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11.xml" ContentType="application/vnd.openxmlformats-officedocument.spreadsheetml.worksheet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Records4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Tables/pivotTable4.xml" ContentType="application/vnd.openxmlformats-officedocument.spreadsheetml.pivotTable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838" firstSheet="1" activeTab="8" autoFilterDateGrouping="1"/>
  </bookViews>
  <sheets>
    <sheet xmlns:r="http://schemas.openxmlformats.org/officeDocument/2006/relationships" name="Pays TVA" sheetId="1" state="visible" r:id="rId1"/>
    <sheet xmlns:r="http://schemas.openxmlformats.org/officeDocument/2006/relationships" name="Sous-comptes" sheetId="2" state="visible" r:id="rId2"/>
    <sheet xmlns:r="http://schemas.openxmlformats.org/officeDocument/2006/relationships" name="Bibliothèque transporteurs" sheetId="3" state="visible" r:id="rId3"/>
    <sheet xmlns:r="http://schemas.openxmlformats.org/officeDocument/2006/relationships" name="Catégories" sheetId="4" state="visible" r:id="rId4"/>
    <sheet xmlns:r="http://schemas.openxmlformats.org/officeDocument/2006/relationships" name="TARIFS" sheetId="5" state="visible" r:id="rId5"/>
    <sheet xmlns:r="http://schemas.openxmlformats.org/officeDocument/2006/relationships" name="cap à 5%" sheetId="6" state="visible" r:id="rId6"/>
    <sheet xmlns:r="http://schemas.openxmlformats.org/officeDocument/2006/relationships" name="Contrôle pdf" sheetId="7" state="visible" r:id="rId7"/>
    <sheet xmlns:r="http://schemas.openxmlformats.org/officeDocument/2006/relationships" name="Zoning 2shop" sheetId="8" state="visible" r:id="rId8"/>
    <sheet xmlns:r="http://schemas.openxmlformats.org/officeDocument/2006/relationships" name="Facture Chronopost" sheetId="9" state="visible" r:id="rId9"/>
    <sheet xmlns:r="http://schemas.openxmlformats.org/officeDocument/2006/relationships" name="TCD poids" sheetId="10" state="visible" r:id="rId10"/>
    <sheet xmlns:r="http://schemas.openxmlformats.org/officeDocument/2006/relationships" name="TCD" sheetId="11" state="visible" r:id="rId11"/>
    <sheet xmlns:r="http://schemas.openxmlformats.org/officeDocument/2006/relationships" name="Fichier import" sheetId="12" state="visible" r:id="rId12"/>
    <sheet xmlns:r="http://schemas.openxmlformats.org/officeDocument/2006/relationships" name="Bilan clients" sheetId="13" state="visible" r:id="rId13"/>
    <sheet xmlns:r="http://schemas.openxmlformats.org/officeDocument/2006/relationships" name="Avoir" sheetId="14" state="visible" r:id="rId14"/>
  </sheets>
  <definedNames>
    <definedName name="_xlnm._FilterDatabase" localSheetId="8" hidden="1">'Facture Chronopost'!$A$1:$AI$2351</definedName>
    <definedName name="_xlnm._FilterDatabase" localSheetId="11" hidden="1">'Fichier import'!$A$1:$W$2208</definedName>
  </definedNames>
  <calcPr calcId="191029" fullCalcOnLoad="1"/>
  <pivotCaches>
    <pivotCache xmlns:r="http://schemas.openxmlformats.org/officeDocument/2006/relationships" cacheId="2" r:id="rId15"/>
    <pivotCache xmlns:r="http://schemas.openxmlformats.org/officeDocument/2006/relationships" cacheId="3" r:id="rId16"/>
    <pivotCache xmlns:r="http://schemas.openxmlformats.org/officeDocument/2006/relationships" cacheId="4" r:id="rId17"/>
    <pivotCache xmlns:r="http://schemas.openxmlformats.org/officeDocument/2006/relationships" cacheId="5" r:id="rId18"/>
  </pivotCaches>
</workbook>
</file>

<file path=xl/styles.xml><?xml version="1.0" encoding="utf-8"?>
<styleSheet xmlns="http://schemas.openxmlformats.org/spreadsheetml/2006/main">
  <numFmts count="11">
    <numFmt numFmtId="164" formatCode="#,##0.00\ &quot;€&quot;"/>
    <numFmt numFmtId="165" formatCode="_-* #,##0.00_-;\-* #,##0.00_-;_-* &quot;-&quot;??_-;_-@_-"/>
    <numFmt numFmtId="166" formatCode="0.000"/>
    <numFmt numFmtId="167" formatCode="#,##0.0000"/>
    <numFmt numFmtId="168" formatCode="0.0000"/>
    <numFmt numFmtId="169" formatCode="_-* #,##0.00\ [$€-40C]_-;\-* #,##0.00\ [$€-40C]_-;_-* &quot;-&quot;??\ [$€-40C]_-;_-@_-"/>
    <numFmt numFmtId="170" formatCode="_-* #,##0.00\ &quot;€&quot;_-;\-* #,##0.00\ &quot;€&quot;_-;_-* &quot;-&quot;??\ &quot;€&quot;_-;_-@_-"/>
    <numFmt numFmtId="171" formatCode="mmmm\ yyyy"/>
    <numFmt numFmtId="172" formatCode="#\ ###\ ##0.00"/>
    <numFmt numFmtId="173" formatCode="#\ ###\ ##0.000"/>
    <numFmt numFmtId="174" formatCode="#,##0.00%"/>
  </numFmts>
  <fonts count="24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2"/>
      <sz val="8"/>
    </font>
    <font>
      <name val="Verdana"/>
      <family val="2"/>
      <b val="1"/>
      <sz val="8"/>
    </font>
    <font>
      <name val="Verdana"/>
      <family val="2"/>
      <sz val="8"/>
    </font>
    <font>
      <name val="Verdana"/>
      <family val="2"/>
      <b val="1"/>
      <color rgb="FF000000"/>
      <sz val="8"/>
    </font>
    <font>
      <name val="Arial"/>
      <family val="2"/>
      <b val="1"/>
      <color rgb="FFFF0000"/>
      <sz val="10"/>
    </font>
    <font>
      <name val="Arial"/>
      <family val="2"/>
      <color rgb="FF000000"/>
      <sz val="10"/>
    </font>
    <font>
      <name val="Arial"/>
      <family val="2"/>
      <b val="1"/>
      <color rgb="FF00B0F0"/>
      <sz val="10"/>
    </font>
    <font>
      <name val="Arial"/>
      <family val="2"/>
      <color rgb="FFFFFFFF"/>
      <sz val="10"/>
    </font>
    <font>
      <name val="Arial"/>
      <family val="2"/>
      <color rgb="FF00B0F0"/>
      <sz val="10"/>
    </font>
    <font>
      <name val="Arial"/>
      <family val="2"/>
      <b val="1"/>
      <color rgb="FFFF0000"/>
      <sz val="18"/>
    </font>
    <font>
      <name val="Arial"/>
      <family val="2"/>
      <b val="1"/>
      <color theme="1"/>
      <sz val="10"/>
    </font>
    <font>
      <name val="Arial"/>
      <family val="2"/>
      <color indexed="9"/>
      <sz val="10"/>
    </font>
    <font>
      <name val="Calibri"/>
      <family val="2"/>
      <color indexed="8"/>
      <sz val="11"/>
      <scheme val="minor"/>
    </font>
    <font>
      <name val="Arial"/>
      <family val="2"/>
      <sz val="10"/>
    </font>
  </fonts>
  <fills count="22">
    <fill>
      <patternFill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ABF8F"/>
        <bgColor rgb="FFFABF8F"/>
      </patternFill>
    </fill>
    <fill>
      <patternFill patternType="solid">
        <fgColor rgb="FFDBE5F1"/>
        <bgColor rgb="FFDBE5F1"/>
      </patternFill>
    </fill>
    <fill>
      <patternFill patternType="solid">
        <fgColor theme="5" tint="0.7999816888943144"/>
        <bgColor rgb="FFDBE5F1"/>
      </patternFill>
    </fill>
    <fill>
      <patternFill patternType="solid">
        <fgColor rgb="FF0000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/>
        <bgColor indexed="64"/>
      </patternFill>
    </fill>
  </fills>
  <borders count="3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</borders>
  <cellStyleXfs count="10">
    <xf numFmtId="0" fontId="0" fillId="0" borderId="0"/>
    <xf numFmtId="44" fontId="23" fillId="0" borderId="0"/>
    <xf numFmtId="9" fontId="23" fillId="0" borderId="0"/>
    <xf numFmtId="43" fontId="23" fillId="0" borderId="0"/>
    <xf numFmtId="0" fontId="2" fillId="0" borderId="0"/>
    <xf numFmtId="44" fontId="23" fillId="0" borderId="0"/>
    <xf numFmtId="9" fontId="23" fillId="0" borderId="0"/>
    <xf numFmtId="43" fontId="23" fillId="0" borderId="0"/>
    <xf numFmtId="0" fontId="2" fillId="0" borderId="0"/>
    <xf numFmtId="0" fontId="22" fillId="0" borderId="0"/>
  </cellStyleXfs>
  <cellXfs count="153">
    <xf numFmtId="0" fontId="0" fillId="0" borderId="0" pivotButton="0" quotePrefix="0" xfId="0"/>
    <xf numFmtId="14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4" fontId="0" fillId="3" borderId="0" pivotButton="0" quotePrefix="0" xfId="1"/>
    <xf numFmtId="164" fontId="4" fillId="3" borderId="1" pivotButton="0" quotePrefix="0" xfId="1"/>
    <xf numFmtId="0" fontId="4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3" borderId="0" pivotButton="0" quotePrefix="0" xfId="1"/>
    <xf numFmtId="0" fontId="5" fillId="0" borderId="0" pivotButton="0" quotePrefix="0" xfId="0"/>
    <xf numFmtId="14" fontId="5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164" fontId="3" fillId="3" borderId="1" pivotButton="0" quotePrefix="0" xfId="1"/>
    <xf numFmtId="10" fontId="3" fillId="3" borderId="1" pivotButton="0" quotePrefix="0" xfId="2"/>
    <xf numFmtId="10" fontId="3" fillId="3" borderId="0" pivotButton="0" quotePrefix="0" xfId="2"/>
    <xf numFmtId="164" fontId="3" fillId="5" borderId="1" pivotButton="0" quotePrefix="0" xfId="1"/>
    <xf numFmtId="164" fontId="0" fillId="5" borderId="0" pivotButton="0" quotePrefix="0" xfId="1"/>
    <xf numFmtId="164" fontId="3" fillId="3" borderId="2" pivotButton="0" quotePrefix="0" xfId="1"/>
    <xf numFmtId="164" fontId="0" fillId="0" borderId="0" pivotButton="0" quotePrefix="0" xfId="0"/>
    <xf numFmtId="164" fontId="3" fillId="3" borderId="3" pivotButton="0" quotePrefix="0" xfId="1"/>
    <xf numFmtId="0" fontId="0" fillId="0" borderId="0" pivotButton="0" quotePrefix="0" xfId="1"/>
    <xf numFmtId="14" fontId="0" fillId="6" borderId="0" pivotButton="0" quotePrefix="0" xfId="0"/>
    <xf numFmtId="165" fontId="5" fillId="0" borderId="0" pivotButton="0" quotePrefix="0" xfId="3"/>
    <xf numFmtId="165" fontId="5" fillId="0" borderId="0" pivotButton="0" quotePrefix="0" xfId="3"/>
    <xf numFmtId="165" fontId="0" fillId="0" borderId="0" pivotButton="0" quotePrefix="0" xfId="3"/>
    <xf numFmtId="0" fontId="2" fillId="0" borderId="0" pivotButton="0" quotePrefix="0" xfId="4"/>
    <xf numFmtId="0" fontId="5" fillId="0" borderId="0" pivotButton="0" quotePrefix="0" xfId="4"/>
    <xf numFmtId="0" fontId="3" fillId="0" borderId="0" pivotButton="0" quotePrefix="0" xfId="4"/>
    <xf numFmtId="0" fontId="9" fillId="0" borderId="0" pivotButton="0" quotePrefix="0" xfId="4"/>
    <xf numFmtId="0" fontId="10" fillId="0" borderId="0" pivotButton="0" quotePrefix="0" xfId="4"/>
    <xf numFmtId="0" fontId="11" fillId="0" borderId="10" applyAlignment="1" pivotButton="0" quotePrefix="0" xfId="4">
      <alignment horizontal="center" vertical="center" wrapText="1"/>
    </xf>
    <xf numFmtId="0" fontId="11" fillId="0" borderId="11" applyAlignment="1" pivotButton="0" quotePrefix="0" xfId="4">
      <alignment horizontal="center" vertical="center" wrapText="1"/>
    </xf>
    <xf numFmtId="0" fontId="11" fillId="0" borderId="12" applyAlignment="1" pivotButton="0" quotePrefix="0" xfId="4">
      <alignment horizontal="center" vertical="center" wrapText="1"/>
    </xf>
    <xf numFmtId="0" fontId="11" fillId="0" borderId="0" applyAlignment="1" pivotButton="0" quotePrefix="0" xfId="4">
      <alignment horizontal="center" vertical="center" wrapText="1"/>
    </xf>
    <xf numFmtId="0" fontId="11" fillId="0" borderId="13" applyAlignment="1" pivotButton="0" quotePrefix="0" xfId="4">
      <alignment horizontal="center" vertical="center" wrapText="1"/>
    </xf>
    <xf numFmtId="1" fontId="11" fillId="0" borderId="14" applyAlignment="1" pivotButton="0" quotePrefix="0" xfId="4">
      <alignment horizontal="center"/>
    </xf>
    <xf numFmtId="2" fontId="12" fillId="9" borderId="15" applyAlignment="1" pivotButton="0" quotePrefix="0" xfId="4">
      <alignment horizontal="center" vertical="center"/>
    </xf>
    <xf numFmtId="2" fontId="12" fillId="9" borderId="16" applyAlignment="1" pivotButton="0" quotePrefix="0" xfId="4">
      <alignment horizontal="center" vertical="center"/>
    </xf>
    <xf numFmtId="2" fontId="12" fillId="9" borderId="14" applyAlignment="1" pivotButton="0" quotePrefix="0" xfId="4">
      <alignment horizontal="center" vertical="center"/>
    </xf>
    <xf numFmtId="2" fontId="12" fillId="0" borderId="0" applyAlignment="1" pivotButton="0" quotePrefix="0" xfId="4">
      <alignment horizontal="center" vertical="center"/>
    </xf>
    <xf numFmtId="16" fontId="13" fillId="0" borderId="17" applyAlignment="1" pivotButton="0" quotePrefix="0" xfId="4">
      <alignment horizontal="center"/>
    </xf>
    <xf numFmtId="2" fontId="12" fillId="10" borderId="18" applyAlignment="1" pivotButton="0" quotePrefix="0" xfId="4">
      <alignment horizontal="center" vertical="center"/>
    </xf>
    <xf numFmtId="2" fontId="12" fillId="10" borderId="19" applyAlignment="1" pivotButton="0" quotePrefix="0" xfId="4">
      <alignment horizontal="center" vertical="center"/>
    </xf>
    <xf numFmtId="2" fontId="12" fillId="10" borderId="17" applyAlignment="1" pivotButton="0" quotePrefix="0" xfId="4">
      <alignment horizontal="center" vertical="center"/>
    </xf>
    <xf numFmtId="2" fontId="12" fillId="9" borderId="18" applyAlignment="1" pivotButton="0" quotePrefix="0" xfId="4">
      <alignment horizontal="center" vertical="center"/>
    </xf>
    <xf numFmtId="2" fontId="12" fillId="9" borderId="19" applyAlignment="1" pivotButton="0" quotePrefix="0" xfId="4">
      <alignment horizontal="center" vertical="center"/>
    </xf>
    <xf numFmtId="2" fontId="12" fillId="9" borderId="17" applyAlignment="1" pivotButton="0" quotePrefix="0" xfId="4">
      <alignment horizontal="center" vertical="center"/>
    </xf>
    <xf numFmtId="16" fontId="13" fillId="0" borderId="20" applyAlignment="1" pivotButton="0" quotePrefix="0" xfId="4">
      <alignment horizontal="center"/>
    </xf>
    <xf numFmtId="2" fontId="12" fillId="9" borderId="21" applyAlignment="1" pivotButton="0" quotePrefix="0" xfId="4">
      <alignment horizontal="center" vertical="center"/>
    </xf>
    <xf numFmtId="2" fontId="12" fillId="9" borderId="22" applyAlignment="1" pivotButton="0" quotePrefix="0" xfId="4">
      <alignment horizontal="center" vertical="center"/>
    </xf>
    <xf numFmtId="0" fontId="3" fillId="0" borderId="23" pivotButton="0" quotePrefix="0" xfId="4"/>
    <xf numFmtId="2" fontId="12" fillId="9" borderId="24" applyAlignment="1" pivotButton="0" quotePrefix="0" xfId="4">
      <alignment horizontal="center" vertical="center"/>
    </xf>
    <xf numFmtId="2" fontId="12" fillId="0" borderId="23" applyAlignment="1" pivotButton="0" quotePrefix="0" xfId="4">
      <alignment horizontal="center" vertical="center"/>
    </xf>
    <xf numFmtId="0" fontId="3" fillId="0" borderId="14" applyAlignment="1" pivotButton="0" quotePrefix="0" xfId="4">
      <alignment horizontal="center"/>
    </xf>
    <xf numFmtId="2" fontId="3" fillId="0" borderId="4" applyAlignment="1" pivotButton="0" quotePrefix="0" xfId="4">
      <alignment horizontal="center"/>
    </xf>
    <xf numFmtId="2" fontId="3" fillId="0" borderId="5" applyAlignment="1" pivotButton="0" quotePrefix="0" xfId="4">
      <alignment horizontal="center"/>
    </xf>
    <xf numFmtId="0" fontId="2" fillId="0" borderId="0" applyAlignment="1" pivotButton="0" quotePrefix="0" xfId="4">
      <alignment horizontal="center"/>
    </xf>
    <xf numFmtId="2" fontId="3" fillId="0" borderId="0" applyAlignment="1" pivotButton="0" quotePrefix="0" xfId="4">
      <alignment horizontal="center"/>
    </xf>
    <xf numFmtId="0" fontId="3" fillId="0" borderId="17" applyAlignment="1" pivotButton="0" quotePrefix="0" xfId="4">
      <alignment horizontal="center"/>
    </xf>
    <xf numFmtId="2" fontId="3" fillId="0" borderId="25" applyAlignment="1" pivotButton="0" quotePrefix="0" xfId="4">
      <alignment horizontal="center"/>
    </xf>
    <xf numFmtId="2" fontId="3" fillId="0" borderId="26" applyAlignment="1" pivotButton="0" quotePrefix="0" xfId="4">
      <alignment horizontal="center"/>
    </xf>
    <xf numFmtId="0" fontId="3" fillId="0" borderId="20" applyAlignment="1" pivotButton="0" quotePrefix="0" xfId="4">
      <alignment horizontal="center"/>
    </xf>
    <xf numFmtId="2" fontId="3" fillId="0" borderId="6" applyAlignment="1" pivotButton="0" quotePrefix="0" xfId="4">
      <alignment horizontal="center"/>
    </xf>
    <xf numFmtId="2" fontId="3" fillId="0" borderId="7" applyAlignment="1" pivotButton="0" quotePrefix="0" xfId="4">
      <alignment horizontal="center"/>
    </xf>
    <xf numFmtId="0" fontId="14" fillId="11" borderId="0" pivotButton="0" quotePrefix="0" xfId="4"/>
    <xf numFmtId="0" fontId="2" fillId="12" borderId="4" pivotButton="0" quotePrefix="0" xfId="4"/>
    <xf numFmtId="0" fontId="2" fillId="12" borderId="27" pivotButton="0" quotePrefix="0" xfId="4"/>
    <xf numFmtId="0" fontId="2" fillId="13" borderId="5" pivotButton="0" quotePrefix="0" xfId="4"/>
    <xf numFmtId="0" fontId="2" fillId="12" borderId="25" pivotButton="0" quotePrefix="0" xfId="4"/>
    <xf numFmtId="0" fontId="2" fillId="12" borderId="0" pivotButton="0" quotePrefix="0" xfId="4"/>
    <xf numFmtId="14" fontId="2" fillId="13" borderId="26" applyAlignment="1" pivotButton="0" quotePrefix="0" xfId="4">
      <alignment horizontal="center"/>
    </xf>
    <xf numFmtId="0" fontId="15" fillId="12" borderId="25" applyAlignment="1" pivotButton="0" quotePrefix="0" xfId="4">
      <alignment horizontal="left"/>
    </xf>
    <xf numFmtId="166" fontId="2" fillId="13" borderId="26" applyAlignment="1" pivotButton="0" quotePrefix="0" xfId="4">
      <alignment horizontal="center"/>
    </xf>
    <xf numFmtId="0" fontId="15" fillId="12" borderId="25" pivotButton="0" quotePrefix="0" xfId="4"/>
    <xf numFmtId="10" fontId="2" fillId="13" borderId="26" applyAlignment="1" pivotButton="0" quotePrefix="0" xfId="4">
      <alignment horizontal="center"/>
    </xf>
    <xf numFmtId="0" fontId="2" fillId="12" borderId="6" pivotButton="0" quotePrefix="0" xfId="4"/>
    <xf numFmtId="0" fontId="2" fillId="12" borderId="28" pivotButton="0" quotePrefix="0" xfId="4"/>
    <xf numFmtId="0" fontId="2" fillId="13" borderId="7" pivotButton="0" quotePrefix="0" xfId="4"/>
    <xf numFmtId="0" fontId="2" fillId="11" borderId="0" pivotButton="0" quotePrefix="0" xfId="4"/>
    <xf numFmtId="10" fontId="2" fillId="0" borderId="0" pivotButton="0" quotePrefix="0" xfId="4"/>
    <xf numFmtId="0" fontId="16" fillId="0" borderId="28" pivotButton="0" quotePrefix="0" xfId="4"/>
    <xf numFmtId="0" fontId="17" fillId="14" borderId="0" pivotButton="0" quotePrefix="0" xfId="4"/>
    <xf numFmtId="0" fontId="18" fillId="15" borderId="0" pivotButton="0" quotePrefix="0" xfId="4"/>
    <xf numFmtId="17" fontId="18" fillId="15" borderId="0" applyAlignment="1" pivotButton="0" quotePrefix="0" xfId="4">
      <alignment horizontal="left"/>
    </xf>
    <xf numFmtId="0" fontId="2" fillId="14" borderId="29" applyAlignment="1" pivotButton="0" quotePrefix="0" xfId="4">
      <alignment horizontal="center" vertical="center" wrapText="1"/>
    </xf>
    <xf numFmtId="167" fontId="2" fillId="16" borderId="17" applyAlignment="1" pivotButton="0" quotePrefix="0" xfId="4">
      <alignment horizontal="center"/>
    </xf>
    <xf numFmtId="0" fontId="2" fillId="0" borderId="17" applyAlignment="1" pivotButton="0" quotePrefix="0" xfId="4">
      <alignment horizontal="center"/>
    </xf>
    <xf numFmtId="10" fontId="2" fillId="0" borderId="17" applyAlignment="1" pivotButton="0" quotePrefix="0" xfId="4">
      <alignment horizontal="center"/>
    </xf>
    <xf numFmtId="0" fontId="2" fillId="0" borderId="20" applyAlignment="1" pivotButton="0" quotePrefix="0" xfId="4">
      <alignment horizontal="center"/>
    </xf>
    <xf numFmtId="10" fontId="2" fillId="0" borderId="20" applyAlignment="1" pivotButton="0" quotePrefix="0" xfId="4">
      <alignment horizontal="center"/>
    </xf>
    <xf numFmtId="168" fontId="2" fillId="0" borderId="29" applyAlignment="1" pivotButton="0" quotePrefix="0" xfId="4">
      <alignment horizontal="center"/>
    </xf>
    <xf numFmtId="10" fontId="2" fillId="0" borderId="29" applyAlignment="1" pivotButton="0" quotePrefix="0" xfId="4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4" fillId="0" borderId="0" pivotButton="0" quotePrefix="0" xfId="0"/>
    <xf numFmtId="169" fontId="0" fillId="0" borderId="0" pivotButton="0" quotePrefix="0" xfId="1"/>
    <xf numFmtId="0" fontId="3" fillId="3" borderId="0" pivotButton="0" quotePrefix="0" xfId="1"/>
    <xf numFmtId="170" fontId="0" fillId="0" borderId="0" pivotButton="0" quotePrefix="0" xfId="0"/>
    <xf numFmtId="0" fontId="0" fillId="0" borderId="0" pivotButton="0" quotePrefix="0" xfId="0"/>
    <xf numFmtId="0" fontId="3" fillId="6" borderId="0" pivotButton="0" quotePrefix="0" xfId="0"/>
    <xf numFmtId="0" fontId="0" fillId="6" borderId="0" pivotButton="0" quotePrefix="0" xfId="0"/>
    <xf numFmtId="0" fontId="3" fillId="3" borderId="1" pivotButton="0" quotePrefix="0" xfId="0"/>
    <xf numFmtId="0" fontId="0" fillId="18" borderId="0" pivotButton="0" quotePrefix="0" xfId="0"/>
    <xf numFmtId="0" fontId="19" fillId="0" borderId="0" pivotButton="0" quotePrefix="0" xfId="0"/>
    <xf numFmtId="10" fontId="0" fillId="0" borderId="0" pivotButton="0" quotePrefix="0" xfId="6"/>
    <xf numFmtId="171" fontId="0" fillId="0" borderId="0" pivotButton="0" quotePrefix="0" xfId="0"/>
    <xf numFmtId="10" fontId="3" fillId="0" borderId="0" pivotButton="0" quotePrefix="0" xfId="6"/>
    <xf numFmtId="0" fontId="20" fillId="0" borderId="30" pivotButton="0" quotePrefix="0" xfId="0"/>
    <xf numFmtId="0" fontId="21" fillId="2" borderId="1" pivotButton="0" quotePrefix="0" xfId="0"/>
    <xf numFmtId="10" fontId="3" fillId="3" borderId="0" pivotButton="0" quotePrefix="0" xfId="6"/>
    <xf numFmtId="0" fontId="3" fillId="17" borderId="0" pivotButton="0" quotePrefix="0" xfId="0"/>
    <xf numFmtId="0" fontId="0" fillId="19" borderId="0" applyAlignment="1" pivotButton="0" quotePrefix="0" xfId="0">
      <alignment horizontal="center" vertical="center"/>
    </xf>
    <xf numFmtId="0" fontId="3" fillId="0" borderId="0" applyAlignment="1" pivotButton="0" quotePrefix="0" xfId="0">
      <alignment wrapText="1"/>
    </xf>
    <xf numFmtId="172" fontId="0" fillId="0" borderId="0" pivotButton="0" quotePrefix="0" xfId="1"/>
    <xf numFmtId="10" fontId="0" fillId="0" borderId="0" pivotButton="0" quotePrefix="0" xfId="2"/>
    <xf numFmtId="0" fontId="0" fillId="20" borderId="0" pivotButton="0" quotePrefix="0" xfId="0"/>
    <xf numFmtId="0" fontId="3" fillId="20" borderId="0" pivotButton="0" quotePrefix="0" xfId="0"/>
    <xf numFmtId="0" fontId="3" fillId="21" borderId="0" pivotButton="0" quotePrefix="0" xfId="0"/>
    <xf numFmtId="0" fontId="3" fillId="18" borderId="0" pivotButton="0" quotePrefix="0" xfId="0"/>
    <xf numFmtId="0" fontId="23" fillId="0" borderId="0" applyAlignment="1" pivotButton="0" quotePrefix="0" xfId="0">
      <alignment horizontal="left" vertical="justify"/>
    </xf>
    <xf numFmtId="14" fontId="23" fillId="0" borderId="0" applyAlignment="1" pivotButton="0" quotePrefix="0" xfId="0">
      <alignment horizontal="center" vertical="top"/>
    </xf>
    <xf numFmtId="173" fontId="0" fillId="0" borderId="0" applyAlignment="1" pivotButton="0" quotePrefix="0" xfId="0">
      <alignment horizontal="right" vertical="top"/>
    </xf>
    <xf numFmtId="172" fontId="23" fillId="0" borderId="0" applyAlignment="1" pivotButton="0" quotePrefix="0" xfId="0">
      <alignment horizontal="right" vertical="top"/>
    </xf>
    <xf numFmtId="174" fontId="0" fillId="0" borderId="0" applyAlignment="1" pivotButton="0" quotePrefix="0" xfId="0">
      <alignment horizontal="right" vertical="top"/>
    </xf>
    <xf numFmtId="0" fontId="23" fillId="0" borderId="0" applyAlignment="1" pivotButton="0" quotePrefix="0" xfId="0">
      <alignment horizontal="left" vertical="justify"/>
    </xf>
    <xf numFmtId="0" fontId="3" fillId="3" borderId="1" pivotButton="0" quotePrefix="0" xfId="0"/>
    <xf numFmtId="0" fontId="8" fillId="7" borderId="0" applyAlignment="1" pivotButton="0" quotePrefix="0" xfId="4">
      <alignment horizontal="center" vertical="center"/>
    </xf>
    <xf numFmtId="0" fontId="5" fillId="8" borderId="4" applyAlignment="1" pivotButton="0" quotePrefix="0" xfId="4">
      <alignment horizontal="center" vertical="center"/>
    </xf>
    <xf numFmtId="0" fontId="3" fillId="0" borderId="5" pivotButton="0" quotePrefix="0" xfId="4"/>
    <xf numFmtId="0" fontId="3" fillId="0" borderId="6" pivotButton="0" quotePrefix="0" xfId="4"/>
    <xf numFmtId="0" fontId="3" fillId="0" borderId="7" pivotButton="0" quotePrefix="0" xfId="4"/>
    <xf numFmtId="0" fontId="11" fillId="0" borderId="8" applyAlignment="1" pivotButton="0" quotePrefix="0" xfId="4">
      <alignment horizontal="center"/>
    </xf>
    <xf numFmtId="0" fontId="3" fillId="0" borderId="9" pivotButton="0" quotePrefix="0" xfId="4"/>
    <xf numFmtId="0" fontId="5" fillId="8" borderId="29" applyAlignment="1" pivotButton="0" quotePrefix="0" xfId="4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6" fontId="2" fillId="13" borderId="26" applyAlignment="1" pivotButton="0" quotePrefix="0" xfId="4">
      <alignment horizontal="center"/>
    </xf>
    <xf numFmtId="167" fontId="2" fillId="16" borderId="17" applyAlignment="1" pivotButton="0" quotePrefix="0" xfId="4">
      <alignment horizontal="center"/>
    </xf>
    <xf numFmtId="168" fontId="2" fillId="0" borderId="29" applyAlignment="1" pivotButton="0" quotePrefix="0" xfId="4">
      <alignment horizontal="center"/>
    </xf>
    <xf numFmtId="170" fontId="0" fillId="0" borderId="0" pivotButton="0" quotePrefix="0" xfId="0"/>
    <xf numFmtId="169" fontId="0" fillId="0" borderId="0" pivotButton="0" quotePrefix="0" xfId="1"/>
    <xf numFmtId="174" fontId="0" fillId="0" borderId="0" applyAlignment="1" pivotButton="0" quotePrefix="0" xfId="0">
      <alignment horizontal="right" vertical="top"/>
    </xf>
    <xf numFmtId="173" fontId="0" fillId="0" borderId="0" applyAlignment="1" pivotButton="0" quotePrefix="0" xfId="0">
      <alignment horizontal="right" vertical="top"/>
    </xf>
    <xf numFmtId="172" fontId="23" fillId="0" borderId="0" applyAlignment="1" pivotButton="0" quotePrefix="0" xfId="0">
      <alignment horizontal="right" vertical="top"/>
    </xf>
    <xf numFmtId="172" fontId="0" fillId="0" borderId="0" pivotButton="0" quotePrefix="0" xfId="1"/>
    <xf numFmtId="171" fontId="0" fillId="0" borderId="0" pivotButton="0" quotePrefix="0" xfId="0"/>
    <xf numFmtId="165" fontId="0" fillId="0" borderId="0" pivotButton="0" quotePrefix="0" xfId="3"/>
    <xf numFmtId="165" fontId="5" fillId="0" borderId="0" pivotButton="0" quotePrefix="0" xfId="3"/>
  </cellXfs>
  <cellStyles count="10">
    <cellStyle name="Normal" xfId="0" builtinId="0"/>
    <cellStyle name="Monétaire" xfId="1" builtinId="4"/>
    <cellStyle name="Pourcentage" xfId="2" builtinId="5"/>
    <cellStyle name="Milliers" xfId="3" builtinId="3"/>
    <cellStyle name="Normal 2" xfId="4"/>
    <cellStyle name="Monétaire 2" xfId="5"/>
    <cellStyle name="Pourcentage 2" xfId="6"/>
    <cellStyle name="Milliers 2" xfId="7"/>
    <cellStyle name="Normal 2 2" xfId="8"/>
    <cellStyle name="Normal 3" xfId="9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pivotCacheDefinition" Target="/xl/pivotCache/pivotCacheDefinition1.xml" Id="rId15"/><Relationship Type="http://schemas.openxmlformats.org/officeDocument/2006/relationships/pivotCacheDefinition" Target="/xl/pivotCache/pivotCacheDefinition2.xml" Id="rId16"/><Relationship Type="http://schemas.openxmlformats.org/officeDocument/2006/relationships/pivotCacheDefinition" Target="/xl/pivotCache/pivotCacheDefinition3.xml" Id="rId17"/><Relationship Type="http://schemas.openxmlformats.org/officeDocument/2006/relationships/pivotCacheDefinition" Target="/xl/pivotCache/pivotCacheDefinition4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3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4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Caroline SCHMITT" refreshedDate="46177.66221203704" createdVersion="8" refreshedVersion="8" minRefreshableVersion="3" recordCount="2351" r:id="rId1">
  <cacheSource type="worksheet">
    <worksheetSource ref="B1:T1048576" sheet="Facture Chronopost"/>
  </cacheSource>
  <cacheFields count="19">
    <cacheField name="No Facture" uniqueList="1" numFmtId="0" sqlType="0" hierarchy="0" level="0" databaseField="1">
      <sharedItems count="8" containsBlank="1" containsInteger="1" containsMixedTypes="1" containsNumber="1" minValue="40842841" maxValue="40842841">
        <s v="13617723"/>
        <s v="13624019"/>
        <s v="13624020"/>
        <s v="13624021"/>
        <s v="13617721"/>
        <s v="13617722"/>
        <m/>
        <n v="40842841" u="1"/>
      </sharedItems>
    </cacheField>
    <cacheField name="Sous-compte" uniqueList="1" numFmtId="0" sqlType="0" hierarchy="0" level="0" databaseField="1">
      <sharedItems count="0" containsBlank="1"/>
    </cacheField>
    <cacheField name="Date LT" uniqueList="1" numFmtId="0" sqlType="0" hierarchy="0" level="0" databaseField="1">
      <sharedItems count="0" containsBlank="1" containsDate="1" containsMixedTypes="1" containsString="0" minDate="2026-04-20T00:00:00" maxDate="1900-01-05T22:51:04"/>
    </cacheField>
    <cacheField name="Code postal depart" uniqueList="1" numFmtId="0" sqlType="0" hierarchy="0" level="0" databaseField="1">
      <sharedItems count="0" containsBlank="1"/>
    </cacheField>
    <cacheField name="Code postal arrivee" uniqueList="1" numFmtId="0" sqlType="0" hierarchy="0" level="0" databaseField="1">
      <sharedItems count="0" containsBlank="1"/>
    </cacheField>
    <cacheField name="Pays depart" uniqueList="1" numFmtId="0" sqlType="0" hierarchy="0" level="0" databaseField="1">
      <sharedItems count="0" containsBlank="1"/>
    </cacheField>
    <cacheField name="Pays arrivee" uniqueList="1" numFmtId="0" sqlType="0" hierarchy="0" level="0" databaseField="1">
      <sharedItems count="0" containsBlank="1"/>
    </cacheField>
    <cacheField name="Ref Destinataire" uniqueList="1" numFmtId="0" sqlType="0" hierarchy="0" level="0" databaseField="1">
      <sharedItems count="0" containsBlank="1"/>
    </cacheField>
    <cacheField name="Ref Expediteur" uniqueList="1" numFmtId="0" sqlType="0" hierarchy="0" level="0" databaseField="1">
      <sharedItems count="0" containsBlank="1"/>
    </cacheField>
    <cacheField name="No Groupage tarifaire" uniqueList="1" numFmtId="0" sqlType="0" hierarchy="0" level="0" databaseField="1">
      <sharedItems count="0" containsBlank="1"/>
    </cacheField>
    <cacheField name="Numero LT" uniqueList="1" numFmtId="0" sqlType="0" hierarchy="0" level="0" databaseField="1">
      <sharedItems count="0" containsBlank="1"/>
    </cacheField>
    <cacheField name="Groupage" uniqueList="1" numFmtId="0" sqlType="0" hierarchy="0" level="0" databaseField="1">
      <sharedItems count="0" containsBlank="1"/>
    </cacheField>
    <cacheField name="Type prestation" uniqueList="1" numFmtId="0" sqlType="0" hierarchy="0" level="0" databaseField="1">
      <sharedItems count="0" containsBlank="1"/>
    </cacheField>
    <cacheField name="TVA" uniqueList="1" numFmtId="0" sqlType="0" hierarchy="0" level="0" databaseField="1">
      <sharedItems count="0" containsBlank="1"/>
    </cacheField>
    <cacheField name="Observations" uniqueList="1" numFmtId="0" sqlType="0" hierarchy="0" level="0" databaseField="1">
      <sharedItems count="0" containsBlank="1" containsMixedTypes="1" containsNumber="1" minValue="0.0475" maxValue="0.4375"/>
    </cacheField>
    <cacheField name="Zone Tarifaire" uniqueList="1" numFmtId="0" sqlType="0" hierarchy="0" level="0" databaseField="1">
      <sharedItems count="0" containsBlank="1"/>
    </cacheField>
    <cacheField name="Poids" uniqueList="1" numFmtId="0" sqlType="0" hierarchy="0" level="0" databaseField="1">
      <sharedItems count="0" containsBlank="1" containsNumber="1" containsString="0" minValue="0" maxValue="28.71"/>
    </cacheField>
    <cacheField name="Produit" uniqueList="1" numFmtId="0" sqlType="0" hierarchy="0" level="0" databaseField="1">
      <sharedItems count="0" containsBlank="1"/>
    </cacheField>
    <cacheField name="Montant HT" uniqueList="1" numFmtId="0" sqlType="0" hierarchy="0" level="0" databaseField="1">
      <sharedItems count="0" containsBlank="1" containsNumber="1" containsString="0" minValue="0" maxValue="1534.86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Caroline SCHMITT" refreshedDate="46177.66373032407" createdVersion="7" refreshedVersion="8" minRefreshableVersion="3" recordCount="2351" r:id="rId1">
  <cacheSource type="worksheet">
    <worksheetSource ref="L1:R1048576" sheet="Facture Chronopost"/>
  </cacheSource>
  <cacheFields count="7">
    <cacheField name="Numero LT" uniqueList="1" numFmtId="0" sqlType="0" hierarchy="0" level="0" databaseField="1">
      <sharedItems count="2209" containsBlank="1" containsInteger="1" containsMixedTypes="1" containsNumber="1" minValue="3995690425" maxValue="3995690425">
        <s v="CAPI1"/>
        <s v="CAPI2"/>
        <s v="CAPN1"/>
        <s v="CAPN2"/>
        <s v="CAPO1"/>
        <s v="ECORI"/>
        <s v="ECORN"/>
        <s v="ECORO"/>
        <s v="SURTI"/>
        <s v="SURTN"/>
        <s v="SURTO"/>
        <s v="XF142220606FR"/>
        <s v="XF142220708FR"/>
        <s v="XF142220932FR"/>
        <s v="XF142221116FR"/>
        <s v="XF142221147FR"/>
        <s v="XF142221677FR"/>
        <s v="XF142221779FR"/>
        <s v="XF142224761FR"/>
        <s v="XF142225206FR"/>
        <s v="XF142225223FR"/>
        <s v="XF142225342FR"/>
        <s v="XF142225838FR"/>
        <s v="XF142225943FR"/>
        <s v="XF142230909FR"/>
        <s v="XF142240044FR"/>
        <s v="XF142264068FR"/>
        <s v="XF142264522FR"/>
        <s v="XF142273060FR"/>
        <s v="XF142273175FR"/>
        <s v="XF142273802FR"/>
        <s v="XF142274365FR"/>
        <s v="XF142274578FR"/>
        <s v="XF142274706FR"/>
        <s v="XF142275471FR"/>
        <s v="XF142295706FR"/>
        <s v="XF142309113FR"/>
        <s v="XF142310142FR"/>
        <s v="XF142310200FR"/>
        <s v="XF142349421FR"/>
        <s v="XF142349510FR"/>
        <s v="XF142377215FR"/>
        <s v="XF142377816FR"/>
        <s v="XF142377921FR"/>
        <s v="XF142390185FR"/>
        <s v="XF142419564FR"/>
        <s v="XF142419799FR"/>
        <s v="XF142423793FR"/>
        <s v="XF142449583FR"/>
        <s v="XF142449654FR"/>
        <s v="XF142449835FR"/>
        <s v="XF142477743FR"/>
        <s v="XF142563994FR"/>
        <s v="XF142566165FR"/>
        <s v="XF142566338FR"/>
        <s v="XF142566491FR"/>
        <s v="XF142567506FR"/>
        <s v="XF142567611FR"/>
        <s v="XF142568135FR"/>
        <s v="XF142568206FR"/>
        <s v="XF142568400FR"/>
        <s v="XF142568501FR"/>
        <s v="XF142568679FR"/>
        <s v="XF142569285FR"/>
        <s v="XF142569507FR"/>
        <s v="XF142651889FR"/>
        <s v="XF142656736FR"/>
        <s v="XF142656775FR"/>
        <s v="XF142685423FR"/>
        <s v="XF142744427FR"/>
        <s v="XF142780747FR"/>
        <s v="XF142815790FR"/>
        <s v="XF142816870FR"/>
        <s v="XF142817186FR"/>
        <s v="XF142818685FR"/>
        <s v="XF142820035FR"/>
        <s v="XF142820392FR"/>
        <s v="XF142820503FR"/>
        <s v="XF142837852FR"/>
        <s v="XF142838265FR"/>
        <s v="XF142850258FR"/>
        <s v="XF142889072FR"/>
        <s v="XF142889293FR"/>
        <s v="XF142889695FR"/>
        <s v="XF142889934FR"/>
        <s v="XF142890186FR"/>
        <s v="XF142890288FR"/>
        <s v="XF142891500FR"/>
        <s v="XF142892099FR"/>
        <s v="XF142892108FR"/>
        <s v="XF142892417FR"/>
        <s v="XF142932592FR"/>
        <s v="XF142940143FR"/>
        <s v="XF142940259FR"/>
        <s v="XF142942232FR"/>
        <s v="XF142943462FR"/>
        <s v="XF142946044FR"/>
        <s v="XF142946132FR"/>
        <s v="XF142946234FR"/>
        <s v="XF142969805FR"/>
        <s v="XF142970423FR"/>
        <s v="XF142970539FR"/>
        <s v="XF142970715FR"/>
        <s v="XF142971004FR"/>
        <s v="XF142971110FR"/>
        <s v="XF142971199FR"/>
        <s v="XF142971211FR"/>
        <s v="XF142972163FR"/>
        <s v="XF142984025FR"/>
        <s v="XF142986471FR"/>
        <s v="XF142987123FR"/>
        <s v="XF142995487FR"/>
        <s v="XF143016663FR"/>
        <s v="XF143022641FR"/>
        <s v="XF143022690FR"/>
        <s v="XF143055052FR"/>
        <s v="XF143055256FR"/>
        <s v="XF143055976FR"/>
        <s v="XF143056000FR"/>
        <s v="XF143056265FR"/>
        <s v="XF143056305FR"/>
        <s v="XF143056883FR"/>
        <s v="XF143078606FR"/>
        <s v="XF143127457FR"/>
        <s v="XF143127620FR"/>
        <s v="XF143128421FR"/>
        <s v="XF143128611FR"/>
        <s v="XF143131111FR"/>
        <s v="XF143131275FR"/>
        <s v="XF143131743FR"/>
        <s v="XF143131933FR"/>
        <s v="XF143132165FR"/>
        <s v="XF143139778FR"/>
        <s v="XF143156127FR"/>
        <s v="XF143156277FR"/>
        <s v="XF143156453FR"/>
        <s v="XF143156921FR"/>
        <s v="XF143172235FR"/>
        <s v="XF143172535FR"/>
        <s v="XF143173227FR"/>
        <s v="XF143198864FR"/>
        <s v="XF143199096FR"/>
        <s v="XF143199365FR"/>
        <s v="XF143199462FR"/>
        <s v="XF143200109FR"/>
        <s v="XF143200143FR"/>
        <s v="XF143200228FR"/>
        <s v="XF143219706FR"/>
        <s v="XF143228518FR"/>
        <s v="XF143228739FR"/>
        <s v="XF143230091FR"/>
        <s v="XF143235641FR"/>
        <s v="XF143259285FR"/>
        <s v="XF143259311FR"/>
        <s v="XF143259360FR"/>
        <s v="XF143259475FR"/>
        <s v="XF143259515FR"/>
        <s v="XF143259625FR"/>
        <s v="XF143259753FR"/>
        <s v="XF143260575FR"/>
        <s v="XF143261978FR"/>
        <s v="XF143262029FR"/>
        <s v="XF143262046FR"/>
        <s v="XF143262050FR"/>
        <s v="XF143262103FR"/>
        <s v="XF143262117FR"/>
        <s v="XF143262182FR"/>
        <s v="XF143262219FR"/>
        <s v="XF143262222FR"/>
        <s v="XF143262236FR"/>
        <s v="XF143262240FR"/>
        <s v="XF143262267FR"/>
        <s v="XF143262275FR"/>
        <s v="XF143262315FR"/>
        <s v="XF143262338FR"/>
        <s v="XF143262355FR"/>
        <s v="XF143262390FR"/>
        <s v="XF143262488FR"/>
        <s v="XF143262514FR"/>
        <s v="XF143262576FR"/>
        <s v="XF143268097FR"/>
        <s v="XF143268168FR"/>
        <s v="XF143279452FR"/>
        <s v="XF143279497FR"/>
        <s v="XF143279608FR"/>
        <s v="XF143279639FR"/>
        <s v="XF143279727FR"/>
        <s v="XF143279735FR"/>
        <s v="XF143279792FR"/>
        <s v="XF143279815FR"/>
        <s v="XF143279877FR"/>
        <s v="XF143280138FR"/>
        <s v="XF143280243FR"/>
        <s v="XF143280416FR"/>
        <s v="XF143280668FR"/>
        <s v="XF143280725FR"/>
        <s v="XF143280795FR"/>
        <s v="XF143323690FR"/>
        <s v="XF143323765FR"/>
        <s v="XF143323814FR"/>
        <s v="XF143323933FR"/>
        <s v="XF143324939FR"/>
        <s v="XF143340185FR"/>
        <s v="XF143340295FR"/>
        <s v="XF143340432FR"/>
        <s v="XF143340582FR"/>
        <s v="XF143342668FR"/>
        <s v="XF143342725FR"/>
        <s v="XF143371871FR"/>
        <s v="XF143371956FR"/>
        <s v="XF143372130FR"/>
        <s v="XF143372449FR"/>
        <s v="XF143372554FR"/>
        <s v="XF143372979FR"/>
        <s v="XF143373081FR"/>
        <s v="XF143373325FR"/>
        <s v="XF143373395FR"/>
        <s v="XF143374966FR"/>
        <s v="XF143389197FR"/>
        <s v="XF143389308FR"/>
        <s v="XF143411187FR"/>
        <s v="XF143412443FR"/>
        <s v="XF143412810FR"/>
        <s v="XF143442365FR"/>
        <s v="XF143442975FR"/>
        <s v="XF143443410FR"/>
        <s v="XF143443936FR"/>
        <s v="XF143444636FR"/>
        <s v="XF143446036FR"/>
        <s v="XF143446067FR"/>
        <s v="XF143446155FR"/>
        <s v="XF143474195FR"/>
        <s v="XF143474451FR"/>
        <s v="XF143475783FR"/>
        <s v="XF143486675FR"/>
        <s v="XF143513946FR"/>
        <s v="XF143515156FR"/>
        <s v="XF143515329FR"/>
        <s v="XF143537491FR"/>
        <s v="XF143542103FR"/>
        <s v="XF143542443FR"/>
        <s v="XN091315302JB"/>
        <s v="XN091319600JB"/>
        <s v="XN091324437JB"/>
        <s v="XN091329575JB"/>
        <s v="XN091366012JB"/>
        <s v="XN091366851JB"/>
        <s v="XN091373398JB"/>
        <s v="XN091386652JB"/>
        <s v="XN091740021JB"/>
        <s v="XN091799248JB"/>
        <s v="XN091825098JB"/>
        <s v="XN091856064JB"/>
        <s v="XN091857161JB"/>
        <s v="XN091891432JB"/>
        <s v="XN091892910JB"/>
        <s v="XN091895553JB"/>
        <s v="XN091896307JB"/>
        <s v="XN091897404JB"/>
        <s v="XN091898515JB"/>
        <s v="XN091899436JB"/>
        <s v="XN091899820JB"/>
        <s v="XN091900355JB"/>
        <s v="XN091906707JB"/>
        <s v="XN092286885JB"/>
        <s v="XN092381988JB"/>
        <s v="XN092824068JB"/>
        <s v="XN093248509JB"/>
        <s v="XN093332484JB"/>
        <s v="XN093365213JB"/>
        <s v="XN093366514JB"/>
        <s v="XN093382110JB"/>
        <s v="XN093438763JB"/>
        <s v="XN093533177JB"/>
        <s v="XN093534901JB"/>
        <s v="XN094035071JB"/>
        <s v="XN094234007JB"/>
        <s v="XN094445037JB"/>
        <s v="XN094452585JB"/>
        <s v="XN095585614JB"/>
        <s v="XN095587779JB"/>
        <s v="XN095600400JB"/>
        <s v="XN095606416JB"/>
        <s v="XN095731484JB"/>
        <s v="XN095734622JB"/>
        <s v="XN095737632JB"/>
        <s v="XN095755110JB"/>
        <s v="XN095762929JB"/>
        <s v="XN095781154JB"/>
        <s v="XN095805607JB"/>
        <s v="XN095806749JB"/>
        <s v="XN095809419JB"/>
        <s v="XN095846005JB"/>
        <s v="XN095847788JB"/>
        <s v="XN096178886JB"/>
        <s v="XN096181531JB"/>
        <s v="XN096220941JB"/>
        <s v="XN096222647JB"/>
        <s v="XN096645359JB"/>
        <s v="XN096647329JB"/>
        <s v="XN096658556JB"/>
        <s v="XN096675917JB"/>
        <s v="XN096748251JB"/>
        <s v="XN096835208JB"/>
        <s v="XN096900895JB"/>
        <s v="XN096910694JB"/>
        <s v="XN097411528JB"/>
        <s v="XN097426624JB"/>
        <s v="XN097427942JB"/>
        <s v="XN097436330JB"/>
        <s v="XN097524666JB"/>
        <s v="XN097539419JB"/>
        <s v="XN097540235JB"/>
        <s v="XN097693660JB"/>
        <s v="XN098398448JB"/>
        <s v="XN098399616JB"/>
        <s v="XN098608359JB"/>
        <s v="XN098638024JB"/>
        <s v="XN098697773JB"/>
        <s v="XN098715962JB"/>
        <s v="XN098733008JB"/>
        <s v="XN098745669JB"/>
        <s v="XN098750037JB"/>
        <s v="XN098750655JB"/>
        <s v="XN098751457JB"/>
        <s v="XN098752545JB"/>
        <s v="XN099556220JB"/>
        <s v="XN099556975JB"/>
        <s v="XN099558764JB"/>
        <s v="XN099575467JB"/>
        <s v="XN099586102JB"/>
        <s v="XN099588939JB"/>
        <s v="XN099593681JB"/>
        <s v="XN099599375JB"/>
        <s v="XN099602012JB"/>
        <s v="XN099821809JB"/>
        <s v="XN099863525JB"/>
        <s v="XN099946392JB"/>
        <s v="XN099979121JB"/>
        <s v="XN099991683JB"/>
        <s v="XN100496344JB"/>
        <s v="XN100498305JB"/>
        <s v="XN100826125JB"/>
        <s v="XN100871708JB"/>
        <s v="XN101055649JB"/>
        <s v="XN101272555JB"/>
        <s v="XN101281852JB"/>
        <s v="XN101331324JB"/>
        <s v="XN101406708JB"/>
        <s v="XN101465343JB"/>
        <s v="XN101667181JB"/>
        <s v="XN101680466JB"/>
        <s v="XN102114652JB"/>
        <s v="XN102114900JB"/>
        <s v="XN102114992JB"/>
        <s v="XN102116755JB"/>
        <s v="XN102149342JB"/>
        <s v="XN102159353JB"/>
        <s v="XN102160095JB"/>
        <s v="XN102183508JB"/>
        <s v="XN102424359JB"/>
        <s v="XN102455617JB"/>
        <s v="XN102778484JB"/>
        <s v="XN102783705JB"/>
        <s v="XN102785834JB"/>
        <s v="XN102787645JB"/>
        <s v="XN102796545JB"/>
        <s v="XN102820235JB"/>
        <s v="XN102820862JB"/>
        <s v="XN102821911JB"/>
        <s v="XN102822191JB"/>
        <s v="XN102933453JB"/>
        <s v="XN102936401JB"/>
        <s v="XN102947903JB"/>
        <s v="XN102948183JB"/>
        <s v="XN102948585JB"/>
        <s v="XN102964402JB"/>
        <s v="XN102966624JB"/>
        <s v="XN102967240JB"/>
        <s v="XN102967457JB"/>
        <s v="XN102968245JB"/>
        <s v="XN102968965JB"/>
        <s v="XN102971010JB"/>
        <s v="XN102978415JB"/>
        <s v="XN102979543JB"/>
        <s v="XN102980436JB"/>
        <s v="XN103025432JB"/>
        <s v="XN103056854JB"/>
        <s v="XN103057069JB"/>
        <s v="XN103057228JB"/>
        <s v="XN103091621JB"/>
        <s v="XN103108211JB"/>
        <s v="XN103109367JB"/>
        <s v="XN103109849JB"/>
        <s v="XN103110691JB"/>
        <s v="XN103720962JB"/>
        <s v="XN103740105JB"/>
        <s v="XN103753373JB"/>
        <s v="XN103753886JB"/>
        <s v="XN103755153JB"/>
        <s v="XN103755737JB"/>
        <s v="XN103756193JB"/>
        <s v="XN103756278JB"/>
        <s v="XN103756560JB"/>
        <s v="XN103756848JB"/>
        <s v="XN103756919JB"/>
        <s v="XN103757185JB"/>
        <s v="XN103757432JB"/>
        <s v="XN103757772JB"/>
        <s v="XN103758092JB"/>
        <s v="XN103758778JB"/>
        <s v="XN103759075JB"/>
        <s v="XN103759725JB"/>
        <s v="XN103759929JB"/>
        <s v="XN103759950JB"/>
        <s v="XN103760290JB"/>
        <s v="XN103760462JB"/>
        <s v="XN103760480JB"/>
        <s v="XN103761088JB"/>
        <s v="XN103761295JB"/>
        <s v="XN103761556JB"/>
        <s v="XN103761689JB"/>
        <s v="XN103761919JB"/>
        <s v="XN103761940JB"/>
        <s v="XN103762375JB"/>
        <s v="XN103762551JB"/>
        <s v="XN103762993JB"/>
        <s v="XN103763150JB"/>
        <s v="XN103763367JB"/>
        <s v="XN103763781JB"/>
        <s v="XN103764155JB"/>
        <s v="XN103764331JB"/>
        <s v="XN103764464JB"/>
        <s v="XN103765178JB"/>
        <s v="XN103766227JB"/>
        <s v="XN103766425JB"/>
        <s v="XN103766615JB"/>
        <s v="XN103766814JB"/>
        <s v="XN103766880JB"/>
        <s v="XN103766893JB"/>
        <s v="XN103767015JB"/>
        <s v="XN103767284JB"/>
        <s v="XN103767443JB"/>
        <s v="XN103767491JB"/>
        <s v="XN103767505JB"/>
        <s v="XN103767908JB"/>
        <s v="XN103768568JB"/>
        <s v="XN103768599JB"/>
        <s v="XN103769135JB"/>
        <s v="XN103769206JB"/>
        <s v="XN103769373JB"/>
        <s v="XN103769400JB"/>
        <s v="XN103769965JB"/>
        <s v="XN103771536JB"/>
        <s v="XN103771575JB"/>
        <s v="XN103771831JB"/>
        <s v="XN103771862JB"/>
        <s v="XN103772134JB"/>
        <s v="XN103772369JB"/>
        <s v="XN103772899JB"/>
        <s v="XN103772925JB"/>
        <s v="XN103776343JB"/>
        <s v="XN103786748JB"/>
        <s v="XN103919210JB"/>
        <s v="XN104299000JB"/>
        <s v="XN104301065JB"/>
        <s v="XN104301613JB"/>
        <s v="XN104304570JB"/>
        <s v="XN104317587JB"/>
        <s v="XN104320657JB"/>
        <s v="XN104525390JB"/>
        <s v="XN104550505JB"/>
        <s v="XN104633111JB"/>
        <s v="XN104661903JB"/>
        <s v="XN104749738JB"/>
        <s v="XN104758315JB"/>
        <s v="XN104923476JB"/>
        <s v="XN104927994JB"/>
        <s v="XN105360309JB"/>
        <s v="XN105366845JB"/>
        <s v="XN105367165JB"/>
        <s v="XN105368846JB"/>
        <s v="XN105376595JB"/>
        <s v="XN105613382JB"/>
        <s v="XN105680121JB"/>
        <s v="XN105720982JB"/>
        <s v="XN105735032JB"/>
        <s v="XN105749907JB"/>
        <s v="XN106153798JB"/>
        <s v="XN106156661JB"/>
        <s v="XN106161410JB"/>
        <s v="XN106167341JB"/>
        <s v="XN106170734JB"/>
        <s v="XN106181017JB"/>
        <s v="XN106182057JB"/>
        <s v="XN106182556JB"/>
        <s v="XN106187624JB"/>
        <s v="XN106188341JB"/>
        <s v="XN106189231JB"/>
        <s v="XN106413515JB"/>
        <s v="XN106473505JB"/>
        <s v="XN106564317JB"/>
        <s v="XN106937084JB"/>
        <s v="XN106963835JB"/>
        <s v="XN106966307JB"/>
        <s v="XN106972378JB"/>
        <s v="XN107235215JB"/>
        <s v="XN107236627JB"/>
        <s v="XN107244331JB"/>
        <s v="XN107245178JB"/>
        <s v="XN107316753JB"/>
        <s v="XN107337237JB"/>
        <s v="XR552362573FR"/>
        <s v="XR557181326FR"/>
        <s v="XR557669944FR"/>
        <s v="XR560584736FR"/>
        <s v="XR561350834FR"/>
        <s v="XR561444457FR"/>
        <s v="XR563408611FR"/>
        <s v="XR563408625FR"/>
        <s v="XS435858308FR"/>
        <s v="XS436030291FR"/>
        <s v="XS437646561FR"/>
        <s v="XS438688041FR"/>
        <s v="XS438688537FR"/>
        <s v="XS438690969FR"/>
        <s v="XS438691690FR"/>
        <s v="XS438692868FR"/>
        <s v="XS438694930FR"/>
        <s v="XS438696096FR"/>
        <s v="XS438697817FR"/>
        <s v="XS438700785FR"/>
        <s v="XS438714492FR"/>
        <s v="XS438723636FR"/>
        <s v="XS438725420FR"/>
        <s v="XS438731558FR"/>
        <s v="XS438732385FR"/>
        <s v="XS438732655FR"/>
        <s v="XS438733545FR"/>
        <s v="XS438734695FR"/>
        <s v="XS438735223FR"/>
        <s v="XS438738088FR"/>
        <s v="XS439096717FR"/>
        <s v="XS439097332FR"/>
        <s v="XS439098029FR"/>
        <s v="XS439107644FR"/>
        <s v="XS439108137FR"/>
        <s v="XS439114089FR"/>
        <s v="XS439115637FR"/>
        <s v="XS439116558FR"/>
        <s v="XS439123576FR"/>
        <s v="XS439123810FR"/>
        <s v="XS439362355FR"/>
        <s v="XS439363792FR"/>
        <s v="XS439364909FR"/>
        <s v="XS439365507FR"/>
        <s v="XS439520705FR"/>
        <s v="XS439633146FR"/>
        <s v="XS439833641FR"/>
        <s v="XS440002385FR"/>
        <s v="XS440063747FR"/>
        <s v="XS440107010FR"/>
        <s v="XS440108151FR"/>
        <s v="XS440109015FR"/>
        <s v="XS440110416FR"/>
        <s v="XS440112774FR"/>
        <s v="XS440265608FR"/>
        <s v="XS440438895FR"/>
        <s v="XS440439493FR"/>
        <s v="XS441044174FR"/>
        <s v="XS441048176FR"/>
        <s v="XS441057252FR"/>
        <s v="XS441059324FR"/>
        <s v="XS441061858FR"/>
        <s v="XS441063964FR"/>
        <s v="XS441064593FR"/>
        <s v="XS441065470FR"/>
        <s v="XS441066577FR"/>
        <s v="XS441067161FR"/>
        <s v="XS441067728FR"/>
        <s v="XS441068462FR"/>
        <s v="XS441069689FR"/>
        <s v="XS441070280FR"/>
        <s v="XS441071245FR"/>
        <s v="XS441075463FR"/>
        <s v="XS441076194FR"/>
        <s v="XS441078164FR"/>
        <s v="XS441083235FR"/>
        <s v="XS441085219FR"/>
        <s v="XS441087271FR"/>
        <s v="XS441088507FR"/>
        <s v="XS441098416FR"/>
        <s v="XS441099500FR"/>
        <s v="XS441100891FR"/>
        <s v="XS441102521FR"/>
        <s v="XS441374017FR"/>
        <s v="XS441435572FR"/>
        <s v="XS441659120FR"/>
        <s v="XS441659765FR"/>
        <s v="XS441660595FR"/>
        <s v="XS441797744FR"/>
        <s v="XS441806018FR"/>
        <s v="XS441807883FR"/>
        <s v="XS441841350FR"/>
        <s v="XS442103109FR"/>
        <s v="XS442103554FR"/>
        <s v="XS442108295FR"/>
        <s v="XS442202591FR"/>
        <s v="XS442215017FR"/>
        <s v="XS442563096FR"/>
        <s v="XS442563811FR"/>
        <s v="XS442564803FR"/>
        <s v="XS442565361FR"/>
        <s v="XS442565675FR"/>
        <s v="XS442572212FR"/>
        <s v="XS442746275FR"/>
        <s v="XS442753988FR"/>
        <s v="XS442761940FR"/>
        <s v="XS442764549FR"/>
        <s v="XS443130975FR"/>
        <s v="XS443133416FR"/>
        <s v="XS443137109FR"/>
        <s v="XS443138943FR"/>
        <s v="XS443141275FR"/>
        <s v="XS443142903FR"/>
        <s v="XS443145961FR"/>
        <s v="XS443152137FR"/>
        <s v="XS443157488FR"/>
        <s v="XS443160779FR"/>
        <s v="XS443162015FR"/>
        <s v="XS443464143FR"/>
        <s v="XS443465206FR"/>
        <s v="XS443487025FR"/>
        <s v="XS443517668FR"/>
        <s v="XS443697545FR"/>
        <s v="XS443700329FR"/>
        <s v="XS443701514FR"/>
        <s v="XS443774220FR"/>
        <s v="XS443917847FR"/>
        <s v="XS443933779FR"/>
        <s v="XS443958736FR"/>
        <s v="XS443962381FR"/>
        <s v="XS444162904FR"/>
        <s v="XS444163462FR"/>
        <s v="XS444164587FR"/>
        <s v="XS444168685FR"/>
        <s v="XS444169054FR"/>
        <s v="XS444277120FR"/>
        <s v="XS444278156FR"/>
        <s v="XS444279029FR"/>
        <s v="XS444585085FR"/>
        <s v="XS444586761FR"/>
        <s v="XS444589502FR"/>
        <s v="XS444596605FR"/>
        <s v="XS444649245FR"/>
        <s v="XS444707102FR"/>
        <s v="XS444800385FR"/>
        <s v="XS444808199FR"/>
        <s v="XS444969735FR"/>
        <s v="XS444970367FR"/>
        <s v="XS444971291FR"/>
        <s v="XS444973505FR"/>
        <s v="XS444977351FR"/>
        <s v="XS445063474FR"/>
        <s v="XS445067706FR"/>
        <s v="XS445092864FR"/>
        <s v="XS445104001FR"/>
        <s v="XS445146355FR"/>
        <s v="XS445147130FR"/>
        <s v="XS445153078FR"/>
        <s v="XS445366594FR"/>
        <s v="XS445366909FR"/>
        <s v="XS445367100FR"/>
        <s v="XS445367303FR"/>
        <s v="XS445367440FR"/>
        <s v="XS445367630FR"/>
        <s v="XS445367802FR"/>
        <s v="XS445368184FR"/>
        <s v="XS445368873FR"/>
        <s v="XS445369009FR"/>
        <s v="XS445369865FR"/>
        <s v="XS445370143FR"/>
        <s v="XS445371529FR"/>
        <s v="XS445372515FR"/>
        <s v="XS445373839FR"/>
        <s v="XS445374088FR"/>
        <s v="XS445374255FR"/>
        <s v="XS445374701FR"/>
        <s v="XS445374984FR"/>
        <s v="XS445375083FR"/>
        <s v="XS445375171FR"/>
        <s v="XS445375358FR"/>
        <s v="XS445375392FR"/>
        <s v="XS445375914FR"/>
        <s v="XS445375976FR"/>
        <s v="XS445376322FR"/>
        <s v="XS445376398FR"/>
        <s v="XS445377124FR"/>
        <s v="XS445377186FR"/>
        <s v="XS445377243FR"/>
        <s v="XS445377844FR"/>
        <s v="XS445381469FR"/>
        <s v="XS445381472FR"/>
        <s v="XS445384227FR"/>
        <s v="XS445407237FR"/>
        <s v="XS445465610FR"/>
        <s v="XS445465773FR"/>
        <s v="XS445471442FR"/>
        <s v="XS445472195FR"/>
        <s v="XS445473704FR"/>
        <s v="XS445633131FR"/>
        <s v="XS445633437FR"/>
        <s v="XS445633936FR"/>
        <s v="XS445636243FR"/>
        <s v="XS445636393FR"/>
        <s v="XS445636725FR"/>
        <s v="XS445636963FR"/>
        <s v="XS445638085FR"/>
        <s v="XS445638301FR"/>
        <s v="XS445638690FR"/>
        <s v="XS445639103FR"/>
        <s v="XS445639324FR"/>
        <s v="XS445640591FR"/>
        <s v="XS445646798FR"/>
        <s v="XS445647780FR"/>
        <s v="XS445648414FR"/>
        <s v="XS445649220FR"/>
        <s v="XS445793411FR"/>
        <s v="XS445937787FR"/>
        <s v="XS445942623FR"/>
        <s v="XS445943495FR"/>
        <s v="XS446017326FR"/>
        <s v="XS446040404FR"/>
        <s v="XS446057515FR"/>
        <s v="XS446058793FR"/>
        <s v="XS446275373FR"/>
        <s v="XS446275841FR"/>
        <s v="XS446277048FR"/>
        <s v="XS446277595FR"/>
        <s v="XS446277975FR"/>
        <s v="XS446278247FR"/>
        <s v="XS446279018FR"/>
        <s v="XS446279525FR"/>
        <s v="XS446382240FR"/>
        <s v="XS446382871FR"/>
        <s v="XS446384285FR"/>
        <s v="XS446430890FR"/>
        <s v="XS446436875FR"/>
        <s v="XS446502781FR"/>
        <s v="XS446506032FR"/>
        <s v="XS446506390FR"/>
        <s v="XS446506704FR"/>
        <s v="XS446510434FR"/>
        <s v="XS446709070FR"/>
        <s v="XS446710339FR"/>
        <s v="XS446714755FR"/>
        <s v="XS446723814FR"/>
        <s v="XS446726651FR"/>
        <s v="XS446727419FR"/>
        <s v="XS446729321FR"/>
        <s v="XS446731427FR"/>
        <s v="XS446735021FR"/>
        <s v="XS446875196FR"/>
        <s v="XS446928101FR"/>
        <s v="XS446946555FR"/>
        <s v="XS446947105FR"/>
        <s v="XS447135925FR"/>
        <s v="XS447137767FR"/>
        <s v="XS447137988FR"/>
        <s v="XS447141449FR"/>
        <s v="XS447142356FR"/>
        <s v="XS447142679FR"/>
        <s v="XS447143365FR"/>
        <s v="XS447284270FR"/>
        <s v="XS447290686FR"/>
        <s v="XS447291222FR"/>
        <s v="XS447291911FR"/>
        <s v="XS447293197FR"/>
        <s v="XS447337573FR"/>
        <s v="XT256909132TS"/>
        <s v="XT257571337TS"/>
        <s v="XT257629880TS"/>
        <s v="XT257673398TS"/>
        <s v="XT257681947TS"/>
        <s v="XT257705175TS"/>
        <s v="XT257708477TS"/>
        <s v="XT257719979TS"/>
        <s v="XT257720597TS"/>
        <s v="XT257734485TS"/>
        <s v="XT257739664TS"/>
        <s v="XT257749556TS"/>
        <s v="XT257750302TS"/>
        <s v="XT257750903TS"/>
        <s v="XT257758907TS"/>
        <s v="XT257763765TS"/>
        <s v="XT257767170TS"/>
        <s v="XT257769666TS"/>
        <s v="XT257778606TS"/>
        <s v="XT257778795TS"/>
        <s v="XT257787188TS"/>
        <s v="XT257789325TS"/>
        <s v="XT257792231TS"/>
        <s v="XT257797525TS"/>
        <s v="XT257798910TS"/>
        <s v="XT257803447TS"/>
        <s v="XT257805814TS"/>
        <s v="XT257810981TS"/>
        <s v="XT257813387TS"/>
        <s v="XT257815269TS"/>
        <s v="XT257816940TS"/>
        <s v="XT257826893TS"/>
        <s v="XT257830717TS"/>
        <s v="XT257854449TS"/>
        <s v="XT257854727TS"/>
        <s v="XT257855299TS"/>
        <s v="XT257861609TS"/>
        <s v="XT257869179TS"/>
        <s v="XT257877475TS"/>
        <s v="XT257881427TS"/>
        <s v="XT257881775TS"/>
        <s v="XT257887518TS"/>
        <s v="XT257901427TS"/>
        <s v="XT257906013TS"/>
        <s v="XT257921188TS"/>
        <s v="XT257923541TS"/>
        <s v="XT257925159TS"/>
        <s v="XT257935947TS"/>
        <s v="XT257951777TS"/>
        <s v="XT257954570TS"/>
        <s v="XT257958554TS"/>
        <s v="XT257964427TS"/>
        <s v="XT257970691TS"/>
        <s v="XT257972278TS"/>
        <s v="XT257975416TS"/>
        <s v="XT257982920TS"/>
        <s v="XT257988383TS"/>
        <s v="XT258001478TS"/>
        <s v="XT258006679TS"/>
        <s v="XT258009026TS"/>
        <s v="XT258009057TS"/>
        <s v="XT258015375TS"/>
        <s v="XT258018717TS"/>
        <s v="XT258030973TS"/>
        <s v="XT258033688TS"/>
        <s v="XT258043305TS"/>
        <s v="XT258048603TS"/>
        <s v="XT258057450TS"/>
        <s v="XT258058490TS"/>
        <s v="XT258058778TS"/>
        <s v="XT258071068TS"/>
        <s v="XT258071496TS"/>
        <s v="XT258071726TS"/>
        <s v="XT258074991TS"/>
        <s v="XT258078106TS"/>
        <s v="XT258078874TS"/>
        <s v="XT258081649TS"/>
        <s v="XT258083110TS"/>
        <s v="XT258089188TS"/>
        <s v="XT258096952TS"/>
        <s v="XT258111093TS"/>
        <s v="XT258129559TS"/>
        <s v="XT258130702TS"/>
        <s v="XT258136435TS"/>
        <s v="XT258137060TS"/>
        <s v="XT258137541TS"/>
        <s v="XT258146089TS"/>
        <s v="XT258146150TS"/>
        <s v="XT258148822TS"/>
        <s v="XT258150300TS"/>
        <s v="XT258157625TS"/>
        <s v="XT258163008TS"/>
        <s v="XT258168314TS"/>
        <s v="XT258171830TS"/>
        <s v="XT258172217TS"/>
        <s v="XT258176355TS"/>
        <s v="XT258177355TS"/>
        <s v="XT258179422TS"/>
        <s v="XT258179572TS"/>
        <s v="XT258180709TS"/>
        <s v="XT258186732TS"/>
        <s v="XT258189654TS"/>
        <s v="XT258190856TS"/>
        <s v="XT258199325TS"/>
        <s v="XT258199387TS"/>
        <s v="XT258204776TS"/>
        <s v="XT258206406TS"/>
        <s v="XT258209169TS"/>
        <s v="XT258212392TS"/>
        <s v="XT258214209TS"/>
        <s v="XT258216690TS"/>
        <s v="XT258220120TS"/>
        <s v="XT258225918TS"/>
        <s v="XT258227539TS"/>
        <s v="XT258230073TS"/>
        <s v="XT258235478TS"/>
        <s v="XT258236955TS"/>
        <s v="XT258237006TS"/>
        <s v="XT258237757TS"/>
        <s v="XT258243770TS"/>
        <s v="XT258257014TS"/>
        <s v="XT258258831TS"/>
        <s v="XT258262601TS"/>
        <s v="XT258263289TS"/>
        <s v="XT258264015TS"/>
        <s v="XT258266047TS"/>
        <s v="XT258275485TS"/>
        <s v="XT258283385TS"/>
        <s v="XT258298977TS"/>
        <s v="XT258299005TS"/>
        <s v="XT258299717TS"/>
        <s v="XT258300843TS"/>
        <s v="XT258306863TS"/>
        <s v="XT258308612TS"/>
        <s v="XT258310465TS"/>
        <s v="XT258345592TS"/>
        <s v="XT258363715TS"/>
        <s v="XT258368134TS"/>
        <s v="XT258377330TS"/>
        <s v="XT258381816TS"/>
        <s v="XT258399159TS"/>
        <s v="XT258402927TS"/>
        <s v="XT258408805TS"/>
        <s v="XT258410778TS"/>
        <s v="XT258423839TS"/>
        <s v="XT258425826TS"/>
        <s v="XT258427416TS"/>
        <s v="XT258439502TS"/>
        <s v="XT258456633TS"/>
        <s v="XT258464008TS"/>
        <s v="XT258471030TS"/>
        <s v="XT258472242TS"/>
        <s v="XT258482094TS"/>
        <s v="XT258483846TS"/>
        <s v="XT258501377TS"/>
        <s v="XT258507777TS"/>
        <s v="XT258516133TS"/>
        <s v="XT258516748TS"/>
        <s v="XT258529790TS"/>
        <s v="XT258539046TS"/>
        <s v="XT258546395TS"/>
        <s v="XT258552073TS"/>
        <s v="XT258553215TS"/>
        <s v="XT258556781TS"/>
        <s v="XT258564425TS"/>
        <s v="XT258574493TS"/>
        <s v="XT258578739TS"/>
        <s v="XT258586871TS"/>
        <s v="XT258602702TS"/>
        <s v="XT258608722TS"/>
        <s v="XT258613308TS"/>
        <s v="XT258619645TS"/>
        <s v="XT258635285TS"/>
        <s v="XT258637088TS"/>
        <s v="XT258640498TS"/>
        <s v="XT258640674TS"/>
        <s v="XT258653956TS"/>
        <s v="XT258655648TS"/>
        <s v="XT258656688TS"/>
        <s v="XT258662944TS"/>
        <s v="XT258671637TS"/>
        <s v="XT258675850TS"/>
        <s v="XT258676237TS"/>
        <s v="XT258676360TS"/>
        <s v="XT258677983TS"/>
        <s v="XT258679159TS"/>
        <s v="XT258690707TS"/>
        <s v="XT258697183TS"/>
        <s v="XT258708368TS"/>
        <s v="XT258726185TS"/>
        <s v="XT258734487TS"/>
        <s v="XT258739379TS"/>
        <s v="XT258743625TS"/>
        <s v="XT258749685TS"/>
        <s v="XT258750343TS"/>
        <s v="XT258752653TS"/>
        <s v="XT258755249TS"/>
        <s v="XT258755751TS"/>
        <s v="XT258756054TS"/>
        <s v="XT258765475TS"/>
        <s v="XT258767255TS"/>
        <s v="XT258767803TS"/>
        <s v="XT258773049TS"/>
        <s v="XT258773653TS"/>
        <s v="XT258774424TS"/>
        <s v="XT258777350TS"/>
        <s v="XT258780331TS"/>
        <s v="XT258786952TS"/>
        <s v="XT258787207TS"/>
        <s v="XT258788131TS"/>
        <s v="XT258793732TS"/>
        <s v="XT258798068TS"/>
        <s v="XT258802187TS"/>
        <s v="XT258809945TS"/>
        <s v="XT258810206TS"/>
        <s v="XT258817116TS"/>
        <s v="XT258823156TS"/>
        <s v="XT258824960TS"/>
        <s v="XT258829180TS"/>
        <s v="XT258829366TS"/>
        <s v="XT258837288TS"/>
        <s v="XT258840344TS"/>
        <s v="XT258844893TS"/>
        <s v="XT258847648TS"/>
        <s v="XT258851758TS"/>
        <s v="XT258852585TS"/>
        <s v="XT258853541TS"/>
        <s v="XT258860803TS"/>
        <s v="XT258861083TS"/>
        <s v="XT258866298TS"/>
        <s v="XT258876281TS"/>
        <s v="XT258878906TS"/>
        <s v="XT258914461TS"/>
        <s v="XT258926059TS"/>
        <s v="XT258943406TS"/>
        <s v="XT258946844TS"/>
        <s v="XT258952014TS"/>
        <s v="XT258965415TS"/>
        <s v="XT258981404TS"/>
        <s v="XT258990936TS"/>
        <s v="XT259006057TS"/>
        <s v="XT259007517TS"/>
        <s v="XT259010808TS"/>
        <s v="XT259025538TS"/>
        <s v="XT259052326TS"/>
        <s v="XT259072192TS"/>
        <s v="XT259072918TS"/>
        <s v="XT259109079TS"/>
        <s v="XT259111846TS"/>
        <s v="XT259112753TS"/>
        <s v="XT259116525TS"/>
        <s v="XT259116622TS"/>
        <s v="XT259134127TS"/>
        <s v="XT259144053TS"/>
        <s v="XT259161343TS"/>
        <s v="XT259188540TS"/>
        <s v="XT259188933TS"/>
        <s v="XT259190248TS"/>
        <s v="XT259195090TS"/>
        <s v="XT259201983TS"/>
        <s v="XT259205852TS"/>
        <s v="XT259222325TS"/>
        <s v="XT259227053TS"/>
        <s v="XT259242254TS"/>
        <s v="XT259243263TS"/>
        <s v="XT259256015TS"/>
        <s v="XT259260730TS"/>
        <s v="XT259263135TS"/>
        <s v="XT259263223TS"/>
        <s v="XT259268305TS"/>
        <s v="XT259276519TS"/>
        <s v="XT259277029TS"/>
        <s v="XT259281862TS"/>
        <s v="XT259290855TS"/>
        <s v="XT259295535TS"/>
        <s v="XT259302514TS"/>
        <s v="XT259309693TS"/>
        <s v="XT259316204TS"/>
        <s v="XT259316575TS"/>
        <s v="XT259321734TS"/>
        <s v="XT259325223TS"/>
        <s v="XT259342460TS"/>
        <s v="XT259346152TS"/>
        <s v="XT259346170TS"/>
        <s v="XT259350072TS"/>
        <s v="XT259360018TS"/>
        <s v="XT259372064TS"/>
        <s v="XT259397931TS"/>
        <s v="XT259404080TS"/>
        <s v="XT259407245TS"/>
        <s v="XT259415935TS"/>
        <s v="XT259424985TS"/>
        <s v="XT259426995TS"/>
        <s v="XT259429855TS"/>
        <s v="XT259446266TS"/>
        <s v="XT259446371TS"/>
        <s v="XT259448488TS"/>
        <s v="XT259453369TS"/>
        <s v="XT259459928TS"/>
        <s v="XT259466331TS"/>
        <s v="XT259468301TS"/>
        <s v="XT259468553TS"/>
        <s v="XT259484281TS"/>
        <s v="XT259490619TS"/>
        <s v="XT259495647TS"/>
        <s v="XT259499808TS"/>
        <s v="XT259502881TS"/>
        <s v="XT259504321TS"/>
        <s v="XT259508297TS"/>
        <s v="XT259517546TS"/>
        <s v="XT259517886TS"/>
        <s v="XT259526123TS"/>
        <s v="XT259530030TS"/>
        <s v="XT259530975TS"/>
        <s v="XT259535791TS"/>
        <s v="XT259537832TS"/>
        <s v="XT259565688TS"/>
        <s v="XT259567613TS"/>
        <s v="XT259570303TS"/>
        <s v="XT259579951TS"/>
        <s v="XT259580433TS"/>
        <s v="XT259590807TS"/>
        <s v="XT259598638TS"/>
        <s v="XT259603240TS"/>
        <s v="XT259611453TS"/>
        <s v="XT259615129TS"/>
        <s v="XT259615764TS"/>
        <s v="XT259616138TS"/>
        <s v="XT259619911TS"/>
        <s v="XT259635208TS"/>
        <s v="XT259643765TS"/>
        <s v="XT259649754TS"/>
        <s v="XT259668563TS"/>
        <s v="XT259670672TS"/>
        <s v="XT259671987TS"/>
        <s v="XT259680710TS"/>
        <s v="XT259688585TS"/>
        <s v="XT259691920TS"/>
        <s v="XT259692797TS"/>
        <s v="XT259693205TS"/>
        <s v="XT259703027TS"/>
        <s v="XT259712633TS"/>
        <s v="XT259721578TS"/>
        <s v="XT259721799TS"/>
        <s v="XT259724279TS"/>
        <s v="XT259738091TS"/>
        <s v="XT259749664TS"/>
        <s v="XT259758445TS"/>
        <s v="XT259759193TS"/>
        <s v="XT259764658TS"/>
        <s v="XT259767036TS"/>
        <s v="XT259768456TS"/>
        <s v="XT259768513TS"/>
        <s v="XT259768822TS"/>
        <s v="XT259769638TS"/>
        <s v="XT259769686TS"/>
        <s v="XT259778073TS"/>
        <s v="XT259779635TS"/>
        <s v="XT259782988TS"/>
        <s v="XT259783691TS"/>
        <s v="XT259785851TS"/>
        <s v="XT259787146TS"/>
        <s v="XT259796845TS"/>
        <s v="XT259803802TS"/>
        <s v="XT259806049TS"/>
        <s v="XT259807217TS"/>
        <s v="XT259812322TS"/>
        <s v="XT259812469TS"/>
        <s v="XT259813138TS"/>
        <s v="XT259815023TS"/>
        <s v="XT259819113TS"/>
        <s v="XT259829169TS"/>
        <s v="XT259830462TS"/>
        <s v="XT259842085TS"/>
        <s v="XT259856354TS"/>
        <s v="XT259858369TS"/>
        <s v="XT259860504TS"/>
        <s v="XT259860610TS"/>
        <s v="XT259866731TS"/>
        <s v="XT259868278TS"/>
        <s v="XT259871833TS"/>
        <s v="XT259873542TS"/>
        <s v="XT259876115TS"/>
        <s v="XT259876169TS"/>
        <s v="XT259878275TS"/>
        <s v="XT259880129TS"/>
        <s v="XT259882615TS"/>
        <s v="XT259883200TS"/>
        <s v="XT259884196TS"/>
        <s v="XT259884338TS"/>
        <s v="XT259890245TS"/>
        <s v="XT259894851TS"/>
        <s v="XT259897481TS"/>
        <s v="XT259902164TS"/>
        <s v="XT259902765TS"/>
        <s v="XT259906515TS"/>
        <s v="XT259914445TS"/>
        <s v="XT259915843TS"/>
        <s v="XT259923235TS"/>
        <s v="XT259926571TS"/>
        <s v="XT259927152TS"/>
        <s v="XT259927400TS"/>
        <s v="XT259930338TS"/>
        <s v="XT259936675TS"/>
        <s v="XT259936980TS"/>
        <s v="XT259944867TS"/>
        <s v="XT259957208TS"/>
        <s v="XT259957653TS"/>
        <s v="XT259958322TS"/>
        <s v="XT259961397TS"/>
        <s v="XT259966037TS"/>
        <s v="XT259967077TS"/>
        <s v="XT259967386TS"/>
        <s v="XT259970442TS"/>
        <s v="XT259972593TS"/>
        <s v="XT259974183TS"/>
        <s v="XT259999812TS"/>
        <s v="XT260000706TS"/>
        <s v="XT260003185TS"/>
        <s v="XT260003702TS"/>
        <s v="XT260009254TS"/>
        <s v="XT260009815TS"/>
        <s v="XT260010558TS"/>
        <s v="XT260010685TS"/>
        <s v="XT260014360TS"/>
        <s v="XT260014373TS"/>
        <s v="XT260016414TS"/>
        <s v="XT260020246TS"/>
        <s v="XT260023401TS"/>
        <s v="XT260024251TS"/>
        <s v="XT260028995TS"/>
        <s v="XT260033531TS"/>
        <s v="XT260037326TS"/>
        <s v="XT328769278TS"/>
        <s v="XT328868942TS"/>
        <s v="XT328895673TS"/>
        <s v="XT328923754TS"/>
        <s v="XT329002712TS"/>
        <s v="XT329005016TS"/>
        <s v="XT329054051TS"/>
        <s v="XT329071390TS"/>
        <s v="XT329261751TS"/>
        <s v="XT329268088TS"/>
        <s v="XT329636281TS"/>
        <s v="XT329652219TS"/>
        <s v="XT329997427TS"/>
        <s v="XT330062850TS"/>
        <s v="XT330065768TS"/>
        <s v="XT330066701TS"/>
        <s v="XT330151081TS"/>
        <s v="XT330157212TS"/>
        <s v="XT330172104TS"/>
        <s v="XT330178291TS"/>
        <s v="XT330212951TS"/>
        <s v="XT330268394TS"/>
        <s v="XT413735942TS"/>
        <s v="XT413860675TS"/>
        <s v="XT413866245TS"/>
        <s v="XT413873847TS"/>
        <s v="XT413876707TS"/>
        <s v="XT413878376TS"/>
        <s v="XT413880406TS"/>
        <s v="XT413883708TS"/>
        <s v="XT413889776TS"/>
        <s v="XT413890519TS"/>
        <s v="XT413896542TS"/>
        <s v="XT413900984TS"/>
        <s v="XT413903654TS"/>
        <s v="XT413903800TS"/>
        <s v="XT413904650TS"/>
        <s v="XT413905156TS"/>
        <s v="XT413905315TS"/>
        <s v="XT413908271TS"/>
        <s v="XT413909325TS"/>
        <s v="XT413909351TS"/>
        <s v="XT413909396TS"/>
        <s v="XT413910350TS"/>
        <s v="XT413910394TS"/>
        <s v="XT413910451TS"/>
        <s v="XT413910933TS"/>
        <s v="XT413910955TS"/>
        <s v="XT413911465TS"/>
        <s v="XT413911925TS"/>
        <s v="XT413912069TS"/>
        <s v="XT413912435TS"/>
        <s v="XT413912554TS"/>
        <s v="XT413912744TS"/>
        <s v="XT413913356TS"/>
        <s v="XT413913585TS"/>
        <s v="XT413914833TS"/>
        <s v="XT413915238TS"/>
        <s v="XT413915706TS"/>
        <s v="XT413915737TS"/>
        <s v="XT413915913TS"/>
        <s v="XT413916105TS"/>
        <s v="XT413916159TS"/>
        <s v="XT413916587TS"/>
        <s v="XT413916613TS"/>
        <s v="XT413916644TS"/>
        <s v="XT413916975TS"/>
        <s v="XT413917021TS"/>
        <s v="XT413917052TS"/>
        <s v="XT413917199TS"/>
        <s v="XT413917260TS"/>
        <s v="XT413917401TS"/>
        <s v="XT413917432TS"/>
        <s v="XT413917959TS"/>
        <s v="XT413917993TS"/>
        <s v="XT413918000TS"/>
        <s v="XT413918203TS"/>
        <s v="XT413918375TS"/>
        <s v="XT413918472TS"/>
        <s v="XT413918659TS"/>
        <s v="XT413918821TS"/>
        <s v="XT413918937TS"/>
        <s v="XT413920927TS"/>
        <s v="XT413922622TS"/>
        <s v="XT413925399TS"/>
        <s v="XT413926859TS"/>
        <s v="XT413926920TS"/>
        <s v="XT413927085TS"/>
        <s v="XT413927545TS"/>
        <s v="XT413927718TS"/>
        <s v="XT413929356TS"/>
        <s v="XT413930345TS"/>
        <s v="XT413930898TS"/>
        <s v="XT413931235TS"/>
        <s v="XT413932094TS"/>
        <s v="XT413932298TS"/>
        <s v="XT413932514TS"/>
        <s v="XT413932655TS"/>
        <s v="XT413932735TS"/>
        <s v="XT413933015TS"/>
        <s v="XT413933055TS"/>
        <s v="XT413933510TS"/>
        <s v="XT413933775TS"/>
        <s v="XT413935303TS"/>
        <s v="XT413935453TS"/>
        <s v="XT413941516TS"/>
        <s v="XT413943097TS"/>
        <s v="XT413943242TS"/>
        <s v="XT413943928TS"/>
        <s v="XT413944628TS"/>
        <s v="XT413945889TS"/>
        <s v="XT413951371TS"/>
        <s v="XT413951779TS"/>
        <s v="XT413953236TS"/>
        <s v="XT413953655TS"/>
        <s v="XT413954069TS"/>
        <s v="XT413954829TS"/>
        <s v="XT413954934TS"/>
        <s v="XT413956042TS"/>
        <s v="XT413959225TS"/>
        <s v="XT413959361TS"/>
        <s v="XT413963587TS"/>
        <s v="XT413964260TS"/>
        <s v="XT413964976TS"/>
        <s v="XT413966331TS"/>
        <s v="XT413969355TS"/>
        <s v="XT413973200TS"/>
        <s v="XT413974721TS"/>
        <s v="XT413975801TS"/>
        <s v="XT413977626TS"/>
        <s v="XT413977762TS"/>
        <s v="XT413978272TS"/>
        <s v="XT413982158TS"/>
        <s v="XT413982232TS"/>
        <s v="XT413983272TS"/>
        <s v="XT413983309TS"/>
        <s v="XT413983581TS"/>
        <s v="XT413984065TS"/>
        <s v="XT413984193TS"/>
        <s v="XT413984635TS"/>
        <s v="XT413986631TS"/>
        <s v="XT413987518TS"/>
        <s v="XT413989385TS"/>
        <s v="XT413989575TS"/>
        <s v="XT413990993TS"/>
        <s v="XT413991716TS"/>
        <s v="XT413992376TS"/>
        <s v="XT413992892TS"/>
        <s v="XT413993014TS"/>
        <s v="XT413994947TS"/>
        <s v="XT413995219TS"/>
        <s v="XT413996302TS"/>
        <s v="XT413997807TS"/>
        <s v="XT414001165TS"/>
        <s v="XT414003277TS"/>
        <s v="XT414004309TS"/>
        <s v="XT414008376TS"/>
        <s v="XT414008570TS"/>
        <s v="XT414008858TS"/>
        <s v="XT414009235TS"/>
        <s v="XT414009460TS"/>
        <s v="XT414010397TS"/>
        <s v="XT414010627TS"/>
        <s v="XT414011931TS"/>
        <s v="XT414012234TS"/>
        <s v="XT414013274TS"/>
        <s v="XT414013932TS"/>
        <s v="XT414014059TS"/>
        <s v="XT414014062TS"/>
        <s v="XT414014703TS"/>
        <s v="XT414014884TS"/>
        <s v="XT414015227TS"/>
        <s v="XT414015292TS"/>
        <s v="XT414015743TS"/>
        <s v="XT414015893TS"/>
        <s v="XT414017885TS"/>
        <s v="XT414019524TS"/>
        <s v="XT414020451TS"/>
        <s v="XT414020757TS"/>
        <s v="XT414020893TS"/>
        <s v="XT414020964TS"/>
        <s v="XT414021324TS"/>
        <s v="XT414021960TS"/>
        <s v="XT414023002TS"/>
        <s v="XT414023210TS"/>
        <s v="XT414024039TS"/>
        <s v="XT414024189TS"/>
        <s v="XT414024419TS"/>
        <s v="XT414024515TS"/>
        <s v="XT414024643TS"/>
        <s v="XT414025547TS"/>
        <s v="XT414025771TS"/>
        <s v="XT414026370TS"/>
        <s v="XT414026746TS"/>
        <s v="XT414030405TS"/>
        <s v="XT414032401TS"/>
        <s v="XT414033680TS"/>
        <s v="XT414034645TS"/>
        <s v="XT414035544TS"/>
        <s v="XT414036995TS"/>
        <s v="XT414037094TS"/>
        <s v="XT414037633TS"/>
        <s v="XT414039974TS"/>
        <s v="XT414040283TS"/>
        <s v="XT414040411TS"/>
        <s v="XT414041315TS"/>
        <s v="XT414046710TS"/>
        <s v="XT414048494TS"/>
        <s v="XT414048675TS"/>
        <s v="XT414050056TS"/>
        <s v="XT414052848TS"/>
        <s v="XT414053070TS"/>
        <s v="XT414053993TS"/>
        <s v="XT414054398TS"/>
        <s v="XT414055478TS"/>
        <s v="XT414056093TS"/>
        <s v="XT414060597TS"/>
        <s v="XT414063505TS"/>
        <s v="XT414064112TS"/>
        <s v="XT414065965TS"/>
        <s v="XT414065991TS"/>
        <s v="XT414067224TS"/>
        <s v="XT414067652TS"/>
        <s v="XT414067785TS"/>
        <s v="XT414067839TS"/>
        <s v="XT414069826TS"/>
        <s v="XT414069891TS"/>
        <s v="XT414069980TS"/>
        <s v="XT414070016TS"/>
        <s v="XT414070461TS"/>
        <s v="XT414070930TS"/>
        <s v="XT414071952TS"/>
        <s v="XT414072343TS"/>
        <s v="XT414072520TS"/>
        <s v="XT414072581TS"/>
        <s v="XT414075866TS"/>
        <s v="XT414076075TS"/>
        <s v="XT414076892TS"/>
        <s v="XT414077425TS"/>
        <s v="XT414077938TS"/>
        <s v="XT414078160TS"/>
        <s v="XT414079117TS"/>
        <s v="XT414079681TS"/>
        <s v="XT414080027TS"/>
        <s v="XT414080526TS"/>
        <s v="XT414080821TS"/>
        <s v="XT414080910TS"/>
        <s v="XT414081040TS"/>
        <s v="XT414081190TS"/>
        <s v="XT414081760TS"/>
        <s v="XT414082116TS"/>
        <s v="XT414083099TS"/>
        <s v="XT414083479TS"/>
        <s v="XT414083690TS"/>
        <s v="XT414084620TS"/>
        <s v="XT414085214TS"/>
        <s v="XT414085302TS"/>
        <s v="XT414086020TS"/>
        <s v="XT414086360TS"/>
        <s v="XT414087011TS"/>
        <s v="XT414087365TS"/>
        <s v="XT414091775TS"/>
        <s v="XT414093621TS"/>
        <s v="XT414094834TS"/>
        <s v="XT414094882TS"/>
        <s v="XT414095171TS"/>
        <s v="XT414096234TS"/>
        <s v="XT414096398TS"/>
        <s v="XT414096509TS"/>
        <s v="XT414096693TS"/>
        <s v="XT414096781TS"/>
        <s v="XT414097552TS"/>
        <s v="XT414099496TS"/>
        <s v="XT414099584TS"/>
        <s v="XT414099607TS"/>
        <s v="XT414100336TS"/>
        <s v="XT414101265TS"/>
        <s v="XT414101985TS"/>
        <s v="XT414102218TS"/>
        <s v="XT414102646TS"/>
        <s v="XT414103045TS"/>
        <s v="XT414103964TS"/>
        <s v="XT414104151TS"/>
        <s v="XT414104236TS"/>
        <s v="XT414104718TS"/>
        <s v="XT414106356TS"/>
        <s v="XT414106360TS"/>
        <s v="XT414106461TS"/>
        <s v="XT414106965TS"/>
        <s v="XT414107657TS"/>
        <s v="XT414107665TS"/>
        <s v="XT414107997TS"/>
        <s v="XT414108621TS"/>
        <s v="XT414108887TS"/>
        <s v="XT414112419TS"/>
        <s v="XT414112538TS"/>
        <s v="XT414112949TS"/>
        <s v="XT414113051TS"/>
        <s v="XT414113839TS"/>
        <s v="XT414113944TS"/>
        <s v="XT414113961TS"/>
        <s v="XT414114176TS"/>
        <s v="XT414114247TS"/>
        <s v="XT414114984TS"/>
        <s v="XT414115185TS"/>
        <s v="XT414115327TS"/>
        <s v="XT414115812TS"/>
        <s v="XT414115980TS"/>
        <s v="XT414118155TS"/>
        <s v="XT414118252TS"/>
        <s v="XT414118677TS"/>
        <s v="XT414118717TS"/>
        <s v="XT414118822TS"/>
        <s v="XT414119010TS"/>
        <s v="XT414119258TS"/>
        <s v="XT414119505TS"/>
        <s v="XT414119584TS"/>
        <s v="XT414120018TS"/>
        <s v="XT414120208TS"/>
        <s v="XT414120358TS"/>
        <s v="XT414121265TS"/>
        <s v="XT414121897TS"/>
        <s v="XT414122022TS"/>
        <s v="XT414122420TS"/>
        <s v="XT414123592TS"/>
        <s v="XT414124615TS"/>
        <s v="XT414125117TS"/>
        <s v="XT414126850TS"/>
        <s v="XT414131470TS"/>
        <s v="XT414132170TS"/>
        <s v="XT414133847TS"/>
        <s v="XT414133970TS"/>
        <s v="XT414134635TS"/>
        <s v="XT414134799TS"/>
        <s v="XT414136724TS"/>
        <s v="XT414137035TS"/>
        <s v="XT414137305TS"/>
        <s v="XT414138155TS"/>
        <s v="XT414138875TS"/>
        <s v="XT414139473TS"/>
        <s v="XT414142645TS"/>
        <s v="XT414142764TS"/>
        <s v="XT414143141TS"/>
        <s v="XT414143685TS"/>
        <s v="XT414144558TS"/>
        <s v="XT414144972TS"/>
        <s v="XT414145933TS"/>
        <s v="XT414147735TS"/>
        <s v="XT414147917TS"/>
        <s v="XT414148223TS"/>
        <s v="XT414148798TS"/>
        <s v="XT414149317TS"/>
        <s v="XT414149555TS"/>
        <s v="XT414149590TS"/>
        <s v="XT414149657TS"/>
        <s v="XT414149759TS"/>
        <s v="XT414150111TS"/>
        <s v="XT414151046TS"/>
        <s v="XT414151735TS"/>
        <s v="XT414151806TS"/>
        <s v="XT414152276TS"/>
        <s v="XT414152302TS"/>
        <s v="XT414152506TS"/>
        <s v="XT414152568TS"/>
        <s v="XT414152585TS"/>
        <s v="XT414152656TS"/>
        <s v="XT414154609TS"/>
        <s v="XT414155887TS"/>
        <s v="XT414156091TS"/>
        <s v="XT414156635TS"/>
        <s v="XT414157494TS"/>
        <s v="XT414159098TS"/>
        <s v="XT414162945TS"/>
        <s v="XT414164331TS"/>
        <s v="XT414165748TS"/>
        <s v="XT414166624TS"/>
        <s v="XT414167580TS"/>
        <s v="XT414168877TS"/>
        <s v="XT414171893TS"/>
        <s v="XT414174532TS"/>
        <s v="XT414177278TS"/>
        <s v="XT414178070TS"/>
        <s v="XT414181025TS"/>
        <s v="XT414181533TS"/>
        <s v="XT414181768TS"/>
        <s v="XT414182825TS"/>
        <s v="XT414182919TS"/>
        <s v="XT414183035TS"/>
        <s v="XT414183769TS"/>
        <s v="XT414184146TS"/>
        <s v="XT414186076TS"/>
        <s v="XT414186495TS"/>
        <s v="XT414186694TS"/>
        <s v="XT414187479TS"/>
        <s v="XT414188426TS"/>
        <s v="XT414188695TS"/>
        <s v="XT414194347TS"/>
        <s v="XT414195311TS"/>
        <s v="XT414195912TS"/>
        <s v="XT414196113TS"/>
        <s v="XT414197374TS"/>
        <s v="XT414198030TS"/>
        <s v="XT414198508TS"/>
        <s v="XT414198556TS"/>
        <s v="XT414200215TS"/>
        <s v="XT414200780TS"/>
        <s v="XT414204680TS"/>
        <s v="XT414205124TS"/>
        <s v="XT414205172TS"/>
        <s v="XT414206853TS"/>
        <s v="XT414207139TS"/>
        <s v="XT414207522TS"/>
        <s v="XT414208117TS"/>
        <s v="XT414208355TS"/>
        <s v="XT414209038TS"/>
        <s v="XT414209506TS"/>
        <s v="XT414209510TS"/>
        <s v="XT414209894TS"/>
        <s v="XT414210787TS"/>
        <s v="XT414211102TS"/>
        <s v="XT414211297TS"/>
        <s v="XT414211955TS"/>
        <s v="XT414212553TS"/>
        <s v="XT414212607TS"/>
        <s v="XT414213491TS"/>
        <s v="XT414213749TS"/>
        <s v="XT414214165TS"/>
        <s v="XT414214355TS"/>
        <s v="XT414215356TS"/>
        <s v="XT414215427TS"/>
        <s v="XT414216135TS"/>
        <s v="XT414217184TS"/>
        <s v="XT414219185TS"/>
        <s v="XT414219619TS"/>
        <s v="XT414219636TS"/>
        <s v="XT414220838TS"/>
        <s v="XT414220909TS"/>
        <s v="XT414224145TS"/>
        <s v="XT414225631TS"/>
        <s v="XT414226464TS"/>
        <s v="XT414226668TS"/>
        <s v="XT414226985TS"/>
        <s v="XT414227955TS"/>
        <s v="XT414228054TS"/>
        <s v="XT414228244TS"/>
        <s v="XT414228301TS"/>
        <s v="XT414228876TS"/>
        <s v="XT414229219TS"/>
        <s v="XT414229324TS"/>
        <s v="XT414230702TS"/>
        <s v="XT414230968TS"/>
        <s v="XT414231212TS"/>
        <s v="XT414231288TS"/>
        <s v="XT414233139TS"/>
        <s v="XT414234341TS"/>
        <s v="XT414235024TS"/>
        <s v="XT414235038TS"/>
        <s v="XT414235639TS"/>
        <s v="XT414237904TS"/>
        <s v="XT414238272TS"/>
        <s v="XT414238856TS"/>
        <s v="XT414239105TS"/>
        <s v="XT414239159TS"/>
        <s v="XT414239278TS"/>
        <s v="XT414239967TS"/>
        <s v="XT414240347TS"/>
        <s v="XT414241356TS"/>
        <s v="XT414241475TS"/>
        <s v="XT414241798TS"/>
        <s v="XT414243079TS"/>
        <s v="XT414249955TS"/>
        <s v="XT414251058TS"/>
        <s v="XT414252402TS"/>
        <s v="XT414252756TS"/>
        <s v="XT414252929TS"/>
        <s v="XT414253955TS"/>
        <s v="XT414254955TS"/>
        <s v="XT414255236TS"/>
        <s v="XT414256727TS"/>
        <s v="XT414257170TS"/>
        <s v="XT414257585TS"/>
        <s v="XT414257991TS"/>
        <s v="XT414258498TS"/>
        <s v="XT414262081TS"/>
        <s v="XT414262546TS"/>
        <s v="XT414262617TS"/>
        <s v="XT414263025TS"/>
        <s v="XT414264175TS"/>
        <s v="XT414264873TS"/>
        <s v="XT414265499TS"/>
        <s v="XT414266171TS"/>
        <s v="XT414266389TS"/>
        <s v="XT414266772TS"/>
        <s v="XT414267234TS"/>
        <s v="XT414268288TS"/>
        <s v="XT414268291TS"/>
        <s v="XT414268447TS"/>
        <s v="XT414269155TS"/>
        <s v="XT414270573TS"/>
        <s v="XT414271962TS"/>
        <s v="XT414272194TS"/>
        <s v="XT414272883TS"/>
        <s v="XT414276307TS"/>
        <s v="XT414276616TS"/>
        <s v="XT414277568TS"/>
        <s v="XT414277585TS"/>
        <s v="XT414277687TS"/>
        <s v="XT414277951TS"/>
        <s v="XT414278501TS"/>
        <s v="XT414278775TS"/>
        <s v="XT414278824TS"/>
        <s v="XT414278869TS"/>
        <s v="XT414278930TS"/>
        <s v="XT414279348TS"/>
        <s v="XT414281576TS"/>
        <s v="XT414281721TS"/>
        <s v="XT414281995TS"/>
        <s v="XT414282571TS"/>
        <s v="XT414283152TS"/>
        <s v="XT414283373TS"/>
        <s v="XT414283648TS"/>
        <s v="XT414284612TS"/>
        <s v="XT414285927TS"/>
        <s v="XT414286445TS"/>
        <s v="XT414286471TS"/>
        <s v="XT414286542TS"/>
        <s v="XT414286613TS"/>
        <s v="XT414288512TS"/>
        <s v="XT414289464TS"/>
        <s v="XT414289994TS"/>
        <s v="XT414292432TS"/>
        <s v="XT414292772TS"/>
        <s v="XT414295938TS"/>
        <s v="XT414296111TS"/>
        <s v="XT414296828TS"/>
        <s v="XT414297797TS"/>
        <s v="XT414299268TS"/>
        <s v="XT414300425TS"/>
        <s v="XT414300482TS"/>
        <s v="XT414301514TS"/>
        <s v="XT414302276TS"/>
        <s v="XT414303965TS"/>
        <s v="XT414305502TS"/>
        <s v="XT414306009TS"/>
        <s v="XT414306905TS"/>
        <s v="XT414309756TS"/>
        <s v="XT414312018TS"/>
        <s v="XT414313092TS"/>
        <s v="XT414313336TS"/>
        <s v="XT414313591TS"/>
        <s v="XT414314402TS"/>
        <s v="XT414315283TS"/>
        <s v="XT414319373TS"/>
        <s v="XT414321160TS"/>
        <s v="XT414321275TS"/>
        <s v="XT414322514TS"/>
        <s v="XT414325250TS"/>
        <s v="XT414327627TS"/>
        <s v="XT414327984TS"/>
        <s v="XT414328565TS"/>
        <s v="XT414329424TS"/>
        <s v="XT414331785TS"/>
        <s v="XT414331799TS"/>
        <s v="XT414333565TS"/>
        <s v="XT414334565TS"/>
        <s v="XT414335040TS"/>
        <s v="XT414339660TS"/>
        <s v="XT414340380TS"/>
        <s v="XT414341116TS"/>
        <s v="XT414344687TS"/>
        <s v="XT414345872TS"/>
        <s v="XT414350245TS"/>
        <s v="XT414350271TS"/>
        <s v="XT414351113TS"/>
        <s v="XT414351192TS"/>
        <s v="XT414351348TS"/>
        <s v="XT414353397TS"/>
        <s v="XT414354741TS"/>
        <s v="XT414355217TS"/>
        <s v="XT414355526TS"/>
        <s v="XT414355720TS"/>
        <s v="XT414359562TS"/>
        <s v="XT414360061TS"/>
        <s v="XT414361172TS"/>
        <s v="XT414361915TS"/>
        <s v="XT414362345TS"/>
        <s v="XT414362915TS"/>
        <s v="XT414364430TS"/>
        <s v="XT414365792TS"/>
        <s v="XT414367113TS"/>
        <s v="XT414367467TS"/>
        <s v="XT414368365TS"/>
        <s v="XT414368839TS"/>
        <s v="XT414370934TS"/>
        <s v="XT414372060TS"/>
        <s v="XT414372586TS"/>
        <s v="XT414373025TS"/>
        <s v="XT414374065TS"/>
        <s v="XT414374247TS"/>
        <s v="XT414375891TS"/>
        <s v="XT414376061TS"/>
        <s v="XT414377535TS"/>
        <s v="XT414378045TS"/>
        <s v="XT414383080TS"/>
        <s v="XT414384227TS"/>
        <s v="XT414385063TS"/>
        <s v="XT414385823TS"/>
        <s v="XT414386497TS"/>
        <s v="XT414386695TS"/>
        <s v="XT414387081TS"/>
        <s v="XT414388127TS"/>
        <s v="XT414389215TS"/>
        <s v="XT414389445TS"/>
        <s v="XT414389754TS"/>
        <s v="XT414390899TS"/>
        <s v="XT414391214TS"/>
        <s v="XT414391259TS"/>
        <s v="XT414391571TS"/>
        <s v="XT414391965TS"/>
        <s v="XT414392078TS"/>
        <s v="XT414392872TS"/>
        <s v="XT414394330TS"/>
        <s v="XT414395180TS"/>
        <s v="XT414396724TS"/>
        <s v="XT414400052TS"/>
        <s v="XT414400110TS"/>
        <s v="XT414400980TS"/>
        <s v="XT414401035TS"/>
        <s v="XT414401628TS"/>
        <s v="XT414402623TS"/>
        <s v="XT414404916TS"/>
        <s v="XT414405046TS"/>
        <s v="XT414405050TS"/>
        <s v="XT414405063TS"/>
        <s v="XT414405182TS"/>
        <s v="XT414405960TS"/>
        <s v="XT414406055TS"/>
        <s v="XT414406483TS"/>
        <s v="XT414406965TS"/>
        <s v="XT414407356TS"/>
        <s v="XT414407461TS"/>
        <s v="XT414407648TS"/>
        <s v="XT414408731TS"/>
        <s v="XT414409431TS"/>
        <s v="XT414409445TS"/>
        <s v="XT414411934TS"/>
        <s v="XT414412016TS"/>
        <s v="XT414415065TS"/>
        <s v="XT414418209TS"/>
        <s v="XT414418566TS"/>
        <s v="XT414418858TS"/>
        <s v="XT414420026TS"/>
        <s v="XT414424822TS"/>
        <s v="XT414425350TS"/>
        <s v="XT414425377TS"/>
        <s v="XT414425417TS"/>
        <s v="XT414425902TS"/>
        <s v="XT414427333TS"/>
        <s v="XT414427625TS"/>
        <s v="XT414427863TS"/>
        <s v="XT414429144TS"/>
        <s v="XT414432126TS"/>
        <s v="XT414432165TS"/>
        <s v="XT414432320TS"/>
        <s v="XT414434379TS"/>
        <s v="XT414434762TS"/>
        <s v="XT414436508TS"/>
        <s v="XT414438279TS"/>
        <s v="XT414438645TS"/>
        <s v="XT414439098TS"/>
        <s v="XT414439402TS"/>
        <s v="XT414440768TS"/>
        <s v="XT414440860TS"/>
        <s v="XT414442579TS"/>
        <s v="XT414442843TS"/>
        <s v="XT414443013TS"/>
        <s v="XT414443061TS"/>
        <s v="XT414443185TS"/>
        <s v="XT414444654TS"/>
        <s v="XT414444711TS"/>
        <s v="XT414448801TS"/>
        <s v="XT414449149TS"/>
        <s v="XT414449988TS"/>
        <s v="XT414450093TS"/>
        <s v="XT414451690TS"/>
        <s v="XT414451916TS"/>
        <s v="XT414457817TS"/>
        <s v="XT414458874TS"/>
        <s v="XT414459129TS"/>
        <s v="XT414459424TS"/>
        <s v="XT414460056TS"/>
        <s v="XT414460317TS"/>
        <s v="XT414461480TS"/>
        <s v="XT414462193TS"/>
        <s v="XT414462397TS"/>
        <s v="XT414462525TS"/>
        <s v="XT414463826TS"/>
        <s v="XT414464375TS"/>
        <s v="XT414468050TS"/>
        <s v="XT414468488TS"/>
        <s v="XT414469280TS"/>
        <s v="XT414469965TS"/>
        <s v="XT414472023TS"/>
        <s v="XT414473465TS"/>
        <s v="XT414474523TS"/>
        <s v="XT414475841TS"/>
        <s v="XT414476008TS"/>
        <s v="XT414476691TS"/>
        <s v="XT414477873TS"/>
        <s v="XT414482737TS"/>
        <s v="XT414483661TS"/>
        <s v="XT414485177TS"/>
        <s v="XT414485954TS"/>
        <s v="XT414486623TS"/>
        <s v="XT414486645TS"/>
        <s v="XT414487650TS"/>
        <s v="XT414488329TS"/>
        <s v="XT414490061TS"/>
        <s v="XT414490282TS"/>
        <s v="XT414490702TS"/>
        <s v="XT414492028TS"/>
        <s v="XT414493108TS"/>
        <s v="XT414493730TS"/>
        <s v="XT414494806TS"/>
        <s v="XT414496740TS"/>
        <s v="XT414498445TS"/>
        <s v="XT414498975TS"/>
        <s v="XT414502198TS"/>
        <s v="XT414503162TS"/>
        <s v="XT414503692TS"/>
        <s v="XT414504021TS"/>
        <s v="XT414504123TS"/>
        <s v="XT414504605TS"/>
        <s v="XT414504905TS"/>
        <s v="XT414506075TS"/>
        <s v="XT414506606TS"/>
        <s v="XT414507544TS"/>
        <s v="XT414510455TS"/>
        <s v="XT414510985TS"/>
        <s v="XT414511186TS"/>
        <s v="XT414512558TS"/>
        <s v="XT414516095TS"/>
        <s v="XT414517507TS"/>
        <s v="XT414523388TS"/>
        <s v="XT414525477TS"/>
        <s v="XT414526945TS"/>
        <s v="XT414527787TS"/>
        <s v="XT414527875TS"/>
        <s v="XT414527985TS"/>
        <s v="XT414529403TS"/>
        <s v="XT414531720TS"/>
        <s v="XT414535942TS"/>
        <s v="XT414537064TS"/>
        <s v="XT414537577TS"/>
        <s v="XT414538507TS"/>
        <s v="XT414539799TS"/>
        <s v="XT414545370TS"/>
        <s v="XT414553331TS"/>
        <s v="XT414554014TS"/>
        <s v="XT414556338TS"/>
        <s v="XT414556995TS"/>
        <s v="XT414557276TS"/>
        <s v="XT414558815TS"/>
        <s v="XT414559609TS"/>
        <s v="XT414563121TS"/>
        <s v="XT414564144TS"/>
        <s v="XT414565564TS"/>
        <s v="XT414566043TS"/>
        <s v="XT414566065TS"/>
        <s v="XT414566715TS"/>
        <s v="XT414566834TS"/>
        <s v="XT414567843TS"/>
        <s v="XT414567857TS"/>
        <s v="XT414568747TS"/>
        <s v="XT414569504TS"/>
        <s v="XT414569725TS"/>
        <s v="XT414569742TS"/>
        <s v="XT414569892TS"/>
        <s v="XT414572361TS"/>
        <s v="XT414572534TS"/>
        <s v="XT414573866TS"/>
        <s v="XT414575592TS"/>
        <s v="XT414577939TS"/>
        <s v="XT414578276TS"/>
        <s v="XT414582845TS"/>
        <s v="XT414583191TS"/>
        <s v="XT414583506TS"/>
        <s v="XT414583656TS"/>
        <s v="XT414584665TS"/>
        <s v="XT414586811TS"/>
        <s v="XT414587715TS"/>
        <s v="XT414589398TS"/>
        <s v="XT414590705TS"/>
        <s v="XT414593004TS"/>
        <s v="XT414594676TS"/>
        <s v="XT414596717TS"/>
        <s v="XT414600836TS"/>
        <s v="XT414600867TS"/>
        <s v="XT414601160TS"/>
        <s v="XT414601553TS"/>
        <s v="XT414602179TS"/>
        <s v="XT414603948TS"/>
        <s v="XT414603996TS"/>
        <s v="XT414606462TS"/>
        <s v="XT414606935TS"/>
        <s v="XT414606961TS"/>
        <s v="XT414609424TS"/>
        <s v="XT414611723TS"/>
        <s v="XT414615963TS"/>
        <s v="XT414616938TS"/>
        <s v="XT414617195TS"/>
        <s v="XT414619497TS"/>
        <s v="XT414620124TS"/>
        <s v="XT414620402TS"/>
        <s v="XT414620875TS"/>
        <s v="XT414622244TS"/>
        <s v="XT414622301TS"/>
        <s v="XT414622536TS"/>
        <s v="XT414623117TS"/>
        <s v="XT414623474TS"/>
        <s v="XT414623810TS"/>
        <s v="XT414624041TS"/>
        <s v="XT414624832TS"/>
        <s v="XT414625444TS"/>
        <s v="XT414625719TS"/>
        <s v="XT414625753TS"/>
        <s v="XT414626135TS"/>
        <s v="XT414629738TS"/>
        <s v="XT414633595TS"/>
        <s v="XT414634300TS"/>
        <s v="XT414634830TS"/>
        <s v="XT414636053TS"/>
        <s v="XT414636420TS"/>
        <s v="XT414636535TS"/>
        <s v="XT414636552TS"/>
        <s v="XT414636699TS"/>
        <s v="XT414637969TS"/>
        <s v="XT414638385TS"/>
        <s v="XT414638417TS"/>
        <s v="XT414638519TS"/>
        <s v="XT414638995TS"/>
        <s v="XT414639240TS"/>
        <s v="XT414639531TS"/>
        <s v="XT414639806TS"/>
        <s v="XT414641464TS"/>
        <s v="XT414642306TS"/>
        <s v="XT414644341TS"/>
        <s v="XT414644704TS"/>
        <s v="XT414645979TS"/>
        <s v="XT414649539TS"/>
        <s v="XT414649746TS"/>
        <s v="XT414651719TS"/>
        <s v="XT414652895TS"/>
        <s v="XT414653839TS"/>
        <s v="XT414655905TS"/>
        <s v="XT414659187TS"/>
        <s v="XT414660199TS"/>
        <s v="XT414661543TS"/>
        <s v="XT414662230TS"/>
        <s v="XT414662345TS"/>
        <s v="XT414663955TS"/>
        <s v="XT414664876TS"/>
        <s v="XT414665077TS"/>
        <s v="XT414665085TS"/>
        <s v="XT414665222TS"/>
        <s v="XT414665236TS"/>
        <s v="XT414665602TS"/>
        <s v="XT414666015TS"/>
        <s v="XT414666523TS"/>
        <s v="XT414666639TS"/>
        <s v="XT414667170TS"/>
        <s v="XT414667254TS"/>
        <s v="XT414667492TS"/>
        <s v="XT414667515TS"/>
        <s v="XT414667563TS"/>
        <s v="XT414667651TS"/>
        <s v="XT414668541TS"/>
        <s v="XT414668688TS"/>
        <s v="XT414669286TS"/>
        <s v="XT414669808TS"/>
        <s v="XT414670236TS"/>
        <s v="XT414670580TS"/>
        <s v="XT414670871TS"/>
        <s v="XT414673422TS"/>
        <s v="XT414673484TS"/>
        <s v="XT414673515TS"/>
        <s v="XT414673569TS"/>
        <s v="XT414673952TS"/>
        <s v="XT414674105TS"/>
        <s v="XT414676432TS"/>
        <s v="XT414676517TS"/>
        <s v="XT414678637TS"/>
        <s v="XT414678699TS"/>
        <s v="XT414679028TS"/>
        <s v="XT414680193TS"/>
        <s v="XT414682101TS"/>
        <s v="XT414682319TS"/>
        <s v="XT414683040TS"/>
        <s v="XT414683481TS"/>
        <s v="XT414684694TS"/>
        <s v="XT414685332TS"/>
        <s v="XT414685862TS"/>
        <s v="XT414685978TS"/>
        <s v="XT414686125TS"/>
        <s v="XT414686409TS"/>
        <s v="XT414686545TS"/>
        <s v="XT414686593TS"/>
        <s v="XT414686721TS"/>
        <s v="XT414686845TS"/>
        <s v="XT414687917TS"/>
        <s v="XT414688501TS"/>
        <s v="XT414688815TS"/>
        <s v="XT414689008TS"/>
        <s v="XT414689453TS"/>
        <s v="XT414689970TS"/>
        <s v="XT414690261TS"/>
        <s v="XT414690880TS"/>
        <s v="XT414691094TS"/>
        <s v="XT414691369TS"/>
        <s v="XT414692072TS"/>
        <s v="XT414692109TS"/>
        <s v="XT414692789TS"/>
        <s v="XT414693166TS"/>
        <s v="XT414697463TS"/>
        <s v="XT414697619TS"/>
        <s v="XT414697698TS"/>
        <s v="XT414697826TS"/>
        <s v="XT414702662TS"/>
        <s v="XT414702778TS"/>
        <s v="XT414703359TS"/>
        <s v="XT414703773TS"/>
        <s v="XT414704495TS"/>
        <s v="XT414705584TS"/>
        <s v="XT414706236TS"/>
        <s v="XT414707744TS"/>
        <s v="XT414707863TS"/>
        <s v="XT414710757TS"/>
        <s v="XT414711182TS"/>
        <s v="XT414711412TS"/>
        <s v="XT414712320TS"/>
        <s v="XT414712404TS"/>
        <s v="XT414712863TS"/>
        <s v="XT414713360TS"/>
        <s v="XT414713444TS"/>
        <s v="XT414714688TS"/>
        <s v="XT414714833TS"/>
        <s v="XT414716220TS"/>
        <s v="XT414717344TS"/>
        <s v="XU034069311EE"/>
        <s v="XU034069427EE"/>
        <s v="XU034094554EE"/>
        <s v="XW253264035JF"/>
        <s v="XW253298405JF"/>
        <s v="XW253320483JF"/>
        <s v="XW253944577JF"/>
        <s v="XW254717174JF"/>
        <s v="XW256607450JF"/>
        <s v="XW256635708JF"/>
        <s v="XW256639316JF"/>
        <s v="XW256663111JF"/>
        <s v="XW256828751JF"/>
        <s v="XW256999495JF"/>
        <s v="XW257464222JF"/>
        <s v="XW257527497JF"/>
        <s v="XW257665670JF"/>
        <s v="XW258179127JF"/>
        <s v="XW259180736JF"/>
        <s v="XW259184295JF"/>
        <s v="XW259325634JF"/>
        <s v="XW259426536JF"/>
        <s v="XW259442613JF"/>
        <s v="XW259445209JF"/>
        <s v="XW260643250JF"/>
        <s v="XW260652910JF"/>
        <s v="XW260907685JF"/>
        <s v="XW260945745JF"/>
        <s v="XW260982363JF"/>
        <s v="XW261661246JF"/>
        <s v="XW261697912JF"/>
        <s v="XW262735342JF"/>
        <s v="XW262860084JF"/>
        <s v="XW262860098JF"/>
        <s v="XW262860107JF"/>
        <s v="XW263095827JF"/>
        <s v="XW263107445JF"/>
        <s v="XW263365705JF"/>
        <s v="XW263968547JF"/>
        <s v="XW264010496JF"/>
        <s v="XW264180699JF"/>
        <s v="XW264183465JF"/>
        <s v="XW264493697JF"/>
        <s v="XW264538328JF"/>
        <s v="XW264611473JF"/>
        <s v="XY513981495JB"/>
        <s v="XY514004567JB"/>
        <m/>
        <n v="3995690425" u="1"/>
      </sharedItems>
    </cacheField>
    <cacheField name="Groupage" uniqueList="1" numFmtId="0" sqlType="0" hierarchy="0" level="0" databaseField="1">
      <sharedItems count="0" containsBlank="1"/>
    </cacheField>
    <cacheField name="Type prestation" uniqueList="1" numFmtId="0" sqlType="0" hierarchy="0" level="0" databaseField="1">
      <sharedItems count="0" containsBlank="1"/>
    </cacheField>
    <cacheField name="TVA" uniqueList="1" numFmtId="0" sqlType="0" hierarchy="0" level="0" databaseField="1">
      <sharedItems count="0" containsBlank="1"/>
    </cacheField>
    <cacheField name="Observations" uniqueList="1" numFmtId="0" sqlType="0" hierarchy="0" level="0" databaseField="1">
      <sharedItems count="0" containsBlank="1" containsMixedTypes="1" containsNumber="1" minValue="0.0475" maxValue="0.4375"/>
    </cacheField>
    <cacheField name="Zone Tarifaire" uniqueList="1" numFmtId="0" sqlType="0" hierarchy="0" level="0" databaseField="1">
      <sharedItems count="0" containsBlank="1"/>
    </cacheField>
    <cacheField name="Poids" uniqueList="1" numFmtId="0" sqlType="0" hierarchy="0" level="0" databaseField="1">
      <sharedItems count="0" containsBlank="1" containsNumber="1" containsString="0" minValue="0" maxValue="28.71"/>
    </cacheField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efreshedBy="Caroline SCHMITT" refreshedDate="46184.56622349537" createdVersion="8" refreshedVersion="8" minRefreshableVersion="3" recordCount="2351" r:id="rId1">
  <cacheSource type="worksheet">
    <worksheetSource ref="B1:AD1048576" sheet="Facture Chronopost"/>
  </cacheSource>
  <cacheFields count="28">
    <cacheField name="No Facture" uniqueList="1" numFmtId="0" sqlType="0" hierarchy="0" level="0" databaseField="1">
      <sharedItems count="0" containsBlank="1"/>
    </cacheField>
    <cacheField name="Sous-compte" uniqueList="1" numFmtId="0" sqlType="0" hierarchy="0" level="0" databaseField="1">
      <sharedItems count="0" containsBlank="1"/>
    </cacheField>
    <cacheField name="Date LT" uniqueList="1" numFmtId="0" sqlType="0" hierarchy="0" level="0" databaseField="1">
      <sharedItems count="0" containsBlank="1" containsDate="1" containsMixedTypes="1" containsString="0" minDate="2026-04-20T00:00:00" maxDate="1900-01-05T22:51:04"/>
    </cacheField>
    <cacheField name="Code postal depart" uniqueList="1" numFmtId="0" sqlType="0" hierarchy="0" level="0" databaseField="1">
      <sharedItems count="0" containsBlank="1"/>
    </cacheField>
    <cacheField name="Code postal arrivee" uniqueList="1" numFmtId="0" sqlType="0" hierarchy="0" level="0" databaseField="1">
      <sharedItems count="0" containsBlank="1"/>
    </cacheField>
    <cacheField name="Pays depart" uniqueList="1" numFmtId="0" sqlType="0" hierarchy="0" level="0" databaseField="1">
      <sharedItems count="0" containsBlank="1"/>
    </cacheField>
    <cacheField name="Pays arrivee" uniqueList="1" numFmtId="0" sqlType="0" hierarchy="0" level="0" databaseField="1">
      <sharedItems count="0" containsBlank="1"/>
    </cacheField>
    <cacheField name="Ref Destinataire" uniqueList="1" numFmtId="0" sqlType="0" hierarchy="0" level="0" databaseField="1">
      <sharedItems count="0" containsBlank="1"/>
    </cacheField>
    <cacheField name="Ref Expediteur" uniqueList="1" numFmtId="0" sqlType="0" hierarchy="0" level="0" databaseField="1">
      <sharedItems count="0" containsBlank="1"/>
    </cacheField>
    <cacheField name="No Groupage tarifaire" uniqueList="1" numFmtId="0" sqlType="0" hierarchy="0" level="0" databaseField="1">
      <sharedItems count="0" containsBlank="1"/>
    </cacheField>
    <cacheField name="Numero LT" uniqueList="1" numFmtId="0" sqlType="0" hierarchy="0" level="0" databaseField="1">
      <sharedItems count="8000" containsBlank="1">
        <s v="CAPI1"/>
        <s v="CAPI2"/>
        <s v="CAPN1"/>
        <s v="CAPN2"/>
        <s v="CAPO1"/>
        <s v="ECORI"/>
        <s v="ECORN"/>
        <s v="ECORO"/>
        <s v="SURTI"/>
        <s v="SURTN"/>
        <s v="SURTO"/>
        <s v="XF142220606FR"/>
        <s v="XF142220708FR"/>
        <s v="XF142220932FR"/>
        <s v="XF142221116FR"/>
        <s v="XF142221147FR"/>
        <s v="XF142221677FR"/>
        <s v="XF142221779FR"/>
        <s v="XF142224761FR"/>
        <s v="XF142225206FR"/>
        <s v="XF142225223FR"/>
        <s v="XF142225342FR"/>
        <s v="XF142225838FR"/>
        <s v="XF142225943FR"/>
        <s v="XF142230909FR"/>
        <s v="XF142240044FR"/>
        <s v="XF142264068FR"/>
        <s v="XF142264522FR"/>
        <s v="XF142273060FR"/>
        <s v="XF142273175FR"/>
        <s v="XF142273802FR"/>
        <s v="XF142274365FR"/>
        <s v="XF142274578FR"/>
        <s v="XF142274706FR"/>
        <s v="XF142275471FR"/>
        <s v="XF142295706FR"/>
        <s v="XF142309113FR"/>
        <s v="XF142310142FR"/>
        <s v="XF142310200FR"/>
        <s v="XF142349421FR"/>
        <s v="XF142349510FR"/>
        <s v="XF142377215FR"/>
        <s v="XF142377816FR"/>
        <s v="XF142377921FR"/>
        <s v="XF142390185FR"/>
        <s v="XF142419564FR"/>
        <s v="XF142419799FR"/>
        <s v="XF142423793FR"/>
        <s v="XF142449583FR"/>
        <s v="XF142449654FR"/>
        <s v="XF142449835FR"/>
        <s v="XF142477743FR"/>
        <s v="XF142563994FR"/>
        <s v="XF142566165FR"/>
        <s v="XF142566338FR"/>
        <s v="XF142566491FR"/>
        <s v="XF142567506FR"/>
        <s v="XF142567611FR"/>
        <s v="XF142568135FR"/>
        <s v="XF142568206FR"/>
        <s v="XF142568400FR"/>
        <s v="XF142568501FR"/>
        <s v="XF142568679FR"/>
        <s v="XF142569285FR"/>
        <s v="XF142569507FR"/>
        <s v="XF142651889FR"/>
        <s v="XF142656736FR"/>
        <s v="XF142656775FR"/>
        <s v="XF142685423FR"/>
        <s v="XF142744427FR"/>
        <s v="XF142780747FR"/>
        <s v="XF142815790FR"/>
        <s v="XF142816870FR"/>
        <s v="XF142817186FR"/>
        <s v="XF142818685FR"/>
        <s v="XF142820035FR"/>
        <s v="XF142820392FR"/>
        <s v="XF142820503FR"/>
        <s v="XF142837852FR"/>
        <s v="XF142838265FR"/>
        <s v="XF142850258FR"/>
        <s v="XF142889072FR"/>
        <s v="XF142889293FR"/>
        <s v="XF142889695FR"/>
        <s v="XF142889934FR"/>
        <s v="XF142890186FR"/>
        <s v="XF142890288FR"/>
        <s v="XF142891500FR"/>
        <s v="XF142892099FR"/>
        <s v="XF142892108FR"/>
        <s v="XF142892417FR"/>
        <s v="XF142932592FR"/>
        <s v="XF142940143FR"/>
        <s v="XF142940259FR"/>
        <s v="XF142942232FR"/>
        <s v="XF142943462FR"/>
        <s v="XF142946044FR"/>
        <s v="XF142946132FR"/>
        <s v="XF142946234FR"/>
        <s v="XF142969805FR"/>
        <s v="XF142970423FR"/>
        <s v="XF142970539FR"/>
        <s v="XF142970715FR"/>
        <s v="XF142971004FR"/>
        <s v="XF142971110FR"/>
        <s v="XF142971199FR"/>
        <s v="XF142971211FR"/>
        <s v="XF142972163FR"/>
        <s v="XF142984025FR"/>
        <s v="XF142986471FR"/>
        <s v="XF142987123FR"/>
        <s v="XF142995487FR"/>
        <s v="XF143016663FR"/>
        <s v="XF143022641FR"/>
        <s v="XF143022690FR"/>
        <s v="XF143055052FR"/>
        <s v="XF143055256FR"/>
        <s v="XF143055976FR"/>
        <s v="XF143056000FR"/>
        <s v="XF143056265FR"/>
        <s v="XF143056305FR"/>
        <s v="XF143056883FR"/>
        <s v="XF143078606FR"/>
        <s v="XF143127457FR"/>
        <s v="XF143127620FR"/>
        <s v="XF143128421FR"/>
        <s v="XF143128611FR"/>
        <s v="XF143131111FR"/>
        <s v="XF143131275FR"/>
        <s v="XF143131743FR"/>
        <s v="XF143131933FR"/>
        <s v="XF143132165FR"/>
        <s v="XF143139778FR"/>
        <s v="XF143156127FR"/>
        <s v="XF143156277FR"/>
        <s v="XF143156453FR"/>
        <s v="XF143156921FR"/>
        <s v="XF143172235FR"/>
        <s v="XF143172535FR"/>
        <s v="XF143173227FR"/>
        <s v="XF143198864FR"/>
        <s v="XF143199096FR"/>
        <s v="XF143199365FR"/>
        <s v="XF143199462FR"/>
        <s v="XF143200109FR"/>
        <s v="XF143200143FR"/>
        <s v="XF143200228FR"/>
        <s v="XF143219706FR"/>
        <s v="XF143228518FR"/>
        <s v="XF143228739FR"/>
        <s v="XF143230091FR"/>
        <s v="XF143235641FR"/>
        <s v="XF143259285FR"/>
        <s v="XF143259311FR"/>
        <s v="XF143259360FR"/>
        <s v="XF143259475FR"/>
        <s v="XF143259515FR"/>
        <s v="XF143259625FR"/>
        <s v="XF143259753FR"/>
        <s v="XF143260575FR"/>
        <s v="XF143261978FR"/>
        <s v="XF143262029FR"/>
        <s v="XF143262046FR"/>
        <s v="XF143262050FR"/>
        <s v="XF143262103FR"/>
        <s v="XF143262117FR"/>
        <s v="XF143262182FR"/>
        <s v="XF143262219FR"/>
        <s v="XF143262222FR"/>
        <s v="XF143262236FR"/>
        <s v="XF143262240FR"/>
        <s v="XF143262267FR"/>
        <s v="XF143262275FR"/>
        <s v="XF143262315FR"/>
        <s v="XF143262338FR"/>
        <s v="XF143262355FR"/>
        <s v="XF143262390FR"/>
        <s v="XF143262488FR"/>
        <s v="XF143262514FR"/>
        <s v="XF143262576FR"/>
        <s v="XF143268097FR"/>
        <s v="XF143268168FR"/>
        <s v="XF143279452FR"/>
        <s v="XF143279497FR"/>
        <s v="XF143279608FR"/>
        <s v="XF143279639FR"/>
        <s v="XF143279727FR"/>
        <s v="XF143279735FR"/>
        <s v="XF143279792FR"/>
        <s v="XF143279815FR"/>
        <s v="XF143279877FR"/>
        <s v="XF143280138FR"/>
        <s v="XF143280243FR"/>
        <s v="XF143280416FR"/>
        <s v="XF143280668FR"/>
        <s v="XF143280725FR"/>
        <s v="XF143280795FR"/>
        <s v="XF143323690FR"/>
        <s v="XF143323765FR"/>
        <s v="XF143323814FR"/>
        <s v="XF143323933FR"/>
        <s v="XF143324939FR"/>
        <s v="XF143340185FR"/>
        <s v="XF143340295FR"/>
        <s v="XF143340432FR"/>
        <s v="XF143340582FR"/>
        <s v="XF143342668FR"/>
        <s v="XF143342725FR"/>
        <s v="XF143371871FR"/>
        <s v="XF143371956FR"/>
        <s v="XF143372130FR"/>
        <s v="XF143372449FR"/>
        <s v="XF143372554FR"/>
        <s v="XF143372979FR"/>
        <s v="XF143373081FR"/>
        <s v="XF143373325FR"/>
        <s v="XF143373395FR"/>
        <s v="XF143374966FR"/>
        <s v="XF143389197FR"/>
        <s v="XF143389308FR"/>
        <s v="XF143411187FR"/>
        <s v="XF143412443FR"/>
        <s v="XF143412810FR"/>
        <s v="XF143442365FR"/>
        <s v="XF143442975FR"/>
        <s v="XF143443410FR"/>
        <s v="XF143443936FR"/>
        <s v="XF143444636FR"/>
        <s v="XF143446036FR"/>
        <s v="XF143446067FR"/>
        <s v="XF143446155FR"/>
        <s v="XF143474195FR"/>
        <s v="XF143474451FR"/>
        <s v="XF143475783FR"/>
        <s v="XF143486675FR"/>
        <s v="XF143513946FR"/>
        <s v="XF143515156FR"/>
        <s v="XF143515329FR"/>
        <s v="XF143537491FR"/>
        <s v="XF143542103FR"/>
        <s v="XF143542443FR"/>
        <s v="XN091315302JB"/>
        <s v="XN091319600JB"/>
        <s v="XN091324437JB"/>
        <s v="XN091329575JB"/>
        <s v="XN091366012JB"/>
        <s v="XN091366851JB"/>
        <s v="XN091373398JB"/>
        <s v="XN091386652JB"/>
        <s v="XN091740021JB"/>
        <s v="XN091799248JB"/>
        <s v="XN091825098JB"/>
        <s v="XN091856064JB"/>
        <s v="XN091857161JB"/>
        <s v="XN091891432JB"/>
        <s v="XN091892910JB"/>
        <s v="XN091895553JB"/>
        <s v="XN091896307JB"/>
        <s v="XN091897404JB"/>
        <s v="XN091898515JB"/>
        <s v="XN091899436JB"/>
        <s v="XN091899820JB"/>
        <s v="XN091900355JB"/>
        <s v="XN091906707JB"/>
        <s v="XN092286885JB"/>
        <s v="XN092381988JB"/>
        <s v="XN092824068JB"/>
        <s v="XN093248509JB"/>
        <s v="XN093332484JB"/>
        <s v="XN093365213JB"/>
        <s v="XN093366514JB"/>
        <s v="XN093382110JB"/>
        <s v="XN093438763JB"/>
        <s v="XN093533177JB"/>
        <s v="XN093534901JB"/>
        <s v="XN094035071JB"/>
        <s v="XN094234007JB"/>
        <s v="XN094445037JB"/>
        <s v="XN094452585JB"/>
        <s v="XN095585614JB"/>
        <s v="XN095587779JB"/>
        <s v="XN095600400JB"/>
        <s v="XN095606416JB"/>
        <s v="XN095731484JB"/>
        <s v="XN095734622JB"/>
        <s v="XN095737632JB"/>
        <s v="XN095755110JB"/>
        <s v="XN095762929JB"/>
        <s v="XN095781154JB"/>
        <s v="XN095805607JB"/>
        <s v="XN095806749JB"/>
        <s v="XN095809419JB"/>
        <s v="XN095846005JB"/>
        <s v="XN095847788JB"/>
        <s v="XN096178886JB"/>
        <s v="XN096181531JB"/>
        <s v="XN096220941JB"/>
        <s v="XN096222647JB"/>
        <s v="XN096645359JB"/>
        <s v="XN096647329JB"/>
        <s v="XN096658556JB"/>
        <s v="XN096675917JB"/>
        <s v="XN096748251JB"/>
        <s v="XN096835208JB"/>
        <s v="XN096900895JB"/>
        <s v="XN096910694JB"/>
        <s v="XN097411528JB"/>
        <s v="XN097426624JB"/>
        <s v="XN097427942JB"/>
        <s v="XN097436330JB"/>
        <s v="XN097524666JB"/>
        <s v="XN097539419JB"/>
        <s v="XN097540235JB"/>
        <s v="XN097693660JB"/>
        <s v="XN098398448JB"/>
        <s v="XN098399616JB"/>
        <s v="XN098608359JB"/>
        <s v="XN098638024JB"/>
        <s v="XN098697773JB"/>
        <s v="XN098715962JB"/>
        <s v="XN098733008JB"/>
        <s v="XN098745669JB"/>
        <s v="XN098750037JB"/>
        <s v="XN098750655JB"/>
        <s v="XN098751457JB"/>
        <s v="XN098752545JB"/>
        <s v="XN099556220JB"/>
        <s v="XN099556975JB"/>
        <s v="XN099558764JB"/>
        <s v="XN099575467JB"/>
        <s v="XN099586102JB"/>
        <s v="XN099588939JB"/>
        <s v="XN099593681JB"/>
        <s v="XN099599375JB"/>
        <s v="XN099602012JB"/>
        <s v="XN099821809JB"/>
        <s v="XN099863525JB"/>
        <s v="XN099946392JB"/>
        <s v="XN099979121JB"/>
        <s v="XN099991683JB"/>
        <s v="XN100496344JB"/>
        <s v="XN100498305JB"/>
        <s v="XN100826125JB"/>
        <s v="XN100871708JB"/>
        <s v="XN101055649JB"/>
        <s v="XN101272555JB"/>
        <s v="XN101281852JB"/>
        <s v="XN101331324JB"/>
        <s v="XN101406708JB"/>
        <s v="XN101465343JB"/>
        <s v="XN101667181JB"/>
        <s v="XN101680466JB"/>
        <s v="XN102114652JB"/>
        <s v="XN102114900JB"/>
        <s v="XN102114992JB"/>
        <s v="XN102116755JB"/>
        <s v="XN102149342JB"/>
        <s v="XN102159353JB"/>
        <s v="XN102160095JB"/>
        <s v="XN102183508JB"/>
        <s v="XN102424359JB"/>
        <s v="XN102455617JB"/>
        <s v="XN102778484JB"/>
        <s v="XN102783705JB"/>
        <s v="XN102785834JB"/>
        <s v="XN102787645JB"/>
        <s v="XN102796545JB"/>
        <s v="XN102820235JB"/>
        <s v="XN102820862JB"/>
        <s v="XN102821911JB"/>
        <s v="XN102822191JB"/>
        <s v="XN102933453JB"/>
        <s v="XN102936401JB"/>
        <s v="XN102947903JB"/>
        <s v="XN102948183JB"/>
        <s v="XN102948585JB"/>
        <s v="XN102964402JB"/>
        <s v="XN102966624JB"/>
        <s v="XN102967240JB"/>
        <s v="XN102967457JB"/>
        <s v="XN102968245JB"/>
        <s v="XN102968965JB"/>
        <s v="XN102971010JB"/>
        <s v="XN102978415JB"/>
        <s v="XN102979543JB"/>
        <s v="XN102980436JB"/>
        <s v="XN103025432JB"/>
        <s v="XN103056854JB"/>
        <s v="XN103057069JB"/>
        <s v="XN103057228JB"/>
        <s v="XN103091621JB"/>
        <s v="XN103108211JB"/>
        <s v="XN103109367JB"/>
        <s v="XN103109849JB"/>
        <s v="XN103110691JB"/>
        <s v="XN103720962JB"/>
        <s v="XN103740105JB"/>
        <s v="XN103753373JB"/>
        <s v="XN103753886JB"/>
        <s v="XN103755153JB"/>
        <s v="XN103755737JB"/>
        <s v="XN103756193JB"/>
        <s v="XN103756278JB"/>
        <s v="XN103756560JB"/>
        <s v="XN103756848JB"/>
        <s v="XN103756919JB"/>
        <s v="XN103757185JB"/>
        <s v="XN103757432JB"/>
        <s v="XN103757772JB"/>
        <s v="XN103758092JB"/>
        <s v="XN103758778JB"/>
        <s v="XN103759075JB"/>
        <s v="XN103759725JB"/>
        <s v="XN103759929JB"/>
        <s v="XN103759950JB"/>
        <s v="XN103760290JB"/>
        <s v="XN103760462JB"/>
        <s v="XN103760480JB"/>
        <s v="XN103761088JB"/>
        <s v="XN103761295JB"/>
        <s v="XN103761556JB"/>
        <s v="XN103761689JB"/>
        <s v="XN103761919JB"/>
        <s v="XN103761940JB"/>
        <s v="XN103762375JB"/>
        <s v="XN103762551JB"/>
        <s v="XN103762993JB"/>
        <s v="XN103763150JB"/>
        <s v="XN103763367JB"/>
        <s v="XN103763781JB"/>
        <s v="XN103764155JB"/>
        <s v="XN103764331JB"/>
        <s v="XN103764464JB"/>
        <s v="XN103765178JB"/>
        <s v="XN103766227JB"/>
        <s v="XN103766425JB"/>
        <s v="XN103766615JB"/>
        <s v="XN103766814JB"/>
        <s v="XN103766880JB"/>
        <s v="XN103766893JB"/>
        <s v="XN103767015JB"/>
        <s v="XN103767284JB"/>
        <s v="XN103767443JB"/>
        <s v="XN103767491JB"/>
        <s v="XN103767505JB"/>
        <s v="XN103767908JB"/>
        <s v="XN103768568JB"/>
        <s v="XN103768599JB"/>
        <s v="XN103769135JB"/>
        <s v="XN103769206JB"/>
        <s v="XN103769373JB"/>
        <s v="XN103769400JB"/>
        <s v="XN103769965JB"/>
        <s v="XN103771536JB"/>
        <s v="XN103771575JB"/>
        <s v="XN103771831JB"/>
        <s v="XN103771862JB"/>
        <s v="XN103772134JB"/>
        <s v="XN103772369JB"/>
        <s v="XN103772899JB"/>
        <s v="XN103772925JB"/>
        <s v="XN103776343JB"/>
        <s v="XN103786748JB"/>
        <s v="XN103919210JB"/>
        <s v="XN104299000JB"/>
        <s v="XN104301065JB"/>
        <s v="XN104301613JB"/>
        <s v="XN104304570JB"/>
        <s v="XN104317587JB"/>
        <s v="XN104320657JB"/>
        <s v="XN104525390JB"/>
        <s v="XN104550505JB"/>
        <s v="XN104633111JB"/>
        <s v="XN104661903JB"/>
        <s v="XN104749738JB"/>
        <s v="XN104758315JB"/>
        <s v="XN104923476JB"/>
        <s v="XN104927994JB"/>
        <s v="XN105360309JB"/>
        <s v="XN105366845JB"/>
        <s v="XN105367165JB"/>
        <s v="XN105368846JB"/>
        <s v="XN105376595JB"/>
        <s v="XN105613382JB"/>
        <s v="XN105680121JB"/>
        <s v="XN105720982JB"/>
        <s v="XN105735032JB"/>
        <s v="XN105749907JB"/>
        <s v="XN106153798JB"/>
        <s v="XN106156661JB"/>
        <s v="XN106161410JB"/>
        <s v="XN106167341JB"/>
        <s v="XN106170734JB"/>
        <s v="XN106181017JB"/>
        <s v="XN106182057JB"/>
        <s v="XN106182556JB"/>
        <s v="XN106187624JB"/>
        <s v="XN106188341JB"/>
        <s v="XN106189231JB"/>
        <s v="XN106413515JB"/>
        <s v="XN106473505JB"/>
        <s v="XN106564317JB"/>
        <s v="XN106937084JB"/>
        <s v="XN106963835JB"/>
        <s v="XN106966307JB"/>
        <s v="XN106972378JB"/>
        <s v="XN107235215JB"/>
        <s v="XN107236627JB"/>
        <s v="XN107244331JB"/>
        <s v="XN107245178JB"/>
        <s v="XN107316753JB"/>
        <s v="XN107337237JB"/>
        <s v="XR552362573FR"/>
        <s v="XR557181326FR"/>
        <s v="XR557669944FR"/>
        <s v="XR560584736FR"/>
        <s v="XR561350834FR"/>
        <s v="XR561444457FR"/>
        <s v="XR563408611FR"/>
        <s v="XR563408625FR"/>
        <s v="XS435858308FR"/>
        <s v="XS436030291FR"/>
        <s v="XS437646561FR"/>
        <s v="XS438688041FR"/>
        <s v="XS438688537FR"/>
        <s v="XS438690969FR"/>
        <s v="XS438691690FR"/>
        <s v="XS438692868FR"/>
        <s v="XS438694930FR"/>
        <s v="XS438696096FR"/>
        <s v="XS438697817FR"/>
        <s v="XS438700785FR"/>
        <s v="XS438714492FR"/>
        <s v="XS438723636FR"/>
        <s v="XS438725420FR"/>
        <s v="XS438731558FR"/>
        <s v="XS438732385FR"/>
        <s v="XS438732655FR"/>
        <s v="XS438733545FR"/>
        <s v="XS438734695FR"/>
        <s v="XS438735223FR"/>
        <s v="XS438738088FR"/>
        <s v="XS439096717FR"/>
        <s v="XS439097332FR"/>
        <s v="XS439098029FR"/>
        <s v="XS439107644FR"/>
        <s v="XS439108137FR"/>
        <s v="XS439114089FR"/>
        <s v="XS439115637FR"/>
        <s v="XS439116558FR"/>
        <s v="XS439123576FR"/>
        <s v="XS439123810FR"/>
        <s v="XS439362355FR"/>
        <s v="XS439363792FR"/>
        <s v="XS439364909FR"/>
        <s v="XS439365507FR"/>
        <s v="XS439520705FR"/>
        <s v="XS439633146FR"/>
        <s v="XS439833641FR"/>
        <s v="XS440002385FR"/>
        <s v="XS440063747FR"/>
        <s v="XS440107010FR"/>
        <s v="XS440108151FR"/>
        <s v="XS440109015FR"/>
        <s v="XS440110416FR"/>
        <s v="XS440112774FR"/>
        <s v="XS440265608FR"/>
        <s v="XS440438895FR"/>
        <s v="XS440439493FR"/>
        <s v="XS441044174FR"/>
        <s v="XS441048176FR"/>
        <s v="XS441057252FR"/>
        <s v="XS441059324FR"/>
        <s v="XS441061858FR"/>
        <s v="XS441063964FR"/>
        <s v="XS441064593FR"/>
        <s v="XS441065470FR"/>
        <s v="XS441066577FR"/>
        <s v="XS441067161FR"/>
        <s v="XS441067728FR"/>
        <s v="XS441068462FR"/>
        <s v="XS441069689FR"/>
        <s v="XS441070280FR"/>
        <s v="XS441071245FR"/>
        <s v="XS441075463FR"/>
        <s v="XS441076194FR"/>
        <s v="XS441078164FR"/>
        <s v="XS441083235FR"/>
        <s v="XS441085219FR"/>
        <s v="XS441087271FR"/>
        <s v="XS441088507FR"/>
        <s v="XS441098416FR"/>
        <s v="XS441099500FR"/>
        <s v="XS441100891FR"/>
        <s v="XS441102521FR"/>
        <s v="XS441374017FR"/>
        <s v="XS441435572FR"/>
        <s v="XS441659120FR"/>
        <s v="XS441659765FR"/>
        <s v="XS441660595FR"/>
        <s v="XS441797744FR"/>
        <s v="XS441806018FR"/>
        <s v="XS441807883FR"/>
        <s v="XS441841350FR"/>
        <s v="XS442103109FR"/>
        <s v="XS442103554FR"/>
        <s v="XS442108295FR"/>
        <s v="XS442202591FR"/>
        <s v="XS442215017FR"/>
        <s v="XS442563096FR"/>
        <s v="XS442563811FR"/>
        <s v="XS442564803FR"/>
        <s v="XS442565361FR"/>
        <s v="XS442565675FR"/>
        <s v="XS442572212FR"/>
        <s v="XS442746275FR"/>
        <s v="XS442753988FR"/>
        <s v="XS442761940FR"/>
        <s v="XS442764549FR"/>
        <s v="XS443130975FR"/>
        <s v="XS443133416FR"/>
        <s v="XS443137109FR"/>
        <s v="XS443138943FR"/>
        <s v="XS443141275FR"/>
        <s v="XS443142903FR"/>
        <s v="XS443145961FR"/>
        <s v="XS443152137FR"/>
        <s v="XS443157488FR"/>
        <s v="XS443160779FR"/>
        <s v="XS443162015FR"/>
        <s v="XS443464143FR"/>
        <s v="XS443465206FR"/>
        <s v="XS443487025FR"/>
        <s v="XS443517668FR"/>
        <s v="XS443697545FR"/>
        <s v="XS443700329FR"/>
        <s v="XS443701514FR"/>
        <s v="XS443774220FR"/>
        <s v="XS443917847FR"/>
        <s v="XS443933779FR"/>
        <s v="XS443958736FR"/>
        <s v="XS443962381FR"/>
        <s v="XS444162904FR"/>
        <s v="XS444163462FR"/>
        <s v="XS444164587FR"/>
        <s v="XS444168685FR"/>
        <s v="XS444169054FR"/>
        <s v="XS444277120FR"/>
        <s v="XS444278156FR"/>
        <s v="XS444279029FR"/>
        <s v="XS444585085FR"/>
        <s v="XS444586761FR"/>
        <s v="XS444589502FR"/>
        <s v="XS444596605FR"/>
        <s v="XS444649245FR"/>
        <s v="XS444707102FR"/>
        <s v="XS444800385FR"/>
        <s v="XS444808199FR"/>
        <s v="XS444969735FR"/>
        <s v="XS444970367FR"/>
        <s v="XS444971291FR"/>
        <s v="XS444973505FR"/>
        <s v="XS444977351FR"/>
        <s v="XS445063474FR"/>
        <s v="XS445067706FR"/>
        <s v="XS445092864FR"/>
        <s v="XS445104001FR"/>
        <s v="XS445146355FR"/>
        <s v="XS445147130FR"/>
        <s v="XS445153078FR"/>
        <s v="XS445366594FR"/>
        <s v="XS445366909FR"/>
        <s v="XS445367100FR"/>
        <s v="XS445367303FR"/>
        <s v="XS445367440FR"/>
        <s v="XS445367630FR"/>
        <s v="XS445367802FR"/>
        <s v="XS445368184FR"/>
        <s v="XS445368873FR"/>
        <s v="XS445369009FR"/>
        <s v="XS445369865FR"/>
        <s v="XS445370143FR"/>
        <s v="XS445371529FR"/>
        <s v="XS445372515FR"/>
        <s v="XS445373839FR"/>
        <s v="XS445374088FR"/>
        <s v="XS445374255FR"/>
        <s v="XS445374701FR"/>
        <s v="XS445374984FR"/>
        <s v="XS445375083FR"/>
        <s v="XS445375171FR"/>
        <s v="XS445375358FR"/>
        <s v="XS445375392FR"/>
        <s v="XS445375914FR"/>
        <s v="XS445375976FR"/>
        <s v="XS445376322FR"/>
        <s v="XS445376398FR"/>
        <s v="XS445377124FR"/>
        <s v="XS445377186FR"/>
        <s v="XS445377243FR"/>
        <s v="XS445377844FR"/>
        <s v="XS445381469FR"/>
        <s v="XS445381472FR"/>
        <s v="XS445384227FR"/>
        <s v="XS445407237FR"/>
        <s v="XS445465610FR"/>
        <s v="XS445465773FR"/>
        <s v="XS445471442FR"/>
        <s v="XS445472195FR"/>
        <s v="XS445473704FR"/>
        <s v="XS445633131FR"/>
        <s v="XS445633437FR"/>
        <s v="XS445633936FR"/>
        <s v="XS445636243FR"/>
        <s v="XS445636393FR"/>
        <s v="XS445636725FR"/>
        <s v="XS445636963FR"/>
        <s v="XS445638085FR"/>
        <s v="XS445638301FR"/>
        <s v="XS445638690FR"/>
        <s v="XS445639103FR"/>
        <s v="XS445639324FR"/>
        <s v="XS445640591FR"/>
        <s v="XS445646798FR"/>
        <s v="XS445647780FR"/>
        <s v="XS445648414FR"/>
        <s v="XS445649220FR"/>
        <s v="XS445793411FR"/>
        <s v="XS445937787FR"/>
        <s v="XS445942623FR"/>
        <s v="XS445943495FR"/>
        <s v="XS446017326FR"/>
        <s v="XS446040404FR"/>
        <s v="XS446057515FR"/>
        <s v="XS446058793FR"/>
        <s v="XS446275373FR"/>
        <s v="XS446275841FR"/>
        <s v="XS446277048FR"/>
        <s v="XS446277595FR"/>
        <s v="XS446277975FR"/>
        <s v="XS446278247FR"/>
        <s v="XS446279018FR"/>
        <s v="XS446279525FR"/>
        <s v="XS446382240FR"/>
        <s v="XS446382871FR"/>
        <s v="XS446384285FR"/>
        <s v="XS446430890FR"/>
        <s v="XS446436875FR"/>
        <s v="XS446502781FR"/>
        <s v="XS446506032FR"/>
        <s v="XS446506390FR"/>
        <s v="XS446506704FR"/>
        <s v="XS446510434FR"/>
        <s v="XS446709070FR"/>
        <s v="XS446710339FR"/>
        <s v="XS446714755FR"/>
        <s v="XS446723814FR"/>
        <s v="XS446726651FR"/>
        <s v="XS446727419FR"/>
        <s v="XS446729321FR"/>
        <s v="XS446731427FR"/>
        <s v="XS446735021FR"/>
        <s v="XS446875196FR"/>
        <s v="XS446928101FR"/>
        <s v="XS446946555FR"/>
        <s v="XS446947105FR"/>
        <s v="XS447135925FR"/>
        <s v="XS447137767FR"/>
        <s v="XS447137988FR"/>
        <s v="XS447141449FR"/>
        <s v="XS447142356FR"/>
        <s v="XS447142679FR"/>
        <s v="XS447143365FR"/>
        <s v="XS447284270FR"/>
        <s v="XS447290686FR"/>
        <s v="XS447291222FR"/>
        <s v="XS447291911FR"/>
        <s v="XS447293197FR"/>
        <s v="XS447337573FR"/>
        <s v="XT256909132TS"/>
        <s v="XT257571337TS"/>
        <s v="XT257629880TS"/>
        <s v="XT257673398TS"/>
        <s v="XT257681947TS"/>
        <s v="XT257705175TS"/>
        <s v="XT257708477TS"/>
        <s v="XT257719979TS"/>
        <s v="XT257720597TS"/>
        <s v="XT257734485TS"/>
        <s v="XT257739664TS"/>
        <s v="XT257749556TS"/>
        <s v="XT257750302TS"/>
        <s v="XT257750903TS"/>
        <s v="XT257758907TS"/>
        <s v="XT257763765TS"/>
        <s v="XT257767170TS"/>
        <s v="XT257769666TS"/>
        <s v="XT257778606TS"/>
        <s v="XT257778795TS"/>
        <s v="XT257787188TS"/>
        <s v="XT257789325TS"/>
        <s v="XT257792231TS"/>
        <s v="XT257797525TS"/>
        <s v="XT257798910TS"/>
        <s v="XT257803447TS"/>
        <s v="XT257805814TS"/>
        <s v="XT257810981TS"/>
        <s v="XT257813387TS"/>
        <s v="XT257815269TS"/>
        <s v="XT257816940TS"/>
        <s v="XT257826893TS"/>
        <s v="XT257830717TS"/>
        <s v="XT257854449TS"/>
        <s v="XT257854727TS"/>
        <s v="XT257855299TS"/>
        <s v="XT257861609TS"/>
        <s v="XT257869179TS"/>
        <s v="XT257877475TS"/>
        <s v="XT257881427TS"/>
        <s v="XT257881775TS"/>
        <s v="XT257887518TS"/>
        <s v="XT257901427TS"/>
        <s v="XT257906013TS"/>
        <s v="XT257921188TS"/>
        <s v="XT257923541TS"/>
        <s v="XT257925159TS"/>
        <s v="XT257935947TS"/>
        <s v="XT257951777TS"/>
        <s v="XT257954570TS"/>
        <s v="XT257958554TS"/>
        <s v="XT257964427TS"/>
        <s v="XT257970691TS"/>
        <s v="XT257972278TS"/>
        <s v="XT257975416TS"/>
        <s v="XT257982920TS"/>
        <s v="XT257988383TS"/>
        <s v="XT258001478TS"/>
        <s v="XT258006679TS"/>
        <s v="XT258009026TS"/>
        <s v="XT258009057TS"/>
        <s v="XT258015375TS"/>
        <s v="XT258018717TS"/>
        <s v="XT258030973TS"/>
        <s v="XT258033688TS"/>
        <s v="XT258043305TS"/>
        <s v="XT258048603TS"/>
        <s v="XT258057450TS"/>
        <s v="XT258058490TS"/>
        <s v="XT258058778TS"/>
        <s v="XT258071068TS"/>
        <s v="XT258071496TS"/>
        <s v="XT258071726TS"/>
        <s v="XT258074991TS"/>
        <s v="XT258078106TS"/>
        <s v="XT258078874TS"/>
        <s v="XT258081649TS"/>
        <s v="XT258083110TS"/>
        <s v="XT258089188TS"/>
        <s v="XT258096952TS"/>
        <s v="XT258111093TS"/>
        <s v="XT258129559TS"/>
        <s v="XT258130702TS"/>
        <s v="XT258136435TS"/>
        <s v="XT258137060TS"/>
        <s v="XT258137541TS"/>
        <s v="XT258146089TS"/>
        <s v="XT258146150TS"/>
        <s v="XT258148822TS"/>
        <s v="XT258150300TS"/>
        <s v="XT258157625TS"/>
        <s v="XT258163008TS"/>
        <s v="XT258168314TS"/>
        <s v="XT258171830TS"/>
        <s v="XT258172217TS"/>
        <s v="XT258176355TS"/>
        <s v="XT258177355TS"/>
        <s v="XT258179422TS"/>
        <s v="XT258179572TS"/>
        <s v="XT258180709TS"/>
        <s v="XT258186732TS"/>
        <s v="XT258189654TS"/>
        <s v="XT258190856TS"/>
        <s v="XT258199325TS"/>
        <s v="XT258199387TS"/>
        <s v="XT258204776TS"/>
        <s v="XT258206406TS"/>
        <s v="XT258209169TS"/>
        <s v="XT258212392TS"/>
        <s v="XT258214209TS"/>
        <s v="XT258216690TS"/>
        <s v="XT258220120TS"/>
        <s v="XT258225918TS"/>
        <s v="XT258227539TS"/>
        <s v="XT258230073TS"/>
        <s v="XT258235478TS"/>
        <s v="XT258236955TS"/>
        <s v="XT258237006TS"/>
        <s v="XT258237757TS"/>
        <s v="XT258243770TS"/>
        <s v="XT258257014TS"/>
        <s v="XT258258831TS"/>
        <s v="XT258262601TS"/>
        <s v="XT258263289TS"/>
        <s v="XT258264015TS"/>
        <s v="XT258266047TS"/>
        <s v="XT258275485TS"/>
        <s v="XT258283385TS"/>
        <s v="XT258298977TS"/>
        <s v="XT258299005TS"/>
        <s v="XT258299717TS"/>
        <s v="XT258300843TS"/>
        <s v="XT258306863TS"/>
        <s v="XT258308612TS"/>
        <s v="XT258310465TS"/>
        <s v="XT258345592TS"/>
        <s v="XT258363715TS"/>
        <s v="XT258368134TS"/>
        <s v="XT258377330TS"/>
        <s v="XT258381816TS"/>
        <s v="XT258399159TS"/>
        <s v="XT258402927TS"/>
        <s v="XT258408805TS"/>
        <s v="XT258410778TS"/>
        <s v="XT258423839TS"/>
        <s v="XT258425826TS"/>
        <s v="XT258427416TS"/>
        <s v="XT258439502TS"/>
        <s v="XT258456633TS"/>
        <s v="XT258464008TS"/>
        <s v="XT258471030TS"/>
        <s v="XT258472242TS"/>
        <s v="XT258482094TS"/>
        <s v="XT258483846TS"/>
        <s v="XT258501377TS"/>
        <s v="XT258507777TS"/>
        <s v="XT258516133TS"/>
        <s v="XT258516748TS"/>
        <s v="XT258529790TS"/>
        <s v="XT258539046TS"/>
        <s v="XT258546395TS"/>
        <s v="XT258552073TS"/>
        <s v="XT258553215TS"/>
        <s v="XT258556781TS"/>
        <s v="XT258564425TS"/>
        <s v="XT258574493TS"/>
        <s v="XT258578739TS"/>
        <s v="XT258586871TS"/>
        <s v="XT258602702TS"/>
        <s v="XT258608722TS"/>
        <s v="XT258613308TS"/>
        <s v="XT258619645TS"/>
        <s v="XT258635285TS"/>
        <s v="XT258637088TS"/>
        <s v="XT258640498TS"/>
        <s v="XT258640674TS"/>
        <s v="XT258653956TS"/>
        <s v="XT258655648TS"/>
        <s v="XT258656688TS"/>
        <s v="XT258662944TS"/>
        <s v="XT258671637TS"/>
        <s v="XT258675850TS"/>
        <s v="XT258676237TS"/>
        <s v="XT258676360TS"/>
        <s v="XT258677983TS"/>
        <s v="XT258679159TS"/>
        <s v="XT258690707TS"/>
        <s v="XT258697183TS"/>
        <s v="XT258708368TS"/>
        <s v="XT258726185TS"/>
        <s v="XT258734487TS"/>
        <s v="XT258739379TS"/>
        <s v="XT258743625TS"/>
        <s v="XT258749685TS"/>
        <s v="XT258750343TS"/>
        <s v="XT258752653TS"/>
        <s v="XT258755249TS"/>
        <s v="XT258755751TS"/>
        <s v="XT258756054TS"/>
        <s v="XT258765475TS"/>
        <s v="XT258767255TS"/>
        <s v="XT258767803TS"/>
        <s v="XT258773049TS"/>
        <s v="XT258773653TS"/>
        <s v="XT258774424TS"/>
        <s v="XT258777350TS"/>
        <s v="XT258780331TS"/>
        <s v="XT258786952TS"/>
        <s v="XT258787207TS"/>
        <s v="XT258788131TS"/>
        <s v="XT258793732TS"/>
        <s v="XT258798068TS"/>
        <s v="XT258802187TS"/>
        <s v="XT258809945TS"/>
        <s v="XT258810206TS"/>
        <s v="XT258817116TS"/>
        <s v="XT258823156TS"/>
        <s v="XT258824960TS"/>
        <s v="XT258829180TS"/>
        <s v="XT258829366TS"/>
        <s v="XT258837288TS"/>
        <s v="XT258840344TS"/>
        <s v="XT258844893TS"/>
        <s v="XT258847648TS"/>
        <s v="XT258851758TS"/>
        <s v="XT258852585TS"/>
        <s v="XT258853541TS"/>
        <s v="XT258860803TS"/>
        <s v="XT258861083TS"/>
        <s v="XT258866298TS"/>
        <s v="XT258876281TS"/>
        <s v="XT258878906TS"/>
        <s v="XT258914461TS"/>
        <s v="XT258926059TS"/>
        <s v="XT258943406TS"/>
        <s v="XT258946844TS"/>
        <s v="XT258952014TS"/>
        <s v="XT258965415TS"/>
        <s v="XT258981404TS"/>
        <s v="XT258990936TS"/>
        <s v="XT259006057TS"/>
        <s v="XT259007517TS"/>
        <s v="XT259010808TS"/>
        <s v="XT259025538TS"/>
        <s v="XT259052326TS"/>
        <s v="XT259072192TS"/>
        <s v="XT259072918TS"/>
        <s v="XT259109079TS"/>
        <s v="XT259111846TS"/>
        <s v="XT259112753TS"/>
        <s v="XT259116525TS"/>
        <s v="XT259116622TS"/>
        <s v="XT259134127TS"/>
        <s v="XT259144053TS"/>
        <s v="XT259161343TS"/>
        <s v="XT259188540TS"/>
        <s v="XT259188933TS"/>
        <s v="XT259190248TS"/>
        <s v="XT259195090TS"/>
        <s v="XT259201983TS"/>
        <s v="XT259205852TS"/>
        <s v="XT259222325TS"/>
        <s v="XT259227053TS"/>
        <s v="XT259242254TS"/>
        <s v="XT259243263TS"/>
        <s v="XT259256015TS"/>
        <s v="XT259260730TS"/>
        <s v="XT259263135TS"/>
        <s v="XT259263223TS"/>
        <s v="XT259268305TS"/>
        <s v="XT259276519TS"/>
        <s v="XT259277029TS"/>
        <s v="XT259281862TS"/>
        <s v="XT259290855TS"/>
        <s v="XT259295535TS"/>
        <s v="XT259302514TS"/>
        <s v="XT259309693TS"/>
        <s v="XT259316204TS"/>
        <s v="XT259316575TS"/>
        <s v="XT259321734TS"/>
        <s v="XT259325223TS"/>
        <s v="XT259342460TS"/>
        <s v="XT259346152TS"/>
        <s v="XT259346170TS"/>
        <s v="XT259350072TS"/>
        <s v="XT259360018TS"/>
        <s v="XT259372064TS"/>
        <s v="XT259397931TS"/>
        <s v="XT259404080TS"/>
        <s v="XT259407245TS"/>
        <s v="XT259415935TS"/>
        <s v="XT259424985TS"/>
        <s v="XT259426995TS"/>
        <s v="XT259429855TS"/>
        <s v="XT259446266TS"/>
        <s v="XT259446371TS"/>
        <s v="XT259448488TS"/>
        <s v="XT259453369TS"/>
        <s v="XT259459928TS"/>
        <s v="XT259466331TS"/>
        <s v="XT259468301TS"/>
        <s v="XT259468553TS"/>
        <s v="XT259484281TS"/>
        <s v="XT259490619TS"/>
        <s v="XT259495647TS"/>
        <s v="XT259499808TS"/>
        <s v="XT259502881TS"/>
        <s v="XT259504321TS"/>
        <s v="XT259508297TS"/>
        <s v="XT259517546TS"/>
        <s v="XT259517886TS"/>
        <s v="XT259526123TS"/>
        <s v="XT259530030TS"/>
        <s v="XT259530975TS"/>
        <s v="XT259535791TS"/>
        <s v="XT259537832TS"/>
        <s v="XT259565688TS"/>
        <s v="XT259567613TS"/>
        <s v="XT259570303TS"/>
        <s v="XT259579951TS"/>
        <s v="XT259580433TS"/>
        <s v="XT259590807TS"/>
        <s v="XT259598638TS"/>
        <s v="XT259603240TS"/>
        <s v="XT259611453TS"/>
        <s v="XT259615129TS"/>
        <s v="XT259615764TS"/>
        <s v="XT259616138TS"/>
        <s v="XT259619911TS"/>
        <s v="XT259635208TS"/>
        <s v="XT259643765TS"/>
        <s v="XT259649754TS"/>
        <s v="XT259668563TS"/>
        <s v="XT259670672TS"/>
        <s v="XT259671987TS"/>
        <s v="XT259680710TS"/>
        <s v="XT259688585TS"/>
        <s v="XT259691920TS"/>
        <s v="XT259692797TS"/>
        <s v="XT259693205TS"/>
        <s v="XT259703027TS"/>
        <s v="XT259712633TS"/>
        <s v="XT259721578TS"/>
        <s v="XT259721799TS"/>
        <s v="XT259724279TS"/>
        <s v="XT259738091TS"/>
        <s v="XT259749664TS"/>
        <s v="XT259758445TS"/>
        <s v="XT259759193TS"/>
        <s v="XT259764658TS"/>
        <s v="XT259767036TS"/>
        <s v="XT259768456TS"/>
        <s v="XT259768513TS"/>
        <s v="XT259768822TS"/>
        <s v="XT259769638TS"/>
        <s v="XT259769686TS"/>
        <s v="XT259778073TS"/>
        <s v="XT259779635TS"/>
        <s v="XT259782988TS"/>
        <s v="XT259783691TS"/>
        <s v="XT259785851TS"/>
        <s v="XT259787146TS"/>
        <s v="XT259796845TS"/>
        <s v="XT259803802TS"/>
        <s v="XT259806049TS"/>
        <s v="XT259807217TS"/>
        <s v="XT259812322TS"/>
        <s v="XT259812469TS"/>
        <s v="XT259813138TS"/>
        <s v="XT259815023TS"/>
        <s v="XT259819113TS"/>
        <s v="XT259829169TS"/>
        <s v="XT259830462TS"/>
        <s v="XT259842085TS"/>
        <s v="XT259856354TS"/>
        <s v="XT259858369TS"/>
        <s v="XT259860504TS"/>
        <s v="XT259860610TS"/>
        <s v="XT259866731TS"/>
        <s v="XT259868278TS"/>
        <s v="XT259871833TS"/>
        <s v="XT259873542TS"/>
        <s v="XT259876115TS"/>
        <s v="XT259876169TS"/>
        <s v="XT259878275TS"/>
        <s v="XT259880129TS"/>
        <s v="XT259882615TS"/>
        <s v="XT259883200TS"/>
        <s v="XT259884196TS"/>
        <s v="XT259884338TS"/>
        <s v="XT259890245TS"/>
        <s v="XT259894851TS"/>
        <s v="XT259897481TS"/>
        <s v="XT259902164TS"/>
        <s v="XT259902765TS"/>
        <s v="XT259906515TS"/>
        <s v="XT259914445TS"/>
        <s v="XT259915843TS"/>
        <s v="XT259923235TS"/>
        <s v="XT259926571TS"/>
        <s v="XT259927152TS"/>
        <s v="XT259927400TS"/>
        <s v="XT259930338TS"/>
        <s v="XT259936675TS"/>
        <s v="XT259936980TS"/>
        <s v="XT259944867TS"/>
        <s v="XT259957208TS"/>
        <s v="XT259957653TS"/>
        <s v="XT259958322TS"/>
        <s v="XT259961397TS"/>
        <s v="XT259966037TS"/>
        <s v="XT259967077TS"/>
        <s v="XT259967386TS"/>
        <s v="XT259970442TS"/>
        <s v="XT259972593TS"/>
        <s v="XT259974183TS"/>
        <s v="XT259999812TS"/>
        <s v="XT260000706TS"/>
        <s v="XT260003185TS"/>
        <s v="XT260003702TS"/>
        <s v="XT260009254TS"/>
        <s v="XT260009815TS"/>
        <s v="XT260010558TS"/>
        <s v="XT260010685TS"/>
        <s v="XT260014360TS"/>
        <s v="XT260014373TS"/>
        <s v="XT260016414TS"/>
        <s v="XT260020246TS"/>
        <s v="XT260023401TS"/>
        <s v="XT260024251TS"/>
        <s v="XT260028995TS"/>
        <s v="XT260033531TS"/>
        <s v="XT260037326TS"/>
        <s v="XT328769278TS"/>
        <s v="XT328868942TS"/>
        <s v="XT328895673TS"/>
        <s v="XT328923754TS"/>
        <s v="XT329002712TS"/>
        <s v="XT329005016TS"/>
        <s v="XT329054051TS"/>
        <s v="XT329071390TS"/>
        <s v="XT329261751TS"/>
        <s v="XT329268088TS"/>
        <s v="XT329636281TS"/>
        <s v="XT329652219TS"/>
        <s v="XT329997427TS"/>
        <s v="XT330062850TS"/>
        <s v="XT330065768TS"/>
        <s v="XT330066701TS"/>
        <s v="XT330151081TS"/>
        <s v="XT330157212TS"/>
        <s v="XT330172104TS"/>
        <s v="XT330178291TS"/>
        <s v="XT330212951TS"/>
        <s v="XT330268394TS"/>
        <s v="XT413735942TS"/>
        <s v="XT413860675TS"/>
        <s v="XT413866245TS"/>
        <s v="XT413873847TS"/>
        <s v="XT413876707TS"/>
        <s v="XT413878376TS"/>
        <s v="XT413880406TS"/>
        <s v="XT413883708TS"/>
        <s v="XT413889776TS"/>
        <s v="XT413890519TS"/>
        <s v="XT413896542TS"/>
        <s v="XT413900984TS"/>
        <s v="XT413903654TS"/>
        <s v="XT413903800TS"/>
        <s v="XT413904650TS"/>
        <s v="XT413905156TS"/>
        <s v="XT413905315TS"/>
        <s v="XT413908271TS"/>
        <s v="XT413909325TS"/>
        <s v="XT413909351TS"/>
        <s v="XT413909396TS"/>
        <s v="XT413910350TS"/>
        <s v="XT413910394TS"/>
        <s v="XT413910451TS"/>
        <s v="XT413910933TS"/>
        <s v="XT413910955TS"/>
        <s v="XT413911465TS"/>
        <s v="XT413911925TS"/>
        <s v="XT413912069TS"/>
        <s v="XT413912435TS"/>
        <s v="XT413912554TS"/>
        <s v="XT413912744TS"/>
        <s v="XT413913356TS"/>
        <s v="XT413913585TS"/>
        <s v="XT413914833TS"/>
        <s v="XT413915238TS"/>
        <s v="XT413915706TS"/>
        <s v="XT413915737TS"/>
        <s v="XT413915913TS"/>
        <s v="XT413916105TS"/>
        <s v="XT413916159TS"/>
        <s v="XT413916587TS"/>
        <s v="XT413916613TS"/>
        <s v="XT413916644TS"/>
        <s v="XT413916975TS"/>
        <s v="XT413917021TS"/>
        <s v="XT413917052TS"/>
        <s v="XT413917199TS"/>
        <s v="XT413917260TS"/>
        <s v="XT413917401TS"/>
        <s v="XT413917432TS"/>
        <s v="XT413917959TS"/>
        <s v="XT413917993TS"/>
        <s v="XT413918000TS"/>
        <s v="XT413918203TS"/>
        <s v="XT413918375TS"/>
        <s v="XT413918472TS"/>
        <s v="XT413918659TS"/>
        <s v="XT413918821TS"/>
        <s v="XT413918937TS"/>
        <s v="XT413920927TS"/>
        <s v="XT413922622TS"/>
        <s v="XT413925399TS"/>
        <s v="XT413926859TS"/>
        <s v="XT413926920TS"/>
        <s v="XT413927085TS"/>
        <s v="XT413927545TS"/>
        <s v="XT413927718TS"/>
        <s v="XT413929356TS"/>
        <s v="XT413930345TS"/>
        <s v="XT413930898TS"/>
        <s v="XT413931235TS"/>
        <s v="XT413932094TS"/>
        <s v="XT413932298TS"/>
        <s v="XT413932514TS"/>
        <s v="XT413932655TS"/>
        <s v="XT413932735TS"/>
        <s v="XT413933015TS"/>
        <s v="XT413933055TS"/>
        <s v="XT413933510TS"/>
        <s v="XT413933775TS"/>
        <s v="XT413935303TS"/>
        <s v="XT413935453TS"/>
        <s v="XT413941516TS"/>
        <s v="XT413943097TS"/>
        <s v="XT413943242TS"/>
        <s v="XT413943928TS"/>
        <s v="XT413944628TS"/>
        <s v="XT413945889TS"/>
        <s v="XT413951371TS"/>
        <s v="XT413951779TS"/>
        <s v="XT413953236TS"/>
        <s v="XT413953655TS"/>
        <s v="XT413954069TS"/>
        <s v="XT413954829TS"/>
        <s v="XT413954934TS"/>
        <s v="XT413956042TS"/>
        <s v="XT413959225TS"/>
        <s v="XT413959361TS"/>
        <s v="XT413963587TS"/>
        <s v="XT413964260TS"/>
        <s v="XT413964976TS"/>
        <s v="XT413966331TS"/>
        <s v="XT413969355TS"/>
        <s v="XT413973200TS"/>
        <s v="XT413974721TS"/>
        <s v="XT413975801TS"/>
        <s v="XT413977626TS"/>
        <s v="XT413977762TS"/>
        <s v="XT413978272TS"/>
        <s v="XT413982158TS"/>
        <s v="XT413982232TS"/>
        <s v="XT413983272TS"/>
        <s v="XT413983309TS"/>
        <s v="XT413983581TS"/>
        <s v="XT413984065TS"/>
        <s v="XT413984193TS"/>
        <s v="XT413984635TS"/>
        <s v="XT413986631TS"/>
        <s v="XT413987518TS"/>
        <s v="XT413989385TS"/>
        <s v="XT413989575TS"/>
        <s v="XT413990993TS"/>
        <s v="XT413991716TS"/>
        <s v="XT413992376TS"/>
        <s v="XT413992892TS"/>
        <s v="XT413993014TS"/>
        <s v="XT413994947TS"/>
        <s v="XT413995219TS"/>
        <s v="XT413996302TS"/>
        <s v="XT413997807TS"/>
        <s v="XT414001165TS"/>
        <s v="XT414003277TS"/>
        <s v="XT414004309TS"/>
        <s v="XT414008376TS"/>
        <s v="XT414008570TS"/>
        <s v="XT414008858TS"/>
        <s v="XT414009235TS"/>
        <s v="XT414009460TS"/>
        <s v="XT414010397TS"/>
        <s v="XT414010627TS"/>
        <s v="XT414011931TS"/>
        <s v="XT414012234TS"/>
        <s v="XT414013274TS"/>
        <s v="XT414013932TS"/>
        <s v="XT414014059TS"/>
        <s v="XT414014062TS"/>
        <s v="XT414014703TS"/>
        <s v="XT414014884TS"/>
        <s v="XT414015227TS"/>
        <s v="XT414015292TS"/>
        <s v="XT414015743TS"/>
        <s v="XT414015893TS"/>
        <s v="XT414017885TS"/>
        <s v="XT414019524TS"/>
        <s v="XT414020451TS"/>
        <s v="XT414020757TS"/>
        <s v="XT414020893TS"/>
        <s v="XT414020964TS"/>
        <s v="XT414021324TS"/>
        <s v="XT414021960TS"/>
        <s v="XT414023002TS"/>
        <s v="XT414023210TS"/>
        <s v="XT414024039TS"/>
        <s v="XT414024189TS"/>
        <s v="XT414024419TS"/>
        <s v="XT414024515TS"/>
        <s v="XT414024643TS"/>
        <s v="XT414025547TS"/>
        <s v="XT414025771TS"/>
        <s v="XT414026370TS"/>
        <s v="XT414026746TS"/>
        <s v="XT414030405TS"/>
        <s v="XT414032401TS"/>
        <s v="XT414033680TS"/>
        <s v="XT414034645TS"/>
        <s v="XT414035544TS"/>
        <s v="XT414036995TS"/>
        <s v="XT414037094TS"/>
        <s v="XT414037633TS"/>
        <s v="XT414039974TS"/>
        <s v="XT414040283TS"/>
        <s v="XT414040411TS"/>
        <s v="XT414041315TS"/>
        <s v="XT414046710TS"/>
        <s v="XT414048494TS"/>
        <s v="XT414048675TS"/>
        <s v="XT414050056TS"/>
        <s v="XT414052848TS"/>
        <s v="XT414053070TS"/>
        <s v="XT414053993TS"/>
        <s v="XT414054398TS"/>
        <s v="XT414055478TS"/>
        <s v="XT414056093TS"/>
        <s v="XT414060597TS"/>
        <s v="XT414063505TS"/>
        <s v="XT414064112TS"/>
        <s v="XT414065965TS"/>
        <s v="XT414065991TS"/>
        <s v="XT414067224TS"/>
        <s v="XT414067652TS"/>
        <s v="XT414067785TS"/>
        <s v="XT414067839TS"/>
        <s v="XT414069826TS"/>
        <s v="XT414069891TS"/>
        <s v="XT414069980TS"/>
        <s v="XT414070016TS"/>
        <s v="XT414070461TS"/>
        <s v="XT414070930TS"/>
        <s v="XT414071952TS"/>
        <s v="XT414072343TS"/>
        <s v="XT414072520TS"/>
        <s v="XT414072581TS"/>
        <s v="XT414075866TS"/>
        <s v="XT414076075TS"/>
        <s v="XT414076892TS"/>
        <s v="XT414077425TS"/>
        <s v="XT414077938TS"/>
        <s v="XT414078160TS"/>
        <s v="XT414079117TS"/>
        <s v="XT414079681TS"/>
        <s v="XT414080027TS"/>
        <s v="XT414080526TS"/>
        <s v="XT414080821TS"/>
        <s v="XT414080910TS"/>
        <s v="XT414081040TS"/>
        <s v="XT414081190TS"/>
        <s v="XT414081760TS"/>
        <s v="XT414082116TS"/>
        <s v="XT414083099TS"/>
        <s v="XT414083479TS"/>
        <s v="XT414083690TS"/>
        <s v="XT414084620TS"/>
        <s v="XT414085214TS"/>
        <s v="XT414085302TS"/>
        <s v="XT414086020TS"/>
        <s v="XT414086360TS"/>
        <s v="XT414087011TS"/>
        <s v="XT414087365TS"/>
        <s v="XT414091775TS"/>
        <s v="XT414093621TS"/>
        <s v="XT414094834TS"/>
        <s v="XT414094882TS"/>
        <s v="XT414095171TS"/>
        <s v="XT414096234TS"/>
        <s v="XT414096398TS"/>
        <s v="XT414096509TS"/>
        <s v="XT414096693TS"/>
        <s v="XT414096781TS"/>
        <s v="XT414097552TS"/>
        <s v="XT414099496TS"/>
        <s v="XT414099584TS"/>
        <s v="XT414099607TS"/>
        <s v="XT414100336TS"/>
        <s v="XT414101265TS"/>
        <s v="XT414101985TS"/>
        <s v="XT414102218TS"/>
        <s v="XT414102646TS"/>
        <s v="XT414103045TS"/>
        <s v="XT414103964TS"/>
        <s v="XT414104151TS"/>
        <s v="XT414104236TS"/>
        <s v="XT414104718TS"/>
        <s v="XT414106356TS"/>
        <s v="XT414106360TS"/>
        <s v="XT414106461TS"/>
        <s v="XT414106965TS"/>
        <s v="XT414107657TS"/>
        <s v="XT414107665TS"/>
        <s v="XT414107997TS"/>
        <s v="XT414108621TS"/>
        <s v="XT414108887TS"/>
        <s v="XT414112419TS"/>
        <s v="XT414112538TS"/>
        <s v="XT414112949TS"/>
        <s v="XT414113051TS"/>
        <s v="XT414113839TS"/>
        <s v="XT414113944TS"/>
        <s v="XT414113961TS"/>
        <s v="XT414114176TS"/>
        <s v="XT414114247TS"/>
        <s v="XT414114984TS"/>
        <s v="XT414115185TS"/>
        <s v="XT414115327TS"/>
        <s v="XT414115812TS"/>
        <s v="XT414115980TS"/>
        <s v="XT414118155TS"/>
        <s v="XT414118252TS"/>
        <s v="XT414118677TS"/>
        <s v="XT414118717TS"/>
        <s v="XT414118822TS"/>
        <s v="XT414119010TS"/>
        <s v="XT414119258TS"/>
        <s v="XT414119505TS"/>
        <s v="XT414119584TS"/>
        <s v="XT414120018TS"/>
        <s v="XT414120208TS"/>
        <s v="XT414120358TS"/>
        <s v="XT414121265TS"/>
        <s v="XT414121897TS"/>
        <s v="XT414122022TS"/>
        <s v="XT414122420TS"/>
        <s v="XT414123592TS"/>
        <s v="XT414124615TS"/>
        <s v="XT414125117TS"/>
        <s v="XT414126850TS"/>
        <s v="XT414131470TS"/>
        <s v="XT414132170TS"/>
        <s v="XT414133847TS"/>
        <s v="XT414133970TS"/>
        <s v="XT414134635TS"/>
        <s v="XT414134799TS"/>
        <s v="XT414136724TS"/>
        <s v="XT414137035TS"/>
        <s v="XT414137305TS"/>
        <s v="XT414138155TS"/>
        <s v="XT414138875TS"/>
        <s v="XT414139473TS"/>
        <s v="XT414142645TS"/>
        <s v="XT414142764TS"/>
        <s v="XT414143141TS"/>
        <s v="XT414143685TS"/>
        <s v="XT414144558TS"/>
        <s v="XT414144972TS"/>
        <s v="XT414145933TS"/>
        <s v="XT414147735TS"/>
        <s v="XT414147917TS"/>
        <s v="XT414148223TS"/>
        <s v="XT414148798TS"/>
        <s v="XT414149317TS"/>
        <s v="XT414149555TS"/>
        <s v="XT414149590TS"/>
        <s v="XT414149657TS"/>
        <s v="XT414149759TS"/>
        <s v="XT414150111TS"/>
        <s v="XT414151046TS"/>
        <s v="XT414151735TS"/>
        <s v="XT414151806TS"/>
        <s v="XT414152276TS"/>
        <s v="XT414152302TS"/>
        <s v="XT414152506TS"/>
        <s v="XT414152568TS"/>
        <s v="XT414152585TS"/>
        <s v="XT414152656TS"/>
        <s v="XT414154609TS"/>
        <s v="XT414155887TS"/>
        <s v="XT414156091TS"/>
        <s v="XT414156635TS"/>
        <s v="XT414157494TS"/>
        <s v="XT414159098TS"/>
        <s v="XT414162945TS"/>
        <s v="XT414164331TS"/>
        <s v="XT414165748TS"/>
        <s v="XT414166624TS"/>
        <s v="XT414167580TS"/>
        <s v="XT414168877TS"/>
        <s v="XT414171893TS"/>
        <s v="XT414174532TS"/>
        <s v="XT414177278TS"/>
        <s v="XT414178070TS"/>
        <s v="XT414181025TS"/>
        <s v="XT414181533TS"/>
        <s v="XT414181768TS"/>
        <s v="XT414182825TS"/>
        <s v="XT414182919TS"/>
        <s v="XT414183035TS"/>
        <s v="XT414183769TS"/>
        <s v="XT414184146TS"/>
        <s v="XT414186076TS"/>
        <s v="XT414186495TS"/>
        <s v="XT414186694TS"/>
        <s v="XT414187479TS"/>
        <s v="XT414188426TS"/>
        <s v="XT414188695TS"/>
        <s v="XT414194347TS"/>
        <s v="XT414195311TS"/>
        <s v="XT414195912TS"/>
        <s v="XT414196113TS"/>
        <s v="XT414197374TS"/>
        <s v="XT414198030TS"/>
        <s v="XT414198508TS"/>
        <s v="XT414198556TS"/>
        <s v="XT414200215TS"/>
        <s v="XT414200780TS"/>
        <s v="XT414204680TS"/>
        <s v="XT414205124TS"/>
        <s v="XT414205172TS"/>
        <s v="XT414206853TS"/>
        <s v="XT414207139TS"/>
        <s v="XT414207522TS"/>
        <s v="XT414208117TS"/>
        <s v="XT414208355TS"/>
        <s v="XT414209038TS"/>
        <s v="XT414209506TS"/>
        <s v="XT414209510TS"/>
        <s v="XT414209894TS"/>
        <s v="XT414210787TS"/>
        <s v="XT414211102TS"/>
        <s v="XT414211297TS"/>
        <s v="XT414211955TS"/>
        <s v="XT414212553TS"/>
        <s v="XT414212607TS"/>
        <s v="XT414213491TS"/>
        <s v="XT414213749TS"/>
        <s v="XT414214165TS"/>
        <s v="XT414214355TS"/>
        <s v="XT414215356TS"/>
        <s v="XT414215427TS"/>
        <s v="XT414216135TS"/>
        <s v="XT414217184TS"/>
        <s v="XT414219185TS"/>
        <s v="XT414219619TS"/>
        <s v="XT414219636TS"/>
        <s v="XT414220838TS"/>
        <s v="XT414220909TS"/>
        <s v="XT414224145TS"/>
        <s v="XT414225631TS"/>
        <s v="XT414226464TS"/>
        <s v="XT414226668TS"/>
        <s v="XT414226985TS"/>
        <s v="XT414227955TS"/>
        <s v="XT414228054TS"/>
        <s v="XT414228244TS"/>
        <s v="XT414228301TS"/>
        <s v="XT414228876TS"/>
        <s v="XT414229219TS"/>
        <s v="XT414229324TS"/>
        <s v="XT414230702TS"/>
        <s v="XT414230968TS"/>
        <s v="XT414231212TS"/>
        <s v="XT414231288TS"/>
        <s v="XT414233139TS"/>
        <s v="XT414234341TS"/>
        <s v="XT414235024TS"/>
        <s v="XT414235038TS"/>
        <s v="XT414235639TS"/>
        <s v="XT414237904TS"/>
        <s v="XT414238272TS"/>
        <s v="XT414238856TS"/>
        <s v="XT414239105TS"/>
        <s v="XT414239159TS"/>
        <s v="XT414239278TS"/>
        <s v="XT414239967TS"/>
        <s v="XT414240347TS"/>
        <s v="XT414241356TS"/>
        <s v="XT414241475TS"/>
        <s v="XT414241798TS"/>
        <s v="XT414243079TS"/>
        <s v="XT414249955TS"/>
        <s v="XT414251058TS"/>
        <s v="XT414252402TS"/>
        <s v="XT414252756TS"/>
        <s v="XT414252929TS"/>
        <s v="XT414253955TS"/>
        <s v="XT414254955TS"/>
        <s v="XT414255236TS"/>
        <s v="XT414256727TS"/>
        <s v="XT414257170TS"/>
        <s v="XT414257585TS"/>
        <s v="XT414257991TS"/>
        <s v="XT414258498TS"/>
        <s v="XT414262081TS"/>
        <s v="XT414262546TS"/>
        <s v="XT414262617TS"/>
        <s v="XT414263025TS"/>
        <s v="XT414264175TS"/>
        <s v="XT414264873TS"/>
        <s v="XT414265499TS"/>
        <s v="XT414266171TS"/>
        <s v="XT414266389TS"/>
        <s v="XT414266772TS"/>
        <s v="XT414267234TS"/>
        <s v="XT414268288TS"/>
        <s v="XT414268291TS"/>
        <s v="XT414268447TS"/>
        <s v="XT414269155TS"/>
        <s v="XT414270573TS"/>
        <s v="XT414271962TS"/>
        <s v="XT414272194TS"/>
        <s v="XT414272883TS"/>
        <s v="XT414276307TS"/>
        <s v="XT414276616TS"/>
        <s v="XT414277568TS"/>
        <s v="XT414277585TS"/>
        <s v="XT414277687TS"/>
        <s v="XT414277951TS"/>
        <s v="XT414278501TS"/>
        <s v="XT414278775TS"/>
        <s v="XT414278824TS"/>
        <s v="XT414278869TS"/>
        <s v="XT414278930TS"/>
        <s v="XT414279348TS"/>
        <s v="XT414281576TS"/>
        <s v="XT414281721TS"/>
        <s v="XT414281995TS"/>
        <s v="XT414282571TS"/>
        <s v="XT414283152TS"/>
        <s v="XT414283373TS"/>
        <s v="XT414283648TS"/>
        <s v="XT414284612TS"/>
        <s v="XT414285927TS"/>
        <s v="XT414286445TS"/>
        <s v="XT414286471TS"/>
        <s v="XT414286542TS"/>
        <s v="XT414286613TS"/>
        <s v="XT414288512TS"/>
        <s v="XT414289464TS"/>
        <s v="XT414289994TS"/>
        <s v="XT414292432TS"/>
        <s v="XT414292772TS"/>
        <s v="XT414295938TS"/>
        <s v="XT414296111TS"/>
        <s v="XT414296828TS"/>
        <s v="XT414297797TS"/>
        <s v="XT414299268TS"/>
        <s v="XT414300425TS"/>
        <s v="XT414300482TS"/>
        <s v="XT414301514TS"/>
        <s v="XT414302276TS"/>
        <s v="XT414303965TS"/>
        <s v="XT414305502TS"/>
        <s v="XT414306009TS"/>
        <s v="XT414306905TS"/>
        <s v="XT414309756TS"/>
        <s v="XT414312018TS"/>
        <s v="XT414313092TS"/>
        <s v="XT414313336TS"/>
        <s v="XT414313591TS"/>
        <s v="XT414314402TS"/>
        <s v="XT414315283TS"/>
        <s v="XT414319373TS"/>
        <s v="XT414321160TS"/>
        <s v="XT414321275TS"/>
        <s v="XT414322514TS"/>
        <s v="XT414325250TS"/>
        <s v="XT414327627TS"/>
        <s v="XT414327984TS"/>
        <s v="XT414328565TS"/>
        <s v="XT414329424TS"/>
        <s v="XT414331785TS"/>
        <s v="XT414331799TS"/>
        <s v="XT414333565TS"/>
        <s v="XT414334565TS"/>
        <s v="XT414335040TS"/>
        <s v="XT414339660TS"/>
        <s v="XT414340380TS"/>
        <s v="XT414341116TS"/>
        <s v="XT414344687TS"/>
        <s v="XT414345872TS"/>
        <s v="XT414350245TS"/>
        <s v="XT414350271TS"/>
        <s v="XT414351113TS"/>
        <s v="XT414351192TS"/>
        <s v="XT414351348TS"/>
        <s v="XT414353397TS"/>
        <s v="XT414354741TS"/>
        <s v="XT414355217TS"/>
        <s v="XT414355526TS"/>
        <s v="XT414355720TS"/>
        <s v="XT414359562TS"/>
        <s v="XT414360061TS"/>
        <s v="XT414361172TS"/>
        <s v="XT414361915TS"/>
        <s v="XT414362345TS"/>
        <s v="XT414362915TS"/>
        <s v="XT414364430TS"/>
        <s v="XT414365792TS"/>
        <s v="XT414367113TS"/>
        <s v="XT414367467TS"/>
        <s v="XT414368365TS"/>
        <s v="XT414368839TS"/>
        <s v="XT414370934TS"/>
        <s v="XT414372060TS"/>
        <s v="XT414372586TS"/>
        <s v="XT414373025TS"/>
        <s v="XT414374065TS"/>
        <s v="XT414374247TS"/>
        <s v="XT414375891TS"/>
        <s v="XT414376061TS"/>
        <s v="XT414377535TS"/>
        <s v="XT414378045TS"/>
        <s v="XT414383080TS"/>
        <s v="XT414384227TS"/>
        <s v="XT414385063TS"/>
        <s v="XT414385823TS"/>
        <s v="XT414386497TS"/>
        <s v="XT414386695TS"/>
        <s v="XT414387081TS"/>
        <s v="XT414388127TS"/>
        <s v="XT414389215TS"/>
        <s v="XT414389445TS"/>
        <s v="XT414389754TS"/>
        <s v="XT414390899TS"/>
        <s v="XT414391214TS"/>
        <s v="XT414391259TS"/>
        <s v="XT414391571TS"/>
        <s v="XT414391965TS"/>
        <s v="XT414392078TS"/>
        <s v="XT414392872TS"/>
        <s v="XT414394330TS"/>
        <s v="XT414395180TS"/>
        <s v="XT414396724TS"/>
        <s v="XT414400052TS"/>
        <s v="XT414400110TS"/>
        <s v="XT414400980TS"/>
        <s v="XT414401035TS"/>
        <s v="XT414401628TS"/>
        <s v="XT414402623TS"/>
        <s v="XT414404916TS"/>
        <s v="XT414405046TS"/>
        <s v="XT414405050TS"/>
        <s v="XT414405063TS"/>
        <s v="XT414405182TS"/>
        <s v="XT414405960TS"/>
        <s v="XT414406055TS"/>
        <s v="XT414406483TS"/>
        <s v="XT414406965TS"/>
        <s v="XT414407356TS"/>
        <s v="XT414407461TS"/>
        <s v="XT414407648TS"/>
        <s v="XT414408731TS"/>
        <s v="XT414409431TS"/>
        <s v="XT414409445TS"/>
        <s v="XT414411934TS"/>
        <s v="XT414412016TS"/>
        <s v="XT414415065TS"/>
        <s v="XT414418209TS"/>
        <s v="XT414418566TS"/>
        <s v="XT414418858TS"/>
        <s v="XT414420026TS"/>
        <s v="XT414424822TS"/>
        <s v="XT414425350TS"/>
        <s v="XT414425377TS"/>
        <s v="XT414425417TS"/>
        <s v="XT414425902TS"/>
        <s v="XT414427333TS"/>
        <s v="XT414427625TS"/>
        <s v="XT414427863TS"/>
        <s v="XT414429144TS"/>
        <s v="XT414432126TS"/>
        <s v="XT414432165TS"/>
        <s v="XT414432320TS"/>
        <s v="XT414434379TS"/>
        <s v="XT414434762TS"/>
        <s v="XT414436508TS"/>
        <s v="XT414438279TS"/>
        <s v="XT414438645TS"/>
        <s v="XT414439098TS"/>
        <s v="XT414439402TS"/>
        <s v="XT414440768TS"/>
        <s v="XT414440860TS"/>
        <s v="XT414442579TS"/>
        <s v="XT414442843TS"/>
        <s v="XT414443013TS"/>
        <s v="XT414443061TS"/>
        <s v="XT414443185TS"/>
        <s v="XT414444654TS"/>
        <s v="XT414444711TS"/>
        <s v="XT414448801TS"/>
        <s v="XT414449149TS"/>
        <s v="XT414449988TS"/>
        <s v="XT414450093TS"/>
        <s v="XT414451690TS"/>
        <s v="XT414451916TS"/>
        <s v="XT414457817TS"/>
        <s v="XT414458874TS"/>
        <s v="XT414459129TS"/>
        <s v="XT414459424TS"/>
        <s v="XT414460056TS"/>
        <s v="XT414460317TS"/>
        <s v="XT414461480TS"/>
        <s v="XT414462193TS"/>
        <s v="XT414462397TS"/>
        <s v="XT414462525TS"/>
        <s v="XT414463826TS"/>
        <s v="XT414464375TS"/>
        <s v="XT414468050TS"/>
        <s v="XT414468488TS"/>
        <s v="XT414469280TS"/>
        <s v="XT414469965TS"/>
        <s v="XT414472023TS"/>
        <s v="XT414473465TS"/>
        <s v="XT414474523TS"/>
        <s v="XT414475841TS"/>
        <s v="XT414476008TS"/>
        <s v="XT414476691TS"/>
        <s v="XT414477873TS"/>
        <s v="XT414482737TS"/>
        <s v="XT414483661TS"/>
        <s v="XT414485177TS"/>
        <s v="XT414485954TS"/>
        <s v="XT414486623TS"/>
        <s v="XT414486645TS"/>
        <s v="XT414487650TS"/>
        <s v="XT414488329TS"/>
        <s v="XT414490061TS"/>
        <s v="XT414490282TS"/>
        <s v="XT414490702TS"/>
        <s v="XT414492028TS"/>
        <s v="XT414493108TS"/>
        <s v="XT414493730TS"/>
        <s v="XT414494806TS"/>
        <s v="XT414496740TS"/>
        <s v="XT414498445TS"/>
        <s v="XT414498975TS"/>
        <s v="XT414502198TS"/>
        <s v="XT414503162TS"/>
        <s v="XT414503692TS"/>
        <s v="XT414504021TS"/>
        <s v="XT414504123TS"/>
        <s v="XT414504605TS"/>
        <s v="XT414504905TS"/>
        <s v="XT414506075TS"/>
        <s v="XT414506606TS"/>
        <s v="XT414507544TS"/>
        <s v="XT414510455TS"/>
        <s v="XT414510985TS"/>
        <s v="XT414511186TS"/>
        <s v="XT414512558TS"/>
        <s v="XT414516095TS"/>
        <s v="XT414517507TS"/>
        <s v="XT414523388TS"/>
        <s v="XT414525477TS"/>
        <s v="XT414526945TS"/>
        <s v="XT414527787TS"/>
        <s v="XT414527875TS"/>
        <s v="XT414527985TS"/>
        <s v="XT414529403TS"/>
        <s v="XT414531720TS"/>
        <s v="XT414535942TS"/>
        <s v="XT414537064TS"/>
        <s v="XT414537577TS"/>
        <s v="XT414538507TS"/>
        <s v="XT414539799TS"/>
        <s v="XT414545370TS"/>
        <s v="XT414553331TS"/>
        <s v="XT414554014TS"/>
        <s v="XT414556338TS"/>
        <s v="XT414556995TS"/>
        <s v="XT414557276TS"/>
        <s v="XT414558815TS"/>
        <s v="XT414559609TS"/>
        <s v="XT414563121TS"/>
        <s v="XT414564144TS"/>
        <s v="XT414565564TS"/>
        <s v="XT414566043TS"/>
        <s v="XT414566065TS"/>
        <s v="XT414566715TS"/>
        <s v="XT414566834TS"/>
        <s v="XT414567843TS"/>
        <s v="XT414567857TS"/>
        <s v="XT414568747TS"/>
        <s v="XT414569504TS"/>
        <s v="XT414569725TS"/>
        <s v="XT414569742TS"/>
        <s v="XT414569892TS"/>
        <s v="XT414572361TS"/>
        <s v="XT414572534TS"/>
        <s v="XT414573866TS"/>
        <s v="XT414575592TS"/>
        <s v="XT414577939TS"/>
        <s v="XT414578276TS"/>
        <s v="XT414582845TS"/>
        <s v="XT414583191TS"/>
        <s v="XT414583506TS"/>
        <s v="XT414583656TS"/>
        <s v="XT414584665TS"/>
        <s v="XT414586811TS"/>
        <s v="XT414587715TS"/>
        <s v="XT414589398TS"/>
        <s v="XT414590705TS"/>
        <s v="XT414593004TS"/>
        <s v="XT414594676TS"/>
        <s v="XT414596717TS"/>
        <s v="XT414600836TS"/>
        <s v="XT414600867TS"/>
        <s v="XT414601160TS"/>
        <s v="XT414601553TS"/>
        <s v="XT414602179TS"/>
        <s v="XT414603948TS"/>
        <s v="XT414603996TS"/>
        <s v="XT414606462TS"/>
        <s v="XT414606935TS"/>
        <s v="XT414606961TS"/>
        <s v="XT414609424TS"/>
        <s v="XT414611723TS"/>
        <s v="XT414615963TS"/>
        <s v="XT414616938TS"/>
        <s v="XT414617195TS"/>
        <s v="XT414619497TS"/>
        <s v="XT414620124TS"/>
        <s v="XT414620402TS"/>
        <s v="XT414620875TS"/>
        <s v="XT414622244TS"/>
        <s v="XT414622301TS"/>
        <s v="XT414622536TS"/>
        <s v="XT414623117TS"/>
        <s v="XT414623474TS"/>
        <s v="XT414623810TS"/>
        <s v="XT414624041TS"/>
        <s v="XT414624832TS"/>
        <s v="XT414625444TS"/>
        <s v="XT414625719TS"/>
        <s v="XT414625753TS"/>
        <s v="XT414626135TS"/>
        <s v="XT414629738TS"/>
        <s v="XT414633595TS"/>
        <s v="XT414634300TS"/>
        <s v="XT414634830TS"/>
        <s v="XT414636053TS"/>
        <s v="XT414636420TS"/>
        <s v="XT414636535TS"/>
        <s v="XT414636552TS"/>
        <s v="XT414636699TS"/>
        <s v="XT414637969TS"/>
        <s v="XT414638385TS"/>
        <s v="XT414638417TS"/>
        <s v="XT414638519TS"/>
        <s v="XT414638995TS"/>
        <s v="XT414639240TS"/>
        <s v="XT414639531TS"/>
        <s v="XT414639806TS"/>
        <s v="XT414641464TS"/>
        <s v="XT414642306TS"/>
        <s v="XT414644341TS"/>
        <s v="XT414644704TS"/>
        <s v="XT414645979TS"/>
        <s v="XT414649539TS"/>
        <s v="XT414649746TS"/>
        <s v="XT414651719TS"/>
        <s v="XT414652895TS"/>
        <s v="XT414653839TS"/>
        <s v="XT414655905TS"/>
        <s v="XT414659187TS"/>
        <s v="XT414660199TS"/>
        <s v="XT414661543TS"/>
        <s v="XT414662230TS"/>
        <s v="XT414662345TS"/>
        <s v="XT414663955TS"/>
        <s v="XT414664876TS"/>
        <s v="XT414665077TS"/>
        <s v="XT414665085TS"/>
        <s v="XT414665222TS"/>
        <s v="XT414665236TS"/>
        <s v="XT414665602TS"/>
        <s v="XT414666015TS"/>
        <s v="XT414666523TS"/>
        <s v="XT414666639TS"/>
        <s v="XT414667170TS"/>
        <s v="XT414667254TS"/>
        <s v="XT414667492TS"/>
        <s v="XT414667515TS"/>
        <s v="XT414667563TS"/>
        <s v="XT414667651TS"/>
        <s v="XT414668541TS"/>
        <s v="XT414668688TS"/>
        <s v="XT414669286TS"/>
        <s v="XT414669808TS"/>
        <s v="XT414670236TS"/>
        <s v="XT414670580TS"/>
        <s v="XT414670871TS"/>
        <s v="XT414673422TS"/>
        <s v="XT414673484TS"/>
        <s v="XT414673515TS"/>
        <s v="XT414673569TS"/>
        <s v="XT414673952TS"/>
        <s v="XT414674105TS"/>
        <s v="XT414676432TS"/>
        <s v="XT414676517TS"/>
        <s v="XT414678637TS"/>
        <s v="XT414678699TS"/>
        <s v="XT414679028TS"/>
        <s v="XT414680193TS"/>
        <s v="XT414682101TS"/>
        <s v="XT414682319TS"/>
        <s v="XT414683040TS"/>
        <s v="XT414683481TS"/>
        <s v="XT414684694TS"/>
        <s v="XT414685332TS"/>
        <s v="XT414685862TS"/>
        <s v="XT414685978TS"/>
        <s v="XT414686125TS"/>
        <s v="XT414686409TS"/>
        <s v="XT414686545TS"/>
        <s v="XT414686593TS"/>
        <s v="XT414686721TS"/>
        <s v="XT414686845TS"/>
        <s v="XT414687917TS"/>
        <s v="XT414688501TS"/>
        <s v="XT414688815TS"/>
        <s v="XT414689008TS"/>
        <s v="XT414689453TS"/>
        <s v="XT414689970TS"/>
        <s v="XT414690261TS"/>
        <s v="XT414690880TS"/>
        <s v="XT414691094TS"/>
        <s v="XT414691369TS"/>
        <s v="XT414692072TS"/>
        <s v="XT414692109TS"/>
        <s v="XT414692789TS"/>
        <s v="XT414693166TS"/>
        <s v="XT414697463TS"/>
        <s v="XT414697619TS"/>
        <s v="XT414697698TS"/>
        <s v="XT414697826TS"/>
        <s v="XT414702662TS"/>
        <s v="XT414702778TS"/>
        <s v="XT414703359TS"/>
        <s v="XT414703773TS"/>
        <s v="XT414704495TS"/>
        <s v="XT414705584TS"/>
        <s v="XT414706236TS"/>
        <s v="XT414707744TS"/>
        <s v="XT414707863TS"/>
        <s v="XT414710757TS"/>
        <s v="XT414711182TS"/>
        <s v="XT414711412TS"/>
        <s v="XT414712320TS"/>
        <s v="XT414712404TS"/>
        <s v="XT414712863TS"/>
        <s v="XT414713360TS"/>
        <s v="XT414713444TS"/>
        <s v="XT414714688TS"/>
        <s v="XT414714833TS"/>
        <s v="XT414716220TS"/>
        <s v="XT414717344TS"/>
        <s v="XU034069311EE"/>
        <s v="XU034069427EE"/>
        <s v="XU034094554EE"/>
        <s v="XW253264035JF"/>
        <s v="XW253298405JF"/>
        <s v="XW253320483JF"/>
        <s v="XW253944577JF"/>
        <s v="XW254717174JF"/>
        <s v="XW256607450JF"/>
        <s v="XW256635708JF"/>
        <s v="XW256639316JF"/>
        <s v="XW256663111JF"/>
        <s v="XW256828751JF"/>
        <s v="XW256999495JF"/>
        <s v="XW257464222JF"/>
        <s v="XW257527497JF"/>
        <s v="XW257665670JF"/>
        <s v="XW258179127JF"/>
        <s v="XW259180736JF"/>
        <s v="XW259184295JF"/>
        <s v="XW259325634JF"/>
        <s v="XW259426536JF"/>
        <s v="XW259442613JF"/>
        <s v="XW259445209JF"/>
        <s v="XW260643250JF"/>
        <s v="XW260652910JF"/>
        <s v="XW260907685JF"/>
        <s v="XW260945745JF"/>
        <s v="XW260982363JF"/>
        <s v="XW261661246JF"/>
        <s v="XW261697912JF"/>
        <s v="XW262735342JF"/>
        <s v="XW262860084JF"/>
        <s v="XW262860098JF"/>
        <s v="XW262860107JF"/>
        <s v="XW263095827JF"/>
        <s v="XW263107445JF"/>
        <s v="XW263365705JF"/>
        <s v="XW263968547JF"/>
        <s v="XW264010496JF"/>
        <s v="XW264180699JF"/>
        <s v="XW264183465JF"/>
        <s v="XW264493697JF"/>
        <s v="XW264538328JF"/>
        <s v="XW264611473JF"/>
        <s v="XY513981495JB"/>
        <s v="XY514004567JB"/>
        <m/>
        <s v="XF140480926FR" u="1"/>
        <s v="XF140664859FR" u="1"/>
        <s v="XF140731434FR" u="1"/>
        <s v="XF140734299FR" u="1"/>
        <s v="XF140740334FR" u="1"/>
        <s v="XF140782303FR" u="1"/>
        <s v="XF140789607FR" u="1"/>
        <s v="XF140796832FR" u="1"/>
        <s v="XF140797104FR" u="1"/>
        <s v="XF140811101FR" u="1"/>
        <s v="XF140868790FR" u="1"/>
        <s v="XF140869565FR" u="1"/>
        <s v="XF140876306FR" u="1"/>
        <s v="XF140878390FR" u="1"/>
        <s v="XF140878797FR" u="1"/>
        <s v="XF140881986FR" u="1"/>
        <s v="XF140883001FR" u="1"/>
        <s v="XF140889358FR" u="1"/>
        <s v="XF140894375FR" u="1"/>
        <s v="XF140898195FR" u="1"/>
        <s v="XF140908715FR" u="1"/>
        <s v="XF140954269FR" u="1"/>
        <s v="XF140962971FR" u="1"/>
        <s v="XF140968339FR" u="1"/>
        <s v="XF140969983FR" u="1"/>
        <s v="XF140981692FR" u="1"/>
        <s v="XF141040979FR" u="1"/>
        <s v="XF141056086FR" u="1"/>
        <s v="XF141103775FR" u="1"/>
        <s v="XF141105706FR" u="1"/>
        <s v="XF141125285FR" u="1"/>
        <s v="XF141134150FR" u="1"/>
        <s v="XF141134248FR" u="1"/>
        <s v="XF141173388FR" u="1"/>
        <s v="XF141173618FR" u="1"/>
        <s v="XF141173927FR" u="1"/>
        <s v="XF141174176FR" u="1"/>
        <s v="XF141174437FR" u="1"/>
        <s v="XF141174560FR" u="1"/>
        <s v="XF141174936FR" u="1"/>
        <s v="XF141177141FR" u="1"/>
        <s v="XF141218699FR" u="1"/>
        <s v="XF141224487FR" u="1"/>
        <s v="XF141248965FR" u="1"/>
        <s v="XF141249855FR" u="1"/>
        <s v="XF141261140FR" u="1"/>
        <s v="XF141263295FR" u="1"/>
        <s v="XF141270481FR" u="1"/>
        <s v="XF141301189FR" u="1"/>
        <s v="XF141322263FR" u="1"/>
        <s v="XF141323326FR" u="1"/>
        <s v="XF141323459FR" u="1"/>
        <s v="XF141323860FR" u="1"/>
        <s v="XF141324180FR" u="1"/>
        <s v="XF141324675FR" u="1"/>
        <s v="XF141324919FR" u="1"/>
        <s v="XF141349805FR" u="1"/>
        <s v="XF141350967FR" u="1"/>
        <s v="XF141358550FR" u="1"/>
        <s v="XF141363775FR" u="1"/>
        <s v="XF141388653FR" u="1"/>
        <s v="XF141389795FR" u="1"/>
        <s v="XF141393327FR" u="1"/>
        <s v="XF141396972FR" u="1"/>
        <s v="XF141397859FR" u="1"/>
        <s v="XF141399245FR" u="1"/>
        <s v="XF141431816FR" u="1"/>
        <s v="XF141432207FR" u="1"/>
        <s v="XF141461092FR" u="1"/>
        <s v="XF141465766FR" u="1"/>
        <s v="XF141505434FR" u="1"/>
        <s v="XF141553704FR" u="1"/>
        <s v="XF141553908FR" u="1"/>
        <s v="XF141554863FR" u="1"/>
        <s v="XF141554965FR" u="1"/>
        <s v="XF141578445FR" u="1"/>
        <s v="XF141609054FR" u="1"/>
        <s v="XF141635814FR" u="1"/>
        <s v="XF141650723FR" u="1"/>
        <s v="XF141651145FR" u="1"/>
        <s v="XF141665250FR" u="1"/>
        <s v="XF141706864FR" u="1"/>
        <s v="XF141707272FR" u="1"/>
        <s v="XF141708091FR" u="1"/>
        <s v="XF141708220FR" u="1"/>
        <s v="XF141708423FR" u="1"/>
        <s v="XF141712374FR" u="1"/>
        <s v="XF141719443FR" u="1"/>
        <s v="XF141723173FR" u="1"/>
        <s v="XF141732250FR" u="1"/>
        <s v="XF141742212FR" u="1"/>
        <s v="XF141769303FR" u="1"/>
        <s v="XF141773135FR" u="1"/>
        <s v="XF141793333FR" u="1"/>
        <s v="XF141800961FR" u="1"/>
        <s v="XF141805853FR" u="1"/>
        <s v="XF141806757FR" u="1"/>
        <s v="XF141831822FR" u="1"/>
        <s v="XF141844313FR" u="1"/>
        <s v="XF141853765FR" u="1"/>
        <s v="XF141862039FR" u="1"/>
        <s v="XF141893739FR" u="1"/>
        <s v="XF141893773FR" u="1"/>
        <s v="XF141893901FR" u="1"/>
        <s v="XF141894283FR" u="1"/>
        <s v="XF141894368FR" u="1"/>
        <s v="XF141894615FR" u="1"/>
        <s v="XF141901832FR" u="1"/>
        <s v="XF141901965FR" u="1"/>
        <s v="XF141902055FR" u="1"/>
        <s v="XF141902254FR" u="1"/>
        <s v="XF141902299FR" u="1"/>
        <s v="XF141902563FR" u="1"/>
        <s v="XF141902603FR" u="1"/>
        <s v="XF141904649FR" u="1"/>
        <s v="XF141943381FR" u="1"/>
        <s v="XF141944930FR" u="1"/>
        <s v="XF141953335FR" u="1"/>
        <s v="XF141953905FR" u="1"/>
        <s v="XF141955495FR" u="1"/>
        <s v="XF141955950FR" u="1"/>
        <s v="XF141973729FR" u="1"/>
        <s v="XF141974287FR" u="1"/>
        <s v="XF141974389FR" u="1"/>
        <s v="XF141974715FR" u="1"/>
        <s v="XF141974755FR" u="1"/>
        <s v="XF141974905FR" u="1"/>
        <s v="XF141992997FR" u="1"/>
        <s v="XF142025275FR" u="1"/>
        <s v="XF142025448FR" u="1"/>
        <s v="XF142056215FR" u="1"/>
        <s v="XF142057635FR" u="1"/>
        <s v="XF142068474FR" u="1"/>
        <s v="XF142076100FR" u="1"/>
        <s v="XF142093567FR" u="1"/>
        <s v="XF142093765FR" u="1"/>
        <s v="XF142116807FR" u="1"/>
        <s v="XF142118119FR" u="1"/>
        <s v="XF142131968FR" u="1"/>
        <s v="XF142141404FR" u="1"/>
        <s v="XF142144034FR" u="1"/>
        <s v="XF142157761FR" u="1"/>
        <s v="XN066456011JB" u="1"/>
        <s v="XN068921325JB" u="1"/>
        <s v="XN070980976JB" u="1"/>
        <s v="XN073700131JB" u="1"/>
        <s v="XN073714087JB" u="1"/>
        <s v="XN073892326JB" u="1"/>
        <s v="XN073947909JB" u="1"/>
        <s v="XN074012385JB" u="1"/>
        <s v="XN074016590JB" u="1"/>
        <s v="XN074412057JB" u="1"/>
        <s v="XN074412865JB" u="1"/>
        <s v="XN074413826JB" u="1"/>
        <s v="XN074534197JB" u="1"/>
        <s v="XN074728900JB" u="1"/>
        <s v="XN075080665JB" u="1"/>
        <s v="XN075090747JB" u="1"/>
        <s v="XN075095700JB" u="1"/>
        <s v="XN075098811JB" u="1"/>
        <s v="XN075100413JB" u="1"/>
        <s v="XN075102374JB" u="1"/>
        <s v="XN075109956JB" u="1"/>
        <s v="XN075115418JB" u="1"/>
        <s v="XN075120157JB" u="1"/>
        <s v="XN075125327JB" u="1"/>
        <s v="XN075144153JB" u="1"/>
        <s v="XN075144405JB" u="1"/>
        <s v="XN075144414JB" u="1"/>
        <s v="XN075144428JB" u="1"/>
        <s v="XN075150406JB" u="1"/>
        <s v="XN075151185JB" u="1"/>
        <s v="XN075162656JB" u="1"/>
        <s v="XN075162660JB" u="1"/>
        <s v="XN075190100JB" u="1"/>
        <s v="XN075191017JB" u="1"/>
        <s v="XN075232785JB" u="1"/>
        <s v="XN075241022JB" u="1"/>
        <s v="XN076383058JB" u="1"/>
        <s v="XN076391522JB" u="1"/>
        <s v="XN076396445JB" u="1"/>
        <s v="XN076399319JB" u="1"/>
        <s v="XN076400808JB" u="1"/>
        <s v="XN076402830JB" u="1"/>
        <s v="XN076443763JB" u="1"/>
        <s v="XN076481316JB" u="1"/>
        <s v="XN076510715JB" u="1"/>
        <s v="XN076518815JB" u="1"/>
        <s v="XN076581141JB" u="1"/>
        <s v="XN076631316JB" u="1"/>
        <s v="XN076678826JB" u="1"/>
        <s v="XN076710813JB" u="1"/>
        <s v="XN076730591JB" u="1"/>
        <s v="XN077283759JB" u="1"/>
        <s v="XN077416305JB" u="1"/>
        <s v="XN077517365JB" u="1"/>
        <s v="XN077870697JB" u="1"/>
        <s v="XN077876160JB" u="1"/>
        <s v="XN077878231JB" u="1"/>
        <s v="XN078030994JB" u="1"/>
        <s v="XN078057317JB" u="1"/>
        <s v="XN078057325JB" u="1"/>
        <s v="XN078057334JB" u="1"/>
        <s v="XN078064012JB" u="1"/>
        <s v="XN078138126JB" u="1"/>
        <s v="XN078281581JB" u="1"/>
        <s v="XN078722195JB" u="1"/>
        <s v="XN078820462JB" u="1"/>
        <s v="XN078824305JB" u="1"/>
        <s v="XN078874491JB" u="1"/>
        <s v="XN078878480JB" u="1"/>
        <s v="XN078938501JB" u="1"/>
        <s v="XN079727818JB" u="1"/>
        <s v="XN079735672JB" u="1"/>
        <s v="XN079740037JB" u="1"/>
        <s v="XN079741576JB" u="1"/>
        <s v="XN079743886JB" u="1"/>
        <s v="XN079748614JB" u="1"/>
        <s v="XN079748676JB" u="1"/>
        <s v="XN079755615JB" u="1"/>
        <s v="XN079964264JB" u="1"/>
        <s v="XN080089300JB" u="1"/>
        <s v="XN080124871JB" u="1"/>
        <s v="XN080139672JB" u="1"/>
        <s v="XN080139686JB" u="1"/>
        <s v="XN080176131JB" u="1"/>
        <s v="XN080176145JB" u="1"/>
        <s v="XN080190822JB" u="1"/>
        <s v="XN080191099JB" u="1"/>
        <s v="XN080192443JB" u="1"/>
        <s v="XN080194064JB" u="1"/>
        <s v="XN080222644JB" u="1"/>
        <s v="XN080222661JB" u="1"/>
        <s v="XN080232519JB" u="1"/>
        <s v="XN080233545JB" u="1"/>
        <s v="XN080241586JB" u="1"/>
        <s v="XN080241590JB" u="1"/>
        <s v="XN080264803JB" u="1"/>
        <s v="XN080264817JB" u="1"/>
        <s v="XN080576908JB" u="1"/>
        <s v="XN080584039JB" u="1"/>
        <s v="XN080693229JB" u="1"/>
        <s v="XN080693232JB" u="1"/>
        <s v="XN080793187JB" u="1"/>
        <s v="XN080793876JB" u="1"/>
        <s v="XN080864285JB" u="1"/>
        <s v="XN081312916JB" u="1"/>
        <s v="XN081315617JB" u="1"/>
        <s v="XN081485275JB" u="1"/>
        <s v="XN081485284JB" u="1"/>
        <s v="XN081509119JB" u="1"/>
        <s v="XN081509122JB" u="1"/>
        <s v="XN081541661JB" u="1"/>
        <s v="XN081556621JB" u="1"/>
        <s v="XN081565535JB" u="1"/>
        <s v="XN081576802JB" u="1"/>
        <s v="XN081645777JB" u="1"/>
        <s v="XN082012674JB" u="1"/>
        <s v="XN082267688JB" u="1"/>
        <s v="XN082268136JB" u="1"/>
        <s v="XN082268269JB" u="1"/>
        <s v="XN082287325JB" u="1"/>
        <s v="XN082292002JB" u="1"/>
        <s v="XN082563751JB" u="1"/>
        <s v="XN082567529JB" u="1"/>
        <s v="XN082569564JB" u="1"/>
        <s v="XN082582565JB" u="1"/>
        <s v="XN082835446JB" u="1"/>
        <s v="XN083623394JB" u="1"/>
        <s v="XN083626489JB" u="1"/>
        <s v="XN083640004JB" u="1"/>
        <s v="XN083641821JB" u="1"/>
        <s v="XN083653609JB" u="1"/>
        <s v="XN083725212JB" u="1"/>
        <s v="XN083751708JB" u="1"/>
        <s v="XN083841540JB" u="1"/>
        <s v="XN083883085JB" u="1"/>
        <s v="XN084025097JB" u="1"/>
        <s v="XN084038095JB" u="1"/>
        <s v="XN084050595JB" u="1"/>
        <s v="XN084052367JB" u="1"/>
        <s v="XN084056390JB" u="1"/>
        <s v="XN084434967JB" u="1"/>
        <s v="XN084530795JB" u="1"/>
        <s v="XN084602991JB" u="1"/>
        <s v="XN084631692JB" u="1"/>
        <s v="XN084714763JB" u="1"/>
        <s v="XN084716265JB" u="1"/>
        <s v="XN084825849JB" u="1"/>
        <s v="XN085168741JB" u="1"/>
        <s v="XN085171811JB" u="1"/>
        <s v="XN085253630JB" u="1"/>
        <s v="XN085299194JB" u="1"/>
        <s v="XN085302021JB" u="1"/>
        <s v="XN085397072JB" u="1"/>
        <s v="XN085789184JB" u="1"/>
        <s v="XN085801115JB" u="1"/>
        <s v="XN085806421JB" u="1"/>
        <s v="XN085890849JB" u="1"/>
        <s v="XN086014154JB" u="1"/>
        <s v="XN086019315JB" u="1"/>
        <s v="XN086028520JB" u="1"/>
        <s v="XN086055091JB" u="1"/>
        <s v="XN086364022JB" u="1"/>
        <s v="XN086369705JB" u="1"/>
        <s v="XN086469306JB" u="1"/>
        <s v="XN086551008JB" u="1"/>
        <s v="XN086633625JB" u="1"/>
        <s v="XN086657383JB" u="1"/>
        <s v="XN087290604JB" u="1"/>
        <s v="XN087304688JB" u="1"/>
        <s v="XN087313296JB" u="1"/>
        <s v="XN087349021JB" u="1"/>
        <s v="XN087352238JB" u="1"/>
        <s v="XN087383005JB" u="1"/>
        <s v="XN087393569JB" u="1"/>
        <s v="XN087695198JB" u="1"/>
        <s v="XN087869407JB" u="1"/>
        <s v="XN087869764JB" u="1"/>
        <s v="XN088179947JB" u="1"/>
        <s v="XN088360350JB" u="1"/>
        <s v="XN089225886JB" u="1"/>
        <s v="XN089233105JB" u="1"/>
        <s v="XN089330385JB" u="1"/>
        <s v="XN089351734JB" u="1"/>
        <s v="XN089370821JB" u="1"/>
        <s v="XN089863415JB" u="1"/>
        <s v="XN089905084JB" u="1"/>
        <s v="XN089934077JB" u="1"/>
        <s v="XN089947800JB" u="1"/>
        <s v="XN090054676JB" u="1"/>
        <s v="XN090066127JB" u="1"/>
        <s v="XN243697377FR" u="1"/>
        <s v="XN248745295FR" u="1"/>
        <s v="XN248745304FR" u="1"/>
        <s v="XR538696540FR" u="1"/>
        <s v="XR539569936FR" u="1"/>
        <s v="XR540682181FR" u="1"/>
        <s v="XR541733211FR" u="1"/>
        <s v="XR541733225FR" u="1"/>
        <s v="XR543646775FR" u="1"/>
        <s v="XR543646784FR" u="1"/>
        <s v="XR543942022FR" u="1"/>
        <s v="XR543942036FR" u="1"/>
        <s v="XR549166769FR" u="1"/>
        <s v="XR549166786FR" u="1"/>
        <s v="XR549170318FR" u="1"/>
        <s v="XR549170321FR" u="1"/>
        <s v="XS430160863FR" u="1"/>
        <s v="XS430161515FR" u="1"/>
        <s v="XS430167186FR" u="1"/>
        <s v="XS430330134FR" u="1"/>
        <s v="XS430333453FR" u="1"/>
        <s v="XS430335508FR" u="1"/>
        <s v="XS430652182FR" u="1"/>
        <s v="XS430653642FR" u="1"/>
        <s v="XS430725327FR" u="1"/>
        <s v="XS430953457FR" u="1"/>
        <s v="XS430957105FR" u="1"/>
        <s v="XS431069106FR" u="1"/>
        <s v="XS431443279FR" u="1"/>
        <s v="XS431614968FR" u="1"/>
        <s v="XS431615861FR" u="1"/>
        <s v="XS431617315FR" u="1"/>
        <s v="XS431622567FR" u="1"/>
        <s v="XS431623474FR" u="1"/>
        <s v="XS431624510FR" u="1"/>
        <s v="XS431626484FR" u="1"/>
        <s v="XS431627604FR" u="1"/>
        <s v="XS431629273FR" u="1"/>
        <s v="XS431633281FR" u="1"/>
        <s v="XS431636708FR" u="1"/>
        <s v="XS431637990FR" u="1"/>
        <s v="XS431641708FR" u="1"/>
        <s v="XS431648555FR" u="1"/>
        <s v="XS431661659FR" u="1"/>
        <s v="XS431664068FR" u="1"/>
        <s v="XS431668952FR" u="1"/>
        <s v="XS431712130FR" u="1"/>
        <s v="XS431774029FR" u="1"/>
        <s v="XS431778357FR" u="1"/>
        <s v="XS431800775FR" u="1"/>
        <s v="XS431819754FR" u="1"/>
        <s v="XS431842130FR" u="1"/>
        <s v="XS432048059FR" u="1"/>
        <s v="XS432197486FR" u="1"/>
        <s v="XS432204451FR" u="1"/>
        <s v="XS432242653FR" u="1"/>
        <s v="XS432358299FR" u="1"/>
        <s v="XS432359348FR" u="1"/>
        <s v="XS432359705FR" u="1"/>
        <s v="XS432360108FR" u="1"/>
        <s v="XS432360607FR" u="1"/>
        <s v="XS432535263FR" u="1"/>
        <s v="XS432580523FR" u="1"/>
        <s v="XS432727073FR" u="1"/>
        <s v="XS432744831FR" u="1"/>
        <s v="XS432746086FR" u="1"/>
        <s v="XS432758274FR" u="1"/>
        <s v="XS432765624FR" u="1"/>
        <s v="XS432774100FR" u="1"/>
        <s v="XS432799818FR" u="1"/>
        <s v="XS432808744FR" u="1"/>
        <s v="XS432808948FR" u="1"/>
        <s v="XS432871044FR" u="1"/>
        <s v="XS432873685FR" u="1"/>
        <s v="XS433106393FR" u="1"/>
        <s v="XS433112408FR" u="1"/>
        <s v="XS433113831FR" u="1"/>
        <s v="XS433116651FR" u="1"/>
        <s v="XS433119335FR" u="1"/>
        <s v="XS433119701FR" u="1"/>
        <s v="XS433120829FR" u="1"/>
        <s v="XS433122073FR" u="1"/>
        <s v="XS433125137FR" u="1"/>
        <s v="XS433126526FR" u="1"/>
        <s v="XS433211051FR" u="1"/>
        <s v="XS433234137FR" u="1"/>
        <s v="XS433251064FR" u="1"/>
        <s v="XS433442996FR" u="1"/>
        <s v="XS433459965FR" u="1"/>
        <s v="XS433471326FR" u="1"/>
        <s v="XS433688901FR" u="1"/>
        <s v="XS433696505FR" u="1"/>
        <s v="XS433712013FR" u="1"/>
        <s v="XS433825148FR" u="1"/>
        <s v="XS433922839FR" u="1"/>
        <s v="XS434059010FR" u="1"/>
        <s v="XS434059519FR" u="1"/>
        <s v="XS434062328FR" u="1"/>
        <s v="XS434077469FR" u="1"/>
        <s v="XS434082565FR" u="1"/>
        <s v="XS434111766FR" u="1"/>
        <s v="XS434112276FR" u="1"/>
        <s v="XS434259237FR" u="1"/>
        <s v="XS434262752FR" u="1"/>
        <s v="XS434332453FR" u="1"/>
        <s v="XS434337495FR" u="1"/>
        <s v="XS434418653FR" u="1"/>
        <s v="XS434521338FR" u="1"/>
        <s v="XS434522903FR" u="1"/>
        <s v="XS434605625FR" u="1"/>
        <s v="XS434615145FR" u="1"/>
        <s v="XS434897251FR" u="1"/>
        <s v="XS434898288FR" u="1"/>
        <s v="XS434899155FR" u="1"/>
        <s v="XS434899337FR" u="1"/>
        <s v="XS434904425FR" u="1"/>
        <s v="XS434905616FR" u="1"/>
        <s v="XS434905823FR" u="1"/>
        <s v="XS434907784FR" u="1"/>
        <s v="XS434908643FR" u="1"/>
        <s v="XS434910063FR" u="1"/>
        <s v="XS434911497FR" u="1"/>
        <s v="XS434938971FR" u="1"/>
        <s v="XS435211142FR" u="1"/>
        <s v="XS435211425FR" u="1"/>
        <s v="XS435386515FR" u="1"/>
        <s v="XS435398080FR" u="1"/>
        <s v="XS435469299FR" u="1"/>
        <s v="XS435494041FR" u="1"/>
        <s v="XS435692033FR" u="1"/>
        <s v="XS435692342FR" u="1"/>
        <s v="XS435769885FR" u="1"/>
        <s v="XS435771972FR" u="1"/>
        <s v="XS435781612FR" u="1"/>
        <s v="XS435788235FR" u="1"/>
        <s v="XS435828853FR" u="1"/>
        <s v="XS435831631FR" u="1"/>
        <s v="XS436022397FR" u="1"/>
        <s v="XS436028899FR" u="1"/>
        <s v="XS436120160FR" u="1"/>
        <s v="XS436173304FR" u="1"/>
        <s v="XS436305915FR" u="1"/>
        <s v="XS436386834FR" u="1"/>
        <s v="XS436404524FR" u="1"/>
        <s v="XS436641775FR" u="1"/>
        <s v="XS436642458FR" u="1"/>
        <s v="XS436645026FR" u="1"/>
        <s v="XS436645445FR" u="1"/>
        <s v="XS436645729FR" u="1"/>
        <s v="XS436645919FR" u="1"/>
        <s v="XS436646168FR" u="1"/>
        <s v="XS436646401FR" u="1"/>
        <s v="XS436651358FR" u="1"/>
        <s v="XS436655916FR" u="1"/>
        <s v="XS436656647FR" u="1"/>
        <s v="XS436673530FR" u="1"/>
        <s v="XS436674858FR" u="1"/>
        <s v="XS436675252FR" u="1"/>
        <s v="XS436676332FR" u="1"/>
        <s v="XS436676893FR" u="1"/>
        <s v="XS436678378FR" u="1"/>
        <s v="XS436678801FR" u="1"/>
        <s v="XS436679342FR" u="1"/>
        <s v="XS436680408FR" u="1"/>
        <s v="XS436970776FR" u="1"/>
        <s v="XS436979262FR" u="1"/>
        <s v="XS437003845FR" u="1"/>
        <s v="XS437006546FR" u="1"/>
        <s v="XS437023990FR" u="1"/>
        <s v="XS437034768FR" u="1"/>
        <s v="XS437035406FR" u="1"/>
        <s v="XS437182792FR" u="1"/>
        <s v="XS437186352FR" u="1"/>
        <s v="XS437186785FR" u="1"/>
        <s v="XS437282597FR" u="1"/>
        <s v="XS437441934FR" u="1"/>
        <s v="XS437443144FR" u="1"/>
        <s v="XS437644883FR" u="1"/>
        <s v="XS437649744FR" u="1"/>
        <s v="XS437726185FR" u="1"/>
        <s v="XS437767335FR" u="1"/>
        <s v="XS437772471FR" u="1"/>
        <s v="XS437989615FR" u="1"/>
        <s v="XS437989938FR" u="1"/>
        <s v="XS437990573FR" u="1"/>
        <s v="XS438070850FR" u="1"/>
        <s v="XS438071886FR" u="1"/>
        <s v="XS438126165FR" u="1"/>
        <s v="XS438137313FR" u="1"/>
        <s v="XT255317703TS" u="1"/>
        <s v="XT255343717TS" u="1"/>
        <s v="XT255349944TS" u="1"/>
        <s v="XT255371077TS" u="1"/>
        <s v="XT255397595TS" u="1"/>
        <s v="XT255399614TS" u="1"/>
        <s v="XT255477550TS" u="1"/>
        <s v="XT255509836TS" u="1"/>
        <s v="XT255513800TS" u="1"/>
        <s v="XT255518988TS" u="1"/>
        <s v="XT255525459TS" u="1"/>
        <s v="XT255541451TS" u="1"/>
        <s v="XT255541482TS" u="1"/>
        <s v="XT255551312TS" u="1"/>
        <s v="XT255566921TS" u="1"/>
        <s v="XT255568825TS" u="1"/>
        <s v="XT255574168TS" u="1"/>
        <s v="XT255574300TS" u="1"/>
        <s v="XT255576169TS" u="1"/>
        <s v="XT255588737TS" u="1"/>
        <s v="XT255597053TS" u="1"/>
        <s v="XT255603434TS" u="1"/>
        <s v="XT255622787TS" u="1"/>
        <s v="XT255634034TS" u="1"/>
        <s v="XT255641772TS" u="1"/>
        <s v="XT255642733TS" u="1"/>
        <s v="XT255647024TS" u="1"/>
        <s v="XT255649334TS" u="1"/>
        <s v="XT255654113TS" u="1"/>
        <s v="XT255686677TS" u="1"/>
        <s v="XT255687099TS" u="1"/>
        <s v="XT255703843TS" u="1"/>
        <s v="XT255706986TS" u="1"/>
        <s v="XT255707403TS" u="1"/>
        <s v="XT255714656TS" u="1"/>
        <s v="XT255715798TS" u="1"/>
        <s v="XT255718247TS" u="1"/>
        <s v="XT255721881TS" u="1"/>
        <s v="XT255722578TS" u="1"/>
        <s v="XT255731985TS" u="1"/>
        <s v="XT255737161TS" u="1"/>
        <s v="XT255738581TS" u="1"/>
        <s v="XT255739176TS" u="1"/>
        <s v="XT255749244TS" u="1"/>
        <s v="XT255757489TS" u="1"/>
        <s v="XT255765825TS" u="1"/>
        <s v="XT255773875TS" u="1"/>
        <s v="XT255779626TS" u="1"/>
        <s v="XT255783206TS" u="1"/>
        <s v="XT255784855TS" u="1"/>
        <s v="XT255788662TS" u="1"/>
        <s v="XT255804039TS" u="1"/>
        <s v="XT255807843TS" u="1"/>
        <s v="XT255837615TS" u="1"/>
        <s v="XT255844452TS" u="1"/>
        <s v="XT255844979TS" u="1"/>
        <s v="XT255848984TS" u="1"/>
        <s v="XT255852652TS" u="1"/>
        <s v="XT255856875TS" u="1"/>
        <s v="XT255857093TS" u="1"/>
        <s v="XT255858350TS" u="1"/>
        <s v="XT255870761TS" u="1"/>
        <s v="XT255882504TS" u="1"/>
        <s v="XT255883615TS" u="1"/>
        <s v="XT255890911TS" u="1"/>
        <s v="XT255907308TS" u="1"/>
        <s v="XT255911130TS" u="1"/>
        <s v="XT255919204TS" u="1"/>
        <s v="XT255961025TS" u="1"/>
        <s v="XT255966371TS" u="1"/>
        <s v="XT255972425TS" u="1"/>
        <s v="XT255981365TS" u="1"/>
        <s v="XT255991230TS" u="1"/>
        <s v="XT255992819TS" u="1"/>
        <s v="XT255997135TS" u="1"/>
        <s v="XT255997555TS" u="1"/>
        <s v="XT256002780TS" u="1"/>
        <s v="XT256043930TS" u="1"/>
        <s v="XT256044921TS" u="1"/>
        <s v="XT256053203TS" u="1"/>
        <s v="XT256062545TS" u="1"/>
        <s v="XT256082607TS" u="1"/>
        <s v="XT256110400TS" u="1"/>
        <s v="XT256120384TS" u="1"/>
        <s v="XT256123598TS" u="1"/>
        <s v="XT256124695TS" u="1"/>
        <s v="XT256126753TS" u="1"/>
        <s v="XT256133533TS" u="1"/>
        <s v="XT256142481TS" u="1"/>
        <s v="XT256145094TS" u="1"/>
        <s v="XT256146449TS" u="1"/>
        <s v="XT256154215TS" u="1"/>
        <s v="XT256156415TS" u="1"/>
        <s v="XT256164218TS" u="1"/>
        <s v="XT256165479TS" u="1"/>
        <s v="XT256166267TS" u="1"/>
        <s v="XT256173550TS" u="1"/>
        <s v="XT256185028TS" u="1"/>
        <s v="XT256187664TS" u="1"/>
        <s v="XT256189183TS" u="1"/>
        <s v="XT256196860TS" u="1"/>
        <s v="XT256207355TS" u="1"/>
        <s v="XT256208611TS" u="1"/>
        <s v="XT256213174TS" u="1"/>
        <s v="XT256215864TS" u="1"/>
        <s v="XT256218582TS" u="1"/>
        <s v="XT256221374TS" u="1"/>
        <s v="XT256229996TS" u="1"/>
        <s v="XT256232774TS" u="1"/>
        <s v="XT256233205TS" u="1"/>
        <s v="XT256234744TS" u="1"/>
        <s v="XT256235271TS" u="1"/>
        <s v="XT256236382TS" u="1"/>
        <s v="XT256241780TS" u="1"/>
        <s v="XT256243065TS" u="1"/>
        <s v="XT256243349TS" u="1"/>
        <s v="XT256244004TS" u="1"/>
        <s v="XT256244619TS" u="1"/>
        <s v="XT256249474TS" u="1"/>
        <s v="XT256250150TS" u="1"/>
        <s v="XT256254001TS" u="1"/>
        <s v="XT256256665TS" u="1"/>
        <s v="XT256257966TS" u="1"/>
        <s v="XT256260024TS" u="1"/>
        <s v="XT256263476TS" u="1"/>
        <s v="XT256263754TS" u="1"/>
        <s v="XT256263895TS" u="1"/>
        <s v="XT256269142TS" u="1"/>
        <s v="XT256275559TS" u="1"/>
        <s v="XT256276109TS" u="1"/>
        <s v="XT256283365TS" u="1"/>
        <s v="XT256284564TS" u="1"/>
        <s v="XT256284913TS" u="1"/>
        <s v="XT256291389TS" u="1"/>
        <s v="XT256292132TS" u="1"/>
        <s v="XT256299802TS" u="1"/>
        <s v="XT256311295TS" u="1"/>
        <s v="XT256311358TS" u="1"/>
        <s v="XT256317775TS" u="1"/>
        <s v="XT256324820TS" u="1"/>
        <s v="XT256334566TS" u="1"/>
        <s v="XT256338965TS" u="1"/>
        <s v="XT256342752TS" u="1"/>
        <s v="XT256343143TS" u="1"/>
        <s v="XT256361456TS" u="1"/>
        <s v="XT256365435TS" u="1"/>
        <s v="XT256367048TS" u="1"/>
        <s v="XT256368794TS" u="1"/>
        <s v="XT256370775TS" u="1"/>
        <s v="XT256371904TS" u="1"/>
        <s v="XT256385979TS" u="1"/>
        <s v="XT256389715TS" u="1"/>
        <s v="XT256391475TS" u="1"/>
        <s v="XT256394560TS" u="1"/>
        <s v="XT256402487TS" u="1"/>
        <s v="XT256404077TS" u="1"/>
        <s v="XT256404766TS" u="1"/>
        <s v="XT256407201TS" u="1"/>
        <s v="XT256409009TS" u="1"/>
        <s v="XT256411047TS" u="1"/>
        <s v="XT256439147TS" u="1"/>
        <s v="XT256444677TS" u="1"/>
        <s v="XT256453719TS" u="1"/>
        <s v="XT256455343TS" u="1"/>
        <s v="XT256465938TS" u="1"/>
        <s v="XT256466743TS" u="1"/>
        <s v="XT256470822TS" u="1"/>
        <s v="XT256473143TS" u="1"/>
        <s v="XT256478256TS" u="1"/>
        <s v="XT256486354TS" u="1"/>
        <s v="XT256501547TS" u="1"/>
        <s v="XT256506544TS" u="1"/>
        <s v="XT256506694TS" u="1"/>
        <s v="XT256506969TS" u="1"/>
        <s v="XT256518255TS" u="1"/>
        <s v="XT256518627TS" u="1"/>
        <s v="XT256523675TS" u="1"/>
        <s v="XT256528814TS" u="1"/>
        <s v="XT256529806TS" u="1"/>
        <s v="XT256532093TS" u="1"/>
        <s v="XT256535917TS" u="1"/>
        <s v="XT256552433TS" u="1"/>
        <s v="XT256552795TS" u="1"/>
        <s v="XT256563405TS" u="1"/>
        <s v="XT256584688TS" u="1"/>
        <s v="XT256607004TS" u="1"/>
        <s v="XT256611922TS" u="1"/>
        <s v="XT256619104TS" u="1"/>
        <s v="XT256625396TS" u="1"/>
        <s v="XT256629367TS" u="1"/>
        <s v="XT256638015TS" u="1"/>
        <s v="XT256644038TS" u="1"/>
        <s v="XT256651745TS" u="1"/>
        <s v="XT256657805TS" u="1"/>
        <s v="XT256670404TS" u="1"/>
        <s v="XT256673414TS" u="1"/>
        <s v="XT256673825TS" u="1"/>
        <s v="XT256680534TS" u="1"/>
        <s v="XT256685085TS" u="1"/>
        <s v="XT256688008TS" u="1"/>
        <s v="XT256689105TS" u="1"/>
        <s v="XT256689913TS" u="1"/>
        <s v="XT256690885TS" u="1"/>
        <s v="XT256693436TS" u="1"/>
        <s v="XT256693586TS" u="1"/>
        <s v="XT256693816TS" u="1"/>
        <s v="XT256694683TS" u="1"/>
        <s v="XT256698597TS" u="1"/>
        <s v="XT256699045TS" u="1"/>
        <s v="XT256703990TS" u="1"/>
        <s v="XT256704346TS" u="1"/>
        <s v="XT256707489TS" u="1"/>
        <s v="XT256708396TS" u="1"/>
        <s v="XT256712841TS" u="1"/>
        <s v="XT256719487TS" u="1"/>
        <s v="XT256728055TS" u="1"/>
        <s v="XT256732744TS" u="1"/>
        <s v="XT256733529TS" u="1"/>
        <s v="XT256735564TS" u="1"/>
        <s v="XT256741661TS" u="1"/>
        <s v="XT256742857TS" u="1"/>
        <s v="XT256745765TS" u="1"/>
        <s v="XT256753571TS" u="1"/>
        <s v="XT256759092TS" u="1"/>
        <s v="XT256766589TS" u="1"/>
        <s v="XT256771558TS" u="1"/>
        <s v="XT256772831TS" u="1"/>
        <s v="XT256775807TS" u="1"/>
        <s v="XT256777255TS" u="1"/>
        <s v="XT256778525TS" u="1"/>
        <s v="XT256781144TS" u="1"/>
        <s v="XT256793774TS" u="1"/>
        <s v="XT256794324TS" u="1"/>
        <s v="XT256803692TS" u="1"/>
        <s v="XT256807694TS" u="1"/>
        <s v="XT256817161TS" u="1"/>
        <s v="XT256823975TS" u="1"/>
        <s v="XT256826937TS" u="1"/>
        <s v="XT256835633TS" u="1"/>
        <s v="XT256840409TS" u="1"/>
        <s v="XT256851724TS" u="1"/>
        <s v="XT256856580TS" u="1"/>
        <s v="XT256871370TS" u="1"/>
        <s v="XT256880765TS" u="1"/>
        <s v="XT256883231TS" u="1"/>
        <s v="XT256889375TS" u="1"/>
        <s v="XT256892057TS" u="1"/>
        <s v="XT256903381TS" u="1"/>
        <s v="XT256917690TS" u="1"/>
        <s v="XT256943071TS" u="1"/>
        <s v="XT256944633TS" u="1"/>
        <s v="XT256949485TS" u="1"/>
        <s v="XT256957495TS" u="1"/>
        <s v="XT256959275TS" u="1"/>
        <s v="XT256975658TS" u="1"/>
        <s v="XT256978169TS" u="1"/>
        <s v="XT256978827TS" u="1"/>
        <s v="XT256984028TS" u="1"/>
        <s v="XT256986749TS" u="1"/>
        <s v="XT256991770TS" u="1"/>
        <s v="XT256992758TS" u="1"/>
        <s v="XT257007987TS" u="1"/>
        <s v="XT257013885TS" u="1"/>
        <s v="XT257014104TS" u="1"/>
        <s v="XT257025124TS" u="1"/>
        <s v="XT257026646TS" u="1"/>
        <s v="XT257038882TS" u="1"/>
        <s v="XT257046447TS" u="1"/>
        <s v="XT257049647TS" u="1"/>
        <s v="XT257052725TS" u="1"/>
        <s v="XT257057025TS" u="1"/>
        <s v="XT257071781TS" u="1"/>
        <s v="XT257080942TS" u="1"/>
        <s v="XT257091976TS" u="1"/>
        <s v="XT257099918TS" u="1"/>
        <s v="XT257103201TS" u="1"/>
        <s v="XT257111313TS" u="1"/>
        <s v="XT257121196TS" u="1"/>
        <s v="XT257121457TS" u="1"/>
        <s v="XT257123594TS" u="1"/>
        <s v="XT257130799TS" u="1"/>
        <s v="XT257137559TS" u="1"/>
        <s v="XT257137766TS" u="1"/>
        <s v="XT257137868TS" u="1"/>
        <s v="XT257139311TS" u="1"/>
        <s v="XT257146808TS" u="1"/>
        <s v="XT257148945TS" u="1"/>
        <s v="XT257155963TS" u="1"/>
        <s v="XT257167272TS" u="1"/>
        <s v="XT257175659TS" u="1"/>
        <s v="XT257180407TS" u="1"/>
        <s v="XT257180631TS" u="1"/>
        <s v="XT257186550TS" u="1"/>
        <s v="XT257187189TS" u="1"/>
        <s v="XT257187538TS" u="1"/>
        <s v="XT257189715TS" u="1"/>
        <s v="XT257189732TS" u="1"/>
        <s v="XT257191991TS" u="1"/>
        <s v="XT257193255TS" u="1"/>
        <s v="XT257194233TS" u="1"/>
        <s v="XT257196720TS" u="1"/>
        <s v="XT257205537TS" u="1"/>
        <s v="XT257210364TS" u="1"/>
        <s v="XT257211254TS" u="1"/>
        <s v="XT257221821TS" u="1"/>
        <s v="XT257224108TS" u="1"/>
        <s v="XT257227515TS" u="1"/>
        <s v="XT257229082TS" u="1"/>
        <s v="XT257233042TS" u="1"/>
        <s v="XT257235352TS" u="1"/>
        <s v="XT257241004TS" u="1"/>
        <s v="XT257241208TS" u="1"/>
        <s v="XT257245451TS" u="1"/>
        <s v="XT257248223TS" u="1"/>
        <s v="XT257248617TS" u="1"/>
        <s v="XT257251179TS" u="1"/>
        <s v="XT257255357TS" u="1"/>
        <s v="XT257259685TS" u="1"/>
        <s v="XT257260330TS" u="1"/>
        <s v="XT257275657TS" u="1"/>
        <s v="XT257276326TS" u="1"/>
        <s v="XT257279282TS" u="1"/>
        <s v="XT257282936TS" u="1"/>
        <s v="XT257285504TS" u="1"/>
        <s v="XT257287788TS" u="1"/>
        <s v="XT257291181TS" u="1"/>
        <s v="XT257299463TS" u="1"/>
        <s v="XT257303812TS" u="1"/>
        <s v="XT257310946TS" u="1"/>
        <s v="XT257312213TS" u="1"/>
        <s v="XT257312522TS" u="1"/>
        <s v="XT257315356TS" u="1"/>
        <s v="XT257318176TS" u="1"/>
        <s v="XT257327632TS" u="1"/>
        <s v="XT257327765TS" u="1"/>
        <s v="XT257329770TS" u="1"/>
        <s v="XT257337008TS" u="1"/>
        <s v="XT257340316TS" u="1"/>
        <s v="XT257373265TS" u="1"/>
        <s v="XT257374155TS" u="1"/>
        <s v="XT257383705TS" u="1"/>
        <s v="XT257390391TS" u="1"/>
        <s v="XT257396995TS" u="1"/>
        <s v="XT257403299TS" u="1"/>
        <s v="XT257420575TS" u="1"/>
        <s v="XT257422117TS" u="1"/>
        <s v="XT257422593TS" u="1"/>
        <s v="XT257426618TS" u="1"/>
        <s v="XT257433256TS" u="1"/>
        <s v="XT257439069TS" u="1"/>
        <s v="XT257445532TS" u="1"/>
        <s v="XT257477610TS" u="1"/>
        <s v="XT257493422TS" u="1"/>
        <s v="XT257507909TS" u="1"/>
        <s v="XT257509697TS" u="1"/>
        <s v="XT257510409TS" u="1"/>
        <s v="XT257516123TS" u="1"/>
        <s v="XT257517968TS" u="1"/>
        <s v="XT257520627TS" u="1"/>
        <s v="XT257522217TS" u="1"/>
        <s v="XT257529039TS" u="1"/>
        <s v="XT257531063TS" u="1"/>
        <s v="XT257536865TS" u="1"/>
        <s v="XT257551377TS" u="1"/>
        <s v="XT257551690TS" u="1"/>
        <s v="XT257552298TS" u="1"/>
        <s v="XT257553069TS" u="1"/>
        <s v="XT257557370TS" u="1"/>
        <s v="XT257561017TS" u="1"/>
        <s v="XT257561428TS" u="1"/>
        <s v="XT257567425TS" u="1"/>
        <s v="XT257572955TS" u="1"/>
        <s v="XT257576475TS" u="1"/>
        <s v="XT257580118TS" u="1"/>
        <s v="XT257586328TS" u="1"/>
        <s v="XT257588037TS" u="1"/>
        <s v="XT257589823TS" u="1"/>
        <s v="XT257591946TS" u="1"/>
        <s v="XT257592782TS" u="1"/>
        <s v="XT257594681TS" u="1"/>
        <s v="XT257596617TS" u="1"/>
        <s v="XT257616679TS" u="1"/>
        <s v="XT257625335TS" u="1"/>
        <s v="XT257661925TS" u="1"/>
        <s v="XT257673129TS" u="1"/>
        <s v="XT257675495TS" u="1"/>
        <s v="XT257686992TS" u="1"/>
        <s v="XT257699948TS" u="1"/>
        <s v="XT257704594TS" u="1"/>
        <s v="XT327553289TS" u="1"/>
        <s v="XT327553862TS" u="1"/>
        <s v="XT327558887TS" u="1"/>
        <s v="XT327649075TS" u="1"/>
        <s v="XT327677473TS" u="1"/>
        <s v="XT327677990TS" u="1"/>
        <s v="XT327701637TS" u="1"/>
        <s v="XT327725196TS" u="1"/>
        <s v="XT327787023TS" u="1"/>
        <s v="XT328262163TS" u="1"/>
        <s v="XT328334126TS" u="1"/>
        <s v="XT328569767TS" u="1"/>
        <s v="XT328572695TS" u="1"/>
        <s v="XT328596745TS" u="1"/>
        <s v="XT328605420TS" u="1"/>
        <s v="XT328649227TS" u="1"/>
        <s v="XT413264982TS" u="1"/>
        <s v="XT413297725TS" u="1"/>
        <s v="XT413301504TS" u="1"/>
        <s v="XT413304871TS" u="1"/>
        <s v="XT413318249TS" u="1"/>
        <s v="XT413319791TS" u="1"/>
        <s v="XT413322243TS" u="1"/>
        <s v="XT413324902TS" u="1"/>
        <s v="XT413338243TS" u="1"/>
        <s v="XT413344270TS" u="1"/>
        <s v="XT413350669TS" u="1"/>
        <s v="XT413359685TS" u="1"/>
        <s v="XT413360405TS" u="1"/>
        <s v="XT413360697TS" u="1"/>
        <s v="XT413365371TS" u="1"/>
        <s v="XT413365500TS" u="1"/>
        <s v="XT413368510TS" u="1"/>
        <s v="XT413375175TS" u="1"/>
        <s v="XT413375229TS" u="1"/>
        <s v="XT413379146TS" u="1"/>
        <s v="XT413379897TS" u="1"/>
        <s v="XT413380609TS" u="1"/>
        <s v="XT413381003TS" u="1"/>
        <s v="XT413381873TS" u="1"/>
        <s v="XT413384835TS" u="1"/>
        <s v="XT413386796TS" u="1"/>
        <s v="XT413387417TS" u="1"/>
        <s v="XT413388077TS" u="1"/>
        <s v="XT413388315TS" u="1"/>
        <s v="XT413388593TS" u="1"/>
        <s v="XT413389599TS" u="1"/>
        <s v="XT413390230TS" u="1"/>
        <s v="XT413390291TS" u="1"/>
        <s v="XT413390711TS" u="1"/>
        <s v="XT413393409TS" u="1"/>
        <s v="XT413393899TS" u="1"/>
        <s v="XT413394205TS" u="1"/>
        <s v="XT413396060TS" u="1"/>
        <s v="XT413397207TS" u="1"/>
        <s v="XT413397388TS" u="1"/>
        <s v="XT413397873TS" u="1"/>
        <s v="XT413398088TS" u="1"/>
        <s v="XT413398896TS" u="1"/>
        <s v="XT413399976TS" u="1"/>
        <s v="XT413403171TS" u="1"/>
        <s v="XT413404185TS" u="1"/>
        <s v="XT413404530TS" u="1"/>
        <s v="XT413405362TS" u="1"/>
        <s v="XT413406439TS" u="1"/>
        <s v="XT413407275TS" u="1"/>
        <s v="XT413407567TS" u="1"/>
        <s v="XT413407655TS" u="1"/>
        <s v="XT413407672TS" u="1"/>
        <s v="XT413411589TS" u="1"/>
        <s v="XT413411884TS" u="1"/>
        <s v="XT413414276TS" u="1"/>
        <s v="XT413418180TS" u="1"/>
        <s v="XT413418220TS" u="1"/>
        <s v="XT413418233TS" u="1"/>
        <s v="XT413418278TS" u="1"/>
        <s v="XT413418896TS" u="1"/>
        <s v="XT413419066TS" u="1"/>
        <s v="XT413419698TS" u="1"/>
        <s v="XT413421294TS" u="1"/>
        <s v="XT413421379TS" u="1"/>
        <s v="XT413422723TS" u="1"/>
        <s v="XT413424596TS" u="1"/>
        <s v="XT413427703TS" u="1"/>
        <s v="XT413427941TS" u="1"/>
        <s v="XT413428981TS" u="1"/>
        <s v="XT413430662TS" u="1"/>
        <s v="XT413431345TS" u="1"/>
        <s v="XT413431950TS" u="1"/>
        <s v="XT413431985TS" u="1"/>
        <s v="XT413432368TS" u="1"/>
        <s v="XT413433876TS" u="1"/>
        <s v="XT413435302TS" u="1"/>
        <s v="XT413442833TS" u="1"/>
        <s v="XT413444975TS" u="1"/>
        <s v="XT413445392TS" u="1"/>
        <s v="XT413446089TS" u="1"/>
        <s v="XT413446424TS" u="1"/>
        <s v="XT413448615TS" u="1"/>
        <s v="XT413448907TS" u="1"/>
        <s v="XT413450993TS" u="1"/>
        <s v="XT413452169TS" u="1"/>
        <s v="XT413456735TS" u="1"/>
        <s v="XT413456925TS" u="1"/>
        <s v="XT413463467TS" u="1"/>
        <s v="XT413464374TS" u="1"/>
        <s v="XT413464595TS" u="1"/>
        <s v="XT413467282TS" u="1"/>
        <s v="XT413467486TS" u="1"/>
        <s v="XT413467906TS" u="1"/>
        <s v="XT413468521TS" u="1"/>
        <s v="XT413468606TS" u="1"/>
        <s v="XT413469840TS" u="1"/>
        <s v="XT413470065TS" u="1"/>
        <s v="XT413472027TS" u="1"/>
        <s v="XT413472194TS" u="1"/>
        <s v="XT413474986TS" u="1"/>
        <s v="XT413475261TS" u="1"/>
        <s v="XT413480160TS" u="1"/>
        <s v="XT413481386TS" u="1"/>
        <s v="XT413484317TS" u="1"/>
        <s v="XT413488588TS" u="1"/>
        <s v="XT413489481TS" u="1"/>
        <s v="XT413489932TS" u="1"/>
        <s v="XT413490215TS" u="1"/>
        <s v="XT413490808TS" u="1"/>
        <s v="XT413493384TS" u="1"/>
        <s v="XT413493968TS" u="1"/>
        <s v="XT413494022TS" u="1"/>
        <s v="XT413494671TS" u="1"/>
        <s v="XT413495677TS" u="1"/>
        <s v="XT413502639TS" u="1"/>
        <s v="XT413506803TS" u="1"/>
        <s v="XT413506998TS" u="1"/>
        <s v="XT413509380TS" u="1"/>
        <s v="XT413510198TS" u="1"/>
        <s v="XT413510476TS" u="1"/>
        <s v="XT413511220TS" u="1"/>
        <s v="XT413511281TS" u="1"/>
        <s v="XT413511661TS" u="1"/>
        <s v="XT413511701TS" u="1"/>
        <s v="XT413511940TS" u="1"/>
        <s v="XT413513591TS" u="1"/>
        <s v="XT413521791TS" u="1"/>
        <s v="XT413522253TS" u="1"/>
        <s v="XT413522298TS" u="1"/>
        <s v="XT413524020TS" u="1"/>
        <s v="XT413524909TS" u="1"/>
        <s v="XT413530793TS" u="1"/>
        <s v="XT413531913TS" u="1"/>
        <s v="XT413533070TS" u="1"/>
        <s v="XT413533772TS" u="1"/>
        <s v="XT413534225TS" u="1"/>
        <s v="XT413534265TS" u="1"/>
        <s v="XT413536306TS" u="1"/>
        <s v="XT413537037TS" u="1"/>
        <s v="XT413537448TS" u="1"/>
        <s v="XT413540875TS" u="1"/>
        <s v="XT413540929TS" u="1"/>
        <s v="XT413541734TS" u="1"/>
        <s v="XT413542540TS" u="1"/>
        <s v="XT413543616TS" u="1"/>
        <s v="XT413544435TS" u="1"/>
        <s v="XT413546158TS" u="1"/>
        <s v="XT413546379TS" u="1"/>
        <s v="XT413546983TS" u="1"/>
        <s v="XT413548176TS" u="1"/>
        <s v="XT413548825TS" u="1"/>
        <s v="XT413549123TS" u="1"/>
        <s v="XT413550271TS" u="1"/>
        <s v="XT413551161TS" u="1"/>
        <s v="XT413551997TS" u="1"/>
        <s v="XT413552391TS" u="1"/>
        <s v="XT413555340TS" u="1"/>
        <s v="XT413555441TS" u="1"/>
        <s v="XT413555764TS" u="1"/>
        <s v="XT413556190TS" u="1"/>
        <s v="XT413556447TS" u="1"/>
        <s v="XT413556725TS" u="1"/>
        <s v="XT413557076TS" u="1"/>
        <s v="XT413557725TS" u="1"/>
        <s v="XT413560061TS" u="1"/>
        <s v="XT413560075TS" u="1"/>
        <s v="XT413560225TS" u="1"/>
        <s v="XT413560883TS" u="1"/>
        <s v="XT413561708TS" u="1"/>
        <s v="XT413564001TS" u="1"/>
        <s v="XT413565205TS" u="1"/>
        <s v="XT413566373TS" u="1"/>
        <s v="XT413567229TS" u="1"/>
        <s v="XT413570846TS" u="1"/>
        <s v="XT413572643TS" u="1"/>
        <s v="XT413574074TS" u="1"/>
        <s v="XT413574627TS" u="1"/>
        <s v="XT413574729TS" u="1"/>
        <s v="XT413575145TS" u="1"/>
        <s v="XT413578592TS" u="1"/>
        <s v="XT413579292TS" u="1"/>
        <s v="XT413579880TS" u="1"/>
        <s v="XT413581225TS" u="1"/>
        <s v="XT413581693TS" u="1"/>
        <s v="XT413582861TS" u="1"/>
        <s v="XT413583646TS" u="1"/>
        <s v="XT413583779TS" u="1"/>
        <s v="XT413584227TS" u="1"/>
        <s v="XT413595587TS" u="1"/>
        <s v="XT413596582TS" u="1"/>
        <s v="XT413598521TS" u="1"/>
        <s v="XT413600066TS" u="1"/>
        <s v="XT413602380TS" u="1"/>
        <s v="XT413602915TS" u="1"/>
        <s v="XT413604332TS" u="1"/>
        <s v="XT413605488TS" u="1"/>
        <s v="XT413606850TS" u="1"/>
        <s v="XT413606863TS" u="1"/>
        <s v="XT413607435TS" u="1"/>
        <s v="XT413607492TS" u="1"/>
        <s v="XT413607784TS" u="1"/>
        <s v="XT413609391TS" u="1"/>
        <s v="XT413611761TS" u="1"/>
        <s v="XT413615383TS" u="1"/>
        <s v="XT413617543TS" u="1"/>
        <s v="XT413618314TS" u="1"/>
        <s v="XT413621741TS" u="1"/>
        <s v="XT413622897TS" u="1"/>
        <s v="XT413623359TS" u="1"/>
        <s v="XT413623478TS" u="1"/>
        <s v="XT413624717TS" u="1"/>
        <s v="XT413625363TS" u="1"/>
        <s v="XT413625916TS" u="1"/>
        <s v="XT413627130TS" u="1"/>
        <s v="XT413628413TS" u="1"/>
        <s v="XT413629215TS" u="1"/>
        <s v="XT413629334TS" u="1"/>
        <s v="XT413629776TS" u="1"/>
        <s v="XT413629833TS" u="1"/>
        <s v="XT413630730TS" u="1"/>
        <s v="XT413631488TS" u="1"/>
        <s v="XT413631633TS" u="1"/>
        <s v="XT413632885TS" u="1"/>
        <s v="XT413633400TS" u="1"/>
        <s v="XT413638319TS" u="1"/>
        <s v="XT413638441TS" u="1"/>
        <s v="XT413638755TS" u="1"/>
        <s v="XT413639098TS" u="1"/>
        <s v="XT413639328TS" u="1"/>
        <s v="XT413639671TS" u="1"/>
        <s v="XT413641454TS" u="1"/>
        <s v="XT413641539TS" u="1"/>
        <s v="XT413642976TS" u="1"/>
        <s v="XT413643225TS" u="1"/>
        <s v="XT413643509TS" u="1"/>
        <s v="XT413643530TS" u="1"/>
        <s v="XT413643954TS" u="1"/>
        <s v="XT413645456TS" u="1"/>
        <s v="XT413646071TS" u="1"/>
        <s v="XT413649078TS" u="1"/>
        <s v="XT413650646TS" u="1"/>
        <s v="XT413651876TS" u="1"/>
        <s v="XT413652029TS" u="1"/>
        <s v="XT413654104TS" u="1"/>
        <s v="XT413654299TS" u="1"/>
        <s v="XT413654356TS" u="1"/>
        <s v="XT413655878TS" u="1"/>
        <s v="XT413659217TS" u="1"/>
        <s v="XT413661269TS" u="1"/>
        <s v="XT413661913TS" u="1"/>
        <s v="XT413662128TS" u="1"/>
        <s v="XT413662587TS" u="1"/>
        <s v="XT413663313TS" u="1"/>
        <s v="XT413663738TS" u="1"/>
        <s v="XT413664225TS" u="1"/>
        <s v="XT413664512TS" u="1"/>
        <s v="XT413664968TS" u="1"/>
        <s v="XT413666005TS" u="1"/>
        <s v="XT413666527TS" u="1"/>
        <s v="XT413666575TS" u="1"/>
        <s v="XT413667920TS" u="1"/>
        <s v="XT413670994TS" u="1"/>
        <s v="XT413672275TS" u="1"/>
        <s v="XT413673488TS" u="1"/>
        <s v="XT413673783TS" u="1"/>
        <s v="XT413674863TS" u="1"/>
        <s v="XT413677096TS" u="1"/>
        <s v="XT413677621TS" u="1"/>
        <s v="XT413677811TS" u="1"/>
        <s v="XT413679287TS" u="1"/>
        <s v="XT413679772TS" u="1"/>
        <s v="XT413680285TS" u="1"/>
        <s v="XT413680339TS" u="1"/>
        <s v="XT413681042TS" u="1"/>
        <s v="XT413681201TS" u="1"/>
        <s v="XT413681921TS" u="1"/>
        <s v="XT413682269TS" u="1"/>
        <s v="XT413684052TS" u="1"/>
        <s v="XT413684605TS" u="1"/>
        <s v="XT413686172TS" u="1"/>
        <s v="XT413686190TS" u="1"/>
        <s v="XT413687323TS" u="1"/>
        <s v="XT413687717TS" u="1"/>
        <s v="XT413687875TS" u="1"/>
        <s v="XT413688315TS" u="1"/>
        <s v="XT413688584TS" u="1"/>
        <s v="XT413690129TS" u="1"/>
        <s v="XT413690795TS" u="1"/>
        <s v="XT413690906TS" u="1"/>
        <s v="XT413692045TS" u="1"/>
        <s v="XT413693690TS" u="1"/>
        <s v="XT413694602TS" u="1"/>
        <s v="XT413696360TS" u="1"/>
        <s v="XT413697277TS" u="1"/>
        <s v="XT413697303TS" u="1"/>
        <s v="XT413697396TS" u="1"/>
        <s v="XT413697714TS" u="1"/>
        <s v="XT413698140TS" u="1"/>
        <s v="XT413698649TS" u="1"/>
        <s v="XT413698958TS" u="1"/>
        <s v="XT413700064TS" u="1"/>
        <s v="XT413702935TS" u="1"/>
        <s v="XT413703785TS" u="1"/>
        <s v="XT413704830TS" u="1"/>
        <s v="XT413705035TS" u="1"/>
        <s v="XT413706226TS" u="1"/>
        <s v="XT413706668TS" u="1"/>
        <s v="XT413708139TS" u="1"/>
        <s v="XT413708173TS" u="1"/>
        <s v="XT413708845TS" u="1"/>
        <s v="XT413709029TS" u="1"/>
        <s v="XT413710265TS" u="1"/>
        <s v="XT413710781TS" u="1"/>
        <s v="XT413713831TS" u="1"/>
        <s v="XT413714749TS" u="1"/>
        <s v="XT413716957TS" u="1"/>
        <s v="XT413722436TS" u="1"/>
        <s v="XT413724295TS" u="1"/>
        <s v="XT413726897TS" u="1"/>
        <s v="XT413728120TS" u="1"/>
        <s v="XT413729111TS" u="1"/>
        <s v="XT413729519TS" u="1"/>
        <s v="XT413730049TS" u="1"/>
        <s v="XT413730295TS" u="1"/>
        <s v="XT413731937TS" u="1"/>
        <s v="XT413734448TS" u="1"/>
        <s v="XT413734615TS" u="1"/>
        <s v="XT413735491TS" u="1"/>
        <s v="XT413736188TS" u="1"/>
        <s v="XT413737577TS" u="1"/>
        <s v="XT413737798TS" u="1"/>
        <s v="XT413738201TS" u="1"/>
        <s v="XT413738325TS" u="1"/>
        <s v="XT413738609TS" u="1"/>
        <s v="XT413739105TS" u="1"/>
        <s v="XT413739989TS" u="1"/>
        <s v="XT413741024TS" u="1"/>
        <s v="XT413741829TS" u="1"/>
        <s v="XT413743524TS" u="1"/>
        <s v="XT413743643TS" u="1"/>
        <s v="XT413744975TS" u="1"/>
        <s v="XT413747336TS" u="1"/>
        <s v="XT413748623TS" u="1"/>
        <s v="XT413748711TS" u="1"/>
        <s v="XT413749779TS" u="1"/>
        <s v="XT413750851TS" u="1"/>
        <s v="XT413751021TS" u="1"/>
        <s v="XT413751888TS" u="1"/>
        <s v="XT413752146TS" u="1"/>
        <s v="XT413752150TS" u="1"/>
        <s v="XT413752265TS" u="1"/>
        <s v="XT413752353TS" u="1"/>
        <s v="XT413752906TS" u="1"/>
        <s v="XT413752945TS" u="1"/>
        <s v="XT413753950TS" u="1"/>
        <s v="XT413754181TS" u="1"/>
        <s v="XT413755377TS" u="1"/>
        <s v="XT413756134TS" u="1"/>
        <s v="XT413756372TS" u="1"/>
        <s v="XT413756528TS" u="1"/>
        <s v="XT413756593TS" u="1"/>
        <s v="XT413756766TS" u="1"/>
        <s v="XT413756854TS" u="1"/>
        <s v="XT413756942TS" u="1"/>
        <s v="XT413757850TS" u="1"/>
        <s v="XT413759935TS" u="1"/>
        <s v="XT413760085TS" u="1"/>
        <s v="XT413760540TS" u="1"/>
        <s v="XT413765309TS" u="1"/>
        <s v="XT413767295TS" u="1"/>
        <s v="XT413767477TS" u="1"/>
        <s v="XT413767786TS" u="1"/>
        <s v="XT413768146TS" u="1"/>
        <s v="XT413768821TS" u="1"/>
        <s v="XT413769172TS" u="1"/>
        <s v="XT413769645TS" u="1"/>
        <s v="XT413769901TS" u="1"/>
        <s v="XT413770533TS" u="1"/>
        <s v="XT413770799TS" u="1"/>
        <s v="XT413771882TS" u="1"/>
        <s v="XT413771967TS" u="1"/>
        <s v="XT413772171TS" u="1"/>
        <s v="XT413773455TS" u="1"/>
        <s v="XT413773781TS" u="1"/>
        <s v="XT413774243TS" u="1"/>
        <s v="XT413774314TS" u="1"/>
        <s v="XT413774711TS" u="1"/>
        <s v="XT413775354TS" u="1"/>
        <s v="XT413775500TS" u="1"/>
        <s v="XT413775632TS" u="1"/>
        <s v="XT413775840TS" u="1"/>
        <s v="XT413776258TS" u="1"/>
        <s v="XT413777165TS" u="1"/>
        <s v="XT413777324TS" u="1"/>
        <s v="XT413778965TS" u="1"/>
        <s v="XT413781598TS" u="1"/>
        <s v="XT413782620TS" u="1"/>
        <s v="XT413783660TS" u="1"/>
        <s v="XT413784435TS" u="1"/>
        <s v="XT413785833TS" u="1"/>
        <s v="XT413787468TS" u="1"/>
        <s v="XT413788551TS" u="1"/>
        <s v="XT413788738TS" u="1"/>
        <s v="XT413789203TS" u="1"/>
        <s v="XT413789605TS" u="1"/>
        <s v="XT413791309TS" u="1"/>
        <s v="XT413792233TS" u="1"/>
        <s v="XT413792485TS" u="1"/>
        <s v="XT413792879TS" u="1"/>
        <s v="XT413793106TS" u="1"/>
        <s v="XT413793429TS" u="1"/>
        <s v="XT413793582TS" u="1"/>
        <s v="XT413794628TS" u="1"/>
        <s v="XT413796558TS" u="1"/>
        <s v="XT413796561TS" u="1"/>
        <s v="XT413796955TS" u="1"/>
        <s v="XT413800221TS" u="1"/>
        <s v="XT413800283TS" u="1"/>
        <s v="XT413800558TS" u="1"/>
        <s v="XT413800796TS" u="1"/>
        <s v="XT413801213TS" u="1"/>
        <s v="XT413801332TS" u="1"/>
        <s v="XT413801496TS" u="1"/>
        <s v="XT413801955TS" u="1"/>
        <s v="XT413802151TS" u="1"/>
        <s v="XT413802633TS" u="1"/>
        <s v="XT413802837TS" u="1"/>
        <s v="XT413802899TS" u="1"/>
        <s v="XT413802908TS" u="1"/>
        <s v="XT413803470TS" u="1"/>
        <s v="XT413803599TS" u="1"/>
        <s v="XT413803642TS" u="1"/>
        <s v="XT413805759TS" u="1"/>
        <s v="XT413805921TS" u="1"/>
        <s v="XT413806391TS" u="1"/>
        <s v="XT413807091TS" u="1"/>
        <s v="XT413807162TS" u="1"/>
        <s v="XT413807689TS" u="1"/>
        <s v="XT413807803TS" u="1"/>
        <s v="XT413807865TS" u="1"/>
        <s v="XT413807940TS" u="1"/>
        <s v="XT413808123TS" u="1"/>
        <s v="XT413808548TS" u="1"/>
        <s v="XT413808738TS" u="1"/>
        <s v="XT413809469TS" u="1"/>
        <s v="XT413810285TS" u="1"/>
        <s v="XT413810396TS" u="1"/>
        <s v="XT413811312TS" u="1"/>
        <s v="XT413811357TS" u="1"/>
        <s v="XT413811895TS" u="1"/>
        <s v="XT413812406TS" u="1"/>
        <s v="XT413813525TS" u="1"/>
        <s v="XT413814591TS" u="1"/>
        <s v="XT413815328TS" u="1"/>
        <s v="XT413816439TS" u="1"/>
        <s v="XT413817139TS" u="1"/>
        <s v="XT413817156TS" u="1"/>
        <s v="XT413817187TS" u="1"/>
        <s v="XT413817448TS" u="1"/>
        <s v="XT413819174TS" u="1"/>
        <s v="XT413820084TS" u="1"/>
        <s v="XT413820141TS" u="1"/>
        <s v="XT413820549TS" u="1"/>
        <s v="XT413820773TS" u="1"/>
        <s v="XT413820901TS" u="1"/>
        <s v="XT413821045TS" u="1"/>
        <s v="XT413821805TS" u="1"/>
        <s v="XT413822669TS" u="1"/>
        <s v="XT413823298TS" u="1"/>
        <s v="XT413823806TS" u="1"/>
        <s v="XT413825651TS" u="1"/>
        <s v="XT413826453TS" u="1"/>
        <s v="XT413829242TS" u="1"/>
        <s v="XT413829622TS" u="1"/>
        <s v="XT413829738TS" u="1"/>
        <s v="XT413831382TS" u="1"/>
        <s v="XT413831802TS" u="1"/>
        <s v="XT413832391TS" u="1"/>
        <s v="XT413834168TS" u="1"/>
        <s v="XT413834185TS" u="1"/>
        <s v="XT413835194TS" u="1"/>
        <s v="XT413835398TS" u="1"/>
        <s v="XT413835438TS" u="1"/>
        <s v="XT413837155TS" u="1"/>
        <s v="XT413838814TS" u="1"/>
        <s v="XT413840469TS" u="1"/>
        <s v="XT413841645TS" u="1"/>
        <s v="XT413841915TS" u="1"/>
        <s v="XT413842819TS" u="1"/>
        <s v="XT413844735TS" u="1"/>
        <s v="XT413847453TS" u="1"/>
        <s v="XT413848365TS" u="1"/>
        <s v="XT413848900TS" u="1"/>
        <s v="XT413849644TS" u="1"/>
        <s v="XT413851299TS" u="1"/>
        <s v="XT413853048TS" u="1"/>
        <s v="XT413853516TS" u="1"/>
        <s v="XT413853927TS" u="1"/>
        <s v="XT413854304TS" u="1"/>
        <s v="XT413855295TS" u="1"/>
        <s v="XT413858500TS" u="1"/>
        <s v="XT413859479TS" u="1"/>
        <s v="XT413859916TS" u="1"/>
        <s v="XT413860208TS" u="1"/>
        <s v="XT413861778TS" u="1"/>
        <s v="XT413862084TS" u="1"/>
        <s v="XT413862172TS" u="1"/>
        <s v="XT413863527TS" u="1"/>
        <s v="XT413863884TS" u="1"/>
        <s v="XT413865338TS" u="1"/>
        <s v="XT413866055TS" u="1"/>
        <s v="XT413866259TS" u="1"/>
        <s v="XT413866571TS" u="1"/>
        <s v="XT413867206TS" u="1"/>
        <s v="XT413867815TS" u="1"/>
        <s v="XT413869065TS" u="1"/>
        <s v="XT413869887TS" u="1"/>
        <s v="XT413870050TS" u="1"/>
        <s v="XT413871925TS" u="1"/>
        <s v="XT413873175TS" u="1"/>
        <s v="XT413873303TS" u="1"/>
        <s v="XT413873630TS" u="1"/>
        <s v="XT413874312TS" u="1"/>
        <s v="XT413874595TS" u="1"/>
        <s v="XT413875247TS" u="1"/>
        <s v="XT413875318TS" u="1"/>
        <s v="XT413875896TS" u="1"/>
        <s v="XT413876239TS" u="1"/>
        <s v="XT413876295TS" u="1"/>
        <s v="XT413876358TS" u="1"/>
        <s v="XT413876375TS" u="1"/>
        <s v="XT413876636TS" u="1"/>
        <s v="XT413877883TS" u="1"/>
        <s v="XT413879650TS" u="1"/>
        <s v="XT413879986TS" u="1"/>
        <s v="XT413880105TS" u="1"/>
        <s v="XT413880627TS" u="1"/>
        <s v="XT413881052TS" u="1"/>
        <s v="XT413882336TS" u="1"/>
        <s v="XT413882415TS" u="1"/>
        <s v="XT413884840TS" u="1"/>
        <s v="XT413885862TS" u="1"/>
        <s v="XT413887934TS" u="1"/>
        <s v="XT413888603TS" u="1"/>
        <s v="XT413888648TS" u="1"/>
        <s v="XT413889833TS" u="1"/>
        <s v="XT413890108TS" u="1"/>
        <s v="XT413890505TS" u="1"/>
        <s v="XT413895697TS" u="1"/>
        <s v="XT413896105TS" u="1"/>
        <s v="XT413897790TS" u="1"/>
        <s v="XT413898305TS" u="1"/>
        <s v="XT413898336TS" u="1"/>
        <s v="XT413898526TS" u="1"/>
        <s v="XT413898543TS" u="1"/>
        <s v="XT413899274TS" u="1"/>
        <s v="XT413899359TS" u="1"/>
        <s v="XT413901786TS" u="1"/>
        <s v="XT413902319TS" u="1"/>
        <s v="XT413903645TS" u="1"/>
        <s v="XU033562508EE" u="1"/>
        <s v="XU033590194EE" u="1"/>
        <s v="XU033590203EE" u="1"/>
        <s v="XU033630843EE" u="1"/>
        <s v="XU033630857EE" u="1"/>
        <s v="XU033648610EE" u="1"/>
        <s v="XU033649955EE" u="1"/>
        <s v="XU033650940EE" u="1"/>
        <s v="XU033650953EE" u="1"/>
        <s v="XU033650967EE" u="1"/>
        <s v="XU033650975EE" u="1"/>
        <s v="XU033700076EE" u="1"/>
        <s v="XU033737907EE" u="1"/>
        <s v="XU033770531EE" u="1"/>
        <s v="XU033770545EE" u="1"/>
        <s v="XU033770559EE" u="1"/>
        <s v="XU033770562EE" u="1"/>
        <s v="XW244920294JF" u="1"/>
        <s v="XW244948964JF" u="1"/>
        <s v="XW245281332JF" u="1"/>
        <s v="XW246339232JF" u="1"/>
        <s v="XW246617143JF" u="1"/>
        <s v="XW246729737JF" u="1"/>
        <s v="XW247008515JF" u="1"/>
        <s v="XW247008529JF" u="1"/>
        <s v="XW247029648JF" u="1"/>
        <s v="XW247348607JF" u="1"/>
        <s v="XW247350000JF" u="1"/>
        <s v="XW247350336JF" u="1"/>
        <s v="XW247351420JF" u="1"/>
        <s v="XW247359896JF" u="1"/>
        <s v="XW247645225JF" u="1"/>
        <s v="XW247820397JF" u="1"/>
        <s v="XW248121825JF" u="1"/>
        <s v="XW248303425JF" u="1"/>
        <s v="XW248320786JF" u="1"/>
        <s v="XW248475774JF" u="1"/>
        <s v="XW248533477JF" u="1"/>
        <s v="XW248564810JF" u="1"/>
        <s v="XW248567966JF" u="1"/>
        <s v="XW248893594JF" u="1"/>
        <s v="XW249262824JF" u="1"/>
        <s v="XW249740541JF" u="1"/>
        <s v="XW250052213JF" u="1"/>
        <s v="XW250066813JF" u="1"/>
        <s v="XW250382594JF" u="1"/>
        <s v="XW250389725JF" u="1"/>
        <s v="XW250460314JF" u="1"/>
        <s v="XW250464850JF" u="1"/>
        <s v="XW250465965JF" u="1"/>
        <s v="XW250689606JF" u="1"/>
        <s v="XW250743077JF" u="1"/>
        <s v="XW251081984JF" u="1"/>
        <s v="XW251100502JF" u="1"/>
        <s v="XW251564620JF" u="1"/>
        <s v="XW251661799JF" u="1"/>
        <s v="XW251962516JF" u="1"/>
        <s v="XW251993898JF" u="1"/>
        <s v="XW252113459JF" u="1"/>
        <s v="XW252277775JF" u="1"/>
        <s v="XW252399218JF" u="1"/>
        <s v="XY513938934JB" u="1"/>
        <s v="XY513940941JB" u="1"/>
        <s v="XY513951065JB" u="1"/>
        <s v="XF138956782FR" u="1"/>
        <s v="XF138984528FR" u="1"/>
        <s v="XF138988989FR" u="1"/>
        <s v="XF138993621FR" u="1"/>
        <s v="XF139059424FR" u="1"/>
        <s v="XF139135196FR" u="1"/>
        <s v="XF139148875FR" u="1"/>
        <s v="XF139157395FR" u="1"/>
        <s v="XF139157452FR" u="1"/>
        <s v="XF139157660FR" u="1"/>
        <s v="XF139160920FR" u="1"/>
        <s v="XF139207026FR" u="1"/>
        <s v="XF139209075FR" u="1"/>
        <s v="XF139285292FR" u="1"/>
        <s v="XF139297579FR" u="1"/>
        <s v="XF139303169FR" u="1"/>
        <s v="XF139356095FR" u="1"/>
        <s v="XF139357122FR" u="1"/>
        <s v="XF139357290FR" u="1"/>
        <s v="XF139357635FR" u="1"/>
        <s v="XF139357975FR" u="1"/>
        <s v="XF139358321FR" u="1"/>
        <s v="XF139482350FR" u="1"/>
        <s v="XF139550094FR" u="1"/>
        <s v="XF139551364FR" u="1"/>
        <s v="XF139555383FR" u="1"/>
        <s v="XF139583438FR" u="1"/>
        <s v="XF139585592FR" u="1"/>
        <s v="XF139585677FR" u="1"/>
        <s v="XF139624398FR" u="1"/>
        <s v="XF139650733FR" u="1"/>
        <s v="XF139732619FR" u="1"/>
        <s v="XF139732843FR" u="1"/>
        <s v="XF139738364FR" u="1"/>
        <s v="XF139739872FR" u="1"/>
        <s v="XF139740204FR" u="1"/>
        <s v="XF139740408FR" u="1"/>
        <s v="XF139743506FR" u="1"/>
        <s v="XF139743934FR" u="1"/>
        <s v="XF139748843FR" u="1"/>
        <s v="XF139819403FR" u="1"/>
        <s v="XF139819522FR" u="1"/>
        <s v="XF139819641FR" u="1"/>
        <s v="XF139865513FR" u="1"/>
        <s v="XF139866054FR" u="1"/>
        <s v="XF139918304FR" u="1"/>
        <s v="XF140048066FR" u="1"/>
        <s v="XF140058443FR" u="1"/>
        <s v="XF140063134FR" u="1"/>
        <s v="XF140102028FR" u="1"/>
        <s v="XF140104899FR" u="1"/>
        <s v="XF140105435FR" u="1"/>
        <s v="XF140105571FR" u="1"/>
        <s v="XF140105625FR" u="1"/>
        <s v="XF140106016FR" u="1"/>
        <s v="XF140106603FR" u="1"/>
        <s v="XF140159892FR" u="1"/>
        <s v="XF140198763FR" u="1"/>
        <s v="XF140213620FR" u="1"/>
        <s v="XF140213770FR" u="1"/>
        <s v="XF140235727FR" u="1"/>
        <s v="XF140236991FR" u="1"/>
        <s v="XF140264652FR" u="1"/>
        <s v="XF140265454FR" u="1"/>
        <s v="XF140290017FR" u="1"/>
        <s v="XF140294827FR" u="1"/>
        <s v="XF140302316FR" u="1"/>
        <s v="XF140335172FR" u="1"/>
        <s v="XF140338593FR" u="1"/>
        <s v="XF140370506FR" u="1"/>
        <s v="XF140413586FR" u="1"/>
        <s v="XF140418566FR" u="1"/>
        <s v="XF140430828FR" u="1"/>
        <s v="XF140467451FR" u="1"/>
        <s v="XF140467540FR" u="1"/>
        <s v="XF140467641FR" u="1"/>
        <s v="XF140468956FR" u="1"/>
        <s v="XF140479772FR" u="1"/>
        <s v="XF140480679FR" u="1"/>
        <s v="XF140497025FR" u="1"/>
        <s v="XF140509001FR" u="1"/>
        <s v="XF140550817FR" u="1"/>
        <s v="XF140551361FR" u="1"/>
        <s v="XF140603109FR" u="1"/>
        <s v="XN057144863JB" u="1"/>
        <s v="XN057499827JB" u="1"/>
        <s v="XN057501525JB" u="1"/>
        <s v="XN057516644JB" u="1"/>
        <s v="XN057581767JB" u="1"/>
        <s v="XN057611415JB" u="1"/>
        <s v="XN057611424JB" u="1"/>
        <s v="XN057615823JB" u="1"/>
        <s v="XN057615837JB" u="1"/>
        <s v="XN057616449JB" u="1"/>
        <s v="XN057617020JB" u="1"/>
        <s v="XN057621333JB" u="1"/>
        <s v="XN057624269JB" u="1"/>
        <s v="XN057628230JB" u="1"/>
        <s v="XN057628243JB" u="1"/>
        <s v="XN057628495JB" u="1"/>
        <s v="XN057628504JB" u="1"/>
        <s v="XN057631477JB" u="1"/>
        <s v="XN057632340JB" u="1"/>
        <s v="XN057634990JB" u="1"/>
        <s v="XN058008419JB" u="1"/>
        <s v="XN058008422JB" u="1"/>
        <s v="XN058042826JB" u="1"/>
        <s v="XN058044708JB" u="1"/>
        <s v="XN058161426JB" u="1"/>
        <s v="XN058268864JB" u="1"/>
        <s v="XN058340095JB" u="1"/>
        <s v="XN058840817JB" u="1"/>
        <s v="XN059417088JB" u="1"/>
        <s v="XN059434523JB" u="1"/>
        <s v="XN059435135JB" u="1"/>
        <s v="XN059547701JB" u="1"/>
        <s v="XN059548494JB" u="1"/>
        <s v="XN059563103JB" u="1"/>
        <s v="XN060199062JB" u="1"/>
        <s v="XN060220247JB" u="1"/>
        <s v="XN060226465JB" u="1"/>
        <s v="XN060263256JB" u="1"/>
        <s v="XN060263260JB" u="1"/>
        <s v="XN060264662JB" u="1"/>
        <s v="XN060294633JB" u="1"/>
        <s v="XN061063145JB" u="1"/>
        <s v="XN061064628JB" u="1"/>
        <s v="XN061070067JB" u="1"/>
        <s v="XN061073647JB" u="1"/>
        <s v="XN061076728JB" u="1"/>
        <s v="XN061078264JB" u="1"/>
        <s v="XN061083661JB" u="1"/>
        <s v="XN061435638JB" u="1"/>
        <s v="XN061452636JB" u="1"/>
        <s v="XN061455907JB" u="1"/>
        <s v="XN061455915JB" u="1"/>
        <s v="XN062031966JB" u="1"/>
        <s v="XN062172252JB" u="1"/>
        <s v="XN062263554JB" u="1"/>
        <s v="XN062264210JB" u="1"/>
        <s v="XN062563151JB" u="1"/>
        <s v="XN062572873JB" u="1"/>
        <s v="XN062606492JB" u="1"/>
        <s v="XN062606501JB" u="1"/>
        <s v="XN063268805JB" u="1"/>
        <s v="XN063475952JB" u="1"/>
        <s v="XN063481873JB" u="1"/>
        <s v="XN064860064JB" u="1"/>
        <s v="XN064871739JB" u="1"/>
        <s v="XN064887155JB" u="1"/>
        <s v="XN064894814JB" u="1"/>
        <s v="XN064897594JB" u="1"/>
        <s v="XN065329515JB" u="1"/>
        <s v="XN065686384JB" u="1"/>
        <s v="XN065816861JB" u="1"/>
        <s v="XN065969880JB" u="1"/>
        <s v="XN066040172JB" u="1"/>
        <s v="XN066369405JB" u="1"/>
        <s v="XN066379615JB" u="1"/>
        <s v="XN066384487JB" u="1"/>
        <s v="XN066384677JB" u="1"/>
        <s v="XN066404986JB" u="1"/>
        <s v="XN066404990JB" u="1"/>
        <s v="XN066443636JB" u="1"/>
        <s v="XN066446592JB" u="1"/>
        <s v="XN066449727JB" u="1"/>
        <s v="XN066449801JB" u="1"/>
        <s v="XN066451399JB" u="1"/>
        <s v="XN066454815JB" u="1"/>
        <s v="XN066994381JB" u="1"/>
        <s v="XN067071715JB" u="1"/>
        <s v="XN067263851JB" u="1"/>
        <s v="XN067716279JB" u="1"/>
        <s v="XN067749895JB" u="1"/>
        <s v="XN068544646JB" u="1"/>
        <s v="XN068546307JB" u="1"/>
        <s v="XN068571173JB" u="1"/>
        <s v="XN068573925JB" u="1"/>
        <s v="XN068580657JB" u="1"/>
        <s v="XN068582074JB" u="1"/>
        <s v="XN068787890JB" u="1"/>
        <s v="XN068788816JB" u="1"/>
        <s v="XN068790491JB" u="1"/>
        <s v="XN068859225JB" u="1"/>
        <s v="XN068862595JB" u="1"/>
        <s v="XN068863826JB" u="1"/>
        <s v="XN068865036JB" u="1"/>
        <s v="XN068867301JB" u="1"/>
        <s v="XN068910472JB" u="1"/>
        <s v="XN068911359JB" u="1"/>
        <s v="XN068912155JB" u="1"/>
        <s v="XN068912955JB" u="1"/>
        <s v="XN068917039JB" u="1"/>
        <s v="XN068918034JB" u="1"/>
        <s v="XN068919732JB" u="1"/>
        <s v="XN068922008JB" u="1"/>
        <s v="XN068923842JB" u="1"/>
        <s v="XN068924785JB" u="1"/>
        <s v="XN068926985JB" u="1"/>
        <s v="XN068927708JB" u="1"/>
        <s v="XN068927915JB" u="1"/>
        <s v="XN068928460JB" u="1"/>
        <s v="XN068972551JB" u="1"/>
        <s v="XN068973075JB" u="1"/>
        <s v="XN068976615JB" u="1"/>
        <s v="XN068977117JB" u="1"/>
        <s v="XN069021795JB" u="1"/>
        <s v="XN069023068JB" u="1"/>
        <s v="XN069023329JB" u="1"/>
        <s v="XN069024117JB" u="1"/>
        <s v="XN069024134JB" u="1"/>
        <s v="XN069024341JB" u="1"/>
        <s v="XN069025086JB" u="1"/>
        <s v="XN069025537JB" u="1"/>
        <s v="XN069026577JB" u="1"/>
        <s v="XN069026824JB" u="1"/>
        <s v="XN069029539JB" u="1"/>
        <s v="XN069273091JB" u="1"/>
        <s v="XN069401153JB" u="1"/>
        <s v="XN069401564JB" u="1"/>
        <s v="XN069402159JB" u="1"/>
        <s v="XN069470445JB" u="1"/>
        <s v="XN069475465JB" u="1"/>
        <s v="XN069477510JB" u="1"/>
        <s v="XN069484095JB" u="1"/>
        <s v="XN069493968JB" u="1"/>
        <s v="XN069505388JB" u="1"/>
        <s v="XN069514566JB" u="1"/>
        <s v="XN069521876JB" u="1"/>
        <s v="XN069527658JB" u="1"/>
        <s v="XN069530935JB" u="1"/>
        <s v="XN069534693JB" u="1"/>
        <s v="XN069536045JB" u="1"/>
        <s v="XN069539466JB" u="1"/>
        <s v="XN069541306JB" u="1"/>
        <s v="XN069545617JB" u="1"/>
        <s v="XN069550210JB" u="1"/>
        <s v="XN069551515JB" u="1"/>
        <s v="XN069552391JB" u="1"/>
        <s v="XN069553012JB" u="1"/>
        <s v="XN069553193JB" u="1"/>
        <s v="XN069553763JB" u="1"/>
        <s v="XN069555415JB" u="1"/>
        <s v="XN069555733JB" u="1"/>
        <s v="XN069556742JB" u="1"/>
        <s v="XN069558479JB" u="1"/>
        <s v="XN069559505JB" u="1"/>
        <s v="XN069560044JB" u="1"/>
        <s v="XN069561314JB" u="1"/>
        <s v="XN069561858JB" u="1"/>
        <s v="XN069612170JB" u="1"/>
        <s v="XN069698122JB" u="1"/>
        <s v="XN069705509JB" u="1"/>
        <s v="XN069706685JB" u="1"/>
        <s v="XN069708584JB" u="1"/>
        <s v="XN069710177JB" u="1"/>
        <s v="XN069711994JB" u="1"/>
        <s v="XN069712116JB" u="1"/>
        <s v="XN069713261JB" u="1"/>
        <s v="XN069714752JB" u="1"/>
        <s v="XN069717507JB" u="1"/>
        <s v="XN069717970JB" u="1"/>
        <s v="XN069718652JB" u="1"/>
        <s v="XN069727637JB" u="1"/>
        <s v="XN069730358JB" u="1"/>
        <s v="XN069766542JB" u="1"/>
        <s v="XN069767171JB" u="1"/>
        <s v="XN069771247JB" u="1"/>
        <s v="XN069772049JB" u="1"/>
        <s v="XN069772066JB" u="1"/>
        <s v="XN069772358JB" u="1"/>
        <s v="XN069772503JB" u="1"/>
        <s v="XN070081536JB" u="1"/>
        <s v="XN070113335JB" u="1"/>
        <s v="XN070115115JB" u="1"/>
        <s v="XN070116399JB" u="1"/>
        <s v="XN070116969JB" u="1"/>
        <s v="XN070117712JB" u="1"/>
        <s v="XN070118868JB" u="1"/>
        <s v="XN070119470JB" u="1"/>
        <s v="XN070121456JB" u="1"/>
        <s v="XN070127459JB" u="1"/>
        <s v="XN070146740JB" u="1"/>
        <s v="XN070147229JB" u="1"/>
        <s v="XN070148079JB" u="1"/>
        <s v="XN070148927JB" u="1"/>
        <s v="XN070149715JB" u="1"/>
        <s v="XN070150228JB" u="1"/>
        <s v="XN070150789JB" u="1"/>
        <s v="XN070361902JB" u="1"/>
        <s v="XN070875068JB" u="1"/>
        <s v="XN070971529JB" u="1"/>
        <s v="XN070977535JB" u="1"/>
        <s v="XN072155571JB" u="1"/>
        <s v="XN072158723JB" u="1"/>
        <s v="XN072160792JB" u="1"/>
        <s v="XN072163034JB" u="1"/>
        <s v="XN072165344JB" u="1"/>
        <s v="XN072167305JB" u="1"/>
        <s v="XN072169709JB" u="1"/>
        <s v="XN072173028JB" u="1"/>
        <s v="XN072173867JB" u="1"/>
        <s v="XN072175315JB" u="1"/>
        <s v="XN072176639JB" u="1"/>
        <s v="XN072180430JB" u="1"/>
        <s v="XN072181735JB" u="1"/>
        <s v="XN072186619JB" u="1"/>
        <s v="XN072187194JB" u="1"/>
        <s v="XN072198387JB" u="1"/>
        <s v="XN072199189JB" u="1"/>
        <s v="XN072199665JB" u="1"/>
        <s v="XN072200267JB" u="1"/>
        <s v="XN072200908JB" u="1"/>
        <s v="XN072201545JB" u="1"/>
        <s v="XN072202625JB" u="1"/>
        <s v="XN072203484JB" u="1"/>
        <s v="XN072205746JB" u="1"/>
        <s v="XN072206786JB" u="1"/>
        <s v="XN072207146JB" u="1"/>
        <s v="XN072207407JB" u="1"/>
        <s v="XN072208053JB" u="1"/>
        <s v="XN072208671JB" u="1"/>
        <s v="XN072209354JB" u="1"/>
        <s v="XN072209875JB" u="1"/>
        <s v="XN072210468JB" u="1"/>
        <s v="XN072210556JB" u="1"/>
        <s v="XN072211485JB" u="1"/>
        <s v="XN072211959JB" u="1"/>
        <s v="XN072212512JB" u="1"/>
        <s v="XN072212543JB" u="1"/>
        <s v="XN072213005JB" u="1"/>
        <s v="XN072213019JB" u="1"/>
        <s v="XN072213756JB" u="1"/>
        <s v="XN072213932JB" u="1"/>
        <s v="XN072214779JB" u="1"/>
        <s v="XN072215142JB" u="1"/>
        <s v="XN072215641JB" u="1"/>
        <s v="XN072216911JB" u="1"/>
        <s v="XN072217506JB" u="1"/>
        <s v="XN072218413JB" u="1"/>
        <s v="XN072221275JB" u="1"/>
        <s v="XN072221871JB" u="1"/>
        <s v="XN072222497JB" u="1"/>
        <s v="XN072223299JB" u="1"/>
        <s v="XN072223807JB" u="1"/>
        <s v="XN072224515JB" u="1"/>
        <s v="XN072224793JB" u="1"/>
        <s v="XN072225051JB" u="1"/>
        <s v="XN072225414JB" u="1"/>
        <s v="XN072225873JB" u="1"/>
        <s v="XN072226383JB" u="1"/>
        <s v="XN072226556JB" u="1"/>
        <s v="XN072226803JB" u="1"/>
        <s v="XN072226998JB" u="1"/>
        <s v="XN072228185JB" u="1"/>
        <s v="XN072228591JB" u="1"/>
        <s v="XN072229053JB" u="1"/>
        <s v="XN072229141JB" u="1"/>
        <s v="XN072229402JB" u="1"/>
        <s v="XN072229835JB" u="1"/>
        <s v="XN072281212JB" u="1"/>
        <s v="XN072282385JB" u="1"/>
        <s v="XN072284284JB" u="1"/>
        <s v="XN072287263JB" u="1"/>
        <s v="XN072288961JB" u="1"/>
        <s v="XN072291492JB" u="1"/>
        <s v="XN072292419JB" u="1"/>
        <s v="XN072294865JB" u="1"/>
        <s v="XN072296999JB" u="1"/>
        <s v="XN072299916JB" u="1"/>
        <s v="XN072301138JB" u="1"/>
        <s v="XN072302986JB" u="1"/>
        <s v="XN072303981JB" u="1"/>
        <s v="XN072306373JB" u="1"/>
        <s v="XN072307847JB" u="1"/>
        <s v="XN072308989JB" u="1"/>
        <s v="XN072310293JB" u="1"/>
        <s v="XN072324805JB" u="1"/>
        <s v="XN072493937JB" u="1"/>
        <s v="XN072494760JB" u="1"/>
        <s v="XN072496010JB" u="1"/>
        <s v="XN072496332JB" u="1"/>
        <s v="XN072497749JB" u="1"/>
        <s v="XN072498611JB" u="1"/>
        <s v="XN072499930JB" u="1"/>
        <s v="XN072501063JB" u="1"/>
        <s v="XN072501678JB" u="1"/>
        <s v="XN072502775JB" u="1"/>
        <s v="XN072503679JB" u="1"/>
        <s v="XN072635825JB" u="1"/>
        <s v="XN072838394JB" u="1"/>
        <s v="XN072949157JB" u="1"/>
        <s v="XN072968916JB" u="1"/>
        <s v="XN073209568JB" u="1"/>
        <s v="XN073301085JB" u="1"/>
        <s v="XN218636549FR" u="1"/>
        <s v="XR506230646FR" u="1"/>
        <s v="XR506230650FR" u="1"/>
        <s v="XR531989331FR" u="1"/>
        <s v="XR531989345FR" u="1"/>
        <s v="XR531989359FR" u="1"/>
        <s v="XR531998934FR" u="1"/>
        <s v="XR531998948FR" u="1"/>
        <s v="XR531998951FR" u="1"/>
        <s v="XR532002545FR" u="1"/>
        <s v="XR533853022FR" u="1"/>
        <s v="XR535463081FR" u="1"/>
        <s v="XS421522493FR" u="1"/>
        <s v="XS421804335FR" u="1"/>
        <s v="XS422083590FR" u="1"/>
        <s v="XS422088827FR" u="1"/>
        <s v="XS422089076FR" u="1"/>
        <s v="XS422090511FR" u="1"/>
        <s v="XS422090851FR" u="1"/>
        <s v="XS422090998FR" u="1"/>
        <s v="XS422091273FR" u="1"/>
        <s v="XS422103232FR" u="1"/>
        <s v="XS422103484FR" u="1"/>
        <s v="XS422408163FR" u="1"/>
        <s v="XS422462062FR" u="1"/>
        <s v="XS422533237FR" u="1"/>
        <s v="XS422767550FR" u="1"/>
        <s v="XS422839565FR" u="1"/>
        <s v="XS423072369FR" u="1"/>
        <s v="XS423320366FR" u="1"/>
        <s v="XS423768171FR" u="1"/>
        <s v="XS423780985FR" u="1"/>
        <s v="XS424045634FR" u="1"/>
        <s v="XS424050775FR" u="1"/>
        <s v="XS424058160FR" u="1"/>
        <s v="XS424367550FR" u="1"/>
        <s v="XS424474324FR" u="1"/>
        <s v="XS424733735FR" u="1"/>
        <s v="XS424793075FR" u="1"/>
        <s v="XS424821505FR" u="1"/>
        <s v="XS424947599FR" u="1"/>
        <s v="XS424950417FR" u="1"/>
        <s v="XS424958733FR" u="1"/>
        <s v="XS425109336FR" u="1"/>
        <s v="XS425367865FR" u="1"/>
        <s v="XS425384585FR" u="1"/>
        <s v="XS425673471FR" u="1"/>
        <s v="XS425674622FR" u="1"/>
        <s v="XS425679465FR" u="1"/>
        <s v="XS425681053FR" u="1"/>
        <s v="XS425683730FR" u="1"/>
        <s v="XS425693989FR" u="1"/>
        <s v="XS425696129FR" u="1"/>
        <s v="XS425696954FR" u="1"/>
        <s v="XS425701124FR" u="1"/>
        <s v="XS426019291FR" u="1"/>
        <s v="XS426259535FR" u="1"/>
        <s v="XS426261242FR" u="1"/>
        <s v="XS426368310FR" u="1"/>
        <s v="XS426370450FR" u="1"/>
        <s v="XS426515358FR" u="1"/>
        <s v="XS426518249FR" u="1"/>
        <s v="XS426593117FR" u="1"/>
        <s v="XS426673552FR" u="1"/>
        <s v="XS426812634FR" u="1"/>
        <s v="XS426816358FR" u="1"/>
        <s v="XS426822631FR" u="1"/>
        <s v="XS426823019FR" u="1"/>
        <s v="XS426936832FR" u="1"/>
        <s v="XS427116003FR" u="1"/>
        <s v="XS427162325FR" u="1"/>
        <s v="XS427406592FR" u="1"/>
        <s v="XS427408307FR" u="1"/>
        <s v="XS427409758FR" u="1"/>
        <s v="XS427410570FR" u="1"/>
        <s v="XS427411544FR" u="1"/>
        <s v="XS427412451FR" u="1"/>
        <s v="XS427413735FR" u="1"/>
        <s v="XS427415395FR" u="1"/>
        <s v="XS427415815FR" u="1"/>
        <s v="XS427416039FR" u="1"/>
        <s v="XS427622526FR" u="1"/>
        <s v="XS427631528FR" u="1"/>
        <s v="XS427631664FR" u="1"/>
        <s v="XS427631911FR" u="1"/>
        <s v="XS427732107FR" u="1"/>
        <s v="XS427732535FR" u="1"/>
        <s v="XS427915428FR" u="1"/>
        <s v="XS428080821FR" u="1"/>
        <s v="XS428203392FR" u="1"/>
        <s v="XS428206694FR" u="1"/>
        <s v="XS428503777FR" u="1"/>
        <s v="XS428616181FR" u="1"/>
        <s v="XS428960247FR" u="1"/>
        <s v="XS428962150FR" u="1"/>
        <s v="XS428964306FR" u="1"/>
        <s v="XS429223800FR" u="1"/>
        <s v="XS429231695FR" u="1"/>
        <s v="XS429232846FR" u="1"/>
        <s v="XS429233055FR" u="1"/>
        <s v="XS429234422FR" u="1"/>
        <s v="XS429235428FR" u="1"/>
        <s v="XS429766412FR" u="1"/>
        <s v="XS429889249FR" u="1"/>
        <s v="XS429931600FR" u="1"/>
        <s v="XT235130925TS" u="1"/>
        <s v="XT253320951TS" u="1"/>
        <s v="XT253372199TS" u="1"/>
        <s v="XT253400765TS" u="1"/>
        <s v="XT253403041TS" u="1"/>
        <s v="XT253430651TS" u="1"/>
        <s v="XT253444307TS" u="1"/>
        <s v="XT253469856TS" u="1"/>
        <s v="XT253475233TS" u="1"/>
        <s v="XT253497021TS" u="1"/>
        <s v="XT253508047TS" u="1"/>
        <s v="XT253542848TS" u="1"/>
        <s v="XT253548029TS" u="1"/>
        <s v="XT253551717TS" u="1"/>
        <s v="XT253560886TS" u="1"/>
        <s v="XT253592226TS" u="1"/>
        <s v="XT253624082TS" u="1"/>
        <s v="XT253675739TS" u="1"/>
        <s v="XT253676164TS" u="1"/>
        <s v="XT253690515TS" u="1"/>
        <s v="XT253713159TS" u="1"/>
        <s v="XT253713763TS" u="1"/>
        <s v="XT253716084TS" u="1"/>
        <s v="XT253719647TS" u="1"/>
        <s v="XT253730333TS" u="1"/>
        <s v="XT253733167TS" u="1"/>
        <s v="XT253758994TS" u="1"/>
        <s v="XT253768152TS" u="1"/>
        <s v="XT253770607TS" u="1"/>
        <s v="XT253790014TS" u="1"/>
        <s v="XT253790249TS" u="1"/>
        <s v="XT253794679TS" u="1"/>
        <s v="XT253839052TS" u="1"/>
        <s v="XT253839313TS" u="1"/>
        <s v="XT253855205TS" u="1"/>
        <s v="XT253865582TS" u="1"/>
        <s v="XT253867623TS" u="1"/>
        <s v="XT253879224TS" u="1"/>
        <s v="XT253886344TS" u="1"/>
        <s v="XT253917700TS" u="1"/>
        <s v="XT253924135TS" u="1"/>
        <s v="XT253938262TS" u="1"/>
        <s v="XT253938639TS" u="1"/>
        <s v="XT253953401TS" u="1"/>
        <s v="XT253960169TS" u="1"/>
        <s v="XT253966127TS" u="1"/>
        <s v="XT253969260TS" u="1"/>
        <s v="XT253986807TS" u="1"/>
        <s v="XT253997518TS" u="1"/>
        <s v="XT254001013TS" u="1"/>
        <s v="XT254002708TS" u="1"/>
        <s v="XT254003938TS" u="1"/>
        <s v="XT254005956TS" u="1"/>
        <s v="XT254029524TS" u="1"/>
        <s v="XT254030315TS" u="1"/>
        <s v="XT254051045TS" u="1"/>
        <s v="XT254077860TS" u="1"/>
        <s v="XT254106518TS" u="1"/>
        <s v="XT254114355TS" u="1"/>
        <s v="XT254120585TS" u="1"/>
        <s v="XT254130865TS" u="1"/>
        <s v="XT254139652TS" u="1"/>
        <s v="XT254149589TS" u="1"/>
        <s v="XT254153124TS" u="1"/>
        <s v="XT254174685TS" u="1"/>
        <s v="XT254193596TS" u="1"/>
        <s v="XT254203090TS" u="1"/>
        <s v="XT254205780TS" u="1"/>
        <s v="XT254209631TS" u="1"/>
        <s v="XT254212091TS" u="1"/>
        <s v="XT254220583TS" u="1"/>
        <s v="XT254220637TS" u="1"/>
        <s v="XT254220985TS" u="1"/>
        <s v="XT254226246TS" u="1"/>
        <s v="XT254259465TS" u="1"/>
        <s v="XT254260335TS" u="1"/>
        <s v="XT254288775TS" u="1"/>
        <s v="XT254297242TS" u="1"/>
        <s v="XT254298781TS" u="1"/>
        <s v="XT254317534TS" u="1"/>
        <s v="XT254322477TS" u="1"/>
        <s v="XT254322619TS" u="1"/>
        <s v="XT254323645TS" u="1"/>
        <s v="XT254324416TS" u="1"/>
        <s v="XT254331054TS" u="1"/>
        <s v="XT254337216TS" u="1"/>
        <s v="XT254343211TS" u="1"/>
        <s v="XT254360767TS" u="1"/>
        <s v="XT254370659TS" u="1"/>
        <s v="XT254396625TS" u="1"/>
        <s v="XT254404573TS" u="1"/>
        <s v="XT254415911TS" u="1"/>
        <s v="XT254438546TS" u="1"/>
        <s v="XT254443912TS" u="1"/>
        <s v="XT254449552TS" u="1"/>
        <s v="XT254450754TS" u="1"/>
        <s v="XT254460249TS" u="1"/>
        <s v="XT254470229TS" u="1"/>
        <s v="XT254499908TS" u="1"/>
        <s v="XT254515194TS" u="1"/>
        <s v="XT254517133TS" u="1"/>
        <s v="XT254517252TS" u="1"/>
        <s v="XT254523553TS" u="1"/>
        <s v="XT254527285TS" u="1"/>
        <s v="XT254545457TS" u="1"/>
        <s v="XT254548966TS" u="1"/>
        <s v="XT254560896TS" u="1"/>
        <s v="XT254563019TS" u="1"/>
        <s v="XT254569759TS" u="1"/>
        <s v="XT254571134TS" u="1"/>
        <s v="XT254583543TS" u="1"/>
        <s v="XT254584566TS" u="1"/>
        <s v="XT254586615TS" u="1"/>
        <s v="XT254591434TS" u="1"/>
        <s v="XT254618582TS" u="1"/>
        <s v="XT254618905TS" u="1"/>
        <s v="XT254623110TS" u="1"/>
        <s v="XT254625521TS" u="1"/>
        <s v="XT254633125TS" u="1"/>
        <s v="XT254638701TS" u="1"/>
        <s v="XT254654987TS" u="1"/>
        <s v="XT254655293TS" u="1"/>
        <s v="XT254660395TS" u="1"/>
        <s v="XT254661254TS" u="1"/>
        <s v="XT254668907TS" u="1"/>
        <s v="XT254671628TS" u="1"/>
        <s v="XT254673487TS" u="1"/>
        <s v="XT254690658TS" u="1"/>
        <s v="XT254703100TS" u="1"/>
        <s v="XT254706962TS" u="1"/>
        <s v="XT254719135TS" u="1"/>
        <s v="XT254720978TS" u="1"/>
        <s v="XT254723444TS" u="1"/>
        <s v="XT254739501TS" u="1"/>
        <s v="XT254751895TS" u="1"/>
        <s v="XT254752162TS" u="1"/>
        <s v="XT254766303TS" u="1"/>
        <s v="XT254767825TS" u="1"/>
        <s v="XT254770461TS" u="1"/>
        <s v="XT254771087TS" u="1"/>
        <s v="XT254774596TS" u="1"/>
        <s v="XT254781036TS" u="1"/>
        <s v="XT254787728TS" u="1"/>
        <s v="XT254794644TS" u="1"/>
        <s v="XT254823782TS" u="1"/>
        <s v="XT254824346TS" u="1"/>
        <s v="XT254826069TS" u="1"/>
        <s v="XT254826364TS" u="1"/>
        <s v="XT254832413TS" u="1"/>
        <s v="XT254839561TS" u="1"/>
        <s v="XT254842163TS" u="1"/>
        <s v="XT254852700TS" u="1"/>
        <s v="XT254858469TS" u="1"/>
        <s v="XT254859844TS" u="1"/>
        <s v="XT254875762TS" u="1"/>
        <s v="XT254875904TS" u="1"/>
        <s v="XT254877383TS" u="1"/>
        <s v="XT254879795TS" u="1"/>
        <s v="XT254901842TS" u="1"/>
        <s v="XT254902511TS" u="1"/>
        <s v="XT254912448TS" u="1"/>
        <s v="XT254915515TS" u="1"/>
        <s v="XT254919477TS" u="1"/>
        <s v="XT254924741TS" u="1"/>
        <s v="XT254927147TS" u="1"/>
        <s v="XT254941339TS" u="1"/>
        <s v="XT254944763TS" u="1"/>
        <s v="XT254945049TS" u="1"/>
        <s v="XT254951818TS" u="1"/>
        <s v="XT254981908TS" u="1"/>
        <s v="XT254999550TS" u="1"/>
        <s v="XT255013199TS" u="1"/>
        <s v="XT255013830TS" u="1"/>
        <s v="XT255015760TS" u="1"/>
        <s v="XT255018219TS" u="1"/>
        <s v="XT255041190TS" u="1"/>
        <s v="XT255051427TS" u="1"/>
        <s v="XT255052515TS" u="1"/>
        <s v="XT255052921TS" u="1"/>
        <s v="XT255062359TS" u="1"/>
        <s v="XT255072183TS" u="1"/>
        <s v="XT255077866TS" u="1"/>
        <s v="XT255081021TS" u="1"/>
        <s v="XT255093577TS" u="1"/>
        <s v="XT255115555TS" u="1"/>
        <s v="XT255133188TS" u="1"/>
        <s v="XT255134696TS" u="1"/>
        <s v="XT255135780TS" u="1"/>
        <s v="XT255152669TS" u="1"/>
        <s v="XT255152964TS" u="1"/>
        <s v="XT255154316TS" u="1"/>
        <s v="XT255157431TS" u="1"/>
        <s v="XT255160943TS" u="1"/>
        <s v="XT255168451TS" u="1"/>
        <s v="XT255173173TS" u="1"/>
        <s v="XT255181492TS" u="1"/>
        <s v="XT255191818TS" u="1"/>
        <s v="XT255192005TS" u="1"/>
        <s v="XT255204692TS" u="1"/>
        <s v="XT255204817TS" u="1"/>
        <s v="XT255208748TS" u="1"/>
        <s v="XT255241474TS" u="1"/>
        <s v="XT255243475TS" u="1"/>
        <s v="XT255246905TS" u="1"/>
        <s v="XT255247843TS" u="1"/>
        <s v="XT255247914TS" u="1"/>
        <s v="XT255249362TS" u="1"/>
        <s v="XT255262465TS" u="1"/>
        <s v="XT255264135TS" u="1"/>
        <s v="XT255268110TS" u="1"/>
        <s v="XT255278063TS" u="1"/>
        <s v="XT255279364TS" u="1"/>
        <s v="XT255279727TS" u="1"/>
        <s v="XT255286864TS" u="1"/>
        <s v="XT255299085TS" u="1"/>
        <s v="XT255307414TS" u="1"/>
        <s v="XT255314843TS" u="1"/>
        <s v="XT255315659TS" u="1"/>
        <s v="XT255319528TS" u="1"/>
        <s v="XT255319655TS" u="1"/>
        <s v="XT255320469TS" u="1"/>
        <s v="XT255334383TS" u="1"/>
        <s v="XT255342053TS" u="1"/>
        <s v="XT255353626TS" u="1"/>
        <s v="XT255365859TS" u="1"/>
        <s v="XT255455673TS" u="1"/>
        <s v="XT255461342TS" u="1"/>
        <s v="XT255476497TS" u="1"/>
        <s v="XT255482501TS" u="1"/>
        <s v="XT255493950TS" u="1"/>
        <s v="XT325859059TS" u="1"/>
        <s v="XT326040124TS" u="1"/>
        <s v="XT326060340TS" u="1"/>
        <s v="XT326060438TS" u="1"/>
        <s v="XT326060574TS" u="1"/>
        <s v="XT326459110TS" u="1"/>
        <s v="XT326563863TS" u="1"/>
        <s v="XT326732536TS" u="1"/>
        <s v="XT326745968TS" u="1"/>
        <s v="XT326770769TS" u="1"/>
        <s v="XT326813844TS" u="1"/>
        <s v="XT326873202TS" u="1"/>
        <s v="XT327106595TS" u="1"/>
        <s v="XT327165196TS" u="1"/>
        <s v="XT327344538TS" u="1"/>
        <s v="XT327404228TS" u="1"/>
        <s v="XT412760659TS" u="1"/>
        <s v="XT412780242TS" u="1"/>
        <s v="XT412789184TS" u="1"/>
        <s v="XT412794330TS" u="1"/>
        <s v="XT412797225TS" u="1"/>
        <s v="XT412800619TS" u="1"/>
        <s v="XT412801265TS" u="1"/>
        <s v="XT412801818TS" u="1"/>
        <s v="XT412802549TS" u="1"/>
        <s v="XT412804522TS" u="1"/>
        <s v="XT412807577TS" u="1"/>
        <s v="XT412810576TS" u="1"/>
        <s v="XT412811072TS" u="1"/>
        <s v="XT412814564TS" u="1"/>
        <s v="XT412816018TS" u="1"/>
        <s v="XT412821640TS" u="1"/>
        <s v="XT412822115TS" u="1"/>
        <s v="XT412824116TS" u="1"/>
        <s v="XT412824796TS" u="1"/>
        <s v="XT412826899TS" u="1"/>
        <s v="XT412827320TS" u="1"/>
        <s v="XT412827404TS" u="1"/>
        <s v="XT412831505TS" u="1"/>
        <s v="XT412831783TS" u="1"/>
        <s v="XT412833254TS" u="1"/>
        <s v="XT412833926TS" u="1"/>
        <s v="XT412843818TS" u="1"/>
        <s v="XT412843910TS" u="1"/>
        <s v="XT412850028TS" u="1"/>
        <s v="XT412850663TS" u="1"/>
        <s v="XT412851111TS" u="1"/>
        <s v="XT412853214TS" u="1"/>
        <s v="XT412855609TS" u="1"/>
        <s v="XT412861697TS" u="1"/>
        <s v="XT412864248TS" u="1"/>
        <s v="XT412864614TS" u="1"/>
        <s v="XT412865243TS" u="1"/>
        <s v="XT412865813TS" u="1"/>
        <s v="XT412866473TS" u="1"/>
        <s v="XT412868077TS" u="1"/>
        <s v="XT412869143TS" u="1"/>
        <s v="XT412869466TS" u="1"/>
        <s v="XT412872567TS" u="1"/>
        <s v="XT412873236TS" u="1"/>
        <s v="XT412874174TS" u="1"/>
        <s v="XT412875339TS" u="1"/>
        <s v="XT412877198TS" u="1"/>
        <s v="XT412877330TS" u="1"/>
        <s v="XT412878128TS" u="1"/>
        <s v="XT412878468TS" u="1"/>
        <s v="XT412878794TS" u="1"/>
        <s v="XT412879959TS" u="1"/>
        <s v="XT412882913TS" u="1"/>
        <s v="XT412883658TS" u="1"/>
        <s v="XT412884755TS" u="1"/>
        <s v="XT412887014TS" u="1"/>
        <s v="XT412889355TS" u="1"/>
        <s v="XT412889386TS" u="1"/>
        <s v="XT412890353TS" u="1"/>
        <s v="XT412890486TS" u="1"/>
        <s v="XT412890574TS" u="1"/>
        <s v="XT412890821TS" u="1"/>
        <s v="XT412892487TS" u="1"/>
        <s v="XT412894488TS" u="1"/>
        <s v="XT412896118TS" u="1"/>
        <s v="XT412899370TS" u="1"/>
        <s v="XT412902652TS" u="1"/>
        <s v="XT412903794TS" u="1"/>
        <s v="XT412904857TS" u="1"/>
        <s v="XT412906314TS" u="1"/>
        <s v="XT412906760TS" u="1"/>
        <s v="XT412907195TS" u="1"/>
        <s v="XT412908385TS" u="1"/>
        <s v="XT412908519TS" u="1"/>
        <s v="XT412910702TS" u="1"/>
        <s v="XT412911084TS" u="1"/>
        <s v="XT412912990TS" u="1"/>
        <s v="XT412914854TS" u="1"/>
        <s v="XT412915333TS" u="1"/>
        <s v="XT412915775TS" u="1"/>
        <s v="XT412916775TS" u="1"/>
        <s v="XT412920228TS" u="1"/>
        <s v="XT412920885TS" u="1"/>
        <s v="XT412920948TS" u="1"/>
        <s v="XT412921197TS" u="1"/>
        <s v="XT412922334TS" u="1"/>
        <s v="XT412922436TS" u="1"/>
        <s v="XT412922440TS" u="1"/>
        <s v="XT412923785TS" u="1"/>
        <s v="XT412923799TS" u="1"/>
        <s v="XT412925300TS" u="1"/>
        <s v="XT412926000TS" u="1"/>
        <s v="XT412926906TS" u="1"/>
        <s v="XT412927186TS" u="1"/>
        <s v="XT412927328TS" u="1"/>
        <s v="XT412927610TS" u="1"/>
        <s v="XT412928473TS" u="1"/>
        <s v="XT412928725TS" u="1"/>
        <s v="XT412928915TS" u="1"/>
        <s v="XT412930809TS" u="1"/>
        <s v="XT412931279TS" u="1"/>
        <s v="XT412931490TS" u="1"/>
        <s v="XT412931530TS" u="1"/>
        <s v="XT412932963TS" u="1"/>
        <s v="XT412937912TS" u="1"/>
        <s v="XT412938422TS" u="1"/>
        <s v="XT412940032TS" u="1"/>
        <s v="XT412940165TS" u="1"/>
        <s v="XT412942311TS" u="1"/>
        <s v="XT412942736TS" u="1"/>
        <s v="XT412943921TS" u="1"/>
        <s v="XT412945998TS" u="1"/>
        <s v="XT412947821TS" u="1"/>
        <s v="XT412948478TS" u="1"/>
        <s v="XT412950600TS" u="1"/>
        <s v="XT412950644TS" u="1"/>
        <s v="XT412951313TS" u="1"/>
        <s v="XT412952322TS" u="1"/>
        <s v="XT412953141TS" u="1"/>
        <s v="XT412953155TS" u="1"/>
        <s v="XT412954059TS" u="1"/>
        <s v="XT412954270TS" u="1"/>
        <s v="XT412955519TS" u="1"/>
        <s v="XT412957727TS" u="1"/>
        <s v="XT412958501TS" u="1"/>
        <s v="XT412961465TS" u="1"/>
        <s v="XT412961664TS" u="1"/>
        <s v="XT412963183TS" u="1"/>
        <s v="XT412969795TS" u="1"/>
        <s v="XT412972389TS" u="1"/>
        <s v="XT412972450TS" u="1"/>
        <s v="XT412972931TS" u="1"/>
        <s v="XT412974022TS" u="1"/>
        <s v="XT412974725TS" u="1"/>
        <s v="XT412974875TS" u="1"/>
        <s v="XT412975076TS" u="1"/>
        <s v="XT412978130TS" u="1"/>
        <s v="XT412981417TS" u="1"/>
        <s v="XT412982593TS" u="1"/>
        <s v="XT412982721TS" u="1"/>
        <s v="XT412988653TS" u="1"/>
        <s v="XT412990422TS" u="1"/>
        <s v="XT412990524TS" u="1"/>
        <s v="XT412990714TS" u="1"/>
        <s v="XT412990759TS" u="1"/>
        <s v="XT412990780TS" u="1"/>
        <s v="XT412990997TS" u="1"/>
        <s v="XT412992573TS" u="1"/>
        <s v="XT412993097TS" u="1"/>
        <s v="XT412994469TS" u="1"/>
        <s v="XT412995875TS" u="1"/>
        <s v="XT412997108TS" u="1"/>
        <s v="XT413001102TS" u="1"/>
        <s v="XT413001867TS" u="1"/>
        <s v="XT413002624TS" u="1"/>
        <s v="XT413004744TS" u="1"/>
        <s v="XT413006802TS" u="1"/>
        <s v="XT413006966TS" u="1"/>
        <s v="XT413006983TS" u="1"/>
        <s v="XT413008278TS" u="1"/>
        <s v="XT413009830TS" u="1"/>
        <s v="XT413010775TS" u="1"/>
        <s v="XT413013454TS" u="1"/>
        <s v="XT413014256TS" u="1"/>
        <s v="XT413015716TS" u="1"/>
        <s v="XT413016994TS" u="1"/>
        <s v="XT413017204TS" u="1"/>
        <s v="XT413017650TS" u="1"/>
        <s v="XT413017819TS" u="1"/>
        <s v="XT413018788TS" u="1"/>
        <s v="XT413018862TS" u="1"/>
        <s v="XT413019134TS" u="1"/>
        <s v="XT413019837TS" u="1"/>
        <s v="XT413020631TS" u="1"/>
        <s v="XT413021549TS" u="1"/>
        <s v="XT413021668TS" u="1"/>
        <s v="XT413021742TS" u="1"/>
        <s v="XT413022310TS" u="1"/>
        <s v="XT413025792TS" u="1"/>
        <s v="XT413026245TS" u="1"/>
        <s v="XT413026325TS" u="1"/>
        <s v="XT413028238TS" u="1"/>
        <s v="XT413030982TS" u="1"/>
        <s v="XT413031444TS" u="1"/>
        <s v="XT413033710TS" u="1"/>
        <s v="XT413034485TS" u="1"/>
        <s v="XT413035154TS" u="1"/>
        <s v="XT413035260TS" u="1"/>
        <s v="XT413037549TS" u="1"/>
        <s v="XT413038805TS" u="1"/>
        <s v="XT413039054TS" u="1"/>
        <s v="XT413039893TS" u="1"/>
        <s v="XT413040891TS" u="1"/>
        <s v="XT413043005TS" u="1"/>
        <s v="XT413043354TS" u="1"/>
        <s v="XT413045491TS" u="1"/>
        <s v="XT413046378TS" u="1"/>
        <s v="XT413046395TS" u="1"/>
        <s v="XT413046571TS" u="1"/>
        <s v="XT413046608TS" u="1"/>
        <s v="XT413046642TS" u="1"/>
        <s v="XT413049119TS" u="1"/>
        <s v="XT413050704TS" u="1"/>
        <s v="XT413050854TS" u="1"/>
        <s v="XT413051568TS" u="1"/>
        <s v="XT413052458TS" u="1"/>
        <s v="XT413054683TS" u="1"/>
        <s v="XT413054856TS" u="1"/>
        <s v="XT413055159TS" u="1"/>
        <s v="XT413057693TS" u="1"/>
        <s v="XT413057968TS" u="1"/>
        <s v="XT413058464TS" u="1"/>
        <s v="XT413059646TS" u="1"/>
        <s v="XT413061463TS" u="1"/>
        <s v="XT413062999TS" u="1"/>
        <s v="XT413063067TS" u="1"/>
        <s v="XT413064487TS" u="1"/>
        <s v="XT413064840TS" u="1"/>
        <s v="XT413064972TS" u="1"/>
        <s v="XT413066134TS" u="1"/>
        <s v="XT413067072TS" u="1"/>
        <s v="XT413067395TS" u="1"/>
        <s v="XT413069056TS" u="1"/>
        <s v="XT413069127TS" u="1"/>
        <s v="XT413070023TS" u="1"/>
        <s v="XT413070831TS" u="1"/>
        <s v="XT413072130TS" u="1"/>
        <s v="XT413074135TS" u="1"/>
        <s v="XT413074538TS" u="1"/>
        <s v="XT413074674TS" u="1"/>
        <s v="XT413075215TS" u="1"/>
        <s v="XT413075493TS" u="1"/>
        <s v="XT413077018TS" u="1"/>
        <s v="XT413078512TS" u="1"/>
        <s v="XT413078747TS" u="1"/>
        <s v="XT413081281TS" u="1"/>
        <s v="XT413084433TS" u="1"/>
        <s v="XT413086195TS" u="1"/>
        <s v="XT413086902TS" u="1"/>
        <s v="XT413087616TS" u="1"/>
        <s v="XT413087766TS" u="1"/>
        <s v="XT413087845TS" u="1"/>
        <s v="XT413088599TS" u="1"/>
        <s v="XT413091964TS" u="1"/>
        <s v="XT413094020TS" u="1"/>
        <s v="XT413094095TS" u="1"/>
        <s v="XT413095060TS" u="1"/>
        <s v="XT413095325TS" u="1"/>
        <s v="XT413095793TS" u="1"/>
        <s v="XT413096555TS" u="1"/>
        <s v="XT413097587TS" u="1"/>
        <s v="XT413100312TS" u="1"/>
        <s v="XT413100825TS" u="1"/>
        <s v="XT413101508TS" u="1"/>
        <s v="XT413103755TS" u="1"/>
        <s v="XT413104946TS" u="1"/>
        <s v="XT413104977TS" u="1"/>
        <s v="XT413105371TS" u="1"/>
        <s v="XT413106071TS" u="1"/>
        <s v="XT413106173TS" u="1"/>
        <s v="XT413106482TS" u="1"/>
        <s v="XT413107960TS" u="1"/>
        <s v="XT413110677TS" u="1"/>
        <s v="XT413111085TS" u="1"/>
        <s v="XT413112718TS" u="1"/>
        <s v="XT413113041TS" u="1"/>
        <s v="XT413113072TS" u="1"/>
        <s v="XT413115515TS" u="1"/>
        <s v="XT413115643TS" u="1"/>
        <s v="XT413116122TS" u="1"/>
        <s v="XT413117335TS" u="1"/>
        <s v="XT413118755TS" u="1"/>
        <s v="XT413122043TS" u="1"/>
        <s v="XT413122105TS" u="1"/>
        <s v="XT413122437TS" u="1"/>
        <s v="XT413126252TS" u="1"/>
        <s v="XT413126685TS" u="1"/>
        <s v="XT413127567TS" u="1"/>
        <s v="XT413129713TS" u="1"/>
        <s v="XT413129979TS" u="1"/>
        <s v="XT413130040TS" u="1"/>
        <s v="XT413131907TS" u="1"/>
        <s v="XT413132332TS" u="1"/>
        <s v="XT413132417TS" u="1"/>
        <s v="XT413133001TS" u="1"/>
        <s v="XT413133369TS" u="1"/>
        <s v="XT413133545TS" u="1"/>
        <s v="XT413134832TS" u="1"/>
        <s v="XT413135170TS" u="1"/>
        <s v="XT413136674TS" u="1"/>
        <s v="XT413136997TS" u="1"/>
        <s v="XT413140634TS" u="1"/>
        <s v="XT413143383TS" u="1"/>
        <s v="XT413144004TS" u="1"/>
        <s v="XT413144313TS" u="1"/>
        <s v="XT413145185TS" u="1"/>
        <s v="XT413148730TS" u="1"/>
        <s v="XT413150565TS" u="1"/>
        <s v="XT413151495TS" u="1"/>
        <s v="XT413153301TS" u="1"/>
        <s v="XT413153791TS" u="1"/>
        <s v="XT413157731TS" u="1"/>
        <s v="XT413157864TS" u="1"/>
        <s v="XT413158096TS" u="1"/>
        <s v="XT413160302TS" u="1"/>
        <s v="XT413162113TS" u="1"/>
        <s v="XT413163618TS" u="1"/>
        <s v="XT413166424TS" u="1"/>
        <s v="XT413166455TS" u="1"/>
        <s v="XT413166945TS" u="1"/>
        <s v="XT413171716TS" u="1"/>
        <s v="XT413172566TS" u="1"/>
        <s v="XT413172994TS" u="1"/>
        <s v="XT413173765TS" u="1"/>
        <s v="XT413174213TS" u="1"/>
        <s v="XT413174933TS" u="1"/>
        <s v="XT413175222TS" u="1"/>
        <s v="XT413175426TS" u="1"/>
        <s v="XT413177047TS" u="1"/>
        <s v="XT413177237TS" u="1"/>
        <s v="XT413177625TS" u="1"/>
        <s v="XT413177890TS" u="1"/>
        <s v="XT413179048TS" u="1"/>
        <s v="XT413179343TS" u="1"/>
        <s v="XT413179808TS" u="1"/>
        <s v="XT413181497TS" u="1"/>
        <s v="XT413181792TS" u="1"/>
        <s v="XT413182183TS" u="1"/>
        <s v="XT413182489TS" u="1"/>
        <s v="XT413183396TS" u="1"/>
        <s v="XT413183657TS" u="1"/>
        <s v="XT413185349TS" u="1"/>
        <s v="XT413185525TS" u="1"/>
        <s v="XT413187203TS" u="1"/>
        <s v="XT413188243TS" u="1"/>
        <s v="XT413188549TS" u="1"/>
        <s v="XT413189535TS" u="1"/>
        <s v="XT413193005TS" u="1"/>
        <s v="XT413193362TS" u="1"/>
        <s v="XT413193606TS" u="1"/>
        <s v="XT413193708TS" u="1"/>
        <s v="XT413194249TS" u="1"/>
        <s v="XT413194751TS" u="1"/>
        <s v="XT413195023TS" u="1"/>
        <s v="XT413195765TS" u="1"/>
        <s v="XT413196514TS" u="1"/>
        <s v="XT413197143TS" u="1"/>
        <s v="XT413197320TS" u="1"/>
        <s v="XT413198342TS" u="1"/>
        <s v="XT413201228TS" u="1"/>
        <s v="XT413202020TS" u="1"/>
        <s v="XT413205437TS" u="1"/>
        <s v="XT413207543TS" u="1"/>
        <s v="XT413210485TS" u="1"/>
        <s v="XT413211548TS" u="1"/>
        <s v="XT413212322TS" u="1"/>
        <s v="XT413213084TS" u="1"/>
        <s v="XT413214632TS" u="1"/>
        <s v="XT413215006TS" u="1"/>
        <s v="XT413215567TS" u="1"/>
        <s v="XT413217024TS" u="1"/>
        <s v="XT413219348TS" u="1"/>
        <s v="XT413219691TS" u="1"/>
        <s v="XT413222214TS" u="1"/>
        <s v="XT413222506TS" u="1"/>
        <s v="XT413224405TS" u="1"/>
        <s v="XT413224612TS" u="1"/>
        <s v="XT413228185TS" u="1"/>
        <s v="XT413229186TS" u="1"/>
        <s v="XT413230670TS" u="1"/>
        <s v="XT413231936TS" u="1"/>
        <s v="XT413233490TS" u="1"/>
        <s v="XT413234685TS" u="1"/>
        <s v="XT413236916TS" u="1"/>
        <s v="XT413239078TS" u="1"/>
        <s v="XT413240147TS" u="1"/>
        <s v="XT413240235TS" u="1"/>
        <s v="XT413241301TS" u="1"/>
        <s v="XT413244081TS" u="1"/>
        <s v="XT413245379TS" u="1"/>
        <s v="XT413247321TS" u="1"/>
        <s v="XT413247423TS" u="1"/>
        <s v="XT413250303TS" u="1"/>
        <s v="XT413253225TS" u="1"/>
        <s v="XT413253640TS" u="1"/>
        <s v="XT413254910TS" u="1"/>
        <s v="XT413255813TS" u="1"/>
        <s v="XT413256031TS" u="1"/>
        <s v="XT413256592TS" u="1"/>
        <s v="XT413256884TS" u="1"/>
        <s v="XT413257377TS" u="1"/>
        <s v="XT413258987TS" u="1"/>
        <s v="XT413259951TS" u="1"/>
        <s v="XT413260005TS" u="1"/>
        <s v="XT413262010TS" u="1"/>
        <s v="XT413262071TS" u="1"/>
        <s v="XT413262156TS" u="1"/>
        <s v="XT413263704TS" u="1"/>
        <s v="XT413265047TS" u="1"/>
        <s v="XT413269874TS" u="1"/>
        <s v="XT413270577TS" u="1"/>
        <s v="XT413270807TS" u="1"/>
        <s v="XT413271246TS" u="1"/>
        <s v="XT413274049TS" u="1"/>
        <s v="XT413275177TS" u="1"/>
        <s v="XT413276115TS" u="1"/>
        <s v="XT413276950TS" u="1"/>
        <s v="XT413276977TS" u="1"/>
        <s v="XT413278394TS" u="1"/>
        <s v="XT413278434TS" u="1"/>
        <s v="XT413278862TS" u="1"/>
        <s v="XT413279165TS" u="1"/>
        <s v="XT413279275TS" u="1"/>
        <s v="XT413279369TS" u="1"/>
        <s v="XT413280000TS" u="1"/>
        <s v="XT413281141TS" u="1"/>
        <s v="XT413281597TS" u="1"/>
        <s v="XT413282028TS" u="1"/>
        <s v="XT413283099TS" u="1"/>
        <s v="XT413283108TS" u="1"/>
        <s v="XT413283774TS" u="1"/>
        <s v="XT413284593TS" u="1"/>
        <s v="XT413284885TS" u="1"/>
        <s v="XT413285585TS" u="1"/>
        <s v="XT413286489TS" u="1"/>
        <s v="XT413286492TS" u="1"/>
        <s v="XT413288025TS" u="1"/>
        <s v="XT413288989TS" u="1"/>
        <s v="XT413290364TS" u="1"/>
        <s v="XT413290449TS" u="1"/>
        <s v="XT413291197TS" u="1"/>
        <s v="XT413292904TS" u="1"/>
        <s v="XT413293621TS" u="1"/>
        <s v="XT413294255TS" u="1"/>
        <s v="XT413297813TS" u="1"/>
        <s v="XT413298116TS" u="1"/>
        <s v="XT413299010TS" u="1"/>
        <s v="XT413300061TS" u="1"/>
        <s v="XT413301075TS" u="1"/>
        <s v="XT413301858TS" u="1"/>
        <s v="XT413302805TS" u="1"/>
        <s v="XT413303828TS" u="1"/>
        <s v="XT413308520TS" u="1"/>
        <s v="XT413308737TS" u="1"/>
        <s v="XT413309159TS" u="1"/>
        <s v="XT413309661TS" u="1"/>
        <s v="XT413310951TS" u="1"/>
        <s v="XT413311815TS" u="1"/>
        <s v="XT413311957TS" u="1"/>
        <s v="XT413312144TS" u="1"/>
        <s v="XT413315622TS" u="1"/>
        <s v="XT413316866TS" u="1"/>
        <s v="XT413317053TS" u="1"/>
        <s v="XT413317265TS" u="1"/>
        <s v="XT413317535TS" u="1"/>
        <s v="XT413317756TS" u="1"/>
        <s v="XT413319805TS" u="1"/>
        <s v="XT413319862TS" u="1"/>
        <s v="XT413320675TS" u="1"/>
        <s v="XT413323425TS" u="1"/>
        <s v="XT413323513TS" u="1"/>
        <s v="XT413324010TS" u="1"/>
        <s v="XT413324743TS" u="1"/>
        <s v="XT413327149TS" u="1"/>
        <s v="XT413327909TS" u="1"/>
        <s v="XT413328144TS" u="1"/>
        <s v="XT413329269TS" u="1"/>
        <s v="XT413332532TS" u="1"/>
        <s v="XT413332930TS" u="1"/>
        <s v="XT413335499TS" u="1"/>
        <s v="XT413338535TS" u="1"/>
        <s v="XT413338889TS" u="1"/>
        <s v="XT413340689TS" u="1"/>
        <s v="XT413342781TS" u="1"/>
        <s v="XT413343985TS" u="1"/>
        <s v="XT413344195TS" u="1"/>
        <s v="XT413344782TS" u="1"/>
        <s v="XT413345624TS" u="1"/>
        <s v="XT413346386TS" u="1"/>
        <s v="XT413347449TS" u="1"/>
        <s v="XT413348413TS" u="1"/>
        <s v="XT413350805TS" u="1"/>
        <s v="XT413351372TS" u="1"/>
        <s v="XT413351562TS" u="1"/>
        <s v="XT413358375TS" u="1"/>
        <s v="XT413358424TS" u="1"/>
        <s v="XT413360710TS" u="1"/>
        <s v="XT413363441TS" u="1"/>
        <s v="XT413363870TS" u="1"/>
        <s v="XT413365195TS" u="1"/>
        <s v="XT413369740TS" u="1"/>
        <s v="XT413370875TS" u="1"/>
        <s v="XT413371156TS" u="1"/>
        <s v="XT413372386TS" u="1"/>
        <s v="XU033210523EE" u="1"/>
        <s v="XW237719793JF" u="1"/>
        <s v="XW238526349JF" u="1"/>
        <s v="XW242770022JF" u="1"/>
        <s v="XW243150691JF" u="1"/>
        <s v="XW244338353JF" u="1"/>
        <s v="XW244358450JF" u="1"/>
        <s v="XY513861563JB" u="1"/>
        <s v="XY513874156JB" u="1"/>
        <s v="XF137493774FR" u="1"/>
        <s v="XF137505486FR" u="1"/>
        <s v="XF137507076FR" u="1"/>
        <s v="XF137509704FR" u="1"/>
        <s v="XF137540284FR" u="1"/>
        <s v="XF137540390FR" u="1"/>
        <s v="XF137540474FR" u="1"/>
        <s v="XF137577823FR" u="1"/>
        <s v="XF137805260FR" u="1"/>
        <s v="XF137814315FR" u="1"/>
        <s v="XF137901473FR" u="1"/>
        <s v="XF137903315FR" u="1"/>
        <s v="XF137922337FR" u="1"/>
        <s v="XF137933547FR" u="1"/>
        <s v="XF137974365FR" u="1"/>
        <s v="XF138061850FR" u="1"/>
        <s v="XF138180596FR" u="1"/>
        <s v="XF138193643FR" u="1"/>
        <s v="XF138205810FR" u="1"/>
        <s v="XF138242018FR" u="1"/>
        <s v="XF138242256FR" u="1"/>
        <s v="XF138242335FR" u="1"/>
        <s v="XF138242525FR" u="1"/>
        <s v="XF138272641FR" u="1"/>
        <s v="XF138274815FR" u="1"/>
        <s v="XF138274934FR" u="1"/>
        <s v="XF138345264FR" u="1"/>
        <s v="XF138416031FR" u="1"/>
        <s v="XF138416337FR" u="1"/>
        <s v="XF138416513FR" u="1"/>
        <s v="XF138417522FR" u="1"/>
        <s v="XF138420265FR" u="1"/>
        <s v="XF138463646FR" u="1"/>
        <s v="XF138592835FR" u="1"/>
        <s v="XF138593014FR" u="1"/>
        <s v="XF138593133FR" u="1"/>
        <s v="XF138593734FR" u="1"/>
        <s v="XF138676385FR" u="1"/>
        <s v="XF138750253FR" u="1"/>
        <s v="XF138750426FR" u="1"/>
        <s v="XF138751554FR" u="1"/>
        <s v="XF138769674FR" u="1"/>
        <s v="XF138814271FR" u="1"/>
        <s v="XF138819248FR" u="1"/>
        <s v="XF138819628FR" u="1"/>
        <s v="XF138824455FR" u="1"/>
        <s v="XF138828704FR" u="1"/>
        <s v="XF138887645FR" u="1"/>
        <s v="XF138890600FR" u="1"/>
        <s v="XF138908124FR" u="1"/>
        <s v="XN037851791JB" u="1"/>
        <s v="XN042537665JB" u="1"/>
        <s v="XN042648215JB" u="1"/>
        <s v="XN042667532JB" u="1"/>
        <s v="XN042736785JB" u="1"/>
        <s v="XN042751442JB" u="1"/>
        <s v="XN042765968JB" u="1"/>
        <s v="XN042804065JB" u="1"/>
        <s v="XN042804967JB" u="1"/>
        <s v="XN042813765JB" u="1"/>
        <s v="XN043280838JB" u="1"/>
        <s v="XN043351786JB" u="1"/>
        <s v="XN043635363JB" u="1"/>
        <s v="XN044080210JB" u="1"/>
        <s v="XN044089956JB" u="1"/>
        <s v="XN044250996JB" u="1"/>
        <s v="XN044372527JB" u="1"/>
        <s v="XN044392668JB" u="1"/>
        <s v="XN044789508JB" u="1"/>
        <s v="XN044789834JB" u="1"/>
        <s v="XN045068855JB" u="1"/>
        <s v="XN045406955JB" u="1"/>
        <s v="XN045576288JB" u="1"/>
        <s v="XN045691615JB" u="1"/>
        <s v="XN045698689JB" u="1"/>
        <s v="XN046597942JB" u="1"/>
        <s v="XN046599965JB" u="1"/>
        <s v="XN046617810JB" u="1"/>
        <s v="XN046699345JB" u="1"/>
        <s v="XN046852733JB" u="1"/>
        <s v="XN046853610JB" u="1"/>
        <s v="XN047238305JB" u="1"/>
        <s v="XN047254042JB" u="1"/>
        <s v="XN047319976JB" u="1"/>
        <s v="XN047442575JB" u="1"/>
        <s v="XN048150830JB" u="1"/>
        <s v="XN048204612JB" u="1"/>
        <s v="XN048230590JB" u="1"/>
        <s v="XN048246250JB" u="1"/>
        <s v="XN048306231JB" u="1"/>
        <s v="XN048660135JB" u="1"/>
        <s v="XN048675205JB" u="1"/>
        <s v="XN048686035JB" u="1"/>
        <s v="XN048689831JB" u="1"/>
        <s v="XN048776990JB" u="1"/>
        <s v="XN048796699JB" u="1"/>
        <s v="XN049341518JB" u="1"/>
        <s v="XN049348428JB" u="1"/>
        <s v="XN049448465JB" u="1"/>
        <s v="XN049602068JB" u="1"/>
        <s v="XN050234887JB" u="1"/>
        <s v="XN050241004JB" u="1"/>
        <s v="XN050242203JB" u="1"/>
        <s v="XN050247024JB" u="1"/>
        <s v="XN050635491JB" u="1"/>
        <s v="XN050974747JB" u="1"/>
        <s v="XN051880391JB" u="1"/>
        <s v="XN052406125JB" u="1"/>
        <s v="XN052428660JB" u="1"/>
        <s v="XN052821633JB" u="1"/>
        <s v="XN052825207JB" u="1"/>
        <s v="XN052885846JB" u="1"/>
        <s v="XN052918717JB" u="1"/>
        <s v="XN053016299JB" u="1"/>
        <s v="XN053021197JB" u="1"/>
        <s v="XN053030344JB" u="1"/>
        <s v="XN053030565JB" u="1"/>
        <s v="XN053694304JB" u="1"/>
        <s v="XN053700185JB" u="1"/>
        <s v="XN053702527JB" u="1"/>
        <s v="XN053704580JB" u="1"/>
        <s v="XN053706413JB" u="1"/>
        <s v="XN053710024JB" u="1"/>
        <s v="XN053711550JB" u="1"/>
        <s v="XN053868481JB" u="1"/>
        <s v="XN054477062JB" u="1"/>
        <s v="XN054477615JB" u="1"/>
        <s v="XN054519394JB" u="1"/>
        <s v="XN054697911JB" u="1"/>
        <s v="XN054702188JB" u="1"/>
        <s v="XN055173972JB" u="1"/>
        <s v="XN055232976JB" u="1"/>
        <s v="XN055318473JB" u="1"/>
        <s v="XN055754014JB" u="1"/>
        <s v="XN055757832JB" u="1"/>
        <s v="XN055764793JB" u="1"/>
        <s v="XN055824801JB" u="1"/>
        <s v="XN055880785JB" u="1"/>
        <s v="XN055913798JB" u="1"/>
        <s v="XN055915017JB" u="1"/>
        <s v="XN055924345JB" u="1"/>
        <s v="XN055931641JB" u="1"/>
        <s v="XN055940997JB" u="1"/>
        <s v="XN055948718JB" u="1"/>
        <s v="XN055951990JB" u="1"/>
        <s v="XN055952006JB" u="1"/>
        <s v="XN055952010JB" u="1"/>
        <s v="XN055952023JB" u="1"/>
        <s v="XN055952037JB" u="1"/>
        <s v="XN056335155JB" u="1"/>
        <s v="XN056344545JB" u="1"/>
        <s v="XN056369785JB" u="1"/>
        <s v="XN056373079JB" u="1"/>
        <s v="XN056373082JB" u="1"/>
        <s v="XN056375962JB" u="1"/>
        <s v="XN056376375JB" u="1"/>
        <s v="XN056376384JB" u="1"/>
        <s v="XN056376764JB" u="1"/>
        <s v="XN056389913JB" u="1"/>
        <s v="XN056389927JB" u="1"/>
        <s v="XN056456405JB" u="1"/>
        <s v="XN056510910JB" u="1"/>
        <s v="XN172078696FR" u="1"/>
        <s v="XN172082470FR" u="1"/>
        <s v="XN172098302FR" u="1"/>
        <s v="XN172107596FR" u="1"/>
        <s v="XN172110808FR" u="1"/>
        <s v="XN172155543FR" u="1"/>
        <s v="XN172158788FR" u="1"/>
        <s v="XN172160322FR" u="1"/>
        <s v="XN172163672FR" u="1"/>
        <s v="XN172177084FR" u="1"/>
        <s v="XN172195233FR" u="1"/>
        <s v="XN172197693FR" u="1"/>
        <s v="XN172201509FR" u="1"/>
        <s v="XN172949605FR" u="1"/>
        <s v="XN172949628FR" u="1"/>
        <s v="XN172949631FR" u="1"/>
        <s v="XN172964320FR" u="1"/>
        <s v="XN172973984FR" u="1"/>
        <s v="XN172983346FR" u="1"/>
        <s v="XN173006792FR" u="1"/>
        <s v="XN173015366FR" u="1"/>
        <s v="XN173022305FR" u="1"/>
        <s v="XN173024972FR" u="1"/>
        <s v="XN173028815FR" u="1"/>
        <s v="XN173087734FR" u="1"/>
        <s v="XN173087751FR" u="1"/>
        <s v="XN173087765FR" u="1"/>
        <s v="XN173087779FR" u="1"/>
        <s v="XN173087782FR" u="1"/>
        <s v="XN173087819FR" u="1"/>
        <s v="XN173087822FR" u="1"/>
        <s v="XN173087836FR" u="1"/>
        <s v="XN173087840FR" u="1"/>
        <s v="XN173099406FR" u="1"/>
        <s v="XN173104295FR" u="1"/>
        <s v="XN173104300FR" u="1"/>
        <s v="XN173110937FR" u="1"/>
        <s v="XN173115523FR" u="1"/>
        <s v="XN173119318FR" u="1"/>
        <s v="XR501737731FR" u="1"/>
        <s v="XR501742921FR" u="1"/>
        <s v="XR501744560FR" u="1"/>
        <s v="XS414424805FR" u="1"/>
        <s v="XS414425187FR" u="1"/>
        <s v="XS414451709FR" u="1"/>
        <s v="XS414459818FR" u="1"/>
        <s v="XS414520497FR" u="1"/>
        <s v="XS414535602FR" u="1"/>
        <s v="XS414547574FR" u="1"/>
        <s v="XS415402678FR" u="1"/>
        <s v="XS415404223FR" u="1"/>
        <s v="XS415409279FR" u="1"/>
        <s v="XS415508435FR" u="1"/>
        <s v="XS415796082FR" u="1"/>
        <s v="XS415911582FR" u="1"/>
        <s v="XS415961558FR" u="1"/>
        <s v="XS415962068FR" u="1"/>
        <s v="XS416108244FR" u="1"/>
        <s v="XS416112898FR" u="1"/>
        <s v="XS416115506FR" u="1"/>
        <s v="XS416616290FR" u="1"/>
        <s v="XS416706738FR" u="1"/>
        <s v="XS416706945FR" u="1"/>
        <s v="XS416711865FR" u="1"/>
        <s v="XS416794998FR" u="1"/>
        <s v="XS417085213FR" u="1"/>
        <s v="XS417085598FR" u="1"/>
        <s v="XS417207328FR" u="1"/>
        <s v="XS417520876FR" u="1"/>
        <s v="XS417544268FR" u="1"/>
        <s v="XS417560566FR" u="1"/>
        <s v="XS417570550FR" u="1"/>
        <s v="XS417618411FR" u="1"/>
        <s v="XS417769650FR" u="1"/>
        <s v="XS417937503FR" u="1"/>
        <s v="XS418130421FR" u="1"/>
        <s v="XS418142138FR" u="1"/>
        <s v="XS418187770FR" u="1"/>
        <s v="XS418428419FR" u="1"/>
        <s v="XS418429887FR" u="1"/>
        <s v="XS418430426FR" u="1"/>
        <s v="XS418431015FR" u="1"/>
        <s v="XS418433325FR" u="1"/>
        <s v="XS418433881FR" u="1"/>
        <s v="XS418434198FR" u="1"/>
        <s v="XS418883276FR" u="1"/>
        <s v="XS418883850FR" u="1"/>
        <s v="XS419337895FR" u="1"/>
        <s v="XS419338476FR" u="1"/>
        <s v="XS419469445FR" u="1"/>
        <s v="XS419542185FR" u="1"/>
        <s v="XS419542843FR" u="1"/>
        <s v="XS419743156FR" u="1"/>
        <s v="XS420115286FR" u="1"/>
        <s v="XS420118747FR" u="1"/>
        <s v="XS420127766FR" u="1"/>
        <s v="XS420128086FR" u="1"/>
        <s v="XS420128466FR" u="1"/>
        <s v="XS420130592FR" u="1"/>
        <s v="XS420555345FR" u="1"/>
        <s v="XS420564775FR" u="1"/>
        <s v="XS420577822FR" u="1"/>
        <s v="XS420591719FR" u="1"/>
        <s v="XS420865449FR" u="1"/>
        <s v="XS420877455FR" u="1"/>
        <s v="XS420879023FR" u="1"/>
        <s v="XS420971592FR" u="1"/>
        <s v="XS421178296FR" u="1"/>
        <s v="XS421182295FR" u="1"/>
        <s v="XS421190155FR" u="1"/>
        <s v="XS421226629FR" u="1"/>
        <s v="XS421244959FR" u="1"/>
        <s v="XS421292645FR" u="1"/>
        <s v="XS421403227FR" u="1"/>
        <s v="XS421504305FR" u="1"/>
        <s v="XS421556112FR" u="1"/>
        <s v="XT251170525TS" u="1"/>
        <s v="XT251284307TS" u="1"/>
        <s v="XT251295812TS" u="1"/>
        <s v="XT251368245TS" u="1"/>
        <s v="XT251370252TS" u="1"/>
        <s v="XT251376326TS" u="1"/>
        <s v="XT251413576TS" u="1"/>
        <s v="XT251512225TS" u="1"/>
        <s v="XT251524170TS" u="1"/>
        <s v="XT251541915TS" u="1"/>
        <s v="XT251548009TS" u="1"/>
        <s v="XT251587254TS" u="1"/>
        <s v="XT251612679TS" u="1"/>
        <s v="XT251639597TS" u="1"/>
        <s v="XT251690755TS" u="1"/>
        <s v="XT251692646TS" u="1"/>
        <s v="XT251701952TS" u="1"/>
        <s v="XT251749345TS" u="1"/>
        <s v="XT251770286TS" u="1"/>
        <s v="XT251770975TS" u="1"/>
        <s v="XT251775354TS" u="1"/>
        <s v="XT251788622TS" u="1"/>
        <s v="XT251790192TS" u="1"/>
        <s v="XT251796629TS" u="1"/>
        <s v="XT251843071TS" u="1"/>
        <s v="XT251844050TS" u="1"/>
        <s v="XT251844528TS" u="1"/>
        <s v="XT251884473TS" u="1"/>
        <s v="XT251932505TS" u="1"/>
        <s v="XT251935921TS" u="1"/>
        <s v="XT251945022TS" u="1"/>
        <s v="XT251947995TS" u="1"/>
        <s v="XT252006185TS" u="1"/>
        <s v="XT252010406TS" u="1"/>
        <s v="XT252011137TS" u="1"/>
        <s v="XT252055036TS" u="1"/>
        <s v="XT252057108TS" u="1"/>
        <s v="XT252062332TS" u="1"/>
        <s v="XT252078845TS" u="1"/>
        <s v="XT252105205TS" u="1"/>
        <s v="XT252108184TS" u="1"/>
        <s v="XT252153705TS" u="1"/>
        <s v="XT252189072TS" u="1"/>
        <s v="XT252230781TS" u="1"/>
        <s v="XT252263351TS" u="1"/>
        <s v="XT252290581TS" u="1"/>
        <s v="XT252296085TS" u="1"/>
        <s v="XT252326445TS" u="1"/>
        <s v="XT252345387TS" u="1"/>
        <s v="XT252365316TS" u="1"/>
        <s v="XT252367317TS" u="1"/>
        <s v="XT252389215TS" u="1"/>
        <s v="XT252406126TS" u="1"/>
        <s v="XT252430788TS" u="1"/>
        <s v="XT252431134TS" u="1"/>
        <s v="XT252436975TS" u="1"/>
        <s v="XT252443631TS" u="1"/>
        <s v="XT252446010TS" u="1"/>
        <s v="XT252446995TS" u="1"/>
        <s v="XT252451213TS" u="1"/>
        <s v="XT252475118TS" u="1"/>
        <s v="XT252478091TS" u="1"/>
        <s v="XT252480081TS" u="1"/>
        <s v="XT252519825TS" u="1"/>
        <s v="XT252537373TS" u="1"/>
        <s v="XT252555791TS" u="1"/>
        <s v="XT252602077TS" u="1"/>
        <s v="XT252672753TS" u="1"/>
        <s v="XT252702132TS" u="1"/>
        <s v="XT252710880TS" u="1"/>
        <s v="XT252722684TS" u="1"/>
        <s v="XT252740949TS" u="1"/>
        <s v="XT252741516TS" u="1"/>
        <s v="XT252744375TS" u="1"/>
        <s v="XT252753885TS" u="1"/>
        <s v="XT252759790TS" u="1"/>
        <s v="XT252781033TS" u="1"/>
        <s v="XT252791075TS" u="1"/>
        <s v="XT252847945TS" u="1"/>
        <s v="XT252863381TS" u="1"/>
        <s v="XT252882315TS" u="1"/>
        <s v="XT252887493TS" u="1"/>
        <s v="XT252888777TS" u="1"/>
        <s v="XT252902054TS" u="1"/>
        <s v="XT252921075TS" u="1"/>
        <s v="XT252934352TS" u="1"/>
        <s v="XT252967293TS" u="1"/>
        <s v="XT252977123TS" u="1"/>
        <s v="XT252979380TS" u="1"/>
        <s v="XT252980330TS" u="1"/>
        <s v="XT252992899TS" u="1"/>
        <s v="XT252995586TS" u="1"/>
        <s v="XT253001136TS" u="1"/>
        <s v="XT253002627TS" u="1"/>
        <s v="XT253029222TS" u="1"/>
        <s v="XT253031570TS" u="1"/>
        <s v="XT253034939TS" u="1"/>
        <s v="XT253038290TS" u="1"/>
        <s v="XT253045888TS" u="1"/>
        <s v="XT253120941TS" u="1"/>
        <s v="XT253137902TS" u="1"/>
        <s v="XT253143911TS" u="1"/>
        <s v="XT253169180TS" u="1"/>
        <s v="XT253176296TS" u="1"/>
        <s v="XT253176424TS" u="1"/>
        <s v="XT253220065TS" u="1"/>
        <s v="XT253232951TS" u="1"/>
        <s v="XT253243058TS" u="1"/>
        <s v="XT253265685TS" u="1"/>
        <s v="XT253266062TS" u="1"/>
        <s v="XT253271938TS" u="1"/>
        <s v="XT253273165TS" u="1"/>
        <s v="XT253285035TS" u="1"/>
        <s v="XT253298167TS" u="1"/>
        <s v="XT253306053TS" u="1"/>
        <s v="XT253310676TS" u="1"/>
        <s v="XT253310870TS" u="1"/>
        <s v="XT253329712TS" u="1"/>
        <s v="XT253339065TS" u="1"/>
        <s v="XT253347353TS" u="1"/>
        <s v="XT253389818TS" u="1"/>
        <s v="XT253398315TS" u="1"/>
        <s v="XT253406652TS" u="1"/>
        <s v="XT253407281TS" u="1"/>
        <s v="XT253414747TS" u="1"/>
        <s v="XT324897475TS" u="1"/>
        <s v="XT325756315TS" u="1"/>
        <s v="XT325795251TS" u="1"/>
        <s v="XT412181439TS" u="1"/>
        <s v="XT412191189TS" u="1"/>
        <s v="XT412255145TS" u="1"/>
        <s v="XT412259853TS" u="1"/>
        <s v="XT412266275TS" u="1"/>
        <s v="XT412267982TS" u="1"/>
        <s v="XT412270607TS" u="1"/>
        <s v="XT412273002TS" u="1"/>
        <s v="XT412273665TS" u="1"/>
        <s v="XT412273841TS" u="1"/>
        <s v="XT412275122TS" u="1"/>
        <s v="XT412277052TS" u="1"/>
        <s v="XT412282809TS" u="1"/>
        <s v="XT412286108TS" u="1"/>
        <s v="XT412295921TS" u="1"/>
        <s v="XT412297468TS" u="1"/>
        <s v="XT412301247TS" u="1"/>
        <s v="XT412303296TS" u="1"/>
        <s v="XT412308470TS" u="1"/>
        <s v="XT412315113TS" u="1"/>
        <s v="XT412317009TS" u="1"/>
        <s v="XT412318857TS" u="1"/>
        <s v="XT412322264TS" u="1"/>
        <s v="XT412322508TS" u="1"/>
        <s v="XT412325447TS" u="1"/>
        <s v="XT412325827TS" u="1"/>
        <s v="XT412332598TS" u="1"/>
        <s v="XT412338777TS" u="1"/>
        <s v="XT412344551TS" u="1"/>
        <s v="XT412346795TS" u="1"/>
        <s v="XT412348765TS" u="1"/>
        <s v="XT412350764TS" u="1"/>
        <s v="XT412350971TS" u="1"/>
        <s v="XT412355188TS" u="1"/>
        <s v="XT412357232TS" u="1"/>
        <s v="XT412357285TS" u="1"/>
        <s v="XT412358079TS" u="1"/>
        <s v="XT412358122TS" u="1"/>
        <s v="XT412358269TS" u="1"/>
        <s v="XT412362665TS" u="1"/>
        <s v="XT412363414TS" u="1"/>
        <s v="XT412364128TS" u="1"/>
        <s v="XT412364321TS" u="1"/>
        <s v="XT412365021TS" u="1"/>
        <s v="XT412371472TS" u="1"/>
        <s v="XT412375942TS" u="1"/>
        <s v="XT412378820TS" u="1"/>
        <s v="XT412378918TS" u="1"/>
        <s v="XT412387923TS" u="1"/>
        <s v="XT412389734TS" u="1"/>
        <s v="XT412390539TS" u="1"/>
        <s v="XT412392089TS" u="1"/>
        <s v="XT412392438TS" u="1"/>
        <s v="XT412392614TS" u="1"/>
        <s v="XT412392835TS" u="1"/>
        <s v="XT412395235TS" u="1"/>
        <s v="XT412396531TS" u="1"/>
        <s v="XT412399728TS" u="1"/>
        <s v="XT412403762TS" u="1"/>
        <s v="XT412403997TS" u="1"/>
        <s v="XT412406928TS" u="1"/>
        <s v="XT412408861TS" u="1"/>
        <s v="XT412412282TS" u="1"/>
        <s v="XT412420010TS" u="1"/>
        <s v="XT412421695TS" u="1"/>
        <s v="XT412422829TS" u="1"/>
        <s v="XT412426635TS" u="1"/>
        <s v="XT412428279TS" u="1"/>
        <s v="XT412431485TS" u="1"/>
        <s v="XT412431595TS" u="1"/>
        <s v="XT412435782TS" u="1"/>
        <s v="XT412437457TS" u="1"/>
        <s v="XT412441553TS" u="1"/>
        <s v="XT412442240TS" u="1"/>
        <s v="XT412459143TS" u="1"/>
        <s v="XT412461748TS" u="1"/>
        <s v="XT412464761TS" u="1"/>
        <s v="XT412468145TS" u="1"/>
        <s v="XT412468661TS" u="1"/>
        <s v="XT412474830TS" u="1"/>
        <s v="XT412474874TS" u="1"/>
        <s v="XT412475424TS" u="1"/>
        <s v="XT412475764TS" u="1"/>
        <s v="XT412475821TS" u="1"/>
        <s v="XT412482368TS" u="1"/>
        <s v="XT412487833TS" u="1"/>
        <s v="XT412488051TS" u="1"/>
        <s v="XT412488312TS" u="1"/>
        <s v="XT412494556TS" u="1"/>
        <s v="XT412495110TS" u="1"/>
        <s v="XT412496702TS" u="1"/>
        <s v="XT412500367TS" u="1"/>
        <s v="XT412502990TS" u="1"/>
        <s v="XT412507949TS" u="1"/>
        <s v="XT412511550TS" u="1"/>
        <s v="XT412514729TS" u="1"/>
        <s v="XT412520335TS" u="1"/>
        <s v="XT412521353TS" u="1"/>
        <s v="XT412522212TS" u="1"/>
        <s v="XT412522274TS" u="1"/>
        <s v="XT412528025TS" u="1"/>
        <s v="XT412535088TS" u="1"/>
        <s v="XT412535865TS" u="1"/>
        <s v="XT412537044TS" u="1"/>
        <s v="XT412537954TS" u="1"/>
        <s v="XT412538813TS" u="1"/>
        <s v="XT412539195TS" u="1"/>
        <s v="XT412539677TS" u="1"/>
        <s v="XT412542923TS" u="1"/>
        <s v="XT412542971TS" u="1"/>
        <s v="XT412545765TS" u="1"/>
        <s v="XT412546196TS" u="1"/>
        <s v="XT412546253TS" u="1"/>
        <s v="XT412546315TS" u="1"/>
        <s v="XT412547381TS" u="1"/>
        <s v="XT412548395TS" u="1"/>
        <s v="XT412549498TS" u="1"/>
        <s v="XT412552293TS" u="1"/>
        <s v="XT412556423TS" u="1"/>
        <s v="XT412559623TS" u="1"/>
        <s v="XT412559892TS" u="1"/>
        <s v="XT412560670TS" u="1"/>
        <s v="XT412564362TS" u="1"/>
        <s v="XT412569585TS" u="1"/>
        <s v="XT412572412TS" u="1"/>
        <s v="XT412585708TS" u="1"/>
        <s v="XT412585711TS" u="1"/>
        <s v="XT412585787TS" u="1"/>
        <s v="XT412586487TS" u="1"/>
        <s v="XT412586544TS" u="1"/>
        <s v="XT412589608TS" u="1"/>
        <s v="XT412591986TS" u="1"/>
        <s v="XT412593845TS" u="1"/>
        <s v="XT412597079TS" u="1"/>
        <s v="XT412597842TS" u="1"/>
        <s v="XT412603375TS" u="1"/>
        <s v="XT412605861TS" u="1"/>
        <s v="XT412606297TS" u="1"/>
        <s v="XT412606765TS" u="1"/>
        <s v="XT412608307TS" u="1"/>
        <s v="XT412608369TS" u="1"/>
        <s v="XT412615016TS" u="1"/>
        <s v="XT412619171TS" u="1"/>
        <s v="XT412621056TS" u="1"/>
        <s v="XT412621453TS" u="1"/>
        <s v="XT412624049TS" u="1"/>
        <s v="XT412624375TS" u="1"/>
        <s v="XT412624432TS" u="1"/>
        <s v="XT412628385TS" u="1"/>
        <s v="XT412628791TS" u="1"/>
        <s v="XT412635642TS" u="1"/>
        <s v="XT412636210TS" u="1"/>
        <s v="XT412641342TS" u="1"/>
        <s v="XT412642453TS" u="1"/>
        <s v="XT412644936TS" u="1"/>
        <s v="XT412647606TS" u="1"/>
        <s v="XT412649329TS" u="1"/>
        <s v="XT412650097TS" u="1"/>
        <s v="XT412654332TS" u="1"/>
        <s v="XT412656585TS" u="1"/>
        <s v="XT412658379TS" u="1"/>
        <s v="XT412658382TS" u="1"/>
        <s v="XT412658904TS" u="1"/>
        <s v="XT412659459TS" u="1"/>
        <s v="XT412659683TS" u="1"/>
        <s v="XT412661713TS" u="1"/>
        <s v="XT412664799TS" u="1"/>
        <s v="XT412666812TS" u="1"/>
        <s v="XT412667194TS" u="1"/>
        <s v="XT412668637TS" u="1"/>
        <s v="XT412676390TS" u="1"/>
        <s v="XT412677143TS" u="1"/>
        <s v="XT412679453TS" u="1"/>
        <s v="XT412682449TS" u="1"/>
        <s v="XT412683118TS" u="1"/>
        <s v="XT412683532TS" u="1"/>
        <s v="XT412684705TS" u="1"/>
        <s v="XT412685167TS" u="1"/>
        <s v="XT412693469TS" u="1"/>
        <s v="XT412694331TS" u="1"/>
        <s v="XT412698497TS" u="1"/>
        <s v="XT412701664TS" u="1"/>
        <s v="XT412701995TS" u="1"/>
        <s v="XT412703886TS" u="1"/>
        <s v="XT412704688TS" u="1"/>
        <s v="XT412704904TS" u="1"/>
        <s v="XT412706763TS" u="1"/>
        <s v="XT412707446TS" u="1"/>
        <s v="XT412707551TS" u="1"/>
        <s v="XT412710326TS" u="1"/>
        <s v="XT412723421TS" u="1"/>
        <s v="XT412731119TS" u="1"/>
        <s v="XT412732975TS" u="1"/>
        <s v="XT412734455TS" u="1"/>
        <s v="XT412738015TS" u="1"/>
        <s v="XT412738939TS" u="1"/>
        <s v="XT412740892TS" u="1"/>
        <s v="XT412743810TS" u="1"/>
        <s v="XT412744571TS" u="1"/>
        <s v="XT412744639TS" u="1"/>
        <s v="XT412746780TS" u="1"/>
        <s v="XT412746921TS" u="1"/>
        <s v="XT412747723TS" u="1"/>
        <s v="XT412749070TS" u="1"/>
        <s v="XT412750356TS" u="1"/>
        <s v="XT412750930TS" u="1"/>
        <s v="XT412755185TS" u="1"/>
        <s v="XT412763111TS" u="1"/>
        <s v="XT412766104TS" u="1"/>
        <s v="XT412766988TS" u="1"/>
        <s v="XT412770863TS" u="1"/>
        <s v="XT412771841TS" u="1"/>
        <s v="XT412773516TS" u="1"/>
        <s v="XT412776923TS" u="1"/>
        <s v="XT412783725TS" u="1"/>
        <s v="XT412785580TS" u="1"/>
        <s v="XT412787617TS" u="1"/>
        <s v="XT412788008TS" u="1"/>
        <s v="XT412788325TS" u="1"/>
        <s v="XT412795613TS" u="1"/>
        <s v="XT412795967TS" u="1"/>
        <s v="XU032862015EE" u="1"/>
        <s v="XU032888976EE" u="1"/>
        <s v="XW223670335JF" u="1"/>
        <s v="XW229141844JF" u="1"/>
        <s v="XW231016607JF" u="1"/>
        <s v="XW231028980JF" u="1"/>
        <s v="XW231357504JF" u="1"/>
        <s v="XW232145364JF" u="1"/>
        <s v="XW235105086JF" u="1"/>
        <s v="XY513764221JB" u="1"/>
        <s v="XY513811377JB" u="1"/>
        <s v="XF135861198FR" u="1"/>
        <s v="XF135904715FR" u="1"/>
        <s v="XF135904769FR" u="1"/>
        <s v="XF136004470FR" u="1"/>
        <s v="XF136004735FR" u="1"/>
        <s v="XF136004925FR" u="1"/>
        <s v="XF136065350FR" u="1"/>
        <s v="XF136067934FR" u="1"/>
        <s v="XF136068869FR" u="1"/>
        <s v="XF136069025FR" u="1"/>
        <s v="XF136199039FR" u="1"/>
        <s v="XF136203728FR" u="1"/>
        <s v="XF136206494FR" u="1"/>
        <s v="XF136375541FR" u="1"/>
        <s v="XF136378004FR" u="1"/>
        <s v="XF136378724FR" u="1"/>
        <s v="XF136379588FR" u="1"/>
        <s v="XF136473084FR" u="1"/>
        <s v="XF136541080FR" u="1"/>
        <s v="XF136577115FR" u="1"/>
        <s v="XF136643999FR" u="1"/>
        <s v="XF136645685FR" u="1"/>
        <s v="XF136701348FR" u="1"/>
        <s v="XF136768910FR" u="1"/>
        <s v="XF136769040FR" u="1"/>
        <s v="XF136769331FR" u="1"/>
        <s v="XF136769518FR" u="1"/>
        <s v="XF136934909FR" u="1"/>
        <s v="XF136940626FR" u="1"/>
        <s v="XF137078350FR" u="1"/>
        <s v="XF137128060FR" u="1"/>
        <s v="XF137170615FR" u="1"/>
        <s v="XF137170751FR" u="1"/>
        <s v="XF137170907FR" u="1"/>
        <s v="XF137171108FR" u="1"/>
        <s v="XF137308061FR" u="1"/>
        <s v="XF137313591FR" u="1"/>
        <s v="XF137345152FR" u="1"/>
        <s v="XF137351541FR" u="1"/>
        <s v="XF137356172FR" u="1"/>
        <s v="XF137404788FR" u="1"/>
        <s v="XN037419643JB" u="1"/>
        <s v="XN037434265JB" u="1"/>
        <s v="XN037851195JB" u="1"/>
        <s v="XN037853245JB" u="1"/>
        <s v="XN037928031JB" u="1"/>
        <s v="XN038128165JB" u="1"/>
        <s v="XN038530317JB" u="1"/>
        <s v="XN038579955JB" u="1"/>
        <s v="XN038580392JB" u="1"/>
        <s v="XN038584638JB" u="1"/>
        <s v="XN039407118JB" u="1"/>
        <s v="XN039420114JB" u="1"/>
        <s v="XN039498768JB" u="1"/>
        <s v="XN039509457JB" u="1"/>
        <s v="XN039647762JB" u="1"/>
        <s v="XN039739747JB" u="1"/>
        <s v="XN039946934JB" u="1"/>
        <s v="XN039951894JB" u="1"/>
        <s v="XN040076634JB" u="1"/>
        <s v="XN040231135JB" u="1"/>
        <s v="XN040235199JB" u="1"/>
        <s v="XN040413376JB" u="1"/>
        <s v="XN040534025JB" u="1"/>
        <s v="XN040947438JB" u="1"/>
        <s v="XN040953549JB" u="1"/>
        <s v="XN041172402JB" u="1"/>
        <s v="XN041448323JB" u="1"/>
        <s v="XN041719658JB" u="1"/>
        <s v="XN140076875FR" u="1"/>
        <s v="XN159233762FR" u="1"/>
        <s v="XN159233776FR" u="1"/>
        <s v="XN159233780FR" u="1"/>
        <s v="XN159233793FR" u="1"/>
        <s v="XN159233802FR" u="1"/>
        <s v="XN159233816FR" u="1"/>
        <s v="XN159233820FR" u="1"/>
        <s v="XR472604801FR" u="1"/>
        <s v="XR472604815FR" u="1"/>
        <s v="XR472604829FR" u="1"/>
        <s v="XR472604850FR" u="1"/>
        <s v="XR472604863FR" u="1"/>
        <s v="XR472604877FR" u="1"/>
        <s v="XR472604917FR" u="1"/>
        <s v="XS404429343FR" u="1"/>
        <s v="XS404568521FR" u="1"/>
        <s v="XS405071870FR" u="1"/>
        <s v="XS405189661FR" u="1"/>
        <s v="XS405616841FR" u="1"/>
        <s v="XS405953089FR" u="1"/>
        <s v="XS405964166FR" u="1"/>
        <s v="XS406054382FR" u="1"/>
        <s v="XS406054572FR" u="1"/>
        <s v="XS406540217FR" u="1"/>
        <s v="XS406901689FR" u="1"/>
        <s v="XS406909325FR" u="1"/>
        <s v="XS407324191FR" u="1"/>
        <s v="XS407329199FR" u="1"/>
        <s v="XS407330603FR" u="1"/>
        <s v="XS407335937FR" u="1"/>
        <s v="XS407966575FR" u="1"/>
        <s v="XS408645970FR" u="1"/>
        <s v="XS408872591FR" u="1"/>
        <s v="XS408977932FR" u="1"/>
        <s v="XS409678223FR" u="1"/>
        <s v="XS409934607FR" u="1"/>
        <s v="XS410074998FR" u="1"/>
        <s v="XS410087585FR" u="1"/>
        <s v="XS410421437FR" u="1"/>
        <s v="XS410730950FR" u="1"/>
        <s v="XS410832432FR" u="1"/>
        <s v="XS411011067FR" u="1"/>
        <s v="XS411144939FR" u="1"/>
        <s v="XS411955968FR" u="1"/>
        <s v="XS411963522FR" u="1"/>
        <s v="XS411973958FR" u="1"/>
        <s v="XS411979726FR" u="1"/>
        <s v="XS412023115FR" u="1"/>
        <s v="XS412053749FR" u="1"/>
        <s v="XS412094978FR" u="1"/>
        <s v="XS412367994FR" u="1"/>
        <s v="XS412368601FR" u="1"/>
        <s v="XS412370375FR" u="1"/>
        <s v="XS412652138FR" u="1"/>
        <s v="XS412652331FR" u="1"/>
        <s v="XS412855626FR" u="1"/>
        <s v="XS412860688FR" u="1"/>
        <s v="XS412862255FR" u="1"/>
        <s v="XS413074609FR" u="1"/>
        <s v="XS413155165FR" u="1"/>
        <s v="XS413174479FR" u="1"/>
        <s v="XS413447212FR" u="1"/>
        <s v="XT248243965TS" u="1"/>
        <s v="XT248348775TS" u="1"/>
        <s v="XT248685217TS" u="1"/>
        <s v="XT248694528TS" u="1"/>
        <s v="XT248714236TS" u="1"/>
        <s v="XT248722935TS" u="1"/>
        <s v="XT248781363TS" u="1"/>
        <s v="XT248814720TS" u="1"/>
        <s v="XT248829432TS" u="1"/>
        <s v="XT248830387TS" u="1"/>
        <s v="XT248842221TS" u="1"/>
        <s v="XT248843385TS" u="1"/>
        <s v="XT248845695TS" u="1"/>
        <s v="XT248846696TS" u="1"/>
        <s v="XT248846838TS" u="1"/>
        <s v="XT248852630TS" u="1"/>
        <s v="XT248881976TS" u="1"/>
        <s v="XT248883040TS" u="1"/>
        <s v="XT248914144TS" u="1"/>
        <s v="XT248923804TS" u="1"/>
        <s v="XT248982436TS" u="1"/>
        <s v="XT249033415TS" u="1"/>
        <s v="XT249033835TS" u="1"/>
        <s v="XT249034305TS" u="1"/>
        <s v="XT249052692TS" u="1"/>
        <s v="XT249068406TS" u="1"/>
        <s v="XT249185861TS" u="1"/>
        <s v="XT249200983TS" u="1"/>
        <s v="XT249337916TS" u="1"/>
        <s v="XT249337947TS" u="1"/>
        <s v="XT249432571TS" u="1"/>
        <s v="XT249479619TS" u="1"/>
        <s v="XT249518175TS" u="1"/>
        <s v="XT249666055TS" u="1"/>
        <s v="XT249689436TS" u="1"/>
        <s v="XT249802215TS" u="1"/>
        <s v="XT249821695TS" u="1"/>
        <s v="XT249838299TS" u="1"/>
        <s v="XT249867803TS" u="1"/>
        <s v="XT249913264TS" u="1"/>
        <s v="XT249942481TS" u="1"/>
        <s v="XT249943283TS" u="1"/>
        <s v="XT249943345TS" u="1"/>
        <s v="XT249955848TS" u="1"/>
        <s v="XT249987046TS" u="1"/>
        <s v="XT250026258TS" u="1"/>
        <s v="XT250034197TS" u="1"/>
        <s v="XT250039659TS" u="1"/>
        <s v="XT250040555TS" u="1"/>
        <s v="XT250041768TS" u="1"/>
        <s v="XT250045402TS" u="1"/>
        <s v="XT250068522TS" u="1"/>
        <s v="XT250081563TS" u="1"/>
        <s v="XT250109862TS" u="1"/>
        <s v="XT250124706TS" u="1"/>
        <s v="XT250164775TS" u="1"/>
        <s v="XT250168446TS" u="1"/>
        <s v="XT250191060TS" u="1"/>
        <s v="XT250194154TS" u="1"/>
        <s v="XT250223845TS" u="1"/>
        <s v="XT250244195TS" u="1"/>
        <s v="XT250260865TS" u="1"/>
        <s v="XT250269688TS" u="1"/>
        <s v="XT250335577TS" u="1"/>
        <s v="XT250351022TS" u="1"/>
        <s v="XT250423736TS" u="1"/>
        <s v="XT250433591TS" u="1"/>
        <s v="XT250468573TS" u="1"/>
        <s v="XT250469450TS" u="1"/>
        <s v="XT250517328TS" u="1"/>
        <s v="XT250550805TS" u="1"/>
        <s v="XT250573996TS" u="1"/>
        <s v="XT250579282TS" u="1"/>
        <s v="XT250585186TS" u="1"/>
        <s v="XT250611297TS" u="1"/>
        <s v="XT250637250TS" u="1"/>
        <s v="XT250638048TS" u="1"/>
        <s v="XT250667985TS" u="1"/>
        <s v="XT250674632TS" u="1"/>
        <s v="XT250697125TS" u="1"/>
        <s v="XT250719245TS" u="1"/>
        <s v="XT250727233TS" u="1"/>
        <s v="XT250731365TS" u="1"/>
        <s v="XT250743973TS" u="1"/>
        <s v="XT250757133TS" u="1"/>
        <s v="XT250804978TS" u="1"/>
        <s v="XT250821429TS" u="1"/>
        <s v="XT250890866TS" u="1"/>
        <s v="XT250912297TS" u="1"/>
        <s v="XT250918096TS" u="1"/>
        <s v="XT250982783TS" u="1"/>
        <s v="XT250987905TS" u="1"/>
        <s v="XT251001986TS" u="1"/>
        <s v="XT251013556TS" u="1"/>
        <s v="XT251035826TS" u="1"/>
        <s v="XT251040137TS" u="1"/>
        <s v="XT251052886TS" u="1"/>
        <s v="XT251060984TS" u="1"/>
        <s v="XT251102914TS" u="1"/>
        <s v="XT251111536TS" u="1"/>
        <s v="XT251115175TS" u="1"/>
        <s v="XT251137003TS" u="1"/>
        <s v="XT251140665TS" u="1"/>
        <s v="XT251236301TS" u="1"/>
        <s v="XT251238130TS" u="1"/>
        <s v="XT251239299TS" u="1"/>
        <s v="XT251248993TS" u="1"/>
        <s v="XT251266612TS" u="1"/>
        <s v="XT251267462TS" u="1"/>
        <s v="XT251320640TS" u="1"/>
        <s v="XT251329312TS" u="1"/>
        <s v="XT324168352TS" u="1"/>
        <s v="XT411548200TS" u="1"/>
        <s v="XT411632525TS" u="1"/>
        <s v="XT411641880TS" u="1"/>
        <s v="XT411647785TS" u="1"/>
        <s v="XT411651215TS" u="1"/>
        <s v="XT411651414TS" u="1"/>
        <s v="XT411665594TS" u="1"/>
        <s v="XT411665957TS" u="1"/>
        <s v="XT411672051TS" u="1"/>
        <s v="XT411674401TS" u="1"/>
        <s v="XT411690885TS" u="1"/>
        <s v="XT411692970TS" u="1"/>
        <s v="XT411696923TS" u="1"/>
        <s v="XT411709406TS" u="1"/>
        <s v="XT411720344TS" u="1"/>
        <s v="XT411734034TS" u="1"/>
        <s v="XT411734119TS" u="1"/>
        <s v="XT411735508TS" u="1"/>
        <s v="XT411741145TS" u="1"/>
        <s v="XT411745227TS" u="1"/>
        <s v="XT411751315TS" u="1"/>
        <s v="XT411753020TS" u="1"/>
        <s v="XT411755621TS" u="1"/>
        <s v="XT411756525TS" u="1"/>
        <s v="XT411757738TS" u="1"/>
        <s v="XT411760048TS" u="1"/>
        <s v="XT411766350TS" u="1"/>
        <s v="XT411772179TS" u="1"/>
        <s v="XT411774594TS" u="1"/>
        <s v="XT411779849TS" u="1"/>
        <s v="XT411783534TS" u="1"/>
        <s v="XT411786031TS" u="1"/>
        <s v="XT411787139TS" u="1"/>
        <s v="XT411787213TS" u="1"/>
        <s v="XT411790861TS" u="1"/>
        <s v="XT411791513TS" u="1"/>
        <s v="XT411795912TS" u="1"/>
        <s v="XT411796643TS" u="1"/>
        <s v="XT411796665TS" u="1"/>
        <s v="XT411797184TS" u="1"/>
        <s v="XT411799344TS" u="1"/>
        <s v="XT411800904TS" u="1"/>
        <s v="XT411801989TS" u="1"/>
        <s v="XT411802012TS" u="1"/>
        <s v="XT411802701TS" u="1"/>
        <s v="XT411803485TS" u="1"/>
        <s v="XT411804115TS" u="1"/>
        <s v="XT411808899TS" u="1"/>
        <s v="XT411813488TS" u="1"/>
        <s v="XT411816025TS" u="1"/>
        <s v="XT411824830TS" u="1"/>
        <s v="XT411825954TS" u="1"/>
        <s v="XT411834338TS" u="1"/>
        <s v="XT411842643TS" u="1"/>
        <s v="XT411846645TS" u="1"/>
        <s v="XT411852005TS" u="1"/>
        <s v="XT411854403TS" u="1"/>
        <s v="XT411854540TS" u="1"/>
        <s v="XT411857489TS" u="1"/>
        <s v="XT411861069TS" u="1"/>
        <s v="XT411866888TS" u="1"/>
        <s v="XT411866959TS" u="1"/>
        <s v="XT411870587TS" u="1"/>
        <s v="XT411873875TS" u="1"/>
        <s v="XT411874178TS" u="1"/>
        <s v="XT411874266TS" u="1"/>
        <s v="XT411879250TS" u="1"/>
        <s v="XT411897911TS" u="1"/>
        <s v="XT411902625TS" u="1"/>
        <s v="XT411908234TS" u="1"/>
        <s v="XT411909036TS" u="1"/>
        <s v="XT411915875TS" u="1"/>
        <s v="XT411919166TS" u="1"/>
        <s v="XT411922488TS" u="1"/>
        <s v="XT411923761TS" u="1"/>
        <s v="XT411925538TS" u="1"/>
        <s v="XT411937757TS" u="1"/>
        <s v="XT411937947TS" u="1"/>
        <s v="XT411939815TS" u="1"/>
        <s v="XT411941442TS" u="1"/>
        <s v="XT411942672TS" u="1"/>
        <s v="XT411946966TS" u="1"/>
        <s v="XT411953701TS" u="1"/>
        <s v="XT411955866TS" u="1"/>
        <s v="XT411957456TS" u="1"/>
        <s v="XT411957677TS" u="1"/>
        <s v="XT411961455TS" u="1"/>
        <s v="XT411976565TS" u="1"/>
        <s v="XT411977929TS" u="1"/>
        <s v="XT411978080TS" u="1"/>
        <s v="XT411978093TS" u="1"/>
        <s v="XT411979301TS" u="1"/>
        <s v="XT411981945TS" u="1"/>
        <s v="XT411988691TS" u="1"/>
        <s v="XT411988714TS" u="1"/>
        <s v="XT411988949TS" u="1"/>
        <s v="XT411989666TS" u="1"/>
        <s v="XT412001715TS" u="1"/>
        <s v="XT412002319TS" u="1"/>
        <s v="XT412014776TS" u="1"/>
        <s v="XT412017450TS" u="1"/>
        <s v="XT412025819TS" u="1"/>
        <s v="XT412027219TS" u="1"/>
        <s v="XT412030527TS" u="1"/>
        <s v="XT412033041TS" u="1"/>
        <s v="XT412037661TS" u="1"/>
        <s v="XT412037715TS" u="1"/>
        <s v="XT412038066TS" u="1"/>
        <s v="XT412039870TS" u="1"/>
        <s v="XT412039906TS" u="1"/>
        <s v="XT412041547TS" u="1"/>
        <s v="XT412045331TS" u="1"/>
        <s v="XT412059976TS" u="1"/>
        <s v="XT412060095TS" u="1"/>
        <s v="XT412060121TS" u="1"/>
        <s v="XT412061935TS" u="1"/>
        <s v="XT412064830TS" u="1"/>
        <s v="XT412065795TS" u="1"/>
        <s v="XT412068258TS" u="1"/>
        <s v="XT412069275TS" u="1"/>
        <s v="XT412077263TS" u="1"/>
        <s v="XT412077351TS" u="1"/>
        <s v="XT412080055TS" u="1"/>
        <s v="XT412082127TS" u="1"/>
        <s v="XT412084410TS" u="1"/>
        <s v="XT412090242TS" u="1"/>
        <s v="XT412096130TS" u="1"/>
        <s v="XT412099860TS" u="1"/>
        <s v="XT412103224TS" u="1"/>
        <s v="XT412108725TS" u="1"/>
        <s v="XT412109434TS" u="1"/>
        <s v="XT412110667TS" u="1"/>
        <s v="XT412111319TS" u="1"/>
        <s v="XT412112915TS" u="1"/>
        <s v="XT412113915TS" u="1"/>
        <s v="XT412120837TS" u="1"/>
        <s v="XT412134270TS" u="1"/>
        <s v="XT412135173TS" u="1"/>
        <s v="XT412144833TS" u="1"/>
        <s v="XT412149800TS" u="1"/>
        <s v="XT412153835TS" u="1"/>
        <s v="XT412153999TS" u="1"/>
        <s v="XT412155717TS" u="1"/>
        <s v="XT412163109TS" u="1"/>
        <s v="XT412163231TS" u="1"/>
        <s v="XT412163395TS" u="1"/>
        <s v="XT412166595TS" u="1"/>
        <s v="XT412169526TS" u="1"/>
        <s v="XT412170643TS" u="1"/>
        <s v="XT412197195TS" u="1"/>
        <s v="XT412215424TS" u="1"/>
        <s v="XT412216190TS" u="1"/>
        <s v="XT412219369TS" u="1"/>
        <s v="XT412220795TS" u="1"/>
        <s v="XT412222748TS" u="1"/>
        <s v="XT412224196TS" u="1"/>
        <s v="XT412227586TS" u="1"/>
        <s v="XT412228167TS" u="1"/>
        <s v="XT412235809TS" u="1"/>
        <s v="XT412248135TS" u="1"/>
        <s v="XT412248816TS" u="1"/>
        <s v="XT412252020TS" u="1"/>
        <s v="XT412253949TS" u="1"/>
        <s v="XT412259252TS" u="1"/>
        <s v="XT412261684TS" u="1"/>
        <s v="XT412265275TS" u="1"/>
        <s v="XU032412073EE" u="1"/>
        <s v="XU032452130EE" u="1"/>
        <s v="XU032517480EE" u="1"/>
        <s v="XU032517493EE" u="1"/>
        <s v="XU032660441EE" u="1"/>
        <s v="XW221179163JF" u="1"/>
        <s v="XW221213580JF" u="1"/>
        <s v="XW221216127JF" u="1"/>
        <s v="XW221664292JF" u="1"/>
        <s v="XW221668100JF" u="1"/>
        <s v="XW221677472JF" u="1"/>
        <s v="XW221678787JF" u="1"/>
        <s v="XW221680202JF" u="1"/>
        <s v="XW222111542JF" u="1"/>
        <s v="XW222123041JF" u="1"/>
        <s v="XW222343816JF" u="1"/>
        <s v="XW222343820JF" u="1"/>
        <s v="XW222346256JF" u="1"/>
        <s v="XW222425254JF" u="1"/>
        <s v="XW222719182JF" u="1"/>
        <s v="XW222741971JF" u="1"/>
        <s v="XW223048877JF" u="1"/>
        <s v="XW223049170JF" u="1"/>
        <s v="XW223049722JF" u="1"/>
        <s v="XW223657161JF" u="1"/>
        <s v="XW223660554JF" u="1"/>
        <s v="XW223663737JF" u="1"/>
        <s v="XW223674200JF" u="1"/>
        <s v="XW224034446JF" u="1"/>
        <s v="XW224913405JF" u="1"/>
        <s v="XW225354415JF" u="1"/>
        <s v="XW225718036JF" u="1"/>
        <s v="XW225720410JF" u="1"/>
        <s v="XW225869671JF" u="1"/>
        <s v="XW226135283JF" u="1"/>
        <s v="XW226625035JF" u="1"/>
        <s v="XW226712128JF" u="1"/>
        <s v="XW226713313JF" u="1"/>
        <s v="XW226713843JF" u="1"/>
        <s v="XW226714588JF" u="1"/>
        <s v="XW227088871JF" u="1"/>
        <s v="XW227115515JF" u="1"/>
        <s v="XW227322092JF" u="1"/>
        <s v="XW227324650JF" u="1"/>
        <s v="XW227325505JF" u="1"/>
        <s v="XW227325845JF" u="1"/>
        <s v="XW227327585JF" u="1"/>
        <s v="XW227327885JF" u="1"/>
        <s v="XW227328095JF" u="1"/>
        <s v="XW227328824JF" u="1"/>
        <s v="XW227329997JF" u="1"/>
        <s v="XW227330743JF" u="1"/>
        <s v="XW227334440JF" u="1"/>
        <s v="XW227337715JF" u="1"/>
        <s v="XW227522037JF" u="1"/>
        <s v="XW227523063JF" u="1"/>
        <s v="XW227523664JF" u="1"/>
        <s v="XW227524126JF" u="1"/>
        <s v="XW227524130JF" u="1"/>
        <s v="XW227555260JF" u="1"/>
        <s v="XW227556061JF" u="1"/>
        <s v="XW227593311JF" u="1"/>
        <s v="XW227615082JF" u="1"/>
        <s v="XW227615785JF" u="1"/>
        <s v="XW227656436JF" u="1"/>
        <s v="XW227662391JF" u="1"/>
        <s v="XW227666345JF" u="1"/>
        <s v="XW227666359JF" u="1"/>
        <s v="XW227666495JF" u="1"/>
        <s v="XW227800787JF" u="1"/>
        <s v="XW228154719JF" u="1"/>
        <s v="XY513687621JB" u="1"/>
        <s v="XY513691348JB" u="1"/>
        <s v="XY513692167JB" u="1"/>
        <s v="XY513692604JB" u="1"/>
        <s v="XY513692621JB" u="1"/>
        <s v="XY513694809JB" u="1"/>
        <s v="XY513694865JB" u="1"/>
        <s v="XY513695061JB" u="1"/>
        <s v="XY513698981JB" u="1"/>
        <s v="XY513698995JB" u="1"/>
        <s v="XY513699960JB" u="1"/>
        <s v="XY513701941JB" u="1"/>
        <s v="XY513701972JB" u="1"/>
        <s v="XY513704832JB" u="1"/>
        <s v="XY513705064JB" u="1"/>
        <s v="XY513705815JB" u="1"/>
        <s v="XY513705824JB" u="1"/>
        <s v="XY513705841JB" u="1"/>
        <s v="XY513705926JB" u="1"/>
        <s v="XY513707604JB" u="1"/>
        <s v="XY513707666JB" u="1"/>
        <s v="XY513708511JB" u="1"/>
        <s v="XY513708539JB" u="1"/>
        <s v="XY513708848JB" u="1"/>
        <s v="XY513708882JB" u="1"/>
        <s v="XY513711847JB" u="1"/>
        <s v="XY513711864JB" u="1"/>
        <s v="XY513713715JB" u="1"/>
        <s v="XY513713785JB" u="1"/>
        <s v="XY513714242JB" u="1"/>
        <s v="XY513714295JB" u="1"/>
        <s v="XY513714534JB" u="1"/>
        <s v="XY513714551JB" u="1"/>
        <s v="XY513717354JB" u="1"/>
        <s v="XY513718329JB" u="1"/>
        <s v="XY513718363JB" u="1"/>
        <s v="XY513718377JB" u="1"/>
        <s v="XY513718394JB" u="1"/>
        <s v="XY513721504JB" u="1"/>
        <s v="XY513721813JB" u="1"/>
        <s v="XY513724267JB" u="1"/>
        <s v="XY513724275JB" u="1"/>
        <s v="XY513724837JB" u="1"/>
        <s v="XY513724925JB" u="1"/>
        <s v="XY513724939JB" u="1"/>
        <s v="XY513725109JB" u="1"/>
        <s v="XY513726550JB" u="1"/>
        <s v="XY513727365JB" u="1"/>
        <s v="XY513727569JB" u="1"/>
        <s v="XY513727572JB" u="1"/>
        <s v="XY513727643JB" u="1"/>
        <s v="XY513729777JB" u="1"/>
        <s v="XY513729834JB" u="1"/>
        <s v="XY513729848JB" u="1"/>
        <s v="XY513729865JB" u="1"/>
        <s v="XY513729879JB" u="1"/>
        <s v="XY513731909JB" u="1"/>
        <s v="XY513731943JB" u="1"/>
        <s v="XY513731988JB" u="1"/>
        <s v="XY513732100JB" u="1"/>
        <s v="XY513732626JB" u="1"/>
        <s v="XY513732630JB" u="1"/>
        <s v="XY513733649JB" u="1"/>
        <s v="XY513733737JB" u="1"/>
        <s v="XY513733895JB" u="1"/>
        <s v="XY513734573JB" u="1"/>
        <s v="XY513734834JB" u="1"/>
        <s v="XY513735097JB" u="1"/>
        <s v="XY513740018JB" u="1"/>
        <s v="XF134030865FR" u="1"/>
        <s v="XF134036112FR" u="1"/>
        <s v="XF134040695FR" u="1"/>
        <s v="XF134120212FR" u="1"/>
        <s v="XF134176066FR" u="1"/>
        <s v="XF134215025FR" u="1"/>
        <s v="XF134264070FR" u="1"/>
        <s v="XF134264653FR" u="1"/>
        <s v="XF134348336FR" u="1"/>
        <s v="XF134427609FR" u="1"/>
        <s v="XF134427847FR" u="1"/>
        <s v="XF134428017FR" u="1"/>
        <s v="XF134428309FR" u="1"/>
        <s v="XF134533275FR" u="1"/>
        <s v="XF134534951FR" u="1"/>
        <s v="XF134536008FR" u="1"/>
        <s v="XF134536626FR" u="1"/>
        <s v="XF134619436FR" u="1"/>
        <s v="XF134619895FR" u="1"/>
        <s v="XF134621182FR" u="1"/>
        <s v="XF134621695FR" u="1"/>
        <s v="XF134621939FR" u="1"/>
        <s v="XF134622231FR" u="1"/>
        <s v="XF134713785FR" u="1"/>
        <s v="XF134714848FR" u="1"/>
        <s v="XF134762715FR" u="1"/>
        <s v="XF134888588FR" u="1"/>
        <s v="XF135008585FR" u="1"/>
        <s v="XF135008807FR" u="1"/>
        <s v="XF135009135FR" u="1"/>
        <s v="XF135009440FR" u="1"/>
        <s v="XF135009728FR" u="1"/>
        <s v="XF135010195FR" u="1"/>
        <s v="XF135010385FR" u="1"/>
        <s v="XF135010522FR" u="1"/>
        <s v="XF135111092FR" u="1"/>
        <s v="XF135111353FR" u="1"/>
        <s v="XF135157148FR" u="1"/>
        <s v="XF135157616FR" u="1"/>
        <s v="XF135200172FR" u="1"/>
        <s v="XF135200535FR" u="1"/>
        <s v="XF135200901FR" u="1"/>
        <s v="XF135202108FR" u="1"/>
        <s v="XF135251130FR" u="1"/>
        <s v="XF135262852FR" u="1"/>
        <s v="XF135292987FR" u="1"/>
        <s v="XF135371906FR" u="1"/>
        <s v="XF135372115FR" u="1"/>
        <s v="XF135372212FR" u="1"/>
        <s v="XF135461875FR" u="1"/>
        <s v="XF135475818FR" u="1"/>
        <s v="XF135475971FR" u="1"/>
        <s v="XF135476230FR" u="1"/>
        <s v="XF135506988FR" u="1"/>
        <s v="XF135507113FR" u="1"/>
        <s v="XF135507365FR" u="1"/>
        <s v="XF135507731FR" u="1"/>
        <s v="XF135549820FR" u="1"/>
        <s v="XF135570028FR" u="1"/>
        <s v="XF135681077FR" u="1"/>
        <s v="XF135741059FR" u="1"/>
        <s v="XF135754485FR" u="1"/>
        <s v="XF135754843FR" u="1"/>
        <s v="XF135756566FR" u="1"/>
        <s v="XF135756813FR" u="1"/>
        <s v="XF135757059FR" u="1"/>
        <s v="XF135761518FR" u="1"/>
        <s v="XF135764050FR" u="1"/>
        <s v="XF135810616FR" u="1"/>
        <s v="XF135811090FR" u="1"/>
        <s v="XN106303869FR" u="1"/>
        <s v="XN125259916FR" u="1"/>
        <s v="XN125259933FR" u="1"/>
        <s v="XN125259964FR" u="1"/>
        <s v="XN128652897FR" u="1"/>
        <s v="XN131632376FR" u="1"/>
        <s v="XS391632277FR" u="1"/>
        <s v="XS391635579FR" u="1"/>
        <s v="XS391638442FR" u="1"/>
        <s v="XS391639615FR" u="1"/>
        <s v="XS392886539FR" u="1"/>
        <s v="XS393321618FR" u="1"/>
        <s v="XS393331717FR" u="1"/>
        <s v="XS394327577FR" u="1"/>
        <s v="XS394329754FR" u="1"/>
        <s v="XS395277449FR" u="1"/>
        <s v="XS395590997FR" u="1"/>
        <s v="XS396133565FR" u="1"/>
        <s v="XS396504337FR" u="1"/>
        <s v="XS396632132FR" u="1"/>
        <s v="XS396871852FR" u="1"/>
        <s v="XS396874690FR" u="1"/>
        <s v="XS397041247FR" u="1"/>
        <s v="XS398101066FR" u="1"/>
        <s v="XS398106678FR" u="1"/>
        <s v="XS398108308FR" u="1"/>
        <s v="XS398118557FR" u="1"/>
        <s v="XS398122097FR" u="1"/>
        <s v="XS398126831FR" u="1"/>
        <s v="XS399180737FR" u="1"/>
        <s v="XS399711470FR" u="1"/>
        <s v="XS400288424FR" u="1"/>
        <s v="XS400323863FR" u="1"/>
        <s v="XS400765543FR" u="1"/>
        <s v="XS400795307FR" u="1"/>
        <s v="XS400799175FR" u="1"/>
        <s v="XS400802538FR" u="1"/>
        <s v="XS400807040FR" u="1"/>
        <s v="XS400809377FR" u="1"/>
        <s v="XS400848968FR" u="1"/>
        <s v="XS401802534FR" u="1"/>
        <s v="XS401803680FR" u="1"/>
        <s v="XS401816272FR" u="1"/>
        <s v="XS401819251FR" u="1"/>
        <s v="XS401820745FR" u="1"/>
        <s v="XS401951860FR" u="1"/>
        <s v="XS402022150FR" u="1"/>
        <s v="XS402036613FR" u="1"/>
        <s v="XS402902131FR" u="1"/>
        <s v="XS402905288FR" u="1"/>
        <s v="XS402941807FR" u="1"/>
        <s v="XS403268401FR" u="1"/>
        <s v="XS403303960FR" u="1"/>
        <s v="XS403307785FR" u="1"/>
        <s v="XT245817452TS" u="1"/>
        <s v="XT245997153TS" u="1"/>
        <s v="XT246093035TS" u="1"/>
        <s v="XT246097743TS" u="1"/>
        <s v="XT246160477TS" u="1"/>
        <s v="XT246174065TS" u="1"/>
        <s v="XT246328230TS" u="1"/>
        <s v="XT246391881TS" u="1"/>
        <s v="XT246453855TS" u="1"/>
        <s v="XT246547120TS" u="1"/>
        <s v="XT246591976TS" u="1"/>
        <s v="XT246600942TS" u="1"/>
        <s v="XT246603507TS" u="1"/>
        <s v="XT246611976TS" u="1"/>
        <s v="XT246620023TS" u="1"/>
        <s v="XT246648070TS" u="1"/>
        <s v="XT246649764TS" u="1"/>
        <s v="XT246686268TS" u="1"/>
        <s v="XT246740511TS" u="1"/>
        <s v="XT246818255TS" u="1"/>
        <s v="XT246829868TS" u="1"/>
        <s v="XT246830407TS" u="1"/>
        <s v="XT246860165TS" u="1"/>
        <s v="XT246901219TS" u="1"/>
        <s v="XT247001389TS" u="1"/>
        <s v="XT247016905TS" u="1"/>
        <s v="XT247031085TS" u="1"/>
        <s v="XT247064004TS" u="1"/>
        <s v="XT247089893TS" u="1"/>
        <s v="XT247112098TS" u="1"/>
        <s v="XT247121815TS" u="1"/>
        <s v="XT247123215TS" u="1"/>
        <s v="XT247194052TS" u="1"/>
        <s v="XT247242036TS" u="1"/>
        <s v="XT247252767TS" u="1"/>
        <s v="XT247264133TS" u="1"/>
        <s v="XT247327275TS" u="1"/>
        <s v="XT247350101TS" u="1"/>
        <s v="XT247374859TS" u="1"/>
        <s v="XT247488873TS" u="1"/>
        <s v="XT247517376TS" u="1"/>
        <s v="XT247539059TS" u="1"/>
        <s v="XT247550068TS" u="1"/>
        <s v="XT247562004TS" u="1"/>
        <s v="XT247565601TS" u="1"/>
        <s v="XT247617723TS" u="1"/>
        <s v="XT247637498TS" u="1"/>
        <s v="XT247658515TS" u="1"/>
        <s v="XT247681015TS" u="1"/>
        <s v="XT247714645TS" u="1"/>
        <s v="XT247725100TS" u="1"/>
        <s v="XT247731944TS" u="1"/>
        <s v="XT247747856TS" u="1"/>
        <s v="XT247762646TS" u="1"/>
        <s v="XT247785704TS" u="1"/>
        <s v="XT247811191TS" u="1"/>
        <s v="XT247824703TS" u="1"/>
        <s v="XT247830173TS" u="1"/>
        <s v="XT247864265TS" u="1"/>
        <s v="XT247880824TS" u="1"/>
        <s v="XT247897229TS" u="1"/>
        <s v="XT247940179TS" u="1"/>
        <s v="XT247942427TS" u="1"/>
        <s v="XT247961823TS" u="1"/>
        <s v="XT247992967TS" u="1"/>
        <s v="XT248047824TS" u="1"/>
        <s v="XT248055026TS" u="1"/>
        <s v="XT248058623TS" u="1"/>
        <s v="XT248058742TS" u="1"/>
        <s v="XT248080003TS" u="1"/>
        <s v="XT248135736TS" u="1"/>
        <s v="XT248139755TS" u="1"/>
        <s v="XT248174275TS" u="1"/>
        <s v="XT248180810TS" u="1"/>
        <s v="XT248214972TS" u="1"/>
        <s v="XT248235354TS" u="1"/>
        <s v="XT248246428TS" u="1"/>
        <s v="XT248252919TS" u="1"/>
        <s v="XT248310024TS" u="1"/>
        <s v="XT248317359TS" u="1"/>
        <s v="XT248338291TS" u="1"/>
        <s v="XT248401184TS" u="1"/>
        <s v="XT248423794TS" u="1"/>
        <s v="XT248454363TS" u="1"/>
        <s v="XT248478775TS" u="1"/>
        <s v="XT248523673TS" u="1"/>
        <s v="XT248554980TS" u="1"/>
        <s v="XT248600485TS" u="1"/>
        <s v="XT248650408TS" u="1"/>
        <s v="XT322733726TS" u="1"/>
        <s v="XT410955082TS" u="1"/>
        <s v="XT411016930TS" u="1"/>
        <s v="XT411040620TS" u="1"/>
        <s v="XT411049323TS" u="1"/>
        <s v="XT411054751TS" u="1"/>
        <s v="XT411075907TS" u="1"/>
        <s v="XT411086096TS" u="1"/>
        <s v="XT411087318TS" u="1"/>
        <s v="XT411114676TS" u="1"/>
        <s v="XT411124789TS" u="1"/>
        <s v="XT411156591TS" u="1"/>
        <s v="XT411162455TS" u="1"/>
        <s v="XT411165236TS" u="1"/>
        <s v="XT411167492TS" u="1"/>
        <s v="XT411173351TS" u="1"/>
        <s v="XT411174927TS" u="1"/>
        <s v="XT411175468TS" u="1"/>
        <s v="XT411175750TS" u="1"/>
        <s v="XT411184629TS" u="1"/>
        <s v="XT411194657TS" u="1"/>
        <s v="XT411198089TS" u="1"/>
        <s v="XT411199036TS" u="1"/>
        <s v="XT411199155TS" u="1"/>
        <s v="XT411200247TS" u="1"/>
        <s v="XT411204561TS" u="1"/>
        <s v="XT411207378TS" u="1"/>
        <s v="XT411208648TS" u="1"/>
        <s v="XT411210160TS" u="1"/>
        <s v="XT411227505TS" u="1"/>
        <s v="XT411228130TS" u="1"/>
        <s v="XT411237088TS" u="1"/>
        <s v="XT411238260TS" u="1"/>
        <s v="XT411239035TS" u="1"/>
        <s v="XT411248151TS" u="1"/>
        <s v="XT411253960TS" u="1"/>
        <s v="XT411255311TS" u="1"/>
        <s v="XT411272195TS" u="1"/>
        <s v="XT411277855TS" u="1"/>
        <s v="XT411284043TS" u="1"/>
        <s v="XT411289465TS" u="1"/>
        <s v="XT411290401TS" u="1"/>
        <s v="XT411297325TS" u="1"/>
        <s v="XT411315222TS" u="1"/>
        <s v="XT411320369TS" u="1"/>
        <s v="XT411321280TS" u="1"/>
        <s v="XT411323008TS" u="1"/>
        <s v="XT411328172TS" u="1"/>
        <s v="XT411338237TS" u="1"/>
        <s v="XT411339144TS" u="1"/>
        <s v="XT411339422TS" u="1"/>
        <s v="XT411347769TS" u="1"/>
        <s v="XT411352596TS" u="1"/>
        <s v="XT411358157TS" u="1"/>
        <s v="XT411361567TS" u="1"/>
        <s v="XT411371555TS" u="1"/>
        <s v="XT411372065TS" u="1"/>
        <s v="XT411374764TS" u="1"/>
        <s v="XT411378960TS" u="1"/>
        <s v="XT411379355TS" u="1"/>
        <s v="XT411383514TS" u="1"/>
        <s v="XT411386382TS" u="1"/>
        <s v="XT411401629TS" u="1"/>
        <s v="XT411402831TS" u="1"/>
        <s v="XT411406011TS" u="1"/>
        <s v="XT411417045TS" u="1"/>
        <s v="XT411418920TS" u="1"/>
        <s v="XT411420441TS" u="1"/>
        <s v="XT411420821TS" u="1"/>
        <s v="XT411431360TS" u="1"/>
        <s v="XT411433136TS" u="1"/>
        <s v="XT411433198TS" u="1"/>
        <s v="XT411433710TS" u="1"/>
        <s v="XT411443685TS" u="1"/>
        <s v="XT411447254TS" u="1"/>
        <s v="XT411448161TS" u="1"/>
        <s v="XT411448728TS" u="1"/>
        <s v="XT411448949TS" u="1"/>
        <s v="XT411453665TS" u="1"/>
        <s v="XT411466015TS" u="1"/>
        <s v="XT411468736TS" u="1"/>
        <s v="XT411469161TS" u="1"/>
        <s v="XT411471806TS" u="1"/>
        <s v="XT411473339TS" u="1"/>
        <s v="XT411474586TS" u="1"/>
        <s v="XT411475555TS" u="1"/>
        <s v="XT411478720TS" u="1"/>
        <s v="XT411479359TS" u="1"/>
        <s v="XT411479549TS" u="1"/>
        <s v="XT411483279TS" u="1"/>
        <s v="XT411488687TS" u="1"/>
        <s v="XT411489912TS" u="1"/>
        <s v="XT411497454TS" u="1"/>
        <s v="XT411503659TS" u="1"/>
        <s v="XT411509736TS" u="1"/>
        <s v="XT411519265TS" u="1"/>
        <s v="XT411522896TS" u="1"/>
        <s v="XT411530305TS" u="1"/>
        <s v="XT411530345TS" u="1"/>
        <s v="XT411530892TS" u="1"/>
        <s v="XT411531805TS" u="1"/>
        <s v="XT411539772TS" u="1"/>
        <s v="XT411540890TS" u="1"/>
        <s v="XT411542958TS" u="1"/>
        <s v="XT411549134TS" u="1"/>
        <s v="XT411549253TS" u="1"/>
        <s v="XT411553505TS" u="1"/>
        <s v="XT411559406TS" u="1"/>
        <s v="XT411562250TS" u="1"/>
        <s v="XT411565582TS" u="1"/>
        <s v="XT411568694TS" u="1"/>
        <s v="XT411579374TS" u="1"/>
        <s v="XT411587234TS" u="1"/>
        <s v="XT411591313TS" u="1"/>
        <s v="XT411600718TS" u="1"/>
        <s v="XU032062182EE" u="1"/>
        <s v="XU032062196EE" u="1"/>
        <s v="XU032062205EE" u="1"/>
        <s v="XU032062219EE" u="1"/>
        <s v="XW211507417JF" u="1"/>
        <s v="XW211510889JF" u="1"/>
        <s v="XW211514333JF" u="1"/>
        <s v="XW211517666JF" u="1"/>
        <s v="XW212218306JF" u="1"/>
        <s v="XW213210167JF" u="1"/>
        <s v="XW214528416JF" u="1"/>
        <s v="XW214534181JF" u="1"/>
        <s v="XW214537639JF" u="1"/>
        <s v="XW214542863JF" u="1"/>
        <s v="XW214547154JF" u="1"/>
        <s v="XW214549393JF" u="1"/>
        <s v="XW214551216JF" u="1"/>
        <s v="XW214959929JF" u="1"/>
        <s v="XW214972995JF" u="1"/>
        <s v="XW215002462JF" u="1"/>
        <s v="XW215437455JF" u="1"/>
        <s v="XW215449269JF" u="1"/>
        <s v="XW215452033JF" u="1"/>
        <s v="XW215689919JF" u="1"/>
        <s v="XW215700680JF" u="1"/>
        <s v="XW215856015JF" u="1"/>
        <s v="XW215857081JF" u="1"/>
        <s v="XW216141324JF" u="1"/>
        <s v="XW216241455JF" u="1"/>
        <s v="XW217078971JF" u="1"/>
        <s v="XW218269907JF" u="1"/>
        <s v="XW218295204JF" u="1"/>
        <s v="XW218296553JF" u="1"/>
        <s v="XW219531730JF" u="1"/>
        <s v="XW219531743JF" u="1"/>
        <s v="XW219537176JF" u="1"/>
        <s v="XW219836201JF" u="1"/>
        <s v="XW220328904JF" u="1"/>
        <s v="XW220601234JF" u="1"/>
        <s v="XY513479442JB" u="1"/>
        <s v="XY513479456JB" u="1"/>
        <s v="XY513479460JB" u="1"/>
        <s v="XY513479473JB" u="1"/>
        <s v="XY513479487JB" u="1"/>
        <s v="XY513479495JB" u="1"/>
        <s v="XY513485301JB" u="1"/>
        <s v="XY513485584JB" u="1"/>
        <s v="XY513485607JB" u="1"/>
        <s v="XY513485615JB" u="1"/>
        <s v="XY513485655JB" u="1"/>
        <s v="XY513485669JB" u="1"/>
        <s v="XY513486182JB" u="1"/>
        <s v="XY513486219JB" u="1"/>
        <s v="XY513486236JB" u="1"/>
        <s v="XY513486267JB" u="1"/>
        <s v="XY513486275JB" u="1"/>
        <s v="XY513486284JB" u="1"/>
        <s v="XY513486369JB" u="1"/>
        <s v="XY513486372JB" u="1"/>
        <s v="XY513486443JB" u="1"/>
        <s v="XY513486491JB" u="1"/>
        <s v="XY513486528JB" u="1"/>
        <s v="XY513486559JB" u="1"/>
        <s v="XY513486633JB" u="1"/>
        <s v="XY513486752JB" u="1"/>
        <s v="XY513486770JB" u="1"/>
        <s v="XY513486885JB" u="1"/>
        <s v="XY513487333JB" u="1"/>
        <s v="XY513487347JB" u="1"/>
        <s v="XY513487395JB" u="1"/>
        <s v="XY513487418JB" u="1"/>
        <s v="XY513487483JB" u="1"/>
        <s v="XY513487571JB" u="1"/>
        <s v="XY513487599JB" u="1"/>
        <s v="XY513487713JB" u="1"/>
        <s v="XY513487775JB" u="1"/>
        <s v="XY513487789JB" u="1"/>
        <s v="XY513487925JB" u="1"/>
        <s v="XY513487979JB" u="1"/>
        <s v="XY513487982JB" u="1"/>
        <s v="XY513488104JB" u="1"/>
        <s v="XY513488118JB" u="1"/>
        <s v="XY513488413JB" u="1"/>
        <s v="XY513488634JB" u="1"/>
        <s v="XY513488696JB" u="1"/>
        <s v="XY513488991JB" u="1"/>
        <s v="XY513490479JB" u="1"/>
        <s v="XY513490482JB" u="1"/>
        <s v="XY513490496JB" u="1"/>
        <s v="XY513490641JB" u="1"/>
        <s v="XY513496026JB" u="1"/>
        <s v="XY513497097JB" u="1"/>
        <s v="XY513497106JB" u="1"/>
        <s v="XY513497137JB" u="1"/>
        <s v="XY513497154JB" u="1"/>
        <s v="XY513497211JB" u="1"/>
        <s v="XY513501335JB" u="1"/>
        <s v="XY513501551JB" u="1"/>
        <s v="XY513502398JB" u="1"/>
        <s v="XY513502407JB" u="1"/>
        <s v="XY513502747JB" u="1"/>
        <s v="XY513506240JB" u="1"/>
        <s v="XY513506837JB" u="1"/>
        <s v="XY513506973JB" u="1"/>
        <s v="XY513512656JB" u="1"/>
        <s v="XY513513299JB" u="1"/>
        <s v="XY513514555JB" u="1"/>
        <s v="XY513514569JB" u="1"/>
        <s v="XY513514847JB" u="1"/>
        <s v="XY513514855JB" u="1"/>
        <s v="XY513522667JB" u="1"/>
        <s v="XY513523150JB" u="1"/>
        <s v="XY513523486JB" u="1"/>
        <s v="XY513523849JB" u="1"/>
        <s v="XY513525840JB" u="1"/>
        <s v="XY513525915JB" u="1"/>
        <s v="XY513525955JB" u="1"/>
        <s v="XY513533917JB" u="1"/>
        <s v="XY513534550JB" u="1"/>
        <s v="XY513534912JB" u="1"/>
        <s v="XY513535158JB" u="1"/>
        <s v="XY513540759JB" u="1"/>
        <s v="XY513541581JB" u="1"/>
        <s v="XY513541961JB" u="1"/>
        <s v="XY513541989JB" u="1"/>
        <s v="XY513542065JB" u="1"/>
        <s v="XY513547505JB" u="1"/>
        <s v="XY513547607JB" u="1"/>
        <s v="XY513548196JB" u="1"/>
        <s v="XY513554090JB" u="1"/>
        <s v="XY513554506JB" u="1"/>
        <s v="XY513554523JB" u="1"/>
        <s v="XY513555360JB" u="1"/>
        <s v="XY513555682JB" u="1"/>
        <s v="XY513555807JB" u="1"/>
        <s v="XY513565676JB" u="1"/>
        <s v="XY513565818JB" u="1"/>
        <s v="XY513565835JB" u="1"/>
        <s v="XY513565910JB" u="1"/>
        <s v="XY513565971JB" u="1"/>
        <s v="XY513566005JB" u="1"/>
        <s v="XY513566019JB" u="1"/>
        <s v="XY513566084JB" u="1"/>
        <s v="XY513566098JB" u="1"/>
        <s v="XY513566115JB" u="1"/>
        <s v="XY513566155JB" u="1"/>
        <s v="XY513566169JB" u="1"/>
        <s v="XY513566190JB" u="1"/>
        <s v="XY513566455JB" u="1"/>
        <s v="XY513567116JB" u="1"/>
        <s v="XY513567120JB" u="1"/>
        <s v="XY513574899JB" u="1"/>
        <s v="XY513585684JB" u="1"/>
        <s v="XY513585865JB" u="1"/>
        <s v="XY513588460JB" u="1"/>
        <s v="XY513588558JB" u="1"/>
        <s v="XY513588601JB" u="1"/>
        <s v="XY513589275JB" u="1"/>
        <s v="XY513589385JB" u="1"/>
        <s v="XY513589859JB" u="1"/>
        <s v="XY513595616JB" u="1"/>
        <s v="XY513596934JB" u="1"/>
        <s v="XY513597617JB" u="1"/>
        <s v="XY513598895JB" u="1"/>
        <s v="XY513598904JB" u="1"/>
        <s v="XY513598918JB" u="1"/>
        <s v="XY513598921JB" u="1"/>
        <s v="XY513598949JB" u="1"/>
        <s v="XY513598983JB" u="1"/>
        <s v="XY513599003JB" u="1"/>
        <s v="XY513599480JB" u="1"/>
        <s v="XY513599547JB" u="1"/>
        <s v="XY513600585JB" u="1"/>
        <s v="XY513600599JB" u="1"/>
        <s v="XY513600625JB" u="1"/>
        <s v="XY513600639JB" u="1"/>
        <s v="XY513600761JB" u="1"/>
        <s v="XY513600775JB" u="1"/>
        <s v="XY513600815JB" u="1"/>
        <s v="XY513600829JB" u="1"/>
        <s v="XY513601210JB" u="1"/>
        <s v="XY513601223JB" u="1"/>
        <s v="XY513608805JB" u="1"/>
        <s v="XY513609933JB" u="1"/>
        <s v="XY513609947JB" u="1"/>
        <s v="XY513609978JB" u="1"/>
        <s v="XY513610579JB" u="1"/>
        <s v="XY513610622JB" u="1"/>
        <s v="XY513610667JB" u="1"/>
        <s v="XY513610928JB" u="1"/>
        <s v="XY513611194JB" u="1"/>
        <s v="XY513611225JB" u="1"/>
        <s v="XY513611282JB" u="1"/>
        <s v="XY513611835JB" u="1"/>
        <s v="XY513611897JB" u="1"/>
        <s v="XY513612623JB" u="1"/>
        <s v="XY513613266JB" u="1"/>
        <s v="XY513613270JB" u="1"/>
        <s v="XY513613297JB" u="1"/>
        <s v="XY513613337JB" u="1"/>
        <s v="XY513622991JB" u="1"/>
        <s v="XY513623334JB" u="1"/>
        <s v="XY513623833JB" u="1"/>
        <s v="XY513623847JB" u="1"/>
        <s v="XY513624003JB" u="1"/>
        <s v="XY513624365JB" u="1"/>
        <s v="XY513624595JB" u="1"/>
        <s v="XY513625162JB" u="1"/>
        <s v="XY513626809JB" u="1"/>
        <s v="XY513626888JB" u="1"/>
        <s v="XY513626891JB" u="1"/>
        <s v="XY513627101JB" u="1"/>
        <s v="XY513627733JB" u="1"/>
        <s v="XY513627747JB" u="1"/>
        <s v="XY513627755JB" u="1"/>
        <s v="XY513627764JB" u="1"/>
        <s v="XY513627778JB" u="1"/>
        <s v="XY513627781JB" u="1"/>
        <s v="XY513627795JB" u="1"/>
        <s v="XY513627804JB" u="1"/>
        <s v="XY513627818JB" u="1"/>
        <s v="XY513627821JB" u="1"/>
        <s v="XY513627835JB" u="1"/>
        <s v="XY513638577JB" u="1"/>
        <s v="XY513638585JB" u="1"/>
        <s v="XY513640332JB" u="1"/>
        <s v="XY513640805JB" u="1"/>
        <s v="XY513640933JB" u="1"/>
        <s v="XY513642903JB" u="1"/>
        <s v="XY513643033JB" u="1"/>
        <s v="XY513645649JB" u="1"/>
        <s v="XY513645754JB" u="1"/>
        <s v="XY513646397JB" u="1"/>
        <s v="XY513646437JB" u="1"/>
        <s v="XY513646701JB" u="1"/>
        <s v="XY513646729JB" u="1"/>
        <s v="XY513646750JB" u="1"/>
        <s v="XY513646967JB" u="1"/>
        <s v="XY513647256JB" u="1"/>
        <s v="XY513647287JB" u="1"/>
        <s v="XY513648968JB" u="1"/>
        <s v="XY513650480JB" u="1"/>
        <s v="XY513658381JB" u="1"/>
        <s v="XY513659943JB" u="1"/>
        <s v="XY513659974JB" u="1"/>
        <s v="XY513660266JB" u="1"/>
        <s v="XY513662576JB" u="1"/>
        <s v="XY513664020JB" u="1"/>
        <s v="XY513664033JB" u="1"/>
        <s v="XY513669645JB" u="1"/>
        <s v="XY513669702JB" u="1"/>
        <s v="XY513669720JB" u="1"/>
        <s v="XY513669755JB" u="1"/>
        <s v="XY513673185JB" u="1"/>
        <s v="XY513673239JB" u="1"/>
        <s v="XY513673273JB" u="1"/>
        <s v="XY513673287JB" u="1"/>
        <s v="XY513673313JB" u="1"/>
        <s v="XY513674251JB" u="1"/>
        <s v="XY513676782JB" u="1"/>
        <s v="XY513682553JB" u="1"/>
        <s v="XY513682624JB" u="1"/>
        <s v="XY513682893JB" u="1"/>
        <s v="XY513686100JB" u="1"/>
        <s v="XY513687391JB" u="1"/>
        <s v="XF132539165FR" u="1"/>
        <s v="XF132546055FR" u="1"/>
        <s v="XF132574269FR" u="1"/>
        <s v="XF132574414FR" u="1"/>
        <s v="XF132574670FR" u="1"/>
        <s v="XF132574935FR" u="1"/>
        <s v="XF132615238FR" u="1"/>
        <s v="XF132643755FR" u="1"/>
        <s v="XF132710035FR" u="1"/>
        <s v="XF132857415FR" u="1"/>
        <s v="XF132857557FR" u="1"/>
        <s v="XF132901803FR" u="1"/>
        <s v="XF132902640FR" u="1"/>
        <s v="XF132903415FR" u="1"/>
        <s v="XF132907240FR" u="1"/>
        <s v="XF132908007FR" u="1"/>
        <s v="XF132908378FR" u="1"/>
        <s v="XF132908965FR" u="1"/>
        <s v="XF133013676FR" u="1"/>
        <s v="XF133015028FR" u="1"/>
        <s v="XF133022616FR" u="1"/>
        <s v="XF133183437FR" u="1"/>
        <s v="XF133183777FR" u="1"/>
        <s v="XF133277616FR" u="1"/>
        <s v="XF133277749FR" u="1"/>
        <s v="XF133277871FR" u="1"/>
        <s v="XF133402574FR" u="1"/>
        <s v="XF133426068FR" u="1"/>
        <s v="XF133566428FR" u="1"/>
        <s v="XF133637932FR" u="1"/>
        <s v="XF133660879FR" u="1"/>
        <s v="XF133661021FR" u="1"/>
        <s v="XF133661494FR" u="1"/>
        <s v="XF133662234FR" u="1"/>
        <s v="XF133662897FR" u="1"/>
        <s v="XF133663022FR" u="1"/>
        <s v="XF133663265FR" u="1"/>
        <s v="XF133692412FR" u="1"/>
        <s v="XF133730549FR" u="1"/>
        <s v="XF133733046FR" u="1"/>
        <s v="XF133893649FR" u="1"/>
        <s v="XF133893975FR" u="1"/>
        <s v="XF133965005FR" u="1"/>
        <s v="XF133965249FR" u="1"/>
        <s v="XF133966862FR" u="1"/>
        <s v="XF133967063FR" u="1"/>
        <s v="XF133967205FR" u="1"/>
        <s v="XG929421021JB" u="1"/>
        <s v="XS382027990FR" u="1"/>
        <s v="XS382049315FR" u="1"/>
        <s v="XS382510995FR" u="1"/>
        <s v="XS382530717FR" u="1"/>
        <s v="XS382925309FR" u="1"/>
        <s v="XS383660660FR" u="1"/>
        <s v="XS383665344FR" u="1"/>
        <s v="XS384012936FR" u="1"/>
        <s v="XS384017448FR" u="1"/>
        <s v="XS384192583FR" u="1"/>
        <s v="XS384193575FR" u="1"/>
        <s v="XS384755430FR" u="1"/>
        <s v="XS385261271FR" u="1"/>
        <s v="XS385856704FR" u="1"/>
        <s v="XS385860712FR" u="1"/>
        <s v="XS385863775FR" u="1"/>
        <s v="XS385869362FR" u="1"/>
        <s v="XS386828996FR" u="1"/>
        <s v="XS386965970FR" u="1"/>
        <s v="XS387768358FR" u="1"/>
        <s v="XS388424186FR" u="1"/>
        <s v="XS388439061FR" u="1"/>
        <s v="XS388592555FR" u="1"/>
        <s v="XS388919615FR" u="1"/>
        <s v="XS389132286FR" u="1"/>
        <s v="XS389998552FR" u="1"/>
        <s v="XS390050054FR" u="1"/>
        <s v="XT243829991TS" u="1"/>
        <s v="XT243934725TS" u="1"/>
        <s v="XT244000075TS" u="1"/>
        <s v="XT244205357TS" u="1"/>
        <s v="XT244215204TS" u="1"/>
        <s v="XT244236473TS" u="1"/>
        <s v="XT244248233TS" u="1"/>
        <s v="XT244354988TS" u="1"/>
        <s v="XT244428561TS" u="1"/>
        <s v="XT244456409TS" u="1"/>
        <s v="XT244531705TS" u="1"/>
        <s v="XT244686251TS" u="1"/>
        <s v="XT244699502TS" u="1"/>
        <s v="XT244753305TS" u="1"/>
        <s v="XT244781748TS" u="1"/>
        <s v="XT244803995TS" u="1"/>
        <s v="XT245005445TS" u="1"/>
        <s v="XT245015028TS" u="1"/>
        <s v="XT245065537TS" u="1"/>
        <s v="XT245074556TS" u="1"/>
        <s v="XT245086126TS" u="1"/>
        <s v="XT245086130TS" u="1"/>
        <s v="XT245086554TS" u="1"/>
        <s v="XT245150014TS" u="1"/>
        <s v="XT245151862TS" u="1"/>
        <s v="XT245167315TS" u="1"/>
        <s v="XT245168960TS" u="1"/>
        <s v="XT245185693TS" u="1"/>
        <s v="XT245200489TS" u="1"/>
        <s v="XT245226849TS" u="1"/>
        <s v="XT245259396TS" u="1"/>
        <s v="XT245293830TS" u="1"/>
        <s v="XT245307635TS" u="1"/>
        <s v="XT245331759TS" u="1"/>
        <s v="XT245353082TS" u="1"/>
        <s v="XT245386205TS" u="1"/>
        <s v="XT245403892TS" u="1"/>
        <s v="XT245442975TS" u="1"/>
        <s v="XT245450950TS" u="1"/>
        <s v="XT245462799TS" u="1"/>
        <s v="XT245467972TS" u="1"/>
        <s v="XT245479905TS" u="1"/>
        <s v="XT245487274TS" u="1"/>
        <s v="XT245524034TS" u="1"/>
        <s v="XT245592051TS" u="1"/>
        <s v="XT245604165TS" u="1"/>
        <s v="XT245619854TS" u="1"/>
        <s v="XT245658827TS" u="1"/>
        <s v="XT245668603TS" u="1"/>
        <s v="XT245700079TS" u="1"/>
        <s v="XT245785763TS" u="1"/>
        <s v="XT245800324TS" u="1"/>
        <s v="XT245812530TS" u="1"/>
        <s v="XT245816871TS" u="1"/>
        <s v="XT245846065TS" u="1"/>
        <s v="XT245858752TS" u="1"/>
        <s v="XT245927696TS" u="1"/>
        <s v="XT320685387TS" u="1"/>
        <s v="XT321160814TS" u="1"/>
        <s v="XT410681057TS" u="1"/>
        <s v="XT410711289TS" u="1"/>
        <s v="XT410727108TS" u="1"/>
        <s v="XT410727292TS" u="1"/>
        <s v="XT410729925TS" u="1"/>
        <s v="XT410732292TS" u="1"/>
        <s v="XT410733063TS" u="1"/>
        <s v="XT410743454TS" u="1"/>
        <s v="XT410744208TS" u="1"/>
        <s v="XT410744914TS" u="1"/>
        <s v="XT410754267TS" u="1"/>
        <s v="XT410759692TS" u="1"/>
        <s v="XT410762475TS" u="1"/>
        <s v="XT410766194TS" u="1"/>
        <s v="XT410768031TS" u="1"/>
        <s v="XT410788623TS" u="1"/>
        <s v="XT410793036TS" u="1"/>
        <s v="XT410793226TS" u="1"/>
        <s v="XT410796372TS" u="1"/>
        <s v="XT410811123TS" u="1"/>
        <s v="XT410815584TS" u="1"/>
        <s v="XT410823254TS" u="1"/>
        <s v="XT410824762TS" u="1"/>
        <s v="XT410829699TS" u="1"/>
        <s v="XT410833251TS" u="1"/>
        <s v="XT410868595TS" u="1"/>
        <s v="XT410873817TS" u="1"/>
        <s v="XT410890695TS" u="1"/>
        <s v="XT410898059TS" u="1"/>
        <s v="XT410904531TS" u="1"/>
        <s v="XT410908079TS" u="1"/>
        <s v="XT410909794TS" u="1"/>
        <s v="XT410913207TS" u="1"/>
        <s v="XT410919519TS" u="1"/>
        <s v="XT410922209TS" u="1"/>
        <s v="XT410924425TS" u="1"/>
        <s v="XT410925077TS" u="1"/>
        <s v="XT410925531TS" u="1"/>
        <s v="XT410926829TS" u="1"/>
        <s v="XT410930770TS" u="1"/>
        <s v="XT410932373TS" u="1"/>
        <s v="XT410935865TS" u="1"/>
        <s v="XT410937469TS" u="1"/>
        <s v="XT410944898TS" u="1"/>
        <s v="XT410951151TS" u="1"/>
        <s v="XT410962035TS" u="1"/>
        <s v="XT410962052TS" u="1"/>
        <s v="XT410972240TS" u="1"/>
        <s v="XT410972430TS" u="1"/>
        <s v="XT410975382TS" u="1"/>
        <s v="XT410979472TS" u="1"/>
        <s v="XT410981391TS" u="1"/>
        <s v="XT410984455TS" u="1"/>
        <s v="XT410988103TS" u="1"/>
        <s v="XT410989333TS" u="1"/>
        <s v="XT410997771TS" u="1"/>
        <s v="XT410998692TS" u="1"/>
        <s v="XT411007601TS" u="1"/>
        <s v="XT411010282TS" u="1"/>
        <s v="XT411016872TS" u="1"/>
        <s v="XT411017056TS" u="1"/>
        <s v="XT411023649TS" u="1"/>
        <s v="XT411024471TS" u="1"/>
        <s v="XT411038379TS" u="1"/>
        <s v="XT411038475TS" u="1"/>
        <s v="XT411047455TS" u="1"/>
        <s v="XT411047870TS" u="1"/>
        <s v="XT411051097TS" u="1"/>
        <s v="XT411053637TS" u="1"/>
        <s v="XW200828605JF" u="1"/>
        <s v="XW203036852JF" u="1"/>
        <s v="XW203038102JF" u="1"/>
        <s v="XW203039261JF" u="1"/>
        <s v="XW203042265JF" u="1"/>
        <s v="XW203315300JF" u="1"/>
        <s v="XW203331143JF" u="1"/>
        <s v="XW203332957JF" u="1"/>
        <s v="XW203564973JF" u="1"/>
        <s v="XW203672227JF" u="1"/>
        <s v="XW203913890JF" u="1"/>
        <s v="XW204194523JF" u="1"/>
        <s v="XW204198556JF" u="1"/>
        <s v="XW204207672JF" u="1"/>
        <s v="XW204216612JF" u="1"/>
        <s v="XW204222122JF" u="1"/>
        <s v="XW204542152JF" u="1"/>
        <s v="XW204542170JF" u="1"/>
        <s v="XW204576920JF" u="1"/>
        <s v="XW204588812JF" u="1"/>
        <s v="XW204785344JF" u="1"/>
        <s v="XW204797356JF" u="1"/>
        <s v="XW204797360JF" u="1"/>
        <s v="XW205307779JF" u="1"/>
        <s v="XW205337360JF" u="1"/>
        <s v="XW205390612JF" u="1"/>
        <s v="XW205747078JF" u="1"/>
        <s v="XW205748175JF" u="1"/>
        <s v="XW205751877JF" u="1"/>
        <s v="XW206665070JF" u="1"/>
        <s v="XW207239039JF" u="1"/>
        <s v="XW207263568JF" u="1"/>
        <s v="XW207686408JF" u="1"/>
        <s v="XW207687068JF" u="1"/>
        <s v="XW207687757JF" u="1"/>
        <s v="XW207688386JF" u="1"/>
        <s v="XW207689015JF" u="1"/>
        <s v="XW208047843JF" u="1"/>
        <s v="XW208048455JF" u="1"/>
        <s v="XW208049124JF" u="1"/>
        <s v="XW208827022JF" u="1"/>
        <s v="XW208829828JF" u="1"/>
        <s v="XW208835871JF" u="1"/>
        <s v="XW208841174JF" u="1"/>
        <s v="XW208842395JF" u="1"/>
        <s v="XW208844357JF" u="1"/>
        <s v="XW208846724JF" u="1"/>
        <s v="XW209287788JF" u="1"/>
        <s v="XW209958642JF" u="1"/>
        <s v="XW210136578JF" u="1"/>
        <s v="XW210205021JF" u="1"/>
        <s v="XW210206883JF" u="1"/>
        <s v="XW210223816JF" u="1"/>
        <s v="XW210730945JF" u="1"/>
        <s v="XW210732270JF" u="1"/>
        <s v="XW210739043JF" u="1"/>
        <s v="XY513371026JB" u="1"/>
        <s v="XY513395005JB" u="1"/>
        <s v="XY513410952JB" u="1"/>
        <s v="XY513411391JB" u="1"/>
        <s v="XY513412794JB" u="1"/>
        <s v="XY513414852JB" u="1"/>
        <s v="XY513415393JB" u="1"/>
        <s v="XY513415583JB" u="1"/>
        <s v="XY513417536JB" u="1"/>
        <s v="XY513417828JB" u="1"/>
        <s v="XY513418001JB" u="1"/>
        <s v="XY513418029JB" u="1"/>
        <s v="XY513418240JB" u="1"/>
        <s v="XY513418390JB" u="1"/>
        <s v="XY513420141JB" u="1"/>
        <s v="XY513420827JB" u="1"/>
        <s v="XY513421014JB" u="1"/>
        <s v="XY513423355JB" u="1"/>
        <s v="XY513423655JB" u="1"/>
        <s v="XY513423664JB" u="1"/>
        <s v="XY513423678JB" u="1"/>
        <s v="XY513423681JB" u="1"/>
        <s v="XY513423695JB" u="1"/>
        <s v="XY513423704JB" u="1"/>
        <s v="XY513423718JB" u="1"/>
        <s v="XY513423925JB" u="1"/>
        <s v="XY513423973JB" u="1"/>
        <s v="XY513425869JB" u="1"/>
        <s v="XY513425872JB" u="1"/>
        <s v="XY513425886JB" u="1"/>
        <s v="XY513425926JB" u="1"/>
        <s v="XY513425930JB" u="1"/>
        <s v="XY513425991JB" u="1"/>
        <s v="XY513426011JB" u="1"/>
        <s v="XY513429945JB" u="1"/>
        <s v="XY513430064JB" u="1"/>
        <s v="XY513430427JB" u="1"/>
        <s v="XY513430444JB" u="1"/>
        <s v="XY513430515JB" u="1"/>
        <s v="XY513430529JB" u="1"/>
        <s v="XY513433233JB" u="1"/>
        <s v="XY513433445JB" u="1"/>
        <s v="XY513433750JB" u="1"/>
        <s v="XY513436671JB" u="1"/>
        <s v="XY513437062JB" u="1"/>
        <s v="XY513437133JB" u="1"/>
        <s v="XY513437218JB" u="1"/>
        <s v="XY513437495JB" u="1"/>
        <s v="XY513437500JB" u="1"/>
        <s v="XY513437513JB" u="1"/>
        <s v="XY513439620JB" u="1"/>
        <s v="XY513439664JB" u="1"/>
        <s v="XY513439749JB" u="1"/>
        <s v="XY513442005JB" u="1"/>
        <s v="XY513443859JB" u="1"/>
        <s v="XY513444032JB" u="1"/>
        <s v="XY513444063JB" u="1"/>
        <s v="XY513445174JB" u="1"/>
        <s v="XY513445259JB" u="1"/>
        <s v="XY513445829JB" u="1"/>
        <s v="XY513447158JB" u="1"/>
        <s v="XY513447436JB" u="1"/>
        <s v="XY513447630JB" u="1"/>
        <s v="XY513448649JB" u="1"/>
        <s v="XY513451360JB" u="1"/>
        <s v="XY513451617JB" u="1"/>
        <s v="XY513451665JB" u="1"/>
        <s v="XY513451807JB" u="1"/>
        <s v="XY513454905JB" u="1"/>
        <s v="XY513455327JB" u="1"/>
        <s v="XY513455565JB" u="1"/>
        <s v="XY513459425JB" u="1"/>
        <s v="XY513459434JB" u="1"/>
        <s v="XY513459479JB" u="1"/>
        <s v="XY513459505JB" u="1"/>
        <s v="XY513460962JB" u="1"/>
        <s v="XY513462040JB" u="1"/>
        <s v="XY513462075JB" u="1"/>
        <s v="XY513463734JB" u="1"/>
        <s v="XY513467824JB" u="1"/>
        <s v="XY513468135JB" u="1"/>
        <s v="XY513468144JB" u="1"/>
        <s v="XY513468294JB" u="1"/>
        <s v="XY513468665JB" u="1"/>
        <s v="XY513472118JB" u="1"/>
        <s v="XY513472753JB" u="1"/>
        <s v="XY513473475JB" u="1"/>
        <s v="XY513477234JB" u="1"/>
        <s v="XY513477251JB" u="1"/>
        <s v="XY513477279JB" u="1"/>
        <s v="XY513477282JB" u="1"/>
        <s v="XY513477680JB" u="1"/>
        <s v="XY513477693JB" u="1"/>
        <s v="XY513477821JB" u="1"/>
        <s v="XY513477835JB" u="1"/>
        <s v="XY513477849JB" u="1"/>
        <s v="XY513477870JB" u="1"/>
        <s v="XY513477883JB" u="1"/>
        <s v="XY513478291JB" u="1"/>
        <s v="XY513478416JB" u="1"/>
        <s v="XY513478420JB" u="1"/>
        <s v="XY513479235JB" u="1"/>
        <s v="XY513479249JB" u="1"/>
        <s v="XY513479266JB" u="1"/>
        <s v="XY513479306JB" u="1"/>
        <s v="XY513479310JB" u="1"/>
        <s v="XY513479323JB" u="1"/>
        <s v="XY513479337JB" u="1"/>
        <s v="XY513479345JB" u="1"/>
        <s v="XF130842104FR" u="1"/>
        <s v="XF130854059FR" u="1"/>
        <s v="XF130854399FR" u="1"/>
        <s v="XF131092755FR" u="1"/>
        <s v="XF131099229FR" u="1"/>
        <s v="XF131166025FR" u="1"/>
        <s v="XF131199624FR" u="1"/>
        <s v="XF131202164FR" u="1"/>
        <s v="XF131467515FR" u="1"/>
        <s v="XF131468017FR" u="1"/>
        <s v="XF131468825FR" u="1"/>
        <s v="XF131469216FR" u="1"/>
        <s v="XF131535927FR" u="1"/>
        <s v="XF131548205FR" u="1"/>
        <s v="XF131607155FR" u="1"/>
        <s v="XF131757115FR" u="1"/>
        <s v="XF131820198FR" u="1"/>
        <s v="XF131850552FR" u="1"/>
        <s v="XF131986135FR" u="1"/>
        <s v="XF132002632FR" u="1"/>
        <s v="XF132110098FR" u="1"/>
        <s v="XF132130486FR" u="1"/>
        <s v="XF132269423FR" u="1"/>
        <s v="XF132291506FR" u="1"/>
        <s v="XF132423825FR" u="1"/>
        <s v="XF132487043FR" u="1"/>
        <s v="XG927633173JB" u="1"/>
        <s v="XG928117216JB" u="1"/>
        <s v="XS373747503FR" u="1"/>
        <s v="XS374805600FR" u="1"/>
        <s v="XS374806389FR" u="1"/>
        <s v="XS375051551FR" u="1"/>
        <s v="XS375065286FR" u="1"/>
        <s v="XS375391192FR" u="1"/>
        <s v="XS375642942FR" u="1"/>
        <s v="XS375643554FR" u="1"/>
        <s v="XS375679695FR" u="1"/>
        <s v="XS375783358FR" u="1"/>
        <s v="XS375963227FR" u="1"/>
        <s v="XS376257407FR" u="1"/>
        <s v="XS376264941FR" u="1"/>
        <s v="XS376266430FR" u="1"/>
        <s v="XS376266770FR" u="1"/>
        <s v="XS376275309FR" u="1"/>
        <s v="XS376276216FR" u="1"/>
        <s v="XS376351274FR" u="1"/>
        <s v="XS376716519FR" u="1"/>
        <s v="XS376718744FR" u="1"/>
        <s v="XS376725189FR" u="1"/>
        <s v="XS376726502FR" u="1"/>
        <s v="XS377295260FR" u="1"/>
        <s v="XS377312192FR" u="1"/>
        <s v="XS377331894FR" u="1"/>
        <s v="XS377352687FR" u="1"/>
        <s v="XS377599646FR" u="1"/>
        <s v="XS377654197FR" u="1"/>
        <s v="XS377662264FR" u="1"/>
        <s v="XS378217547FR" u="1"/>
        <s v="XS378219755FR" u="1"/>
        <s v="XS378583069FR" u="1"/>
        <s v="XS378684589FR" u="1"/>
        <s v="XS378997216FR" u="1"/>
        <s v="XS378997998FR" u="1"/>
        <s v="XS379083237FR" u="1"/>
        <s v="XS379209207FR" u="1"/>
        <s v="XS379210341FR" u="1"/>
        <s v="XS379296356FR" u="1"/>
        <s v="XS379526434FR" u="1"/>
        <s v="XS379904635FR" u="1"/>
        <s v="XS380324712FR" u="1"/>
        <s v="XS380389188FR" u="1"/>
        <s v="XS380766145FR" u="1"/>
        <s v="XS381600323FR" u="1"/>
        <s v="XT239913891TS" u="1"/>
        <s v="XT240038937TS" u="1"/>
        <s v="XT240131035TS" u="1"/>
        <s v="XT240185921TS" u="1"/>
        <s v="XT240219506TS" u="1"/>
        <s v="XT240279748TS" u="1"/>
        <s v="XT240295785TS" u="1"/>
        <s v="XT240344999TS" u="1"/>
        <s v="XT240350040TS" u="1"/>
        <s v="XT240378944TS" u="1"/>
        <s v="XT240390066TS" u="1"/>
        <s v="XT240398745TS" u="1"/>
        <s v="XT240414479TS" u="1"/>
        <s v="XT240427336TS" u="1"/>
        <s v="XT240452534TS" u="1"/>
        <s v="XT240459529TS" u="1"/>
        <s v="XT240532728TS" u="1"/>
        <s v="XT240538221TS" u="1"/>
        <s v="XT240563685TS" u="1"/>
        <s v="XT240574113TS" u="1"/>
        <s v="XT240627607TS" u="1"/>
        <s v="XT240757160TS" u="1"/>
        <s v="XT240760901TS" u="1"/>
        <s v="XT240784899TS" u="1"/>
        <s v="XT240813215TS" u="1"/>
        <s v="XT240848047TS" u="1"/>
        <s v="XT240851633TS" u="1"/>
        <s v="XT240870867TS" u="1"/>
        <s v="XT240879217TS" u="1"/>
        <s v="XT240887655TS" u="1"/>
        <s v="XT240897989TS" u="1"/>
        <s v="XT241003245TS" u="1"/>
        <s v="XT241009058TS" u="1"/>
        <s v="XT241255345TS" u="1"/>
        <s v="XT241283956TS" u="1"/>
        <s v="XT241311688TS" u="1"/>
        <s v="XT241329882TS" u="1"/>
        <s v="XT241345341TS" u="1"/>
        <s v="XT241367801TS" u="1"/>
        <s v="XT241397763TS" u="1"/>
        <s v="XT241413262TS" u="1"/>
        <s v="XT241429421TS" u="1"/>
        <s v="XT241432730TS" u="1"/>
        <s v="XT241459627TS" u="1"/>
        <s v="XT241464131TS" u="1"/>
        <s v="XT241477912TS" u="1"/>
        <s v="XT241557615TS" u="1"/>
        <s v="XT241611550TS" u="1"/>
        <s v="XT241649467TS" u="1"/>
        <s v="XT241733111TS" u="1"/>
        <s v="XT241737365TS" u="1"/>
        <s v="XT241830440TS" u="1"/>
        <s v="XT241914825TS" u="1"/>
        <s v="XT241979525TS" u="1"/>
        <s v="XT241985614TS" u="1"/>
        <s v="XT242064634TS" u="1"/>
        <s v="XT242210650TS" u="1"/>
        <s v="XT242436211TS" u="1"/>
        <s v="XT242479985TS" u="1"/>
        <s v="XT242527751TS" u="1"/>
        <s v="XT242581845TS" u="1"/>
        <s v="XT242592225TS" u="1"/>
        <s v="XT242596258TS" u="1"/>
        <s v="XT242602611TS" u="1"/>
        <s v="XT242654865TS" u="1"/>
        <s v="XT242709811TS" u="1"/>
        <s v="XT242773103TS" u="1"/>
        <s v="XT242779675TS" u="1"/>
        <s v="XT242820735TS" u="1"/>
        <s v="XT242847818TS" u="1"/>
        <s v="XT242908931TS" u="1"/>
        <s v="XT242965134TS" u="1"/>
        <s v="XT242969105TS" u="1"/>
        <s v="XT243042564TS" u="1"/>
        <s v="XT243067963TS" u="1"/>
        <s v="XT243091171TS" u="1"/>
        <s v="XT243111375TS" u="1"/>
        <s v="XT243152658TS" u="1"/>
        <s v="XT243162607TS" u="1"/>
        <s v="XT243264433TS" u="1"/>
        <s v="XT243298397TS" u="1"/>
        <s v="XT243338808TS" u="1"/>
        <s v="XT243342688TS" u="1"/>
        <s v="XT243369076TS" u="1"/>
        <s v="XT243388971TS" u="1"/>
        <s v="XT243391556TS" u="1"/>
        <s v="XT243482946TS" u="1"/>
        <s v="XT243535785TS" u="1"/>
        <s v="XT243566725TS" u="1"/>
        <s v="XT243772271TS" u="1"/>
        <s v="XT243813767TS" u="1"/>
        <s v="XT243835918TS" u="1"/>
        <s v="XT243837919TS" u="1"/>
        <s v="XT243861011TS" u="1"/>
        <s v="XT320055721TS" u="1"/>
        <s v="XT320257216TS" u="1"/>
        <s v="XT320354986TS" u="1"/>
        <s v="XT320526275TS" u="1"/>
        <s v="XT410211773TS" u="1"/>
        <s v="XT410245318TS" u="1"/>
        <s v="XT410259095TS" u="1"/>
        <s v="XT410274138TS" u="1"/>
        <s v="XT410274711TS" u="1"/>
        <s v="XT410274773TS" u="1"/>
        <s v="XT410275513TS" u="1"/>
        <s v="XT410277474TS" u="1"/>
        <s v="XT410288110TS" u="1"/>
        <s v="XT410307247TS" u="1"/>
        <s v="XT410322655TS" u="1"/>
        <s v="XT410329375TS" u="1"/>
        <s v="XT410334463TS" u="1"/>
        <s v="XT410334888TS" u="1"/>
        <s v="XT410349088TS" u="1"/>
        <s v="XT410350435TS" u="1"/>
        <s v="XT410353051TS" u="1"/>
        <s v="XT410361375TS" u="1"/>
        <s v="XT410365219TS" u="1"/>
        <s v="XT410365602TS" u="1"/>
        <s v="XT410365939TS" u="1"/>
        <s v="XT410372872TS" u="1"/>
        <s v="XT410380304TS" u="1"/>
        <s v="XT410381154TS" u="1"/>
        <s v="XT410381295TS" u="1"/>
        <s v="XT410382441TS" u="1"/>
        <s v="XT410412007TS" u="1"/>
        <s v="XT410413532TS" u="1"/>
        <s v="XT410413869TS" u="1"/>
        <s v="XT410416233TS" u="1"/>
        <s v="XT410417755TS" u="1"/>
        <s v="XT410423217TS" u="1"/>
        <s v="XT410427125TS" u="1"/>
        <s v="XT410436785TS" u="1"/>
        <s v="XT410441388TS" u="1"/>
        <s v="XT410453939TS" u="1"/>
        <s v="XT410459415TS" u="1"/>
        <s v="XT410465225TS" u="1"/>
        <s v="XT410471393TS" u="1"/>
        <s v="XT410472867TS" u="1"/>
        <s v="XT410483167TS" u="1"/>
        <s v="XT410489598TS" u="1"/>
        <s v="XT410490534TS" u="1"/>
        <s v="XT410496316TS" u="1"/>
        <s v="XT410496333TS" u="1"/>
        <s v="XT410505358TS" u="1"/>
        <s v="XT410510123TS" u="1"/>
        <s v="XT410510724TS" u="1"/>
        <s v="XT410511778TS" u="1"/>
        <s v="XT410517775TS" u="1"/>
        <s v="XT410531741TS" u="1"/>
        <s v="XT410531928TS" u="1"/>
        <s v="XT410535916TS" u="1"/>
        <s v="XT410553866TS" u="1"/>
        <s v="XT410558231TS" u="1"/>
        <s v="XT410562307TS" u="1"/>
        <s v="XT410564400TS" u="1"/>
        <s v="XT410566051TS" u="1"/>
        <s v="XT410577805TS" u="1"/>
        <s v="XT410581748TS" u="1"/>
        <s v="XT410587604TS" u="1"/>
        <s v="XT410598099TS" u="1"/>
        <s v="XT410599148TS" u="1"/>
        <s v="XT410602955TS" u="1"/>
        <s v="XT410632935TS" u="1"/>
        <s v="XT410648189TS" u="1"/>
        <s v="XT410648847TS" u="1"/>
        <s v="XT410650939TS" u="1"/>
        <s v="XT410652308TS" u="1"/>
        <s v="XT410655692TS" u="1"/>
        <s v="XT410658243TS" u="1"/>
        <s v="XT410660834TS" u="1"/>
        <s v="XU030806078EE" u="1"/>
        <s v="XU031505180EE" u="1"/>
        <s v="XU031505193EE" u="1"/>
        <s v="XU031505202EE" u="1"/>
        <s v="XU031505216EE" u="1"/>
        <s v="XU031505220EE" u="1"/>
        <s v="XU031505233EE" u="1"/>
        <s v="XU031505525EE" u="1"/>
        <s v="XU031505539EE" u="1"/>
        <s v="XU031505542EE" u="1"/>
        <s v="XU031505556EE" u="1"/>
        <s v="XU031505560EE" u="1"/>
        <s v="XU031505573EE" u="1"/>
        <s v="XV911206600JB" u="1"/>
        <s v="XW195332391JF" u="1"/>
        <s v="XW195586674JF" u="1"/>
        <s v="XW195588485JF" u="1"/>
        <s v="XW195595375JF" u="1"/>
        <s v="XW196269735JF" u="1"/>
        <s v="XW196680490JF" u="1"/>
        <s v="XW196682252JF" u="1"/>
        <s v="XW196998075JF" u="1"/>
        <s v="XW197004266JF" u="1"/>
        <s v="XW197004270JF" u="1"/>
        <s v="XW197158877JF" u="1"/>
        <s v="XW197283469JF" u="1"/>
        <s v="XW197288585JF" u="1"/>
        <s v="XW197288599JF" u="1"/>
        <s v="XW197550709JF" u="1"/>
        <s v="XW198120087JF" u="1"/>
        <s v="XW198121272JF" u="1"/>
        <s v="XW198398295JF" u="1"/>
        <s v="XW198637211JF" u="1"/>
        <s v="XW198698459JF" u="1"/>
        <s v="XW198991217JF" u="1"/>
        <s v="XW198996449JF" u="1"/>
        <s v="XW199627017JF" u="1"/>
        <s v="XW199760210JF" u="1"/>
        <s v="XW199764715JF" u="1"/>
        <s v="XW199764724JF" u="1"/>
        <s v="XW199764738JF" u="1"/>
        <s v="XW199775639JF" u="1"/>
        <s v="XW200045736JF" u="1"/>
        <s v="XW200071285JF" u="1"/>
        <s v="XW200076248JF" u="1"/>
        <s v="XW200295478JF" u="1"/>
        <s v="XW200334503JF" u="1"/>
        <s v="XW200512875JF" u="1"/>
        <s v="XW200829005JF" u="1"/>
        <s v="XW201363157JF" u="1"/>
        <s v="XW201364722JF" u="1"/>
        <s v="XW201569709JF" u="1"/>
        <s v="XW201670784JF" u="1"/>
        <s v="XW201676875JF" u="1"/>
        <s v="XW202196668JF" u="1"/>
        <s v="XW202447030JF" u="1"/>
        <s v="XY513314315JB" u="1"/>
        <s v="XY513344136JB" u="1"/>
        <s v="XY513344207JB" u="1"/>
        <s v="XY513344480JB" u="1"/>
        <s v="XY513344913JB" u="1"/>
        <s v="XY513344935JB" u="1"/>
        <s v="XY513345009JB" u="1"/>
        <s v="XY513345012JB" u="1"/>
        <s v="XY513345026JB" u="1"/>
        <s v="XY513345030JB" u="1"/>
        <s v="XY513347424JB" u="1"/>
        <s v="XY513347438JB" u="1"/>
        <s v="XY513347441JB" u="1"/>
        <s v="XY513347455JB" u="1"/>
        <s v="XY513347469JB" u="1"/>
        <s v="XY513349297JB" u="1"/>
        <s v="XY513349500JB" u="1"/>
        <s v="XY513349969JB" u="1"/>
        <s v="XY513349972JB" u="1"/>
        <s v="XY513352781JB" u="1"/>
        <s v="XY513353257JB" u="1"/>
        <s v="XY513354677JB" u="1"/>
        <s v="XY513354685JB" u="1"/>
        <s v="XY513354694JB" u="1"/>
        <s v="XY513354717JB" u="1"/>
        <s v="XY513357571JB" u="1"/>
        <s v="XY513359802JB" u="1"/>
        <s v="XY513359855JB" u="1"/>
        <s v="XY513359878JB" u="1"/>
        <s v="XY513360187JB" u="1"/>
        <s v="XY513360200JB" u="1"/>
        <s v="XY513360213JB" u="1"/>
        <s v="XY513360227JB" u="1"/>
        <s v="XY513361412JB" u="1"/>
        <s v="XY513362625JB" u="1"/>
        <s v="XY513362687JB" u="1"/>
        <s v="XY513362735JB" u="1"/>
        <s v="XY513362744JB" u="1"/>
        <s v="XY513362758JB" u="1"/>
        <s v="XY513363603JB" u="1"/>
        <s v="XY513363648JB" u="1"/>
        <s v="XY513363824JB" u="1"/>
        <s v="XY513366785JB" u="1"/>
        <s v="XY513366794JB" u="1"/>
        <s v="XY513366879JB" u="1"/>
        <s v="XY513366882JB" u="1"/>
        <s v="XY513366896JB" u="1"/>
        <s v="XY513366919JB" u="1"/>
        <s v="XY513366922JB" u="1"/>
        <s v="XY513368194JB" u="1"/>
        <s v="XY513368322JB" u="1"/>
        <s v="XY513368398JB" u="1"/>
        <s v="XY513368486JB" u="1"/>
        <s v="XY513368526JB" u="1"/>
        <s v="XY513371009JB" u="1"/>
        <s v="XY513373305JB" u="1"/>
        <s v="XY513373340JB" u="1"/>
        <s v="XY513373367JB" u="1"/>
        <s v="XY513378395JB" u="1"/>
        <s v="XY513378449JB" u="1"/>
        <s v="XY513379121JB" u="1"/>
        <s v="XY513379135JB" u="1"/>
        <s v="XY513380062JB" u="1"/>
        <s v="XY513380221JB" u="1"/>
        <s v="XY513380748JB" u="1"/>
        <s v="XY513380840JB" u="1"/>
        <s v="XY513381261JB" u="1"/>
        <s v="XY513383015JB" u="1"/>
        <s v="XY513383466JB" u="1"/>
        <s v="XY513383951JB" u="1"/>
        <s v="XY513384055JB" u="1"/>
        <s v="XY513384563JB" u="1"/>
        <s v="XY513384577JB" u="1"/>
        <s v="XY513384965JB" u="1"/>
        <s v="XY513386198JB" u="1"/>
        <s v="XY513386975JB" u="1"/>
        <s v="XY513387026JB" u="1"/>
        <s v="XY513387865JB" u="1"/>
        <s v="XY513389000JB" u="1"/>
        <s v="XY513389163JB" u="1"/>
        <s v="XY513389194JB" u="1"/>
        <s v="XY513389225JB" u="1"/>
        <s v="XY513389234JB" u="1"/>
        <s v="XY513390674JB" u="1"/>
        <s v="XY513391428JB" u="1"/>
        <s v="XY513391431JB" u="1"/>
        <s v="XY513391459JB" u="1"/>
        <s v="XY513391462JB" u="1"/>
        <s v="XY513392834JB" u="1"/>
        <s v="XY513394937JB" u="1"/>
        <s v="XY513394945JB" u="1"/>
        <s v="XY513394968JB" u="1"/>
        <s v="XY513394971JB" u="1"/>
        <s v="XY513394985JB" u="1"/>
        <s v="XY513395022JB" u="1"/>
        <s v="XY513395036JB" u="1"/>
        <s v="XY513395053JB" u="1"/>
        <s v="XY513395115JB" u="1"/>
        <s v="XY513395141JB" u="1"/>
        <s v="XY513395169JB" u="1"/>
        <s v="XY513395172JB" u="1"/>
        <s v="XY513395190JB" u="1"/>
        <s v="XY513395226JB" u="1"/>
        <s v="XY513395243JB" u="1"/>
        <s v="XY513395265JB" u="1"/>
        <s v="XY513395288JB" u="1"/>
        <s v="XY513395305JB" u="1"/>
        <s v="XY513395314JB" u="1"/>
        <s v="XY513395328JB" u="1"/>
        <s v="XY513395331JB" u="1"/>
        <s v="XY513395345JB" u="1"/>
        <s v="XY513395359JB" u="1"/>
        <s v="XY513397377JB" u="1"/>
        <s v="XY513397425JB" u="1"/>
        <s v="XY513397448JB" u="1"/>
        <s v="XY513398681JB" u="1"/>
        <s v="XY513398695JB" u="1"/>
        <s v="XY513400853JB" u="1"/>
        <s v="XY513401916JB" u="1"/>
        <s v="XY513402341JB" u="1"/>
        <s v="XY513404532JB" u="1"/>
        <s v="XY513404648JB" u="1"/>
        <s v="XY513405881JB" u="1"/>
        <s v="XY513406374JB" u="1"/>
        <s v="XY513406428JB" u="1"/>
        <s v="XF128738227FR" u="1"/>
        <s v="XF129279200FR" u="1"/>
        <s v="XF129279363FR" u="1"/>
        <s v="XF129279726FR" u="1"/>
        <s v="XF129419233FR" u="1"/>
        <s v="XF129482412FR" u="1"/>
        <s v="XF129482616FR" u="1"/>
        <s v="XF129544094FR" u="1"/>
        <s v="XF129590108FR" u="1"/>
        <s v="XF129633761FR" u="1"/>
        <s v="XF129636198FR" u="1"/>
        <s v="XF129710741FR" u="1"/>
        <s v="XF129779687FR" u="1"/>
        <s v="XF129809494FR" u="1"/>
        <s v="XF129809843FR" u="1"/>
        <s v="XF129837597FR" u="1"/>
        <s v="XF129840653FR" u="1"/>
        <s v="XF129974434FR" u="1"/>
        <s v="XF129974655FR" u="1"/>
        <s v="XF129975032FR" u="1"/>
        <s v="XF129975284FR" u="1"/>
        <s v="XF130138924FR" u="1"/>
        <s v="XF130208673FR" u="1"/>
        <s v="XF130272950FR" u="1"/>
        <s v="XF130273093FR" u="1"/>
        <s v="XF130358465FR" u="1"/>
        <s v="XF130358545FR" u="1"/>
        <s v="XF130358616FR" u="1"/>
        <s v="XF130358721FR" u="1"/>
        <s v="XF130394193FR" u="1"/>
        <s v="XF130408547FR" u="1"/>
        <s v="XF130409162FR" u="1"/>
        <s v="XF130425412FR" u="1"/>
        <s v="XF130471567FR" u="1"/>
        <s v="XF130598355FR" u="1"/>
        <s v="XF130708303FR" u="1"/>
        <s v="XN007975801FR" u="1"/>
        <s v="XS361744102FR" u="1"/>
        <s v="XS365293920FR" u="1"/>
        <s v="XS365317008FR" u="1"/>
        <s v="XS365675773FR" u="1"/>
        <s v="XS365679951FR" u="1"/>
        <s v="XS365820691FR" u="1"/>
        <s v="XS365826059FR" u="1"/>
        <s v="XS366218854FR" u="1"/>
        <s v="XS366554958FR" u="1"/>
        <s v="XS366560012FR" u="1"/>
        <s v="XS366739784FR" u="1"/>
        <s v="XS367167310FR" u="1"/>
        <s v="XS367446985FR" u="1"/>
        <s v="XS368079660FR" u="1"/>
        <s v="XS368220918FR" u="1"/>
        <s v="XS368220921FR" u="1"/>
        <s v="XS368383831FR" u="1"/>
        <s v="XS368471655FR" u="1"/>
        <s v="XS368513695FR" u="1"/>
        <s v="XS368536515FR" u="1"/>
        <s v="XS368545429FR" u="1"/>
        <s v="XS369177924FR" u="1"/>
        <s v="XS369233918FR" u="1"/>
        <s v="XS369236154FR" u="1"/>
        <s v="XS369349955FR" u="1"/>
        <s v="XS369434013FR" u="1"/>
        <s v="XS369435455FR" u="1"/>
        <s v="XS370016805FR" u="1"/>
        <s v="XS370429355FR" u="1"/>
        <s v="XS370936803FR" u="1"/>
        <s v="XS371003649FR" u="1"/>
        <s v="XS371068980FR" u="1"/>
        <s v="XS371071856FR" u="1"/>
        <s v="XS371440573FR" u="1"/>
        <s v="XS371799216FR" u="1"/>
        <s v="XS371957889FR" u="1"/>
        <s v="XS371973365FR" u="1"/>
        <s v="XS372632040FR" u="1"/>
        <s v="XS372978908FR" u="1"/>
        <s v="XS373382082FR" u="1"/>
        <s v="XS373382480FR" u="1"/>
        <s v="XS373383012FR" u="1"/>
        <s v="XT409818994TS" u="1"/>
        <s v="XT409843720TS" u="1"/>
        <s v="XT409849339TS" u="1"/>
        <s v="XT409862803TS" u="1"/>
        <s v="XT409866751TS" u="1"/>
        <s v="XT409869506TS" u="1"/>
        <s v="XT409869523TS" u="1"/>
        <s v="XT409871133TS" u="1"/>
        <s v="XT409876475TS" u="1"/>
        <s v="XT409878715TS" u="1"/>
        <s v="XT409882269TS" u="1"/>
        <s v="XT409887924TS" u="1"/>
        <s v="XT409890804TS" u="1"/>
        <s v="XT409893567TS" u="1"/>
        <s v="XT409894001TS" u="1"/>
        <s v="XT409898621TS" u="1"/>
        <s v="XT409900665TS" u="1"/>
        <s v="XT409902666TS" u="1"/>
        <s v="XT409903763TS" u="1"/>
        <s v="XT409908479TS" u="1"/>
        <s v="XT409909443TS" u="1"/>
        <s v="XT409910910TS" u="1"/>
        <s v="XT409912972TS" u="1"/>
        <s v="XT409916719TS" u="1"/>
        <s v="XT409916926TS" u="1"/>
        <s v="XT409919984TS" u="1"/>
        <s v="XT409921492TS" u="1"/>
        <s v="XT409922904TS" u="1"/>
        <s v="XT409923476TS" u="1"/>
        <s v="XT409923710TS" u="1"/>
        <s v="XT409927067TS" u="1"/>
        <s v="XT409932331TS" u="1"/>
        <s v="XT409941449TS" u="1"/>
        <s v="XT409941568TS" u="1"/>
        <s v="XT409945539TS" u="1"/>
        <s v="XT409946049TS" u="1"/>
        <s v="XT409946446TS" u="1"/>
        <s v="XT409948022TS" u="1"/>
        <s v="XT409948447TS" u="1"/>
        <s v="XT409951980TS" u="1"/>
        <s v="XT409953075TS" u="1"/>
        <s v="XT409953552TS" u="1"/>
        <s v="XT409955672TS" u="1"/>
        <s v="XT409958634TS" u="1"/>
        <s v="XT409960261TS" u="1"/>
        <s v="XT409961562TS" u="1"/>
        <s v="XT409963617TS" u="1"/>
        <s v="XT409963679TS" u="1"/>
        <s v="XT409964095TS" u="1"/>
        <s v="XT409968058TS" u="1"/>
        <s v="XT409970290TS" u="1"/>
        <s v="XT409970365TS" u="1"/>
        <s v="XT409970944TS" u="1"/>
        <s v="XT409973588TS" u="1"/>
        <s v="XT409974433TS" u="1"/>
        <s v="XT409981332TS" u="1"/>
        <s v="XT409987627TS" u="1"/>
        <s v="XT409990904TS" u="1"/>
        <s v="XT409993239TS" u="1"/>
        <s v="XT409999758TS" u="1"/>
        <s v="XT410018483TS" u="1"/>
        <s v="XT410020252TS" u="1"/>
        <s v="XT410021332TS" u="1"/>
        <s v="XT410025087TS" u="1"/>
        <s v="XT410028565TS" u="1"/>
        <s v="XT410029472TS" u="1"/>
        <s v="XT410032777TS" u="1"/>
        <s v="XT410034631TS" u="1"/>
        <s v="XT410036266TS" u="1"/>
        <s v="XT410036425TS" u="1"/>
        <s v="XT410037173TS" u="1"/>
        <s v="XT410037978TS" u="1"/>
        <s v="XT410038783TS" u="1"/>
        <s v="XT410040756TS" u="1"/>
        <s v="XT410050299TS" u="1"/>
        <s v="XT410058045TS" u="1"/>
        <s v="XT410064559TS" u="1"/>
        <s v="XT410072586TS" u="1"/>
        <s v="XT410072665TS" u="1"/>
        <s v="XT410075790TS" u="1"/>
        <s v="XT410078076TS" u="1"/>
        <s v="XT410079726TS" u="1"/>
        <s v="XT410080123TS" u="1"/>
        <s v="XT410080208TS" u="1"/>
        <s v="XT410080239TS" u="1"/>
        <s v="XT410081407TS" u="1"/>
        <s v="XT410100928TS" u="1"/>
        <s v="XT410105766TS" u="1"/>
        <s v="XT410108215TS" u="1"/>
        <s v="XT410109975TS" u="1"/>
        <s v="XT410118288TS" u="1"/>
        <s v="XT410119663TS" u="1"/>
        <s v="XT410142724TS" u="1"/>
        <s v="XT410147275TS" u="1"/>
        <s v="XT410162105TS" u="1"/>
        <s v="XT410165345TS" u="1"/>
        <s v="XT410171283TS" u="1"/>
        <s v="XT410175356TS" u="1"/>
        <s v="XT410176966TS" u="1"/>
        <s v="XT410180435TS" u="1"/>
        <s v="XT410182238TS" u="1"/>
        <s v="XT410184242TS" u="1"/>
        <s v="XT410185605TS" u="1"/>
        <s v="XT410192495TS" u="1"/>
        <s v="XT410195228TS" u="1"/>
        <s v="XT410196016TS" u="1"/>
        <s v="XT410198122TS" u="1"/>
        <s v="XT410198618TS" u="1"/>
        <s v="XT410200736TS" u="1"/>
        <s v="XT410202017TS" u="1"/>
        <s v="XT410204361TS" u="1"/>
        <s v="XT410225211TS" u="1"/>
        <s v="XT410228178TS" u="1"/>
        <s v="XT410230715TS" u="1"/>
        <s v="XT410239635TS" u="1"/>
        <s v="XT410245729TS" u="1"/>
        <s v="XU031106298EE" u="1"/>
        <s v="XU031106307EE" u="1"/>
        <s v="XW193761455JF" u="1"/>
        <s v="XW193867195JF" u="1"/>
        <s v="XW193868054JF" u="1"/>
        <s v="XY513268678JB" u="1"/>
        <s v="XY513269280JB" u="1"/>
        <s v="XY513269381JB" u="1"/>
        <s v="XY513269449JB" u="1"/>
        <s v="XY513269466JB" u="1"/>
        <s v="XY513269660JB" u="1"/>
        <s v="XY513270402JB" u="1"/>
        <s v="XY513271646JB" u="1"/>
        <s v="XY513272292JB" u="1"/>
        <s v="XY513273125JB" u="1"/>
        <s v="XY513273219JB" u="1"/>
        <s v="XY513273474JB" u="1"/>
        <s v="XY513273514JB" u="1"/>
        <s v="XY513273559JB" u="1"/>
        <s v="XY513275679JB" u="1"/>
        <s v="XY513275869JB" u="1"/>
        <s v="XY513279021JB" u="1"/>
        <s v="XY513279208JB" u="1"/>
        <s v="XY513279432JB" u="1"/>
        <s v="XY513279446JB" u="1"/>
        <s v="XY513279494JB" u="1"/>
        <s v="XY513279525JB" u="1"/>
        <s v="XY513280957JB" u="1"/>
        <s v="XY513281572JB" u="1"/>
        <s v="XY513281855JB" u="1"/>
        <s v="XY513285336JB" u="1"/>
        <s v="XY513285870JB" u="1"/>
        <s v="XY513285910JB" u="1"/>
        <s v="XY513287178JB" u="1"/>
        <s v="XY513287195JB" u="1"/>
        <s v="XY513288006JB" u="1"/>
        <s v="XY513288010JB" u="1"/>
        <s v="XY513288023JB" u="1"/>
        <s v="XY513289939JB" u="1"/>
        <s v="XY513290509JB" u="1"/>
        <s v="XY513290526JB" u="1"/>
        <s v="XY513290530JB" u="1"/>
        <s v="XY513290543JB" u="1"/>
        <s v="XY513292460JB" u="1"/>
        <s v="XY513292500JB" u="1"/>
        <s v="XY513293160JB" u="1"/>
        <s v="XY513293235JB" u="1"/>
        <s v="XY513293275JB" u="1"/>
        <s v="XY513296926JB" u="1"/>
        <s v="XY513296965JB" u="1"/>
        <s v="XY513297158JB" u="1"/>
        <s v="XY513298516JB" u="1"/>
        <s v="XY513299587JB" u="1"/>
        <s v="XY513300767JB" u="1"/>
        <s v="XY513300775JB" u="1"/>
        <s v="XY513300798JB" u="1"/>
        <s v="XY513301904JB" u="1"/>
        <s v="XY513305945JB" u="1"/>
        <s v="XY513305999JB" u="1"/>
        <s v="XY513306478JB" u="1"/>
        <s v="XY513306915JB" u="1"/>
        <s v="XY513306929JB" u="1"/>
        <s v="XY513306950JB" u="1"/>
        <s v="XY513306977JB" u="1"/>
        <s v="XY513307005JB" u="1"/>
        <s v="XY513307411JB" u="1"/>
        <s v="XY513310367JB" u="1"/>
        <s v="XY513310384JB" u="1"/>
        <s v="XY513312252JB" u="1"/>
        <s v="XY513312527JB" u="1"/>
        <s v="XY513314355JB" u="1"/>
        <s v="XY513314911JB" u="1"/>
        <s v="XY513315695JB" u="1"/>
        <s v="XY513317379JB" u="1"/>
        <s v="XY513317405JB" u="1"/>
        <s v="XY513317759JB" u="1"/>
        <s v="XY513317762JB" u="1"/>
        <s v="XY513317776JB" u="1"/>
        <s v="XY513317780JB" u="1"/>
        <s v="XY513317833JB" u="1"/>
        <s v="XY513317904JB" u="1"/>
        <s v="XY513317970JB" u="1"/>
        <s v="XY513319746JB" u="1"/>
        <s v="XY513319848JB" u="1"/>
        <s v="XY513319851JB" u="1"/>
        <s v="XY513319865JB" u="1"/>
        <s v="XY513319882JB" u="1"/>
        <s v="XY513319896JB" u="1"/>
        <s v="XY513319919JB" u="1"/>
        <s v="XY513319936JB" u="1"/>
        <s v="XY513319967JB" u="1"/>
        <s v="XY513321020JB" u="1"/>
        <s v="XY513321585JB" u="1"/>
        <s v="XY513321594JB" u="1"/>
        <s v="XY513321603JB" u="1"/>
        <s v="XY513321617JB" u="1"/>
        <s v="XY513321625JB" u="1"/>
        <s v="XY513321634JB" u="1"/>
        <s v="XY513321648JB" u="1"/>
        <s v="XY513321651JB" u="1"/>
        <s v="XY513321665JB" u="1"/>
        <s v="XY513321679JB" u="1"/>
        <s v="XY513321705JB" u="1"/>
        <s v="XY513321991JB" u="1"/>
        <s v="XY513322555JB" u="1"/>
        <s v="XY513322569JB" u="1"/>
        <s v="XY513322572JB" u="1"/>
        <s v="XY513322586JB" u="1"/>
        <s v="XY513324975JB" u="1"/>
        <s v="XY513324984JB" u="1"/>
        <s v="XY513324998JB" u="1"/>
        <s v="XY513325582JB" u="1"/>
        <s v="XY513325596JB" u="1"/>
        <s v="XY513328495JB" u="1"/>
        <s v="XY513330622JB" u="1"/>
        <s v="XY513330640JB" u="1"/>
        <s v="XY513333703JB" u="1"/>
        <s v="XY513334244JB" u="1"/>
        <s v="XY513334346JB" u="1"/>
        <s v="XY513336069JB" u="1"/>
        <s v="XY513336072JB" u="1"/>
        <s v="XY513336086JB" u="1"/>
        <s v="XY513336126JB" u="1"/>
        <s v="XY513337943JB" u="1"/>
        <s v="XY513337988JB" u="1"/>
        <s v="XY513338229JB" u="1"/>
        <s v="XY513338691JB" u="1"/>
        <s v="XY513338705JB" u="1"/>
        <s v="XY513341727JB" u="1"/>
        <s v="XY513341775JB" u="1"/>
        <s v="XY513341815JB" u="1"/>
        <s v="XA892317227FR" u="1"/>
        <s v="XA903882383FR" u="1"/>
        <s v="XA911268543FR" u="1"/>
        <s v="XA911268565FR" u="1"/>
        <s v="XF127932065FR" u="1"/>
        <s v="XF127932079FR" u="1"/>
        <s v="XF127941362FR" u="1"/>
        <s v="XF127966537FR" u="1"/>
        <s v="XF127966673FR" u="1"/>
        <s v="XF127968229FR" u="1"/>
        <s v="XF128054528FR" u="1"/>
        <s v="XF128054678FR" u="1"/>
        <s v="XF128054770FR" u="1"/>
        <s v="XF128054868FR" u="1"/>
        <s v="XF128054942FR" u="1"/>
        <s v="XF128055038FR" u="1"/>
        <s v="XF128055143FR" u="1"/>
        <s v="XF128055262FR" u="1"/>
        <s v="XF128112217FR" u="1"/>
        <s v="XF128115068FR" u="1"/>
        <s v="XF128115788FR" u="1"/>
        <s v="XF128117421FR" u="1"/>
        <s v="XF128117744FR" u="1"/>
        <s v="XF128169199FR" u="1"/>
        <s v="XF128171467FR" u="1"/>
        <s v="XF128171691FR" u="1"/>
        <s v="XF128172198FR" u="1"/>
        <s v="XF128174154FR" u="1"/>
        <s v="XF128174389FR" u="1"/>
        <s v="XF128174653FR" u="1"/>
        <s v="XF128175821FR" u="1"/>
        <s v="XF128176773FR" u="1"/>
        <s v="XF128178108FR" u="1"/>
        <s v="XF128208604FR" u="1"/>
        <s v="XF128208785FR" u="1"/>
        <s v="XF128212285FR" u="1"/>
        <s v="XF128234842FR" u="1"/>
        <s v="XF128274339FR" u="1"/>
        <s v="XF128300590FR" u="1"/>
        <s v="XF128300705FR" u="1"/>
        <s v="XF128300847FR" u="1"/>
        <s v="XF128300921FR" u="1"/>
        <s v="XF128346075FR" u="1"/>
        <s v="XF128346398FR" u="1"/>
        <s v="XF128346676FR" u="1"/>
        <s v="XF128347098FR" u="1"/>
        <s v="XF128347685FR" u="1"/>
        <s v="XF128348155FR" u="1"/>
        <s v="XF128348337FR" u="1"/>
        <s v="XF128375329FR" u="1"/>
        <s v="XF128375479FR" u="1"/>
        <s v="XF128375686FR" u="1"/>
        <s v="XF128375774FR" u="1"/>
        <s v="XF128376633FR" u="1"/>
        <s v="XF128376704FR" u="1"/>
        <s v="XF128376752FR" u="1"/>
        <s v="XF128376810FR" u="1"/>
        <s v="XF128376845FR" u="1"/>
        <s v="XF128411508FR" u="1"/>
        <s v="XF128412463FR" u="1"/>
        <s v="XF128412786FR" u="1"/>
        <s v="XF128424121FR" u="1"/>
        <s v="XF128427176FR" u="1"/>
        <s v="XF128432352FR" u="1"/>
        <s v="XF128434035FR" u="1"/>
        <s v="XF128434322FR" u="1"/>
        <s v="XF128465449FR" u="1"/>
        <s v="XF128466055FR" u="1"/>
        <s v="XF128466563FR" u="1"/>
        <s v="XF128468604FR" u="1"/>
        <s v="XF128497407FR" u="1"/>
        <s v="XF128497733FR" u="1"/>
        <s v="XF128521185FR" u="1"/>
        <s v="XF128542857FR" u="1"/>
        <s v="XF128613981FR" u="1"/>
        <s v="XF128614134FR" u="1"/>
        <s v="XF128614580FR" u="1"/>
        <s v="XF128614766FR" u="1"/>
        <s v="XF128614868FR" u="1"/>
        <s v="XF128614995FR" u="1"/>
        <s v="XF128615126FR" u="1"/>
        <s v="XF128618706FR" u="1"/>
        <s v="XF128675252FR" u="1"/>
        <s v="XF128676289FR" u="1"/>
        <s v="XF128676417FR" u="1"/>
        <s v="XF128676575FR" u="1"/>
        <s v="XF128736393FR" u="1"/>
        <s v="XF128736606FR" u="1"/>
        <s v="XF128737059FR" u="1"/>
        <s v="XF128737252FR" u="1"/>
        <s v="XF128737836FR" u="1"/>
        <s v="XF128738085FR" u="1"/>
        <s v="XF128738791FR" u="1"/>
      </sharedItems>
    </cacheField>
    <cacheField name="Groupage" uniqueList="1" numFmtId="0" sqlType="0" hierarchy="0" level="0" databaseField="1">
      <sharedItems count="0" containsBlank="1"/>
    </cacheField>
    <cacheField name="Type prestation" uniqueList="1" numFmtId="0" sqlType="0" hierarchy="0" level="0" databaseField="1">
      <sharedItems count="0" containsBlank="1"/>
    </cacheField>
    <cacheField name="TVA" uniqueList="1" numFmtId="0" sqlType="0" hierarchy="0" level="0" databaseField="1">
      <sharedItems count="5" containsBlank="1">
        <s v="I"/>
        <s v="N"/>
        <s v="O"/>
        <m/>
        <s v="N " u="1"/>
      </sharedItems>
    </cacheField>
    <cacheField name="Observations" uniqueList="1" numFmtId="0" sqlType="0" hierarchy="0" level="0" databaseField="1">
      <sharedItems count="0" containsBlank="1" containsMixedTypes="1" containsNumber="1" minValue="0.0475" maxValue="0.4375"/>
    </cacheField>
    <cacheField name="Zone Tarifaire" uniqueList="1" numFmtId="0" sqlType="0" hierarchy="0" level="0" databaseField="1">
      <sharedItems count="19" containsBlank="1">
        <s v="XX"/>
        <s v="Z1"/>
        <s v="Z3"/>
        <s v="Z2"/>
        <s v="Z8"/>
        <s v="Z4"/>
        <s v="NT"/>
        <s v="ND"/>
        <s v="NR"/>
        <s v="ZA"/>
        <s v="C2"/>
        <s v="C4"/>
        <s v="C1"/>
        <m/>
        <s v="Z9" u="1"/>
        <s v="C3" u="1"/>
        <s v="Z7" u="1"/>
        <s v="Z5" u="1"/>
        <s v="Z6" u="1"/>
      </sharedItems>
    </cacheField>
    <cacheField name="Poids" uniqueList="1" numFmtId="0" sqlType="0" hierarchy="0" level="0" databaseField="1">
      <sharedItems count="0" containsBlank="1" containsNumber="1" containsString="0" minValue="0" maxValue="28.71"/>
    </cacheField>
    <cacheField name="Produit" uniqueList="1" numFmtId="0" sqlType="0" hierarchy="0" level="0" databaseField="1">
      <sharedItems count="13" containsBlank="1" containsInteger="1" containsMixedTypes="1" containsNumber="1" minValue="1" maxValue="86">
        <s v="X"/>
        <n v="17"/>
        <n v="16"/>
        <s v="1S"/>
        <n v="86"/>
        <s v="5Y"/>
        <s v="6B"/>
        <s v="6C"/>
        <n v="2"/>
        <n v="44"/>
        <s v="3Z"/>
        <m/>
        <n v="1" u="1"/>
      </sharedItems>
    </cacheField>
    <cacheField name="Montant HT" uniqueList="1" numFmtId="0" sqlType="0" hierarchy="0" level="0" databaseField="1">
      <sharedItems count="0" containsBlank="1" containsNumber="1" containsString="0" minValue="0" maxValue="1534.86"/>
    </cacheField>
    <cacheField name="Raison sociale" uniqueList="1" numFmtId="0" sqlType="0" hierarchy="0" level="0" databaseField="1">
      <sharedItems count="0" containsBlank="1"/>
    </cacheField>
    <cacheField name="Raison sociale 2" uniqueList="1" numFmtId="0" sqlType="0" hierarchy="0" level="0" databaseField="1">
      <sharedItems count="0" containsBlank="1" containsNonDate="0" containsString="0"/>
    </cacheField>
    <cacheField name="Zoning 2shop" uniqueList="1" numFmtId="0" sqlType="0" hierarchy="0" level="0" databaseField="1">
      <sharedItems count="0" containsBlank="1"/>
    </cacheField>
    <cacheField name="Gazole %" uniqueList="1" numFmtId="10" sqlType="0" hierarchy="0" level="0" databaseField="1">
      <sharedItems count="0" containsBlank="1" containsMixedTypes="1" containsNumber="1" minValue="0.149107051330621" maxValue="0.149107051330621"/>
    </cacheField>
    <cacheField name="frêt" uniqueList="1" numFmtId="164" sqlType="0" hierarchy="0" level="0" databaseField="1">
      <sharedItems count="0" containsBlank="1" containsNumber="1" containsString="0" minValue="0" maxValue="1534.86"/>
    </cacheField>
    <cacheField name="sureté + eco" uniqueList="1" numFmtId="164" sqlType="0" hierarchy="0" level="0" databaseField="1">
      <sharedItems count="0" containsBlank="1" containsNumber="1" containsString="0" minValue="0.08" maxValue="0.5"/>
    </cacheField>
    <cacheField name="gazole" uniqueList="1" numFmtId="164" sqlType="0" hierarchy="0" level="0" databaseField="1">
      <sharedItems count="0" containsBlank="1" containsNumber="1" containsString="0" minValue="0" maxValue="228.858448805317"/>
    </cacheField>
    <cacheField name="hors gazole" uniqueList="1" numFmtId="164" sqlType="0" hierarchy="0" level="0" databaseField="1">
      <sharedItems count="0" containsBlank="1" containsNumber="1" containsString="0" minValue="0.08" maxValue="1535.36"/>
    </cacheField>
    <cacheField name="Catégories" uniqueList="1" numFmtId="0" sqlType="0" hierarchy="0" level="0" databaseField="1">
      <sharedItems count="11" containsBlank="1">
        <s v="Gazole"/>
        <s v="Frêt"/>
        <s v="Zones éloignées"/>
        <s v="Colis volumineux"/>
        <s v="Droits et taxes"/>
        <s v="Adresse"/>
        <s v="Assurance"/>
        <s v="Corse"/>
        <s v="Frais facturation"/>
        <m/>
        <s v="catégorie inconnue" u="1"/>
      </sharedItems>
    </cacheField>
  </cacheFields>
</pivotCacheDefinition>
</file>

<file path=xl/pivotCache/pivotCacheDefinition4.xml><?xml version="1.0" encoding="utf-8"?>
<pivotCacheDefinition xmlns:r="http://schemas.openxmlformats.org/officeDocument/2006/relationships" xmlns="http://schemas.openxmlformats.org/spreadsheetml/2006/main" refreshedBy="Gaëtan BEUTEAU" refreshedDate="46189.64225381945" createdVersion="8" refreshedVersion="8" minRefreshableVersion="3" recordCount="2210" r:id="rId1">
  <cacheSource type="worksheet">
    <worksheetSource ref="A1:D1048576" sheet="TCD"/>
  </cacheSource>
  <cacheFields count="4">
    <cacheField name="Total GO" uniqueList="1" numFmtId="0" sqlType="0" hierarchy="0" level="0" databaseField="1">
      <sharedItems count="0" containsBlank="1" containsNumber="1" containsString="0" minValue="0" maxValue="444.0194702944225"/>
    </cacheField>
    <cacheField name="Total avec CAP + ECO…" uniqueList="1" numFmtId="0" sqlType="0" hierarchy="0" level="0" databaseField="1">
      <sharedItems count="0" containsBlank="1" containsNumber="1" containsString="0" minValue="0.5" maxValue="378.7"/>
    </cacheField>
    <cacheField name="Total hors GO" uniqueList="1" numFmtId="0" sqlType="0" hierarchy="0" level="0" databaseField="1">
      <sharedItems count="0" containsBlank="1" containsNumber="1" containsString="0" minValue="0" maxValue="378.2"/>
    </cacheField>
    <cacheField name="ID client" uniqueList="1" numFmtId="0" sqlType="0" hierarchy="0" level="0" databaseField="1">
      <sharedItems count="60" containsBlank="1" containsInteger="1" containsNumber="1" containsString="0" minValue="361" maxValue="9512">
        <m/>
        <n v="6235"/>
        <n v="8656"/>
        <n v="7261"/>
        <n v="3752"/>
        <n v="7515"/>
        <n v="8640"/>
        <n v="6813"/>
        <n v="9160"/>
        <n v="4813"/>
        <n v="4004"/>
        <n v="3888"/>
        <n v="2072"/>
        <n v="6085"/>
        <n v="7477"/>
        <n v="361"/>
        <n v="3769"/>
        <n v="4565"/>
        <n v="9512"/>
        <n v="9294"/>
        <n v="9351"/>
        <n v="6930" u="1"/>
        <n v="8568" u="1"/>
        <n v="8635" u="1"/>
        <n v="8041" u="1"/>
        <n v="7027" u="1"/>
        <n v="2304" u="1"/>
        <n v="7494" u="1"/>
        <n v="2766" u="1"/>
        <n v="7845" u="1"/>
        <n v="8639" u="1"/>
        <n v="6259" u="1"/>
        <n v="7254" u="1"/>
        <n v="6739" u="1"/>
        <n v="6665" u="1"/>
        <n v="2746" u="1"/>
        <n v="5303" u="1"/>
        <n v="6814" u="1"/>
        <n v="4206" u="1"/>
        <n v="7069" u="1"/>
        <n v="7849" u="1"/>
        <n v="7452" u="1"/>
        <n v="6210" u="1"/>
        <n v="7272" u="1"/>
        <n v="6741" u="1"/>
        <n v="6910" u="1"/>
        <n v="6737" u="1"/>
        <n v="6175" u="1"/>
        <n v="6705" u="1"/>
        <n v="7847" u="1"/>
        <n v="6851" u="1"/>
        <n v="6395" u="1"/>
        <n v="6639" u="1"/>
        <n v="5861" u="1"/>
        <n v="7048" u="1"/>
        <n v="7178" u="1"/>
        <n v="6685" u="1"/>
        <n v="5869" u="1"/>
        <n v="2659" u="1"/>
        <n v="5361" u="1"/>
      </sharedItems>
    </cacheField>
  </cacheFields>
</pivotCacheDefinition>
</file>

<file path=xl/pivotCache/pivotCacheRecords1.xml><?xml version="1.0" encoding="utf-8"?>
<pivotCacheRecords xmlns="http://schemas.openxmlformats.org/spreadsheetml/2006/main" count="2351">
  <r>
    <x v="0"/>
    <s v="0"/>
    <d v="2026-05-31T00:00:00"/>
    <s v=""/>
    <m/>
    <m/>
    <m/>
    <m/>
    <s v=""/>
    <s v="0"/>
    <s v="CAPI1"/>
    <s v="X"/>
    <s v="Surcharge Carburant Aérien"/>
    <s v="I"/>
    <n v="0.4375"/>
    <s v="XX"/>
    <n v="0"/>
    <s v="X"/>
    <n v="42.11"/>
  </r>
  <r>
    <x v="0"/>
    <s v="0"/>
    <d v="2026-05-31T00:00:00"/>
    <s v=""/>
    <m/>
    <m/>
    <m/>
    <m/>
    <s v=""/>
    <s v="0"/>
    <s v="CAPI2"/>
    <s v="X"/>
    <s v="Surcharge Carburant Routier"/>
    <s v="I"/>
    <n v="0.1425"/>
    <s v="XX"/>
    <n v="0"/>
    <s v="X"/>
    <n v="55.57"/>
  </r>
  <r>
    <x v="0"/>
    <s v="0"/>
    <d v="2026-05-31T00:00:00"/>
    <s v=""/>
    <m/>
    <m/>
    <m/>
    <m/>
    <s v=""/>
    <s v="0"/>
    <s v="CAPN1"/>
    <s v="X"/>
    <s v="Surcharge Carburant Aérien"/>
    <s v="N"/>
    <n v="0.4375"/>
    <s v="XX"/>
    <n v="0"/>
    <s v="X"/>
    <n v="1534.86"/>
  </r>
  <r>
    <x v="1"/>
    <s v="2"/>
    <d v="2026-05-31T00:00:00"/>
    <s v=""/>
    <m/>
    <m/>
    <m/>
    <m/>
    <s v=""/>
    <s v="0"/>
    <s v="CAPN2"/>
    <s v="X"/>
    <s v="Surcharge Carburant Routier"/>
    <s v="N"/>
    <n v="0.0475"/>
    <s v="XX"/>
    <n v="0"/>
    <s v="X"/>
    <n v="66.13"/>
  </r>
  <r>
    <x v="2"/>
    <s v="0"/>
    <d v="2026-05-31T00:00:00"/>
    <s v=""/>
    <m/>
    <m/>
    <m/>
    <m/>
    <s v=""/>
    <s v="0"/>
    <s v="CAPN2"/>
    <s v="X"/>
    <s v="Surcharge Carburant Routier"/>
    <s v="N"/>
    <n v="0.0475"/>
    <s v="XX"/>
    <n v="0"/>
    <s v="X"/>
    <n v="6.43"/>
  </r>
  <r>
    <x v="3"/>
    <s v="2"/>
    <d v="2026-05-31T00:00:00"/>
    <s v=""/>
    <m/>
    <m/>
    <m/>
    <m/>
    <s v=""/>
    <s v="0"/>
    <s v="CAPN2"/>
    <s v="X"/>
    <s v="Surcharge Carburant Routier"/>
    <s v="N"/>
    <n v="0.0475"/>
    <s v="XX"/>
    <n v="0"/>
    <s v="X"/>
    <n v="371.42"/>
  </r>
  <r>
    <x v="4"/>
    <s v="0"/>
    <d v="2026-05-31T00:00:00"/>
    <s v=""/>
    <m/>
    <m/>
    <m/>
    <m/>
    <s v=""/>
    <s v="0"/>
    <s v="CAPN2"/>
    <s v="X"/>
    <s v="Surcharge Carburant Routier"/>
    <s v="N"/>
    <n v="0.1425"/>
    <s v="XX"/>
    <n v="0"/>
    <s v="X"/>
    <n v="560.45"/>
  </r>
  <r>
    <x v="5"/>
    <s v="2"/>
    <d v="2026-05-31T00:00:00"/>
    <s v=""/>
    <m/>
    <m/>
    <m/>
    <m/>
    <s v=""/>
    <s v="0"/>
    <s v="CAPN2"/>
    <s v="X"/>
    <s v="Surcharge Carburant Routier"/>
    <s v="N"/>
    <n v="0.1425"/>
    <s v="XX"/>
    <n v="0"/>
    <s v="X"/>
    <n v="2.68"/>
  </r>
  <r>
    <x v="0"/>
    <s v="0"/>
    <d v="2026-05-31T00:00:00"/>
    <s v=""/>
    <m/>
    <m/>
    <m/>
    <m/>
    <s v=""/>
    <s v="0"/>
    <s v="CAPN2"/>
    <s v="X"/>
    <s v="Surcharge Carburant Routier"/>
    <s v="N"/>
    <n v="0.1425"/>
    <s v="XX"/>
    <n v="0"/>
    <s v="X"/>
    <n v="18.56"/>
  </r>
  <r>
    <x v="0"/>
    <s v="0"/>
    <d v="2026-05-31T00:00:00"/>
    <s v=""/>
    <m/>
    <m/>
    <m/>
    <m/>
    <s v=""/>
    <s v="0"/>
    <s v="CAPO1"/>
    <s v="X"/>
    <s v="Surcharge Carburant Aérien"/>
    <s v="O"/>
    <n v="0.4375"/>
    <s v="XX"/>
    <n v="0"/>
    <s v="X"/>
    <n v="18.19"/>
  </r>
  <r>
    <x v="0"/>
    <s v="0"/>
    <d v="2026-05-31T00:00:00"/>
    <s v=""/>
    <m/>
    <m/>
    <m/>
    <m/>
    <s v=""/>
    <s v="0"/>
    <s v="ECORI"/>
    <s v="X"/>
    <s v="Participation Eco-Responsable"/>
    <s v="I"/>
    <m/>
    <s v="XX"/>
    <n v="0"/>
    <s v="X"/>
    <n v="3.7"/>
  </r>
  <r>
    <x v="1"/>
    <s v="2"/>
    <d v="2026-05-31T00:00:00"/>
    <s v=""/>
    <m/>
    <m/>
    <m/>
    <m/>
    <s v=""/>
    <s v="0"/>
    <s v="ECORN"/>
    <s v="X"/>
    <s v="Participation Eco-Responsable"/>
    <s v="N"/>
    <m/>
    <s v="XX"/>
    <n v="0"/>
    <s v="X"/>
    <n v="12.99"/>
  </r>
  <r>
    <x v="2"/>
    <s v="0"/>
    <d v="2026-05-31T00:00:00"/>
    <s v=""/>
    <m/>
    <m/>
    <m/>
    <m/>
    <s v=""/>
    <s v="0"/>
    <s v="ECORN"/>
    <s v="X"/>
    <s v="Participation Eco-Responsable"/>
    <s v="N"/>
    <m/>
    <s v="XX"/>
    <n v="0"/>
    <s v="X"/>
    <n v="0.63"/>
  </r>
  <r>
    <x v="3"/>
    <s v="2"/>
    <d v="2026-05-31T00:00:00"/>
    <s v=""/>
    <m/>
    <m/>
    <m/>
    <m/>
    <s v=""/>
    <s v="0"/>
    <s v="ECORN"/>
    <s v="X"/>
    <s v="Participation Eco-Responsable"/>
    <s v="N"/>
    <m/>
    <s v="XX"/>
    <n v="0"/>
    <s v="X"/>
    <n v="27.78"/>
  </r>
  <r>
    <x v="4"/>
    <s v="0"/>
    <d v="2026-05-31T00:00:00"/>
    <s v=""/>
    <m/>
    <m/>
    <m/>
    <m/>
    <s v=""/>
    <s v="0"/>
    <s v="ECORN"/>
    <s v="X"/>
    <s v="Participation Eco-Responsable"/>
    <s v="N"/>
    <m/>
    <s v="XX"/>
    <n v="0"/>
    <s v="X"/>
    <n v="53.7"/>
  </r>
  <r>
    <x v="5"/>
    <s v="2"/>
    <d v="2026-05-31T00:00:00"/>
    <s v=""/>
    <m/>
    <m/>
    <m/>
    <m/>
    <s v=""/>
    <s v="0"/>
    <s v="ECORN"/>
    <s v="X"/>
    <s v="Participation Eco-Responsable"/>
    <s v="N"/>
    <m/>
    <s v="XX"/>
    <n v="0"/>
    <s v="X"/>
    <n v="0.2"/>
  </r>
  <r>
    <x v="0"/>
    <s v="0"/>
    <d v="2026-05-31T00:00:00"/>
    <s v=""/>
    <m/>
    <m/>
    <m/>
    <m/>
    <s v=""/>
    <s v="0"/>
    <s v="ECORN"/>
    <s v="X"/>
    <s v="Participation Eco-Responsable"/>
    <s v="N"/>
    <m/>
    <s v="XX"/>
    <n v="0"/>
    <s v="X"/>
    <n v="23.4"/>
  </r>
  <r>
    <x v="0"/>
    <s v="0"/>
    <d v="2026-05-31T00:00:00"/>
    <s v=""/>
    <m/>
    <m/>
    <m/>
    <m/>
    <s v=""/>
    <s v="0"/>
    <s v="ECORO"/>
    <s v="X"/>
    <s v="Participation Eco-Responsable"/>
    <s v="O"/>
    <m/>
    <s v="XX"/>
    <n v="0"/>
    <s v="X"/>
    <n v="0.1"/>
  </r>
  <r>
    <x v="0"/>
    <s v="0"/>
    <d v="2026-05-31T00:00:00"/>
    <s v=""/>
    <m/>
    <m/>
    <m/>
    <m/>
    <s v=""/>
    <s v="0"/>
    <s v="SURTI"/>
    <s v="X"/>
    <s v="Sûreté colis"/>
    <s v="I"/>
    <m/>
    <s v="XX"/>
    <n v="0"/>
    <s v="X"/>
    <n v="14.8"/>
  </r>
  <r>
    <x v="1"/>
    <s v="2"/>
    <d v="2026-05-31T00:00:00"/>
    <s v=""/>
    <m/>
    <m/>
    <m/>
    <m/>
    <s v=""/>
    <s v="0"/>
    <s v="SURTN"/>
    <s v="X"/>
    <s v="Sûreté colis"/>
    <s v="N"/>
    <m/>
    <s v="XX"/>
    <n v="0"/>
    <s v="X"/>
    <n v="21.65"/>
  </r>
  <r>
    <x v="2"/>
    <s v="0"/>
    <d v="2026-05-31T00:00:00"/>
    <s v=""/>
    <m/>
    <m/>
    <m/>
    <m/>
    <s v=""/>
    <s v="0"/>
    <s v="SURTN"/>
    <s v="X"/>
    <s v="Sûreté colis"/>
    <s v="N"/>
    <m/>
    <s v="XX"/>
    <n v="0"/>
    <s v="X"/>
    <n v="1.05"/>
  </r>
  <r>
    <x v="3"/>
    <s v="2"/>
    <d v="2026-05-31T00:00:00"/>
    <s v=""/>
    <m/>
    <m/>
    <m/>
    <m/>
    <s v=""/>
    <s v="0"/>
    <s v="SURTN"/>
    <s v="X"/>
    <s v="Sûreté colis"/>
    <s v="N"/>
    <m/>
    <s v="XX"/>
    <n v="0"/>
    <s v="X"/>
    <n v="46.3"/>
  </r>
  <r>
    <x v="4"/>
    <s v="0"/>
    <d v="2026-05-31T00:00:00"/>
    <s v=""/>
    <m/>
    <m/>
    <m/>
    <m/>
    <s v=""/>
    <s v="0"/>
    <s v="SURTN"/>
    <s v="X"/>
    <s v="Sûreté colis"/>
    <s v="N"/>
    <m/>
    <s v="XX"/>
    <n v="0"/>
    <s v="X"/>
    <n v="214.8"/>
  </r>
  <r>
    <x v="5"/>
    <s v="2"/>
    <d v="2026-05-31T00:00:00"/>
    <s v=""/>
    <m/>
    <m/>
    <m/>
    <m/>
    <s v=""/>
    <s v="0"/>
    <s v="SURTN"/>
    <s v="X"/>
    <s v="Sûreté colis"/>
    <s v="N"/>
    <m/>
    <s v="XX"/>
    <n v="0"/>
    <s v="X"/>
    <n v="0.8"/>
  </r>
  <r>
    <x v="0"/>
    <s v="0"/>
    <d v="2026-05-31T00:00:00"/>
    <s v=""/>
    <m/>
    <m/>
    <m/>
    <m/>
    <s v=""/>
    <s v="0"/>
    <s v="SURTN"/>
    <s v="X"/>
    <s v="Sûreté colis"/>
    <s v="N"/>
    <m/>
    <s v="XX"/>
    <n v="0"/>
    <s v="X"/>
    <n v="93.59999999999999"/>
  </r>
  <r>
    <x v="0"/>
    <s v="0"/>
    <d v="2026-05-31T00:00:00"/>
    <s v=""/>
    <m/>
    <m/>
    <m/>
    <m/>
    <s v=""/>
    <s v="0"/>
    <s v="SURTO"/>
    <s v="X"/>
    <s v="Sûreté colis"/>
    <s v="O"/>
    <m/>
    <s v="XX"/>
    <n v="0"/>
    <s v="X"/>
    <n v="0.4"/>
  </r>
  <r>
    <x v="0"/>
    <s v="0"/>
    <d v="2026-05-04T00:00:00"/>
    <s v="21320"/>
    <s v="13088"/>
    <s v="FR"/>
    <s v="DE"/>
    <s v="Martinez Cruz Daniela"/>
    <s v="Laruche"/>
    <s v="999999"/>
    <s v="XF142220606FR"/>
    <s v="N"/>
    <s v="Transport"/>
    <s v="N"/>
    <s v="S"/>
    <s v="Z1"/>
    <n v="0.783"/>
    <s v="17"/>
    <n v="9.94"/>
  </r>
  <r>
    <x v="0"/>
    <s v="0"/>
    <d v="2026-05-04T00:00:00"/>
    <s v="21320"/>
    <s v="14542"/>
    <s v="FR"/>
    <s v="DE"/>
    <s v="Fettig Herbert"/>
    <s v="Laruche"/>
    <s v="999999"/>
    <s v="XF142220708FR"/>
    <s v="N"/>
    <s v="Transport"/>
    <s v="N"/>
    <s v="S"/>
    <s v="Z1"/>
    <n v="4.532"/>
    <s v="17"/>
    <n v="19.47"/>
  </r>
  <r>
    <x v="0"/>
    <s v="0"/>
    <d v="2026-05-04T00:00:00"/>
    <s v="21320"/>
    <s v="42651"/>
    <s v="FR"/>
    <s v="DE"/>
    <s v="Michallek Lars"/>
    <s v="Laruche"/>
    <s v="999999"/>
    <s v="XF142220932FR"/>
    <s v="N"/>
    <s v="Transport"/>
    <s v="N"/>
    <s v="S"/>
    <s v="Z1"/>
    <n v="0.748"/>
    <s v="17"/>
    <n v="9.94"/>
  </r>
  <r>
    <x v="0"/>
    <s v="0"/>
    <d v="2026-05-04T00:00:00"/>
    <s v="21320"/>
    <s v="88279"/>
    <s v="FR"/>
    <s v="DE"/>
    <s v="Simon Dr Karl"/>
    <s v="Laruche"/>
    <s v="999999"/>
    <s v="XF142221116FR"/>
    <s v="N"/>
    <s v="Transport"/>
    <s v="N"/>
    <s v="S"/>
    <s v="Z1"/>
    <n v="0.1"/>
    <s v="17"/>
    <n v="7.86"/>
  </r>
  <r>
    <x v="0"/>
    <s v="0"/>
    <d v="2026-05-04T00:00:00"/>
    <s v="21320"/>
    <s v="1028"/>
    <s v="FR"/>
    <s v="HU"/>
    <s v="Moulenes Katalin"/>
    <s v="Laruche"/>
    <s v="999999"/>
    <s v="XF142221147FR"/>
    <s v="N"/>
    <s v="Transport"/>
    <s v="N"/>
    <s v="S"/>
    <s v="Z3"/>
    <n v="0.748"/>
    <s v="17"/>
    <n v="13.35"/>
  </r>
  <r>
    <x v="0"/>
    <s v="0"/>
    <d v="2026-05-04T00:00:00"/>
    <s v="21320"/>
    <s v="17031"/>
    <s v="FR"/>
    <s v="IT"/>
    <s v="CARTA GIOBERTI Cinzia"/>
    <s v="Laruche"/>
    <s v="999999"/>
    <s v="XF142221677FR"/>
    <s v="N"/>
    <s v="Transport"/>
    <s v="N"/>
    <s v="S"/>
    <s v="Z2"/>
    <n v="4.427"/>
    <s v="17"/>
    <n v="18.34"/>
  </r>
  <r>
    <x v="0"/>
    <s v="0"/>
    <d v="2026-05-04T00:00:00"/>
    <s v="21320"/>
    <s v="97348"/>
    <s v="FR"/>
    <s v="DE"/>
    <s v="Seel Timea"/>
    <s v="Laruche"/>
    <s v="999999"/>
    <s v="XF142221779FR"/>
    <s v="N"/>
    <s v="Transport"/>
    <s v="N"/>
    <s v="S"/>
    <s v="Z1"/>
    <n v="5.773"/>
    <s v="17"/>
    <n v="21.83"/>
  </r>
  <r>
    <x v="0"/>
    <s v="0"/>
    <d v="2026-05-04T00:00:00"/>
    <s v="21320"/>
    <s v="28280"/>
    <s v="FR"/>
    <s v="ES"/>
    <s v="Beltran Carmen"/>
    <s v="Laruche"/>
    <s v="999999"/>
    <s v="XF142224761FR"/>
    <s v="N"/>
    <s v="Transport"/>
    <s v="N"/>
    <s v="S"/>
    <s v="Z2"/>
    <n v="0.748"/>
    <s v="17"/>
    <n v="9.94"/>
  </r>
  <r>
    <x v="0"/>
    <s v="0"/>
    <d v="2026-05-04T00:00:00"/>
    <s v="21320"/>
    <s v="94065"/>
    <s v="FR"/>
    <s v="DE"/>
    <s v="Lutje Maximilian"/>
    <s v="Laruche"/>
    <s v="999999"/>
    <s v="XF142225206FR"/>
    <s v="N"/>
    <s v="Transport"/>
    <s v="N"/>
    <s v="S"/>
    <s v="Z1"/>
    <n v="5.76"/>
    <s v="17"/>
    <n v="21.83"/>
  </r>
  <r>
    <x v="0"/>
    <s v="0"/>
    <d v="2026-05-04T00:00:00"/>
    <s v="21320"/>
    <s v="36329"/>
    <s v="FR"/>
    <s v="DE"/>
    <s v="Marek Nicole"/>
    <s v="Laruche"/>
    <s v="999999"/>
    <s v="XF142225223FR"/>
    <s v="N"/>
    <s v="Transport"/>
    <s v="N"/>
    <s v="S"/>
    <s v="Z1"/>
    <n v="4.266"/>
    <s v="17"/>
    <n v="18.34"/>
  </r>
  <r>
    <x v="0"/>
    <s v="0"/>
    <d v="2026-05-04T00:00:00"/>
    <s v="21320"/>
    <s v="57074"/>
    <s v="FR"/>
    <s v="DE"/>
    <s v="Serra Daniela"/>
    <s v="Laruche"/>
    <s v="999999"/>
    <s v="XF142225342FR"/>
    <s v="N"/>
    <s v="Transport"/>
    <s v="N"/>
    <s v="S"/>
    <s v="Z1"/>
    <n v="4.266"/>
    <s v="17"/>
    <n v="18.34"/>
  </r>
  <r>
    <x v="0"/>
    <s v="0"/>
    <d v="2026-05-04T00:00:00"/>
    <s v="21320"/>
    <s v="9991"/>
    <s v="FR"/>
    <s v="BE"/>
    <s v="Van Robays Steven"/>
    <s v="Laruche"/>
    <s v="999999"/>
    <s v="XF142225838FR"/>
    <s v="N"/>
    <s v="Transport"/>
    <s v="N"/>
    <s v="S"/>
    <s v="Z1"/>
    <n v="5.904"/>
    <s v="17"/>
    <n v="21.83"/>
  </r>
  <r>
    <x v="0"/>
    <s v="0"/>
    <d v="2026-05-04T00:00:00"/>
    <s v="21320"/>
    <s v="2542PR"/>
    <s v="FR"/>
    <s v="NL"/>
    <s v="Veldmeijer Giel"/>
    <s v="Laruche"/>
    <s v="999999"/>
    <s v="XF142225943FR"/>
    <s v="N"/>
    <s v="Transport"/>
    <s v="N"/>
    <s v="S"/>
    <s v="Z1"/>
    <n v="0.12"/>
    <s v="17"/>
    <n v="7.86"/>
  </r>
  <r>
    <x v="0"/>
    <s v="0"/>
    <d v="2026-05-04T00:00:00"/>
    <s v="21320"/>
    <s v="21465"/>
    <s v="FR"/>
    <s v="DE"/>
    <s v="Kleiner Mirjam"/>
    <s v="Laruche"/>
    <s v="999999"/>
    <s v="XF142230909FR"/>
    <s v="N"/>
    <s v="Transport"/>
    <s v="N"/>
    <s v="S"/>
    <s v="Z1"/>
    <n v="9.44"/>
    <s v="17"/>
    <n v="30.09"/>
  </r>
  <r>
    <x v="0"/>
    <s v="0"/>
    <d v="2026-05-04T00:00:00"/>
    <s v="21320"/>
    <s v="97250"/>
    <s v="FR"/>
    <s v="MQ"/>
    <s v="Dubourg Sarah"/>
    <s v="Laruche"/>
    <s v="999999"/>
    <s v="XF142240044FR"/>
    <s v="N"/>
    <s v="Transport"/>
    <s v="O"/>
    <s v="S"/>
    <s v="Z8"/>
    <n v="4.64"/>
    <s v="17"/>
    <n v="41.18"/>
  </r>
  <r>
    <x v="0"/>
    <s v="0"/>
    <d v="2026-05-04T00:00:00"/>
    <s v="21320"/>
    <s v="3147PE"/>
    <s v="FR"/>
    <s v="NL"/>
    <s v="Oosterlee Arie"/>
    <s v="Laruche"/>
    <s v="999999"/>
    <s v="XF142264068FR"/>
    <s v="N"/>
    <s v="Transport"/>
    <s v="N"/>
    <s v="S"/>
    <s v="Z1"/>
    <n v="2.567"/>
    <s v="17"/>
    <n v="14.95"/>
  </r>
  <r>
    <x v="0"/>
    <s v="0"/>
    <d v="2026-05-04T00:00:00"/>
    <s v="21320"/>
    <s v="4837CG"/>
    <s v="FR"/>
    <s v="NL"/>
    <s v="Brouwers Marleen"/>
    <s v="Laruche"/>
    <s v="999999"/>
    <s v="XF142264522FR"/>
    <s v="N"/>
    <s v="Transport"/>
    <s v="N"/>
    <s v="S"/>
    <s v="Z1"/>
    <n v="2.567"/>
    <s v="17"/>
    <n v="14.95"/>
  </r>
  <r>
    <x v="0"/>
    <s v="0"/>
    <d v="2026-05-04T00:00:00"/>
    <s v="21320"/>
    <s v="89312"/>
    <s v="FR"/>
    <s v="DE"/>
    <s v="Schmalberger Tina"/>
    <s v="Laruche"/>
    <s v="999999"/>
    <s v="XF142273060FR"/>
    <s v="N"/>
    <s v="Transport"/>
    <s v="N"/>
    <s v="S"/>
    <s v="Z1"/>
    <n v="4.678"/>
    <s v="17"/>
    <n v="19.47"/>
  </r>
  <r>
    <x v="0"/>
    <s v="0"/>
    <d v="2026-05-04T00:00:00"/>
    <s v="21320"/>
    <s v="21465"/>
    <s v="FR"/>
    <s v="DE"/>
    <s v="Elsner Hanno"/>
    <s v="Laruche"/>
    <s v="999999"/>
    <s v="XF142273175FR"/>
    <s v="N"/>
    <s v="Transport"/>
    <s v="N"/>
    <s v="S"/>
    <s v="Z1"/>
    <n v="1.591"/>
    <s v="17"/>
    <n v="12.69"/>
  </r>
  <r>
    <x v="0"/>
    <s v="0"/>
    <d v="2026-05-04T00:00:00"/>
    <s v="21320"/>
    <s v="66023"/>
    <s v="FR"/>
    <s v="IT"/>
    <s v="Giampaolo Loriana"/>
    <s v="Laruche"/>
    <s v="999999"/>
    <s v="XF142273802FR"/>
    <s v="N"/>
    <s v="Transport"/>
    <s v="N"/>
    <s v="S"/>
    <s v="Z2"/>
    <n v="0.484"/>
    <s v="17"/>
    <n v="7.86"/>
  </r>
  <r>
    <x v="0"/>
    <s v="0"/>
    <d v="2026-05-04T00:00:00"/>
    <s v="21320"/>
    <s v="34119"/>
    <s v="FR"/>
    <s v="DE"/>
    <s v="Werner Lukas"/>
    <s v="Laruche"/>
    <s v="999999"/>
    <s v="XF142274365FR"/>
    <s v="N"/>
    <s v="Transport"/>
    <s v="N"/>
    <s v="S"/>
    <s v="Z1"/>
    <n v="5.76"/>
    <s v="17"/>
    <n v="21.83"/>
  </r>
  <r>
    <x v="0"/>
    <s v="0"/>
    <d v="2026-05-04T00:00:00"/>
    <s v="21320"/>
    <s v="8500"/>
    <s v="FR"/>
    <s v="BE"/>
    <s v="Bruynseels Lieve"/>
    <s v="Laruche"/>
    <s v="999999"/>
    <s v="XF142274578FR"/>
    <s v="N"/>
    <s v="Transport"/>
    <s v="N"/>
    <s v="S"/>
    <s v="Z1"/>
    <n v="0.28"/>
    <s v="17"/>
    <n v="7.86"/>
  </r>
  <r>
    <x v="0"/>
    <s v="0"/>
    <d v="2026-05-04T00:00:00"/>
    <s v="21320"/>
    <s v="16156"/>
    <s v="FR"/>
    <s v="IT"/>
    <s v="Traverso Valeria"/>
    <s v="Laruche"/>
    <s v="999999"/>
    <s v="XF142274706FR"/>
    <s v="N"/>
    <s v="Transport"/>
    <s v="N"/>
    <s v="S"/>
    <s v="Z2"/>
    <n v="0.525"/>
    <s v="17"/>
    <n v="9.94"/>
  </r>
  <r>
    <x v="0"/>
    <s v="0"/>
    <d v="2026-05-04T00:00:00"/>
    <s v="21320"/>
    <s v="10243"/>
    <s v="FR"/>
    <s v="DE"/>
    <s v="Adilkhan Abylay"/>
    <s v="Laruche"/>
    <s v="999999"/>
    <s v="XF142275471FR"/>
    <s v="N"/>
    <s v="Transport"/>
    <s v="N"/>
    <s v="S"/>
    <s v="Z1"/>
    <n v="0.18"/>
    <s v="17"/>
    <n v="7.86"/>
  </r>
  <r>
    <x v="0"/>
    <s v="0"/>
    <d v="2026-05-05T00:00:00"/>
    <s v="21320"/>
    <s v="20154"/>
    <s v="FR"/>
    <s v="IT"/>
    <s v="FOLLI Susanna Iris"/>
    <s v="Laruche"/>
    <s v="999999"/>
    <s v="XF142295706FR"/>
    <s v="N"/>
    <s v="Transport"/>
    <s v="N"/>
    <s v="S"/>
    <s v="Z2"/>
    <n v="1.392"/>
    <s v="17"/>
    <n v="11.56"/>
  </r>
  <r>
    <x v="0"/>
    <s v="0"/>
    <d v="2026-05-05T00:00:00"/>
    <s v="21320"/>
    <s v="08340"/>
    <s v="FR"/>
    <s v="ES"/>
    <s v="Ros Judith"/>
    <s v="Laruche"/>
    <s v="999999"/>
    <s v="XF142309113FR"/>
    <s v="N"/>
    <s v="Transport"/>
    <s v="N"/>
    <s v="S"/>
    <s v="Z2"/>
    <n v="0.187"/>
    <s v="17"/>
    <n v="7.86"/>
  </r>
  <r>
    <x v="0"/>
    <s v="0"/>
    <d v="2026-05-05T00:00:00"/>
    <s v="21320"/>
    <s v="51149"/>
    <s v="FR"/>
    <s v="DE"/>
    <s v="Schmitz Melanie"/>
    <s v="Laruche"/>
    <s v="999999"/>
    <s v="XF142310142FR"/>
    <s v="N"/>
    <s v="Transport"/>
    <s v="N"/>
    <s v="S"/>
    <s v="Z1"/>
    <n v="4.266"/>
    <s v="17"/>
    <n v="18.34"/>
  </r>
  <r>
    <x v="0"/>
    <s v="0"/>
    <d v="2026-05-05T00:00:00"/>
    <s v="21320"/>
    <s v="82288"/>
    <s v="FR"/>
    <s v="DE"/>
    <s v="Lorenz Steffi"/>
    <s v="Laruche"/>
    <s v="999999"/>
    <s v="XF142310200FR"/>
    <s v="N"/>
    <s v="Transport"/>
    <s v="N"/>
    <s v="S"/>
    <s v="Z1"/>
    <n v="4.266"/>
    <s v="17"/>
    <n v="18.34"/>
  </r>
  <r>
    <x v="0"/>
    <s v="0"/>
    <d v="2026-05-05T00:00:00"/>
    <s v="21320"/>
    <s v="1791DG"/>
    <s v="FR"/>
    <s v="NL"/>
    <s v="Chang Sou Li"/>
    <s v="Laruche"/>
    <s v="999999"/>
    <s v="XF142349421FR"/>
    <s v="N"/>
    <s v="Transport"/>
    <s v="N"/>
    <s v="S"/>
    <s v="Z1"/>
    <n v="0.53"/>
    <s v="17"/>
    <n v="9.94"/>
  </r>
  <r>
    <x v="0"/>
    <s v="0"/>
    <d v="2026-05-05T00:00:00"/>
    <s v="21320"/>
    <s v="4941JV"/>
    <s v="FR"/>
    <s v="NL"/>
    <s v="Irene Vink"/>
    <s v="Laruche"/>
    <s v="999999"/>
    <s v="XF142349510FR"/>
    <s v="N"/>
    <s v="Transport"/>
    <s v="N"/>
    <s v="S"/>
    <s v="Z1"/>
    <n v="2.592"/>
    <s v="17"/>
    <n v="14.95"/>
  </r>
  <r>
    <x v="0"/>
    <s v="0"/>
    <d v="2026-05-06T00:00:00"/>
    <s v="21320"/>
    <s v="9520"/>
    <s v="FR"/>
    <s v="BE"/>
    <s v="Coppens Ann"/>
    <s v="Laruche"/>
    <s v="999999"/>
    <s v="XF142377215FR"/>
    <s v="N"/>
    <s v="Transport"/>
    <s v="N"/>
    <s v="S"/>
    <s v="Z1"/>
    <n v="0.25"/>
    <s v="17"/>
    <n v="7.86"/>
  </r>
  <r>
    <x v="0"/>
    <s v="0"/>
    <d v="2026-05-06T00:00:00"/>
    <s v="21320"/>
    <s v="86152"/>
    <s v="FR"/>
    <s v="DE"/>
    <s v="Ziegler-Johanni Helga"/>
    <s v="Laruche"/>
    <s v="999999"/>
    <s v="XF142377816FR"/>
    <s v="N"/>
    <s v="Transport"/>
    <s v="N"/>
    <s v="S"/>
    <s v="Z1"/>
    <n v="0.766"/>
    <s v="17"/>
    <n v="9.94"/>
  </r>
  <r>
    <x v="0"/>
    <s v="0"/>
    <d v="2026-05-06T00:00:00"/>
    <s v="21320"/>
    <s v="30016"/>
    <s v="FR"/>
    <s v="IT"/>
    <s v="Caria Antonello"/>
    <s v="Laruche"/>
    <s v="999999"/>
    <s v="XF142377921FR"/>
    <s v="N"/>
    <s v="Transport"/>
    <s v="N"/>
    <s v="S"/>
    <s v="Z2"/>
    <n v="4.266"/>
    <s v="17"/>
    <n v="18.34"/>
  </r>
  <r>
    <x v="0"/>
    <s v="0"/>
    <d v="2026-05-06T00:00:00"/>
    <s v="21320"/>
    <s v="09129"/>
    <s v="FR"/>
    <s v="IT"/>
    <s v="Spiga Alessandra"/>
    <s v="Laruche"/>
    <s v="999999"/>
    <s v="XF142390185FR"/>
    <s v="N"/>
    <s v="Transport"/>
    <s v="N"/>
    <s v="S"/>
    <s v="Z2"/>
    <n v="0.25"/>
    <s v="17"/>
    <n v="7.86"/>
  </r>
  <r>
    <x v="0"/>
    <s v="0"/>
    <d v="2026-05-06T00:00:00"/>
    <s v="21320"/>
    <s v="7441GC"/>
    <s v="FR"/>
    <s v="NL"/>
    <s v="Beltman Nicole"/>
    <s v="Laruche"/>
    <s v="999999"/>
    <s v="XF142419564FR"/>
    <s v="N"/>
    <s v="Transport"/>
    <s v="N"/>
    <s v="S"/>
    <s v="Z1"/>
    <n v="2.567"/>
    <s v="17"/>
    <n v="14.95"/>
  </r>
  <r>
    <x v="0"/>
    <s v="0"/>
    <d v="2026-05-06T00:00:00"/>
    <s v="21320"/>
    <s v="1096AC"/>
    <s v="FR"/>
    <s v="NL"/>
    <s v="Van Erk Ellen"/>
    <s v="Laruche"/>
    <s v="999999"/>
    <s v="XF142419799FR"/>
    <s v="N"/>
    <s v="Transport"/>
    <s v="N"/>
    <s v="S"/>
    <s v="Z1"/>
    <n v="2.567"/>
    <s v="17"/>
    <n v="14.95"/>
  </r>
  <r>
    <x v="0"/>
    <s v="0"/>
    <d v="2026-05-06T00:00:00"/>
    <s v="21320"/>
    <s v="15518"/>
    <s v="FR"/>
    <s v="DE"/>
    <s v="Gauerke Marie"/>
    <s v="Laruche"/>
    <s v="999999"/>
    <s v="XF142423793FR"/>
    <s v="N"/>
    <s v="Transport"/>
    <s v="N"/>
    <s v="S"/>
    <s v="Z1"/>
    <n v="4.266"/>
    <s v="17"/>
    <n v="18.34"/>
  </r>
  <r>
    <x v="0"/>
    <s v="0"/>
    <d v="2026-05-07T00:00:00"/>
    <s v="21320"/>
    <s v="4866"/>
    <s v="FR"/>
    <s v="AT"/>
    <s v="Auersperg-Breunner Elisabeth"/>
    <s v="Laruche"/>
    <s v="999999"/>
    <s v="XF142449583FR"/>
    <s v="N"/>
    <s v="Transport"/>
    <s v="N"/>
    <s v="S"/>
    <s v="Z2"/>
    <n v="0.343"/>
    <s v="17"/>
    <n v="7.86"/>
  </r>
  <r>
    <x v="0"/>
    <s v="0"/>
    <d v="2026-05-07T00:00:00"/>
    <s v="21320"/>
    <s v="7672BB"/>
    <s v="FR"/>
    <s v="NL"/>
    <s v="Oude Vrielink Ingrid"/>
    <s v="Laruche"/>
    <s v="999999"/>
    <s v="XF142449654FR"/>
    <s v="N"/>
    <s v="Transport"/>
    <s v="N"/>
    <s v="S"/>
    <s v="Z1"/>
    <n v="0.731"/>
    <s v="17"/>
    <n v="9.94"/>
  </r>
  <r>
    <x v="0"/>
    <s v="0"/>
    <d v="2026-05-07T00:00:00"/>
    <s v="21320"/>
    <s v="90762"/>
    <s v="FR"/>
    <s v="DE"/>
    <s v="Goj Julia"/>
    <s v="Laruche"/>
    <s v="999999"/>
    <s v="XF142449835FR"/>
    <s v="N"/>
    <s v="Transport"/>
    <s v="N"/>
    <s v="S"/>
    <s v="Z1"/>
    <n v="0.53"/>
    <s v="17"/>
    <n v="9.94"/>
  </r>
  <r>
    <x v="0"/>
    <s v="0"/>
    <d v="2026-05-07T00:00:00"/>
    <s v="21320"/>
    <s v="86152"/>
    <s v="FR"/>
    <s v="DE"/>
    <s v="Ziegler-Johanni Helga"/>
    <s v="Laruche"/>
    <s v="999999"/>
    <s v="XF142477743FR"/>
    <s v="N"/>
    <s v="Transport"/>
    <s v="N"/>
    <s v="S"/>
    <s v="Z1"/>
    <n v="0.504"/>
    <s v="17"/>
    <n v="9.94"/>
  </r>
  <r>
    <x v="0"/>
    <s v="0"/>
    <d v="2026-05-11T00:00:00"/>
    <s v="21320"/>
    <s v="10243"/>
    <s v="FR"/>
    <s v="DE"/>
    <s v="Adilkhan Abylay"/>
    <s v="Laruche"/>
    <s v="999999"/>
    <s v="XF142563994FR"/>
    <s v="N"/>
    <s v="Transport"/>
    <s v="N"/>
    <s v="S"/>
    <s v="Z1"/>
    <n v="0.1"/>
    <s v="17"/>
    <n v="7.86"/>
  </r>
  <r>
    <x v="0"/>
    <s v="0"/>
    <d v="2026-05-11T00:00:00"/>
    <s v="21320"/>
    <s v="9820"/>
    <s v="FR"/>
    <s v="BE"/>
    <s v="Drieghe Sara"/>
    <s v="Laruche"/>
    <s v="999999"/>
    <s v="XF142566165FR"/>
    <s v="N"/>
    <s v="Transport"/>
    <s v="N"/>
    <s v="S"/>
    <s v="Z1"/>
    <n v="0.766"/>
    <s v="17"/>
    <n v="9.94"/>
  </r>
  <r>
    <x v="0"/>
    <s v="0"/>
    <d v="2026-05-11T00:00:00"/>
    <s v="21320"/>
    <s v="55234"/>
    <s v="FR"/>
    <s v="DE"/>
    <s v="Scherrer Sylvia"/>
    <s v="Laruche"/>
    <s v="999999"/>
    <s v="XF142566338FR"/>
    <s v="N"/>
    <s v="Transport"/>
    <s v="N"/>
    <s v="S"/>
    <s v="Z1"/>
    <n v="4.532"/>
    <s v="17"/>
    <n v="19.47"/>
  </r>
  <r>
    <x v="0"/>
    <s v="0"/>
    <d v="2026-05-11T00:00:00"/>
    <s v="21320"/>
    <s v="81827"/>
    <s v="FR"/>
    <s v="DE"/>
    <s v="Braatz Enrico"/>
    <s v="Laruche"/>
    <s v="999999"/>
    <s v="XF142566491FR"/>
    <s v="N"/>
    <s v="Transport"/>
    <s v="N"/>
    <s v="S"/>
    <s v="Z1"/>
    <n v="0.499"/>
    <s v="17"/>
    <n v="7.86"/>
  </r>
  <r>
    <x v="0"/>
    <s v="0"/>
    <d v="2026-05-11T00:00:00"/>
    <s v="21320"/>
    <s v="28691"/>
    <s v="FR"/>
    <s v="ES"/>
    <s v="Murias Maria Rosario"/>
    <s v="Laruche"/>
    <s v="999999"/>
    <s v="XF142567506FR"/>
    <s v="N"/>
    <s v="Transport"/>
    <s v="N"/>
    <s v="S"/>
    <s v="Z2"/>
    <n v="0.546"/>
    <s v="17"/>
    <n v="9.94"/>
  </r>
  <r>
    <x v="0"/>
    <s v="0"/>
    <d v="2026-05-11T00:00:00"/>
    <s v="21320"/>
    <s v="54424"/>
    <s v="FR"/>
    <s v="DE"/>
    <s v="Thelen Bruni"/>
    <s v="Laruche"/>
    <s v="999999"/>
    <s v="XF142567611FR"/>
    <s v="N"/>
    <s v="Transport"/>
    <s v="N"/>
    <s v="S"/>
    <s v="Z1"/>
    <n v="4.266"/>
    <s v="17"/>
    <n v="18.34"/>
  </r>
  <r>
    <x v="0"/>
    <s v="0"/>
    <d v="2026-05-11T00:00:00"/>
    <s v="21320"/>
    <s v="09629"/>
    <s v="FR"/>
    <s v="DE"/>
    <s v="Rub Mandy"/>
    <s v="Laruche"/>
    <s v="999999"/>
    <s v="XF142568135FR"/>
    <s v="N"/>
    <s v="Transport"/>
    <s v="N"/>
    <s v="S"/>
    <s v="Z1"/>
    <n v="0.248"/>
    <s v="17"/>
    <n v="7.86"/>
  </r>
  <r>
    <x v="0"/>
    <s v="0"/>
    <d v="2026-05-11T00:00:00"/>
    <s v="21320"/>
    <s v="69231"/>
    <s v="FR"/>
    <s v="DE"/>
    <s v="Elsasser Romina"/>
    <s v="Laruche"/>
    <s v="999999"/>
    <s v="XF142568206FR"/>
    <s v="N"/>
    <s v="Transport"/>
    <s v="N"/>
    <s v="S"/>
    <s v="Z1"/>
    <n v="5.76"/>
    <s v="17"/>
    <n v="21.83"/>
  </r>
  <r>
    <x v="0"/>
    <s v="0"/>
    <d v="2026-05-11T00:00:00"/>
    <s v="21320"/>
    <s v="36039"/>
    <s v="FR"/>
    <s v="DE"/>
    <s v="Helen Tassilo"/>
    <s v="Laruche"/>
    <s v="999999"/>
    <s v="XF142568400FR"/>
    <s v="N"/>
    <s v="Transport"/>
    <s v="N"/>
    <s v="S"/>
    <s v="Z1"/>
    <n v="4.403"/>
    <s v="17"/>
    <n v="18.34"/>
  </r>
  <r>
    <x v="0"/>
    <s v="0"/>
    <d v="2026-05-11T00:00:00"/>
    <s v="21320"/>
    <s v="76185"/>
    <s v="FR"/>
    <s v="DE"/>
    <s v="Ziegler Barbara"/>
    <s v="Laruche"/>
    <s v="999999"/>
    <s v="XF142568501FR"/>
    <s v="N"/>
    <s v="Transport"/>
    <s v="N"/>
    <s v="S"/>
    <s v="Z1"/>
    <n v="0.763"/>
    <s v="17"/>
    <n v="9.94"/>
  </r>
  <r>
    <x v="0"/>
    <s v="0"/>
    <d v="2026-05-11T00:00:00"/>
    <s v="21320"/>
    <s v="04425"/>
    <s v="FR"/>
    <s v="DE"/>
    <s v="Scholz Prof Dr Gerhard"/>
    <s v="Laruche"/>
    <s v="999999"/>
    <s v="XF142568679FR"/>
    <s v="N"/>
    <s v="Transport"/>
    <s v="N"/>
    <s v="S"/>
    <s v="Z1"/>
    <n v="0.738"/>
    <s v="17"/>
    <n v="9.94"/>
  </r>
  <r>
    <x v="0"/>
    <s v="0"/>
    <d v="2026-05-11T00:00:00"/>
    <s v="21320"/>
    <s v="2094"/>
    <s v="FR"/>
    <s v="HU"/>
    <s v="Whitely Georgina"/>
    <s v="Laruche"/>
    <s v="999999"/>
    <s v="XF142569285FR"/>
    <s v="N"/>
    <s v="Transport"/>
    <s v="N"/>
    <s v="S"/>
    <s v="Z3"/>
    <n v="4.266"/>
    <s v="17"/>
    <n v="26.33"/>
  </r>
  <r>
    <x v="0"/>
    <s v="0"/>
    <d v="2026-05-11T00:00:00"/>
    <s v="21320"/>
    <s v="1050192"/>
    <s v="FR"/>
    <s v="PT"/>
    <s v="Pollack Kevin"/>
    <s v="Laruche"/>
    <s v="999999"/>
    <s v="XF142569507FR"/>
    <s v="N"/>
    <s v="Transport"/>
    <s v="N"/>
    <s v="S"/>
    <s v="Z2"/>
    <n v="4.532"/>
    <s v="17"/>
    <n v="19.47"/>
  </r>
  <r>
    <x v="0"/>
    <s v="0"/>
    <d v="2026-05-12T00:00:00"/>
    <s v="21320"/>
    <s v="47906"/>
    <s v="FR"/>
    <s v="DE"/>
    <s v="Metz Ekkehard"/>
    <s v="Laruche"/>
    <s v="999999"/>
    <s v="XF142651889FR"/>
    <s v="N"/>
    <s v="Transport"/>
    <s v="N"/>
    <s v="S"/>
    <s v="Z1"/>
    <n v="5.76"/>
    <s v="17"/>
    <n v="21.83"/>
  </r>
  <r>
    <x v="0"/>
    <s v="0"/>
    <d v="2026-05-12T00:00:00"/>
    <s v="21320"/>
    <s v="55424"/>
    <s v="FR"/>
    <s v="DE"/>
    <s v="Muratovic Zoran"/>
    <s v="Laruche"/>
    <s v="999999"/>
    <s v="XF142656736FR"/>
    <s v="N"/>
    <s v="Transport"/>
    <s v="N"/>
    <s v="S"/>
    <s v="Z1"/>
    <n v="0.12"/>
    <s v="17"/>
    <n v="7.86"/>
  </r>
  <r>
    <x v="0"/>
    <s v="0"/>
    <d v="2026-05-12T00:00:00"/>
    <s v="21320"/>
    <s v="12000"/>
    <s v="FR"/>
    <s v="CZ"/>
    <s v="meissner anna"/>
    <s v="Laruche"/>
    <s v="999999"/>
    <s v="XF142656775FR"/>
    <s v="N"/>
    <s v="Transport"/>
    <s v="N"/>
    <s v="S"/>
    <s v="Z3"/>
    <n v="4.266"/>
    <s v="17"/>
    <n v="26.33"/>
  </r>
  <r>
    <x v="0"/>
    <s v="0"/>
    <d v="2026-05-12T00:00:00"/>
    <s v="21320"/>
    <s v="08440"/>
    <s v="FR"/>
    <s v="ES"/>
    <s v="Pineda Vila Agueda"/>
    <s v="Laruche"/>
    <s v="999999"/>
    <s v="XF142685423FR"/>
    <s v="N"/>
    <s v="Transport"/>
    <s v="N"/>
    <s v="S"/>
    <s v="Z2"/>
    <n v="0.185"/>
    <s v="17"/>
    <n v="7.86"/>
  </r>
  <r>
    <x v="0"/>
    <s v="0"/>
    <d v="2026-05-13T00:00:00"/>
    <s v="21320"/>
    <s v="24043"/>
    <s v="FR"/>
    <s v="IT"/>
    <s v="Remonti Maria"/>
    <s v="Laruche"/>
    <s v="999999"/>
    <s v="XF142744427FR"/>
    <s v="N"/>
    <s v="Transport"/>
    <s v="N"/>
    <s v="S"/>
    <s v="Z2"/>
    <n v="0.25"/>
    <s v="17"/>
    <n v="7.86"/>
  </r>
  <r>
    <x v="0"/>
    <s v="0"/>
    <d v="2026-05-13T00:00:00"/>
    <s v="21320"/>
    <s v="00199"/>
    <s v="FR"/>
    <s v="IT"/>
    <s v="Roberta GARIERI"/>
    <s v="Laruche"/>
    <s v="999999"/>
    <s v="XF142780747FR"/>
    <s v="N"/>
    <s v="Transport"/>
    <s v="N"/>
    <s v="S"/>
    <s v="Z2"/>
    <n v="0.16"/>
    <s v="17"/>
    <n v="7.86"/>
  </r>
  <r>
    <x v="0"/>
    <s v="0"/>
    <d v="2026-05-15T00:00:00"/>
    <s v="21320"/>
    <s v="03730"/>
    <s v="FR"/>
    <s v="ES"/>
    <s v="Ferrer Ribes Aurora"/>
    <s v="Laruche"/>
    <s v="999999"/>
    <s v="XF142815790FR"/>
    <s v="N"/>
    <s v="Transport"/>
    <s v="N"/>
    <s v="S"/>
    <s v="Z2"/>
    <n v="0.25"/>
    <s v="17"/>
    <n v="7.86"/>
  </r>
  <r>
    <x v="0"/>
    <s v="0"/>
    <d v="2026-05-15T00:00:00"/>
    <s v="21320"/>
    <s v="3784WR"/>
    <s v="FR"/>
    <s v="NL"/>
    <s v="Hartogsveld Karin"/>
    <s v="Laruche"/>
    <s v="999999"/>
    <s v="XF142816870FR"/>
    <s v="N"/>
    <s v="Transport"/>
    <s v="N"/>
    <s v="S"/>
    <s v="Z1"/>
    <n v="0.25"/>
    <s v="17"/>
    <n v="7.86"/>
  </r>
  <r>
    <x v="0"/>
    <s v="0"/>
    <d v="2026-05-15T00:00:00"/>
    <s v="21320"/>
    <s v="6001"/>
    <s v="FR"/>
    <s v="BE"/>
    <s v="Bultot Maxane"/>
    <s v="Laruche"/>
    <s v="999999"/>
    <s v="XF142817186FR"/>
    <s v="N"/>
    <s v="Transport"/>
    <s v="N"/>
    <s v="S"/>
    <s v="Z1"/>
    <n v="4.386"/>
    <s v="17"/>
    <n v="18.34"/>
  </r>
  <r>
    <x v="0"/>
    <s v="0"/>
    <d v="2026-05-15T00:00:00"/>
    <s v="21320"/>
    <s v="5644"/>
    <s v="FR"/>
    <s v="CH"/>
    <s v="Grah Oliver"/>
    <s v="Laruche"/>
    <s v="999999"/>
    <s v="XF142818685FR"/>
    <s v="N"/>
    <s v="Transport"/>
    <s v="I"/>
    <s v="S"/>
    <s v="Z4"/>
    <n v="4.68"/>
    <s v="17"/>
    <n v="41.39"/>
  </r>
  <r>
    <x v="0"/>
    <s v="0"/>
    <d v="2026-05-15T00:00:00"/>
    <s v="21320"/>
    <s v="41030"/>
    <s v="FR"/>
    <s v="IT"/>
    <s v="bassoli giulia"/>
    <s v="Laruche"/>
    <s v="999999"/>
    <s v="XF142820035FR"/>
    <s v="N"/>
    <s v="Transport"/>
    <s v="N"/>
    <s v="S"/>
    <s v="Z2"/>
    <n v="0.25"/>
    <s v="17"/>
    <n v="7.86"/>
  </r>
  <r>
    <x v="0"/>
    <s v="0"/>
    <d v="2026-05-15T00:00:00"/>
    <s v="21320"/>
    <s v="1217EB"/>
    <s v="FR"/>
    <s v="NL"/>
    <s v="De Haes Emilie"/>
    <s v="Laruche"/>
    <s v="999999"/>
    <s v="XF142820392FR"/>
    <s v="N"/>
    <s v="Transport"/>
    <s v="N"/>
    <s v="S"/>
    <s v="Z1"/>
    <n v="2.355"/>
    <s v="17"/>
    <n v="13.82"/>
  </r>
  <r>
    <x v="0"/>
    <s v="0"/>
    <d v="2026-05-15T00:00:00"/>
    <s v="21320"/>
    <s v="2586EZ"/>
    <s v="FR"/>
    <s v="NL"/>
    <s v="Robinson Serana"/>
    <s v="Laruche"/>
    <s v="999999"/>
    <s v="XF142820503FR"/>
    <s v="N"/>
    <s v="Transport"/>
    <s v="N"/>
    <s v="S"/>
    <s v="Z1"/>
    <n v="2.355"/>
    <s v="17"/>
    <n v="13.82"/>
  </r>
  <r>
    <x v="0"/>
    <s v="0"/>
    <d v="2026-05-15T00:00:00"/>
    <s v="21320"/>
    <s v="1965"/>
    <s v="FR"/>
    <s v="CH"/>
    <s v="Fiore Stephanie"/>
    <s v="Laruche"/>
    <s v="999999"/>
    <s v="XF142837852FR"/>
    <s v="N"/>
    <s v="Transport"/>
    <s v="I"/>
    <s v="S"/>
    <s v="Z4"/>
    <n v="3.48"/>
    <s v="17"/>
    <n v="34.85"/>
  </r>
  <r>
    <x v="0"/>
    <s v="0"/>
    <d v="2026-05-15T00:00:00"/>
    <s v="21320"/>
    <s v="63858"/>
    <s v="FR"/>
    <s v="IT"/>
    <s v="Polimanti Cinzia"/>
    <s v="Laruche"/>
    <s v="999999"/>
    <s v="XF142838265FR"/>
    <s v="N"/>
    <s v="Transport"/>
    <s v="N"/>
    <s v="S"/>
    <s v="Z2"/>
    <n v="0.25"/>
    <s v="17"/>
    <n v="7.86"/>
  </r>
  <r>
    <x v="0"/>
    <s v="0"/>
    <d v="2026-05-15T00:00:00"/>
    <s v="21320"/>
    <s v="7625RB"/>
    <s v="FR"/>
    <s v="NL"/>
    <s v="Bonthuis Miranda"/>
    <s v="Laruche"/>
    <s v="999999"/>
    <s v="XF142850258FR"/>
    <s v="N"/>
    <s v="Transport"/>
    <s v="N"/>
    <s v="S"/>
    <s v="Z1"/>
    <n v="4.403"/>
    <s v="17"/>
    <n v="18.34"/>
  </r>
  <r>
    <x v="0"/>
    <s v="0"/>
    <d v="2026-05-18T00:00:00"/>
    <s v="21320"/>
    <s v="16556"/>
    <s v="FR"/>
    <s v="DE"/>
    <s v="Freudenberg Jens"/>
    <s v="Laruche"/>
    <s v="999999"/>
    <s v="XF142889072FR"/>
    <s v="N"/>
    <s v="Transport"/>
    <s v="N"/>
    <s v="S"/>
    <s v="Z1"/>
    <n v="0.781"/>
    <s v="17"/>
    <n v="9.94"/>
  </r>
  <r>
    <x v="0"/>
    <s v="0"/>
    <d v="2026-05-18T00:00:00"/>
    <s v="21320"/>
    <s v="36289"/>
    <s v="FR"/>
    <s v="DE"/>
    <s v="Faber Martin"/>
    <s v="Laruche"/>
    <s v="999999"/>
    <s v="XF142889293FR"/>
    <s v="N"/>
    <s v="Transport"/>
    <s v="N"/>
    <s v="S"/>
    <s v="Z1"/>
    <n v="0.756"/>
    <s v="17"/>
    <n v="9.94"/>
  </r>
  <r>
    <x v="0"/>
    <s v="0"/>
    <d v="2026-05-18T00:00:00"/>
    <s v="21320"/>
    <s v="51491"/>
    <s v="FR"/>
    <s v="DE"/>
    <s v="Wasser Eva"/>
    <s v="Laruche"/>
    <s v="999999"/>
    <s v="XF142889695FR"/>
    <s v="N"/>
    <s v="Transport"/>
    <s v="N"/>
    <s v="S"/>
    <s v="Z1"/>
    <n v="0.25"/>
    <s v="17"/>
    <n v="7.86"/>
  </r>
  <r>
    <x v="0"/>
    <s v="0"/>
    <d v="2026-05-18T00:00:00"/>
    <s v="21320"/>
    <s v="86159"/>
    <s v="FR"/>
    <s v="DE"/>
    <s v="Augsdorfer Angelika"/>
    <s v="Laruche"/>
    <s v="999999"/>
    <s v="XF142889934FR"/>
    <s v="N"/>
    <s v="Transport"/>
    <s v="N"/>
    <s v="S"/>
    <s v="Z1"/>
    <n v="0.504"/>
    <s v="17"/>
    <n v="9.94"/>
  </r>
  <r>
    <x v="0"/>
    <s v="0"/>
    <d v="2026-05-18T00:00:00"/>
    <s v="21320"/>
    <s v="85567"/>
    <s v="FR"/>
    <s v="DE"/>
    <s v="Knabe Tobias"/>
    <s v="Laruche"/>
    <s v="999999"/>
    <s v="XF142890186FR"/>
    <s v="N"/>
    <s v="Transport"/>
    <s v="N"/>
    <s v="S"/>
    <s v="Z1"/>
    <n v="4.532"/>
    <s v="17"/>
    <n v="19.47"/>
  </r>
  <r>
    <x v="0"/>
    <s v="0"/>
    <d v="2026-05-18T00:00:00"/>
    <s v="21320"/>
    <s v="76297"/>
    <s v="FR"/>
    <s v="DE"/>
    <s v="Redweik Kirstin"/>
    <s v="Laruche"/>
    <s v="999999"/>
    <s v="XF142890288FR"/>
    <s v="N"/>
    <s v="Transport"/>
    <s v="N"/>
    <s v="S"/>
    <s v="Z1"/>
    <n v="4.365"/>
    <s v="17"/>
    <n v="18.34"/>
  </r>
  <r>
    <x v="0"/>
    <s v="0"/>
    <d v="2026-05-18T00:00:00"/>
    <s v="21320"/>
    <s v="00071"/>
    <s v="FR"/>
    <s v="IT"/>
    <s v="Lanfranconi Danilo"/>
    <s v="Laruche"/>
    <s v="999999"/>
    <s v="XF142891500FR"/>
    <s v="N"/>
    <s v="Transport"/>
    <s v="N"/>
    <s v="S"/>
    <s v="Z2"/>
    <n v="4.266"/>
    <s v="17"/>
    <n v="18.34"/>
  </r>
  <r>
    <x v="0"/>
    <s v="0"/>
    <d v="2026-05-18T00:00:00"/>
    <s v="21320"/>
    <s v="20154"/>
    <s v="FR"/>
    <s v="IT"/>
    <s v="FOLLI Susanna Iris"/>
    <s v="Laruche"/>
    <s v="999999"/>
    <s v="XF142892099FR"/>
    <s v="N"/>
    <s v="Transport"/>
    <s v="N"/>
    <s v="S"/>
    <s v="Z2"/>
    <n v="1.392"/>
    <s v="17"/>
    <n v="11.56"/>
  </r>
  <r>
    <x v="0"/>
    <s v="0"/>
    <d v="2026-05-18T00:00:00"/>
    <s v="21320"/>
    <s v="97074"/>
    <s v="FR"/>
    <s v="DE"/>
    <s v="Maatouk Barbara"/>
    <s v="Laruche"/>
    <s v="999999"/>
    <s v="XF142892108FR"/>
    <s v="N"/>
    <s v="Transport"/>
    <s v="N"/>
    <s v="S"/>
    <s v="Z1"/>
    <n v="0.748"/>
    <s v="17"/>
    <n v="9.94"/>
  </r>
  <r>
    <x v="0"/>
    <s v="0"/>
    <d v="2026-05-18T00:00:00"/>
    <s v="21320"/>
    <s v="2245BH"/>
    <s v="FR"/>
    <s v="NL"/>
    <s v="van Duijn Dewi"/>
    <s v="Laruche"/>
    <s v="999999"/>
    <s v="XF142892417FR"/>
    <s v="N"/>
    <s v="Transport"/>
    <s v="N"/>
    <s v="S"/>
    <s v="Z1"/>
    <n v="2.511"/>
    <s v="17"/>
    <n v="14.95"/>
  </r>
  <r>
    <x v="0"/>
    <s v="0"/>
    <d v="2026-05-18T00:00:00"/>
    <s v="21320"/>
    <s v="61440"/>
    <s v="FR"/>
    <s v="DE"/>
    <s v="von Versen Gudrun"/>
    <s v="Laruche"/>
    <s v="999999"/>
    <s v="XF142932592FR"/>
    <s v="N"/>
    <s v="Transport"/>
    <s v="N"/>
    <s v="S"/>
    <s v="Z1"/>
    <n v="4.386"/>
    <s v="17"/>
    <n v="18.34"/>
  </r>
  <r>
    <x v="0"/>
    <s v="0"/>
    <d v="2026-05-18T00:00:00"/>
    <s v="21320"/>
    <s v="1012"/>
    <s v="FR"/>
    <s v="HU"/>
    <s v="Bomer Matt"/>
    <s v="Laruche"/>
    <s v="999999"/>
    <s v="XF142940143FR"/>
    <s v="N"/>
    <s v="Transport"/>
    <s v="N"/>
    <s v="S"/>
    <s v="Z3"/>
    <n v="5.773"/>
    <s v="17"/>
    <n v="31.91"/>
  </r>
  <r>
    <x v="0"/>
    <s v="0"/>
    <d v="2026-05-18T00:00:00"/>
    <s v="21320"/>
    <s v="14542"/>
    <s v="FR"/>
    <s v="DE"/>
    <s v="Reinicke Kerstin-Sabine"/>
    <s v="Laruche"/>
    <s v="999999"/>
    <s v="XF142940259FR"/>
    <s v="N"/>
    <s v="Transport"/>
    <s v="N"/>
    <s v="S"/>
    <s v="Z1"/>
    <n v="5.773"/>
    <s v="17"/>
    <n v="21.83"/>
  </r>
  <r>
    <x v="0"/>
    <s v="0"/>
    <d v="2026-05-18T00:00:00"/>
    <s v="21320"/>
    <s v="4284VA"/>
    <s v="FR"/>
    <s v="NL"/>
    <s v="Jacquier Laure"/>
    <s v="Laruche"/>
    <s v="999999"/>
    <s v="XF142942232FR"/>
    <s v="N"/>
    <s v="Transport"/>
    <s v="N"/>
    <s v="S"/>
    <s v="Z1"/>
    <n v="4.532"/>
    <s v="17"/>
    <n v="19.47"/>
  </r>
  <r>
    <x v="0"/>
    <s v="0"/>
    <d v="2026-05-18T00:00:00"/>
    <s v="21320"/>
    <s v="40128"/>
    <s v="FR"/>
    <s v="IT"/>
    <s v="LACASACONTINUA mirca"/>
    <s v="Laruche"/>
    <s v="999999"/>
    <s v="XF142943462FR"/>
    <s v="N"/>
    <s v="Transport"/>
    <s v="N"/>
    <s v="S"/>
    <s v="Z2"/>
    <n v="4.638"/>
    <s v="17"/>
    <n v="19.47"/>
  </r>
  <r>
    <x v="0"/>
    <s v="0"/>
    <d v="2026-05-18T00:00:00"/>
    <s v="21320"/>
    <s v="1098BM"/>
    <s v="FR"/>
    <s v="NL"/>
    <s v="Heuberger Thekla"/>
    <s v="Laruche"/>
    <s v="999999"/>
    <s v="XF142946044FR"/>
    <s v="N"/>
    <s v="Transport"/>
    <s v="N"/>
    <s v="S"/>
    <s v="Z1"/>
    <n v="0.25"/>
    <s v="17"/>
    <n v="7.86"/>
  </r>
  <r>
    <x v="0"/>
    <s v="0"/>
    <d v="2026-05-18T00:00:00"/>
    <s v="21320"/>
    <s v="71272"/>
    <s v="FR"/>
    <s v="DE"/>
    <s v="Coskun Derya"/>
    <s v="Laruche"/>
    <s v="999999"/>
    <s v="XF142946132FR"/>
    <s v="N"/>
    <s v="Transport"/>
    <s v="N"/>
    <s v="S"/>
    <s v="Z1"/>
    <n v="0.756"/>
    <s v="17"/>
    <n v="9.94"/>
  </r>
  <r>
    <x v="0"/>
    <s v="0"/>
    <d v="2026-05-18T00:00:00"/>
    <s v="21320"/>
    <s v="10247"/>
    <s v="FR"/>
    <s v="DE"/>
    <s v="Gobrecht Kerstin"/>
    <s v="Laruche"/>
    <s v="999999"/>
    <s v="XF142946234FR"/>
    <s v="N"/>
    <s v="Transport"/>
    <s v="N"/>
    <s v="S"/>
    <s v="Z1"/>
    <n v="0.375"/>
    <s v="17"/>
    <n v="7.86"/>
  </r>
  <r>
    <x v="0"/>
    <s v="0"/>
    <d v="2026-05-19T00:00:00"/>
    <s v="21320"/>
    <s v="9400"/>
    <s v="FR"/>
    <s v="BE"/>
    <s v="Leirens Patricia"/>
    <s v="Laruche"/>
    <s v="999999"/>
    <s v="XF142969805FR"/>
    <s v="N"/>
    <s v="Transport"/>
    <s v="N"/>
    <s v="S"/>
    <s v="Z1"/>
    <n v="4.532"/>
    <s v="17"/>
    <n v="19.47"/>
  </r>
  <r>
    <x v="0"/>
    <s v="0"/>
    <d v="2026-05-19T00:00:00"/>
    <s v="21320"/>
    <s v="33584"/>
    <s v="FR"/>
    <s v="ES"/>
    <s v="Mikhailina Alena"/>
    <s v="Laruche"/>
    <s v="999999"/>
    <s v="XF142970423FR"/>
    <s v="N"/>
    <s v="Transport"/>
    <s v="N"/>
    <s v="S"/>
    <s v="Z2"/>
    <n v="0.748"/>
    <s v="17"/>
    <n v="9.94"/>
  </r>
  <r>
    <x v="0"/>
    <s v="0"/>
    <d v="2026-05-19T00:00:00"/>
    <s v="21320"/>
    <s v="28200"/>
    <s v="FR"/>
    <s v="ES"/>
    <s v="Aguilera Reija Ersilia"/>
    <s v="Laruche"/>
    <s v="999999"/>
    <s v="XF142970539FR"/>
    <s v="N"/>
    <s v="Transport"/>
    <s v="N"/>
    <s v="S"/>
    <s v="Z2"/>
    <n v="0.328"/>
    <s v="17"/>
    <n v="7.86"/>
  </r>
  <r>
    <x v="0"/>
    <s v="0"/>
    <d v="2026-05-19T00:00:00"/>
    <s v="21320"/>
    <s v="28200"/>
    <s v="FR"/>
    <s v="ES"/>
    <s v="Aguilera Reija Ersilia"/>
    <s v="Laruche"/>
    <s v="999999"/>
    <s v="XF142970539FR"/>
    <s v="N"/>
    <s v="Supp Zone Internationale Eloignee"/>
    <s v="N"/>
    <m/>
    <s v="Z2"/>
    <n v="0"/>
    <s v="17"/>
    <n v="17"/>
  </r>
  <r>
    <x v="0"/>
    <s v="0"/>
    <d v="2026-05-19T00:00:00"/>
    <s v="21320"/>
    <s v="53925"/>
    <s v="FR"/>
    <s v="DE"/>
    <s v="Schumacher Franca"/>
    <s v="Laruche"/>
    <s v="999999"/>
    <s v="XF142970715FR"/>
    <s v="N"/>
    <s v="Transport"/>
    <s v="N"/>
    <s v="S"/>
    <s v="Z1"/>
    <n v="0.738"/>
    <s v="17"/>
    <n v="9.94"/>
  </r>
  <r>
    <x v="0"/>
    <s v="0"/>
    <d v="2026-05-19T00:00:00"/>
    <s v="21320"/>
    <s v="27356"/>
    <s v="FR"/>
    <s v="DE"/>
    <s v="Schroeder Torsten"/>
    <s v="Laruche"/>
    <s v="999999"/>
    <s v="XF142971004FR"/>
    <s v="N"/>
    <s v="Transport"/>
    <s v="N"/>
    <s v="S"/>
    <s v="Z1"/>
    <n v="4.266"/>
    <s v="17"/>
    <n v="18.34"/>
  </r>
  <r>
    <x v="0"/>
    <s v="0"/>
    <d v="2026-05-19T00:00:00"/>
    <s v="21320"/>
    <s v="40625"/>
    <s v="FR"/>
    <s v="DE"/>
    <s v="Dalhoff-Schereik Julia"/>
    <s v="Laruche"/>
    <s v="999999"/>
    <s v="XF142971110FR"/>
    <s v="N"/>
    <s v="Transport"/>
    <s v="N"/>
    <s v="S"/>
    <s v="Z1"/>
    <n v="4.532"/>
    <s v="17"/>
    <n v="19.47"/>
  </r>
  <r>
    <x v="0"/>
    <s v="0"/>
    <d v="2026-05-19T00:00:00"/>
    <s v="21320"/>
    <s v="32657"/>
    <s v="FR"/>
    <s v="DE"/>
    <s v="Werner Annika"/>
    <s v="Laruche"/>
    <s v="999999"/>
    <s v="XF142971199FR"/>
    <s v="N"/>
    <s v="Transport"/>
    <s v="N"/>
    <s v="S"/>
    <s v="Z1"/>
    <n v="0.25"/>
    <s v="17"/>
    <n v="7.86"/>
  </r>
  <r>
    <x v="0"/>
    <s v="0"/>
    <d v="2026-05-19T00:00:00"/>
    <s v="21320"/>
    <s v="32657"/>
    <s v="FR"/>
    <s v="DE"/>
    <s v="Werner Annika"/>
    <s v="Laruche"/>
    <s v="999999"/>
    <s v="XF142971199FR"/>
    <s v="N"/>
    <s v="Supp Retour Expediteur Inter"/>
    <s v="N"/>
    <m/>
    <s v="Z1"/>
    <n v="0"/>
    <s v="17"/>
    <n v="45"/>
  </r>
  <r>
    <x v="0"/>
    <s v="0"/>
    <d v="2026-05-19T00:00:00"/>
    <s v="21320"/>
    <s v="10557"/>
    <s v="FR"/>
    <s v="DE"/>
    <s v="Forster Judith"/>
    <s v="Laruche"/>
    <s v="999999"/>
    <s v="XF142971211FR"/>
    <s v="N"/>
    <s v="Transport"/>
    <s v="N"/>
    <s v="S"/>
    <s v="Z1"/>
    <n v="0.25"/>
    <s v="17"/>
    <n v="7.86"/>
  </r>
  <r>
    <x v="0"/>
    <s v="0"/>
    <d v="2026-05-19T00:00:00"/>
    <s v="21320"/>
    <s v="29700"/>
    <s v="FR"/>
    <s v="ES"/>
    <s v="Power Alejandra"/>
    <s v="Laruche"/>
    <s v="999999"/>
    <s v="XF142972163FR"/>
    <s v="N"/>
    <s v="Transport"/>
    <s v="N"/>
    <s v="S"/>
    <s v="Z2"/>
    <n v="0.748"/>
    <s v="17"/>
    <n v="9.94"/>
  </r>
  <r>
    <x v="0"/>
    <s v="0"/>
    <d v="2026-05-19T00:00:00"/>
    <s v="21320"/>
    <s v="29700"/>
    <s v="FR"/>
    <s v="ES"/>
    <s v="Power Alejandra"/>
    <s v="Laruche"/>
    <s v="999999"/>
    <s v="XF142972163FR"/>
    <s v="N"/>
    <s v="Supp Retour Expediteur Inter"/>
    <s v="N"/>
    <m/>
    <s v="Z2"/>
    <n v="0"/>
    <s v="17"/>
    <n v="45"/>
  </r>
  <r>
    <x v="0"/>
    <s v="0"/>
    <d v="2026-05-19T00:00:00"/>
    <s v="21320"/>
    <s v="32361"/>
    <s v="FR"/>
    <s v="DE"/>
    <s v="Splettstoser Janette"/>
    <s v="Laruche"/>
    <s v="999999"/>
    <s v="XF142984025FR"/>
    <s v="N"/>
    <s v="Transport"/>
    <s v="N"/>
    <s v="S"/>
    <s v="Z1"/>
    <n v="5.76"/>
    <s v="17"/>
    <n v="21.83"/>
  </r>
  <r>
    <x v="0"/>
    <s v="0"/>
    <d v="2026-05-19T00:00:00"/>
    <s v="21320"/>
    <s v="55124"/>
    <s v="FR"/>
    <s v="DE"/>
    <s v="Schlechtriemen-Kos Agnes"/>
    <s v="Laruche"/>
    <s v="999999"/>
    <s v="XF142986471FR"/>
    <s v="N"/>
    <s v="Transport"/>
    <s v="N"/>
    <s v="S"/>
    <s v="Z1"/>
    <n v="4.427"/>
    <s v="17"/>
    <n v="18.34"/>
  </r>
  <r>
    <x v="0"/>
    <s v="0"/>
    <d v="2026-05-19T00:00:00"/>
    <s v="21320"/>
    <s v="54470"/>
    <s v="FR"/>
    <s v="DE"/>
    <s v="Hermann Liane"/>
    <s v="Laruche"/>
    <s v="999999"/>
    <s v="XF142987123FR"/>
    <s v="N"/>
    <s v="Transport"/>
    <s v="N"/>
    <s v="S"/>
    <s v="Z1"/>
    <n v="0.781"/>
    <s v="17"/>
    <n v="9.94"/>
  </r>
  <r>
    <x v="0"/>
    <s v="0"/>
    <d v="2026-05-19T00:00:00"/>
    <s v="21320"/>
    <s v="20123"/>
    <s v="FR"/>
    <s v="IT"/>
    <s v="RINALDI MICHELE"/>
    <s v="Laruche"/>
    <s v="999999"/>
    <s v="XF142995487FR"/>
    <s v="N"/>
    <s v="Transport"/>
    <s v="N"/>
    <s v="S"/>
    <s v="Z2"/>
    <n v="4.532"/>
    <s v="17"/>
    <n v="19.47"/>
  </r>
  <r>
    <x v="0"/>
    <s v="0"/>
    <d v="2026-05-19T00:00:00"/>
    <s v="21320"/>
    <s v="76297"/>
    <s v="FR"/>
    <s v="DE"/>
    <s v="Redweik Kirstin"/>
    <s v="Laruche"/>
    <s v="999999"/>
    <s v="XF143016663FR"/>
    <s v="N"/>
    <s v="Transport"/>
    <s v="N"/>
    <s v="S"/>
    <s v="Z1"/>
    <n v="0.5600000000000001"/>
    <s v="17"/>
    <n v="9.94"/>
  </r>
  <r>
    <x v="0"/>
    <s v="0"/>
    <d v="2026-05-19T00:00:00"/>
    <s v="21320"/>
    <s v="2622AZ"/>
    <s v="FR"/>
    <s v="NL"/>
    <s v="van Vliet Annemiek"/>
    <s v="Laruche"/>
    <s v="999999"/>
    <s v="XF143022641FR"/>
    <s v="N"/>
    <s v="Transport"/>
    <s v="N"/>
    <s v="S"/>
    <s v="Z1"/>
    <n v="0.25"/>
    <s v="17"/>
    <n v="7.86"/>
  </r>
  <r>
    <x v="0"/>
    <s v="0"/>
    <d v="2026-05-19T00:00:00"/>
    <s v="21320"/>
    <s v="1012"/>
    <s v="FR"/>
    <s v="HU"/>
    <s v="Bomer Matt"/>
    <s v="Laruche"/>
    <s v="999999"/>
    <s v="XF143022690FR"/>
    <s v="N"/>
    <s v="Transport"/>
    <s v="N"/>
    <s v="S"/>
    <s v="Z3"/>
    <n v="0.7"/>
    <s v="17"/>
    <n v="13.35"/>
  </r>
  <r>
    <x v="0"/>
    <s v="0"/>
    <d v="2026-05-20T00:00:00"/>
    <s v="21320"/>
    <s v="04740"/>
    <s v="FR"/>
    <s v="ES"/>
    <s v="Jimenez Maria"/>
    <s v="Laruche"/>
    <s v="999999"/>
    <s v="XF143055052FR"/>
    <s v="N"/>
    <s v="Transport"/>
    <s v="N"/>
    <s v="S"/>
    <s v="Z2"/>
    <n v="0.25"/>
    <s v="17"/>
    <n v="7.86"/>
  </r>
  <r>
    <x v="0"/>
    <s v="0"/>
    <d v="2026-05-20T00:00:00"/>
    <s v="21320"/>
    <s v="93086"/>
    <s v="FR"/>
    <s v="DE"/>
    <s v="Rosch Anja"/>
    <s v="Laruche"/>
    <s v="999999"/>
    <s v="XF143055256FR"/>
    <s v="N"/>
    <s v="Transport"/>
    <s v="N"/>
    <s v="S"/>
    <s v="Z1"/>
    <n v="0.748"/>
    <s v="17"/>
    <n v="9.94"/>
  </r>
  <r>
    <x v="0"/>
    <s v="0"/>
    <d v="2026-05-20T00:00:00"/>
    <s v="21320"/>
    <s v="95234"/>
    <s v="FR"/>
    <s v="DE"/>
    <s v="Schuder Barbara"/>
    <s v="Laruche"/>
    <s v="999999"/>
    <s v="XF143055976FR"/>
    <s v="N"/>
    <s v="Transport"/>
    <s v="N"/>
    <s v="S"/>
    <s v="Z1"/>
    <n v="5.914"/>
    <s v="17"/>
    <n v="21.83"/>
  </r>
  <r>
    <x v="0"/>
    <s v="0"/>
    <d v="2026-05-20T00:00:00"/>
    <s v="21320"/>
    <s v="10713"/>
    <s v="FR"/>
    <s v="DE"/>
    <s v="Gurbanberdiyev Hekim"/>
    <s v="Laruche"/>
    <s v="999999"/>
    <s v="XF143056000FR"/>
    <s v="N"/>
    <s v="Transport"/>
    <s v="N"/>
    <s v="S"/>
    <s v="Z1"/>
    <n v="0.25"/>
    <s v="17"/>
    <n v="7.86"/>
  </r>
  <r>
    <x v="0"/>
    <s v="0"/>
    <d v="2026-05-20T00:00:00"/>
    <s v="21320"/>
    <s v="62010"/>
    <s v="FR"/>
    <s v="IT"/>
    <s v="Gagliardini Tommaso"/>
    <s v="Laruche"/>
    <s v="999999"/>
    <s v="XF143056265FR"/>
    <s v="N"/>
    <s v="Transport"/>
    <s v="N"/>
    <s v="S"/>
    <s v="Z2"/>
    <n v="0.748"/>
    <s v="17"/>
    <n v="9.94"/>
  </r>
  <r>
    <x v="0"/>
    <s v="0"/>
    <d v="2026-05-20T00:00:00"/>
    <s v="21320"/>
    <s v="14005"/>
    <s v="FR"/>
    <s v="ES"/>
    <s v="Garcia Galdeano Estefania"/>
    <s v="Laruche"/>
    <s v="999999"/>
    <s v="XF143056305FR"/>
    <s v="N"/>
    <s v="Transport"/>
    <s v="N"/>
    <s v="S"/>
    <s v="Z2"/>
    <n v="4.266"/>
    <s v="17"/>
    <n v="18.34"/>
  </r>
  <r>
    <x v="0"/>
    <s v="0"/>
    <d v="2026-05-20T00:00:00"/>
    <s v="21320"/>
    <s v="28010"/>
    <s v="FR"/>
    <s v="ES"/>
    <s v="ROMANEC Zofia"/>
    <s v="Laruche"/>
    <s v="999999"/>
    <s v="XF143056883FR"/>
    <s v="N"/>
    <s v="Transport"/>
    <s v="N"/>
    <s v="S"/>
    <s v="Z2"/>
    <n v="4.68"/>
    <s v="17"/>
    <n v="19.47"/>
  </r>
  <r>
    <x v="0"/>
    <s v="0"/>
    <d v="2026-05-20T00:00:00"/>
    <s v="21320"/>
    <s v="38102"/>
    <s v="FR"/>
    <s v="DE"/>
    <s v="Eiswirt Charlotte"/>
    <s v="Laruche"/>
    <s v="999999"/>
    <s v="XF143078606FR"/>
    <s v="N"/>
    <s v="Transport"/>
    <s v="N"/>
    <s v="S"/>
    <s v="Z1"/>
    <n v="4.532"/>
    <s v="17"/>
    <n v="19.47"/>
  </r>
  <r>
    <x v="0"/>
    <s v="0"/>
    <d v="2026-05-21T00:00:00"/>
    <s v="21320"/>
    <s v="3703BS"/>
    <s v="FR"/>
    <s v="NL"/>
    <s v="Van Nieuwenhuizen Mark"/>
    <s v="Laruche"/>
    <s v="999999"/>
    <s v="XF143127457FR"/>
    <s v="N"/>
    <s v="Transport"/>
    <s v="N"/>
    <s v="S"/>
    <s v="Z1"/>
    <n v="5.76"/>
    <s v="17"/>
    <n v="21.83"/>
  </r>
  <r>
    <x v="0"/>
    <s v="0"/>
    <d v="2026-05-21T00:00:00"/>
    <s v="21320"/>
    <s v="7325DA"/>
    <s v="FR"/>
    <s v="NL"/>
    <s v="Scheepens Yulia"/>
    <s v="Laruche"/>
    <s v="999999"/>
    <s v="XF143127620FR"/>
    <s v="N"/>
    <s v="Transport"/>
    <s v="N"/>
    <s v="S"/>
    <s v="Z1"/>
    <n v="4.532"/>
    <s v="17"/>
    <n v="19.47"/>
  </r>
  <r>
    <x v="0"/>
    <s v="0"/>
    <d v="2026-05-21T00:00:00"/>
    <s v="21320"/>
    <s v="78532"/>
    <s v="FR"/>
    <s v="DE"/>
    <s v="Kempf Sybille"/>
    <s v="Laruche"/>
    <s v="999999"/>
    <s v="XF143128421FR"/>
    <s v="N"/>
    <s v="Transport"/>
    <s v="N"/>
    <s v="S"/>
    <s v="Z1"/>
    <n v="0.25"/>
    <s v="17"/>
    <n v="7.86"/>
  </r>
  <r>
    <x v="0"/>
    <s v="0"/>
    <d v="2026-05-21T00:00:00"/>
    <s v="21320"/>
    <s v="54290"/>
    <s v="FR"/>
    <s v="DE"/>
    <s v="Lenert Lisa"/>
    <s v="Laruche"/>
    <s v="999999"/>
    <s v="XF143128611FR"/>
    <s v="N"/>
    <s v="Transport"/>
    <s v="N"/>
    <s v="S"/>
    <s v="Z1"/>
    <n v="4.365"/>
    <s v="17"/>
    <n v="18.34"/>
  </r>
  <r>
    <x v="0"/>
    <s v="0"/>
    <d v="2026-05-21T00:00:00"/>
    <s v="21320"/>
    <s v="70597"/>
    <s v="FR"/>
    <s v="DE"/>
    <s v="Gluchow Jana"/>
    <s v="Laruche"/>
    <s v="999999"/>
    <s v="XF143131111FR"/>
    <s v="N"/>
    <s v="Transport"/>
    <s v="N"/>
    <s v="S"/>
    <s v="Z1"/>
    <n v="4.532"/>
    <s v="17"/>
    <n v="19.47"/>
  </r>
  <r>
    <x v="0"/>
    <s v="0"/>
    <d v="2026-05-21T00:00:00"/>
    <s v="21320"/>
    <s v="1071JK"/>
    <s v="FR"/>
    <s v="NL"/>
    <s v="Wilhelm Noah"/>
    <s v="Laruche"/>
    <s v="999999"/>
    <s v="XF143131275FR"/>
    <s v="N"/>
    <s v="Transport"/>
    <s v="N"/>
    <s v="S"/>
    <s v="Z1"/>
    <n v="4.678"/>
    <s v="17"/>
    <n v="19.47"/>
  </r>
  <r>
    <x v="0"/>
    <s v="0"/>
    <d v="2026-05-21T00:00:00"/>
    <s v="21320"/>
    <s v="1850"/>
    <s v="FR"/>
    <s v="BE"/>
    <s v="Ragot Flavina"/>
    <s v="Laruche"/>
    <s v="999999"/>
    <s v="XF143131743FR"/>
    <s v="N"/>
    <s v="Transport"/>
    <s v="N"/>
    <s v="S"/>
    <s v="Z1"/>
    <n v="0.25"/>
    <s v="17"/>
    <n v="7.86"/>
  </r>
  <r>
    <x v="0"/>
    <s v="0"/>
    <d v="2026-05-21T00:00:00"/>
    <s v="21320"/>
    <s v="6212GD"/>
    <s v="FR"/>
    <s v="NL"/>
    <s v="Kahmann Daan"/>
    <s v="Laruche"/>
    <s v="999999"/>
    <s v="XF143131933FR"/>
    <s v="N"/>
    <s v="Transport"/>
    <s v="N"/>
    <s v="S"/>
    <s v="Z1"/>
    <n v="0.25"/>
    <s v="17"/>
    <n v="7.86"/>
  </r>
  <r>
    <x v="0"/>
    <s v="0"/>
    <d v="2026-05-21T00:00:00"/>
    <s v="21320"/>
    <s v="02794"/>
    <s v="FR"/>
    <s v="DE"/>
    <s v="Focsa Anastasia"/>
    <s v="Laruche"/>
    <s v="999999"/>
    <s v="XF143132165FR"/>
    <s v="N"/>
    <s v="Transport"/>
    <s v="N"/>
    <s v="S"/>
    <s v="Z1"/>
    <n v="4.532"/>
    <s v="17"/>
    <n v="19.47"/>
  </r>
  <r>
    <x v="0"/>
    <s v="0"/>
    <d v="2026-05-21T00:00:00"/>
    <s v="21320"/>
    <s v="20123"/>
    <s v="FR"/>
    <s v="IT"/>
    <s v="RINALDI MICHELE"/>
    <s v="Laruche"/>
    <s v="999999"/>
    <s v="XF143139778FR"/>
    <s v="N"/>
    <s v="Transport"/>
    <s v="N"/>
    <s v="S"/>
    <s v="Z2"/>
    <n v="4.532"/>
    <s v="17"/>
    <n v="19.47"/>
  </r>
  <r>
    <x v="0"/>
    <s v="0"/>
    <d v="2026-05-21T00:00:00"/>
    <s v="21320"/>
    <s v="00171"/>
    <s v="FR"/>
    <s v="IT"/>
    <s v="002-Santopolo Rossana"/>
    <s v="Laruche"/>
    <s v="999999"/>
    <s v="XF143156127FR"/>
    <s v="N"/>
    <s v="Transport"/>
    <s v="N"/>
    <s v="S"/>
    <s v="Z2"/>
    <n v="4.532"/>
    <s v="17"/>
    <n v="19.47"/>
  </r>
  <r>
    <x v="0"/>
    <s v="0"/>
    <d v="2026-05-21T00:00:00"/>
    <s v="21320"/>
    <s v="40128"/>
    <s v="FR"/>
    <s v="IT"/>
    <s v="LACASACONTINUA mirca"/>
    <s v="Laruche"/>
    <s v="999999"/>
    <s v="XF143156277FR"/>
    <s v="N"/>
    <s v="Transport"/>
    <s v="N"/>
    <s v="S"/>
    <s v="Z2"/>
    <n v="4.532"/>
    <s v="17"/>
    <n v="19.47"/>
  </r>
  <r>
    <x v="0"/>
    <s v="0"/>
    <d v="2026-05-21T00:00:00"/>
    <s v="21320"/>
    <s v="80995"/>
    <s v="FR"/>
    <s v="DE"/>
    <s v="Djafari Mina"/>
    <s v="Laruche"/>
    <s v="999999"/>
    <s v="XF143156453FR"/>
    <s v="N"/>
    <s v="Transport"/>
    <s v="N"/>
    <s v="S"/>
    <s v="Z1"/>
    <n v="0.25"/>
    <s v="17"/>
    <n v="7.86"/>
  </r>
  <r>
    <x v="0"/>
    <s v="0"/>
    <d v="2026-05-21T00:00:00"/>
    <s v="21320"/>
    <s v="00171"/>
    <s v="FR"/>
    <s v="IT"/>
    <s v="001-Santopolo Rossana"/>
    <s v="Laruche"/>
    <s v="999999"/>
    <s v="XF143156921FR"/>
    <s v="N"/>
    <s v="Transport"/>
    <s v="N"/>
    <s v="S"/>
    <s v="Z2"/>
    <n v="0.25"/>
    <s v="17"/>
    <n v="7.86"/>
  </r>
  <r>
    <x v="0"/>
    <s v="0"/>
    <d v="2026-05-21T00:00:00"/>
    <s v="21320"/>
    <s v="65835"/>
    <s v="FR"/>
    <s v="DE"/>
    <s v="Schonbrunn Michelle"/>
    <s v="Laruche"/>
    <s v="999999"/>
    <s v="XF143172235FR"/>
    <s v="N"/>
    <s v="Transport"/>
    <s v="N"/>
    <s v="S"/>
    <s v="Z1"/>
    <n v="1.008"/>
    <s v="17"/>
    <n v="11.56"/>
  </r>
  <r>
    <x v="0"/>
    <s v="0"/>
    <d v="2026-05-21T00:00:00"/>
    <s v="21320"/>
    <s v="18609"/>
    <s v="FR"/>
    <s v="DE"/>
    <s v="Meier Aurelie"/>
    <s v="Laruche"/>
    <s v="999999"/>
    <s v="XF143172535FR"/>
    <s v="N"/>
    <s v="Transport"/>
    <s v="N"/>
    <s v="S"/>
    <s v="Z1"/>
    <n v="6.273"/>
    <s v="17"/>
    <n v="23.01"/>
  </r>
  <r>
    <x v="0"/>
    <s v="0"/>
    <d v="2026-05-21T00:00:00"/>
    <s v="21320"/>
    <s v="N226PS"/>
    <s v="FR"/>
    <s v="GB"/>
    <s v="Ashby Jack"/>
    <s v="Laruche"/>
    <s v="999999"/>
    <s v="XF143173227FR"/>
    <s v="N"/>
    <s v="Transport"/>
    <s v="I"/>
    <s v="S"/>
    <s v="Z2"/>
    <n v="2.355"/>
    <s v="17"/>
    <n v="18.82"/>
  </r>
  <r>
    <x v="0"/>
    <s v="0"/>
    <d v="2026-05-22T00:00:00"/>
    <s v="21320"/>
    <s v="9635TV"/>
    <s v="FR"/>
    <s v="NL"/>
    <s v="Bekkema Jolanda"/>
    <s v="Laruche"/>
    <s v="999999"/>
    <s v="XF143198864FR"/>
    <s v="N"/>
    <s v="Transport"/>
    <s v="N"/>
    <s v="S"/>
    <s v="Z1"/>
    <n v="4.403"/>
    <s v="17"/>
    <n v="18.34"/>
  </r>
  <r>
    <x v="0"/>
    <s v="0"/>
    <d v="2026-05-22T00:00:00"/>
    <s v="21320"/>
    <s v="1447NJ"/>
    <s v="FR"/>
    <s v="NL"/>
    <s v="Mazouni Saloua"/>
    <s v="Laruche"/>
    <s v="999999"/>
    <s v="XF143199096FR"/>
    <s v="N"/>
    <s v="Transport"/>
    <s v="N"/>
    <s v="S"/>
    <s v="Z1"/>
    <n v="0.24"/>
    <s v="17"/>
    <n v="7.86"/>
  </r>
  <r>
    <x v="0"/>
    <s v="0"/>
    <d v="2026-05-22T00:00:00"/>
    <s v="21320"/>
    <s v="2273XZ"/>
    <s v="FR"/>
    <s v="NL"/>
    <s v="Bolt Janneke"/>
    <s v="Laruche"/>
    <s v="999999"/>
    <s v="XF143199365FR"/>
    <s v="N"/>
    <s v="Transport"/>
    <s v="N"/>
    <s v="S"/>
    <s v="Z1"/>
    <n v="5.773"/>
    <s v="17"/>
    <n v="21.83"/>
  </r>
  <r>
    <x v="0"/>
    <s v="0"/>
    <d v="2026-05-22T00:00:00"/>
    <s v="21320"/>
    <s v="71020"/>
    <s v="FR"/>
    <s v="IT"/>
    <s v="Arcuri Enza"/>
    <s v="Laruche"/>
    <s v="999999"/>
    <s v="XF143199462FR"/>
    <s v="N"/>
    <s v="Transport"/>
    <s v="N"/>
    <s v="S"/>
    <s v="Z2"/>
    <n v="0.25"/>
    <s v="17"/>
    <n v="7.86"/>
  </r>
  <r>
    <x v="0"/>
    <s v="0"/>
    <d v="2026-05-22T00:00:00"/>
    <s v="21320"/>
    <s v="71020"/>
    <s v="FR"/>
    <s v="IT"/>
    <s v="Arcuri Enza"/>
    <s v="Laruche"/>
    <s v="999999"/>
    <s v="XF143199462FR"/>
    <s v="N"/>
    <s v="Supp Zone Internationale Eloignee"/>
    <s v="N"/>
    <m/>
    <s v="Z2"/>
    <n v="0"/>
    <s v="17"/>
    <n v="17"/>
  </r>
  <r>
    <x v="0"/>
    <s v="0"/>
    <d v="2026-05-22T00:00:00"/>
    <s v="21320"/>
    <s v="86153"/>
    <s v="FR"/>
    <s v="DE"/>
    <s v="Monninghoff Jutta"/>
    <s v="Laruche"/>
    <s v="999999"/>
    <s v="XF143200109FR"/>
    <s v="N"/>
    <s v="Transport"/>
    <s v="N"/>
    <s v="S"/>
    <s v="Z1"/>
    <n v="4.266"/>
    <s v="17"/>
    <n v="18.34"/>
  </r>
  <r>
    <x v="0"/>
    <s v="0"/>
    <d v="2026-05-22T00:00:00"/>
    <s v="21320"/>
    <s v="70056"/>
    <s v="FR"/>
    <s v="IT"/>
    <s v="Montemurro Natalia"/>
    <s v="Laruche"/>
    <s v="999999"/>
    <s v="XF143200143FR"/>
    <s v="N"/>
    <s v="Transport"/>
    <s v="N"/>
    <s v="S"/>
    <s v="Z2"/>
    <n v="4.403"/>
    <s v="17"/>
    <n v="18.34"/>
  </r>
  <r>
    <x v="0"/>
    <s v="0"/>
    <d v="2026-05-22T00:00:00"/>
    <s v="21320"/>
    <s v="74336"/>
    <s v="FR"/>
    <s v="DE"/>
    <s v="Steiner Sina"/>
    <s v="Laruche"/>
    <s v="999999"/>
    <s v="XF143200228FR"/>
    <s v="N"/>
    <s v="Transport"/>
    <s v="N"/>
    <s v="S"/>
    <s v="Z1"/>
    <n v="0.8"/>
    <s v="17"/>
    <n v="9.94"/>
  </r>
  <r>
    <x v="0"/>
    <s v="0"/>
    <d v="2026-05-22T00:00:00"/>
    <s v="21320"/>
    <s v="8267AL"/>
    <s v="FR"/>
    <s v="NL"/>
    <s v="Winkelman Fiene"/>
    <s v="Laruche"/>
    <s v="999999"/>
    <s v="XF143219706FR"/>
    <s v="N"/>
    <s v="Transport"/>
    <s v="N"/>
    <s v="S"/>
    <s v="Z1"/>
    <n v="4.488"/>
    <s v="17"/>
    <n v="18.34"/>
  </r>
  <r>
    <x v="0"/>
    <s v="0"/>
    <d v="2026-05-22T00:00:00"/>
    <s v="21320"/>
    <s v="80797"/>
    <s v="FR"/>
    <s v="DE"/>
    <s v="Freitag Petra"/>
    <s v="Laruche"/>
    <s v="999999"/>
    <s v="XF143228518FR"/>
    <s v="N"/>
    <s v="Transport"/>
    <s v="N"/>
    <s v="S"/>
    <s v="Z1"/>
    <n v="0.25"/>
    <s v="17"/>
    <n v="7.86"/>
  </r>
  <r>
    <x v="0"/>
    <s v="0"/>
    <d v="2026-05-22T00:00:00"/>
    <s v="21320"/>
    <s v="78462"/>
    <s v="FR"/>
    <s v="DE"/>
    <s v="Wieland Helmut"/>
    <s v="Laruche"/>
    <s v="999999"/>
    <s v="XF143228739FR"/>
    <s v="N"/>
    <s v="Transport"/>
    <s v="N"/>
    <s v="S"/>
    <s v="Z1"/>
    <n v="5.773"/>
    <s v="17"/>
    <n v="21.83"/>
  </r>
  <r>
    <x v="0"/>
    <s v="0"/>
    <d v="2026-05-22T00:00:00"/>
    <s v="21320"/>
    <s v="65843"/>
    <s v="FR"/>
    <s v="DE"/>
    <s v="Schumacher Sabine"/>
    <s v="Laruche"/>
    <s v="999999"/>
    <s v="XF143230091FR"/>
    <s v="N"/>
    <s v="Transport"/>
    <s v="N"/>
    <s v="S"/>
    <s v="Z1"/>
    <n v="5.904"/>
    <s v="17"/>
    <n v="21.83"/>
  </r>
  <r>
    <x v="0"/>
    <s v="0"/>
    <d v="2026-05-22T00:00:00"/>
    <s v="21320"/>
    <s v="22297"/>
    <s v="FR"/>
    <s v="DE"/>
    <s v="Kutter Christopher"/>
    <s v="Laruche"/>
    <s v="999999"/>
    <s v="XF143235641FR"/>
    <s v="N"/>
    <s v="Transport"/>
    <s v="N"/>
    <s v="S"/>
    <s v="Z1"/>
    <n v="5.904"/>
    <s v="17"/>
    <n v="21.83"/>
  </r>
  <r>
    <x v="0"/>
    <s v="0"/>
    <d v="2026-05-25T00:00:00"/>
    <s v="21320"/>
    <s v="85599"/>
    <s v="FR"/>
    <s v="DE"/>
    <s v="Girard Kathrin"/>
    <s v="Laruche"/>
    <s v="999999"/>
    <s v="XF143259285FR"/>
    <s v="N"/>
    <s v="Transport"/>
    <s v="N"/>
    <s v="S"/>
    <s v="Z1"/>
    <n v="5.76"/>
    <s v="17"/>
    <n v="21.83"/>
  </r>
  <r>
    <x v="0"/>
    <s v="0"/>
    <d v="2026-05-25T00:00:00"/>
    <s v="21320"/>
    <s v="3561XD"/>
    <s v="FR"/>
    <s v="NL"/>
    <s v="Horde Marijke"/>
    <s v="Laruche"/>
    <s v="999999"/>
    <s v="XF143259311FR"/>
    <s v="N"/>
    <s v="Transport"/>
    <s v="N"/>
    <s v="S"/>
    <s v="Z1"/>
    <n v="0.252"/>
    <s v="17"/>
    <n v="7.86"/>
  </r>
  <r>
    <x v="0"/>
    <s v="0"/>
    <d v="2026-05-25T00:00:00"/>
    <s v="21320"/>
    <s v="1325KG"/>
    <s v="FR"/>
    <s v="NL"/>
    <s v="Scholtus ME"/>
    <s v="Laruche"/>
    <s v="999999"/>
    <s v="XF143259360FR"/>
    <s v="N"/>
    <s v="Transport"/>
    <s v="N"/>
    <s v="S"/>
    <s v="Z1"/>
    <n v="0.882"/>
    <s v="17"/>
    <n v="9.94"/>
  </r>
  <r>
    <x v="0"/>
    <s v="0"/>
    <d v="2026-05-25T00:00:00"/>
    <s v="21320"/>
    <s v="93059"/>
    <s v="FR"/>
    <s v="DE"/>
    <s v="Rugamer Lena"/>
    <s v="Laruche"/>
    <s v="999999"/>
    <s v="XF143259475FR"/>
    <s v="N"/>
    <s v="Transport"/>
    <s v="N"/>
    <s v="S"/>
    <s v="Z1"/>
    <n v="4.532"/>
    <s v="17"/>
    <n v="19.47"/>
  </r>
  <r>
    <x v="0"/>
    <s v="0"/>
    <d v="2026-05-25T00:00:00"/>
    <s v="21320"/>
    <s v="8370"/>
    <s v="FR"/>
    <s v="BE"/>
    <s v="Bavina Olha"/>
    <s v="Laruche"/>
    <s v="999999"/>
    <s v="XF143259515FR"/>
    <s v="N"/>
    <s v="Transport"/>
    <s v="N"/>
    <s v="S"/>
    <s v="Z1"/>
    <n v="4.743"/>
    <s v="17"/>
    <n v="19.47"/>
  </r>
  <r>
    <x v="0"/>
    <s v="0"/>
    <d v="2026-05-25T00:00:00"/>
    <s v="21320"/>
    <s v="81369"/>
    <s v="FR"/>
    <s v="DE"/>
    <s v="Engelhardt Antonia"/>
    <s v="Laruche"/>
    <s v="999999"/>
    <s v="XF143259625FR"/>
    <s v="N"/>
    <s v="Transport"/>
    <s v="N"/>
    <s v="S"/>
    <s v="Z1"/>
    <n v="0.25"/>
    <s v="17"/>
    <n v="7.86"/>
  </r>
  <r>
    <x v="0"/>
    <s v="0"/>
    <d v="2026-05-25T00:00:00"/>
    <s v="21320"/>
    <s v="2014BH"/>
    <s v="FR"/>
    <s v="NL"/>
    <s v="Klok Madelon"/>
    <s v="Laruche"/>
    <s v="999999"/>
    <s v="XF143259753FR"/>
    <s v="N"/>
    <s v="Transport"/>
    <s v="N"/>
    <s v="S"/>
    <s v="Z1"/>
    <n v="4.532"/>
    <s v="17"/>
    <n v="19.47"/>
  </r>
  <r>
    <x v="0"/>
    <s v="0"/>
    <d v="2026-05-25T00:00:00"/>
    <s v="21320"/>
    <s v="14513"/>
    <s v="FR"/>
    <s v="DE"/>
    <s v="Klawunde Philipp"/>
    <s v="Laruche"/>
    <s v="999999"/>
    <s v="XF143260575FR"/>
    <s v="N"/>
    <s v="Transport"/>
    <s v="N"/>
    <s v="S"/>
    <s v="Z1"/>
    <n v="4.266"/>
    <s v="17"/>
    <n v="18.34"/>
  </r>
  <r>
    <x v="0"/>
    <s v="0"/>
    <d v="2026-05-25T00:00:00"/>
    <s v="21320"/>
    <s v="82008"/>
    <s v="FR"/>
    <s v="DE"/>
    <s v="Scherer Anna"/>
    <s v="Laruche"/>
    <s v="999999"/>
    <s v="XF143261978FR"/>
    <s v="N"/>
    <s v="Transport"/>
    <s v="N"/>
    <s v="S"/>
    <s v="Z1"/>
    <n v="5.632"/>
    <s v="17"/>
    <n v="21.83"/>
  </r>
  <r>
    <x v="0"/>
    <s v="0"/>
    <d v="2026-05-25T00:00:00"/>
    <s v="21320"/>
    <s v="22159"/>
    <s v="FR"/>
    <s v="DE"/>
    <s v="MollVogelmann Susanne"/>
    <s v="Laruche"/>
    <s v="999999"/>
    <s v="XF143262029FR"/>
    <s v="N"/>
    <s v="Transport"/>
    <s v="N"/>
    <s v="S"/>
    <s v="Z1"/>
    <n v="0.32"/>
    <s v="17"/>
    <n v="7.86"/>
  </r>
  <r>
    <x v="0"/>
    <s v="0"/>
    <d v="2026-05-25T00:00:00"/>
    <s v="21320"/>
    <s v="86163"/>
    <s v="FR"/>
    <s v="DE"/>
    <s v="Hackenbuchner Gerd"/>
    <s v="Laruche"/>
    <s v="999999"/>
    <s v="XF143262046FR"/>
    <s v="N"/>
    <s v="Transport"/>
    <s v="N"/>
    <s v="S"/>
    <s v="Z1"/>
    <n v="1.029"/>
    <s v="17"/>
    <n v="11.56"/>
  </r>
  <r>
    <x v="0"/>
    <s v="0"/>
    <d v="2026-05-25T00:00:00"/>
    <s v="21320"/>
    <s v="81667"/>
    <s v="FR"/>
    <s v="DE"/>
    <s v="White Ceri"/>
    <s v="Laruche"/>
    <s v="999999"/>
    <s v="XF143262050FR"/>
    <s v="N"/>
    <s v="Transport"/>
    <s v="N"/>
    <s v="S"/>
    <s v="Z1"/>
    <n v="0.47"/>
    <s v="17"/>
    <n v="7.86"/>
  </r>
  <r>
    <x v="0"/>
    <s v="0"/>
    <d v="2026-05-25T00:00:00"/>
    <s v="21320"/>
    <s v="2180"/>
    <s v="FR"/>
    <s v="BE"/>
    <s v="Begovic Tanya"/>
    <s v="Laruche"/>
    <s v="999999"/>
    <s v="XF143262103FR"/>
    <s v="N"/>
    <s v="Transport"/>
    <s v="N"/>
    <s v="S"/>
    <s v="Z1"/>
    <n v="4.266"/>
    <s v="17"/>
    <n v="18.34"/>
  </r>
  <r>
    <x v="0"/>
    <s v="0"/>
    <d v="2026-05-25T00:00:00"/>
    <s v="21320"/>
    <s v="2801AM"/>
    <s v="FR"/>
    <s v="NL"/>
    <s v="van den Berg Marc"/>
    <s v="Laruche"/>
    <s v="999999"/>
    <s v="XF143262117FR"/>
    <s v="N"/>
    <s v="Transport"/>
    <s v="N"/>
    <s v="S"/>
    <s v="Z1"/>
    <n v="4.266"/>
    <s v="17"/>
    <n v="18.34"/>
  </r>
  <r>
    <x v="0"/>
    <s v="0"/>
    <d v="2026-05-25T00:00:00"/>
    <s v="21320"/>
    <s v="88131"/>
    <s v="FR"/>
    <s v="DE"/>
    <s v="de Groot Eelco"/>
    <s v="Laruche"/>
    <s v="999999"/>
    <s v="XF143262182FR"/>
    <s v="N"/>
    <s v="Transport"/>
    <s v="N"/>
    <s v="S"/>
    <s v="Z1"/>
    <n v="4.532"/>
    <s v="17"/>
    <n v="19.47"/>
  </r>
  <r>
    <x v="0"/>
    <s v="0"/>
    <d v="2026-05-25T00:00:00"/>
    <s v="21320"/>
    <s v="10154"/>
    <s v="FR"/>
    <s v="IT"/>
    <s v="Boccadoro Paolo"/>
    <s v="Laruche"/>
    <s v="999999"/>
    <s v="XF143262219FR"/>
    <s v="N"/>
    <s v="Transport"/>
    <s v="N"/>
    <s v="S"/>
    <s v="Z2"/>
    <n v="1.457"/>
    <s v="17"/>
    <n v="11.56"/>
  </r>
  <r>
    <x v="0"/>
    <s v="0"/>
    <d v="2026-05-25T00:00:00"/>
    <s v="21320"/>
    <s v="37126"/>
    <s v="FR"/>
    <s v="IT"/>
    <s v="Kokedhima Era"/>
    <s v="Laruche"/>
    <s v="999999"/>
    <s v="XF143262222FR"/>
    <s v="N"/>
    <s v="Transport"/>
    <s v="N"/>
    <s v="S"/>
    <s v="Z2"/>
    <n v="1.41"/>
    <s v="17"/>
    <n v="11.56"/>
  </r>
  <r>
    <x v="0"/>
    <s v="0"/>
    <d v="2026-05-25T00:00:00"/>
    <s v="21320"/>
    <s v="50126"/>
    <s v="FR"/>
    <s v="IT"/>
    <s v="Guerrero Diana"/>
    <s v="Laruche"/>
    <s v="999999"/>
    <s v="XF143262236FR"/>
    <s v="N"/>
    <s v="Transport"/>
    <s v="N"/>
    <s v="S"/>
    <s v="Z2"/>
    <n v="4.266"/>
    <s v="17"/>
    <n v="18.34"/>
  </r>
  <r>
    <x v="0"/>
    <s v="0"/>
    <d v="2026-05-25T00:00:00"/>
    <s v="21320"/>
    <s v="52100"/>
    <s v="FR"/>
    <s v="IT"/>
    <s v="Palazzeschi Stefano"/>
    <s v="Laruche"/>
    <s v="999999"/>
    <s v="XF143262240FR"/>
    <s v="N"/>
    <s v="Transport"/>
    <s v="N"/>
    <s v="S"/>
    <s v="Z2"/>
    <n v="4.266"/>
    <s v="17"/>
    <n v="18.34"/>
  </r>
  <r>
    <x v="0"/>
    <s v="0"/>
    <d v="2026-05-25T00:00:00"/>
    <s v="21320"/>
    <s v="1852XV"/>
    <s v="FR"/>
    <s v="NL"/>
    <s v="van Cronenberg Selma"/>
    <s v="Laruche"/>
    <s v="999999"/>
    <s v="XF143262267FR"/>
    <s v="N"/>
    <s v="Transport"/>
    <s v="N"/>
    <s v="S"/>
    <s v="Z1"/>
    <n v="4.532"/>
    <s v="17"/>
    <n v="19.47"/>
  </r>
  <r>
    <x v="0"/>
    <s v="0"/>
    <d v="2026-05-25T00:00:00"/>
    <s v="21320"/>
    <s v="6819AV"/>
    <s v="FR"/>
    <s v="NL"/>
    <s v="Simons Gabrielle"/>
    <s v="Laruche"/>
    <s v="999999"/>
    <s v="XF143262275FR"/>
    <s v="N"/>
    <s v="Transport"/>
    <s v="N"/>
    <s v="S"/>
    <s v="Z1"/>
    <n v="4.386"/>
    <s v="17"/>
    <n v="18.34"/>
  </r>
  <r>
    <x v="0"/>
    <s v="0"/>
    <d v="2026-05-25T00:00:00"/>
    <s v="21320"/>
    <s v="21629"/>
    <s v="FR"/>
    <s v="DE"/>
    <s v="Kusnezow Irina"/>
    <s v="Laruche"/>
    <s v="999999"/>
    <s v="XF143262315FR"/>
    <s v="N"/>
    <s v="Transport"/>
    <s v="N"/>
    <s v="S"/>
    <s v="Z1"/>
    <n v="0.66"/>
    <s v="17"/>
    <n v="9.94"/>
  </r>
  <r>
    <x v="0"/>
    <s v="0"/>
    <d v="2026-05-25T00:00:00"/>
    <s v="21320"/>
    <s v="82061"/>
    <s v="FR"/>
    <s v="DE"/>
    <s v="Gracklauer Rosa"/>
    <s v="Laruche"/>
    <s v="999999"/>
    <s v="XF143262338FR"/>
    <s v="N"/>
    <s v="Transport"/>
    <s v="N"/>
    <s v="S"/>
    <s v="Z1"/>
    <n v="0.749"/>
    <s v="17"/>
    <n v="9.94"/>
  </r>
  <r>
    <x v="0"/>
    <s v="0"/>
    <d v="2026-05-25T00:00:00"/>
    <s v="21320"/>
    <s v="81249"/>
    <s v="FR"/>
    <s v="DE"/>
    <s v="Paplowske Kevin"/>
    <s v="Laruche"/>
    <s v="999999"/>
    <s v="XF143262355FR"/>
    <s v="N"/>
    <s v="Transport"/>
    <s v="N"/>
    <s v="S"/>
    <s v="Z1"/>
    <n v="5.632"/>
    <s v="17"/>
    <n v="21.83"/>
  </r>
  <r>
    <x v="0"/>
    <s v="0"/>
    <d v="2026-05-25T00:00:00"/>
    <s v="21320"/>
    <s v="2382NX"/>
    <s v="FR"/>
    <s v="NL"/>
    <s v="Overdevest Joost"/>
    <s v="Laruche"/>
    <s v="999999"/>
    <s v="XF143262390FR"/>
    <s v="N"/>
    <s v="Transport"/>
    <s v="N"/>
    <s v="S"/>
    <s v="Z1"/>
    <n v="0.66"/>
    <s v="17"/>
    <n v="9.94"/>
  </r>
  <r>
    <x v="0"/>
    <s v="0"/>
    <d v="2026-05-25T00:00:00"/>
    <s v="21320"/>
    <s v="80805"/>
    <s v="FR"/>
    <s v="DE"/>
    <s v="Singh Mandy"/>
    <s v="Laruche"/>
    <s v="999999"/>
    <s v="XF143262488FR"/>
    <s v="N"/>
    <s v="Transport"/>
    <s v="N"/>
    <s v="S"/>
    <s v="Z1"/>
    <n v="0.403"/>
    <s v="17"/>
    <n v="7.86"/>
  </r>
  <r>
    <x v="0"/>
    <s v="0"/>
    <d v="2026-05-25T00:00:00"/>
    <s v="21320"/>
    <s v="32609"/>
    <s v="FR"/>
    <s v="DE"/>
    <s v="Schmidt Jagna"/>
    <s v="Laruche"/>
    <s v="999999"/>
    <s v="XF143262514FR"/>
    <s v="N"/>
    <s v="Transport"/>
    <s v="N"/>
    <s v="S"/>
    <s v="Z1"/>
    <n v="4.532"/>
    <s v="17"/>
    <n v="19.47"/>
  </r>
  <r>
    <x v="0"/>
    <s v="0"/>
    <d v="2026-05-25T00:00:00"/>
    <s v="21320"/>
    <s v="1100"/>
    <s v="FR"/>
    <s v="AT"/>
    <s v="Kojeder Duang Rong"/>
    <s v="Laruche"/>
    <s v="999999"/>
    <s v="XF143262576FR"/>
    <s v="N"/>
    <s v="Transport"/>
    <s v="N"/>
    <s v="S"/>
    <s v="Z2"/>
    <n v="4.532"/>
    <s v="17"/>
    <n v="19.47"/>
  </r>
  <r>
    <x v="0"/>
    <s v="0"/>
    <d v="2026-05-25T00:00:00"/>
    <s v="21320"/>
    <s v="51381"/>
    <s v="FR"/>
    <s v="DE"/>
    <s v="Hoff Gabriele"/>
    <s v="Laruche"/>
    <s v="999999"/>
    <s v="XF143268097FR"/>
    <s v="N"/>
    <s v="Transport"/>
    <s v="N"/>
    <s v="S"/>
    <s v="Z1"/>
    <n v="5.76"/>
    <s v="17"/>
    <n v="21.83"/>
  </r>
  <r>
    <x v="0"/>
    <s v="0"/>
    <d v="2026-05-25T00:00:00"/>
    <s v="21320"/>
    <s v="97084"/>
    <s v="FR"/>
    <s v="DE"/>
    <s v="Muller Daniel"/>
    <s v="Laruche"/>
    <s v="999999"/>
    <s v="XF143268168FR"/>
    <s v="N"/>
    <s v="Transport"/>
    <s v="N"/>
    <s v="S"/>
    <s v="Z1"/>
    <n v="4.532"/>
    <s v="17"/>
    <n v="19.47"/>
  </r>
  <r>
    <x v="0"/>
    <s v="0"/>
    <d v="2026-05-26T00:00:00"/>
    <s v="21320"/>
    <s v="21465"/>
    <s v="FR"/>
    <s v="DE"/>
    <s v="Heske Pauline"/>
    <s v="Laruche"/>
    <s v="999999"/>
    <s v="XF143279452FR"/>
    <s v="N"/>
    <s v="Transport"/>
    <s v="N"/>
    <s v="S"/>
    <s v="Z1"/>
    <n v="4.266"/>
    <s v="17"/>
    <n v="18.34"/>
  </r>
  <r>
    <x v="0"/>
    <s v="0"/>
    <d v="2026-05-26T00:00:00"/>
    <s v="21320"/>
    <s v="39110"/>
    <s v="FR"/>
    <s v="DE"/>
    <s v="Querfurth Ullrich"/>
    <s v="Laruche"/>
    <s v="999999"/>
    <s v="XF143279497FR"/>
    <s v="N"/>
    <s v="Transport"/>
    <s v="N"/>
    <s v="S"/>
    <s v="Z1"/>
    <n v="0.25"/>
    <s v="17"/>
    <n v="7.86"/>
  </r>
  <r>
    <x v="0"/>
    <s v="0"/>
    <d v="2026-05-26T00:00:00"/>
    <s v="21320"/>
    <s v="1060"/>
    <s v="FR"/>
    <s v="BE"/>
    <s v="Fontaine Appoline"/>
    <s v="Laruche"/>
    <s v="999999"/>
    <s v="XF143279608FR"/>
    <s v="N"/>
    <s v="Transport"/>
    <s v="N"/>
    <s v="S"/>
    <s v="Z1"/>
    <n v="4.532"/>
    <s v="17"/>
    <n v="19.47"/>
  </r>
  <r>
    <x v="0"/>
    <s v="0"/>
    <d v="2026-05-26T00:00:00"/>
    <s v="21320"/>
    <s v="1447NJ"/>
    <s v="FR"/>
    <s v="NL"/>
    <s v="el mazouni Saloua"/>
    <s v="Laruche"/>
    <s v="999999"/>
    <s v="XF143279639FR"/>
    <s v="N"/>
    <s v="Transport"/>
    <s v="N"/>
    <s v="S"/>
    <s v="Z1"/>
    <n v="4.532"/>
    <s v="17"/>
    <n v="19.47"/>
  </r>
  <r>
    <x v="0"/>
    <s v="0"/>
    <d v="2026-05-26T00:00:00"/>
    <s v="21320"/>
    <s v="2548HM"/>
    <s v="FR"/>
    <s v="NL"/>
    <s v="Lenferink Herman"/>
    <s v="Laruche"/>
    <s v="999999"/>
    <s v="XF143279727FR"/>
    <s v="N"/>
    <s v="Transport"/>
    <s v="N"/>
    <s v="S"/>
    <s v="Z1"/>
    <n v="0.475"/>
    <s v="17"/>
    <n v="7.86"/>
  </r>
  <r>
    <x v="0"/>
    <s v="0"/>
    <d v="2026-05-26T00:00:00"/>
    <s v="21320"/>
    <s v="2025CC"/>
    <s v="FR"/>
    <s v="NL"/>
    <s v="zijlstra A"/>
    <s v="Laruche"/>
    <s v="999999"/>
    <s v="XF143279735FR"/>
    <s v="N"/>
    <s v="Transport"/>
    <s v="N"/>
    <s v="S"/>
    <s v="Z1"/>
    <n v="0.26"/>
    <s v="17"/>
    <n v="7.86"/>
  </r>
  <r>
    <x v="0"/>
    <s v="0"/>
    <d v="2026-05-26T00:00:00"/>
    <s v="21320"/>
    <s v="2970"/>
    <s v="FR"/>
    <s v="BE"/>
    <s v="LAQUEUR Matthias"/>
    <s v="Laruche"/>
    <s v="999999"/>
    <s v="XF143279792FR"/>
    <s v="N"/>
    <s v="Transport"/>
    <s v="N"/>
    <s v="S"/>
    <s v="Z1"/>
    <n v="0.979"/>
    <s v="17"/>
    <n v="9.94"/>
  </r>
  <r>
    <x v="0"/>
    <s v="0"/>
    <d v="2026-05-26T00:00:00"/>
    <s v="21320"/>
    <s v="1613LC"/>
    <s v="FR"/>
    <s v="NL"/>
    <s v="Schanzleh Peter"/>
    <s v="Laruche"/>
    <s v="999999"/>
    <s v="XF143279815FR"/>
    <s v="N"/>
    <s v="Transport"/>
    <s v="N"/>
    <s v="S"/>
    <s v="Z1"/>
    <n v="4.532"/>
    <s v="17"/>
    <n v="19.47"/>
  </r>
  <r>
    <x v="0"/>
    <s v="0"/>
    <d v="2026-05-26T00:00:00"/>
    <s v="21320"/>
    <s v="4921XG"/>
    <s v="FR"/>
    <s v="NL"/>
    <s v="Segeren Ton"/>
    <s v="Laruche"/>
    <s v="999999"/>
    <s v="XF143279877FR"/>
    <s v="N"/>
    <s v="Transport"/>
    <s v="N"/>
    <s v="S"/>
    <s v="Z1"/>
    <n v="4.532"/>
    <s v="17"/>
    <n v="19.47"/>
  </r>
  <r>
    <x v="0"/>
    <s v="0"/>
    <d v="2026-05-26T00:00:00"/>
    <s v="21320"/>
    <s v="66399"/>
    <s v="FR"/>
    <s v="DE"/>
    <s v="Hildebrand Kerstin"/>
    <s v="Laruche"/>
    <s v="999999"/>
    <s v="XF143280138FR"/>
    <s v="N"/>
    <s v="Transport"/>
    <s v="N"/>
    <s v="S"/>
    <s v="Z1"/>
    <n v="0.626"/>
    <s v="17"/>
    <n v="9.94"/>
  </r>
  <r>
    <x v="0"/>
    <s v="0"/>
    <d v="2026-05-26T00:00:00"/>
    <s v="21320"/>
    <s v="2134DV"/>
    <s v="FR"/>
    <s v="NL"/>
    <s v="Ruzova Michaela"/>
    <s v="Laruche"/>
    <s v="999999"/>
    <s v="XF143280243FR"/>
    <s v="N"/>
    <s v="Transport"/>
    <s v="N"/>
    <s v="S"/>
    <s v="Z1"/>
    <n v="0.911"/>
    <s v="17"/>
    <n v="9.94"/>
  </r>
  <r>
    <x v="0"/>
    <s v="0"/>
    <d v="2026-05-26T00:00:00"/>
    <s v="21320"/>
    <s v="59227"/>
    <s v="FR"/>
    <s v="DE"/>
    <s v="Thulig Josefine"/>
    <s v="Laruche"/>
    <s v="999999"/>
    <s v="XF143280416FR"/>
    <s v="N"/>
    <s v="Transport"/>
    <s v="N"/>
    <s v="S"/>
    <s v="Z1"/>
    <n v="4.532"/>
    <s v="17"/>
    <n v="19.47"/>
  </r>
  <r>
    <x v="0"/>
    <s v="0"/>
    <d v="2026-05-26T00:00:00"/>
    <s v="21320"/>
    <s v="1050"/>
    <s v="FR"/>
    <s v="AT"/>
    <s v="Kladivko Laurenz"/>
    <s v="Laruche"/>
    <s v="999999"/>
    <s v="XF143280668FR"/>
    <s v="N"/>
    <s v="Transport"/>
    <s v="N"/>
    <s v="S"/>
    <s v="Z2"/>
    <n v="4.266"/>
    <s v="17"/>
    <n v="18.34"/>
  </r>
  <r>
    <x v="0"/>
    <s v="0"/>
    <d v="2026-05-26T00:00:00"/>
    <s v="21320"/>
    <s v="67117"/>
    <s v="FR"/>
    <s v="DE"/>
    <s v="Antosik Katja"/>
    <s v="Laruche"/>
    <s v="999999"/>
    <s v="XF143280725FR"/>
    <s v="N"/>
    <s v="Transport"/>
    <s v="N"/>
    <s v="S"/>
    <s v="Z1"/>
    <n v="4.532"/>
    <s v="17"/>
    <n v="19.47"/>
  </r>
  <r>
    <x v="0"/>
    <s v="0"/>
    <d v="2026-05-26T00:00:00"/>
    <s v="21320"/>
    <s v="76227"/>
    <s v="FR"/>
    <s v="DE"/>
    <s v="Unke Lara"/>
    <s v="Laruche"/>
    <s v="999999"/>
    <s v="XF143280795FR"/>
    <s v="N"/>
    <s v="Transport"/>
    <s v="N"/>
    <s v="S"/>
    <s v="Z1"/>
    <n v="0.3"/>
    <s v="17"/>
    <n v="7.86"/>
  </r>
  <r>
    <x v="0"/>
    <s v="0"/>
    <d v="2026-05-26T00:00:00"/>
    <s v="21320"/>
    <s v="46015"/>
    <s v="FR"/>
    <s v="ES"/>
    <s v="Rodas Ines"/>
    <s v="Laruche"/>
    <s v="999999"/>
    <s v="XF143323690FR"/>
    <s v="N"/>
    <s v="Transport"/>
    <s v="N"/>
    <s v="S"/>
    <s v="Z2"/>
    <n v="0.748"/>
    <s v="17"/>
    <n v="9.94"/>
  </r>
  <r>
    <x v="0"/>
    <s v="0"/>
    <d v="2026-05-26T00:00:00"/>
    <s v="21320"/>
    <s v="6221JR"/>
    <s v="FR"/>
    <s v="NL"/>
    <s v="Lups Joyce"/>
    <s v="Laruche"/>
    <s v="999999"/>
    <s v="XF143323765FR"/>
    <s v="N"/>
    <s v="Transport"/>
    <s v="N"/>
    <s v="S"/>
    <s v="Z1"/>
    <n v="0.25"/>
    <s v="17"/>
    <n v="7.86"/>
  </r>
  <r>
    <x v="0"/>
    <s v="0"/>
    <d v="2026-05-26T00:00:00"/>
    <s v="21320"/>
    <s v="1210"/>
    <s v="FR"/>
    <s v="LU"/>
    <s v="Minelli Maura"/>
    <s v="Laruche"/>
    <s v="999999"/>
    <s v="XF143323814FR"/>
    <s v="N"/>
    <s v="Transport"/>
    <s v="N"/>
    <s v="S"/>
    <s v="Z1"/>
    <n v="4.532"/>
    <s v="17"/>
    <n v="19.47"/>
  </r>
  <r>
    <x v="0"/>
    <s v="0"/>
    <d v="2026-05-26T00:00:00"/>
    <s v="21320"/>
    <s v="55246"/>
    <s v="FR"/>
    <s v="DE"/>
    <s v="Stieb Karin"/>
    <s v="Laruche"/>
    <s v="999999"/>
    <s v="XF143323933FR"/>
    <s v="N"/>
    <s v="Transport"/>
    <s v="N"/>
    <s v="S"/>
    <s v="Z1"/>
    <n v="0.77"/>
    <s v="17"/>
    <n v="9.94"/>
  </r>
  <r>
    <x v="0"/>
    <s v="0"/>
    <d v="2026-05-26T00:00:00"/>
    <s v="21320"/>
    <s v="38239"/>
    <s v="FR"/>
    <s v="DE"/>
    <s v="Braumann Holger"/>
    <s v="Laruche"/>
    <s v="999999"/>
    <s v="XF143324939FR"/>
    <s v="N"/>
    <s v="Transport"/>
    <s v="N"/>
    <s v="S"/>
    <s v="Z1"/>
    <n v="0.475"/>
    <s v="17"/>
    <n v="7.86"/>
  </r>
  <r>
    <x v="0"/>
    <s v="0"/>
    <d v="2026-05-26T00:00:00"/>
    <s v="21320"/>
    <s v="76332"/>
    <s v="FR"/>
    <s v="DE"/>
    <s v="treiber bianka"/>
    <s v="Laruche"/>
    <s v="999999"/>
    <s v="XF143340185FR"/>
    <s v="N"/>
    <s v="Transport"/>
    <s v="N"/>
    <s v="S"/>
    <s v="Z1"/>
    <n v="4.678"/>
    <s v="17"/>
    <n v="19.47"/>
  </r>
  <r>
    <x v="0"/>
    <s v="0"/>
    <d v="2026-05-26T00:00:00"/>
    <s v="21320"/>
    <s v="5126CA"/>
    <s v="FR"/>
    <s v="NL"/>
    <s v="Vermetten John"/>
    <s v="Laruche"/>
    <s v="999999"/>
    <s v="XF143340295FR"/>
    <s v="N"/>
    <s v="Transport"/>
    <s v="N"/>
    <s v="S"/>
    <s v="Z1"/>
    <n v="5.263"/>
    <s v="17"/>
    <n v="20.65"/>
  </r>
  <r>
    <x v="0"/>
    <s v="0"/>
    <d v="2026-05-26T00:00:00"/>
    <s v="21320"/>
    <s v="1074XE"/>
    <s v="FR"/>
    <s v="NL"/>
    <s v="Sabaev Vladimir"/>
    <s v="Laruche"/>
    <s v="999999"/>
    <s v="XF143340432FR"/>
    <s v="N"/>
    <s v="Transport"/>
    <s v="N"/>
    <s v="S"/>
    <s v="Z1"/>
    <n v="4.678"/>
    <s v="17"/>
    <n v="19.47"/>
  </r>
  <r>
    <x v="0"/>
    <s v="0"/>
    <d v="2026-05-26T00:00:00"/>
    <s v="21320"/>
    <s v="8378JC"/>
    <s v="FR"/>
    <s v="NL"/>
    <s v="Huisman Phi"/>
    <s v="Laruche"/>
    <s v="999999"/>
    <s v="XF143340582FR"/>
    <s v="N"/>
    <s v="Transport"/>
    <s v="N"/>
    <s v="S"/>
    <s v="Z1"/>
    <n v="6.412"/>
    <s v="17"/>
    <n v="23.01"/>
  </r>
  <r>
    <x v="0"/>
    <s v="0"/>
    <d v="2026-05-26T00:00:00"/>
    <s v="21320"/>
    <s v="13240"/>
    <s v="FR"/>
    <s v="ES"/>
    <s v="Martin Zarco Manuela"/>
    <s v="Laruche"/>
    <s v="999999"/>
    <s v="XF143342668FR"/>
    <s v="N"/>
    <s v="Transport"/>
    <s v="N"/>
    <s v="S"/>
    <s v="Z2"/>
    <n v="0.853"/>
    <s v="17"/>
    <n v="9.94"/>
  </r>
  <r>
    <x v="0"/>
    <s v="0"/>
    <d v="2026-05-26T00:00:00"/>
    <s v="21320"/>
    <s v="89344"/>
    <s v="FR"/>
    <s v="DE"/>
    <s v="Bronnhuber Martin"/>
    <s v="Laruche"/>
    <s v="999999"/>
    <s v="XF143342725FR"/>
    <s v="N"/>
    <s v="Transport"/>
    <s v="N"/>
    <s v="S"/>
    <s v="Z1"/>
    <n v="0.367"/>
    <s v="17"/>
    <n v="7.86"/>
  </r>
  <r>
    <x v="0"/>
    <s v="0"/>
    <d v="2026-05-27T00:00:00"/>
    <s v="21320"/>
    <s v="15907"/>
    <s v="FR"/>
    <s v="DE"/>
    <s v="Lehmann Heiko"/>
    <s v="Laruche"/>
    <s v="999999"/>
    <s v="XF143371871FR"/>
    <s v="N"/>
    <s v="Transport"/>
    <s v="N"/>
    <s v="S"/>
    <s v="Z1"/>
    <n v="4.638"/>
    <s v="17"/>
    <n v="19.47"/>
  </r>
  <r>
    <x v="0"/>
    <s v="0"/>
    <d v="2026-05-27T00:00:00"/>
    <s v="21320"/>
    <s v="48431"/>
    <s v="FR"/>
    <s v="DE"/>
    <s v="Rosler Ines"/>
    <s v="Laruche"/>
    <s v="999999"/>
    <s v="XF143371956FR"/>
    <s v="N"/>
    <s v="Transport"/>
    <s v="N"/>
    <s v="S"/>
    <s v="Z1"/>
    <n v="0.599"/>
    <s v="17"/>
    <n v="9.94"/>
  </r>
  <r>
    <x v="0"/>
    <s v="0"/>
    <d v="2026-05-27T00:00:00"/>
    <s v="21320"/>
    <s v="08960"/>
    <s v="FR"/>
    <s v="ES"/>
    <s v="Gheitasi Hoda"/>
    <s v="Laruche"/>
    <s v="999999"/>
    <s v="XF143372130FR"/>
    <s v="N"/>
    <s v="Transport"/>
    <s v="N"/>
    <s v="S"/>
    <s v="Z2"/>
    <n v="0.9360000000000001"/>
    <s v="17"/>
    <n v="9.94"/>
  </r>
  <r>
    <x v="0"/>
    <s v="0"/>
    <d v="2026-05-27T00:00:00"/>
    <s v="21320"/>
    <s v="2180"/>
    <s v="FR"/>
    <s v="BE"/>
    <s v="Miggels Alex"/>
    <s v="Laruche"/>
    <s v="999999"/>
    <s v="XF143372449FR"/>
    <s v="N"/>
    <s v="Transport"/>
    <s v="N"/>
    <s v="S"/>
    <s v="Z1"/>
    <n v="0.979"/>
    <s v="17"/>
    <n v="9.94"/>
  </r>
  <r>
    <x v="0"/>
    <s v="0"/>
    <d v="2026-05-27T00:00:00"/>
    <s v="21320"/>
    <s v="1141KG"/>
    <s v="FR"/>
    <s v="NL"/>
    <s v="Post Patrick"/>
    <s v="Laruche"/>
    <s v="999999"/>
    <s v="XF143372554FR"/>
    <s v="N"/>
    <s v="Transport"/>
    <s v="N"/>
    <s v="S"/>
    <s v="Z1"/>
    <n v="1.307"/>
    <s v="17"/>
    <n v="11.56"/>
  </r>
  <r>
    <x v="0"/>
    <s v="0"/>
    <d v="2026-05-27T00:00:00"/>
    <s v="21320"/>
    <s v="1141KG"/>
    <s v="FR"/>
    <s v="NL"/>
    <s v="Post Patrick"/>
    <s v="Laruche"/>
    <s v="999999"/>
    <s v="XF143372554FR"/>
    <s v="N"/>
    <s v="Supplement Etiquette Non Conforme"/>
    <s v="N"/>
    <m/>
    <s v="Z1"/>
    <n v="0"/>
    <s v="17"/>
    <n v="2"/>
  </r>
  <r>
    <x v="0"/>
    <s v="0"/>
    <d v="2026-05-27T00:00:00"/>
    <s v="21320"/>
    <s v="20070"/>
    <s v="FR"/>
    <s v="IT"/>
    <s v="Fusco Marco"/>
    <s v="Laruche"/>
    <s v="999999"/>
    <s v="XF143372979FR"/>
    <s v="N"/>
    <s v="Transport"/>
    <s v="N"/>
    <s v="S"/>
    <s v="Z2"/>
    <n v="0.583"/>
    <s v="17"/>
    <n v="9.94"/>
  </r>
  <r>
    <x v="0"/>
    <s v="0"/>
    <d v="2026-05-27T00:00:00"/>
    <s v="21320"/>
    <s v="51588"/>
    <s v="FR"/>
    <s v="DE"/>
    <s v="Nasimzadah-Lalee Faranus"/>
    <s v="Laruche"/>
    <s v="999999"/>
    <s v="XF143373081FR"/>
    <s v="N"/>
    <s v="Transport"/>
    <s v="N"/>
    <s v="S"/>
    <s v="Z1"/>
    <n v="4.638"/>
    <s v="17"/>
    <n v="19.47"/>
  </r>
  <r>
    <x v="0"/>
    <s v="0"/>
    <d v="2026-05-27T00:00:00"/>
    <s v="21320"/>
    <s v="25421"/>
    <s v="FR"/>
    <s v="DE"/>
    <s v="Bandorf Philip"/>
    <s v="Laruche"/>
    <s v="999999"/>
    <s v="XF143373325FR"/>
    <s v="N"/>
    <s v="Transport"/>
    <s v="N"/>
    <s v="S"/>
    <s v="Z1"/>
    <n v="4.678"/>
    <s v="17"/>
    <n v="19.47"/>
  </r>
  <r>
    <x v="0"/>
    <s v="0"/>
    <d v="2026-05-27T00:00:00"/>
    <s v="21320"/>
    <s v="80804"/>
    <s v="FR"/>
    <s v="DE"/>
    <s v="Mendez Carrillo Miguelangel"/>
    <s v="Laruche"/>
    <s v="999999"/>
    <s v="XF143373395FR"/>
    <s v="N"/>
    <s v="Transport"/>
    <s v="N"/>
    <s v="S"/>
    <s v="Z1"/>
    <n v="0.931"/>
    <s v="17"/>
    <n v="9.94"/>
  </r>
  <r>
    <x v="0"/>
    <s v="0"/>
    <d v="2026-05-27T00:00:00"/>
    <s v="21320"/>
    <s v="31620"/>
    <s v="FR"/>
    <s v="ES"/>
    <s v="Ainciburu Elena"/>
    <s v="Laruche"/>
    <s v="999999"/>
    <s v="XF143374966FR"/>
    <s v="N"/>
    <s v="Transport"/>
    <s v="N"/>
    <s v="S"/>
    <s v="Z2"/>
    <n v="4.836"/>
    <s v="17"/>
    <n v="19.47"/>
  </r>
  <r>
    <x v="0"/>
    <s v="0"/>
    <d v="2026-05-27T00:00:00"/>
    <s v="21320"/>
    <s v="79364"/>
    <s v="FR"/>
    <s v="DE"/>
    <s v="Peikert Anna"/>
    <s v="Laruche"/>
    <s v="999999"/>
    <s v="XF143389197FR"/>
    <s v="N"/>
    <s v="Transport"/>
    <s v="N"/>
    <s v="S"/>
    <s v="Z1"/>
    <n v="4.825"/>
    <s v="17"/>
    <n v="19.47"/>
  </r>
  <r>
    <x v="0"/>
    <s v="0"/>
    <d v="2026-05-27T00:00:00"/>
    <s v="21320"/>
    <s v="66130"/>
    <s v="FR"/>
    <s v="DE"/>
    <s v="Wolff monika"/>
    <s v="Laruche"/>
    <s v="999999"/>
    <s v="XF143389308FR"/>
    <s v="N"/>
    <s v="Transport"/>
    <s v="N"/>
    <s v="S"/>
    <s v="Z1"/>
    <n v="0.26"/>
    <s v="17"/>
    <n v="7.86"/>
  </r>
  <r>
    <x v="0"/>
    <s v="0"/>
    <d v="2026-05-27T00:00:00"/>
    <s v="21320"/>
    <s v="97502"/>
    <s v="FR"/>
    <s v="DE"/>
    <s v="Handel Natascha"/>
    <s v="Laruche"/>
    <s v="999999"/>
    <s v="XF143411187FR"/>
    <s v="N"/>
    <s v="Transport"/>
    <s v="N"/>
    <s v="S"/>
    <s v="Z1"/>
    <n v="1.786"/>
    <s v="17"/>
    <n v="12.69"/>
  </r>
  <r>
    <x v="0"/>
    <s v="0"/>
    <d v="2026-05-27T00:00:00"/>
    <s v="21320"/>
    <s v="61267"/>
    <s v="FR"/>
    <s v="DE"/>
    <s v="Rentel Karl-Heinz"/>
    <s v="Laruche"/>
    <s v="999999"/>
    <s v="XF143412443FR"/>
    <s v="N"/>
    <s v="Transport"/>
    <s v="N"/>
    <s v="S"/>
    <s v="Z1"/>
    <n v="6.273"/>
    <s v="17"/>
    <n v="23.01"/>
  </r>
  <r>
    <x v="0"/>
    <s v="0"/>
    <d v="2026-05-27T00:00:00"/>
    <s v="21320"/>
    <s v="20141"/>
    <s v="FR"/>
    <s v="IT"/>
    <s v="Gambardella Antonella"/>
    <s v="Laruche"/>
    <s v="999999"/>
    <s v="XF143412810FR"/>
    <s v="N"/>
    <s v="Transport"/>
    <s v="N"/>
    <s v="S"/>
    <s v="Z2"/>
    <n v="0.768"/>
    <s v="17"/>
    <n v="9.94"/>
  </r>
  <r>
    <x v="0"/>
    <s v="0"/>
    <d v="2026-05-28T00:00:00"/>
    <s v="21320"/>
    <s v="3441EE"/>
    <s v="FR"/>
    <s v="NL"/>
    <s v="ter Steege Yannick"/>
    <s v="Laruche"/>
    <s v="999999"/>
    <s v="XF143442365FR"/>
    <s v="N"/>
    <s v="Transport"/>
    <s v="N"/>
    <s v="S"/>
    <s v="Z1"/>
    <n v="1.271"/>
    <s v="17"/>
    <n v="11.56"/>
  </r>
  <r>
    <x v="0"/>
    <s v="0"/>
    <d v="2026-05-28T00:00:00"/>
    <s v="21320"/>
    <s v="17480"/>
    <s v="FR"/>
    <s v="ES"/>
    <s v="Singh Rohit"/>
    <s v="Laruche"/>
    <s v="999999"/>
    <s v="XF143442975FR"/>
    <s v="N"/>
    <s v="Transport"/>
    <s v="N"/>
    <s v="S"/>
    <s v="Z2"/>
    <n v="0.185"/>
    <s v="17"/>
    <n v="7.86"/>
  </r>
  <r>
    <x v="0"/>
    <s v="0"/>
    <d v="2026-05-28T00:00:00"/>
    <s v="21320"/>
    <s v="42799"/>
    <s v="FR"/>
    <s v="DE"/>
    <s v="Bruch Michael"/>
    <s v="Laruche"/>
    <s v="999999"/>
    <s v="XF143443410FR"/>
    <s v="N"/>
    <s v="Transport"/>
    <s v="N"/>
    <s v="S"/>
    <s v="Z1"/>
    <n v="5.76"/>
    <s v="17"/>
    <n v="21.83"/>
  </r>
  <r>
    <x v="0"/>
    <s v="0"/>
    <d v="2026-05-28T00:00:00"/>
    <s v="21320"/>
    <s v="43204"/>
    <s v="FR"/>
    <s v="ES"/>
    <s v="Fort Montagut Anna"/>
    <s v="Laruche"/>
    <s v="999999"/>
    <s v="XF143443936FR"/>
    <s v="N"/>
    <s v="Transport"/>
    <s v="N"/>
    <s v="S"/>
    <s v="Z2"/>
    <n v="4.266"/>
    <s v="17"/>
    <n v="18.34"/>
  </r>
  <r>
    <x v="0"/>
    <s v="0"/>
    <d v="2026-05-28T00:00:00"/>
    <s v="21320"/>
    <s v="80067"/>
    <s v="FR"/>
    <s v="IT"/>
    <s v="Tartaglia Tullio"/>
    <s v="Laruche"/>
    <s v="999999"/>
    <s v="XF143444636FR"/>
    <s v="N"/>
    <s v="Transport"/>
    <s v="N"/>
    <s v="S"/>
    <s v="Z2"/>
    <n v="0.51"/>
    <s v="17"/>
    <n v="9.94"/>
  </r>
  <r>
    <x v="0"/>
    <s v="0"/>
    <d v="2026-05-28T00:00:00"/>
    <s v="21320"/>
    <s v="44803"/>
    <s v="FR"/>
    <s v="DE"/>
    <s v="Graw Thomas"/>
    <s v="Laruche"/>
    <s v="999999"/>
    <s v="XF143446036FR"/>
    <s v="N"/>
    <s v="Transport"/>
    <s v="N"/>
    <s v="S"/>
    <s v="Z1"/>
    <n v="5.76"/>
    <s v="17"/>
    <n v="21.83"/>
  </r>
  <r>
    <x v="0"/>
    <s v="0"/>
    <d v="2026-05-28T00:00:00"/>
    <s v="21320"/>
    <s v="16303"/>
    <s v="FR"/>
    <s v="DE"/>
    <s v="Gabler Monique"/>
    <s v="Laruche"/>
    <s v="999999"/>
    <s v="XF143446067FR"/>
    <s v="N"/>
    <s v="Transport"/>
    <s v="N"/>
    <s v="S"/>
    <s v="Z1"/>
    <n v="0.353"/>
    <s v="17"/>
    <n v="7.86"/>
  </r>
  <r>
    <x v="0"/>
    <s v="0"/>
    <d v="2026-05-28T00:00:00"/>
    <s v="21320"/>
    <s v="54294"/>
    <s v="FR"/>
    <s v="DE"/>
    <s v="Kuhn Dr Elvira"/>
    <s v="Laruche"/>
    <s v="999999"/>
    <s v="XF143446155FR"/>
    <s v="N"/>
    <s v="Transport"/>
    <s v="N"/>
    <s v="S"/>
    <s v="Z1"/>
    <n v="4.266"/>
    <s v="17"/>
    <n v="18.34"/>
  </r>
  <r>
    <x v="0"/>
    <s v="0"/>
    <d v="2026-05-28T00:00:00"/>
    <s v="21320"/>
    <s v="80030"/>
    <s v="FR"/>
    <s v="IT"/>
    <s v="Mauro Giacomina"/>
    <s v="Laruche"/>
    <s v="999999"/>
    <s v="XF143474195FR"/>
    <s v="N"/>
    <s v="Transport"/>
    <s v="N"/>
    <s v="S"/>
    <s v="Z2"/>
    <n v="4.532"/>
    <s v="17"/>
    <n v="19.47"/>
  </r>
  <r>
    <x v="0"/>
    <s v="0"/>
    <d v="2026-05-28T00:00:00"/>
    <s v="21320"/>
    <s v="4981"/>
    <s v="FR"/>
    <s v="LU"/>
    <s v="GOERENS Ralph"/>
    <s v="Laruche"/>
    <s v="26065885"/>
    <s v="XF143474451FR"/>
    <s v="O"/>
    <s v="Transport"/>
    <s v="N"/>
    <s v="S"/>
    <s v="Z1"/>
    <n v="0.825"/>
    <s v="17"/>
    <n v="0"/>
  </r>
  <r>
    <x v="0"/>
    <s v="0"/>
    <d v="2026-05-28T00:00:00"/>
    <s v="21320"/>
    <s v="4981"/>
    <s v="FR"/>
    <s v="LU"/>
    <s v="GOERENS Ralph"/>
    <s v="Laruche"/>
    <s v="26065885"/>
    <s v="XF143475783FR"/>
    <s v="O"/>
    <s v="Transport"/>
    <s v="N"/>
    <s v="S"/>
    <s v="Z1"/>
    <n v="4.678"/>
    <s v="17"/>
    <n v="21.83"/>
  </r>
  <r>
    <x v="0"/>
    <s v="0"/>
    <d v="2026-05-28T00:00:00"/>
    <s v="21320"/>
    <s v="6044"/>
    <s v="FR"/>
    <s v="BE"/>
    <s v="Delporte Rudy"/>
    <s v="Laruche"/>
    <s v="999999"/>
    <s v="XF143486675FR"/>
    <s v="N"/>
    <s v="Transport"/>
    <s v="N"/>
    <s v="S"/>
    <s v="Z1"/>
    <n v="4.532"/>
    <s v="17"/>
    <n v="19.47"/>
  </r>
  <r>
    <x v="0"/>
    <s v="0"/>
    <d v="2026-05-29T00:00:00"/>
    <s v="21320"/>
    <s v="8212"/>
    <s v="FR"/>
    <s v="AT"/>
    <s v="Poulsen Catja"/>
    <s v="Laruche"/>
    <s v="999999"/>
    <s v="XF143513946FR"/>
    <s v="N"/>
    <s v="Transport"/>
    <s v="N"/>
    <s v="S"/>
    <s v="Z2"/>
    <n v="4.266"/>
    <s v="17"/>
    <n v="18.34"/>
  </r>
  <r>
    <x v="0"/>
    <s v="0"/>
    <d v="2026-05-29T00:00:00"/>
    <s v="21320"/>
    <s v="04275"/>
    <s v="FR"/>
    <s v="DE"/>
    <s v="Affeldt Henry"/>
    <s v="Laruche"/>
    <s v="999999"/>
    <s v="XF143515156FR"/>
    <s v="N"/>
    <s v="Transport"/>
    <s v="N"/>
    <s v="S"/>
    <s v="Z1"/>
    <n v="5.76"/>
    <s v="17"/>
    <n v="21.83"/>
  </r>
  <r>
    <x v="0"/>
    <s v="0"/>
    <d v="2026-05-29T00:00:00"/>
    <s v="21320"/>
    <s v="2461AR"/>
    <s v="FR"/>
    <s v="NL"/>
    <s v="Mienis MB"/>
    <s v="Laruche"/>
    <s v="999999"/>
    <s v="XF143515329FR"/>
    <s v="N"/>
    <s v="Transport"/>
    <s v="N"/>
    <s v="S"/>
    <s v="Z1"/>
    <n v="10.1"/>
    <s v="17"/>
    <n v="32.64"/>
  </r>
  <r>
    <x v="0"/>
    <s v="0"/>
    <d v="2026-05-29T00:00:00"/>
    <s v="21320"/>
    <s v="10315"/>
    <s v="FR"/>
    <s v="DE"/>
    <s v="Liegmann Jasmin"/>
    <s v="Laruche"/>
    <s v="999999"/>
    <s v="XF143537491FR"/>
    <s v="N"/>
    <s v="Transport"/>
    <s v="N"/>
    <s v="S"/>
    <s v="Z1"/>
    <n v="0.853"/>
    <s v="17"/>
    <n v="9.94"/>
  </r>
  <r>
    <x v="0"/>
    <s v="0"/>
    <d v="2026-05-29T00:00:00"/>
    <s v="21320"/>
    <s v="2586GH"/>
    <s v="FR"/>
    <s v="NL"/>
    <s v="van Dorsser Fenna"/>
    <s v="Laruche"/>
    <s v="999999"/>
    <s v="XF143542103FR"/>
    <s v="N"/>
    <s v="Transport"/>
    <s v="N"/>
    <s v="S"/>
    <s v="Z1"/>
    <n v="0.32"/>
    <s v="17"/>
    <n v="7.86"/>
  </r>
  <r>
    <x v="0"/>
    <s v="0"/>
    <d v="2026-05-29T00:00:00"/>
    <s v="21320"/>
    <s v="20359"/>
    <s v="FR"/>
    <s v="DE"/>
    <s v="Sonnichsen Godja"/>
    <s v="Laruche"/>
    <s v="999999"/>
    <s v="XF143542443FR"/>
    <s v="N"/>
    <s v="Transport"/>
    <s v="N"/>
    <s v="S"/>
    <s v="Z1"/>
    <n v="4.266"/>
    <s v="17"/>
    <n v="18.34"/>
  </r>
  <r>
    <x v="4"/>
    <s v="0"/>
    <d v="2026-05-04T00:00:00"/>
    <s v="21320"/>
    <s v="06500"/>
    <s v=""/>
    <s v=""/>
    <s v="GUERRETTA NELLY"/>
    <s v="Laruche"/>
    <s v="999999"/>
    <s v="XN091315302JB"/>
    <s v="N"/>
    <s v="Transport"/>
    <s v="N"/>
    <s v="S"/>
    <s v="NT"/>
    <n v="4.638"/>
    <s v="16"/>
    <n v="8.6"/>
  </r>
  <r>
    <x v="4"/>
    <s v="0"/>
    <d v="2026-05-04T00:00:00"/>
    <s v="21320"/>
    <s v="75016"/>
    <s v=""/>
    <s v=""/>
    <s v="Cherif Myriam"/>
    <s v="Laruche"/>
    <s v="999999"/>
    <s v="XN091319600JB"/>
    <s v="N"/>
    <s v="Transport"/>
    <s v="N"/>
    <s v="S"/>
    <s v="NT"/>
    <n v="0.05"/>
    <s v="16"/>
    <n v="7"/>
  </r>
  <r>
    <x v="4"/>
    <s v="0"/>
    <d v="2026-05-04T00:00:00"/>
    <s v="21320"/>
    <s v="34340"/>
    <s v=""/>
    <s v=""/>
    <s v="Palpacuer Lydie"/>
    <s v="Laruche"/>
    <s v="999999"/>
    <s v="XN091324437JB"/>
    <s v="N"/>
    <s v="Transport"/>
    <s v="N"/>
    <s v="S"/>
    <s v="NT"/>
    <n v="0.42"/>
    <s v="16"/>
    <n v="7"/>
  </r>
  <r>
    <x v="4"/>
    <s v="0"/>
    <d v="2026-05-04T00:00:00"/>
    <s v="21320"/>
    <s v="59247"/>
    <s v=""/>
    <s v=""/>
    <s v="longuepee domonique"/>
    <s v="Laruche"/>
    <s v="999999"/>
    <s v="XN091329575JB"/>
    <s v="N"/>
    <s v="Transport"/>
    <s v="N"/>
    <s v="S"/>
    <s v="NT"/>
    <n v="4.787"/>
    <s v="16"/>
    <n v="8.6"/>
  </r>
  <r>
    <x v="4"/>
    <s v="0"/>
    <d v="2026-05-04T00:00:00"/>
    <s v="21320"/>
    <s v="75015"/>
    <s v=""/>
    <s v=""/>
    <s v="TRINCA Giancarlo"/>
    <s v="Laruche"/>
    <s v="999999"/>
    <s v="XN091366012JB"/>
    <s v="N"/>
    <s v="Transport"/>
    <s v="N"/>
    <s v="S"/>
    <s v="NT"/>
    <n v="0.05"/>
    <s v="16"/>
    <n v="7"/>
  </r>
  <r>
    <x v="4"/>
    <s v="0"/>
    <d v="2026-05-04T00:00:00"/>
    <s v="21320"/>
    <s v="35620"/>
    <s v=""/>
    <s v=""/>
    <s v="Le Berre Julien"/>
    <s v="Laruche"/>
    <s v="999999"/>
    <s v="XN091366851JB"/>
    <s v="N"/>
    <s v="Transport"/>
    <s v="N"/>
    <s v="S"/>
    <s v="NT"/>
    <n v="0.27"/>
    <s v="16"/>
    <n v="7"/>
  </r>
  <r>
    <x v="4"/>
    <s v="0"/>
    <d v="2026-05-04T00:00:00"/>
    <s v="21320"/>
    <s v="69870"/>
    <s v=""/>
    <s v=""/>
    <s v="DROIN Helene"/>
    <s v="Laruche"/>
    <s v="999999"/>
    <s v="XN091373398JB"/>
    <s v="N"/>
    <s v="Transport"/>
    <s v="N"/>
    <s v="S"/>
    <s v="NT"/>
    <n v="4.638"/>
    <s v="16"/>
    <n v="8.6"/>
  </r>
  <r>
    <x v="4"/>
    <s v="0"/>
    <d v="2026-05-04T00:00:00"/>
    <s v="21320"/>
    <s v="69008"/>
    <s v=""/>
    <s v=""/>
    <s v="Eloundou Eleana"/>
    <s v="Laruche"/>
    <s v="999999"/>
    <s v="XN091386652JB"/>
    <s v="N"/>
    <s v="Transport"/>
    <s v="N"/>
    <s v="S"/>
    <s v="NT"/>
    <n v="4.678"/>
    <s v="16"/>
    <n v="8.6"/>
  </r>
  <r>
    <x v="4"/>
    <s v="0"/>
    <d v="2026-05-04T00:00:00"/>
    <s v="21320"/>
    <s v="74400"/>
    <s v=""/>
    <s v=""/>
    <s v="Fournier Lucie"/>
    <s v="Laruche"/>
    <s v="999999"/>
    <s v="XN091740021JB"/>
    <s v="N"/>
    <s v="Transport"/>
    <s v="N"/>
    <s v="S"/>
    <s v="NT"/>
    <n v="4.532"/>
    <s v="16"/>
    <n v="8.6"/>
  </r>
  <r>
    <x v="4"/>
    <s v="0"/>
    <d v="2026-05-04T00:00:00"/>
    <s v="21320"/>
    <s v="74400"/>
    <s v=""/>
    <s v=""/>
    <s v="Fournier Lucie"/>
    <s v="Laruche"/>
    <s v="999999"/>
    <s v="XN091740021JB"/>
    <s v="N"/>
    <s v="Zones Difficiles d'accès"/>
    <s v="N"/>
    <m/>
    <s v="NT"/>
    <n v="0"/>
    <s v="16"/>
    <n v="5"/>
  </r>
  <r>
    <x v="4"/>
    <s v="0"/>
    <d v="2026-05-04T00:00:00"/>
    <s v="21320"/>
    <s v="30300"/>
    <s v=""/>
    <s v=""/>
    <s v="CHAUDON Nelson"/>
    <s v="Laruche"/>
    <s v="999999"/>
    <s v="XN091799248JB"/>
    <s v="N"/>
    <s v="Transport"/>
    <s v="N"/>
    <s v="S"/>
    <s v="NT"/>
    <n v="2.153"/>
    <s v="16"/>
    <n v="7.8"/>
  </r>
  <r>
    <x v="4"/>
    <s v="0"/>
    <d v="2026-05-04T00:00:00"/>
    <s v="21320"/>
    <s v="22800"/>
    <s v=""/>
    <s v=""/>
    <s v="Durand Antoine"/>
    <s v="Laruche"/>
    <s v="999999"/>
    <s v="XN091825098JB"/>
    <s v="N"/>
    <s v="Transport"/>
    <s v="N"/>
    <s v="S"/>
    <s v="NT"/>
    <n v="1.04"/>
    <s v="16"/>
    <n v="7.4"/>
  </r>
  <r>
    <x v="4"/>
    <s v="0"/>
    <d v="2026-05-04T00:00:00"/>
    <s v="21320"/>
    <s v="57070"/>
    <s v=""/>
    <s v=""/>
    <s v="El Bouari Nouralhouda"/>
    <s v="Laruche"/>
    <s v="999999"/>
    <s v="XN091856064JB"/>
    <s v="N"/>
    <s v="Transport"/>
    <s v="N"/>
    <s v="S"/>
    <s v="NT"/>
    <n v="0.391"/>
    <s v="16"/>
    <n v="7"/>
  </r>
  <r>
    <x v="4"/>
    <s v="0"/>
    <d v="2026-05-04T00:00:00"/>
    <s v="21320"/>
    <s v="69004"/>
    <s v=""/>
    <s v=""/>
    <s v="PEREIRA Antoine"/>
    <s v="Laruche"/>
    <s v="999999"/>
    <s v="XN091857161JB"/>
    <s v="N"/>
    <s v="Transport"/>
    <s v="N"/>
    <s v="S"/>
    <s v="NT"/>
    <n v="3.008"/>
    <s v="16"/>
    <n v="8.199999999999999"/>
  </r>
  <r>
    <x v="4"/>
    <s v="0"/>
    <d v="2026-05-04T00:00:00"/>
    <s v="21320"/>
    <s v="94150"/>
    <s v=""/>
    <s v=""/>
    <s v="SY-ALARY 120906 AFRETY EXP Azizah"/>
    <s v="Laruche"/>
    <s v="999999"/>
    <s v="XN091891432JB"/>
    <s v="N"/>
    <s v="Transport"/>
    <s v="N"/>
    <s v="S"/>
    <s v="NT"/>
    <n v="4.41"/>
    <s v="16"/>
    <n v="8.6"/>
  </r>
  <r>
    <x v="4"/>
    <s v="0"/>
    <d v="2026-05-04T00:00:00"/>
    <s v="21320"/>
    <s v="74400"/>
    <s v=""/>
    <s v=""/>
    <s v="Fournier Lucie"/>
    <s v="Laruche"/>
    <s v="999999"/>
    <s v="XN091892910JB"/>
    <s v="N"/>
    <s v="Transport"/>
    <s v="N"/>
    <s v="S"/>
    <s v="NT"/>
    <n v="0.11"/>
    <s v="16"/>
    <n v="7"/>
  </r>
  <r>
    <x v="4"/>
    <s v="0"/>
    <d v="2026-05-04T00:00:00"/>
    <s v="21320"/>
    <s v="74400"/>
    <s v=""/>
    <s v=""/>
    <s v="Fournier Lucie"/>
    <s v="Laruche"/>
    <s v="999999"/>
    <s v="XN091892910JB"/>
    <s v="N"/>
    <s v="Zones Difficiles d'accès"/>
    <s v="N"/>
    <m/>
    <s v="NT"/>
    <n v="0"/>
    <s v="16"/>
    <n v="5"/>
  </r>
  <r>
    <x v="4"/>
    <s v="0"/>
    <d v="2026-05-04T00:00:00"/>
    <s v="21320"/>
    <s v="92100"/>
    <s v=""/>
    <s v=""/>
    <s v="Chapaux patrick"/>
    <s v="Laruche"/>
    <s v="999999"/>
    <s v="XN091895553JB"/>
    <s v="N"/>
    <s v="Transport"/>
    <s v="N"/>
    <s v="S"/>
    <s v="NT"/>
    <n v="0.3"/>
    <s v="16"/>
    <n v="7"/>
  </r>
  <r>
    <x v="4"/>
    <s v="0"/>
    <d v="2026-05-04T00:00:00"/>
    <s v="21320"/>
    <s v="31470"/>
    <s v=""/>
    <s v=""/>
    <s v="Kouassi Deborah"/>
    <s v="Laruche"/>
    <s v="999999"/>
    <s v="XN091896307JB"/>
    <s v="N"/>
    <s v="Transport"/>
    <s v="N"/>
    <s v="S"/>
    <s v="NT"/>
    <n v="1.7"/>
    <s v="16"/>
    <n v="7.4"/>
  </r>
  <r>
    <x v="4"/>
    <s v="0"/>
    <d v="2026-05-04T00:00:00"/>
    <s v="21320"/>
    <s v="60180"/>
    <s v=""/>
    <s v=""/>
    <s v="MALONGA Laure"/>
    <s v="Laruche"/>
    <s v="999999"/>
    <s v="XN091897404JB"/>
    <s v="N"/>
    <s v="Transport"/>
    <s v="N"/>
    <s v="S"/>
    <s v="NT"/>
    <n v="2.15"/>
    <s v="16"/>
    <n v="7.8"/>
  </r>
  <r>
    <x v="4"/>
    <s v="0"/>
    <d v="2026-05-04T00:00:00"/>
    <s v="21320"/>
    <s v="76600"/>
    <s v=""/>
    <s v=""/>
    <s v="Moumbolou Mouele Linda"/>
    <s v="Laruche"/>
    <s v="999999"/>
    <s v="XN091898515JB"/>
    <s v="N"/>
    <s v="Transport"/>
    <s v="N"/>
    <s v="S"/>
    <s v="NT"/>
    <n v="2.9"/>
    <s v="16"/>
    <n v="7.8"/>
  </r>
  <r>
    <x v="4"/>
    <s v="0"/>
    <d v="2026-05-04T00:00:00"/>
    <s v="21320"/>
    <s v="98000"/>
    <s v=""/>
    <s v=""/>
    <s v="El Karout Hind"/>
    <s v="Laruche"/>
    <s v="999999"/>
    <s v="XN091899436JB"/>
    <s v="N"/>
    <s v="Transport"/>
    <s v="N"/>
    <s v="S"/>
    <s v="NT"/>
    <n v="4.638"/>
    <s v="16"/>
    <n v="8.6"/>
  </r>
  <r>
    <x v="4"/>
    <s v="0"/>
    <d v="2026-05-04T00:00:00"/>
    <s v="21320"/>
    <s v="98000"/>
    <s v=""/>
    <s v=""/>
    <s v="El Karout Hind"/>
    <s v="Laruche"/>
    <s v="999999"/>
    <s v="XN091899436JB"/>
    <s v="N"/>
    <s v="Zones Difficiles d'accès"/>
    <s v="N"/>
    <m/>
    <s v="NT"/>
    <n v="0"/>
    <s v="16"/>
    <n v="5"/>
  </r>
  <r>
    <x v="4"/>
    <s v="0"/>
    <d v="2026-05-04T00:00:00"/>
    <s v="21320"/>
    <s v="72000"/>
    <s v=""/>
    <s v=""/>
    <s v="Dupont Sarah"/>
    <s v="Laruche"/>
    <s v="999999"/>
    <s v="XN091899820JB"/>
    <s v="N"/>
    <s v="Transport"/>
    <s v="N"/>
    <s v="S"/>
    <s v="NT"/>
    <n v="0.389"/>
    <s v="16"/>
    <n v="7"/>
  </r>
  <r>
    <x v="4"/>
    <s v="0"/>
    <d v="2026-05-04T00:00:00"/>
    <s v="21320"/>
    <s v="98000"/>
    <s v=""/>
    <s v=""/>
    <s v="El Karout Hind"/>
    <s v="Laruche"/>
    <s v="999999"/>
    <s v="XN091900355JB"/>
    <s v="N"/>
    <s v="Transport"/>
    <s v="N"/>
    <s v="S"/>
    <s v="NT"/>
    <n v="4.608"/>
    <s v="16"/>
    <n v="8.6"/>
  </r>
  <r>
    <x v="4"/>
    <s v="0"/>
    <d v="2026-05-04T00:00:00"/>
    <s v="21320"/>
    <s v="98000"/>
    <s v=""/>
    <s v=""/>
    <s v="El Karout Hind"/>
    <s v="Laruche"/>
    <s v="999999"/>
    <s v="XN091900355JB"/>
    <s v="N"/>
    <s v="Zones Difficiles d'accès"/>
    <s v="N"/>
    <m/>
    <s v="NT"/>
    <n v="0"/>
    <s v="16"/>
    <n v="5"/>
  </r>
  <r>
    <x v="4"/>
    <s v="0"/>
    <d v="2026-05-04T00:00:00"/>
    <s v="21320"/>
    <s v="59247"/>
    <s v=""/>
    <s v=""/>
    <s v="longuepee domonique"/>
    <s v="Laruche"/>
    <s v="999999"/>
    <s v="XN091906707JB"/>
    <s v="N"/>
    <s v="Transport"/>
    <s v="N"/>
    <s v="S"/>
    <s v="NT"/>
    <n v="6.412"/>
    <s v="16"/>
    <n v="9.4"/>
  </r>
  <r>
    <x v="4"/>
    <s v="0"/>
    <d v="2026-05-05T00:00:00"/>
    <s v="21320"/>
    <s v="77700"/>
    <s v=""/>
    <s v=""/>
    <s v="ANTUNES ALEXANDRA ANA"/>
    <s v="Laruche"/>
    <s v="999999"/>
    <s v="XN092286885JB"/>
    <s v="N"/>
    <s v="Transport"/>
    <s v="N"/>
    <s v="S"/>
    <s v="NT"/>
    <n v="2.335"/>
    <s v="16"/>
    <n v="7.8"/>
  </r>
  <r>
    <x v="4"/>
    <s v="0"/>
    <d v="2026-05-05T00:00:00"/>
    <s v="21320"/>
    <s v="24750"/>
    <s v=""/>
    <s v=""/>
    <s v="Bonot Julien"/>
    <s v="Laruche"/>
    <s v="999999"/>
    <s v="XN092381988JB"/>
    <s v="N"/>
    <s v="Transport"/>
    <s v="N"/>
    <s v="S"/>
    <s v="NT"/>
    <n v="0.2"/>
    <s v="16"/>
    <n v="7"/>
  </r>
  <r>
    <x v="4"/>
    <s v="0"/>
    <d v="2026-05-05T00:00:00"/>
    <s v="21320"/>
    <s v="68740"/>
    <s v=""/>
    <s v=""/>
    <s v="DE SOUSA Sandra"/>
    <s v="Laruche"/>
    <s v="999999"/>
    <s v="XN092824068JB"/>
    <s v="N"/>
    <s v="Transport"/>
    <s v="N"/>
    <s v="S"/>
    <s v="NT"/>
    <n v="0.42"/>
    <s v="16"/>
    <n v="7"/>
  </r>
  <r>
    <x v="4"/>
    <s v="0"/>
    <d v="2026-05-06T00:00:00"/>
    <s v="21320"/>
    <s v="29280"/>
    <s v=""/>
    <s v=""/>
    <s v="RENAULT Marie Therese"/>
    <s v="Laruche"/>
    <s v="999999"/>
    <s v="XN093248509JB"/>
    <s v="N"/>
    <s v="Transport"/>
    <s v="N"/>
    <s v="S"/>
    <s v="NT"/>
    <n v="0.1"/>
    <s v="16"/>
    <n v="7"/>
  </r>
  <r>
    <x v="4"/>
    <s v="0"/>
    <d v="2026-05-06T00:00:00"/>
    <s v="21320"/>
    <s v="78200"/>
    <s v=""/>
    <s v=""/>
    <s v="Praxel Hexiona"/>
    <s v="Laruche"/>
    <s v="999999"/>
    <s v="XN093332484JB"/>
    <s v="N"/>
    <s v="Transport"/>
    <s v="N"/>
    <s v="S"/>
    <s v="NT"/>
    <n v="2.14"/>
    <s v="16"/>
    <n v="7.8"/>
  </r>
  <r>
    <x v="4"/>
    <s v="0"/>
    <d v="2026-05-06T00:00:00"/>
    <s v="21320"/>
    <s v="68150"/>
    <s v=""/>
    <s v=""/>
    <s v="Romanello Myriam"/>
    <s v="Laruche"/>
    <s v="999999"/>
    <s v="XN093365213JB"/>
    <s v="N"/>
    <s v="Transport"/>
    <s v="N"/>
    <s v="S"/>
    <s v="NT"/>
    <n v="0.59"/>
    <s v="16"/>
    <n v="7"/>
  </r>
  <r>
    <x v="4"/>
    <s v="0"/>
    <d v="2026-05-06T00:00:00"/>
    <s v="21320"/>
    <s v="06000"/>
    <s v=""/>
    <s v=""/>
    <s v="Basiuk Cecile"/>
    <s v="Laruche"/>
    <s v="999999"/>
    <s v="XN093366514JB"/>
    <s v="N"/>
    <s v="Transport"/>
    <s v="N"/>
    <s v="S"/>
    <s v="NT"/>
    <n v="8.968"/>
    <s v="16"/>
    <n v="10.2"/>
  </r>
  <r>
    <x v="4"/>
    <s v="0"/>
    <d v="2026-05-06T00:00:00"/>
    <s v="21320"/>
    <s v="76280"/>
    <s v=""/>
    <s v=""/>
    <s v="Merino Nina"/>
    <s v="Laruche"/>
    <s v="999999"/>
    <s v="XN093382110JB"/>
    <s v="N"/>
    <s v="Transport"/>
    <s v="N"/>
    <s v="S"/>
    <s v="NT"/>
    <n v="2.436"/>
    <s v="16"/>
    <n v="7.8"/>
  </r>
  <r>
    <x v="4"/>
    <s v="0"/>
    <d v="2026-05-06T00:00:00"/>
    <s v="21320"/>
    <s v="37100"/>
    <s v=""/>
    <s v=""/>
    <s v="Ngusenge Marie ange cynthia"/>
    <s v="Laruche"/>
    <s v="999999"/>
    <s v="XN093438763JB"/>
    <s v="N"/>
    <s v="Transport"/>
    <s v="N"/>
    <s v="S"/>
    <s v="NT"/>
    <n v="2.9"/>
    <s v="16"/>
    <n v="7.8"/>
  </r>
  <r>
    <x v="4"/>
    <s v="0"/>
    <d v="2026-05-06T00:00:00"/>
    <s v="21320"/>
    <s v="75116"/>
    <s v=""/>
    <s v=""/>
    <s v="Grosman Karine"/>
    <s v="Laruche"/>
    <s v="999999"/>
    <s v="XN093533177JB"/>
    <s v="N"/>
    <s v="Transport"/>
    <s v="N"/>
    <s v="S"/>
    <s v="NT"/>
    <n v="4.638"/>
    <s v="16"/>
    <n v="8.6"/>
  </r>
  <r>
    <x v="4"/>
    <s v="0"/>
    <d v="2026-05-06T00:00:00"/>
    <s v="21320"/>
    <s v="69330"/>
    <s v=""/>
    <s v=""/>
    <s v="rapsode pascal"/>
    <s v="Laruche"/>
    <s v="999999"/>
    <s v="XN093534901JB"/>
    <s v="N"/>
    <s v="Transport"/>
    <s v="N"/>
    <s v="S"/>
    <s v="NT"/>
    <n v="4.532"/>
    <s v="16"/>
    <n v="8.6"/>
  </r>
  <r>
    <x v="4"/>
    <s v="0"/>
    <d v="2026-05-07T00:00:00"/>
    <s v="21320"/>
    <s v="17440"/>
    <s v=""/>
    <s v=""/>
    <s v="Nyls Sophie"/>
    <s v="Laruche"/>
    <s v="999999"/>
    <s v="XN094035071JB"/>
    <s v="N"/>
    <s v="Transport"/>
    <s v="N"/>
    <s v="S"/>
    <s v="NT"/>
    <n v="0.18"/>
    <s v="16"/>
    <n v="7"/>
  </r>
  <r>
    <x v="4"/>
    <s v="0"/>
    <d v="2026-05-07T00:00:00"/>
    <s v="21320"/>
    <s v="74940"/>
    <s v=""/>
    <s v=""/>
    <s v="Boccas Guillaume"/>
    <s v="Laruche"/>
    <s v="999999"/>
    <s v="XN094234007JB"/>
    <s v="N"/>
    <s v="Transport"/>
    <s v="N"/>
    <s v="S"/>
    <s v="NT"/>
    <n v="4.787"/>
    <s v="16"/>
    <n v="8.6"/>
  </r>
  <r>
    <x v="4"/>
    <s v="0"/>
    <d v="2026-05-07T00:00:00"/>
    <s v="21320"/>
    <s v="45400"/>
    <s v=""/>
    <s v=""/>
    <s v="EM¿SSEY-MBOKO Christie"/>
    <s v="Laruche"/>
    <s v="999999"/>
    <s v="XN094445037JB"/>
    <s v="N"/>
    <s v="Transport"/>
    <s v="N"/>
    <s v="S"/>
    <s v="NT"/>
    <n v="1.6"/>
    <s v="16"/>
    <n v="7.4"/>
  </r>
  <r>
    <x v="4"/>
    <s v="0"/>
    <d v="2026-05-07T00:00:00"/>
    <s v="21320"/>
    <s v="54420"/>
    <s v=""/>
    <s v=""/>
    <s v="COLLIN ERIC"/>
    <s v="Laruche"/>
    <s v="999999"/>
    <s v="XN094452585JB"/>
    <s v="N"/>
    <s v="Transport"/>
    <s v="N"/>
    <s v="S"/>
    <s v="NT"/>
    <n v="0.16"/>
    <s v="16"/>
    <n v="7"/>
  </r>
  <r>
    <x v="4"/>
    <s v="0"/>
    <d v="2026-05-11T00:00:00"/>
    <s v="21320"/>
    <s v="01200"/>
    <s v=""/>
    <s v=""/>
    <s v="Giudicelli Floriane"/>
    <s v="Laruche"/>
    <s v="999999"/>
    <s v="XN095585614JB"/>
    <s v="N"/>
    <s v="Transport"/>
    <s v="N"/>
    <s v="S"/>
    <s v="NT"/>
    <n v="0.31"/>
    <s v="16"/>
    <n v="7"/>
  </r>
  <r>
    <x v="4"/>
    <s v="0"/>
    <d v="2026-05-11T00:00:00"/>
    <s v="21320"/>
    <s v="93000"/>
    <s v=""/>
    <s v=""/>
    <s v="HAPI Emma"/>
    <s v="Laruche"/>
    <s v="999999"/>
    <s v="XN095587779JB"/>
    <s v="N"/>
    <s v="Transport"/>
    <s v="N"/>
    <s v="S"/>
    <s v="NT"/>
    <n v="2.55"/>
    <s v="16"/>
    <n v="7.8"/>
  </r>
  <r>
    <x v="4"/>
    <s v="0"/>
    <d v="2026-05-11T00:00:00"/>
    <s v="21320"/>
    <s v="37000"/>
    <s v=""/>
    <s v=""/>
    <s v="BRUNET Aurelie"/>
    <s v="Laruche"/>
    <s v="999999"/>
    <s v="XN095600400JB"/>
    <s v="N"/>
    <s v="Transport"/>
    <s v="N"/>
    <s v="S"/>
    <s v="NT"/>
    <n v="1.638"/>
    <s v="16"/>
    <n v="7.4"/>
  </r>
  <r>
    <x v="4"/>
    <s v="0"/>
    <d v="2026-05-11T00:00:00"/>
    <s v="21320"/>
    <s v="73300"/>
    <s v=""/>
    <s v=""/>
    <s v="Mandray Annie"/>
    <s v="Laruche"/>
    <s v="999999"/>
    <s v="XN095606416JB"/>
    <s v="N"/>
    <s v="Transport"/>
    <s v="N"/>
    <s v="S"/>
    <s v="NT"/>
    <n v="0.31"/>
    <s v="16"/>
    <n v="7"/>
  </r>
  <r>
    <x v="4"/>
    <s v="0"/>
    <d v="2026-05-11T00:00:00"/>
    <s v="21320"/>
    <s v="73300"/>
    <s v=""/>
    <s v=""/>
    <s v="Mandray Annie"/>
    <s v="Laruche"/>
    <s v="999999"/>
    <s v="XN095606416JB"/>
    <s v="N"/>
    <s v="Zones Difficiles d'accès"/>
    <s v="N"/>
    <m/>
    <s v="NT"/>
    <n v="0"/>
    <s v="16"/>
    <n v="5"/>
  </r>
  <r>
    <x v="4"/>
    <s v="0"/>
    <d v="2026-05-11T00:00:00"/>
    <s v="21320"/>
    <s v="75013"/>
    <s v=""/>
    <s v=""/>
    <s v="Kouzmina Marie"/>
    <s v="Laruche"/>
    <s v="999999"/>
    <s v="XN095731484JB"/>
    <s v="N"/>
    <s v="Transport"/>
    <s v="N"/>
    <s v="S"/>
    <s v="NT"/>
    <n v="0.05"/>
    <s v="16"/>
    <n v="7"/>
  </r>
  <r>
    <x v="4"/>
    <s v="0"/>
    <d v="2026-05-11T00:00:00"/>
    <s v="21320"/>
    <s v="59800"/>
    <s v=""/>
    <s v=""/>
    <s v="SANTIN Eleonore"/>
    <s v="Laruche"/>
    <s v="999999"/>
    <s v="XN095734622JB"/>
    <s v="N"/>
    <s v="Transport"/>
    <s v="N"/>
    <s v="S"/>
    <s v="NT"/>
    <n v="6.273"/>
    <s v="16"/>
    <n v="9.4"/>
  </r>
  <r>
    <x v="4"/>
    <s v="0"/>
    <d v="2026-05-11T00:00:00"/>
    <s v="21320"/>
    <s v="92200"/>
    <s v=""/>
    <s v=""/>
    <s v="Ruellan Jacqueline"/>
    <s v="Laruche"/>
    <s v="999999"/>
    <s v="XN095737632JB"/>
    <s v="N"/>
    <s v="Transport"/>
    <s v="N"/>
    <s v="S"/>
    <s v="NT"/>
    <n v="28.71"/>
    <s v="16"/>
    <n v="18.2"/>
  </r>
  <r>
    <x v="4"/>
    <s v="0"/>
    <d v="2026-05-11T00:00:00"/>
    <s v="21320"/>
    <s v="92200"/>
    <s v=""/>
    <s v=""/>
    <s v="Ruellan Jacqueline"/>
    <s v="Laruche"/>
    <s v="999999"/>
    <s v="XN095737632JB"/>
    <s v="N"/>
    <s v="Supplement Manutention"/>
    <s v="N"/>
    <m/>
    <s v="NT"/>
    <n v="0"/>
    <s v="16"/>
    <n v="6"/>
  </r>
  <r>
    <x v="4"/>
    <s v="0"/>
    <d v="2026-05-11T00:00:00"/>
    <s v="21320"/>
    <s v="78810"/>
    <s v=""/>
    <s v=""/>
    <s v="Vaudour Pierrick"/>
    <s v="Laruche"/>
    <s v="999999"/>
    <s v="XN095755110JB"/>
    <s v="N"/>
    <s v="Transport"/>
    <s v="N"/>
    <s v="S"/>
    <s v="NT"/>
    <n v="4.896"/>
    <s v="16"/>
    <n v="8.6"/>
  </r>
  <r>
    <x v="4"/>
    <s v="0"/>
    <d v="2026-05-11T00:00:00"/>
    <s v="21320"/>
    <s v="86340"/>
    <s v=""/>
    <s v=""/>
    <s v="Garcia Evelyne"/>
    <s v="Laruche"/>
    <s v="999999"/>
    <s v="XN095762929JB"/>
    <s v="N"/>
    <s v="Transport"/>
    <s v="N"/>
    <s v="S"/>
    <s v="NT"/>
    <n v="4.678"/>
    <s v="16"/>
    <n v="8.6"/>
  </r>
  <r>
    <x v="4"/>
    <s v="0"/>
    <d v="2026-05-11T00:00:00"/>
    <s v="21320"/>
    <s v="11620"/>
    <s v=""/>
    <s v=""/>
    <s v="LOT Eric"/>
    <s v="Laruche"/>
    <s v="999999"/>
    <s v="XN095781154JB"/>
    <s v="N"/>
    <s v="Transport"/>
    <s v="N"/>
    <s v="S"/>
    <s v="NT"/>
    <n v="0.06"/>
    <s v="16"/>
    <n v="7"/>
  </r>
  <r>
    <x v="4"/>
    <s v="0"/>
    <d v="2026-05-11T00:00:00"/>
    <s v="21320"/>
    <s v="11620"/>
    <s v=""/>
    <s v=""/>
    <s v="LOT Eric"/>
    <s v="Laruche"/>
    <s v="999999"/>
    <s v="XN095781154JB"/>
    <s v="N"/>
    <s v="Zones Difficiles d'accès"/>
    <s v="N"/>
    <m/>
    <s v="NT"/>
    <n v="0"/>
    <s v="16"/>
    <n v="5"/>
  </r>
  <r>
    <x v="4"/>
    <s v="0"/>
    <d v="2026-05-11T00:00:00"/>
    <s v="21320"/>
    <s v="31400"/>
    <s v=""/>
    <s v=""/>
    <s v="Cosson Antoine"/>
    <s v="Laruche"/>
    <s v="999999"/>
    <s v="XN095805607JB"/>
    <s v="N"/>
    <s v="Transport"/>
    <s v="N"/>
    <s v="S"/>
    <s v="NT"/>
    <n v="0.08"/>
    <s v="16"/>
    <n v="7"/>
  </r>
  <r>
    <x v="4"/>
    <s v="0"/>
    <d v="2026-05-11T00:00:00"/>
    <s v="21320"/>
    <s v="13010"/>
    <s v=""/>
    <s v=""/>
    <s v="Mazzolini Manon"/>
    <s v="Laruche"/>
    <s v="999999"/>
    <s v="XN095806749JB"/>
    <s v="N"/>
    <s v="Transport"/>
    <s v="N"/>
    <s v="S"/>
    <s v="NT"/>
    <n v="2.944"/>
    <s v="16"/>
    <n v="7.8"/>
  </r>
  <r>
    <x v="4"/>
    <s v="0"/>
    <d v="2026-05-11T00:00:00"/>
    <s v="21320"/>
    <s v="44800"/>
    <s v=""/>
    <s v=""/>
    <s v="Poirier Maelle"/>
    <s v="Laruche"/>
    <s v="999999"/>
    <s v="XN095809419JB"/>
    <s v="N"/>
    <s v="Transport"/>
    <s v="N"/>
    <s v="S"/>
    <s v="NT"/>
    <n v="2.406"/>
    <s v="16"/>
    <n v="7.8"/>
  </r>
  <r>
    <x v="4"/>
    <s v="0"/>
    <d v="2026-05-11T00:00:00"/>
    <s v="21320"/>
    <s v="31170"/>
    <s v=""/>
    <s v=""/>
    <s v="Fages Nathalie"/>
    <s v="Laruche"/>
    <s v="999999"/>
    <s v="XN095846005JB"/>
    <s v="N"/>
    <s v="Transport"/>
    <s v="N"/>
    <s v="S"/>
    <s v="NT"/>
    <n v="1.512"/>
    <s v="16"/>
    <n v="7.4"/>
  </r>
  <r>
    <x v="4"/>
    <s v="0"/>
    <d v="2026-05-11T00:00:00"/>
    <s v="21320"/>
    <s v="92130"/>
    <s v=""/>
    <s v=""/>
    <s v="LAINE Bruno"/>
    <s v="Laruche"/>
    <s v="999999"/>
    <s v="XN095847788JB"/>
    <s v="N"/>
    <s v="Transport"/>
    <s v="N"/>
    <s v="S"/>
    <s v="NT"/>
    <n v="2.2"/>
    <s v="16"/>
    <n v="7.8"/>
  </r>
  <r>
    <x v="4"/>
    <s v="0"/>
    <d v="2026-05-11T00:00:00"/>
    <s v="21320"/>
    <s v="92320"/>
    <s v=""/>
    <s v=""/>
    <s v="Hamard-Lecoq Helene"/>
    <s v="Laruche"/>
    <s v="999999"/>
    <s v="XN096178886JB"/>
    <s v="N"/>
    <s v="Transport"/>
    <s v="N"/>
    <s v="S"/>
    <s v="NT"/>
    <n v="4.638"/>
    <s v="16"/>
    <n v="8.6"/>
  </r>
  <r>
    <x v="4"/>
    <s v="0"/>
    <d v="2026-05-11T00:00:00"/>
    <s v="21320"/>
    <s v="78220"/>
    <s v=""/>
    <s v=""/>
    <s v="Takennit Laura"/>
    <s v="Laruche"/>
    <s v="999999"/>
    <s v="XN096181531JB"/>
    <s v="N"/>
    <s v="Transport"/>
    <s v="N"/>
    <s v="S"/>
    <s v="NT"/>
    <n v="4.638"/>
    <s v="16"/>
    <n v="8.6"/>
  </r>
  <r>
    <x v="4"/>
    <s v="0"/>
    <d v="2026-05-11T00:00:00"/>
    <s v="21320"/>
    <s v="21800"/>
    <s v=""/>
    <s v=""/>
    <s v="VAN KLAVEREN Nicolas"/>
    <s v="Laruche"/>
    <s v="999999"/>
    <s v="XN096220941JB"/>
    <s v="N"/>
    <s v="Transport"/>
    <s v="N"/>
    <s v="S"/>
    <s v="ND"/>
    <n v="0.8"/>
    <s v="16"/>
    <n v="7"/>
  </r>
  <r>
    <x v="4"/>
    <s v="0"/>
    <d v="2026-05-11T00:00:00"/>
    <s v="21320"/>
    <s v="32230"/>
    <s v=""/>
    <s v=""/>
    <s v="Hansma Jetske"/>
    <s v="Laruche"/>
    <s v="999999"/>
    <s v="XN096222647JB"/>
    <s v="N"/>
    <s v="Transport"/>
    <s v="N"/>
    <s v="S"/>
    <s v="NT"/>
    <n v="0.41"/>
    <s v="16"/>
    <n v="7"/>
  </r>
  <r>
    <x v="4"/>
    <s v="0"/>
    <d v="2026-05-12T00:00:00"/>
    <s v="21320"/>
    <s v="93110"/>
    <s v=""/>
    <s v=""/>
    <s v="BETINI Helene"/>
    <s v="Laruche"/>
    <s v="999999"/>
    <s v="XN096645359JB"/>
    <s v="N"/>
    <s v="Transport"/>
    <s v="N"/>
    <s v="S"/>
    <s v="NT"/>
    <n v="4.532"/>
    <s v="16"/>
    <n v="8.6"/>
  </r>
  <r>
    <x v="4"/>
    <s v="0"/>
    <d v="2026-05-12T00:00:00"/>
    <s v="21320"/>
    <s v="83170"/>
    <s v=""/>
    <s v=""/>
    <s v="Faure Michael"/>
    <s v="Laruche"/>
    <s v="999999"/>
    <s v="XN096647329JB"/>
    <s v="N"/>
    <s v="Transport"/>
    <s v="N"/>
    <s v="S"/>
    <s v="NT"/>
    <n v="0.14"/>
    <s v="16"/>
    <n v="7"/>
  </r>
  <r>
    <x v="4"/>
    <s v="0"/>
    <d v="2026-05-12T00:00:00"/>
    <s v="21320"/>
    <s v="49650"/>
    <s v=""/>
    <s v=""/>
    <s v="Boucq Margot"/>
    <s v="Laruche"/>
    <s v="999999"/>
    <s v="XN096658556JB"/>
    <s v="N"/>
    <s v="Transport"/>
    <s v="N"/>
    <s v="S"/>
    <s v="NT"/>
    <n v="0.31"/>
    <s v="16"/>
    <n v="7"/>
  </r>
  <r>
    <x v="4"/>
    <s v="0"/>
    <d v="2026-05-12T00:00:00"/>
    <s v="21320"/>
    <s v="35000"/>
    <s v=""/>
    <s v=""/>
    <s v="Fontaine Claire"/>
    <s v="Laruche"/>
    <s v="999999"/>
    <s v="XN096675917JB"/>
    <s v="N"/>
    <s v="Transport"/>
    <s v="N"/>
    <s v="S"/>
    <s v="NT"/>
    <n v="4.743"/>
    <s v="16"/>
    <n v="8.6"/>
  </r>
  <r>
    <x v="4"/>
    <s v="0"/>
    <d v="2026-05-12T00:00:00"/>
    <s v="21320"/>
    <s v="78530"/>
    <s v=""/>
    <s v=""/>
    <s v="Mougel Laurent"/>
    <s v="Laruche"/>
    <s v="999999"/>
    <s v="XN096748251JB"/>
    <s v="N"/>
    <s v="Transport"/>
    <s v="N"/>
    <s v="S"/>
    <s v="NT"/>
    <n v="0.9399999999999999"/>
    <s v="16"/>
    <n v="7"/>
  </r>
  <r>
    <x v="4"/>
    <s v="0"/>
    <d v="2026-05-12T00:00:00"/>
    <s v="21320"/>
    <s v="38300"/>
    <s v=""/>
    <s v=""/>
    <s v="Boulangerie berthet Franck"/>
    <s v="Laruche"/>
    <s v="999999"/>
    <s v="XN096835208JB"/>
    <s v="N"/>
    <s v="Transport"/>
    <s v="N"/>
    <s v="S"/>
    <s v="NT"/>
    <n v="0.634"/>
    <s v="16"/>
    <n v="7"/>
  </r>
  <r>
    <x v="4"/>
    <s v="0"/>
    <d v="2026-05-12T00:00:00"/>
    <s v="21320"/>
    <s v="25310"/>
    <s v=""/>
    <s v=""/>
    <s v="ANDRASIK CARPENT Sylvie"/>
    <s v="Laruche"/>
    <s v="999999"/>
    <s v="XN096900895JB"/>
    <s v="N"/>
    <s v="Transport"/>
    <s v="N"/>
    <s v="S"/>
    <s v="NT"/>
    <n v="2.86"/>
    <s v="16"/>
    <n v="7.8"/>
  </r>
  <r>
    <x v="4"/>
    <s v="0"/>
    <d v="2026-05-12T00:00:00"/>
    <s v="21320"/>
    <s v="04100"/>
    <s v=""/>
    <s v=""/>
    <s v="Urbin Monique"/>
    <s v="Laruche"/>
    <s v="999999"/>
    <s v="XN096910694JB"/>
    <s v="N"/>
    <s v="Transport"/>
    <s v="N"/>
    <s v="S"/>
    <s v="NT"/>
    <n v="0.61"/>
    <s v="16"/>
    <n v="7"/>
  </r>
  <r>
    <x v="4"/>
    <s v="0"/>
    <d v="2026-05-13T00:00:00"/>
    <s v="21320"/>
    <s v="75116"/>
    <s v=""/>
    <s v=""/>
    <s v="Bucelle Claire"/>
    <s v="Laruche"/>
    <s v="999999"/>
    <s v="XN097411528JB"/>
    <s v="N"/>
    <s v="Transport"/>
    <s v="N"/>
    <s v="S"/>
    <s v="NT"/>
    <n v="6.412"/>
    <s v="16"/>
    <n v="9.4"/>
  </r>
  <r>
    <x v="4"/>
    <s v="0"/>
    <d v="2026-05-13T00:00:00"/>
    <s v="21320"/>
    <s v="91730"/>
    <s v=""/>
    <s v=""/>
    <s v="de LUCA Sylvie"/>
    <s v="Laruche"/>
    <s v="999999"/>
    <s v="XN097426624JB"/>
    <s v="N"/>
    <s v="Transport"/>
    <s v="N"/>
    <s v="S"/>
    <s v="NT"/>
    <n v="3.74"/>
    <s v="16"/>
    <n v="8.199999999999999"/>
  </r>
  <r>
    <x v="4"/>
    <s v="0"/>
    <d v="2026-05-13T00:00:00"/>
    <s v="21320"/>
    <s v="67150"/>
    <s v=""/>
    <s v=""/>
    <s v="DE BELLIS Pierre"/>
    <s v="Laruche"/>
    <s v="999999"/>
    <s v="XN097427942JB"/>
    <s v="N"/>
    <s v="Transport"/>
    <s v="N"/>
    <s v="S"/>
    <s v="NT"/>
    <n v="0.61"/>
    <s v="16"/>
    <n v="7"/>
  </r>
  <r>
    <x v="4"/>
    <s v="0"/>
    <d v="2026-05-13T00:00:00"/>
    <s v="21320"/>
    <s v="28110"/>
    <s v=""/>
    <s v=""/>
    <s v="Villiaumey Gregory"/>
    <s v="Laruche"/>
    <s v="999999"/>
    <s v="XN097436330JB"/>
    <s v="N"/>
    <s v="Transport"/>
    <s v="N"/>
    <s v="S"/>
    <s v="NT"/>
    <n v="3.008"/>
    <s v="16"/>
    <n v="8.199999999999999"/>
  </r>
  <r>
    <x v="4"/>
    <s v="0"/>
    <d v="2026-05-13T00:00:00"/>
    <s v="21320"/>
    <s v="92300"/>
    <s v=""/>
    <s v=""/>
    <s v="Celia Schmerber"/>
    <s v="Laruche"/>
    <s v="999999"/>
    <s v="XN097524666JB"/>
    <s v="N"/>
    <s v="Transport"/>
    <s v="N"/>
    <s v="S"/>
    <s v="NT"/>
    <n v="1.488"/>
    <s v="16"/>
    <n v="7.4"/>
  </r>
  <r>
    <x v="4"/>
    <s v="0"/>
    <d v="2026-05-13T00:00:00"/>
    <s v="21320"/>
    <s v="13008"/>
    <s v=""/>
    <s v=""/>
    <s v="Saiman Benjamin"/>
    <s v="Laruche"/>
    <s v="999999"/>
    <s v="XN097539419JB"/>
    <s v="N"/>
    <s v="Transport"/>
    <s v="N"/>
    <s v="S"/>
    <s v="NT"/>
    <n v="2.153"/>
    <s v="16"/>
    <n v="7.8"/>
  </r>
  <r>
    <x v="4"/>
    <s v="0"/>
    <d v="2026-05-13T00:00:00"/>
    <s v="21320"/>
    <s v="85690"/>
    <s v=""/>
    <s v=""/>
    <s v="Grima Florent"/>
    <s v="Laruche"/>
    <s v="999999"/>
    <s v="XN097540235JB"/>
    <s v="N"/>
    <s v="Transport"/>
    <s v="N"/>
    <s v="S"/>
    <s v="NT"/>
    <n v="2.153"/>
    <s v="16"/>
    <n v="7.8"/>
  </r>
  <r>
    <x v="4"/>
    <s v="0"/>
    <d v="2026-05-13T00:00:00"/>
    <s v="21320"/>
    <s v="74310"/>
    <s v=""/>
    <s v=""/>
    <s v="Poisson Monique"/>
    <s v="Laruche"/>
    <s v="999999"/>
    <s v="XN097693660JB"/>
    <s v="N"/>
    <s v="Transport"/>
    <s v="N"/>
    <s v="S"/>
    <s v="NT"/>
    <n v="4.678"/>
    <s v="16"/>
    <n v="8.6"/>
  </r>
  <r>
    <x v="4"/>
    <s v="0"/>
    <d v="2026-05-13T00:00:00"/>
    <s v="21320"/>
    <s v="74310"/>
    <s v=""/>
    <s v=""/>
    <s v="Poisson Monique"/>
    <s v="Laruche"/>
    <s v="999999"/>
    <s v="XN097693660JB"/>
    <s v="N"/>
    <s v="Zones Difficiles d'accès"/>
    <s v="N"/>
    <m/>
    <s v="NT"/>
    <n v="0"/>
    <s v="16"/>
    <n v="5"/>
  </r>
  <r>
    <x v="4"/>
    <s v="0"/>
    <d v="2026-05-15T00:00:00"/>
    <s v="21320"/>
    <s v="75011"/>
    <s v=""/>
    <s v=""/>
    <s v="Hyun sumin"/>
    <s v="Laruche"/>
    <s v="999999"/>
    <s v="XN098398448JB"/>
    <s v="N"/>
    <s v="Transport"/>
    <s v="N"/>
    <s v="S"/>
    <s v="NT"/>
    <n v="0.16"/>
    <s v="16"/>
    <n v="7"/>
  </r>
  <r>
    <x v="4"/>
    <s v="0"/>
    <d v="2026-05-15T00:00:00"/>
    <s v="21320"/>
    <s v="75011"/>
    <s v=""/>
    <s v=""/>
    <s v="Hyun sumin"/>
    <s v="Laruche"/>
    <s v="999999"/>
    <s v="XN098398448JB"/>
    <s v="N"/>
    <s v="Supplement Retour Expediteur"/>
    <s v="N"/>
    <m/>
    <s v="NT"/>
    <n v="0"/>
    <s v="16"/>
    <n v="9"/>
  </r>
  <r>
    <x v="4"/>
    <s v="0"/>
    <d v="2026-05-15T00:00:00"/>
    <s v="21320"/>
    <s v="66280"/>
    <s v=""/>
    <s v=""/>
    <s v="PASCAREL SABINE"/>
    <s v="Laruche"/>
    <s v="999999"/>
    <s v="XN098399616JB"/>
    <s v="N"/>
    <s v="Transport"/>
    <s v="N"/>
    <s v="S"/>
    <s v="NT"/>
    <n v="14.872"/>
    <s v="16"/>
    <n v="12.6"/>
  </r>
  <r>
    <x v="4"/>
    <s v="0"/>
    <d v="2026-05-15T00:00:00"/>
    <s v="21320"/>
    <s v="57600"/>
    <s v=""/>
    <s v=""/>
    <s v="Mocnik Rachel"/>
    <s v="Laruche"/>
    <s v="999999"/>
    <s v="XN098608359JB"/>
    <s v="N"/>
    <s v="Transport"/>
    <s v="N"/>
    <s v="S"/>
    <s v="NT"/>
    <n v="0.96"/>
    <s v="16"/>
    <n v="7"/>
  </r>
  <r>
    <x v="4"/>
    <s v="0"/>
    <d v="2026-05-15T00:00:00"/>
    <s v="21320"/>
    <s v="86200"/>
    <s v=""/>
    <s v=""/>
    <s v="Charlot Audrey"/>
    <s v="Laruche"/>
    <s v="999999"/>
    <s v="XN098638024JB"/>
    <s v="N"/>
    <s v="Transport"/>
    <s v="N"/>
    <s v="S"/>
    <s v="NT"/>
    <n v="0.42"/>
    <s v="16"/>
    <n v="7"/>
  </r>
  <r>
    <x v="4"/>
    <s v="0"/>
    <d v="2026-05-15T00:00:00"/>
    <s v="21320"/>
    <s v="77380"/>
    <s v=""/>
    <s v=""/>
    <s v="DE LA GARE PHARMACIE"/>
    <s v="Laruche"/>
    <s v="999999"/>
    <s v="XN098697773JB"/>
    <s v="N"/>
    <s v="Transport"/>
    <s v="N"/>
    <s v="S"/>
    <s v="NT"/>
    <n v="2.4"/>
    <s v="16"/>
    <n v="7.8"/>
  </r>
  <r>
    <x v="4"/>
    <s v="0"/>
    <d v="2026-05-15T00:00:00"/>
    <s v="21320"/>
    <s v="75014"/>
    <s v=""/>
    <s v=""/>
    <s v="Brigitte Dje Ahou"/>
    <s v="Laruche"/>
    <s v="999999"/>
    <s v="XN098715962JB"/>
    <s v="N"/>
    <s v="Transport"/>
    <s v="N"/>
    <s v="S"/>
    <s v="NT"/>
    <n v="1.6"/>
    <s v="16"/>
    <n v="7.4"/>
  </r>
  <r>
    <x v="4"/>
    <s v="0"/>
    <d v="2026-05-15T00:00:00"/>
    <s v="21320"/>
    <s v="92290"/>
    <s v=""/>
    <s v=""/>
    <s v="MABIT Peter"/>
    <s v="Laruche"/>
    <s v="999999"/>
    <s v="XN098733008JB"/>
    <s v="N"/>
    <s v="Transport"/>
    <s v="N"/>
    <s v="S"/>
    <s v="NT"/>
    <n v="0.76"/>
    <s v="16"/>
    <n v="7"/>
  </r>
  <r>
    <x v="4"/>
    <s v="0"/>
    <d v="2026-05-15T00:00:00"/>
    <s v="21320"/>
    <s v="91730"/>
    <s v=""/>
    <s v=""/>
    <s v="de LUCA Sylvie"/>
    <s v="Laruche"/>
    <s v="999999"/>
    <s v="XN098745669JB"/>
    <s v="N"/>
    <s v="Transport"/>
    <s v="N"/>
    <s v="S"/>
    <s v="NT"/>
    <n v="2.85"/>
    <s v="16"/>
    <n v="7.8"/>
  </r>
  <r>
    <x v="4"/>
    <s v="0"/>
    <d v="2026-05-15T00:00:00"/>
    <s v="21320"/>
    <s v="83500"/>
    <s v=""/>
    <s v=""/>
    <s v="Holdrinet Marie"/>
    <s v="Laruche"/>
    <s v="999999"/>
    <s v="XN098750037JB"/>
    <s v="N"/>
    <s v="Transport"/>
    <s v="N"/>
    <s v="S"/>
    <s v="NT"/>
    <n v="1.7"/>
    <s v="16"/>
    <n v="7.4"/>
  </r>
  <r>
    <x v="4"/>
    <s v="0"/>
    <d v="2026-05-15T00:00:00"/>
    <s v="21320"/>
    <s v="78800"/>
    <s v=""/>
    <s v=""/>
    <s v="BECHAUD David"/>
    <s v="Laruche"/>
    <s v="999999"/>
    <s v="XN098750655JB"/>
    <s v="N"/>
    <s v="Transport"/>
    <s v="N"/>
    <s v="S"/>
    <s v="NT"/>
    <n v="0.52"/>
    <s v="16"/>
    <n v="7"/>
  </r>
  <r>
    <x v="4"/>
    <s v="0"/>
    <d v="2026-05-15T00:00:00"/>
    <s v="21320"/>
    <s v="95580"/>
    <s v=""/>
    <s v=""/>
    <s v="Gruny Helena"/>
    <s v="Laruche"/>
    <s v="999999"/>
    <s v="XN098751457JB"/>
    <s v="N"/>
    <s v="Transport"/>
    <s v="N"/>
    <s v="S"/>
    <s v="NT"/>
    <n v="0.85"/>
    <s v="16"/>
    <n v="7"/>
  </r>
  <r>
    <x v="4"/>
    <s v="0"/>
    <d v="2026-05-15T00:00:00"/>
    <s v="21320"/>
    <s v="02700"/>
    <s v=""/>
    <s v=""/>
    <s v="Eicheldinger Maryse"/>
    <s v="Laruche"/>
    <s v="999999"/>
    <s v="XN098752545JB"/>
    <s v="N"/>
    <s v="Transport"/>
    <s v="N"/>
    <s v="S"/>
    <s v="NT"/>
    <n v="1.583"/>
    <s v="16"/>
    <n v="7.4"/>
  </r>
  <r>
    <x v="4"/>
    <s v="0"/>
    <d v="2026-05-18T00:00:00"/>
    <s v="21320"/>
    <s v="75014"/>
    <s v=""/>
    <s v=""/>
    <s v="Benyounes Samia"/>
    <s v="Laruche"/>
    <s v="999999"/>
    <s v="XN099556220JB"/>
    <s v="N"/>
    <s v="Transport"/>
    <s v="N"/>
    <s v="S"/>
    <s v="NT"/>
    <n v="1.45"/>
    <s v="16"/>
    <n v="7.4"/>
  </r>
  <r>
    <x v="4"/>
    <s v="0"/>
    <d v="2026-05-18T00:00:00"/>
    <s v="21320"/>
    <s v="92350"/>
    <s v=""/>
    <s v=""/>
    <s v="SARDOUK Assya"/>
    <s v="Laruche"/>
    <s v="999999"/>
    <s v="XN099556975JB"/>
    <s v="N"/>
    <s v="Transport"/>
    <s v="N"/>
    <s v="S"/>
    <s v="NT"/>
    <n v="0.07000000000000001"/>
    <s v="16"/>
    <n v="7"/>
  </r>
  <r>
    <x v="4"/>
    <s v="0"/>
    <d v="2026-05-18T00:00:00"/>
    <s v="21320"/>
    <s v="95370"/>
    <s v=""/>
    <s v=""/>
    <s v="Carpentier Marine"/>
    <s v="Laruche"/>
    <s v="999999"/>
    <s v="XN099558764JB"/>
    <s v="N"/>
    <s v="Transport"/>
    <s v="N"/>
    <s v="S"/>
    <s v="NT"/>
    <n v="1.836"/>
    <s v="16"/>
    <n v="7.4"/>
  </r>
  <r>
    <x v="4"/>
    <s v="0"/>
    <d v="2026-05-18T00:00:00"/>
    <s v="21320"/>
    <s v="95370"/>
    <s v=""/>
    <s v=""/>
    <s v="Carpentier Marine"/>
    <s v="Laruche"/>
    <s v="999999"/>
    <s v="XN099558764JB"/>
    <s v="N"/>
    <s v="Supplement Retour Expediteur"/>
    <s v="N"/>
    <m/>
    <s v="NT"/>
    <n v="0"/>
    <s v="16"/>
    <n v="9"/>
  </r>
  <r>
    <x v="4"/>
    <s v="0"/>
    <d v="2026-05-18T00:00:00"/>
    <s v="21320"/>
    <s v="77300"/>
    <s v=""/>
    <s v=""/>
    <s v="De Marco Nathalie"/>
    <s v="Laruche"/>
    <s v="999999"/>
    <s v="XN099575467JB"/>
    <s v="N"/>
    <s v="Transport"/>
    <s v="N"/>
    <s v="S"/>
    <s v="NT"/>
    <n v="0.25"/>
    <s v="16"/>
    <n v="7"/>
  </r>
  <r>
    <x v="4"/>
    <s v="0"/>
    <d v="2026-05-18T00:00:00"/>
    <s v="21320"/>
    <s v="34270"/>
    <s v=""/>
    <s v=""/>
    <s v="Tolofua Christopher"/>
    <s v="Laruche"/>
    <s v="999999"/>
    <s v="XN099586102JB"/>
    <s v="N"/>
    <s v="Transport"/>
    <s v="N"/>
    <s v="S"/>
    <s v="NT"/>
    <n v="2.32"/>
    <s v="16"/>
    <n v="7.8"/>
  </r>
  <r>
    <x v="4"/>
    <s v="0"/>
    <d v="2026-05-18T00:00:00"/>
    <s v="21320"/>
    <s v="68640"/>
    <s v=""/>
    <s v=""/>
    <s v="Duse Cathy"/>
    <s v="Laruche"/>
    <s v="999999"/>
    <s v="XN099588939JB"/>
    <s v="N"/>
    <s v="Transport"/>
    <s v="N"/>
    <s v="S"/>
    <s v="NT"/>
    <n v="0.28"/>
    <s v="16"/>
    <n v="7"/>
  </r>
  <r>
    <x v="4"/>
    <s v="0"/>
    <d v="2026-05-18T00:00:00"/>
    <s v="21320"/>
    <s v="78800"/>
    <s v=""/>
    <s v=""/>
    <s v="BECHAUD David"/>
    <s v="Laruche"/>
    <s v="999999"/>
    <s v="XN099593681JB"/>
    <s v="N"/>
    <s v="Transport"/>
    <s v="N"/>
    <s v="S"/>
    <s v="NT"/>
    <n v="1.07"/>
    <s v="16"/>
    <n v="7.4"/>
  </r>
  <r>
    <x v="4"/>
    <s v="0"/>
    <d v="2026-05-18T00:00:00"/>
    <s v="21320"/>
    <s v="69009"/>
    <s v=""/>
    <s v=""/>
    <s v="Sagna Christele"/>
    <s v="Laruche"/>
    <s v="999999"/>
    <s v="XN099599375JB"/>
    <s v="N"/>
    <s v="Transport"/>
    <s v="N"/>
    <s v="S"/>
    <s v="NT"/>
    <n v="1.6"/>
    <s v="16"/>
    <n v="7.4"/>
  </r>
  <r>
    <x v="4"/>
    <s v="0"/>
    <d v="2026-05-18T00:00:00"/>
    <s v="21320"/>
    <s v="92290"/>
    <s v=""/>
    <s v=""/>
    <s v="ALLAVO Laurelle"/>
    <s v="Laruche"/>
    <s v="999999"/>
    <s v="XN099602012JB"/>
    <s v="N"/>
    <s v="Transport"/>
    <s v="N"/>
    <s v="S"/>
    <s v="NT"/>
    <n v="3.1"/>
    <s v="16"/>
    <n v="8.199999999999999"/>
  </r>
  <r>
    <x v="4"/>
    <s v="0"/>
    <d v="2026-05-18T00:00:00"/>
    <s v="21320"/>
    <s v="59235"/>
    <s v=""/>
    <s v=""/>
    <s v="VIAENE CELINE"/>
    <s v="Laruche"/>
    <s v="999999"/>
    <s v="XN099821809JB"/>
    <s v="N"/>
    <s v="Transport"/>
    <s v="N"/>
    <s v="S"/>
    <s v="NT"/>
    <n v="2.52"/>
    <s v="16"/>
    <n v="7.8"/>
  </r>
  <r>
    <x v="4"/>
    <s v="0"/>
    <d v="2026-05-18T00:00:00"/>
    <s v="21320"/>
    <s v="75009"/>
    <s v=""/>
    <s v=""/>
    <s v="AUTREUX CAMILLE"/>
    <s v="Laruche"/>
    <s v="999999"/>
    <s v="XN099863525JB"/>
    <s v="N"/>
    <s v="Transport"/>
    <s v="N"/>
    <s v="S"/>
    <s v="NT"/>
    <n v="0.11"/>
    <s v="16"/>
    <n v="7"/>
  </r>
  <r>
    <x v="4"/>
    <s v="0"/>
    <d v="2026-05-18T00:00:00"/>
    <s v="21320"/>
    <s v="75016"/>
    <s v=""/>
    <s v=""/>
    <s v="Thomas de Villeneuve"/>
    <s v="Laruche"/>
    <s v="999999"/>
    <s v="XN099946392JB"/>
    <s v="N"/>
    <s v="Transport"/>
    <s v="N"/>
    <s v="S"/>
    <s v="NT"/>
    <n v="1.508"/>
    <s v="16"/>
    <n v="7.4"/>
  </r>
  <r>
    <x v="4"/>
    <s v="0"/>
    <d v="2026-05-18T00:00:00"/>
    <s v="21320"/>
    <s v="91630"/>
    <s v=""/>
    <s v=""/>
    <s v="Borde Nadege"/>
    <s v="Laruche"/>
    <s v="999999"/>
    <s v="XN099979121JB"/>
    <s v="N"/>
    <s v="Transport"/>
    <s v="N"/>
    <s v="S"/>
    <s v="NT"/>
    <n v="0.28"/>
    <s v="16"/>
    <n v="7"/>
  </r>
  <r>
    <x v="4"/>
    <s v="0"/>
    <d v="2026-05-18T00:00:00"/>
    <s v="21320"/>
    <s v="75001"/>
    <s v=""/>
    <s v=""/>
    <s v="Guez Oliver"/>
    <s v="Laruche"/>
    <s v="999999"/>
    <s v="XN099991683JB"/>
    <s v="N"/>
    <s v="Transport"/>
    <s v="N"/>
    <s v="S"/>
    <s v="NT"/>
    <n v="0.77"/>
    <s v="16"/>
    <n v="7"/>
  </r>
  <r>
    <x v="4"/>
    <s v="0"/>
    <d v="2026-05-19T00:00:00"/>
    <s v="21320"/>
    <s v="34740"/>
    <s v=""/>
    <s v=""/>
    <s v="DERIVRY PATRICIA"/>
    <s v="Laruche"/>
    <s v="999999"/>
    <s v="XN100496344JB"/>
    <s v="N"/>
    <s v="Transport"/>
    <s v="N"/>
    <s v="S"/>
    <s v="NT"/>
    <n v="3.51"/>
    <s v="16"/>
    <n v="8.199999999999999"/>
  </r>
  <r>
    <x v="4"/>
    <s v="0"/>
    <d v="2026-05-19T00:00:00"/>
    <s v="21320"/>
    <s v="13640"/>
    <s v=""/>
    <s v=""/>
    <s v="LOPEZ MARJORIE"/>
    <s v="Laruche"/>
    <s v="999999"/>
    <s v="XN100498305JB"/>
    <s v="N"/>
    <s v="Transport"/>
    <s v="N"/>
    <s v="S"/>
    <s v="NT"/>
    <n v="3.51"/>
    <s v="16"/>
    <n v="8.199999999999999"/>
  </r>
  <r>
    <x v="4"/>
    <s v="0"/>
    <d v="2026-05-19T00:00:00"/>
    <s v="21320"/>
    <s v="06530"/>
    <s v=""/>
    <s v=""/>
    <s v="Hanley Chloe"/>
    <s v="Laruche"/>
    <s v="999999"/>
    <s v="XN100826125JB"/>
    <s v="N"/>
    <s v="Transport"/>
    <s v="N"/>
    <s v="S"/>
    <s v="NT"/>
    <n v="0.02"/>
    <s v="16"/>
    <n v="7"/>
  </r>
  <r>
    <x v="4"/>
    <s v="0"/>
    <d v="2026-05-19T00:00:00"/>
    <s v="21320"/>
    <s v="06530"/>
    <s v=""/>
    <s v=""/>
    <s v="Hanley Chloe"/>
    <s v="Laruche"/>
    <s v="999999"/>
    <s v="XN100826125JB"/>
    <s v="N"/>
    <s v="Zones Difficiles d'accès"/>
    <s v="N"/>
    <m/>
    <s v="NT"/>
    <n v="0"/>
    <s v="16"/>
    <n v="5"/>
  </r>
  <r>
    <x v="4"/>
    <s v="0"/>
    <d v="2026-05-19T00:00:00"/>
    <s v="21320"/>
    <s v="75015"/>
    <s v=""/>
    <s v=""/>
    <s v="Meritan Charlotte"/>
    <s v="Laruche"/>
    <s v="999999"/>
    <s v="XN100871708JB"/>
    <s v="N"/>
    <s v="Transport"/>
    <s v="N"/>
    <s v="S"/>
    <s v="NT"/>
    <n v="4.678"/>
    <s v="16"/>
    <n v="8.6"/>
  </r>
  <r>
    <x v="5"/>
    <s v="2"/>
    <d v="2026-05-19T00:00:00"/>
    <s v="21320"/>
    <s v="75016"/>
    <s v=""/>
    <s v=""/>
    <s v="Cavalcaselle Eu"/>
    <s v="#25734"/>
    <s v="999999"/>
    <s v="XN101055649JB"/>
    <s v="N"/>
    <s v="Transport"/>
    <s v="N"/>
    <s v="S"/>
    <s v="NT"/>
    <n v="3"/>
    <s v="16"/>
    <n v="7.8"/>
  </r>
  <r>
    <x v="4"/>
    <s v="0"/>
    <d v="2026-05-20T00:00:00"/>
    <s v="21320"/>
    <s v="80340"/>
    <s v=""/>
    <s v=""/>
    <s v="Pascale Les Nereides"/>
    <s v="Laruche"/>
    <s v="999999"/>
    <s v="XN101272555JB"/>
    <s v="N"/>
    <s v="Transport"/>
    <s v="N"/>
    <s v="S"/>
    <s v="NT"/>
    <n v="0.28"/>
    <s v="16"/>
    <n v="7"/>
  </r>
  <r>
    <x v="4"/>
    <s v="0"/>
    <d v="2026-05-20T00:00:00"/>
    <s v="21320"/>
    <s v="75010"/>
    <s v=""/>
    <s v=""/>
    <s v="Amaddeo Pascale"/>
    <s v="Laruche"/>
    <s v="999999"/>
    <s v="XN101281852JB"/>
    <s v="N"/>
    <s v="Transport"/>
    <s v="N"/>
    <s v="S"/>
    <s v="NT"/>
    <n v="0.15"/>
    <s v="16"/>
    <n v="7"/>
  </r>
  <r>
    <x v="4"/>
    <s v="0"/>
    <d v="2026-05-20T00:00:00"/>
    <s v="21320"/>
    <s v="13630"/>
    <s v=""/>
    <s v=""/>
    <s v="KAPPESMélanie"/>
    <s v="EXP20260422-2714055"/>
    <s v="999999"/>
    <s v="XN101331324JB"/>
    <s v="N"/>
    <s v="Transport"/>
    <s v="N"/>
    <s v="S"/>
    <s v="NT"/>
    <n v="10.08"/>
    <s v="16"/>
    <n v="11"/>
  </r>
  <r>
    <x v="4"/>
    <s v="0"/>
    <d v="2026-05-20T00:00:00"/>
    <s v="21320"/>
    <s v="33110"/>
    <s v=""/>
    <s v=""/>
    <s v="Boudia Marie"/>
    <s v="Laruche"/>
    <s v="999999"/>
    <s v="XN101406708JB"/>
    <s v="N"/>
    <s v="Transport"/>
    <s v="N"/>
    <s v="S"/>
    <s v="NT"/>
    <n v="0.4"/>
    <s v="16"/>
    <n v="7"/>
  </r>
  <r>
    <x v="4"/>
    <s v="0"/>
    <d v="2026-05-20T00:00:00"/>
    <s v="21320"/>
    <s v="59247"/>
    <s v=""/>
    <s v=""/>
    <s v="longuepee domonique"/>
    <s v="Laruche"/>
    <s v="999999"/>
    <s v="XN101465343JB"/>
    <s v="N"/>
    <s v="Transport"/>
    <s v="N"/>
    <s v="S"/>
    <s v="NT"/>
    <n v="4.787"/>
    <s v="16"/>
    <n v="8.6"/>
  </r>
  <r>
    <x v="4"/>
    <s v="0"/>
    <d v="2026-05-20T00:00:00"/>
    <s v="21320"/>
    <s v="44340"/>
    <s v=""/>
    <s v=""/>
    <s v="NOWACZYK Catherine"/>
    <s v="Laruche"/>
    <s v="999999"/>
    <s v="XN101667181JB"/>
    <s v="N"/>
    <s v="Transport"/>
    <s v="N"/>
    <s v="S"/>
    <s v="NT"/>
    <n v="4.532"/>
    <s v="16"/>
    <n v="8.6"/>
  </r>
  <r>
    <x v="4"/>
    <s v="0"/>
    <d v="2026-05-20T00:00:00"/>
    <s v="21320"/>
    <s v="14000"/>
    <s v=""/>
    <s v=""/>
    <s v="BLOT JORDAN"/>
    <s v="Laruche"/>
    <s v="999999"/>
    <s v="XN101680466JB"/>
    <s v="N"/>
    <s v="Transport"/>
    <s v="N"/>
    <s v="S"/>
    <s v="NT"/>
    <n v="4.464"/>
    <s v="16"/>
    <n v="8.6"/>
  </r>
  <r>
    <x v="4"/>
    <s v="0"/>
    <d v="2026-05-21T00:00:00"/>
    <s v="21320"/>
    <s v="42660"/>
    <s v=""/>
    <s v=""/>
    <s v="Charreyre Catherine"/>
    <s v="Laruche"/>
    <s v="999999"/>
    <s v="XN102114652JB"/>
    <s v="N"/>
    <s v="Transport"/>
    <s v="N"/>
    <s v="S"/>
    <s v="NT"/>
    <n v="4.532"/>
    <s v="16"/>
    <n v="8.6"/>
  </r>
  <r>
    <x v="4"/>
    <s v="0"/>
    <d v="2026-05-21T00:00:00"/>
    <s v="21320"/>
    <s v="42660"/>
    <s v=""/>
    <s v=""/>
    <s v="Charreyre Catherine"/>
    <s v="Laruche"/>
    <s v="999999"/>
    <s v="XN102114652JB"/>
    <s v="N"/>
    <s v="Zones Difficiles d'accès"/>
    <s v="N"/>
    <m/>
    <s v="NT"/>
    <n v="0"/>
    <s v="16"/>
    <n v="5"/>
  </r>
  <r>
    <x v="4"/>
    <s v="0"/>
    <d v="2026-05-21T00:00:00"/>
    <s v="21320"/>
    <s v="89150"/>
    <s v=""/>
    <s v=""/>
    <s v="MANIERE-LEVEQUE Anne-Marie"/>
    <s v="Laruche"/>
    <s v="999999"/>
    <s v="XN102114900JB"/>
    <s v="N"/>
    <s v="Transport"/>
    <s v="N"/>
    <s v="S"/>
    <s v="NR"/>
    <n v="4.532"/>
    <s v="16"/>
    <n v="8.6"/>
  </r>
  <r>
    <x v="4"/>
    <s v="0"/>
    <d v="2026-05-21T00:00:00"/>
    <s v="21320"/>
    <s v="56600"/>
    <s v=""/>
    <s v=""/>
    <s v="Le Berre Camille"/>
    <s v="Laruche"/>
    <s v="999999"/>
    <s v="XN102114992JB"/>
    <s v="N"/>
    <s v="Transport"/>
    <s v="N"/>
    <s v="S"/>
    <s v="NT"/>
    <n v="0.05"/>
    <s v="16"/>
    <n v="7"/>
  </r>
  <r>
    <x v="4"/>
    <s v="0"/>
    <d v="2026-05-21T00:00:00"/>
    <s v="21320"/>
    <s v="29600"/>
    <s v=""/>
    <s v=""/>
    <s v="COZIC Jacqueline"/>
    <s v="Laruche"/>
    <s v="999999"/>
    <s v="XN102116755JB"/>
    <s v="N"/>
    <s v="Transport"/>
    <s v="N"/>
    <s v="S"/>
    <s v="NT"/>
    <n v="0.07000000000000001"/>
    <s v="16"/>
    <n v="7"/>
  </r>
  <r>
    <x v="4"/>
    <s v="0"/>
    <d v="2026-05-21T00:00:00"/>
    <s v="21320"/>
    <s v="84800"/>
    <s v=""/>
    <s v=""/>
    <s v="Touati Lorenzo"/>
    <s v="Laruche"/>
    <s v="999999"/>
    <s v="XN102149342JB"/>
    <s v="N"/>
    <s v="Transport"/>
    <s v="N"/>
    <s v="S"/>
    <s v="NT"/>
    <n v="0.1"/>
    <s v="16"/>
    <n v="7"/>
  </r>
  <r>
    <x v="4"/>
    <s v="0"/>
    <d v="2026-05-21T00:00:00"/>
    <s v="21320"/>
    <s v="67500"/>
    <s v=""/>
    <s v=""/>
    <s v="BEAUSEJOUR Alyson"/>
    <s v="Laruche"/>
    <s v="999999"/>
    <s v="XN102159353JB"/>
    <s v="N"/>
    <s v="Transport"/>
    <s v="N"/>
    <s v="S"/>
    <s v="NT"/>
    <n v="1.6"/>
    <s v="16"/>
    <n v="7.4"/>
  </r>
  <r>
    <x v="4"/>
    <s v="0"/>
    <d v="2026-05-21T00:00:00"/>
    <s v="21320"/>
    <s v="06410"/>
    <s v=""/>
    <s v=""/>
    <s v="BALAGUERO Gilles"/>
    <s v="Laruche"/>
    <s v="999999"/>
    <s v="XN102160095JB"/>
    <s v="N"/>
    <s v="Transport"/>
    <s v="N"/>
    <s v="S"/>
    <s v="NT"/>
    <n v="2.03"/>
    <s v="16"/>
    <n v="7.8"/>
  </r>
  <r>
    <x v="4"/>
    <s v="0"/>
    <d v="2026-05-21T00:00:00"/>
    <s v="21320"/>
    <s v="35700"/>
    <s v=""/>
    <s v=""/>
    <s v="Sidibe Diatto"/>
    <s v="Laruche"/>
    <s v="999999"/>
    <s v="XN102183508JB"/>
    <s v="N"/>
    <s v="Transport"/>
    <s v="N"/>
    <s v="S"/>
    <s v="NT"/>
    <n v="1.488"/>
    <s v="16"/>
    <n v="7.4"/>
  </r>
  <r>
    <x v="4"/>
    <s v="0"/>
    <d v="2026-05-21T00:00:00"/>
    <s v="21320"/>
    <s v="13630"/>
    <s v=""/>
    <s v=""/>
    <s v="KAPPES Melanie"/>
    <s v="Laruche"/>
    <s v="999999"/>
    <s v="XN102424359JB"/>
    <s v="N"/>
    <s v="Transport"/>
    <s v="N"/>
    <s v="S"/>
    <s v="NT"/>
    <n v="0.2"/>
    <s v="16"/>
    <n v="7"/>
  </r>
  <r>
    <x v="4"/>
    <s v="0"/>
    <d v="2026-05-21T00:00:00"/>
    <s v="21320"/>
    <s v="40530"/>
    <s v=""/>
    <s v=""/>
    <s v="Favarin Anne-Cecile"/>
    <s v="Laruche"/>
    <s v="999999"/>
    <s v="XN102455617JB"/>
    <s v="N"/>
    <s v="Transport"/>
    <s v="N"/>
    <s v="S"/>
    <s v="NT"/>
    <n v="0.42"/>
    <s v="16"/>
    <n v="7"/>
  </r>
  <r>
    <x v="4"/>
    <s v="0"/>
    <d v="2026-05-22T00:00:00"/>
    <s v="21320"/>
    <s v="82000"/>
    <s v=""/>
    <s v=""/>
    <s v="DELCLOS Philippe"/>
    <s v="Laruche"/>
    <s v="999999"/>
    <s v="XN102778484JB"/>
    <s v="N"/>
    <s v="Transport"/>
    <s v="N"/>
    <s v="S"/>
    <s v="NT"/>
    <n v="0.11"/>
    <s v="16"/>
    <n v="7"/>
  </r>
  <r>
    <x v="4"/>
    <s v="0"/>
    <d v="2026-05-22T00:00:00"/>
    <s v="21320"/>
    <s v="92430"/>
    <s v=""/>
    <s v=""/>
    <s v="GUENIN AURORE"/>
    <s v="Laruche"/>
    <s v="999999"/>
    <s v="XN102783705JB"/>
    <s v="N"/>
    <s v="Transport"/>
    <s v="N"/>
    <s v="S"/>
    <s v="NT"/>
    <n v="4.638"/>
    <s v="16"/>
    <n v="8.6"/>
  </r>
  <r>
    <x v="4"/>
    <s v="0"/>
    <d v="2026-05-22T00:00:00"/>
    <s v="21320"/>
    <s v="41350"/>
    <s v=""/>
    <s v=""/>
    <s v="DHALLUIN MARC"/>
    <s v="Laruche"/>
    <s v="999999"/>
    <s v="XN102785834JB"/>
    <s v="N"/>
    <s v="Transport"/>
    <s v="N"/>
    <s v="S"/>
    <s v="NT"/>
    <n v="4.266"/>
    <s v="16"/>
    <n v="8.6"/>
  </r>
  <r>
    <x v="4"/>
    <s v="0"/>
    <d v="2026-05-22T00:00:00"/>
    <s v="21320"/>
    <s v="37000"/>
    <s v=""/>
    <s v=""/>
    <s v="BRUNET Aurelie"/>
    <s v="Laruche"/>
    <s v="999999"/>
    <s v="XN102787645JB"/>
    <s v="N"/>
    <s v="Transport"/>
    <s v="N"/>
    <s v="S"/>
    <s v="NT"/>
    <n v="1.508"/>
    <s v="16"/>
    <n v="7.4"/>
  </r>
  <r>
    <x v="4"/>
    <s v="0"/>
    <d v="2026-05-22T00:00:00"/>
    <s v="21320"/>
    <s v="74330"/>
    <s v=""/>
    <s v=""/>
    <s v="PARA VITAL"/>
    <s v="Laruche"/>
    <s v="999999"/>
    <s v="XN102796545JB"/>
    <s v="N"/>
    <s v="Transport"/>
    <s v="N"/>
    <s v="S"/>
    <s v="NT"/>
    <n v="15.163"/>
    <s v="16"/>
    <n v="13"/>
  </r>
  <r>
    <x v="4"/>
    <s v="0"/>
    <d v="2026-05-22T00:00:00"/>
    <s v="21320"/>
    <s v="31210"/>
    <s v=""/>
    <s v=""/>
    <s v="ROUBARDEAU Frederic"/>
    <s v="Laruche"/>
    <s v="999999"/>
    <s v="XN102820235JB"/>
    <s v="N"/>
    <s v="Transport"/>
    <s v="N"/>
    <s v="S"/>
    <s v="NT"/>
    <n v="0.52"/>
    <s v="16"/>
    <n v="7"/>
  </r>
  <r>
    <x v="4"/>
    <s v="0"/>
    <d v="2026-05-22T00:00:00"/>
    <s v="21320"/>
    <s v="93300"/>
    <s v=""/>
    <s v=""/>
    <s v="prophete Shelda"/>
    <s v="Laruche"/>
    <s v="999999"/>
    <s v="XN102820862JB"/>
    <s v="N"/>
    <s v="Transport"/>
    <s v="N"/>
    <s v="S"/>
    <s v="NT"/>
    <n v="1.583"/>
    <s v="16"/>
    <n v="7.4"/>
  </r>
  <r>
    <x v="4"/>
    <s v="0"/>
    <d v="2026-05-22T00:00:00"/>
    <s v="21320"/>
    <s v="62580"/>
    <s v=""/>
    <s v=""/>
    <s v="Lagache Francois"/>
    <s v="Laruche"/>
    <s v="999999"/>
    <s v="XN102821911JB"/>
    <s v="N"/>
    <s v="Transport"/>
    <s v="N"/>
    <s v="S"/>
    <s v="NT"/>
    <n v="0.42"/>
    <s v="16"/>
    <n v="7"/>
  </r>
  <r>
    <x v="4"/>
    <s v="0"/>
    <d v="2026-05-22T00:00:00"/>
    <s v="21320"/>
    <s v="29000"/>
    <s v=""/>
    <s v=""/>
    <s v="Boscher Helene"/>
    <s v="Laruche"/>
    <s v="999999"/>
    <s v="XN102822191JB"/>
    <s v="N"/>
    <s v="Transport"/>
    <s v="N"/>
    <s v="S"/>
    <s v="NT"/>
    <n v="0.42"/>
    <s v="16"/>
    <n v="7"/>
  </r>
  <r>
    <x v="4"/>
    <s v="0"/>
    <d v="2026-05-22T00:00:00"/>
    <s v="21320"/>
    <s v="13011"/>
    <s v=""/>
    <s v=""/>
    <s v="2757490"/>
    <s v="LOGISTIQUE"/>
    <s v="999999"/>
    <s v="XN102933453JB"/>
    <s v="N"/>
    <s v="Transport"/>
    <s v="N"/>
    <s v="S"/>
    <s v="NT"/>
    <n v="6"/>
    <s v="16"/>
    <n v="9"/>
  </r>
  <r>
    <x v="4"/>
    <s v="0"/>
    <d v="2026-05-22T00:00:00"/>
    <s v="21320"/>
    <s v="22620"/>
    <s v=""/>
    <s v=""/>
    <s v="Pee Emilie"/>
    <s v="Laruche"/>
    <s v="999999"/>
    <s v="XN102936401JB"/>
    <s v="N"/>
    <s v="Transport"/>
    <s v="N"/>
    <s v="S"/>
    <s v="NT"/>
    <n v="4.787"/>
    <s v="16"/>
    <n v="8.6"/>
  </r>
  <r>
    <x v="4"/>
    <s v="0"/>
    <d v="2026-05-22T00:00:00"/>
    <s v="21320"/>
    <s v="95300"/>
    <s v=""/>
    <s v=""/>
    <s v="Ey Angelique"/>
    <s v="Laruche"/>
    <s v="999999"/>
    <s v="XN102947903JB"/>
    <s v="N"/>
    <s v="Transport"/>
    <s v="N"/>
    <s v="S"/>
    <s v="NT"/>
    <n v="0.21"/>
    <s v="16"/>
    <n v="7"/>
  </r>
  <r>
    <x v="4"/>
    <s v="0"/>
    <d v="2026-05-22T00:00:00"/>
    <s v="21320"/>
    <s v="54530"/>
    <s v=""/>
    <s v=""/>
    <s v="Smara kheira"/>
    <s v="Laruche"/>
    <s v="999999"/>
    <s v="XN102948183JB"/>
    <s v="N"/>
    <s v="Transport"/>
    <s v="N"/>
    <s v="S"/>
    <s v="NT"/>
    <n v="0.64"/>
    <s v="16"/>
    <n v="7"/>
  </r>
  <r>
    <x v="4"/>
    <s v="0"/>
    <d v="2026-05-22T00:00:00"/>
    <s v="21320"/>
    <s v="22450"/>
    <s v=""/>
    <s v=""/>
    <s v="EVEN Marie"/>
    <s v="Laruche"/>
    <s v="999999"/>
    <s v="XN102948585JB"/>
    <s v="N"/>
    <s v="Transport"/>
    <s v="N"/>
    <s v="S"/>
    <s v="NT"/>
    <n v="0.42"/>
    <s v="16"/>
    <n v="7"/>
  </r>
  <r>
    <x v="4"/>
    <s v="0"/>
    <d v="2026-05-22T00:00:00"/>
    <s v="21320"/>
    <s v="57430"/>
    <s v=""/>
    <s v=""/>
    <s v="Kaiser Blandine"/>
    <s v="Laruche"/>
    <s v="999999"/>
    <s v="XN102964402JB"/>
    <s v="N"/>
    <s v="Transport"/>
    <s v="N"/>
    <s v="S"/>
    <s v="NT"/>
    <n v="0.3"/>
    <s v="16"/>
    <n v="7"/>
  </r>
  <r>
    <x v="4"/>
    <s v="0"/>
    <d v="2026-05-22T00:00:00"/>
    <s v="21320"/>
    <s v="28000"/>
    <s v=""/>
    <s v=""/>
    <s v="Letartre Angelique"/>
    <s v="Laruche"/>
    <s v="999999"/>
    <s v="XN102966624JB"/>
    <s v="N"/>
    <s v="Transport"/>
    <s v="N"/>
    <s v="S"/>
    <s v="NT"/>
    <n v="2.24"/>
    <s v="16"/>
    <n v="7.8"/>
  </r>
  <r>
    <x v="4"/>
    <s v="0"/>
    <d v="2026-05-22T00:00:00"/>
    <s v="21320"/>
    <s v="29790"/>
    <s v=""/>
    <s v=""/>
    <s v="DENIS Ghislaine"/>
    <s v="Laruche"/>
    <s v="999999"/>
    <s v="XN102967240JB"/>
    <s v="N"/>
    <s v="Transport"/>
    <s v="N"/>
    <s v="S"/>
    <s v="NT"/>
    <n v="0.08"/>
    <s v="16"/>
    <n v="7"/>
  </r>
  <r>
    <x v="4"/>
    <s v="0"/>
    <d v="2026-05-22T00:00:00"/>
    <s v="21320"/>
    <s v="33520"/>
    <s v=""/>
    <s v=""/>
    <s v="Schlosser Renaud"/>
    <s v="Laruche"/>
    <s v="999999"/>
    <s v="XN102967457JB"/>
    <s v="N"/>
    <s v="Transport"/>
    <s v="N"/>
    <s v="S"/>
    <s v="NT"/>
    <n v="0.42"/>
    <s v="16"/>
    <n v="7"/>
  </r>
  <r>
    <x v="4"/>
    <s v="0"/>
    <d v="2026-05-22T00:00:00"/>
    <s v="21320"/>
    <s v="24110"/>
    <s v=""/>
    <s v=""/>
    <s v="JAFFRELOT Erwan"/>
    <s v="Laruche"/>
    <s v="999999"/>
    <s v="XN102968245JB"/>
    <s v="N"/>
    <s v="Transport"/>
    <s v="N"/>
    <s v="S"/>
    <s v="NT"/>
    <n v="0.41"/>
    <s v="16"/>
    <n v="7"/>
  </r>
  <r>
    <x v="4"/>
    <s v="0"/>
    <d v="2026-05-22T00:00:00"/>
    <s v="21320"/>
    <s v="26400"/>
    <s v=""/>
    <s v=""/>
    <s v="FERRATIER Stephane"/>
    <s v="Laruche"/>
    <s v="999999"/>
    <s v="XN102968965JB"/>
    <s v="N"/>
    <s v="Transport"/>
    <s v="N"/>
    <s v="S"/>
    <s v="NT"/>
    <n v="0.41"/>
    <s v="16"/>
    <n v="7"/>
  </r>
  <r>
    <x v="4"/>
    <s v="0"/>
    <d v="2026-05-22T00:00:00"/>
    <s v="21320"/>
    <s v="07130"/>
    <s v=""/>
    <s v=""/>
    <s v="CHASSON Pascale"/>
    <s v="Laruche"/>
    <s v="999999"/>
    <s v="XN102971010JB"/>
    <s v="N"/>
    <s v="Transport"/>
    <s v="N"/>
    <s v="S"/>
    <s v="NT"/>
    <n v="0.31"/>
    <s v="16"/>
    <n v="7"/>
  </r>
  <r>
    <x v="4"/>
    <s v="0"/>
    <d v="2026-05-22T00:00:00"/>
    <s v="21320"/>
    <s v="93370"/>
    <s v=""/>
    <s v=""/>
    <s v="Allouche Yaffa"/>
    <s v="Laruche"/>
    <s v="999999"/>
    <s v="XN102978415JB"/>
    <s v="N"/>
    <s v="Transport"/>
    <s v="N"/>
    <s v="S"/>
    <s v="NT"/>
    <n v="1.33"/>
    <s v="16"/>
    <n v="7.4"/>
  </r>
  <r>
    <x v="4"/>
    <s v="0"/>
    <d v="2026-05-22T00:00:00"/>
    <s v="21320"/>
    <s v="68127"/>
    <s v=""/>
    <s v=""/>
    <s v="TRABER Melanie"/>
    <s v="Laruche"/>
    <s v="999999"/>
    <s v="XN102979543JB"/>
    <s v="N"/>
    <s v="Transport"/>
    <s v="N"/>
    <s v="S"/>
    <s v="NT"/>
    <n v="0.42"/>
    <s v="16"/>
    <n v="7"/>
  </r>
  <r>
    <x v="4"/>
    <s v="0"/>
    <d v="2026-05-22T00:00:00"/>
    <s v="21320"/>
    <s v="81000"/>
    <s v=""/>
    <s v=""/>
    <s v="BERNARD BEATRICE"/>
    <s v="Laruche"/>
    <s v="999999"/>
    <s v="XN102980436JB"/>
    <s v="N"/>
    <s v="Transport"/>
    <s v="N"/>
    <s v="S"/>
    <s v="NT"/>
    <n v="4.266"/>
    <s v="16"/>
    <n v="8.6"/>
  </r>
  <r>
    <x v="4"/>
    <s v="0"/>
    <d v="2026-05-22T00:00:00"/>
    <s v="21320"/>
    <s v="74890"/>
    <s v=""/>
    <s v=""/>
    <s v="LESAGE Alexis"/>
    <s v="Laruche"/>
    <s v="999999"/>
    <s v="XN103025432JB"/>
    <s v="N"/>
    <s v="Transport"/>
    <s v="N"/>
    <s v="S"/>
    <s v="NT"/>
    <n v="0.82"/>
    <s v="16"/>
    <n v="7"/>
  </r>
  <r>
    <x v="4"/>
    <s v="0"/>
    <d v="2026-05-22T00:00:00"/>
    <s v="21320"/>
    <s v="60690"/>
    <s v=""/>
    <s v=""/>
    <s v="Frantschi Fabien"/>
    <s v="Laruche"/>
    <s v="999999"/>
    <s v="XN103056854JB"/>
    <s v="N"/>
    <s v="Transport"/>
    <s v="N"/>
    <s v="S"/>
    <s v="NT"/>
    <n v="0.3"/>
    <s v="16"/>
    <n v="7"/>
  </r>
  <r>
    <x v="4"/>
    <s v="0"/>
    <d v="2026-05-22T00:00:00"/>
    <s v="21320"/>
    <s v="37220"/>
    <s v=""/>
    <s v=""/>
    <s v="Descamps Isabelle"/>
    <s v="Laruche"/>
    <s v="999999"/>
    <s v="XN103057069JB"/>
    <s v="N"/>
    <s v="Transport"/>
    <s v="N"/>
    <s v="S"/>
    <s v="NT"/>
    <n v="0.21"/>
    <s v="16"/>
    <n v="7"/>
  </r>
  <r>
    <x v="4"/>
    <s v="0"/>
    <d v="2026-05-22T00:00:00"/>
    <s v="21320"/>
    <s v="78160"/>
    <s v=""/>
    <s v=""/>
    <s v="Thibeaud Aubin"/>
    <s v="Laruche"/>
    <s v="999999"/>
    <s v="XN103057228JB"/>
    <s v="N"/>
    <s v="Transport"/>
    <s v="N"/>
    <s v="S"/>
    <s v="NT"/>
    <n v="2.65"/>
    <s v="16"/>
    <n v="7.8"/>
  </r>
  <r>
    <x v="4"/>
    <s v="0"/>
    <d v="2026-05-22T00:00:00"/>
    <s v="21320"/>
    <s v="43200"/>
    <s v=""/>
    <s v=""/>
    <s v="Mounier Benjamin"/>
    <s v="Laruche"/>
    <s v="999999"/>
    <s v="XN103091621JB"/>
    <s v="N"/>
    <s v="Transport"/>
    <s v="N"/>
    <s v="S"/>
    <s v="NT"/>
    <n v="0.42"/>
    <s v="16"/>
    <n v="7"/>
  </r>
  <r>
    <x v="4"/>
    <s v="0"/>
    <d v="2026-05-22T00:00:00"/>
    <s v="21320"/>
    <s v="29480"/>
    <s v=""/>
    <s v=""/>
    <s v="Penduff Bernard"/>
    <s v="Laruche"/>
    <s v="999999"/>
    <s v="XN103108211JB"/>
    <s v="N"/>
    <s v="Transport"/>
    <s v="N"/>
    <s v="S"/>
    <s v="NT"/>
    <n v="0.24"/>
    <s v="16"/>
    <n v="7"/>
  </r>
  <r>
    <x v="4"/>
    <s v="0"/>
    <d v="2026-05-22T00:00:00"/>
    <s v="21320"/>
    <s v="33200"/>
    <s v=""/>
    <s v=""/>
    <s v="SEPTIER ANTOINE"/>
    <s v="Laruche"/>
    <s v="999999"/>
    <s v="XN103109367JB"/>
    <s v="N"/>
    <s v="Transport"/>
    <s v="N"/>
    <s v="S"/>
    <s v="NT"/>
    <n v="0.42"/>
    <s v="16"/>
    <n v="7"/>
  </r>
  <r>
    <x v="4"/>
    <s v="0"/>
    <d v="2026-05-22T00:00:00"/>
    <s v="21320"/>
    <s v="14190"/>
    <s v=""/>
    <s v=""/>
    <s v="Besnard Vanessa"/>
    <s v="Laruche"/>
    <s v="999999"/>
    <s v="XN103109849JB"/>
    <s v="N"/>
    <s v="Transport"/>
    <s v="N"/>
    <s v="S"/>
    <s v="NT"/>
    <n v="0.42"/>
    <s v="16"/>
    <n v="7"/>
  </r>
  <r>
    <x v="4"/>
    <s v="0"/>
    <d v="2026-05-22T00:00:00"/>
    <s v="21320"/>
    <s v="95690"/>
    <s v=""/>
    <s v=""/>
    <s v="RYGAS Nathalie"/>
    <s v="Laruche"/>
    <s v="999999"/>
    <s v="XN103110691JB"/>
    <s v="N"/>
    <s v="Transport"/>
    <s v="N"/>
    <s v="S"/>
    <s v="NT"/>
    <n v="1.26"/>
    <s v="16"/>
    <n v="7.4"/>
  </r>
  <r>
    <x v="4"/>
    <s v="0"/>
    <d v="2026-05-25T00:00:00"/>
    <s v="21320"/>
    <s v="30220"/>
    <s v=""/>
    <s v=""/>
    <s v="Bouissiere Julien"/>
    <s v="Laruche"/>
    <s v="999999"/>
    <s v="XN103720962JB"/>
    <s v="N"/>
    <s v="Transport"/>
    <s v="N"/>
    <s v="S"/>
    <s v="NT"/>
    <n v="2.355"/>
    <s v="16"/>
    <n v="7.8"/>
  </r>
  <r>
    <x v="4"/>
    <s v="0"/>
    <d v="2026-05-25T00:00:00"/>
    <s v="21320"/>
    <s v="81600"/>
    <s v=""/>
    <s v=""/>
    <s v="Ngo Ngos Eliane"/>
    <s v="Laruche"/>
    <s v="999999"/>
    <s v="XN103740105JB"/>
    <s v="N"/>
    <s v="Transport"/>
    <s v="N"/>
    <s v="S"/>
    <s v="NT"/>
    <n v="2.5"/>
    <s v="16"/>
    <n v="7.8"/>
  </r>
  <r>
    <x v="4"/>
    <s v="0"/>
    <d v="2026-05-25T00:00:00"/>
    <s v="21320"/>
    <s v="31200"/>
    <s v=""/>
    <s v=""/>
    <s v="Marie charlotte GUERET"/>
    <s v="Laruche"/>
    <s v="999999"/>
    <s v="XN103753373JB"/>
    <s v="N"/>
    <s v="Transport"/>
    <s v="N"/>
    <s v="S"/>
    <s v="NT"/>
    <n v="0.42"/>
    <s v="16"/>
    <n v="7"/>
  </r>
  <r>
    <x v="4"/>
    <s v="0"/>
    <d v="2026-05-25T00:00:00"/>
    <s v="21320"/>
    <s v="04100"/>
    <s v=""/>
    <s v=""/>
    <s v="BARBESANT Remi"/>
    <s v="Laruche"/>
    <s v="999999"/>
    <s v="XN103753886JB"/>
    <s v="N"/>
    <s v="Transport"/>
    <s v="N"/>
    <s v="S"/>
    <s v="NT"/>
    <n v="0.42"/>
    <s v="16"/>
    <n v="7"/>
  </r>
  <r>
    <x v="4"/>
    <s v="0"/>
    <d v="2026-05-25T00:00:00"/>
    <s v="21320"/>
    <s v="11510"/>
    <s v=""/>
    <s v=""/>
    <s v="Tudoret Cynthia"/>
    <s v="Laruche"/>
    <s v="999999"/>
    <s v="XN103755153JB"/>
    <s v="N"/>
    <s v="Transport"/>
    <s v="N"/>
    <s v="S"/>
    <s v="NT"/>
    <n v="1.57"/>
    <s v="16"/>
    <n v="7.4"/>
  </r>
  <r>
    <x v="4"/>
    <s v="0"/>
    <d v="2026-05-25T00:00:00"/>
    <s v="21320"/>
    <s v="69800"/>
    <s v=""/>
    <s v=""/>
    <s v="Thabet Imene"/>
    <s v="Laruche"/>
    <s v="999999"/>
    <s v="XN103755737JB"/>
    <s v="N"/>
    <s v="Transport"/>
    <s v="N"/>
    <s v="S"/>
    <s v="NT"/>
    <n v="0.41"/>
    <s v="16"/>
    <n v="7"/>
  </r>
  <r>
    <x v="4"/>
    <s v="0"/>
    <d v="2026-05-25T00:00:00"/>
    <s v="21320"/>
    <s v="13140"/>
    <s v=""/>
    <s v=""/>
    <s v="El assioui Houria"/>
    <s v="Laruche"/>
    <s v="999999"/>
    <s v="XN103756193JB"/>
    <s v="N"/>
    <s v="Transport"/>
    <s v="N"/>
    <s v="S"/>
    <s v="NT"/>
    <n v="0.41"/>
    <s v="16"/>
    <n v="7"/>
  </r>
  <r>
    <x v="4"/>
    <s v="0"/>
    <d v="2026-05-25T00:00:00"/>
    <s v="21320"/>
    <s v="62180"/>
    <s v=""/>
    <s v=""/>
    <s v="Dingreville Sally"/>
    <s v="Laruche"/>
    <s v="999999"/>
    <s v="XN103756278JB"/>
    <s v="N"/>
    <s v="Transport"/>
    <s v="N"/>
    <s v="S"/>
    <s v="NT"/>
    <n v="1.47"/>
    <s v="16"/>
    <n v="7.4"/>
  </r>
  <r>
    <x v="4"/>
    <s v="0"/>
    <d v="2026-05-25T00:00:00"/>
    <s v="21320"/>
    <s v="56410"/>
    <s v=""/>
    <s v=""/>
    <s v="JAFFRE Madeleine"/>
    <s v="Laruche"/>
    <s v="999999"/>
    <s v="XN103756560JB"/>
    <s v="N"/>
    <s v="Transport"/>
    <s v="N"/>
    <s v="S"/>
    <s v="NT"/>
    <n v="0.31"/>
    <s v="16"/>
    <n v="7"/>
  </r>
  <r>
    <x v="4"/>
    <s v="0"/>
    <d v="2026-05-25T00:00:00"/>
    <s v="21320"/>
    <s v="92250"/>
    <s v=""/>
    <s v=""/>
    <s v="Bonnet Marie-Lise"/>
    <s v="Laruche"/>
    <s v="999999"/>
    <s v="XN103756848JB"/>
    <s v="N"/>
    <s v="Transport"/>
    <s v="N"/>
    <s v="S"/>
    <s v="NT"/>
    <n v="4.638"/>
    <s v="16"/>
    <n v="8.6"/>
  </r>
  <r>
    <x v="4"/>
    <s v="0"/>
    <d v="2026-05-25T00:00:00"/>
    <s v="21320"/>
    <s v="47200"/>
    <s v=""/>
    <s v=""/>
    <s v="CARTIER LUDOVIC"/>
    <s v="Laruche"/>
    <s v="999999"/>
    <s v="XN103756919JB"/>
    <s v="N"/>
    <s v="Transport"/>
    <s v="N"/>
    <s v="S"/>
    <s v="NT"/>
    <n v="0.42"/>
    <s v="16"/>
    <n v="7"/>
  </r>
  <r>
    <x v="4"/>
    <s v="0"/>
    <d v="2026-05-25T00:00:00"/>
    <s v="21320"/>
    <s v="82000"/>
    <s v=""/>
    <s v=""/>
    <s v="Philip Ugo"/>
    <s v="Laruche"/>
    <s v="999999"/>
    <s v="XN103757185JB"/>
    <s v="N"/>
    <s v="Transport"/>
    <s v="N"/>
    <s v="S"/>
    <s v="NT"/>
    <n v="0.31"/>
    <s v="16"/>
    <n v="7"/>
  </r>
  <r>
    <x v="4"/>
    <s v="0"/>
    <d v="2026-05-25T00:00:00"/>
    <s v="21320"/>
    <s v="31200"/>
    <s v=""/>
    <s v=""/>
    <s v="Ducros florence"/>
    <s v="Laruche"/>
    <s v="999999"/>
    <s v="XN103757432JB"/>
    <s v="N"/>
    <s v="Transport"/>
    <s v="N"/>
    <s v="S"/>
    <s v="NT"/>
    <n v="0.42"/>
    <s v="16"/>
    <n v="7"/>
  </r>
  <r>
    <x v="4"/>
    <s v="0"/>
    <d v="2026-05-25T00:00:00"/>
    <s v="21320"/>
    <s v="77320"/>
    <s v=""/>
    <s v=""/>
    <s v="Nival Elodie"/>
    <s v="Laruche"/>
    <s v="999999"/>
    <s v="XN103757772JB"/>
    <s v="N"/>
    <s v="Transport"/>
    <s v="N"/>
    <s v="S"/>
    <s v="NT"/>
    <n v="0.3"/>
    <s v="16"/>
    <n v="7"/>
  </r>
  <r>
    <x v="4"/>
    <s v="0"/>
    <d v="2026-05-25T00:00:00"/>
    <s v="21320"/>
    <s v="70000"/>
    <s v=""/>
    <s v=""/>
    <s v="LE MEUR Manon"/>
    <s v="Laruche"/>
    <s v="999999"/>
    <s v="XN103758092JB"/>
    <s v="N"/>
    <s v="Transport"/>
    <s v="N"/>
    <s v="S"/>
    <s v="NR"/>
    <n v="4.506"/>
    <s v="16"/>
    <n v="8.6"/>
  </r>
  <r>
    <x v="4"/>
    <s v="0"/>
    <d v="2026-05-25T00:00:00"/>
    <s v="21320"/>
    <s v="33160"/>
    <s v=""/>
    <s v=""/>
    <s v="Brette Mathieu"/>
    <s v="Laruche"/>
    <s v="999999"/>
    <s v="XN103758778JB"/>
    <s v="N"/>
    <s v="Transport"/>
    <s v="N"/>
    <s v="S"/>
    <s v="NT"/>
    <n v="0.42"/>
    <s v="16"/>
    <n v="7"/>
  </r>
  <r>
    <x v="4"/>
    <s v="0"/>
    <d v="2026-05-25T00:00:00"/>
    <s v="21320"/>
    <s v="38500"/>
    <s v=""/>
    <s v=""/>
    <s v="RAO Martine"/>
    <s v="Laruche"/>
    <s v="999999"/>
    <s v="XN103759075JB"/>
    <s v="N"/>
    <s v="Transport"/>
    <s v="N"/>
    <s v="S"/>
    <s v="NT"/>
    <n v="0.31"/>
    <s v="16"/>
    <n v="7"/>
  </r>
  <r>
    <x v="4"/>
    <s v="0"/>
    <d v="2026-05-25T00:00:00"/>
    <s v="21320"/>
    <s v="42300"/>
    <s v=""/>
    <s v=""/>
    <s v="Vermorel Sabine"/>
    <s v="Laruche"/>
    <s v="999999"/>
    <s v="XN103759725JB"/>
    <s v="N"/>
    <s v="Transport"/>
    <s v="N"/>
    <s v="S"/>
    <s v="NT"/>
    <n v="0.2"/>
    <s v="16"/>
    <n v="7"/>
  </r>
  <r>
    <x v="4"/>
    <s v="0"/>
    <d v="2026-05-25T00:00:00"/>
    <s v="21320"/>
    <s v="30111"/>
    <s v=""/>
    <s v=""/>
    <s v="Wolf Jade"/>
    <s v="Laruche"/>
    <s v="999999"/>
    <s v="XN103759929JB"/>
    <s v="N"/>
    <s v="Transport"/>
    <s v="N"/>
    <s v="S"/>
    <s v="NT"/>
    <n v="0.63"/>
    <s v="16"/>
    <n v="7"/>
  </r>
  <r>
    <x v="4"/>
    <s v="0"/>
    <d v="2026-05-25T00:00:00"/>
    <s v="21320"/>
    <s v="02870"/>
    <s v=""/>
    <s v=""/>
    <s v="Bubela Celine"/>
    <s v="Laruche"/>
    <s v="999999"/>
    <s v="XN103759950JB"/>
    <s v="N"/>
    <s v="Transport"/>
    <s v="N"/>
    <s v="S"/>
    <s v="NT"/>
    <n v="0.31"/>
    <s v="16"/>
    <n v="7"/>
  </r>
  <r>
    <x v="4"/>
    <s v="0"/>
    <d v="2026-05-25T00:00:00"/>
    <s v="21320"/>
    <s v="38240"/>
    <s v=""/>
    <s v=""/>
    <s v="MOREL Valerie"/>
    <s v="Laruche"/>
    <s v="999999"/>
    <s v="XN103760290JB"/>
    <s v="N"/>
    <s v="Transport"/>
    <s v="N"/>
    <s v="S"/>
    <s v="NT"/>
    <n v="6.273"/>
    <s v="16"/>
    <n v="9.4"/>
  </r>
  <r>
    <x v="4"/>
    <s v="0"/>
    <d v="2026-05-25T00:00:00"/>
    <s v="21320"/>
    <s v="69580"/>
    <s v=""/>
    <s v=""/>
    <s v="Manisse Eliot"/>
    <s v="Laruche"/>
    <s v="999999"/>
    <s v="XN103760462JB"/>
    <s v="N"/>
    <s v="Transport"/>
    <s v="N"/>
    <s v="S"/>
    <s v="NT"/>
    <n v="0.42"/>
    <s v="16"/>
    <n v="7"/>
  </r>
  <r>
    <x v="4"/>
    <s v="0"/>
    <d v="2026-05-25T00:00:00"/>
    <s v="21320"/>
    <s v="56000"/>
    <s v=""/>
    <s v=""/>
    <s v="BESSON GENEVIEVE"/>
    <s v="Laruche"/>
    <s v="999999"/>
    <s v="XN103760480JB"/>
    <s v="N"/>
    <s v="Transport"/>
    <s v="N"/>
    <s v="S"/>
    <s v="NT"/>
    <n v="4.532"/>
    <s v="16"/>
    <n v="8.6"/>
  </r>
  <r>
    <x v="4"/>
    <s v="0"/>
    <d v="2026-05-25T00:00:00"/>
    <s v="21320"/>
    <s v="26130"/>
    <s v=""/>
    <s v=""/>
    <s v="Boutin Ilona"/>
    <s v="Laruche"/>
    <s v="999999"/>
    <s v="XN103761088JB"/>
    <s v="N"/>
    <s v="Transport"/>
    <s v="N"/>
    <s v="S"/>
    <s v="NT"/>
    <n v="1.22"/>
    <s v="16"/>
    <n v="7.4"/>
  </r>
  <r>
    <x v="4"/>
    <s v="0"/>
    <d v="2026-05-25T00:00:00"/>
    <s v="21320"/>
    <s v="84450"/>
    <s v=""/>
    <s v=""/>
    <s v="GARCIA Julia"/>
    <s v="Laruche"/>
    <s v="999999"/>
    <s v="XN103761295JB"/>
    <s v="N"/>
    <s v="Transport"/>
    <s v="N"/>
    <s v="S"/>
    <s v="NT"/>
    <n v="0.77"/>
    <s v="16"/>
    <n v="7"/>
  </r>
  <r>
    <x v="4"/>
    <s v="0"/>
    <d v="2026-05-25T00:00:00"/>
    <s v="21320"/>
    <s v="57155"/>
    <s v=""/>
    <s v=""/>
    <s v="Rohr Stephane"/>
    <s v="Laruche"/>
    <s v="999999"/>
    <s v="XN103761556JB"/>
    <s v="N"/>
    <s v="Transport"/>
    <s v="N"/>
    <s v="S"/>
    <s v="NT"/>
    <n v="4.532"/>
    <s v="16"/>
    <n v="8.6"/>
  </r>
  <r>
    <x v="4"/>
    <s v="0"/>
    <d v="2026-05-25T00:00:00"/>
    <s v="21320"/>
    <s v="91470"/>
    <s v=""/>
    <s v=""/>
    <s v="Marouze Valerie"/>
    <s v="Laruche"/>
    <s v="999999"/>
    <s v="XN103761689JB"/>
    <s v="N"/>
    <s v="Transport"/>
    <s v="N"/>
    <s v="S"/>
    <s v="NT"/>
    <n v="0.41"/>
    <s v="16"/>
    <n v="7"/>
  </r>
  <r>
    <x v="4"/>
    <s v="0"/>
    <d v="2026-05-25T00:00:00"/>
    <s v="21320"/>
    <s v="68200"/>
    <s v=""/>
    <s v=""/>
    <s v="Kaouane Youssef"/>
    <s v="Laruche"/>
    <s v="999999"/>
    <s v="XN103761919JB"/>
    <s v="N"/>
    <s v="Transport"/>
    <s v="N"/>
    <s v="S"/>
    <s v="NT"/>
    <n v="0.41"/>
    <s v="16"/>
    <n v="7"/>
  </r>
  <r>
    <x v="4"/>
    <s v="0"/>
    <d v="2026-05-25T00:00:00"/>
    <s v="21320"/>
    <s v="28220"/>
    <s v=""/>
    <s v=""/>
    <s v="BARTHELEMY Audrey"/>
    <s v="Laruche"/>
    <s v="999999"/>
    <s v="XN103761940JB"/>
    <s v="N"/>
    <s v="Transport"/>
    <s v="N"/>
    <s v="S"/>
    <s v="NT"/>
    <n v="0.63"/>
    <s v="16"/>
    <n v="7"/>
  </r>
  <r>
    <x v="4"/>
    <s v="0"/>
    <d v="2026-05-25T00:00:00"/>
    <s v="21320"/>
    <s v="60220"/>
    <s v=""/>
    <s v=""/>
    <s v="Lepetit Yann"/>
    <s v="Laruche"/>
    <s v="999999"/>
    <s v="XN103762375JB"/>
    <s v="N"/>
    <s v="Transport"/>
    <s v="N"/>
    <s v="S"/>
    <s v="NT"/>
    <n v="0.63"/>
    <s v="16"/>
    <n v="7"/>
  </r>
  <r>
    <x v="4"/>
    <s v="0"/>
    <d v="2026-05-25T00:00:00"/>
    <s v="21320"/>
    <s v="59230"/>
    <s v=""/>
    <s v=""/>
    <s v="Darbon Jessica"/>
    <s v="Laruche"/>
    <s v="999999"/>
    <s v="XN103762551JB"/>
    <s v="N"/>
    <s v="Transport"/>
    <s v="N"/>
    <s v="S"/>
    <s v="NT"/>
    <n v="0.21"/>
    <s v="16"/>
    <n v="7"/>
  </r>
  <r>
    <x v="4"/>
    <s v="0"/>
    <d v="2026-05-25T00:00:00"/>
    <s v="21320"/>
    <s v="50140"/>
    <s v=""/>
    <s v=""/>
    <s v="VERCHER Martine"/>
    <s v="Laruche"/>
    <s v="999999"/>
    <s v="XN103762993JB"/>
    <s v="N"/>
    <s v="Transport"/>
    <s v="N"/>
    <s v="S"/>
    <s v="NT"/>
    <n v="0.73"/>
    <s v="16"/>
    <n v="7"/>
  </r>
  <r>
    <x v="4"/>
    <s v="0"/>
    <d v="2026-05-25T00:00:00"/>
    <s v="21320"/>
    <s v="10600"/>
    <s v=""/>
    <s v=""/>
    <s v="BECARD tiffany"/>
    <s v="Laruche"/>
    <s v="999999"/>
    <s v="XN103763150JB"/>
    <s v="N"/>
    <s v="Transport"/>
    <s v="N"/>
    <s v="S"/>
    <s v="NR"/>
    <n v="0.41"/>
    <s v="16"/>
    <n v="7"/>
  </r>
  <r>
    <x v="4"/>
    <s v="0"/>
    <d v="2026-05-25T00:00:00"/>
    <s v="21320"/>
    <s v="03630"/>
    <s v=""/>
    <s v=""/>
    <s v="Saulnier Sarah"/>
    <s v="Laruche"/>
    <s v="999999"/>
    <s v="XN103763367JB"/>
    <s v="N"/>
    <s v="Transport"/>
    <s v="N"/>
    <s v="S"/>
    <s v="NT"/>
    <n v="0.31"/>
    <s v="16"/>
    <n v="7"/>
  </r>
  <r>
    <x v="4"/>
    <s v="0"/>
    <d v="2026-05-25T00:00:00"/>
    <s v="21320"/>
    <s v="91290"/>
    <s v=""/>
    <s v=""/>
    <s v="Scarpa Julie"/>
    <s v="Laruche"/>
    <s v="999999"/>
    <s v="XN103763781JB"/>
    <s v="N"/>
    <s v="Transport"/>
    <s v="N"/>
    <s v="S"/>
    <s v="NT"/>
    <n v="0.21"/>
    <s v="16"/>
    <n v="7"/>
  </r>
  <r>
    <x v="4"/>
    <s v="0"/>
    <d v="2026-05-25T00:00:00"/>
    <s v="21320"/>
    <s v="87420"/>
    <s v=""/>
    <s v=""/>
    <s v="Patrier Emilie"/>
    <s v="Laruche"/>
    <s v="999999"/>
    <s v="XN103764155JB"/>
    <s v="N"/>
    <s v="Transport"/>
    <s v="N"/>
    <s v="S"/>
    <s v="NT"/>
    <n v="0.21"/>
    <s v="16"/>
    <n v="7"/>
  </r>
  <r>
    <x v="4"/>
    <s v="0"/>
    <d v="2026-05-25T00:00:00"/>
    <s v="21320"/>
    <s v="44210"/>
    <s v=""/>
    <s v=""/>
    <s v="Panici Anne"/>
    <s v="Laruche"/>
    <s v="999999"/>
    <s v="XN103764331JB"/>
    <s v="N"/>
    <s v="Transport"/>
    <s v="N"/>
    <s v="S"/>
    <s v="NT"/>
    <n v="4.532"/>
    <s v="16"/>
    <n v="8.6"/>
  </r>
  <r>
    <x v="4"/>
    <s v="0"/>
    <d v="2026-05-25T00:00:00"/>
    <s v="21320"/>
    <s v="92120"/>
    <s v=""/>
    <s v=""/>
    <s v="breal jean baptiste"/>
    <s v="Laruche"/>
    <s v="999999"/>
    <s v="XN103764464JB"/>
    <s v="N"/>
    <s v="Transport"/>
    <s v="N"/>
    <s v="S"/>
    <s v="NT"/>
    <n v="0.42"/>
    <s v="16"/>
    <n v="7"/>
  </r>
  <r>
    <x v="4"/>
    <s v="0"/>
    <d v="2026-05-25T00:00:00"/>
    <s v="21320"/>
    <s v="34300"/>
    <s v=""/>
    <s v=""/>
    <s v="Bottcher Tiphaine"/>
    <s v="Laruche"/>
    <s v="999999"/>
    <s v="XN103765178JB"/>
    <s v="N"/>
    <s v="Transport"/>
    <s v="N"/>
    <s v="S"/>
    <s v="NT"/>
    <n v="0.63"/>
    <s v="16"/>
    <n v="7"/>
  </r>
  <r>
    <x v="4"/>
    <s v="0"/>
    <d v="2026-05-25T00:00:00"/>
    <s v="21320"/>
    <s v="43250"/>
    <s v=""/>
    <s v=""/>
    <s v="GILOT Francoise"/>
    <s v="Laruche"/>
    <s v="999999"/>
    <s v="XN103766227JB"/>
    <s v="N"/>
    <s v="Transport"/>
    <s v="N"/>
    <s v="S"/>
    <s v="NT"/>
    <n v="0.21"/>
    <s v="16"/>
    <n v="7"/>
  </r>
  <r>
    <x v="4"/>
    <s v="0"/>
    <d v="2026-05-25T00:00:00"/>
    <s v="21320"/>
    <s v="57970"/>
    <s v=""/>
    <s v=""/>
    <s v="BRION Laetitia"/>
    <s v="Laruche"/>
    <s v="999999"/>
    <s v="XN103766425JB"/>
    <s v="N"/>
    <s v="Transport"/>
    <s v="N"/>
    <s v="S"/>
    <s v="NT"/>
    <n v="0.41"/>
    <s v="16"/>
    <n v="7"/>
  </r>
  <r>
    <x v="4"/>
    <s v="0"/>
    <d v="2026-05-25T00:00:00"/>
    <s v="21320"/>
    <s v="85610"/>
    <s v=""/>
    <s v=""/>
    <s v="Chez Dill Ly Lan Vincent Bouhours"/>
    <s v="Laruche"/>
    <s v="999999"/>
    <s v="XN103766615JB"/>
    <s v="N"/>
    <s v="Transport"/>
    <s v="N"/>
    <s v="S"/>
    <s v="NT"/>
    <n v="0.24"/>
    <s v="16"/>
    <n v="7"/>
  </r>
  <r>
    <x v="4"/>
    <s v="0"/>
    <d v="2026-05-25T00:00:00"/>
    <s v="21320"/>
    <s v="85610"/>
    <s v=""/>
    <s v=""/>
    <s v="Chez Dill Ly Lan Vincent Bouhours"/>
    <s v="Laruche"/>
    <s v="999999"/>
    <s v="XN103766615JB"/>
    <s v="N"/>
    <s v="Supplement Retour Expediteur"/>
    <s v="N"/>
    <m/>
    <s v="NT"/>
    <n v="0"/>
    <s v="16"/>
    <n v="9"/>
  </r>
  <r>
    <x v="4"/>
    <s v="0"/>
    <d v="2026-05-25T00:00:00"/>
    <s v="21320"/>
    <s v="53290"/>
    <s v=""/>
    <s v=""/>
    <s v="Caltiau Julie"/>
    <s v="Laruche"/>
    <s v="999999"/>
    <s v="XN103766814JB"/>
    <s v="N"/>
    <s v="Transport"/>
    <s v="N"/>
    <s v="S"/>
    <s v="NT"/>
    <n v="0.52"/>
    <s v="16"/>
    <n v="7"/>
  </r>
  <r>
    <x v="4"/>
    <s v="0"/>
    <d v="2026-05-25T00:00:00"/>
    <s v="21320"/>
    <s v="74310"/>
    <s v=""/>
    <s v=""/>
    <s v="Burnet Alizee"/>
    <s v="Laruche"/>
    <s v="999999"/>
    <s v="XN103766880JB"/>
    <s v="N"/>
    <s v="Transport"/>
    <s v="N"/>
    <s v="S"/>
    <s v="NT"/>
    <n v="0.2"/>
    <s v="16"/>
    <n v="7"/>
  </r>
  <r>
    <x v="4"/>
    <s v="0"/>
    <d v="2026-05-25T00:00:00"/>
    <s v="21320"/>
    <s v="74310"/>
    <s v=""/>
    <s v=""/>
    <s v="Burnet Alizee"/>
    <s v="Laruche"/>
    <s v="999999"/>
    <s v="XN103766880JB"/>
    <s v="N"/>
    <s v="Zones Difficiles d'accès"/>
    <s v="N"/>
    <m/>
    <s v="NT"/>
    <n v="0"/>
    <s v="16"/>
    <n v="5"/>
  </r>
  <r>
    <x v="4"/>
    <s v="0"/>
    <d v="2026-05-25T00:00:00"/>
    <s v="21320"/>
    <s v="39400"/>
    <s v=""/>
    <s v=""/>
    <s v="Jeanneret Valerie"/>
    <s v="Laruche"/>
    <s v="999999"/>
    <s v="XN103766893JB"/>
    <s v="N"/>
    <s v="Transport"/>
    <s v="N"/>
    <s v="S"/>
    <s v="NR"/>
    <n v="0.28"/>
    <s v="16"/>
    <n v="7"/>
  </r>
  <r>
    <x v="4"/>
    <s v="0"/>
    <d v="2026-05-25T00:00:00"/>
    <s v="21320"/>
    <s v="39400"/>
    <s v=""/>
    <s v=""/>
    <s v="Jeanneret Valerie"/>
    <s v="Laruche"/>
    <s v="999999"/>
    <s v="XN103766893JB"/>
    <s v="N"/>
    <s v="Zones Difficiles d'accès"/>
    <s v="N"/>
    <m/>
    <s v="NR"/>
    <n v="0"/>
    <s v="16"/>
    <n v="5"/>
  </r>
  <r>
    <x v="4"/>
    <s v="0"/>
    <d v="2026-05-25T00:00:00"/>
    <s v="21320"/>
    <s v="44210"/>
    <s v=""/>
    <s v=""/>
    <s v="Panici Anne"/>
    <s v="Laruche"/>
    <s v="999999"/>
    <s v="XN103767015JB"/>
    <s v="N"/>
    <s v="Transport"/>
    <s v="N"/>
    <s v="S"/>
    <s v="NT"/>
    <n v="0.18"/>
    <s v="16"/>
    <n v="7"/>
  </r>
  <r>
    <x v="4"/>
    <s v="0"/>
    <d v="2026-05-25T00:00:00"/>
    <s v="21320"/>
    <s v="35170"/>
    <s v=""/>
    <s v=""/>
    <s v="Aguasca Quentin"/>
    <s v="Laruche"/>
    <s v="999999"/>
    <s v="XN103767284JB"/>
    <s v="N"/>
    <s v="Transport"/>
    <s v="N"/>
    <s v="S"/>
    <s v="NT"/>
    <n v="0.63"/>
    <s v="16"/>
    <n v="7"/>
  </r>
  <r>
    <x v="4"/>
    <s v="0"/>
    <d v="2026-05-25T00:00:00"/>
    <s v="21320"/>
    <s v="67100"/>
    <s v=""/>
    <s v=""/>
    <s v="MUTSCHLER Lucie"/>
    <s v="Laruche"/>
    <s v="999999"/>
    <s v="XN103767443JB"/>
    <s v="N"/>
    <s v="Transport"/>
    <s v="N"/>
    <s v="S"/>
    <s v="NT"/>
    <n v="0.02"/>
    <s v="16"/>
    <n v="7"/>
  </r>
  <r>
    <x v="4"/>
    <s v="0"/>
    <d v="2026-05-25T00:00:00"/>
    <s v="21320"/>
    <s v="78670"/>
    <s v=""/>
    <s v=""/>
    <s v="Duclos Normand Maria-Cristina"/>
    <s v="Laruche"/>
    <s v="999999"/>
    <s v="XN103767491JB"/>
    <s v="N"/>
    <s v="Transport"/>
    <s v="N"/>
    <s v="S"/>
    <s v="NT"/>
    <n v="0.19"/>
    <s v="16"/>
    <n v="7"/>
  </r>
  <r>
    <x v="4"/>
    <s v="0"/>
    <d v="2026-05-25T00:00:00"/>
    <s v="21320"/>
    <s v="49080"/>
    <s v=""/>
    <s v=""/>
    <s v="Thevenod Lucas"/>
    <s v="Laruche"/>
    <s v="999999"/>
    <s v="XN103767505JB"/>
    <s v="N"/>
    <s v="Transport"/>
    <s v="N"/>
    <s v="S"/>
    <s v="NT"/>
    <n v="0.41"/>
    <s v="16"/>
    <n v="7"/>
  </r>
  <r>
    <x v="4"/>
    <s v="0"/>
    <d v="2026-05-25T00:00:00"/>
    <s v="21320"/>
    <s v="29810"/>
    <s v=""/>
    <s v=""/>
    <s v="Gourmelon Marine"/>
    <s v="Laruche"/>
    <s v="999999"/>
    <s v="XN103767908JB"/>
    <s v="N"/>
    <s v="Transport"/>
    <s v="N"/>
    <s v="S"/>
    <s v="NT"/>
    <n v="0.41"/>
    <s v="16"/>
    <n v="7"/>
  </r>
  <r>
    <x v="4"/>
    <s v="0"/>
    <d v="2026-05-25T00:00:00"/>
    <s v="21320"/>
    <s v="56260"/>
    <s v=""/>
    <s v=""/>
    <s v="Lefebvre Tiphaine"/>
    <s v="Laruche"/>
    <s v="999999"/>
    <s v="XN103768568JB"/>
    <s v="N"/>
    <s v="Transport"/>
    <s v="N"/>
    <s v="S"/>
    <s v="NT"/>
    <n v="0.3"/>
    <s v="16"/>
    <n v="7"/>
  </r>
  <r>
    <x v="4"/>
    <s v="0"/>
    <d v="2026-05-25T00:00:00"/>
    <s v="21320"/>
    <s v="74160"/>
    <s v=""/>
    <s v=""/>
    <s v="Dall'arche Julien"/>
    <s v="Laruche"/>
    <s v="999999"/>
    <s v="XN103768599JB"/>
    <s v="N"/>
    <s v="Transport"/>
    <s v="N"/>
    <s v="S"/>
    <s v="NT"/>
    <n v="0.63"/>
    <s v="16"/>
    <n v="7"/>
  </r>
  <r>
    <x v="4"/>
    <s v="0"/>
    <d v="2026-05-25T00:00:00"/>
    <s v="21320"/>
    <s v="81400"/>
    <s v=""/>
    <s v=""/>
    <s v="De taeye Fanny"/>
    <s v="Laruche"/>
    <s v="999999"/>
    <s v="XN103769135JB"/>
    <s v="N"/>
    <s v="Transport"/>
    <s v="N"/>
    <s v="S"/>
    <s v="NT"/>
    <n v="0.41"/>
    <s v="16"/>
    <n v="7"/>
  </r>
  <r>
    <x v="4"/>
    <s v="0"/>
    <d v="2026-05-25T00:00:00"/>
    <s v="21320"/>
    <s v="13090"/>
    <s v=""/>
    <s v=""/>
    <s v="Fernandez Daphne"/>
    <s v="Laruche"/>
    <s v="999999"/>
    <s v="XN103769206JB"/>
    <s v="N"/>
    <s v="Transport"/>
    <s v="N"/>
    <s v="S"/>
    <s v="NT"/>
    <n v="1.75"/>
    <s v="16"/>
    <n v="7.4"/>
  </r>
  <r>
    <x v="4"/>
    <s v="0"/>
    <d v="2026-05-25T00:00:00"/>
    <s v="21320"/>
    <s v="25600"/>
    <s v=""/>
    <s v=""/>
    <s v="Gouvenot Julie"/>
    <s v="Laruche"/>
    <s v="999999"/>
    <s v="XN103769373JB"/>
    <s v="N"/>
    <s v="Transport"/>
    <s v="N"/>
    <s v="S"/>
    <s v="NT"/>
    <n v="0.41"/>
    <s v="16"/>
    <n v="7"/>
  </r>
  <r>
    <x v="4"/>
    <s v="0"/>
    <d v="2026-05-25T00:00:00"/>
    <s v="21320"/>
    <s v="75016"/>
    <s v=""/>
    <s v=""/>
    <s v="Ballu Dorothee"/>
    <s v="Laruche"/>
    <s v="999999"/>
    <s v="XN103769400JB"/>
    <s v="N"/>
    <s v="Transport"/>
    <s v="N"/>
    <s v="S"/>
    <s v="NT"/>
    <n v="0.86"/>
    <s v="16"/>
    <n v="7"/>
  </r>
  <r>
    <x v="4"/>
    <s v="0"/>
    <d v="2026-05-25T00:00:00"/>
    <s v="21320"/>
    <s v="65290"/>
    <s v=""/>
    <s v=""/>
    <s v="Alves Thibault"/>
    <s v="Laruche"/>
    <s v="999999"/>
    <s v="XN103769965JB"/>
    <s v="N"/>
    <s v="Transport"/>
    <s v="N"/>
    <s v="S"/>
    <s v="NT"/>
    <n v="0.04"/>
    <s v="16"/>
    <n v="7"/>
  </r>
  <r>
    <x v="4"/>
    <s v="0"/>
    <d v="2026-05-25T00:00:00"/>
    <s v="21320"/>
    <s v="69002"/>
    <s v=""/>
    <s v=""/>
    <s v="PICARD Aurelie"/>
    <s v="Laruche"/>
    <s v="999999"/>
    <s v="XN103771536JB"/>
    <s v="N"/>
    <s v="Transport"/>
    <s v="N"/>
    <s v="S"/>
    <s v="NT"/>
    <n v="0.42"/>
    <s v="16"/>
    <n v="7"/>
  </r>
  <r>
    <x v="4"/>
    <s v="0"/>
    <d v="2026-05-25T00:00:00"/>
    <s v="21320"/>
    <s v="84350"/>
    <s v=""/>
    <s v=""/>
    <s v="Abate Jonathan"/>
    <s v="Laruche"/>
    <s v="999999"/>
    <s v="XN103771575JB"/>
    <s v="N"/>
    <s v="Transport"/>
    <s v="N"/>
    <s v="S"/>
    <s v="NT"/>
    <n v="0.63"/>
    <s v="16"/>
    <n v="7"/>
  </r>
  <r>
    <x v="4"/>
    <s v="0"/>
    <d v="2026-05-25T00:00:00"/>
    <s v="21320"/>
    <s v="83370"/>
    <s v=""/>
    <s v=""/>
    <s v="LEBOUGRE myriam"/>
    <s v="Laruche"/>
    <s v="999999"/>
    <s v="XN103771831JB"/>
    <s v="N"/>
    <s v="Transport"/>
    <s v="N"/>
    <s v="S"/>
    <s v="NT"/>
    <n v="0.63"/>
    <s v="16"/>
    <n v="7"/>
  </r>
  <r>
    <x v="4"/>
    <s v="0"/>
    <d v="2026-05-25T00:00:00"/>
    <s v="21320"/>
    <s v="75018"/>
    <s v=""/>
    <s v=""/>
    <s v="Colpin Morel Laetitia"/>
    <s v="Laruche"/>
    <s v="999999"/>
    <s v="XN103771862JB"/>
    <s v="N"/>
    <s v="Transport"/>
    <s v="N"/>
    <s v="S"/>
    <s v="NT"/>
    <n v="1.33"/>
    <s v="16"/>
    <n v="7.4"/>
  </r>
  <r>
    <x v="4"/>
    <s v="0"/>
    <d v="2026-05-25T00:00:00"/>
    <s v="21320"/>
    <s v="67310"/>
    <s v=""/>
    <s v=""/>
    <s v="SACCHETTI Vincent"/>
    <s v="Laruche"/>
    <s v="999999"/>
    <s v="XN103772134JB"/>
    <s v="N"/>
    <s v="Transport"/>
    <s v="N"/>
    <s v="S"/>
    <s v="NT"/>
    <n v="4.032"/>
    <s v="16"/>
    <n v="8.6"/>
  </r>
  <r>
    <x v="4"/>
    <s v="0"/>
    <d v="2026-05-25T00:00:00"/>
    <s v="21320"/>
    <s v="77930"/>
    <s v=""/>
    <s v=""/>
    <s v="Crapet Marion"/>
    <s v="Laruche"/>
    <s v="999999"/>
    <s v="XN103772369JB"/>
    <s v="N"/>
    <s v="Transport"/>
    <s v="N"/>
    <s v="S"/>
    <s v="NT"/>
    <n v="0.63"/>
    <s v="16"/>
    <n v="7"/>
  </r>
  <r>
    <x v="4"/>
    <s v="0"/>
    <d v="2026-05-25T00:00:00"/>
    <s v="21320"/>
    <s v="53120"/>
    <s v=""/>
    <s v=""/>
    <s v="Gaultier Frederic"/>
    <s v="Laruche"/>
    <s v="999999"/>
    <s v="XN103772899JB"/>
    <s v="N"/>
    <s v="Transport"/>
    <s v="N"/>
    <s v="S"/>
    <s v="NT"/>
    <n v="0.42"/>
    <s v="16"/>
    <n v="7"/>
  </r>
  <r>
    <x v="4"/>
    <s v="0"/>
    <d v="2026-05-25T00:00:00"/>
    <s v="21320"/>
    <s v="29180"/>
    <s v=""/>
    <s v=""/>
    <s v="Bevan Lucie"/>
    <s v="Laruche"/>
    <s v="999999"/>
    <s v="XN103772925JB"/>
    <s v="N"/>
    <s v="Transport"/>
    <s v="N"/>
    <s v="S"/>
    <s v="NT"/>
    <n v="0.84"/>
    <s v="16"/>
    <n v="7"/>
  </r>
  <r>
    <x v="4"/>
    <s v="0"/>
    <d v="2026-05-25T00:00:00"/>
    <s v="21320"/>
    <s v="56510"/>
    <s v=""/>
    <s v=""/>
    <s v="DEPIN Maryline"/>
    <s v="Laruche"/>
    <s v="999999"/>
    <s v="XN103776343JB"/>
    <s v="N"/>
    <s v="Transport"/>
    <s v="N"/>
    <s v="S"/>
    <s v="NT"/>
    <n v="0.52"/>
    <s v="16"/>
    <n v="7"/>
  </r>
  <r>
    <x v="4"/>
    <s v="0"/>
    <d v="2026-05-25T00:00:00"/>
    <s v="21320"/>
    <s v="92130"/>
    <s v=""/>
    <s v=""/>
    <s v="Wehl Tamara"/>
    <s v="Laruche"/>
    <s v="999999"/>
    <s v="XN103786748JB"/>
    <s v="N"/>
    <s v="Transport"/>
    <s v="N"/>
    <s v="S"/>
    <s v="NT"/>
    <n v="0.42"/>
    <s v="16"/>
    <n v="7"/>
  </r>
  <r>
    <x v="4"/>
    <s v="0"/>
    <d v="2026-05-25T00:00:00"/>
    <s v="21320"/>
    <s v="95270"/>
    <s v=""/>
    <s v=""/>
    <s v="Peyne Baptiste"/>
    <s v="Laruche"/>
    <s v="999999"/>
    <s v="XN103919210JB"/>
    <s v="N"/>
    <s v="Transport"/>
    <s v="N"/>
    <s v="S"/>
    <s v="NT"/>
    <n v="0.13"/>
    <s v="16"/>
    <n v="7"/>
  </r>
  <r>
    <x v="4"/>
    <s v="0"/>
    <d v="2026-05-26T00:00:00"/>
    <s v="21320"/>
    <s v="78110"/>
    <s v=""/>
    <s v=""/>
    <s v="MAETZ GERARD"/>
    <s v="Laruche"/>
    <s v="999999"/>
    <s v="XN104299000JB"/>
    <s v="N"/>
    <s v="Transport"/>
    <s v="N"/>
    <s v="S"/>
    <s v="NT"/>
    <n v="0.09"/>
    <s v="16"/>
    <n v="7"/>
  </r>
  <r>
    <x v="4"/>
    <s v="0"/>
    <d v="2026-05-26T00:00:00"/>
    <s v="21320"/>
    <s v="13090"/>
    <s v=""/>
    <s v=""/>
    <s v="Garrison Aurelie"/>
    <s v="Laruche"/>
    <s v="999999"/>
    <s v="XN104301065JB"/>
    <s v="N"/>
    <s v="Transport"/>
    <s v="N"/>
    <s v="S"/>
    <s v="NT"/>
    <n v="4.532"/>
    <s v="16"/>
    <n v="8.6"/>
  </r>
  <r>
    <x v="4"/>
    <s v="0"/>
    <d v="2026-05-26T00:00:00"/>
    <s v="21320"/>
    <s v="56190"/>
    <s v=""/>
    <s v=""/>
    <s v="Quemeneur Nadine"/>
    <s v="Laruche"/>
    <s v="999999"/>
    <s v="XN104301613JB"/>
    <s v="N"/>
    <s v="Transport"/>
    <s v="N"/>
    <s v="S"/>
    <s v="NT"/>
    <n v="0.29"/>
    <s v="16"/>
    <n v="7"/>
  </r>
  <r>
    <x v="4"/>
    <s v="0"/>
    <d v="2026-05-26T00:00:00"/>
    <s v="21320"/>
    <s v="75015"/>
    <s v=""/>
    <s v=""/>
    <s v="Perarnau Marie"/>
    <s v="Laruche"/>
    <s v="999999"/>
    <s v="XN104304570JB"/>
    <s v="N"/>
    <s v="Transport"/>
    <s v="N"/>
    <s v="S"/>
    <s v="NT"/>
    <n v="4.678"/>
    <s v="16"/>
    <n v="8.6"/>
  </r>
  <r>
    <x v="4"/>
    <s v="0"/>
    <d v="2026-05-26T00:00:00"/>
    <s v="21320"/>
    <s v="36320"/>
    <s v=""/>
    <s v=""/>
    <s v="Warre Leigh"/>
    <s v="Laruche"/>
    <s v="999999"/>
    <s v="XN104317587JB"/>
    <s v="N"/>
    <s v="Transport"/>
    <s v="N"/>
    <s v="S"/>
    <s v="NT"/>
    <n v="0.4"/>
    <s v="16"/>
    <n v="7"/>
  </r>
  <r>
    <x v="4"/>
    <s v="0"/>
    <d v="2026-05-26T00:00:00"/>
    <s v="21320"/>
    <s v="59247"/>
    <s v=""/>
    <s v=""/>
    <s v="longuepee domonique"/>
    <s v="Laruche"/>
    <s v="999999"/>
    <s v="XN104320657JB"/>
    <s v="N"/>
    <s v="Transport"/>
    <s v="N"/>
    <s v="S"/>
    <s v="NT"/>
    <n v="5.069"/>
    <s v="16"/>
    <n v="9"/>
  </r>
  <r>
    <x v="4"/>
    <s v="0"/>
    <d v="2026-05-26T00:00:00"/>
    <s v="21320"/>
    <s v="92110"/>
    <s v=""/>
    <s v=""/>
    <s v="axdis armel axdis armel"/>
    <s v="Laruche"/>
    <s v="999999"/>
    <s v="XN104525390JB"/>
    <s v="N"/>
    <s v="Transport"/>
    <s v="N"/>
    <s v="S"/>
    <s v="NT"/>
    <n v="0.01"/>
    <s v="16"/>
    <n v="7"/>
  </r>
  <r>
    <x v="4"/>
    <s v="0"/>
    <d v="2026-05-26T00:00:00"/>
    <s v="21320"/>
    <s v="60150"/>
    <s v=""/>
    <s v=""/>
    <s v="Vanpevenage Pascale"/>
    <s v="Laruche"/>
    <s v="999999"/>
    <s v="XN104550505JB"/>
    <s v="N"/>
    <s v="Transport"/>
    <s v="N"/>
    <s v="S"/>
    <s v="NT"/>
    <n v="4.678"/>
    <s v="16"/>
    <n v="8.6"/>
  </r>
  <r>
    <x v="4"/>
    <s v="0"/>
    <d v="2026-05-26T00:00:00"/>
    <s v="21320"/>
    <s v="13011"/>
    <s v=""/>
    <s v=""/>
    <s v="BRANCALEONIAlic"/>
    <s v="DEFECTUEUX"/>
    <s v="999999"/>
    <s v="XN104633111JB"/>
    <s v="N"/>
    <s v="Transport"/>
    <s v="N"/>
    <s v="S"/>
    <s v="NT"/>
    <n v="4.477"/>
    <s v="16"/>
    <n v="8.6"/>
  </r>
  <r>
    <x v="5"/>
    <s v="2"/>
    <d v="2026-05-26T00:00:00"/>
    <s v="21320"/>
    <s v="13014"/>
    <s v=""/>
    <s v=""/>
    <s v="MAXENCEJean Mar"/>
    <s v="3573-B2B"/>
    <s v="999999"/>
    <s v="XN104661903JB"/>
    <s v="N"/>
    <s v="Transport"/>
    <s v="N"/>
    <s v="S"/>
    <s v="NT"/>
    <n v="9"/>
    <s v="16"/>
    <n v="10.2"/>
  </r>
  <r>
    <x v="4"/>
    <s v="0"/>
    <d v="2026-05-26T00:00:00"/>
    <s v="21320"/>
    <s v="69500"/>
    <s v=""/>
    <s v=""/>
    <s v="breniaux veronique"/>
    <s v="Laruche"/>
    <s v="999999"/>
    <s v="XN104749738JB"/>
    <s v="N"/>
    <s v="Transport"/>
    <s v="N"/>
    <s v="S"/>
    <s v="NT"/>
    <n v="4.787"/>
    <s v="16"/>
    <n v="8.6"/>
  </r>
  <r>
    <x v="4"/>
    <s v="0"/>
    <d v="2026-05-26T00:00:00"/>
    <s v="21320"/>
    <s v="14600"/>
    <s v=""/>
    <s v=""/>
    <s v="ESTABLIE Annie"/>
    <s v="Laruche"/>
    <s v="999999"/>
    <s v="XN104758315JB"/>
    <s v="N"/>
    <s v="Transport"/>
    <s v="N"/>
    <s v="S"/>
    <s v="NT"/>
    <n v="1.16"/>
    <s v="16"/>
    <n v="7.4"/>
  </r>
  <r>
    <x v="4"/>
    <s v="0"/>
    <d v="2026-05-26T00:00:00"/>
    <s v="21320"/>
    <s v="92120"/>
    <s v=""/>
    <s v=""/>
    <s v="Guessel Emma"/>
    <s v="Laruche"/>
    <s v="999999"/>
    <s v="XN104923476JB"/>
    <s v="N"/>
    <s v="Transport"/>
    <s v="N"/>
    <s v="S"/>
    <s v="NT"/>
    <n v="4.638"/>
    <s v="16"/>
    <n v="8.6"/>
  </r>
  <r>
    <x v="4"/>
    <s v="0"/>
    <d v="2026-05-26T00:00:00"/>
    <s v="21320"/>
    <s v="09310"/>
    <s v=""/>
    <s v=""/>
    <s v="Derache Catherine"/>
    <s v="Laruche"/>
    <s v="999999"/>
    <s v="XN104927994JB"/>
    <s v="N"/>
    <s v="Transport"/>
    <s v="N"/>
    <s v="S"/>
    <s v="NT"/>
    <n v="4.787"/>
    <s v="16"/>
    <n v="8.6"/>
  </r>
  <r>
    <x v="4"/>
    <s v="0"/>
    <d v="2026-05-26T00:00:00"/>
    <s v="21320"/>
    <s v="09310"/>
    <s v=""/>
    <s v=""/>
    <s v="Derache Catherine"/>
    <s v="Laruche"/>
    <s v="999999"/>
    <s v="XN104927994JB"/>
    <s v="N"/>
    <s v="Zones Difficiles d'accès"/>
    <s v="N"/>
    <m/>
    <s v="NT"/>
    <n v="0"/>
    <s v="16"/>
    <n v="5"/>
  </r>
  <r>
    <x v="4"/>
    <s v="0"/>
    <d v="2026-05-27T00:00:00"/>
    <s v="21320"/>
    <s v="43000"/>
    <s v=""/>
    <s v=""/>
    <s v="Verdier Pauline"/>
    <s v="Laruche"/>
    <s v="999999"/>
    <s v="XN105360309JB"/>
    <s v="N"/>
    <s v="Transport"/>
    <s v="N"/>
    <s v="S"/>
    <s v="NT"/>
    <n v="1.56"/>
    <s v="16"/>
    <n v="7.4"/>
  </r>
  <r>
    <x v="4"/>
    <s v="0"/>
    <d v="2026-05-27T00:00:00"/>
    <s v="21320"/>
    <s v="81400"/>
    <s v=""/>
    <s v=""/>
    <s v="BONNET patricia"/>
    <s v="Laruche"/>
    <s v="999999"/>
    <s v="XN105366845JB"/>
    <s v="N"/>
    <s v="Transport"/>
    <s v="N"/>
    <s v="S"/>
    <s v="NT"/>
    <n v="0.27"/>
    <s v="16"/>
    <n v="7"/>
  </r>
  <r>
    <x v="4"/>
    <s v="0"/>
    <d v="2026-05-27T00:00:00"/>
    <s v="21320"/>
    <s v="94700"/>
    <s v=""/>
    <s v=""/>
    <s v="Laval Romain"/>
    <s v="Laruche"/>
    <s v="999999"/>
    <s v="XN105367165JB"/>
    <s v="N"/>
    <s v="Transport"/>
    <s v="N"/>
    <s v="S"/>
    <s v="NT"/>
    <n v="2.429"/>
    <s v="16"/>
    <n v="7.8"/>
  </r>
  <r>
    <x v="4"/>
    <s v="0"/>
    <d v="2026-05-27T00:00:00"/>
    <s v="21320"/>
    <s v="94700"/>
    <s v=""/>
    <s v=""/>
    <s v="Laval Romain"/>
    <s v="Laruche"/>
    <s v="999999"/>
    <s v="XN105367165JB"/>
    <s v="N"/>
    <s v="Supplement Etiquette Non Conforme"/>
    <s v="N"/>
    <m/>
    <s v="NT"/>
    <n v="0"/>
    <s v="16"/>
    <n v="2"/>
  </r>
  <r>
    <x v="4"/>
    <s v="0"/>
    <d v="2026-05-27T00:00:00"/>
    <s v="21320"/>
    <s v="08310"/>
    <s v=""/>
    <s v=""/>
    <s v="Vade Leo"/>
    <s v="Laruche"/>
    <s v="999999"/>
    <s v="XN105368846JB"/>
    <s v="N"/>
    <s v="Transport"/>
    <s v="N"/>
    <s v="S"/>
    <s v="NT"/>
    <n v="0.15"/>
    <s v="16"/>
    <n v="7"/>
  </r>
  <r>
    <x v="4"/>
    <s v="0"/>
    <d v="2026-05-27T00:00:00"/>
    <s v="21320"/>
    <s v="50180"/>
    <s v=""/>
    <s v=""/>
    <s v="Pask Sally"/>
    <s v="Laruche"/>
    <s v="999999"/>
    <s v="XN105376595JB"/>
    <s v="N"/>
    <s v="Transport"/>
    <s v="N"/>
    <s v="S"/>
    <s v="NT"/>
    <n v="4.532"/>
    <s v="16"/>
    <n v="8.6"/>
  </r>
  <r>
    <x v="4"/>
    <s v="0"/>
    <d v="2026-05-27T00:00:00"/>
    <s v="21320"/>
    <s v="11100"/>
    <s v=""/>
    <s v=""/>
    <s v="dominati sandra"/>
    <s v="Laruche"/>
    <s v="999999"/>
    <s v="XN105613382JB"/>
    <s v="N"/>
    <s v="Transport"/>
    <s v="N"/>
    <s v="S"/>
    <s v="NT"/>
    <n v="4.506"/>
    <s v="16"/>
    <n v="8.6"/>
  </r>
  <r>
    <x v="4"/>
    <s v="0"/>
    <d v="2026-05-27T00:00:00"/>
    <s v="21320"/>
    <s v="61550"/>
    <s v=""/>
    <s v=""/>
    <s v="le baillif francoise"/>
    <s v="Laruche"/>
    <s v="999999"/>
    <s v="XN105680121JB"/>
    <s v="N"/>
    <s v="Transport"/>
    <s v="N"/>
    <s v="S"/>
    <s v="NT"/>
    <n v="0.979"/>
    <s v="16"/>
    <n v="7"/>
  </r>
  <r>
    <x v="4"/>
    <s v="0"/>
    <d v="2026-05-27T00:00:00"/>
    <s v="21320"/>
    <s v="56890"/>
    <s v=""/>
    <s v=""/>
    <s v="Le Marec Laurence"/>
    <s v="Laruche"/>
    <s v="999999"/>
    <s v="XN105720982JB"/>
    <s v="N"/>
    <s v="Transport"/>
    <s v="N"/>
    <s v="S"/>
    <s v="NT"/>
    <n v="3.393"/>
    <s v="16"/>
    <n v="8.199999999999999"/>
  </r>
  <r>
    <x v="4"/>
    <s v="0"/>
    <d v="2026-05-27T00:00:00"/>
    <s v="21320"/>
    <s v="91820"/>
    <s v=""/>
    <s v=""/>
    <s v="JACQUOT FABIENNE"/>
    <s v="Laruche"/>
    <s v="999999"/>
    <s v="XN105735032JB"/>
    <s v="N"/>
    <s v="Transport"/>
    <s v="N"/>
    <s v="S"/>
    <s v="NT"/>
    <n v="26.438"/>
    <s v="16"/>
    <n v="17.4"/>
  </r>
  <r>
    <x v="4"/>
    <s v="0"/>
    <d v="2026-05-27T00:00:00"/>
    <s v="21320"/>
    <s v="91300"/>
    <s v=""/>
    <s v=""/>
    <s v="Areny Mathilde"/>
    <s v="Laruche"/>
    <s v="999999"/>
    <s v="XN105749907JB"/>
    <s v="N"/>
    <s v="Transport"/>
    <s v="N"/>
    <s v="S"/>
    <s v="NT"/>
    <n v="1.392"/>
    <s v="16"/>
    <n v="7.4"/>
  </r>
  <r>
    <x v="4"/>
    <s v="0"/>
    <d v="2026-05-28T00:00:00"/>
    <s v="21320"/>
    <s v="06330"/>
    <s v=""/>
    <s v=""/>
    <s v="Theux Galina"/>
    <s v="Laruche"/>
    <s v="999999"/>
    <s v="XN106153798JB"/>
    <s v="N"/>
    <s v="Transport"/>
    <s v="N"/>
    <s v="S"/>
    <s v="NT"/>
    <n v="0.29"/>
    <s v="16"/>
    <n v="7"/>
  </r>
  <r>
    <x v="4"/>
    <s v="0"/>
    <d v="2026-05-28T00:00:00"/>
    <s v="21320"/>
    <s v="52360"/>
    <s v=""/>
    <s v=""/>
    <s v="CHEMIN Regis"/>
    <s v="Laruche"/>
    <s v="999999"/>
    <s v="XN106156661JB"/>
    <s v="N"/>
    <s v="Transport"/>
    <s v="N"/>
    <s v="S"/>
    <s v="NR"/>
    <n v="0.4"/>
    <s v="16"/>
    <n v="7"/>
  </r>
  <r>
    <x v="4"/>
    <s v="0"/>
    <d v="2026-05-28T00:00:00"/>
    <s v="21320"/>
    <s v="91450"/>
    <s v=""/>
    <s v=""/>
    <s v="Lemee Matthieu"/>
    <s v="Laruche"/>
    <s v="999999"/>
    <s v="XN106161410JB"/>
    <s v="N"/>
    <s v="Transport"/>
    <s v="N"/>
    <s v="S"/>
    <s v="NT"/>
    <n v="2.65"/>
    <s v="16"/>
    <n v="7.8"/>
  </r>
  <r>
    <x v="4"/>
    <s v="0"/>
    <d v="2026-05-28T00:00:00"/>
    <s v="21320"/>
    <s v="78480"/>
    <s v=""/>
    <s v=""/>
    <s v="Chez Mme GUILLOU Rene TILLIET"/>
    <s v="Laruche"/>
    <s v="999999"/>
    <s v="XN106167341JB"/>
    <s v="N"/>
    <s v="Transport"/>
    <s v="N"/>
    <s v="S"/>
    <s v="NT"/>
    <n v="0.07000000000000001"/>
    <s v="16"/>
    <n v="7"/>
  </r>
  <r>
    <x v="4"/>
    <s v="0"/>
    <d v="2026-05-28T00:00:00"/>
    <s v="21320"/>
    <s v="28110"/>
    <s v=""/>
    <s v=""/>
    <s v="Enifer Rajaa"/>
    <s v="Laruche"/>
    <s v="999999"/>
    <s v="XN106170734JB"/>
    <s v="N"/>
    <s v="Transport"/>
    <s v="N"/>
    <s v="S"/>
    <s v="NT"/>
    <n v="1.638"/>
    <s v="16"/>
    <n v="7.4"/>
  </r>
  <r>
    <x v="4"/>
    <s v="0"/>
    <d v="2026-05-28T00:00:00"/>
    <s v="21320"/>
    <s v="67730"/>
    <s v=""/>
    <s v=""/>
    <s v="Philippon Daniel"/>
    <s v="Laruche"/>
    <s v="999999"/>
    <s v="XN106181017JB"/>
    <s v="N"/>
    <s v="Transport"/>
    <s v="N"/>
    <s v="S"/>
    <s v="NT"/>
    <n v="0.13"/>
    <s v="16"/>
    <n v="7"/>
  </r>
  <r>
    <x v="4"/>
    <s v="0"/>
    <d v="2026-05-28T00:00:00"/>
    <s v="21320"/>
    <s v="45640"/>
    <s v=""/>
    <s v=""/>
    <s v="Douchet Liliane"/>
    <s v="Laruche"/>
    <s v="999999"/>
    <s v="XN106182057JB"/>
    <s v="N"/>
    <s v="Transport"/>
    <s v="N"/>
    <s v="S"/>
    <s v="NT"/>
    <n v="0.2"/>
    <s v="16"/>
    <n v="7"/>
  </r>
  <r>
    <x v="4"/>
    <s v="0"/>
    <d v="2026-05-28T00:00:00"/>
    <s v="21320"/>
    <s v="72220"/>
    <s v=""/>
    <s v=""/>
    <s v="Manac¿h Virginie"/>
    <s v="Laruche"/>
    <s v="999999"/>
    <s v="XN106182556JB"/>
    <s v="N"/>
    <s v="Transport"/>
    <s v="N"/>
    <s v="S"/>
    <s v="NT"/>
    <n v="0.4"/>
    <s v="16"/>
    <n v="7"/>
  </r>
  <r>
    <x v="4"/>
    <s v="0"/>
    <d v="2026-05-28T00:00:00"/>
    <s v="21320"/>
    <s v="31530"/>
    <s v=""/>
    <s v=""/>
    <s v="PANNEBIAU ANNICK"/>
    <s v="Laruche"/>
    <s v="999999"/>
    <s v="XN106187624JB"/>
    <s v="N"/>
    <s v="Transport"/>
    <s v="N"/>
    <s v="S"/>
    <s v="NT"/>
    <n v="0.15"/>
    <s v="16"/>
    <n v="7"/>
  </r>
  <r>
    <x v="4"/>
    <s v="0"/>
    <d v="2026-05-28T00:00:00"/>
    <s v="21320"/>
    <s v="02410"/>
    <s v=""/>
    <s v=""/>
    <s v="Leconte Louise"/>
    <s v="Laruche"/>
    <s v="999999"/>
    <s v="XN106188341JB"/>
    <s v="N"/>
    <s v="Transport"/>
    <s v="N"/>
    <s v="S"/>
    <s v="NT"/>
    <n v="4.638"/>
    <s v="16"/>
    <n v="8.6"/>
  </r>
  <r>
    <x v="4"/>
    <s v="0"/>
    <d v="2026-05-28T00:00:00"/>
    <s v="21320"/>
    <s v="75007"/>
    <s v=""/>
    <s v=""/>
    <s v="Notarantonio Catherine"/>
    <s v="Laruche"/>
    <s v="999999"/>
    <s v="XN106189231JB"/>
    <s v="N"/>
    <s v="Transport"/>
    <s v="N"/>
    <s v="S"/>
    <s v="NT"/>
    <n v="2.195"/>
    <s v="16"/>
    <n v="7.8"/>
  </r>
  <r>
    <x v="4"/>
    <s v="0"/>
    <d v="2026-05-28T00:00:00"/>
    <s v="21320"/>
    <s v="56890"/>
    <s v=""/>
    <s v=""/>
    <s v="LE MAREC Laurence"/>
    <s v="Laruche"/>
    <s v="999999"/>
    <s v="XN106413515JB"/>
    <s v="N"/>
    <s v="Transport"/>
    <s v="N"/>
    <s v="S"/>
    <s v="NT"/>
    <n v="1.44"/>
    <s v="16"/>
    <n v="7.4"/>
  </r>
  <r>
    <x v="4"/>
    <s v="0"/>
    <d v="2026-05-28T00:00:00"/>
    <s v="21320"/>
    <s v="45740"/>
    <s v=""/>
    <s v=""/>
    <s v="Couvreur Sarah"/>
    <s v="Laruche"/>
    <s v="999999"/>
    <s v="XN106473505JB"/>
    <s v="N"/>
    <s v="Transport"/>
    <s v="N"/>
    <s v="S"/>
    <s v="NT"/>
    <n v="4.532"/>
    <s v="16"/>
    <n v="8.6"/>
  </r>
  <r>
    <x v="4"/>
    <s v="0"/>
    <d v="2026-05-28T00:00:00"/>
    <s v="21320"/>
    <s v="13330"/>
    <s v=""/>
    <s v=""/>
    <s v="gonzalez walter"/>
    <s v="Laruche"/>
    <s v="999999"/>
    <s v="XN106564317JB"/>
    <s v="N"/>
    <s v="Transport"/>
    <s v="N"/>
    <s v="S"/>
    <s v="NT"/>
    <n v="0.27"/>
    <s v="16"/>
    <n v="7"/>
  </r>
  <r>
    <x v="4"/>
    <s v="0"/>
    <d v="2026-05-29T00:00:00"/>
    <s v="21320"/>
    <s v="69008"/>
    <s v=""/>
    <s v=""/>
    <s v="Douza Fateh"/>
    <s v="Laruche"/>
    <s v="999999"/>
    <s v="XN106937084JB"/>
    <s v="N"/>
    <s v="Transport"/>
    <s v="N"/>
    <s v="S"/>
    <s v="NT"/>
    <n v="0.93"/>
    <s v="16"/>
    <n v="7"/>
  </r>
  <r>
    <x v="4"/>
    <s v="0"/>
    <d v="2026-05-29T00:00:00"/>
    <s v="21320"/>
    <s v="91380"/>
    <s v=""/>
    <s v=""/>
    <s v="PETRO ANAIS"/>
    <s v="Laruche"/>
    <s v="999999"/>
    <s v="XN106963835JB"/>
    <s v="N"/>
    <s v="Transport"/>
    <s v="N"/>
    <s v="S"/>
    <s v="NT"/>
    <n v="0.9"/>
    <s v="16"/>
    <n v="7"/>
  </r>
  <r>
    <x v="4"/>
    <s v="0"/>
    <d v="2026-05-29T00:00:00"/>
    <s v="21320"/>
    <s v="92500"/>
    <s v=""/>
    <s v=""/>
    <s v="Lucas Jean-Christophe"/>
    <s v="Laruche"/>
    <s v="999999"/>
    <s v="XN106966307JB"/>
    <s v="N"/>
    <s v="Transport"/>
    <s v="N"/>
    <s v="S"/>
    <s v="NT"/>
    <n v="0.1"/>
    <s v="16"/>
    <n v="7"/>
  </r>
  <r>
    <x v="4"/>
    <s v="0"/>
    <d v="2026-05-29T00:00:00"/>
    <s v="21320"/>
    <s v="77000"/>
    <s v=""/>
    <s v=""/>
    <s v="MAGNIEN Beatrice"/>
    <s v="Laruche"/>
    <s v="999999"/>
    <s v="XN106972378JB"/>
    <s v="N"/>
    <s v="Transport"/>
    <s v="N"/>
    <s v="S"/>
    <s v="NT"/>
    <n v="0.08"/>
    <s v="16"/>
    <n v="7"/>
  </r>
  <r>
    <x v="4"/>
    <s v="0"/>
    <d v="2026-05-29T00:00:00"/>
    <s v="21320"/>
    <s v="61190"/>
    <s v=""/>
    <s v=""/>
    <s v="JEANNES Marie claire"/>
    <s v="Laruche"/>
    <s v="999999"/>
    <s v="XN107235215JB"/>
    <s v="N"/>
    <s v="Transport"/>
    <s v="N"/>
    <s v="S"/>
    <s v="NT"/>
    <n v="0.234"/>
    <s v="16"/>
    <n v="7"/>
  </r>
  <r>
    <x v="4"/>
    <s v="0"/>
    <d v="2026-05-29T00:00:00"/>
    <s v="21320"/>
    <s v="25240"/>
    <s v=""/>
    <s v=""/>
    <s v="Michaud Denis"/>
    <s v="Laruche"/>
    <s v="999999"/>
    <s v="XN107236627JB"/>
    <s v="N"/>
    <s v="Transport"/>
    <s v="N"/>
    <s v="S"/>
    <s v="NT"/>
    <n v="0.13"/>
    <s v="16"/>
    <n v="7"/>
  </r>
  <r>
    <x v="4"/>
    <s v="0"/>
    <d v="2026-05-29T00:00:00"/>
    <s v="21320"/>
    <s v="25240"/>
    <s v=""/>
    <s v=""/>
    <s v="Michaud Denis"/>
    <s v="Laruche"/>
    <s v="999999"/>
    <s v="XN107236627JB"/>
    <s v="N"/>
    <s v="Zones Difficiles d'accès"/>
    <s v="N"/>
    <m/>
    <s v="NT"/>
    <n v="0"/>
    <s v="16"/>
    <n v="5"/>
  </r>
  <r>
    <x v="4"/>
    <s v="0"/>
    <d v="2026-05-29T00:00:00"/>
    <s v="21320"/>
    <s v="22960"/>
    <s v=""/>
    <s v=""/>
    <s v="Fanic Solange"/>
    <s v="Laruche"/>
    <s v="999999"/>
    <s v="XN107244331JB"/>
    <s v="N"/>
    <s v="Transport"/>
    <s v="N"/>
    <s v="S"/>
    <s v="NT"/>
    <n v="4.638"/>
    <s v="16"/>
    <n v="8.6"/>
  </r>
  <r>
    <x v="4"/>
    <s v="0"/>
    <d v="2026-05-29T00:00:00"/>
    <s v="21320"/>
    <s v="75013"/>
    <s v=""/>
    <s v=""/>
    <s v="Kouzmina Marie"/>
    <s v="Laruche"/>
    <s v="999999"/>
    <s v="XN107245178JB"/>
    <s v="N"/>
    <s v="Transport"/>
    <s v="N"/>
    <s v="S"/>
    <s v="NT"/>
    <n v="0.11"/>
    <s v="16"/>
    <n v="7"/>
  </r>
  <r>
    <x v="4"/>
    <s v="0"/>
    <d v="2026-05-29T00:00:00"/>
    <s v="21320"/>
    <s v="77400"/>
    <s v=""/>
    <s v=""/>
    <s v="Sawaya Pascaline"/>
    <s v="Laruche"/>
    <s v="999999"/>
    <s v="XN107316753JB"/>
    <s v="N"/>
    <s v="Transport"/>
    <s v="N"/>
    <s v="S"/>
    <s v="NT"/>
    <n v="5.904"/>
    <s v="16"/>
    <n v="9"/>
  </r>
  <r>
    <x v="4"/>
    <s v="0"/>
    <d v="2026-05-29T00:00:00"/>
    <s v="21320"/>
    <s v="34110"/>
    <s v=""/>
    <s v=""/>
    <s v="Servigne Lyliane"/>
    <s v="Laruche"/>
    <s v="999999"/>
    <s v="XN107337237JB"/>
    <s v="N"/>
    <s v="Transport"/>
    <s v="N"/>
    <s v="S"/>
    <s v="NT"/>
    <n v="6.273"/>
    <s v="16"/>
    <n v="9.4"/>
  </r>
  <r>
    <x v="4"/>
    <s v="0"/>
    <d v="2026-05-05T00:00:00"/>
    <s v="21320"/>
    <s v="59930"/>
    <s v=""/>
    <s v=""/>
    <s v="LORIDAN Thomas"/>
    <s v="Laruche"/>
    <s v="999999"/>
    <s v="XR552362573FR"/>
    <s v="N"/>
    <s v="Transport"/>
    <s v="N"/>
    <s v="S"/>
    <s v="NT"/>
    <n v="3.84"/>
    <s v="1S"/>
    <n v="6.9"/>
  </r>
  <r>
    <x v="4"/>
    <s v="0"/>
    <d v="2026-05-15T00:00:00"/>
    <s v="21320"/>
    <s v="75007"/>
    <s v=""/>
    <s v=""/>
    <s v="Nikitina Natalia"/>
    <s v="Laruche"/>
    <s v="999999"/>
    <s v="XR557181326FR"/>
    <s v="N"/>
    <s v="Transport"/>
    <s v="N"/>
    <s v="S"/>
    <s v="NT"/>
    <n v="1.65"/>
    <s v="1S"/>
    <n v="6.3"/>
  </r>
  <r>
    <x v="4"/>
    <s v="0"/>
    <d v="2026-05-18T00:00:00"/>
    <s v="21320"/>
    <s v="75001"/>
    <s v=""/>
    <s v=""/>
    <s v="Loeb Frederic"/>
    <s v="Laruche"/>
    <s v="999999"/>
    <s v="XR557669944FR"/>
    <s v="N"/>
    <s v="Transport"/>
    <s v="N"/>
    <s v="S"/>
    <s v="NT"/>
    <n v="3.51"/>
    <s v="1S"/>
    <n v="6.9"/>
  </r>
  <r>
    <x v="4"/>
    <s v="0"/>
    <d v="2026-05-18T00:00:00"/>
    <s v="21320"/>
    <s v="75001"/>
    <s v=""/>
    <s v=""/>
    <s v="Loeb Frederic"/>
    <s v="Laruche"/>
    <s v="999999"/>
    <s v="XR557669944FR"/>
    <s v="N"/>
    <s v="Supplement domicile prive"/>
    <s v="N"/>
    <m/>
    <s v="NT"/>
    <n v="0"/>
    <s v="1S"/>
    <n v="3.95"/>
  </r>
  <r>
    <x v="4"/>
    <s v="0"/>
    <d v="2026-05-22T00:00:00"/>
    <s v="21320"/>
    <s v="75011"/>
    <s v=""/>
    <s v=""/>
    <s v="Emma Graneri"/>
    <s v="Laruche"/>
    <s v="999999"/>
    <s v="XR560584736FR"/>
    <s v="N"/>
    <s v="Transport"/>
    <s v="N"/>
    <s v="S"/>
    <s v="NT"/>
    <n v="1.462"/>
    <s v="1S"/>
    <n v="6.3"/>
  </r>
  <r>
    <x v="4"/>
    <s v="0"/>
    <d v="2026-05-25T00:00:00"/>
    <s v="21320"/>
    <s v="13001"/>
    <s v=""/>
    <s v=""/>
    <s v="Barras Julie"/>
    <s v="Laruche"/>
    <s v="999999"/>
    <s v="XR561350834FR"/>
    <s v="N"/>
    <s v="Transport"/>
    <s v="N"/>
    <s v="S"/>
    <s v="NT"/>
    <n v="2.05"/>
    <s v="1S"/>
    <n v="6.6"/>
  </r>
  <r>
    <x v="4"/>
    <s v="0"/>
    <d v="2026-05-25T00:00:00"/>
    <s v="21320"/>
    <s v="93320"/>
    <s v=""/>
    <s v=""/>
    <s v="MOHAMED SONIA"/>
    <s v="Laruche"/>
    <s v="999999"/>
    <s v="XR561444457FR"/>
    <s v="N"/>
    <s v="Transport"/>
    <s v="N"/>
    <s v="S"/>
    <s v="NT"/>
    <n v="0.626"/>
    <s v="1S"/>
    <n v="6"/>
  </r>
  <r>
    <x v="4"/>
    <s v="0"/>
    <d v="2026-05-25T00:00:00"/>
    <s v="21320"/>
    <s v="93320"/>
    <s v=""/>
    <s v=""/>
    <s v="MOHAMED SONIA"/>
    <s v="Laruche"/>
    <s v="999999"/>
    <s v="XR561444457FR"/>
    <s v="N"/>
    <s v="Supplement domicile prive"/>
    <s v="N"/>
    <m/>
    <s v="NT"/>
    <n v="0"/>
    <s v="1S"/>
    <n v="3.95"/>
  </r>
  <r>
    <x v="4"/>
    <s v="0"/>
    <d v="2026-05-28T00:00:00"/>
    <s v="21320"/>
    <s v="74200"/>
    <s v=""/>
    <s v=""/>
    <s v="Satoriz Anthy-sur-Leman"/>
    <s v="Laruche"/>
    <s v="26065886"/>
    <s v="XR563408611FR"/>
    <s v="O"/>
    <s v="Transport"/>
    <s v="N"/>
    <s v="S"/>
    <s v="NT"/>
    <n v="12.15"/>
    <s v="1S"/>
    <n v="0"/>
  </r>
  <r>
    <x v="4"/>
    <s v="0"/>
    <d v="2026-05-28T00:00:00"/>
    <s v="21320"/>
    <s v="74200"/>
    <s v=""/>
    <s v=""/>
    <s v="Satoriz Anthy-sur-Leman"/>
    <s v="Laruche"/>
    <s v="26065886"/>
    <s v="XR563408625FR"/>
    <s v="O"/>
    <s v="Transport"/>
    <s v="N"/>
    <s v="S"/>
    <s v="NT"/>
    <n v="9.9"/>
    <s v="1S"/>
    <n v="14.55"/>
  </r>
  <r>
    <x v="4"/>
    <s v="0"/>
    <d v="2026-05-09T00:00:00"/>
    <s v="21320"/>
    <s v="69300"/>
    <s v=""/>
    <s v=""/>
    <s v="2126Y"/>
    <s v="Laruche"/>
    <s v="999999"/>
    <s v="XS435858308FR"/>
    <s v="N"/>
    <s v="Transport"/>
    <s v="N"/>
    <s v="RR"/>
    <s v="NT"/>
    <n v="1.247"/>
    <s v="86"/>
    <n v="0"/>
  </r>
  <r>
    <x v="4"/>
    <s v="0"/>
    <d v="2026-05-09T00:00:00"/>
    <s v="21320"/>
    <s v="69300"/>
    <s v=""/>
    <s v=""/>
    <s v="2126Y"/>
    <s v="Laruche"/>
    <s v="999999"/>
    <s v="XS435858308FR"/>
    <s v="N"/>
    <s v="Supplement Retour Expediteur"/>
    <s v="N"/>
    <s v="RR"/>
    <s v="NT"/>
    <n v="0"/>
    <s v="86"/>
    <n v="9"/>
  </r>
  <r>
    <x v="4"/>
    <s v="0"/>
    <d v="2026-05-20T00:00:00"/>
    <s v="21320"/>
    <s v="06000"/>
    <s v=""/>
    <s v=""/>
    <s v="5966S"/>
    <s v="Laruche"/>
    <s v="999999"/>
    <s v="XS436030291FR"/>
    <s v="N"/>
    <s v="Transport"/>
    <s v="N"/>
    <s v="RR"/>
    <s v="NT"/>
    <n v="5.888"/>
    <s v="86"/>
    <n v="0"/>
  </r>
  <r>
    <x v="4"/>
    <s v="0"/>
    <d v="2026-05-20T00:00:00"/>
    <s v="21320"/>
    <s v="06000"/>
    <s v=""/>
    <s v=""/>
    <s v="5966S"/>
    <s v="Laruche"/>
    <s v="999999"/>
    <s v="XS436030291FR"/>
    <s v="N"/>
    <s v="Supplement Retour Expediteur"/>
    <s v="N"/>
    <s v="RR"/>
    <s v="NT"/>
    <n v="0"/>
    <s v="86"/>
    <n v="9"/>
  </r>
  <r>
    <x v="4"/>
    <s v="0"/>
    <d v="2026-05-13T00:00:00"/>
    <s v="21320"/>
    <s v="70140"/>
    <s v=""/>
    <s v=""/>
    <s v="899AS"/>
    <s v="Laruche"/>
    <s v="999999"/>
    <s v="XS437646561FR"/>
    <s v="N"/>
    <s v="Transport"/>
    <s v="N"/>
    <s v="RR"/>
    <s v="NR"/>
    <n v="4.787"/>
    <s v="86"/>
    <n v="0"/>
  </r>
  <r>
    <x v="4"/>
    <s v="0"/>
    <d v="2026-05-13T00:00:00"/>
    <s v="21320"/>
    <s v="70140"/>
    <s v=""/>
    <s v=""/>
    <s v="899AS"/>
    <s v="Laruche"/>
    <s v="999999"/>
    <s v="XS437646561FR"/>
    <s v="N"/>
    <s v="Supplement Retour Expediteur"/>
    <s v="N"/>
    <s v="RR"/>
    <s v="NR"/>
    <n v="0"/>
    <s v="86"/>
    <n v="9"/>
  </r>
  <r>
    <x v="4"/>
    <s v="0"/>
    <d v="2026-05-04T00:00:00"/>
    <s v="21320"/>
    <s v="35000"/>
    <s v=""/>
    <s v=""/>
    <s v="0839X"/>
    <s v="Laruche"/>
    <s v="999999"/>
    <s v="XS438688041FR"/>
    <s v="N"/>
    <s v="Transport"/>
    <s v="N"/>
    <s v="S"/>
    <s v="NT"/>
    <n v="0.2"/>
    <s v="86"/>
    <n v="4.25"/>
  </r>
  <r>
    <x v="4"/>
    <s v="0"/>
    <d v="2026-05-04T00:00:00"/>
    <s v="21320"/>
    <s v="31280"/>
    <s v=""/>
    <s v=""/>
    <s v="867BX"/>
    <s v="Laruche"/>
    <s v="999999"/>
    <s v="XS438688537FR"/>
    <s v="N"/>
    <s v="Transport"/>
    <s v="N"/>
    <s v="S"/>
    <s v="NT"/>
    <n v="0.26"/>
    <s v="86"/>
    <n v="4.25"/>
  </r>
  <r>
    <x v="4"/>
    <s v="0"/>
    <d v="2026-05-04T00:00:00"/>
    <s v="21320"/>
    <s v="31240"/>
    <s v=""/>
    <s v=""/>
    <s v="9404X"/>
    <s v="Laruche"/>
    <s v="999999"/>
    <s v="XS438690969FR"/>
    <s v="N"/>
    <s v="Transport"/>
    <s v="N"/>
    <s v="S"/>
    <s v="NT"/>
    <n v="4.787"/>
    <s v="86"/>
    <n v="5.88"/>
  </r>
  <r>
    <x v="4"/>
    <s v="0"/>
    <d v="2026-05-04T00:00:00"/>
    <s v="21320"/>
    <s v="74370"/>
    <s v=""/>
    <s v=""/>
    <s v="0763X"/>
    <s v="Laruche"/>
    <s v="999999"/>
    <s v="XS438691690FR"/>
    <s v="N"/>
    <s v="Transport"/>
    <s v="N"/>
    <s v="S"/>
    <s v="NT"/>
    <n v="4.427"/>
    <s v="86"/>
    <n v="5.88"/>
  </r>
  <r>
    <x v="4"/>
    <s v="0"/>
    <d v="2026-05-04T00:00:00"/>
    <s v="21320"/>
    <s v="69160"/>
    <s v=""/>
    <s v=""/>
    <s v="0762V"/>
    <s v="Laruche"/>
    <s v="999999"/>
    <s v="XS438692868FR"/>
    <s v="N"/>
    <s v="Transport"/>
    <s v="N"/>
    <s v="S"/>
    <s v="NT"/>
    <n v="0.588"/>
    <s v="86"/>
    <n v="4.25"/>
  </r>
  <r>
    <x v="4"/>
    <s v="0"/>
    <d v="2026-05-04T00:00:00"/>
    <s v="21320"/>
    <s v="06250"/>
    <s v=""/>
    <s v=""/>
    <s v="274GA"/>
    <s v="Laruche"/>
    <s v="999999"/>
    <s v="XS438694930FR"/>
    <s v="N"/>
    <s v="Transport"/>
    <s v="N"/>
    <s v="S"/>
    <s v="NT"/>
    <n v="4.638"/>
    <s v="86"/>
    <n v="5.88"/>
  </r>
  <r>
    <x v="4"/>
    <s v="0"/>
    <d v="2026-05-04T00:00:00"/>
    <s v="21320"/>
    <s v="86000"/>
    <s v=""/>
    <s v=""/>
    <s v="5923U"/>
    <s v="Laruche"/>
    <s v="999999"/>
    <s v="XS438696096FR"/>
    <s v="N"/>
    <s v="Transport"/>
    <s v="N"/>
    <s v="S"/>
    <s v="NT"/>
    <n v="6.412"/>
    <s v="86"/>
    <n v="6.9"/>
  </r>
  <r>
    <x v="4"/>
    <s v="0"/>
    <d v="2026-05-04T00:00:00"/>
    <s v="21320"/>
    <s v="75018"/>
    <s v=""/>
    <s v=""/>
    <s v="1656Y"/>
    <s v="Laruche"/>
    <s v="999999"/>
    <s v="XS438697817FR"/>
    <s v="N"/>
    <s v="Transport"/>
    <s v="N"/>
    <s v="S"/>
    <s v="NT"/>
    <n v="0.1"/>
    <s v="86"/>
    <n v="4.25"/>
  </r>
  <r>
    <x v="4"/>
    <s v="0"/>
    <d v="2026-05-04T00:00:00"/>
    <s v="21320"/>
    <s v="42340"/>
    <s v=""/>
    <s v=""/>
    <s v="8801S"/>
    <s v="Laruche"/>
    <s v="999999"/>
    <s v="XS438700785FR"/>
    <s v="N"/>
    <s v="Transport"/>
    <s v="N"/>
    <s v="S"/>
    <s v="NT"/>
    <n v="0.14"/>
    <s v="86"/>
    <n v="4.25"/>
  </r>
  <r>
    <x v="4"/>
    <s v="0"/>
    <d v="2026-05-04T00:00:00"/>
    <s v="21320"/>
    <s v="87270"/>
    <s v=""/>
    <s v=""/>
    <s v="6037X"/>
    <s v="Laruche"/>
    <s v="999999"/>
    <s v="XS438714492FR"/>
    <s v="N"/>
    <s v="Transport"/>
    <s v="N"/>
    <s v="S"/>
    <s v="NT"/>
    <n v="4.787"/>
    <s v="86"/>
    <n v="5.88"/>
  </r>
  <r>
    <x v="4"/>
    <s v="0"/>
    <d v="2026-05-04T00:00:00"/>
    <s v="21320"/>
    <s v="77600"/>
    <s v=""/>
    <s v=""/>
    <s v="0924X"/>
    <s v="Laruche"/>
    <s v="999999"/>
    <s v="XS438723636FR"/>
    <s v="N"/>
    <s v="Transport"/>
    <s v="N"/>
    <s v="S"/>
    <s v="NT"/>
    <n v="0.09"/>
    <s v="86"/>
    <n v="4.25"/>
  </r>
  <r>
    <x v="4"/>
    <s v="0"/>
    <d v="2026-05-04T00:00:00"/>
    <s v="21320"/>
    <s v="75018"/>
    <s v=""/>
    <s v=""/>
    <s v="1648Y"/>
    <s v="Laruche"/>
    <s v="999999"/>
    <s v="XS438725420FR"/>
    <s v="N"/>
    <s v="Transport"/>
    <s v="N"/>
    <s v="S"/>
    <s v="NT"/>
    <n v="0.22"/>
    <s v="86"/>
    <n v="4.25"/>
  </r>
  <r>
    <x v="4"/>
    <s v="0"/>
    <d v="2026-05-04T00:00:00"/>
    <s v="21320"/>
    <s v="67500"/>
    <s v=""/>
    <s v=""/>
    <s v="7268U"/>
    <s v="Laruche"/>
    <s v="999999"/>
    <s v="XS438731558FR"/>
    <s v="N"/>
    <s v="Transport"/>
    <s v="N"/>
    <s v="S"/>
    <s v="NT"/>
    <n v="0.1"/>
    <s v="86"/>
    <n v="4.25"/>
  </r>
  <r>
    <x v="4"/>
    <s v="0"/>
    <d v="2026-05-04T00:00:00"/>
    <s v="21320"/>
    <s v="13300"/>
    <s v=""/>
    <s v=""/>
    <s v="0007C"/>
    <s v="Laruche"/>
    <s v="999999"/>
    <s v="XS438732385FR"/>
    <s v="N"/>
    <s v="Transport"/>
    <s v="N"/>
    <s v="S"/>
    <s v="NT"/>
    <n v="0.01"/>
    <s v="86"/>
    <n v="4.25"/>
  </r>
  <r>
    <x v="4"/>
    <s v="0"/>
    <d v="2026-05-04T00:00:00"/>
    <s v="21320"/>
    <s v="78500"/>
    <s v=""/>
    <s v=""/>
    <s v="905BX"/>
    <s v="Laruche"/>
    <s v="999999"/>
    <s v="XS438732655FR"/>
    <s v="N"/>
    <s v="Transport"/>
    <s v="N"/>
    <s v="S"/>
    <s v="NT"/>
    <n v="0.22"/>
    <s v="86"/>
    <n v="4.25"/>
  </r>
  <r>
    <x v="4"/>
    <s v="0"/>
    <d v="2026-05-04T00:00:00"/>
    <s v="21320"/>
    <s v="38138"/>
    <s v=""/>
    <s v=""/>
    <s v="3445X"/>
    <s v="Laruche"/>
    <s v="999999"/>
    <s v="XS438733545FR"/>
    <s v="N"/>
    <s v="Transport"/>
    <s v="N"/>
    <s v="S"/>
    <s v="NT"/>
    <n v="5.544"/>
    <s v="86"/>
    <n v="6.39"/>
  </r>
  <r>
    <x v="4"/>
    <s v="0"/>
    <d v="2026-05-04T00:00:00"/>
    <s v="21320"/>
    <s v="75012"/>
    <s v=""/>
    <s v=""/>
    <s v="289DA"/>
    <s v="Laruche"/>
    <s v="999999"/>
    <s v="XS438734695FR"/>
    <s v="N"/>
    <s v="Transport"/>
    <s v="N"/>
    <s v="S"/>
    <s v="NT"/>
    <n v="0.17"/>
    <s v="86"/>
    <n v="4.25"/>
  </r>
  <r>
    <x v="4"/>
    <s v="0"/>
    <d v="2026-05-04T00:00:00"/>
    <s v="21320"/>
    <s v="76000"/>
    <s v=""/>
    <s v=""/>
    <s v="936DA"/>
    <s v="Laruche"/>
    <s v="999999"/>
    <s v="XS438735223FR"/>
    <s v="N"/>
    <s v="Transport"/>
    <s v="N"/>
    <s v="S"/>
    <s v="NT"/>
    <n v="4.638"/>
    <s v="86"/>
    <n v="5.88"/>
  </r>
  <r>
    <x v="4"/>
    <s v="0"/>
    <d v="2026-05-04T00:00:00"/>
    <s v="21320"/>
    <s v="75008"/>
    <s v=""/>
    <s v=""/>
    <s v="668CY"/>
    <s v="Laruche"/>
    <s v="999999"/>
    <s v="XS438738088FR"/>
    <s v="N"/>
    <s v="Transport"/>
    <s v="N"/>
    <s v="S"/>
    <s v="NT"/>
    <n v="4.638"/>
    <s v="86"/>
    <n v="5.88"/>
  </r>
  <r>
    <x v="4"/>
    <s v="0"/>
    <d v="2026-05-04T00:00:00"/>
    <s v="21320"/>
    <s v="94100"/>
    <s v=""/>
    <s v=""/>
    <s v="258CM"/>
    <s v="Laruche"/>
    <s v="999999"/>
    <s v="XS439096717FR"/>
    <s v="N"/>
    <s v="Transport"/>
    <s v="N"/>
    <s v="S"/>
    <s v="NT"/>
    <n v="0.49"/>
    <s v="86"/>
    <n v="4.25"/>
  </r>
  <r>
    <x v="4"/>
    <s v="0"/>
    <d v="2026-05-04T00:00:00"/>
    <s v="21320"/>
    <s v="67440"/>
    <s v=""/>
    <s v=""/>
    <s v="5446X"/>
    <s v="Laruche"/>
    <s v="999999"/>
    <s v="XS439097332FR"/>
    <s v="N"/>
    <s v="Transport"/>
    <s v="N"/>
    <s v="S"/>
    <s v="NT"/>
    <n v="0.07000000000000001"/>
    <s v="86"/>
    <n v="4.25"/>
  </r>
  <r>
    <x v="4"/>
    <s v="0"/>
    <d v="2026-05-04T00:00:00"/>
    <s v="21320"/>
    <s v="62610"/>
    <s v=""/>
    <s v=""/>
    <s v="3326V"/>
    <s v="Laruche"/>
    <s v="999999"/>
    <s v="XS439098029FR"/>
    <s v="N"/>
    <s v="Transport"/>
    <s v="N"/>
    <s v="S"/>
    <s v="NT"/>
    <n v="0.15"/>
    <s v="86"/>
    <n v="4.25"/>
  </r>
  <r>
    <x v="4"/>
    <s v="0"/>
    <d v="2026-05-04T00:00:00"/>
    <s v="21320"/>
    <s v="01500"/>
    <s v=""/>
    <s v=""/>
    <s v="159CY"/>
    <s v="Laruche"/>
    <s v="999999"/>
    <s v="XS439107644FR"/>
    <s v="N"/>
    <s v="Transport"/>
    <s v="N"/>
    <s v="S"/>
    <s v="NT"/>
    <n v="1.47"/>
    <s v="86"/>
    <n v="4.58"/>
  </r>
  <r>
    <x v="4"/>
    <s v="0"/>
    <d v="2026-05-04T00:00:00"/>
    <s v="21320"/>
    <s v="49240"/>
    <s v=""/>
    <s v=""/>
    <s v="8001X"/>
    <s v="Laruche"/>
    <s v="999999"/>
    <s v="XS439108137FR"/>
    <s v="N"/>
    <s v="Transport"/>
    <s v="N"/>
    <s v="S"/>
    <s v="NT"/>
    <n v="0.09"/>
    <s v="86"/>
    <n v="4.25"/>
  </r>
  <r>
    <x v="4"/>
    <s v="0"/>
    <d v="2026-05-04T00:00:00"/>
    <s v="21320"/>
    <s v="75011"/>
    <s v=""/>
    <s v=""/>
    <s v="189AG"/>
    <s v="Laruche"/>
    <s v="999999"/>
    <s v="XS439114089FR"/>
    <s v="N"/>
    <s v="Transport"/>
    <s v="N"/>
    <s v="S"/>
    <s v="NT"/>
    <n v="0.18"/>
    <s v="86"/>
    <n v="4.25"/>
  </r>
  <r>
    <x v="4"/>
    <s v="0"/>
    <d v="2026-05-04T00:00:00"/>
    <s v="21320"/>
    <s v="35360"/>
    <s v=""/>
    <s v=""/>
    <s v="1764V"/>
    <s v="Laruche"/>
    <s v="999999"/>
    <s v="XS439115637FR"/>
    <s v="N"/>
    <s v="Transport"/>
    <s v="N"/>
    <s v="S"/>
    <s v="NT"/>
    <n v="0.18"/>
    <s v="86"/>
    <n v="4.25"/>
  </r>
  <r>
    <x v="4"/>
    <s v="0"/>
    <d v="2026-05-04T00:00:00"/>
    <s v="21320"/>
    <s v="69200"/>
    <s v=""/>
    <s v=""/>
    <s v="330LA"/>
    <s v="Laruche"/>
    <s v="999999"/>
    <s v="XS439116558FR"/>
    <s v="N"/>
    <s v="Transport"/>
    <s v="N"/>
    <s v="S"/>
    <s v="NT"/>
    <n v="0.02"/>
    <s v="86"/>
    <n v="4.25"/>
  </r>
  <r>
    <x v="4"/>
    <s v="0"/>
    <d v="2026-05-04T00:00:00"/>
    <s v="21320"/>
    <s v="69200"/>
    <s v=""/>
    <s v=""/>
    <s v="330LA"/>
    <s v="Laruche"/>
    <s v="999999"/>
    <s v="XS439116558FR"/>
    <s v="N"/>
    <s v="Supplement Retour Expediteur"/>
    <s v="N"/>
    <m/>
    <s v="NT"/>
    <n v="0"/>
    <s v="86"/>
    <n v="9"/>
  </r>
  <r>
    <x v="4"/>
    <s v="0"/>
    <d v="2026-05-04T00:00:00"/>
    <s v="21320"/>
    <s v="03390"/>
    <s v=""/>
    <s v=""/>
    <s v="5202S"/>
    <s v="Laruche"/>
    <s v="999999"/>
    <s v="XS439123576FR"/>
    <s v="N"/>
    <s v="Transport"/>
    <s v="N"/>
    <s v="S"/>
    <s v="NT"/>
    <n v="0.17"/>
    <s v="86"/>
    <n v="4.25"/>
  </r>
  <r>
    <x v="4"/>
    <s v="0"/>
    <d v="2026-05-04T00:00:00"/>
    <s v="21320"/>
    <s v="29860"/>
    <s v=""/>
    <s v=""/>
    <s v="187CX"/>
    <s v="Laruche"/>
    <s v="999999"/>
    <s v="XS439123810FR"/>
    <s v="N"/>
    <s v="Transport"/>
    <s v="N"/>
    <s v="S"/>
    <s v="NT"/>
    <n v="0.12"/>
    <s v="86"/>
    <n v="4.25"/>
  </r>
  <r>
    <x v="4"/>
    <s v="0"/>
    <d v="2026-05-05T00:00:00"/>
    <s v="21320"/>
    <s v="44450"/>
    <s v=""/>
    <s v=""/>
    <s v="9839O"/>
    <s v="Laruche"/>
    <s v="999999"/>
    <s v="XS439362355FR"/>
    <s v="N"/>
    <s v="Transport"/>
    <s v="N"/>
    <s v="S"/>
    <s v="NT"/>
    <n v="4.678"/>
    <s v="86"/>
    <n v="5.88"/>
  </r>
  <r>
    <x v="4"/>
    <s v="0"/>
    <d v="2026-05-05T00:00:00"/>
    <s v="21320"/>
    <s v="01280"/>
    <s v=""/>
    <s v=""/>
    <s v="0517X"/>
    <s v="Laruche"/>
    <s v="999999"/>
    <s v="XS439363792FR"/>
    <s v="N"/>
    <s v="Transport"/>
    <s v="N"/>
    <s v="S"/>
    <s v="NT"/>
    <n v="4.532"/>
    <s v="86"/>
    <n v="5.88"/>
  </r>
  <r>
    <x v="4"/>
    <s v="0"/>
    <d v="2026-05-05T00:00:00"/>
    <s v="21320"/>
    <s v="38400"/>
    <s v=""/>
    <s v=""/>
    <s v="6762B"/>
    <s v="Laruche"/>
    <s v="999999"/>
    <s v="XS439364909FR"/>
    <s v="N"/>
    <s v="Transport"/>
    <s v="N"/>
    <s v="S"/>
    <s v="NT"/>
    <n v="4.638"/>
    <s v="86"/>
    <n v="5.88"/>
  </r>
  <r>
    <x v="4"/>
    <s v="0"/>
    <d v="2026-05-05T00:00:00"/>
    <s v="21320"/>
    <s v="01300"/>
    <s v=""/>
    <s v=""/>
    <s v="784CV"/>
    <s v="Laruche"/>
    <s v="999999"/>
    <s v="XS439365507FR"/>
    <s v="N"/>
    <s v="Transport"/>
    <s v="N"/>
    <s v="S"/>
    <s v="NT"/>
    <n v="5.904"/>
    <s v="86"/>
    <n v="6.39"/>
  </r>
  <r>
    <x v="4"/>
    <s v="0"/>
    <d v="2026-05-05T00:00:00"/>
    <s v="21320"/>
    <s v="93300"/>
    <s v=""/>
    <s v=""/>
    <s v="7638S"/>
    <s v="Laruche"/>
    <s v="999999"/>
    <s v="XS439520705FR"/>
    <s v="N"/>
    <s v="Transport"/>
    <s v="N"/>
    <s v="S"/>
    <s v="NT"/>
    <n v="0.09"/>
    <s v="86"/>
    <n v="4.25"/>
  </r>
  <r>
    <x v="4"/>
    <s v="0"/>
    <d v="2026-05-05T00:00:00"/>
    <s v="21320"/>
    <s v="75006"/>
    <s v=""/>
    <s v=""/>
    <s v="9061S"/>
    <s v="Laruche"/>
    <s v="999999"/>
    <s v="XS439633146FR"/>
    <s v="N"/>
    <s v="Transport"/>
    <s v="N"/>
    <s v="S"/>
    <s v="NT"/>
    <n v="5.904"/>
    <s v="86"/>
    <n v="6.39"/>
  </r>
  <r>
    <x v="4"/>
    <s v="0"/>
    <d v="2026-05-06T00:00:00"/>
    <s v="21320"/>
    <s v="67500"/>
    <s v=""/>
    <s v=""/>
    <s v="7268U"/>
    <s v="Laruche"/>
    <s v="999999"/>
    <s v="XS439833641FR"/>
    <s v="N"/>
    <s v="Transport"/>
    <s v="N"/>
    <s v="S"/>
    <s v="NT"/>
    <n v="0.11"/>
    <s v="86"/>
    <n v="4.25"/>
  </r>
  <r>
    <x v="4"/>
    <s v="0"/>
    <d v="2026-05-06T00:00:00"/>
    <s v="21320"/>
    <s v="29150"/>
    <s v=""/>
    <s v=""/>
    <s v="3317U"/>
    <s v="Laruche"/>
    <s v="999999"/>
    <s v="XS440002385FR"/>
    <s v="N"/>
    <s v="Transport"/>
    <s v="N"/>
    <s v="S"/>
    <s v="NT"/>
    <n v="4.678"/>
    <s v="86"/>
    <n v="5.88"/>
  </r>
  <r>
    <x v="4"/>
    <s v="0"/>
    <d v="2026-05-06T00:00:00"/>
    <s v="21320"/>
    <s v="21130"/>
    <s v=""/>
    <s v=""/>
    <s v="1901U"/>
    <s v="Laruche"/>
    <s v="999999"/>
    <s v="XS440063747FR"/>
    <s v="N"/>
    <s v="Transport"/>
    <s v="N"/>
    <s v="S"/>
    <s v="ND"/>
    <n v="2.335"/>
    <s v="86"/>
    <n v="4.96"/>
  </r>
  <r>
    <x v="4"/>
    <s v="0"/>
    <d v="2026-05-06T00:00:00"/>
    <s v="21320"/>
    <s v="12000"/>
    <s v=""/>
    <s v=""/>
    <s v="8136W"/>
    <s v="commande n°1364"/>
    <s v="999999"/>
    <s v="XS440107010FR"/>
    <s v="N"/>
    <s v="Transport"/>
    <s v="N"/>
    <s v="S"/>
    <s v="NT"/>
    <n v="0.02"/>
    <s v="86"/>
    <n v="4.25"/>
  </r>
  <r>
    <x v="4"/>
    <s v="0"/>
    <d v="2026-05-06T00:00:00"/>
    <s v="21320"/>
    <s v="87350"/>
    <s v=""/>
    <s v=""/>
    <s v="4813Y"/>
    <s v="commande n°1367"/>
    <s v="999999"/>
    <s v="XS440108151FR"/>
    <s v="N"/>
    <s v="Transport"/>
    <s v="N"/>
    <s v="S"/>
    <s v="NT"/>
    <n v="0.02"/>
    <s v="86"/>
    <n v="4.25"/>
  </r>
  <r>
    <x v="4"/>
    <s v="0"/>
    <d v="2026-05-06T00:00:00"/>
    <s v="21320"/>
    <s v="21230"/>
    <s v=""/>
    <s v=""/>
    <s v="561AE"/>
    <s v="commande n°1369"/>
    <s v="999999"/>
    <s v="XS440109015FR"/>
    <s v="N"/>
    <s v="Transport"/>
    <s v="N"/>
    <s v="S"/>
    <s v="ND"/>
    <n v="0.01"/>
    <s v="86"/>
    <n v="4.25"/>
  </r>
  <r>
    <x v="4"/>
    <s v="0"/>
    <d v="2026-05-06T00:00:00"/>
    <s v="21320"/>
    <s v="54600"/>
    <s v=""/>
    <s v=""/>
    <s v="0521X"/>
    <s v="Laruche"/>
    <s v="999999"/>
    <s v="XS440110416FR"/>
    <s v="N"/>
    <s v="Transport"/>
    <s v="N"/>
    <s v="S"/>
    <s v="NT"/>
    <n v="0.12"/>
    <s v="86"/>
    <n v="4.25"/>
  </r>
  <r>
    <x v="4"/>
    <s v="0"/>
    <d v="2026-05-06T00:00:00"/>
    <s v="21320"/>
    <s v="25770"/>
    <s v=""/>
    <s v=""/>
    <s v="0521U"/>
    <s v="Laruche"/>
    <s v="999999"/>
    <s v="XS440112774FR"/>
    <s v="N"/>
    <s v="Transport"/>
    <s v="N"/>
    <s v="S"/>
    <s v="NT"/>
    <n v="4.678"/>
    <s v="86"/>
    <n v="5.88"/>
  </r>
  <r>
    <x v="4"/>
    <s v="0"/>
    <d v="2026-05-07T00:00:00"/>
    <s v="21320"/>
    <s v="91190"/>
    <s v=""/>
    <s v=""/>
    <s v="4262S"/>
    <s v="Laruche"/>
    <s v="999999"/>
    <s v="XS440265608FR"/>
    <s v="N"/>
    <s v="Transport"/>
    <s v="N"/>
    <s v="S"/>
    <s v="NT"/>
    <n v="4.532"/>
    <s v="86"/>
    <n v="5.88"/>
  </r>
  <r>
    <x v="4"/>
    <s v="0"/>
    <d v="2026-05-07T00:00:00"/>
    <s v="21320"/>
    <s v="69008"/>
    <s v=""/>
    <s v=""/>
    <s v="7741O"/>
    <s v="Laruche"/>
    <s v="999999"/>
    <s v="XS440438895FR"/>
    <s v="N"/>
    <s v="Transport"/>
    <s v="N"/>
    <s v="S"/>
    <s v="NT"/>
    <n v="1.53"/>
    <s v="86"/>
    <n v="4.58"/>
  </r>
  <r>
    <x v="4"/>
    <s v="0"/>
    <d v="2026-05-07T00:00:00"/>
    <s v="21320"/>
    <s v="77550"/>
    <s v=""/>
    <s v=""/>
    <s v="696CX"/>
    <s v="Laruche"/>
    <s v="999999"/>
    <s v="XS440439493FR"/>
    <s v="N"/>
    <s v="Transport"/>
    <s v="N"/>
    <s v="S"/>
    <s v="NT"/>
    <n v="0.02"/>
    <s v="86"/>
    <n v="4.25"/>
  </r>
  <r>
    <x v="4"/>
    <s v="0"/>
    <d v="2026-05-11T00:00:00"/>
    <s v="21320"/>
    <s v="21700"/>
    <s v=""/>
    <s v=""/>
    <s v="0657X"/>
    <s v="Laruche"/>
    <s v="999999"/>
    <s v="XS441044174FR"/>
    <s v="N"/>
    <s v="Transport"/>
    <s v="N"/>
    <s v="S"/>
    <s v="ND"/>
    <n v="0.02"/>
    <s v="86"/>
    <n v="4.25"/>
  </r>
  <r>
    <x v="4"/>
    <s v="0"/>
    <d v="2026-05-11T00:00:00"/>
    <s v="21320"/>
    <s v="38080"/>
    <s v=""/>
    <s v=""/>
    <s v="247BX"/>
    <s v="Laruche"/>
    <s v="999999"/>
    <s v="XS441048176FR"/>
    <s v="N"/>
    <s v="Transport"/>
    <s v="N"/>
    <s v="S"/>
    <s v="NT"/>
    <n v="7.79"/>
    <s v="86"/>
    <n v="7.41"/>
  </r>
  <r>
    <x v="4"/>
    <s v="0"/>
    <d v="2026-05-11T00:00:00"/>
    <s v="21320"/>
    <s v="31110"/>
    <s v=""/>
    <s v=""/>
    <s v="4555V"/>
    <s v="Laruche"/>
    <s v="999999"/>
    <s v="XS441057252FR"/>
    <s v="N"/>
    <s v="Transport"/>
    <s v="N"/>
    <s v="S"/>
    <s v="NT"/>
    <n v="4.787"/>
    <s v="86"/>
    <n v="5.88"/>
  </r>
  <r>
    <x v="4"/>
    <s v="0"/>
    <d v="2026-05-11T00:00:00"/>
    <s v="21320"/>
    <s v="31110"/>
    <s v=""/>
    <s v=""/>
    <s v="4555V"/>
    <s v="Laruche"/>
    <s v="999999"/>
    <s v="XS441057252FR"/>
    <s v="N"/>
    <s v="Zones Difficiles d'accès"/>
    <s v="N"/>
    <m/>
    <s v="NT"/>
    <n v="0"/>
    <s v="86"/>
    <n v="5"/>
  </r>
  <r>
    <x v="4"/>
    <s v="0"/>
    <d v="2026-05-11T00:00:00"/>
    <s v="21320"/>
    <s v="01202"/>
    <s v=""/>
    <s v=""/>
    <s v="0517X"/>
    <s v="Laruche"/>
    <s v="999999"/>
    <s v="XS441059324FR"/>
    <s v="N"/>
    <s v="Transport"/>
    <s v="N"/>
    <s v="S"/>
    <s v="NT"/>
    <n v="4.787"/>
    <s v="86"/>
    <n v="5.88"/>
  </r>
  <r>
    <x v="4"/>
    <s v="0"/>
    <d v="2026-05-11T00:00:00"/>
    <s v="21320"/>
    <s v="01202"/>
    <s v=""/>
    <s v=""/>
    <s v="0517X"/>
    <s v="Laruche"/>
    <s v="999999"/>
    <s v="XS441059324FR"/>
    <s v="N"/>
    <s v="Supplement Retour Expediteur"/>
    <s v="N"/>
    <m/>
    <s v="NT"/>
    <n v="0"/>
    <s v="86"/>
    <n v="9"/>
  </r>
  <r>
    <x v="4"/>
    <s v="0"/>
    <d v="2026-05-11T00:00:00"/>
    <s v="21320"/>
    <s v="31110"/>
    <s v=""/>
    <s v=""/>
    <s v="4555V"/>
    <s v="Laruche"/>
    <s v="999999"/>
    <s v="XS441061858FR"/>
    <s v="N"/>
    <s v="Transport"/>
    <s v="N"/>
    <s v="S"/>
    <s v="NT"/>
    <n v="6.691"/>
    <s v="86"/>
    <n v="6.9"/>
  </r>
  <r>
    <x v="4"/>
    <s v="0"/>
    <d v="2026-05-11T00:00:00"/>
    <s v="21320"/>
    <s v="31110"/>
    <s v=""/>
    <s v=""/>
    <s v="4555V"/>
    <s v="Laruche"/>
    <s v="999999"/>
    <s v="XS441061858FR"/>
    <s v="N"/>
    <s v="Zones Difficiles d'accès"/>
    <s v="N"/>
    <m/>
    <s v="NT"/>
    <n v="0"/>
    <s v="86"/>
    <n v="5"/>
  </r>
  <r>
    <x v="4"/>
    <s v="0"/>
    <d v="2026-05-11T00:00:00"/>
    <s v="21320"/>
    <s v="93400"/>
    <s v=""/>
    <s v=""/>
    <s v="2857V"/>
    <s v="Laruche"/>
    <s v="999999"/>
    <s v="XS441063964FR"/>
    <s v="N"/>
    <s v="Transport"/>
    <s v="N"/>
    <s v="S"/>
    <s v="NT"/>
    <n v="0.25"/>
    <s v="86"/>
    <n v="4.25"/>
  </r>
  <r>
    <x v="4"/>
    <s v="0"/>
    <d v="2026-05-11T00:00:00"/>
    <s v="21320"/>
    <s v="68230"/>
    <s v=""/>
    <s v=""/>
    <s v="4681V"/>
    <s v="Laruche"/>
    <s v="999999"/>
    <s v="XS441064593FR"/>
    <s v="N"/>
    <s v="Transport"/>
    <s v="N"/>
    <s v="S"/>
    <s v="NT"/>
    <n v="0.14"/>
    <s v="86"/>
    <n v="4.25"/>
  </r>
  <r>
    <x v="4"/>
    <s v="0"/>
    <d v="2026-05-11T00:00:00"/>
    <s v="21320"/>
    <s v="75015"/>
    <s v=""/>
    <s v=""/>
    <s v="7854O"/>
    <s v="Laruche"/>
    <s v="999999"/>
    <s v="XS441065470FR"/>
    <s v="N"/>
    <s v="Transport"/>
    <s v="N"/>
    <s v="S"/>
    <s v="NT"/>
    <n v="4.638"/>
    <s v="86"/>
    <n v="5.88"/>
  </r>
  <r>
    <x v="4"/>
    <s v="0"/>
    <d v="2026-05-11T00:00:00"/>
    <s v="21320"/>
    <s v="31500"/>
    <s v=""/>
    <s v=""/>
    <s v="434AN"/>
    <s v="Laruche"/>
    <s v="999999"/>
    <s v="XS441066577FR"/>
    <s v="N"/>
    <s v="Transport"/>
    <s v="N"/>
    <s v="S"/>
    <s v="NT"/>
    <n v="6.035"/>
    <s v="86"/>
    <n v="6.9"/>
  </r>
  <r>
    <x v="4"/>
    <s v="0"/>
    <d v="2026-05-11T00:00:00"/>
    <s v="21320"/>
    <s v="75015"/>
    <s v=""/>
    <s v=""/>
    <s v="6822X"/>
    <s v="Laruche"/>
    <s v="999999"/>
    <s v="XS441067161FR"/>
    <s v="N"/>
    <s v="Transport"/>
    <s v="N"/>
    <s v="S"/>
    <s v="NT"/>
    <n v="7.194"/>
    <s v="86"/>
    <n v="7.41"/>
  </r>
  <r>
    <x v="4"/>
    <s v="0"/>
    <d v="2026-05-11T00:00:00"/>
    <s v="21320"/>
    <s v="13006"/>
    <s v=""/>
    <s v=""/>
    <s v="771BN"/>
    <s v="Laruche"/>
    <s v="999999"/>
    <s v="XS441067728FR"/>
    <s v="N"/>
    <s v="Transport"/>
    <s v="N"/>
    <s v="S"/>
    <s v="NT"/>
    <n v="0.918"/>
    <s v="86"/>
    <n v="4.25"/>
  </r>
  <r>
    <x v="4"/>
    <s v="0"/>
    <d v="2026-05-11T00:00:00"/>
    <s v="21320"/>
    <s v="64250"/>
    <s v=""/>
    <s v=""/>
    <s v="585AB"/>
    <s v="Laruche"/>
    <s v="999999"/>
    <s v="XS441068462FR"/>
    <s v="N"/>
    <s v="Transport"/>
    <s v="N"/>
    <s v="S"/>
    <s v="NT"/>
    <n v="1.555"/>
    <s v="86"/>
    <n v="4.58"/>
  </r>
  <r>
    <x v="4"/>
    <s v="0"/>
    <d v="2026-05-11T00:00:00"/>
    <s v="21320"/>
    <s v="91150"/>
    <s v=""/>
    <s v=""/>
    <s v="748CX"/>
    <s v="Laruche"/>
    <s v="999999"/>
    <s v="XS441069689FR"/>
    <s v="N"/>
    <s v="Transport"/>
    <s v="N"/>
    <s v="S"/>
    <s v="NT"/>
    <n v="1.568"/>
    <s v="86"/>
    <n v="4.58"/>
  </r>
  <r>
    <x v="4"/>
    <s v="0"/>
    <d v="2026-05-11T00:00:00"/>
    <s v="21320"/>
    <s v="92800"/>
    <s v=""/>
    <s v=""/>
    <s v="5563P"/>
    <s v="Laruche"/>
    <s v="999999"/>
    <s v="XS441070280FR"/>
    <s v="N"/>
    <s v="Transport"/>
    <s v="N"/>
    <s v="S"/>
    <s v="NT"/>
    <n v="4.532"/>
    <s v="86"/>
    <n v="5.88"/>
  </r>
  <r>
    <x v="4"/>
    <s v="0"/>
    <d v="2026-05-11T00:00:00"/>
    <s v="21320"/>
    <s v="56470"/>
    <s v=""/>
    <s v=""/>
    <s v="242DX"/>
    <s v="Laruche"/>
    <s v="999999"/>
    <s v="XS441071245FR"/>
    <s v="N"/>
    <s v="Transport"/>
    <s v="N"/>
    <s v="S"/>
    <s v="NT"/>
    <n v="0.96"/>
    <s v="86"/>
    <n v="4.25"/>
  </r>
  <r>
    <x v="4"/>
    <s v="0"/>
    <d v="2026-05-11T00:00:00"/>
    <s v="21320"/>
    <s v="41350"/>
    <s v=""/>
    <s v=""/>
    <s v="5803X"/>
    <s v="Laruche"/>
    <s v="999999"/>
    <s v="XS441075463FR"/>
    <s v="N"/>
    <s v="Transport"/>
    <s v="N"/>
    <s v="S"/>
    <s v="NT"/>
    <n v="4.678"/>
    <s v="86"/>
    <n v="5.88"/>
  </r>
  <r>
    <x v="4"/>
    <s v="0"/>
    <d v="2026-05-11T00:00:00"/>
    <s v="21320"/>
    <s v="54770"/>
    <s v=""/>
    <s v=""/>
    <s v="588BX"/>
    <s v="Laruche"/>
    <s v="999999"/>
    <s v="XS441076194FR"/>
    <s v="N"/>
    <s v="Transport"/>
    <s v="N"/>
    <s v="S"/>
    <s v="NT"/>
    <n v="0.853"/>
    <s v="86"/>
    <n v="4.25"/>
  </r>
  <r>
    <x v="4"/>
    <s v="0"/>
    <d v="2026-05-11T00:00:00"/>
    <s v="21320"/>
    <s v="56000"/>
    <s v=""/>
    <s v=""/>
    <s v="5024R"/>
    <s v="Laruche"/>
    <s v="999999"/>
    <s v="XS441078164FR"/>
    <s v="N"/>
    <s v="Transport"/>
    <s v="N"/>
    <s v="S"/>
    <s v="NT"/>
    <n v="0.41"/>
    <s v="86"/>
    <n v="4.25"/>
  </r>
  <r>
    <x v="4"/>
    <s v="0"/>
    <d v="2026-05-11T00:00:00"/>
    <s v="21320"/>
    <s v="91800"/>
    <s v=""/>
    <s v=""/>
    <s v="7941O"/>
    <s v="Laruche"/>
    <s v="999999"/>
    <s v="XS441083235FR"/>
    <s v="N"/>
    <s v="Transport"/>
    <s v="N"/>
    <s v="S"/>
    <s v="NT"/>
    <n v="4.787"/>
    <s v="86"/>
    <n v="5.88"/>
  </r>
  <r>
    <x v="4"/>
    <s v="0"/>
    <d v="2026-05-11T00:00:00"/>
    <s v="21320"/>
    <s v="33370"/>
    <s v=""/>
    <s v=""/>
    <s v="288BS"/>
    <s v="Laruche"/>
    <s v="999999"/>
    <s v="XS441085219FR"/>
    <s v="N"/>
    <s v="Transport"/>
    <s v="N"/>
    <s v="S"/>
    <s v="NT"/>
    <n v="4.403"/>
    <s v="86"/>
    <n v="5.88"/>
  </r>
  <r>
    <x v="4"/>
    <s v="0"/>
    <d v="2026-05-11T00:00:00"/>
    <s v="21320"/>
    <s v="74370"/>
    <s v=""/>
    <s v=""/>
    <s v="8140X"/>
    <s v="Laruche"/>
    <s v="999999"/>
    <s v="XS441087271FR"/>
    <s v="N"/>
    <s v="Transport"/>
    <s v="N"/>
    <s v="S"/>
    <s v="NT"/>
    <n v="1.488"/>
    <s v="86"/>
    <n v="4.58"/>
  </r>
  <r>
    <x v="4"/>
    <s v="0"/>
    <d v="2026-05-11T00:00:00"/>
    <s v="21320"/>
    <s v="77540"/>
    <s v=""/>
    <s v=""/>
    <s v="5966X"/>
    <s v="Laruche"/>
    <s v="999999"/>
    <s v="XS441088507FR"/>
    <s v="N"/>
    <s v="Transport"/>
    <s v="N"/>
    <s v="S"/>
    <s v="NT"/>
    <n v="4.787"/>
    <s v="86"/>
    <n v="5.88"/>
  </r>
  <r>
    <x v="4"/>
    <s v="0"/>
    <d v="2026-05-11T00:00:00"/>
    <s v="21320"/>
    <s v="29880"/>
    <s v=""/>
    <s v=""/>
    <s v="9685V"/>
    <s v="Laruche"/>
    <s v="999999"/>
    <s v="XS441098416FR"/>
    <s v="N"/>
    <s v="Transport"/>
    <s v="N"/>
    <s v="S"/>
    <s v="NT"/>
    <n v="4.678"/>
    <s v="86"/>
    <n v="5.88"/>
  </r>
  <r>
    <x v="4"/>
    <s v="0"/>
    <d v="2026-05-11T00:00:00"/>
    <s v="21320"/>
    <s v="21120"/>
    <s v=""/>
    <s v=""/>
    <s v="6972X"/>
    <s v="Laruche"/>
    <s v="999999"/>
    <s v="XS441099500FR"/>
    <s v="N"/>
    <s v="Transport"/>
    <s v="N"/>
    <s v="S"/>
    <s v="ND"/>
    <n v="0.41"/>
    <s v="86"/>
    <n v="4.25"/>
  </r>
  <r>
    <x v="4"/>
    <s v="0"/>
    <d v="2026-05-11T00:00:00"/>
    <s v="21320"/>
    <s v="91300"/>
    <s v=""/>
    <s v=""/>
    <s v="113AD"/>
    <s v="Laruche"/>
    <s v="999999"/>
    <s v="XS441100891FR"/>
    <s v="N"/>
    <s v="Transport"/>
    <s v="N"/>
    <s v="S"/>
    <s v="NT"/>
    <n v="0.34"/>
    <s v="86"/>
    <n v="4.25"/>
  </r>
  <r>
    <x v="4"/>
    <s v="0"/>
    <d v="2026-05-11T00:00:00"/>
    <s v="21320"/>
    <s v="78400"/>
    <s v=""/>
    <s v=""/>
    <s v="1702P"/>
    <s v="Laruche"/>
    <s v="999999"/>
    <s v="XS441102521FR"/>
    <s v="N"/>
    <s v="Transport"/>
    <s v="N"/>
    <s v="S"/>
    <s v="NT"/>
    <n v="0.4"/>
    <s v="86"/>
    <n v="4.25"/>
  </r>
  <r>
    <x v="4"/>
    <s v="0"/>
    <d v="2026-05-11T00:00:00"/>
    <s v="21320"/>
    <s v="27530"/>
    <s v=""/>
    <s v=""/>
    <s v="8078V"/>
    <s v="Laruche"/>
    <s v="999999"/>
    <s v="XS441374017FR"/>
    <s v="N"/>
    <s v="Transport"/>
    <s v="N"/>
    <s v="S"/>
    <s v="NT"/>
    <n v="0.01"/>
    <s v="86"/>
    <n v="4.25"/>
  </r>
  <r>
    <x v="4"/>
    <s v="0"/>
    <d v="2026-05-11T00:00:00"/>
    <s v="21320"/>
    <s v="62320"/>
    <s v=""/>
    <s v=""/>
    <s v="4160S"/>
    <s v="Laruche"/>
    <s v="999999"/>
    <s v="XS441435572FR"/>
    <s v="N"/>
    <s v="Transport"/>
    <s v="N"/>
    <s v="S"/>
    <s v="NT"/>
    <n v="0.12"/>
    <s v="86"/>
    <n v="4.25"/>
  </r>
  <r>
    <x v="4"/>
    <s v="0"/>
    <d v="2026-05-12T00:00:00"/>
    <s v="21320"/>
    <s v="01400"/>
    <s v=""/>
    <s v=""/>
    <s v="443CX"/>
    <s v="Laruche"/>
    <s v="999999"/>
    <s v="XS441659120FR"/>
    <s v="N"/>
    <s v="Transport"/>
    <s v="N"/>
    <s v="S"/>
    <s v="NT"/>
    <n v="0.14"/>
    <s v="86"/>
    <n v="4.25"/>
  </r>
  <r>
    <x v="4"/>
    <s v="0"/>
    <d v="2026-05-12T00:00:00"/>
    <s v="21320"/>
    <s v="13600"/>
    <s v=""/>
    <s v=""/>
    <s v="977AX"/>
    <s v="Laruche"/>
    <s v="999999"/>
    <s v="XS441659765FR"/>
    <s v="N"/>
    <s v="Transport"/>
    <s v="N"/>
    <s v="S"/>
    <s v="NT"/>
    <n v="0.27"/>
    <s v="86"/>
    <n v="4.25"/>
  </r>
  <r>
    <x v="4"/>
    <s v="0"/>
    <d v="2026-05-12T00:00:00"/>
    <s v="21320"/>
    <s v="44230"/>
    <s v=""/>
    <s v=""/>
    <s v="7921X"/>
    <s v="Laruche"/>
    <s v="999999"/>
    <s v="XS441660595FR"/>
    <s v="N"/>
    <s v="Transport"/>
    <s v="N"/>
    <s v="S"/>
    <s v="NT"/>
    <n v="0.42"/>
    <s v="86"/>
    <n v="4.25"/>
  </r>
  <r>
    <x v="4"/>
    <s v="0"/>
    <d v="2026-05-12T00:00:00"/>
    <s v="21320"/>
    <s v="29170"/>
    <s v=""/>
    <s v=""/>
    <s v="405BX"/>
    <s v="Laruche"/>
    <s v="999999"/>
    <s v="XS441797744FR"/>
    <s v="N"/>
    <s v="Transport"/>
    <s v="N"/>
    <s v="S"/>
    <s v="NT"/>
    <n v="0.11"/>
    <s v="86"/>
    <n v="4.25"/>
  </r>
  <r>
    <x v="4"/>
    <s v="0"/>
    <d v="2026-05-12T00:00:00"/>
    <s v="21320"/>
    <s v="33126"/>
    <s v=""/>
    <s v=""/>
    <s v="0265X"/>
    <s v="Laruche"/>
    <s v="999999"/>
    <s v="XS441806018FR"/>
    <s v="N"/>
    <s v="Transport"/>
    <s v="N"/>
    <s v="S"/>
    <s v="NT"/>
    <n v="9.359999999999999"/>
    <s v="86"/>
    <n v="8.43"/>
  </r>
  <r>
    <x v="4"/>
    <s v="0"/>
    <d v="2026-05-12T00:00:00"/>
    <s v="21320"/>
    <s v="59800"/>
    <s v=""/>
    <s v=""/>
    <s v="543AS"/>
    <s v="Laruche"/>
    <s v="999999"/>
    <s v="XS441807883FR"/>
    <s v="N"/>
    <s v="Transport"/>
    <s v="N"/>
    <s v="S"/>
    <s v="NT"/>
    <n v="10.416"/>
    <s v="86"/>
    <n v="9.279999999999999"/>
  </r>
  <r>
    <x v="4"/>
    <s v="0"/>
    <d v="2026-05-12T00:00:00"/>
    <s v="21320"/>
    <s v="35700"/>
    <s v=""/>
    <s v=""/>
    <s v="8065O"/>
    <s v="Laruche"/>
    <s v="999999"/>
    <s v="XS441841350FR"/>
    <s v="N"/>
    <s v="Transport"/>
    <s v="N"/>
    <s v="S"/>
    <s v="NT"/>
    <n v="0.06"/>
    <s v="86"/>
    <n v="4.25"/>
  </r>
  <r>
    <x v="4"/>
    <s v="0"/>
    <d v="2026-05-13T00:00:00"/>
    <s v="21320"/>
    <s v="34070"/>
    <s v=""/>
    <s v=""/>
    <s v="101BM"/>
    <s v="Laruche"/>
    <s v="999999"/>
    <s v="XS442103109FR"/>
    <s v="N"/>
    <s v="Transport"/>
    <s v="N"/>
    <s v="S"/>
    <s v="NT"/>
    <n v="0.08"/>
    <s v="86"/>
    <n v="4.25"/>
  </r>
  <r>
    <x v="4"/>
    <s v="0"/>
    <d v="2026-05-13T00:00:00"/>
    <s v="21320"/>
    <s v="35230"/>
    <s v=""/>
    <s v=""/>
    <s v="233EX"/>
    <s v="Laruche"/>
    <s v="999999"/>
    <s v="XS442103554FR"/>
    <s v="N"/>
    <s v="Transport"/>
    <s v="N"/>
    <s v="S"/>
    <s v="NT"/>
    <n v="4.638"/>
    <s v="86"/>
    <n v="5.88"/>
  </r>
  <r>
    <x v="4"/>
    <s v="0"/>
    <d v="2026-05-13T00:00:00"/>
    <s v="21320"/>
    <s v="92400"/>
    <s v=""/>
    <s v=""/>
    <s v="7978O"/>
    <s v="Laruche"/>
    <s v="999999"/>
    <s v="XS442108295FR"/>
    <s v="N"/>
    <s v="Transport"/>
    <s v="N"/>
    <s v="S"/>
    <s v="NT"/>
    <n v="4.787"/>
    <s v="86"/>
    <n v="5.88"/>
  </r>
  <r>
    <x v="4"/>
    <s v="0"/>
    <d v="2026-05-13T00:00:00"/>
    <s v="21320"/>
    <s v="38380"/>
    <s v=""/>
    <s v=""/>
    <s v="9017S"/>
    <s v="Laruche"/>
    <s v="999999"/>
    <s v="XS442202591FR"/>
    <s v="N"/>
    <s v="Transport"/>
    <s v="N"/>
    <s v="S"/>
    <s v="NT"/>
    <n v="0.09"/>
    <s v="86"/>
    <n v="4.25"/>
  </r>
  <r>
    <x v="4"/>
    <s v="0"/>
    <d v="2026-05-13T00:00:00"/>
    <s v="21320"/>
    <s v="95160"/>
    <s v=""/>
    <s v=""/>
    <s v="0194X"/>
    <s v="Laruche"/>
    <s v="999999"/>
    <s v="XS442215017FR"/>
    <s v="N"/>
    <s v="Transport"/>
    <s v="N"/>
    <s v="S"/>
    <s v="NT"/>
    <n v="4.787"/>
    <s v="86"/>
    <n v="5.88"/>
  </r>
  <r>
    <x v="4"/>
    <s v="0"/>
    <d v="2026-05-15T00:00:00"/>
    <s v="21320"/>
    <s v="95120"/>
    <s v=""/>
    <s v=""/>
    <s v="0356X"/>
    <s v="Laruche"/>
    <s v="999999"/>
    <s v="XS442563096FR"/>
    <s v="N"/>
    <s v="Transport"/>
    <s v="N"/>
    <s v="S"/>
    <s v="NT"/>
    <n v="0.12"/>
    <s v="86"/>
    <n v="4.25"/>
  </r>
  <r>
    <x v="4"/>
    <s v="0"/>
    <d v="2026-05-15T00:00:00"/>
    <s v="21320"/>
    <s v="50110"/>
    <s v=""/>
    <s v=""/>
    <s v="0109U"/>
    <s v="Laruche"/>
    <s v="999999"/>
    <s v="XS442563811FR"/>
    <s v="N"/>
    <s v="Transport"/>
    <s v="N"/>
    <s v="S"/>
    <s v="NT"/>
    <n v="6.182"/>
    <s v="86"/>
    <n v="6.9"/>
  </r>
  <r>
    <x v="4"/>
    <s v="0"/>
    <d v="2026-05-15T00:00:00"/>
    <s v="21320"/>
    <s v="50110"/>
    <s v=""/>
    <s v=""/>
    <s v="0109U"/>
    <s v="Laruche"/>
    <s v="999999"/>
    <s v="XS442563811FR"/>
    <s v="N"/>
    <s v="Supplement Etiquette Non Conforme"/>
    <s v="N"/>
    <m/>
    <s v="NT"/>
    <n v="0"/>
    <s v="86"/>
    <n v="2"/>
  </r>
  <r>
    <x v="4"/>
    <s v="0"/>
    <d v="2026-05-15T00:00:00"/>
    <s v="21320"/>
    <s v="13122"/>
    <s v=""/>
    <s v=""/>
    <s v="7593Y"/>
    <s v="Laruche"/>
    <s v="999999"/>
    <s v="XS442564803FR"/>
    <s v="N"/>
    <s v="Transport"/>
    <s v="N"/>
    <s v="S"/>
    <s v="NT"/>
    <n v="0.12"/>
    <s v="86"/>
    <n v="4.25"/>
  </r>
  <r>
    <x v="4"/>
    <s v="0"/>
    <d v="2026-05-15T00:00:00"/>
    <s v="21320"/>
    <s v="59130"/>
    <s v=""/>
    <s v=""/>
    <s v="0317X"/>
    <s v="Laruche"/>
    <s v="999999"/>
    <s v="XS442565361FR"/>
    <s v="N"/>
    <s v="Transport"/>
    <s v="N"/>
    <s v="S"/>
    <s v="NT"/>
    <n v="6.412"/>
    <s v="86"/>
    <n v="6.9"/>
  </r>
  <r>
    <x v="4"/>
    <s v="0"/>
    <d v="2026-05-15T00:00:00"/>
    <s v="21320"/>
    <s v="75011"/>
    <s v=""/>
    <s v=""/>
    <s v="264AK"/>
    <s v="Laruche"/>
    <s v="999999"/>
    <s v="XS442565675FR"/>
    <s v="N"/>
    <s v="Transport"/>
    <s v="N"/>
    <s v="S"/>
    <s v="NT"/>
    <n v="0.08"/>
    <s v="86"/>
    <n v="4.25"/>
  </r>
  <r>
    <x v="4"/>
    <s v="0"/>
    <d v="2026-05-15T00:00:00"/>
    <s v="21320"/>
    <s v="78300"/>
    <s v=""/>
    <s v=""/>
    <s v="6398B"/>
    <s v="Laruche"/>
    <s v="999999"/>
    <s v="XS442572212FR"/>
    <s v="N"/>
    <s v="Transport"/>
    <s v="N"/>
    <s v="S"/>
    <s v="NT"/>
    <n v="1.581"/>
    <s v="86"/>
    <n v="4.58"/>
  </r>
  <r>
    <x v="4"/>
    <s v="0"/>
    <d v="2026-05-15T00:00:00"/>
    <s v="21320"/>
    <s v="11170"/>
    <s v=""/>
    <s v=""/>
    <s v="5351S"/>
    <s v="Laruche"/>
    <s v="999999"/>
    <s v="XS442746275FR"/>
    <s v="N"/>
    <s v="Transport"/>
    <s v="N"/>
    <s v="S"/>
    <s v="NT"/>
    <n v="0.27"/>
    <s v="86"/>
    <n v="4.25"/>
  </r>
  <r>
    <x v="4"/>
    <s v="0"/>
    <d v="2026-05-15T00:00:00"/>
    <s v="21320"/>
    <s v="04230"/>
    <s v=""/>
    <s v=""/>
    <s v="5856B"/>
    <s v="Laruche"/>
    <s v="999999"/>
    <s v="XS442753988FR"/>
    <s v="N"/>
    <s v="Transport"/>
    <s v="N"/>
    <s v="S"/>
    <s v="NT"/>
    <n v="4.638"/>
    <s v="86"/>
    <n v="5.88"/>
  </r>
  <r>
    <x v="4"/>
    <s v="0"/>
    <d v="2026-05-15T00:00:00"/>
    <s v="21320"/>
    <s v="04230"/>
    <s v=""/>
    <s v=""/>
    <s v="5856B"/>
    <s v="Laruche"/>
    <s v="999999"/>
    <s v="XS442753988FR"/>
    <s v="N"/>
    <s v="Zones Difficiles d'accès"/>
    <s v="N"/>
    <m/>
    <s v="NT"/>
    <n v="0"/>
    <s v="86"/>
    <n v="5"/>
  </r>
  <r>
    <x v="4"/>
    <s v="0"/>
    <d v="2026-05-15T00:00:00"/>
    <s v="21320"/>
    <s v="13330"/>
    <s v=""/>
    <s v=""/>
    <s v="8395U"/>
    <s v="Laruche"/>
    <s v="999999"/>
    <s v="XS442761940FR"/>
    <s v="N"/>
    <s v="Transport"/>
    <s v="N"/>
    <s v="S"/>
    <s v="NT"/>
    <n v="0.27"/>
    <s v="86"/>
    <n v="4.25"/>
  </r>
  <r>
    <x v="4"/>
    <s v="0"/>
    <d v="2026-05-15T00:00:00"/>
    <s v="21320"/>
    <s v="91330"/>
    <s v=""/>
    <s v=""/>
    <s v="0101X"/>
    <s v="Laruche"/>
    <s v="999999"/>
    <s v="XS442764549FR"/>
    <s v="N"/>
    <s v="Transport"/>
    <s v="N"/>
    <s v="S"/>
    <s v="NT"/>
    <n v="4.532"/>
    <s v="86"/>
    <n v="5.88"/>
  </r>
  <r>
    <x v="4"/>
    <s v="0"/>
    <d v="2026-05-18T00:00:00"/>
    <s v="21320"/>
    <s v="03600"/>
    <s v=""/>
    <s v=""/>
    <s v="1315V"/>
    <s v="Laruche"/>
    <s v="999999"/>
    <s v="XS443130975FR"/>
    <s v="N"/>
    <s v="Transport"/>
    <s v="N"/>
    <s v="S"/>
    <s v="NT"/>
    <n v="4.532"/>
    <s v="86"/>
    <n v="5.88"/>
  </r>
  <r>
    <x v="4"/>
    <s v="0"/>
    <d v="2026-05-18T00:00:00"/>
    <s v="21320"/>
    <s v="94200"/>
    <s v=""/>
    <s v=""/>
    <s v="9152R"/>
    <s v="Laruche"/>
    <s v="999999"/>
    <s v="XS443133416FR"/>
    <s v="N"/>
    <s v="Transport"/>
    <s v="N"/>
    <s v="S"/>
    <s v="NT"/>
    <n v="0.29"/>
    <s v="86"/>
    <n v="4.25"/>
  </r>
  <r>
    <x v="4"/>
    <s v="0"/>
    <d v="2026-05-18T00:00:00"/>
    <s v="21320"/>
    <s v="92300"/>
    <s v=""/>
    <s v=""/>
    <s v="976BQ"/>
    <s v="Laruche"/>
    <s v="999999"/>
    <s v="XS443137109FR"/>
    <s v="N"/>
    <s v="Transport"/>
    <s v="N"/>
    <s v="S"/>
    <s v="NT"/>
    <n v="0.19"/>
    <s v="86"/>
    <n v="4.25"/>
  </r>
  <r>
    <x v="4"/>
    <s v="0"/>
    <d v="2026-05-18T00:00:00"/>
    <s v="21320"/>
    <s v="77540"/>
    <s v=""/>
    <s v=""/>
    <s v="5966X"/>
    <s v="Laruche"/>
    <s v="999999"/>
    <s v="XS443138943FR"/>
    <s v="N"/>
    <s v="Transport"/>
    <s v="N"/>
    <s v="S"/>
    <s v="NT"/>
    <n v="4.638"/>
    <s v="86"/>
    <n v="5.88"/>
  </r>
  <r>
    <x v="4"/>
    <s v="0"/>
    <d v="2026-05-18T00:00:00"/>
    <s v="21320"/>
    <s v="69003"/>
    <s v=""/>
    <s v=""/>
    <s v="6686V"/>
    <s v="Laruche"/>
    <s v="999999"/>
    <s v="XS443141275FR"/>
    <s v="N"/>
    <s v="Transport"/>
    <s v="N"/>
    <s v="S"/>
    <s v="NT"/>
    <n v="1.479"/>
    <s v="86"/>
    <n v="4.58"/>
  </r>
  <r>
    <x v="4"/>
    <s v="0"/>
    <d v="2026-05-18T00:00:00"/>
    <s v="21320"/>
    <s v="34170"/>
    <s v=""/>
    <s v=""/>
    <s v="9332U"/>
    <s v="Laruche"/>
    <s v="999999"/>
    <s v="XS443142903FR"/>
    <s v="N"/>
    <s v="Transport"/>
    <s v="N"/>
    <s v="S"/>
    <s v="NT"/>
    <n v="4.532"/>
    <s v="86"/>
    <n v="5.88"/>
  </r>
  <r>
    <x v="4"/>
    <s v="0"/>
    <d v="2026-05-18T00:00:00"/>
    <s v="21320"/>
    <s v="92200"/>
    <s v=""/>
    <s v=""/>
    <s v="3086V"/>
    <s v="Laruche"/>
    <s v="999999"/>
    <s v="XS443145961FR"/>
    <s v="N"/>
    <s v="Transport"/>
    <s v="N"/>
    <s v="S"/>
    <s v="NT"/>
    <n v="1.137"/>
    <s v="86"/>
    <n v="4.58"/>
  </r>
  <r>
    <x v="4"/>
    <s v="0"/>
    <d v="2026-05-18T00:00:00"/>
    <s v="21320"/>
    <s v="67300"/>
    <s v=""/>
    <s v=""/>
    <s v="9779W"/>
    <s v="Laruche"/>
    <s v="999999"/>
    <s v="XS443152137FR"/>
    <s v="N"/>
    <s v="Transport"/>
    <s v="N"/>
    <s v="S"/>
    <s v="NT"/>
    <n v="0.08"/>
    <s v="86"/>
    <n v="4.25"/>
  </r>
  <r>
    <x v="4"/>
    <s v="0"/>
    <d v="2026-05-18T00:00:00"/>
    <s v="21320"/>
    <s v="74800"/>
    <s v=""/>
    <s v=""/>
    <s v="1345X"/>
    <s v="Laruche"/>
    <s v="999999"/>
    <s v="XS443157488FR"/>
    <s v="N"/>
    <s v="Transport"/>
    <s v="N"/>
    <s v="S"/>
    <s v="NT"/>
    <n v="4.638"/>
    <s v="86"/>
    <n v="5.88"/>
  </r>
  <r>
    <x v="4"/>
    <s v="0"/>
    <d v="2026-05-18T00:00:00"/>
    <s v="21320"/>
    <s v="92400"/>
    <s v=""/>
    <s v=""/>
    <s v="253AX"/>
    <s v="Laruche"/>
    <s v="999999"/>
    <s v="XS443160779FR"/>
    <s v="N"/>
    <s v="Transport"/>
    <s v="N"/>
    <s v="S"/>
    <s v="NT"/>
    <n v="6.273"/>
    <s v="86"/>
    <n v="6.9"/>
  </r>
  <r>
    <x v="4"/>
    <s v="0"/>
    <d v="2026-05-18T00:00:00"/>
    <s v="21320"/>
    <s v="62860"/>
    <s v=""/>
    <s v=""/>
    <s v="992CT"/>
    <s v="Laruche"/>
    <s v="999999"/>
    <s v="XS443162015FR"/>
    <s v="N"/>
    <s v="Transport"/>
    <s v="N"/>
    <s v="S"/>
    <s v="NT"/>
    <n v="4.787"/>
    <s v="86"/>
    <n v="5.88"/>
  </r>
  <r>
    <x v="4"/>
    <s v="0"/>
    <d v="2026-05-18T00:00:00"/>
    <s v="21320"/>
    <s v="69230"/>
    <s v=""/>
    <s v=""/>
    <s v="329AX"/>
    <s v="Laruche"/>
    <s v="999999"/>
    <s v="XS443464143FR"/>
    <s v="N"/>
    <s v="Transport"/>
    <s v="N"/>
    <s v="S"/>
    <s v="NT"/>
    <n v="0.135"/>
    <s v="86"/>
    <n v="4.25"/>
  </r>
  <r>
    <x v="4"/>
    <s v="0"/>
    <d v="2026-05-18T00:00:00"/>
    <s v="21320"/>
    <s v="26600"/>
    <s v=""/>
    <s v=""/>
    <s v="7668X"/>
    <s v="Laruche"/>
    <s v="999999"/>
    <s v="XS443465206FR"/>
    <s v="N"/>
    <s v="Transport"/>
    <s v="N"/>
    <s v="S"/>
    <s v="NT"/>
    <n v="0.09"/>
    <s v="86"/>
    <n v="4.25"/>
  </r>
  <r>
    <x v="4"/>
    <s v="0"/>
    <d v="2026-05-18T00:00:00"/>
    <s v="21320"/>
    <s v="62100"/>
    <s v=""/>
    <s v=""/>
    <s v="7364U"/>
    <s v="Laruche"/>
    <s v="999999"/>
    <s v="XS443487025FR"/>
    <s v="N"/>
    <s v="Transport"/>
    <s v="N"/>
    <s v="S"/>
    <s v="NT"/>
    <n v="0.05"/>
    <s v="86"/>
    <n v="4.25"/>
  </r>
  <r>
    <x v="4"/>
    <s v="0"/>
    <d v="2026-05-18T00:00:00"/>
    <s v="21320"/>
    <s v="60500"/>
    <s v=""/>
    <s v=""/>
    <s v="0305X"/>
    <s v="Laruche"/>
    <s v="999999"/>
    <s v="XS443517668FR"/>
    <s v="N"/>
    <s v="Transport"/>
    <s v="N"/>
    <s v="S"/>
    <s v="NT"/>
    <n v="5.888"/>
    <s v="86"/>
    <n v="6.39"/>
  </r>
  <r>
    <x v="4"/>
    <s v="0"/>
    <d v="2026-05-19T00:00:00"/>
    <s v="21320"/>
    <s v="75006"/>
    <s v=""/>
    <s v=""/>
    <s v="7784O"/>
    <s v="Laruche"/>
    <s v="999999"/>
    <s v="XS443697545FR"/>
    <s v="N"/>
    <s v="Transport"/>
    <s v="N"/>
    <s v="S"/>
    <s v="NT"/>
    <n v="6.412"/>
    <s v="86"/>
    <n v="6.9"/>
  </r>
  <r>
    <x v="4"/>
    <s v="0"/>
    <d v="2026-05-19T00:00:00"/>
    <s v="21320"/>
    <s v="75014"/>
    <s v=""/>
    <s v=""/>
    <s v="7038O"/>
    <s v="Laruche"/>
    <s v="999999"/>
    <s v="XS443700329FR"/>
    <s v="N"/>
    <s v="Transport"/>
    <s v="N"/>
    <s v="S"/>
    <s v="NT"/>
    <n v="4.787"/>
    <s v="86"/>
    <n v="5.88"/>
  </r>
  <r>
    <x v="4"/>
    <s v="0"/>
    <d v="2026-05-19T00:00:00"/>
    <s v="21320"/>
    <s v="29200"/>
    <s v=""/>
    <s v=""/>
    <s v="8050O"/>
    <s v="Laruche"/>
    <s v="999999"/>
    <s v="XS443701514FR"/>
    <s v="N"/>
    <s v="Transport"/>
    <s v="N"/>
    <s v="S"/>
    <s v="NT"/>
    <n v="4.638"/>
    <s v="86"/>
    <n v="5.88"/>
  </r>
  <r>
    <x v="4"/>
    <s v="0"/>
    <d v="2026-05-19T00:00:00"/>
    <s v="21320"/>
    <s v="31530"/>
    <s v=""/>
    <s v=""/>
    <s v="465CX"/>
    <s v="Laruche"/>
    <s v="999999"/>
    <s v="XS443774220FR"/>
    <s v="N"/>
    <s v="Transport"/>
    <s v="N"/>
    <s v="S"/>
    <s v="NT"/>
    <n v="0.17"/>
    <s v="86"/>
    <n v="4.25"/>
  </r>
  <r>
    <x v="4"/>
    <s v="0"/>
    <d v="2026-05-19T00:00:00"/>
    <s v="21320"/>
    <s v="92600"/>
    <s v=""/>
    <s v=""/>
    <s v="6448V"/>
    <s v="Laruche"/>
    <s v="999999"/>
    <s v="XS443917847FR"/>
    <s v="N"/>
    <s v="Transport"/>
    <s v="N"/>
    <s v="S"/>
    <s v="NT"/>
    <n v="0.02"/>
    <s v="86"/>
    <n v="4.25"/>
  </r>
  <r>
    <x v="4"/>
    <s v="0"/>
    <d v="2026-05-19T00:00:00"/>
    <s v="21320"/>
    <s v="92600"/>
    <s v=""/>
    <s v=""/>
    <s v="6448V"/>
    <s v="Laruche"/>
    <s v="999999"/>
    <s v="XS443933779FR"/>
    <s v="N"/>
    <s v="Transport"/>
    <s v="N"/>
    <s v="S"/>
    <s v="NT"/>
    <n v="0.02"/>
    <s v="86"/>
    <n v="4.25"/>
  </r>
  <r>
    <x v="4"/>
    <s v="0"/>
    <d v="2026-05-19T00:00:00"/>
    <s v="21320"/>
    <s v="42140"/>
    <s v=""/>
    <s v=""/>
    <s v="057AX"/>
    <s v="Laruche"/>
    <s v="999999"/>
    <s v="XS443958736FR"/>
    <s v="N"/>
    <s v="Transport"/>
    <s v="N"/>
    <s v="S"/>
    <s v="NT"/>
    <n v="5.904"/>
    <s v="86"/>
    <n v="6.39"/>
  </r>
  <r>
    <x v="4"/>
    <s v="0"/>
    <d v="2026-05-19T00:00:00"/>
    <s v="21320"/>
    <s v="69620"/>
    <s v=""/>
    <s v=""/>
    <s v="639BZ"/>
    <s v="Laruche"/>
    <s v="999999"/>
    <s v="XS443962381FR"/>
    <s v="N"/>
    <s v="Transport"/>
    <s v="N"/>
    <s v="S"/>
    <s v="NT"/>
    <n v="6.273"/>
    <s v="86"/>
    <n v="6.9"/>
  </r>
  <r>
    <x v="4"/>
    <s v="0"/>
    <d v="2026-05-20T00:00:00"/>
    <s v="21320"/>
    <s v="75012"/>
    <s v=""/>
    <s v=""/>
    <s v="7695W"/>
    <s v="Laruche"/>
    <s v="999999"/>
    <s v="XS444162904FR"/>
    <s v="N"/>
    <s v="Transport"/>
    <s v="N"/>
    <s v="S"/>
    <s v="NT"/>
    <n v="1.612"/>
    <s v="86"/>
    <n v="4.58"/>
  </r>
  <r>
    <x v="4"/>
    <s v="0"/>
    <d v="2026-05-20T00:00:00"/>
    <s v="21320"/>
    <s v="94350"/>
    <s v=""/>
    <s v=""/>
    <s v="8003O"/>
    <s v="Laruche"/>
    <s v="999999"/>
    <s v="XS444163462FR"/>
    <s v="N"/>
    <s v="Transport"/>
    <s v="N"/>
    <s v="S"/>
    <s v="NT"/>
    <n v="0.06"/>
    <s v="86"/>
    <n v="4.25"/>
  </r>
  <r>
    <x v="4"/>
    <s v="0"/>
    <d v="2026-05-20T00:00:00"/>
    <s v="21320"/>
    <s v="06400"/>
    <s v=""/>
    <s v=""/>
    <s v="9707X"/>
    <s v="Laruche"/>
    <s v="999999"/>
    <s v="XS444164587FR"/>
    <s v="N"/>
    <s v="Transport"/>
    <s v="N"/>
    <s v="S"/>
    <s v="NT"/>
    <n v="4.678"/>
    <s v="86"/>
    <n v="5.88"/>
  </r>
  <r>
    <x v="4"/>
    <s v="0"/>
    <d v="2026-05-20T00:00:00"/>
    <s v="21320"/>
    <s v="60290"/>
    <s v=""/>
    <s v=""/>
    <s v="162BB"/>
    <s v="Laruche"/>
    <s v="999999"/>
    <s v="XS444168685FR"/>
    <s v="N"/>
    <s v="Transport"/>
    <s v="N"/>
    <s v="S"/>
    <s v="NT"/>
    <n v="0.918"/>
    <s v="86"/>
    <n v="4.25"/>
  </r>
  <r>
    <x v="4"/>
    <s v="0"/>
    <d v="2026-05-20T00:00:00"/>
    <s v="21320"/>
    <s v="05100"/>
    <s v=""/>
    <s v=""/>
    <s v="6239V"/>
    <s v="Laruche"/>
    <s v="999999"/>
    <s v="XS444169054FR"/>
    <s v="N"/>
    <s v="Transport"/>
    <s v="N"/>
    <s v="S"/>
    <s v="NT"/>
    <n v="0.06"/>
    <s v="86"/>
    <n v="4.25"/>
  </r>
  <r>
    <x v="4"/>
    <s v="0"/>
    <d v="2026-05-20T00:00:00"/>
    <s v="21320"/>
    <s v="75007"/>
    <s v=""/>
    <s v=""/>
    <s v="3847Y"/>
    <s v="Laruche"/>
    <s v="999999"/>
    <s v="XS444277120FR"/>
    <s v="N"/>
    <s v="Transport"/>
    <s v="N"/>
    <s v="S"/>
    <s v="NT"/>
    <n v="5.236"/>
    <s v="86"/>
    <n v="6.39"/>
  </r>
  <r>
    <x v="4"/>
    <s v="0"/>
    <d v="2026-05-20T00:00:00"/>
    <s v="21320"/>
    <s v="73000"/>
    <s v=""/>
    <s v=""/>
    <s v="5504U"/>
    <s v="Laruche"/>
    <s v="999999"/>
    <s v="XS444278156FR"/>
    <s v="N"/>
    <s v="Transport"/>
    <s v="N"/>
    <s v="S"/>
    <s v="NT"/>
    <n v="1.714"/>
    <s v="86"/>
    <n v="4.58"/>
  </r>
  <r>
    <x v="4"/>
    <s v="0"/>
    <d v="2026-05-20T00:00:00"/>
    <s v="21320"/>
    <s v="94800"/>
    <s v=""/>
    <s v=""/>
    <s v="9407W"/>
    <s v="Laruche"/>
    <s v="999999"/>
    <s v="XS444279029FR"/>
    <s v="N"/>
    <s v="Transport"/>
    <s v="N"/>
    <s v="S"/>
    <s v="NT"/>
    <n v="6.882"/>
    <s v="86"/>
    <n v="6.9"/>
  </r>
  <r>
    <x v="4"/>
    <s v="0"/>
    <d v="2026-05-21T00:00:00"/>
    <s v="21320"/>
    <s v="78220"/>
    <s v=""/>
    <s v=""/>
    <s v="8729W"/>
    <s v="Laruche"/>
    <s v="999999"/>
    <s v="XS444585085FR"/>
    <s v="N"/>
    <s v="Transport"/>
    <s v="N"/>
    <s v="S"/>
    <s v="NT"/>
    <n v="6.048"/>
    <s v="86"/>
    <n v="6.9"/>
  </r>
  <r>
    <x v="4"/>
    <s v="0"/>
    <d v="2026-05-21T00:00:00"/>
    <s v="21320"/>
    <s v="60270"/>
    <s v=""/>
    <s v=""/>
    <s v="0305X"/>
    <s v="Laruche"/>
    <s v="999999"/>
    <s v="XS444586761FR"/>
    <s v="N"/>
    <s v="Transport"/>
    <s v="N"/>
    <s v="S"/>
    <s v="NT"/>
    <n v="5.904"/>
    <s v="86"/>
    <n v="6.39"/>
  </r>
  <r>
    <x v="4"/>
    <s v="0"/>
    <d v="2026-05-21T00:00:00"/>
    <s v="21320"/>
    <s v="31400"/>
    <s v=""/>
    <s v=""/>
    <s v="3282Y"/>
    <s v="Laruche"/>
    <s v="999999"/>
    <s v="XS444589502FR"/>
    <s v="N"/>
    <s v="Transport"/>
    <s v="N"/>
    <s v="S"/>
    <s v="NT"/>
    <n v="0.08"/>
    <s v="86"/>
    <n v="4.25"/>
  </r>
  <r>
    <x v="4"/>
    <s v="0"/>
    <d v="2026-05-21T00:00:00"/>
    <s v="21320"/>
    <s v="71960"/>
    <s v=""/>
    <s v=""/>
    <s v="397AX"/>
    <s v="Laruche"/>
    <s v="999999"/>
    <s v="XS444596605FR"/>
    <s v="N"/>
    <s v="Transport"/>
    <s v="N"/>
    <s v="S"/>
    <s v="NR"/>
    <n v="0.23"/>
    <s v="86"/>
    <n v="4.25"/>
  </r>
  <r>
    <x v="4"/>
    <s v="0"/>
    <d v="2026-05-21T00:00:00"/>
    <s v="21320"/>
    <s v="71170"/>
    <s v=""/>
    <s v=""/>
    <s v="6782V"/>
    <s v="Laruche"/>
    <s v="999999"/>
    <s v="XS444649245FR"/>
    <s v="N"/>
    <s v="Transport"/>
    <s v="N"/>
    <s v="S"/>
    <s v="NR"/>
    <n v="4.532"/>
    <s v="86"/>
    <n v="5.88"/>
  </r>
  <r>
    <x v="4"/>
    <s v="0"/>
    <d v="2026-05-21T00:00:00"/>
    <s v="21320"/>
    <s v="35800"/>
    <s v=""/>
    <s v=""/>
    <s v="295DX"/>
    <s v="Laruche"/>
    <s v="999999"/>
    <s v="XS444707102FR"/>
    <s v="N"/>
    <s v="Transport"/>
    <s v="N"/>
    <s v="S"/>
    <s v="NT"/>
    <n v="0.864"/>
    <s v="86"/>
    <n v="4.25"/>
  </r>
  <r>
    <x v="4"/>
    <s v="0"/>
    <d v="2026-05-21T00:00:00"/>
    <s v="21320"/>
    <s v="94490"/>
    <s v=""/>
    <s v=""/>
    <s v="747BX"/>
    <s v="Laruche"/>
    <s v="999999"/>
    <s v="XS444800385FR"/>
    <s v="N"/>
    <s v="Transport"/>
    <s v="N"/>
    <s v="S"/>
    <s v="NT"/>
    <n v="0.07000000000000001"/>
    <s v="86"/>
    <n v="4.25"/>
  </r>
  <r>
    <x v="4"/>
    <s v="0"/>
    <d v="2026-05-21T00:00:00"/>
    <s v="21320"/>
    <s v="74320"/>
    <s v=""/>
    <s v=""/>
    <s v="7093V"/>
    <s v="Laruche"/>
    <s v="999999"/>
    <s v="XS444808199FR"/>
    <s v="N"/>
    <s v="Transport"/>
    <s v="N"/>
    <s v="S"/>
    <s v="NT"/>
    <n v="4.532"/>
    <s v="86"/>
    <n v="5.88"/>
  </r>
  <r>
    <x v="4"/>
    <s v="0"/>
    <d v="2026-05-22T00:00:00"/>
    <s v="21320"/>
    <s v="30520"/>
    <s v=""/>
    <s v=""/>
    <s v="013CX"/>
    <s v="Laruche"/>
    <s v="999999"/>
    <s v="XS444969735FR"/>
    <s v="N"/>
    <s v="Transport"/>
    <s v="N"/>
    <s v="S"/>
    <s v="NT"/>
    <n v="0.28"/>
    <s v="86"/>
    <n v="4.25"/>
  </r>
  <r>
    <x v="4"/>
    <s v="0"/>
    <d v="2026-05-22T00:00:00"/>
    <s v="21320"/>
    <s v="69004"/>
    <s v=""/>
    <s v=""/>
    <s v="1292X"/>
    <s v="Laruche"/>
    <s v="999999"/>
    <s v="XS444970367FR"/>
    <s v="N"/>
    <s v="Transport"/>
    <s v="N"/>
    <s v="S"/>
    <s v="NT"/>
    <n v="6.412"/>
    <s v="86"/>
    <n v="6.9"/>
  </r>
  <r>
    <x v="4"/>
    <s v="0"/>
    <d v="2026-05-22T00:00:00"/>
    <s v="21320"/>
    <s v="13840"/>
    <s v=""/>
    <s v=""/>
    <s v="025BS"/>
    <s v="Laruche"/>
    <s v="999999"/>
    <s v="XS444971291FR"/>
    <s v="N"/>
    <s v="Transport"/>
    <s v="N"/>
    <s v="S"/>
    <s v="NT"/>
    <n v="0.05"/>
    <s v="86"/>
    <n v="4.25"/>
  </r>
  <r>
    <x v="4"/>
    <s v="0"/>
    <d v="2026-05-22T00:00:00"/>
    <s v="21320"/>
    <s v="06200"/>
    <s v=""/>
    <s v=""/>
    <s v="9774W"/>
    <s v="Laruche"/>
    <s v="999999"/>
    <s v="XS444973505FR"/>
    <s v="N"/>
    <s v="Transport"/>
    <s v="N"/>
    <s v="S"/>
    <s v="NT"/>
    <n v="0.02"/>
    <s v="86"/>
    <n v="4.25"/>
  </r>
  <r>
    <x v="4"/>
    <s v="0"/>
    <d v="2026-05-22T00:00:00"/>
    <s v="21320"/>
    <s v="64200"/>
    <s v=""/>
    <s v=""/>
    <s v="9470X"/>
    <s v="Laruche"/>
    <s v="999999"/>
    <s v="XS444977351FR"/>
    <s v="N"/>
    <s v="Transport"/>
    <s v="N"/>
    <s v="S"/>
    <s v="NT"/>
    <n v="0.16"/>
    <s v="86"/>
    <n v="4.25"/>
  </r>
  <r>
    <x v="4"/>
    <s v="0"/>
    <d v="2026-05-22T00:00:00"/>
    <s v="21320"/>
    <s v="46130"/>
    <s v=""/>
    <s v=""/>
    <s v="5786U"/>
    <s v="Laruche"/>
    <s v="999999"/>
    <s v="XS445063474FR"/>
    <s v="N"/>
    <s v="Transport"/>
    <s v="N"/>
    <s v="S"/>
    <s v="NT"/>
    <n v="0.14"/>
    <s v="86"/>
    <n v="4.25"/>
  </r>
  <r>
    <x v="4"/>
    <s v="0"/>
    <d v="2026-05-22T00:00:00"/>
    <s v="21320"/>
    <s v="25240"/>
    <s v=""/>
    <s v=""/>
    <s v="851BQ"/>
    <s v="Laruche"/>
    <s v="999999"/>
    <s v="XS445067706FR"/>
    <s v="N"/>
    <s v="Transport"/>
    <s v="N"/>
    <s v="S"/>
    <s v="NT"/>
    <n v="6.035"/>
    <s v="86"/>
    <n v="6.9"/>
  </r>
  <r>
    <x v="4"/>
    <s v="0"/>
    <d v="2026-05-22T00:00:00"/>
    <s v="21320"/>
    <s v="25240"/>
    <s v=""/>
    <s v=""/>
    <s v="851BQ"/>
    <s v="Laruche"/>
    <s v="999999"/>
    <s v="XS445067706FR"/>
    <s v="N"/>
    <s v="Zones Difficiles d'accès"/>
    <s v="N"/>
    <m/>
    <s v="NT"/>
    <n v="0"/>
    <s v="86"/>
    <n v="5"/>
  </r>
  <r>
    <x v="4"/>
    <s v="0"/>
    <d v="2026-05-22T00:00:00"/>
    <s v="21320"/>
    <s v="75020"/>
    <s v=""/>
    <s v=""/>
    <s v="9604S"/>
    <s v="Laruche"/>
    <s v="999999"/>
    <s v="XS445092864FR"/>
    <s v="N"/>
    <s v="Transport"/>
    <s v="N"/>
    <s v="S"/>
    <s v="NT"/>
    <n v="6.273"/>
    <s v="86"/>
    <n v="6.9"/>
  </r>
  <r>
    <x v="4"/>
    <s v="0"/>
    <d v="2026-05-22T00:00:00"/>
    <s v="21320"/>
    <s v="42170"/>
    <s v=""/>
    <s v=""/>
    <s v="7136X"/>
    <s v="Laruche"/>
    <s v="999999"/>
    <s v="XS445104001FR"/>
    <s v="N"/>
    <s v="Transport"/>
    <s v="N"/>
    <s v="S"/>
    <s v="NT"/>
    <n v="0.05"/>
    <s v="86"/>
    <n v="4.25"/>
  </r>
  <r>
    <x v="4"/>
    <s v="0"/>
    <d v="2026-05-22T00:00:00"/>
    <s v="21320"/>
    <s v="78180"/>
    <s v=""/>
    <s v=""/>
    <s v="7892O"/>
    <s v="Laruche"/>
    <s v="999999"/>
    <s v="XS445146355FR"/>
    <s v="N"/>
    <s v="Transport"/>
    <s v="N"/>
    <s v="S"/>
    <s v="NT"/>
    <n v="4.787"/>
    <s v="86"/>
    <n v="5.88"/>
  </r>
  <r>
    <x v="4"/>
    <s v="0"/>
    <d v="2026-05-22T00:00:00"/>
    <s v="21320"/>
    <s v="69500"/>
    <s v=""/>
    <s v=""/>
    <s v="2412U"/>
    <s v="Laruche"/>
    <s v="999999"/>
    <s v="XS445147130FR"/>
    <s v="N"/>
    <s v="Transport"/>
    <s v="N"/>
    <s v="S"/>
    <s v="NT"/>
    <n v="4.678"/>
    <s v="86"/>
    <n v="5.88"/>
  </r>
  <r>
    <x v="4"/>
    <s v="0"/>
    <d v="2026-05-22T00:00:00"/>
    <s v="21320"/>
    <s v="13013"/>
    <s v=""/>
    <s v=""/>
    <s v="7309U"/>
    <s v="Laruche"/>
    <s v="999999"/>
    <s v="XS445153078FR"/>
    <s v="N"/>
    <s v="Transport"/>
    <s v="N"/>
    <s v="S"/>
    <s v="NT"/>
    <n v="4.532"/>
    <s v="86"/>
    <n v="5.88"/>
  </r>
  <r>
    <x v="4"/>
    <s v="0"/>
    <d v="2026-05-25T00:00:00"/>
    <s v="21320"/>
    <s v="38680"/>
    <s v=""/>
    <s v=""/>
    <s v="3520X"/>
    <s v="Laruche"/>
    <s v="999999"/>
    <s v="XS445366594FR"/>
    <s v="N"/>
    <s v="Transport"/>
    <s v="N"/>
    <s v="S"/>
    <s v="NT"/>
    <n v="0.13"/>
    <s v="86"/>
    <n v="4.25"/>
  </r>
  <r>
    <x v="4"/>
    <s v="0"/>
    <d v="2026-05-25T00:00:00"/>
    <s v="21320"/>
    <s v="38680"/>
    <s v=""/>
    <s v=""/>
    <s v="3520X"/>
    <s v="Laruche"/>
    <s v="999999"/>
    <s v="XS445366594FR"/>
    <s v="N"/>
    <s v="Zones Difficiles d'accès"/>
    <s v="N"/>
    <m/>
    <s v="NT"/>
    <n v="0"/>
    <s v="86"/>
    <n v="5"/>
  </r>
  <r>
    <x v="4"/>
    <s v="0"/>
    <d v="2026-05-25T00:00:00"/>
    <s v="21320"/>
    <s v="78100"/>
    <s v=""/>
    <s v=""/>
    <s v="7771Y"/>
    <s v="Laruche"/>
    <s v="999999"/>
    <s v="XS445366909FR"/>
    <s v="N"/>
    <s v="Transport"/>
    <s v="N"/>
    <s v="S"/>
    <s v="NT"/>
    <n v="4.638"/>
    <s v="86"/>
    <n v="5.88"/>
  </r>
  <r>
    <x v="4"/>
    <s v="0"/>
    <d v="2026-05-25T00:00:00"/>
    <s v="21320"/>
    <s v="78990"/>
    <s v=""/>
    <s v=""/>
    <s v="049AH"/>
    <s v="Laruche"/>
    <s v="999999"/>
    <s v="XS445367100FR"/>
    <s v="N"/>
    <s v="Transport"/>
    <s v="N"/>
    <s v="S"/>
    <s v="NT"/>
    <n v="0.09"/>
    <s v="86"/>
    <n v="4.25"/>
  </r>
  <r>
    <x v="4"/>
    <s v="0"/>
    <d v="2026-05-25T00:00:00"/>
    <s v="21320"/>
    <s v="35650"/>
    <s v=""/>
    <s v=""/>
    <s v="8726U"/>
    <s v="Laruche"/>
    <s v="999999"/>
    <s v="XS445367303FR"/>
    <s v="N"/>
    <s v="Transport"/>
    <s v="N"/>
    <s v="S"/>
    <s v="NT"/>
    <n v="4.638"/>
    <s v="86"/>
    <n v="5.88"/>
  </r>
  <r>
    <x v="4"/>
    <s v="0"/>
    <d v="2026-05-25T00:00:00"/>
    <s v="21320"/>
    <s v="85170"/>
    <s v=""/>
    <s v=""/>
    <s v="1464U"/>
    <s v="Laruche"/>
    <s v="999999"/>
    <s v="XS445367440FR"/>
    <s v="N"/>
    <s v="Transport"/>
    <s v="N"/>
    <s v="S"/>
    <s v="NT"/>
    <n v="0.14"/>
    <s v="86"/>
    <n v="4.25"/>
  </r>
  <r>
    <x v="4"/>
    <s v="0"/>
    <d v="2026-05-25T00:00:00"/>
    <s v="21320"/>
    <s v="76360"/>
    <s v=""/>
    <s v=""/>
    <s v="7114X"/>
    <s v="Laruche"/>
    <s v="999999"/>
    <s v="XS445367630FR"/>
    <s v="N"/>
    <s v="Transport"/>
    <s v="N"/>
    <s v="S"/>
    <s v="NT"/>
    <n v="0.06"/>
    <s v="86"/>
    <n v="4.25"/>
  </r>
  <r>
    <x v="4"/>
    <s v="0"/>
    <d v="2026-05-25T00:00:00"/>
    <s v="21320"/>
    <s v="01310"/>
    <s v=""/>
    <s v=""/>
    <s v="7013X"/>
    <s v="Laruche"/>
    <s v="999999"/>
    <s v="XS445367802FR"/>
    <s v="N"/>
    <s v="Transport"/>
    <s v="N"/>
    <s v="S"/>
    <s v="NT"/>
    <n v="4.896"/>
    <s v="86"/>
    <n v="5.88"/>
  </r>
  <r>
    <x v="4"/>
    <s v="0"/>
    <d v="2026-05-25T00:00:00"/>
    <s v="21320"/>
    <s v="46100"/>
    <s v=""/>
    <s v=""/>
    <s v="7569X"/>
    <s v="Laruche"/>
    <s v="999999"/>
    <s v="XS445368184FR"/>
    <s v="N"/>
    <s v="Transport"/>
    <s v="N"/>
    <s v="S"/>
    <s v="NT"/>
    <n v="4.787"/>
    <s v="86"/>
    <n v="5.88"/>
  </r>
  <r>
    <x v="4"/>
    <s v="0"/>
    <d v="2026-05-25T00:00:00"/>
    <s v="21320"/>
    <s v="33720"/>
    <s v=""/>
    <s v=""/>
    <s v="757DX"/>
    <s v="Laruche"/>
    <s v="999999"/>
    <s v="XS445368873FR"/>
    <s v="N"/>
    <s v="Transport"/>
    <s v="N"/>
    <s v="S"/>
    <s v="NT"/>
    <n v="0.12"/>
    <s v="86"/>
    <n v="4.25"/>
  </r>
  <r>
    <x v="4"/>
    <s v="0"/>
    <d v="2026-05-25T00:00:00"/>
    <s v="21320"/>
    <s v="06100"/>
    <s v=""/>
    <s v=""/>
    <s v="7724O"/>
    <s v="Laruche"/>
    <s v="999999"/>
    <s v="XS445369009FR"/>
    <s v="N"/>
    <s v="Transport"/>
    <s v="N"/>
    <s v="S"/>
    <s v="NT"/>
    <n v="4.787"/>
    <s v="86"/>
    <n v="5.88"/>
  </r>
  <r>
    <x v="4"/>
    <s v="0"/>
    <d v="2026-05-25T00:00:00"/>
    <s v="21320"/>
    <s v="59750"/>
    <s v=""/>
    <s v=""/>
    <s v="5727B"/>
    <s v="Laruche"/>
    <s v="999999"/>
    <s v="XS445369865FR"/>
    <s v="N"/>
    <s v="Transport"/>
    <s v="N"/>
    <s v="S"/>
    <s v="NT"/>
    <n v="0.14"/>
    <s v="86"/>
    <n v="4.25"/>
  </r>
  <r>
    <x v="4"/>
    <s v="0"/>
    <d v="2026-05-25T00:00:00"/>
    <s v="21320"/>
    <s v="91620"/>
    <s v=""/>
    <s v=""/>
    <s v="4943U"/>
    <s v="Laruche"/>
    <s v="999999"/>
    <s v="XS445370143FR"/>
    <s v="N"/>
    <s v="Transport"/>
    <s v="N"/>
    <s v="S"/>
    <s v="NT"/>
    <n v="4.743"/>
    <s v="86"/>
    <n v="5.88"/>
  </r>
  <r>
    <x v="4"/>
    <s v="0"/>
    <d v="2026-05-25T00:00:00"/>
    <s v="21320"/>
    <s v="31320"/>
    <s v=""/>
    <s v=""/>
    <s v="708CX"/>
    <s v="Laruche"/>
    <s v="999999"/>
    <s v="XS445371529FR"/>
    <s v="N"/>
    <s v="Transport"/>
    <s v="N"/>
    <s v="S"/>
    <s v="NT"/>
    <n v="4.787"/>
    <s v="86"/>
    <n v="5.88"/>
  </r>
  <r>
    <x v="4"/>
    <s v="0"/>
    <d v="2026-05-25T00:00:00"/>
    <s v="21320"/>
    <s v="75004"/>
    <s v=""/>
    <s v=""/>
    <s v="0253X"/>
    <s v="Laruche"/>
    <s v="999999"/>
    <s v="XS445372515FR"/>
    <s v="N"/>
    <s v="Transport"/>
    <s v="N"/>
    <s v="S"/>
    <s v="NT"/>
    <n v="0.13"/>
    <s v="86"/>
    <n v="4.25"/>
  </r>
  <r>
    <x v="4"/>
    <s v="0"/>
    <d v="2026-05-25T00:00:00"/>
    <s v="21320"/>
    <s v="83150"/>
    <s v=""/>
    <s v=""/>
    <s v="532AP"/>
    <s v="Laruche"/>
    <s v="999999"/>
    <s v="XS445373839FR"/>
    <s v="N"/>
    <s v="Transport"/>
    <s v="N"/>
    <s v="S"/>
    <s v="NT"/>
    <n v="0.18"/>
    <s v="86"/>
    <n v="4.25"/>
  </r>
  <r>
    <x v="4"/>
    <s v="0"/>
    <d v="2026-05-25T00:00:00"/>
    <s v="21320"/>
    <s v="77163"/>
    <s v=""/>
    <s v=""/>
    <s v="654AN"/>
    <s v="Laruche"/>
    <s v="999999"/>
    <s v="XS445374088FR"/>
    <s v="N"/>
    <s v="Transport"/>
    <s v="N"/>
    <s v="S"/>
    <s v="NT"/>
    <n v="0.19"/>
    <s v="86"/>
    <n v="4.25"/>
  </r>
  <r>
    <x v="4"/>
    <s v="0"/>
    <d v="2026-05-25T00:00:00"/>
    <s v="21320"/>
    <s v="83400"/>
    <s v=""/>
    <s v=""/>
    <s v="4718U"/>
    <s v="Laruche"/>
    <s v="999999"/>
    <s v="XS445374255FR"/>
    <s v="N"/>
    <s v="Transport"/>
    <s v="N"/>
    <s v="S"/>
    <s v="NT"/>
    <n v="0.08"/>
    <s v="86"/>
    <n v="4.25"/>
  </r>
  <r>
    <x v="4"/>
    <s v="0"/>
    <d v="2026-05-25T00:00:00"/>
    <s v="21320"/>
    <s v="01480"/>
    <s v=""/>
    <s v=""/>
    <s v="2233V"/>
    <s v="Laruche"/>
    <s v="999999"/>
    <s v="XS445374701FR"/>
    <s v="N"/>
    <s v="Transport"/>
    <s v="N"/>
    <s v="S"/>
    <s v="NT"/>
    <n v="0.09"/>
    <s v="86"/>
    <n v="4.25"/>
  </r>
  <r>
    <x v="4"/>
    <s v="0"/>
    <d v="2026-05-25T00:00:00"/>
    <s v="21320"/>
    <s v="22120"/>
    <s v=""/>
    <s v=""/>
    <s v="0811X"/>
    <s v="Laruche"/>
    <s v="999999"/>
    <s v="XS445374984FR"/>
    <s v="N"/>
    <s v="Transport"/>
    <s v="N"/>
    <s v="S"/>
    <s v="NT"/>
    <n v="0.17"/>
    <s v="86"/>
    <n v="4.25"/>
  </r>
  <r>
    <x v="4"/>
    <s v="0"/>
    <d v="2026-05-25T00:00:00"/>
    <s v="21320"/>
    <s v="75017"/>
    <s v=""/>
    <s v=""/>
    <s v="0222S"/>
    <s v="Laruche"/>
    <s v="999999"/>
    <s v="XS445375083FR"/>
    <s v="N"/>
    <s v="Transport"/>
    <s v="N"/>
    <s v="S"/>
    <s v="NT"/>
    <n v="0.12"/>
    <s v="86"/>
    <n v="4.25"/>
  </r>
  <r>
    <x v="4"/>
    <s v="0"/>
    <d v="2026-05-25T00:00:00"/>
    <s v="21320"/>
    <s v="77250"/>
    <s v=""/>
    <s v=""/>
    <s v="1432X"/>
    <s v="Laruche"/>
    <s v="999999"/>
    <s v="XS445375171FR"/>
    <s v="N"/>
    <s v="Transport"/>
    <s v="N"/>
    <s v="S"/>
    <s v="NT"/>
    <n v="4.532"/>
    <s v="86"/>
    <n v="5.88"/>
  </r>
  <r>
    <x v="4"/>
    <s v="0"/>
    <d v="2026-05-25T00:00:00"/>
    <s v="21320"/>
    <s v="69290"/>
    <s v=""/>
    <s v=""/>
    <s v="246CY"/>
    <s v="Laruche"/>
    <s v="999999"/>
    <s v="XS445375358FR"/>
    <s v="N"/>
    <s v="Transport"/>
    <s v="N"/>
    <s v="S"/>
    <s v="NT"/>
    <n v="0.14"/>
    <s v="86"/>
    <n v="4.25"/>
  </r>
  <r>
    <x v="4"/>
    <s v="0"/>
    <d v="2026-05-25T00:00:00"/>
    <s v="21320"/>
    <s v="33120"/>
    <s v=""/>
    <s v=""/>
    <s v="1745Y"/>
    <s v="Laruche"/>
    <s v="999999"/>
    <s v="XS445375392FR"/>
    <s v="N"/>
    <s v="Transport"/>
    <s v="N"/>
    <s v="S"/>
    <s v="NT"/>
    <n v="4.638"/>
    <s v="86"/>
    <n v="5.88"/>
  </r>
  <r>
    <x v="4"/>
    <s v="0"/>
    <d v="2026-05-25T00:00:00"/>
    <s v="21320"/>
    <s v="75020"/>
    <s v=""/>
    <s v=""/>
    <s v="7759X"/>
    <s v="Laruche"/>
    <s v="999999"/>
    <s v="XS445375914FR"/>
    <s v="N"/>
    <s v="Transport"/>
    <s v="N"/>
    <s v="S"/>
    <s v="NT"/>
    <n v="0.25"/>
    <s v="86"/>
    <n v="4.25"/>
  </r>
  <r>
    <x v="4"/>
    <s v="0"/>
    <d v="2026-05-25T00:00:00"/>
    <s v="21320"/>
    <s v="77145"/>
    <s v=""/>
    <s v=""/>
    <s v="1253V"/>
    <s v="Laruche"/>
    <s v="999999"/>
    <s v="XS445375976FR"/>
    <s v="N"/>
    <s v="Transport"/>
    <s v="N"/>
    <s v="S"/>
    <s v="NT"/>
    <n v="0.48"/>
    <s v="86"/>
    <n v="4.25"/>
  </r>
  <r>
    <x v="4"/>
    <s v="0"/>
    <d v="2026-05-25T00:00:00"/>
    <s v="21320"/>
    <s v="78000"/>
    <s v=""/>
    <s v=""/>
    <s v="1109V"/>
    <s v="Laruche"/>
    <s v="999999"/>
    <s v="XS445376322FR"/>
    <s v="N"/>
    <s v="Transport"/>
    <s v="N"/>
    <s v="S"/>
    <s v="NT"/>
    <n v="0.24"/>
    <s v="86"/>
    <n v="4.25"/>
  </r>
  <r>
    <x v="4"/>
    <s v="0"/>
    <d v="2026-05-25T00:00:00"/>
    <s v="21320"/>
    <s v="64800"/>
    <s v=""/>
    <s v=""/>
    <s v="8416P"/>
    <s v="Laruche"/>
    <s v="999999"/>
    <s v="XS445376398FR"/>
    <s v="N"/>
    <s v="Transport"/>
    <s v="N"/>
    <s v="S"/>
    <s v="NT"/>
    <n v="0.1"/>
    <s v="86"/>
    <n v="4.25"/>
  </r>
  <r>
    <x v="4"/>
    <s v="0"/>
    <d v="2026-05-25T00:00:00"/>
    <s v="21320"/>
    <s v="85000"/>
    <s v=""/>
    <s v=""/>
    <s v="0634V"/>
    <s v="Laruche"/>
    <s v="999999"/>
    <s v="XS445377124FR"/>
    <s v="N"/>
    <s v="Transport"/>
    <s v="N"/>
    <s v="S"/>
    <s v="NT"/>
    <n v="0.48"/>
    <s v="86"/>
    <n v="4.25"/>
  </r>
  <r>
    <x v="4"/>
    <s v="0"/>
    <d v="2026-05-25T00:00:00"/>
    <s v="21320"/>
    <s v="75012"/>
    <s v=""/>
    <s v=""/>
    <s v="7695W"/>
    <s v="Laruche"/>
    <s v="999999"/>
    <s v="XS445377186FR"/>
    <s v="N"/>
    <s v="Transport"/>
    <s v="N"/>
    <s v="S"/>
    <s v="NT"/>
    <n v="5.76"/>
    <s v="86"/>
    <n v="6.39"/>
  </r>
  <r>
    <x v="4"/>
    <s v="0"/>
    <d v="2026-05-25T00:00:00"/>
    <s v="21320"/>
    <s v="83270"/>
    <s v=""/>
    <s v=""/>
    <s v="274AQ"/>
    <s v="Laruche"/>
    <s v="999999"/>
    <s v="XS445377243FR"/>
    <s v="N"/>
    <s v="Transport"/>
    <s v="N"/>
    <s v="S"/>
    <s v="NT"/>
    <n v="0.1"/>
    <s v="86"/>
    <n v="4.25"/>
  </r>
  <r>
    <x v="4"/>
    <s v="0"/>
    <d v="2026-05-25T00:00:00"/>
    <s v="21320"/>
    <s v="92140"/>
    <s v=""/>
    <s v=""/>
    <s v="0646Y"/>
    <s v="Laruche"/>
    <s v="999999"/>
    <s v="XS445377844FR"/>
    <s v="N"/>
    <s v="Transport"/>
    <s v="N"/>
    <s v="S"/>
    <s v="NT"/>
    <n v="0.05"/>
    <s v="86"/>
    <n v="4.25"/>
  </r>
  <r>
    <x v="4"/>
    <s v="0"/>
    <d v="2026-05-25T00:00:00"/>
    <s v="21320"/>
    <s v="92290"/>
    <s v=""/>
    <s v=""/>
    <s v="300CV"/>
    <s v="Laruche"/>
    <s v="999999"/>
    <s v="XS445381469FR"/>
    <s v="N"/>
    <s v="Transport"/>
    <s v="N"/>
    <s v="S"/>
    <s v="NT"/>
    <n v="1.229"/>
    <s v="86"/>
    <n v="4.58"/>
  </r>
  <r>
    <x v="4"/>
    <s v="0"/>
    <d v="2026-05-25T00:00:00"/>
    <s v="21320"/>
    <s v="92290"/>
    <s v=""/>
    <s v=""/>
    <s v="300CV"/>
    <s v="Laruche"/>
    <s v="999999"/>
    <s v="XS445381469FR"/>
    <s v="N"/>
    <s v="Supplement Manutention"/>
    <s v="N"/>
    <m/>
    <s v="NT"/>
    <n v="0"/>
    <s v="86"/>
    <n v="6"/>
  </r>
  <r>
    <x v="4"/>
    <s v="0"/>
    <d v="2026-05-25T00:00:00"/>
    <s v="21320"/>
    <s v="75015"/>
    <s v=""/>
    <s v=""/>
    <s v="095CT"/>
    <s v="Laruche"/>
    <s v="999999"/>
    <s v="XS445381472FR"/>
    <s v="N"/>
    <s v="Transport"/>
    <s v="N"/>
    <s v="S"/>
    <s v="NT"/>
    <n v="0.26"/>
    <s v="86"/>
    <n v="4.25"/>
  </r>
  <r>
    <x v="4"/>
    <s v="0"/>
    <d v="2026-05-25T00:00:00"/>
    <s v="21320"/>
    <s v="92500"/>
    <s v=""/>
    <s v=""/>
    <s v="1585Y"/>
    <s v="Laruche"/>
    <s v="999999"/>
    <s v="XS445384227FR"/>
    <s v="N"/>
    <s v="Transport"/>
    <s v="N"/>
    <s v="S"/>
    <s v="NT"/>
    <n v="4.532"/>
    <s v="86"/>
    <n v="5.88"/>
  </r>
  <r>
    <x v="4"/>
    <s v="0"/>
    <d v="2026-05-25T00:00:00"/>
    <s v="21320"/>
    <s v="92200"/>
    <s v=""/>
    <s v=""/>
    <s v="8086S"/>
    <s v="Laruche"/>
    <s v="999999"/>
    <s v="XS445407237FR"/>
    <s v="N"/>
    <s v="Transport"/>
    <s v="N"/>
    <s v="S"/>
    <s v="NT"/>
    <n v="9.6"/>
    <s v="86"/>
    <n v="8.43"/>
  </r>
  <r>
    <x v="4"/>
    <s v="0"/>
    <d v="2026-05-25T00:00:00"/>
    <s v="21320"/>
    <s v="92200"/>
    <s v=""/>
    <s v=""/>
    <s v="8086S"/>
    <s v="Laruche"/>
    <s v="999999"/>
    <s v="XS445407237FR"/>
    <s v="N"/>
    <s v="Supplement Etiquette Non Conforme"/>
    <s v="N"/>
    <m/>
    <s v="NT"/>
    <n v="0"/>
    <s v="86"/>
    <n v="2"/>
  </r>
  <r>
    <x v="4"/>
    <s v="0"/>
    <d v="2026-05-25T00:00:00"/>
    <s v="21320"/>
    <s v="31130"/>
    <s v=""/>
    <s v=""/>
    <s v="1271X"/>
    <s v="Laruche"/>
    <s v="999999"/>
    <s v="XS445465610FR"/>
    <s v="N"/>
    <s v="Transport"/>
    <s v="N"/>
    <s v="S"/>
    <s v="NT"/>
    <n v="0.47"/>
    <s v="86"/>
    <n v="4.25"/>
  </r>
  <r>
    <x v="4"/>
    <s v="0"/>
    <d v="2026-05-25T00:00:00"/>
    <s v="21320"/>
    <s v="13014"/>
    <s v=""/>
    <s v=""/>
    <s v="265CM"/>
    <s v="Laruche"/>
    <s v="999999"/>
    <s v="XS445465773FR"/>
    <s v="N"/>
    <s v="Transport"/>
    <s v="N"/>
    <s v="S"/>
    <s v="NT"/>
    <n v="0.27"/>
    <s v="86"/>
    <n v="4.25"/>
  </r>
  <r>
    <x v="4"/>
    <s v="0"/>
    <d v="2026-05-25T00:00:00"/>
    <s v="21320"/>
    <s v="89100"/>
    <s v=""/>
    <s v=""/>
    <s v="5887V"/>
    <s v="Laruche"/>
    <s v="999999"/>
    <s v="XS445471442FR"/>
    <s v="N"/>
    <s v="Transport"/>
    <s v="N"/>
    <s v="S"/>
    <s v="NR"/>
    <n v="5.904"/>
    <s v="86"/>
    <n v="6.39"/>
  </r>
  <r>
    <x v="4"/>
    <s v="0"/>
    <d v="2026-05-25T00:00:00"/>
    <s v="21320"/>
    <s v="13380"/>
    <s v=""/>
    <s v=""/>
    <s v="839UA"/>
    <s v="Laruche"/>
    <s v="999999"/>
    <s v="XS445472195FR"/>
    <s v="N"/>
    <s v="Transport"/>
    <s v="N"/>
    <s v="S"/>
    <s v="NT"/>
    <n v="0.41"/>
    <s v="86"/>
    <n v="4.25"/>
  </r>
  <r>
    <x v="4"/>
    <s v="0"/>
    <d v="2026-05-25T00:00:00"/>
    <s v="21320"/>
    <s v="38250"/>
    <s v=""/>
    <s v=""/>
    <s v="494AX"/>
    <s v="Laruche"/>
    <s v="999999"/>
    <s v="XS445473704FR"/>
    <s v="N"/>
    <s v="Transport"/>
    <s v="N"/>
    <s v="S"/>
    <s v="NT"/>
    <n v="4.532"/>
    <s v="86"/>
    <n v="5.88"/>
  </r>
  <r>
    <x v="4"/>
    <s v="0"/>
    <d v="2026-05-25T00:00:00"/>
    <s v="21320"/>
    <s v="38250"/>
    <s v=""/>
    <s v=""/>
    <s v="494AX"/>
    <s v="Laruche"/>
    <s v="999999"/>
    <s v="XS445473704FR"/>
    <s v="N"/>
    <s v="Zones Difficiles d'accès"/>
    <s v="N"/>
    <m/>
    <s v="NT"/>
    <n v="0"/>
    <s v="86"/>
    <n v="5"/>
  </r>
  <r>
    <x v="4"/>
    <s v="0"/>
    <d v="2026-05-26T00:00:00"/>
    <s v="21320"/>
    <s v="49100"/>
    <s v=""/>
    <s v=""/>
    <s v="0319X"/>
    <s v="Laruche"/>
    <s v="999999"/>
    <s v="XS445633131FR"/>
    <s v="N"/>
    <s v="Transport"/>
    <s v="N"/>
    <s v="S"/>
    <s v="NT"/>
    <n v="4.678"/>
    <s v="86"/>
    <n v="5.88"/>
  </r>
  <r>
    <x v="4"/>
    <s v="0"/>
    <d v="2026-05-26T00:00:00"/>
    <s v="21320"/>
    <s v="01220"/>
    <s v=""/>
    <s v=""/>
    <s v="3599X"/>
    <s v="Laruche"/>
    <s v="999999"/>
    <s v="XS445633437FR"/>
    <s v="N"/>
    <s v="Transport"/>
    <s v="N"/>
    <s v="S"/>
    <s v="NT"/>
    <n v="4.678"/>
    <s v="86"/>
    <n v="5.88"/>
  </r>
  <r>
    <x v="4"/>
    <s v="0"/>
    <d v="2026-05-26T00:00:00"/>
    <s v="21320"/>
    <s v="94120"/>
    <s v=""/>
    <s v=""/>
    <s v="4114V"/>
    <s v="Laruche"/>
    <s v="999999"/>
    <s v="XS445633936FR"/>
    <s v="N"/>
    <s v="Transport"/>
    <s v="N"/>
    <s v="S"/>
    <s v="NT"/>
    <n v="0.09"/>
    <s v="86"/>
    <n v="4.25"/>
  </r>
  <r>
    <x v="4"/>
    <s v="0"/>
    <d v="2026-05-26T00:00:00"/>
    <s v="21320"/>
    <s v="54710"/>
    <s v=""/>
    <s v=""/>
    <s v="2016R"/>
    <s v="Laruche"/>
    <s v="999999"/>
    <s v="XS445636243FR"/>
    <s v="N"/>
    <s v="Transport"/>
    <s v="N"/>
    <s v="S"/>
    <s v="NT"/>
    <n v="4.532"/>
    <s v="86"/>
    <n v="5.88"/>
  </r>
  <r>
    <x v="4"/>
    <s v="0"/>
    <d v="2026-05-26T00:00:00"/>
    <s v="21320"/>
    <s v="92130"/>
    <s v=""/>
    <s v=""/>
    <s v="6467V"/>
    <s v="Laruche"/>
    <s v="999999"/>
    <s v="XS445636393FR"/>
    <s v="N"/>
    <s v="Transport"/>
    <s v="N"/>
    <s v="S"/>
    <s v="NT"/>
    <n v="0.38"/>
    <s v="86"/>
    <n v="4.25"/>
  </r>
  <r>
    <x v="4"/>
    <s v="0"/>
    <d v="2026-05-26T00:00:00"/>
    <s v="21320"/>
    <s v="68230"/>
    <s v=""/>
    <s v=""/>
    <s v="344BG"/>
    <s v="Laruche"/>
    <s v="999999"/>
    <s v="XS445636725FR"/>
    <s v="N"/>
    <s v="Transport"/>
    <s v="N"/>
    <s v="S"/>
    <s v="NT"/>
    <n v="0.17"/>
    <s v="86"/>
    <n v="4.25"/>
  </r>
  <r>
    <x v="4"/>
    <s v="0"/>
    <d v="2026-05-26T00:00:00"/>
    <s v="21320"/>
    <s v="91410"/>
    <s v=""/>
    <s v=""/>
    <s v="7794Y"/>
    <s v="Laruche"/>
    <s v="999999"/>
    <s v="XS445636963FR"/>
    <s v="N"/>
    <s v="Transport"/>
    <s v="N"/>
    <s v="S"/>
    <s v="NT"/>
    <n v="0.08"/>
    <s v="86"/>
    <n v="4.25"/>
  </r>
  <r>
    <x v="4"/>
    <s v="0"/>
    <d v="2026-05-26T00:00:00"/>
    <s v="21320"/>
    <s v="06130"/>
    <s v=""/>
    <s v=""/>
    <s v="1322X"/>
    <s v="Laruche"/>
    <s v="999999"/>
    <s v="XS445638085FR"/>
    <s v="N"/>
    <s v="Transport"/>
    <s v="N"/>
    <s v="S"/>
    <s v="NT"/>
    <n v="0.14"/>
    <s v="86"/>
    <n v="4.25"/>
  </r>
  <r>
    <x v="4"/>
    <s v="0"/>
    <d v="2026-05-26T00:00:00"/>
    <s v="21320"/>
    <s v="38160"/>
    <s v=""/>
    <s v=""/>
    <s v="3872S"/>
    <s v="Laruche"/>
    <s v="999999"/>
    <s v="XS445638301FR"/>
    <s v="N"/>
    <s v="Transport"/>
    <s v="N"/>
    <s v="S"/>
    <s v="NT"/>
    <n v="0.14"/>
    <s v="86"/>
    <n v="4.25"/>
  </r>
  <r>
    <x v="4"/>
    <s v="0"/>
    <d v="2026-05-26T00:00:00"/>
    <s v="21320"/>
    <s v="42140"/>
    <s v=""/>
    <s v=""/>
    <s v="9342P"/>
    <s v="Laruche"/>
    <s v="999999"/>
    <s v="XS445638690FR"/>
    <s v="N"/>
    <s v="Transport"/>
    <s v="N"/>
    <s v="S"/>
    <s v="NT"/>
    <n v="4.678"/>
    <s v="86"/>
    <n v="5.88"/>
  </r>
  <r>
    <x v="4"/>
    <s v="0"/>
    <d v="2026-05-26T00:00:00"/>
    <s v="21320"/>
    <s v="71100"/>
    <s v=""/>
    <s v=""/>
    <s v="0306R"/>
    <s v="Laruche"/>
    <s v="999999"/>
    <s v="XS445639103FR"/>
    <s v="N"/>
    <s v="Transport"/>
    <s v="N"/>
    <s v="S"/>
    <s v="NR"/>
    <n v="0.09"/>
    <s v="86"/>
    <n v="4.25"/>
  </r>
  <r>
    <x v="4"/>
    <s v="0"/>
    <d v="2026-05-26T00:00:00"/>
    <s v="21320"/>
    <s v="73110"/>
    <s v=""/>
    <s v=""/>
    <s v="4597S"/>
    <s v="Laruche"/>
    <s v="999999"/>
    <s v="XS445639324FR"/>
    <s v="N"/>
    <s v="Transport"/>
    <s v="N"/>
    <s v="S"/>
    <s v="NT"/>
    <n v="0.05"/>
    <s v="86"/>
    <n v="4.25"/>
  </r>
  <r>
    <x v="4"/>
    <s v="0"/>
    <d v="2026-05-26T00:00:00"/>
    <s v="21320"/>
    <s v="73110"/>
    <s v=""/>
    <s v=""/>
    <s v="4597S"/>
    <s v="Laruche"/>
    <s v="999999"/>
    <s v="XS445639324FR"/>
    <s v="N"/>
    <s v="Zones Difficiles d'accès"/>
    <s v="N"/>
    <m/>
    <s v="NT"/>
    <n v="0"/>
    <s v="86"/>
    <n v="5"/>
  </r>
  <r>
    <x v="4"/>
    <s v="0"/>
    <d v="2026-05-26T00:00:00"/>
    <s v="21320"/>
    <s v="42170"/>
    <s v=""/>
    <s v=""/>
    <s v="6136V"/>
    <s v="Laruche"/>
    <s v="999999"/>
    <s v="XS445640591FR"/>
    <s v="N"/>
    <s v="Transport"/>
    <s v="N"/>
    <s v="S"/>
    <s v="NT"/>
    <n v="4.532"/>
    <s v="86"/>
    <n v="5.88"/>
  </r>
  <r>
    <x v="4"/>
    <s v="0"/>
    <d v="2026-05-26T00:00:00"/>
    <s v="21320"/>
    <s v="53960"/>
    <s v=""/>
    <s v=""/>
    <s v="4704R"/>
    <s v="Laruche"/>
    <s v="999999"/>
    <s v="XS445646798FR"/>
    <s v="N"/>
    <s v="Transport"/>
    <s v="N"/>
    <s v="S"/>
    <s v="NT"/>
    <n v="4.799"/>
    <s v="86"/>
    <n v="5.88"/>
  </r>
  <r>
    <x v="4"/>
    <s v="0"/>
    <d v="2026-05-26T00:00:00"/>
    <s v="21320"/>
    <s v="92170"/>
    <s v=""/>
    <s v=""/>
    <s v="7966O"/>
    <s v="Laruche"/>
    <s v="999999"/>
    <s v="XS445647780FR"/>
    <s v="N"/>
    <s v="Transport"/>
    <s v="N"/>
    <s v="S"/>
    <s v="NT"/>
    <n v="4.532"/>
    <s v="86"/>
    <n v="5.88"/>
  </r>
  <r>
    <x v="4"/>
    <s v="0"/>
    <d v="2026-05-26T00:00:00"/>
    <s v="21320"/>
    <s v="77270"/>
    <s v=""/>
    <s v=""/>
    <s v="360CY"/>
    <s v="Laruche"/>
    <s v="999999"/>
    <s v="XS445648414FR"/>
    <s v="N"/>
    <s v="Transport"/>
    <s v="N"/>
    <s v="S"/>
    <s v="NT"/>
    <n v="6.412"/>
    <s v="86"/>
    <n v="6.9"/>
  </r>
  <r>
    <x v="4"/>
    <s v="0"/>
    <d v="2026-05-26T00:00:00"/>
    <s v="21320"/>
    <s v="49130"/>
    <s v=""/>
    <s v=""/>
    <s v="3317X"/>
    <s v="Laruche"/>
    <s v="999999"/>
    <s v="XS445649220FR"/>
    <s v="N"/>
    <s v="Transport"/>
    <s v="N"/>
    <s v="S"/>
    <s v="NT"/>
    <n v="0.29"/>
    <s v="86"/>
    <n v="4.25"/>
  </r>
  <r>
    <x v="4"/>
    <s v="0"/>
    <d v="2026-05-26T00:00:00"/>
    <s v="21320"/>
    <s v="40530"/>
    <s v=""/>
    <s v=""/>
    <s v="9926X"/>
    <s v="Laruche"/>
    <s v="999999"/>
    <s v="XS445793411FR"/>
    <s v="N"/>
    <s v="Transport"/>
    <s v="N"/>
    <s v="S"/>
    <s v="NT"/>
    <n v="4.638"/>
    <s v="86"/>
    <n v="5.88"/>
  </r>
  <r>
    <x v="4"/>
    <s v="0"/>
    <d v="2026-05-26T00:00:00"/>
    <s v="21320"/>
    <s v="38250"/>
    <s v=""/>
    <s v=""/>
    <s v="494AX"/>
    <s v="Laruche"/>
    <s v="999999"/>
    <s v="XS445937787FR"/>
    <s v="N"/>
    <s v="Transport"/>
    <s v="N"/>
    <s v="S"/>
    <s v="NT"/>
    <n v="4.638"/>
    <s v="86"/>
    <n v="5.88"/>
  </r>
  <r>
    <x v="4"/>
    <s v="0"/>
    <d v="2026-05-26T00:00:00"/>
    <s v="21320"/>
    <s v="38250"/>
    <s v=""/>
    <s v=""/>
    <s v="494AX"/>
    <s v="Laruche"/>
    <s v="999999"/>
    <s v="XS445937787FR"/>
    <s v="N"/>
    <s v="Zones Difficiles d'accès"/>
    <s v="N"/>
    <m/>
    <s v="NT"/>
    <n v="0"/>
    <s v="86"/>
    <n v="5"/>
  </r>
  <r>
    <x v="4"/>
    <s v="0"/>
    <d v="2026-05-26T00:00:00"/>
    <s v="21320"/>
    <s v="92200"/>
    <s v=""/>
    <s v=""/>
    <s v="5745P"/>
    <s v="Laruche"/>
    <s v="999999"/>
    <s v="XS445942623FR"/>
    <s v="N"/>
    <s v="Transport"/>
    <s v="N"/>
    <s v="S"/>
    <s v="NT"/>
    <n v="0.21"/>
    <s v="86"/>
    <n v="4.25"/>
  </r>
  <r>
    <x v="4"/>
    <s v="0"/>
    <d v="2026-05-26T00:00:00"/>
    <s v="21320"/>
    <s v="73290"/>
    <s v=""/>
    <s v=""/>
    <s v="970AO"/>
    <s v="Laruche"/>
    <s v="999999"/>
    <s v="XS445943495FR"/>
    <s v="N"/>
    <s v="Transport"/>
    <s v="N"/>
    <s v="S"/>
    <s v="NT"/>
    <n v="4.638"/>
    <s v="86"/>
    <n v="5.88"/>
  </r>
  <r>
    <x v="4"/>
    <s v="0"/>
    <d v="2026-05-26T00:00:00"/>
    <s v="21320"/>
    <s v="33133"/>
    <s v=""/>
    <s v=""/>
    <s v="766CX"/>
    <s v="Laruche"/>
    <s v="999999"/>
    <s v="XS446017326FR"/>
    <s v="N"/>
    <s v="Transport"/>
    <s v="N"/>
    <s v="S"/>
    <s v="NT"/>
    <n v="0.01"/>
    <s v="86"/>
    <n v="4.25"/>
  </r>
  <r>
    <x v="4"/>
    <s v="0"/>
    <d v="2026-05-26T00:00:00"/>
    <s v="21320"/>
    <s v="94400"/>
    <s v=""/>
    <s v=""/>
    <s v="443BX"/>
    <s v="Laruche"/>
    <s v="999999"/>
    <s v="XS446040404FR"/>
    <s v="N"/>
    <s v="Transport"/>
    <s v="N"/>
    <s v="S"/>
    <s v="NT"/>
    <n v="0.01"/>
    <s v="86"/>
    <n v="4.25"/>
  </r>
  <r>
    <x v="4"/>
    <s v="0"/>
    <d v="2026-05-26T00:00:00"/>
    <s v="21320"/>
    <s v="77330"/>
    <s v=""/>
    <s v=""/>
    <s v="5771V"/>
    <s v="Laruche"/>
    <s v="999999"/>
    <s v="XS446057515FR"/>
    <s v="N"/>
    <s v="Transport"/>
    <s v="N"/>
    <s v="S"/>
    <s v="NT"/>
    <n v="0.13"/>
    <s v="86"/>
    <n v="4.25"/>
  </r>
  <r>
    <x v="4"/>
    <s v="0"/>
    <d v="2026-05-26T00:00:00"/>
    <s v="21320"/>
    <s v="91300"/>
    <s v=""/>
    <s v=""/>
    <s v="8126S"/>
    <s v="Laruche"/>
    <s v="999999"/>
    <s v="XS446058793FR"/>
    <s v="N"/>
    <s v="Transport"/>
    <s v="N"/>
    <s v="S"/>
    <s v="NT"/>
    <n v="4.896"/>
    <s v="86"/>
    <n v="5.88"/>
  </r>
  <r>
    <x v="4"/>
    <s v="0"/>
    <d v="2026-05-27T00:00:00"/>
    <s v="21320"/>
    <s v="68400"/>
    <s v=""/>
    <s v=""/>
    <s v="535CF"/>
    <s v="Laruche"/>
    <s v="999999"/>
    <s v="XS446275373FR"/>
    <s v="N"/>
    <s v="Transport"/>
    <s v="N"/>
    <s v="S"/>
    <s v="NT"/>
    <n v="0.1"/>
    <s v="86"/>
    <n v="4.25"/>
  </r>
  <r>
    <x v="4"/>
    <s v="0"/>
    <d v="2026-05-27T00:00:00"/>
    <s v="21320"/>
    <s v="25480"/>
    <s v=""/>
    <s v=""/>
    <s v="3416U"/>
    <s v="Laruche"/>
    <s v="999999"/>
    <s v="XS446275841FR"/>
    <s v="N"/>
    <s v="Transport"/>
    <s v="N"/>
    <s v="S"/>
    <s v="NT"/>
    <n v="0.1"/>
    <s v="86"/>
    <n v="4.25"/>
  </r>
  <r>
    <x v="4"/>
    <s v="0"/>
    <d v="2026-05-27T00:00:00"/>
    <s v="21320"/>
    <s v="01430"/>
    <s v=""/>
    <s v=""/>
    <s v="9458S"/>
    <s v="Laruche"/>
    <s v="999999"/>
    <s v="XS446277048FR"/>
    <s v="N"/>
    <s v="Transport"/>
    <s v="N"/>
    <s v="S"/>
    <s v="NT"/>
    <n v="1.882"/>
    <s v="86"/>
    <n v="4.58"/>
  </r>
  <r>
    <x v="4"/>
    <s v="0"/>
    <d v="2026-05-27T00:00:00"/>
    <s v="21320"/>
    <s v="69004"/>
    <s v=""/>
    <s v=""/>
    <s v="951AK"/>
    <s v="Laruche"/>
    <s v="999999"/>
    <s v="XS446277595FR"/>
    <s v="N"/>
    <s v="Transport"/>
    <s v="N"/>
    <s v="S"/>
    <s v="NT"/>
    <n v="0.02"/>
    <s v="86"/>
    <n v="4.25"/>
  </r>
  <r>
    <x v="4"/>
    <s v="0"/>
    <d v="2026-05-27T00:00:00"/>
    <s v="21320"/>
    <s v="34070"/>
    <s v=""/>
    <s v=""/>
    <s v="5954B"/>
    <s v="Laruche"/>
    <s v="999999"/>
    <s v="XS446277975FR"/>
    <s v="N"/>
    <s v="Transport"/>
    <s v="N"/>
    <s v="S"/>
    <s v="NT"/>
    <n v="0.07000000000000001"/>
    <s v="86"/>
    <n v="4.25"/>
  </r>
  <r>
    <x v="4"/>
    <s v="0"/>
    <d v="2026-05-27T00:00:00"/>
    <s v="21320"/>
    <s v="33380"/>
    <s v=""/>
    <s v=""/>
    <s v="8736V"/>
    <s v="Laruche"/>
    <s v="999999"/>
    <s v="XS446278247FR"/>
    <s v="N"/>
    <s v="Transport"/>
    <s v="N"/>
    <s v="S"/>
    <s v="NT"/>
    <n v="2.664"/>
    <s v="86"/>
    <n v="4.96"/>
  </r>
  <r>
    <x v="4"/>
    <s v="0"/>
    <d v="2026-05-27T00:00:00"/>
    <s v="21320"/>
    <s v="44300"/>
    <s v=""/>
    <s v=""/>
    <s v="0173X"/>
    <s v="Laruche"/>
    <s v="999999"/>
    <s v="XS446279018FR"/>
    <s v="N"/>
    <s v="Transport"/>
    <s v="N"/>
    <s v="S"/>
    <s v="NT"/>
    <n v="0.27"/>
    <s v="86"/>
    <n v="4.25"/>
  </r>
  <r>
    <x v="4"/>
    <s v="0"/>
    <d v="2026-05-27T00:00:00"/>
    <s v="21320"/>
    <s v="95100"/>
    <s v=""/>
    <s v=""/>
    <s v="7981X"/>
    <s v="Laruche"/>
    <s v="999999"/>
    <s v="XS446279525FR"/>
    <s v="N"/>
    <s v="Transport"/>
    <s v="N"/>
    <s v="S"/>
    <s v="NT"/>
    <n v="0.16"/>
    <s v="86"/>
    <n v="4.25"/>
  </r>
  <r>
    <x v="4"/>
    <s v="0"/>
    <d v="2026-05-27T00:00:00"/>
    <s v="21320"/>
    <s v="06210"/>
    <s v=""/>
    <s v=""/>
    <s v="8417X"/>
    <s v="Laruche"/>
    <s v="999999"/>
    <s v="XS446382240FR"/>
    <s v="N"/>
    <s v="Transport"/>
    <s v="N"/>
    <s v="S"/>
    <s v="NT"/>
    <n v="4.813"/>
    <s v="86"/>
    <n v="5.88"/>
  </r>
  <r>
    <x v="4"/>
    <s v="0"/>
    <d v="2026-05-27T00:00:00"/>
    <s v="21320"/>
    <s v="71480"/>
    <s v=""/>
    <s v=""/>
    <s v="843CX"/>
    <s v="Laruche"/>
    <s v="999999"/>
    <s v="XS446382871FR"/>
    <s v="N"/>
    <s v="Transport"/>
    <s v="N"/>
    <s v="S"/>
    <s v="NR"/>
    <n v="0.2"/>
    <s v="86"/>
    <n v="4.25"/>
  </r>
  <r>
    <x v="4"/>
    <s v="0"/>
    <d v="2026-05-27T00:00:00"/>
    <s v="21320"/>
    <s v="75014"/>
    <s v=""/>
    <s v=""/>
    <s v="7836V"/>
    <s v="Laruche"/>
    <s v="999999"/>
    <s v="XS446384285FR"/>
    <s v="N"/>
    <s v="Transport"/>
    <s v="N"/>
    <s v="S"/>
    <s v="NT"/>
    <n v="4.638"/>
    <s v="86"/>
    <n v="5.88"/>
  </r>
  <r>
    <x v="4"/>
    <s v="0"/>
    <d v="2026-05-27T00:00:00"/>
    <s v="21320"/>
    <s v="69360"/>
    <s v=""/>
    <s v=""/>
    <s v="437CX"/>
    <s v="Laruche"/>
    <s v="999999"/>
    <s v="XS446430890FR"/>
    <s v="N"/>
    <s v="Transport"/>
    <s v="N"/>
    <s v="S"/>
    <s v="NT"/>
    <n v="0.538"/>
    <s v="86"/>
    <n v="4.25"/>
  </r>
  <r>
    <x v="4"/>
    <s v="0"/>
    <d v="2026-05-27T00:00:00"/>
    <s v="21320"/>
    <s v="74600"/>
    <s v=""/>
    <s v=""/>
    <s v="5441X"/>
    <s v="Laruche"/>
    <s v="999999"/>
    <s v="XS446436875FR"/>
    <s v="N"/>
    <s v="Transport"/>
    <s v="N"/>
    <s v="S"/>
    <s v="NT"/>
    <n v="4.532"/>
    <s v="86"/>
    <n v="5.88"/>
  </r>
  <r>
    <x v="4"/>
    <s v="0"/>
    <d v="2026-05-27T00:00:00"/>
    <s v="21320"/>
    <s v="92160"/>
    <s v=""/>
    <s v=""/>
    <s v="9551V"/>
    <s v="Laruche"/>
    <s v="999999"/>
    <s v="XS446502781FR"/>
    <s v="N"/>
    <s v="Transport"/>
    <s v="N"/>
    <s v="S"/>
    <s v="NT"/>
    <n v="0.653"/>
    <s v="86"/>
    <n v="4.25"/>
  </r>
  <r>
    <x v="4"/>
    <s v="0"/>
    <d v="2026-05-27T00:00:00"/>
    <s v="21320"/>
    <s v="92160"/>
    <s v=""/>
    <s v=""/>
    <s v="9551V"/>
    <s v="Laruche"/>
    <s v="999999"/>
    <s v="XS446502781FR"/>
    <s v="N"/>
    <s v="Supplement Etiquette Non Conforme"/>
    <s v="N"/>
    <m/>
    <s v="NT"/>
    <n v="0"/>
    <s v="86"/>
    <n v="2"/>
  </r>
  <r>
    <x v="4"/>
    <s v="0"/>
    <d v="2026-05-27T00:00:00"/>
    <s v="21320"/>
    <s v="94350"/>
    <s v=""/>
    <s v=""/>
    <s v="113BQ"/>
    <s v="Laruche"/>
    <s v="999999"/>
    <s v="XS446506032FR"/>
    <s v="N"/>
    <s v="Transport"/>
    <s v="N"/>
    <s v="S"/>
    <s v="NT"/>
    <n v="8.026"/>
    <s v="86"/>
    <n v="7.92"/>
  </r>
  <r>
    <x v="4"/>
    <s v="0"/>
    <d v="2026-05-27T00:00:00"/>
    <s v="21320"/>
    <s v="52000"/>
    <s v=""/>
    <s v=""/>
    <s v="2010R"/>
    <s v="Laruche"/>
    <s v="999999"/>
    <s v="XS446506390FR"/>
    <s v="N"/>
    <s v="Transport"/>
    <s v="N"/>
    <s v="S"/>
    <s v="NR"/>
    <n v="0.45"/>
    <s v="86"/>
    <n v="4.25"/>
  </r>
  <r>
    <x v="4"/>
    <s v="0"/>
    <d v="2026-05-27T00:00:00"/>
    <s v="21320"/>
    <s v="87120"/>
    <s v=""/>
    <s v=""/>
    <s v="944DX"/>
    <s v="Laruche"/>
    <s v="999999"/>
    <s v="XS446506704FR"/>
    <s v="N"/>
    <s v="Transport"/>
    <s v="N"/>
    <s v="S"/>
    <s v="NT"/>
    <n v="4.532"/>
    <s v="86"/>
    <n v="5.88"/>
  </r>
  <r>
    <x v="4"/>
    <s v="0"/>
    <d v="2026-05-27T00:00:00"/>
    <s v="21320"/>
    <s v="06230"/>
    <s v=""/>
    <s v=""/>
    <s v="0374V"/>
    <s v="Laruche"/>
    <s v="999999"/>
    <s v="XS446510434FR"/>
    <s v="N"/>
    <s v="Transport"/>
    <s v="N"/>
    <s v="S"/>
    <s v="NT"/>
    <n v="4.787"/>
    <s v="86"/>
    <n v="5.88"/>
  </r>
  <r>
    <x v="4"/>
    <s v="0"/>
    <d v="2026-05-28T00:00:00"/>
    <s v="21320"/>
    <s v="78130"/>
    <s v=""/>
    <s v=""/>
    <s v="5777B"/>
    <s v="Laruche"/>
    <s v="999999"/>
    <s v="XS446709070FR"/>
    <s v="N"/>
    <s v="Transport"/>
    <s v="N"/>
    <s v="S"/>
    <s v="NT"/>
    <n v="6.273"/>
    <s v="86"/>
    <n v="6.9"/>
  </r>
  <r>
    <x v="4"/>
    <s v="0"/>
    <d v="2026-05-28T00:00:00"/>
    <s v="21320"/>
    <s v="38210"/>
    <s v=""/>
    <s v=""/>
    <s v="882CX"/>
    <s v="Laruche"/>
    <s v="999999"/>
    <s v="XS446710339FR"/>
    <s v="N"/>
    <s v="Transport"/>
    <s v="N"/>
    <s v="S"/>
    <s v="NT"/>
    <n v="5.904"/>
    <s v="86"/>
    <n v="6.39"/>
  </r>
  <r>
    <x v="4"/>
    <s v="0"/>
    <d v="2026-05-28T00:00:00"/>
    <s v="21320"/>
    <s v="51100"/>
    <s v=""/>
    <s v=""/>
    <s v="1848R"/>
    <s v="Laruche"/>
    <s v="999999"/>
    <s v="XS446714755FR"/>
    <s v="N"/>
    <s v="Transport"/>
    <s v="N"/>
    <s v="S"/>
    <s v="NT"/>
    <n v="0.07000000000000001"/>
    <s v="86"/>
    <n v="4.25"/>
  </r>
  <r>
    <x v="4"/>
    <s v="0"/>
    <d v="2026-05-28T00:00:00"/>
    <s v="21320"/>
    <s v="44420"/>
    <s v=""/>
    <s v=""/>
    <s v="9042U"/>
    <s v="Laruche"/>
    <s v="999999"/>
    <s v="XS446723814FR"/>
    <s v="N"/>
    <s v="Transport"/>
    <s v="N"/>
    <s v="S"/>
    <s v="NT"/>
    <n v="6.166"/>
    <s v="86"/>
    <n v="6.9"/>
  </r>
  <r>
    <x v="4"/>
    <s v="0"/>
    <d v="2026-05-28T00:00:00"/>
    <s v="21320"/>
    <s v="92000"/>
    <s v=""/>
    <s v=""/>
    <s v="1382U"/>
    <s v="Laruche"/>
    <s v="999999"/>
    <s v="XS446726651FR"/>
    <s v="N"/>
    <s v="Transport"/>
    <s v="N"/>
    <s v="S"/>
    <s v="NT"/>
    <n v="4.638"/>
    <s v="86"/>
    <n v="5.88"/>
  </r>
  <r>
    <x v="4"/>
    <s v="0"/>
    <d v="2026-05-28T00:00:00"/>
    <s v="21320"/>
    <s v="74380"/>
    <s v=""/>
    <s v=""/>
    <s v="9672X"/>
    <s v="Laruche"/>
    <s v="999999"/>
    <s v="XS446727419FR"/>
    <s v="N"/>
    <s v="Transport"/>
    <s v="N"/>
    <s v="S"/>
    <s v="NT"/>
    <n v="4.57"/>
    <s v="86"/>
    <n v="5.88"/>
  </r>
  <r>
    <x v="4"/>
    <s v="0"/>
    <d v="2026-05-28T00:00:00"/>
    <s v="21320"/>
    <s v="13510"/>
    <s v=""/>
    <s v=""/>
    <s v="8406R"/>
    <s v="Laruche"/>
    <s v="999999"/>
    <s v="XS446729321FR"/>
    <s v="N"/>
    <s v="Transport"/>
    <s v="N"/>
    <s v="S"/>
    <s v="NT"/>
    <n v="4.532"/>
    <s v="86"/>
    <n v="5.88"/>
  </r>
  <r>
    <x v="4"/>
    <s v="0"/>
    <d v="2026-05-28T00:00:00"/>
    <s v="21320"/>
    <s v="83140"/>
    <s v=""/>
    <s v=""/>
    <s v="0350X"/>
    <s v="Laruche"/>
    <s v="999999"/>
    <s v="XS446731427FR"/>
    <s v="N"/>
    <s v="Transport"/>
    <s v="N"/>
    <s v="S"/>
    <s v="NT"/>
    <n v="0.1"/>
    <s v="86"/>
    <n v="4.25"/>
  </r>
  <r>
    <x v="4"/>
    <s v="0"/>
    <d v="2026-05-28T00:00:00"/>
    <s v="21320"/>
    <s v="87510"/>
    <s v=""/>
    <s v=""/>
    <s v="1230S"/>
    <s v="Laruche"/>
    <s v="999999"/>
    <s v="XS446735021FR"/>
    <s v="N"/>
    <s v="Transport"/>
    <s v="N"/>
    <s v="S"/>
    <s v="NT"/>
    <n v="4.532"/>
    <s v="86"/>
    <n v="5.88"/>
  </r>
  <r>
    <x v="4"/>
    <s v="0"/>
    <d v="2026-05-28T00:00:00"/>
    <s v="21320"/>
    <s v="13011"/>
    <s v=""/>
    <s v=""/>
    <s v="7671X"/>
    <s v="Laruche"/>
    <s v="999999"/>
    <s v="XS446875196FR"/>
    <s v="N"/>
    <s v="Transport"/>
    <s v="N"/>
    <s v="S"/>
    <s v="NT"/>
    <n v="4.532"/>
    <s v="86"/>
    <n v="5.88"/>
  </r>
  <r>
    <x v="4"/>
    <s v="0"/>
    <d v="2026-05-28T00:00:00"/>
    <s v="21320"/>
    <s v="91380"/>
    <s v=""/>
    <s v=""/>
    <s v="1712U"/>
    <s v="Laruche"/>
    <s v="999999"/>
    <s v="XS446928101FR"/>
    <s v="N"/>
    <s v="Transport"/>
    <s v="N"/>
    <s v="S"/>
    <s v="NT"/>
    <n v="6.273"/>
    <s v="86"/>
    <n v="6.9"/>
  </r>
  <r>
    <x v="4"/>
    <s v="0"/>
    <d v="2026-05-28T00:00:00"/>
    <s v="21320"/>
    <s v="92500"/>
    <s v=""/>
    <s v=""/>
    <s v="543DX"/>
    <s v="Laruche"/>
    <s v="999999"/>
    <s v="XS446946555FR"/>
    <s v="N"/>
    <s v="Transport"/>
    <s v="N"/>
    <s v="S"/>
    <s v="NT"/>
    <n v="4.678"/>
    <s v="86"/>
    <n v="5.88"/>
  </r>
  <r>
    <x v="4"/>
    <s v="0"/>
    <d v="2026-05-28T00:00:00"/>
    <s v="21320"/>
    <s v="30660"/>
    <s v=""/>
    <s v=""/>
    <s v="471EX"/>
    <s v="Laruche"/>
    <s v="999999"/>
    <s v="XS446947105FR"/>
    <s v="N"/>
    <s v="Transport"/>
    <s v="N"/>
    <s v="S"/>
    <s v="NT"/>
    <n v="4.743"/>
    <s v="86"/>
    <n v="5.88"/>
  </r>
  <r>
    <x v="4"/>
    <s v="0"/>
    <d v="2026-05-29T00:00:00"/>
    <s v="21320"/>
    <s v="31320"/>
    <s v=""/>
    <s v=""/>
    <s v="708CX"/>
    <s v="Laruche"/>
    <s v="999999"/>
    <s v="XS447135925FR"/>
    <s v="N"/>
    <s v="Transport"/>
    <s v="N"/>
    <s v="S"/>
    <s v="NT"/>
    <n v="5.904"/>
    <s v="86"/>
    <n v="6.39"/>
  </r>
  <r>
    <x v="4"/>
    <s v="0"/>
    <d v="2026-05-29T00:00:00"/>
    <s v="21320"/>
    <s v="75013"/>
    <s v=""/>
    <s v=""/>
    <s v="7823O"/>
    <s v="Laruche"/>
    <s v="999999"/>
    <s v="XS447137767FR"/>
    <s v="N"/>
    <s v="Transport"/>
    <s v="N"/>
    <s v="S"/>
    <s v="NT"/>
    <n v="0.24"/>
    <s v="86"/>
    <n v="4.25"/>
  </r>
  <r>
    <x v="4"/>
    <s v="0"/>
    <d v="2026-05-29T00:00:00"/>
    <s v="21320"/>
    <s v="95100"/>
    <s v=""/>
    <s v=""/>
    <s v="874CY"/>
    <s v="Laruche"/>
    <s v="999999"/>
    <s v="XS447137988FR"/>
    <s v="N"/>
    <s v="Transport"/>
    <s v="N"/>
    <s v="S"/>
    <s v="NT"/>
    <n v="0.08"/>
    <s v="86"/>
    <n v="4.25"/>
  </r>
  <r>
    <x v="4"/>
    <s v="0"/>
    <d v="2026-05-29T00:00:00"/>
    <s v="21320"/>
    <s v="75018"/>
    <s v=""/>
    <s v=""/>
    <s v="2359V"/>
    <s v="Laruche"/>
    <s v="999999"/>
    <s v="XS447141449FR"/>
    <s v="N"/>
    <s v="Transport"/>
    <s v="N"/>
    <s v="S"/>
    <s v="NT"/>
    <n v="0.27"/>
    <s v="86"/>
    <n v="4.25"/>
  </r>
  <r>
    <x v="4"/>
    <s v="0"/>
    <d v="2026-05-29T00:00:00"/>
    <s v="21320"/>
    <s v="13600"/>
    <s v=""/>
    <s v=""/>
    <s v="044AX"/>
    <s v="Laruche"/>
    <s v="999999"/>
    <s v="XS447142356FR"/>
    <s v="N"/>
    <s v="Transport"/>
    <s v="N"/>
    <s v="S"/>
    <s v="NT"/>
    <n v="0.02"/>
    <s v="86"/>
    <n v="4.25"/>
  </r>
  <r>
    <x v="4"/>
    <s v="0"/>
    <d v="2026-05-29T00:00:00"/>
    <s v="21320"/>
    <s v="34730"/>
    <s v=""/>
    <s v=""/>
    <s v="8853U"/>
    <s v="Laruche"/>
    <s v="999999"/>
    <s v="XS447142679FR"/>
    <s v="N"/>
    <s v="Transport"/>
    <s v="N"/>
    <s v="S"/>
    <s v="NT"/>
    <n v="0.07000000000000001"/>
    <s v="86"/>
    <n v="4.25"/>
  </r>
  <r>
    <x v="4"/>
    <s v="0"/>
    <d v="2026-05-29T00:00:00"/>
    <s v="21320"/>
    <s v="35235"/>
    <s v=""/>
    <s v=""/>
    <s v="7390U"/>
    <s v="Laruche"/>
    <s v="999999"/>
    <s v="XS447143365FR"/>
    <s v="N"/>
    <s v="Transport"/>
    <s v="N"/>
    <s v="S"/>
    <s v="NT"/>
    <n v="0.26"/>
    <s v="86"/>
    <n v="4.25"/>
  </r>
  <r>
    <x v="4"/>
    <s v="0"/>
    <d v="2026-05-29T00:00:00"/>
    <s v="21320"/>
    <s v="62780"/>
    <s v=""/>
    <s v=""/>
    <s v="2044S"/>
    <s v="Laruche"/>
    <s v="999999"/>
    <s v="XS447284270FR"/>
    <s v="N"/>
    <s v="Transport"/>
    <s v="N"/>
    <s v="S"/>
    <s v="NT"/>
    <n v="0.12"/>
    <s v="86"/>
    <n v="4.25"/>
  </r>
  <r>
    <x v="4"/>
    <s v="0"/>
    <d v="2026-05-29T00:00:00"/>
    <s v="21320"/>
    <s v="66410"/>
    <s v=""/>
    <s v=""/>
    <s v="9154O"/>
    <s v="Laruche"/>
    <s v="999999"/>
    <s v="XS447290686FR"/>
    <s v="N"/>
    <s v="Transport"/>
    <s v="N"/>
    <s v="S"/>
    <s v="NT"/>
    <n v="0.17"/>
    <s v="86"/>
    <n v="4.25"/>
  </r>
  <r>
    <x v="4"/>
    <s v="0"/>
    <d v="2026-05-29T00:00:00"/>
    <s v="21320"/>
    <s v="33100"/>
    <s v=""/>
    <s v=""/>
    <s v="369BX"/>
    <s v="Laruche"/>
    <s v="999999"/>
    <s v="XS447291222FR"/>
    <s v="N"/>
    <s v="Transport"/>
    <s v="N"/>
    <s v="S"/>
    <s v="NT"/>
    <n v="0.17"/>
    <s v="86"/>
    <n v="4.25"/>
  </r>
  <r>
    <x v="4"/>
    <s v="0"/>
    <d v="2026-05-29T00:00:00"/>
    <s v="21320"/>
    <s v="04700"/>
    <s v=""/>
    <s v=""/>
    <s v="668CX"/>
    <s v="Laruche"/>
    <s v="999999"/>
    <s v="XS447291911FR"/>
    <s v="N"/>
    <s v="Transport"/>
    <s v="N"/>
    <s v="S"/>
    <s v="NT"/>
    <n v="2.335"/>
    <s v="86"/>
    <n v="4.96"/>
  </r>
  <r>
    <x v="4"/>
    <s v="0"/>
    <d v="2026-05-29T00:00:00"/>
    <s v="21320"/>
    <s v="04700"/>
    <s v=""/>
    <s v=""/>
    <s v="668CX"/>
    <s v="Laruche"/>
    <s v="999999"/>
    <s v="XS447291911FR"/>
    <s v="N"/>
    <s v="Zones Difficiles d'accès"/>
    <s v="N"/>
    <m/>
    <s v="NT"/>
    <n v="0"/>
    <s v="86"/>
    <n v="5"/>
  </r>
  <r>
    <x v="4"/>
    <s v="0"/>
    <d v="2026-05-29T00:00:00"/>
    <s v="21320"/>
    <s v="85180"/>
    <s v=""/>
    <s v=""/>
    <s v="9989Y"/>
    <s v="Laruche"/>
    <s v="999999"/>
    <s v="XS447293197FR"/>
    <s v="N"/>
    <s v="Transport"/>
    <s v="N"/>
    <s v="S"/>
    <s v="NT"/>
    <n v="4.678"/>
    <s v="86"/>
    <n v="5.88"/>
  </r>
  <r>
    <x v="4"/>
    <s v="0"/>
    <d v="2026-05-29T00:00:00"/>
    <s v="21320"/>
    <s v="78360"/>
    <s v=""/>
    <s v=""/>
    <s v="9167X"/>
    <s v="Laruche"/>
    <s v="999999"/>
    <s v="XS447337573FR"/>
    <s v="N"/>
    <s v="Transport"/>
    <s v="N"/>
    <s v="S"/>
    <s v="NT"/>
    <n v="4.532"/>
    <s v="86"/>
    <n v="5.88"/>
  </r>
  <r>
    <x v="1"/>
    <s v="2"/>
    <d v="2026-04-20T00:00:00"/>
    <s v="92200"/>
    <s v="21320"/>
    <s v=""/>
    <s v=""/>
    <s v="103268"/>
    <s v="103268"/>
    <s v="999999"/>
    <s v="XT256909132TS"/>
    <s v="N"/>
    <s v="Transport"/>
    <s v="N"/>
    <s v="S"/>
    <s v="NT"/>
    <n v="0.65"/>
    <s v="5Y"/>
    <n v="3.17"/>
  </r>
  <r>
    <x v="1"/>
    <s v="2"/>
    <d v="2026-04-29T00:00:00"/>
    <s v="36000"/>
    <s v="21320"/>
    <s v=""/>
    <s v=""/>
    <s v="106008"/>
    <s v="106008"/>
    <s v="999999"/>
    <s v="XT257571337TS"/>
    <s v="N"/>
    <s v="Transport"/>
    <s v="N"/>
    <s v="S"/>
    <s v="NT"/>
    <n v="1.5"/>
    <s v="5Y"/>
    <n v="3.49"/>
  </r>
  <r>
    <x v="1"/>
    <s v="2"/>
    <d v="2026-04-30T00:00:00"/>
    <s v="73410"/>
    <s v="21320"/>
    <s v=""/>
    <s v=""/>
    <s v="107021"/>
    <s v="107021"/>
    <s v="999999"/>
    <s v="XT257629880TS"/>
    <s v="N"/>
    <s v="Transport"/>
    <s v="N"/>
    <s v="S"/>
    <s v="NT"/>
    <n v="0.2"/>
    <s v="5Y"/>
    <n v="3.07"/>
  </r>
  <r>
    <x v="1"/>
    <s v="2"/>
    <d v="2026-04-30T00:00:00"/>
    <s v="80260"/>
    <s v="21320"/>
    <s v=""/>
    <s v=""/>
    <s v="106721"/>
    <s v="106721"/>
    <s v="999999"/>
    <s v="XT257673398TS"/>
    <s v="N"/>
    <s v="Transport"/>
    <s v="N"/>
    <s v="S"/>
    <s v="NT"/>
    <n v="0.8"/>
    <s v="5Y"/>
    <n v="3.17"/>
  </r>
  <r>
    <x v="1"/>
    <s v="2"/>
    <d v="2026-04-30T00:00:00"/>
    <s v="49230"/>
    <s v="21320"/>
    <s v=""/>
    <s v=""/>
    <s v="107103"/>
    <s v="107103"/>
    <s v="999999"/>
    <s v="XT257681947TS"/>
    <s v="N"/>
    <s v="Transport"/>
    <s v="N"/>
    <s v="S"/>
    <s v="NT"/>
    <n v="0.22"/>
    <s v="5Y"/>
    <n v="3.07"/>
  </r>
  <r>
    <x v="1"/>
    <s v="2"/>
    <d v="2026-05-01T00:00:00"/>
    <s v="50100"/>
    <s v="21320"/>
    <s v=""/>
    <s v=""/>
    <s v="104860"/>
    <s v="104860"/>
    <s v="999999"/>
    <s v="XT257705175TS"/>
    <s v="N"/>
    <s v="Transport"/>
    <s v="N"/>
    <s v="S"/>
    <s v="NT"/>
    <n v="0.8"/>
    <s v="5Y"/>
    <n v="3.17"/>
  </r>
  <r>
    <x v="1"/>
    <s v="2"/>
    <d v="2026-05-01T00:00:00"/>
    <s v="13009"/>
    <s v="21320"/>
    <s v=""/>
    <s v=""/>
    <s v="105429"/>
    <s v="105429"/>
    <s v="999999"/>
    <s v="XT257708477TS"/>
    <s v="N"/>
    <s v="Transport"/>
    <s v="N"/>
    <s v="S"/>
    <s v="NT"/>
    <n v="0.18"/>
    <s v="5Y"/>
    <n v="3.07"/>
  </r>
  <r>
    <x v="1"/>
    <s v="2"/>
    <d v="2026-05-01T00:00:00"/>
    <s v="76420"/>
    <s v="21320"/>
    <s v=""/>
    <s v=""/>
    <s v="107129"/>
    <s v="107129"/>
    <s v="999999"/>
    <s v="XT257719979TS"/>
    <s v="N"/>
    <s v="Transport"/>
    <s v="N"/>
    <s v="S"/>
    <s v="NT"/>
    <n v="0.44"/>
    <s v="5Y"/>
    <n v="3.07"/>
  </r>
  <r>
    <x v="1"/>
    <s v="2"/>
    <d v="2026-05-01T00:00:00"/>
    <s v="53100"/>
    <s v="21320"/>
    <s v=""/>
    <s v=""/>
    <s v="107827"/>
    <s v="107827"/>
    <s v="999999"/>
    <s v="XT257720597TS"/>
    <s v="N"/>
    <s v="Transport"/>
    <s v="N"/>
    <s v="S"/>
    <s v="NT"/>
    <n v="0.85"/>
    <s v="5Y"/>
    <n v="3.17"/>
  </r>
  <r>
    <x v="1"/>
    <s v="2"/>
    <d v="2026-05-01T00:00:00"/>
    <s v="57330"/>
    <s v="21320"/>
    <s v=""/>
    <s v=""/>
    <s v="106185"/>
    <s v="106185"/>
    <s v="999999"/>
    <s v="XT257734485TS"/>
    <s v="N"/>
    <s v="Transport"/>
    <s v="N"/>
    <s v="S"/>
    <s v="NT"/>
    <n v="0.26"/>
    <s v="5Y"/>
    <n v="3.07"/>
  </r>
  <r>
    <x v="1"/>
    <s v="2"/>
    <d v="2026-05-01T00:00:00"/>
    <s v="68910"/>
    <s v="21320"/>
    <s v=""/>
    <s v=""/>
    <s v="108270"/>
    <s v="108270"/>
    <s v="999999"/>
    <s v="XT257739664TS"/>
    <s v="N"/>
    <s v="Transport"/>
    <s v="N"/>
    <s v="S"/>
    <s v="NT"/>
    <n v="1.58"/>
    <s v="5Y"/>
    <n v="3.49"/>
  </r>
  <r>
    <x v="1"/>
    <s v="2"/>
    <d v="2026-05-02T00:00:00"/>
    <s v="44500"/>
    <s v="21320"/>
    <s v=""/>
    <s v=""/>
    <s v="106756"/>
    <s v="106756"/>
    <s v="999999"/>
    <s v="XT257749556TS"/>
    <s v="N"/>
    <s v="Transport"/>
    <s v="N"/>
    <s v="S"/>
    <s v="NT"/>
    <n v="1.55"/>
    <s v="5Y"/>
    <n v="3.49"/>
  </r>
  <r>
    <x v="1"/>
    <s v="2"/>
    <d v="2026-05-02T00:00:00"/>
    <s v="74440"/>
    <s v="21320"/>
    <s v=""/>
    <s v=""/>
    <s v="105899"/>
    <s v="105899"/>
    <s v="999999"/>
    <s v="XT257750302TS"/>
    <s v="N"/>
    <s v="Transport"/>
    <s v="N"/>
    <s v="S"/>
    <s v="NT"/>
    <n v="0.22"/>
    <s v="5Y"/>
    <n v="3.07"/>
  </r>
  <r>
    <x v="1"/>
    <s v="2"/>
    <d v="2026-05-02T00:00:00"/>
    <s v="26120"/>
    <s v="21320"/>
    <s v=""/>
    <s v=""/>
    <s v="106664"/>
    <s v="106664"/>
    <s v="999999"/>
    <s v="XT257750903TS"/>
    <s v="N"/>
    <s v="Transport"/>
    <s v="N"/>
    <s v="S"/>
    <s v="NT"/>
    <n v="0.35"/>
    <s v="5Y"/>
    <n v="3.07"/>
  </r>
  <r>
    <x v="1"/>
    <s v="2"/>
    <d v="2026-05-02T00:00:00"/>
    <s v="68100"/>
    <s v="21320"/>
    <s v=""/>
    <s v=""/>
    <s v="107136"/>
    <s v="107136"/>
    <s v="999999"/>
    <s v="XT257758907TS"/>
    <s v="N"/>
    <s v="Transport"/>
    <s v="N"/>
    <s v="S"/>
    <s v="NT"/>
    <n v="0.25"/>
    <s v="5Y"/>
    <n v="3.07"/>
  </r>
  <r>
    <x v="1"/>
    <s v="2"/>
    <d v="2026-05-02T00:00:00"/>
    <s v="76000"/>
    <s v="21320"/>
    <s v=""/>
    <s v=""/>
    <s v="107645"/>
    <s v="107645"/>
    <s v="999999"/>
    <s v="XT257763765TS"/>
    <s v="N"/>
    <s v="Transport"/>
    <s v="N"/>
    <s v="S"/>
    <s v="NT"/>
    <n v="0.7"/>
    <s v="5Y"/>
    <n v="3.17"/>
  </r>
  <r>
    <x v="1"/>
    <s v="2"/>
    <d v="2026-05-02T00:00:00"/>
    <s v="76000"/>
    <s v="21320"/>
    <s v=""/>
    <s v=""/>
    <s v="107645"/>
    <s v="107645"/>
    <s v="999999"/>
    <s v="XT257763765TS"/>
    <s v="N"/>
    <s v="Supplement Etiquette Non Conforme"/>
    <s v="N"/>
    <m/>
    <s v="NT"/>
    <n v="0"/>
    <s v="5Y"/>
    <n v="2"/>
  </r>
  <r>
    <x v="1"/>
    <s v="2"/>
    <d v="2026-05-02T00:00:00"/>
    <s v="59540"/>
    <s v="21320"/>
    <s v=""/>
    <s v=""/>
    <s v="105869"/>
    <s v="105869"/>
    <s v="999999"/>
    <s v="XT257767170TS"/>
    <s v="N"/>
    <s v="Transport"/>
    <s v="N"/>
    <s v="S"/>
    <s v="NT"/>
    <n v="0.51"/>
    <s v="5Y"/>
    <n v="3.17"/>
  </r>
  <r>
    <x v="1"/>
    <s v="2"/>
    <d v="2026-05-02T00:00:00"/>
    <s v="36400"/>
    <s v="21320"/>
    <s v=""/>
    <s v=""/>
    <s v="108146"/>
    <s v="108146"/>
    <s v="999999"/>
    <s v="XT257769666TS"/>
    <s v="N"/>
    <s v="Transport"/>
    <s v="N"/>
    <s v="S"/>
    <s v="NT"/>
    <n v="0.22"/>
    <s v="5Y"/>
    <n v="3.07"/>
  </r>
  <r>
    <x v="1"/>
    <s v="2"/>
    <d v="2026-05-02T00:00:00"/>
    <s v="62810"/>
    <s v="21320"/>
    <s v=""/>
    <s v=""/>
    <s v="106675"/>
    <s v="106675"/>
    <s v="999999"/>
    <s v="XT257778606TS"/>
    <s v="N"/>
    <s v="Transport"/>
    <s v="N"/>
    <s v="S"/>
    <s v="NT"/>
    <n v="0.22"/>
    <s v="5Y"/>
    <n v="3.07"/>
  </r>
  <r>
    <x v="1"/>
    <s v="2"/>
    <d v="2026-05-02T00:00:00"/>
    <s v="26100"/>
    <s v="21320"/>
    <s v=""/>
    <s v=""/>
    <s v="107997"/>
    <s v="107997"/>
    <s v="999999"/>
    <s v="XT257778795TS"/>
    <s v="N"/>
    <s v="Transport"/>
    <s v="N"/>
    <s v="S"/>
    <s v="NT"/>
    <n v="0.4"/>
    <s v="5Y"/>
    <n v="3.07"/>
  </r>
  <r>
    <x v="1"/>
    <s v="2"/>
    <d v="2026-05-02T00:00:00"/>
    <s v="75002"/>
    <s v="21320"/>
    <s v=""/>
    <s v=""/>
    <s v="104817"/>
    <s v="104817"/>
    <s v="999999"/>
    <s v="XT257787188TS"/>
    <s v="N"/>
    <s v="Transport"/>
    <s v="N"/>
    <s v="S"/>
    <s v="NT"/>
    <n v="0.4"/>
    <s v="5Y"/>
    <n v="3.07"/>
  </r>
  <r>
    <x v="1"/>
    <s v="2"/>
    <d v="2026-05-02T00:00:00"/>
    <s v="74230"/>
    <s v="21320"/>
    <s v=""/>
    <s v=""/>
    <s v="108034"/>
    <s v="108034"/>
    <s v="999999"/>
    <s v="XT257789325TS"/>
    <s v="N"/>
    <s v="Transport"/>
    <s v="N"/>
    <s v="S"/>
    <s v="NT"/>
    <n v="0.15"/>
    <s v="5Y"/>
    <n v="3.07"/>
  </r>
  <r>
    <x v="1"/>
    <s v="2"/>
    <d v="2026-05-02T00:00:00"/>
    <s v="67000"/>
    <s v="21320"/>
    <s v=""/>
    <s v=""/>
    <s v="108684"/>
    <s v="108684"/>
    <s v="999999"/>
    <s v="XT257792231TS"/>
    <s v="N"/>
    <s v="Transport"/>
    <s v="N"/>
    <s v="S"/>
    <s v="NT"/>
    <n v="0.71"/>
    <s v="5Y"/>
    <n v="3.17"/>
  </r>
  <r>
    <x v="1"/>
    <s v="2"/>
    <d v="2026-05-03T00:00:00"/>
    <s v="67150"/>
    <s v="21320"/>
    <s v=""/>
    <s v=""/>
    <s v="107465"/>
    <s v="107465"/>
    <s v="999999"/>
    <s v="XT257797525TS"/>
    <s v="N"/>
    <s v="Transport"/>
    <s v="N"/>
    <s v="S"/>
    <s v="NT"/>
    <n v="0.27"/>
    <s v="5Y"/>
    <n v="3.07"/>
  </r>
  <r>
    <x v="1"/>
    <s v="2"/>
    <d v="2026-05-03T00:00:00"/>
    <s v="37540"/>
    <s v="21320"/>
    <s v=""/>
    <s v=""/>
    <s v="108550"/>
    <s v="108550"/>
    <s v="999999"/>
    <s v="XT257798910TS"/>
    <s v="N"/>
    <s v="Transport"/>
    <s v="N"/>
    <s v="S"/>
    <s v="NT"/>
    <n v="0.17"/>
    <s v="5Y"/>
    <n v="3.07"/>
  </r>
  <r>
    <x v="1"/>
    <s v="2"/>
    <d v="2026-05-03T00:00:00"/>
    <s v="35510"/>
    <s v="21320"/>
    <s v=""/>
    <s v=""/>
    <s v="103110"/>
    <s v="103110"/>
    <s v="999999"/>
    <s v="XT257803447TS"/>
    <s v="N"/>
    <s v="Transport"/>
    <s v="N"/>
    <s v="S"/>
    <s v="NT"/>
    <n v="0.2"/>
    <s v="5Y"/>
    <n v="3.07"/>
  </r>
  <r>
    <x v="1"/>
    <s v="2"/>
    <d v="2026-05-03T00:00:00"/>
    <s v="45470"/>
    <s v="21320"/>
    <s v=""/>
    <s v=""/>
    <s v="107130"/>
    <s v="107130"/>
    <s v="999999"/>
    <s v="XT257805814TS"/>
    <s v="N"/>
    <s v="Transport"/>
    <s v="N"/>
    <s v="S"/>
    <s v="NT"/>
    <n v="0.25"/>
    <s v="5Y"/>
    <n v="3.07"/>
  </r>
  <r>
    <x v="1"/>
    <s v="2"/>
    <d v="2026-05-03T00:00:00"/>
    <s v="35430"/>
    <s v="21320"/>
    <s v=""/>
    <s v=""/>
    <s v="107013"/>
    <s v="107013"/>
    <s v="999999"/>
    <s v="XT257810981TS"/>
    <s v="N"/>
    <s v="Transport"/>
    <s v="N"/>
    <s v="S"/>
    <s v="NT"/>
    <n v="0.75"/>
    <s v="5Y"/>
    <n v="3.17"/>
  </r>
  <r>
    <x v="1"/>
    <s v="2"/>
    <d v="2026-05-03T00:00:00"/>
    <s v="77150"/>
    <s v="21320"/>
    <s v=""/>
    <s v=""/>
    <s v="108113"/>
    <s v="108113"/>
    <s v="999999"/>
    <s v="XT257813387TS"/>
    <s v="N"/>
    <s v="Transport"/>
    <s v="N"/>
    <s v="S"/>
    <s v="NT"/>
    <n v="0.22"/>
    <s v="5Y"/>
    <n v="3.07"/>
  </r>
  <r>
    <x v="1"/>
    <s v="2"/>
    <d v="2026-05-03T00:00:00"/>
    <s v="63460"/>
    <s v="21320"/>
    <s v=""/>
    <s v=""/>
    <s v="108169"/>
    <s v="108169"/>
    <s v="999999"/>
    <s v="XT257815269TS"/>
    <s v="N"/>
    <s v="Transport"/>
    <s v="N"/>
    <s v="S"/>
    <s v="NT"/>
    <n v="0.05"/>
    <s v="5Y"/>
    <n v="3.07"/>
  </r>
  <r>
    <x v="1"/>
    <s v="2"/>
    <d v="2026-05-03T00:00:00"/>
    <s v="42360"/>
    <s v="21320"/>
    <s v=""/>
    <s v=""/>
    <s v="108149"/>
    <s v="108149"/>
    <s v="999999"/>
    <s v="XT257816940TS"/>
    <s v="N"/>
    <s v="Transport"/>
    <s v="N"/>
    <s v="S"/>
    <s v="NT"/>
    <n v="0.22"/>
    <s v="5Y"/>
    <n v="3.07"/>
  </r>
  <r>
    <x v="1"/>
    <s v="2"/>
    <d v="2026-05-03T00:00:00"/>
    <s v="75012"/>
    <s v="21320"/>
    <s v=""/>
    <s v=""/>
    <s v="107623"/>
    <s v="107623"/>
    <s v="999999"/>
    <s v="XT257826893TS"/>
    <s v="N"/>
    <s v="Transport"/>
    <s v="N"/>
    <s v="S"/>
    <s v="NT"/>
    <n v="0.11"/>
    <s v="5Y"/>
    <n v="3.07"/>
  </r>
  <r>
    <x v="1"/>
    <s v="2"/>
    <d v="2026-05-03T00:00:00"/>
    <s v="94220"/>
    <s v="21320"/>
    <s v=""/>
    <s v=""/>
    <s v="107321"/>
    <s v="107321"/>
    <s v="999999"/>
    <s v="XT257830717TS"/>
    <s v="N"/>
    <s v="Transport"/>
    <s v="N"/>
    <s v="S"/>
    <s v="NT"/>
    <n v="1.4"/>
    <s v="5Y"/>
    <n v="3.49"/>
  </r>
  <r>
    <x v="1"/>
    <s v="2"/>
    <d v="2026-05-04T00:00:00"/>
    <s v="83150"/>
    <s v="21320"/>
    <s v=""/>
    <s v=""/>
    <s v="108468"/>
    <s v="108468"/>
    <s v="999999"/>
    <s v="XT257854449TS"/>
    <s v="N"/>
    <s v="Transport"/>
    <s v="N"/>
    <s v="S"/>
    <s v="NT"/>
    <n v="0.1"/>
    <s v="5Y"/>
    <n v="3.07"/>
  </r>
  <r>
    <x v="1"/>
    <s v="2"/>
    <d v="2026-05-04T00:00:00"/>
    <s v="60560"/>
    <s v="21320"/>
    <s v=""/>
    <s v=""/>
    <s v="102166"/>
    <s v="102166"/>
    <s v="999999"/>
    <s v="XT257854727TS"/>
    <s v="N"/>
    <s v="Transport"/>
    <s v="N"/>
    <s v="S"/>
    <s v="NT"/>
    <n v="0.44"/>
    <s v="5Y"/>
    <n v="3.07"/>
  </r>
  <r>
    <x v="1"/>
    <s v="2"/>
    <d v="2026-05-04T00:00:00"/>
    <s v="92120"/>
    <s v="21320"/>
    <s v=""/>
    <s v=""/>
    <s v="106559"/>
    <s v="106559"/>
    <s v="999999"/>
    <s v="XT257855299TS"/>
    <s v="N"/>
    <s v="Transport"/>
    <s v="N"/>
    <s v="S"/>
    <s v="NT"/>
    <n v="1.1"/>
    <s v="5Y"/>
    <n v="3.49"/>
  </r>
  <r>
    <x v="1"/>
    <s v="2"/>
    <d v="2026-05-04T00:00:00"/>
    <s v="92100"/>
    <s v="21320"/>
    <s v=""/>
    <s v=""/>
    <s v="106336"/>
    <s v="106336"/>
    <s v="999999"/>
    <s v="XT257861609TS"/>
    <s v="N"/>
    <s v="Transport"/>
    <s v="N"/>
    <s v="S"/>
    <s v="NT"/>
    <n v="2.15"/>
    <s v="5Y"/>
    <n v="3.91"/>
  </r>
  <r>
    <x v="1"/>
    <s v="2"/>
    <d v="2026-05-04T00:00:00"/>
    <s v="78110"/>
    <s v="21320"/>
    <s v=""/>
    <s v=""/>
    <s v="107479"/>
    <s v="107479"/>
    <s v="999999"/>
    <s v="XT257869179TS"/>
    <s v="N"/>
    <s v="Transport"/>
    <s v="N"/>
    <s v="S"/>
    <s v="NT"/>
    <n v="0.7"/>
    <s v="5Y"/>
    <n v="3.17"/>
  </r>
  <r>
    <x v="1"/>
    <s v="2"/>
    <d v="2026-05-04T00:00:00"/>
    <s v="29860"/>
    <s v="21320"/>
    <s v=""/>
    <s v=""/>
    <s v="106877"/>
    <s v="106877"/>
    <s v="999999"/>
    <s v="XT257877475TS"/>
    <s v="N"/>
    <s v="Transport"/>
    <s v="N"/>
    <s v="S"/>
    <s v="NT"/>
    <n v="0.17"/>
    <s v="5Y"/>
    <n v="3.07"/>
  </r>
  <r>
    <x v="1"/>
    <s v="2"/>
    <d v="2026-05-04T00:00:00"/>
    <s v="63670"/>
    <s v="21320"/>
    <s v=""/>
    <s v=""/>
    <s v="107151"/>
    <s v="107151"/>
    <s v="999999"/>
    <s v="XT257881427TS"/>
    <s v="N"/>
    <s v="Transport"/>
    <s v="N"/>
    <s v="S"/>
    <s v="NT"/>
    <n v="0.7"/>
    <s v="5Y"/>
    <n v="3.17"/>
  </r>
  <r>
    <x v="1"/>
    <s v="2"/>
    <d v="2026-05-04T00:00:00"/>
    <s v="57650"/>
    <s v="21320"/>
    <s v=""/>
    <s v=""/>
    <s v="107353"/>
    <s v="107353"/>
    <s v="999999"/>
    <s v="XT257881775TS"/>
    <s v="N"/>
    <s v="Transport"/>
    <s v="N"/>
    <s v="S"/>
    <s v="NT"/>
    <n v="0.64"/>
    <s v="5Y"/>
    <n v="3.17"/>
  </r>
  <r>
    <x v="1"/>
    <s v="2"/>
    <d v="2026-05-04T00:00:00"/>
    <s v="14590"/>
    <s v="21320"/>
    <s v=""/>
    <s v=""/>
    <s v="106351"/>
    <s v="106351"/>
    <s v="999999"/>
    <s v="XT257887518TS"/>
    <s v="N"/>
    <s v="Transport"/>
    <s v="N"/>
    <s v="S"/>
    <s v="NT"/>
    <n v="1.2"/>
    <s v="5Y"/>
    <n v="3.49"/>
  </r>
  <r>
    <x v="1"/>
    <s v="2"/>
    <d v="2026-05-04T00:00:00"/>
    <s v="42400"/>
    <s v="21320"/>
    <s v=""/>
    <s v=""/>
    <s v="108131"/>
    <s v="108131"/>
    <s v="999999"/>
    <s v="XT257901427TS"/>
    <s v="N"/>
    <s v="Transport"/>
    <s v="N"/>
    <s v="S"/>
    <s v="NT"/>
    <n v="0.28"/>
    <s v="5Y"/>
    <n v="3.07"/>
  </r>
  <r>
    <x v="1"/>
    <s v="2"/>
    <d v="2026-05-04T00:00:00"/>
    <s v="74600"/>
    <s v="21320"/>
    <s v=""/>
    <s v=""/>
    <s v="106583"/>
    <s v="106583"/>
    <s v="999999"/>
    <s v="XT257906013TS"/>
    <s v="N"/>
    <s v="Transport"/>
    <s v="N"/>
    <s v="S"/>
    <s v="NT"/>
    <n v="0.7"/>
    <s v="5Y"/>
    <n v="3.17"/>
  </r>
  <r>
    <x v="1"/>
    <s v="2"/>
    <d v="2026-05-04T00:00:00"/>
    <s v="54110"/>
    <s v="21320"/>
    <s v=""/>
    <s v=""/>
    <s v="108421"/>
    <s v="108421"/>
    <s v="999999"/>
    <s v="XT257921188TS"/>
    <s v="N"/>
    <s v="Transport"/>
    <s v="N"/>
    <s v="S"/>
    <s v="NT"/>
    <n v="0.18"/>
    <s v="5Y"/>
    <n v="3.07"/>
  </r>
  <r>
    <x v="1"/>
    <s v="2"/>
    <d v="2026-05-04T00:00:00"/>
    <s v="75016"/>
    <s v="21320"/>
    <s v=""/>
    <s v=""/>
    <s v="107298"/>
    <s v="107298"/>
    <s v="999999"/>
    <s v="XT257923541TS"/>
    <s v="N"/>
    <s v="Transport"/>
    <s v="N"/>
    <s v="S"/>
    <s v="NT"/>
    <n v="0.47"/>
    <s v="5Y"/>
    <n v="3.07"/>
  </r>
  <r>
    <x v="1"/>
    <s v="2"/>
    <d v="2026-05-04T00:00:00"/>
    <s v="77100"/>
    <s v="21320"/>
    <s v=""/>
    <s v=""/>
    <s v="108577"/>
    <s v="108577"/>
    <s v="999999"/>
    <s v="XT257925159TS"/>
    <s v="N"/>
    <s v="Transport"/>
    <s v="N"/>
    <s v="S"/>
    <s v="NT"/>
    <n v="0.44"/>
    <s v="5Y"/>
    <n v="3.07"/>
  </r>
  <r>
    <x v="1"/>
    <s v="2"/>
    <d v="2026-05-05T00:00:00"/>
    <s v="56000"/>
    <s v="21320"/>
    <s v=""/>
    <s v=""/>
    <s v="105657"/>
    <s v="105657"/>
    <s v="999999"/>
    <s v="XT257935947TS"/>
    <s v="N"/>
    <s v="Transport"/>
    <s v="N"/>
    <s v="S"/>
    <s v="NT"/>
    <n v="0.8"/>
    <s v="5Y"/>
    <n v="3.17"/>
  </r>
  <r>
    <x v="1"/>
    <s v="2"/>
    <d v="2026-05-05T00:00:00"/>
    <s v="62880"/>
    <s v="21320"/>
    <s v=""/>
    <s v=""/>
    <s v="108499"/>
    <s v="108499"/>
    <s v="999999"/>
    <s v="XT257951777TS"/>
    <s v="N"/>
    <s v="Transport"/>
    <s v="N"/>
    <s v="S"/>
    <s v="NT"/>
    <n v="0.37"/>
    <s v="5Y"/>
    <n v="3.07"/>
  </r>
  <r>
    <x v="1"/>
    <s v="2"/>
    <d v="2026-05-05T00:00:00"/>
    <s v="73000"/>
    <s v="21320"/>
    <s v=""/>
    <s v=""/>
    <s v="107340"/>
    <s v="107340"/>
    <s v="999999"/>
    <s v="XT257954570TS"/>
    <s v="N"/>
    <s v="Transport"/>
    <s v="N"/>
    <s v="S"/>
    <s v="NT"/>
    <n v="0.34"/>
    <s v="5Y"/>
    <n v="3.07"/>
  </r>
  <r>
    <x v="1"/>
    <s v="2"/>
    <d v="2026-05-05T00:00:00"/>
    <s v="72000"/>
    <s v="21320"/>
    <s v=""/>
    <s v=""/>
    <s v="108269"/>
    <s v="108269"/>
    <s v="999999"/>
    <s v="XT257958554TS"/>
    <s v="N"/>
    <s v="Transport"/>
    <s v="N"/>
    <s v="S"/>
    <s v="NT"/>
    <n v="0.6"/>
    <s v="5Y"/>
    <n v="3.17"/>
  </r>
  <r>
    <x v="1"/>
    <s v="2"/>
    <d v="2026-05-05T00:00:00"/>
    <s v="33127"/>
    <s v="21320"/>
    <s v=""/>
    <s v=""/>
    <s v="105084"/>
    <s v="105084"/>
    <s v="999999"/>
    <s v="XT257964427TS"/>
    <s v="N"/>
    <s v="Transport"/>
    <s v="N"/>
    <s v="S"/>
    <s v="NT"/>
    <n v="0.25"/>
    <s v="5Y"/>
    <n v="3.07"/>
  </r>
  <r>
    <x v="1"/>
    <s v="2"/>
    <d v="2026-05-05T00:00:00"/>
    <s v="77390"/>
    <s v="21320"/>
    <s v=""/>
    <s v=""/>
    <s v="107278"/>
    <s v="107278"/>
    <s v="999999"/>
    <s v="XT257970691TS"/>
    <s v="N"/>
    <s v="Transport"/>
    <s v="N"/>
    <s v="S"/>
    <s v="NT"/>
    <n v="0.5600000000000001"/>
    <s v="5Y"/>
    <n v="3.17"/>
  </r>
  <r>
    <x v="1"/>
    <s v="2"/>
    <d v="2026-05-05T00:00:00"/>
    <s v="75018"/>
    <s v="21320"/>
    <s v=""/>
    <s v=""/>
    <s v="108243"/>
    <s v="108243"/>
    <s v="999999"/>
    <s v="XT257972278TS"/>
    <s v="N"/>
    <s v="Transport"/>
    <s v="N"/>
    <s v="S"/>
    <s v="NT"/>
    <n v="0.3"/>
    <s v="5Y"/>
    <n v="3.07"/>
  </r>
  <r>
    <x v="1"/>
    <s v="2"/>
    <d v="2026-05-05T00:00:00"/>
    <s v="74160"/>
    <s v="21320"/>
    <s v=""/>
    <s v=""/>
    <s v="107152"/>
    <s v="107152"/>
    <s v="999999"/>
    <s v="XT257975416TS"/>
    <s v="N"/>
    <s v="Transport"/>
    <s v="N"/>
    <s v="S"/>
    <s v="NT"/>
    <n v="0.15"/>
    <s v="5Y"/>
    <n v="3.07"/>
  </r>
  <r>
    <x v="1"/>
    <s v="2"/>
    <d v="2026-05-05T00:00:00"/>
    <s v="56500"/>
    <s v="21320"/>
    <s v=""/>
    <s v=""/>
    <s v="108355"/>
    <s v="108355"/>
    <s v="999999"/>
    <s v="XT257982920TS"/>
    <s v="N"/>
    <s v="Transport"/>
    <s v="N"/>
    <s v="S"/>
    <s v="NT"/>
    <n v="0.27"/>
    <s v="5Y"/>
    <n v="3.07"/>
  </r>
  <r>
    <x v="1"/>
    <s v="2"/>
    <d v="2026-05-05T00:00:00"/>
    <s v="72000"/>
    <s v="21320"/>
    <s v=""/>
    <s v=""/>
    <s v="107878"/>
    <s v="107878"/>
    <s v="999999"/>
    <s v="XT257988383TS"/>
    <s v="N"/>
    <s v="Transport"/>
    <s v="N"/>
    <s v="S"/>
    <s v="NT"/>
    <n v="0.2"/>
    <s v="5Y"/>
    <n v="3.07"/>
  </r>
  <r>
    <x v="1"/>
    <s v="2"/>
    <d v="2026-05-05T00:00:00"/>
    <s v="69006"/>
    <s v="21320"/>
    <s v=""/>
    <s v=""/>
    <s v="107555"/>
    <s v="107555"/>
    <s v="999999"/>
    <s v="XT258001478TS"/>
    <s v="N"/>
    <s v="Transport"/>
    <s v="N"/>
    <s v="S"/>
    <s v="NT"/>
    <n v="0.42"/>
    <s v="5Y"/>
    <n v="3.07"/>
  </r>
  <r>
    <x v="1"/>
    <s v="2"/>
    <d v="2026-05-05T00:00:00"/>
    <s v="31240"/>
    <s v="21320"/>
    <s v=""/>
    <s v=""/>
    <s v="109002"/>
    <s v="109002"/>
    <s v="999999"/>
    <s v="XT258006679TS"/>
    <s v="N"/>
    <s v="Transport"/>
    <s v="N"/>
    <s v="S"/>
    <s v="NT"/>
    <n v="0.22"/>
    <s v="5Y"/>
    <n v="3.07"/>
  </r>
  <r>
    <x v="1"/>
    <s v="2"/>
    <d v="2026-05-05T00:00:00"/>
    <s v="67500"/>
    <s v="21320"/>
    <s v=""/>
    <s v=""/>
    <s v="109199"/>
    <s v="109199"/>
    <s v="999999"/>
    <s v="XT258009026TS"/>
    <s v="N"/>
    <s v="Transport"/>
    <s v="N"/>
    <s v="S"/>
    <s v="NT"/>
    <n v="0.35"/>
    <s v="5Y"/>
    <n v="3.07"/>
  </r>
  <r>
    <x v="1"/>
    <s v="2"/>
    <d v="2026-05-05T00:00:00"/>
    <s v="80700"/>
    <s v="21320"/>
    <s v=""/>
    <s v=""/>
    <s v="109597"/>
    <s v="109597"/>
    <s v="999999"/>
    <s v="XT258009057TS"/>
    <s v="N"/>
    <s v="Transport"/>
    <s v="N"/>
    <s v="S"/>
    <s v="NT"/>
    <n v="0.6"/>
    <s v="5Y"/>
    <n v="3.17"/>
  </r>
  <r>
    <x v="1"/>
    <s v="2"/>
    <d v="2026-05-06T00:00:00"/>
    <s v="77320"/>
    <s v="21320"/>
    <s v=""/>
    <s v=""/>
    <s v="109192"/>
    <s v="109192"/>
    <s v="999999"/>
    <s v="XT258015375TS"/>
    <s v="N"/>
    <s v="Transport"/>
    <s v="N"/>
    <s v="S"/>
    <s v="NT"/>
    <n v="0.4"/>
    <s v="5Y"/>
    <n v="3.07"/>
  </r>
  <r>
    <x v="1"/>
    <s v="2"/>
    <d v="2026-05-06T00:00:00"/>
    <s v="95450"/>
    <s v="21320"/>
    <s v=""/>
    <s v=""/>
    <s v="109491"/>
    <s v="109491"/>
    <s v="999999"/>
    <s v="XT258018717TS"/>
    <s v="N"/>
    <s v="Transport"/>
    <s v="N"/>
    <s v="S"/>
    <s v="NT"/>
    <n v="0.29"/>
    <s v="5Y"/>
    <n v="3.07"/>
  </r>
  <r>
    <x v="1"/>
    <s v="2"/>
    <d v="2026-05-06T00:00:00"/>
    <s v="95530"/>
    <s v="21320"/>
    <s v=""/>
    <s v=""/>
    <s v="105936"/>
    <s v="105936"/>
    <s v="999999"/>
    <s v="XT258030973TS"/>
    <s v="N"/>
    <s v="Transport"/>
    <s v="N"/>
    <s v="S"/>
    <s v="NT"/>
    <n v="0.05"/>
    <s v="5Y"/>
    <n v="3.07"/>
  </r>
  <r>
    <x v="1"/>
    <s v="2"/>
    <d v="2026-05-06T00:00:00"/>
    <s v="06240"/>
    <s v="21320"/>
    <s v=""/>
    <s v=""/>
    <s v="108483"/>
    <s v="108483"/>
    <s v="999999"/>
    <s v="XT258033688TS"/>
    <s v="N"/>
    <s v="Transport"/>
    <s v="N"/>
    <s v="S"/>
    <s v="NT"/>
    <n v="0.19"/>
    <s v="5Y"/>
    <n v="3.07"/>
  </r>
  <r>
    <x v="1"/>
    <s v="2"/>
    <d v="2026-05-06T00:00:00"/>
    <s v="20000"/>
    <s v="21320"/>
    <s v=""/>
    <s v=""/>
    <s v="107795"/>
    <s v="107795"/>
    <s v="999999"/>
    <s v="XT258043305TS"/>
    <s v="N"/>
    <s v="Transport"/>
    <s v="N"/>
    <s v="S"/>
    <s v="NT"/>
    <n v="0.48"/>
    <s v="5Y"/>
    <n v="3.07"/>
  </r>
  <r>
    <x v="1"/>
    <s v="2"/>
    <d v="2026-05-06T00:00:00"/>
    <s v="20000"/>
    <s v="21320"/>
    <s v=""/>
    <s v=""/>
    <s v="107795"/>
    <s v="107795"/>
    <s v="999999"/>
    <s v="XT258043305TS"/>
    <s v="N"/>
    <s v="Supplement Etiquette Non Conforme"/>
    <s v="N"/>
    <m/>
    <s v="NT"/>
    <n v="0"/>
    <s v="5Y"/>
    <n v="2"/>
  </r>
  <r>
    <x v="1"/>
    <s v="2"/>
    <d v="2026-05-06T00:00:00"/>
    <s v="94490"/>
    <s v="21320"/>
    <s v=""/>
    <s v=""/>
    <s v="106718"/>
    <s v="106718"/>
    <s v="999999"/>
    <s v="XT258048603TS"/>
    <s v="N"/>
    <s v="Transport"/>
    <s v="N"/>
    <s v="S"/>
    <s v="NT"/>
    <n v="0.05"/>
    <s v="5Y"/>
    <n v="3.07"/>
  </r>
  <r>
    <x v="1"/>
    <s v="2"/>
    <d v="2026-05-06T00:00:00"/>
    <s v="06270"/>
    <s v="21320"/>
    <s v=""/>
    <s v=""/>
    <s v="109301"/>
    <s v="109301"/>
    <s v="999999"/>
    <s v="XT258057450TS"/>
    <s v="N"/>
    <s v="Transport"/>
    <s v="N"/>
    <s v="S"/>
    <s v="NT"/>
    <n v="0.25"/>
    <s v="5Y"/>
    <n v="3.07"/>
  </r>
  <r>
    <x v="1"/>
    <s v="2"/>
    <d v="2026-05-06T00:00:00"/>
    <s v="04000"/>
    <s v="21320"/>
    <s v=""/>
    <s v=""/>
    <s v="110349"/>
    <s v="110349"/>
    <s v="999999"/>
    <s v="XT258058490TS"/>
    <s v="N"/>
    <s v="Transport"/>
    <s v="N"/>
    <s v="S"/>
    <s v="NT"/>
    <n v="0.35"/>
    <s v="5Y"/>
    <n v="3.07"/>
  </r>
  <r>
    <x v="1"/>
    <s v="2"/>
    <d v="2026-05-06T00:00:00"/>
    <s v="93400"/>
    <s v="21320"/>
    <s v=""/>
    <s v=""/>
    <s v="107493"/>
    <s v="107493"/>
    <s v="999999"/>
    <s v="XT258058778TS"/>
    <s v="N"/>
    <s v="Transport"/>
    <s v="N"/>
    <s v="S"/>
    <s v="NT"/>
    <n v="0.31"/>
    <s v="5Y"/>
    <n v="3.07"/>
  </r>
  <r>
    <x v="1"/>
    <s v="2"/>
    <d v="2026-05-06T00:00:00"/>
    <s v="44450"/>
    <s v="21320"/>
    <s v=""/>
    <s v=""/>
    <s v="110279"/>
    <s v="110279"/>
    <s v="999999"/>
    <s v="XT258071068TS"/>
    <s v="N"/>
    <s v="Transport"/>
    <s v="N"/>
    <s v="S"/>
    <s v="NT"/>
    <n v="0.8"/>
    <s v="5Y"/>
    <n v="3.17"/>
  </r>
  <r>
    <x v="1"/>
    <s v="2"/>
    <d v="2026-05-06T00:00:00"/>
    <s v="02100"/>
    <s v="21320"/>
    <s v=""/>
    <s v=""/>
    <s v="108474"/>
    <s v="108474"/>
    <s v="999999"/>
    <s v="XT258071496TS"/>
    <s v="N"/>
    <s v="Transport"/>
    <s v="N"/>
    <s v="S"/>
    <s v="NT"/>
    <n v="0.17"/>
    <s v="5Y"/>
    <n v="3.07"/>
  </r>
  <r>
    <x v="1"/>
    <s v="2"/>
    <d v="2026-05-06T00:00:00"/>
    <s v="93100"/>
    <s v="21320"/>
    <s v=""/>
    <s v=""/>
    <s v="107398"/>
    <s v="107398"/>
    <s v="999999"/>
    <s v="XT258071726TS"/>
    <s v="N"/>
    <s v="Transport"/>
    <s v="N"/>
    <s v="S"/>
    <s v="NT"/>
    <n v="0.3"/>
    <s v="5Y"/>
    <n v="3.07"/>
  </r>
  <r>
    <x v="1"/>
    <s v="2"/>
    <d v="2026-05-06T00:00:00"/>
    <s v="75016"/>
    <s v="21320"/>
    <s v=""/>
    <s v=""/>
    <s v="107831"/>
    <s v="107831"/>
    <s v="999999"/>
    <s v="XT258074991TS"/>
    <s v="N"/>
    <s v="Transport"/>
    <s v="N"/>
    <s v="S"/>
    <s v="NT"/>
    <n v="0.31"/>
    <s v="5Y"/>
    <n v="3.07"/>
  </r>
  <r>
    <x v="1"/>
    <s v="2"/>
    <d v="2026-05-06T00:00:00"/>
    <s v="13800"/>
    <s v="21320"/>
    <s v=""/>
    <s v=""/>
    <s v="107971"/>
    <s v="107971"/>
    <s v="999999"/>
    <s v="XT258078106TS"/>
    <s v="N"/>
    <s v="Transport"/>
    <s v="N"/>
    <s v="S"/>
    <s v="NT"/>
    <n v="1.5"/>
    <s v="5Y"/>
    <n v="3.49"/>
  </r>
  <r>
    <x v="1"/>
    <s v="2"/>
    <d v="2026-05-06T00:00:00"/>
    <s v="75020"/>
    <s v="21320"/>
    <s v=""/>
    <s v=""/>
    <s v="106902"/>
    <s v="106902"/>
    <s v="999999"/>
    <s v="XT258078874TS"/>
    <s v="N"/>
    <s v="Transport"/>
    <s v="N"/>
    <s v="S"/>
    <s v="NT"/>
    <n v="0.39"/>
    <s v="5Y"/>
    <n v="3.07"/>
  </r>
  <r>
    <x v="1"/>
    <s v="2"/>
    <d v="2026-05-06T00:00:00"/>
    <s v="37270"/>
    <s v="21320"/>
    <s v=""/>
    <s v=""/>
    <s v="109163"/>
    <s v="109163"/>
    <s v="999999"/>
    <s v="XT258081649TS"/>
    <s v="N"/>
    <s v="Transport"/>
    <s v="N"/>
    <s v="S"/>
    <s v="NT"/>
    <n v="0.97"/>
    <s v="5Y"/>
    <n v="3.17"/>
  </r>
  <r>
    <x v="1"/>
    <s v="2"/>
    <d v="2026-05-06T00:00:00"/>
    <s v="95600"/>
    <s v="21320"/>
    <s v=""/>
    <s v=""/>
    <s v="107196"/>
    <s v="107196"/>
    <s v="999999"/>
    <s v="XT258083110TS"/>
    <s v="N"/>
    <s v="Transport"/>
    <s v="N"/>
    <s v="S"/>
    <s v="NT"/>
    <n v="0.7"/>
    <s v="5Y"/>
    <n v="3.17"/>
  </r>
  <r>
    <x v="1"/>
    <s v="2"/>
    <d v="2026-05-06T00:00:00"/>
    <s v="94200"/>
    <s v="21320"/>
    <s v=""/>
    <s v=""/>
    <s v="109736"/>
    <s v="109736"/>
    <s v="999999"/>
    <s v="XT258089188TS"/>
    <s v="N"/>
    <s v="Transport"/>
    <s v="N"/>
    <s v="S"/>
    <s v="NT"/>
    <n v="0.35"/>
    <s v="5Y"/>
    <n v="3.07"/>
  </r>
  <r>
    <x v="1"/>
    <s v="2"/>
    <d v="2026-05-06T00:00:00"/>
    <s v="94200"/>
    <s v="21320"/>
    <s v=""/>
    <s v=""/>
    <s v="109736"/>
    <s v="109736"/>
    <s v="999999"/>
    <s v="XT258089188TS"/>
    <s v="N"/>
    <s v="Supplement Manutention"/>
    <s v="N"/>
    <m/>
    <s v="NT"/>
    <n v="0"/>
    <s v="5Y"/>
    <n v="20"/>
  </r>
  <r>
    <x v="1"/>
    <s v="2"/>
    <d v="2026-05-06T00:00:00"/>
    <s v="31320"/>
    <s v="21320"/>
    <s v=""/>
    <s v=""/>
    <s v="106651"/>
    <s v="106651"/>
    <s v="999999"/>
    <s v="XT258096952TS"/>
    <s v="N"/>
    <s v="Transport"/>
    <s v="N"/>
    <s v="S"/>
    <s v="NT"/>
    <n v="0.4"/>
    <s v="5Y"/>
    <n v="3.07"/>
  </r>
  <r>
    <x v="1"/>
    <s v="2"/>
    <d v="2026-05-07T00:00:00"/>
    <s v="31200"/>
    <s v="21320"/>
    <s v=""/>
    <s v=""/>
    <s v="107316"/>
    <s v="107316"/>
    <s v="999999"/>
    <s v="XT258111093TS"/>
    <s v="N"/>
    <s v="Transport"/>
    <s v="N"/>
    <s v="S"/>
    <s v="NT"/>
    <n v="1.19"/>
    <s v="5Y"/>
    <n v="3.49"/>
  </r>
  <r>
    <x v="1"/>
    <s v="2"/>
    <d v="2026-05-07T00:00:00"/>
    <s v="57240"/>
    <s v="21320"/>
    <s v=""/>
    <s v=""/>
    <s v="108109"/>
    <s v="108109"/>
    <s v="999999"/>
    <s v="XT258129559TS"/>
    <s v="N"/>
    <s v="Transport"/>
    <s v="N"/>
    <s v="S"/>
    <s v="NT"/>
    <n v="0.64"/>
    <s v="5Y"/>
    <n v="3.17"/>
  </r>
  <r>
    <x v="1"/>
    <s v="2"/>
    <d v="2026-05-07T00:00:00"/>
    <s v="76210"/>
    <s v="21320"/>
    <s v=""/>
    <s v=""/>
    <s v="109138"/>
    <s v="109138"/>
    <s v="999999"/>
    <s v="XT258130702TS"/>
    <s v="N"/>
    <s v="Transport"/>
    <s v="N"/>
    <s v="S"/>
    <s v="NT"/>
    <n v="0.85"/>
    <s v="5Y"/>
    <n v="3.17"/>
  </r>
  <r>
    <x v="1"/>
    <s v="2"/>
    <d v="2026-05-07T00:00:00"/>
    <s v="78260"/>
    <s v="21320"/>
    <s v=""/>
    <s v=""/>
    <s v="109187"/>
    <s v="109187"/>
    <s v="999999"/>
    <s v="XT258136435TS"/>
    <s v="N"/>
    <s v="Transport"/>
    <s v="N"/>
    <s v="S"/>
    <s v="NT"/>
    <n v="0.13"/>
    <s v="5Y"/>
    <n v="3.07"/>
  </r>
  <r>
    <x v="1"/>
    <s v="2"/>
    <d v="2026-05-07T00:00:00"/>
    <s v="72300"/>
    <s v="21320"/>
    <s v=""/>
    <s v=""/>
    <s v="104592"/>
    <s v="104592"/>
    <s v="999999"/>
    <s v="XT258137060TS"/>
    <s v="N"/>
    <s v="Transport"/>
    <s v="N"/>
    <s v="S"/>
    <s v="NT"/>
    <n v="0.3"/>
    <s v="5Y"/>
    <n v="3.07"/>
  </r>
  <r>
    <x v="1"/>
    <s v="2"/>
    <d v="2026-05-07T00:00:00"/>
    <s v="91220"/>
    <s v="21320"/>
    <s v=""/>
    <s v=""/>
    <s v="109545"/>
    <s v="109545"/>
    <s v="999999"/>
    <s v="XT258137541TS"/>
    <s v="N"/>
    <s v="Transport"/>
    <s v="N"/>
    <s v="S"/>
    <s v="NT"/>
    <n v="0.65"/>
    <s v="5Y"/>
    <n v="3.17"/>
  </r>
  <r>
    <x v="1"/>
    <s v="2"/>
    <d v="2026-05-07T00:00:00"/>
    <s v="49100"/>
    <s v="21320"/>
    <s v=""/>
    <s v=""/>
    <s v="109054"/>
    <s v="109054"/>
    <s v="999999"/>
    <s v="XT258146089TS"/>
    <s v="N"/>
    <s v="Transport"/>
    <s v="N"/>
    <s v="S"/>
    <s v="NT"/>
    <n v="0.23"/>
    <s v="5Y"/>
    <n v="3.07"/>
  </r>
  <r>
    <x v="1"/>
    <s v="2"/>
    <d v="2026-05-07T00:00:00"/>
    <s v="92320"/>
    <s v="21320"/>
    <s v=""/>
    <s v=""/>
    <s v="109078"/>
    <s v="109078"/>
    <s v="999999"/>
    <s v="XT258146150TS"/>
    <s v="N"/>
    <s v="Transport"/>
    <s v="N"/>
    <s v="S"/>
    <s v="NT"/>
    <n v="0.95"/>
    <s v="5Y"/>
    <n v="3.17"/>
  </r>
  <r>
    <x v="1"/>
    <s v="2"/>
    <d v="2026-05-07T00:00:00"/>
    <s v="75011"/>
    <s v="21320"/>
    <s v=""/>
    <s v=""/>
    <s v="108177"/>
    <s v="108177"/>
    <s v="999999"/>
    <s v="XT258148822TS"/>
    <s v="N"/>
    <s v="Transport"/>
    <s v="N"/>
    <s v="S"/>
    <s v="NT"/>
    <n v="0.27"/>
    <s v="5Y"/>
    <n v="3.07"/>
  </r>
  <r>
    <x v="1"/>
    <s v="2"/>
    <d v="2026-05-07T00:00:00"/>
    <s v="69100"/>
    <s v="21320"/>
    <s v=""/>
    <s v=""/>
    <s v="108398"/>
    <s v="108398"/>
    <s v="999999"/>
    <s v="XT258150300TS"/>
    <s v="N"/>
    <s v="Transport"/>
    <s v="N"/>
    <s v="S"/>
    <s v="NT"/>
    <n v="0.19"/>
    <s v="5Y"/>
    <n v="3.07"/>
  </r>
  <r>
    <x v="1"/>
    <s v="2"/>
    <d v="2026-05-07T00:00:00"/>
    <s v="21121"/>
    <s v="21320"/>
    <s v=""/>
    <s v=""/>
    <s v="110221"/>
    <s v="110221"/>
    <s v="999999"/>
    <s v="XT258157625TS"/>
    <s v="N"/>
    <s v="Transport"/>
    <s v="N"/>
    <s v="S"/>
    <s v="ND"/>
    <n v="0.31"/>
    <s v="5Y"/>
    <n v="3.07"/>
  </r>
  <r>
    <x v="1"/>
    <s v="2"/>
    <d v="2026-05-07T00:00:00"/>
    <s v="49130"/>
    <s v="21320"/>
    <s v=""/>
    <s v=""/>
    <s v="107182"/>
    <s v="107182"/>
    <s v="999999"/>
    <s v="XT258163008TS"/>
    <s v="N"/>
    <s v="Transport"/>
    <s v="N"/>
    <s v="S"/>
    <s v="NT"/>
    <n v="0.28"/>
    <s v="5Y"/>
    <n v="3.07"/>
  </r>
  <r>
    <x v="1"/>
    <s v="2"/>
    <d v="2026-05-07T00:00:00"/>
    <s v="35800"/>
    <s v="21320"/>
    <s v=""/>
    <s v=""/>
    <s v="110182"/>
    <s v="110182"/>
    <s v="999999"/>
    <s v="XT258168314TS"/>
    <s v="N"/>
    <s v="Transport"/>
    <s v="N"/>
    <s v="S"/>
    <s v="NT"/>
    <n v="0.2"/>
    <s v="5Y"/>
    <n v="3.07"/>
  </r>
  <r>
    <x v="1"/>
    <s v="2"/>
    <d v="2026-05-07T00:00:00"/>
    <s v="75018"/>
    <s v="21320"/>
    <s v=""/>
    <s v=""/>
    <s v="110006"/>
    <s v="110006"/>
    <s v="999999"/>
    <s v="XT258171830TS"/>
    <s v="N"/>
    <s v="Transport"/>
    <s v="N"/>
    <s v="S"/>
    <s v="NT"/>
    <n v="0.31"/>
    <s v="5Y"/>
    <n v="3.07"/>
  </r>
  <r>
    <x v="1"/>
    <s v="2"/>
    <d v="2026-05-07T00:00:00"/>
    <s v="53100"/>
    <s v="21320"/>
    <s v=""/>
    <s v=""/>
    <s v="109743"/>
    <s v="109743"/>
    <s v="999999"/>
    <s v="XT258172217TS"/>
    <s v="N"/>
    <s v="Transport"/>
    <s v="N"/>
    <s v="S"/>
    <s v="NT"/>
    <n v="0.19"/>
    <s v="5Y"/>
    <n v="3.07"/>
  </r>
  <r>
    <x v="1"/>
    <s v="2"/>
    <d v="2026-05-07T00:00:00"/>
    <s v="59260"/>
    <s v="21320"/>
    <s v=""/>
    <s v=""/>
    <s v="109907"/>
    <s v="109907"/>
    <s v="999999"/>
    <s v="XT258176355TS"/>
    <s v="N"/>
    <s v="Transport"/>
    <s v="N"/>
    <s v="S"/>
    <s v="NT"/>
    <n v="0.04"/>
    <s v="5Y"/>
    <n v="3.07"/>
  </r>
  <r>
    <x v="1"/>
    <s v="2"/>
    <d v="2026-05-07T00:00:00"/>
    <s v="81350"/>
    <s v="21320"/>
    <s v=""/>
    <s v=""/>
    <s v="109603"/>
    <s v="109603"/>
    <s v="999999"/>
    <s v="XT258177355TS"/>
    <s v="N"/>
    <s v="Transport"/>
    <s v="N"/>
    <s v="S"/>
    <s v="NT"/>
    <n v="0.13"/>
    <s v="5Y"/>
    <n v="3.07"/>
  </r>
  <r>
    <x v="1"/>
    <s v="2"/>
    <d v="2026-05-07T00:00:00"/>
    <s v="83190"/>
    <s v="21320"/>
    <s v=""/>
    <s v=""/>
    <s v="106940"/>
    <s v="106940"/>
    <s v="999999"/>
    <s v="XT258179422TS"/>
    <s v="N"/>
    <s v="Transport"/>
    <s v="N"/>
    <s v="S"/>
    <s v="NT"/>
    <n v="0.14"/>
    <s v="5Y"/>
    <n v="3.07"/>
  </r>
  <r>
    <x v="1"/>
    <s v="2"/>
    <d v="2026-05-07T00:00:00"/>
    <s v="62138"/>
    <s v="21320"/>
    <s v=""/>
    <s v=""/>
    <s v="109315"/>
    <s v="109315"/>
    <s v="999999"/>
    <s v="XT258179572TS"/>
    <s v="N"/>
    <s v="Transport"/>
    <s v="N"/>
    <s v="S"/>
    <s v="NT"/>
    <n v="0.7"/>
    <s v="5Y"/>
    <n v="3.17"/>
  </r>
  <r>
    <x v="1"/>
    <s v="2"/>
    <d v="2026-05-07T00:00:00"/>
    <s v="71670"/>
    <s v="21320"/>
    <s v=""/>
    <s v=""/>
    <s v="108724"/>
    <s v="108724"/>
    <s v="999999"/>
    <s v="XT258180709TS"/>
    <s v="N"/>
    <s v="Transport"/>
    <s v="N"/>
    <s v="S"/>
    <s v="NR"/>
    <n v="0.18"/>
    <s v="5Y"/>
    <n v="3.07"/>
  </r>
  <r>
    <x v="1"/>
    <s v="2"/>
    <d v="2026-05-07T00:00:00"/>
    <s v="14410"/>
    <s v="21320"/>
    <s v=""/>
    <s v=""/>
    <s v="109809"/>
    <s v="109809"/>
    <s v="999999"/>
    <s v="XT258186732TS"/>
    <s v="N"/>
    <s v="Transport"/>
    <s v="N"/>
    <s v="S"/>
    <s v="NT"/>
    <n v="0.7"/>
    <s v="5Y"/>
    <n v="3.17"/>
  </r>
  <r>
    <x v="1"/>
    <s v="2"/>
    <d v="2026-05-07T00:00:00"/>
    <s v="61000"/>
    <s v="21320"/>
    <s v=""/>
    <s v=""/>
    <s v="109638"/>
    <s v="109638"/>
    <s v="999999"/>
    <s v="XT258189654TS"/>
    <s v="N"/>
    <s v="Transport"/>
    <s v="N"/>
    <s v="S"/>
    <s v="NT"/>
    <n v="0.04"/>
    <s v="5Y"/>
    <n v="3.07"/>
  </r>
  <r>
    <x v="1"/>
    <s v="2"/>
    <d v="2026-05-07T00:00:00"/>
    <s v="68910"/>
    <s v="21320"/>
    <s v=""/>
    <s v=""/>
    <s v="109190"/>
    <s v="109190"/>
    <s v="999999"/>
    <s v="XT258190856TS"/>
    <s v="N"/>
    <s v="Transport"/>
    <s v="N"/>
    <s v="S"/>
    <s v="NT"/>
    <n v="0.3"/>
    <s v="5Y"/>
    <n v="3.07"/>
  </r>
  <r>
    <x v="1"/>
    <s v="2"/>
    <d v="2026-05-07T00:00:00"/>
    <s v="68910"/>
    <s v="21320"/>
    <s v=""/>
    <s v=""/>
    <s v="109190"/>
    <s v="109190"/>
    <s v="999999"/>
    <s v="XT258190856TS"/>
    <s v="N"/>
    <s v="Supplement Etiquette Non Conforme"/>
    <s v="N"/>
    <m/>
    <s v="NT"/>
    <n v="0"/>
    <s v="5Y"/>
    <n v="2"/>
  </r>
  <r>
    <x v="1"/>
    <s v="2"/>
    <d v="2026-05-07T00:00:00"/>
    <s v="87270"/>
    <s v="21320"/>
    <s v=""/>
    <s v=""/>
    <s v="109087"/>
    <s v="109087"/>
    <s v="999999"/>
    <s v="XT258199325TS"/>
    <s v="N"/>
    <s v="Transport"/>
    <s v="N"/>
    <s v="S"/>
    <s v="NT"/>
    <n v="0.95"/>
    <s v="5Y"/>
    <n v="3.17"/>
  </r>
  <r>
    <x v="1"/>
    <s v="2"/>
    <d v="2026-05-07T00:00:00"/>
    <s v="68640"/>
    <s v="21320"/>
    <s v=""/>
    <s v=""/>
    <s v="109773"/>
    <s v="109773"/>
    <s v="999999"/>
    <s v="XT258199387TS"/>
    <s v="N"/>
    <s v="Transport"/>
    <s v="N"/>
    <s v="S"/>
    <s v="NT"/>
    <n v="0.2"/>
    <s v="5Y"/>
    <n v="3.07"/>
  </r>
  <r>
    <x v="1"/>
    <s v="2"/>
    <d v="2026-05-08T00:00:00"/>
    <s v="56860"/>
    <s v="21320"/>
    <s v=""/>
    <s v=""/>
    <s v="110270"/>
    <s v="110270"/>
    <s v="999999"/>
    <s v="XT258204776TS"/>
    <s v="N"/>
    <s v="Transport"/>
    <s v="N"/>
    <s v="S"/>
    <s v="NT"/>
    <n v="0.6"/>
    <s v="5Y"/>
    <n v="3.17"/>
  </r>
  <r>
    <x v="1"/>
    <s v="2"/>
    <d v="2026-05-08T00:00:00"/>
    <s v="74440"/>
    <s v="21320"/>
    <s v=""/>
    <s v=""/>
    <s v="109280"/>
    <s v="109280"/>
    <s v="999999"/>
    <s v="XT258206406TS"/>
    <s v="N"/>
    <s v="Transport"/>
    <s v="N"/>
    <s v="S"/>
    <s v="NT"/>
    <n v="0.21"/>
    <s v="5Y"/>
    <n v="3.07"/>
  </r>
  <r>
    <x v="1"/>
    <s v="2"/>
    <d v="2026-05-08T00:00:00"/>
    <s v="78120"/>
    <s v="21320"/>
    <s v=""/>
    <s v=""/>
    <s v="110484"/>
    <s v="110484"/>
    <s v="999999"/>
    <s v="XT258209169TS"/>
    <s v="N"/>
    <s v="Transport"/>
    <s v="N"/>
    <s v="S"/>
    <s v="NT"/>
    <n v="0.07000000000000001"/>
    <s v="5Y"/>
    <n v="3.07"/>
  </r>
  <r>
    <x v="1"/>
    <s v="2"/>
    <d v="2026-05-08T00:00:00"/>
    <s v="74410"/>
    <s v="21320"/>
    <s v=""/>
    <s v=""/>
    <s v="107015"/>
    <s v="107015"/>
    <s v="999999"/>
    <s v="XT258212392TS"/>
    <s v="N"/>
    <s v="Transport"/>
    <s v="N"/>
    <s v="S"/>
    <s v="NT"/>
    <n v="0.1"/>
    <s v="5Y"/>
    <n v="3.07"/>
  </r>
  <r>
    <x v="1"/>
    <s v="2"/>
    <d v="2026-05-08T00:00:00"/>
    <s v="91620"/>
    <s v="21320"/>
    <s v=""/>
    <s v=""/>
    <s v="110314"/>
    <s v="110314"/>
    <s v="999999"/>
    <s v="XT258214209TS"/>
    <s v="N"/>
    <s v="Transport"/>
    <s v="N"/>
    <s v="S"/>
    <s v="NT"/>
    <n v="0.1"/>
    <s v="5Y"/>
    <n v="3.07"/>
  </r>
  <r>
    <x v="1"/>
    <s v="2"/>
    <d v="2026-05-08T00:00:00"/>
    <s v="68000"/>
    <s v="21320"/>
    <s v=""/>
    <s v=""/>
    <s v="109448"/>
    <s v="109448"/>
    <s v="999999"/>
    <s v="XT258216690TS"/>
    <s v="N"/>
    <s v="Transport"/>
    <s v="N"/>
    <s v="S"/>
    <s v="NT"/>
    <n v="0.36"/>
    <s v="5Y"/>
    <n v="3.07"/>
  </r>
  <r>
    <x v="1"/>
    <s v="2"/>
    <d v="2026-05-08T00:00:00"/>
    <s v="02300"/>
    <s v="21320"/>
    <s v=""/>
    <s v=""/>
    <s v="109320"/>
    <s v="109320"/>
    <s v="999999"/>
    <s v="XT258220120TS"/>
    <s v="N"/>
    <s v="Transport"/>
    <s v="N"/>
    <s v="S"/>
    <s v="NT"/>
    <n v="0.24"/>
    <s v="5Y"/>
    <n v="3.07"/>
  </r>
  <r>
    <x v="1"/>
    <s v="2"/>
    <d v="2026-05-08T00:00:00"/>
    <s v="77590"/>
    <s v="21320"/>
    <s v=""/>
    <s v=""/>
    <s v="110510"/>
    <s v="110510"/>
    <s v="999999"/>
    <s v="XT258225918TS"/>
    <s v="N"/>
    <s v="Transport"/>
    <s v="N"/>
    <s v="S"/>
    <s v="NT"/>
    <n v="0.5"/>
    <s v="5Y"/>
    <n v="3.07"/>
  </r>
  <r>
    <x v="1"/>
    <s v="2"/>
    <d v="2026-05-08T00:00:00"/>
    <s v="95310"/>
    <s v="21320"/>
    <s v=""/>
    <s v=""/>
    <s v="109704"/>
    <s v="109704"/>
    <s v="999999"/>
    <s v="XT258227539TS"/>
    <s v="N"/>
    <s v="Transport"/>
    <s v="N"/>
    <s v="S"/>
    <s v="NT"/>
    <n v="0.16"/>
    <s v="5Y"/>
    <n v="3.07"/>
  </r>
  <r>
    <x v="1"/>
    <s v="2"/>
    <d v="2026-05-08T00:00:00"/>
    <s v="26130"/>
    <s v="21320"/>
    <s v=""/>
    <s v=""/>
    <s v="109449"/>
    <s v="109449"/>
    <s v="999999"/>
    <s v="XT258230073TS"/>
    <s v="N"/>
    <s v="Transport"/>
    <s v="N"/>
    <s v="S"/>
    <s v="NT"/>
    <n v="0.05"/>
    <s v="5Y"/>
    <n v="3.07"/>
  </r>
  <r>
    <x v="1"/>
    <s v="2"/>
    <d v="2026-05-08T00:00:00"/>
    <s v="38110"/>
    <s v="21320"/>
    <s v=""/>
    <s v=""/>
    <s v="109019"/>
    <s v="109019"/>
    <s v="999999"/>
    <s v="XT258235478TS"/>
    <s v="N"/>
    <s v="Transport"/>
    <s v="N"/>
    <s v="S"/>
    <s v="NT"/>
    <n v="0.35"/>
    <s v="5Y"/>
    <n v="3.07"/>
  </r>
  <r>
    <x v="1"/>
    <s v="2"/>
    <d v="2026-05-08T00:00:00"/>
    <s v="77930"/>
    <s v="21320"/>
    <s v=""/>
    <s v=""/>
    <s v="110427"/>
    <s v="110427"/>
    <s v="999999"/>
    <s v="XT258236955TS"/>
    <s v="N"/>
    <s v="Transport"/>
    <s v="N"/>
    <s v="S"/>
    <s v="NT"/>
    <n v="0.6"/>
    <s v="5Y"/>
    <n v="3.17"/>
  </r>
  <r>
    <x v="1"/>
    <s v="2"/>
    <d v="2026-05-08T00:00:00"/>
    <s v="07000"/>
    <s v="21320"/>
    <s v=""/>
    <s v=""/>
    <s v="105300"/>
    <s v="105300"/>
    <s v="999999"/>
    <s v="XT258237006TS"/>
    <s v="N"/>
    <s v="Transport"/>
    <s v="N"/>
    <s v="S"/>
    <s v="NT"/>
    <n v="0.22"/>
    <s v="5Y"/>
    <n v="3.07"/>
  </r>
  <r>
    <x v="1"/>
    <s v="2"/>
    <d v="2026-05-08T00:00:00"/>
    <s v="03000"/>
    <s v="21320"/>
    <s v=""/>
    <s v=""/>
    <s v="109125"/>
    <s v="109125"/>
    <s v="999999"/>
    <s v="XT258237757TS"/>
    <s v="N"/>
    <s v="Transport"/>
    <s v="N"/>
    <s v="S"/>
    <s v="NT"/>
    <n v="0.7"/>
    <s v="5Y"/>
    <n v="3.17"/>
  </r>
  <r>
    <x v="1"/>
    <s v="2"/>
    <d v="2026-05-08T00:00:00"/>
    <s v="49700"/>
    <s v="21320"/>
    <s v=""/>
    <s v=""/>
    <s v="109721"/>
    <s v="109721"/>
    <s v="999999"/>
    <s v="XT258243770TS"/>
    <s v="N"/>
    <s v="Transport"/>
    <s v="N"/>
    <s v="S"/>
    <s v="NT"/>
    <n v="0.44"/>
    <s v="5Y"/>
    <n v="3.07"/>
  </r>
  <r>
    <x v="1"/>
    <s v="2"/>
    <d v="2026-05-09T00:00:00"/>
    <s v="55100"/>
    <s v="21320"/>
    <s v=""/>
    <s v=""/>
    <s v="109766"/>
    <s v="109766"/>
    <s v="999999"/>
    <s v="XT258257014TS"/>
    <s v="N"/>
    <s v="Transport"/>
    <s v="N"/>
    <s v="S"/>
    <s v="NT"/>
    <n v="0.18"/>
    <s v="5Y"/>
    <n v="3.07"/>
  </r>
  <r>
    <x v="1"/>
    <s v="2"/>
    <d v="2026-05-09T00:00:00"/>
    <s v="74370"/>
    <s v="21320"/>
    <s v=""/>
    <s v=""/>
    <s v="108933"/>
    <s v="108933"/>
    <s v="999999"/>
    <s v="XT258258831TS"/>
    <s v="N"/>
    <s v="Transport"/>
    <s v="N"/>
    <s v="S"/>
    <s v="NT"/>
    <n v="0.8"/>
    <s v="5Y"/>
    <n v="3.17"/>
  </r>
  <r>
    <x v="1"/>
    <s v="2"/>
    <d v="2026-05-09T00:00:00"/>
    <s v="69006"/>
    <s v="21320"/>
    <s v=""/>
    <s v=""/>
    <s v="109014"/>
    <s v="109014"/>
    <s v="999999"/>
    <s v="XT258262601TS"/>
    <s v="N"/>
    <s v="Transport"/>
    <s v="N"/>
    <s v="S"/>
    <s v="NT"/>
    <n v="0.2"/>
    <s v="5Y"/>
    <n v="3.07"/>
  </r>
  <r>
    <x v="1"/>
    <s v="2"/>
    <d v="2026-05-09T00:00:00"/>
    <s v="21160"/>
    <s v="21320"/>
    <s v=""/>
    <s v=""/>
    <s v="110492"/>
    <s v="110492"/>
    <s v="999999"/>
    <s v="XT258263289TS"/>
    <s v="N"/>
    <s v="Transport"/>
    <s v="N"/>
    <s v="S"/>
    <s v="ND"/>
    <n v="0.23"/>
    <s v="5Y"/>
    <n v="3.07"/>
  </r>
  <r>
    <x v="1"/>
    <s v="2"/>
    <d v="2026-05-09T00:00:00"/>
    <s v="59850"/>
    <s v="21320"/>
    <s v=""/>
    <s v=""/>
    <s v="109388"/>
    <s v="109388"/>
    <s v="999999"/>
    <s v="XT258264015TS"/>
    <s v="N"/>
    <s v="Transport"/>
    <s v="N"/>
    <s v="S"/>
    <s v="NT"/>
    <n v="0.58"/>
    <s v="5Y"/>
    <n v="3.17"/>
  </r>
  <r>
    <x v="1"/>
    <s v="2"/>
    <d v="2026-05-09T00:00:00"/>
    <s v="75014"/>
    <s v="21320"/>
    <s v=""/>
    <s v=""/>
    <s v="106562"/>
    <s v="106562"/>
    <s v="999999"/>
    <s v="XT258266047TS"/>
    <s v="N"/>
    <s v="Transport"/>
    <s v="N"/>
    <s v="S"/>
    <s v="NT"/>
    <n v="0.6"/>
    <s v="5Y"/>
    <n v="3.17"/>
  </r>
  <r>
    <x v="1"/>
    <s v="2"/>
    <d v="2026-05-09T00:00:00"/>
    <s v="29430"/>
    <s v="21320"/>
    <s v=""/>
    <s v=""/>
    <s v="109539"/>
    <s v="109539"/>
    <s v="999999"/>
    <s v="XT258275485TS"/>
    <s v="N"/>
    <s v="Transport"/>
    <s v="N"/>
    <s v="S"/>
    <s v="NT"/>
    <n v="0.44"/>
    <s v="5Y"/>
    <n v="3.07"/>
  </r>
  <r>
    <x v="1"/>
    <s v="2"/>
    <d v="2026-05-09T00:00:00"/>
    <s v="40130"/>
    <s v="21320"/>
    <s v=""/>
    <s v=""/>
    <s v="106423"/>
    <s v="106423"/>
    <s v="999999"/>
    <s v="XT258283385TS"/>
    <s v="N"/>
    <s v="Transport"/>
    <s v="N"/>
    <s v="S"/>
    <s v="NT"/>
    <n v="0.4"/>
    <s v="5Y"/>
    <n v="3.07"/>
  </r>
  <r>
    <x v="1"/>
    <s v="2"/>
    <d v="2026-05-09T00:00:00"/>
    <s v="33127"/>
    <s v="21320"/>
    <s v=""/>
    <s v=""/>
    <s v="110491"/>
    <s v="110491"/>
    <s v="999999"/>
    <s v="XT258298977TS"/>
    <s v="N"/>
    <s v="Transport"/>
    <s v="N"/>
    <s v="S"/>
    <s v="NT"/>
    <n v="0.2"/>
    <s v="5Y"/>
    <n v="3.07"/>
  </r>
  <r>
    <x v="1"/>
    <s v="2"/>
    <d v="2026-05-09T00:00:00"/>
    <s v="29200"/>
    <s v="21320"/>
    <s v=""/>
    <s v=""/>
    <s v="109068"/>
    <s v="109068"/>
    <s v="999999"/>
    <s v="XT258299005TS"/>
    <s v="N"/>
    <s v="Transport"/>
    <s v="N"/>
    <s v="S"/>
    <s v="NT"/>
    <n v="0.19"/>
    <s v="5Y"/>
    <n v="3.07"/>
  </r>
  <r>
    <x v="1"/>
    <s v="2"/>
    <d v="2026-05-09T00:00:00"/>
    <s v="31330"/>
    <s v="21320"/>
    <s v=""/>
    <s v=""/>
    <s v="109092"/>
    <s v="109092"/>
    <s v="999999"/>
    <s v="XT258299717TS"/>
    <s v="N"/>
    <s v="Transport"/>
    <s v="N"/>
    <s v="S"/>
    <s v="NT"/>
    <n v="0.35"/>
    <s v="5Y"/>
    <n v="3.07"/>
  </r>
  <r>
    <x v="1"/>
    <s v="2"/>
    <d v="2026-05-09T00:00:00"/>
    <s v="07000"/>
    <s v="21320"/>
    <s v=""/>
    <s v=""/>
    <s v="110456"/>
    <s v="110456"/>
    <s v="999999"/>
    <s v="XT258300843TS"/>
    <s v="N"/>
    <s v="Transport"/>
    <s v="N"/>
    <s v="S"/>
    <s v="NT"/>
    <n v="0.3"/>
    <s v="5Y"/>
    <n v="3.07"/>
  </r>
  <r>
    <x v="1"/>
    <s v="2"/>
    <d v="2026-05-09T00:00:00"/>
    <s v="78210"/>
    <s v="21320"/>
    <s v=""/>
    <s v=""/>
    <s v="110003"/>
    <s v="110003"/>
    <s v="999999"/>
    <s v="XT258306863TS"/>
    <s v="N"/>
    <s v="Transport"/>
    <s v="N"/>
    <s v="S"/>
    <s v="NT"/>
    <n v="0.1"/>
    <s v="5Y"/>
    <n v="3.07"/>
  </r>
  <r>
    <x v="1"/>
    <s v="2"/>
    <d v="2026-05-10T00:00:00"/>
    <s v="79100"/>
    <s v="21320"/>
    <s v=""/>
    <s v=""/>
    <s v="108981"/>
    <s v="108981"/>
    <s v="999999"/>
    <s v="XT258308612TS"/>
    <s v="N"/>
    <s v="Transport"/>
    <s v="N"/>
    <s v="S"/>
    <s v="NT"/>
    <n v="0.21"/>
    <s v="5Y"/>
    <n v="3.07"/>
  </r>
  <r>
    <x v="1"/>
    <s v="2"/>
    <d v="2026-05-10T00:00:00"/>
    <s v="44600"/>
    <s v="21320"/>
    <s v=""/>
    <s v=""/>
    <s v="109005"/>
    <s v="109005"/>
    <s v="999999"/>
    <s v="XT258310465TS"/>
    <s v="N"/>
    <s v="Transport"/>
    <s v="N"/>
    <s v="S"/>
    <s v="NT"/>
    <n v="0.11"/>
    <s v="5Y"/>
    <n v="3.07"/>
  </r>
  <r>
    <x v="1"/>
    <s v="2"/>
    <d v="2026-05-10T00:00:00"/>
    <s v="75006"/>
    <s v="21320"/>
    <s v=""/>
    <s v=""/>
    <s v="110437"/>
    <s v="110437"/>
    <s v="999999"/>
    <s v="XT258345592TS"/>
    <s v="N"/>
    <s v="Transport"/>
    <s v="N"/>
    <s v="S"/>
    <s v="NT"/>
    <n v="0.6"/>
    <s v="5Y"/>
    <n v="3.17"/>
  </r>
  <r>
    <x v="1"/>
    <s v="2"/>
    <d v="2026-05-11T00:00:00"/>
    <s v="14150"/>
    <s v="21320"/>
    <s v=""/>
    <s v=""/>
    <s v="109910"/>
    <s v="109910"/>
    <s v="999999"/>
    <s v="XT258363715TS"/>
    <s v="N"/>
    <s v="Transport"/>
    <s v="N"/>
    <s v="S"/>
    <s v="NT"/>
    <n v="0.4"/>
    <s v="5Y"/>
    <n v="3.07"/>
  </r>
  <r>
    <x v="1"/>
    <s v="2"/>
    <d v="2026-05-11T00:00:00"/>
    <s v="69200"/>
    <s v="21320"/>
    <s v=""/>
    <s v=""/>
    <s v="110360"/>
    <s v="110360"/>
    <s v="999999"/>
    <s v="XT258368134TS"/>
    <s v="N"/>
    <s v="Transport"/>
    <s v="N"/>
    <s v="S"/>
    <s v="NT"/>
    <n v="0.42"/>
    <s v="5Y"/>
    <n v="3.07"/>
  </r>
  <r>
    <x v="1"/>
    <s v="2"/>
    <d v="2026-05-11T00:00:00"/>
    <s v="22590"/>
    <s v="21320"/>
    <s v=""/>
    <s v=""/>
    <s v="109279"/>
    <s v="109279"/>
    <s v="999999"/>
    <s v="XT258377330TS"/>
    <s v="N"/>
    <s v="Transport"/>
    <s v="N"/>
    <s v="S"/>
    <s v="NT"/>
    <n v="0.74"/>
    <s v="5Y"/>
    <n v="3.17"/>
  </r>
  <r>
    <x v="1"/>
    <s v="2"/>
    <d v="2026-05-11T00:00:00"/>
    <s v="83250"/>
    <s v="21320"/>
    <s v=""/>
    <s v=""/>
    <s v="106225"/>
    <s v="106225"/>
    <s v="999999"/>
    <s v="XT258381816TS"/>
    <s v="N"/>
    <s v="Transport"/>
    <s v="N"/>
    <s v="S"/>
    <s v="NT"/>
    <n v="0.36"/>
    <s v="5Y"/>
    <n v="3.07"/>
  </r>
  <r>
    <x v="1"/>
    <s v="2"/>
    <d v="2026-05-11T00:00:00"/>
    <s v="35510"/>
    <s v="21320"/>
    <s v=""/>
    <s v=""/>
    <s v="110407"/>
    <s v="110407"/>
    <s v="999999"/>
    <s v="XT258399159TS"/>
    <s v="N"/>
    <s v="Transport"/>
    <s v="N"/>
    <s v="S"/>
    <s v="NT"/>
    <n v="0.1"/>
    <s v="5Y"/>
    <n v="3.07"/>
  </r>
  <r>
    <x v="1"/>
    <s v="2"/>
    <d v="2026-05-11T00:00:00"/>
    <s v="44000"/>
    <s v="21320"/>
    <s v=""/>
    <s v=""/>
    <s v="106979"/>
    <s v="106979"/>
    <s v="999999"/>
    <s v="XT258402927TS"/>
    <s v="N"/>
    <s v="Transport"/>
    <s v="N"/>
    <s v="S"/>
    <s v="NT"/>
    <n v="0.64"/>
    <s v="5Y"/>
    <n v="3.17"/>
  </r>
  <r>
    <x v="1"/>
    <s v="2"/>
    <d v="2026-05-11T00:00:00"/>
    <s v="95450"/>
    <s v="21320"/>
    <s v=""/>
    <s v=""/>
    <s v="110635"/>
    <s v="110635"/>
    <s v="999999"/>
    <s v="XT258408805TS"/>
    <s v="N"/>
    <s v="Transport"/>
    <s v="N"/>
    <s v="S"/>
    <s v="NT"/>
    <n v="0.29"/>
    <s v="5Y"/>
    <n v="3.07"/>
  </r>
  <r>
    <x v="1"/>
    <s v="2"/>
    <d v="2026-05-11T00:00:00"/>
    <s v="75012"/>
    <s v="21320"/>
    <s v=""/>
    <s v=""/>
    <s v="110701"/>
    <s v="110701"/>
    <s v="999999"/>
    <s v="XT258410778TS"/>
    <s v="N"/>
    <s v="Transport"/>
    <s v="N"/>
    <s v="S"/>
    <s v="NT"/>
    <n v="0.66"/>
    <s v="5Y"/>
    <n v="3.17"/>
  </r>
  <r>
    <x v="1"/>
    <s v="2"/>
    <d v="2026-05-11T00:00:00"/>
    <s v="69150"/>
    <s v="21320"/>
    <s v=""/>
    <s v=""/>
    <s v="109209"/>
    <s v="109209"/>
    <s v="999999"/>
    <s v="XT258423839TS"/>
    <s v="N"/>
    <s v="Transport"/>
    <s v="N"/>
    <s v="S"/>
    <s v="NT"/>
    <n v="0.55"/>
    <s v="5Y"/>
    <n v="3.17"/>
  </r>
  <r>
    <x v="1"/>
    <s v="2"/>
    <d v="2026-05-11T00:00:00"/>
    <s v="54000"/>
    <s v="21320"/>
    <s v=""/>
    <s v=""/>
    <s v="107065"/>
    <s v="107065"/>
    <s v="999999"/>
    <s v="XT258425826TS"/>
    <s v="N"/>
    <s v="Transport"/>
    <s v="N"/>
    <s v="S"/>
    <s v="NT"/>
    <n v="0.19"/>
    <s v="5Y"/>
    <n v="3.07"/>
  </r>
  <r>
    <x v="1"/>
    <s v="2"/>
    <d v="2026-05-11T00:00:00"/>
    <s v="80260"/>
    <s v="21320"/>
    <s v=""/>
    <s v=""/>
    <s v="110755"/>
    <s v="110755"/>
    <s v="999999"/>
    <s v="XT258427416TS"/>
    <s v="N"/>
    <s v="Transport"/>
    <s v="N"/>
    <s v="S"/>
    <s v="NT"/>
    <n v="0.22"/>
    <s v="5Y"/>
    <n v="3.07"/>
  </r>
  <r>
    <x v="1"/>
    <s v="2"/>
    <d v="2026-05-11T00:00:00"/>
    <s v="33970"/>
    <s v="21320"/>
    <s v=""/>
    <s v=""/>
    <s v="110683"/>
    <s v="110683"/>
    <s v="999999"/>
    <s v="XT258439502TS"/>
    <s v="N"/>
    <s v="Transport"/>
    <s v="N"/>
    <s v="S"/>
    <s v="NT"/>
    <n v="0.24"/>
    <s v="5Y"/>
    <n v="3.07"/>
  </r>
  <r>
    <x v="1"/>
    <s v="2"/>
    <d v="2026-05-11T00:00:00"/>
    <s v="85160"/>
    <s v="21320"/>
    <s v=""/>
    <s v=""/>
    <s v="110610"/>
    <s v="110610"/>
    <s v="999999"/>
    <s v="XT258456633TS"/>
    <s v="N"/>
    <s v="Transport"/>
    <s v="N"/>
    <s v="S"/>
    <s v="NT"/>
    <n v="0.74"/>
    <s v="5Y"/>
    <n v="3.17"/>
  </r>
  <r>
    <x v="1"/>
    <s v="2"/>
    <d v="2026-05-12T00:00:00"/>
    <s v="74000"/>
    <s v="21320"/>
    <s v=""/>
    <s v=""/>
    <s v="107597"/>
    <s v="107597"/>
    <s v="999999"/>
    <s v="XT258464008TS"/>
    <s v="N"/>
    <s v="Transport"/>
    <s v="N"/>
    <s v="S"/>
    <s v="NT"/>
    <n v="0.4"/>
    <s v="5Y"/>
    <n v="3.07"/>
  </r>
  <r>
    <x v="1"/>
    <s v="2"/>
    <d v="2026-05-12T00:00:00"/>
    <s v="17390"/>
    <s v="21320"/>
    <s v=""/>
    <s v=""/>
    <s v="109656"/>
    <s v="109656"/>
    <s v="999999"/>
    <s v="XT258471030TS"/>
    <s v="N"/>
    <s v="Transport"/>
    <s v="N"/>
    <s v="S"/>
    <s v="NT"/>
    <n v="0.2"/>
    <s v="5Y"/>
    <n v="3.07"/>
  </r>
  <r>
    <x v="1"/>
    <s v="2"/>
    <d v="2026-05-12T00:00:00"/>
    <s v="83500"/>
    <s v="21320"/>
    <s v=""/>
    <s v=""/>
    <s v="109165"/>
    <s v="109165"/>
    <s v="999999"/>
    <s v="XT258472242TS"/>
    <s v="N"/>
    <s v="Transport"/>
    <s v="N"/>
    <s v="S"/>
    <s v="NT"/>
    <n v="0.22"/>
    <s v="5Y"/>
    <n v="3.07"/>
  </r>
  <r>
    <x v="1"/>
    <s v="2"/>
    <d v="2026-05-12T00:00:00"/>
    <s v="75014"/>
    <s v="21320"/>
    <s v=""/>
    <s v=""/>
    <s v="108620"/>
    <s v="108620"/>
    <s v="999999"/>
    <s v="XT258482094TS"/>
    <s v="N"/>
    <s v="Transport"/>
    <s v="N"/>
    <s v="S"/>
    <s v="NT"/>
    <n v="1.1"/>
    <s v="5Y"/>
    <n v="3.49"/>
  </r>
  <r>
    <x v="1"/>
    <s v="2"/>
    <d v="2026-05-12T00:00:00"/>
    <s v="76330"/>
    <s v="21320"/>
    <s v=""/>
    <s v=""/>
    <s v="110541"/>
    <s v="110541"/>
    <s v="999999"/>
    <s v="XT258483846TS"/>
    <s v="N"/>
    <s v="Transport"/>
    <s v="N"/>
    <s v="S"/>
    <s v="NT"/>
    <n v="0.17"/>
    <s v="5Y"/>
    <n v="3.07"/>
  </r>
  <r>
    <x v="1"/>
    <s v="2"/>
    <d v="2026-05-12T00:00:00"/>
    <s v="92300"/>
    <s v="21320"/>
    <s v=""/>
    <s v=""/>
    <s v="110459"/>
    <s v="110459"/>
    <s v="999999"/>
    <s v="XT258501377TS"/>
    <s v="N"/>
    <s v="Transport"/>
    <s v="N"/>
    <s v="S"/>
    <s v="NT"/>
    <n v="0.25"/>
    <s v="5Y"/>
    <n v="3.07"/>
  </r>
  <r>
    <x v="1"/>
    <s v="2"/>
    <d v="2026-05-12T00:00:00"/>
    <s v="31620"/>
    <s v="21320"/>
    <s v=""/>
    <s v=""/>
    <s v="108919"/>
    <s v="108919"/>
    <s v="999999"/>
    <s v="XT258507777TS"/>
    <s v="N"/>
    <s v="Transport"/>
    <s v="N"/>
    <s v="S"/>
    <s v="NT"/>
    <n v="0.27"/>
    <s v="5Y"/>
    <n v="3.07"/>
  </r>
  <r>
    <x v="1"/>
    <s v="2"/>
    <d v="2026-05-12T00:00:00"/>
    <s v="75008"/>
    <s v="21320"/>
    <s v=""/>
    <s v=""/>
    <s v="109422"/>
    <s v="109422"/>
    <s v="999999"/>
    <s v="XT258516133TS"/>
    <s v="N"/>
    <s v="Transport"/>
    <s v="N"/>
    <s v="S"/>
    <s v="NT"/>
    <n v="0.33"/>
    <s v="5Y"/>
    <n v="3.07"/>
  </r>
  <r>
    <x v="1"/>
    <s v="2"/>
    <d v="2026-05-12T00:00:00"/>
    <s v="60560"/>
    <s v="21320"/>
    <s v=""/>
    <s v=""/>
    <s v="110747"/>
    <s v="110747"/>
    <s v="999999"/>
    <s v="XT258516748TS"/>
    <s v="N"/>
    <s v="Transport"/>
    <s v="N"/>
    <s v="S"/>
    <s v="NT"/>
    <n v="0.34"/>
    <s v="5Y"/>
    <n v="3.07"/>
  </r>
  <r>
    <x v="1"/>
    <s v="2"/>
    <d v="2026-05-12T00:00:00"/>
    <s v="29430"/>
    <s v="21320"/>
    <s v=""/>
    <s v=""/>
    <s v="110810"/>
    <s v="110810"/>
    <s v="999999"/>
    <s v="XT258529790TS"/>
    <s v="N"/>
    <s v="Transport"/>
    <s v="N"/>
    <s v="S"/>
    <s v="NT"/>
    <n v="0.71"/>
    <s v="5Y"/>
    <n v="3.17"/>
  </r>
  <r>
    <x v="1"/>
    <s v="2"/>
    <d v="2026-05-12T00:00:00"/>
    <s v="75009"/>
    <s v="21320"/>
    <s v=""/>
    <s v=""/>
    <s v="106105"/>
    <s v="106105"/>
    <s v="999999"/>
    <s v="XT258539046TS"/>
    <s v="N"/>
    <s v="Transport"/>
    <s v="N"/>
    <s v="S"/>
    <s v="NT"/>
    <n v="0.54"/>
    <s v="5Y"/>
    <n v="3.17"/>
  </r>
  <r>
    <x v="1"/>
    <s v="2"/>
    <d v="2026-05-13T00:00:00"/>
    <s v="71100"/>
    <s v="21320"/>
    <s v=""/>
    <s v=""/>
    <s v="107311"/>
    <s v="107311"/>
    <s v="999999"/>
    <s v="XT258546395TS"/>
    <s v="N"/>
    <s v="Transport"/>
    <s v="N"/>
    <s v="S"/>
    <s v="NR"/>
    <n v="0.1"/>
    <s v="5Y"/>
    <n v="3.07"/>
  </r>
  <r>
    <x v="1"/>
    <s v="2"/>
    <d v="2026-05-13T00:00:00"/>
    <s v="78220"/>
    <s v="21320"/>
    <s v=""/>
    <s v=""/>
    <s v="112076"/>
    <s v="112076"/>
    <s v="999999"/>
    <s v="XT258552073TS"/>
    <s v="N"/>
    <s v="Transport"/>
    <s v="N"/>
    <s v="S"/>
    <s v="NT"/>
    <n v="1.05"/>
    <s v="5Y"/>
    <n v="3.49"/>
  </r>
  <r>
    <x v="1"/>
    <s v="2"/>
    <d v="2026-05-13T00:00:00"/>
    <s v="34170"/>
    <s v="21320"/>
    <s v=""/>
    <s v=""/>
    <s v="110197"/>
    <s v="110197"/>
    <s v="999999"/>
    <s v="XT258553215TS"/>
    <s v="N"/>
    <s v="Transport"/>
    <s v="N"/>
    <s v="S"/>
    <s v="NT"/>
    <n v="0.7"/>
    <s v="5Y"/>
    <n v="3.17"/>
  </r>
  <r>
    <x v="1"/>
    <s v="2"/>
    <d v="2026-05-13T00:00:00"/>
    <s v="73190"/>
    <s v="21320"/>
    <s v=""/>
    <s v=""/>
    <s v="110393"/>
    <s v="110393"/>
    <s v="999999"/>
    <s v="XT258556781TS"/>
    <s v="N"/>
    <s v="Transport"/>
    <s v="N"/>
    <s v="S"/>
    <s v="NT"/>
    <n v="1.05"/>
    <s v="5Y"/>
    <n v="3.49"/>
  </r>
  <r>
    <x v="1"/>
    <s v="2"/>
    <d v="2026-05-13T00:00:00"/>
    <s v="73190"/>
    <s v="21320"/>
    <s v=""/>
    <s v=""/>
    <s v="110393"/>
    <s v="110393"/>
    <s v="999999"/>
    <s v="XT258556781TS"/>
    <s v="N"/>
    <s v="Supplement Etiquette Non Conforme"/>
    <s v="N"/>
    <m/>
    <s v="NT"/>
    <n v="0"/>
    <s v="5Y"/>
    <n v="2"/>
  </r>
  <r>
    <x v="1"/>
    <s v="2"/>
    <d v="2026-05-13T00:00:00"/>
    <s v="34340"/>
    <s v="21320"/>
    <s v=""/>
    <s v=""/>
    <s v="108716"/>
    <s v="108716"/>
    <s v="999999"/>
    <s v="XT258564425TS"/>
    <s v="N"/>
    <s v="Transport"/>
    <s v="N"/>
    <s v="S"/>
    <s v="NT"/>
    <n v="0.47"/>
    <s v="5Y"/>
    <n v="3.07"/>
  </r>
  <r>
    <x v="1"/>
    <s v="2"/>
    <d v="2026-05-13T00:00:00"/>
    <s v="92500"/>
    <s v="21320"/>
    <s v=""/>
    <s v=""/>
    <s v="110861"/>
    <s v="110861"/>
    <s v="999999"/>
    <s v="XT258574493TS"/>
    <s v="N"/>
    <s v="Transport"/>
    <s v="N"/>
    <s v="S"/>
    <s v="NT"/>
    <n v="0.19"/>
    <s v="5Y"/>
    <n v="3.07"/>
  </r>
  <r>
    <x v="1"/>
    <s v="2"/>
    <d v="2026-05-13T00:00:00"/>
    <s v="31500"/>
    <s v="21320"/>
    <s v=""/>
    <s v=""/>
    <s v="109444"/>
    <s v="109444"/>
    <s v="999999"/>
    <s v="XT258578739TS"/>
    <s v="N"/>
    <s v="Transport"/>
    <s v="N"/>
    <s v="S"/>
    <s v="NT"/>
    <n v="0.5"/>
    <s v="5Y"/>
    <n v="3.07"/>
  </r>
  <r>
    <x v="1"/>
    <s v="2"/>
    <d v="2026-05-13T00:00:00"/>
    <s v="64160"/>
    <s v="21320"/>
    <s v=""/>
    <s v=""/>
    <s v="105504"/>
    <s v="105504"/>
    <s v="999999"/>
    <s v="XT258586871TS"/>
    <s v="N"/>
    <s v="Transport"/>
    <s v="N"/>
    <s v="S"/>
    <s v="NT"/>
    <n v="0.3"/>
    <s v="5Y"/>
    <n v="3.07"/>
  </r>
  <r>
    <x v="1"/>
    <s v="2"/>
    <d v="2026-05-13T00:00:00"/>
    <s v="13008"/>
    <s v="21320"/>
    <s v=""/>
    <s v=""/>
    <s v="110878"/>
    <s v="110878"/>
    <s v="999999"/>
    <s v="XT258602702TS"/>
    <s v="N"/>
    <s v="Transport"/>
    <s v="N"/>
    <s v="S"/>
    <s v="NT"/>
    <n v="0.42"/>
    <s v="5Y"/>
    <n v="3.07"/>
  </r>
  <r>
    <x v="1"/>
    <s v="2"/>
    <d v="2026-05-13T00:00:00"/>
    <s v="33370"/>
    <s v="21320"/>
    <s v=""/>
    <s v=""/>
    <s v="111695"/>
    <s v="111695"/>
    <s v="999999"/>
    <s v="XT258608722TS"/>
    <s v="N"/>
    <s v="Transport"/>
    <s v="N"/>
    <s v="S"/>
    <s v="NT"/>
    <n v="0.18"/>
    <s v="5Y"/>
    <n v="3.07"/>
  </r>
  <r>
    <x v="1"/>
    <s v="2"/>
    <d v="2026-05-13T00:00:00"/>
    <s v="78680"/>
    <s v="21320"/>
    <s v=""/>
    <s v=""/>
    <s v="108230"/>
    <s v="108230"/>
    <s v="999999"/>
    <s v="XT258613308TS"/>
    <s v="N"/>
    <s v="Transport"/>
    <s v="N"/>
    <s v="S"/>
    <s v="NT"/>
    <n v="0.03"/>
    <s v="5Y"/>
    <n v="3.07"/>
  </r>
  <r>
    <x v="1"/>
    <s v="2"/>
    <d v="2026-05-13T00:00:00"/>
    <s v="91330"/>
    <s v="21320"/>
    <s v=""/>
    <s v=""/>
    <s v="111217"/>
    <s v="111217"/>
    <s v="999999"/>
    <s v="XT258619645TS"/>
    <s v="N"/>
    <s v="Transport"/>
    <s v="N"/>
    <s v="S"/>
    <s v="NT"/>
    <n v="0.22"/>
    <s v="5Y"/>
    <n v="3.07"/>
  </r>
  <r>
    <x v="1"/>
    <s v="2"/>
    <d v="2026-05-14T00:00:00"/>
    <s v="74520"/>
    <s v="21320"/>
    <s v=""/>
    <s v=""/>
    <s v="111333"/>
    <s v="111333"/>
    <s v="999999"/>
    <s v="XT258635285TS"/>
    <s v="N"/>
    <s v="Transport"/>
    <s v="N"/>
    <s v="S"/>
    <s v="NT"/>
    <n v="0.55"/>
    <s v="5Y"/>
    <n v="3.17"/>
  </r>
  <r>
    <x v="1"/>
    <s v="2"/>
    <d v="2026-05-14T00:00:00"/>
    <s v="51450"/>
    <s v="21320"/>
    <s v=""/>
    <s v=""/>
    <s v="111515"/>
    <s v="111515"/>
    <s v="999999"/>
    <s v="XT258637088TS"/>
    <s v="N"/>
    <s v="Transport"/>
    <s v="N"/>
    <s v="S"/>
    <s v="NT"/>
    <n v="0.35"/>
    <s v="5Y"/>
    <n v="3.07"/>
  </r>
  <r>
    <x v="1"/>
    <s v="2"/>
    <d v="2026-05-14T00:00:00"/>
    <s v="31110"/>
    <s v="21320"/>
    <s v=""/>
    <s v=""/>
    <s v="111440"/>
    <s v="111440"/>
    <s v="999999"/>
    <s v="XT258640498TS"/>
    <s v="N"/>
    <s v="Transport"/>
    <s v="N"/>
    <s v="S"/>
    <s v="NT"/>
    <n v="0.04"/>
    <s v="5Y"/>
    <n v="3.07"/>
  </r>
  <r>
    <x v="1"/>
    <s v="2"/>
    <d v="2026-05-14T00:00:00"/>
    <s v="76770"/>
    <s v="21320"/>
    <s v=""/>
    <s v=""/>
    <s v="111940"/>
    <s v="111940"/>
    <s v="999999"/>
    <s v="XT258640674TS"/>
    <s v="N"/>
    <s v="Transport"/>
    <s v="N"/>
    <s v="S"/>
    <s v="NT"/>
    <n v="0.55"/>
    <s v="5Y"/>
    <n v="3.17"/>
  </r>
  <r>
    <x v="1"/>
    <s v="2"/>
    <d v="2026-05-14T00:00:00"/>
    <s v="76770"/>
    <s v="21320"/>
    <s v=""/>
    <s v=""/>
    <s v="111940"/>
    <s v="111940"/>
    <s v="999999"/>
    <s v="XT258640674TS"/>
    <s v="N"/>
    <s v="Supplement Etiquette Non Conforme"/>
    <s v="N"/>
    <m/>
    <s v="NT"/>
    <n v="0"/>
    <s v="5Y"/>
    <n v="2"/>
  </r>
  <r>
    <x v="1"/>
    <s v="2"/>
    <d v="2026-05-14T00:00:00"/>
    <s v="69230"/>
    <s v="21320"/>
    <s v=""/>
    <s v=""/>
    <s v="112260"/>
    <s v="112260"/>
    <s v="999999"/>
    <s v="XT258653956TS"/>
    <s v="N"/>
    <s v="Transport"/>
    <s v="N"/>
    <s v="S"/>
    <s v="NT"/>
    <n v="0.45"/>
    <s v="5Y"/>
    <n v="3.07"/>
  </r>
  <r>
    <x v="1"/>
    <s v="2"/>
    <d v="2026-05-14T00:00:00"/>
    <s v="69126"/>
    <s v="21320"/>
    <s v=""/>
    <s v=""/>
    <s v="111165"/>
    <s v="111165"/>
    <s v="999999"/>
    <s v="XT258655648TS"/>
    <s v="N"/>
    <s v="Transport"/>
    <s v="N"/>
    <s v="S"/>
    <s v="NT"/>
    <n v="0.7"/>
    <s v="5Y"/>
    <n v="3.17"/>
  </r>
  <r>
    <x v="1"/>
    <s v="2"/>
    <d v="2026-05-14T00:00:00"/>
    <s v="59290"/>
    <s v="21320"/>
    <s v=""/>
    <s v=""/>
    <s v="111635"/>
    <s v="111635"/>
    <s v="999999"/>
    <s v="XT258656688TS"/>
    <s v="N"/>
    <s v="Transport"/>
    <s v="N"/>
    <s v="S"/>
    <s v="NT"/>
    <n v="0.25"/>
    <s v="5Y"/>
    <n v="3.07"/>
  </r>
  <r>
    <x v="1"/>
    <s v="2"/>
    <d v="2026-05-14T00:00:00"/>
    <s v="77000"/>
    <s v="21320"/>
    <s v=""/>
    <s v=""/>
    <s v="111903"/>
    <s v="111903"/>
    <s v="999999"/>
    <s v="XT258662944TS"/>
    <s v="N"/>
    <s v="Transport"/>
    <s v="N"/>
    <s v="S"/>
    <s v="NT"/>
    <n v="0.95"/>
    <s v="5Y"/>
    <n v="3.17"/>
  </r>
  <r>
    <x v="1"/>
    <s v="2"/>
    <d v="2026-05-14T00:00:00"/>
    <s v="33300"/>
    <s v="21320"/>
    <s v=""/>
    <s v=""/>
    <s v="111807"/>
    <s v="111807"/>
    <s v="999999"/>
    <s v="XT258671637TS"/>
    <s v="N"/>
    <s v="Transport"/>
    <s v="N"/>
    <s v="S"/>
    <s v="NT"/>
    <n v="0.2"/>
    <s v="5Y"/>
    <n v="3.07"/>
  </r>
  <r>
    <x v="1"/>
    <s v="2"/>
    <d v="2026-05-14T00:00:00"/>
    <s v="62980"/>
    <s v="21320"/>
    <s v=""/>
    <s v=""/>
    <s v="111886"/>
    <s v="111886"/>
    <s v="999999"/>
    <s v="XT258675850TS"/>
    <s v="N"/>
    <s v="Transport"/>
    <s v="N"/>
    <s v="S"/>
    <s v="NT"/>
    <n v="0.83"/>
    <s v="5Y"/>
    <n v="3.17"/>
  </r>
  <r>
    <x v="1"/>
    <s v="2"/>
    <d v="2026-05-14T00:00:00"/>
    <s v="54410"/>
    <s v="21320"/>
    <s v=""/>
    <s v=""/>
    <s v="111229"/>
    <s v="111229"/>
    <s v="999999"/>
    <s v="XT258676237TS"/>
    <s v="N"/>
    <s v="Transport"/>
    <s v="N"/>
    <s v="S"/>
    <s v="NT"/>
    <n v="0.19"/>
    <s v="5Y"/>
    <n v="3.07"/>
  </r>
  <r>
    <x v="1"/>
    <s v="2"/>
    <d v="2026-05-14T00:00:00"/>
    <s v="64110"/>
    <s v="21320"/>
    <s v=""/>
    <s v=""/>
    <s v="111319"/>
    <s v="111319"/>
    <s v="999999"/>
    <s v="XT258676360TS"/>
    <s v="N"/>
    <s v="Transport"/>
    <s v="N"/>
    <s v="S"/>
    <s v="NT"/>
    <n v="0.5"/>
    <s v="5Y"/>
    <n v="3.07"/>
  </r>
  <r>
    <x v="1"/>
    <s v="2"/>
    <d v="2026-05-14T00:00:00"/>
    <s v="92210"/>
    <s v="21320"/>
    <s v=""/>
    <s v=""/>
    <s v="111840"/>
    <s v="111840"/>
    <s v="999999"/>
    <s v="XT258677983TS"/>
    <s v="N"/>
    <s v="Transport"/>
    <s v="N"/>
    <s v="S"/>
    <s v="NT"/>
    <n v="1.1"/>
    <s v="5Y"/>
    <n v="3.49"/>
  </r>
  <r>
    <x v="1"/>
    <s v="2"/>
    <d v="2026-05-14T00:00:00"/>
    <s v="92320"/>
    <s v="21320"/>
    <s v=""/>
    <s v=""/>
    <s v="110927"/>
    <s v="110927"/>
    <s v="999999"/>
    <s v="XT258679159TS"/>
    <s v="N"/>
    <s v="Transport"/>
    <s v="N"/>
    <s v="S"/>
    <s v="NT"/>
    <n v="0.75"/>
    <s v="5Y"/>
    <n v="3.17"/>
  </r>
  <r>
    <x v="1"/>
    <s v="2"/>
    <d v="2026-05-15T00:00:00"/>
    <s v="39600"/>
    <s v="21320"/>
    <s v=""/>
    <s v=""/>
    <s v="108997"/>
    <s v="108997"/>
    <s v="999999"/>
    <s v="XT258690707TS"/>
    <s v="N"/>
    <s v="Transport"/>
    <s v="N"/>
    <s v="S"/>
    <s v="NR"/>
    <n v="0.2"/>
    <s v="5Y"/>
    <n v="3.07"/>
  </r>
  <r>
    <x v="1"/>
    <s v="2"/>
    <d v="2026-05-15T00:00:00"/>
    <s v="56490"/>
    <s v="21320"/>
    <s v=""/>
    <s v=""/>
    <s v="111870"/>
    <s v="111870"/>
    <s v="999999"/>
    <s v="XT258697183TS"/>
    <s v="N"/>
    <s v="Transport"/>
    <s v="N"/>
    <s v="S"/>
    <s v="NT"/>
    <n v="0.5"/>
    <s v="5Y"/>
    <n v="3.07"/>
  </r>
  <r>
    <x v="1"/>
    <s v="2"/>
    <d v="2026-05-15T00:00:00"/>
    <s v="76000"/>
    <s v="21320"/>
    <s v=""/>
    <s v=""/>
    <s v="109900"/>
    <s v="109900"/>
    <s v="999999"/>
    <s v="XT258708368TS"/>
    <s v="N"/>
    <s v="Transport"/>
    <s v="N"/>
    <s v="S"/>
    <s v="NT"/>
    <n v="0.06"/>
    <s v="5Y"/>
    <n v="3.07"/>
  </r>
  <r>
    <x v="1"/>
    <s v="2"/>
    <d v="2026-05-15T00:00:00"/>
    <s v="92700"/>
    <s v="21320"/>
    <s v=""/>
    <s v=""/>
    <s v="108191"/>
    <s v="108191"/>
    <s v="999999"/>
    <s v="XT258726185TS"/>
    <s v="N"/>
    <s v="Transport"/>
    <s v="N"/>
    <s v="S"/>
    <s v="NT"/>
    <n v="0.12"/>
    <s v="5Y"/>
    <n v="3.07"/>
  </r>
  <r>
    <x v="1"/>
    <s v="2"/>
    <d v="2026-05-15T00:00:00"/>
    <s v="29880"/>
    <s v="21320"/>
    <s v=""/>
    <s v=""/>
    <s v="111558"/>
    <s v="111558"/>
    <s v="999999"/>
    <s v="XT258734487TS"/>
    <s v="N"/>
    <s v="Transport"/>
    <s v="N"/>
    <s v="S"/>
    <s v="NT"/>
    <n v="0.9"/>
    <s v="5Y"/>
    <n v="3.17"/>
  </r>
  <r>
    <x v="1"/>
    <s v="2"/>
    <d v="2026-05-15T00:00:00"/>
    <s v="50530"/>
    <s v="21320"/>
    <s v=""/>
    <s v=""/>
    <s v="104843"/>
    <s v="104843"/>
    <s v="999999"/>
    <s v="XT258739379TS"/>
    <s v="N"/>
    <s v="Transport"/>
    <s v="N"/>
    <s v="S"/>
    <s v="NT"/>
    <n v="0.9"/>
    <s v="5Y"/>
    <n v="3.17"/>
  </r>
  <r>
    <x v="1"/>
    <s v="2"/>
    <d v="2026-05-15T00:00:00"/>
    <s v="75013"/>
    <s v="21320"/>
    <s v=""/>
    <s v=""/>
    <s v="111417"/>
    <s v="111417"/>
    <s v="999999"/>
    <s v="XT258743625TS"/>
    <s v="N"/>
    <s v="Transport"/>
    <s v="N"/>
    <s v="S"/>
    <s v="NT"/>
    <n v="0.09"/>
    <s v="5Y"/>
    <n v="3.07"/>
  </r>
  <r>
    <x v="1"/>
    <s v="2"/>
    <d v="2026-05-15T00:00:00"/>
    <s v="31330"/>
    <s v="21320"/>
    <s v=""/>
    <s v=""/>
    <s v="111879"/>
    <s v="111879"/>
    <s v="999999"/>
    <s v="XT258749685TS"/>
    <s v="N"/>
    <s v="Transport"/>
    <s v="N"/>
    <s v="S"/>
    <s v="NT"/>
    <n v="0.55"/>
    <s v="5Y"/>
    <n v="3.17"/>
  </r>
  <r>
    <x v="1"/>
    <s v="2"/>
    <d v="2026-05-15T00:00:00"/>
    <s v="83910"/>
    <s v="21320"/>
    <s v=""/>
    <s v=""/>
    <s v="111479"/>
    <s v="111479"/>
    <s v="999999"/>
    <s v="XT258750343TS"/>
    <s v="N"/>
    <s v="Transport"/>
    <s v="N"/>
    <s v="S"/>
    <s v="NT"/>
    <n v="0.14"/>
    <s v="5Y"/>
    <n v="3.07"/>
  </r>
  <r>
    <x v="1"/>
    <s v="2"/>
    <d v="2026-05-15T00:00:00"/>
    <s v="66300"/>
    <s v="21320"/>
    <s v=""/>
    <s v=""/>
    <s v="111616"/>
    <s v="111616"/>
    <s v="999999"/>
    <s v="XT258752653TS"/>
    <s v="N"/>
    <s v="Transport"/>
    <s v="N"/>
    <s v="S"/>
    <s v="NT"/>
    <n v="0.12"/>
    <s v="5Y"/>
    <n v="3.07"/>
  </r>
  <r>
    <x v="1"/>
    <s v="2"/>
    <d v="2026-05-15T00:00:00"/>
    <s v="85220"/>
    <s v="21320"/>
    <s v=""/>
    <s v=""/>
    <s v="111979"/>
    <s v="111979"/>
    <s v="999999"/>
    <s v="XT258755249TS"/>
    <s v="N"/>
    <s v="Transport"/>
    <s v="N"/>
    <s v="S"/>
    <s v="NT"/>
    <n v="0.59"/>
    <s v="5Y"/>
    <n v="3.17"/>
  </r>
  <r>
    <x v="1"/>
    <s v="2"/>
    <d v="2026-05-15T00:00:00"/>
    <s v="78630"/>
    <s v="21320"/>
    <s v=""/>
    <s v=""/>
    <s v="111648"/>
    <s v="111648"/>
    <s v="999999"/>
    <s v="XT258755751TS"/>
    <s v="N"/>
    <s v="Transport"/>
    <s v="N"/>
    <s v="S"/>
    <s v="NT"/>
    <n v="0.65"/>
    <s v="5Y"/>
    <n v="3.17"/>
  </r>
  <r>
    <x v="1"/>
    <s v="2"/>
    <d v="2026-05-15T00:00:00"/>
    <s v="50700"/>
    <s v="21320"/>
    <s v=""/>
    <s v=""/>
    <s v="112190"/>
    <s v="112190"/>
    <s v="999999"/>
    <s v="XT258756054TS"/>
    <s v="N"/>
    <s v="Transport"/>
    <s v="N"/>
    <s v="S"/>
    <s v="NT"/>
    <n v="0.6"/>
    <s v="5Y"/>
    <n v="3.17"/>
  </r>
  <r>
    <x v="1"/>
    <s v="2"/>
    <d v="2026-05-16T00:00:00"/>
    <s v="42210"/>
    <s v="21320"/>
    <s v=""/>
    <s v=""/>
    <s v="110857"/>
    <s v="110857"/>
    <s v="999999"/>
    <s v="XT258765475TS"/>
    <s v="N"/>
    <s v="Transport"/>
    <s v="N"/>
    <s v="S"/>
    <s v="NT"/>
    <n v="0.6"/>
    <s v="5Y"/>
    <n v="3.17"/>
  </r>
  <r>
    <x v="1"/>
    <s v="2"/>
    <d v="2026-05-16T00:00:00"/>
    <s v="35000"/>
    <s v="21320"/>
    <s v=""/>
    <s v=""/>
    <s v="111906"/>
    <s v="111906"/>
    <s v="999999"/>
    <s v="XT258767255TS"/>
    <s v="N"/>
    <s v="Transport"/>
    <s v="N"/>
    <s v="S"/>
    <s v="NT"/>
    <n v="0.38"/>
    <s v="5Y"/>
    <n v="3.07"/>
  </r>
  <r>
    <x v="1"/>
    <s v="2"/>
    <d v="2026-05-16T00:00:00"/>
    <s v="94400"/>
    <s v="21320"/>
    <s v=""/>
    <s v=""/>
    <s v="111153"/>
    <s v="111153"/>
    <s v="999999"/>
    <s v="XT258767803TS"/>
    <s v="N"/>
    <s v="Transport"/>
    <s v="N"/>
    <s v="S"/>
    <s v="NT"/>
    <n v="0.11"/>
    <s v="5Y"/>
    <n v="3.07"/>
  </r>
  <r>
    <x v="1"/>
    <s v="2"/>
    <d v="2026-05-16T00:00:00"/>
    <s v="39270"/>
    <s v="21320"/>
    <s v=""/>
    <s v=""/>
    <s v="111204"/>
    <s v="111204"/>
    <s v="999999"/>
    <s v="XT258773049TS"/>
    <s v="N"/>
    <s v="Transport"/>
    <s v="N"/>
    <s v="S"/>
    <s v="NR"/>
    <n v="1.2"/>
    <s v="5Y"/>
    <n v="3.49"/>
  </r>
  <r>
    <x v="1"/>
    <s v="2"/>
    <d v="2026-05-16T00:00:00"/>
    <s v="06000"/>
    <s v="21320"/>
    <s v=""/>
    <s v=""/>
    <s v="106616"/>
    <s v="106616"/>
    <s v="999999"/>
    <s v="XT258773653TS"/>
    <s v="N"/>
    <s v="Transport"/>
    <s v="N"/>
    <s v="S"/>
    <s v="NT"/>
    <n v="0.13"/>
    <s v="5Y"/>
    <n v="3.07"/>
  </r>
  <r>
    <x v="1"/>
    <s v="2"/>
    <d v="2026-05-16T00:00:00"/>
    <s v="77540"/>
    <s v="21320"/>
    <s v=""/>
    <s v=""/>
    <s v="111655"/>
    <s v="111655"/>
    <s v="999999"/>
    <s v="XT258774424TS"/>
    <s v="N"/>
    <s v="Transport"/>
    <s v="N"/>
    <s v="S"/>
    <s v="NT"/>
    <n v="0.43"/>
    <s v="5Y"/>
    <n v="3.07"/>
  </r>
  <r>
    <x v="1"/>
    <s v="2"/>
    <d v="2026-05-16T00:00:00"/>
    <s v="14123"/>
    <s v="21320"/>
    <s v=""/>
    <s v=""/>
    <s v="110793"/>
    <s v="110793"/>
    <s v="999999"/>
    <s v="XT258777350TS"/>
    <s v="N"/>
    <s v="Transport"/>
    <s v="N"/>
    <s v="S"/>
    <s v="NT"/>
    <n v="0.13"/>
    <s v="5Y"/>
    <n v="3.07"/>
  </r>
  <r>
    <x v="1"/>
    <s v="2"/>
    <d v="2026-05-16T00:00:00"/>
    <s v="75005"/>
    <s v="21320"/>
    <s v=""/>
    <s v=""/>
    <s v="110883"/>
    <s v="110883"/>
    <s v="999999"/>
    <s v="XT258780331TS"/>
    <s v="N"/>
    <s v="Transport"/>
    <s v="N"/>
    <s v="S"/>
    <s v="NT"/>
    <n v="0.12"/>
    <s v="5Y"/>
    <n v="3.07"/>
  </r>
  <r>
    <x v="1"/>
    <s v="2"/>
    <d v="2026-05-16T00:00:00"/>
    <s v="60310"/>
    <s v="21320"/>
    <s v=""/>
    <s v=""/>
    <s v="107600"/>
    <s v="107600"/>
    <s v="999999"/>
    <s v="XT258786952TS"/>
    <s v="N"/>
    <s v="Transport"/>
    <s v="N"/>
    <s v="S"/>
    <s v="NT"/>
    <n v="0.3"/>
    <s v="5Y"/>
    <n v="3.07"/>
  </r>
  <r>
    <x v="1"/>
    <s v="2"/>
    <d v="2026-05-16T00:00:00"/>
    <s v="59390"/>
    <s v="21320"/>
    <s v=""/>
    <s v=""/>
    <s v="112301"/>
    <s v="112301"/>
    <s v="999999"/>
    <s v="XT258787207TS"/>
    <s v="N"/>
    <s v="Transport"/>
    <s v="N"/>
    <s v="S"/>
    <s v="NT"/>
    <n v="0.14"/>
    <s v="5Y"/>
    <n v="3.07"/>
  </r>
  <r>
    <x v="1"/>
    <s v="2"/>
    <d v="2026-05-16T00:00:00"/>
    <s v="69380"/>
    <s v="21320"/>
    <s v=""/>
    <s v=""/>
    <s v="112303"/>
    <s v="112303"/>
    <s v="999999"/>
    <s v="XT258788131TS"/>
    <s v="N"/>
    <s v="Transport"/>
    <s v="N"/>
    <s v="S"/>
    <s v="NT"/>
    <n v="0.8"/>
    <s v="5Y"/>
    <n v="3.17"/>
  </r>
  <r>
    <x v="1"/>
    <s v="2"/>
    <d v="2026-05-16T00:00:00"/>
    <s v="91000"/>
    <s v="21320"/>
    <s v=""/>
    <s v=""/>
    <s v="112476"/>
    <s v="112476"/>
    <s v="999999"/>
    <s v="XT258793732TS"/>
    <s v="N"/>
    <s v="Transport"/>
    <s v="N"/>
    <s v="S"/>
    <s v="NT"/>
    <n v="0.6"/>
    <s v="5Y"/>
    <n v="3.17"/>
  </r>
  <r>
    <x v="1"/>
    <s v="2"/>
    <d v="2026-05-16T00:00:00"/>
    <s v="01280"/>
    <s v="21320"/>
    <s v=""/>
    <s v=""/>
    <s v="110340"/>
    <s v="110340"/>
    <s v="999999"/>
    <s v="XT258798068TS"/>
    <s v="N"/>
    <s v="Transport"/>
    <s v="N"/>
    <s v="S"/>
    <s v="NT"/>
    <n v="0.4"/>
    <s v="5Y"/>
    <n v="3.07"/>
  </r>
  <r>
    <x v="1"/>
    <s v="2"/>
    <d v="2026-05-16T00:00:00"/>
    <s v="91330"/>
    <s v="21320"/>
    <s v=""/>
    <s v=""/>
    <s v="113000"/>
    <s v="113000"/>
    <s v="999999"/>
    <s v="XT258802187TS"/>
    <s v="N"/>
    <s v="Transport"/>
    <s v="N"/>
    <s v="S"/>
    <s v="NT"/>
    <n v="0.4"/>
    <s v="5Y"/>
    <n v="3.07"/>
  </r>
  <r>
    <x v="1"/>
    <s v="2"/>
    <d v="2026-05-16T00:00:00"/>
    <s v="44000"/>
    <s v="21320"/>
    <s v=""/>
    <s v=""/>
    <s v="111995"/>
    <s v="111995"/>
    <s v="999999"/>
    <s v="XT258809945TS"/>
    <s v="N"/>
    <s v="Transport"/>
    <s v="N"/>
    <s v="S"/>
    <s v="NT"/>
    <n v="0.33"/>
    <s v="5Y"/>
    <n v="3.07"/>
  </r>
  <r>
    <x v="1"/>
    <s v="2"/>
    <d v="2026-05-16T00:00:00"/>
    <s v="78100"/>
    <s v="21320"/>
    <s v=""/>
    <s v=""/>
    <s v="111267"/>
    <s v="111267"/>
    <s v="999999"/>
    <s v="XT258810206TS"/>
    <s v="N"/>
    <s v="Transport"/>
    <s v="N"/>
    <s v="S"/>
    <s v="NT"/>
    <n v="1.1"/>
    <s v="5Y"/>
    <n v="3.49"/>
  </r>
  <r>
    <x v="1"/>
    <s v="2"/>
    <d v="2026-05-16T00:00:00"/>
    <s v="44500"/>
    <s v="21320"/>
    <s v=""/>
    <s v=""/>
    <s v="112214"/>
    <s v="112214"/>
    <s v="999999"/>
    <s v="XT258817116TS"/>
    <s v="N"/>
    <s v="Transport"/>
    <s v="N"/>
    <s v="S"/>
    <s v="NT"/>
    <n v="0.23"/>
    <s v="5Y"/>
    <n v="3.07"/>
  </r>
  <r>
    <x v="1"/>
    <s v="2"/>
    <d v="2026-05-16T00:00:00"/>
    <s v="29800"/>
    <s v="21320"/>
    <s v=""/>
    <s v=""/>
    <s v="109944"/>
    <s v="109944"/>
    <s v="999999"/>
    <s v="XT258823156TS"/>
    <s v="N"/>
    <s v="Transport"/>
    <s v="N"/>
    <s v="S"/>
    <s v="NT"/>
    <n v="0.11"/>
    <s v="5Y"/>
    <n v="3.07"/>
  </r>
  <r>
    <x v="1"/>
    <s v="2"/>
    <d v="2026-05-17T00:00:00"/>
    <s v="50100"/>
    <s v="21320"/>
    <s v=""/>
    <s v=""/>
    <s v="108845"/>
    <s v="108845"/>
    <s v="999999"/>
    <s v="XT258824960TS"/>
    <s v="N"/>
    <s v="Transport"/>
    <s v="N"/>
    <s v="S"/>
    <s v="NT"/>
    <n v="0.03"/>
    <s v="5Y"/>
    <n v="3.07"/>
  </r>
  <r>
    <x v="1"/>
    <s v="2"/>
    <d v="2026-05-17T00:00:00"/>
    <s v="19200"/>
    <s v="21320"/>
    <s v=""/>
    <s v=""/>
    <s v="111891"/>
    <s v="111891"/>
    <s v="999999"/>
    <s v="XT258829180TS"/>
    <s v="N"/>
    <s v="Transport"/>
    <s v="N"/>
    <s v="S"/>
    <s v="NT"/>
    <n v="0.75"/>
    <s v="5Y"/>
    <n v="3.17"/>
  </r>
  <r>
    <x v="1"/>
    <s v="2"/>
    <d v="2026-05-17T00:00:00"/>
    <s v="34980"/>
    <s v="21320"/>
    <s v=""/>
    <s v=""/>
    <s v="112394"/>
    <s v="112394"/>
    <s v="999999"/>
    <s v="XT258829366TS"/>
    <s v="N"/>
    <s v="Transport"/>
    <s v="N"/>
    <s v="S"/>
    <s v="NT"/>
    <n v="0.19"/>
    <s v="5Y"/>
    <n v="3.07"/>
  </r>
  <r>
    <x v="1"/>
    <s v="2"/>
    <d v="2026-05-17T00:00:00"/>
    <s v="63122"/>
    <s v="21320"/>
    <s v=""/>
    <s v=""/>
    <s v="110743"/>
    <s v="110743"/>
    <s v="999999"/>
    <s v="XT258837288TS"/>
    <s v="N"/>
    <s v="Transport"/>
    <s v="N"/>
    <s v="S"/>
    <s v="NT"/>
    <n v="1.6"/>
    <s v="5Y"/>
    <n v="3.49"/>
  </r>
  <r>
    <x v="1"/>
    <s v="2"/>
    <d v="2026-05-17T00:00:00"/>
    <s v="35000"/>
    <s v="21320"/>
    <s v=""/>
    <s v=""/>
    <s v="110576"/>
    <s v="110576"/>
    <s v="999999"/>
    <s v="XT258840344TS"/>
    <s v="N"/>
    <s v="Transport"/>
    <s v="N"/>
    <s v="S"/>
    <s v="NT"/>
    <n v="1"/>
    <s v="5Y"/>
    <n v="3.17"/>
  </r>
  <r>
    <x v="1"/>
    <s v="2"/>
    <d v="2026-05-17T00:00:00"/>
    <s v="35000"/>
    <s v="21320"/>
    <s v=""/>
    <s v=""/>
    <s v="112265"/>
    <s v="112265"/>
    <s v="999999"/>
    <s v="XT258844893TS"/>
    <s v="N"/>
    <s v="Transport"/>
    <s v="N"/>
    <s v="S"/>
    <s v="NT"/>
    <n v="1.4"/>
    <s v="5Y"/>
    <n v="3.49"/>
  </r>
  <r>
    <x v="1"/>
    <s v="2"/>
    <d v="2026-05-17T00:00:00"/>
    <s v="36000"/>
    <s v="21320"/>
    <s v=""/>
    <s v=""/>
    <s v="108419"/>
    <s v="108419"/>
    <s v="999999"/>
    <s v="XT258847648TS"/>
    <s v="N"/>
    <s v="Transport"/>
    <s v="N"/>
    <s v="S"/>
    <s v="NT"/>
    <n v="0.17"/>
    <s v="5Y"/>
    <n v="3.07"/>
  </r>
  <r>
    <x v="1"/>
    <s v="2"/>
    <d v="2026-05-17T00:00:00"/>
    <s v="60820"/>
    <s v="21320"/>
    <s v=""/>
    <s v=""/>
    <s v="111825"/>
    <s v="111825"/>
    <s v="999999"/>
    <s v="XT258851758TS"/>
    <s v="N"/>
    <s v="Transport"/>
    <s v="N"/>
    <s v="S"/>
    <s v="NT"/>
    <n v="0.22"/>
    <s v="5Y"/>
    <n v="3.07"/>
  </r>
  <r>
    <x v="1"/>
    <s v="2"/>
    <d v="2026-05-17T00:00:00"/>
    <s v="92400"/>
    <s v="21320"/>
    <s v=""/>
    <s v=""/>
    <s v="112486"/>
    <s v="112486"/>
    <s v="999999"/>
    <s v="XT258852585TS"/>
    <s v="N"/>
    <s v="Transport"/>
    <s v="N"/>
    <s v="S"/>
    <s v="NT"/>
    <n v="1.05"/>
    <s v="5Y"/>
    <n v="3.49"/>
  </r>
  <r>
    <x v="1"/>
    <s v="2"/>
    <d v="2026-05-17T00:00:00"/>
    <s v="38300"/>
    <s v="21320"/>
    <s v=""/>
    <s v=""/>
    <s v="110705"/>
    <s v="110705"/>
    <s v="999999"/>
    <s v="XT258853541TS"/>
    <s v="N"/>
    <s v="Transport"/>
    <s v="N"/>
    <s v="S"/>
    <s v="NT"/>
    <n v="0.02"/>
    <s v="5Y"/>
    <n v="3.07"/>
  </r>
  <r>
    <x v="1"/>
    <s v="2"/>
    <d v="2026-05-17T00:00:00"/>
    <s v="40990"/>
    <s v="21320"/>
    <s v=""/>
    <s v=""/>
    <s v="112201"/>
    <s v="112201"/>
    <s v="999999"/>
    <s v="XT258860803TS"/>
    <s v="N"/>
    <s v="Transport"/>
    <s v="N"/>
    <s v="S"/>
    <s v="NT"/>
    <n v="0.95"/>
    <s v="5Y"/>
    <n v="3.17"/>
  </r>
  <r>
    <x v="1"/>
    <s v="2"/>
    <d v="2026-05-17T00:00:00"/>
    <s v="71740"/>
    <s v="21320"/>
    <s v=""/>
    <s v=""/>
    <s v="109088"/>
    <s v="109088"/>
    <s v="999999"/>
    <s v="XT258861083TS"/>
    <s v="N"/>
    <s v="Transport"/>
    <s v="N"/>
    <s v="S"/>
    <s v="NR"/>
    <n v="0.7"/>
    <s v="5Y"/>
    <n v="3.17"/>
  </r>
  <r>
    <x v="1"/>
    <s v="2"/>
    <d v="2026-05-17T00:00:00"/>
    <s v="49124"/>
    <s v="21320"/>
    <s v=""/>
    <s v=""/>
    <s v="112509"/>
    <s v="112509"/>
    <s v="999999"/>
    <s v="XT258866298TS"/>
    <s v="N"/>
    <s v="Transport"/>
    <s v="N"/>
    <s v="S"/>
    <s v="NT"/>
    <n v="0.65"/>
    <s v="5Y"/>
    <n v="3.17"/>
  </r>
  <r>
    <x v="1"/>
    <s v="2"/>
    <d v="2026-05-17T00:00:00"/>
    <s v="29700"/>
    <s v="21320"/>
    <s v=""/>
    <s v=""/>
    <s v="111863"/>
    <s v="111863"/>
    <s v="999999"/>
    <s v="XT258876281TS"/>
    <s v="N"/>
    <s v="Transport"/>
    <s v="N"/>
    <s v="S"/>
    <s v="NT"/>
    <n v="0.9"/>
    <s v="5Y"/>
    <n v="3.17"/>
  </r>
  <r>
    <x v="1"/>
    <s v="2"/>
    <d v="2026-05-17T00:00:00"/>
    <s v="75019"/>
    <s v="21320"/>
    <s v=""/>
    <s v=""/>
    <s v="109052"/>
    <s v="109052"/>
    <s v="999999"/>
    <s v="XT258878906TS"/>
    <s v="N"/>
    <s v="Transport"/>
    <s v="N"/>
    <s v="S"/>
    <s v="NT"/>
    <n v="0.14"/>
    <s v="5Y"/>
    <n v="3.07"/>
  </r>
  <r>
    <x v="1"/>
    <s v="2"/>
    <d v="2026-05-18T00:00:00"/>
    <s v="42330"/>
    <s v="21320"/>
    <s v=""/>
    <s v=""/>
    <s v="108711"/>
    <s v="108711"/>
    <s v="999999"/>
    <s v="XT258914461TS"/>
    <s v="N"/>
    <s v="Transport"/>
    <s v="N"/>
    <s v="S"/>
    <s v="NT"/>
    <n v="0.22"/>
    <s v="5Y"/>
    <n v="3.07"/>
  </r>
  <r>
    <x v="1"/>
    <s v="2"/>
    <d v="2026-05-18T00:00:00"/>
    <s v="84140"/>
    <s v="21320"/>
    <s v=""/>
    <s v=""/>
    <s v="106714"/>
    <s v="106714"/>
    <s v="999999"/>
    <s v="XT258926059TS"/>
    <s v="N"/>
    <s v="Transport"/>
    <s v="N"/>
    <s v="S"/>
    <s v="NT"/>
    <n v="0.9"/>
    <s v="5Y"/>
    <n v="3.17"/>
  </r>
  <r>
    <x v="1"/>
    <s v="2"/>
    <d v="2026-05-18T00:00:00"/>
    <s v="94700"/>
    <s v="21320"/>
    <s v=""/>
    <s v=""/>
    <s v="112728"/>
    <s v="112728"/>
    <s v="999999"/>
    <s v="XT258943406TS"/>
    <s v="N"/>
    <s v="Transport"/>
    <s v="N"/>
    <s v="S"/>
    <s v="NT"/>
    <n v="0.1"/>
    <s v="5Y"/>
    <n v="3.07"/>
  </r>
  <r>
    <x v="1"/>
    <s v="2"/>
    <d v="2026-05-18T00:00:00"/>
    <s v="84400"/>
    <s v="21320"/>
    <s v=""/>
    <s v=""/>
    <s v="110068"/>
    <s v="110068"/>
    <s v="999999"/>
    <s v="XT258946844TS"/>
    <s v="N"/>
    <s v="Transport"/>
    <s v="N"/>
    <s v="S"/>
    <s v="NT"/>
    <n v="0.75"/>
    <s v="5Y"/>
    <n v="3.17"/>
  </r>
  <r>
    <x v="1"/>
    <s v="2"/>
    <d v="2026-05-18T00:00:00"/>
    <s v="92110"/>
    <s v="21320"/>
    <s v=""/>
    <s v=""/>
    <s v="112677"/>
    <s v="112677"/>
    <s v="999999"/>
    <s v="XT258952014TS"/>
    <s v="N"/>
    <s v="Transport"/>
    <s v="N"/>
    <s v="S"/>
    <s v="NT"/>
    <n v="0.22"/>
    <s v="5Y"/>
    <n v="3.07"/>
  </r>
  <r>
    <x v="1"/>
    <s v="2"/>
    <d v="2026-05-18T00:00:00"/>
    <s v="69300"/>
    <s v="21320"/>
    <s v=""/>
    <s v=""/>
    <s v="111207"/>
    <s v="111207"/>
    <s v="999999"/>
    <s v="XT258965415TS"/>
    <s v="N"/>
    <s v="Transport"/>
    <s v="N"/>
    <s v="S"/>
    <s v="NT"/>
    <n v="0.38"/>
    <s v="5Y"/>
    <n v="3.07"/>
  </r>
  <r>
    <x v="1"/>
    <s v="2"/>
    <d v="2026-05-18T00:00:00"/>
    <s v="67310"/>
    <s v="21320"/>
    <s v=""/>
    <s v=""/>
    <s v="112270"/>
    <s v="112270"/>
    <s v="999999"/>
    <s v="XT258981404TS"/>
    <s v="N"/>
    <s v="Transport"/>
    <s v="N"/>
    <s v="S"/>
    <s v="NT"/>
    <n v="0.3"/>
    <s v="5Y"/>
    <n v="3.07"/>
  </r>
  <r>
    <x v="1"/>
    <s v="2"/>
    <d v="2026-05-18T00:00:00"/>
    <s v="38400"/>
    <s v="21320"/>
    <s v=""/>
    <s v=""/>
    <s v="110344"/>
    <s v="110344"/>
    <s v="999999"/>
    <s v="XT258990936TS"/>
    <s v="N"/>
    <s v="Transport"/>
    <s v="N"/>
    <s v="S"/>
    <s v="NT"/>
    <n v="0.21"/>
    <s v="5Y"/>
    <n v="3.07"/>
  </r>
  <r>
    <x v="1"/>
    <s v="2"/>
    <d v="2026-05-19T00:00:00"/>
    <s v="38280"/>
    <s v="21320"/>
    <s v=""/>
    <s v=""/>
    <s v="112209"/>
    <s v="112209"/>
    <s v="999999"/>
    <s v="XT259006057TS"/>
    <s v="N"/>
    <s v="Transport"/>
    <s v="N"/>
    <s v="S"/>
    <s v="NT"/>
    <n v="0.2"/>
    <s v="5Y"/>
    <n v="3.07"/>
  </r>
  <r>
    <x v="1"/>
    <s v="2"/>
    <d v="2026-05-19T00:00:00"/>
    <s v="92310"/>
    <s v="21320"/>
    <s v=""/>
    <s v=""/>
    <s v="112535"/>
    <s v="112535"/>
    <s v="999999"/>
    <s v="XT259007517TS"/>
    <s v="N"/>
    <s v="Transport"/>
    <s v="N"/>
    <s v="S"/>
    <s v="NT"/>
    <n v="0.3"/>
    <s v="5Y"/>
    <n v="3.07"/>
  </r>
  <r>
    <x v="1"/>
    <s v="2"/>
    <d v="2026-05-19T00:00:00"/>
    <s v="92310"/>
    <s v="21320"/>
    <s v=""/>
    <s v=""/>
    <s v="112535"/>
    <s v="112535"/>
    <s v="999999"/>
    <s v="XT259007517TS"/>
    <s v="N"/>
    <s v="Supplement Etiquette Non Conforme"/>
    <s v="N"/>
    <m/>
    <s v="NT"/>
    <n v="0"/>
    <s v="5Y"/>
    <n v="2"/>
  </r>
  <r>
    <x v="1"/>
    <s v="2"/>
    <d v="2026-05-19T00:00:00"/>
    <s v="69003"/>
    <s v="21320"/>
    <s v=""/>
    <s v=""/>
    <s v="111982"/>
    <s v="111982"/>
    <s v="999999"/>
    <s v="XT259010808TS"/>
    <s v="N"/>
    <s v="Transport"/>
    <s v="N"/>
    <s v="S"/>
    <s v="NT"/>
    <n v="0.7"/>
    <s v="5Y"/>
    <n v="3.17"/>
  </r>
  <r>
    <x v="1"/>
    <s v="2"/>
    <d v="2026-05-19T00:00:00"/>
    <s v="38110"/>
    <s v="21320"/>
    <s v=""/>
    <s v=""/>
    <s v="111708"/>
    <s v="111708"/>
    <s v="999999"/>
    <s v="XT259025538TS"/>
    <s v="N"/>
    <s v="Transport"/>
    <s v="N"/>
    <s v="S"/>
    <s v="NT"/>
    <n v="0.22"/>
    <s v="5Y"/>
    <n v="3.07"/>
  </r>
  <r>
    <x v="1"/>
    <s v="2"/>
    <d v="2026-05-19T00:00:00"/>
    <s v="89100"/>
    <s v="21320"/>
    <s v=""/>
    <s v=""/>
    <s v="112780"/>
    <s v="112780"/>
    <s v="999999"/>
    <s v="XT259052326TS"/>
    <s v="N"/>
    <s v="Transport"/>
    <s v="N"/>
    <s v="S"/>
    <s v="NR"/>
    <n v="0.5"/>
    <s v="5Y"/>
    <n v="3.07"/>
  </r>
  <r>
    <x v="1"/>
    <s v="2"/>
    <d v="2026-05-19T00:00:00"/>
    <s v="45000"/>
    <s v="21320"/>
    <s v=""/>
    <s v=""/>
    <s v="113541"/>
    <s v="113541"/>
    <s v="999999"/>
    <s v="XT259072192TS"/>
    <s v="N"/>
    <s v="Transport"/>
    <s v="N"/>
    <s v="S"/>
    <s v="NT"/>
    <n v="1.1"/>
    <s v="5Y"/>
    <n v="3.49"/>
  </r>
  <r>
    <x v="1"/>
    <s v="2"/>
    <d v="2026-05-19T00:00:00"/>
    <s v="54190"/>
    <s v="21320"/>
    <s v=""/>
    <s v=""/>
    <s v="113378"/>
    <s v="113378"/>
    <s v="999999"/>
    <s v="XT259072918TS"/>
    <s v="N"/>
    <s v="Transport"/>
    <s v="N"/>
    <s v="S"/>
    <s v="NT"/>
    <n v="0.36"/>
    <s v="5Y"/>
    <n v="3.07"/>
  </r>
  <r>
    <x v="1"/>
    <s v="2"/>
    <d v="2026-05-20T00:00:00"/>
    <s v="35700"/>
    <s v="21320"/>
    <s v=""/>
    <s v=""/>
    <s v="112518"/>
    <s v="112518"/>
    <s v="999999"/>
    <s v="XT259109079TS"/>
    <s v="N"/>
    <s v="Transport"/>
    <s v="N"/>
    <s v="S"/>
    <s v="NT"/>
    <n v="0.26"/>
    <s v="5Y"/>
    <n v="3.07"/>
  </r>
  <r>
    <x v="1"/>
    <s v="2"/>
    <d v="2026-05-20T00:00:00"/>
    <s v="67300"/>
    <s v="21320"/>
    <s v=""/>
    <s v=""/>
    <s v="112802"/>
    <s v="112802"/>
    <s v="999999"/>
    <s v="XT259111846TS"/>
    <s v="N"/>
    <s v="Transport"/>
    <s v="N"/>
    <s v="S"/>
    <s v="NT"/>
    <n v="0.05"/>
    <s v="5Y"/>
    <n v="3.07"/>
  </r>
  <r>
    <x v="1"/>
    <s v="2"/>
    <d v="2026-05-20T00:00:00"/>
    <s v="92150"/>
    <s v="21320"/>
    <s v=""/>
    <s v=""/>
    <s v="109011"/>
    <s v="109011"/>
    <s v="999999"/>
    <s v="XT259112753TS"/>
    <s v="N"/>
    <s v="Transport"/>
    <s v="N"/>
    <s v="S"/>
    <s v="NT"/>
    <n v="0.62"/>
    <s v="5Y"/>
    <n v="3.17"/>
  </r>
  <r>
    <x v="1"/>
    <s v="2"/>
    <d v="2026-05-20T00:00:00"/>
    <s v="86300"/>
    <s v="21320"/>
    <s v=""/>
    <s v=""/>
    <s v="112593"/>
    <s v="112593"/>
    <s v="999999"/>
    <s v="XT259116525TS"/>
    <s v="N"/>
    <s v="Transport"/>
    <s v="N"/>
    <s v="S"/>
    <s v="NT"/>
    <n v="0.31"/>
    <s v="5Y"/>
    <n v="3.07"/>
  </r>
  <r>
    <x v="1"/>
    <s v="2"/>
    <d v="2026-05-20T00:00:00"/>
    <s v="92260"/>
    <s v="21320"/>
    <s v=""/>
    <s v=""/>
    <s v="112423"/>
    <s v="112423"/>
    <s v="999999"/>
    <s v="XT259116622TS"/>
    <s v="N"/>
    <s v="Transport"/>
    <s v="N"/>
    <s v="S"/>
    <s v="NT"/>
    <n v="0.75"/>
    <s v="5Y"/>
    <n v="3.17"/>
  </r>
  <r>
    <x v="1"/>
    <s v="2"/>
    <d v="2026-05-20T00:00:00"/>
    <s v="29200"/>
    <s v="21320"/>
    <s v=""/>
    <s v=""/>
    <s v="112542"/>
    <s v="112542"/>
    <s v="999999"/>
    <s v="XT259134127TS"/>
    <s v="N"/>
    <s v="Transport"/>
    <s v="N"/>
    <s v="S"/>
    <s v="NT"/>
    <n v="0.55"/>
    <s v="5Y"/>
    <n v="3.17"/>
  </r>
  <r>
    <x v="1"/>
    <s v="2"/>
    <d v="2026-05-20T00:00:00"/>
    <s v="75116"/>
    <s v="21320"/>
    <s v=""/>
    <s v=""/>
    <s v="113590"/>
    <s v="113590"/>
    <s v="999999"/>
    <s v="XT259144053TS"/>
    <s v="N"/>
    <s v="Transport"/>
    <s v="N"/>
    <s v="S"/>
    <s v="NT"/>
    <n v="0.35"/>
    <s v="5Y"/>
    <n v="3.07"/>
  </r>
  <r>
    <x v="1"/>
    <s v="2"/>
    <d v="2026-05-20T00:00:00"/>
    <s v="08000"/>
    <s v="21320"/>
    <s v=""/>
    <s v=""/>
    <s v="113908"/>
    <s v="113908"/>
    <s v="999999"/>
    <s v="XT259161343TS"/>
    <s v="N"/>
    <s v="Transport"/>
    <s v="N"/>
    <s v="S"/>
    <s v="NT"/>
    <n v="0.09"/>
    <s v="5Y"/>
    <n v="3.07"/>
  </r>
  <r>
    <x v="1"/>
    <s v="2"/>
    <d v="2026-05-20T00:00:00"/>
    <s v="68220"/>
    <s v="21320"/>
    <s v=""/>
    <s v=""/>
    <s v="113673"/>
    <s v="113673"/>
    <s v="999999"/>
    <s v="XT259188540TS"/>
    <s v="N"/>
    <s v="Transport"/>
    <s v="N"/>
    <s v="S"/>
    <s v="NT"/>
    <n v="0.52"/>
    <s v="5Y"/>
    <n v="3.17"/>
  </r>
  <r>
    <x v="1"/>
    <s v="2"/>
    <d v="2026-05-20T00:00:00"/>
    <s v="74800"/>
    <s v="21320"/>
    <s v=""/>
    <s v=""/>
    <s v="113307"/>
    <s v="113307"/>
    <s v="999999"/>
    <s v="XT259188933TS"/>
    <s v="N"/>
    <s v="Transport"/>
    <s v="N"/>
    <s v="S"/>
    <s v="NT"/>
    <n v="0.05"/>
    <s v="5Y"/>
    <n v="3.07"/>
  </r>
  <r>
    <x v="1"/>
    <s v="2"/>
    <d v="2026-05-20T00:00:00"/>
    <s v="92300"/>
    <s v="21320"/>
    <s v=""/>
    <s v=""/>
    <s v="112870"/>
    <s v="112870"/>
    <s v="999999"/>
    <s v="XT259190248TS"/>
    <s v="N"/>
    <s v="Transport"/>
    <s v="N"/>
    <s v="S"/>
    <s v="NT"/>
    <n v="0.3"/>
    <s v="5Y"/>
    <n v="3.07"/>
  </r>
  <r>
    <x v="1"/>
    <s v="2"/>
    <d v="2026-05-21T00:00:00"/>
    <s v="07230"/>
    <s v="21320"/>
    <s v=""/>
    <s v=""/>
    <s v="113380"/>
    <s v="113380"/>
    <s v="999999"/>
    <s v="XT259195090TS"/>
    <s v="N"/>
    <s v="Transport"/>
    <s v="N"/>
    <s v="S"/>
    <s v="NT"/>
    <n v="1.25"/>
    <s v="5Y"/>
    <n v="3.49"/>
  </r>
  <r>
    <x v="1"/>
    <s v="2"/>
    <d v="2026-05-21T00:00:00"/>
    <s v="35700"/>
    <s v="21320"/>
    <s v=""/>
    <s v=""/>
    <s v="111355"/>
    <s v="111355"/>
    <s v="999999"/>
    <s v="XT259201983TS"/>
    <s v="N"/>
    <s v="Transport"/>
    <s v="N"/>
    <s v="S"/>
    <s v="NT"/>
    <n v="0.25"/>
    <s v="5Y"/>
    <n v="3.07"/>
  </r>
  <r>
    <x v="1"/>
    <s v="2"/>
    <d v="2026-05-21T00:00:00"/>
    <s v="92200"/>
    <s v="21320"/>
    <s v=""/>
    <s v=""/>
    <s v="112210"/>
    <s v="112210"/>
    <s v="999999"/>
    <s v="XT259205852TS"/>
    <s v="N"/>
    <s v="Transport"/>
    <s v="N"/>
    <s v="S"/>
    <s v="NT"/>
    <n v="0.34"/>
    <s v="5Y"/>
    <n v="3.07"/>
  </r>
  <r>
    <x v="1"/>
    <s v="2"/>
    <d v="2026-05-21T00:00:00"/>
    <s v="75014"/>
    <s v="21320"/>
    <s v=""/>
    <s v=""/>
    <s v="113705"/>
    <s v="113705"/>
    <s v="999999"/>
    <s v="XT259222325TS"/>
    <s v="N"/>
    <s v="Transport"/>
    <s v="N"/>
    <s v="S"/>
    <s v="NT"/>
    <n v="0.55"/>
    <s v="5Y"/>
    <n v="3.17"/>
  </r>
  <r>
    <x v="1"/>
    <s v="2"/>
    <d v="2026-05-21T00:00:00"/>
    <s v="92600"/>
    <s v="21320"/>
    <s v=""/>
    <s v=""/>
    <s v="114001"/>
    <s v="114001"/>
    <s v="999999"/>
    <s v="XT259227053TS"/>
    <s v="N"/>
    <s v="Transport"/>
    <s v="N"/>
    <s v="S"/>
    <s v="NT"/>
    <n v="0.14"/>
    <s v="5Y"/>
    <n v="3.07"/>
  </r>
  <r>
    <x v="1"/>
    <s v="2"/>
    <d v="2026-05-21T00:00:00"/>
    <s v="29800"/>
    <s v="21320"/>
    <s v=""/>
    <s v=""/>
    <s v="113002"/>
    <s v="113002"/>
    <s v="999999"/>
    <s v="XT259242254TS"/>
    <s v="N"/>
    <s v="Transport"/>
    <s v="N"/>
    <s v="S"/>
    <s v="NT"/>
    <n v="0.26"/>
    <s v="5Y"/>
    <n v="3.07"/>
  </r>
  <r>
    <x v="1"/>
    <s v="2"/>
    <d v="2026-05-21T00:00:00"/>
    <s v="44400"/>
    <s v="21320"/>
    <s v=""/>
    <s v=""/>
    <s v="113089"/>
    <s v="113089"/>
    <s v="999999"/>
    <s v="XT259243263TS"/>
    <s v="N"/>
    <s v="Transport"/>
    <s v="N"/>
    <s v="S"/>
    <s v="NT"/>
    <n v="0.64"/>
    <s v="5Y"/>
    <n v="3.17"/>
  </r>
  <r>
    <x v="1"/>
    <s v="2"/>
    <d v="2026-05-21T00:00:00"/>
    <s v="74300"/>
    <s v="21320"/>
    <s v=""/>
    <s v=""/>
    <s v="113785"/>
    <s v="113785"/>
    <s v="999999"/>
    <s v="XT259256015TS"/>
    <s v="N"/>
    <s v="Transport"/>
    <s v="N"/>
    <s v="S"/>
    <s v="NT"/>
    <n v="0.36"/>
    <s v="5Y"/>
    <n v="3.07"/>
  </r>
  <r>
    <x v="1"/>
    <s v="2"/>
    <d v="2026-05-21T00:00:00"/>
    <s v="65390"/>
    <s v="21320"/>
    <s v=""/>
    <s v=""/>
    <s v="113618"/>
    <s v="113618"/>
    <s v="999999"/>
    <s v="XT259260730TS"/>
    <s v="N"/>
    <s v="Transport"/>
    <s v="N"/>
    <s v="S"/>
    <s v="NT"/>
    <n v="0.19"/>
    <s v="5Y"/>
    <n v="3.07"/>
  </r>
  <r>
    <x v="1"/>
    <s v="2"/>
    <d v="2026-05-21T00:00:00"/>
    <s v="76520"/>
    <s v="21320"/>
    <s v=""/>
    <s v=""/>
    <s v="113273"/>
    <s v="113273"/>
    <s v="999999"/>
    <s v="XT259263135TS"/>
    <s v="N"/>
    <s v="Transport"/>
    <s v="N"/>
    <s v="S"/>
    <s v="NT"/>
    <n v="0.65"/>
    <s v="5Y"/>
    <n v="3.17"/>
  </r>
  <r>
    <x v="1"/>
    <s v="2"/>
    <d v="2026-05-21T00:00:00"/>
    <s v="83420"/>
    <s v="21320"/>
    <s v=""/>
    <s v=""/>
    <s v="113599"/>
    <s v="113599"/>
    <s v="999999"/>
    <s v="XT259263223TS"/>
    <s v="N"/>
    <s v="Transport"/>
    <s v="N"/>
    <s v="S"/>
    <s v="NT"/>
    <n v="0.23"/>
    <s v="5Y"/>
    <n v="3.07"/>
  </r>
  <r>
    <x v="1"/>
    <s v="2"/>
    <d v="2026-05-21T00:00:00"/>
    <s v="34410"/>
    <s v="21320"/>
    <s v=""/>
    <s v=""/>
    <s v="112400"/>
    <s v="112400"/>
    <s v="999999"/>
    <s v="XT259268305TS"/>
    <s v="N"/>
    <s v="Transport"/>
    <s v="N"/>
    <s v="S"/>
    <s v="NT"/>
    <n v="0.85"/>
    <s v="5Y"/>
    <n v="3.17"/>
  </r>
  <r>
    <x v="1"/>
    <s v="2"/>
    <d v="2026-05-21T00:00:00"/>
    <s v="75015"/>
    <s v="21320"/>
    <s v=""/>
    <s v=""/>
    <s v="113054"/>
    <s v="113054"/>
    <s v="999999"/>
    <s v="XT259276519TS"/>
    <s v="N"/>
    <s v="Transport"/>
    <s v="N"/>
    <s v="S"/>
    <s v="NT"/>
    <n v="0.37"/>
    <s v="5Y"/>
    <n v="3.07"/>
  </r>
  <r>
    <x v="1"/>
    <s v="2"/>
    <d v="2026-05-21T00:00:00"/>
    <s v="13013"/>
    <s v="21320"/>
    <s v=""/>
    <s v=""/>
    <s v="113425"/>
    <s v="113425"/>
    <s v="999999"/>
    <s v="XT259277029TS"/>
    <s v="N"/>
    <s v="Transport"/>
    <s v="N"/>
    <s v="S"/>
    <s v="NT"/>
    <n v="0.19"/>
    <s v="5Y"/>
    <n v="3.07"/>
  </r>
  <r>
    <x v="1"/>
    <s v="2"/>
    <d v="2026-05-21T00:00:00"/>
    <s v="95100"/>
    <s v="21320"/>
    <s v=""/>
    <s v=""/>
    <s v="113287"/>
    <s v="113287"/>
    <s v="999999"/>
    <s v="XT259281862TS"/>
    <s v="N"/>
    <s v="Transport"/>
    <s v="N"/>
    <s v="S"/>
    <s v="NT"/>
    <n v="1.15"/>
    <s v="5Y"/>
    <n v="3.49"/>
  </r>
  <r>
    <x v="1"/>
    <s v="2"/>
    <d v="2026-05-21T00:00:00"/>
    <s v="83910"/>
    <s v="21320"/>
    <s v=""/>
    <s v=""/>
    <s v="113102"/>
    <s v="113102"/>
    <s v="999999"/>
    <s v="XT259290855TS"/>
    <s v="N"/>
    <s v="Transport"/>
    <s v="N"/>
    <s v="S"/>
    <s v="NT"/>
    <n v="0.4"/>
    <s v="5Y"/>
    <n v="3.07"/>
  </r>
  <r>
    <x v="1"/>
    <s v="2"/>
    <d v="2026-05-21T00:00:00"/>
    <s v="64800"/>
    <s v="21320"/>
    <s v=""/>
    <s v=""/>
    <s v="113923"/>
    <s v="113923"/>
    <s v="999999"/>
    <s v="XT259295535TS"/>
    <s v="N"/>
    <s v="Transport"/>
    <s v="N"/>
    <s v="S"/>
    <s v="NT"/>
    <n v="0.13"/>
    <s v="5Y"/>
    <n v="3.07"/>
  </r>
  <r>
    <x v="1"/>
    <s v="2"/>
    <d v="2026-05-22T00:00:00"/>
    <s v="12400"/>
    <s v="21320"/>
    <s v=""/>
    <s v=""/>
    <s v="113794"/>
    <s v="113794"/>
    <s v="999999"/>
    <s v="XT259302514TS"/>
    <s v="N"/>
    <s v="Transport"/>
    <s v="N"/>
    <s v="S"/>
    <s v="NT"/>
    <n v="0.11"/>
    <s v="5Y"/>
    <n v="3.07"/>
  </r>
  <r>
    <x v="1"/>
    <s v="2"/>
    <d v="2026-05-22T00:00:00"/>
    <s v="75004"/>
    <s v="21320"/>
    <s v=""/>
    <s v=""/>
    <s v="114189"/>
    <s v="114189"/>
    <s v="999999"/>
    <s v="XT259309693TS"/>
    <s v="N"/>
    <s v="Transport"/>
    <s v="N"/>
    <s v="S"/>
    <s v="NT"/>
    <n v="0.65"/>
    <s v="5Y"/>
    <n v="3.17"/>
  </r>
  <r>
    <x v="1"/>
    <s v="2"/>
    <d v="2026-05-22T00:00:00"/>
    <s v="42000"/>
    <s v="21320"/>
    <s v=""/>
    <s v=""/>
    <s v="110852"/>
    <s v="110852"/>
    <s v="999999"/>
    <s v="XT259316204TS"/>
    <s v="N"/>
    <s v="Transport"/>
    <s v="N"/>
    <s v="S"/>
    <s v="NT"/>
    <n v="0.5"/>
    <s v="5Y"/>
    <n v="3.07"/>
  </r>
  <r>
    <x v="1"/>
    <s v="2"/>
    <d v="2026-05-22T00:00:00"/>
    <s v="42153"/>
    <s v="21320"/>
    <s v=""/>
    <s v=""/>
    <s v="113001"/>
    <s v="113001"/>
    <s v="999999"/>
    <s v="XT259316575TS"/>
    <s v="N"/>
    <s v="Transport"/>
    <s v="N"/>
    <s v="S"/>
    <s v="NT"/>
    <n v="0.45"/>
    <s v="5Y"/>
    <n v="3.07"/>
  </r>
  <r>
    <x v="1"/>
    <s v="2"/>
    <d v="2026-05-22T00:00:00"/>
    <s v="40220"/>
    <s v="21320"/>
    <s v=""/>
    <s v=""/>
    <s v="109168"/>
    <s v="109168"/>
    <s v="999999"/>
    <s v="XT259321734TS"/>
    <s v="N"/>
    <s v="Transport"/>
    <s v="N"/>
    <s v="S"/>
    <s v="NT"/>
    <n v="0.75"/>
    <s v="5Y"/>
    <n v="3.17"/>
  </r>
  <r>
    <x v="1"/>
    <s v="2"/>
    <d v="2026-05-22T00:00:00"/>
    <s v="94340"/>
    <s v="21320"/>
    <s v=""/>
    <s v=""/>
    <s v="114352"/>
    <s v="114352"/>
    <s v="999999"/>
    <s v="XT259325223TS"/>
    <s v="N"/>
    <s v="Transport"/>
    <s v="N"/>
    <s v="S"/>
    <s v="NT"/>
    <n v="0.9399999999999999"/>
    <s v="5Y"/>
    <n v="3.17"/>
  </r>
  <r>
    <x v="1"/>
    <s v="2"/>
    <d v="2026-05-22T00:00:00"/>
    <s v="31200"/>
    <s v="21320"/>
    <s v=""/>
    <s v=""/>
    <s v="113486"/>
    <s v="113486"/>
    <s v="999999"/>
    <s v="XT259342460TS"/>
    <s v="N"/>
    <s v="Transport"/>
    <s v="N"/>
    <s v="S"/>
    <s v="NT"/>
    <n v="0.5"/>
    <s v="5Y"/>
    <n v="3.07"/>
  </r>
  <r>
    <x v="1"/>
    <s v="2"/>
    <d v="2026-05-22T00:00:00"/>
    <s v="17137"/>
    <s v="21320"/>
    <s v=""/>
    <s v=""/>
    <s v="114025"/>
    <s v="114025"/>
    <s v="999999"/>
    <s v="XT259346152TS"/>
    <s v="N"/>
    <s v="Transport"/>
    <s v="N"/>
    <s v="S"/>
    <s v="NT"/>
    <n v="0.2"/>
    <s v="5Y"/>
    <n v="3.07"/>
  </r>
  <r>
    <x v="1"/>
    <s v="2"/>
    <d v="2026-05-22T00:00:00"/>
    <s v="49140"/>
    <s v="21320"/>
    <s v=""/>
    <s v=""/>
    <s v="113602"/>
    <s v="113602"/>
    <s v="999999"/>
    <s v="XT259346170TS"/>
    <s v="N"/>
    <s v="Transport"/>
    <s v="N"/>
    <s v="S"/>
    <s v="NT"/>
    <n v="0.07000000000000001"/>
    <s v="5Y"/>
    <n v="3.07"/>
  </r>
  <r>
    <x v="1"/>
    <s v="2"/>
    <d v="2026-05-22T00:00:00"/>
    <s v="78800"/>
    <s v="21320"/>
    <s v=""/>
    <s v=""/>
    <s v="114192"/>
    <s v="114192"/>
    <s v="999999"/>
    <s v="XT259350072TS"/>
    <s v="N"/>
    <s v="Transport"/>
    <s v="N"/>
    <s v="S"/>
    <s v="NT"/>
    <n v="0.4"/>
    <s v="5Y"/>
    <n v="3.07"/>
  </r>
  <r>
    <x v="1"/>
    <s v="2"/>
    <d v="2026-05-22T00:00:00"/>
    <s v="95880"/>
    <s v="21320"/>
    <s v=""/>
    <s v=""/>
    <s v="112964"/>
    <s v="112964"/>
    <s v="999999"/>
    <s v="XT259360018TS"/>
    <s v="N"/>
    <s v="Transport"/>
    <s v="N"/>
    <s v="S"/>
    <s v="NT"/>
    <n v="0.11"/>
    <s v="5Y"/>
    <n v="3.07"/>
  </r>
  <r>
    <x v="1"/>
    <s v="2"/>
    <d v="2026-05-22T00:00:00"/>
    <s v="94200"/>
    <s v="21320"/>
    <s v=""/>
    <s v=""/>
    <s v="113398"/>
    <s v="113398"/>
    <s v="999999"/>
    <s v="XT259372064TS"/>
    <s v="N"/>
    <s v="Transport"/>
    <s v="N"/>
    <s v="S"/>
    <s v="NT"/>
    <n v="0.27"/>
    <s v="5Y"/>
    <n v="3.07"/>
  </r>
  <r>
    <x v="1"/>
    <s v="2"/>
    <d v="2026-05-23T00:00:00"/>
    <s v="75015"/>
    <s v="21320"/>
    <s v=""/>
    <s v=""/>
    <s v="114044"/>
    <s v="114044"/>
    <s v="999999"/>
    <s v="XT259397931TS"/>
    <s v="N"/>
    <s v="Transport"/>
    <s v="N"/>
    <s v="S"/>
    <s v="NT"/>
    <n v="0.1"/>
    <s v="5Y"/>
    <n v="3.07"/>
  </r>
  <r>
    <x v="1"/>
    <s v="2"/>
    <d v="2026-05-23T00:00:00"/>
    <s v="18000"/>
    <s v="21320"/>
    <s v=""/>
    <s v=""/>
    <s v="114345"/>
    <s v="114345"/>
    <s v="999999"/>
    <s v="XT259404080TS"/>
    <s v="N"/>
    <s v="Transport"/>
    <s v="N"/>
    <s v="S"/>
    <s v="NT"/>
    <n v="0.03"/>
    <s v="5Y"/>
    <n v="3.07"/>
  </r>
  <r>
    <x v="1"/>
    <s v="2"/>
    <d v="2026-05-23T00:00:00"/>
    <s v="25480"/>
    <s v="21320"/>
    <s v=""/>
    <s v=""/>
    <s v="114832"/>
    <s v="114832"/>
    <s v="999999"/>
    <s v="XT259407245TS"/>
    <s v="N"/>
    <s v="Transport"/>
    <s v="N"/>
    <s v="S"/>
    <s v="NT"/>
    <n v="0.52"/>
    <s v="5Y"/>
    <n v="3.17"/>
  </r>
  <r>
    <x v="1"/>
    <s v="2"/>
    <d v="2026-05-23T00:00:00"/>
    <s v="91600"/>
    <s v="21320"/>
    <s v=""/>
    <s v=""/>
    <s v="111719"/>
    <s v="111719"/>
    <s v="999999"/>
    <s v="XT259415935TS"/>
    <s v="N"/>
    <s v="Transport"/>
    <s v="N"/>
    <s v="S"/>
    <s v="NT"/>
    <n v="0.22"/>
    <s v="5Y"/>
    <n v="3.07"/>
  </r>
  <r>
    <x v="1"/>
    <s v="2"/>
    <d v="2026-05-23T00:00:00"/>
    <s v="21121"/>
    <s v="21320"/>
    <s v=""/>
    <s v=""/>
    <s v="113483"/>
    <s v="113483"/>
    <s v="999999"/>
    <s v="XT259424985TS"/>
    <s v="N"/>
    <s v="Transport"/>
    <s v="N"/>
    <s v="S"/>
    <s v="ND"/>
    <n v="0.31"/>
    <s v="5Y"/>
    <n v="3.07"/>
  </r>
  <r>
    <x v="1"/>
    <s v="2"/>
    <d v="2026-05-23T00:00:00"/>
    <s v="13170"/>
    <s v="21320"/>
    <s v=""/>
    <s v=""/>
    <s v="113605"/>
    <s v="113605"/>
    <s v="999999"/>
    <s v="XT259426995TS"/>
    <s v="N"/>
    <s v="Transport"/>
    <s v="N"/>
    <s v="S"/>
    <s v="NT"/>
    <n v="0.15"/>
    <s v="5Y"/>
    <n v="3.07"/>
  </r>
  <r>
    <x v="1"/>
    <s v="2"/>
    <d v="2026-05-23T00:00:00"/>
    <s v="13170"/>
    <s v="21320"/>
    <s v=""/>
    <s v=""/>
    <s v="113605"/>
    <s v="113605"/>
    <s v="999999"/>
    <s v="XT259429855TS"/>
    <s v="N"/>
    <s v="Transport"/>
    <s v="N"/>
    <s v="S"/>
    <s v="NT"/>
    <n v="0.22"/>
    <s v="5Y"/>
    <n v="3.07"/>
  </r>
  <r>
    <x v="1"/>
    <s v="2"/>
    <d v="2026-05-24T00:00:00"/>
    <s v="92120"/>
    <s v="21320"/>
    <s v=""/>
    <s v=""/>
    <s v="111112"/>
    <s v="111112"/>
    <s v="999999"/>
    <s v="XT259446266TS"/>
    <s v="N"/>
    <s v="Transport"/>
    <s v="N"/>
    <s v="S"/>
    <s v="NT"/>
    <n v="0.11"/>
    <s v="5Y"/>
    <n v="3.07"/>
  </r>
  <r>
    <x v="1"/>
    <s v="2"/>
    <d v="2026-05-24T00:00:00"/>
    <s v="93800"/>
    <s v="21320"/>
    <s v=""/>
    <s v=""/>
    <s v="112285"/>
    <s v="112285"/>
    <s v="999999"/>
    <s v="XT259446371TS"/>
    <s v="N"/>
    <s v="Transport"/>
    <s v="N"/>
    <s v="S"/>
    <s v="NT"/>
    <n v="0.5600000000000001"/>
    <s v="5Y"/>
    <n v="3.17"/>
  </r>
  <r>
    <x v="1"/>
    <s v="2"/>
    <d v="2026-05-24T00:00:00"/>
    <s v="44700"/>
    <s v="21320"/>
    <s v=""/>
    <s v=""/>
    <s v="113731"/>
    <s v="113731"/>
    <s v="999999"/>
    <s v="XT259448488TS"/>
    <s v="N"/>
    <s v="Transport"/>
    <s v="N"/>
    <s v="S"/>
    <s v="NT"/>
    <n v="0.17"/>
    <s v="5Y"/>
    <n v="3.07"/>
  </r>
  <r>
    <x v="1"/>
    <s v="2"/>
    <d v="2026-05-24T00:00:00"/>
    <s v="56000"/>
    <s v="21320"/>
    <s v=""/>
    <s v=""/>
    <s v="112739"/>
    <s v="112739"/>
    <s v="999999"/>
    <s v="XT259453369TS"/>
    <s v="N"/>
    <s v="Transport"/>
    <s v="N"/>
    <s v="S"/>
    <s v="NT"/>
    <n v="0.55"/>
    <s v="5Y"/>
    <n v="3.17"/>
  </r>
  <r>
    <x v="1"/>
    <s v="2"/>
    <d v="2026-05-24T00:00:00"/>
    <s v="49000"/>
    <s v="21320"/>
    <s v=""/>
    <s v=""/>
    <s v="110217"/>
    <s v="110217"/>
    <s v="999999"/>
    <s v="XT259459928TS"/>
    <s v="N"/>
    <s v="Transport"/>
    <s v="N"/>
    <s v="S"/>
    <s v="NT"/>
    <n v="1.5"/>
    <s v="5Y"/>
    <n v="3.49"/>
  </r>
  <r>
    <x v="1"/>
    <s v="2"/>
    <d v="2026-05-24T00:00:00"/>
    <s v="91230"/>
    <s v="21320"/>
    <s v=""/>
    <s v=""/>
    <s v="113572"/>
    <s v="113572"/>
    <s v="999999"/>
    <s v="XT259466331TS"/>
    <s v="N"/>
    <s v="Transport"/>
    <s v="N"/>
    <s v="S"/>
    <s v="NT"/>
    <n v="0.26"/>
    <s v="5Y"/>
    <n v="3.07"/>
  </r>
  <r>
    <x v="1"/>
    <s v="2"/>
    <d v="2026-05-24T00:00:00"/>
    <s v="95550"/>
    <s v="21320"/>
    <s v=""/>
    <s v=""/>
    <s v="112545"/>
    <s v="112545"/>
    <s v="999999"/>
    <s v="XT259468301TS"/>
    <s v="N"/>
    <s v="Transport"/>
    <s v="N"/>
    <s v="S"/>
    <s v="NT"/>
    <n v="0.48"/>
    <s v="5Y"/>
    <n v="3.07"/>
  </r>
  <r>
    <x v="1"/>
    <s v="2"/>
    <d v="2026-05-24T00:00:00"/>
    <s v="07200"/>
    <s v="21320"/>
    <s v=""/>
    <s v=""/>
    <s v="112122"/>
    <s v="112122"/>
    <s v="999999"/>
    <s v="XT259468553TS"/>
    <s v="N"/>
    <s v="Transport"/>
    <s v="N"/>
    <s v="S"/>
    <s v="NT"/>
    <n v="0.2"/>
    <s v="5Y"/>
    <n v="3.07"/>
  </r>
  <r>
    <x v="1"/>
    <s v="2"/>
    <d v="2026-05-25T00:00:00"/>
    <s v="13012"/>
    <s v="21320"/>
    <s v=""/>
    <s v=""/>
    <s v="113161"/>
    <s v="113161"/>
    <s v="999999"/>
    <s v="XT259484281TS"/>
    <s v="N"/>
    <s v="Transport"/>
    <s v="N"/>
    <s v="S"/>
    <s v="NT"/>
    <n v="0.09"/>
    <s v="5Y"/>
    <n v="3.07"/>
  </r>
  <r>
    <x v="1"/>
    <s v="2"/>
    <d v="2026-05-25T00:00:00"/>
    <s v="34980"/>
    <s v="21320"/>
    <s v=""/>
    <s v=""/>
    <s v="113008"/>
    <s v="113008"/>
    <s v="999999"/>
    <s v="XT259490619TS"/>
    <s v="N"/>
    <s v="Transport"/>
    <s v="N"/>
    <s v="S"/>
    <s v="NT"/>
    <n v="0.26"/>
    <s v="5Y"/>
    <n v="3.07"/>
  </r>
  <r>
    <x v="1"/>
    <s v="2"/>
    <d v="2026-05-25T00:00:00"/>
    <s v="75015"/>
    <s v="21320"/>
    <s v=""/>
    <s v=""/>
    <s v="114505"/>
    <s v="114505"/>
    <s v="999999"/>
    <s v="XT259495647TS"/>
    <s v="N"/>
    <s v="Transport"/>
    <s v="N"/>
    <s v="S"/>
    <s v="NT"/>
    <n v="0.03"/>
    <s v="5Y"/>
    <n v="3.07"/>
  </r>
  <r>
    <x v="1"/>
    <s v="2"/>
    <d v="2026-05-25T00:00:00"/>
    <s v="17137"/>
    <s v="21320"/>
    <s v=""/>
    <s v=""/>
    <s v="114037"/>
    <s v="114037"/>
    <s v="999999"/>
    <s v="XT259499808TS"/>
    <s v="N"/>
    <s v="Transport"/>
    <s v="N"/>
    <s v="S"/>
    <s v="NT"/>
    <n v="0.11"/>
    <s v="5Y"/>
    <n v="3.07"/>
  </r>
  <r>
    <x v="1"/>
    <s v="2"/>
    <d v="2026-05-25T00:00:00"/>
    <s v="92430"/>
    <s v="21320"/>
    <s v=""/>
    <s v=""/>
    <s v="114755"/>
    <s v="114755"/>
    <s v="999999"/>
    <s v="XT259502881TS"/>
    <s v="N"/>
    <s v="Transport"/>
    <s v="N"/>
    <s v="S"/>
    <s v="NT"/>
    <n v="0.53"/>
    <s v="5Y"/>
    <n v="3.17"/>
  </r>
  <r>
    <x v="1"/>
    <s v="2"/>
    <d v="2026-05-25T00:00:00"/>
    <s v="31160"/>
    <s v="21320"/>
    <s v=""/>
    <s v=""/>
    <s v="114327"/>
    <s v="114327"/>
    <s v="999999"/>
    <s v="XT259504321TS"/>
    <s v="N"/>
    <s v="Transport"/>
    <s v="N"/>
    <s v="S"/>
    <s v="NT"/>
    <n v="0.13"/>
    <s v="5Y"/>
    <n v="3.07"/>
  </r>
  <r>
    <x v="1"/>
    <s v="2"/>
    <d v="2026-05-25T00:00:00"/>
    <s v="64000"/>
    <s v="21320"/>
    <s v=""/>
    <s v=""/>
    <s v="112626"/>
    <s v="112626"/>
    <s v="999999"/>
    <s v="XT259508297TS"/>
    <s v="N"/>
    <s v="Transport"/>
    <s v="N"/>
    <s v="S"/>
    <s v="NT"/>
    <n v="0.04"/>
    <s v="5Y"/>
    <n v="3.07"/>
  </r>
  <r>
    <x v="1"/>
    <s v="2"/>
    <d v="2026-05-25T00:00:00"/>
    <s v="34090"/>
    <s v="21320"/>
    <s v=""/>
    <s v=""/>
    <s v="112959"/>
    <s v="112959"/>
    <s v="999999"/>
    <s v="XT259517546TS"/>
    <s v="N"/>
    <s v="Transport"/>
    <s v="N"/>
    <s v="S"/>
    <s v="NT"/>
    <n v="0.59"/>
    <s v="5Y"/>
    <n v="3.17"/>
  </r>
  <r>
    <x v="1"/>
    <s v="2"/>
    <d v="2026-05-25T00:00:00"/>
    <s v="78000"/>
    <s v="21320"/>
    <s v=""/>
    <s v=""/>
    <s v="114094"/>
    <s v="114094"/>
    <s v="999999"/>
    <s v="XT259517886TS"/>
    <s v="N"/>
    <s v="Transport"/>
    <s v="N"/>
    <s v="S"/>
    <s v="NT"/>
    <n v="0.29"/>
    <s v="5Y"/>
    <n v="3.07"/>
  </r>
  <r>
    <x v="1"/>
    <s v="2"/>
    <d v="2026-05-25T00:00:00"/>
    <s v="44980"/>
    <s v="21320"/>
    <s v=""/>
    <s v=""/>
    <s v="112740"/>
    <s v="112740"/>
    <s v="999999"/>
    <s v="XT259526123TS"/>
    <s v="N"/>
    <s v="Transport"/>
    <s v="N"/>
    <s v="S"/>
    <s v="NT"/>
    <n v="0.34"/>
    <s v="5Y"/>
    <n v="3.07"/>
  </r>
  <r>
    <x v="1"/>
    <s v="2"/>
    <d v="2026-05-25T00:00:00"/>
    <s v="78100"/>
    <s v="21320"/>
    <s v=""/>
    <s v=""/>
    <s v="113407"/>
    <s v="113407"/>
    <s v="999999"/>
    <s v="XT259530030TS"/>
    <s v="N"/>
    <s v="Transport"/>
    <s v="N"/>
    <s v="S"/>
    <s v="NT"/>
    <n v="0.28"/>
    <s v="5Y"/>
    <n v="3.07"/>
  </r>
  <r>
    <x v="1"/>
    <s v="2"/>
    <d v="2026-05-25T00:00:00"/>
    <s v="60200"/>
    <s v="21320"/>
    <s v=""/>
    <s v=""/>
    <s v="111109"/>
    <s v="111109"/>
    <s v="999999"/>
    <s v="XT259530975TS"/>
    <s v="N"/>
    <s v="Transport"/>
    <s v="N"/>
    <s v="S"/>
    <s v="NT"/>
    <n v="0.21"/>
    <s v="5Y"/>
    <n v="3.07"/>
  </r>
  <r>
    <x v="1"/>
    <s v="2"/>
    <d v="2026-05-25T00:00:00"/>
    <s v="26300"/>
    <s v="21320"/>
    <s v=""/>
    <s v=""/>
    <s v="110775"/>
    <s v="110775"/>
    <s v="999999"/>
    <s v="XT259535791TS"/>
    <s v="N"/>
    <s v="Transport"/>
    <s v="N"/>
    <s v="S"/>
    <s v="NT"/>
    <n v="0.85"/>
    <s v="5Y"/>
    <n v="3.17"/>
  </r>
  <r>
    <x v="1"/>
    <s v="2"/>
    <d v="2026-05-25T00:00:00"/>
    <s v="72540"/>
    <s v="21320"/>
    <s v=""/>
    <s v=""/>
    <s v="112028"/>
    <s v="112028"/>
    <s v="999999"/>
    <s v="XT259537832TS"/>
    <s v="N"/>
    <s v="Transport"/>
    <s v="N"/>
    <s v="S"/>
    <s v="NT"/>
    <n v="0.35"/>
    <s v="5Y"/>
    <n v="3.07"/>
  </r>
  <r>
    <x v="1"/>
    <s v="2"/>
    <d v="2026-05-26T00:00:00"/>
    <s v="57530"/>
    <s v="21320"/>
    <s v=""/>
    <s v=""/>
    <s v="112971"/>
    <s v="112971"/>
    <s v="999999"/>
    <s v="XT259565688TS"/>
    <s v="N"/>
    <s v="Transport"/>
    <s v="N"/>
    <s v="S"/>
    <s v="NT"/>
    <n v="0.13"/>
    <s v="5Y"/>
    <n v="3.07"/>
  </r>
  <r>
    <x v="1"/>
    <s v="2"/>
    <d v="2026-05-26T00:00:00"/>
    <s v="74420"/>
    <s v="21320"/>
    <s v=""/>
    <s v=""/>
    <s v="110092"/>
    <s v="110092"/>
    <s v="999999"/>
    <s v="XT259567613TS"/>
    <s v="N"/>
    <s v="Transport"/>
    <s v="N"/>
    <s v="S"/>
    <s v="NT"/>
    <n v="0.18"/>
    <s v="5Y"/>
    <n v="3.07"/>
  </r>
  <r>
    <x v="1"/>
    <s v="2"/>
    <d v="2026-05-26T00:00:00"/>
    <s v="14530"/>
    <s v="21320"/>
    <s v=""/>
    <s v=""/>
    <s v="114245"/>
    <s v="114245"/>
    <s v="999999"/>
    <s v="XT259570303TS"/>
    <s v="N"/>
    <s v="Transport"/>
    <s v="N"/>
    <s v="S"/>
    <s v="NT"/>
    <n v="0.2"/>
    <s v="5Y"/>
    <n v="3.07"/>
  </r>
  <r>
    <x v="1"/>
    <s v="2"/>
    <d v="2026-05-26T00:00:00"/>
    <s v="69500"/>
    <s v="21320"/>
    <s v=""/>
    <s v=""/>
    <s v="115012"/>
    <s v="115012"/>
    <s v="999999"/>
    <s v="XT259579951TS"/>
    <s v="N"/>
    <s v="Transport"/>
    <s v="N"/>
    <s v="S"/>
    <s v="NT"/>
    <n v="0.6"/>
    <s v="5Y"/>
    <n v="3.17"/>
  </r>
  <r>
    <x v="1"/>
    <s v="2"/>
    <d v="2026-05-26T00:00:00"/>
    <s v="93700"/>
    <s v="21320"/>
    <s v=""/>
    <s v=""/>
    <s v="113006"/>
    <s v="113006"/>
    <s v="999999"/>
    <s v="XT259580433TS"/>
    <s v="N"/>
    <s v="Transport"/>
    <s v="N"/>
    <s v="S"/>
    <s v="NT"/>
    <n v="1.05"/>
    <s v="5Y"/>
    <n v="3.49"/>
  </r>
  <r>
    <x v="1"/>
    <s v="2"/>
    <d v="2026-05-26T00:00:00"/>
    <s v="37000"/>
    <s v="21320"/>
    <s v=""/>
    <s v=""/>
    <s v="114665"/>
    <s v="114665"/>
    <s v="999999"/>
    <s v="XT259590807TS"/>
    <s v="N"/>
    <s v="Transport"/>
    <s v="N"/>
    <s v="S"/>
    <s v="NT"/>
    <n v="0.24"/>
    <s v="5Y"/>
    <n v="3.07"/>
  </r>
  <r>
    <x v="1"/>
    <s v="2"/>
    <d v="2026-05-26T00:00:00"/>
    <s v="64110"/>
    <s v="21320"/>
    <s v=""/>
    <s v=""/>
    <s v="113100"/>
    <s v="113100"/>
    <s v="999999"/>
    <s v="XT259598638TS"/>
    <s v="N"/>
    <s v="Transport"/>
    <s v="N"/>
    <s v="S"/>
    <s v="NT"/>
    <n v="0.23"/>
    <s v="5Y"/>
    <n v="3.07"/>
  </r>
  <r>
    <x v="1"/>
    <s v="2"/>
    <d v="2026-05-26T00:00:00"/>
    <s v="37550"/>
    <s v="21320"/>
    <s v=""/>
    <s v=""/>
    <s v="114389"/>
    <s v="114389"/>
    <s v="999999"/>
    <s v="XT259603240TS"/>
    <s v="N"/>
    <s v="Transport"/>
    <s v="N"/>
    <s v="S"/>
    <s v="NT"/>
    <n v="0.19"/>
    <s v="5Y"/>
    <n v="3.07"/>
  </r>
  <r>
    <x v="1"/>
    <s v="2"/>
    <d v="2026-05-26T00:00:00"/>
    <s v="49100"/>
    <s v="21320"/>
    <s v=""/>
    <s v=""/>
    <s v="114417"/>
    <s v="114417"/>
    <s v="999999"/>
    <s v="XT259611453TS"/>
    <s v="N"/>
    <s v="Transport"/>
    <s v="N"/>
    <s v="S"/>
    <s v="NT"/>
    <n v="1.75"/>
    <s v="5Y"/>
    <n v="3.49"/>
  </r>
  <r>
    <x v="1"/>
    <s v="2"/>
    <d v="2026-05-26T00:00:00"/>
    <s v="74300"/>
    <s v="21320"/>
    <s v=""/>
    <s v=""/>
    <s v="114688"/>
    <s v="114688"/>
    <s v="999999"/>
    <s v="XT259615129TS"/>
    <s v="N"/>
    <s v="Transport"/>
    <s v="N"/>
    <s v="S"/>
    <s v="NT"/>
    <n v="0.25"/>
    <s v="5Y"/>
    <n v="3.07"/>
  </r>
  <r>
    <x v="1"/>
    <s v="2"/>
    <d v="2026-05-26T00:00:00"/>
    <s v="54980"/>
    <s v="21320"/>
    <s v=""/>
    <s v=""/>
    <s v="113324"/>
    <s v="113324"/>
    <s v="999999"/>
    <s v="XT259615764TS"/>
    <s v="N"/>
    <s v="Transport"/>
    <s v="N"/>
    <s v="S"/>
    <s v="NT"/>
    <n v="0.23"/>
    <s v="5Y"/>
    <n v="3.07"/>
  </r>
  <r>
    <x v="1"/>
    <s v="2"/>
    <d v="2026-05-26T00:00:00"/>
    <s v="75012"/>
    <s v="21320"/>
    <s v=""/>
    <s v=""/>
    <s v="113955"/>
    <s v="113955"/>
    <s v="999999"/>
    <s v="XT259616138TS"/>
    <s v="N"/>
    <s v="Transport"/>
    <s v="N"/>
    <s v="S"/>
    <s v="NT"/>
    <n v="0.45"/>
    <s v="5Y"/>
    <n v="3.07"/>
  </r>
  <r>
    <x v="1"/>
    <s v="2"/>
    <d v="2026-05-26T00:00:00"/>
    <s v="79000"/>
    <s v="21320"/>
    <s v=""/>
    <s v=""/>
    <s v="114463"/>
    <s v="114463"/>
    <s v="999999"/>
    <s v="XT259619911TS"/>
    <s v="N"/>
    <s v="Transport"/>
    <s v="N"/>
    <s v="S"/>
    <s v="NT"/>
    <n v="0.2"/>
    <s v="5Y"/>
    <n v="3.07"/>
  </r>
  <r>
    <x v="1"/>
    <s v="2"/>
    <d v="2026-05-27T00:00:00"/>
    <s v="86210"/>
    <s v="21320"/>
    <s v=""/>
    <s v=""/>
    <s v="113721"/>
    <s v="113721"/>
    <s v="999999"/>
    <s v="XT259635208TS"/>
    <s v="N"/>
    <s v="Transport"/>
    <s v="N"/>
    <s v="S"/>
    <s v="NT"/>
    <n v="0.8"/>
    <s v="5Y"/>
    <n v="3.17"/>
  </r>
  <r>
    <x v="1"/>
    <s v="2"/>
    <d v="2026-05-27T00:00:00"/>
    <s v="66690"/>
    <s v="21320"/>
    <s v=""/>
    <s v=""/>
    <s v="114651"/>
    <s v="114651"/>
    <s v="999999"/>
    <s v="XT259643765TS"/>
    <s v="N"/>
    <s v="Transport"/>
    <s v="N"/>
    <s v="S"/>
    <s v="NT"/>
    <n v="0.8"/>
    <s v="5Y"/>
    <n v="3.17"/>
  </r>
  <r>
    <x v="1"/>
    <s v="2"/>
    <d v="2026-05-27T00:00:00"/>
    <s v="75013"/>
    <s v="21320"/>
    <s v=""/>
    <s v=""/>
    <s v="104262"/>
    <s v="104262"/>
    <s v="999999"/>
    <s v="XT259649754TS"/>
    <s v="N"/>
    <s v="Transport"/>
    <s v="N"/>
    <s v="S"/>
    <s v="NT"/>
    <n v="0.54"/>
    <s v="5Y"/>
    <n v="3.17"/>
  </r>
  <r>
    <x v="1"/>
    <s v="2"/>
    <d v="2026-05-27T00:00:00"/>
    <s v="22590"/>
    <s v="21320"/>
    <s v=""/>
    <s v=""/>
    <s v="115854"/>
    <s v="115854"/>
    <s v="999999"/>
    <s v="XT259668563TS"/>
    <s v="N"/>
    <s v="Transport"/>
    <s v="N"/>
    <s v="S"/>
    <s v="NT"/>
    <n v="0.11"/>
    <s v="5Y"/>
    <n v="3.07"/>
  </r>
  <r>
    <x v="1"/>
    <s v="2"/>
    <d v="2026-05-27T00:00:00"/>
    <s v="30000"/>
    <s v="21320"/>
    <s v=""/>
    <s v=""/>
    <s v="114664"/>
    <s v="114664"/>
    <s v="999999"/>
    <s v="XT259670672TS"/>
    <s v="N"/>
    <s v="Transport"/>
    <s v="N"/>
    <s v="S"/>
    <s v="NT"/>
    <n v="0.18"/>
    <s v="5Y"/>
    <n v="3.07"/>
  </r>
  <r>
    <x v="1"/>
    <s v="2"/>
    <d v="2026-05-27T00:00:00"/>
    <s v="59242"/>
    <s v="21320"/>
    <s v=""/>
    <s v=""/>
    <s v="115181"/>
    <s v="115181"/>
    <s v="999999"/>
    <s v="XT259671987TS"/>
    <s v="N"/>
    <s v="Transport"/>
    <s v="N"/>
    <s v="S"/>
    <s v="NT"/>
    <n v="0.7"/>
    <s v="5Y"/>
    <n v="3.17"/>
  </r>
  <r>
    <x v="1"/>
    <s v="2"/>
    <d v="2026-05-27T00:00:00"/>
    <s v="44980"/>
    <s v="21320"/>
    <s v=""/>
    <s v=""/>
    <s v="111288"/>
    <s v="111288"/>
    <s v="999999"/>
    <s v="XT259680710TS"/>
    <s v="N"/>
    <s v="Transport"/>
    <s v="N"/>
    <s v="S"/>
    <s v="NT"/>
    <n v="1.05"/>
    <s v="5Y"/>
    <n v="3.49"/>
  </r>
  <r>
    <x v="1"/>
    <s v="2"/>
    <d v="2026-05-27T00:00:00"/>
    <s v="62400"/>
    <s v="21320"/>
    <s v=""/>
    <s v=""/>
    <s v="115852"/>
    <s v="115852"/>
    <s v="999999"/>
    <s v="XT259688585TS"/>
    <s v="N"/>
    <s v="Transport"/>
    <s v="N"/>
    <s v="S"/>
    <s v="NT"/>
    <n v="0.27"/>
    <s v="5Y"/>
    <n v="3.07"/>
  </r>
  <r>
    <x v="1"/>
    <s v="2"/>
    <d v="2026-05-27T00:00:00"/>
    <s v="60150"/>
    <s v="21320"/>
    <s v=""/>
    <s v=""/>
    <s v="117245"/>
    <s v="117245"/>
    <s v="999999"/>
    <s v="XT259691920TS"/>
    <s v="N"/>
    <s v="Transport"/>
    <s v="N"/>
    <s v="S"/>
    <s v="NT"/>
    <n v="0.17"/>
    <s v="5Y"/>
    <n v="3.07"/>
  </r>
  <r>
    <x v="1"/>
    <s v="2"/>
    <d v="2026-05-27T00:00:00"/>
    <s v="33840"/>
    <s v="21320"/>
    <s v=""/>
    <s v=""/>
    <s v="104250"/>
    <s v="104250"/>
    <s v="999999"/>
    <s v="XT259692797TS"/>
    <s v="N"/>
    <s v="Transport"/>
    <s v="N"/>
    <s v="S"/>
    <s v="NT"/>
    <n v="0.32"/>
    <s v="5Y"/>
    <n v="3.07"/>
  </r>
  <r>
    <x v="1"/>
    <s v="2"/>
    <d v="2026-05-27T00:00:00"/>
    <s v="78330"/>
    <s v="21320"/>
    <s v=""/>
    <s v=""/>
    <s v="114429"/>
    <s v="114429"/>
    <s v="999999"/>
    <s v="XT259693205TS"/>
    <s v="N"/>
    <s v="Transport"/>
    <s v="N"/>
    <s v="S"/>
    <s v="NT"/>
    <n v="0.13"/>
    <s v="5Y"/>
    <n v="3.07"/>
  </r>
  <r>
    <x v="1"/>
    <s v="2"/>
    <d v="2026-05-27T00:00:00"/>
    <s v="74940"/>
    <s v="21320"/>
    <s v=""/>
    <s v=""/>
    <s v="114781"/>
    <s v="114781"/>
    <s v="999999"/>
    <s v="XT259703027TS"/>
    <s v="N"/>
    <s v="Transport"/>
    <s v="N"/>
    <s v="S"/>
    <s v="NT"/>
    <n v="0.2"/>
    <s v="5Y"/>
    <n v="3.07"/>
  </r>
  <r>
    <x v="1"/>
    <s v="2"/>
    <d v="2026-05-27T00:00:00"/>
    <s v="85190"/>
    <s v="21320"/>
    <s v=""/>
    <s v=""/>
    <s v="111985"/>
    <s v="111985"/>
    <s v="999999"/>
    <s v="XT259712633TS"/>
    <s v="N"/>
    <s v="Transport"/>
    <s v="N"/>
    <s v="S"/>
    <s v="NT"/>
    <n v="0.6"/>
    <s v="5Y"/>
    <n v="3.17"/>
  </r>
  <r>
    <x v="1"/>
    <s v="2"/>
    <d v="2026-05-28T00:00:00"/>
    <s v="75018"/>
    <s v="21320"/>
    <s v=""/>
    <s v=""/>
    <s v="116299"/>
    <s v="116299"/>
    <s v="999999"/>
    <s v="XT259721578TS"/>
    <s v="N"/>
    <s v="Transport"/>
    <s v="N"/>
    <s v="S"/>
    <s v="NT"/>
    <n v="0.3"/>
    <s v="5Y"/>
    <n v="3.07"/>
  </r>
  <r>
    <x v="1"/>
    <s v="2"/>
    <d v="2026-05-28T00:00:00"/>
    <s v="44000"/>
    <s v="21320"/>
    <s v=""/>
    <s v=""/>
    <s v="113462"/>
    <s v="113462"/>
    <s v="999999"/>
    <s v="XT259721799TS"/>
    <s v="N"/>
    <s v="Transport"/>
    <s v="N"/>
    <s v="S"/>
    <s v="NT"/>
    <n v="0.22"/>
    <s v="5Y"/>
    <n v="3.07"/>
  </r>
  <r>
    <x v="1"/>
    <s v="2"/>
    <d v="2026-05-28T00:00:00"/>
    <s v="59830"/>
    <s v="21320"/>
    <s v=""/>
    <s v=""/>
    <s v="112875"/>
    <s v="112875"/>
    <s v="999999"/>
    <s v="XT259724279TS"/>
    <s v="N"/>
    <s v="Transport"/>
    <s v="N"/>
    <s v="S"/>
    <s v="NT"/>
    <n v="1.05"/>
    <s v="5Y"/>
    <n v="3.49"/>
  </r>
  <r>
    <x v="1"/>
    <s v="2"/>
    <d v="2026-05-28T00:00:00"/>
    <s v="35170"/>
    <s v="21320"/>
    <s v=""/>
    <s v=""/>
    <s v="115805"/>
    <s v="115805"/>
    <s v="999999"/>
    <s v="XT259738091TS"/>
    <s v="N"/>
    <s v="Transport"/>
    <s v="N"/>
    <s v="S"/>
    <s v="NT"/>
    <n v="0.2"/>
    <s v="5Y"/>
    <n v="3.07"/>
  </r>
  <r>
    <x v="1"/>
    <s v="2"/>
    <d v="2026-05-28T00:00:00"/>
    <s v="62223"/>
    <s v="21320"/>
    <s v=""/>
    <s v=""/>
    <s v="115691"/>
    <s v="115691"/>
    <s v="999999"/>
    <s v="XT259749664TS"/>
    <s v="N"/>
    <s v="Transport"/>
    <s v="N"/>
    <s v="S"/>
    <s v="NT"/>
    <n v="0.15"/>
    <s v="5Y"/>
    <n v="3.07"/>
  </r>
  <r>
    <x v="1"/>
    <s v="2"/>
    <d v="2026-05-28T00:00:00"/>
    <s v="07210"/>
    <s v="21320"/>
    <s v=""/>
    <s v=""/>
    <s v="115824"/>
    <s v="115824"/>
    <s v="999999"/>
    <s v="XT259758445TS"/>
    <s v="N"/>
    <s v="Transport"/>
    <s v="N"/>
    <s v="S"/>
    <s v="NT"/>
    <n v="0.3"/>
    <s v="5Y"/>
    <n v="3.07"/>
  </r>
  <r>
    <x v="1"/>
    <s v="2"/>
    <d v="2026-05-28T00:00:00"/>
    <s v="07200"/>
    <s v="21320"/>
    <s v=""/>
    <s v=""/>
    <s v="115210"/>
    <s v="115210"/>
    <s v="999999"/>
    <s v="XT259759193TS"/>
    <s v="N"/>
    <s v="Transport"/>
    <s v="N"/>
    <s v="S"/>
    <s v="NT"/>
    <n v="0.75"/>
    <s v="5Y"/>
    <n v="3.17"/>
  </r>
  <r>
    <x v="1"/>
    <s v="2"/>
    <d v="2026-05-28T00:00:00"/>
    <s v="29170"/>
    <s v="21320"/>
    <s v=""/>
    <s v=""/>
    <s v="116517"/>
    <s v="116517"/>
    <s v="999999"/>
    <s v="XT259764658TS"/>
    <s v="N"/>
    <s v="Transport"/>
    <s v="N"/>
    <s v="S"/>
    <s v="NT"/>
    <n v="0.3"/>
    <s v="5Y"/>
    <n v="3.07"/>
  </r>
  <r>
    <x v="1"/>
    <s v="2"/>
    <d v="2026-05-28T00:00:00"/>
    <s v="83680"/>
    <s v="21320"/>
    <s v=""/>
    <s v=""/>
    <s v="113253"/>
    <s v="113253"/>
    <s v="999999"/>
    <s v="XT259767036TS"/>
    <s v="N"/>
    <s v="Transport"/>
    <s v="N"/>
    <s v="S"/>
    <s v="NT"/>
    <n v="0.21"/>
    <s v="5Y"/>
    <n v="3.07"/>
  </r>
  <r>
    <x v="1"/>
    <s v="2"/>
    <d v="2026-05-28T00:00:00"/>
    <s v="87100"/>
    <s v="21320"/>
    <s v=""/>
    <s v=""/>
    <s v="115967"/>
    <s v="115967"/>
    <s v="999999"/>
    <s v="XT259768456TS"/>
    <s v="N"/>
    <s v="Transport"/>
    <s v="N"/>
    <s v="S"/>
    <s v="NT"/>
    <n v="0.23"/>
    <s v="5Y"/>
    <n v="3.07"/>
  </r>
  <r>
    <x v="1"/>
    <s v="2"/>
    <d v="2026-05-28T00:00:00"/>
    <s v="21130"/>
    <s v="21320"/>
    <s v=""/>
    <s v=""/>
    <s v="118194"/>
    <s v="118194"/>
    <s v="999999"/>
    <s v="XT259768513TS"/>
    <s v="N"/>
    <s v="Transport"/>
    <s v="N"/>
    <s v="S"/>
    <s v="ND"/>
    <n v="0.14"/>
    <s v="5Y"/>
    <n v="3.07"/>
  </r>
  <r>
    <x v="1"/>
    <s v="2"/>
    <d v="2026-05-28T00:00:00"/>
    <s v="59240"/>
    <s v="21320"/>
    <s v=""/>
    <s v=""/>
    <s v="115655"/>
    <s v="115655"/>
    <s v="999999"/>
    <s v="XT259768822TS"/>
    <s v="N"/>
    <s v="Transport"/>
    <s v="N"/>
    <s v="S"/>
    <s v="NT"/>
    <n v="0.25"/>
    <s v="5Y"/>
    <n v="3.07"/>
  </r>
  <r>
    <x v="1"/>
    <s v="2"/>
    <d v="2026-05-28T00:00:00"/>
    <s v="29100"/>
    <s v="21320"/>
    <s v=""/>
    <s v=""/>
    <s v="117121"/>
    <s v="117121"/>
    <s v="999999"/>
    <s v="XT259769638TS"/>
    <s v="N"/>
    <s v="Transport"/>
    <s v="N"/>
    <s v="S"/>
    <s v="NT"/>
    <n v="0.25"/>
    <s v="5Y"/>
    <n v="3.07"/>
  </r>
  <r>
    <x v="1"/>
    <s v="2"/>
    <d v="2026-05-28T00:00:00"/>
    <s v="29100"/>
    <s v="21320"/>
    <s v=""/>
    <s v=""/>
    <s v="117121"/>
    <s v="117121"/>
    <s v="999999"/>
    <s v="XT259769638TS"/>
    <s v="N"/>
    <s v="Supplement Etiquette Non Conforme"/>
    <s v="N"/>
    <m/>
    <s v="NT"/>
    <n v="0"/>
    <s v="5Y"/>
    <n v="2"/>
  </r>
  <r>
    <x v="1"/>
    <s v="2"/>
    <d v="2026-05-28T00:00:00"/>
    <s v="42170"/>
    <s v="21320"/>
    <s v=""/>
    <s v=""/>
    <s v="114657"/>
    <s v="114657"/>
    <s v="999999"/>
    <s v="XT259769686TS"/>
    <s v="N"/>
    <s v="Transport"/>
    <s v="N"/>
    <s v="S"/>
    <s v="NT"/>
    <n v="0.55"/>
    <s v="5Y"/>
    <n v="3.17"/>
  </r>
  <r>
    <x v="1"/>
    <s v="2"/>
    <d v="2026-05-28T00:00:00"/>
    <s v="42170"/>
    <s v="21320"/>
    <s v=""/>
    <s v=""/>
    <s v="114657"/>
    <s v="114657"/>
    <s v="999999"/>
    <s v="XT259769686TS"/>
    <s v="N"/>
    <s v="Supplement Etiquette Non Conforme"/>
    <s v="N"/>
    <m/>
    <s v="NT"/>
    <n v="0"/>
    <s v="5Y"/>
    <n v="2"/>
  </r>
  <r>
    <x v="1"/>
    <s v="2"/>
    <d v="2026-05-28T00:00:00"/>
    <s v="18700"/>
    <s v="21320"/>
    <s v=""/>
    <s v=""/>
    <s v="117007"/>
    <s v="117007"/>
    <s v="999999"/>
    <s v="XT259778073TS"/>
    <s v="N"/>
    <s v="Transport"/>
    <s v="N"/>
    <s v="S"/>
    <s v="NT"/>
    <n v="0.29"/>
    <s v="5Y"/>
    <n v="3.07"/>
  </r>
  <r>
    <x v="1"/>
    <s v="2"/>
    <d v="2026-05-28T00:00:00"/>
    <s v="29170"/>
    <s v="21320"/>
    <s v=""/>
    <s v=""/>
    <s v="115992"/>
    <s v="115992"/>
    <s v="999999"/>
    <s v="XT259779635TS"/>
    <s v="N"/>
    <s v="Transport"/>
    <s v="N"/>
    <s v="S"/>
    <s v="NT"/>
    <n v="0.12"/>
    <s v="5Y"/>
    <n v="3.07"/>
  </r>
  <r>
    <x v="1"/>
    <s v="2"/>
    <d v="2026-05-28T00:00:00"/>
    <s v="38360"/>
    <s v="21320"/>
    <s v=""/>
    <s v=""/>
    <s v="110915"/>
    <s v="110915"/>
    <s v="999999"/>
    <s v="XT259782988TS"/>
    <s v="N"/>
    <s v="Transport"/>
    <s v="N"/>
    <s v="S"/>
    <s v="NT"/>
    <n v="0.25"/>
    <s v="5Y"/>
    <n v="3.07"/>
  </r>
  <r>
    <x v="1"/>
    <s v="2"/>
    <d v="2026-05-28T00:00:00"/>
    <s v="44000"/>
    <s v="21320"/>
    <s v=""/>
    <s v=""/>
    <s v="117418"/>
    <s v="117418"/>
    <s v="999999"/>
    <s v="XT259783691TS"/>
    <s v="N"/>
    <s v="Transport"/>
    <s v="N"/>
    <s v="S"/>
    <s v="NT"/>
    <n v="0.03"/>
    <s v="5Y"/>
    <n v="3.07"/>
  </r>
  <r>
    <x v="1"/>
    <s v="2"/>
    <d v="2026-05-28T00:00:00"/>
    <s v="74100"/>
    <s v="21320"/>
    <s v=""/>
    <s v=""/>
    <s v="116500"/>
    <s v="116500"/>
    <s v="999999"/>
    <s v="XT259785851TS"/>
    <s v="N"/>
    <s v="Transport"/>
    <s v="N"/>
    <s v="S"/>
    <s v="NT"/>
    <n v="0.17"/>
    <s v="5Y"/>
    <n v="3.07"/>
  </r>
  <r>
    <x v="1"/>
    <s v="2"/>
    <d v="2026-05-28T00:00:00"/>
    <s v="01000"/>
    <s v="21320"/>
    <s v=""/>
    <s v=""/>
    <s v="115350"/>
    <s v="115350"/>
    <s v="999999"/>
    <s v="XT259787146TS"/>
    <s v="N"/>
    <s v="Transport"/>
    <s v="N"/>
    <s v="S"/>
    <s v="NT"/>
    <n v="0.3"/>
    <s v="5Y"/>
    <n v="3.07"/>
  </r>
  <r>
    <x v="1"/>
    <s v="2"/>
    <d v="2026-05-28T00:00:00"/>
    <s v="46100"/>
    <s v="21320"/>
    <s v=""/>
    <s v=""/>
    <s v="115310"/>
    <s v="115310"/>
    <s v="999999"/>
    <s v="XT259796845TS"/>
    <s v="N"/>
    <s v="Transport"/>
    <s v="N"/>
    <s v="S"/>
    <s v="NT"/>
    <n v="0.85"/>
    <s v="5Y"/>
    <n v="3.17"/>
  </r>
  <r>
    <x v="1"/>
    <s v="2"/>
    <d v="2026-05-28T00:00:00"/>
    <s v="85200"/>
    <s v="21320"/>
    <s v=""/>
    <s v=""/>
    <s v="116824"/>
    <s v="116824"/>
    <s v="999999"/>
    <s v="XT259803802TS"/>
    <s v="N"/>
    <s v="Transport"/>
    <s v="N"/>
    <s v="S"/>
    <s v="NT"/>
    <n v="0.24"/>
    <s v="5Y"/>
    <n v="3.07"/>
  </r>
  <r>
    <x v="1"/>
    <s v="2"/>
    <d v="2026-05-28T00:00:00"/>
    <s v="91910"/>
    <s v="21320"/>
    <s v=""/>
    <s v=""/>
    <s v="115771"/>
    <s v="115771"/>
    <s v="999999"/>
    <s v="XT259806049TS"/>
    <s v="N"/>
    <s v="Transport"/>
    <s v="N"/>
    <s v="S"/>
    <s v="NT"/>
    <n v="0.21"/>
    <s v="5Y"/>
    <n v="3.07"/>
  </r>
  <r>
    <x v="1"/>
    <s v="2"/>
    <d v="2026-05-28T00:00:00"/>
    <s v="38230"/>
    <s v="21320"/>
    <s v=""/>
    <s v=""/>
    <s v="114659"/>
    <s v="114659"/>
    <s v="999999"/>
    <s v="XT259807217TS"/>
    <s v="N"/>
    <s v="Transport"/>
    <s v="N"/>
    <s v="S"/>
    <s v="NT"/>
    <n v="0.4"/>
    <s v="5Y"/>
    <n v="3.07"/>
  </r>
  <r>
    <x v="1"/>
    <s v="2"/>
    <d v="2026-05-29T00:00:00"/>
    <s v="67370"/>
    <s v="21320"/>
    <s v=""/>
    <s v=""/>
    <s v="113806"/>
    <s v="113806"/>
    <s v="999999"/>
    <s v="XT259812322TS"/>
    <s v="N"/>
    <s v="Transport"/>
    <s v="N"/>
    <s v="S"/>
    <s v="NT"/>
    <n v="0.36"/>
    <s v="5Y"/>
    <n v="3.07"/>
  </r>
  <r>
    <x v="1"/>
    <s v="2"/>
    <d v="2026-05-29T00:00:00"/>
    <s v="38450"/>
    <s v="21320"/>
    <s v=""/>
    <s v=""/>
    <s v="118201"/>
    <s v="118201"/>
    <s v="999999"/>
    <s v="XT259812469TS"/>
    <s v="N"/>
    <s v="Transport"/>
    <s v="N"/>
    <s v="S"/>
    <s v="NT"/>
    <n v="0.22"/>
    <s v="5Y"/>
    <n v="3.07"/>
  </r>
  <r>
    <x v="1"/>
    <s v="2"/>
    <d v="2026-05-29T00:00:00"/>
    <s v="86550"/>
    <s v="21320"/>
    <s v=""/>
    <s v=""/>
    <s v="115159"/>
    <s v="115159"/>
    <s v="999999"/>
    <s v="XT259813138TS"/>
    <s v="N"/>
    <s v="Transport"/>
    <s v="N"/>
    <s v="S"/>
    <s v="NT"/>
    <n v="0.12"/>
    <s v="5Y"/>
    <n v="3.07"/>
  </r>
  <r>
    <x v="1"/>
    <s v="2"/>
    <d v="2026-05-29T00:00:00"/>
    <s v="26750"/>
    <s v="21320"/>
    <s v=""/>
    <s v=""/>
    <s v="117205"/>
    <s v="117205"/>
    <s v="999999"/>
    <s v="XT259815023TS"/>
    <s v="N"/>
    <s v="Transport"/>
    <s v="N"/>
    <s v="S"/>
    <s v="NT"/>
    <n v="0.1"/>
    <s v="5Y"/>
    <n v="3.07"/>
  </r>
  <r>
    <x v="1"/>
    <s v="2"/>
    <d v="2026-05-29T00:00:00"/>
    <s v="64100"/>
    <s v="21320"/>
    <s v=""/>
    <s v=""/>
    <s v="112720"/>
    <s v="112720"/>
    <s v="999999"/>
    <s v="XT259819113TS"/>
    <s v="N"/>
    <s v="Transport"/>
    <s v="N"/>
    <s v="S"/>
    <s v="NT"/>
    <n v="0.13"/>
    <s v="5Y"/>
    <n v="3.07"/>
  </r>
  <r>
    <x v="1"/>
    <s v="2"/>
    <d v="2026-05-29T00:00:00"/>
    <s v="17000"/>
    <s v="21320"/>
    <s v=""/>
    <s v=""/>
    <s v="116026"/>
    <s v="116026"/>
    <s v="999999"/>
    <s v="XT259829169TS"/>
    <s v="N"/>
    <s v="Transport"/>
    <s v="N"/>
    <s v="S"/>
    <s v="NT"/>
    <n v="0.13"/>
    <s v="5Y"/>
    <n v="3.07"/>
  </r>
  <r>
    <x v="1"/>
    <s v="2"/>
    <d v="2026-05-29T00:00:00"/>
    <s v="37130"/>
    <s v="21320"/>
    <s v=""/>
    <s v=""/>
    <s v="117113"/>
    <s v="117113"/>
    <s v="999999"/>
    <s v="XT259830462TS"/>
    <s v="N"/>
    <s v="Transport"/>
    <s v="N"/>
    <s v="S"/>
    <s v="NT"/>
    <n v="0.09"/>
    <s v="5Y"/>
    <n v="3.07"/>
  </r>
  <r>
    <x v="1"/>
    <s v="2"/>
    <d v="2026-05-29T00:00:00"/>
    <s v="59494"/>
    <s v="21320"/>
    <s v=""/>
    <s v=""/>
    <s v="117725"/>
    <s v="117725"/>
    <s v="999999"/>
    <s v="XT259842085TS"/>
    <s v="N"/>
    <s v="Transport"/>
    <s v="N"/>
    <s v="S"/>
    <s v="NT"/>
    <n v="0.35"/>
    <s v="5Y"/>
    <n v="3.07"/>
  </r>
  <r>
    <x v="1"/>
    <s v="2"/>
    <d v="2026-05-29T00:00:00"/>
    <s v="74320"/>
    <s v="21320"/>
    <s v=""/>
    <s v=""/>
    <s v="114390"/>
    <s v="114390"/>
    <s v="999999"/>
    <s v="XT259856354TS"/>
    <s v="N"/>
    <s v="Transport"/>
    <s v="N"/>
    <s v="S"/>
    <s v="NT"/>
    <n v="0.72"/>
    <s v="5Y"/>
    <n v="3.17"/>
  </r>
  <r>
    <x v="1"/>
    <s v="2"/>
    <d v="2026-05-29T00:00:00"/>
    <s v="38450"/>
    <s v="21320"/>
    <s v=""/>
    <s v=""/>
    <s v="115881"/>
    <s v="115881"/>
    <s v="999999"/>
    <s v="XT259858369TS"/>
    <s v="N"/>
    <s v="Transport"/>
    <s v="N"/>
    <s v="S"/>
    <s v="NT"/>
    <n v="0.02"/>
    <s v="5Y"/>
    <n v="3.07"/>
  </r>
  <r>
    <x v="1"/>
    <s v="2"/>
    <d v="2026-05-29T00:00:00"/>
    <s v="78100"/>
    <s v="21320"/>
    <s v=""/>
    <s v=""/>
    <s v="115577"/>
    <s v="115577"/>
    <s v="999999"/>
    <s v="XT259860504TS"/>
    <s v="N"/>
    <s v="Transport"/>
    <s v="N"/>
    <s v="S"/>
    <s v="NT"/>
    <n v="0.2"/>
    <s v="5Y"/>
    <n v="3.07"/>
  </r>
  <r>
    <x v="1"/>
    <s v="2"/>
    <d v="2026-05-29T00:00:00"/>
    <s v="56150"/>
    <s v="21320"/>
    <s v=""/>
    <s v=""/>
    <s v="117632"/>
    <s v="117632"/>
    <s v="999999"/>
    <s v="XT259860610TS"/>
    <s v="N"/>
    <s v="Transport"/>
    <s v="N"/>
    <s v="S"/>
    <s v="NT"/>
    <n v="0.95"/>
    <s v="5Y"/>
    <n v="3.17"/>
  </r>
  <r>
    <x v="1"/>
    <s v="2"/>
    <d v="2026-05-29T00:00:00"/>
    <s v="78100"/>
    <s v="21320"/>
    <s v=""/>
    <s v=""/>
    <s v="117537"/>
    <s v="117537"/>
    <s v="999999"/>
    <s v="XT259866731TS"/>
    <s v="N"/>
    <s v="Transport"/>
    <s v="N"/>
    <s v="S"/>
    <s v="NT"/>
    <n v="0.7"/>
    <s v="5Y"/>
    <n v="3.17"/>
  </r>
  <r>
    <x v="1"/>
    <s v="2"/>
    <d v="2026-05-29T00:00:00"/>
    <s v="78510"/>
    <s v="21320"/>
    <s v=""/>
    <s v=""/>
    <s v="118420"/>
    <s v="118420"/>
    <s v="999999"/>
    <s v="XT259868278TS"/>
    <s v="N"/>
    <s v="Transport"/>
    <s v="N"/>
    <s v="S"/>
    <s v="NT"/>
    <n v="0.24"/>
    <s v="5Y"/>
    <n v="3.07"/>
  </r>
  <r>
    <x v="1"/>
    <s v="2"/>
    <d v="2026-05-29T00:00:00"/>
    <s v="30200"/>
    <s v="21320"/>
    <s v=""/>
    <s v=""/>
    <s v="115986"/>
    <s v="115986"/>
    <s v="999999"/>
    <s v="XT259871833TS"/>
    <s v="N"/>
    <s v="Transport"/>
    <s v="N"/>
    <s v="S"/>
    <s v="NT"/>
    <n v="0.11"/>
    <s v="5Y"/>
    <n v="3.07"/>
  </r>
  <r>
    <x v="1"/>
    <s v="2"/>
    <d v="2026-05-29T00:00:00"/>
    <s v="69220"/>
    <s v="21320"/>
    <s v=""/>
    <s v=""/>
    <s v="115289"/>
    <s v="115289"/>
    <s v="999999"/>
    <s v="XT259873542TS"/>
    <s v="N"/>
    <s v="Transport"/>
    <s v="N"/>
    <s v="S"/>
    <s v="NT"/>
    <n v="0.19"/>
    <s v="5Y"/>
    <n v="3.07"/>
  </r>
  <r>
    <x v="1"/>
    <s v="2"/>
    <d v="2026-05-29T00:00:00"/>
    <s v="64100"/>
    <s v="21320"/>
    <s v=""/>
    <s v=""/>
    <s v="116698"/>
    <s v="116698"/>
    <s v="999999"/>
    <s v="XT259876115TS"/>
    <s v="N"/>
    <s v="Transport"/>
    <s v="N"/>
    <s v="S"/>
    <s v="NT"/>
    <n v="0.33"/>
    <s v="5Y"/>
    <n v="3.07"/>
  </r>
  <r>
    <x v="1"/>
    <s v="2"/>
    <d v="2026-05-29T00:00:00"/>
    <s v="33650"/>
    <s v="21320"/>
    <s v=""/>
    <s v=""/>
    <s v="114943"/>
    <s v="114943"/>
    <s v="999999"/>
    <s v="XT259876169TS"/>
    <s v="N"/>
    <s v="Transport"/>
    <s v="N"/>
    <s v="S"/>
    <s v="NT"/>
    <n v="0.35"/>
    <s v="5Y"/>
    <n v="3.07"/>
  </r>
  <r>
    <x v="1"/>
    <s v="2"/>
    <d v="2026-05-29T00:00:00"/>
    <s v="27210"/>
    <s v="21320"/>
    <s v=""/>
    <s v=""/>
    <s v="117962"/>
    <s v="117962"/>
    <s v="999999"/>
    <s v="XT259878275TS"/>
    <s v="N"/>
    <s v="Transport"/>
    <s v="N"/>
    <s v="S"/>
    <s v="NT"/>
    <n v="0.49"/>
    <s v="5Y"/>
    <n v="3.07"/>
  </r>
  <r>
    <x v="1"/>
    <s v="2"/>
    <d v="2026-05-29T00:00:00"/>
    <s v="49300"/>
    <s v="21320"/>
    <s v=""/>
    <s v=""/>
    <s v="116788"/>
    <s v="116788"/>
    <s v="999999"/>
    <s v="XT259880129TS"/>
    <s v="N"/>
    <s v="Transport"/>
    <s v="N"/>
    <s v="S"/>
    <s v="NT"/>
    <n v="0.13"/>
    <s v="5Y"/>
    <n v="3.07"/>
  </r>
  <r>
    <x v="1"/>
    <s v="2"/>
    <d v="2026-05-29T00:00:00"/>
    <s v="13790"/>
    <s v="21320"/>
    <s v=""/>
    <s v=""/>
    <s v="116939"/>
    <s v="116939"/>
    <s v="999999"/>
    <s v="XT259882615TS"/>
    <s v="N"/>
    <s v="Transport"/>
    <s v="N"/>
    <s v="S"/>
    <s v="NT"/>
    <n v="0.9"/>
    <s v="5Y"/>
    <n v="3.17"/>
  </r>
  <r>
    <x v="1"/>
    <s v="2"/>
    <d v="2026-05-29T00:00:00"/>
    <s v="67240"/>
    <s v="21320"/>
    <s v=""/>
    <s v=""/>
    <s v="116662"/>
    <s v="116662"/>
    <s v="999999"/>
    <s v="XT259883200TS"/>
    <s v="N"/>
    <s v="Transport"/>
    <s v="N"/>
    <s v="S"/>
    <s v="NT"/>
    <n v="0.12"/>
    <s v="5Y"/>
    <n v="3.07"/>
  </r>
  <r>
    <x v="1"/>
    <s v="2"/>
    <d v="2026-05-29T00:00:00"/>
    <s v="10000"/>
    <s v="21320"/>
    <s v=""/>
    <s v=""/>
    <s v="118502"/>
    <s v="118502"/>
    <s v="999999"/>
    <s v="XT259884196TS"/>
    <s v="N"/>
    <s v="Transport"/>
    <s v="N"/>
    <s v="S"/>
    <s v="NR"/>
    <n v="0.22"/>
    <s v="5Y"/>
    <n v="3.07"/>
  </r>
  <r>
    <x v="1"/>
    <s v="2"/>
    <d v="2026-05-29T00:00:00"/>
    <s v="41350"/>
    <s v="21320"/>
    <s v=""/>
    <s v=""/>
    <s v="116699"/>
    <s v="116699"/>
    <s v="999999"/>
    <s v="XT259884338TS"/>
    <s v="N"/>
    <s v="Transport"/>
    <s v="N"/>
    <s v="S"/>
    <s v="NT"/>
    <n v="0.8"/>
    <s v="5Y"/>
    <n v="3.17"/>
  </r>
  <r>
    <x v="1"/>
    <s v="2"/>
    <d v="2026-05-29T00:00:00"/>
    <s v="17220"/>
    <s v="21320"/>
    <s v=""/>
    <s v=""/>
    <s v="115272"/>
    <s v="115272"/>
    <s v="999999"/>
    <s v="XT259890245TS"/>
    <s v="N"/>
    <s v="Transport"/>
    <s v="N"/>
    <s v="S"/>
    <s v="NT"/>
    <n v="0.22"/>
    <s v="5Y"/>
    <n v="3.07"/>
  </r>
  <r>
    <x v="1"/>
    <s v="2"/>
    <d v="2026-05-29T00:00:00"/>
    <s v="75019"/>
    <s v="21320"/>
    <s v=""/>
    <s v=""/>
    <s v="118083"/>
    <s v="118083"/>
    <s v="999999"/>
    <s v="XT259894851TS"/>
    <s v="N"/>
    <s v="Transport"/>
    <s v="N"/>
    <s v="S"/>
    <s v="NT"/>
    <n v="0.37"/>
    <s v="5Y"/>
    <n v="3.07"/>
  </r>
  <r>
    <x v="1"/>
    <s v="2"/>
    <d v="2026-05-29T00:00:00"/>
    <s v="34270"/>
    <s v="21320"/>
    <s v=""/>
    <s v=""/>
    <s v="115129"/>
    <s v="115129"/>
    <s v="999999"/>
    <s v="XT259897481TS"/>
    <s v="N"/>
    <s v="Transport"/>
    <s v="N"/>
    <s v="S"/>
    <s v="NT"/>
    <n v="0.03"/>
    <s v="5Y"/>
    <n v="3.07"/>
  </r>
  <r>
    <x v="1"/>
    <s v="2"/>
    <d v="2026-05-29T00:00:00"/>
    <s v="42155"/>
    <s v="21320"/>
    <s v=""/>
    <s v=""/>
    <s v="115107"/>
    <s v="115107"/>
    <s v="999999"/>
    <s v="XT259902164TS"/>
    <s v="N"/>
    <s v="Transport"/>
    <s v="N"/>
    <s v="S"/>
    <s v="NT"/>
    <n v="0.17"/>
    <s v="5Y"/>
    <n v="3.07"/>
  </r>
  <r>
    <x v="1"/>
    <s v="2"/>
    <d v="2026-05-29T00:00:00"/>
    <s v="30670"/>
    <s v="21320"/>
    <s v=""/>
    <s v=""/>
    <s v="117957"/>
    <s v="117957"/>
    <s v="999999"/>
    <s v="XT259902765TS"/>
    <s v="N"/>
    <s v="Transport"/>
    <s v="N"/>
    <s v="S"/>
    <s v="NT"/>
    <n v="0.22"/>
    <s v="5Y"/>
    <n v="3.07"/>
  </r>
  <r>
    <x v="1"/>
    <s v="2"/>
    <d v="2026-05-29T00:00:00"/>
    <s v="45680"/>
    <s v="21320"/>
    <s v=""/>
    <s v=""/>
    <s v="116760"/>
    <s v="116760"/>
    <s v="999999"/>
    <s v="XT259906515TS"/>
    <s v="N"/>
    <s v="Transport"/>
    <s v="N"/>
    <s v="S"/>
    <s v="NT"/>
    <n v="0.71"/>
    <s v="5Y"/>
    <n v="3.17"/>
  </r>
  <r>
    <x v="1"/>
    <s v="2"/>
    <d v="2026-05-29T00:00:00"/>
    <s v="59250"/>
    <s v="21320"/>
    <s v=""/>
    <s v=""/>
    <s v="115739"/>
    <s v="115739"/>
    <s v="999999"/>
    <s v="XT259914445TS"/>
    <s v="N"/>
    <s v="Transport"/>
    <s v="N"/>
    <s v="S"/>
    <s v="NT"/>
    <n v="0.03"/>
    <s v="5Y"/>
    <n v="3.07"/>
  </r>
  <r>
    <x v="1"/>
    <s v="2"/>
    <d v="2026-05-30T00:00:00"/>
    <s v="27160"/>
    <s v="21320"/>
    <s v=""/>
    <s v=""/>
    <s v="117162"/>
    <s v="117162"/>
    <s v="999999"/>
    <s v="XT259915843TS"/>
    <s v="N"/>
    <s v="Transport"/>
    <s v="N"/>
    <s v="S"/>
    <s v="NT"/>
    <n v="0.23"/>
    <s v="5Y"/>
    <n v="3.07"/>
  </r>
  <r>
    <x v="1"/>
    <s v="2"/>
    <d v="2026-05-30T00:00:00"/>
    <s v="56000"/>
    <s v="21320"/>
    <s v=""/>
    <s v=""/>
    <s v="111550"/>
    <s v="111550"/>
    <s v="999999"/>
    <s v="XT259923235TS"/>
    <s v="N"/>
    <s v="Transport"/>
    <s v="N"/>
    <s v="S"/>
    <s v="NT"/>
    <n v="0.35"/>
    <s v="5Y"/>
    <n v="3.07"/>
  </r>
  <r>
    <x v="1"/>
    <s v="2"/>
    <d v="2026-05-30T00:00:00"/>
    <s v="17140"/>
    <s v="21320"/>
    <s v=""/>
    <s v=""/>
    <s v="117918"/>
    <s v="117918"/>
    <s v="999999"/>
    <s v="XT259926571TS"/>
    <s v="N"/>
    <s v="Transport"/>
    <s v="N"/>
    <s v="S"/>
    <s v="NT"/>
    <n v="0.62"/>
    <s v="5Y"/>
    <n v="3.17"/>
  </r>
  <r>
    <x v="1"/>
    <s v="2"/>
    <d v="2026-05-30T00:00:00"/>
    <s v="33600"/>
    <s v="21320"/>
    <s v=""/>
    <s v=""/>
    <s v="115696"/>
    <s v="115696"/>
    <s v="999999"/>
    <s v="XT259927152TS"/>
    <s v="N"/>
    <s v="Transport"/>
    <s v="N"/>
    <s v="S"/>
    <s v="NT"/>
    <n v="0.21"/>
    <s v="5Y"/>
    <n v="3.07"/>
  </r>
  <r>
    <x v="1"/>
    <s v="2"/>
    <d v="2026-05-30T00:00:00"/>
    <s v="81150"/>
    <s v="21320"/>
    <s v=""/>
    <s v=""/>
    <s v="116188"/>
    <s v="116188"/>
    <s v="999999"/>
    <s v="XT259927400TS"/>
    <s v="N"/>
    <s v="Transport"/>
    <s v="N"/>
    <s v="S"/>
    <s v="NT"/>
    <n v="0.3"/>
    <s v="5Y"/>
    <n v="3.07"/>
  </r>
  <r>
    <x v="1"/>
    <s v="2"/>
    <d v="2026-05-30T00:00:00"/>
    <s v="75019"/>
    <s v="21320"/>
    <s v=""/>
    <s v=""/>
    <s v="117843"/>
    <s v="117843"/>
    <s v="999999"/>
    <s v="XT259930338TS"/>
    <s v="N"/>
    <s v="Transport"/>
    <s v="N"/>
    <s v="S"/>
    <s v="NT"/>
    <n v="0.2"/>
    <s v="5Y"/>
    <n v="3.07"/>
  </r>
  <r>
    <x v="1"/>
    <s v="2"/>
    <d v="2026-05-30T00:00:00"/>
    <s v="92600"/>
    <s v="21320"/>
    <s v=""/>
    <s v=""/>
    <s v="116769"/>
    <s v="116769"/>
    <s v="999999"/>
    <s v="XT259936675TS"/>
    <s v="N"/>
    <s v="Transport"/>
    <s v="N"/>
    <s v="S"/>
    <s v="NT"/>
    <n v="0.11"/>
    <s v="5Y"/>
    <n v="3.07"/>
  </r>
  <r>
    <x v="1"/>
    <s v="2"/>
    <d v="2026-05-30T00:00:00"/>
    <s v="92600"/>
    <s v="21320"/>
    <s v=""/>
    <s v=""/>
    <s v="114147"/>
    <s v="114147"/>
    <s v="999999"/>
    <s v="XT259936980TS"/>
    <s v="N"/>
    <s v="Transport"/>
    <s v="N"/>
    <s v="S"/>
    <s v="NT"/>
    <n v="0.09"/>
    <s v="5Y"/>
    <n v="3.07"/>
  </r>
  <r>
    <x v="1"/>
    <s v="2"/>
    <d v="2026-05-30T00:00:00"/>
    <s v="75016"/>
    <s v="21320"/>
    <s v=""/>
    <s v=""/>
    <s v="118407"/>
    <s v="118407"/>
    <s v="999999"/>
    <s v="XT259944867TS"/>
    <s v="N"/>
    <s v="Transport"/>
    <s v="N"/>
    <s v="S"/>
    <s v="NT"/>
    <n v="0.22"/>
    <s v="5Y"/>
    <n v="3.07"/>
  </r>
  <r>
    <x v="1"/>
    <s v="2"/>
    <d v="2026-05-30T00:00:00"/>
    <s v="55100"/>
    <s v="21320"/>
    <s v=""/>
    <s v=""/>
    <s v="115103"/>
    <s v="115103"/>
    <s v="999999"/>
    <s v="XT259957208TS"/>
    <s v="N"/>
    <s v="Transport"/>
    <s v="N"/>
    <s v="S"/>
    <s v="NT"/>
    <n v="0.27"/>
    <s v="5Y"/>
    <n v="3.07"/>
  </r>
  <r>
    <x v="1"/>
    <s v="2"/>
    <d v="2026-05-30T00:00:00"/>
    <s v="51130"/>
    <s v="21320"/>
    <s v=""/>
    <s v=""/>
    <s v="118488"/>
    <s v="118488"/>
    <s v="999999"/>
    <s v="XT259957653TS"/>
    <s v="N"/>
    <s v="Transport"/>
    <s v="N"/>
    <s v="S"/>
    <s v="NT"/>
    <n v="0.27"/>
    <s v="5Y"/>
    <n v="3.07"/>
  </r>
  <r>
    <x v="1"/>
    <s v="2"/>
    <d v="2026-05-30T00:00:00"/>
    <s v="56250"/>
    <s v="21320"/>
    <s v=""/>
    <s v=""/>
    <s v="113075"/>
    <s v="113075"/>
    <s v="999999"/>
    <s v="XT259958322TS"/>
    <s v="N"/>
    <s v="Transport"/>
    <s v="N"/>
    <s v="S"/>
    <s v="NT"/>
    <n v="0.08"/>
    <s v="5Y"/>
    <n v="3.07"/>
  </r>
  <r>
    <x v="1"/>
    <s v="2"/>
    <d v="2026-05-30T00:00:00"/>
    <s v="31520"/>
    <s v="21320"/>
    <s v=""/>
    <s v=""/>
    <s v="117595"/>
    <s v="117595"/>
    <s v="999999"/>
    <s v="XT259961397TS"/>
    <s v="N"/>
    <s v="Transport"/>
    <s v="N"/>
    <s v="S"/>
    <s v="NT"/>
    <n v="0.24"/>
    <s v="5Y"/>
    <n v="3.07"/>
  </r>
  <r>
    <x v="1"/>
    <s v="2"/>
    <d v="2026-05-30T00:00:00"/>
    <s v="74580"/>
    <s v="21320"/>
    <s v=""/>
    <s v=""/>
    <s v="118697"/>
    <s v="118697"/>
    <s v="999999"/>
    <s v="XT259966037TS"/>
    <s v="N"/>
    <s v="Transport"/>
    <s v="N"/>
    <s v="S"/>
    <s v="NT"/>
    <n v="0.66"/>
    <s v="5Y"/>
    <n v="3.17"/>
  </r>
  <r>
    <x v="1"/>
    <s v="2"/>
    <d v="2026-05-30T00:00:00"/>
    <s v="91420"/>
    <s v="21320"/>
    <s v=""/>
    <s v=""/>
    <s v="118280"/>
    <s v="118280"/>
    <s v="999999"/>
    <s v="XT259967077TS"/>
    <s v="N"/>
    <s v="Transport"/>
    <s v="N"/>
    <s v="S"/>
    <s v="NT"/>
    <n v="0.13"/>
    <s v="5Y"/>
    <n v="3.07"/>
  </r>
  <r>
    <x v="1"/>
    <s v="2"/>
    <d v="2026-05-30T00:00:00"/>
    <s v="38100"/>
    <s v="21320"/>
    <s v=""/>
    <s v=""/>
    <s v="117868"/>
    <s v="117868"/>
    <s v="999999"/>
    <s v="XT259967386TS"/>
    <s v="N"/>
    <s v="Transport"/>
    <s v="N"/>
    <s v="S"/>
    <s v="NT"/>
    <n v="0.09"/>
    <s v="5Y"/>
    <n v="3.07"/>
  </r>
  <r>
    <x v="1"/>
    <s v="2"/>
    <d v="2026-05-30T00:00:00"/>
    <s v="57950"/>
    <s v="21320"/>
    <s v=""/>
    <s v=""/>
    <s v="115309"/>
    <s v="115309"/>
    <s v="999999"/>
    <s v="XT259970442TS"/>
    <s v="N"/>
    <s v="Transport"/>
    <s v="N"/>
    <s v="S"/>
    <s v="NT"/>
    <n v="0.2"/>
    <s v="5Y"/>
    <n v="3.07"/>
  </r>
  <r>
    <x v="1"/>
    <s v="2"/>
    <d v="2026-05-30T00:00:00"/>
    <s v="64320"/>
    <s v="21320"/>
    <s v=""/>
    <s v=""/>
    <s v="116211"/>
    <s v="116211"/>
    <s v="999999"/>
    <s v="XT259972593TS"/>
    <s v="N"/>
    <s v="Transport"/>
    <s v="N"/>
    <s v="S"/>
    <s v="NT"/>
    <n v="0.27"/>
    <s v="5Y"/>
    <n v="3.07"/>
  </r>
  <r>
    <x v="1"/>
    <s v="2"/>
    <d v="2026-05-30T00:00:00"/>
    <s v="44100"/>
    <s v="21320"/>
    <s v=""/>
    <s v=""/>
    <s v="116798"/>
    <s v="116798"/>
    <s v="999999"/>
    <s v="XT259974183TS"/>
    <s v="N"/>
    <s v="Transport"/>
    <s v="N"/>
    <s v="S"/>
    <s v="NT"/>
    <n v="0.22"/>
    <s v="5Y"/>
    <n v="3.07"/>
  </r>
  <r>
    <x v="1"/>
    <s v="2"/>
    <d v="2026-05-31T00:00:00"/>
    <s v="38360"/>
    <s v="21320"/>
    <s v=""/>
    <s v=""/>
    <s v="118611"/>
    <s v="118611"/>
    <s v="999999"/>
    <s v="XT259999812TS"/>
    <s v="N"/>
    <s v="Transport"/>
    <s v="N"/>
    <s v="S"/>
    <s v="NT"/>
    <n v="0.19"/>
    <s v="5Y"/>
    <n v="3.07"/>
  </r>
  <r>
    <x v="1"/>
    <s v="2"/>
    <d v="2026-05-31T00:00:00"/>
    <s v="91190"/>
    <s v="21320"/>
    <s v=""/>
    <s v=""/>
    <s v="118657"/>
    <s v="118657"/>
    <s v="999999"/>
    <s v="XT260000706TS"/>
    <s v="N"/>
    <s v="Transport"/>
    <s v="N"/>
    <s v="S"/>
    <s v="NT"/>
    <n v="0.11"/>
    <s v="5Y"/>
    <n v="3.07"/>
  </r>
  <r>
    <x v="1"/>
    <s v="2"/>
    <d v="2026-05-31T00:00:00"/>
    <s v="31330"/>
    <s v="21320"/>
    <s v=""/>
    <s v=""/>
    <s v="113457"/>
    <s v="113457"/>
    <s v="999999"/>
    <s v="XT260003185TS"/>
    <s v="N"/>
    <s v="Transport"/>
    <s v="N"/>
    <s v="S"/>
    <s v="NT"/>
    <n v="0.36"/>
    <s v="5Y"/>
    <n v="3.07"/>
  </r>
  <r>
    <x v="1"/>
    <s v="2"/>
    <d v="2026-05-31T00:00:00"/>
    <s v="78000"/>
    <s v="21320"/>
    <s v=""/>
    <s v=""/>
    <s v="114190"/>
    <s v="114190"/>
    <s v="999999"/>
    <s v="XT260003702TS"/>
    <s v="N"/>
    <s v="Transport"/>
    <s v="N"/>
    <s v="S"/>
    <s v="NT"/>
    <n v="0.26"/>
    <s v="5Y"/>
    <n v="3.07"/>
  </r>
  <r>
    <x v="1"/>
    <s v="2"/>
    <d v="2026-05-31T00:00:00"/>
    <s v="71170"/>
    <s v="21320"/>
    <s v=""/>
    <s v=""/>
    <s v="114543"/>
    <s v="114543"/>
    <s v="999999"/>
    <s v="XT260009254TS"/>
    <s v="N"/>
    <s v="Transport"/>
    <s v="N"/>
    <s v="S"/>
    <s v="NR"/>
    <n v="0.16"/>
    <s v="5Y"/>
    <n v="3.07"/>
  </r>
  <r>
    <x v="1"/>
    <s v="2"/>
    <d v="2026-05-31T00:00:00"/>
    <s v="29860"/>
    <s v="21320"/>
    <s v=""/>
    <s v=""/>
    <s v="118709"/>
    <s v="118709"/>
    <s v="999999"/>
    <s v="XT260009815TS"/>
    <s v="N"/>
    <s v="Transport"/>
    <s v="N"/>
    <s v="S"/>
    <s v="NT"/>
    <n v="0.22"/>
    <s v="5Y"/>
    <n v="3.07"/>
  </r>
  <r>
    <x v="1"/>
    <s v="2"/>
    <d v="2026-05-31T00:00:00"/>
    <s v="94130"/>
    <s v="21320"/>
    <s v=""/>
    <s v=""/>
    <s v="113185"/>
    <s v="113185"/>
    <s v="999999"/>
    <s v="XT260010558TS"/>
    <s v="N"/>
    <s v="Transport"/>
    <s v="N"/>
    <s v="S"/>
    <s v="NT"/>
    <n v="0.1"/>
    <s v="5Y"/>
    <n v="3.07"/>
  </r>
  <r>
    <x v="1"/>
    <s v="2"/>
    <d v="2026-05-31T00:00:00"/>
    <s v="67200"/>
    <s v="21320"/>
    <s v=""/>
    <s v=""/>
    <s v="118851"/>
    <s v="118851"/>
    <s v="999999"/>
    <s v="XT260010685TS"/>
    <s v="N"/>
    <s v="Transport"/>
    <s v="N"/>
    <s v="S"/>
    <s v="NT"/>
    <n v="0.04"/>
    <s v="5Y"/>
    <n v="3.07"/>
  </r>
  <r>
    <x v="1"/>
    <s v="2"/>
    <d v="2026-05-31T00:00:00"/>
    <s v="92500"/>
    <s v="21320"/>
    <s v=""/>
    <s v=""/>
    <s v="119023"/>
    <s v="119023"/>
    <s v="999999"/>
    <s v="XT260014360TS"/>
    <s v="N"/>
    <s v="Transport"/>
    <s v="N"/>
    <s v="S"/>
    <s v="NT"/>
    <n v="0.13"/>
    <s v="5Y"/>
    <n v="3.07"/>
  </r>
  <r>
    <x v="1"/>
    <s v="2"/>
    <d v="2026-05-31T00:00:00"/>
    <s v="46000"/>
    <s v="21320"/>
    <s v=""/>
    <s v=""/>
    <s v="116877"/>
    <s v="116877"/>
    <s v="999999"/>
    <s v="XT260014373TS"/>
    <s v="N"/>
    <s v="Transport"/>
    <s v="N"/>
    <s v="S"/>
    <s v="NT"/>
    <n v="0.19"/>
    <s v="5Y"/>
    <n v="3.07"/>
  </r>
  <r>
    <x v="1"/>
    <s v="2"/>
    <d v="2026-05-31T00:00:00"/>
    <s v="50110"/>
    <s v="21320"/>
    <s v=""/>
    <s v=""/>
    <s v="117850"/>
    <s v="117850"/>
    <s v="999999"/>
    <s v="XT260016414TS"/>
    <s v="N"/>
    <s v="Transport"/>
    <s v="N"/>
    <s v="S"/>
    <s v="NT"/>
    <n v="0.2"/>
    <s v="5Y"/>
    <n v="3.07"/>
  </r>
  <r>
    <x v="1"/>
    <s v="2"/>
    <d v="2026-05-31T00:00:00"/>
    <s v="60150"/>
    <s v="21320"/>
    <s v=""/>
    <s v=""/>
    <s v="118603"/>
    <s v="118603"/>
    <s v="999999"/>
    <s v="XT260020246TS"/>
    <s v="N"/>
    <s v="Transport"/>
    <s v="N"/>
    <s v="S"/>
    <s v="NT"/>
    <n v="0.21"/>
    <s v="5Y"/>
    <n v="3.07"/>
  </r>
  <r>
    <x v="1"/>
    <s v="2"/>
    <d v="2026-05-31T00:00:00"/>
    <s v="56110"/>
    <s v="21320"/>
    <s v=""/>
    <s v=""/>
    <s v="117696"/>
    <s v="117696"/>
    <s v="999999"/>
    <s v="XT260023401TS"/>
    <s v="N"/>
    <s v="Transport"/>
    <s v="N"/>
    <s v="S"/>
    <s v="NT"/>
    <n v="0.17"/>
    <s v="5Y"/>
    <n v="3.07"/>
  </r>
  <r>
    <x v="1"/>
    <s v="2"/>
    <d v="2026-05-31T00:00:00"/>
    <s v="59310"/>
    <s v="21320"/>
    <s v=""/>
    <s v=""/>
    <s v="116175"/>
    <s v="116175"/>
    <s v="999999"/>
    <s v="XT260024251TS"/>
    <s v="N"/>
    <s v="Transport"/>
    <s v="N"/>
    <s v="S"/>
    <s v="NT"/>
    <n v="0.22"/>
    <s v="5Y"/>
    <n v="3.07"/>
  </r>
  <r>
    <x v="1"/>
    <s v="2"/>
    <d v="2026-05-31T00:00:00"/>
    <s v="69230"/>
    <s v="21320"/>
    <s v=""/>
    <s v=""/>
    <s v="118705"/>
    <s v="118705"/>
    <s v="999999"/>
    <s v="XT260028995TS"/>
    <s v="N"/>
    <s v="Transport"/>
    <s v="N"/>
    <s v="S"/>
    <s v="NT"/>
    <n v="0.06"/>
    <s v="5Y"/>
    <n v="3.07"/>
  </r>
  <r>
    <x v="1"/>
    <s v="2"/>
    <d v="2026-05-31T00:00:00"/>
    <s v="44980"/>
    <s v="21320"/>
    <s v=""/>
    <s v=""/>
    <s v="117226"/>
    <s v="117226"/>
    <s v="999999"/>
    <s v="XT260033531TS"/>
    <s v="N"/>
    <s v="Transport"/>
    <s v="N"/>
    <s v="S"/>
    <s v="NT"/>
    <n v="0.11"/>
    <s v="5Y"/>
    <n v="3.07"/>
  </r>
  <r>
    <x v="1"/>
    <s v="2"/>
    <d v="2026-05-31T00:00:00"/>
    <s v="42190"/>
    <s v="21320"/>
    <s v=""/>
    <s v=""/>
    <s v="117391"/>
    <s v="117391"/>
    <s v="999999"/>
    <s v="XT260037326TS"/>
    <s v="N"/>
    <s v="Transport"/>
    <s v="N"/>
    <s v="S"/>
    <s v="NT"/>
    <n v="0.18"/>
    <s v="5Y"/>
    <n v="3.07"/>
  </r>
  <r>
    <x v="2"/>
    <s v="0"/>
    <d v="2026-05-29T00:00:00"/>
    <s v="21320"/>
    <s v="1300"/>
    <s v="FR"/>
    <s v="BE"/>
    <s v="Thibault De Geyter"/>
    <s v="Laruche"/>
    <s v="999999"/>
    <s v="XT328769278TS"/>
    <s v="N"/>
    <s v="Transport"/>
    <s v="N"/>
    <s v="RR"/>
    <s v="ZA"/>
    <n v="0.04"/>
    <s v="6B"/>
    <n v="0"/>
  </r>
  <r>
    <x v="2"/>
    <s v="0"/>
    <d v="2026-05-29T00:00:00"/>
    <s v="21320"/>
    <s v="1300"/>
    <s v="FR"/>
    <s v="BE"/>
    <s v="Thibault De Geyter"/>
    <s v="Laruche"/>
    <s v="999999"/>
    <s v="XT328769278TS"/>
    <s v="N"/>
    <s v="Supp Retour Expediteur Europe"/>
    <s v="N"/>
    <s v="RR"/>
    <s v="ZA"/>
    <n v="0"/>
    <s v="6B"/>
    <n v="20"/>
  </r>
  <r>
    <x v="2"/>
    <s v="0"/>
    <d v="2026-05-04T00:00:00"/>
    <s v="21320"/>
    <s v="4450208"/>
    <s v="FR"/>
    <s v="PT"/>
    <s v="Perzadayeva Jamilya"/>
    <s v="Laruche"/>
    <s v="999999"/>
    <s v="XT328868942TS"/>
    <s v="N"/>
    <s v="Transport"/>
    <s v="N"/>
    <s v="S"/>
    <s v="ZA"/>
    <n v="5.904"/>
    <s v="6B"/>
    <n v="7.35"/>
  </r>
  <r>
    <x v="2"/>
    <s v="0"/>
    <d v="2026-05-04T00:00:00"/>
    <s v="21320"/>
    <s v="1150017"/>
    <s v="FR"/>
    <s v="PT"/>
    <s v="Ramalho Vanda"/>
    <s v="Laruche"/>
    <s v="999999"/>
    <s v="XT328895673TS"/>
    <s v="N"/>
    <s v="Transport"/>
    <s v="N"/>
    <s v="S"/>
    <s v="ZA"/>
    <n v="0.93"/>
    <s v="6B"/>
    <n v="4.18"/>
  </r>
  <r>
    <x v="2"/>
    <s v="0"/>
    <d v="2026-05-04T00:00:00"/>
    <s v="21320"/>
    <s v="5400687"/>
    <s v="FR"/>
    <s v="PT"/>
    <s v="Molles Eileen"/>
    <s v="Laruche"/>
    <s v="999999"/>
    <s v="XT328923754TS"/>
    <s v="N"/>
    <s v="Transport"/>
    <s v="N"/>
    <s v="S"/>
    <s v="ZA"/>
    <n v="4.638"/>
    <s v="6B"/>
    <n v="6.71"/>
  </r>
  <r>
    <x v="2"/>
    <s v="0"/>
    <d v="2026-05-05T00:00:00"/>
    <s v="21320"/>
    <s v="2640073"/>
    <s v="FR"/>
    <s v="PT"/>
    <s v="Lind Isac"/>
    <s v="Laruche"/>
    <s v="999999"/>
    <s v="XT329002712TS"/>
    <s v="N"/>
    <s v="Transport"/>
    <s v="N"/>
    <s v="S"/>
    <s v="ZA"/>
    <n v="5.904"/>
    <s v="6B"/>
    <n v="7.35"/>
  </r>
  <r>
    <x v="2"/>
    <s v="0"/>
    <d v="2026-05-05T00:00:00"/>
    <s v="21320"/>
    <s v="1300"/>
    <s v="FR"/>
    <s v="BE"/>
    <s v="Thibault De Geyter"/>
    <s v="Laruche"/>
    <s v="999999"/>
    <s v="XT329005016TS"/>
    <s v="N"/>
    <s v="Transport"/>
    <s v="N"/>
    <s v="S"/>
    <s v="ZA"/>
    <n v="0.02"/>
    <s v="6B"/>
    <n v="3.38"/>
  </r>
  <r>
    <x v="2"/>
    <s v="0"/>
    <d v="2026-05-06T00:00:00"/>
    <s v="21320"/>
    <s v="2500926"/>
    <s v="FR"/>
    <s v="PT"/>
    <s v="Henderson Meghan"/>
    <s v="Laruche"/>
    <s v="999999"/>
    <s v="XT329054051TS"/>
    <s v="N"/>
    <s v="Transport"/>
    <s v="N"/>
    <s v="S"/>
    <s v="ZA"/>
    <n v="4.787"/>
    <s v="6B"/>
    <n v="6.71"/>
  </r>
  <r>
    <x v="2"/>
    <s v="0"/>
    <d v="2026-05-06T00:00:00"/>
    <s v="21320"/>
    <s v="2765419"/>
    <s v="FR"/>
    <s v="PT"/>
    <s v="Shkolnick Maxim"/>
    <s v="Laruche"/>
    <s v="999999"/>
    <s v="XT329071390TS"/>
    <s v="N"/>
    <s v="Transport"/>
    <s v="N"/>
    <s v="S"/>
    <s v="ZA"/>
    <n v="5.904"/>
    <s v="6B"/>
    <n v="7.35"/>
  </r>
  <r>
    <x v="2"/>
    <s v="0"/>
    <d v="2026-05-11T00:00:00"/>
    <s v="21320"/>
    <s v="1400074"/>
    <s v="FR"/>
    <s v="PT"/>
    <s v="Silva Mariana"/>
    <s v="Laruche"/>
    <s v="999999"/>
    <s v="XT329261751TS"/>
    <s v="N"/>
    <s v="Transport"/>
    <s v="N"/>
    <s v="S"/>
    <s v="ZA"/>
    <n v="0.1"/>
    <s v="6B"/>
    <n v="3.96"/>
  </r>
  <r>
    <x v="2"/>
    <s v="0"/>
    <d v="2026-05-11T00:00:00"/>
    <s v="21320"/>
    <s v="1700093"/>
    <s v="FR"/>
    <s v="PT"/>
    <s v="coelho cristina"/>
    <s v="Laruche"/>
    <s v="999999"/>
    <s v="XT329268088TS"/>
    <s v="N"/>
    <s v="Transport"/>
    <s v="N"/>
    <s v="S"/>
    <s v="ZA"/>
    <n v="4.787"/>
    <s v="6B"/>
    <n v="6.71"/>
  </r>
  <r>
    <x v="2"/>
    <s v="0"/>
    <d v="2026-05-18T00:00:00"/>
    <s v="21320"/>
    <s v="2890040"/>
    <s v="FR"/>
    <s v="PT"/>
    <s v="Caria Telma"/>
    <s v="Laruche"/>
    <s v="999999"/>
    <s v="XT329636281TS"/>
    <s v="N"/>
    <s v="Transport"/>
    <s v="N"/>
    <s v="S"/>
    <s v="ZA"/>
    <n v="0.744"/>
    <s v="6B"/>
    <n v="4.18"/>
  </r>
  <r>
    <x v="2"/>
    <s v="0"/>
    <d v="2026-05-18T00:00:00"/>
    <s v="21320"/>
    <s v="2530229"/>
    <s v="FR"/>
    <s v="PT"/>
    <s v="Krall Brittney"/>
    <s v="Laruche"/>
    <s v="999999"/>
    <s v="XT329652219TS"/>
    <s v="N"/>
    <s v="Transport"/>
    <s v="N"/>
    <s v="S"/>
    <s v="ZA"/>
    <n v="0.42"/>
    <s v="6B"/>
    <n v="3.96"/>
  </r>
  <r>
    <x v="2"/>
    <s v="0"/>
    <d v="2026-05-25T00:00:00"/>
    <s v="21320"/>
    <s v="2765095"/>
    <s v="FR"/>
    <s v="PT"/>
    <s v="Sousa Catia"/>
    <s v="Laruche"/>
    <s v="999999"/>
    <s v="XT329997427TS"/>
    <s v="N"/>
    <s v="Transport"/>
    <s v="N"/>
    <s v="S"/>
    <s v="ZA"/>
    <n v="0.23"/>
    <s v="6B"/>
    <n v="3.96"/>
  </r>
  <r>
    <x v="2"/>
    <s v="0"/>
    <d v="2026-05-26T00:00:00"/>
    <s v="21320"/>
    <s v="4050637"/>
    <s v="FR"/>
    <s v="PT"/>
    <s v="Ambar Graziella"/>
    <s v="Laruche"/>
    <s v="999999"/>
    <s v="XT330062850TS"/>
    <s v="N"/>
    <s v="Transport"/>
    <s v="N"/>
    <s v="S"/>
    <s v="ZA"/>
    <n v="0.62"/>
    <s v="6B"/>
    <n v="4.18"/>
  </r>
  <r>
    <x v="2"/>
    <s v="0"/>
    <d v="2026-05-26T00:00:00"/>
    <s v="21320"/>
    <s v="4050637"/>
    <s v="FR"/>
    <s v="PT"/>
    <s v="Ambar Graziella"/>
    <s v="Laruche"/>
    <s v="999999"/>
    <s v="XT330065768TS"/>
    <s v="N"/>
    <s v="Transport"/>
    <s v="N"/>
    <s v="S"/>
    <s v="ZA"/>
    <n v="0.62"/>
    <s v="6B"/>
    <n v="4.18"/>
  </r>
  <r>
    <x v="2"/>
    <s v="0"/>
    <d v="2026-05-26T00:00:00"/>
    <s v="21320"/>
    <s v="4050637"/>
    <s v="FR"/>
    <s v="PT"/>
    <s v="Ambar Graziella"/>
    <s v="Laruche"/>
    <s v="999999"/>
    <s v="XT330066701TS"/>
    <s v="N"/>
    <s v="Transport"/>
    <s v="N"/>
    <s v="S"/>
    <s v="ZA"/>
    <n v="2.509"/>
    <s v="6B"/>
    <n v="5.43"/>
  </r>
  <r>
    <x v="2"/>
    <s v="0"/>
    <d v="2026-05-27T00:00:00"/>
    <s v="21320"/>
    <s v="2655477"/>
    <s v="FR"/>
    <s v="PT"/>
    <s v="Zhulavska Lyubov"/>
    <s v="Laruche"/>
    <s v="999999"/>
    <s v="XT330151081TS"/>
    <s v="N"/>
    <s v="Transport"/>
    <s v="N"/>
    <s v="S"/>
    <s v="ZA"/>
    <n v="4.787"/>
    <s v="6B"/>
    <n v="6.71"/>
  </r>
  <r>
    <x v="2"/>
    <s v="0"/>
    <d v="2026-05-27T00:00:00"/>
    <s v="21320"/>
    <s v="1000109"/>
    <s v="FR"/>
    <s v="PT"/>
    <s v="Bereznikova Ekaterina"/>
    <s v="Laruche"/>
    <s v="999999"/>
    <s v="XT330157212TS"/>
    <s v="N"/>
    <s v="Transport"/>
    <s v="N"/>
    <s v="S"/>
    <s v="ZA"/>
    <n v="4.787"/>
    <s v="6B"/>
    <n v="6.71"/>
  </r>
  <r>
    <x v="2"/>
    <s v="0"/>
    <d v="2026-05-27T00:00:00"/>
    <s v="21320"/>
    <s v="2640546"/>
    <s v="FR"/>
    <s v="PT"/>
    <s v="Marques Sara"/>
    <s v="Laruche"/>
    <s v="999999"/>
    <s v="XT330172104TS"/>
    <s v="N"/>
    <s v="Transport"/>
    <s v="N"/>
    <s v="S"/>
    <s v="ZA"/>
    <n v="4.638"/>
    <s v="6B"/>
    <n v="6.71"/>
  </r>
  <r>
    <x v="2"/>
    <s v="0"/>
    <d v="2026-05-27T00:00:00"/>
    <s v="21320"/>
    <s v="1100-391"/>
    <s v="FR"/>
    <s v="PT"/>
    <s v="228HA"/>
    <s v="118312"/>
    <s v="999999"/>
    <s v="XT330178291TS"/>
    <s v="N"/>
    <s v="Transport"/>
    <s v="N"/>
    <s v="S"/>
    <s v="ZA"/>
    <n v="0.385"/>
    <s v="6B"/>
    <n v="3.96"/>
  </r>
  <r>
    <x v="2"/>
    <s v="0"/>
    <d v="2026-05-28T00:00:00"/>
    <s v="21320"/>
    <s v="4430169"/>
    <s v="FR"/>
    <s v="PT"/>
    <s v="Collia Maria Rosaria"/>
    <s v="Laruche"/>
    <s v="999999"/>
    <s v="XT330212951TS"/>
    <s v="N"/>
    <s v="Transport"/>
    <s v="N"/>
    <s v="S"/>
    <s v="ZA"/>
    <n v="0.34"/>
    <s v="6B"/>
    <n v="3.96"/>
  </r>
  <r>
    <x v="2"/>
    <s v="0"/>
    <d v="2026-05-29T00:00:00"/>
    <s v="21320"/>
    <s v="8800216"/>
    <s v="FR"/>
    <s v="PT"/>
    <s v="Mirhoseini Krista"/>
    <s v="Laruche"/>
    <s v="999999"/>
    <s v="XT330268394TS"/>
    <s v="N"/>
    <s v="Transport"/>
    <s v="N"/>
    <s v="S"/>
    <s v="ZA"/>
    <n v="4.638"/>
    <s v="6B"/>
    <n v="6.71"/>
  </r>
  <r>
    <x v="3"/>
    <s v="2"/>
    <d v="2026-04-21T00:00:00"/>
    <s v="17002"/>
    <s v="21320"/>
    <s v="ES"/>
    <s v="FR"/>
    <s v="101076"/>
    <s v="101076"/>
    <s v="999999"/>
    <s v="XT413735942TS"/>
    <s v="N"/>
    <s v="Transport"/>
    <s v="N"/>
    <s v="S"/>
    <s v="ZA"/>
    <n v="7.52"/>
    <s v="6C"/>
    <n v="12.74"/>
  </r>
  <r>
    <x v="3"/>
    <s v="2"/>
    <d v="2026-04-28T00:00:00"/>
    <s v="50259"/>
    <s v="21320"/>
    <s v="DE"/>
    <s v="FR"/>
    <s v="106492"/>
    <s v="106492"/>
    <s v="999999"/>
    <s v="XT413860675TS"/>
    <s v="N"/>
    <s v="Transport"/>
    <s v="N"/>
    <s v="S"/>
    <s v="ZA"/>
    <n v="4.532"/>
    <s v="6C"/>
    <n v="9.69"/>
  </r>
  <r>
    <x v="3"/>
    <s v="2"/>
    <d v="2026-04-29T00:00:00"/>
    <s v="21109"/>
    <s v="21320"/>
    <s v="DE"/>
    <s v="FR"/>
    <s v="105708"/>
    <s v="105708"/>
    <s v="999999"/>
    <s v="XT413866245TS"/>
    <s v="N"/>
    <s v="Transport"/>
    <s v="N"/>
    <s v="S"/>
    <s v="ZA"/>
    <n v="0.7"/>
    <s v="6C"/>
    <n v="5.55"/>
  </r>
  <r>
    <x v="3"/>
    <s v="2"/>
    <d v="2026-04-29T00:00:00"/>
    <s v="75428"/>
    <s v="21320"/>
    <s v="DE"/>
    <s v="FR"/>
    <s v="103617"/>
    <s v="103617"/>
    <s v="999999"/>
    <s v="XT413873847TS"/>
    <s v="N"/>
    <s v="Transport"/>
    <s v="N"/>
    <s v="S"/>
    <s v="ZA"/>
    <n v="4.532"/>
    <s v="6C"/>
    <n v="9.69"/>
  </r>
  <r>
    <x v="3"/>
    <s v="2"/>
    <d v="2026-04-29T00:00:00"/>
    <s v="89134"/>
    <s v="21320"/>
    <s v="DE"/>
    <s v="FR"/>
    <s v="106876"/>
    <s v="106876"/>
    <s v="999999"/>
    <s v="XT413876707TS"/>
    <s v="N"/>
    <s v="Transport"/>
    <s v="N"/>
    <s v="S"/>
    <s v="ZA"/>
    <n v="4.365"/>
    <s v="6C"/>
    <n v="9.69"/>
  </r>
  <r>
    <x v="3"/>
    <s v="2"/>
    <d v="2026-04-29T00:00:00"/>
    <s v="04442"/>
    <s v="21320"/>
    <s v="DE"/>
    <s v="FR"/>
    <s v="106669"/>
    <s v="106669"/>
    <s v="999999"/>
    <s v="XT413878376TS"/>
    <s v="N"/>
    <s v="Transport"/>
    <s v="N"/>
    <s v="S"/>
    <s v="ZA"/>
    <n v="0.744"/>
    <s v="6C"/>
    <n v="5.55"/>
  </r>
  <r>
    <x v="3"/>
    <s v="2"/>
    <d v="2026-04-29T00:00:00"/>
    <s v="74547"/>
    <s v="21320"/>
    <s v="DE"/>
    <s v="FR"/>
    <s v="107381"/>
    <s v="107381"/>
    <s v="999999"/>
    <s v="XT413880406TS"/>
    <s v="N"/>
    <s v="Transport"/>
    <s v="N"/>
    <s v="S"/>
    <s v="ZA"/>
    <n v="5.642"/>
    <s v="6C"/>
    <n v="10.35"/>
  </r>
  <r>
    <x v="3"/>
    <s v="2"/>
    <d v="2026-04-29T00:00:00"/>
    <s v="80799"/>
    <s v="21320"/>
    <s v="DE"/>
    <s v="FR"/>
    <s v="106149"/>
    <s v="106149"/>
    <s v="999999"/>
    <s v="XT413883708TS"/>
    <s v="N"/>
    <s v="Transport"/>
    <s v="N"/>
    <s v="S"/>
    <s v="ZA"/>
    <n v="4.532"/>
    <s v="6C"/>
    <n v="9.69"/>
  </r>
  <r>
    <x v="3"/>
    <s v="2"/>
    <d v="2026-04-30T00:00:00"/>
    <s v="45279"/>
    <s v="21320"/>
    <s v="DE"/>
    <s v="FR"/>
    <s v="107360"/>
    <s v="107360"/>
    <s v="999999"/>
    <s v="XT413889776TS"/>
    <s v="N"/>
    <s v="Transport"/>
    <s v="N"/>
    <s v="S"/>
    <s v="ZA"/>
    <n v="1.373"/>
    <s v="6C"/>
    <n v="5.88"/>
  </r>
  <r>
    <x v="3"/>
    <s v="2"/>
    <d v="2026-04-30T00:00:00"/>
    <s v="64739"/>
    <s v="21320"/>
    <s v="DE"/>
    <s v="FR"/>
    <s v="106700"/>
    <s v="106700"/>
    <s v="999999"/>
    <s v="XT413890519TS"/>
    <s v="N"/>
    <s v="Transport"/>
    <s v="N"/>
    <s v="S"/>
    <s v="ZA"/>
    <n v="4.787"/>
    <s v="6C"/>
    <n v="9.69"/>
  </r>
  <r>
    <x v="3"/>
    <s v="2"/>
    <d v="2026-04-30T00:00:00"/>
    <s v="2900"/>
    <s v="21320"/>
    <s v="DK"/>
    <s v="FR"/>
    <s v="106542"/>
    <s v="106542"/>
    <s v="999999"/>
    <s v="XT413896542TS"/>
    <s v="N"/>
    <s v="Transport"/>
    <s v="N"/>
    <s v="S"/>
    <s v="ZA"/>
    <n v="4.799"/>
    <s v="6C"/>
    <n v="13.83"/>
  </r>
  <r>
    <x v="3"/>
    <s v="2"/>
    <d v="2026-04-30T00:00:00"/>
    <s v="64291"/>
    <s v="21320"/>
    <s v="DE"/>
    <s v="FR"/>
    <s v="106849"/>
    <s v="106849"/>
    <s v="999999"/>
    <s v="XT413900984TS"/>
    <s v="N"/>
    <s v="Transport"/>
    <s v="N"/>
    <s v="S"/>
    <s v="ZA"/>
    <n v="6.624"/>
    <s v="6C"/>
    <n v="11.01"/>
  </r>
  <r>
    <x v="3"/>
    <s v="2"/>
    <d v="2026-04-30T00:00:00"/>
    <s v="28041"/>
    <s v="21320"/>
    <s v="ES"/>
    <s v="FR"/>
    <s v="105391"/>
    <s v="105391"/>
    <s v="999999"/>
    <s v="XT413903654TS"/>
    <s v="N"/>
    <s v="Transport"/>
    <s v="N"/>
    <s v="S"/>
    <s v="ZA"/>
    <n v="1.176"/>
    <s v="6C"/>
    <n v="6.95"/>
  </r>
  <r>
    <x v="3"/>
    <s v="2"/>
    <d v="2026-04-30T00:00:00"/>
    <s v="03502"/>
    <s v="21320"/>
    <s v="ES"/>
    <s v="FR"/>
    <s v="105857"/>
    <s v="105857"/>
    <s v="999999"/>
    <s v="XT413903800TS"/>
    <s v="N"/>
    <s v="Transport"/>
    <s v="N"/>
    <s v="S"/>
    <s v="ZA"/>
    <n v="5.086"/>
    <s v="6C"/>
    <n v="11.42"/>
  </r>
  <r>
    <x v="3"/>
    <s v="2"/>
    <d v="2026-05-01T00:00:00"/>
    <s v="5700"/>
    <s v="21320"/>
    <s v="DK"/>
    <s v="FR"/>
    <s v="107271"/>
    <s v="107271"/>
    <s v="999999"/>
    <s v="XT413904650TS"/>
    <s v="N"/>
    <s v="Transport"/>
    <s v="N"/>
    <s v="S"/>
    <s v="ZA"/>
    <n v="4.678"/>
    <s v="6C"/>
    <n v="13.83"/>
  </r>
  <r>
    <x v="3"/>
    <s v="2"/>
    <d v="2026-05-01T00:00:00"/>
    <s v="64380"/>
    <s v="21320"/>
    <s v="DE"/>
    <s v="FR"/>
    <s v="106701"/>
    <s v="106701"/>
    <s v="999999"/>
    <s v="XT413905156TS"/>
    <s v="N"/>
    <s v="Transport"/>
    <s v="N"/>
    <s v="S"/>
    <s v="ZA"/>
    <n v="4.532"/>
    <s v="6C"/>
    <n v="9.69"/>
  </r>
  <r>
    <x v="3"/>
    <s v="2"/>
    <d v="2026-05-01T00:00:00"/>
    <s v="91096"/>
    <s v="21320"/>
    <s v="DE"/>
    <s v="FR"/>
    <s v="107205"/>
    <s v="107205"/>
    <s v="999999"/>
    <s v="XT413905315TS"/>
    <s v="N"/>
    <s v="Transport"/>
    <s v="N"/>
    <s v="S"/>
    <s v="ZA"/>
    <n v="2.117"/>
    <s v="6C"/>
    <n v="8.369999999999999"/>
  </r>
  <r>
    <x v="3"/>
    <s v="2"/>
    <d v="2026-05-01T00:00:00"/>
    <s v="33617"/>
    <s v="21320"/>
    <s v="DE"/>
    <s v="FR"/>
    <s v="106649"/>
    <s v="106649"/>
    <s v="999999"/>
    <s v="XT413908271TS"/>
    <s v="N"/>
    <s v="Transport"/>
    <s v="N"/>
    <s v="S"/>
    <s v="ZA"/>
    <n v="4.638"/>
    <s v="6C"/>
    <n v="9.69"/>
  </r>
  <r>
    <x v="3"/>
    <s v="2"/>
    <d v="2026-05-01T00:00:00"/>
    <s v="68526"/>
    <s v="21320"/>
    <s v="DE"/>
    <s v="FR"/>
    <s v="107112"/>
    <s v="107112"/>
    <s v="999999"/>
    <s v="XT413909325TS"/>
    <s v="N"/>
    <s v="Transport"/>
    <s v="N"/>
    <s v="S"/>
    <s v="ZA"/>
    <n v="1.786"/>
    <s v="6C"/>
    <n v="5.88"/>
  </r>
  <r>
    <x v="3"/>
    <s v="2"/>
    <d v="2026-05-01T00:00:00"/>
    <s v="68526"/>
    <s v="21320"/>
    <s v="DE"/>
    <s v="FR"/>
    <s v="106177"/>
    <s v="106177"/>
    <s v="999999"/>
    <s v="XT413909351TS"/>
    <s v="N"/>
    <s v="Transport"/>
    <s v="N"/>
    <s v="S"/>
    <s v="ZA"/>
    <n v="0.17"/>
    <s v="6C"/>
    <n v="5.33"/>
  </r>
  <r>
    <x v="3"/>
    <s v="2"/>
    <d v="2026-05-01T00:00:00"/>
    <s v="68526"/>
    <s v="21320"/>
    <s v="DE"/>
    <s v="FR"/>
    <s v="106165"/>
    <s v="106165"/>
    <s v="999999"/>
    <s v="XT413909396TS"/>
    <s v="N"/>
    <s v="Transport"/>
    <s v="N"/>
    <s v="S"/>
    <s v="ZA"/>
    <n v="0.96"/>
    <s v="6C"/>
    <n v="5.55"/>
  </r>
  <r>
    <x v="3"/>
    <s v="2"/>
    <d v="2026-05-01T00:00:00"/>
    <s v="14532"/>
    <s v="21320"/>
    <s v="DE"/>
    <s v="FR"/>
    <s v="106744"/>
    <s v="106744"/>
    <s v="999999"/>
    <s v="XT413910350TS"/>
    <s v="N"/>
    <s v="Transport"/>
    <s v="N"/>
    <s v="S"/>
    <s v="ZA"/>
    <n v="0.783"/>
    <s v="6C"/>
    <n v="5.55"/>
  </r>
  <r>
    <x v="3"/>
    <s v="2"/>
    <d v="2026-05-01T00:00:00"/>
    <s v="4143 LR"/>
    <s v="21320"/>
    <s v="NL"/>
    <s v="FR"/>
    <s v="107967"/>
    <s v="107967"/>
    <s v="999999"/>
    <s v="XT413910394TS"/>
    <s v="N"/>
    <s v="Transport"/>
    <s v="N"/>
    <s v="S"/>
    <s v="ZA"/>
    <n v="5.808"/>
    <s v="6C"/>
    <n v="10.35"/>
  </r>
  <r>
    <x v="3"/>
    <s v="2"/>
    <d v="2026-05-01T00:00:00"/>
    <s v="41379"/>
    <s v="21320"/>
    <s v="DE"/>
    <s v="FR"/>
    <s v="107472"/>
    <s v="107472"/>
    <s v="999999"/>
    <s v="XT413910451TS"/>
    <s v="N"/>
    <s v="Transport"/>
    <s v="N"/>
    <s v="S"/>
    <s v="ZA"/>
    <n v="4.678"/>
    <s v="6C"/>
    <n v="9.69"/>
  </r>
  <r>
    <x v="3"/>
    <s v="2"/>
    <d v="2026-05-01T00:00:00"/>
    <s v="30890"/>
    <s v="21320"/>
    <s v="DE"/>
    <s v="FR"/>
    <s v="107935"/>
    <s v="107935"/>
    <s v="999999"/>
    <s v="XT413910933TS"/>
    <s v="N"/>
    <s v="Transport"/>
    <s v="N"/>
    <s v="S"/>
    <s v="ZA"/>
    <n v="4.825"/>
    <s v="6C"/>
    <n v="9.69"/>
  </r>
  <r>
    <x v="3"/>
    <s v="2"/>
    <d v="2026-05-01T00:00:00"/>
    <s v="15230"/>
    <s v="21320"/>
    <s v="DE"/>
    <s v="FR"/>
    <s v="106069"/>
    <s v="106069"/>
    <s v="999999"/>
    <s v="XT413910955TS"/>
    <s v="N"/>
    <s v="Transport"/>
    <s v="N"/>
    <s v="S"/>
    <s v="ZA"/>
    <n v="4.365"/>
    <s v="6C"/>
    <n v="9.69"/>
  </r>
  <r>
    <x v="3"/>
    <s v="2"/>
    <d v="2026-05-01T00:00:00"/>
    <s v="71116"/>
    <s v="21320"/>
    <s v="DE"/>
    <s v="FR"/>
    <s v="106925"/>
    <s v="106925"/>
    <s v="999999"/>
    <s v="XT413911465TS"/>
    <s v="N"/>
    <s v="Transport"/>
    <s v="N"/>
    <s v="S"/>
    <s v="ZA"/>
    <n v="0.595"/>
    <s v="6C"/>
    <n v="5.55"/>
  </r>
  <r>
    <x v="3"/>
    <s v="2"/>
    <d v="2026-05-02T00:00:00"/>
    <s v="96179"/>
    <s v="21320"/>
    <s v="DE"/>
    <s v="FR"/>
    <s v="103237"/>
    <s v="103237"/>
    <s v="999999"/>
    <s v="XT413911925TS"/>
    <s v="N"/>
    <s v="Transport"/>
    <s v="N"/>
    <s v="S"/>
    <s v="ZA"/>
    <n v="4.787"/>
    <s v="6C"/>
    <n v="9.69"/>
  </r>
  <r>
    <x v="3"/>
    <s v="2"/>
    <d v="2026-05-02T00:00:00"/>
    <s v="38704"/>
    <s v="21320"/>
    <s v="DE"/>
    <s v="FR"/>
    <s v="107049"/>
    <s v="107049"/>
    <s v="999999"/>
    <s v="XT413912069TS"/>
    <s v="N"/>
    <s v="Transport"/>
    <s v="N"/>
    <s v="S"/>
    <s v="ZA"/>
    <n v="0.05"/>
    <s v="6C"/>
    <n v="5.33"/>
  </r>
  <r>
    <x v="3"/>
    <s v="2"/>
    <d v="2026-05-02T00:00:00"/>
    <s v="46519"/>
    <s v="21320"/>
    <s v="DE"/>
    <s v="FR"/>
    <s v="106770"/>
    <s v="106770"/>
    <s v="999999"/>
    <s v="XT413912435TS"/>
    <s v="N"/>
    <s v="Transport"/>
    <s v="N"/>
    <s v="S"/>
    <s v="ZA"/>
    <n v="4.678"/>
    <s v="6C"/>
    <n v="9.69"/>
  </r>
  <r>
    <x v="3"/>
    <s v="2"/>
    <d v="2026-05-02T00:00:00"/>
    <s v="46519"/>
    <s v="21320"/>
    <s v="DE"/>
    <s v="FR"/>
    <s v="106770"/>
    <s v="106770"/>
    <s v="999999"/>
    <s v="XT413912435TS"/>
    <s v="N"/>
    <s v="Supplement Etiquette Non Conforme"/>
    <s v="N"/>
    <m/>
    <s v="ZA"/>
    <n v="0"/>
    <s v="6C"/>
    <n v="2"/>
  </r>
  <r>
    <x v="3"/>
    <s v="2"/>
    <d v="2026-05-02T00:00:00"/>
    <s v="4813"/>
    <s v="21320"/>
    <s v="AT"/>
    <s v="FR"/>
    <s v="108336"/>
    <s v="108336"/>
    <s v="999999"/>
    <s v="XT413912554TS"/>
    <s v="N"/>
    <s v="Transport"/>
    <s v="N"/>
    <s v="S"/>
    <s v="ZA"/>
    <n v="0.5"/>
    <s v="6C"/>
    <n v="9.470000000000001"/>
  </r>
  <r>
    <x v="3"/>
    <s v="2"/>
    <d v="2026-05-02T00:00:00"/>
    <s v="65199"/>
    <s v="21320"/>
    <s v="DE"/>
    <s v="FR"/>
    <s v="107948"/>
    <s v="107948"/>
    <s v="999999"/>
    <s v="XT413912744TS"/>
    <s v="N"/>
    <s v="Transport"/>
    <s v="N"/>
    <s v="S"/>
    <s v="ZA"/>
    <n v="4.954"/>
    <s v="6C"/>
    <n v="9.69"/>
  </r>
  <r>
    <x v="3"/>
    <s v="2"/>
    <d v="2026-05-02T00:00:00"/>
    <s v="59075"/>
    <s v="21320"/>
    <s v="DE"/>
    <s v="FR"/>
    <s v="107443"/>
    <s v="107443"/>
    <s v="999999"/>
    <s v="XT413913356TS"/>
    <s v="N"/>
    <s v="Transport"/>
    <s v="N"/>
    <s v="S"/>
    <s v="ZA"/>
    <n v="4.787"/>
    <s v="6C"/>
    <n v="9.69"/>
  </r>
  <r>
    <x v="3"/>
    <s v="2"/>
    <d v="2026-05-02T00:00:00"/>
    <s v="85567"/>
    <s v="21320"/>
    <s v="DE"/>
    <s v="FR"/>
    <s v="106909"/>
    <s v="106909"/>
    <s v="999999"/>
    <s v="XT413913585TS"/>
    <s v="N"/>
    <s v="Transport"/>
    <s v="N"/>
    <s v="S"/>
    <s v="ZA"/>
    <n v="0.775"/>
    <s v="6C"/>
    <n v="5.55"/>
  </r>
  <r>
    <x v="3"/>
    <s v="2"/>
    <d v="2026-05-02T00:00:00"/>
    <s v="3500"/>
    <s v="21320"/>
    <s v="DK"/>
    <s v="FR"/>
    <s v="104726"/>
    <s v="104726"/>
    <s v="999999"/>
    <s v="XT413914833TS"/>
    <s v="N"/>
    <s v="Transport"/>
    <s v="N"/>
    <s v="S"/>
    <s v="ZA"/>
    <n v="4.799"/>
    <s v="6C"/>
    <n v="13.83"/>
  </r>
  <r>
    <x v="3"/>
    <s v="2"/>
    <d v="2026-05-02T00:00:00"/>
    <s v="50937"/>
    <s v="21320"/>
    <s v="DE"/>
    <s v="FR"/>
    <s v="106457"/>
    <s v="106457"/>
    <s v="999999"/>
    <s v="XT413915238TS"/>
    <s v="N"/>
    <s v="Transport"/>
    <s v="N"/>
    <s v="S"/>
    <s v="ZA"/>
    <n v="5.779"/>
    <s v="6C"/>
    <n v="10.35"/>
  </r>
  <r>
    <x v="3"/>
    <s v="2"/>
    <d v="2026-05-02T00:00:00"/>
    <s v="7475 BC"/>
    <s v="21320"/>
    <s v="NL"/>
    <s v="FR"/>
    <s v="106846"/>
    <s v="106846"/>
    <s v="999999"/>
    <s v="XT413915706TS"/>
    <s v="N"/>
    <s v="Transport"/>
    <s v="N"/>
    <s v="S"/>
    <s v="ZA"/>
    <n v="5.53"/>
    <s v="6C"/>
    <n v="10.35"/>
  </r>
  <r>
    <x v="3"/>
    <s v="2"/>
    <d v="2026-05-02T00:00:00"/>
    <s v="7475 BC"/>
    <s v="21320"/>
    <s v="NL"/>
    <s v="FR"/>
    <s v="107172"/>
    <s v="107172"/>
    <s v="999999"/>
    <s v="XT413915737TS"/>
    <s v="N"/>
    <s v="Transport"/>
    <s v="N"/>
    <s v="S"/>
    <s v="ZA"/>
    <n v="4.638"/>
    <s v="6C"/>
    <n v="9.69"/>
  </r>
  <r>
    <x v="3"/>
    <s v="2"/>
    <d v="2026-05-02T00:00:00"/>
    <s v="55257"/>
    <s v="21320"/>
    <s v="DE"/>
    <s v="FR"/>
    <s v="107478"/>
    <s v="107478"/>
    <s v="999999"/>
    <s v="XT413915913TS"/>
    <s v="N"/>
    <s v="Transport"/>
    <s v="N"/>
    <s v="S"/>
    <s v="ZA"/>
    <n v="4.638"/>
    <s v="6C"/>
    <n v="9.69"/>
  </r>
  <r>
    <x v="3"/>
    <s v="2"/>
    <d v="2026-05-02T00:00:00"/>
    <s v="426 69"/>
    <s v="21320"/>
    <s v="SE"/>
    <s v="FR"/>
    <s v="105871"/>
    <s v="105871"/>
    <s v="999999"/>
    <s v="XT413916105TS"/>
    <s v="N"/>
    <s v="Transport"/>
    <s v="N"/>
    <s v="S"/>
    <s v="ZA"/>
    <n v="4.743"/>
    <s v="6C"/>
    <n v="14.68"/>
  </r>
  <r>
    <x v="3"/>
    <s v="2"/>
    <d v="2026-05-02T00:00:00"/>
    <s v="53773"/>
    <s v="21320"/>
    <s v="DE"/>
    <s v="FR"/>
    <s v="107805"/>
    <s v="107805"/>
    <s v="999999"/>
    <s v="XT413916159TS"/>
    <s v="N"/>
    <s v="Transport"/>
    <s v="N"/>
    <s v="S"/>
    <s v="ZA"/>
    <n v="4.638"/>
    <s v="6C"/>
    <n v="9.69"/>
  </r>
  <r>
    <x v="3"/>
    <s v="2"/>
    <d v="2026-05-02T00:00:00"/>
    <s v="53773"/>
    <s v="21320"/>
    <s v="DE"/>
    <s v="FR"/>
    <s v="107805"/>
    <s v="107805"/>
    <s v="999999"/>
    <s v="XT413916159TS"/>
    <s v="N"/>
    <s v="Supplement Etiquette Non Conforme"/>
    <s v="N"/>
    <m/>
    <s v="ZA"/>
    <n v="0"/>
    <s v="6C"/>
    <n v="2"/>
  </r>
  <r>
    <x v="3"/>
    <s v="2"/>
    <d v="2026-05-02T00:00:00"/>
    <s v="14005"/>
    <s v="21320"/>
    <s v="ES"/>
    <s v="FR"/>
    <s v="105449"/>
    <s v="105449"/>
    <s v="999999"/>
    <s v="XT413916587TS"/>
    <s v="N"/>
    <s v="Transport"/>
    <s v="N"/>
    <s v="S"/>
    <s v="ZA"/>
    <n v="0.72"/>
    <s v="6C"/>
    <n v="6.62"/>
  </r>
  <r>
    <x v="3"/>
    <s v="2"/>
    <d v="2026-05-02T00:00:00"/>
    <s v="14005"/>
    <s v="21320"/>
    <s v="ES"/>
    <s v="FR"/>
    <s v="105195"/>
    <s v="105195"/>
    <s v="999999"/>
    <s v="XT413916613TS"/>
    <s v="N"/>
    <s v="Transport"/>
    <s v="N"/>
    <s v="S"/>
    <s v="ZA"/>
    <n v="0.03"/>
    <s v="6C"/>
    <n v="6.4"/>
  </r>
  <r>
    <x v="3"/>
    <s v="2"/>
    <d v="2026-05-02T00:00:00"/>
    <s v="86989"/>
    <s v="21320"/>
    <s v="DE"/>
    <s v="FR"/>
    <s v="106920"/>
    <s v="106920"/>
    <s v="999999"/>
    <s v="XT413916644TS"/>
    <s v="N"/>
    <s v="Transport"/>
    <s v="N"/>
    <s v="S"/>
    <s v="ZA"/>
    <n v="4.638"/>
    <s v="6C"/>
    <n v="9.69"/>
  </r>
  <r>
    <x v="3"/>
    <s v="2"/>
    <d v="2026-05-02T00:00:00"/>
    <s v="69251"/>
    <s v="21320"/>
    <s v="DE"/>
    <s v="FR"/>
    <s v="108018"/>
    <s v="108018"/>
    <s v="999999"/>
    <s v="XT413916975TS"/>
    <s v="N"/>
    <s v="Transport"/>
    <s v="N"/>
    <s v="S"/>
    <s v="ZA"/>
    <n v="4.266"/>
    <s v="6C"/>
    <n v="9.69"/>
  </r>
  <r>
    <x v="3"/>
    <s v="2"/>
    <d v="2026-05-02T00:00:00"/>
    <s v="2252 BE"/>
    <s v="21320"/>
    <s v="NL"/>
    <s v="FR"/>
    <s v="106079"/>
    <s v="106079"/>
    <s v="999999"/>
    <s v="XT413917021TS"/>
    <s v="N"/>
    <s v="Transport"/>
    <s v="N"/>
    <s v="S"/>
    <s v="ZA"/>
    <n v="4.799"/>
    <s v="6C"/>
    <n v="9.69"/>
  </r>
  <r>
    <x v="3"/>
    <s v="2"/>
    <d v="2026-05-02T00:00:00"/>
    <s v="83550"/>
    <s v="21320"/>
    <s v="DE"/>
    <s v="FR"/>
    <s v="105766"/>
    <s v="105766"/>
    <s v="999999"/>
    <s v="XT413917052TS"/>
    <s v="N"/>
    <s v="Transport"/>
    <s v="N"/>
    <s v="S"/>
    <s v="ZA"/>
    <n v="0.967"/>
    <s v="6C"/>
    <n v="5.55"/>
  </r>
  <r>
    <x v="3"/>
    <s v="2"/>
    <d v="2026-05-02T00:00:00"/>
    <s v="80469"/>
    <s v="21320"/>
    <s v="DE"/>
    <s v="FR"/>
    <s v="107420"/>
    <s v="107420"/>
    <s v="999999"/>
    <s v="XT413917199TS"/>
    <s v="N"/>
    <s v="Transport"/>
    <s v="N"/>
    <s v="S"/>
    <s v="ZA"/>
    <n v="4.963"/>
    <s v="6C"/>
    <n v="9.69"/>
  </r>
  <r>
    <x v="3"/>
    <s v="2"/>
    <d v="2026-05-02T00:00:00"/>
    <s v="4130"/>
    <s v="21320"/>
    <s v="BE"/>
    <s v="FR"/>
    <s v="108007"/>
    <s v="108007"/>
    <s v="999999"/>
    <s v="XT413917260TS"/>
    <s v="N"/>
    <s v="Transport"/>
    <s v="N"/>
    <s v="S"/>
    <s v="ZA"/>
    <n v="0.7"/>
    <s v="6C"/>
    <n v="4.95"/>
  </r>
  <r>
    <x v="3"/>
    <s v="2"/>
    <d v="2026-05-02T00:00:00"/>
    <s v="83550"/>
    <s v="21320"/>
    <s v="DE"/>
    <s v="FR"/>
    <s v="105974"/>
    <s v="105974"/>
    <s v="999999"/>
    <s v="XT413917401TS"/>
    <s v="N"/>
    <s v="Transport"/>
    <s v="N"/>
    <s v="S"/>
    <s v="ZA"/>
    <n v="2.842"/>
    <s v="6C"/>
    <n v="8.369999999999999"/>
  </r>
  <r>
    <x v="3"/>
    <s v="2"/>
    <d v="2026-05-02T00:00:00"/>
    <s v="83550"/>
    <s v="21320"/>
    <s v="DE"/>
    <s v="FR"/>
    <s v="106668"/>
    <s v="106668"/>
    <s v="999999"/>
    <s v="XT413917432TS"/>
    <s v="N"/>
    <s v="Transport"/>
    <s v="N"/>
    <s v="S"/>
    <s v="ZA"/>
    <n v="0.35"/>
    <s v="6C"/>
    <n v="5.33"/>
  </r>
  <r>
    <x v="3"/>
    <s v="2"/>
    <d v="2026-05-02T00:00:00"/>
    <s v="28035"/>
    <s v="21320"/>
    <s v="ES"/>
    <s v="FR"/>
    <s v="106512"/>
    <s v="106512"/>
    <s v="999999"/>
    <s v="XT413917959TS"/>
    <s v="N"/>
    <s v="Transport"/>
    <s v="N"/>
    <s v="S"/>
    <s v="ZA"/>
    <n v="0.1"/>
    <s v="6C"/>
    <n v="6.4"/>
  </r>
  <r>
    <x v="3"/>
    <s v="2"/>
    <d v="2026-05-02T00:00:00"/>
    <s v="2015 JJ"/>
    <s v="21320"/>
    <s v="NL"/>
    <s v="FR"/>
    <s v="108280"/>
    <s v="108280"/>
    <s v="999999"/>
    <s v="XT413917993TS"/>
    <s v="N"/>
    <s v="Transport"/>
    <s v="N"/>
    <s v="S"/>
    <s v="ZA"/>
    <n v="0.5"/>
    <s v="6C"/>
    <n v="5.33"/>
  </r>
  <r>
    <x v="3"/>
    <s v="2"/>
    <d v="2026-05-02T00:00:00"/>
    <s v="94239"/>
    <s v="21320"/>
    <s v="DE"/>
    <s v="FR"/>
    <s v="107906"/>
    <s v="107906"/>
    <s v="999999"/>
    <s v="XT413918000TS"/>
    <s v="N"/>
    <s v="Transport"/>
    <s v="N"/>
    <s v="S"/>
    <s v="ZA"/>
    <n v="5.632"/>
    <s v="6C"/>
    <n v="10.35"/>
  </r>
  <r>
    <x v="3"/>
    <s v="2"/>
    <d v="2026-05-02T00:00:00"/>
    <s v="94239"/>
    <s v="21320"/>
    <s v="DE"/>
    <s v="FR"/>
    <s v="107923"/>
    <s v="107923"/>
    <s v="999999"/>
    <s v="XT413918203TS"/>
    <s v="N"/>
    <s v="Transport"/>
    <s v="N"/>
    <s v="S"/>
    <s v="ZA"/>
    <n v="2.352"/>
    <s v="6C"/>
    <n v="8.369999999999999"/>
  </r>
  <r>
    <x v="3"/>
    <s v="2"/>
    <d v="2026-05-02T00:00:00"/>
    <s v="65462"/>
    <s v="21320"/>
    <s v="DE"/>
    <s v="FR"/>
    <s v="103878"/>
    <s v="103878"/>
    <s v="999999"/>
    <s v="XT413918375TS"/>
    <s v="N"/>
    <s v="Transport"/>
    <s v="N"/>
    <s v="S"/>
    <s v="ZA"/>
    <n v="4.937"/>
    <s v="6C"/>
    <n v="9.69"/>
  </r>
  <r>
    <x v="3"/>
    <s v="2"/>
    <d v="2026-05-02T00:00:00"/>
    <s v="47533"/>
    <s v="21320"/>
    <s v="DE"/>
    <s v="FR"/>
    <s v="106187"/>
    <s v="106187"/>
    <s v="999999"/>
    <s v="XT413918472TS"/>
    <s v="N"/>
    <s v="Transport"/>
    <s v="N"/>
    <s v="S"/>
    <s v="ZA"/>
    <n v="2.016"/>
    <s v="6C"/>
    <n v="8.369999999999999"/>
  </r>
  <r>
    <x v="3"/>
    <s v="2"/>
    <d v="2026-05-02T00:00:00"/>
    <s v="72072"/>
    <s v="21320"/>
    <s v="DE"/>
    <s v="FR"/>
    <s v="106907"/>
    <s v="106907"/>
    <s v="999999"/>
    <s v="XT413918659TS"/>
    <s v="N"/>
    <s v="Transport"/>
    <s v="N"/>
    <s v="S"/>
    <s v="ZA"/>
    <n v="0.8100000000000001"/>
    <s v="6C"/>
    <n v="5.55"/>
  </r>
  <r>
    <x v="3"/>
    <s v="2"/>
    <d v="2026-05-02T00:00:00"/>
    <s v="72072"/>
    <s v="21320"/>
    <s v="DE"/>
    <s v="FR"/>
    <s v="104786"/>
    <s v="104786"/>
    <s v="999999"/>
    <s v="XT413918821TS"/>
    <s v="N"/>
    <s v="Transport"/>
    <s v="N"/>
    <s v="S"/>
    <s v="ZA"/>
    <n v="0.614"/>
    <s v="6C"/>
    <n v="5.55"/>
  </r>
  <r>
    <x v="3"/>
    <s v="2"/>
    <d v="2026-05-02T00:00:00"/>
    <s v="21629"/>
    <s v="21320"/>
    <s v="DE"/>
    <s v="FR"/>
    <s v="106869"/>
    <s v="106869"/>
    <s v="999999"/>
    <s v="XT413918937TS"/>
    <s v="N"/>
    <s v="Transport"/>
    <s v="N"/>
    <s v="S"/>
    <s v="ZA"/>
    <n v="4.532"/>
    <s v="6C"/>
    <n v="9.69"/>
  </r>
  <r>
    <x v="3"/>
    <s v="2"/>
    <d v="2026-05-02T00:00:00"/>
    <s v="31228"/>
    <s v="21320"/>
    <s v="DE"/>
    <s v="FR"/>
    <s v="107721"/>
    <s v="107721"/>
    <s v="999999"/>
    <s v="XT413920927TS"/>
    <s v="N"/>
    <s v="Transport"/>
    <s v="N"/>
    <s v="S"/>
    <s v="ZA"/>
    <n v="4.532"/>
    <s v="6C"/>
    <n v="9.69"/>
  </r>
  <r>
    <x v="3"/>
    <s v="2"/>
    <d v="2026-05-03T00:00:00"/>
    <s v="67227"/>
    <s v="21320"/>
    <s v="DE"/>
    <s v="FR"/>
    <s v="107934"/>
    <s v="107934"/>
    <s v="999999"/>
    <s v="XT413922622TS"/>
    <s v="N"/>
    <s v="Transport"/>
    <s v="N"/>
    <s v="S"/>
    <s v="ZA"/>
    <n v="0.365"/>
    <s v="6C"/>
    <n v="5.33"/>
  </r>
  <r>
    <x v="3"/>
    <s v="2"/>
    <d v="2026-05-03T00:00:00"/>
    <s v="66606"/>
    <s v="21320"/>
    <s v="DE"/>
    <s v="FR"/>
    <s v="107292"/>
    <s v="107292"/>
    <s v="999999"/>
    <s v="XT413925399TS"/>
    <s v="N"/>
    <s v="Transport"/>
    <s v="N"/>
    <s v="S"/>
    <s v="ZA"/>
    <n v="3.226"/>
    <s v="6C"/>
    <n v="9.029999999999999"/>
  </r>
  <r>
    <x v="3"/>
    <s v="2"/>
    <d v="2026-05-03T00:00:00"/>
    <s v="08339"/>
    <s v="21320"/>
    <s v="ES"/>
    <s v="FR"/>
    <s v="105653"/>
    <s v="105653"/>
    <s v="999999"/>
    <s v="XT413926859TS"/>
    <s v="N"/>
    <s v="Transport"/>
    <s v="N"/>
    <s v="S"/>
    <s v="ZA"/>
    <n v="0.713"/>
    <s v="6C"/>
    <n v="6.62"/>
  </r>
  <r>
    <x v="3"/>
    <s v="2"/>
    <d v="2026-05-03T00:00:00"/>
    <s v="70188"/>
    <s v="21320"/>
    <s v="DE"/>
    <s v="FR"/>
    <s v="106510"/>
    <s v="106510"/>
    <s v="999999"/>
    <s v="XT413926920TS"/>
    <s v="N"/>
    <s v="Transport"/>
    <s v="N"/>
    <s v="S"/>
    <s v="ZA"/>
    <n v="4.638"/>
    <s v="6C"/>
    <n v="9.69"/>
  </r>
  <r>
    <x v="3"/>
    <s v="2"/>
    <d v="2026-05-03T00:00:00"/>
    <s v="10713"/>
    <s v="21320"/>
    <s v="DE"/>
    <s v="FR"/>
    <s v="104913"/>
    <s v="104913"/>
    <s v="999999"/>
    <s v="XT413927085TS"/>
    <s v="N"/>
    <s v="Transport"/>
    <s v="N"/>
    <s v="S"/>
    <s v="ZA"/>
    <n v="4.787"/>
    <s v="6C"/>
    <n v="9.69"/>
  </r>
  <r>
    <x v="3"/>
    <s v="2"/>
    <d v="2026-05-03T00:00:00"/>
    <s v="33161"/>
    <s v="21320"/>
    <s v="DE"/>
    <s v="FR"/>
    <s v="108278"/>
    <s v="108278"/>
    <s v="999999"/>
    <s v="XT413927545TS"/>
    <s v="N"/>
    <s v="Transport"/>
    <s v="N"/>
    <s v="S"/>
    <s v="ZA"/>
    <n v="4.937"/>
    <s v="6C"/>
    <n v="9.69"/>
  </r>
  <r>
    <x v="3"/>
    <s v="2"/>
    <d v="2026-05-03T00:00:00"/>
    <s v="2500"/>
    <s v="21320"/>
    <s v="DK"/>
    <s v="FR"/>
    <s v="106191"/>
    <s v="106191"/>
    <s v="999999"/>
    <s v="XT413927718TS"/>
    <s v="N"/>
    <s v="Transport"/>
    <s v="N"/>
    <s v="S"/>
    <s v="ZA"/>
    <n v="0.1"/>
    <s v="6C"/>
    <n v="9.470000000000001"/>
  </r>
  <r>
    <x v="3"/>
    <s v="2"/>
    <d v="2026-05-03T00:00:00"/>
    <s v="28007"/>
    <s v="21320"/>
    <s v="ES"/>
    <s v="FR"/>
    <s v="105675"/>
    <s v="105675"/>
    <s v="999999"/>
    <s v="XT413929356TS"/>
    <s v="N"/>
    <s v="Transport"/>
    <s v="N"/>
    <s v="S"/>
    <s v="ZA"/>
    <n v="0.984"/>
    <s v="6C"/>
    <n v="6.62"/>
  </r>
  <r>
    <x v="3"/>
    <s v="2"/>
    <d v="2026-05-03T00:00:00"/>
    <s v="3703 BG"/>
    <s v="21320"/>
    <s v="NL"/>
    <s v="FR"/>
    <s v="106339"/>
    <s v="106339"/>
    <s v="999999"/>
    <s v="XT413930345TS"/>
    <s v="N"/>
    <s v="Transport"/>
    <s v="N"/>
    <s v="S"/>
    <s v="ZA"/>
    <n v="2.112"/>
    <s v="6C"/>
    <n v="8.369999999999999"/>
  </r>
  <r>
    <x v="3"/>
    <s v="2"/>
    <d v="2026-05-03T00:00:00"/>
    <s v="1220"/>
    <s v="21320"/>
    <s v="AT"/>
    <s v="FR"/>
    <s v="107228"/>
    <s v="107228"/>
    <s v="999999"/>
    <s v="XT413930898TS"/>
    <s v="N"/>
    <s v="Transport"/>
    <s v="N"/>
    <s v="S"/>
    <s v="ZA"/>
    <n v="4.825"/>
    <s v="6C"/>
    <n v="13.83"/>
  </r>
  <r>
    <x v="3"/>
    <s v="2"/>
    <d v="2026-05-03T00:00:00"/>
    <s v="2342 BM"/>
    <s v="21320"/>
    <s v="NL"/>
    <s v="FR"/>
    <s v="108006"/>
    <s v="108006"/>
    <s v="999999"/>
    <s v="XT413931235TS"/>
    <s v="N"/>
    <s v="Transport"/>
    <s v="N"/>
    <s v="S"/>
    <s v="ZA"/>
    <n v="1.28"/>
    <s v="6C"/>
    <n v="5.88"/>
  </r>
  <r>
    <x v="3"/>
    <s v="2"/>
    <d v="2026-05-03T00:00:00"/>
    <s v="93057"/>
    <s v="21320"/>
    <s v="DE"/>
    <s v="FR"/>
    <s v="107737"/>
    <s v="107737"/>
    <s v="999999"/>
    <s v="XT413932094TS"/>
    <s v="N"/>
    <s v="Transport"/>
    <s v="N"/>
    <s v="S"/>
    <s v="ZA"/>
    <n v="3.456"/>
    <s v="6C"/>
    <n v="9.029999999999999"/>
  </r>
  <r>
    <x v="3"/>
    <s v="2"/>
    <d v="2026-05-03T00:00:00"/>
    <s v="59329"/>
    <s v="21320"/>
    <s v="DE"/>
    <s v="FR"/>
    <s v="106761"/>
    <s v="106761"/>
    <s v="999999"/>
    <s v="XT413932298TS"/>
    <s v="N"/>
    <s v="Transport"/>
    <s v="N"/>
    <s v="S"/>
    <s v="ZA"/>
    <n v="0.9409999999999999"/>
    <s v="6C"/>
    <n v="5.55"/>
  </r>
  <r>
    <x v="3"/>
    <s v="2"/>
    <d v="2026-05-03T00:00:00"/>
    <s v="83329"/>
    <s v="21320"/>
    <s v="DE"/>
    <s v="FR"/>
    <s v="107251"/>
    <s v="107251"/>
    <s v="999999"/>
    <s v="XT413932514TS"/>
    <s v="N"/>
    <s v="Transport"/>
    <s v="N"/>
    <s v="S"/>
    <s v="ZA"/>
    <n v="0.25"/>
    <s v="6C"/>
    <n v="5.33"/>
  </r>
  <r>
    <x v="3"/>
    <s v="2"/>
    <d v="2026-05-03T00:00:00"/>
    <s v="28935"/>
    <s v="21320"/>
    <s v="ES"/>
    <s v="FR"/>
    <s v="103616"/>
    <s v="103616"/>
    <s v="999999"/>
    <s v="XT413932655TS"/>
    <s v="N"/>
    <s v="Transport"/>
    <s v="N"/>
    <s v="S"/>
    <s v="ZA"/>
    <n v="0.14"/>
    <s v="6C"/>
    <n v="6.4"/>
  </r>
  <r>
    <x v="3"/>
    <s v="2"/>
    <d v="2026-05-03T00:00:00"/>
    <s v="28003"/>
    <s v="21320"/>
    <s v="ES"/>
    <s v="FR"/>
    <s v="105111"/>
    <s v="105111"/>
    <s v="999999"/>
    <s v="XT413932735TS"/>
    <s v="N"/>
    <s v="Transport"/>
    <s v="N"/>
    <s v="S"/>
    <s v="ZA"/>
    <n v="0.24"/>
    <s v="6C"/>
    <n v="6.4"/>
  </r>
  <r>
    <x v="3"/>
    <s v="2"/>
    <d v="2026-05-03T00:00:00"/>
    <s v="664 92"/>
    <s v="21320"/>
    <s v="SE"/>
    <s v="FR"/>
    <s v="106087"/>
    <s v="106087"/>
    <s v="999999"/>
    <s v="XT413933015TS"/>
    <s v="N"/>
    <s v="Transport"/>
    <s v="N"/>
    <s v="S"/>
    <s v="ZA"/>
    <n v="1.776"/>
    <s v="6C"/>
    <n v="10.87"/>
  </r>
  <r>
    <x v="3"/>
    <s v="2"/>
    <d v="2026-05-03T00:00:00"/>
    <s v="76185"/>
    <s v="21320"/>
    <s v="DE"/>
    <s v="FR"/>
    <s v="107540"/>
    <s v="107540"/>
    <s v="999999"/>
    <s v="XT413933055TS"/>
    <s v="N"/>
    <s v="Transport"/>
    <s v="N"/>
    <s v="S"/>
    <s v="ZA"/>
    <n v="4.896"/>
    <s v="6C"/>
    <n v="9.69"/>
  </r>
  <r>
    <x v="3"/>
    <s v="2"/>
    <d v="2026-05-03T00:00:00"/>
    <s v="14467"/>
    <s v="21320"/>
    <s v="DE"/>
    <s v="FR"/>
    <s v="107581"/>
    <s v="107581"/>
    <s v="999999"/>
    <s v="XT413933510TS"/>
    <s v="N"/>
    <s v="Transport"/>
    <s v="N"/>
    <s v="S"/>
    <s v="ZA"/>
    <n v="1.229"/>
    <s v="6C"/>
    <n v="5.88"/>
  </r>
  <r>
    <x v="3"/>
    <s v="2"/>
    <d v="2026-05-03T00:00:00"/>
    <s v="14467"/>
    <s v="21320"/>
    <s v="DE"/>
    <s v="FR"/>
    <s v="107581"/>
    <s v="107581"/>
    <s v="999999"/>
    <s v="XT413933510TS"/>
    <s v="N"/>
    <s v="Supplement Etiquette Non Conforme"/>
    <s v="N"/>
    <m/>
    <s v="ZA"/>
    <n v="0"/>
    <s v="6C"/>
    <n v="2"/>
  </r>
  <r>
    <x v="3"/>
    <s v="2"/>
    <d v="2026-05-03T00:00:00"/>
    <s v="68165"/>
    <s v="21320"/>
    <s v="DE"/>
    <s v="FR"/>
    <s v="106678"/>
    <s v="106678"/>
    <s v="999999"/>
    <s v="XT413933775TS"/>
    <s v="N"/>
    <s v="Transport"/>
    <s v="N"/>
    <s v="S"/>
    <s v="ZA"/>
    <n v="5.768"/>
    <s v="6C"/>
    <n v="10.35"/>
  </r>
  <r>
    <x v="3"/>
    <s v="2"/>
    <d v="2026-05-03T00:00:00"/>
    <s v="68165"/>
    <s v="21320"/>
    <s v="DE"/>
    <s v="FR"/>
    <s v="106678"/>
    <s v="106678"/>
    <s v="999999"/>
    <s v="XT413933775TS"/>
    <s v="N"/>
    <s v="Supplement Etiquette Non Conforme"/>
    <s v="N"/>
    <m/>
    <s v="ZA"/>
    <n v="0"/>
    <s v="6C"/>
    <n v="2"/>
  </r>
  <r>
    <x v="3"/>
    <s v="2"/>
    <d v="2026-05-03T00:00:00"/>
    <s v="73230"/>
    <s v="21320"/>
    <s v="DE"/>
    <s v="FR"/>
    <s v="106122"/>
    <s v="106122"/>
    <s v="999999"/>
    <s v="XT413935303TS"/>
    <s v="N"/>
    <s v="Transport"/>
    <s v="N"/>
    <s v="S"/>
    <s v="ZA"/>
    <n v="1.037"/>
    <s v="6C"/>
    <n v="5.88"/>
  </r>
  <r>
    <x v="3"/>
    <s v="2"/>
    <d v="2026-05-03T00:00:00"/>
    <s v="96114"/>
    <s v="21320"/>
    <s v="DE"/>
    <s v="FR"/>
    <s v="107302"/>
    <s v="107302"/>
    <s v="999999"/>
    <s v="XT413935453TS"/>
    <s v="N"/>
    <s v="Transport"/>
    <s v="N"/>
    <s v="S"/>
    <s v="ZA"/>
    <n v="11.52"/>
    <s v="6C"/>
    <n v="14.31"/>
  </r>
  <r>
    <x v="3"/>
    <s v="2"/>
    <d v="2026-05-04T00:00:00"/>
    <s v="82211"/>
    <s v="21320"/>
    <s v="DE"/>
    <s v="FR"/>
    <s v="106219"/>
    <s v="106219"/>
    <s v="999999"/>
    <s v="XT413941516TS"/>
    <s v="N"/>
    <s v="Transport"/>
    <s v="N"/>
    <s v="S"/>
    <s v="ZA"/>
    <n v="1.459"/>
    <s v="6C"/>
    <n v="5.88"/>
  </r>
  <r>
    <x v="3"/>
    <s v="2"/>
    <d v="2026-05-04T00:00:00"/>
    <s v="23611"/>
    <s v="21320"/>
    <s v="DE"/>
    <s v="FR"/>
    <s v="108067"/>
    <s v="108067"/>
    <s v="999999"/>
    <s v="XT413943097TS"/>
    <s v="N"/>
    <s v="Transport"/>
    <s v="N"/>
    <s v="S"/>
    <s v="ZA"/>
    <n v="4.799"/>
    <s v="6C"/>
    <n v="9.69"/>
  </r>
  <r>
    <x v="3"/>
    <s v="2"/>
    <d v="2026-05-04T00:00:00"/>
    <s v="50171"/>
    <s v="21320"/>
    <s v="DE"/>
    <s v="FR"/>
    <s v="107489"/>
    <s v="107489"/>
    <s v="999999"/>
    <s v="XT413943242TS"/>
    <s v="N"/>
    <s v="Transport"/>
    <s v="N"/>
    <s v="S"/>
    <s v="ZA"/>
    <n v="4.787"/>
    <s v="6C"/>
    <n v="9.69"/>
  </r>
  <r>
    <x v="3"/>
    <s v="2"/>
    <d v="2026-05-04T00:00:00"/>
    <s v="29790"/>
    <s v="21320"/>
    <s v="ES"/>
    <s v="FR"/>
    <s v="105273"/>
    <s v="105273"/>
    <s v="999999"/>
    <s v="XT413943928TS"/>
    <s v="N"/>
    <s v="Transport"/>
    <s v="N"/>
    <s v="S"/>
    <s v="ZA"/>
    <n v="5.414"/>
    <s v="6C"/>
    <n v="11.42"/>
  </r>
  <r>
    <x v="3"/>
    <s v="2"/>
    <d v="2026-05-04T00:00:00"/>
    <s v="269 35"/>
    <s v="21320"/>
    <s v="SE"/>
    <s v="FR"/>
    <s v="103803"/>
    <s v="103803"/>
    <s v="999999"/>
    <s v="XT413944628TS"/>
    <s v="N"/>
    <s v="Transport"/>
    <s v="N"/>
    <s v="S"/>
    <s v="ZA"/>
    <n v="6.33"/>
    <s v="6C"/>
    <n v="16"/>
  </r>
  <r>
    <x v="3"/>
    <s v="2"/>
    <d v="2026-05-04T00:00:00"/>
    <s v="28329"/>
    <s v="21320"/>
    <s v="DE"/>
    <s v="FR"/>
    <s v="107501"/>
    <s v="107501"/>
    <s v="999999"/>
    <s v="XT413945889TS"/>
    <s v="N"/>
    <s v="Transport"/>
    <s v="N"/>
    <s v="S"/>
    <s v="ZA"/>
    <n v="4.678"/>
    <s v="6C"/>
    <n v="9.69"/>
  </r>
  <r>
    <x v="3"/>
    <s v="2"/>
    <d v="2026-05-04T00:00:00"/>
    <s v="83355"/>
    <s v="21320"/>
    <s v="DE"/>
    <s v="FR"/>
    <s v="106757"/>
    <s v="106757"/>
    <s v="999999"/>
    <s v="XT413951371TS"/>
    <s v="N"/>
    <s v="Transport"/>
    <s v="N"/>
    <s v="S"/>
    <s v="ZA"/>
    <n v="5.508"/>
    <s v="6C"/>
    <n v="10.35"/>
  </r>
  <r>
    <x v="3"/>
    <s v="2"/>
    <d v="2026-05-04T00:00:00"/>
    <s v="37213"/>
    <s v="21320"/>
    <s v="DE"/>
    <s v="FR"/>
    <s v="108078"/>
    <s v="108078"/>
    <s v="999999"/>
    <s v="XT413951779TS"/>
    <s v="N"/>
    <s v="Transport"/>
    <s v="N"/>
    <s v="S"/>
    <s v="ZA"/>
    <n v="1.584"/>
    <s v="6C"/>
    <n v="5.88"/>
  </r>
  <r>
    <x v="3"/>
    <s v="2"/>
    <d v="2026-05-04T00:00:00"/>
    <s v="2820"/>
    <s v="21320"/>
    <s v="DK"/>
    <s v="FR"/>
    <s v="104378"/>
    <s v="104378"/>
    <s v="999999"/>
    <s v="XT413953236TS"/>
    <s v="N"/>
    <s v="Transport"/>
    <s v="N"/>
    <s v="S"/>
    <s v="ZA"/>
    <n v="3.326"/>
    <s v="6C"/>
    <n v="13.17"/>
  </r>
  <r>
    <x v="3"/>
    <s v="2"/>
    <d v="2026-05-04T00:00:00"/>
    <s v="63853"/>
    <s v="21320"/>
    <s v="DE"/>
    <s v="FR"/>
    <s v="105334"/>
    <s v="105334"/>
    <s v="999999"/>
    <s v="XT413953655TS"/>
    <s v="N"/>
    <s v="Transport"/>
    <s v="N"/>
    <s v="S"/>
    <s v="ZA"/>
    <n v="4.266"/>
    <s v="6C"/>
    <n v="9.69"/>
  </r>
  <r>
    <x v="3"/>
    <s v="2"/>
    <d v="2026-05-04T00:00:00"/>
    <s v="92280"/>
    <s v="21320"/>
    <s v="DE"/>
    <s v="FR"/>
    <s v="107928"/>
    <s v="107928"/>
    <s v="999999"/>
    <s v="XT413954069TS"/>
    <s v="N"/>
    <s v="Transport"/>
    <s v="N"/>
    <s v="S"/>
    <s v="ZA"/>
    <n v="1.264"/>
    <s v="6C"/>
    <n v="5.88"/>
  </r>
  <r>
    <x v="3"/>
    <s v="2"/>
    <d v="2026-05-04T00:00:00"/>
    <s v="44575"/>
    <s v="21320"/>
    <s v="DE"/>
    <s v="FR"/>
    <s v="106349"/>
    <s v="106349"/>
    <s v="999999"/>
    <s v="XT413954829TS"/>
    <s v="N"/>
    <s v="Transport"/>
    <s v="N"/>
    <s v="S"/>
    <s v="ZA"/>
    <n v="4.532"/>
    <s v="6C"/>
    <n v="9.69"/>
  </r>
  <r>
    <x v="3"/>
    <s v="2"/>
    <d v="2026-05-04T00:00:00"/>
    <s v="14469"/>
    <s v="21320"/>
    <s v="DE"/>
    <s v="FR"/>
    <s v="104168"/>
    <s v="104168"/>
    <s v="999999"/>
    <s v="XT413954934TS"/>
    <s v="N"/>
    <s v="Transport"/>
    <s v="N"/>
    <s v="S"/>
    <s v="ZA"/>
    <n v="1.24"/>
    <s v="6C"/>
    <n v="5.88"/>
  </r>
  <r>
    <x v="3"/>
    <s v="2"/>
    <d v="2026-05-04T00:00:00"/>
    <s v="131 40"/>
    <s v="21320"/>
    <s v="SE"/>
    <s v="FR"/>
    <s v="105637"/>
    <s v="105637"/>
    <s v="999999"/>
    <s v="XT413956042TS"/>
    <s v="N"/>
    <s v="Transport"/>
    <s v="N"/>
    <s v="S"/>
    <s v="ZA"/>
    <n v="1.944"/>
    <s v="6C"/>
    <n v="10.87"/>
  </r>
  <r>
    <x v="3"/>
    <s v="2"/>
    <d v="2026-05-04T00:00:00"/>
    <s v="67098"/>
    <s v="21320"/>
    <s v="DE"/>
    <s v="FR"/>
    <s v="107392"/>
    <s v="107392"/>
    <s v="999999"/>
    <s v="XT413959225TS"/>
    <s v="N"/>
    <s v="Transport"/>
    <s v="N"/>
    <s v="S"/>
    <s v="ZA"/>
    <n v="6.9"/>
    <s v="6C"/>
    <n v="11.01"/>
  </r>
  <r>
    <x v="3"/>
    <s v="2"/>
    <d v="2026-05-04T00:00:00"/>
    <s v="82024"/>
    <s v="21320"/>
    <s v="DE"/>
    <s v="FR"/>
    <s v="108206"/>
    <s v="108206"/>
    <s v="999999"/>
    <s v="XT413959361TS"/>
    <s v="N"/>
    <s v="Transport"/>
    <s v="N"/>
    <s v="S"/>
    <s v="ZA"/>
    <n v="1.056"/>
    <s v="6C"/>
    <n v="5.88"/>
  </r>
  <r>
    <x v="3"/>
    <s v="2"/>
    <d v="2026-05-04T00:00:00"/>
    <s v="79774"/>
    <s v="21320"/>
    <s v="DE"/>
    <s v="FR"/>
    <s v="105307"/>
    <s v="105307"/>
    <s v="999999"/>
    <s v="XT413963587TS"/>
    <s v="N"/>
    <s v="Transport"/>
    <s v="N"/>
    <s v="S"/>
    <s v="ZA"/>
    <n v="5.642"/>
    <s v="6C"/>
    <n v="10.35"/>
  </r>
  <r>
    <x v="3"/>
    <s v="2"/>
    <d v="2026-05-04T00:00:00"/>
    <s v="46200"/>
    <s v="21320"/>
    <s v="ES"/>
    <s v="FR"/>
    <s v="106688"/>
    <s v="106688"/>
    <s v="999999"/>
    <s v="XT413964260TS"/>
    <s v="N"/>
    <s v="Transport"/>
    <s v="N"/>
    <s v="S"/>
    <s v="ZA"/>
    <n v="0.3"/>
    <s v="6C"/>
    <n v="6.4"/>
  </r>
  <r>
    <x v="3"/>
    <s v="2"/>
    <d v="2026-05-04T00:00:00"/>
    <s v="72762"/>
    <s v="21320"/>
    <s v="DE"/>
    <s v="FR"/>
    <s v="107751"/>
    <s v="107751"/>
    <s v="999999"/>
    <s v="XT413964976TS"/>
    <s v="N"/>
    <s v="Transport"/>
    <s v="N"/>
    <s v="S"/>
    <s v="ZA"/>
    <n v="4.464"/>
    <s v="6C"/>
    <n v="9.69"/>
  </r>
  <r>
    <x v="3"/>
    <s v="2"/>
    <d v="2026-05-04T00:00:00"/>
    <s v="1160"/>
    <s v="21320"/>
    <s v="AT"/>
    <s v="FR"/>
    <s v="104274"/>
    <s v="104274"/>
    <s v="999999"/>
    <s v="XT413966331TS"/>
    <s v="N"/>
    <s v="Transport"/>
    <s v="N"/>
    <s v="S"/>
    <s v="ZA"/>
    <n v="4.532"/>
    <s v="6C"/>
    <n v="13.83"/>
  </r>
  <r>
    <x v="3"/>
    <s v="2"/>
    <d v="2026-05-04T00:00:00"/>
    <s v="2283"/>
    <s v="21320"/>
    <s v="AT"/>
    <s v="FR"/>
    <s v="105175"/>
    <s v="105175"/>
    <s v="999999"/>
    <s v="XT413969355TS"/>
    <s v="N"/>
    <s v="Transport"/>
    <s v="N"/>
    <s v="S"/>
    <s v="ZA"/>
    <n v="4.532"/>
    <s v="6C"/>
    <n v="13.83"/>
  </r>
  <r>
    <x v="3"/>
    <s v="2"/>
    <d v="2026-05-05T00:00:00"/>
    <s v="131 52"/>
    <s v="21320"/>
    <s v="SE"/>
    <s v="FR"/>
    <s v="107116"/>
    <s v="107116"/>
    <s v="999999"/>
    <s v="XT413973200TS"/>
    <s v="N"/>
    <s v="Transport"/>
    <s v="N"/>
    <s v="S"/>
    <s v="ZA"/>
    <n v="0.986"/>
    <s v="6C"/>
    <n v="10.54"/>
  </r>
  <r>
    <x v="3"/>
    <s v="2"/>
    <d v="2026-05-05T00:00:00"/>
    <s v="2680"/>
    <s v="21320"/>
    <s v="DK"/>
    <s v="FR"/>
    <s v="106321"/>
    <s v="106321"/>
    <s v="999999"/>
    <s v="XT413974721TS"/>
    <s v="N"/>
    <s v="Transport"/>
    <s v="N"/>
    <s v="S"/>
    <s v="ZA"/>
    <n v="1.094"/>
    <s v="6C"/>
    <n v="10.02"/>
  </r>
  <r>
    <x v="3"/>
    <s v="2"/>
    <d v="2026-05-05T00:00:00"/>
    <s v="3037 ED"/>
    <s v="21320"/>
    <s v="NL"/>
    <s v="FR"/>
    <s v="102823"/>
    <s v="102823"/>
    <s v="999999"/>
    <s v="XT413975801TS"/>
    <s v="N"/>
    <s v="Transport"/>
    <s v="N"/>
    <s v="S"/>
    <s v="ZA"/>
    <n v="6.653"/>
    <s v="6C"/>
    <n v="11.01"/>
  </r>
  <r>
    <x v="3"/>
    <s v="2"/>
    <d v="2026-05-05T00:00:00"/>
    <s v="3994 ZP"/>
    <s v="21320"/>
    <s v="NL"/>
    <s v="FR"/>
    <s v="95518"/>
    <s v="95518"/>
    <s v="999999"/>
    <s v="XT413977626TS"/>
    <s v="N"/>
    <s v="Transport"/>
    <s v="N"/>
    <s v="S"/>
    <s v="ZA"/>
    <n v="0.13"/>
    <s v="6C"/>
    <n v="5.33"/>
  </r>
  <r>
    <x v="3"/>
    <s v="2"/>
    <d v="2026-05-05T00:00:00"/>
    <s v="1791 DG"/>
    <s v="21320"/>
    <s v="NL"/>
    <s v="FR"/>
    <s v="106800"/>
    <s v="106800"/>
    <s v="999999"/>
    <s v="XT413977762TS"/>
    <s v="N"/>
    <s v="Transport"/>
    <s v="N"/>
    <s v="S"/>
    <s v="ZA"/>
    <n v="0.538"/>
    <s v="6C"/>
    <n v="5.55"/>
  </r>
  <r>
    <x v="3"/>
    <s v="2"/>
    <d v="2026-05-05T00:00:00"/>
    <s v="81377"/>
    <s v="21320"/>
    <s v="DE"/>
    <s v="FR"/>
    <s v="106724"/>
    <s v="106724"/>
    <s v="999999"/>
    <s v="XT413978272TS"/>
    <s v="N"/>
    <s v="Transport"/>
    <s v="N"/>
    <s v="S"/>
    <s v="ZA"/>
    <n v="5.904"/>
    <s v="6C"/>
    <n v="10.35"/>
  </r>
  <r>
    <x v="3"/>
    <s v="2"/>
    <d v="2026-05-05T00:00:00"/>
    <s v="45257"/>
    <s v="21320"/>
    <s v="DE"/>
    <s v="FR"/>
    <s v="106543"/>
    <s v="106543"/>
    <s v="999999"/>
    <s v="XT413982158TS"/>
    <s v="N"/>
    <s v="Transport"/>
    <s v="N"/>
    <s v="S"/>
    <s v="ZA"/>
    <n v="6.063"/>
    <s v="6C"/>
    <n v="11.01"/>
  </r>
  <r>
    <x v="3"/>
    <s v="2"/>
    <d v="2026-05-05T00:00:00"/>
    <s v="86159"/>
    <s v="21320"/>
    <s v="DE"/>
    <s v="FR"/>
    <s v="107497"/>
    <s v="107497"/>
    <s v="999999"/>
    <s v="XT413982232TS"/>
    <s v="N"/>
    <s v="Transport"/>
    <s v="N"/>
    <s v="S"/>
    <s v="ZA"/>
    <n v="1.188"/>
    <s v="6C"/>
    <n v="5.88"/>
  </r>
  <r>
    <x v="3"/>
    <s v="2"/>
    <d v="2026-05-05T00:00:00"/>
    <s v="22391"/>
    <s v="21320"/>
    <s v="DE"/>
    <s v="FR"/>
    <s v="108110"/>
    <s v="108110"/>
    <s v="999999"/>
    <s v="XT413983272TS"/>
    <s v="N"/>
    <s v="Transport"/>
    <s v="N"/>
    <s v="S"/>
    <s v="ZA"/>
    <n v="0.14"/>
    <s v="6C"/>
    <n v="5.33"/>
  </r>
  <r>
    <x v="3"/>
    <s v="2"/>
    <d v="2026-05-05T00:00:00"/>
    <s v="17300"/>
    <s v="21320"/>
    <s v="ES"/>
    <s v="FR"/>
    <s v="107700"/>
    <s v="107700"/>
    <s v="999999"/>
    <s v="XT413983309TS"/>
    <s v="N"/>
    <s v="Transport"/>
    <s v="N"/>
    <s v="S"/>
    <s v="ZA"/>
    <n v="4.266"/>
    <s v="6C"/>
    <n v="10.76"/>
  </r>
  <r>
    <x v="3"/>
    <s v="2"/>
    <d v="2026-05-05T00:00:00"/>
    <s v="587 54"/>
    <s v="21320"/>
    <s v="SE"/>
    <s v="FR"/>
    <s v="106144"/>
    <s v="106144"/>
    <s v="999999"/>
    <s v="XT413983581TS"/>
    <s v="N"/>
    <s v="Transport"/>
    <s v="N"/>
    <s v="S"/>
    <s v="ZA"/>
    <n v="5.263"/>
    <s v="6C"/>
    <n v="15.34"/>
  </r>
  <r>
    <x v="3"/>
    <s v="2"/>
    <d v="2026-05-05T00:00:00"/>
    <s v="39112"/>
    <s v="21320"/>
    <s v="DE"/>
    <s v="FR"/>
    <s v="105117"/>
    <s v="105117"/>
    <s v="999999"/>
    <s v="XT413984065TS"/>
    <s v="N"/>
    <s v="Transport"/>
    <s v="N"/>
    <s v="S"/>
    <s v="ZA"/>
    <n v="4.638"/>
    <s v="6C"/>
    <n v="9.69"/>
  </r>
  <r>
    <x v="3"/>
    <s v="2"/>
    <d v="2026-05-05T00:00:00"/>
    <s v="82110"/>
    <s v="21320"/>
    <s v="DE"/>
    <s v="FR"/>
    <s v="108072"/>
    <s v="108072"/>
    <s v="999999"/>
    <s v="XT413984193TS"/>
    <s v="N"/>
    <s v="Transport"/>
    <s v="N"/>
    <s v="S"/>
    <s v="ZA"/>
    <n v="4.532"/>
    <s v="6C"/>
    <n v="9.69"/>
  </r>
  <r>
    <x v="3"/>
    <s v="2"/>
    <d v="2026-05-05T00:00:00"/>
    <s v="90482"/>
    <s v="21320"/>
    <s v="DE"/>
    <s v="FR"/>
    <s v="107333"/>
    <s v="107333"/>
    <s v="999999"/>
    <s v="XT413984635TS"/>
    <s v="N"/>
    <s v="Transport"/>
    <s v="N"/>
    <s v="S"/>
    <s v="ZA"/>
    <n v="5.904"/>
    <s v="6C"/>
    <n v="10.35"/>
  </r>
  <r>
    <x v="3"/>
    <s v="2"/>
    <d v="2026-05-05T00:00:00"/>
    <s v="88512"/>
    <s v="21320"/>
    <s v="DE"/>
    <s v="FR"/>
    <s v="108303"/>
    <s v="108303"/>
    <s v="999999"/>
    <s v="XT413986631TS"/>
    <s v="N"/>
    <s v="Transport"/>
    <s v="N"/>
    <s v="S"/>
    <s v="ZA"/>
    <n v="0.17"/>
    <s v="6C"/>
    <n v="5.33"/>
  </r>
  <r>
    <x v="3"/>
    <s v="2"/>
    <d v="2026-05-05T00:00:00"/>
    <s v="88512"/>
    <s v="21320"/>
    <s v="DE"/>
    <s v="FR"/>
    <s v="102519"/>
    <s v="102519"/>
    <s v="999999"/>
    <s v="XT413987518TS"/>
    <s v="N"/>
    <s v="Transport"/>
    <s v="N"/>
    <s v="S"/>
    <s v="ZA"/>
    <n v="1.35"/>
    <s v="6C"/>
    <n v="5.88"/>
  </r>
  <r>
    <x v="3"/>
    <s v="2"/>
    <d v="2026-05-05T00:00:00"/>
    <s v="33330"/>
    <s v="21320"/>
    <s v="DE"/>
    <s v="FR"/>
    <s v="108065"/>
    <s v="108065"/>
    <s v="999999"/>
    <s v="XT413989385TS"/>
    <s v="N"/>
    <s v="Transport"/>
    <s v="N"/>
    <s v="S"/>
    <s v="ZA"/>
    <n v="0.06"/>
    <s v="6C"/>
    <n v="5.33"/>
  </r>
  <r>
    <x v="3"/>
    <s v="2"/>
    <d v="2026-05-05T00:00:00"/>
    <s v="40470"/>
    <s v="21320"/>
    <s v="DE"/>
    <s v="FR"/>
    <s v="107587"/>
    <s v="107587"/>
    <s v="999999"/>
    <s v="XT413989575TS"/>
    <s v="N"/>
    <s v="Transport"/>
    <s v="N"/>
    <s v="S"/>
    <s v="ZA"/>
    <n v="4.638"/>
    <s v="6C"/>
    <n v="9.69"/>
  </r>
  <r>
    <x v="3"/>
    <s v="2"/>
    <d v="2026-05-05T00:00:00"/>
    <s v="71636"/>
    <s v="21320"/>
    <s v="DE"/>
    <s v="FR"/>
    <s v="108449"/>
    <s v="108449"/>
    <s v="999999"/>
    <s v="XT413990993TS"/>
    <s v="N"/>
    <s v="Transport"/>
    <s v="N"/>
    <s v="S"/>
    <s v="ZA"/>
    <n v="4.403"/>
    <s v="6C"/>
    <n v="9.69"/>
  </r>
  <r>
    <x v="3"/>
    <s v="2"/>
    <d v="2026-05-05T00:00:00"/>
    <s v="2512"/>
    <s v="21320"/>
    <s v="AT"/>
    <s v="FR"/>
    <s v="107658"/>
    <s v="107658"/>
    <s v="999999"/>
    <s v="XT413991716TS"/>
    <s v="N"/>
    <s v="Transport"/>
    <s v="N"/>
    <s v="S"/>
    <s v="ZA"/>
    <n v="1.408"/>
    <s v="6C"/>
    <n v="10.02"/>
  </r>
  <r>
    <x v="3"/>
    <s v="2"/>
    <d v="2026-05-05T00:00:00"/>
    <s v="55118"/>
    <s v="21320"/>
    <s v="DE"/>
    <s v="FR"/>
    <s v="107105"/>
    <s v="107105"/>
    <s v="999999"/>
    <s v="XT413992376TS"/>
    <s v="N"/>
    <s v="Transport"/>
    <s v="N"/>
    <s v="S"/>
    <s v="ZA"/>
    <n v="2.419"/>
    <s v="6C"/>
    <n v="8.369999999999999"/>
  </r>
  <r>
    <x v="3"/>
    <s v="2"/>
    <d v="2026-05-05T00:00:00"/>
    <s v="22880"/>
    <s v="21320"/>
    <s v="DE"/>
    <s v="FR"/>
    <s v="108642"/>
    <s v="108642"/>
    <s v="999999"/>
    <s v="XT413992892TS"/>
    <s v="N"/>
    <s v="Transport"/>
    <s v="N"/>
    <s v="S"/>
    <s v="ZA"/>
    <n v="1.488"/>
    <s v="6C"/>
    <n v="5.88"/>
  </r>
  <r>
    <x v="3"/>
    <s v="2"/>
    <d v="2026-05-05T00:00:00"/>
    <s v="5683 LV"/>
    <s v="21320"/>
    <s v="NL"/>
    <s v="FR"/>
    <s v="108343"/>
    <s v="108343"/>
    <s v="999999"/>
    <s v="XT413993014TS"/>
    <s v="N"/>
    <s v="Transport"/>
    <s v="N"/>
    <s v="S"/>
    <s v="ZA"/>
    <n v="1.042"/>
    <s v="6C"/>
    <n v="5.88"/>
  </r>
  <r>
    <x v="3"/>
    <s v="2"/>
    <d v="2026-05-05T00:00:00"/>
    <s v="85521"/>
    <s v="21320"/>
    <s v="DE"/>
    <s v="FR"/>
    <s v="107230"/>
    <s v="107230"/>
    <s v="999999"/>
    <s v="XT413994947TS"/>
    <s v="N"/>
    <s v="Transport"/>
    <s v="N"/>
    <s v="S"/>
    <s v="ZA"/>
    <n v="1.29"/>
    <s v="6C"/>
    <n v="5.88"/>
  </r>
  <r>
    <x v="3"/>
    <s v="2"/>
    <d v="2026-05-05T00:00:00"/>
    <s v="03690"/>
    <s v="21320"/>
    <s v="ES"/>
    <s v="FR"/>
    <s v="104424"/>
    <s v="104424"/>
    <s v="999999"/>
    <s v="XT413995219TS"/>
    <s v="N"/>
    <s v="Transport"/>
    <s v="N"/>
    <s v="S"/>
    <s v="ZA"/>
    <n v="5.273"/>
    <s v="6C"/>
    <n v="11.42"/>
  </r>
  <r>
    <x v="3"/>
    <s v="2"/>
    <d v="2026-05-05T00:00:00"/>
    <s v="646 51"/>
    <s v="21320"/>
    <s v="SE"/>
    <s v="FR"/>
    <s v="106694"/>
    <s v="106694"/>
    <s v="999999"/>
    <s v="XT413996302TS"/>
    <s v="N"/>
    <s v="Transport"/>
    <s v="N"/>
    <s v="S"/>
    <s v="ZA"/>
    <n v="2.17"/>
    <s v="6C"/>
    <n v="13.36"/>
  </r>
  <r>
    <x v="3"/>
    <s v="2"/>
    <d v="2026-05-05T00:00:00"/>
    <s v="13156"/>
    <s v="21320"/>
    <s v="DE"/>
    <s v="FR"/>
    <s v="105534"/>
    <s v="105534"/>
    <s v="999999"/>
    <s v="XT413997807TS"/>
    <s v="N"/>
    <s v="Transport"/>
    <s v="N"/>
    <s v="S"/>
    <s v="ZA"/>
    <n v="4.532"/>
    <s v="6C"/>
    <n v="9.69"/>
  </r>
  <r>
    <x v="3"/>
    <s v="2"/>
    <d v="2026-05-06T00:00:00"/>
    <s v="114 54"/>
    <s v="21320"/>
    <s v="SE"/>
    <s v="FR"/>
    <s v="107918"/>
    <s v="107918"/>
    <s v="999999"/>
    <s v="XT414001165TS"/>
    <s v="N"/>
    <s v="Transport"/>
    <s v="N"/>
    <s v="S"/>
    <s v="ZA"/>
    <n v="0.13"/>
    <s v="6C"/>
    <n v="10.32"/>
  </r>
  <r>
    <x v="3"/>
    <s v="2"/>
    <d v="2026-05-06T00:00:00"/>
    <s v="90425"/>
    <s v="21320"/>
    <s v="DE"/>
    <s v="FR"/>
    <s v="107444"/>
    <s v="107444"/>
    <s v="999999"/>
    <s v="XT414003277TS"/>
    <s v="N"/>
    <s v="Transport"/>
    <s v="N"/>
    <s v="S"/>
    <s v="ZA"/>
    <n v="4.532"/>
    <s v="6C"/>
    <n v="9.69"/>
  </r>
  <r>
    <x v="3"/>
    <s v="2"/>
    <d v="2026-05-06T00:00:00"/>
    <s v="1230"/>
    <s v="21320"/>
    <s v="AT"/>
    <s v="FR"/>
    <s v="108617"/>
    <s v="108617"/>
    <s v="999999"/>
    <s v="XT414004309TS"/>
    <s v="N"/>
    <s v="Transport"/>
    <s v="N"/>
    <s v="S"/>
    <s v="ZA"/>
    <n v="4.799"/>
    <s v="6C"/>
    <n v="13.83"/>
  </r>
  <r>
    <x v="3"/>
    <s v="2"/>
    <d v="2026-05-06T00:00:00"/>
    <s v="28036"/>
    <s v="21320"/>
    <s v="ES"/>
    <s v="FR"/>
    <s v="107823"/>
    <s v="107823"/>
    <s v="999999"/>
    <s v="XT414008376TS"/>
    <s v="N"/>
    <s v="Transport"/>
    <s v="N"/>
    <s v="S"/>
    <s v="ZA"/>
    <n v="4.678"/>
    <s v="6C"/>
    <n v="10.76"/>
  </r>
  <r>
    <x v="3"/>
    <s v="2"/>
    <d v="2026-05-06T00:00:00"/>
    <s v="28036"/>
    <s v="21320"/>
    <s v="ES"/>
    <s v="FR"/>
    <s v="107823"/>
    <s v="107823"/>
    <s v="999999"/>
    <s v="XT414008376TS"/>
    <s v="N"/>
    <s v="Supplement Etiquette Non Conforme"/>
    <s v="N"/>
    <m/>
    <s v="ZA"/>
    <n v="0"/>
    <s v="6C"/>
    <n v="2"/>
  </r>
  <r>
    <x v="3"/>
    <s v="2"/>
    <d v="2026-05-06T00:00:00"/>
    <s v="236 38"/>
    <s v="21320"/>
    <s v="SE"/>
    <s v="FR"/>
    <s v="108217"/>
    <s v="108217"/>
    <s v="999999"/>
    <s v="XT414008570TS"/>
    <s v="N"/>
    <s v="Transport"/>
    <s v="N"/>
    <s v="S"/>
    <s v="ZA"/>
    <n v="6.174"/>
    <s v="6C"/>
    <n v="16"/>
  </r>
  <r>
    <x v="3"/>
    <s v="2"/>
    <d v="2026-05-06T00:00:00"/>
    <s v="48147"/>
    <s v="21320"/>
    <s v="DE"/>
    <s v="FR"/>
    <s v="108394"/>
    <s v="108394"/>
    <s v="999999"/>
    <s v="XT414008858TS"/>
    <s v="N"/>
    <s v="Transport"/>
    <s v="N"/>
    <s v="S"/>
    <s v="ZA"/>
    <n v="4.678"/>
    <s v="6C"/>
    <n v="9.69"/>
  </r>
  <r>
    <x v="3"/>
    <s v="2"/>
    <d v="2026-05-06T00:00:00"/>
    <s v="8920"/>
    <s v="21320"/>
    <s v="DK"/>
    <s v="FR"/>
    <s v="106766"/>
    <s v="106766"/>
    <s v="999999"/>
    <s v="XT414009235TS"/>
    <s v="N"/>
    <s v="Transport"/>
    <s v="N"/>
    <s v="S"/>
    <s v="ZA"/>
    <n v="0.37"/>
    <s v="6C"/>
    <n v="9.470000000000001"/>
  </r>
  <r>
    <x v="3"/>
    <s v="2"/>
    <d v="2026-05-06T00:00:00"/>
    <s v="80336"/>
    <s v="21320"/>
    <s v="DE"/>
    <s v="FR"/>
    <s v="105625"/>
    <s v="105625"/>
    <s v="999999"/>
    <s v="XT414009460TS"/>
    <s v="N"/>
    <s v="Transport"/>
    <s v="N"/>
    <s v="S"/>
    <s v="ZA"/>
    <n v="1.428"/>
    <s v="6C"/>
    <n v="5.88"/>
  </r>
  <r>
    <x v="3"/>
    <s v="2"/>
    <d v="2026-05-06T00:00:00"/>
    <s v="82041"/>
    <s v="21320"/>
    <s v="DE"/>
    <s v="FR"/>
    <s v="106987"/>
    <s v="106987"/>
    <s v="999999"/>
    <s v="XT414010397TS"/>
    <s v="N"/>
    <s v="Transport"/>
    <s v="N"/>
    <s v="S"/>
    <s v="ZA"/>
    <n v="1.692"/>
    <s v="6C"/>
    <n v="5.88"/>
  </r>
  <r>
    <x v="3"/>
    <s v="2"/>
    <d v="2026-05-06T00:00:00"/>
    <s v="53129"/>
    <s v="21320"/>
    <s v="DE"/>
    <s v="FR"/>
    <s v="107086"/>
    <s v="107086"/>
    <s v="999999"/>
    <s v="XT414010627TS"/>
    <s v="N"/>
    <s v="Transport"/>
    <s v="N"/>
    <s v="S"/>
    <s v="ZA"/>
    <n v="4.365"/>
    <s v="6C"/>
    <n v="9.69"/>
  </r>
  <r>
    <x v="3"/>
    <s v="2"/>
    <d v="2026-05-06T00:00:00"/>
    <s v="2770"/>
    <s v="21320"/>
    <s v="DK"/>
    <s v="FR"/>
    <s v="107678"/>
    <s v="107678"/>
    <s v="999999"/>
    <s v="XT414011931TS"/>
    <s v="N"/>
    <s v="Transport"/>
    <s v="N"/>
    <s v="S"/>
    <s v="ZA"/>
    <n v="0.11"/>
    <s v="6C"/>
    <n v="9.470000000000001"/>
  </r>
  <r>
    <x v="3"/>
    <s v="2"/>
    <d v="2026-05-06T00:00:00"/>
    <s v="64297"/>
    <s v="21320"/>
    <s v="DE"/>
    <s v="FR"/>
    <s v="109239"/>
    <s v="109239"/>
    <s v="999999"/>
    <s v="XT414012234TS"/>
    <s v="N"/>
    <s v="Transport"/>
    <s v="N"/>
    <s v="S"/>
    <s v="ZA"/>
    <n v="4.266"/>
    <s v="6C"/>
    <n v="9.69"/>
  </r>
  <r>
    <x v="3"/>
    <s v="2"/>
    <d v="2026-05-06T00:00:00"/>
    <s v="70619"/>
    <s v="21320"/>
    <s v="DE"/>
    <s v="FR"/>
    <s v="105783"/>
    <s v="105783"/>
    <s v="999999"/>
    <s v="XT414013274TS"/>
    <s v="N"/>
    <s v="Transport"/>
    <s v="N"/>
    <s v="S"/>
    <s v="ZA"/>
    <n v="4.638"/>
    <s v="6C"/>
    <n v="9.69"/>
  </r>
  <r>
    <x v="3"/>
    <s v="2"/>
    <d v="2026-05-06T00:00:00"/>
    <s v="53117"/>
    <s v="21320"/>
    <s v="DE"/>
    <s v="FR"/>
    <s v="106152"/>
    <s v="106152"/>
    <s v="999999"/>
    <s v="XT414013932TS"/>
    <s v="N"/>
    <s v="Transport"/>
    <s v="N"/>
    <s v="S"/>
    <s v="ZA"/>
    <n v="4.678"/>
    <s v="6C"/>
    <n v="9.69"/>
  </r>
  <r>
    <x v="3"/>
    <s v="2"/>
    <d v="2026-05-06T00:00:00"/>
    <s v="65719"/>
    <s v="21320"/>
    <s v="DE"/>
    <s v="FR"/>
    <s v="108264"/>
    <s v="108264"/>
    <s v="999999"/>
    <s v="XT414014059TS"/>
    <s v="N"/>
    <s v="Transport"/>
    <s v="N"/>
    <s v="S"/>
    <s v="ZA"/>
    <n v="4.752"/>
    <s v="6C"/>
    <n v="9.69"/>
  </r>
  <r>
    <x v="3"/>
    <s v="2"/>
    <d v="2026-05-06T00:00:00"/>
    <s v="8800"/>
    <s v="21320"/>
    <s v="DK"/>
    <s v="FR"/>
    <s v="108383"/>
    <s v="108383"/>
    <s v="999999"/>
    <s v="XT414014062TS"/>
    <s v="N"/>
    <s v="Transport"/>
    <s v="N"/>
    <s v="S"/>
    <s v="ZA"/>
    <n v="4.638"/>
    <s v="6C"/>
    <n v="13.83"/>
  </r>
  <r>
    <x v="3"/>
    <s v="2"/>
    <d v="2026-05-06T00:00:00"/>
    <s v="86922"/>
    <s v="21320"/>
    <s v="DE"/>
    <s v="FR"/>
    <s v="108722"/>
    <s v="108722"/>
    <s v="999999"/>
    <s v="XT414014703TS"/>
    <s v="N"/>
    <s v="Transport"/>
    <s v="N"/>
    <s v="S"/>
    <s v="ZA"/>
    <n v="6.336"/>
    <s v="6C"/>
    <n v="11.01"/>
  </r>
  <r>
    <x v="3"/>
    <s v="2"/>
    <d v="2026-05-06T00:00:00"/>
    <s v="1050"/>
    <s v="21320"/>
    <s v="BE"/>
    <s v="FR"/>
    <s v="108736"/>
    <s v="108736"/>
    <s v="999999"/>
    <s v="XT414014884TS"/>
    <s v="N"/>
    <s v="Transport"/>
    <s v="N"/>
    <s v="S"/>
    <s v="ZA"/>
    <n v="5.166"/>
    <s v="6C"/>
    <n v="9.859999999999999"/>
  </r>
  <r>
    <x v="3"/>
    <s v="2"/>
    <d v="2026-05-06T00:00:00"/>
    <s v="04157"/>
    <s v="21320"/>
    <s v="DE"/>
    <s v="FR"/>
    <s v="106521"/>
    <s v="106521"/>
    <s v="999999"/>
    <s v="XT414015227TS"/>
    <s v="N"/>
    <s v="Transport"/>
    <s v="N"/>
    <s v="S"/>
    <s v="ZA"/>
    <n v="4.532"/>
    <s v="6C"/>
    <n v="9.69"/>
  </r>
  <r>
    <x v="3"/>
    <s v="2"/>
    <d v="2026-05-06T00:00:00"/>
    <s v="2724 PS"/>
    <s v="21320"/>
    <s v="NL"/>
    <s v="FR"/>
    <s v="104798"/>
    <s v="104798"/>
    <s v="999999"/>
    <s v="XT414015292TS"/>
    <s v="N"/>
    <s v="Transport"/>
    <s v="N"/>
    <s v="S"/>
    <s v="ZA"/>
    <n v="1.061"/>
    <s v="6C"/>
    <n v="5.88"/>
  </r>
  <r>
    <x v="3"/>
    <s v="2"/>
    <d v="2026-05-06T00:00:00"/>
    <s v="34119"/>
    <s v="21320"/>
    <s v="DE"/>
    <s v="FR"/>
    <s v="110051"/>
    <s v="110051"/>
    <s v="999999"/>
    <s v="XT414015743TS"/>
    <s v="N"/>
    <s v="Transport"/>
    <s v="N"/>
    <s v="S"/>
    <s v="ZA"/>
    <n v="7.344"/>
    <s v="6C"/>
    <n v="11.67"/>
  </r>
  <r>
    <x v="3"/>
    <s v="2"/>
    <d v="2026-05-06T00:00:00"/>
    <s v="1318 RW"/>
    <s v="21320"/>
    <s v="NL"/>
    <s v="FR"/>
    <s v="107262"/>
    <s v="107262"/>
    <s v="999999"/>
    <s v="XT414015893TS"/>
    <s v="N"/>
    <s v="Transport"/>
    <s v="N"/>
    <s v="S"/>
    <s v="ZA"/>
    <n v="6.221"/>
    <s v="6C"/>
    <n v="11.01"/>
  </r>
  <r>
    <x v="3"/>
    <s v="2"/>
    <d v="2026-05-06T00:00:00"/>
    <s v="2930"/>
    <s v="21320"/>
    <s v="BE"/>
    <s v="FR"/>
    <s v="109134"/>
    <s v="109134"/>
    <s v="999999"/>
    <s v="XT414017885TS"/>
    <s v="N"/>
    <s v="Transport"/>
    <s v="N"/>
    <s v="S"/>
    <s v="ZA"/>
    <n v="0.4"/>
    <s v="6C"/>
    <n v="4.84"/>
  </r>
  <r>
    <x v="3"/>
    <s v="2"/>
    <d v="2026-05-06T00:00:00"/>
    <s v="83550"/>
    <s v="21320"/>
    <s v="DE"/>
    <s v="FR"/>
    <s v="108183"/>
    <s v="108183"/>
    <s v="999999"/>
    <s v="XT414019524TS"/>
    <s v="N"/>
    <s v="Transport"/>
    <s v="N"/>
    <s v="S"/>
    <s v="ZA"/>
    <n v="1.067"/>
    <s v="6C"/>
    <n v="5.88"/>
  </r>
  <r>
    <x v="3"/>
    <s v="2"/>
    <d v="2026-05-06T00:00:00"/>
    <s v="70327"/>
    <s v="21320"/>
    <s v="DE"/>
    <s v="FR"/>
    <s v="109871"/>
    <s v="109871"/>
    <s v="999999"/>
    <s v="XT414020451TS"/>
    <s v="N"/>
    <s v="Transport"/>
    <s v="N"/>
    <s v="S"/>
    <s v="ZA"/>
    <n v="0.521"/>
    <s v="6C"/>
    <n v="5.55"/>
  </r>
  <r>
    <x v="3"/>
    <s v="2"/>
    <d v="2026-05-06T00:00:00"/>
    <s v="83083"/>
    <s v="21320"/>
    <s v="DE"/>
    <s v="FR"/>
    <s v="105030"/>
    <s v="105030"/>
    <s v="999999"/>
    <s v="XT414020757TS"/>
    <s v="N"/>
    <s v="Transport"/>
    <s v="N"/>
    <s v="S"/>
    <s v="ZA"/>
    <n v="4.356"/>
    <s v="6C"/>
    <n v="9.69"/>
  </r>
  <r>
    <x v="3"/>
    <s v="2"/>
    <d v="2026-05-06T00:00:00"/>
    <s v="75210"/>
    <s v="21320"/>
    <s v="DE"/>
    <s v="FR"/>
    <s v="107759"/>
    <s v="107759"/>
    <s v="999999"/>
    <s v="XT414020893TS"/>
    <s v="N"/>
    <s v="Transport"/>
    <s v="N"/>
    <s v="S"/>
    <s v="ZA"/>
    <n v="0.72"/>
    <s v="6C"/>
    <n v="5.55"/>
  </r>
  <r>
    <x v="3"/>
    <s v="2"/>
    <d v="2026-05-06T00:00:00"/>
    <s v="49176"/>
    <s v="21320"/>
    <s v="DE"/>
    <s v="FR"/>
    <s v="107529"/>
    <s v="107529"/>
    <s v="999999"/>
    <s v="XT414020964TS"/>
    <s v="N"/>
    <s v="Transport"/>
    <s v="N"/>
    <s v="S"/>
    <s v="ZA"/>
    <n v="4.678"/>
    <s v="6C"/>
    <n v="9.69"/>
  </r>
  <r>
    <x v="3"/>
    <s v="2"/>
    <d v="2026-05-06T00:00:00"/>
    <s v="30173"/>
    <s v="21320"/>
    <s v="DE"/>
    <s v="FR"/>
    <s v="109317"/>
    <s v="109317"/>
    <s v="999999"/>
    <s v="XT414021324TS"/>
    <s v="N"/>
    <s v="Transport"/>
    <s v="N"/>
    <s v="S"/>
    <s v="ZA"/>
    <n v="4.532"/>
    <s v="6C"/>
    <n v="9.69"/>
  </r>
  <r>
    <x v="3"/>
    <s v="2"/>
    <d v="2026-05-06T00:00:00"/>
    <s v="1190"/>
    <s v="21320"/>
    <s v="AT"/>
    <s v="FR"/>
    <s v="108742"/>
    <s v="108742"/>
    <s v="999999"/>
    <s v="XT414021960TS"/>
    <s v="N"/>
    <s v="Transport"/>
    <s v="N"/>
    <s v="S"/>
    <s v="ZA"/>
    <n v="4.678"/>
    <s v="6C"/>
    <n v="13.83"/>
  </r>
  <r>
    <x v="3"/>
    <s v="2"/>
    <d v="2026-05-06T00:00:00"/>
    <s v="85276"/>
    <s v="21320"/>
    <s v="DE"/>
    <s v="FR"/>
    <s v="109484"/>
    <s v="109484"/>
    <s v="999999"/>
    <s v="XT414023002TS"/>
    <s v="N"/>
    <s v="Transport"/>
    <s v="N"/>
    <s v="S"/>
    <s v="ZA"/>
    <n v="4.638"/>
    <s v="6C"/>
    <n v="9.69"/>
  </r>
  <r>
    <x v="3"/>
    <s v="2"/>
    <d v="2026-05-06T00:00:00"/>
    <s v="32760"/>
    <s v="21320"/>
    <s v="DE"/>
    <s v="FR"/>
    <s v="107951"/>
    <s v="107951"/>
    <s v="999999"/>
    <s v="XT414023210TS"/>
    <s v="N"/>
    <s v="Transport"/>
    <s v="N"/>
    <s v="S"/>
    <s v="ZA"/>
    <n v="0.03"/>
    <s v="6C"/>
    <n v="5.33"/>
  </r>
  <r>
    <x v="3"/>
    <s v="2"/>
    <d v="2026-05-06T00:00:00"/>
    <s v="51149"/>
    <s v="21320"/>
    <s v="DE"/>
    <s v="FR"/>
    <s v="110301"/>
    <s v="110301"/>
    <s v="999999"/>
    <s v="XT414024039TS"/>
    <s v="N"/>
    <s v="Transport"/>
    <s v="N"/>
    <s v="S"/>
    <s v="ZA"/>
    <n v="4.799"/>
    <s v="6C"/>
    <n v="9.69"/>
  </r>
  <r>
    <x v="3"/>
    <s v="2"/>
    <d v="2026-05-06T00:00:00"/>
    <s v="73466"/>
    <s v="21320"/>
    <s v="DE"/>
    <s v="FR"/>
    <s v="108788"/>
    <s v="108788"/>
    <s v="999999"/>
    <s v="XT414024189TS"/>
    <s v="N"/>
    <s v="Transport"/>
    <s v="N"/>
    <s v="S"/>
    <s v="ZA"/>
    <n v="0.258"/>
    <s v="6C"/>
    <n v="5.33"/>
  </r>
  <r>
    <x v="3"/>
    <s v="2"/>
    <d v="2026-05-06T00:00:00"/>
    <s v="06179"/>
    <s v="21320"/>
    <s v="DE"/>
    <s v="FR"/>
    <s v="107223"/>
    <s v="107223"/>
    <s v="999999"/>
    <s v="XT414024419TS"/>
    <s v="N"/>
    <s v="Transport"/>
    <s v="N"/>
    <s v="S"/>
    <s v="ZA"/>
    <n v="4.403"/>
    <s v="6C"/>
    <n v="9.69"/>
  </r>
  <r>
    <x v="3"/>
    <s v="2"/>
    <d v="2026-05-06T00:00:00"/>
    <s v="09599"/>
    <s v="21320"/>
    <s v="DE"/>
    <s v="FR"/>
    <s v="109104"/>
    <s v="109104"/>
    <s v="999999"/>
    <s v="XT414024515TS"/>
    <s v="N"/>
    <s v="Transport"/>
    <s v="N"/>
    <s v="S"/>
    <s v="ZA"/>
    <n v="0.168"/>
    <s v="6C"/>
    <n v="5.33"/>
  </r>
  <r>
    <x v="3"/>
    <s v="2"/>
    <d v="2026-05-06T00:00:00"/>
    <s v="99096"/>
    <s v="21320"/>
    <s v="DE"/>
    <s v="FR"/>
    <s v="109429"/>
    <s v="109429"/>
    <s v="999999"/>
    <s v="XT414024643TS"/>
    <s v="N"/>
    <s v="Transport"/>
    <s v="N"/>
    <s v="S"/>
    <s v="ZA"/>
    <n v="4.638"/>
    <s v="6C"/>
    <n v="9.69"/>
  </r>
  <r>
    <x v="3"/>
    <s v="2"/>
    <d v="2026-05-06T00:00:00"/>
    <s v="4781 AH"/>
    <s v="21320"/>
    <s v="NL"/>
    <s v="FR"/>
    <s v="108458"/>
    <s v="108458"/>
    <s v="999999"/>
    <s v="XT414025547TS"/>
    <s v="N"/>
    <s v="Transport"/>
    <s v="N"/>
    <s v="S"/>
    <s v="ZA"/>
    <n v="3.629"/>
    <s v="6C"/>
    <n v="9.029999999999999"/>
  </r>
  <r>
    <x v="3"/>
    <s v="2"/>
    <d v="2026-05-06T00:00:00"/>
    <s v="46514"/>
    <s v="21320"/>
    <s v="DE"/>
    <s v="FR"/>
    <s v="106063"/>
    <s v="106063"/>
    <s v="999999"/>
    <s v="XT414025771TS"/>
    <s v="N"/>
    <s v="Transport"/>
    <s v="N"/>
    <s v="S"/>
    <s v="ZA"/>
    <n v="4.532"/>
    <s v="6C"/>
    <n v="9.69"/>
  </r>
  <r>
    <x v="3"/>
    <s v="2"/>
    <d v="2026-05-06T00:00:00"/>
    <s v="63110"/>
    <s v="21320"/>
    <s v="DE"/>
    <s v="FR"/>
    <s v="106637"/>
    <s v="106637"/>
    <s v="999999"/>
    <s v="XT414026370TS"/>
    <s v="N"/>
    <s v="Transport"/>
    <s v="N"/>
    <s v="S"/>
    <s v="ZA"/>
    <n v="0.9360000000000001"/>
    <s v="6C"/>
    <n v="5.55"/>
  </r>
  <r>
    <x v="3"/>
    <s v="2"/>
    <d v="2026-05-06T00:00:00"/>
    <s v="8101"/>
    <s v="21320"/>
    <s v="AT"/>
    <s v="FR"/>
    <s v="108964"/>
    <s v="108964"/>
    <s v="999999"/>
    <s v="XT414026746TS"/>
    <s v="N"/>
    <s v="Transport"/>
    <s v="N"/>
    <s v="S"/>
    <s v="ZA"/>
    <n v="3.6"/>
    <s v="6C"/>
    <n v="13.17"/>
  </r>
  <r>
    <x v="3"/>
    <s v="2"/>
    <d v="2026-05-07T00:00:00"/>
    <s v="66271"/>
    <s v="21320"/>
    <s v="DE"/>
    <s v="FR"/>
    <s v="105265"/>
    <s v="105265"/>
    <s v="999999"/>
    <s v="XT414030405TS"/>
    <s v="N"/>
    <s v="Transport"/>
    <s v="N"/>
    <s v="S"/>
    <s v="ZA"/>
    <n v="11.978"/>
    <s v="6C"/>
    <n v="14.31"/>
  </r>
  <r>
    <x v="3"/>
    <s v="2"/>
    <d v="2026-05-07T00:00:00"/>
    <s v="30657"/>
    <s v="21320"/>
    <s v="DE"/>
    <s v="FR"/>
    <s v="108274"/>
    <s v="108274"/>
    <s v="999999"/>
    <s v="XT414032401TS"/>
    <s v="N"/>
    <s v="Transport"/>
    <s v="N"/>
    <s v="S"/>
    <s v="ZA"/>
    <n v="4.532"/>
    <s v="6C"/>
    <n v="9.69"/>
  </r>
  <r>
    <x v="3"/>
    <s v="2"/>
    <d v="2026-05-07T00:00:00"/>
    <s v="8000"/>
    <s v="21320"/>
    <s v="BE"/>
    <s v="FR"/>
    <s v="109012"/>
    <s v="109012"/>
    <s v="999999"/>
    <s v="XT414033680TS"/>
    <s v="N"/>
    <s v="Transport"/>
    <s v="N"/>
    <s v="S"/>
    <s v="ZA"/>
    <n v="4.266"/>
    <s v="6C"/>
    <n v="9.199999999999999"/>
  </r>
  <r>
    <x v="3"/>
    <s v="2"/>
    <d v="2026-05-07T00:00:00"/>
    <s v="90530"/>
    <s v="21320"/>
    <s v="DE"/>
    <s v="FR"/>
    <s v="107849"/>
    <s v="107849"/>
    <s v="999999"/>
    <s v="XT414034645TS"/>
    <s v="N"/>
    <s v="Transport"/>
    <s v="N"/>
    <s v="S"/>
    <s v="ZA"/>
    <n v="3.5"/>
    <s v="6C"/>
    <n v="9.029999999999999"/>
  </r>
  <r>
    <x v="3"/>
    <s v="2"/>
    <d v="2026-05-07T00:00:00"/>
    <s v="79232"/>
    <s v="21320"/>
    <s v="DE"/>
    <s v="FR"/>
    <s v="106532"/>
    <s v="106532"/>
    <s v="999999"/>
    <s v="XT414035544TS"/>
    <s v="N"/>
    <s v="Transport"/>
    <s v="N"/>
    <s v="S"/>
    <s v="ZA"/>
    <n v="1.104"/>
    <s v="6C"/>
    <n v="5.88"/>
  </r>
  <r>
    <x v="3"/>
    <s v="2"/>
    <d v="2026-05-07T00:00:00"/>
    <s v="48599"/>
    <s v="21320"/>
    <s v="DE"/>
    <s v="FR"/>
    <s v="108069"/>
    <s v="108069"/>
    <s v="999999"/>
    <s v="XT414036995TS"/>
    <s v="N"/>
    <s v="Transport"/>
    <s v="N"/>
    <s v="S"/>
    <s v="ZA"/>
    <n v="4.787"/>
    <s v="6C"/>
    <n v="9.69"/>
  </r>
  <r>
    <x v="3"/>
    <s v="2"/>
    <d v="2026-05-07T00:00:00"/>
    <s v="97350"/>
    <s v="21320"/>
    <s v="DE"/>
    <s v="FR"/>
    <s v="109963"/>
    <s v="109963"/>
    <s v="999999"/>
    <s v="XT414037094TS"/>
    <s v="N"/>
    <s v="Transport"/>
    <s v="N"/>
    <s v="S"/>
    <s v="ZA"/>
    <n v="1.16"/>
    <s v="6C"/>
    <n v="5.88"/>
  </r>
  <r>
    <x v="3"/>
    <s v="2"/>
    <d v="2026-05-07T00:00:00"/>
    <s v="02828"/>
    <s v="21320"/>
    <s v="DE"/>
    <s v="FR"/>
    <s v="109781"/>
    <s v="109781"/>
    <s v="999999"/>
    <s v="XT414037633TS"/>
    <s v="N"/>
    <s v="Transport"/>
    <s v="N"/>
    <s v="S"/>
    <s v="ZA"/>
    <n v="4.506"/>
    <s v="6C"/>
    <n v="9.69"/>
  </r>
  <r>
    <x v="3"/>
    <s v="2"/>
    <d v="2026-05-07T00:00:00"/>
    <s v="81247"/>
    <s v="21320"/>
    <s v="DE"/>
    <s v="FR"/>
    <s v="109108"/>
    <s v="109108"/>
    <s v="999999"/>
    <s v="XT414039974TS"/>
    <s v="N"/>
    <s v="Transport"/>
    <s v="N"/>
    <s v="S"/>
    <s v="ZA"/>
    <n v="4.787"/>
    <s v="6C"/>
    <n v="9.69"/>
  </r>
  <r>
    <x v="3"/>
    <s v="2"/>
    <d v="2026-05-07T00:00:00"/>
    <s v="46446"/>
    <s v="21320"/>
    <s v="DE"/>
    <s v="FR"/>
    <s v="109042"/>
    <s v="109042"/>
    <s v="999999"/>
    <s v="XT414040283TS"/>
    <s v="N"/>
    <s v="Transport"/>
    <s v="N"/>
    <s v="S"/>
    <s v="ZA"/>
    <n v="4.403"/>
    <s v="6C"/>
    <n v="9.69"/>
  </r>
  <r>
    <x v="3"/>
    <s v="2"/>
    <d v="2026-05-07T00:00:00"/>
    <s v="81247"/>
    <s v="21320"/>
    <s v="DE"/>
    <s v="FR"/>
    <s v="109273"/>
    <s v="109273"/>
    <s v="999999"/>
    <s v="XT414040411TS"/>
    <s v="N"/>
    <s v="Transport"/>
    <s v="N"/>
    <s v="S"/>
    <s v="ZA"/>
    <n v="0.979"/>
    <s v="6C"/>
    <n v="5.55"/>
  </r>
  <r>
    <x v="3"/>
    <s v="2"/>
    <d v="2026-05-07T00:00:00"/>
    <s v="82288"/>
    <s v="21320"/>
    <s v="DE"/>
    <s v="FR"/>
    <s v="110254"/>
    <s v="110254"/>
    <s v="999999"/>
    <s v="XT414041315TS"/>
    <s v="N"/>
    <s v="Transport"/>
    <s v="N"/>
    <s v="S"/>
    <s v="ZA"/>
    <n v="4.532"/>
    <s v="6C"/>
    <n v="9.69"/>
  </r>
  <r>
    <x v="3"/>
    <s v="2"/>
    <d v="2026-05-07T00:00:00"/>
    <s v="4000"/>
    <s v="21320"/>
    <s v="BE"/>
    <s v="FR"/>
    <s v="109357"/>
    <s v="109357"/>
    <s v="999999"/>
    <s v="XT414046710TS"/>
    <s v="N"/>
    <s v="Transport"/>
    <s v="N"/>
    <s v="S"/>
    <s v="ZA"/>
    <n v="0.9"/>
    <s v="6C"/>
    <n v="4.95"/>
  </r>
  <r>
    <x v="3"/>
    <s v="2"/>
    <d v="2026-05-07T00:00:00"/>
    <s v="46182"/>
    <s v="21320"/>
    <s v="ES"/>
    <s v="FR"/>
    <s v="107119"/>
    <s v="107119"/>
    <s v="999999"/>
    <s v="XT414048494TS"/>
    <s v="N"/>
    <s v="Transport"/>
    <s v="N"/>
    <s v="S"/>
    <s v="ZA"/>
    <n v="0.615"/>
    <s v="6C"/>
    <n v="6.62"/>
  </r>
  <r>
    <x v="3"/>
    <s v="2"/>
    <d v="2026-05-07T00:00:00"/>
    <s v="01920"/>
    <s v="21320"/>
    <s v="DE"/>
    <s v="FR"/>
    <s v="109426"/>
    <s v="109426"/>
    <s v="999999"/>
    <s v="XT414048675TS"/>
    <s v="N"/>
    <s v="Transport"/>
    <s v="N"/>
    <s v="S"/>
    <s v="ZA"/>
    <n v="4.68"/>
    <s v="6C"/>
    <n v="9.69"/>
  </r>
  <r>
    <x v="3"/>
    <s v="2"/>
    <d v="2026-05-07T00:00:00"/>
    <s v="74842"/>
    <s v="21320"/>
    <s v="DE"/>
    <s v="FR"/>
    <s v="110248"/>
    <s v="110248"/>
    <s v="999999"/>
    <s v="XT414050056TS"/>
    <s v="N"/>
    <s v="Transport"/>
    <s v="N"/>
    <s v="S"/>
    <s v="ZA"/>
    <n v="4.506"/>
    <s v="6C"/>
    <n v="9.69"/>
  </r>
  <r>
    <x v="3"/>
    <s v="2"/>
    <d v="2026-05-07T00:00:00"/>
    <s v="31191"/>
    <s v="21320"/>
    <s v="DE"/>
    <s v="FR"/>
    <s v="108414"/>
    <s v="108414"/>
    <s v="999999"/>
    <s v="XT414052848TS"/>
    <s v="N"/>
    <s v="Transport"/>
    <s v="N"/>
    <s v="S"/>
    <s v="ZA"/>
    <n v="4.678"/>
    <s v="6C"/>
    <n v="9.69"/>
  </r>
  <r>
    <x v="3"/>
    <s v="2"/>
    <d v="2026-05-07T00:00:00"/>
    <s v="5685 DE"/>
    <s v="21320"/>
    <s v="NL"/>
    <s v="FR"/>
    <s v="109562"/>
    <s v="109562"/>
    <s v="999999"/>
    <s v="XT414053070TS"/>
    <s v="N"/>
    <s v="Transport"/>
    <s v="N"/>
    <s v="S"/>
    <s v="ZA"/>
    <n v="0.57"/>
    <s v="6C"/>
    <n v="5.55"/>
  </r>
  <r>
    <x v="3"/>
    <s v="2"/>
    <d v="2026-05-07T00:00:00"/>
    <s v="5685 DE"/>
    <s v="21320"/>
    <s v="NL"/>
    <s v="FR"/>
    <s v="109562"/>
    <s v="109562"/>
    <s v="999999"/>
    <s v="XT414053070TS"/>
    <s v="N"/>
    <s v="Supplement Etiquette Non Conforme"/>
    <s v="N"/>
    <m/>
    <s v="ZA"/>
    <n v="0"/>
    <s v="6C"/>
    <n v="2"/>
  </r>
  <r>
    <x v="3"/>
    <s v="2"/>
    <d v="2026-05-07T00:00:00"/>
    <s v="53173"/>
    <s v="21320"/>
    <s v="DE"/>
    <s v="FR"/>
    <s v="109173"/>
    <s v="109173"/>
    <s v="999999"/>
    <s v="XT414053993TS"/>
    <s v="N"/>
    <s v="Transport"/>
    <s v="N"/>
    <s v="S"/>
    <s v="ZA"/>
    <n v="4.403"/>
    <s v="6C"/>
    <n v="9.69"/>
  </r>
  <r>
    <x v="3"/>
    <s v="2"/>
    <d v="2026-05-07T00:00:00"/>
    <s v="88263"/>
    <s v="21320"/>
    <s v="DE"/>
    <s v="FR"/>
    <s v="106526"/>
    <s v="106526"/>
    <s v="999999"/>
    <s v="XT414054398TS"/>
    <s v="N"/>
    <s v="Transport"/>
    <s v="N"/>
    <s v="S"/>
    <s v="ZA"/>
    <n v="4.506"/>
    <s v="6C"/>
    <n v="9.69"/>
  </r>
  <r>
    <x v="3"/>
    <s v="2"/>
    <d v="2026-05-07T00:00:00"/>
    <s v="65719"/>
    <s v="21320"/>
    <s v="DE"/>
    <s v="FR"/>
    <s v="109581"/>
    <s v="109581"/>
    <s v="999999"/>
    <s v="XT414055478TS"/>
    <s v="N"/>
    <s v="Transport"/>
    <s v="N"/>
    <s v="S"/>
    <s v="ZA"/>
    <n v="4"/>
    <s v="6C"/>
    <n v="9.029999999999999"/>
  </r>
  <r>
    <x v="3"/>
    <s v="2"/>
    <d v="2026-05-07T00:00:00"/>
    <s v="81829"/>
    <s v="21320"/>
    <s v="DE"/>
    <s v="FR"/>
    <s v="109180"/>
    <s v="109180"/>
    <s v="999999"/>
    <s v="XT414056093TS"/>
    <s v="N"/>
    <s v="Transport"/>
    <s v="N"/>
    <s v="S"/>
    <s v="ZA"/>
    <n v="4.678"/>
    <s v="6C"/>
    <n v="9.69"/>
  </r>
  <r>
    <x v="3"/>
    <s v="2"/>
    <d v="2026-05-07T00:00:00"/>
    <s v="87452"/>
    <s v="21320"/>
    <s v="DE"/>
    <s v="FR"/>
    <s v="108473"/>
    <s v="108473"/>
    <s v="999999"/>
    <s v="XT414060597TS"/>
    <s v="N"/>
    <s v="Transport"/>
    <s v="N"/>
    <s v="S"/>
    <s v="ZA"/>
    <n v="5.165"/>
    <s v="6C"/>
    <n v="10.35"/>
  </r>
  <r>
    <x v="3"/>
    <s v="2"/>
    <d v="2026-05-08T00:00:00"/>
    <s v="9972"/>
    <s v="21320"/>
    <s v="AT"/>
    <s v="FR"/>
    <s v="110103"/>
    <s v="110103"/>
    <s v="999999"/>
    <s v="XT414063505TS"/>
    <s v="N"/>
    <s v="Transport"/>
    <s v="N"/>
    <s v="S"/>
    <s v="ZA"/>
    <n v="4.743"/>
    <s v="6C"/>
    <n v="13.83"/>
  </r>
  <r>
    <x v="3"/>
    <s v="2"/>
    <d v="2026-05-08T00:00:00"/>
    <s v="95488"/>
    <s v="21320"/>
    <s v="DE"/>
    <s v="FR"/>
    <s v="110029"/>
    <s v="110029"/>
    <s v="999999"/>
    <s v="XT414064112TS"/>
    <s v="N"/>
    <s v="Transport"/>
    <s v="N"/>
    <s v="S"/>
    <s v="ZA"/>
    <n v="1.12"/>
    <s v="6C"/>
    <n v="5.88"/>
  </r>
  <r>
    <x v="3"/>
    <s v="2"/>
    <d v="2026-05-08T00:00:00"/>
    <s v="22145"/>
    <s v="21320"/>
    <s v="DE"/>
    <s v="FR"/>
    <s v="107604"/>
    <s v="107604"/>
    <s v="999999"/>
    <s v="XT414065965TS"/>
    <s v="N"/>
    <s v="Transport"/>
    <s v="N"/>
    <s v="S"/>
    <s v="ZA"/>
    <n v="3.891"/>
    <s v="6C"/>
    <n v="9.029999999999999"/>
  </r>
  <r>
    <x v="3"/>
    <s v="2"/>
    <d v="2026-05-08T00:00:00"/>
    <s v="82237"/>
    <s v="21320"/>
    <s v="DE"/>
    <s v="FR"/>
    <s v="107091"/>
    <s v="107091"/>
    <s v="999999"/>
    <s v="XT414065991TS"/>
    <s v="N"/>
    <s v="Transport"/>
    <s v="N"/>
    <s v="S"/>
    <s v="ZA"/>
    <n v="4.532"/>
    <s v="6C"/>
    <n v="9.69"/>
  </r>
  <r>
    <x v="3"/>
    <s v="2"/>
    <d v="2026-05-08T00:00:00"/>
    <s v="1090"/>
    <s v="21320"/>
    <s v="AT"/>
    <s v="FR"/>
    <s v="97280"/>
    <s v="97280"/>
    <s v="999999"/>
    <s v="XT414067224TS"/>
    <s v="N"/>
    <s v="Transport"/>
    <s v="N"/>
    <s v="S"/>
    <s v="ZA"/>
    <n v="0.8159999999999999"/>
    <s v="6C"/>
    <n v="9.69"/>
  </r>
  <r>
    <x v="3"/>
    <s v="2"/>
    <d v="2026-05-08T00:00:00"/>
    <s v="16567"/>
    <s v="21320"/>
    <s v="DE"/>
    <s v="FR"/>
    <s v="108956"/>
    <s v="108956"/>
    <s v="999999"/>
    <s v="XT414067652TS"/>
    <s v="N"/>
    <s v="Transport"/>
    <s v="N"/>
    <s v="S"/>
    <s v="ZA"/>
    <n v="0.13"/>
    <s v="6C"/>
    <n v="5.33"/>
  </r>
  <r>
    <x v="3"/>
    <s v="2"/>
    <d v="2026-05-08T00:00:00"/>
    <s v="06343"/>
    <s v="21320"/>
    <s v="DE"/>
    <s v="FR"/>
    <s v="108799"/>
    <s v="108799"/>
    <s v="999999"/>
    <s v="XT414067785TS"/>
    <s v="N"/>
    <s v="Transport"/>
    <s v="N"/>
    <s v="S"/>
    <s v="ZA"/>
    <n v="6.33"/>
    <s v="6C"/>
    <n v="11.01"/>
  </r>
  <r>
    <x v="3"/>
    <s v="2"/>
    <d v="2026-05-08T00:00:00"/>
    <s v="15345"/>
    <s v="21320"/>
    <s v="DE"/>
    <s v="FR"/>
    <s v="109098"/>
    <s v="109098"/>
    <s v="999999"/>
    <s v="XT414067839TS"/>
    <s v="N"/>
    <s v="Transport"/>
    <s v="N"/>
    <s v="S"/>
    <s v="ZA"/>
    <n v="4.464"/>
    <s v="6C"/>
    <n v="9.69"/>
  </r>
  <r>
    <x v="3"/>
    <s v="2"/>
    <d v="2026-05-08T00:00:00"/>
    <s v="72631"/>
    <s v="21320"/>
    <s v="DE"/>
    <s v="FR"/>
    <s v="108376"/>
    <s v="108376"/>
    <s v="999999"/>
    <s v="XT414069826TS"/>
    <s v="N"/>
    <s v="Transport"/>
    <s v="N"/>
    <s v="S"/>
    <s v="ZA"/>
    <n v="4.266"/>
    <s v="6C"/>
    <n v="9.69"/>
  </r>
  <r>
    <x v="3"/>
    <s v="2"/>
    <d v="2026-05-08T00:00:00"/>
    <s v="06249"/>
    <s v="21320"/>
    <s v="DE"/>
    <s v="FR"/>
    <s v="109003"/>
    <s v="109003"/>
    <s v="999999"/>
    <s v="XT414069891TS"/>
    <s v="N"/>
    <s v="Transport"/>
    <s v="N"/>
    <s v="S"/>
    <s v="ZA"/>
    <n v="1.802"/>
    <s v="6C"/>
    <n v="5.88"/>
  </r>
  <r>
    <x v="3"/>
    <s v="2"/>
    <d v="2026-05-08T00:00:00"/>
    <s v="191 33"/>
    <s v="21320"/>
    <s v="SE"/>
    <s v="FR"/>
    <s v="109345"/>
    <s v="109345"/>
    <s v="999999"/>
    <s v="XT414069980TS"/>
    <s v="N"/>
    <s v="Transport"/>
    <s v="N"/>
    <s v="S"/>
    <s v="ZA"/>
    <n v="9.676"/>
    <s v="6C"/>
    <n v="17.98"/>
  </r>
  <r>
    <x v="3"/>
    <s v="2"/>
    <d v="2026-05-08T00:00:00"/>
    <s v="95126"/>
    <s v="21320"/>
    <s v="DE"/>
    <s v="FR"/>
    <s v="109216"/>
    <s v="109216"/>
    <s v="999999"/>
    <s v="XT414070016TS"/>
    <s v="N"/>
    <s v="Transport"/>
    <s v="N"/>
    <s v="S"/>
    <s v="ZA"/>
    <n v="1.276"/>
    <s v="6C"/>
    <n v="5.88"/>
  </r>
  <r>
    <x v="3"/>
    <s v="2"/>
    <d v="2026-05-08T00:00:00"/>
    <s v="9380"/>
    <s v="21320"/>
    <s v="DK"/>
    <s v="FR"/>
    <s v="108384"/>
    <s v="108384"/>
    <s v="999999"/>
    <s v="XT414070461TS"/>
    <s v="N"/>
    <s v="Transport"/>
    <s v="N"/>
    <s v="S"/>
    <s v="ZA"/>
    <n v="0.644"/>
    <s v="6C"/>
    <n v="9.69"/>
  </r>
  <r>
    <x v="3"/>
    <s v="2"/>
    <d v="2026-05-08T00:00:00"/>
    <s v="26725"/>
    <s v="21320"/>
    <s v="DE"/>
    <s v="FR"/>
    <s v="109230"/>
    <s v="109230"/>
    <s v="999999"/>
    <s v="XT414070930TS"/>
    <s v="N"/>
    <s v="Transport"/>
    <s v="N"/>
    <s v="S"/>
    <s v="ZA"/>
    <n v="1.395"/>
    <s v="6C"/>
    <n v="5.88"/>
  </r>
  <r>
    <x v="3"/>
    <s v="2"/>
    <d v="2026-05-08T00:00:00"/>
    <s v="81371"/>
    <s v="21320"/>
    <s v="DE"/>
    <s v="FR"/>
    <s v="109219"/>
    <s v="109219"/>
    <s v="999999"/>
    <s v="XT414071952TS"/>
    <s v="N"/>
    <s v="Transport"/>
    <s v="N"/>
    <s v="S"/>
    <s v="ZA"/>
    <n v="0.878"/>
    <s v="6C"/>
    <n v="5.55"/>
  </r>
  <r>
    <x v="3"/>
    <s v="2"/>
    <d v="2026-05-08T00:00:00"/>
    <s v="10559"/>
    <s v="21320"/>
    <s v="DE"/>
    <s v="FR"/>
    <s v="109201"/>
    <s v="109201"/>
    <s v="999999"/>
    <s v="XT414072343TS"/>
    <s v="N"/>
    <s v="Transport"/>
    <s v="N"/>
    <s v="S"/>
    <s v="ZA"/>
    <n v="0.4"/>
    <s v="6C"/>
    <n v="5.33"/>
  </r>
  <r>
    <x v="3"/>
    <s v="2"/>
    <d v="2026-05-08T00:00:00"/>
    <s v="5531 KA"/>
    <s v="21320"/>
    <s v="NL"/>
    <s v="FR"/>
    <s v="107043"/>
    <s v="107043"/>
    <s v="999999"/>
    <s v="XT414072520TS"/>
    <s v="N"/>
    <s v="Transport"/>
    <s v="N"/>
    <s v="S"/>
    <s v="ZA"/>
    <n v="0.25"/>
    <s v="6C"/>
    <n v="5.33"/>
  </r>
  <r>
    <x v="3"/>
    <s v="2"/>
    <d v="2026-05-08T00:00:00"/>
    <s v="85406"/>
    <s v="21320"/>
    <s v="DE"/>
    <s v="FR"/>
    <s v="110487"/>
    <s v="110487"/>
    <s v="999999"/>
    <s v="XT414072581TS"/>
    <s v="N"/>
    <s v="Transport"/>
    <s v="N"/>
    <s v="S"/>
    <s v="ZA"/>
    <n v="5.855"/>
    <s v="6C"/>
    <n v="10.35"/>
  </r>
  <r>
    <x v="3"/>
    <s v="2"/>
    <d v="2026-05-08T00:00:00"/>
    <s v="9900"/>
    <s v="21320"/>
    <s v="DK"/>
    <s v="FR"/>
    <s v="107170"/>
    <s v="107170"/>
    <s v="999999"/>
    <s v="XT414075866TS"/>
    <s v="N"/>
    <s v="Transport"/>
    <s v="N"/>
    <s v="S"/>
    <s v="ZA"/>
    <n v="0.18"/>
    <s v="6C"/>
    <n v="9.470000000000001"/>
  </r>
  <r>
    <x v="3"/>
    <s v="2"/>
    <d v="2026-05-08T00:00:00"/>
    <s v="4500"/>
    <s v="21320"/>
    <s v="BE"/>
    <s v="FR"/>
    <s v="109833"/>
    <s v="109833"/>
    <s v="999999"/>
    <s v="XT414076075TS"/>
    <s v="N"/>
    <s v="Transport"/>
    <s v="N"/>
    <s v="S"/>
    <s v="ZA"/>
    <n v="0.768"/>
    <s v="6C"/>
    <n v="4.95"/>
  </r>
  <r>
    <x v="3"/>
    <s v="2"/>
    <d v="2026-05-08T00:00:00"/>
    <s v="30629"/>
    <s v="21320"/>
    <s v="DE"/>
    <s v="FR"/>
    <s v="109690"/>
    <s v="109690"/>
    <s v="999999"/>
    <s v="XT414076892TS"/>
    <s v="N"/>
    <s v="Transport"/>
    <s v="N"/>
    <s v="S"/>
    <s v="ZA"/>
    <n v="9.44"/>
    <s v="6C"/>
    <n v="12.99"/>
  </r>
  <r>
    <x v="3"/>
    <s v="2"/>
    <d v="2026-05-08T00:00:00"/>
    <s v="16303"/>
    <s v="21320"/>
    <s v="DE"/>
    <s v="FR"/>
    <s v="109737"/>
    <s v="109737"/>
    <s v="999999"/>
    <s v="XT414077425TS"/>
    <s v="N"/>
    <s v="Transport"/>
    <s v="N"/>
    <s v="S"/>
    <s v="ZA"/>
    <n v="0.951"/>
    <s v="6C"/>
    <n v="5.55"/>
  </r>
  <r>
    <x v="3"/>
    <s v="2"/>
    <d v="2026-05-08T00:00:00"/>
    <s v="2791"/>
    <s v="21320"/>
    <s v="DK"/>
    <s v="FR"/>
    <s v="109395"/>
    <s v="109395"/>
    <s v="999999"/>
    <s v="XT414077938TS"/>
    <s v="N"/>
    <s v="Transport"/>
    <s v="N"/>
    <s v="S"/>
    <s v="ZA"/>
    <n v="3.182"/>
    <s v="6C"/>
    <n v="13.17"/>
  </r>
  <r>
    <x v="3"/>
    <s v="2"/>
    <d v="2026-05-08T00:00:00"/>
    <s v="27749"/>
    <s v="21320"/>
    <s v="DE"/>
    <s v="FR"/>
    <s v="109498"/>
    <s v="109498"/>
    <s v="999999"/>
    <s v="XT414078160TS"/>
    <s v="N"/>
    <s v="Transport"/>
    <s v="N"/>
    <s v="S"/>
    <s v="ZA"/>
    <n v="5.263"/>
    <s v="6C"/>
    <n v="10.35"/>
  </r>
  <r>
    <x v="3"/>
    <s v="2"/>
    <d v="2026-05-08T00:00:00"/>
    <s v="8010"/>
    <s v="21320"/>
    <s v="AT"/>
    <s v="FR"/>
    <s v="107456"/>
    <s v="107456"/>
    <s v="999999"/>
    <s v="XT414079117TS"/>
    <s v="N"/>
    <s v="Transport"/>
    <s v="N"/>
    <s v="S"/>
    <s v="ZA"/>
    <n v="0.759"/>
    <s v="6C"/>
    <n v="9.69"/>
  </r>
  <r>
    <x v="3"/>
    <s v="2"/>
    <d v="2026-05-08T00:00:00"/>
    <s v="63762"/>
    <s v="21320"/>
    <s v="DE"/>
    <s v="FR"/>
    <s v="107974"/>
    <s v="107974"/>
    <s v="999999"/>
    <s v="XT414079681TS"/>
    <s v="N"/>
    <s v="Transport"/>
    <s v="N"/>
    <s v="S"/>
    <s v="ZA"/>
    <n v="0.45"/>
    <s v="6C"/>
    <n v="5.33"/>
  </r>
  <r>
    <x v="3"/>
    <s v="2"/>
    <d v="2026-05-08T00:00:00"/>
    <s v="32657"/>
    <s v="21320"/>
    <s v="DE"/>
    <s v="FR"/>
    <s v="108766"/>
    <s v="108766"/>
    <s v="999999"/>
    <s v="XT414080027TS"/>
    <s v="N"/>
    <s v="Transport"/>
    <s v="N"/>
    <s v="S"/>
    <s v="ZA"/>
    <n v="0.2"/>
    <s v="6C"/>
    <n v="5.33"/>
  </r>
  <r>
    <x v="3"/>
    <s v="2"/>
    <d v="2026-05-08T00:00:00"/>
    <s v="22763"/>
    <s v="21320"/>
    <s v="DE"/>
    <s v="FR"/>
    <s v="107908"/>
    <s v="107908"/>
    <s v="999999"/>
    <s v="XT414080526TS"/>
    <s v="N"/>
    <s v="Transport"/>
    <s v="N"/>
    <s v="S"/>
    <s v="ZA"/>
    <n v="4.532"/>
    <s v="6C"/>
    <n v="9.69"/>
  </r>
  <r>
    <x v="3"/>
    <s v="2"/>
    <d v="2026-05-08T00:00:00"/>
    <s v="1654 KH"/>
    <s v="21320"/>
    <s v="NL"/>
    <s v="FR"/>
    <s v="109432"/>
    <s v="109432"/>
    <s v="999999"/>
    <s v="XT414080821TS"/>
    <s v="N"/>
    <s v="Transport"/>
    <s v="N"/>
    <s v="S"/>
    <s v="ZA"/>
    <n v="6.283"/>
    <s v="6C"/>
    <n v="11.01"/>
  </r>
  <r>
    <x v="3"/>
    <s v="2"/>
    <d v="2026-05-08T00:00:00"/>
    <s v="91564"/>
    <s v="21320"/>
    <s v="DE"/>
    <s v="FR"/>
    <s v="110650"/>
    <s v="110650"/>
    <s v="999999"/>
    <s v="XT414080910TS"/>
    <s v="N"/>
    <s v="Transport"/>
    <s v="N"/>
    <s v="S"/>
    <s v="ZA"/>
    <n v="4.532"/>
    <s v="6C"/>
    <n v="9.69"/>
  </r>
  <r>
    <x v="3"/>
    <s v="2"/>
    <d v="2026-05-08T00:00:00"/>
    <s v="2500"/>
    <s v="21320"/>
    <s v="DK"/>
    <s v="FR"/>
    <s v="109148"/>
    <s v="109148"/>
    <s v="999999"/>
    <s v="XT414081040TS"/>
    <s v="N"/>
    <s v="Transport"/>
    <s v="N"/>
    <s v="S"/>
    <s v="ZA"/>
    <n v="0.38"/>
    <s v="6C"/>
    <n v="9.470000000000001"/>
  </r>
  <r>
    <x v="3"/>
    <s v="2"/>
    <d v="2026-05-08T00:00:00"/>
    <s v="86450"/>
    <s v="21320"/>
    <s v="DE"/>
    <s v="FR"/>
    <s v="110596"/>
    <s v="110596"/>
    <s v="999999"/>
    <s v="XT414081190TS"/>
    <s v="N"/>
    <s v="Transport"/>
    <s v="N"/>
    <s v="S"/>
    <s v="ZA"/>
    <n v="1.004"/>
    <s v="6C"/>
    <n v="5.88"/>
  </r>
  <r>
    <x v="3"/>
    <s v="2"/>
    <d v="2026-05-08T00:00:00"/>
    <s v="65307"/>
    <s v="21320"/>
    <s v="DE"/>
    <s v="FR"/>
    <s v="108195"/>
    <s v="108195"/>
    <s v="999999"/>
    <s v="XT414081760TS"/>
    <s v="N"/>
    <s v="Transport"/>
    <s v="N"/>
    <s v="S"/>
    <s v="ZA"/>
    <n v="4.532"/>
    <s v="6C"/>
    <n v="9.69"/>
  </r>
  <r>
    <x v="3"/>
    <s v="2"/>
    <d v="2026-05-08T00:00:00"/>
    <s v="61231"/>
    <s v="21320"/>
    <s v="DE"/>
    <s v="FR"/>
    <s v="109775"/>
    <s v="109775"/>
    <s v="999999"/>
    <s v="XT414082116TS"/>
    <s v="N"/>
    <s v="Transport"/>
    <s v="N"/>
    <s v="S"/>
    <s v="ZA"/>
    <n v="4.825"/>
    <s v="6C"/>
    <n v="9.69"/>
  </r>
  <r>
    <x v="3"/>
    <s v="2"/>
    <d v="2026-05-08T00:00:00"/>
    <s v="86391"/>
    <s v="21320"/>
    <s v="DE"/>
    <s v="FR"/>
    <s v="109241"/>
    <s v="109241"/>
    <s v="999999"/>
    <s v="XT414083099TS"/>
    <s v="N"/>
    <s v="Transport"/>
    <s v="N"/>
    <s v="S"/>
    <s v="ZA"/>
    <n v="4.532"/>
    <s v="6C"/>
    <n v="9.69"/>
  </r>
  <r>
    <x v="3"/>
    <s v="2"/>
    <d v="2026-05-08T00:00:00"/>
    <s v="67678"/>
    <s v="21320"/>
    <s v="DE"/>
    <s v="FR"/>
    <s v="108646"/>
    <s v="108646"/>
    <s v="999999"/>
    <s v="XT414083479TS"/>
    <s v="N"/>
    <s v="Transport"/>
    <s v="N"/>
    <s v="S"/>
    <s v="ZA"/>
    <n v="0.18"/>
    <s v="6C"/>
    <n v="5.33"/>
  </r>
  <r>
    <x v="3"/>
    <s v="2"/>
    <d v="2026-05-08T00:00:00"/>
    <s v="34576"/>
    <s v="21320"/>
    <s v="DE"/>
    <s v="FR"/>
    <s v="110388"/>
    <s v="110388"/>
    <s v="999999"/>
    <s v="XT414083690TS"/>
    <s v="N"/>
    <s v="Transport"/>
    <s v="N"/>
    <s v="S"/>
    <s v="ZA"/>
    <n v="1.178"/>
    <s v="6C"/>
    <n v="5.88"/>
  </r>
  <r>
    <x v="3"/>
    <s v="2"/>
    <d v="2026-05-08T00:00:00"/>
    <s v="12590"/>
    <s v="21320"/>
    <s v="ES"/>
    <s v="FR"/>
    <s v="108703"/>
    <s v="108703"/>
    <s v="999999"/>
    <s v="XT414084620TS"/>
    <s v="N"/>
    <s v="Transport"/>
    <s v="N"/>
    <s v="S"/>
    <s v="ZA"/>
    <n v="1.536"/>
    <s v="6C"/>
    <n v="6.95"/>
  </r>
  <r>
    <x v="3"/>
    <s v="2"/>
    <d v="2026-05-08T00:00:00"/>
    <s v="2070"/>
    <s v="21320"/>
    <s v="AT"/>
    <s v="FR"/>
    <s v="106933"/>
    <s v="106933"/>
    <s v="999999"/>
    <s v="XT414085214TS"/>
    <s v="N"/>
    <s v="Transport"/>
    <s v="N"/>
    <s v="S"/>
    <s v="ZA"/>
    <n v="4.608"/>
    <s v="6C"/>
    <n v="13.83"/>
  </r>
  <r>
    <x v="3"/>
    <s v="2"/>
    <d v="2026-05-08T00:00:00"/>
    <s v="08785"/>
    <s v="21320"/>
    <s v="ES"/>
    <s v="FR"/>
    <s v="108812"/>
    <s v="108812"/>
    <s v="999999"/>
    <s v="XT414085302TS"/>
    <s v="N"/>
    <s v="Transport"/>
    <s v="N"/>
    <s v="S"/>
    <s v="ZA"/>
    <n v="5.086"/>
    <s v="6C"/>
    <n v="11.42"/>
  </r>
  <r>
    <x v="3"/>
    <s v="2"/>
    <d v="2026-05-08T00:00:00"/>
    <s v="08785"/>
    <s v="21320"/>
    <s v="ES"/>
    <s v="FR"/>
    <s v="108812"/>
    <s v="108812"/>
    <s v="999999"/>
    <s v="XT414085302TS"/>
    <s v="N"/>
    <s v="Supplement Etiquette Non Conforme"/>
    <s v="N"/>
    <m/>
    <s v="ZA"/>
    <n v="0"/>
    <s v="6C"/>
    <n v="2"/>
  </r>
  <r>
    <x v="3"/>
    <s v="2"/>
    <d v="2026-05-08T00:00:00"/>
    <s v="01097"/>
    <s v="21320"/>
    <s v="DE"/>
    <s v="FR"/>
    <s v="108859"/>
    <s v="108859"/>
    <s v="999999"/>
    <s v="XT414086020TS"/>
    <s v="N"/>
    <s v="Transport"/>
    <s v="N"/>
    <s v="S"/>
    <s v="ZA"/>
    <n v="6.317"/>
    <s v="6C"/>
    <n v="11.01"/>
  </r>
  <r>
    <x v="3"/>
    <s v="2"/>
    <d v="2026-05-08T00:00:00"/>
    <s v="81371"/>
    <s v="21320"/>
    <s v="DE"/>
    <s v="FR"/>
    <s v="110545"/>
    <s v="110545"/>
    <s v="999999"/>
    <s v="XT414086360TS"/>
    <s v="N"/>
    <s v="Transport"/>
    <s v="N"/>
    <s v="S"/>
    <s v="ZA"/>
    <n v="5.51"/>
    <s v="6C"/>
    <n v="10.35"/>
  </r>
  <r>
    <x v="3"/>
    <s v="2"/>
    <d v="2026-05-08T00:00:00"/>
    <s v="93197"/>
    <s v="21320"/>
    <s v="DE"/>
    <s v="FR"/>
    <s v="107818"/>
    <s v="107818"/>
    <s v="999999"/>
    <s v="XT414087011TS"/>
    <s v="N"/>
    <s v="Transport"/>
    <s v="N"/>
    <s v="S"/>
    <s v="ZA"/>
    <n v="3.214"/>
    <s v="6C"/>
    <n v="9.029999999999999"/>
  </r>
  <r>
    <x v="3"/>
    <s v="2"/>
    <d v="2026-05-08T00:00:00"/>
    <s v="30459"/>
    <s v="21320"/>
    <s v="DE"/>
    <s v="FR"/>
    <s v="109264"/>
    <s v="109264"/>
    <s v="999999"/>
    <s v="XT414087365TS"/>
    <s v="N"/>
    <s v="Transport"/>
    <s v="N"/>
    <s v="S"/>
    <s v="ZA"/>
    <n v="4.532"/>
    <s v="6C"/>
    <n v="9.69"/>
  </r>
  <r>
    <x v="3"/>
    <s v="2"/>
    <d v="2026-05-09T00:00:00"/>
    <s v="06886"/>
    <s v="21320"/>
    <s v="DE"/>
    <s v="FR"/>
    <s v="107246"/>
    <s v="107246"/>
    <s v="999999"/>
    <s v="XT414091775TS"/>
    <s v="N"/>
    <s v="Transport"/>
    <s v="N"/>
    <s v="S"/>
    <s v="ZA"/>
    <n v="6.273"/>
    <s v="6C"/>
    <n v="11.01"/>
  </r>
  <r>
    <x v="3"/>
    <s v="2"/>
    <d v="2026-05-09T00:00:00"/>
    <s v="72760"/>
    <s v="21320"/>
    <s v="DE"/>
    <s v="FR"/>
    <s v="108188"/>
    <s v="108188"/>
    <s v="999999"/>
    <s v="XT414093621TS"/>
    <s v="N"/>
    <s v="Transport"/>
    <s v="N"/>
    <s v="S"/>
    <s v="ZA"/>
    <n v="4.638"/>
    <s v="6C"/>
    <n v="9.69"/>
  </r>
  <r>
    <x v="3"/>
    <s v="2"/>
    <d v="2026-05-09T00:00:00"/>
    <s v="83250"/>
    <s v="21320"/>
    <s v="DE"/>
    <s v="FR"/>
    <s v="108935"/>
    <s v="108935"/>
    <s v="999999"/>
    <s v="XT414094834TS"/>
    <s v="N"/>
    <s v="Transport"/>
    <s v="N"/>
    <s v="S"/>
    <s v="ZA"/>
    <n v="1.056"/>
    <s v="6C"/>
    <n v="5.88"/>
  </r>
  <r>
    <x v="3"/>
    <s v="2"/>
    <d v="2026-05-09T00:00:00"/>
    <s v="167 38"/>
    <s v="21320"/>
    <s v="SE"/>
    <s v="FR"/>
    <s v="108938"/>
    <s v="108938"/>
    <s v="999999"/>
    <s v="XT414094882TS"/>
    <s v="N"/>
    <s v="Transport"/>
    <s v="N"/>
    <s v="S"/>
    <s v="ZA"/>
    <n v="6.134"/>
    <s v="6C"/>
    <n v="16"/>
  </r>
  <r>
    <x v="3"/>
    <s v="2"/>
    <d v="2026-05-09T00:00:00"/>
    <s v="71134"/>
    <s v="21320"/>
    <s v="DE"/>
    <s v="FR"/>
    <s v="107544"/>
    <s v="107544"/>
    <s v="999999"/>
    <s v="XT414095171TS"/>
    <s v="N"/>
    <s v="Transport"/>
    <s v="N"/>
    <s v="S"/>
    <s v="ZA"/>
    <n v="4.493"/>
    <s v="6C"/>
    <n v="9.69"/>
  </r>
  <r>
    <x v="3"/>
    <s v="2"/>
    <d v="2026-05-09T00:00:00"/>
    <s v="28790"/>
    <s v="21320"/>
    <s v="DE"/>
    <s v="FR"/>
    <s v="109472"/>
    <s v="109472"/>
    <s v="999999"/>
    <s v="XT414096234TS"/>
    <s v="N"/>
    <s v="Transport"/>
    <s v="N"/>
    <s v="S"/>
    <s v="ZA"/>
    <n v="3.51"/>
    <s v="6C"/>
    <n v="9.029999999999999"/>
  </r>
  <r>
    <x v="3"/>
    <s v="2"/>
    <d v="2026-05-09T00:00:00"/>
    <s v="82418"/>
    <s v="21320"/>
    <s v="DE"/>
    <s v="FR"/>
    <s v="106469"/>
    <s v="106469"/>
    <s v="999999"/>
    <s v="XT414096398TS"/>
    <s v="N"/>
    <s v="Transport"/>
    <s v="N"/>
    <s v="S"/>
    <s v="ZA"/>
    <n v="4.403"/>
    <s v="6C"/>
    <n v="9.69"/>
  </r>
  <r>
    <x v="3"/>
    <s v="2"/>
    <d v="2026-05-09T00:00:00"/>
    <s v="416 83"/>
    <s v="21320"/>
    <s v="SE"/>
    <s v="FR"/>
    <s v="109308"/>
    <s v="109308"/>
    <s v="999999"/>
    <s v="XT414096509TS"/>
    <s v="N"/>
    <s v="Transport"/>
    <s v="N"/>
    <s v="S"/>
    <s v="ZA"/>
    <n v="0.835"/>
    <s v="6C"/>
    <n v="10.54"/>
  </r>
  <r>
    <x v="3"/>
    <s v="2"/>
    <d v="2026-05-09T00:00:00"/>
    <s v="58285"/>
    <s v="21320"/>
    <s v="DE"/>
    <s v="FR"/>
    <s v="108973"/>
    <s v="108973"/>
    <s v="999999"/>
    <s v="XT414096693TS"/>
    <s v="N"/>
    <s v="Transport"/>
    <s v="N"/>
    <s v="S"/>
    <s v="ZA"/>
    <n v="0.1"/>
    <s v="6C"/>
    <n v="5.33"/>
  </r>
  <r>
    <x v="3"/>
    <s v="2"/>
    <d v="2026-05-09T00:00:00"/>
    <s v="96328"/>
    <s v="21320"/>
    <s v="DE"/>
    <s v="FR"/>
    <s v="109653"/>
    <s v="109653"/>
    <s v="999999"/>
    <s v="XT414096781TS"/>
    <s v="N"/>
    <s v="Transport"/>
    <s v="N"/>
    <s v="S"/>
    <s v="ZA"/>
    <n v="0.58"/>
    <s v="6C"/>
    <n v="5.55"/>
  </r>
  <r>
    <x v="3"/>
    <s v="2"/>
    <d v="2026-05-09T00:00:00"/>
    <s v="91096"/>
    <s v="21320"/>
    <s v="DE"/>
    <s v="FR"/>
    <s v="108894"/>
    <s v="108894"/>
    <s v="999999"/>
    <s v="XT414097552TS"/>
    <s v="N"/>
    <s v="Transport"/>
    <s v="N"/>
    <s v="S"/>
    <s v="ZA"/>
    <n v="1.44"/>
    <s v="6C"/>
    <n v="5.88"/>
  </r>
  <r>
    <x v="3"/>
    <s v="2"/>
    <d v="2026-05-09T00:00:00"/>
    <s v="16356"/>
    <s v="21320"/>
    <s v="DE"/>
    <s v="FR"/>
    <s v="109667"/>
    <s v="109667"/>
    <s v="999999"/>
    <s v="XT414099496TS"/>
    <s v="N"/>
    <s v="Transport"/>
    <s v="N"/>
    <s v="S"/>
    <s v="ZA"/>
    <n v="1.189"/>
    <s v="6C"/>
    <n v="5.88"/>
  </r>
  <r>
    <x v="3"/>
    <s v="2"/>
    <d v="2026-05-09T00:00:00"/>
    <s v="09500"/>
    <s v="21320"/>
    <s v="ES"/>
    <s v="FR"/>
    <s v="107435"/>
    <s v="107435"/>
    <s v="999999"/>
    <s v="XT414099584TS"/>
    <s v="N"/>
    <s v="Transport"/>
    <s v="N"/>
    <s v="S"/>
    <s v="ZA"/>
    <n v="4.787"/>
    <s v="6C"/>
    <n v="10.76"/>
  </r>
  <r>
    <x v="3"/>
    <s v="2"/>
    <d v="2026-05-09T00:00:00"/>
    <s v="9210"/>
    <s v="21320"/>
    <s v="DK"/>
    <s v="FR"/>
    <s v="105895"/>
    <s v="105895"/>
    <s v="999999"/>
    <s v="XT414099607TS"/>
    <s v="N"/>
    <s v="Transport"/>
    <s v="N"/>
    <s v="S"/>
    <s v="ZA"/>
    <n v="1.562"/>
    <s v="6C"/>
    <n v="10.02"/>
  </r>
  <r>
    <x v="3"/>
    <s v="2"/>
    <d v="2026-05-09T00:00:00"/>
    <s v="15324"/>
    <s v="21320"/>
    <s v="DE"/>
    <s v="FR"/>
    <s v="109234"/>
    <s v="109234"/>
    <s v="999999"/>
    <s v="XT414100336TS"/>
    <s v="N"/>
    <s v="Transport"/>
    <s v="N"/>
    <s v="S"/>
    <s v="ZA"/>
    <n v="0.13"/>
    <s v="6C"/>
    <n v="5.33"/>
  </r>
  <r>
    <x v="3"/>
    <s v="2"/>
    <d v="2026-05-09T00:00:00"/>
    <s v="78315"/>
    <s v="21320"/>
    <s v="DE"/>
    <s v="FR"/>
    <s v="109070"/>
    <s v="109070"/>
    <s v="999999"/>
    <s v="XT414101265TS"/>
    <s v="N"/>
    <s v="Transport"/>
    <s v="N"/>
    <s v="S"/>
    <s v="ZA"/>
    <n v="3.158"/>
    <s v="6C"/>
    <n v="9.029999999999999"/>
  </r>
  <r>
    <x v="3"/>
    <s v="2"/>
    <d v="2026-05-09T00:00:00"/>
    <s v="2736"/>
    <s v="21320"/>
    <s v="LU"/>
    <s v="FR"/>
    <s v="110462"/>
    <s v="110462"/>
    <s v="999999"/>
    <s v="XT414101985TS"/>
    <s v="N"/>
    <s v="Transport"/>
    <s v="N"/>
    <s v="S"/>
    <s v="ZA"/>
    <n v="1.008"/>
    <s v="6C"/>
    <n v="5.88"/>
  </r>
  <r>
    <x v="3"/>
    <s v="2"/>
    <d v="2026-05-09T00:00:00"/>
    <s v="17489"/>
    <s v="21320"/>
    <s v="DE"/>
    <s v="FR"/>
    <s v="107643"/>
    <s v="107643"/>
    <s v="999999"/>
    <s v="XT414102218TS"/>
    <s v="N"/>
    <s v="Transport"/>
    <s v="N"/>
    <s v="S"/>
    <s v="ZA"/>
    <n v="5.21"/>
    <s v="6C"/>
    <n v="10.35"/>
  </r>
  <r>
    <x v="3"/>
    <s v="2"/>
    <d v="2026-05-09T00:00:00"/>
    <s v="59174"/>
    <s v="21320"/>
    <s v="DE"/>
    <s v="FR"/>
    <s v="110247"/>
    <s v="110247"/>
    <s v="999999"/>
    <s v="XT414102646TS"/>
    <s v="N"/>
    <s v="Transport"/>
    <s v="N"/>
    <s v="S"/>
    <s v="ZA"/>
    <n v="0.16"/>
    <s v="6C"/>
    <n v="5.33"/>
  </r>
  <r>
    <x v="3"/>
    <s v="2"/>
    <d v="2026-05-09T00:00:00"/>
    <s v="21031"/>
    <s v="21320"/>
    <s v="DE"/>
    <s v="FR"/>
    <s v="110613"/>
    <s v="110613"/>
    <s v="999999"/>
    <s v="XT414103045TS"/>
    <s v="N"/>
    <s v="Transport"/>
    <s v="N"/>
    <s v="S"/>
    <s v="ZA"/>
    <n v="1.128"/>
    <s v="6C"/>
    <n v="5.88"/>
  </r>
  <r>
    <x v="3"/>
    <s v="2"/>
    <d v="2026-05-09T00:00:00"/>
    <s v="67304"/>
    <s v="21320"/>
    <s v="DE"/>
    <s v="FR"/>
    <s v="109137"/>
    <s v="109137"/>
    <s v="999999"/>
    <s v="XT414103964TS"/>
    <s v="N"/>
    <s v="Transport"/>
    <s v="N"/>
    <s v="S"/>
    <s v="ZA"/>
    <n v="0.774"/>
    <s v="6C"/>
    <n v="5.55"/>
  </r>
  <r>
    <x v="3"/>
    <s v="2"/>
    <d v="2026-05-09T00:00:00"/>
    <s v="80803"/>
    <s v="21320"/>
    <s v="DE"/>
    <s v="FR"/>
    <s v="109755"/>
    <s v="109755"/>
    <s v="999999"/>
    <s v="XT414104151TS"/>
    <s v="N"/>
    <s v="Transport"/>
    <s v="N"/>
    <s v="S"/>
    <s v="ZA"/>
    <n v="1.701"/>
    <s v="6C"/>
    <n v="5.88"/>
  </r>
  <r>
    <x v="3"/>
    <s v="2"/>
    <d v="2026-05-09T00:00:00"/>
    <s v="2151 JX"/>
    <s v="21320"/>
    <s v="NL"/>
    <s v="FR"/>
    <s v="107156"/>
    <s v="107156"/>
    <s v="999999"/>
    <s v="XT414104236TS"/>
    <s v="N"/>
    <s v="Transport"/>
    <s v="N"/>
    <s v="S"/>
    <s v="ZA"/>
    <n v="5.984"/>
    <s v="6C"/>
    <n v="10.35"/>
  </r>
  <r>
    <x v="3"/>
    <s v="2"/>
    <d v="2026-05-09T00:00:00"/>
    <s v="76297"/>
    <s v="21320"/>
    <s v="DE"/>
    <s v="FR"/>
    <s v="108263"/>
    <s v="108263"/>
    <s v="999999"/>
    <s v="XT414104718TS"/>
    <s v="N"/>
    <s v="Transport"/>
    <s v="N"/>
    <s v="S"/>
    <s v="ZA"/>
    <n v="4.787"/>
    <s v="6C"/>
    <n v="9.69"/>
  </r>
  <r>
    <x v="3"/>
    <s v="2"/>
    <d v="2026-05-09T00:00:00"/>
    <s v="76227"/>
    <s v="21320"/>
    <s v="DE"/>
    <s v="FR"/>
    <s v="109542"/>
    <s v="109542"/>
    <s v="999999"/>
    <s v="XT414106356TS"/>
    <s v="N"/>
    <s v="Transport"/>
    <s v="N"/>
    <s v="S"/>
    <s v="ZA"/>
    <n v="4.403"/>
    <s v="6C"/>
    <n v="9.69"/>
  </r>
  <r>
    <x v="3"/>
    <s v="2"/>
    <d v="2026-05-09T00:00:00"/>
    <s v="6708 AZ"/>
    <s v="21320"/>
    <s v="NL"/>
    <s v="FR"/>
    <s v="110187"/>
    <s v="110187"/>
    <s v="999999"/>
    <s v="XT414106360TS"/>
    <s v="N"/>
    <s v="Transport"/>
    <s v="N"/>
    <s v="S"/>
    <s v="ZA"/>
    <n v="1.512"/>
    <s v="6C"/>
    <n v="5.88"/>
  </r>
  <r>
    <x v="3"/>
    <s v="2"/>
    <d v="2026-05-09T00:00:00"/>
    <s v="71083"/>
    <s v="21320"/>
    <s v="DE"/>
    <s v="FR"/>
    <s v="107245"/>
    <s v="107245"/>
    <s v="999999"/>
    <s v="XT414106461TS"/>
    <s v="N"/>
    <s v="Transport"/>
    <s v="N"/>
    <s v="S"/>
    <s v="ZA"/>
    <n v="0.45"/>
    <s v="6C"/>
    <n v="5.33"/>
  </r>
  <r>
    <x v="3"/>
    <s v="2"/>
    <d v="2026-05-09T00:00:00"/>
    <s v="22119"/>
    <s v="21320"/>
    <s v="DE"/>
    <s v="FR"/>
    <s v="110011"/>
    <s v="110011"/>
    <s v="999999"/>
    <s v="XT414106965TS"/>
    <s v="N"/>
    <s v="Transport"/>
    <s v="N"/>
    <s v="S"/>
    <s v="ZA"/>
    <n v="5.298"/>
    <s v="6C"/>
    <n v="10.35"/>
  </r>
  <r>
    <x v="3"/>
    <s v="2"/>
    <d v="2026-05-09T00:00:00"/>
    <s v="12209"/>
    <s v="21320"/>
    <s v="DE"/>
    <s v="FR"/>
    <s v="110319"/>
    <s v="110319"/>
    <s v="999999"/>
    <s v="XT414107657TS"/>
    <s v="N"/>
    <s v="Transport"/>
    <s v="N"/>
    <s v="S"/>
    <s v="ZA"/>
    <n v="0.898"/>
    <s v="6C"/>
    <n v="5.55"/>
  </r>
  <r>
    <x v="3"/>
    <s v="2"/>
    <d v="2026-05-09T00:00:00"/>
    <s v="5591"/>
    <s v="21320"/>
    <s v="AT"/>
    <s v="FR"/>
    <s v="109568"/>
    <s v="109568"/>
    <s v="999999"/>
    <s v="XT414107665TS"/>
    <s v="N"/>
    <s v="Transport"/>
    <s v="N"/>
    <s v="S"/>
    <s v="ZA"/>
    <n v="4.678"/>
    <s v="6C"/>
    <n v="13.83"/>
  </r>
  <r>
    <x v="3"/>
    <s v="2"/>
    <d v="2026-05-09T00:00:00"/>
    <s v="79618"/>
    <s v="21320"/>
    <s v="DE"/>
    <s v="FR"/>
    <s v="107579"/>
    <s v="107579"/>
    <s v="999999"/>
    <s v="XT414107997TS"/>
    <s v="N"/>
    <s v="Transport"/>
    <s v="N"/>
    <s v="S"/>
    <s v="ZA"/>
    <n v="1.102"/>
    <s v="6C"/>
    <n v="5.88"/>
  </r>
  <r>
    <x v="3"/>
    <s v="2"/>
    <d v="2026-05-09T00:00:00"/>
    <s v="65520"/>
    <s v="21320"/>
    <s v="DE"/>
    <s v="FR"/>
    <s v="108459"/>
    <s v="108459"/>
    <s v="999999"/>
    <s v="XT414108621TS"/>
    <s v="N"/>
    <s v="Transport"/>
    <s v="N"/>
    <s v="S"/>
    <s v="ZA"/>
    <n v="0.998"/>
    <s v="6C"/>
    <n v="5.55"/>
  </r>
  <r>
    <x v="3"/>
    <s v="2"/>
    <d v="2026-05-09T00:00:00"/>
    <s v="49176"/>
    <s v="21320"/>
    <s v="DE"/>
    <s v="FR"/>
    <s v="109470"/>
    <s v="109470"/>
    <s v="999999"/>
    <s v="XT414108887TS"/>
    <s v="N"/>
    <s v="Transport"/>
    <s v="N"/>
    <s v="S"/>
    <s v="ZA"/>
    <n v="4.678"/>
    <s v="6C"/>
    <n v="9.69"/>
  </r>
  <r>
    <x v="3"/>
    <s v="2"/>
    <d v="2026-05-10T00:00:00"/>
    <s v="3074"/>
    <s v="21320"/>
    <s v="AT"/>
    <s v="FR"/>
    <s v="109556"/>
    <s v="109556"/>
    <s v="999999"/>
    <s v="XT414112419TS"/>
    <s v="N"/>
    <s v="Transport"/>
    <s v="N"/>
    <s v="S"/>
    <s v="ZA"/>
    <n v="0.51"/>
    <s v="6C"/>
    <n v="9.69"/>
  </r>
  <r>
    <x v="3"/>
    <s v="2"/>
    <d v="2026-05-10T00:00:00"/>
    <s v="79189"/>
    <s v="21320"/>
    <s v="DE"/>
    <s v="FR"/>
    <s v="108937"/>
    <s v="108937"/>
    <s v="999999"/>
    <s v="XT414112538TS"/>
    <s v="N"/>
    <s v="Transport"/>
    <s v="N"/>
    <s v="S"/>
    <s v="ZA"/>
    <n v="0.84"/>
    <s v="6C"/>
    <n v="5.55"/>
  </r>
  <r>
    <x v="3"/>
    <s v="2"/>
    <d v="2026-05-10T00:00:00"/>
    <s v="14197"/>
    <s v="21320"/>
    <s v="DE"/>
    <s v="FR"/>
    <s v="110032"/>
    <s v="110032"/>
    <s v="999999"/>
    <s v="XT414112949TS"/>
    <s v="N"/>
    <s v="Transport"/>
    <s v="N"/>
    <s v="S"/>
    <s v="ZA"/>
    <n v="4.678"/>
    <s v="6C"/>
    <n v="9.69"/>
  </r>
  <r>
    <x v="3"/>
    <s v="2"/>
    <d v="2026-05-10T00:00:00"/>
    <s v="74321"/>
    <s v="21320"/>
    <s v="DE"/>
    <s v="FR"/>
    <s v="109697"/>
    <s v="109697"/>
    <s v="999999"/>
    <s v="XT414113051TS"/>
    <s v="N"/>
    <s v="Transport"/>
    <s v="N"/>
    <s v="S"/>
    <s v="ZA"/>
    <n v="0.907"/>
    <s v="6C"/>
    <n v="5.55"/>
  </r>
  <r>
    <x v="3"/>
    <s v="2"/>
    <d v="2026-05-10T00:00:00"/>
    <s v="42781"/>
    <s v="21320"/>
    <s v="DE"/>
    <s v="FR"/>
    <s v="105119"/>
    <s v="105119"/>
    <s v="999999"/>
    <s v="XT414113839TS"/>
    <s v="N"/>
    <s v="Transport"/>
    <s v="N"/>
    <s v="S"/>
    <s v="ZA"/>
    <n v="4.403"/>
    <s v="6C"/>
    <n v="9.69"/>
  </r>
  <r>
    <x v="3"/>
    <s v="2"/>
    <d v="2026-05-10T00:00:00"/>
    <s v="49324"/>
    <s v="21320"/>
    <s v="DE"/>
    <s v="FR"/>
    <s v="108771"/>
    <s v="108771"/>
    <s v="999999"/>
    <s v="XT414113944TS"/>
    <s v="N"/>
    <s v="Transport"/>
    <s v="N"/>
    <s v="S"/>
    <s v="ZA"/>
    <n v="0.979"/>
    <s v="6C"/>
    <n v="5.55"/>
  </r>
  <r>
    <x v="3"/>
    <s v="2"/>
    <d v="2026-05-10T00:00:00"/>
    <s v="82319"/>
    <s v="21320"/>
    <s v="DE"/>
    <s v="FR"/>
    <s v="110215"/>
    <s v="110215"/>
    <s v="999999"/>
    <s v="XT414113961TS"/>
    <s v="N"/>
    <s v="Transport"/>
    <s v="N"/>
    <s v="S"/>
    <s v="ZA"/>
    <n v="9.204000000000001"/>
    <s v="6C"/>
    <n v="12.99"/>
  </r>
  <r>
    <x v="3"/>
    <s v="2"/>
    <d v="2026-05-10T00:00:00"/>
    <s v="2732"/>
    <s v="21320"/>
    <s v="AT"/>
    <s v="FR"/>
    <s v="110543"/>
    <s v="110543"/>
    <s v="999999"/>
    <s v="XT414114176TS"/>
    <s v="N"/>
    <s v="Transport"/>
    <s v="N"/>
    <s v="S"/>
    <s v="ZA"/>
    <n v="0.546"/>
    <s v="6C"/>
    <n v="9.69"/>
  </r>
  <r>
    <x v="3"/>
    <s v="2"/>
    <d v="2026-05-10T00:00:00"/>
    <s v="3037 GA"/>
    <s v="21320"/>
    <s v="NL"/>
    <s v="FR"/>
    <s v="109112"/>
    <s v="109112"/>
    <s v="999999"/>
    <s v="XT414114247TS"/>
    <s v="N"/>
    <s v="Transport"/>
    <s v="N"/>
    <s v="S"/>
    <s v="ZA"/>
    <n v="4.678"/>
    <s v="6C"/>
    <n v="9.69"/>
  </r>
  <r>
    <x v="3"/>
    <s v="2"/>
    <d v="2026-05-10T00:00:00"/>
    <s v="12167"/>
    <s v="21320"/>
    <s v="DE"/>
    <s v="FR"/>
    <s v="108939"/>
    <s v="108939"/>
    <s v="999999"/>
    <s v="XT414114984TS"/>
    <s v="N"/>
    <s v="Transport"/>
    <s v="N"/>
    <s v="S"/>
    <s v="ZA"/>
    <n v="0.8"/>
    <s v="6C"/>
    <n v="5.55"/>
  </r>
  <r>
    <x v="3"/>
    <s v="2"/>
    <d v="2026-05-10T00:00:00"/>
    <s v="18609"/>
    <s v="21320"/>
    <s v="DE"/>
    <s v="FR"/>
    <s v="107480"/>
    <s v="107480"/>
    <s v="999999"/>
    <s v="XT414115185TS"/>
    <s v="N"/>
    <s v="Transport"/>
    <s v="N"/>
    <s v="S"/>
    <s v="ZA"/>
    <n v="4.678"/>
    <s v="6C"/>
    <n v="9.69"/>
  </r>
  <r>
    <x v="3"/>
    <s v="2"/>
    <d v="2026-05-10T00:00:00"/>
    <s v="69234"/>
    <s v="21320"/>
    <s v="DE"/>
    <s v="FR"/>
    <s v="106836"/>
    <s v="106836"/>
    <s v="999999"/>
    <s v="XT414115327TS"/>
    <s v="N"/>
    <s v="Transport"/>
    <s v="N"/>
    <s v="S"/>
    <s v="ZA"/>
    <n v="4.266"/>
    <s v="6C"/>
    <n v="9.69"/>
  </r>
  <r>
    <x v="3"/>
    <s v="2"/>
    <d v="2026-05-10T00:00:00"/>
    <s v="3583 BK"/>
    <s v="21320"/>
    <s v="NL"/>
    <s v="FR"/>
    <s v="109463"/>
    <s v="109463"/>
    <s v="999999"/>
    <s v="XT414115812TS"/>
    <s v="N"/>
    <s v="Transport"/>
    <s v="N"/>
    <s v="S"/>
    <s v="ZA"/>
    <n v="0.896"/>
    <s v="6C"/>
    <n v="5.55"/>
  </r>
  <r>
    <x v="3"/>
    <s v="2"/>
    <d v="2026-05-10T00:00:00"/>
    <s v="34128"/>
    <s v="21320"/>
    <s v="DE"/>
    <s v="FR"/>
    <s v="108439"/>
    <s v="108439"/>
    <s v="999999"/>
    <s v="XT414115980TS"/>
    <s v="N"/>
    <s v="Transport"/>
    <s v="N"/>
    <s v="S"/>
    <s v="ZA"/>
    <n v="5.773"/>
    <s v="6C"/>
    <n v="10.35"/>
  </r>
  <r>
    <x v="3"/>
    <s v="2"/>
    <d v="2026-05-10T00:00:00"/>
    <s v="50259"/>
    <s v="21320"/>
    <s v="DE"/>
    <s v="FR"/>
    <s v="110055"/>
    <s v="110055"/>
    <s v="999999"/>
    <s v="XT414118155TS"/>
    <s v="N"/>
    <s v="Transport"/>
    <s v="N"/>
    <s v="S"/>
    <s v="ZA"/>
    <n v="4.532"/>
    <s v="6C"/>
    <n v="9.69"/>
  </r>
  <r>
    <x v="3"/>
    <s v="2"/>
    <d v="2026-05-10T00:00:00"/>
    <s v="3300"/>
    <s v="21320"/>
    <s v="DK"/>
    <s v="FR"/>
    <s v="106524"/>
    <s v="106524"/>
    <s v="999999"/>
    <s v="XT414118252TS"/>
    <s v="N"/>
    <s v="Transport"/>
    <s v="N"/>
    <s v="S"/>
    <s v="ZA"/>
    <n v="4.799"/>
    <s v="6C"/>
    <n v="13.83"/>
  </r>
  <r>
    <x v="3"/>
    <s v="2"/>
    <d v="2026-05-10T00:00:00"/>
    <s v="56330"/>
    <s v="21320"/>
    <s v="DE"/>
    <s v="FR"/>
    <s v="108908"/>
    <s v="108908"/>
    <s v="999999"/>
    <s v="XT414118677TS"/>
    <s v="N"/>
    <s v="Transport"/>
    <s v="N"/>
    <s v="S"/>
    <s v="ZA"/>
    <n v="6.66"/>
    <s v="6C"/>
    <n v="11.01"/>
  </r>
  <r>
    <x v="3"/>
    <s v="2"/>
    <d v="2026-05-10T00:00:00"/>
    <s v="21465"/>
    <s v="21320"/>
    <s v="DE"/>
    <s v="FR"/>
    <s v="109921"/>
    <s v="109921"/>
    <s v="999999"/>
    <s v="XT414118717TS"/>
    <s v="N"/>
    <s v="Transport"/>
    <s v="N"/>
    <s v="S"/>
    <s v="ZA"/>
    <n v="9.6"/>
    <s v="6C"/>
    <n v="12.99"/>
  </r>
  <r>
    <x v="3"/>
    <s v="2"/>
    <d v="2026-05-10T00:00:00"/>
    <s v="2550"/>
    <s v="21320"/>
    <s v="BE"/>
    <s v="FR"/>
    <s v="108433"/>
    <s v="108433"/>
    <s v="999999"/>
    <s v="XT414118822TS"/>
    <s v="N"/>
    <s v="Transport"/>
    <s v="N"/>
    <s v="S"/>
    <s v="ZA"/>
    <n v="0.832"/>
    <s v="6C"/>
    <n v="4.95"/>
  </r>
  <r>
    <x v="3"/>
    <s v="2"/>
    <d v="2026-05-10T00:00:00"/>
    <s v="2550"/>
    <s v="21320"/>
    <s v="BE"/>
    <s v="FR"/>
    <s v="108378"/>
    <s v="108378"/>
    <s v="999999"/>
    <s v="XT414119010TS"/>
    <s v="N"/>
    <s v="Transport"/>
    <s v="N"/>
    <s v="S"/>
    <s v="ZA"/>
    <n v="0.572"/>
    <s v="6C"/>
    <n v="4.95"/>
  </r>
  <r>
    <x v="3"/>
    <s v="2"/>
    <d v="2026-05-10T00:00:00"/>
    <s v="89134"/>
    <s v="21320"/>
    <s v="DE"/>
    <s v="FR"/>
    <s v="109602"/>
    <s v="109602"/>
    <s v="999999"/>
    <s v="XT414119258TS"/>
    <s v="N"/>
    <s v="Transport"/>
    <s v="N"/>
    <s v="S"/>
    <s v="ZA"/>
    <n v="4.266"/>
    <s v="6C"/>
    <n v="9.69"/>
  </r>
  <r>
    <x v="3"/>
    <s v="2"/>
    <d v="2026-05-10T00:00:00"/>
    <s v="90530"/>
    <s v="21320"/>
    <s v="DE"/>
    <s v="FR"/>
    <s v="109812"/>
    <s v="109812"/>
    <s v="999999"/>
    <s v="XT414119505TS"/>
    <s v="N"/>
    <s v="Transport"/>
    <s v="N"/>
    <s v="S"/>
    <s v="ZA"/>
    <n v="4.266"/>
    <s v="6C"/>
    <n v="9.69"/>
  </r>
  <r>
    <x v="3"/>
    <s v="2"/>
    <d v="2026-05-10T00:00:00"/>
    <s v="12053"/>
    <s v="21320"/>
    <s v="DE"/>
    <s v="FR"/>
    <s v="109074"/>
    <s v="109074"/>
    <s v="999999"/>
    <s v="XT414119584TS"/>
    <s v="N"/>
    <s v="Transport"/>
    <s v="N"/>
    <s v="S"/>
    <s v="ZA"/>
    <n v="4.638"/>
    <s v="6C"/>
    <n v="9.69"/>
  </r>
  <r>
    <x v="3"/>
    <s v="2"/>
    <d v="2026-05-10T00:00:00"/>
    <s v="45665"/>
    <s v="21320"/>
    <s v="DE"/>
    <s v="FR"/>
    <s v="108883"/>
    <s v="108883"/>
    <s v="999999"/>
    <s v="XT414120018TS"/>
    <s v="N"/>
    <s v="Transport"/>
    <s v="N"/>
    <s v="S"/>
    <s v="ZA"/>
    <n v="8.968"/>
    <s v="6C"/>
    <n v="12.33"/>
  </r>
  <r>
    <x v="3"/>
    <s v="2"/>
    <d v="2026-05-10T00:00:00"/>
    <s v="31558"/>
    <s v="21320"/>
    <s v="DE"/>
    <s v="FR"/>
    <s v="110440"/>
    <s v="110440"/>
    <s v="999999"/>
    <s v="XT414120208TS"/>
    <s v="N"/>
    <s v="Transport"/>
    <s v="N"/>
    <s v="S"/>
    <s v="ZA"/>
    <n v="3.312"/>
    <s v="6C"/>
    <n v="9.029999999999999"/>
  </r>
  <r>
    <x v="3"/>
    <s v="2"/>
    <d v="2026-05-10T00:00:00"/>
    <s v="6600"/>
    <s v="21320"/>
    <s v="AT"/>
    <s v="FR"/>
    <s v="109253"/>
    <s v="109253"/>
    <s v="999999"/>
    <s v="XT414120358TS"/>
    <s v="N"/>
    <s v="Transport"/>
    <s v="N"/>
    <s v="S"/>
    <s v="ZA"/>
    <n v="4.403"/>
    <s v="6C"/>
    <n v="13.83"/>
  </r>
  <r>
    <x v="3"/>
    <s v="2"/>
    <d v="2026-05-10T00:00:00"/>
    <s v="15518"/>
    <s v="21320"/>
    <s v="DE"/>
    <s v="FR"/>
    <s v="110628"/>
    <s v="110628"/>
    <s v="999999"/>
    <s v="XT414121265TS"/>
    <s v="N"/>
    <s v="Transport"/>
    <s v="N"/>
    <s v="S"/>
    <s v="ZA"/>
    <n v="4.266"/>
    <s v="6C"/>
    <n v="9.69"/>
  </r>
  <r>
    <x v="3"/>
    <s v="2"/>
    <d v="2026-05-10T00:00:00"/>
    <s v="45147"/>
    <s v="21320"/>
    <s v="DE"/>
    <s v="FR"/>
    <s v="109393"/>
    <s v="109393"/>
    <s v="999999"/>
    <s v="XT414121897TS"/>
    <s v="N"/>
    <s v="Transport"/>
    <s v="N"/>
    <s v="S"/>
    <s v="ZA"/>
    <n v="4.266"/>
    <s v="6C"/>
    <n v="9.69"/>
  </r>
  <r>
    <x v="3"/>
    <s v="2"/>
    <d v="2026-05-10T00:00:00"/>
    <s v="26386"/>
    <s v="21320"/>
    <s v="DE"/>
    <s v="FR"/>
    <s v="109152"/>
    <s v="109152"/>
    <s v="999999"/>
    <s v="XT414122022TS"/>
    <s v="N"/>
    <s v="Transport"/>
    <s v="N"/>
    <s v="S"/>
    <s v="ZA"/>
    <n v="3.194"/>
    <s v="6C"/>
    <n v="9.029999999999999"/>
  </r>
  <r>
    <x v="3"/>
    <s v="2"/>
    <d v="2026-05-10T00:00:00"/>
    <s v="97896"/>
    <s v="21320"/>
    <s v="DE"/>
    <s v="FR"/>
    <s v="110391"/>
    <s v="110391"/>
    <s v="999999"/>
    <s v="XT414122420TS"/>
    <s v="N"/>
    <s v="Transport"/>
    <s v="N"/>
    <s v="S"/>
    <s v="ZA"/>
    <n v="4.403"/>
    <s v="6C"/>
    <n v="9.69"/>
  </r>
  <r>
    <x v="3"/>
    <s v="2"/>
    <d v="2026-05-10T00:00:00"/>
    <s v="51067"/>
    <s v="21320"/>
    <s v="DE"/>
    <s v="FR"/>
    <s v="107905"/>
    <s v="107905"/>
    <s v="999999"/>
    <s v="XT414123592TS"/>
    <s v="N"/>
    <s v="Transport"/>
    <s v="N"/>
    <s v="S"/>
    <s v="ZA"/>
    <n v="4.799"/>
    <s v="6C"/>
    <n v="9.69"/>
  </r>
  <r>
    <x v="3"/>
    <s v="2"/>
    <d v="2026-05-10T00:00:00"/>
    <s v="63785"/>
    <s v="21320"/>
    <s v="DE"/>
    <s v="FR"/>
    <s v="109176"/>
    <s v="109176"/>
    <s v="999999"/>
    <s v="XT414124615TS"/>
    <s v="N"/>
    <s v="Transport"/>
    <s v="N"/>
    <s v="S"/>
    <s v="ZA"/>
    <n v="4.638"/>
    <s v="6C"/>
    <n v="9.69"/>
  </r>
  <r>
    <x v="3"/>
    <s v="2"/>
    <d v="2026-05-10T00:00:00"/>
    <s v="73660"/>
    <s v="21320"/>
    <s v="DE"/>
    <s v="FR"/>
    <s v="107902"/>
    <s v="107902"/>
    <s v="999999"/>
    <s v="XT414125117TS"/>
    <s v="N"/>
    <s v="Transport"/>
    <s v="N"/>
    <s v="S"/>
    <s v="ZA"/>
    <n v="0.246"/>
    <s v="6C"/>
    <n v="5.33"/>
  </r>
  <r>
    <x v="3"/>
    <s v="2"/>
    <d v="2026-05-10T00:00:00"/>
    <s v="46244"/>
    <s v="21320"/>
    <s v="DE"/>
    <s v="FR"/>
    <s v="105934"/>
    <s v="105934"/>
    <s v="999999"/>
    <s v="XT414126850TS"/>
    <s v="N"/>
    <s v="Transport"/>
    <s v="N"/>
    <s v="S"/>
    <s v="ZA"/>
    <n v="0.1"/>
    <s v="6C"/>
    <n v="5.33"/>
  </r>
  <r>
    <x v="3"/>
    <s v="2"/>
    <d v="2026-05-11T00:00:00"/>
    <s v="71636"/>
    <s v="21320"/>
    <s v="DE"/>
    <s v="FR"/>
    <s v="110512"/>
    <s v="110512"/>
    <s v="999999"/>
    <s v="XT414131470TS"/>
    <s v="N"/>
    <s v="Transport"/>
    <s v="N"/>
    <s v="S"/>
    <s v="ZA"/>
    <n v="4.403"/>
    <s v="6C"/>
    <n v="9.69"/>
  </r>
  <r>
    <x v="3"/>
    <s v="2"/>
    <d v="2026-05-11T00:00:00"/>
    <s v="41539"/>
    <s v="21320"/>
    <s v="DE"/>
    <s v="FR"/>
    <s v="109525"/>
    <s v="109525"/>
    <s v="999999"/>
    <s v="XT414132170TS"/>
    <s v="N"/>
    <s v="Transport"/>
    <s v="N"/>
    <s v="S"/>
    <s v="ZA"/>
    <n v="4.365"/>
    <s v="6C"/>
    <n v="9.69"/>
  </r>
  <r>
    <x v="3"/>
    <s v="2"/>
    <d v="2026-05-11T00:00:00"/>
    <s v="2300"/>
    <s v="21320"/>
    <s v="DK"/>
    <s v="FR"/>
    <s v="101706"/>
    <s v="101706"/>
    <s v="999999"/>
    <s v="XT414133847TS"/>
    <s v="N"/>
    <s v="Transport"/>
    <s v="N"/>
    <s v="S"/>
    <s v="ZA"/>
    <n v="4.678"/>
    <s v="6C"/>
    <n v="13.83"/>
  </r>
  <r>
    <x v="3"/>
    <s v="2"/>
    <d v="2026-05-11T00:00:00"/>
    <s v="3550"/>
    <s v="21320"/>
    <s v="BE"/>
    <s v="FR"/>
    <s v="110334"/>
    <s v="110334"/>
    <s v="999999"/>
    <s v="XT414133970TS"/>
    <s v="N"/>
    <s v="Transport"/>
    <s v="N"/>
    <s v="S"/>
    <s v="ZA"/>
    <n v="0.03"/>
    <s v="6C"/>
    <n v="4.84"/>
  </r>
  <r>
    <x v="3"/>
    <s v="2"/>
    <d v="2026-05-11T00:00:00"/>
    <s v="20257"/>
    <s v="21320"/>
    <s v="DE"/>
    <s v="FR"/>
    <s v="107374"/>
    <s v="107374"/>
    <s v="999999"/>
    <s v="XT414134635TS"/>
    <s v="N"/>
    <s v="Transport"/>
    <s v="N"/>
    <s v="S"/>
    <s v="ZA"/>
    <n v="6.955"/>
    <s v="6C"/>
    <n v="11.01"/>
  </r>
  <r>
    <x v="3"/>
    <s v="2"/>
    <d v="2026-05-11T00:00:00"/>
    <s v="06118"/>
    <s v="21320"/>
    <s v="DE"/>
    <s v="FR"/>
    <s v="108536"/>
    <s v="108536"/>
    <s v="999999"/>
    <s v="XT414134799TS"/>
    <s v="N"/>
    <s v="Transport"/>
    <s v="N"/>
    <s v="S"/>
    <s v="ZA"/>
    <n v="1.114"/>
    <s v="6C"/>
    <n v="5.88"/>
  </r>
  <r>
    <x v="3"/>
    <s v="2"/>
    <d v="2026-05-11T00:00:00"/>
    <s v="89160"/>
    <s v="21320"/>
    <s v="DE"/>
    <s v="FR"/>
    <s v="109404"/>
    <s v="109404"/>
    <s v="999999"/>
    <s v="XT414136724TS"/>
    <s v="N"/>
    <s v="Transport"/>
    <s v="N"/>
    <s v="S"/>
    <s v="ZA"/>
    <n v="4.532"/>
    <s v="6C"/>
    <n v="9.69"/>
  </r>
  <r>
    <x v="3"/>
    <s v="2"/>
    <d v="2026-05-11T00:00:00"/>
    <s v="13465"/>
    <s v="21320"/>
    <s v="DE"/>
    <s v="FR"/>
    <s v="109904"/>
    <s v="109904"/>
    <s v="999999"/>
    <s v="XT414137035TS"/>
    <s v="N"/>
    <s v="Transport"/>
    <s v="N"/>
    <s v="S"/>
    <s v="ZA"/>
    <n v="11.906"/>
    <s v="6C"/>
    <n v="14.31"/>
  </r>
  <r>
    <x v="3"/>
    <s v="2"/>
    <d v="2026-05-11T00:00:00"/>
    <s v="59192"/>
    <s v="21320"/>
    <s v="DE"/>
    <s v="FR"/>
    <s v="110313"/>
    <s v="110313"/>
    <s v="999999"/>
    <s v="XT414137305TS"/>
    <s v="N"/>
    <s v="Transport"/>
    <s v="N"/>
    <s v="S"/>
    <s v="ZA"/>
    <n v="0.12"/>
    <s v="6C"/>
    <n v="5.33"/>
  </r>
  <r>
    <x v="3"/>
    <s v="2"/>
    <d v="2026-05-11T00:00:00"/>
    <s v="85055"/>
    <s v="21320"/>
    <s v="DE"/>
    <s v="FR"/>
    <s v="107773"/>
    <s v="107773"/>
    <s v="999999"/>
    <s v="XT414138155TS"/>
    <s v="N"/>
    <s v="Transport"/>
    <s v="N"/>
    <s v="S"/>
    <s v="ZA"/>
    <n v="0.08"/>
    <s v="6C"/>
    <n v="5.33"/>
  </r>
  <r>
    <x v="3"/>
    <s v="2"/>
    <d v="2026-05-11T00:00:00"/>
    <s v="1034 WB"/>
    <s v="21320"/>
    <s v="NL"/>
    <s v="FR"/>
    <s v="103900"/>
    <s v="103900"/>
    <s v="999999"/>
    <s v="XT414138875TS"/>
    <s v="N"/>
    <s v="Transport"/>
    <s v="N"/>
    <s v="S"/>
    <s v="ZA"/>
    <n v="4.678"/>
    <s v="6C"/>
    <n v="9.69"/>
  </r>
  <r>
    <x v="3"/>
    <s v="2"/>
    <d v="2026-05-11T00:00:00"/>
    <s v="64285"/>
    <s v="21320"/>
    <s v="DE"/>
    <s v="FR"/>
    <s v="110118"/>
    <s v="110118"/>
    <s v="999999"/>
    <s v="XT414139473TS"/>
    <s v="N"/>
    <s v="Transport"/>
    <s v="N"/>
    <s v="S"/>
    <s v="ZA"/>
    <n v="0.12"/>
    <s v="6C"/>
    <n v="5.33"/>
  </r>
  <r>
    <x v="3"/>
    <s v="2"/>
    <d v="2026-05-11T00:00:00"/>
    <s v="2450"/>
    <s v="21320"/>
    <s v="DK"/>
    <s v="FR"/>
    <s v="110145"/>
    <s v="110145"/>
    <s v="999999"/>
    <s v="XT414142645TS"/>
    <s v="N"/>
    <s v="Transport"/>
    <s v="N"/>
    <s v="S"/>
    <s v="ZA"/>
    <n v="4.787"/>
    <s v="6C"/>
    <n v="13.83"/>
  </r>
  <r>
    <x v="3"/>
    <s v="2"/>
    <d v="2026-05-11T00:00:00"/>
    <s v="6020"/>
    <s v="21320"/>
    <s v="AT"/>
    <s v="FR"/>
    <s v="109962"/>
    <s v="109962"/>
    <s v="999999"/>
    <s v="XT414142764TS"/>
    <s v="N"/>
    <s v="Transport"/>
    <s v="N"/>
    <s v="S"/>
    <s v="ZA"/>
    <n v="4.532"/>
    <s v="6C"/>
    <n v="13.83"/>
  </r>
  <r>
    <x v="3"/>
    <s v="2"/>
    <d v="2026-05-11T00:00:00"/>
    <s v="85452"/>
    <s v="21320"/>
    <s v="DE"/>
    <s v="FR"/>
    <s v="109924"/>
    <s v="109924"/>
    <s v="999999"/>
    <s v="XT414143141TS"/>
    <s v="N"/>
    <s v="Transport"/>
    <s v="N"/>
    <s v="S"/>
    <s v="ZA"/>
    <n v="0.35"/>
    <s v="6C"/>
    <n v="5.33"/>
  </r>
  <r>
    <x v="3"/>
    <s v="2"/>
    <d v="2026-05-11T00:00:00"/>
    <s v="5090"/>
    <s v="21320"/>
    <s v="AT"/>
    <s v="FR"/>
    <s v="110364"/>
    <s v="110364"/>
    <s v="999999"/>
    <s v="XT414143685TS"/>
    <s v="N"/>
    <s v="Transport"/>
    <s v="N"/>
    <s v="S"/>
    <s v="ZA"/>
    <n v="0.403"/>
    <s v="6C"/>
    <n v="9.470000000000001"/>
  </r>
  <r>
    <x v="3"/>
    <s v="2"/>
    <d v="2026-05-11T00:00:00"/>
    <s v="50935"/>
    <s v="21320"/>
    <s v="DE"/>
    <s v="FR"/>
    <s v="110356"/>
    <s v="110356"/>
    <s v="999999"/>
    <s v="XT414144558TS"/>
    <s v="N"/>
    <s v="Transport"/>
    <s v="N"/>
    <s v="S"/>
    <s v="ZA"/>
    <n v="0.437"/>
    <s v="6C"/>
    <n v="5.33"/>
  </r>
  <r>
    <x v="3"/>
    <s v="2"/>
    <d v="2026-05-11T00:00:00"/>
    <s v="1933"/>
    <s v="21320"/>
    <s v="BE"/>
    <s v="FR"/>
    <s v="110381"/>
    <s v="110381"/>
    <s v="999999"/>
    <s v="XT414144972TS"/>
    <s v="N"/>
    <s v="Transport"/>
    <s v="N"/>
    <s v="S"/>
    <s v="ZA"/>
    <n v="0.54"/>
    <s v="6C"/>
    <n v="4.95"/>
  </r>
  <r>
    <x v="3"/>
    <s v="2"/>
    <d v="2026-05-11T00:00:00"/>
    <s v="72379"/>
    <s v="21320"/>
    <s v="DE"/>
    <s v="FR"/>
    <s v="110106"/>
    <s v="110106"/>
    <s v="999999"/>
    <s v="XT414145933TS"/>
    <s v="N"/>
    <s v="Transport"/>
    <s v="N"/>
    <s v="S"/>
    <s v="ZA"/>
    <n v="1.24"/>
    <s v="6C"/>
    <n v="5.88"/>
  </r>
  <r>
    <x v="3"/>
    <s v="2"/>
    <d v="2026-05-11T00:00:00"/>
    <s v="793 33"/>
    <s v="21320"/>
    <s v="SE"/>
    <s v="FR"/>
    <s v="107762"/>
    <s v="107762"/>
    <s v="999999"/>
    <s v="XT414147735TS"/>
    <s v="N"/>
    <s v="Transport"/>
    <s v="N"/>
    <s v="S"/>
    <s v="ZA"/>
    <n v="1.624"/>
    <s v="6C"/>
    <n v="10.87"/>
  </r>
  <r>
    <x v="3"/>
    <s v="2"/>
    <d v="2026-05-11T00:00:00"/>
    <s v="33330"/>
    <s v="21320"/>
    <s v="DE"/>
    <s v="FR"/>
    <s v="108748"/>
    <s v="108748"/>
    <s v="999999"/>
    <s v="XT414147917TS"/>
    <s v="N"/>
    <s v="Transport"/>
    <s v="N"/>
    <s v="S"/>
    <s v="ZA"/>
    <n v="0.425"/>
    <s v="6C"/>
    <n v="5.33"/>
  </r>
  <r>
    <x v="3"/>
    <s v="2"/>
    <d v="2026-05-11T00:00:00"/>
    <s v="262 41"/>
    <s v="21320"/>
    <s v="SE"/>
    <s v="FR"/>
    <s v="103266"/>
    <s v="103266"/>
    <s v="999999"/>
    <s v="XT414148223TS"/>
    <s v="N"/>
    <s v="Transport"/>
    <s v="N"/>
    <s v="S"/>
    <s v="ZA"/>
    <n v="4.787"/>
    <s v="6C"/>
    <n v="14.68"/>
  </r>
  <r>
    <x v="3"/>
    <s v="2"/>
    <d v="2026-05-11T00:00:00"/>
    <s v="38518"/>
    <s v="21320"/>
    <s v="DE"/>
    <s v="FR"/>
    <s v="109711"/>
    <s v="109711"/>
    <s v="999999"/>
    <s v="XT414148798TS"/>
    <s v="N"/>
    <s v="Transport"/>
    <s v="N"/>
    <s v="S"/>
    <s v="ZA"/>
    <n v="7.757"/>
    <s v="6C"/>
    <n v="11.67"/>
  </r>
  <r>
    <x v="3"/>
    <s v="2"/>
    <d v="2026-05-11T00:00:00"/>
    <s v="86163"/>
    <s v="21320"/>
    <s v="DE"/>
    <s v="FR"/>
    <s v="107431"/>
    <s v="107431"/>
    <s v="999999"/>
    <s v="XT414149317TS"/>
    <s v="N"/>
    <s v="Transport"/>
    <s v="N"/>
    <s v="S"/>
    <s v="ZA"/>
    <n v="4.638"/>
    <s v="6C"/>
    <n v="9.69"/>
  </r>
  <r>
    <x v="3"/>
    <s v="2"/>
    <d v="2026-05-11T00:00:00"/>
    <s v="2970"/>
    <s v="21320"/>
    <s v="DK"/>
    <s v="FR"/>
    <s v="110318"/>
    <s v="110318"/>
    <s v="999999"/>
    <s v="XT414149555TS"/>
    <s v="N"/>
    <s v="Transport"/>
    <s v="N"/>
    <s v="S"/>
    <s v="ZA"/>
    <n v="1.092"/>
    <s v="6C"/>
    <n v="10.02"/>
  </r>
  <r>
    <x v="3"/>
    <s v="2"/>
    <d v="2026-05-11T00:00:00"/>
    <s v="3769 CB"/>
    <s v="21320"/>
    <s v="NL"/>
    <s v="FR"/>
    <s v="110408"/>
    <s v="110408"/>
    <s v="999999"/>
    <s v="XT414149590TS"/>
    <s v="N"/>
    <s v="Transport"/>
    <s v="N"/>
    <s v="S"/>
    <s v="ZA"/>
    <n v="4.787"/>
    <s v="6C"/>
    <n v="9.69"/>
  </r>
  <r>
    <x v="3"/>
    <s v="2"/>
    <d v="2026-05-11T00:00:00"/>
    <s v="08034"/>
    <s v="21320"/>
    <s v="ES"/>
    <s v="FR"/>
    <s v="107874"/>
    <s v="107874"/>
    <s v="999999"/>
    <s v="XT414149657TS"/>
    <s v="N"/>
    <s v="Transport"/>
    <s v="N"/>
    <s v="S"/>
    <s v="ZA"/>
    <n v="0.03"/>
    <s v="6C"/>
    <n v="6.4"/>
  </r>
  <r>
    <x v="3"/>
    <s v="2"/>
    <d v="2026-05-11T00:00:00"/>
    <s v="4625 DD"/>
    <s v="21320"/>
    <s v="NL"/>
    <s v="FR"/>
    <s v="109017"/>
    <s v="109017"/>
    <s v="999999"/>
    <s v="XT414149759TS"/>
    <s v="N"/>
    <s v="Transport"/>
    <s v="N"/>
    <s v="S"/>
    <s v="ZA"/>
    <n v="4.838"/>
    <s v="6C"/>
    <n v="9.69"/>
  </r>
  <r>
    <x v="3"/>
    <s v="2"/>
    <d v="2026-05-11T00:00:00"/>
    <s v="1827 JW"/>
    <s v="21320"/>
    <s v="NL"/>
    <s v="FR"/>
    <s v="110104"/>
    <s v="110104"/>
    <s v="999999"/>
    <s v="XT414150111TS"/>
    <s v="N"/>
    <s v="Transport"/>
    <s v="N"/>
    <s v="S"/>
    <s v="ZA"/>
    <n v="0.967"/>
    <s v="6C"/>
    <n v="5.55"/>
  </r>
  <r>
    <x v="3"/>
    <s v="2"/>
    <d v="2026-05-11T00:00:00"/>
    <s v="59368"/>
    <s v="21320"/>
    <s v="DE"/>
    <s v="FR"/>
    <s v="109034"/>
    <s v="109034"/>
    <s v="999999"/>
    <s v="XT414151046TS"/>
    <s v="N"/>
    <s v="Transport"/>
    <s v="N"/>
    <s v="S"/>
    <s v="ZA"/>
    <n v="3.024"/>
    <s v="6C"/>
    <n v="9.029999999999999"/>
  </r>
  <r>
    <x v="3"/>
    <s v="2"/>
    <d v="2026-05-11T00:00:00"/>
    <s v="86825"/>
    <s v="21320"/>
    <s v="DE"/>
    <s v="FR"/>
    <s v="108068"/>
    <s v="108068"/>
    <s v="999999"/>
    <s v="XT414151735TS"/>
    <s v="N"/>
    <s v="Transport"/>
    <s v="N"/>
    <s v="S"/>
    <s v="ZA"/>
    <n v="4.937"/>
    <s v="6C"/>
    <n v="9.69"/>
  </r>
  <r>
    <x v="3"/>
    <s v="2"/>
    <d v="2026-05-11T00:00:00"/>
    <s v="25793"/>
    <s v="21320"/>
    <s v="ES"/>
    <s v="FR"/>
    <s v="105262"/>
    <s v="105262"/>
    <s v="999999"/>
    <s v="XT414151806TS"/>
    <s v="N"/>
    <s v="Transport"/>
    <s v="N"/>
    <s v="S"/>
    <s v="ZA"/>
    <n v="5.414"/>
    <s v="6C"/>
    <n v="11.42"/>
  </r>
  <r>
    <x v="3"/>
    <s v="2"/>
    <d v="2026-05-11T00:00:00"/>
    <s v="22880"/>
    <s v="21320"/>
    <s v="DE"/>
    <s v="FR"/>
    <s v="110436"/>
    <s v="110436"/>
    <s v="999999"/>
    <s v="XT414152276TS"/>
    <s v="N"/>
    <s v="Transport"/>
    <s v="N"/>
    <s v="S"/>
    <s v="ZA"/>
    <n v="4.506"/>
    <s v="6C"/>
    <n v="9.69"/>
  </r>
  <r>
    <x v="3"/>
    <s v="2"/>
    <d v="2026-05-11T00:00:00"/>
    <s v="60439"/>
    <s v="21320"/>
    <s v="DE"/>
    <s v="FR"/>
    <s v="109083"/>
    <s v="109083"/>
    <s v="999999"/>
    <s v="XT414152302TS"/>
    <s v="N"/>
    <s v="Transport"/>
    <s v="N"/>
    <s v="S"/>
    <s v="ZA"/>
    <n v="9.44"/>
    <s v="6C"/>
    <n v="12.99"/>
  </r>
  <r>
    <x v="3"/>
    <s v="2"/>
    <d v="2026-05-11T00:00:00"/>
    <s v="64739"/>
    <s v="21320"/>
    <s v="DE"/>
    <s v="FR"/>
    <s v="108660"/>
    <s v="108660"/>
    <s v="999999"/>
    <s v="XT414152506TS"/>
    <s v="N"/>
    <s v="Transport"/>
    <s v="N"/>
    <s v="S"/>
    <s v="ZA"/>
    <n v="0.27"/>
    <s v="6C"/>
    <n v="5.33"/>
  </r>
  <r>
    <x v="3"/>
    <s v="2"/>
    <d v="2026-05-11T00:00:00"/>
    <s v="64739"/>
    <s v="21320"/>
    <s v="DE"/>
    <s v="FR"/>
    <s v="108662"/>
    <s v="108662"/>
    <s v="999999"/>
    <s v="XT414152568TS"/>
    <s v="N"/>
    <s v="Transport"/>
    <s v="N"/>
    <s v="S"/>
    <s v="ZA"/>
    <n v="4.403"/>
    <s v="6C"/>
    <n v="9.69"/>
  </r>
  <r>
    <x v="3"/>
    <s v="2"/>
    <d v="2026-05-11T00:00:00"/>
    <s v="95448"/>
    <s v="21320"/>
    <s v="DE"/>
    <s v="FR"/>
    <s v="108478"/>
    <s v="108478"/>
    <s v="999999"/>
    <s v="XT414152585TS"/>
    <s v="N"/>
    <s v="Transport"/>
    <s v="N"/>
    <s v="S"/>
    <s v="ZA"/>
    <n v="4.506"/>
    <s v="6C"/>
    <n v="9.69"/>
  </r>
  <r>
    <x v="3"/>
    <s v="2"/>
    <d v="2026-05-11T00:00:00"/>
    <s v="7500"/>
    <s v="21320"/>
    <s v="DK"/>
    <s v="FR"/>
    <s v="108975"/>
    <s v="108975"/>
    <s v="999999"/>
    <s v="XT414152656TS"/>
    <s v="N"/>
    <s v="Transport"/>
    <s v="N"/>
    <s v="S"/>
    <s v="ZA"/>
    <n v="7.04"/>
    <s v="6C"/>
    <n v="15.81"/>
  </r>
  <r>
    <x v="3"/>
    <s v="2"/>
    <d v="2026-05-11T00:00:00"/>
    <s v="144 63"/>
    <s v="21320"/>
    <s v="SE"/>
    <s v="FR"/>
    <s v="110439"/>
    <s v="110439"/>
    <s v="999999"/>
    <s v="XT414154609TS"/>
    <s v="N"/>
    <s v="Transport"/>
    <s v="N"/>
    <s v="S"/>
    <s v="ZA"/>
    <n v="5.069"/>
    <s v="6C"/>
    <n v="15.34"/>
  </r>
  <r>
    <x v="3"/>
    <s v="2"/>
    <d v="2026-05-11T00:00:00"/>
    <s v="50668"/>
    <s v="21320"/>
    <s v="DE"/>
    <s v="FR"/>
    <s v="109075"/>
    <s v="109075"/>
    <s v="999999"/>
    <s v="XT414155887TS"/>
    <s v="N"/>
    <s v="Transport"/>
    <s v="N"/>
    <s v="S"/>
    <s v="ZA"/>
    <n v="4.91"/>
    <s v="6C"/>
    <n v="9.69"/>
  </r>
  <r>
    <x v="3"/>
    <s v="2"/>
    <d v="2026-05-11T00:00:00"/>
    <s v="3584 DB"/>
    <s v="21320"/>
    <s v="NL"/>
    <s v="FR"/>
    <s v="109305"/>
    <s v="109305"/>
    <s v="999999"/>
    <s v="XT414156091TS"/>
    <s v="N"/>
    <s v="Transport"/>
    <s v="N"/>
    <s v="S"/>
    <s v="ZA"/>
    <n v="2.304"/>
    <s v="6C"/>
    <n v="8.369999999999999"/>
  </r>
  <r>
    <x v="3"/>
    <s v="2"/>
    <d v="2026-05-11T00:00:00"/>
    <s v="18445"/>
    <s v="21320"/>
    <s v="DE"/>
    <s v="FR"/>
    <s v="110146"/>
    <s v="110146"/>
    <s v="999999"/>
    <s v="XT414156635TS"/>
    <s v="N"/>
    <s v="Transport"/>
    <s v="N"/>
    <s v="S"/>
    <s v="ZA"/>
    <n v="0.96"/>
    <s v="6C"/>
    <n v="5.55"/>
  </r>
  <r>
    <x v="3"/>
    <s v="2"/>
    <d v="2026-05-11T00:00:00"/>
    <s v="82069"/>
    <s v="21320"/>
    <s v="DE"/>
    <s v="FR"/>
    <s v="108528"/>
    <s v="108528"/>
    <s v="999999"/>
    <s v="XT414157494TS"/>
    <s v="N"/>
    <s v="Transport"/>
    <s v="N"/>
    <s v="S"/>
    <s v="ZA"/>
    <n v="4.532"/>
    <s v="6C"/>
    <n v="9.69"/>
  </r>
  <r>
    <x v="3"/>
    <s v="2"/>
    <d v="2026-05-11T00:00:00"/>
    <s v="3811"/>
    <s v="21320"/>
    <s v="AT"/>
    <s v="FR"/>
    <s v="108575"/>
    <s v="108575"/>
    <s v="999999"/>
    <s v="XT414159098TS"/>
    <s v="N"/>
    <s v="Transport"/>
    <s v="N"/>
    <s v="S"/>
    <s v="ZA"/>
    <n v="6.989"/>
    <s v="6C"/>
    <n v="15.15"/>
  </r>
  <r>
    <x v="3"/>
    <s v="2"/>
    <d v="2026-05-12T00:00:00"/>
    <s v="4694 CC"/>
    <s v="21320"/>
    <s v="NL"/>
    <s v="FR"/>
    <s v="109696"/>
    <s v="109696"/>
    <s v="999999"/>
    <s v="XT414162945TS"/>
    <s v="N"/>
    <s v="Transport"/>
    <s v="N"/>
    <s v="S"/>
    <s v="ZA"/>
    <n v="11.656"/>
    <s v="6C"/>
    <n v="14.31"/>
  </r>
  <r>
    <x v="3"/>
    <s v="2"/>
    <d v="2026-05-12T00:00:00"/>
    <s v="24395"/>
    <s v="21320"/>
    <s v="DE"/>
    <s v="FR"/>
    <s v="110170"/>
    <s v="110170"/>
    <s v="999999"/>
    <s v="XT414164331TS"/>
    <s v="N"/>
    <s v="Transport"/>
    <s v="N"/>
    <s v="S"/>
    <s v="ZA"/>
    <n v="0.905"/>
    <s v="6C"/>
    <n v="5.55"/>
  </r>
  <r>
    <x v="3"/>
    <s v="2"/>
    <d v="2026-05-12T00:00:00"/>
    <s v="17509"/>
    <s v="21320"/>
    <s v="DE"/>
    <s v="FR"/>
    <s v="108820"/>
    <s v="108820"/>
    <s v="999999"/>
    <s v="XT414165748TS"/>
    <s v="N"/>
    <s v="Transport"/>
    <s v="N"/>
    <s v="S"/>
    <s v="ZA"/>
    <n v="0.1"/>
    <s v="6C"/>
    <n v="5.33"/>
  </r>
  <r>
    <x v="3"/>
    <s v="2"/>
    <d v="2026-05-12T00:00:00"/>
    <s v="12159"/>
    <s v="21320"/>
    <s v="DE"/>
    <s v="FR"/>
    <s v="109188"/>
    <s v="109188"/>
    <s v="999999"/>
    <s v="XT414166624TS"/>
    <s v="N"/>
    <s v="Transport"/>
    <s v="N"/>
    <s v="S"/>
    <s v="ZA"/>
    <n v="5.904"/>
    <s v="6C"/>
    <n v="10.35"/>
  </r>
  <r>
    <x v="3"/>
    <s v="2"/>
    <d v="2026-05-12T00:00:00"/>
    <s v="5061"/>
    <s v="21320"/>
    <s v="AT"/>
    <s v="FR"/>
    <s v="110458"/>
    <s v="110458"/>
    <s v="999999"/>
    <s v="XT414167580TS"/>
    <s v="N"/>
    <s v="Transport"/>
    <s v="N"/>
    <s v="S"/>
    <s v="ZA"/>
    <n v="4.638"/>
    <s v="6C"/>
    <n v="13.83"/>
  </r>
  <r>
    <x v="3"/>
    <s v="2"/>
    <d v="2026-05-12T00:00:00"/>
    <s v="77784"/>
    <s v="21320"/>
    <s v="DE"/>
    <s v="FR"/>
    <s v="108411"/>
    <s v="108411"/>
    <s v="999999"/>
    <s v="XT414168877TS"/>
    <s v="N"/>
    <s v="Transport"/>
    <s v="N"/>
    <s v="S"/>
    <s v="ZA"/>
    <n v="1.742"/>
    <s v="6C"/>
    <n v="5.88"/>
  </r>
  <r>
    <x v="3"/>
    <s v="2"/>
    <d v="2026-05-12T00:00:00"/>
    <s v="29603"/>
    <s v="21320"/>
    <s v="ES"/>
    <s v="FR"/>
    <s v="110007"/>
    <s v="110007"/>
    <s v="999999"/>
    <s v="XT414171893TS"/>
    <s v="N"/>
    <s v="Transport"/>
    <s v="N"/>
    <s v="S"/>
    <s v="ZA"/>
    <n v="0.23"/>
    <s v="6C"/>
    <n v="6.4"/>
  </r>
  <r>
    <x v="3"/>
    <s v="2"/>
    <d v="2026-05-12T00:00:00"/>
    <s v="22587"/>
    <s v="21320"/>
    <s v="DE"/>
    <s v="FR"/>
    <s v="109990"/>
    <s v="109990"/>
    <s v="999999"/>
    <s v="XT414174532TS"/>
    <s v="N"/>
    <s v="Transport"/>
    <s v="N"/>
    <s v="S"/>
    <s v="ZA"/>
    <n v="0.616"/>
    <s v="6C"/>
    <n v="5.55"/>
  </r>
  <r>
    <x v="3"/>
    <s v="2"/>
    <d v="2026-05-12T00:00:00"/>
    <s v="1390"/>
    <s v="21320"/>
    <s v="BE"/>
    <s v="FR"/>
    <s v="110428"/>
    <s v="110428"/>
    <s v="999999"/>
    <s v="XT414177278TS"/>
    <s v="N"/>
    <s v="Transport"/>
    <s v="N"/>
    <s v="S"/>
    <s v="ZA"/>
    <n v="1.92"/>
    <s v="6C"/>
    <n v="5.28"/>
  </r>
  <r>
    <x v="3"/>
    <s v="2"/>
    <d v="2026-05-12T00:00:00"/>
    <s v="29603"/>
    <s v="21320"/>
    <s v="ES"/>
    <s v="FR"/>
    <s v="110007"/>
    <s v="110007"/>
    <s v="999999"/>
    <s v="XT414178070TS"/>
    <s v="N"/>
    <s v="Transport"/>
    <s v="N"/>
    <s v="S"/>
    <s v="ZA"/>
    <n v="6.433"/>
    <s v="6C"/>
    <n v="12.08"/>
  </r>
  <r>
    <x v="3"/>
    <s v="2"/>
    <d v="2026-05-12T00:00:00"/>
    <s v="30938"/>
    <s v="21320"/>
    <s v="DE"/>
    <s v="FR"/>
    <s v="106856"/>
    <s v="106856"/>
    <s v="999999"/>
    <s v="XT414181025TS"/>
    <s v="N"/>
    <s v="Transport"/>
    <s v="N"/>
    <s v="S"/>
    <s v="ZA"/>
    <n v="4.532"/>
    <s v="6C"/>
    <n v="9.69"/>
  </r>
  <r>
    <x v="3"/>
    <s v="2"/>
    <d v="2026-05-12T00:00:00"/>
    <s v="433 46"/>
    <s v="21320"/>
    <s v="SE"/>
    <s v="FR"/>
    <s v="101237"/>
    <s v="101237"/>
    <s v="999999"/>
    <s v="XT414181533TS"/>
    <s v="N"/>
    <s v="Transport"/>
    <s v="N"/>
    <s v="S"/>
    <s v="ZA"/>
    <n v="1.134"/>
    <s v="6C"/>
    <n v="10.87"/>
  </r>
  <r>
    <x v="3"/>
    <s v="2"/>
    <d v="2026-05-12T00:00:00"/>
    <s v="33334"/>
    <s v="21320"/>
    <s v="DE"/>
    <s v="FR"/>
    <s v="104220"/>
    <s v="104220"/>
    <s v="999999"/>
    <s v="XT414181768TS"/>
    <s v="N"/>
    <s v="Transport"/>
    <s v="N"/>
    <s v="S"/>
    <s v="ZA"/>
    <n v="6.134"/>
    <s v="6C"/>
    <n v="11.01"/>
  </r>
  <r>
    <x v="3"/>
    <s v="2"/>
    <d v="2026-05-12T00:00:00"/>
    <s v="286 31"/>
    <s v="21320"/>
    <s v="SE"/>
    <s v="FR"/>
    <s v="110351"/>
    <s v="110351"/>
    <s v="999999"/>
    <s v="XT414182825TS"/>
    <s v="N"/>
    <s v="Transport"/>
    <s v="N"/>
    <s v="S"/>
    <s v="ZA"/>
    <n v="6.336"/>
    <s v="6C"/>
    <n v="16"/>
  </r>
  <r>
    <x v="3"/>
    <s v="2"/>
    <d v="2026-05-12T00:00:00"/>
    <s v="91058"/>
    <s v="21320"/>
    <s v="DE"/>
    <s v="FR"/>
    <s v="109863"/>
    <s v="109863"/>
    <s v="999999"/>
    <s v="XT414182919TS"/>
    <s v="N"/>
    <s v="Transport"/>
    <s v="N"/>
    <s v="S"/>
    <s v="ZA"/>
    <n v="4.532"/>
    <s v="6C"/>
    <n v="9.69"/>
  </r>
  <r>
    <x v="3"/>
    <s v="2"/>
    <d v="2026-05-12T00:00:00"/>
    <s v="82407"/>
    <s v="21320"/>
    <s v="DE"/>
    <s v="FR"/>
    <s v="110791"/>
    <s v="110791"/>
    <s v="999999"/>
    <s v="XT414183035TS"/>
    <s v="N"/>
    <s v="Transport"/>
    <s v="N"/>
    <s v="S"/>
    <s v="ZA"/>
    <n v="0.875"/>
    <s v="6C"/>
    <n v="5.55"/>
  </r>
  <r>
    <x v="3"/>
    <s v="2"/>
    <d v="2026-05-12T00:00:00"/>
    <s v="86150"/>
    <s v="21320"/>
    <s v="DE"/>
    <s v="FR"/>
    <s v="108959"/>
    <s v="108959"/>
    <s v="999999"/>
    <s v="XT414183769TS"/>
    <s v="N"/>
    <s v="Transport"/>
    <s v="N"/>
    <s v="S"/>
    <s v="ZA"/>
    <n v="14.372"/>
    <s v="6C"/>
    <n v="16.29"/>
  </r>
  <r>
    <x v="3"/>
    <s v="2"/>
    <d v="2026-05-12T00:00:00"/>
    <s v="86150"/>
    <s v="21320"/>
    <s v="DE"/>
    <s v="FR"/>
    <s v="108959"/>
    <s v="108959"/>
    <s v="999999"/>
    <s v="XT414183769TS"/>
    <s v="N"/>
    <s v="Supplement Etiquette Non Conforme"/>
    <s v="N"/>
    <m/>
    <s v="ZA"/>
    <n v="0"/>
    <s v="6C"/>
    <n v="2"/>
  </r>
  <r>
    <x v="3"/>
    <s v="2"/>
    <d v="2026-05-12T00:00:00"/>
    <s v="97724"/>
    <s v="21320"/>
    <s v="DE"/>
    <s v="FR"/>
    <s v="109045"/>
    <s v="109045"/>
    <s v="999999"/>
    <s v="XT414184146TS"/>
    <s v="N"/>
    <s v="Transport"/>
    <s v="N"/>
    <s v="S"/>
    <s v="ZA"/>
    <n v="0.583"/>
    <s v="6C"/>
    <n v="5.55"/>
  </r>
  <r>
    <x v="3"/>
    <s v="2"/>
    <d v="2026-05-12T00:00:00"/>
    <s v="28660"/>
    <s v="21320"/>
    <s v="ES"/>
    <s v="FR"/>
    <s v="109538"/>
    <s v="109538"/>
    <s v="999999"/>
    <s v="XT414186076TS"/>
    <s v="N"/>
    <s v="Transport"/>
    <s v="N"/>
    <s v="S"/>
    <s v="ZA"/>
    <n v="0.1"/>
    <s v="6C"/>
    <n v="6.4"/>
  </r>
  <r>
    <x v="3"/>
    <s v="2"/>
    <d v="2026-05-12T00:00:00"/>
    <s v="94239"/>
    <s v="21320"/>
    <s v="DE"/>
    <s v="FR"/>
    <s v="109457"/>
    <s v="109457"/>
    <s v="999999"/>
    <s v="XT414186495TS"/>
    <s v="N"/>
    <s v="Transport"/>
    <s v="N"/>
    <s v="S"/>
    <s v="ZA"/>
    <n v="11.316"/>
    <s v="6C"/>
    <n v="14.31"/>
  </r>
  <r>
    <x v="3"/>
    <s v="2"/>
    <d v="2026-05-12T00:00:00"/>
    <s v="03172"/>
    <s v="21320"/>
    <s v="DE"/>
    <s v="FR"/>
    <s v="110382"/>
    <s v="110382"/>
    <s v="999999"/>
    <s v="XT414186694TS"/>
    <s v="N"/>
    <s v="Transport"/>
    <s v="N"/>
    <s v="S"/>
    <s v="ZA"/>
    <n v="4.532"/>
    <s v="6C"/>
    <n v="9.69"/>
  </r>
  <r>
    <x v="3"/>
    <s v="2"/>
    <d v="2026-05-12T00:00:00"/>
    <s v="04105"/>
    <s v="21320"/>
    <s v="DE"/>
    <s v="FR"/>
    <s v="110605"/>
    <s v="110605"/>
    <s v="999999"/>
    <s v="XT414187479TS"/>
    <s v="N"/>
    <s v="Transport"/>
    <s v="N"/>
    <s v="S"/>
    <s v="ZA"/>
    <n v="0.29"/>
    <s v="6C"/>
    <n v="5.33"/>
  </r>
  <r>
    <x v="3"/>
    <s v="2"/>
    <d v="2026-05-12T00:00:00"/>
    <s v="82491"/>
    <s v="21320"/>
    <s v="DE"/>
    <s v="FR"/>
    <s v="109552"/>
    <s v="109552"/>
    <s v="999999"/>
    <s v="XT414188426TS"/>
    <s v="N"/>
    <s v="Transport"/>
    <s v="N"/>
    <s v="S"/>
    <s v="ZA"/>
    <n v="0.798"/>
    <s v="6C"/>
    <n v="5.55"/>
  </r>
  <r>
    <x v="3"/>
    <s v="2"/>
    <d v="2026-05-12T00:00:00"/>
    <s v="80337"/>
    <s v="21320"/>
    <s v="DE"/>
    <s v="FR"/>
    <s v="110287"/>
    <s v="110287"/>
    <s v="999999"/>
    <s v="XT414188695TS"/>
    <s v="N"/>
    <s v="Transport"/>
    <s v="N"/>
    <s v="S"/>
    <s v="ZA"/>
    <n v="4.532"/>
    <s v="6C"/>
    <n v="9.69"/>
  </r>
  <r>
    <x v="3"/>
    <s v="2"/>
    <d v="2026-05-13T00:00:00"/>
    <s v="48599"/>
    <s v="21320"/>
    <s v="DE"/>
    <s v="FR"/>
    <s v="108069"/>
    <s v="108069"/>
    <s v="999999"/>
    <s v="XT414194347TS"/>
    <s v="N"/>
    <s v="Transport"/>
    <s v="N"/>
    <s v="S"/>
    <s v="ZA"/>
    <n v="0.469"/>
    <s v="6C"/>
    <n v="5.33"/>
  </r>
  <r>
    <x v="3"/>
    <s v="2"/>
    <d v="2026-05-13T00:00:00"/>
    <s v="31188"/>
    <s v="21320"/>
    <s v="DE"/>
    <s v="FR"/>
    <s v="109175"/>
    <s v="109175"/>
    <s v="999999"/>
    <s v="XT414195311TS"/>
    <s v="N"/>
    <s v="Transport"/>
    <s v="N"/>
    <s v="S"/>
    <s v="ZA"/>
    <n v="0.864"/>
    <s v="6C"/>
    <n v="5.55"/>
  </r>
  <r>
    <x v="3"/>
    <s v="2"/>
    <d v="2026-05-13T00:00:00"/>
    <s v="72072"/>
    <s v="21320"/>
    <s v="DE"/>
    <s v="FR"/>
    <s v="108963"/>
    <s v="108963"/>
    <s v="999999"/>
    <s v="XT414195912TS"/>
    <s v="N"/>
    <s v="Transport"/>
    <s v="N"/>
    <s v="S"/>
    <s v="ZA"/>
    <n v="14.848"/>
    <s v="6C"/>
    <n v="16.29"/>
  </r>
  <r>
    <x v="3"/>
    <s v="2"/>
    <d v="2026-05-13T00:00:00"/>
    <s v="38547"/>
    <s v="21320"/>
    <s v="DE"/>
    <s v="FR"/>
    <s v="111115"/>
    <s v="111115"/>
    <s v="999999"/>
    <s v="XT414196113TS"/>
    <s v="N"/>
    <s v="Transport"/>
    <s v="N"/>
    <s v="S"/>
    <s v="ZA"/>
    <n v="0.33"/>
    <s v="6C"/>
    <n v="5.33"/>
  </r>
  <r>
    <x v="3"/>
    <s v="2"/>
    <d v="2026-05-13T00:00:00"/>
    <s v="19417"/>
    <s v="21320"/>
    <s v="DE"/>
    <s v="FR"/>
    <s v="109633"/>
    <s v="109633"/>
    <s v="999999"/>
    <s v="XT414197374TS"/>
    <s v="N"/>
    <s v="Transport"/>
    <s v="N"/>
    <s v="S"/>
    <s v="ZA"/>
    <n v="1.16"/>
    <s v="6C"/>
    <n v="5.88"/>
  </r>
  <r>
    <x v="3"/>
    <s v="2"/>
    <d v="2026-05-13T00:00:00"/>
    <s v="36329"/>
    <s v="21320"/>
    <s v="DE"/>
    <s v="FR"/>
    <s v="109350"/>
    <s v="109350"/>
    <s v="999999"/>
    <s v="XT414198030TS"/>
    <s v="N"/>
    <s v="Transport"/>
    <s v="N"/>
    <s v="S"/>
    <s v="ZA"/>
    <n v="4.365"/>
    <s v="6C"/>
    <n v="9.69"/>
  </r>
  <r>
    <x v="3"/>
    <s v="2"/>
    <d v="2026-05-13T00:00:00"/>
    <s v="30625"/>
    <s v="21320"/>
    <s v="DE"/>
    <s v="FR"/>
    <s v="110633"/>
    <s v="110633"/>
    <s v="999999"/>
    <s v="XT414198508TS"/>
    <s v="N"/>
    <s v="Transport"/>
    <s v="N"/>
    <s v="S"/>
    <s v="ZA"/>
    <n v="4.532"/>
    <s v="6C"/>
    <n v="9.69"/>
  </r>
  <r>
    <x v="3"/>
    <s v="2"/>
    <d v="2026-05-13T00:00:00"/>
    <s v="9900"/>
    <s v="21320"/>
    <s v="DK"/>
    <s v="FR"/>
    <s v="103371"/>
    <s v="103371"/>
    <s v="999999"/>
    <s v="XT414198556TS"/>
    <s v="N"/>
    <s v="Transport"/>
    <s v="N"/>
    <s v="S"/>
    <s v="ZA"/>
    <n v="1.186"/>
    <s v="6C"/>
    <n v="10.02"/>
  </r>
  <r>
    <x v="3"/>
    <s v="2"/>
    <d v="2026-05-13T00:00:00"/>
    <s v="80636"/>
    <s v="21320"/>
    <s v="DE"/>
    <s v="FR"/>
    <s v="110329"/>
    <s v="110329"/>
    <s v="999999"/>
    <s v="XT414200215TS"/>
    <s v="N"/>
    <s v="Transport"/>
    <s v="N"/>
    <s v="S"/>
    <s v="ZA"/>
    <n v="4.506"/>
    <s v="6C"/>
    <n v="9.69"/>
  </r>
  <r>
    <x v="3"/>
    <s v="2"/>
    <d v="2026-05-13T00:00:00"/>
    <s v="21037"/>
    <s v="21320"/>
    <s v="DE"/>
    <s v="FR"/>
    <s v="110736"/>
    <s v="110736"/>
    <s v="999999"/>
    <s v="XT414200780TS"/>
    <s v="N"/>
    <s v="Transport"/>
    <s v="N"/>
    <s v="S"/>
    <s v="ZA"/>
    <n v="0.874"/>
    <s v="6C"/>
    <n v="5.55"/>
  </r>
  <r>
    <x v="3"/>
    <s v="2"/>
    <d v="2026-05-13T00:00:00"/>
    <s v="56412"/>
    <s v="21320"/>
    <s v="DE"/>
    <s v="FR"/>
    <s v="111499"/>
    <s v="111499"/>
    <s v="999999"/>
    <s v="XT414204680TS"/>
    <s v="N"/>
    <s v="Transport"/>
    <s v="N"/>
    <s v="S"/>
    <s v="ZA"/>
    <n v="0.778"/>
    <s v="6C"/>
    <n v="5.55"/>
  </r>
  <r>
    <x v="3"/>
    <s v="2"/>
    <d v="2026-05-13T00:00:00"/>
    <s v="51515"/>
    <s v="21320"/>
    <s v="DE"/>
    <s v="FR"/>
    <s v="111378"/>
    <s v="111378"/>
    <s v="999999"/>
    <s v="XT414205124TS"/>
    <s v="N"/>
    <s v="Transport"/>
    <s v="N"/>
    <s v="S"/>
    <s v="ZA"/>
    <n v="4.937"/>
    <s v="6C"/>
    <n v="9.69"/>
  </r>
  <r>
    <x v="3"/>
    <s v="2"/>
    <d v="2026-05-13T00:00:00"/>
    <s v="51515"/>
    <s v="21320"/>
    <s v="DE"/>
    <s v="FR"/>
    <s v="111378"/>
    <s v="111378"/>
    <s v="999999"/>
    <s v="XT414205124TS"/>
    <s v="N"/>
    <s v="Supplement Etiquette Non Conforme"/>
    <s v="N"/>
    <m/>
    <s v="ZA"/>
    <n v="0"/>
    <s v="6C"/>
    <n v="2"/>
  </r>
  <r>
    <x v="3"/>
    <s v="2"/>
    <d v="2026-05-13T00:00:00"/>
    <s v="70195"/>
    <s v="21320"/>
    <s v="DE"/>
    <s v="FR"/>
    <s v="110885"/>
    <s v="110885"/>
    <s v="999999"/>
    <s v="XT414205172TS"/>
    <s v="N"/>
    <s v="Transport"/>
    <s v="N"/>
    <s v="S"/>
    <s v="ZA"/>
    <n v="4.506"/>
    <s v="6C"/>
    <n v="9.69"/>
  </r>
  <r>
    <x v="3"/>
    <s v="2"/>
    <d v="2026-05-13T00:00:00"/>
    <s v="30900"/>
    <s v="21320"/>
    <s v="DE"/>
    <s v="FR"/>
    <s v="110415"/>
    <s v="110415"/>
    <s v="999999"/>
    <s v="XT414206853TS"/>
    <s v="N"/>
    <s v="Transport"/>
    <s v="N"/>
    <s v="S"/>
    <s v="ZA"/>
    <n v="0.717"/>
    <s v="6C"/>
    <n v="5.55"/>
  </r>
  <r>
    <x v="3"/>
    <s v="2"/>
    <d v="2026-05-13T00:00:00"/>
    <s v="4720"/>
    <s v="21320"/>
    <s v="DK"/>
    <s v="FR"/>
    <s v="108624"/>
    <s v="108624"/>
    <s v="999999"/>
    <s v="XT414207139TS"/>
    <s v="N"/>
    <s v="Transport"/>
    <s v="N"/>
    <s v="S"/>
    <s v="ZA"/>
    <n v="0.24"/>
    <s v="6C"/>
    <n v="9.470000000000001"/>
  </r>
  <r>
    <x v="3"/>
    <s v="2"/>
    <d v="2026-05-13T00:00:00"/>
    <s v="5020"/>
    <s v="21320"/>
    <s v="AT"/>
    <s v="FR"/>
    <s v="111212"/>
    <s v="111212"/>
    <s v="999999"/>
    <s v="XT414207522TS"/>
    <s v="N"/>
    <s v="Transport"/>
    <s v="N"/>
    <s v="S"/>
    <s v="ZA"/>
    <n v="4.787"/>
    <s v="6C"/>
    <n v="13.83"/>
  </r>
  <r>
    <x v="3"/>
    <s v="2"/>
    <d v="2026-05-13T00:00:00"/>
    <s v="31134"/>
    <s v="21320"/>
    <s v="DE"/>
    <s v="FR"/>
    <s v="109975"/>
    <s v="109975"/>
    <s v="999999"/>
    <s v="XT414208117TS"/>
    <s v="N"/>
    <s v="Transport"/>
    <s v="N"/>
    <s v="S"/>
    <s v="ZA"/>
    <n v="1.775"/>
    <s v="6C"/>
    <n v="5.88"/>
  </r>
  <r>
    <x v="3"/>
    <s v="2"/>
    <d v="2026-05-13T00:00:00"/>
    <s v="31134"/>
    <s v="21320"/>
    <s v="DE"/>
    <s v="FR"/>
    <s v="109975"/>
    <s v="109975"/>
    <s v="999999"/>
    <s v="XT414208117TS"/>
    <s v="N"/>
    <s v="Supplement Etiquette Non Conforme"/>
    <s v="N"/>
    <m/>
    <s v="ZA"/>
    <n v="0"/>
    <s v="6C"/>
    <n v="2"/>
  </r>
  <r>
    <x v="3"/>
    <s v="2"/>
    <d v="2026-05-13T00:00:00"/>
    <s v="21762"/>
    <s v="21320"/>
    <s v="DE"/>
    <s v="FR"/>
    <s v="109952"/>
    <s v="109952"/>
    <s v="999999"/>
    <s v="XT414208355TS"/>
    <s v="N"/>
    <s v="Transport"/>
    <s v="N"/>
    <s v="S"/>
    <s v="ZA"/>
    <n v="14.4"/>
    <s v="6C"/>
    <n v="16.29"/>
  </r>
  <r>
    <x v="3"/>
    <s v="2"/>
    <d v="2026-05-13T00:00:00"/>
    <s v="80538"/>
    <s v="21320"/>
    <s v="DE"/>
    <s v="FR"/>
    <s v="108396"/>
    <s v="108396"/>
    <s v="999999"/>
    <s v="XT414209038TS"/>
    <s v="N"/>
    <s v="Transport"/>
    <s v="N"/>
    <s v="S"/>
    <s v="ZA"/>
    <n v="0.4"/>
    <s v="6C"/>
    <n v="5.33"/>
  </r>
  <r>
    <x v="3"/>
    <s v="2"/>
    <d v="2026-05-13T00:00:00"/>
    <s v="67127"/>
    <s v="21320"/>
    <s v="DE"/>
    <s v="FR"/>
    <s v="110411"/>
    <s v="110411"/>
    <s v="999999"/>
    <s v="XT414209506TS"/>
    <s v="N"/>
    <s v="Transport"/>
    <s v="N"/>
    <s v="S"/>
    <s v="ZA"/>
    <n v="0.98"/>
    <s v="6C"/>
    <n v="5.55"/>
  </r>
  <r>
    <x v="3"/>
    <s v="2"/>
    <d v="2026-05-13T00:00:00"/>
    <s v="31303"/>
    <s v="21320"/>
    <s v="DE"/>
    <s v="FR"/>
    <s v="111967"/>
    <s v="111967"/>
    <s v="999999"/>
    <s v="XT414209510TS"/>
    <s v="N"/>
    <s v="Transport"/>
    <s v="N"/>
    <s v="S"/>
    <s v="ZA"/>
    <n v="1.892"/>
    <s v="6C"/>
    <n v="5.88"/>
  </r>
  <r>
    <x v="3"/>
    <s v="2"/>
    <d v="2026-05-13T00:00:00"/>
    <s v="44799"/>
    <s v="21320"/>
    <s v="DE"/>
    <s v="FR"/>
    <s v="109811"/>
    <s v="109811"/>
    <s v="999999"/>
    <s v="XT414209894TS"/>
    <s v="N"/>
    <s v="Transport"/>
    <s v="N"/>
    <s v="S"/>
    <s v="ZA"/>
    <n v="5.888"/>
    <s v="6C"/>
    <n v="10.35"/>
  </r>
  <r>
    <x v="3"/>
    <s v="2"/>
    <d v="2026-05-13T00:00:00"/>
    <s v="114 54"/>
    <s v="21320"/>
    <s v="SE"/>
    <s v="FR"/>
    <s v="107918"/>
    <s v="107918"/>
    <s v="999999"/>
    <s v="XT414210787TS"/>
    <s v="N"/>
    <s v="Transport"/>
    <s v="N"/>
    <s v="S"/>
    <s v="ZA"/>
    <n v="1.44"/>
    <s v="6C"/>
    <n v="10.87"/>
  </r>
  <r>
    <x v="3"/>
    <s v="2"/>
    <d v="2026-05-13T00:00:00"/>
    <s v="74382"/>
    <s v="21320"/>
    <s v="DE"/>
    <s v="FR"/>
    <s v="110869"/>
    <s v="110869"/>
    <s v="999999"/>
    <s v="XT414211102TS"/>
    <s v="N"/>
    <s v="Transport"/>
    <s v="N"/>
    <s v="S"/>
    <s v="ZA"/>
    <n v="1.426"/>
    <s v="6C"/>
    <n v="5.88"/>
  </r>
  <r>
    <x v="3"/>
    <s v="2"/>
    <d v="2026-05-13T00:00:00"/>
    <s v="86842"/>
    <s v="21320"/>
    <s v="DE"/>
    <s v="FR"/>
    <s v="109513"/>
    <s v="109513"/>
    <s v="999999"/>
    <s v="XT414211297TS"/>
    <s v="N"/>
    <s v="Transport"/>
    <s v="N"/>
    <s v="S"/>
    <s v="ZA"/>
    <n v="0.96"/>
    <s v="6C"/>
    <n v="5.55"/>
  </r>
  <r>
    <x v="3"/>
    <s v="2"/>
    <d v="2026-05-13T00:00:00"/>
    <s v="41515"/>
    <s v="21320"/>
    <s v="DE"/>
    <s v="FR"/>
    <s v="111105"/>
    <s v="111105"/>
    <s v="999999"/>
    <s v="XT414211955TS"/>
    <s v="N"/>
    <s v="Transport"/>
    <s v="N"/>
    <s v="S"/>
    <s v="ZA"/>
    <n v="4.532"/>
    <s v="6C"/>
    <n v="9.69"/>
  </r>
  <r>
    <x v="3"/>
    <s v="2"/>
    <d v="2026-05-13T00:00:00"/>
    <s v="41464"/>
    <s v="21320"/>
    <s v="DE"/>
    <s v="FR"/>
    <s v="110720"/>
    <s v="110720"/>
    <s v="999999"/>
    <s v="XT414212553TS"/>
    <s v="N"/>
    <s v="Transport"/>
    <s v="N"/>
    <s v="S"/>
    <s v="ZA"/>
    <n v="0.235"/>
    <s v="6C"/>
    <n v="5.33"/>
  </r>
  <r>
    <x v="3"/>
    <s v="2"/>
    <d v="2026-05-13T00:00:00"/>
    <s v="1727"/>
    <s v="21320"/>
    <s v="LU"/>
    <s v="FR"/>
    <s v="111250"/>
    <s v="111250"/>
    <s v="999999"/>
    <s v="XT414212607TS"/>
    <s v="N"/>
    <s v="Transport"/>
    <s v="N"/>
    <s v="S"/>
    <s v="ZA"/>
    <n v="1.5"/>
    <s v="6C"/>
    <n v="5.88"/>
  </r>
  <r>
    <x v="3"/>
    <s v="2"/>
    <d v="2026-05-13T00:00:00"/>
    <s v="6852 TA"/>
    <s v="21320"/>
    <s v="NL"/>
    <s v="FR"/>
    <s v="110119"/>
    <s v="110119"/>
    <s v="999999"/>
    <s v="XT414213491TS"/>
    <s v="N"/>
    <s v="Transport"/>
    <s v="N"/>
    <s v="S"/>
    <s v="ZA"/>
    <n v="1.248"/>
    <s v="6C"/>
    <n v="5.88"/>
  </r>
  <r>
    <x v="3"/>
    <s v="2"/>
    <d v="2026-05-13T00:00:00"/>
    <s v="77756"/>
    <s v="21320"/>
    <s v="DE"/>
    <s v="FR"/>
    <s v="108668"/>
    <s v="108668"/>
    <s v="999999"/>
    <s v="XT414213749TS"/>
    <s v="N"/>
    <s v="Transport"/>
    <s v="N"/>
    <s v="S"/>
    <s v="ZA"/>
    <n v="4.365"/>
    <s v="6C"/>
    <n v="9.69"/>
  </r>
  <r>
    <x v="3"/>
    <s v="2"/>
    <d v="2026-05-13T00:00:00"/>
    <s v="40474"/>
    <s v="21320"/>
    <s v="DE"/>
    <s v="FR"/>
    <s v="111752"/>
    <s v="111752"/>
    <s v="999999"/>
    <s v="XT414214165TS"/>
    <s v="N"/>
    <s v="Transport"/>
    <s v="N"/>
    <s v="S"/>
    <s v="ZA"/>
    <n v="0.53"/>
    <s v="6C"/>
    <n v="5.55"/>
  </r>
  <r>
    <x v="3"/>
    <s v="2"/>
    <d v="2026-05-13T00:00:00"/>
    <s v="70195"/>
    <s v="21320"/>
    <s v="DE"/>
    <s v="FR"/>
    <s v="108597"/>
    <s v="108597"/>
    <s v="999999"/>
    <s v="XT414214355TS"/>
    <s v="N"/>
    <s v="Transport"/>
    <s v="N"/>
    <s v="S"/>
    <s v="ZA"/>
    <n v="4.506"/>
    <s v="6C"/>
    <n v="9.69"/>
  </r>
  <r>
    <x v="3"/>
    <s v="2"/>
    <d v="2026-05-13T00:00:00"/>
    <s v="6850"/>
    <s v="21320"/>
    <s v="AT"/>
    <s v="FR"/>
    <s v="109829"/>
    <s v="109829"/>
    <s v="999999"/>
    <s v="XT414215356TS"/>
    <s v="N"/>
    <s v="Transport"/>
    <s v="N"/>
    <s v="S"/>
    <s v="ZA"/>
    <n v="0.09"/>
    <s v="6C"/>
    <n v="9.470000000000001"/>
  </r>
  <r>
    <x v="3"/>
    <s v="2"/>
    <d v="2026-05-13T00:00:00"/>
    <s v="4040"/>
    <s v="21320"/>
    <s v="AT"/>
    <s v="FR"/>
    <s v="111540"/>
    <s v="111540"/>
    <s v="999999"/>
    <s v="XT414215427TS"/>
    <s v="N"/>
    <s v="Transport"/>
    <s v="N"/>
    <s v="S"/>
    <s v="ZA"/>
    <n v="6.345"/>
    <s v="6C"/>
    <n v="15.15"/>
  </r>
  <r>
    <x v="3"/>
    <s v="2"/>
    <d v="2026-05-13T00:00:00"/>
    <s v="42781"/>
    <s v="21320"/>
    <s v="DE"/>
    <s v="FR"/>
    <s v="110919"/>
    <s v="110919"/>
    <s v="999999"/>
    <s v="XT414216135TS"/>
    <s v="N"/>
    <s v="Transport"/>
    <s v="N"/>
    <s v="S"/>
    <s v="ZA"/>
    <n v="1.26"/>
    <s v="6C"/>
    <n v="5.88"/>
  </r>
  <r>
    <x v="3"/>
    <s v="2"/>
    <d v="2026-05-13T00:00:00"/>
    <s v="51688"/>
    <s v="21320"/>
    <s v="DE"/>
    <s v="FR"/>
    <s v="110929"/>
    <s v="110929"/>
    <s v="999999"/>
    <s v="XT414217184TS"/>
    <s v="N"/>
    <s v="Transport"/>
    <s v="N"/>
    <s v="S"/>
    <s v="ZA"/>
    <n v="4.638"/>
    <s v="6C"/>
    <n v="9.69"/>
  </r>
  <r>
    <x v="3"/>
    <s v="2"/>
    <d v="2026-05-13T00:00:00"/>
    <s v="65366"/>
    <s v="21320"/>
    <s v="DE"/>
    <s v="FR"/>
    <s v="111943"/>
    <s v="111943"/>
    <s v="999999"/>
    <s v="XT414219185TS"/>
    <s v="N"/>
    <s v="Transport"/>
    <s v="N"/>
    <s v="S"/>
    <s v="ZA"/>
    <n v="4.532"/>
    <s v="6C"/>
    <n v="9.69"/>
  </r>
  <r>
    <x v="3"/>
    <s v="2"/>
    <d v="2026-05-13T00:00:00"/>
    <s v="428 32"/>
    <s v="21320"/>
    <s v="SE"/>
    <s v="FR"/>
    <s v="110335"/>
    <s v="110335"/>
    <s v="999999"/>
    <s v="XT414219619TS"/>
    <s v="N"/>
    <s v="Transport"/>
    <s v="N"/>
    <s v="S"/>
    <s v="ZA"/>
    <n v="5.086"/>
    <s v="6C"/>
    <n v="15.34"/>
  </r>
  <r>
    <x v="3"/>
    <s v="2"/>
    <d v="2026-05-13T00:00:00"/>
    <s v="30011"/>
    <s v="21320"/>
    <s v="ES"/>
    <s v="FR"/>
    <s v="110647"/>
    <s v="110647"/>
    <s v="999999"/>
    <s v="XT414219636TS"/>
    <s v="N"/>
    <s v="Transport"/>
    <s v="N"/>
    <s v="S"/>
    <s v="ZA"/>
    <n v="7.661"/>
    <s v="6C"/>
    <n v="12.74"/>
  </r>
  <r>
    <x v="3"/>
    <s v="2"/>
    <d v="2026-05-13T00:00:00"/>
    <s v="77815"/>
    <s v="21320"/>
    <s v="DE"/>
    <s v="FR"/>
    <s v="111099"/>
    <s v="111099"/>
    <s v="999999"/>
    <s v="XT414220838TS"/>
    <s v="N"/>
    <s v="Transport"/>
    <s v="N"/>
    <s v="S"/>
    <s v="ZA"/>
    <n v="0.12"/>
    <s v="6C"/>
    <n v="5.33"/>
  </r>
  <r>
    <x v="3"/>
    <s v="2"/>
    <d v="2026-05-13T00:00:00"/>
    <s v="77815"/>
    <s v="21320"/>
    <s v="DE"/>
    <s v="FR"/>
    <s v="109423"/>
    <s v="109423"/>
    <s v="999999"/>
    <s v="XT414220909TS"/>
    <s v="N"/>
    <s v="Transport"/>
    <s v="N"/>
    <s v="S"/>
    <s v="ZA"/>
    <n v="4.532"/>
    <s v="6C"/>
    <n v="9.69"/>
  </r>
  <r>
    <x v="3"/>
    <s v="2"/>
    <d v="2026-05-14T00:00:00"/>
    <s v="61462"/>
    <s v="21320"/>
    <s v="DE"/>
    <s v="FR"/>
    <s v="107610"/>
    <s v="107610"/>
    <s v="999999"/>
    <s v="XT414224145TS"/>
    <s v="N"/>
    <s v="Transport"/>
    <s v="N"/>
    <s v="S"/>
    <s v="ZA"/>
    <n v="6.732"/>
    <s v="6C"/>
    <n v="11.01"/>
  </r>
  <r>
    <x v="3"/>
    <s v="2"/>
    <d v="2026-05-14T00:00:00"/>
    <s v="01309"/>
    <s v="21320"/>
    <s v="DE"/>
    <s v="FR"/>
    <s v="110769"/>
    <s v="110769"/>
    <s v="999999"/>
    <s v="XT414225631TS"/>
    <s v="N"/>
    <s v="Transport"/>
    <s v="N"/>
    <s v="S"/>
    <s v="ZA"/>
    <n v="4.787"/>
    <s v="6C"/>
    <n v="9.69"/>
  </r>
  <r>
    <x v="3"/>
    <s v="2"/>
    <d v="2026-05-14T00:00:00"/>
    <s v="45276"/>
    <s v="21320"/>
    <s v="DE"/>
    <s v="FR"/>
    <s v="108066"/>
    <s v="108066"/>
    <s v="999999"/>
    <s v="XT414226464TS"/>
    <s v="N"/>
    <s v="Transport"/>
    <s v="N"/>
    <s v="S"/>
    <s v="ZA"/>
    <n v="4.532"/>
    <s v="6C"/>
    <n v="9.69"/>
  </r>
  <r>
    <x v="3"/>
    <s v="2"/>
    <d v="2026-05-14T00:00:00"/>
    <s v="80687"/>
    <s v="21320"/>
    <s v="DE"/>
    <s v="FR"/>
    <s v="111688"/>
    <s v="111688"/>
    <s v="999999"/>
    <s v="XT414226668TS"/>
    <s v="N"/>
    <s v="Transport"/>
    <s v="N"/>
    <s v="S"/>
    <s v="ZA"/>
    <n v="0.408"/>
    <s v="6C"/>
    <n v="5.33"/>
  </r>
  <r>
    <x v="3"/>
    <s v="2"/>
    <d v="2026-05-14T00:00:00"/>
    <s v="56253"/>
    <s v="21320"/>
    <s v="DE"/>
    <s v="FR"/>
    <s v="110579"/>
    <s v="110579"/>
    <s v="999999"/>
    <s v="XT414226985TS"/>
    <s v="N"/>
    <s v="Transport"/>
    <s v="N"/>
    <s v="S"/>
    <s v="ZA"/>
    <n v="1.325"/>
    <s v="6C"/>
    <n v="5.88"/>
  </r>
  <r>
    <x v="3"/>
    <s v="2"/>
    <d v="2026-05-14T00:00:00"/>
    <s v="50733"/>
    <s v="21320"/>
    <s v="DE"/>
    <s v="FR"/>
    <s v="112012"/>
    <s v="112012"/>
    <s v="999999"/>
    <s v="XT414227955TS"/>
    <s v="N"/>
    <s v="Transport"/>
    <s v="N"/>
    <s v="S"/>
    <s v="ZA"/>
    <n v="4.678"/>
    <s v="6C"/>
    <n v="9.69"/>
  </r>
  <r>
    <x v="3"/>
    <s v="2"/>
    <d v="2026-05-14T00:00:00"/>
    <s v="52428"/>
    <s v="21320"/>
    <s v="DE"/>
    <s v="FR"/>
    <s v="109167"/>
    <s v="109167"/>
    <s v="999999"/>
    <s v="XT414228054TS"/>
    <s v="N"/>
    <s v="Transport"/>
    <s v="N"/>
    <s v="S"/>
    <s v="ZA"/>
    <n v="6.412"/>
    <s v="6C"/>
    <n v="11.01"/>
  </r>
  <r>
    <x v="3"/>
    <s v="2"/>
    <d v="2026-05-14T00:00:00"/>
    <s v="36088"/>
    <s v="21320"/>
    <s v="DE"/>
    <s v="FR"/>
    <s v="111884"/>
    <s v="111884"/>
    <s v="999999"/>
    <s v="XT414228244TS"/>
    <s v="N"/>
    <s v="Transport"/>
    <s v="N"/>
    <s v="S"/>
    <s v="ZA"/>
    <n v="4.532"/>
    <s v="6C"/>
    <n v="9.69"/>
  </r>
  <r>
    <x v="3"/>
    <s v="2"/>
    <d v="2026-05-14T00:00:00"/>
    <s v="12209"/>
    <s v="21320"/>
    <s v="DE"/>
    <s v="FR"/>
    <s v="110223"/>
    <s v="110223"/>
    <s v="999999"/>
    <s v="XT414228301TS"/>
    <s v="N"/>
    <s v="Transport"/>
    <s v="N"/>
    <s v="S"/>
    <s v="ZA"/>
    <n v="4.532"/>
    <s v="6C"/>
    <n v="9.69"/>
  </r>
  <r>
    <x v="3"/>
    <s v="2"/>
    <d v="2026-05-14T00:00:00"/>
    <s v="1140"/>
    <s v="21320"/>
    <s v="AT"/>
    <s v="FR"/>
    <s v="111399"/>
    <s v="111399"/>
    <s v="999999"/>
    <s v="XT414228876TS"/>
    <s v="N"/>
    <s v="Transport"/>
    <s v="N"/>
    <s v="S"/>
    <s v="ZA"/>
    <n v="4.532"/>
    <s v="6C"/>
    <n v="13.83"/>
  </r>
  <r>
    <x v="3"/>
    <s v="2"/>
    <d v="2026-05-14T00:00:00"/>
    <s v="73655"/>
    <s v="21320"/>
    <s v="DE"/>
    <s v="FR"/>
    <s v="109446"/>
    <s v="109446"/>
    <s v="999999"/>
    <s v="XT414229219TS"/>
    <s v="N"/>
    <s v="Transport"/>
    <s v="N"/>
    <s v="S"/>
    <s v="ZA"/>
    <n v="0.29"/>
    <s v="6C"/>
    <n v="5.33"/>
  </r>
  <r>
    <x v="3"/>
    <s v="2"/>
    <d v="2026-05-14T00:00:00"/>
    <s v="67271"/>
    <s v="21320"/>
    <s v="DE"/>
    <s v="FR"/>
    <s v="108041"/>
    <s v="108041"/>
    <s v="999999"/>
    <s v="XT414229324TS"/>
    <s v="N"/>
    <s v="Transport"/>
    <s v="N"/>
    <s v="S"/>
    <s v="ZA"/>
    <n v="6.918"/>
    <s v="6C"/>
    <n v="11.01"/>
  </r>
  <r>
    <x v="3"/>
    <s v="2"/>
    <d v="2026-05-14T00:00:00"/>
    <s v="04109"/>
    <s v="21320"/>
    <s v="DE"/>
    <s v="FR"/>
    <s v="110377"/>
    <s v="110377"/>
    <s v="999999"/>
    <s v="XT414230702TS"/>
    <s v="N"/>
    <s v="Transport"/>
    <s v="N"/>
    <s v="S"/>
    <s v="ZA"/>
    <n v="4.365"/>
    <s v="6C"/>
    <n v="9.69"/>
  </r>
  <r>
    <x v="3"/>
    <s v="2"/>
    <d v="2026-05-14T00:00:00"/>
    <s v="91522"/>
    <s v="21320"/>
    <s v="DE"/>
    <s v="FR"/>
    <s v="108920"/>
    <s v="108920"/>
    <s v="999999"/>
    <s v="XT414230968TS"/>
    <s v="N"/>
    <s v="Transport"/>
    <s v="N"/>
    <s v="S"/>
    <s v="ZA"/>
    <n v="0.9360000000000001"/>
    <s v="6C"/>
    <n v="5.55"/>
  </r>
  <r>
    <x v="3"/>
    <s v="2"/>
    <d v="2026-05-14T00:00:00"/>
    <s v="645 51"/>
    <s v="21320"/>
    <s v="SE"/>
    <s v="FR"/>
    <s v="110160"/>
    <s v="110160"/>
    <s v="999999"/>
    <s v="XT414231212TS"/>
    <s v="N"/>
    <s v="Transport"/>
    <s v="N"/>
    <s v="S"/>
    <s v="ZA"/>
    <n v="1.155"/>
    <s v="6C"/>
    <n v="10.87"/>
  </r>
  <r>
    <x v="3"/>
    <s v="2"/>
    <d v="2026-05-14T00:00:00"/>
    <s v="72768"/>
    <s v="21320"/>
    <s v="DE"/>
    <s v="FR"/>
    <s v="111296"/>
    <s v="111296"/>
    <s v="999999"/>
    <s v="XT414231288TS"/>
    <s v="N"/>
    <s v="Transport"/>
    <s v="N"/>
    <s v="S"/>
    <s v="ZA"/>
    <n v="4.506"/>
    <s v="6C"/>
    <n v="9.69"/>
  </r>
  <r>
    <x v="3"/>
    <s v="2"/>
    <d v="2026-05-14T00:00:00"/>
    <s v="81247"/>
    <s v="21320"/>
    <s v="DE"/>
    <s v="FR"/>
    <s v="111415"/>
    <s v="111415"/>
    <s v="999999"/>
    <s v="XT414233139TS"/>
    <s v="N"/>
    <s v="Transport"/>
    <s v="N"/>
    <s v="S"/>
    <s v="ZA"/>
    <n v="2.231"/>
    <s v="6C"/>
    <n v="8.369999999999999"/>
  </r>
  <r>
    <x v="3"/>
    <s v="2"/>
    <d v="2026-05-14T00:00:00"/>
    <s v="12623"/>
    <s v="21320"/>
    <s v="DE"/>
    <s v="FR"/>
    <s v="110001"/>
    <s v="110001"/>
    <s v="999999"/>
    <s v="XT414234341TS"/>
    <s v="N"/>
    <s v="Transport"/>
    <s v="N"/>
    <s v="S"/>
    <s v="ZA"/>
    <n v="8.711"/>
    <s v="6C"/>
    <n v="12.33"/>
  </r>
  <r>
    <x v="3"/>
    <s v="2"/>
    <d v="2026-05-14T00:00:00"/>
    <s v="1017 HA"/>
    <s v="21320"/>
    <s v="NL"/>
    <s v="FR"/>
    <s v="109691"/>
    <s v="109691"/>
    <s v="999999"/>
    <s v="XT414235024TS"/>
    <s v="N"/>
    <s v="Transport"/>
    <s v="N"/>
    <s v="S"/>
    <s v="ZA"/>
    <n v="0.79"/>
    <s v="6C"/>
    <n v="5.55"/>
  </r>
  <r>
    <x v="3"/>
    <s v="2"/>
    <d v="2026-05-14T00:00:00"/>
    <s v="14776"/>
    <s v="21320"/>
    <s v="DE"/>
    <s v="FR"/>
    <s v="110590"/>
    <s v="110590"/>
    <s v="999999"/>
    <s v="XT414235038TS"/>
    <s v="N"/>
    <s v="Transport"/>
    <s v="N"/>
    <s v="S"/>
    <s v="ZA"/>
    <n v="1.008"/>
    <s v="6C"/>
    <n v="5.88"/>
  </r>
  <r>
    <x v="3"/>
    <s v="2"/>
    <d v="2026-05-14T00:00:00"/>
    <s v="50226"/>
    <s v="21320"/>
    <s v="DE"/>
    <s v="FR"/>
    <s v="108636"/>
    <s v="108636"/>
    <s v="999999"/>
    <s v="XT414235639TS"/>
    <s v="N"/>
    <s v="Transport"/>
    <s v="N"/>
    <s v="S"/>
    <s v="ZA"/>
    <n v="5.904"/>
    <s v="6C"/>
    <n v="10.35"/>
  </r>
  <r>
    <x v="3"/>
    <s v="2"/>
    <d v="2026-05-14T00:00:00"/>
    <s v="1220"/>
    <s v="21320"/>
    <s v="AT"/>
    <s v="FR"/>
    <s v="109672"/>
    <s v="109672"/>
    <s v="999999"/>
    <s v="XT414237904TS"/>
    <s v="N"/>
    <s v="Transport"/>
    <s v="N"/>
    <s v="S"/>
    <s v="ZA"/>
    <n v="0.638"/>
    <s v="6C"/>
    <n v="9.69"/>
  </r>
  <r>
    <x v="3"/>
    <s v="2"/>
    <d v="2026-05-14T00:00:00"/>
    <s v="64846"/>
    <s v="21320"/>
    <s v="DE"/>
    <s v="FR"/>
    <s v="109803"/>
    <s v="109803"/>
    <s v="999999"/>
    <s v="XT414238272TS"/>
    <s v="N"/>
    <s v="Transport"/>
    <s v="N"/>
    <s v="S"/>
    <s v="ZA"/>
    <n v="4.532"/>
    <s v="6C"/>
    <n v="9.69"/>
  </r>
  <r>
    <x v="3"/>
    <s v="2"/>
    <d v="2026-05-14T00:00:00"/>
    <s v="83071"/>
    <s v="21320"/>
    <s v="DE"/>
    <s v="FR"/>
    <s v="108627"/>
    <s v="108627"/>
    <s v="999999"/>
    <s v="XT414238856TS"/>
    <s v="N"/>
    <s v="Transport"/>
    <s v="N"/>
    <s v="S"/>
    <s v="ZA"/>
    <n v="4.403"/>
    <s v="6C"/>
    <n v="9.69"/>
  </r>
  <r>
    <x v="3"/>
    <s v="2"/>
    <d v="2026-05-14T00:00:00"/>
    <s v="83646"/>
    <s v="21320"/>
    <s v="DE"/>
    <s v="FR"/>
    <s v="107379"/>
    <s v="107379"/>
    <s v="999999"/>
    <s v="XT414239105TS"/>
    <s v="N"/>
    <s v="Transport"/>
    <s v="N"/>
    <s v="S"/>
    <s v="ZA"/>
    <n v="4.678"/>
    <s v="6C"/>
    <n v="9.69"/>
  </r>
  <r>
    <x v="3"/>
    <s v="2"/>
    <d v="2026-05-14T00:00:00"/>
    <s v="79249"/>
    <s v="21320"/>
    <s v="DE"/>
    <s v="FR"/>
    <s v="111388"/>
    <s v="111388"/>
    <s v="999999"/>
    <s v="XT414239159TS"/>
    <s v="N"/>
    <s v="Transport"/>
    <s v="N"/>
    <s v="S"/>
    <s v="ZA"/>
    <n v="4.638"/>
    <s v="6C"/>
    <n v="9.69"/>
  </r>
  <r>
    <x v="3"/>
    <s v="2"/>
    <d v="2026-05-14T00:00:00"/>
    <s v="39108"/>
    <s v="21320"/>
    <s v="DE"/>
    <s v="FR"/>
    <s v="108811"/>
    <s v="108811"/>
    <s v="999999"/>
    <s v="XT414239278TS"/>
    <s v="N"/>
    <s v="Transport"/>
    <s v="N"/>
    <s v="S"/>
    <s v="ZA"/>
    <n v="5.904"/>
    <s v="6C"/>
    <n v="10.35"/>
  </r>
  <r>
    <x v="3"/>
    <s v="2"/>
    <d v="2026-05-14T00:00:00"/>
    <s v="01445"/>
    <s v="21320"/>
    <s v="DE"/>
    <s v="FR"/>
    <s v="111993"/>
    <s v="111993"/>
    <s v="999999"/>
    <s v="XT414239967TS"/>
    <s v="N"/>
    <s v="Transport"/>
    <s v="N"/>
    <s v="S"/>
    <s v="ZA"/>
    <n v="1.428"/>
    <s v="6C"/>
    <n v="5.88"/>
  </r>
  <r>
    <x v="3"/>
    <s v="2"/>
    <d v="2026-05-14T00:00:00"/>
    <s v="5700"/>
    <s v="21320"/>
    <s v="AT"/>
    <s v="FR"/>
    <s v="111372"/>
    <s v="111372"/>
    <s v="999999"/>
    <s v="XT414240347TS"/>
    <s v="N"/>
    <s v="Transport"/>
    <s v="N"/>
    <s v="S"/>
    <s v="ZA"/>
    <n v="4.608"/>
    <s v="6C"/>
    <n v="13.83"/>
  </r>
  <r>
    <x v="3"/>
    <s v="2"/>
    <d v="2026-05-14T00:00:00"/>
    <s v="82538"/>
    <s v="21320"/>
    <s v="DE"/>
    <s v="FR"/>
    <s v="108842"/>
    <s v="108842"/>
    <s v="999999"/>
    <s v="XT414241356TS"/>
    <s v="N"/>
    <s v="Transport"/>
    <s v="N"/>
    <s v="S"/>
    <s v="ZA"/>
    <n v="9.44"/>
    <s v="6C"/>
    <n v="12.99"/>
  </r>
  <r>
    <x v="3"/>
    <s v="2"/>
    <d v="2026-05-14T00:00:00"/>
    <s v="89143"/>
    <s v="21320"/>
    <s v="DE"/>
    <s v="FR"/>
    <s v="109813"/>
    <s v="109813"/>
    <s v="999999"/>
    <s v="XT414241475TS"/>
    <s v="N"/>
    <s v="Transport"/>
    <s v="N"/>
    <s v="S"/>
    <s v="ZA"/>
    <n v="6.256"/>
    <s v="6C"/>
    <n v="11.01"/>
  </r>
  <r>
    <x v="3"/>
    <s v="2"/>
    <d v="2026-05-14T00:00:00"/>
    <s v="65824"/>
    <s v="21320"/>
    <s v="DE"/>
    <s v="FR"/>
    <s v="109197"/>
    <s v="109197"/>
    <s v="999999"/>
    <s v="XT414241798TS"/>
    <s v="N"/>
    <s v="Transport"/>
    <s v="N"/>
    <s v="S"/>
    <s v="ZA"/>
    <n v="9.44"/>
    <s v="6C"/>
    <n v="12.99"/>
  </r>
  <r>
    <x v="3"/>
    <s v="2"/>
    <d v="2026-05-15T00:00:00"/>
    <s v="72770"/>
    <s v="21320"/>
    <s v="DE"/>
    <s v="FR"/>
    <s v="111358"/>
    <s v="111358"/>
    <s v="999999"/>
    <s v="XT414243079TS"/>
    <s v="N"/>
    <s v="Transport"/>
    <s v="N"/>
    <s v="S"/>
    <s v="ZA"/>
    <n v="4.71"/>
    <s v="6C"/>
    <n v="9.69"/>
  </r>
  <r>
    <x v="3"/>
    <s v="2"/>
    <d v="2026-05-15T00:00:00"/>
    <s v="55129"/>
    <s v="21320"/>
    <s v="DE"/>
    <s v="FR"/>
    <s v="111893"/>
    <s v="111893"/>
    <s v="999999"/>
    <s v="XT414249955TS"/>
    <s v="N"/>
    <s v="Transport"/>
    <s v="N"/>
    <s v="S"/>
    <s v="ZA"/>
    <n v="5.984"/>
    <s v="6C"/>
    <n v="10.35"/>
  </r>
  <r>
    <x v="3"/>
    <s v="2"/>
    <d v="2026-05-15T00:00:00"/>
    <s v="86179"/>
    <s v="21320"/>
    <s v="DE"/>
    <s v="FR"/>
    <s v="110353"/>
    <s v="110353"/>
    <s v="999999"/>
    <s v="XT414251058TS"/>
    <s v="N"/>
    <s v="Transport"/>
    <s v="N"/>
    <s v="S"/>
    <s v="ZA"/>
    <n v="0.864"/>
    <s v="6C"/>
    <n v="5.55"/>
  </r>
  <r>
    <x v="3"/>
    <s v="2"/>
    <d v="2026-05-15T00:00:00"/>
    <s v="1140"/>
    <s v="21320"/>
    <s v="AT"/>
    <s v="FR"/>
    <s v="109479"/>
    <s v="109479"/>
    <s v="999999"/>
    <s v="XT414252402TS"/>
    <s v="N"/>
    <s v="Transport"/>
    <s v="N"/>
    <s v="S"/>
    <s v="ZA"/>
    <n v="6.618"/>
    <s v="6C"/>
    <n v="15.15"/>
  </r>
  <r>
    <x v="3"/>
    <s v="2"/>
    <d v="2026-05-15T00:00:00"/>
    <s v="55122"/>
    <s v="21320"/>
    <s v="DE"/>
    <s v="FR"/>
    <s v="109119"/>
    <s v="109119"/>
    <s v="999999"/>
    <s v="XT414252756TS"/>
    <s v="N"/>
    <s v="Transport"/>
    <s v="N"/>
    <s v="S"/>
    <s v="ZA"/>
    <n v="11.04"/>
    <s v="6C"/>
    <n v="14.31"/>
  </r>
  <r>
    <x v="3"/>
    <s v="2"/>
    <d v="2026-05-15T00:00:00"/>
    <s v="38685"/>
    <s v="21320"/>
    <s v="DE"/>
    <s v="FR"/>
    <s v="106222"/>
    <s v="106222"/>
    <s v="999999"/>
    <s v="XT414252929TS"/>
    <s v="N"/>
    <s v="Transport"/>
    <s v="N"/>
    <s v="S"/>
    <s v="ZA"/>
    <n v="4.799"/>
    <s v="6C"/>
    <n v="9.69"/>
  </r>
  <r>
    <x v="3"/>
    <s v="2"/>
    <d v="2026-05-15T00:00:00"/>
    <s v="24582"/>
    <s v="21320"/>
    <s v="DE"/>
    <s v="FR"/>
    <s v="109702"/>
    <s v="109702"/>
    <s v="999999"/>
    <s v="XT414253955TS"/>
    <s v="N"/>
    <s v="Transport"/>
    <s v="N"/>
    <s v="S"/>
    <s v="ZA"/>
    <n v="1.232"/>
    <s v="6C"/>
    <n v="5.88"/>
  </r>
  <r>
    <x v="3"/>
    <s v="2"/>
    <d v="2026-05-15T00:00:00"/>
    <s v="1040"/>
    <s v="21320"/>
    <s v="AT"/>
    <s v="FR"/>
    <s v="110997"/>
    <s v="110997"/>
    <s v="999999"/>
    <s v="XT414254955TS"/>
    <s v="N"/>
    <s v="Transport"/>
    <s v="N"/>
    <s v="S"/>
    <s v="ZA"/>
    <n v="1.05"/>
    <s v="6C"/>
    <n v="10.02"/>
  </r>
  <r>
    <x v="3"/>
    <s v="2"/>
    <d v="2026-05-15T00:00:00"/>
    <s v="2521"/>
    <s v="21320"/>
    <s v="AT"/>
    <s v="FR"/>
    <s v="112320"/>
    <s v="112320"/>
    <s v="999999"/>
    <s v="XT414255236TS"/>
    <s v="N"/>
    <s v="Transport"/>
    <s v="N"/>
    <s v="S"/>
    <s v="ZA"/>
    <n v="5.922"/>
    <s v="6C"/>
    <n v="14.49"/>
  </r>
  <r>
    <x v="3"/>
    <s v="2"/>
    <d v="2026-05-15T00:00:00"/>
    <s v="21337"/>
    <s v="21320"/>
    <s v="DE"/>
    <s v="FR"/>
    <s v="107884"/>
    <s v="107884"/>
    <s v="999999"/>
    <s v="XT414256727TS"/>
    <s v="N"/>
    <s v="Transport"/>
    <s v="N"/>
    <s v="S"/>
    <s v="ZA"/>
    <n v="6.273"/>
    <s v="6C"/>
    <n v="11.01"/>
  </r>
  <r>
    <x v="3"/>
    <s v="2"/>
    <d v="2026-05-15T00:00:00"/>
    <s v="40227"/>
    <s v="21320"/>
    <s v="DE"/>
    <s v="FR"/>
    <s v="109056"/>
    <s v="109056"/>
    <s v="999999"/>
    <s v="XT414257170TS"/>
    <s v="N"/>
    <s v="Transport"/>
    <s v="N"/>
    <s v="S"/>
    <s v="ZA"/>
    <n v="5.022"/>
    <s v="6C"/>
    <n v="10.35"/>
  </r>
  <r>
    <x v="3"/>
    <s v="2"/>
    <d v="2026-05-15T00:00:00"/>
    <s v="76689"/>
    <s v="21320"/>
    <s v="DE"/>
    <s v="FR"/>
    <s v="111255"/>
    <s v="111255"/>
    <s v="999999"/>
    <s v="XT414257585TS"/>
    <s v="N"/>
    <s v="Transport"/>
    <s v="N"/>
    <s v="S"/>
    <s v="ZA"/>
    <n v="4.365"/>
    <s v="6C"/>
    <n v="9.69"/>
  </r>
  <r>
    <x v="3"/>
    <s v="2"/>
    <d v="2026-05-15T00:00:00"/>
    <s v="3645 WG"/>
    <s v="21320"/>
    <s v="NL"/>
    <s v="FR"/>
    <s v="111685"/>
    <s v="111685"/>
    <s v="999999"/>
    <s v="XT414257991TS"/>
    <s v="N"/>
    <s v="Transport"/>
    <s v="N"/>
    <s v="S"/>
    <s v="ZA"/>
    <n v="4.678"/>
    <s v="6C"/>
    <n v="9.69"/>
  </r>
  <r>
    <x v="3"/>
    <s v="2"/>
    <d v="2026-05-15T00:00:00"/>
    <s v="93055"/>
    <s v="21320"/>
    <s v="DE"/>
    <s v="FR"/>
    <s v="111762"/>
    <s v="111762"/>
    <s v="999999"/>
    <s v="XT414258498TS"/>
    <s v="N"/>
    <s v="Transport"/>
    <s v="N"/>
    <s v="S"/>
    <s v="ZA"/>
    <n v="4.532"/>
    <s v="6C"/>
    <n v="9.69"/>
  </r>
  <r>
    <x v="3"/>
    <s v="2"/>
    <d v="2026-05-15T00:00:00"/>
    <s v="7694 BP"/>
    <s v="21320"/>
    <s v="NL"/>
    <s v="FR"/>
    <s v="112254"/>
    <s v="112254"/>
    <s v="999999"/>
    <s v="XT414262081TS"/>
    <s v="N"/>
    <s v="Transport"/>
    <s v="N"/>
    <s v="S"/>
    <s v="ZA"/>
    <n v="0.784"/>
    <s v="6C"/>
    <n v="5.55"/>
  </r>
  <r>
    <x v="3"/>
    <s v="2"/>
    <d v="2026-05-15T00:00:00"/>
    <s v="92318"/>
    <s v="21320"/>
    <s v="DE"/>
    <s v="FR"/>
    <s v="111981"/>
    <s v="111981"/>
    <s v="999999"/>
    <s v="XT414262546TS"/>
    <s v="N"/>
    <s v="Transport"/>
    <s v="N"/>
    <s v="S"/>
    <s v="ZA"/>
    <n v="4.532"/>
    <s v="6C"/>
    <n v="9.69"/>
  </r>
  <r>
    <x v="3"/>
    <s v="2"/>
    <d v="2026-05-15T00:00:00"/>
    <s v="4720"/>
    <s v="21320"/>
    <s v="DK"/>
    <s v="FR"/>
    <s v="110952"/>
    <s v="110952"/>
    <s v="999999"/>
    <s v="XT414262617TS"/>
    <s v="N"/>
    <s v="Transport"/>
    <s v="N"/>
    <s v="S"/>
    <s v="ZA"/>
    <n v="4.787"/>
    <s v="6C"/>
    <n v="13.83"/>
  </r>
  <r>
    <x v="3"/>
    <s v="2"/>
    <d v="2026-05-15T00:00:00"/>
    <s v="88353"/>
    <s v="21320"/>
    <s v="DE"/>
    <s v="FR"/>
    <s v="108524"/>
    <s v="108524"/>
    <s v="999999"/>
    <s v="XT414263025TS"/>
    <s v="N"/>
    <s v="Transport"/>
    <s v="N"/>
    <s v="S"/>
    <s v="ZA"/>
    <n v="5.773"/>
    <s v="6C"/>
    <n v="10.35"/>
  </r>
  <r>
    <x v="3"/>
    <s v="2"/>
    <d v="2026-05-15T00:00:00"/>
    <s v="26524"/>
    <s v="21320"/>
    <s v="DE"/>
    <s v="FR"/>
    <s v="111978"/>
    <s v="111978"/>
    <s v="999999"/>
    <s v="XT414264175TS"/>
    <s v="N"/>
    <s v="Transport"/>
    <s v="N"/>
    <s v="S"/>
    <s v="ZA"/>
    <n v="0.626"/>
    <s v="6C"/>
    <n v="5.55"/>
  </r>
  <r>
    <x v="3"/>
    <s v="2"/>
    <d v="2026-05-15T00:00:00"/>
    <s v="26524"/>
    <s v="21320"/>
    <s v="DE"/>
    <s v="FR"/>
    <s v="111978"/>
    <s v="111978"/>
    <s v="999999"/>
    <s v="XT414264175TS"/>
    <s v="N"/>
    <s v="Supplement Etiquette Non Conforme"/>
    <s v="N"/>
    <m/>
    <s v="ZA"/>
    <n v="0"/>
    <s v="6C"/>
    <n v="2"/>
  </r>
  <r>
    <x v="3"/>
    <s v="2"/>
    <d v="2026-05-15T00:00:00"/>
    <s v="79588"/>
    <s v="21320"/>
    <s v="DE"/>
    <s v="FR"/>
    <s v="112283"/>
    <s v="112283"/>
    <s v="999999"/>
    <s v="XT414264873TS"/>
    <s v="N"/>
    <s v="Transport"/>
    <s v="N"/>
    <s v="S"/>
    <s v="ZA"/>
    <n v="4.532"/>
    <s v="6C"/>
    <n v="9.69"/>
  </r>
  <r>
    <x v="3"/>
    <s v="2"/>
    <d v="2026-05-15T00:00:00"/>
    <s v="45659"/>
    <s v="21320"/>
    <s v="DE"/>
    <s v="FR"/>
    <s v="111756"/>
    <s v="111756"/>
    <s v="999999"/>
    <s v="XT414265499TS"/>
    <s v="N"/>
    <s v="Transport"/>
    <s v="N"/>
    <s v="S"/>
    <s v="ZA"/>
    <n v="5.51"/>
    <s v="6C"/>
    <n v="10.35"/>
  </r>
  <r>
    <x v="3"/>
    <s v="2"/>
    <d v="2026-05-15T00:00:00"/>
    <s v="08302"/>
    <s v="21320"/>
    <s v="ES"/>
    <s v="FR"/>
    <s v="110789"/>
    <s v="110789"/>
    <s v="999999"/>
    <s v="XT414266171TS"/>
    <s v="N"/>
    <s v="Transport"/>
    <s v="N"/>
    <s v="S"/>
    <s v="ZA"/>
    <n v="0.67"/>
    <s v="6C"/>
    <n v="6.62"/>
  </r>
  <r>
    <x v="3"/>
    <s v="2"/>
    <d v="2026-05-15T00:00:00"/>
    <s v="60594"/>
    <s v="21320"/>
    <s v="DE"/>
    <s v="FR"/>
    <s v="111687"/>
    <s v="111687"/>
    <s v="999999"/>
    <s v="XT414266389TS"/>
    <s v="N"/>
    <s v="Transport"/>
    <s v="N"/>
    <s v="S"/>
    <s v="ZA"/>
    <n v="4.532"/>
    <s v="6C"/>
    <n v="9.69"/>
  </r>
  <r>
    <x v="3"/>
    <s v="2"/>
    <d v="2026-05-15T00:00:00"/>
    <s v="49324"/>
    <s v="21320"/>
    <s v="DE"/>
    <s v="FR"/>
    <s v="111737"/>
    <s v="111737"/>
    <s v="999999"/>
    <s v="XT414266772TS"/>
    <s v="N"/>
    <s v="Transport"/>
    <s v="N"/>
    <s v="S"/>
    <s v="ZA"/>
    <n v="1.331"/>
    <s v="6C"/>
    <n v="5.88"/>
  </r>
  <r>
    <x v="3"/>
    <s v="2"/>
    <d v="2026-05-15T00:00:00"/>
    <s v="88677"/>
    <s v="21320"/>
    <s v="DE"/>
    <s v="FR"/>
    <s v="112339"/>
    <s v="112339"/>
    <s v="999999"/>
    <s v="XT414267234TS"/>
    <s v="N"/>
    <s v="Transport"/>
    <s v="N"/>
    <s v="S"/>
    <s v="ZA"/>
    <n v="5.086"/>
    <s v="6C"/>
    <n v="10.35"/>
  </r>
  <r>
    <x v="3"/>
    <s v="2"/>
    <d v="2026-05-15T00:00:00"/>
    <s v="1811 ND"/>
    <s v="21320"/>
    <s v="NL"/>
    <s v="FR"/>
    <s v="111468"/>
    <s v="111468"/>
    <s v="999999"/>
    <s v="XT414268288TS"/>
    <s v="N"/>
    <s v="Transport"/>
    <s v="N"/>
    <s v="S"/>
    <s v="ZA"/>
    <n v="0.874"/>
    <s v="6C"/>
    <n v="5.55"/>
  </r>
  <r>
    <x v="3"/>
    <s v="2"/>
    <d v="2026-05-15T00:00:00"/>
    <s v="14473"/>
    <s v="21320"/>
    <s v="DE"/>
    <s v="FR"/>
    <s v="111565"/>
    <s v="111565"/>
    <s v="999999"/>
    <s v="XT414268291TS"/>
    <s v="N"/>
    <s v="Transport"/>
    <s v="N"/>
    <s v="S"/>
    <s v="ZA"/>
    <n v="4.532"/>
    <s v="6C"/>
    <n v="9.69"/>
  </r>
  <r>
    <x v="3"/>
    <s v="2"/>
    <d v="2026-05-15T00:00:00"/>
    <s v="47058"/>
    <s v="21320"/>
    <s v="DE"/>
    <s v="FR"/>
    <s v="112299"/>
    <s v="112299"/>
    <s v="999999"/>
    <s v="XT414268447TS"/>
    <s v="N"/>
    <s v="Transport"/>
    <s v="N"/>
    <s v="S"/>
    <s v="ZA"/>
    <n v="3.024"/>
    <s v="6C"/>
    <n v="9.029999999999999"/>
  </r>
  <r>
    <x v="3"/>
    <s v="2"/>
    <d v="2026-05-15T00:00:00"/>
    <s v="1274 TD"/>
    <s v="21320"/>
    <s v="NL"/>
    <s v="FR"/>
    <s v="111763"/>
    <s v="111763"/>
    <s v="999999"/>
    <s v="XT414269155TS"/>
    <s v="N"/>
    <s v="Transport"/>
    <s v="N"/>
    <s v="S"/>
    <s v="ZA"/>
    <n v="10.856"/>
    <s v="6C"/>
    <n v="13.65"/>
  </r>
  <r>
    <x v="3"/>
    <s v="2"/>
    <d v="2026-05-15T00:00:00"/>
    <s v="63762"/>
    <s v="21320"/>
    <s v="DE"/>
    <s v="FR"/>
    <s v="110403"/>
    <s v="110403"/>
    <s v="999999"/>
    <s v="XT414270573TS"/>
    <s v="N"/>
    <s v="Transport"/>
    <s v="N"/>
    <s v="S"/>
    <s v="ZA"/>
    <n v="4.532"/>
    <s v="6C"/>
    <n v="9.69"/>
  </r>
  <r>
    <x v="3"/>
    <s v="2"/>
    <d v="2026-05-15T00:00:00"/>
    <s v="79268"/>
    <s v="21320"/>
    <s v="DE"/>
    <s v="FR"/>
    <s v="110099"/>
    <s v="110099"/>
    <s v="999999"/>
    <s v="XT414271962TS"/>
    <s v="N"/>
    <s v="Transport"/>
    <s v="N"/>
    <s v="S"/>
    <s v="ZA"/>
    <n v="4.403"/>
    <s v="6C"/>
    <n v="9.69"/>
  </r>
  <r>
    <x v="3"/>
    <s v="2"/>
    <d v="2026-05-15T00:00:00"/>
    <s v="48600"/>
    <s v="21320"/>
    <s v="ES"/>
    <s v="FR"/>
    <s v="107347"/>
    <s v="107347"/>
    <s v="999999"/>
    <s v="XT414272194TS"/>
    <s v="N"/>
    <s v="Transport"/>
    <s v="N"/>
    <s v="S"/>
    <s v="ZA"/>
    <n v="0.21"/>
    <s v="6C"/>
    <n v="6.4"/>
  </r>
  <r>
    <x v="3"/>
    <s v="2"/>
    <d v="2026-05-15T00:00:00"/>
    <s v="83071"/>
    <s v="21320"/>
    <s v="DE"/>
    <s v="FR"/>
    <s v="111321"/>
    <s v="111321"/>
    <s v="999999"/>
    <s v="XT414272883TS"/>
    <s v="N"/>
    <s v="Transport"/>
    <s v="N"/>
    <s v="S"/>
    <s v="ZA"/>
    <n v="14.16"/>
    <s v="6C"/>
    <n v="16.29"/>
  </r>
  <r>
    <x v="3"/>
    <s v="2"/>
    <d v="2026-05-16T00:00:00"/>
    <s v="36088"/>
    <s v="21320"/>
    <s v="DE"/>
    <s v="FR"/>
    <s v="111429"/>
    <s v="111429"/>
    <s v="999999"/>
    <s v="XT414276307TS"/>
    <s v="N"/>
    <s v="Transport"/>
    <s v="N"/>
    <s v="S"/>
    <s v="ZA"/>
    <n v="1.728"/>
    <s v="6C"/>
    <n v="5.88"/>
  </r>
  <r>
    <x v="3"/>
    <s v="2"/>
    <d v="2026-05-16T00:00:00"/>
    <s v="45149"/>
    <s v="21320"/>
    <s v="DE"/>
    <s v="FR"/>
    <s v="109215"/>
    <s v="109215"/>
    <s v="999999"/>
    <s v="XT414276616TS"/>
    <s v="N"/>
    <s v="Transport"/>
    <s v="N"/>
    <s v="S"/>
    <s v="ZA"/>
    <n v="0.7"/>
    <s v="6C"/>
    <n v="5.55"/>
  </r>
  <r>
    <x v="3"/>
    <s v="2"/>
    <d v="2026-05-16T00:00:00"/>
    <s v="32428"/>
    <s v="21320"/>
    <s v="DE"/>
    <s v="FR"/>
    <s v="110325"/>
    <s v="110325"/>
    <s v="999999"/>
    <s v="XT414277568TS"/>
    <s v="N"/>
    <s v="Transport"/>
    <s v="N"/>
    <s v="S"/>
    <s v="ZA"/>
    <n v="4.532"/>
    <s v="6C"/>
    <n v="9.69"/>
  </r>
  <r>
    <x v="3"/>
    <s v="2"/>
    <d v="2026-05-16T00:00:00"/>
    <s v="18198"/>
    <s v="21320"/>
    <s v="DE"/>
    <s v="FR"/>
    <s v="111628"/>
    <s v="111628"/>
    <s v="999999"/>
    <s v="XT414277585TS"/>
    <s v="N"/>
    <s v="Transport"/>
    <s v="N"/>
    <s v="S"/>
    <s v="ZA"/>
    <n v="0.884"/>
    <s v="6C"/>
    <n v="5.55"/>
  </r>
  <r>
    <x v="3"/>
    <s v="2"/>
    <d v="2026-05-16T00:00:00"/>
    <s v="40489"/>
    <s v="21320"/>
    <s v="DE"/>
    <s v="FR"/>
    <s v="109752"/>
    <s v="109752"/>
    <s v="999999"/>
    <s v="XT414277687TS"/>
    <s v="N"/>
    <s v="Transport"/>
    <s v="N"/>
    <s v="S"/>
    <s v="ZA"/>
    <n v="4.532"/>
    <s v="6C"/>
    <n v="9.69"/>
  </r>
  <r>
    <x v="3"/>
    <s v="2"/>
    <d v="2026-05-16T00:00:00"/>
    <s v="52222"/>
    <s v="21320"/>
    <s v="DE"/>
    <s v="FR"/>
    <s v="111424"/>
    <s v="111424"/>
    <s v="999999"/>
    <s v="XT414277951TS"/>
    <s v="N"/>
    <s v="Transport"/>
    <s v="N"/>
    <s v="S"/>
    <s v="ZA"/>
    <n v="5.547"/>
    <s v="6C"/>
    <n v="10.35"/>
  </r>
  <r>
    <x v="3"/>
    <s v="2"/>
    <d v="2026-05-16T00:00:00"/>
    <s v="71404"/>
    <s v="21320"/>
    <s v="DE"/>
    <s v="FR"/>
    <s v="109675"/>
    <s v="109675"/>
    <s v="999999"/>
    <s v="XT414278501TS"/>
    <s v="N"/>
    <s v="Transport"/>
    <s v="N"/>
    <s v="S"/>
    <s v="ZA"/>
    <n v="1.165"/>
    <s v="6C"/>
    <n v="5.88"/>
  </r>
  <r>
    <x v="3"/>
    <s v="2"/>
    <d v="2026-05-16T00:00:00"/>
    <s v="01277"/>
    <s v="21320"/>
    <s v="DE"/>
    <s v="FR"/>
    <s v="108093"/>
    <s v="108093"/>
    <s v="999999"/>
    <s v="XT414278775TS"/>
    <s v="N"/>
    <s v="Transport"/>
    <s v="N"/>
    <s v="S"/>
    <s v="ZA"/>
    <n v="1.229"/>
    <s v="6C"/>
    <n v="5.88"/>
  </r>
  <r>
    <x v="3"/>
    <s v="2"/>
    <d v="2026-05-16T00:00:00"/>
    <s v="40470"/>
    <s v="21320"/>
    <s v="DE"/>
    <s v="FR"/>
    <s v="111259"/>
    <s v="111259"/>
    <s v="999999"/>
    <s v="XT414278824TS"/>
    <s v="N"/>
    <s v="Transport"/>
    <s v="N"/>
    <s v="S"/>
    <s v="ZA"/>
    <n v="5.28"/>
    <s v="6C"/>
    <n v="10.35"/>
  </r>
  <r>
    <x v="3"/>
    <s v="2"/>
    <d v="2026-05-16T00:00:00"/>
    <s v="80638"/>
    <s v="21320"/>
    <s v="DE"/>
    <s v="FR"/>
    <s v="109402"/>
    <s v="109402"/>
    <s v="999999"/>
    <s v="XT414278869TS"/>
    <s v="N"/>
    <s v="Transport"/>
    <s v="N"/>
    <s v="S"/>
    <s v="ZA"/>
    <n v="1.426"/>
    <s v="6C"/>
    <n v="5.88"/>
  </r>
  <r>
    <x v="3"/>
    <s v="2"/>
    <d v="2026-05-16T00:00:00"/>
    <s v="80638"/>
    <s v="21320"/>
    <s v="DE"/>
    <s v="FR"/>
    <s v="110931"/>
    <s v="110931"/>
    <s v="999999"/>
    <s v="XT414278930TS"/>
    <s v="N"/>
    <s v="Transport"/>
    <s v="N"/>
    <s v="S"/>
    <s v="ZA"/>
    <n v="4.638"/>
    <s v="6C"/>
    <n v="9.69"/>
  </r>
  <r>
    <x v="3"/>
    <s v="2"/>
    <d v="2026-05-16T00:00:00"/>
    <s v="47906"/>
    <s v="21320"/>
    <s v="DE"/>
    <s v="FR"/>
    <s v="112297"/>
    <s v="112297"/>
    <s v="999999"/>
    <s v="XT414279348TS"/>
    <s v="N"/>
    <s v="Transport"/>
    <s v="N"/>
    <s v="S"/>
    <s v="ZA"/>
    <n v="6.256"/>
    <s v="6C"/>
    <n v="11.01"/>
  </r>
  <r>
    <x v="3"/>
    <s v="2"/>
    <d v="2026-05-16T00:00:00"/>
    <s v="79102"/>
    <s v="21320"/>
    <s v="DE"/>
    <s v="FR"/>
    <s v="112327"/>
    <s v="112327"/>
    <s v="999999"/>
    <s v="XT414281576TS"/>
    <s v="N"/>
    <s v="Transport"/>
    <s v="N"/>
    <s v="S"/>
    <s v="ZA"/>
    <n v="9.192"/>
    <s v="6C"/>
    <n v="12.99"/>
  </r>
  <r>
    <x v="3"/>
    <s v="2"/>
    <d v="2026-05-16T00:00:00"/>
    <s v="80796"/>
    <s v="21320"/>
    <s v="DE"/>
    <s v="FR"/>
    <s v="112071"/>
    <s v="112071"/>
    <s v="999999"/>
    <s v="XT414281721TS"/>
    <s v="N"/>
    <s v="Transport"/>
    <s v="N"/>
    <s v="S"/>
    <s v="ZA"/>
    <n v="4.787"/>
    <s v="6C"/>
    <n v="9.69"/>
  </r>
  <r>
    <x v="3"/>
    <s v="2"/>
    <d v="2026-05-16T00:00:00"/>
    <s v="27313"/>
    <s v="21320"/>
    <s v="DE"/>
    <s v="FR"/>
    <s v="111151"/>
    <s v="111151"/>
    <s v="999999"/>
    <s v="XT414281995TS"/>
    <s v="N"/>
    <s v="Transport"/>
    <s v="N"/>
    <s v="S"/>
    <s v="ZA"/>
    <n v="4.532"/>
    <s v="6C"/>
    <n v="9.69"/>
  </r>
  <r>
    <x v="3"/>
    <s v="2"/>
    <d v="2026-05-16T00:00:00"/>
    <s v="14165"/>
    <s v="21320"/>
    <s v="DE"/>
    <s v="FR"/>
    <s v="110778"/>
    <s v="110778"/>
    <s v="999999"/>
    <s v="XT414282571TS"/>
    <s v="N"/>
    <s v="Transport"/>
    <s v="N"/>
    <s v="S"/>
    <s v="ZA"/>
    <n v="1.32"/>
    <s v="6C"/>
    <n v="5.88"/>
  </r>
  <r>
    <x v="3"/>
    <s v="2"/>
    <d v="2026-05-16T00:00:00"/>
    <s v="6533 BM"/>
    <s v="21320"/>
    <s v="NL"/>
    <s v="FR"/>
    <s v="110875"/>
    <s v="110875"/>
    <s v="999999"/>
    <s v="XT414283152TS"/>
    <s v="N"/>
    <s v="Transport"/>
    <s v="N"/>
    <s v="S"/>
    <s v="ZA"/>
    <n v="4.723"/>
    <s v="6C"/>
    <n v="9.69"/>
  </r>
  <r>
    <x v="3"/>
    <s v="2"/>
    <d v="2026-05-16T00:00:00"/>
    <s v="01109"/>
    <s v="21320"/>
    <s v="DE"/>
    <s v="FR"/>
    <s v="109247"/>
    <s v="109247"/>
    <s v="999999"/>
    <s v="XT414283373TS"/>
    <s v="N"/>
    <s v="Transport"/>
    <s v="N"/>
    <s v="S"/>
    <s v="ZA"/>
    <n v="4.532"/>
    <s v="6C"/>
    <n v="9.69"/>
  </r>
  <r>
    <x v="3"/>
    <s v="2"/>
    <d v="2026-05-16T00:00:00"/>
    <s v="80637"/>
    <s v="21320"/>
    <s v="DE"/>
    <s v="FR"/>
    <s v="111815"/>
    <s v="111815"/>
    <s v="999999"/>
    <s v="XT414283648TS"/>
    <s v="N"/>
    <s v="Transport"/>
    <s v="N"/>
    <s v="S"/>
    <s v="ZA"/>
    <n v="0.499"/>
    <s v="6C"/>
    <n v="5.33"/>
  </r>
  <r>
    <x v="3"/>
    <s v="2"/>
    <d v="2026-05-16T00:00:00"/>
    <s v="1110"/>
    <s v="21320"/>
    <s v="AT"/>
    <s v="FR"/>
    <s v="111848"/>
    <s v="111848"/>
    <s v="999999"/>
    <s v="XT414284612TS"/>
    <s v="N"/>
    <s v="Transport"/>
    <s v="N"/>
    <s v="S"/>
    <s v="ZA"/>
    <n v="4.532"/>
    <s v="6C"/>
    <n v="13.83"/>
  </r>
  <r>
    <x v="3"/>
    <s v="2"/>
    <d v="2026-05-16T00:00:00"/>
    <s v="3540"/>
    <s v="21320"/>
    <s v="BE"/>
    <s v="FR"/>
    <s v="110834"/>
    <s v="110834"/>
    <s v="999999"/>
    <s v="XT414285927TS"/>
    <s v="N"/>
    <s v="Transport"/>
    <s v="N"/>
    <s v="S"/>
    <s v="ZA"/>
    <n v="0.202"/>
    <s v="6C"/>
    <n v="4.84"/>
  </r>
  <r>
    <x v="3"/>
    <s v="2"/>
    <d v="2026-05-16T00:00:00"/>
    <s v="67159"/>
    <s v="21320"/>
    <s v="DE"/>
    <s v="FR"/>
    <s v="112050"/>
    <s v="112050"/>
    <s v="999999"/>
    <s v="XT414286445TS"/>
    <s v="N"/>
    <s v="Transport"/>
    <s v="N"/>
    <s v="S"/>
    <s v="ZA"/>
    <n v="4.57"/>
    <s v="6C"/>
    <n v="9.69"/>
  </r>
  <r>
    <x v="3"/>
    <s v="2"/>
    <d v="2026-05-16T00:00:00"/>
    <s v="67590"/>
    <s v="21320"/>
    <s v="DE"/>
    <s v="FR"/>
    <s v="112318"/>
    <s v="112318"/>
    <s v="999999"/>
    <s v="XT414286471TS"/>
    <s v="N"/>
    <s v="Transport"/>
    <s v="N"/>
    <s v="S"/>
    <s v="ZA"/>
    <n v="4.532"/>
    <s v="6C"/>
    <n v="9.69"/>
  </r>
  <r>
    <x v="3"/>
    <s v="2"/>
    <d v="2026-05-16T00:00:00"/>
    <s v="451 71"/>
    <s v="21320"/>
    <s v="SE"/>
    <s v="FR"/>
    <s v="111052"/>
    <s v="111052"/>
    <s v="999999"/>
    <s v="XT414286542TS"/>
    <s v="N"/>
    <s v="Transport"/>
    <s v="N"/>
    <s v="S"/>
    <s v="ZA"/>
    <n v="0.156"/>
    <s v="6C"/>
    <n v="10.32"/>
  </r>
  <r>
    <x v="3"/>
    <s v="2"/>
    <d v="2026-05-16T00:00:00"/>
    <s v="87534"/>
    <s v="21320"/>
    <s v="DE"/>
    <s v="FR"/>
    <s v="111689"/>
    <s v="111689"/>
    <s v="999999"/>
    <s v="XT414286613TS"/>
    <s v="N"/>
    <s v="Transport"/>
    <s v="N"/>
    <s v="S"/>
    <s v="ZA"/>
    <n v="4.403"/>
    <s v="6C"/>
    <n v="9.69"/>
  </r>
  <r>
    <x v="3"/>
    <s v="2"/>
    <d v="2026-05-16T00:00:00"/>
    <s v="2500"/>
    <s v="21320"/>
    <s v="DK"/>
    <s v="FR"/>
    <s v="109148"/>
    <s v="109148"/>
    <s v="999999"/>
    <s v="XT414288512TS"/>
    <s v="N"/>
    <s v="Transport"/>
    <s v="N"/>
    <s v="S"/>
    <s v="ZA"/>
    <n v="4.678"/>
    <s v="6C"/>
    <n v="13.83"/>
  </r>
  <r>
    <x v="3"/>
    <s v="2"/>
    <d v="2026-05-16T00:00:00"/>
    <s v="30629"/>
    <s v="21320"/>
    <s v="DE"/>
    <s v="FR"/>
    <s v="111639"/>
    <s v="111639"/>
    <s v="999999"/>
    <s v="XT414289464TS"/>
    <s v="N"/>
    <s v="Transport"/>
    <s v="N"/>
    <s v="S"/>
    <s v="ZA"/>
    <n v="4.954"/>
    <s v="6C"/>
    <n v="9.69"/>
  </r>
  <r>
    <x v="3"/>
    <s v="2"/>
    <d v="2026-05-16T00:00:00"/>
    <s v="42113"/>
    <s v="21320"/>
    <s v="DE"/>
    <s v="FR"/>
    <s v="111536"/>
    <s v="111536"/>
    <s v="999999"/>
    <s v="XT414289994TS"/>
    <s v="N"/>
    <s v="Transport"/>
    <s v="N"/>
    <s v="S"/>
    <s v="ZA"/>
    <n v="4.266"/>
    <s v="6C"/>
    <n v="9.69"/>
  </r>
  <r>
    <x v="3"/>
    <s v="2"/>
    <d v="2026-05-16T00:00:00"/>
    <s v="32730"/>
    <s v="21320"/>
    <s v="ES"/>
    <s v="FR"/>
    <s v="108836"/>
    <s v="108836"/>
    <s v="999999"/>
    <s v="XT414292432TS"/>
    <s v="N"/>
    <s v="Transport"/>
    <s v="N"/>
    <s v="S"/>
    <s v="ZA"/>
    <n v="7.258"/>
    <s v="6C"/>
    <n v="12.74"/>
  </r>
  <r>
    <x v="3"/>
    <s v="2"/>
    <d v="2026-05-17T00:00:00"/>
    <s v="9020"/>
    <s v="21320"/>
    <s v="AT"/>
    <s v="FR"/>
    <s v="111664"/>
    <s v="111664"/>
    <s v="999999"/>
    <s v="XT414292772TS"/>
    <s v="N"/>
    <s v="Transport"/>
    <s v="N"/>
    <s v="S"/>
    <s v="ZA"/>
    <n v="6.272"/>
    <s v="6C"/>
    <n v="15.15"/>
  </r>
  <r>
    <x v="3"/>
    <s v="2"/>
    <d v="2026-05-17T00:00:00"/>
    <s v="55546"/>
    <s v="21320"/>
    <s v="DE"/>
    <s v="FR"/>
    <s v="111679"/>
    <s v="111679"/>
    <s v="999999"/>
    <s v="XT414295938TS"/>
    <s v="N"/>
    <s v="Transport"/>
    <s v="N"/>
    <s v="S"/>
    <s v="ZA"/>
    <n v="1.03"/>
    <s v="6C"/>
    <n v="5.88"/>
  </r>
  <r>
    <x v="3"/>
    <s v="2"/>
    <d v="2026-05-17T00:00:00"/>
    <s v="48565"/>
    <s v="21320"/>
    <s v="DE"/>
    <s v="FR"/>
    <s v="111920"/>
    <s v="111920"/>
    <s v="999999"/>
    <s v="XT414296111TS"/>
    <s v="N"/>
    <s v="Transport"/>
    <s v="N"/>
    <s v="S"/>
    <s v="ZA"/>
    <n v="1.004"/>
    <s v="6C"/>
    <n v="5.88"/>
  </r>
  <r>
    <x v="3"/>
    <s v="2"/>
    <d v="2026-05-17T00:00:00"/>
    <s v="63303"/>
    <s v="21320"/>
    <s v="DE"/>
    <s v="FR"/>
    <s v="108826"/>
    <s v="108826"/>
    <s v="999999"/>
    <s v="XT414296828TS"/>
    <s v="N"/>
    <s v="Transport"/>
    <s v="N"/>
    <s v="S"/>
    <s v="ZA"/>
    <n v="9.279999999999999"/>
    <s v="6C"/>
    <n v="12.99"/>
  </r>
  <r>
    <x v="3"/>
    <s v="2"/>
    <d v="2026-05-17T00:00:00"/>
    <s v="91056"/>
    <s v="21320"/>
    <s v="DE"/>
    <s v="FR"/>
    <s v="111855"/>
    <s v="111855"/>
    <s v="999999"/>
    <s v="XT414297797TS"/>
    <s v="N"/>
    <s v="Transport"/>
    <s v="N"/>
    <s v="S"/>
    <s v="ZA"/>
    <n v="4.532"/>
    <s v="6C"/>
    <n v="9.69"/>
  </r>
  <r>
    <x v="3"/>
    <s v="2"/>
    <d v="2026-05-17T00:00:00"/>
    <s v="53757"/>
    <s v="21320"/>
    <s v="DE"/>
    <s v="FR"/>
    <s v="110715"/>
    <s v="110715"/>
    <s v="999999"/>
    <s v="XT414299268TS"/>
    <s v="N"/>
    <s v="Transport"/>
    <s v="N"/>
    <s v="S"/>
    <s v="ZA"/>
    <n v="4.638"/>
    <s v="6C"/>
    <n v="9.69"/>
  </r>
  <r>
    <x v="3"/>
    <s v="2"/>
    <d v="2026-05-17T00:00:00"/>
    <s v="12159"/>
    <s v="21320"/>
    <s v="DE"/>
    <s v="FR"/>
    <s v="109818"/>
    <s v="109818"/>
    <s v="999999"/>
    <s v="XT414300425TS"/>
    <s v="N"/>
    <s v="Transport"/>
    <s v="N"/>
    <s v="S"/>
    <s v="ZA"/>
    <n v="4.365"/>
    <s v="6C"/>
    <n v="9.69"/>
  </r>
  <r>
    <x v="3"/>
    <s v="2"/>
    <d v="2026-05-17T00:00:00"/>
    <s v="76297"/>
    <s v="21320"/>
    <s v="DE"/>
    <s v="FR"/>
    <s v="112341"/>
    <s v="112341"/>
    <s v="999999"/>
    <s v="XT414300482TS"/>
    <s v="N"/>
    <s v="Transport"/>
    <s v="N"/>
    <s v="S"/>
    <s v="ZA"/>
    <n v="4.365"/>
    <s v="6C"/>
    <n v="9.69"/>
  </r>
  <r>
    <x v="3"/>
    <s v="2"/>
    <d v="2026-05-17T00:00:00"/>
    <s v="40221"/>
    <s v="21320"/>
    <s v="DE"/>
    <s v="FR"/>
    <s v="112038"/>
    <s v="112038"/>
    <s v="999999"/>
    <s v="XT414301514TS"/>
    <s v="N"/>
    <s v="Transport"/>
    <s v="N"/>
    <s v="S"/>
    <s v="ZA"/>
    <n v="0.728"/>
    <s v="6C"/>
    <n v="5.55"/>
  </r>
  <r>
    <x v="3"/>
    <s v="2"/>
    <d v="2026-05-17T00:00:00"/>
    <s v="44269"/>
    <s v="21320"/>
    <s v="DE"/>
    <s v="FR"/>
    <s v="110822"/>
    <s v="110822"/>
    <s v="999999"/>
    <s v="XT414302276TS"/>
    <s v="N"/>
    <s v="Transport"/>
    <s v="N"/>
    <s v="S"/>
    <s v="ZA"/>
    <n v="4.638"/>
    <s v="6C"/>
    <n v="9.69"/>
  </r>
  <r>
    <x v="3"/>
    <s v="2"/>
    <d v="2026-05-17T00:00:00"/>
    <s v="10719"/>
    <s v="21320"/>
    <s v="DE"/>
    <s v="FR"/>
    <s v="110420"/>
    <s v="110420"/>
    <s v="999999"/>
    <s v="XT414303965TS"/>
    <s v="N"/>
    <s v="Transport"/>
    <s v="N"/>
    <s v="S"/>
    <s v="ZA"/>
    <n v="4.128"/>
    <s v="6C"/>
    <n v="9.69"/>
  </r>
  <r>
    <x v="3"/>
    <s v="2"/>
    <d v="2026-05-17T00:00:00"/>
    <s v="16556"/>
    <s v="21320"/>
    <s v="DE"/>
    <s v="FR"/>
    <s v="110129"/>
    <s v="110129"/>
    <s v="999999"/>
    <s v="XT414305502TS"/>
    <s v="N"/>
    <s v="Transport"/>
    <s v="N"/>
    <s v="S"/>
    <s v="ZA"/>
    <n v="4.403"/>
    <s v="6C"/>
    <n v="9.69"/>
  </r>
  <r>
    <x v="3"/>
    <s v="2"/>
    <d v="2026-05-17T00:00:00"/>
    <s v="82544"/>
    <s v="21320"/>
    <s v="DE"/>
    <s v="FR"/>
    <s v="111926"/>
    <s v="111926"/>
    <s v="999999"/>
    <s v="XT414306009TS"/>
    <s v="N"/>
    <s v="Transport"/>
    <s v="N"/>
    <s v="S"/>
    <s v="ZA"/>
    <n v="0.884"/>
    <s v="6C"/>
    <n v="5.55"/>
  </r>
  <r>
    <x v="3"/>
    <s v="2"/>
    <d v="2026-05-17T00:00:00"/>
    <s v="67240"/>
    <s v="21320"/>
    <s v="DE"/>
    <s v="FR"/>
    <s v="111740"/>
    <s v="111740"/>
    <s v="999999"/>
    <s v="XT414306905TS"/>
    <s v="N"/>
    <s v="Transport"/>
    <s v="N"/>
    <s v="S"/>
    <s v="ZA"/>
    <n v="4.532"/>
    <s v="6C"/>
    <n v="9.69"/>
  </r>
  <r>
    <x v="3"/>
    <s v="2"/>
    <d v="2026-05-18T00:00:00"/>
    <s v="76307"/>
    <s v="21320"/>
    <s v="DE"/>
    <s v="FR"/>
    <s v="111361"/>
    <s v="111361"/>
    <s v="999999"/>
    <s v="XT414309756TS"/>
    <s v="N"/>
    <s v="Transport"/>
    <s v="N"/>
    <s v="S"/>
    <s v="ZA"/>
    <n v="4.506"/>
    <s v="6C"/>
    <n v="9.69"/>
  </r>
  <r>
    <x v="3"/>
    <s v="2"/>
    <d v="2026-05-18T00:00:00"/>
    <s v="27753"/>
    <s v="21320"/>
    <s v="DE"/>
    <s v="FR"/>
    <s v="111191"/>
    <s v="111191"/>
    <s v="999999"/>
    <s v="XT414312018TS"/>
    <s v="N"/>
    <s v="Transport"/>
    <s v="N"/>
    <s v="S"/>
    <s v="ZA"/>
    <n v="4.532"/>
    <s v="6C"/>
    <n v="9.69"/>
  </r>
  <r>
    <x v="3"/>
    <s v="2"/>
    <d v="2026-05-18T00:00:00"/>
    <s v="15806"/>
    <s v="21320"/>
    <s v="DE"/>
    <s v="FR"/>
    <s v="109251"/>
    <s v="109251"/>
    <s v="999999"/>
    <s v="XT414313092TS"/>
    <s v="N"/>
    <s v="Transport"/>
    <s v="N"/>
    <s v="S"/>
    <s v="ZA"/>
    <n v="4.356"/>
    <s v="6C"/>
    <n v="9.69"/>
  </r>
  <r>
    <x v="3"/>
    <s v="2"/>
    <d v="2026-05-18T00:00:00"/>
    <s v="83700"/>
    <s v="21320"/>
    <s v="DE"/>
    <s v="FR"/>
    <s v="112030"/>
    <s v="112030"/>
    <s v="999999"/>
    <s v="XT414313336TS"/>
    <s v="N"/>
    <s v="Transport"/>
    <s v="N"/>
    <s v="S"/>
    <s v="ZA"/>
    <n v="4.532"/>
    <s v="6C"/>
    <n v="9.69"/>
  </r>
  <r>
    <x v="3"/>
    <s v="2"/>
    <d v="2026-05-18T00:00:00"/>
    <s v="144 51"/>
    <s v="21320"/>
    <s v="SE"/>
    <s v="FR"/>
    <s v="107812"/>
    <s v="107812"/>
    <s v="999999"/>
    <s v="XT414313591TS"/>
    <s v="N"/>
    <s v="Transport"/>
    <s v="N"/>
    <s v="S"/>
    <s v="ZA"/>
    <n v="2.765"/>
    <s v="6C"/>
    <n v="13.36"/>
  </r>
  <r>
    <x v="3"/>
    <s v="2"/>
    <d v="2026-05-18T00:00:00"/>
    <s v="89420"/>
    <s v="21320"/>
    <s v="DE"/>
    <s v="FR"/>
    <s v="111129"/>
    <s v="111129"/>
    <s v="999999"/>
    <s v="XT414314402TS"/>
    <s v="N"/>
    <s v="Transport"/>
    <s v="N"/>
    <s v="S"/>
    <s v="ZA"/>
    <n v="4.166"/>
    <s v="6C"/>
    <n v="9.69"/>
  </r>
  <r>
    <x v="3"/>
    <s v="2"/>
    <d v="2026-05-18T00:00:00"/>
    <s v="52064"/>
    <s v="21320"/>
    <s v="DE"/>
    <s v="FR"/>
    <s v="110105"/>
    <s v="110105"/>
    <s v="999999"/>
    <s v="XT414315283TS"/>
    <s v="N"/>
    <s v="Transport"/>
    <s v="N"/>
    <s v="S"/>
    <s v="ZA"/>
    <n v="1.766"/>
    <s v="6C"/>
    <n v="5.88"/>
  </r>
  <r>
    <x v="3"/>
    <s v="2"/>
    <d v="2026-05-18T00:00:00"/>
    <s v="74321"/>
    <s v="21320"/>
    <s v="DE"/>
    <s v="FR"/>
    <s v="110043"/>
    <s v="110043"/>
    <s v="999999"/>
    <s v="XT414319373TS"/>
    <s v="N"/>
    <s v="Transport"/>
    <s v="N"/>
    <s v="S"/>
    <s v="ZA"/>
    <n v="0.09"/>
    <s v="6C"/>
    <n v="5.33"/>
  </r>
  <r>
    <x v="3"/>
    <s v="2"/>
    <d v="2026-05-18T00:00:00"/>
    <s v="71111"/>
    <s v="21320"/>
    <s v="DE"/>
    <s v="FR"/>
    <s v="111327"/>
    <s v="111327"/>
    <s v="999999"/>
    <s v="XT414321160TS"/>
    <s v="N"/>
    <s v="Transport"/>
    <s v="N"/>
    <s v="S"/>
    <s v="ZA"/>
    <n v="1.104"/>
    <s v="6C"/>
    <n v="5.88"/>
  </r>
  <r>
    <x v="3"/>
    <s v="2"/>
    <d v="2026-05-18T00:00:00"/>
    <s v="64342"/>
    <s v="21320"/>
    <s v="DE"/>
    <s v="FR"/>
    <s v="106068"/>
    <s v="106068"/>
    <s v="999999"/>
    <s v="XT414321275TS"/>
    <s v="N"/>
    <s v="Transport"/>
    <s v="N"/>
    <s v="S"/>
    <s v="ZA"/>
    <n v="6.273"/>
    <s v="6C"/>
    <n v="11.01"/>
  </r>
  <r>
    <x v="3"/>
    <s v="2"/>
    <d v="2026-05-18T00:00:00"/>
    <s v="49013"/>
    <s v="21320"/>
    <s v="ES"/>
    <s v="FR"/>
    <s v="110796"/>
    <s v="110796"/>
    <s v="999999"/>
    <s v="XT414322514TS"/>
    <s v="N"/>
    <s v="Transport"/>
    <s v="N"/>
    <s v="S"/>
    <s v="ZA"/>
    <n v="0.36"/>
    <s v="6C"/>
    <n v="6.4"/>
  </r>
  <r>
    <x v="3"/>
    <s v="2"/>
    <d v="2026-05-18T00:00:00"/>
    <s v="19069"/>
    <s v="21320"/>
    <s v="DE"/>
    <s v="FR"/>
    <s v="110656"/>
    <s v="110656"/>
    <s v="999999"/>
    <s v="XT414325250TS"/>
    <s v="N"/>
    <s v="Transport"/>
    <s v="N"/>
    <s v="S"/>
    <s v="ZA"/>
    <n v="4.532"/>
    <s v="6C"/>
    <n v="9.69"/>
  </r>
  <r>
    <x v="3"/>
    <s v="2"/>
    <d v="2026-05-18T00:00:00"/>
    <s v="70619"/>
    <s v="21320"/>
    <s v="DE"/>
    <s v="FR"/>
    <s v="112546"/>
    <s v="112546"/>
    <s v="999999"/>
    <s v="XT414327627TS"/>
    <s v="N"/>
    <s v="Transport"/>
    <s v="N"/>
    <s v="S"/>
    <s v="ZA"/>
    <n v="0.775"/>
    <s v="6C"/>
    <n v="5.55"/>
  </r>
  <r>
    <x v="3"/>
    <s v="2"/>
    <d v="2026-05-18T00:00:00"/>
    <s v="91074"/>
    <s v="21320"/>
    <s v="DE"/>
    <s v="FR"/>
    <s v="104896"/>
    <s v="104896"/>
    <s v="999999"/>
    <s v="XT414327984TS"/>
    <s v="N"/>
    <s v="Transport"/>
    <s v="N"/>
    <s v="S"/>
    <s v="ZA"/>
    <n v="1.575"/>
    <s v="6C"/>
    <n v="5.88"/>
  </r>
  <r>
    <x v="3"/>
    <s v="2"/>
    <d v="2026-05-18T00:00:00"/>
    <s v="4101 JG"/>
    <s v="21320"/>
    <s v="NL"/>
    <s v="FR"/>
    <s v="108957"/>
    <s v="108957"/>
    <s v="999999"/>
    <s v="XT414328565TS"/>
    <s v="N"/>
    <s v="Transport"/>
    <s v="N"/>
    <s v="S"/>
    <s v="ZA"/>
    <n v="0.882"/>
    <s v="6C"/>
    <n v="5.55"/>
  </r>
  <r>
    <x v="3"/>
    <s v="2"/>
    <d v="2026-05-18T00:00:00"/>
    <s v="70567"/>
    <s v="21320"/>
    <s v="DE"/>
    <s v="FR"/>
    <s v="109102"/>
    <s v="109102"/>
    <s v="999999"/>
    <s v="XT414329424TS"/>
    <s v="N"/>
    <s v="Transport"/>
    <s v="N"/>
    <s v="S"/>
    <s v="ZA"/>
    <n v="0.27"/>
    <s v="6C"/>
    <n v="5.33"/>
  </r>
  <r>
    <x v="3"/>
    <s v="2"/>
    <d v="2026-05-18T00:00:00"/>
    <s v="53804"/>
    <s v="21320"/>
    <s v="DE"/>
    <s v="FR"/>
    <s v="112340"/>
    <s v="112340"/>
    <s v="999999"/>
    <s v="XT414331785TS"/>
    <s v="N"/>
    <s v="Transport"/>
    <s v="N"/>
    <s v="S"/>
    <s v="ZA"/>
    <n v="4.532"/>
    <s v="6C"/>
    <n v="9.69"/>
  </r>
  <r>
    <x v="3"/>
    <s v="2"/>
    <d v="2026-05-18T00:00:00"/>
    <s v="14513"/>
    <s v="21320"/>
    <s v="DE"/>
    <s v="FR"/>
    <s v="108730"/>
    <s v="108730"/>
    <s v="999999"/>
    <s v="XT414331799TS"/>
    <s v="N"/>
    <s v="Transport"/>
    <s v="N"/>
    <s v="S"/>
    <s v="ZA"/>
    <n v="1.2"/>
    <s v="6C"/>
    <n v="5.88"/>
  </r>
  <r>
    <x v="3"/>
    <s v="2"/>
    <d v="2026-05-18T00:00:00"/>
    <s v="754 52"/>
    <s v="21320"/>
    <s v="SE"/>
    <s v="FR"/>
    <s v="111181"/>
    <s v="111181"/>
    <s v="999999"/>
    <s v="XT414333565TS"/>
    <s v="N"/>
    <s v="Transport"/>
    <s v="N"/>
    <s v="S"/>
    <s v="ZA"/>
    <n v="4.787"/>
    <s v="6C"/>
    <n v="14.68"/>
  </r>
  <r>
    <x v="3"/>
    <s v="2"/>
    <d v="2026-05-18T00:00:00"/>
    <s v="81371"/>
    <s v="21320"/>
    <s v="DE"/>
    <s v="FR"/>
    <s v="112508"/>
    <s v="112508"/>
    <s v="999999"/>
    <s v="XT414334565TS"/>
    <s v="N"/>
    <s v="Transport"/>
    <s v="N"/>
    <s v="S"/>
    <s v="ZA"/>
    <n v="1.17"/>
    <s v="6C"/>
    <n v="5.88"/>
  </r>
  <r>
    <x v="3"/>
    <s v="2"/>
    <d v="2026-05-18T00:00:00"/>
    <s v="58332"/>
    <s v="21320"/>
    <s v="DE"/>
    <s v="FR"/>
    <s v="111200"/>
    <s v="111200"/>
    <s v="999999"/>
    <s v="XT414335040TS"/>
    <s v="N"/>
    <s v="Transport"/>
    <s v="N"/>
    <s v="S"/>
    <s v="ZA"/>
    <n v="4.532"/>
    <s v="6C"/>
    <n v="9.69"/>
  </r>
  <r>
    <x v="3"/>
    <s v="2"/>
    <d v="2026-05-18T00:00:00"/>
    <s v="2440"/>
    <s v="21320"/>
    <s v="BE"/>
    <s v="FR"/>
    <s v="110772"/>
    <s v="110772"/>
    <s v="999999"/>
    <s v="XT414339660TS"/>
    <s v="N"/>
    <s v="Transport"/>
    <s v="N"/>
    <s v="S"/>
    <s v="ZA"/>
    <n v="6.35"/>
    <s v="6C"/>
    <n v="10.52"/>
  </r>
  <r>
    <x v="3"/>
    <s v="2"/>
    <d v="2026-05-18T00:00:00"/>
    <s v="08340"/>
    <s v="21320"/>
    <s v="DE"/>
    <s v="FR"/>
    <s v="109086"/>
    <s v="109086"/>
    <s v="999999"/>
    <s v="XT414340380TS"/>
    <s v="N"/>
    <s v="Transport"/>
    <s v="N"/>
    <s v="S"/>
    <s v="ZA"/>
    <n v="0.04"/>
    <s v="6C"/>
    <n v="5.33"/>
  </r>
  <r>
    <x v="3"/>
    <s v="2"/>
    <d v="2026-05-18T00:00:00"/>
    <s v="47918"/>
    <s v="21320"/>
    <s v="DE"/>
    <s v="FR"/>
    <s v="109290"/>
    <s v="109290"/>
    <s v="999999"/>
    <s v="XT414341116TS"/>
    <s v="N"/>
    <s v="Transport"/>
    <s v="N"/>
    <s v="S"/>
    <s v="ZA"/>
    <n v="4.743"/>
    <s v="6C"/>
    <n v="9.69"/>
  </r>
  <r>
    <x v="3"/>
    <s v="2"/>
    <d v="2026-05-18T00:00:00"/>
    <s v="6515 EG"/>
    <s v="21320"/>
    <s v="NL"/>
    <s v="FR"/>
    <s v="108849"/>
    <s v="108849"/>
    <s v="999999"/>
    <s v="XT414344687TS"/>
    <s v="N"/>
    <s v="Transport"/>
    <s v="N"/>
    <s v="S"/>
    <s v="ZA"/>
    <n v="0.546"/>
    <s v="6C"/>
    <n v="5.55"/>
  </r>
  <r>
    <x v="3"/>
    <s v="2"/>
    <d v="2026-05-19T00:00:00"/>
    <s v="3411 ZJ"/>
    <s v="21320"/>
    <s v="NL"/>
    <s v="FR"/>
    <s v="110093"/>
    <s v="110093"/>
    <s v="999999"/>
    <s v="XT414345872TS"/>
    <s v="N"/>
    <s v="Transport"/>
    <s v="N"/>
    <s v="S"/>
    <s v="ZA"/>
    <n v="0.13"/>
    <s v="6C"/>
    <n v="5.33"/>
  </r>
  <r>
    <x v="3"/>
    <s v="2"/>
    <d v="2026-05-19T00:00:00"/>
    <s v="12161"/>
    <s v="21320"/>
    <s v="DE"/>
    <s v="FR"/>
    <s v="111810"/>
    <s v="111810"/>
    <s v="999999"/>
    <s v="XT414350245TS"/>
    <s v="N"/>
    <s v="Transport"/>
    <s v="N"/>
    <s v="S"/>
    <s v="ZA"/>
    <n v="3.888"/>
    <s v="6C"/>
    <n v="9.029999999999999"/>
  </r>
  <r>
    <x v="3"/>
    <s v="2"/>
    <d v="2026-05-19T00:00:00"/>
    <s v="69121"/>
    <s v="21320"/>
    <s v="DE"/>
    <s v="FR"/>
    <s v="112337"/>
    <s v="112337"/>
    <s v="999999"/>
    <s v="XT414350271TS"/>
    <s v="N"/>
    <s v="Transport"/>
    <s v="N"/>
    <s v="S"/>
    <s v="ZA"/>
    <n v="4.365"/>
    <s v="6C"/>
    <n v="9.69"/>
  </r>
  <r>
    <x v="3"/>
    <s v="2"/>
    <d v="2026-05-19T00:00:00"/>
    <s v="1050"/>
    <s v="21320"/>
    <s v="BE"/>
    <s v="FR"/>
    <s v="110995"/>
    <s v="110995"/>
    <s v="999999"/>
    <s v="XT414351113TS"/>
    <s v="N"/>
    <s v="Transport"/>
    <s v="N"/>
    <s v="S"/>
    <s v="ZA"/>
    <n v="4.678"/>
    <s v="6C"/>
    <n v="9.199999999999999"/>
  </r>
  <r>
    <x v="3"/>
    <s v="2"/>
    <d v="2026-05-19T00:00:00"/>
    <s v="72072"/>
    <s v="21320"/>
    <s v="DE"/>
    <s v="FR"/>
    <s v="112516"/>
    <s v="112516"/>
    <s v="999999"/>
    <s v="XT414351192TS"/>
    <s v="N"/>
    <s v="Transport"/>
    <s v="N"/>
    <s v="S"/>
    <s v="ZA"/>
    <n v="4.464"/>
    <s v="6C"/>
    <n v="9.69"/>
  </r>
  <r>
    <x v="3"/>
    <s v="2"/>
    <d v="2026-05-19T00:00:00"/>
    <s v="07743"/>
    <s v="21320"/>
    <s v="DE"/>
    <s v="FR"/>
    <s v="111820"/>
    <s v="111820"/>
    <s v="999999"/>
    <s v="XT414351348TS"/>
    <s v="N"/>
    <s v="Transport"/>
    <s v="N"/>
    <s v="S"/>
    <s v="ZA"/>
    <n v="0.9"/>
    <s v="6C"/>
    <n v="5.55"/>
  </r>
  <r>
    <x v="3"/>
    <s v="2"/>
    <d v="2026-05-19T00:00:00"/>
    <s v="35423"/>
    <s v="21320"/>
    <s v="DE"/>
    <s v="FR"/>
    <s v="108862"/>
    <s v="108862"/>
    <s v="999999"/>
    <s v="XT414353397TS"/>
    <s v="N"/>
    <s v="Transport"/>
    <s v="N"/>
    <s v="S"/>
    <s v="ZA"/>
    <n v="14.88"/>
    <s v="6C"/>
    <n v="16.29"/>
  </r>
  <r>
    <x v="3"/>
    <s v="2"/>
    <d v="2026-05-19T00:00:00"/>
    <s v="86899"/>
    <s v="21320"/>
    <s v="DE"/>
    <s v="FR"/>
    <s v="112893"/>
    <s v="112893"/>
    <s v="999999"/>
    <s v="XT414354741TS"/>
    <s v="N"/>
    <s v="Transport"/>
    <s v="N"/>
    <s v="S"/>
    <s v="ZA"/>
    <n v="4.365"/>
    <s v="6C"/>
    <n v="9.69"/>
  </r>
  <r>
    <x v="3"/>
    <s v="2"/>
    <d v="2026-05-19T00:00:00"/>
    <s v="60322"/>
    <s v="21320"/>
    <s v="DE"/>
    <s v="FR"/>
    <s v="111322"/>
    <s v="111322"/>
    <s v="999999"/>
    <s v="XT414355217TS"/>
    <s v="N"/>
    <s v="Transport"/>
    <s v="N"/>
    <s v="S"/>
    <s v="ZA"/>
    <n v="4.532"/>
    <s v="6C"/>
    <n v="9.69"/>
  </r>
  <r>
    <x v="3"/>
    <s v="2"/>
    <d v="2026-05-19T00:00:00"/>
    <s v="2011 PB"/>
    <s v="21320"/>
    <s v="NL"/>
    <s v="FR"/>
    <s v="111470"/>
    <s v="111470"/>
    <s v="999999"/>
    <s v="XT414355526TS"/>
    <s v="N"/>
    <s v="Transport"/>
    <s v="N"/>
    <s v="S"/>
    <s v="ZA"/>
    <n v="1.176"/>
    <s v="6C"/>
    <n v="5.88"/>
  </r>
  <r>
    <x v="3"/>
    <s v="2"/>
    <d v="2026-05-19T00:00:00"/>
    <s v="45481"/>
    <s v="21320"/>
    <s v="DE"/>
    <s v="FR"/>
    <s v="111937"/>
    <s v="111937"/>
    <s v="999999"/>
    <s v="XT414355720TS"/>
    <s v="N"/>
    <s v="Transport"/>
    <s v="N"/>
    <s v="S"/>
    <s v="ZA"/>
    <n v="0.23"/>
    <s v="6C"/>
    <n v="5.33"/>
  </r>
  <r>
    <x v="3"/>
    <s v="2"/>
    <d v="2026-05-19T00:00:00"/>
    <s v="10587"/>
    <s v="21320"/>
    <s v="DE"/>
    <s v="FR"/>
    <s v="112146"/>
    <s v="112146"/>
    <s v="999999"/>
    <s v="XT414359562TS"/>
    <s v="N"/>
    <s v="Transport"/>
    <s v="N"/>
    <s v="S"/>
    <s v="ZA"/>
    <n v="1.247"/>
    <s v="6C"/>
    <n v="5.88"/>
  </r>
  <r>
    <x v="3"/>
    <s v="2"/>
    <d v="2026-05-19T00:00:00"/>
    <s v="8160"/>
    <s v="21320"/>
    <s v="AT"/>
    <s v="FR"/>
    <s v="112519"/>
    <s v="112519"/>
    <s v="999999"/>
    <s v="XT414360061TS"/>
    <s v="N"/>
    <s v="Transport"/>
    <s v="N"/>
    <s v="S"/>
    <s v="ZA"/>
    <n v="0.648"/>
    <s v="6C"/>
    <n v="9.69"/>
  </r>
  <r>
    <x v="3"/>
    <s v="2"/>
    <d v="2026-05-19T00:00:00"/>
    <s v="51491"/>
    <s v="21320"/>
    <s v="DE"/>
    <s v="FR"/>
    <s v="113067"/>
    <s v="113067"/>
    <s v="999999"/>
    <s v="XT414361172TS"/>
    <s v="N"/>
    <s v="Transport"/>
    <s v="N"/>
    <s v="S"/>
    <s v="ZA"/>
    <n v="0.08"/>
    <s v="6C"/>
    <n v="5.33"/>
  </r>
  <r>
    <x v="3"/>
    <s v="2"/>
    <d v="2026-05-19T00:00:00"/>
    <s v="14542"/>
    <s v="21320"/>
    <s v="DE"/>
    <s v="FR"/>
    <s v="107534"/>
    <s v="107534"/>
    <s v="999999"/>
    <s v="XT414361915TS"/>
    <s v="N"/>
    <s v="Transport"/>
    <s v="N"/>
    <s v="S"/>
    <s v="ZA"/>
    <n v="4.506"/>
    <s v="6C"/>
    <n v="9.69"/>
  </r>
  <r>
    <x v="3"/>
    <s v="2"/>
    <d v="2026-05-19T00:00:00"/>
    <s v="52538"/>
    <s v="21320"/>
    <s v="DE"/>
    <s v="FR"/>
    <s v="108364"/>
    <s v="108364"/>
    <s v="999999"/>
    <s v="XT414362345TS"/>
    <s v="N"/>
    <s v="Transport"/>
    <s v="N"/>
    <s v="S"/>
    <s v="ZA"/>
    <n v="6.691"/>
    <s v="6C"/>
    <n v="11.01"/>
  </r>
  <r>
    <x v="3"/>
    <s v="2"/>
    <d v="2026-05-19T00:00:00"/>
    <s v="27337"/>
    <s v="21320"/>
    <s v="DE"/>
    <s v="FR"/>
    <s v="111056"/>
    <s v="111056"/>
    <s v="999999"/>
    <s v="XT414362915TS"/>
    <s v="N"/>
    <s v="Transport"/>
    <s v="N"/>
    <s v="S"/>
    <s v="ZA"/>
    <n v="4.971"/>
    <s v="6C"/>
    <n v="9.69"/>
  </r>
  <r>
    <x v="3"/>
    <s v="2"/>
    <d v="2026-05-19T00:00:00"/>
    <s v="45659"/>
    <s v="21320"/>
    <s v="DE"/>
    <s v="FR"/>
    <s v="112467"/>
    <s v="112467"/>
    <s v="999999"/>
    <s v="XT414364430TS"/>
    <s v="N"/>
    <s v="Transport"/>
    <s v="N"/>
    <s v="S"/>
    <s v="ZA"/>
    <n v="0.1"/>
    <s v="6C"/>
    <n v="5.33"/>
  </r>
  <r>
    <x v="3"/>
    <s v="2"/>
    <d v="2026-05-19T00:00:00"/>
    <s v="1200"/>
    <s v="21320"/>
    <s v="AT"/>
    <s v="FR"/>
    <s v="111272"/>
    <s v="111272"/>
    <s v="999999"/>
    <s v="XT414365792TS"/>
    <s v="N"/>
    <s v="Transport"/>
    <s v="N"/>
    <s v="S"/>
    <s v="ZA"/>
    <n v="0.07000000000000001"/>
    <s v="6C"/>
    <n v="9.470000000000001"/>
  </r>
  <r>
    <x v="3"/>
    <s v="2"/>
    <d v="2026-05-19T00:00:00"/>
    <s v="34131"/>
    <s v="21320"/>
    <s v="DE"/>
    <s v="FR"/>
    <s v="109143"/>
    <s v="109143"/>
    <s v="999999"/>
    <s v="XT414367113TS"/>
    <s v="N"/>
    <s v="Transport"/>
    <s v="N"/>
    <s v="S"/>
    <s v="ZA"/>
    <n v="4.128"/>
    <s v="6C"/>
    <n v="9.69"/>
  </r>
  <r>
    <x v="3"/>
    <s v="2"/>
    <d v="2026-05-19T00:00:00"/>
    <s v="10247"/>
    <s v="21320"/>
    <s v="DE"/>
    <s v="FR"/>
    <s v="113798"/>
    <s v="113798"/>
    <s v="999999"/>
    <s v="XT414367467TS"/>
    <s v="N"/>
    <s v="Transport"/>
    <s v="N"/>
    <s v="S"/>
    <s v="ZA"/>
    <n v="0.1"/>
    <s v="6C"/>
    <n v="5.33"/>
  </r>
  <r>
    <x v="3"/>
    <s v="2"/>
    <d v="2026-05-19T00:00:00"/>
    <s v="14542"/>
    <s v="21320"/>
    <s v="DE"/>
    <s v="FR"/>
    <s v="113762"/>
    <s v="113762"/>
    <s v="999999"/>
    <s v="XT414368365TS"/>
    <s v="N"/>
    <s v="Transport"/>
    <s v="N"/>
    <s v="S"/>
    <s v="ZA"/>
    <n v="0.22"/>
    <s v="6C"/>
    <n v="5.33"/>
  </r>
  <r>
    <x v="3"/>
    <s v="2"/>
    <d v="2026-05-19T00:00:00"/>
    <s v="10247"/>
    <s v="21320"/>
    <s v="DE"/>
    <s v="FR"/>
    <s v="114039"/>
    <s v="114039"/>
    <s v="999999"/>
    <s v="XT414368839TS"/>
    <s v="N"/>
    <s v="Transport"/>
    <s v="N"/>
    <s v="S"/>
    <s v="ZA"/>
    <n v="0.98"/>
    <s v="6C"/>
    <n v="5.55"/>
  </r>
  <r>
    <x v="3"/>
    <s v="2"/>
    <d v="2026-05-19T00:00:00"/>
    <s v="70190"/>
    <s v="21320"/>
    <s v="DE"/>
    <s v="FR"/>
    <s v="110752"/>
    <s v="110752"/>
    <s v="999999"/>
    <s v="XT414370934TS"/>
    <s v="N"/>
    <s v="Transport"/>
    <s v="N"/>
    <s v="S"/>
    <s v="ZA"/>
    <n v="0.646"/>
    <s v="6C"/>
    <n v="5.55"/>
  </r>
  <r>
    <x v="3"/>
    <s v="2"/>
    <d v="2026-05-19T00:00:00"/>
    <s v="45894"/>
    <s v="21320"/>
    <s v="DE"/>
    <s v="FR"/>
    <s v="110980"/>
    <s v="110980"/>
    <s v="999999"/>
    <s v="XT414372060TS"/>
    <s v="N"/>
    <s v="Transport"/>
    <s v="N"/>
    <s v="S"/>
    <s v="ZA"/>
    <n v="4.365"/>
    <s v="6C"/>
    <n v="9.69"/>
  </r>
  <r>
    <x v="3"/>
    <s v="2"/>
    <d v="2026-05-19T00:00:00"/>
    <s v="87439"/>
    <s v="21320"/>
    <s v="DE"/>
    <s v="FR"/>
    <s v="110888"/>
    <s v="110888"/>
    <s v="999999"/>
    <s v="XT414372586TS"/>
    <s v="N"/>
    <s v="Transport"/>
    <s v="N"/>
    <s v="S"/>
    <s v="ZA"/>
    <n v="6.204"/>
    <s v="6C"/>
    <n v="11.01"/>
  </r>
  <r>
    <x v="3"/>
    <s v="2"/>
    <d v="2026-05-19T00:00:00"/>
    <s v="59423"/>
    <s v="21320"/>
    <s v="DE"/>
    <s v="FR"/>
    <s v="111965"/>
    <s v="111965"/>
    <s v="999999"/>
    <s v="XT414373025TS"/>
    <s v="N"/>
    <s v="Transport"/>
    <s v="N"/>
    <s v="S"/>
    <s v="ZA"/>
    <n v="4.532"/>
    <s v="6C"/>
    <n v="9.69"/>
  </r>
  <r>
    <x v="3"/>
    <s v="2"/>
    <d v="2026-05-19T00:00:00"/>
    <s v="23562"/>
    <s v="21320"/>
    <s v="DE"/>
    <s v="FR"/>
    <s v="111276"/>
    <s v="111276"/>
    <s v="999999"/>
    <s v="XT414374065TS"/>
    <s v="N"/>
    <s v="Transport"/>
    <s v="N"/>
    <s v="S"/>
    <s v="ZA"/>
    <n v="0.713"/>
    <s v="6C"/>
    <n v="5.55"/>
  </r>
  <r>
    <x v="3"/>
    <s v="2"/>
    <d v="2026-05-19T00:00:00"/>
    <s v="53424"/>
    <s v="21320"/>
    <s v="DE"/>
    <s v="FR"/>
    <s v="110102"/>
    <s v="110102"/>
    <s v="999999"/>
    <s v="XT414374247TS"/>
    <s v="N"/>
    <s v="Transport"/>
    <s v="N"/>
    <s v="S"/>
    <s v="ZA"/>
    <n v="0.442"/>
    <s v="6C"/>
    <n v="5.33"/>
  </r>
  <r>
    <x v="3"/>
    <s v="2"/>
    <d v="2026-05-19T00:00:00"/>
    <s v="79102"/>
    <s v="21320"/>
    <s v="DE"/>
    <s v="FR"/>
    <s v="110602"/>
    <s v="110602"/>
    <s v="999999"/>
    <s v="XT414375891TS"/>
    <s v="N"/>
    <s v="Transport"/>
    <s v="N"/>
    <s v="S"/>
    <s v="ZA"/>
    <n v="4.506"/>
    <s v="6C"/>
    <n v="9.69"/>
  </r>
  <r>
    <x v="3"/>
    <s v="2"/>
    <d v="2026-05-19T00:00:00"/>
    <s v="53332"/>
    <s v="21320"/>
    <s v="DE"/>
    <s v="FR"/>
    <s v="112539"/>
    <s v="112539"/>
    <s v="999999"/>
    <s v="XT414376061TS"/>
    <s v="N"/>
    <s v="Transport"/>
    <s v="N"/>
    <s v="S"/>
    <s v="ZA"/>
    <n v="0.09"/>
    <s v="6C"/>
    <n v="5.33"/>
  </r>
  <r>
    <x v="3"/>
    <s v="2"/>
    <d v="2026-05-19T00:00:00"/>
    <s v="33106"/>
    <s v="21320"/>
    <s v="DE"/>
    <s v="FR"/>
    <s v="109787"/>
    <s v="109787"/>
    <s v="999999"/>
    <s v="XT414377535TS"/>
    <s v="N"/>
    <s v="Transport"/>
    <s v="N"/>
    <s v="S"/>
    <s v="ZA"/>
    <n v="9.84"/>
    <s v="6C"/>
    <n v="12.99"/>
  </r>
  <r>
    <x v="3"/>
    <s v="2"/>
    <d v="2026-05-19T00:00:00"/>
    <s v="9000"/>
    <s v="21320"/>
    <s v="BE"/>
    <s v="FR"/>
    <s v="111456"/>
    <s v="111456"/>
    <s v="999999"/>
    <s v="XT414378045TS"/>
    <s v="N"/>
    <s v="Transport"/>
    <s v="N"/>
    <s v="S"/>
    <s v="ZA"/>
    <n v="0.85"/>
    <s v="6C"/>
    <n v="4.95"/>
  </r>
  <r>
    <x v="3"/>
    <s v="2"/>
    <d v="2026-05-20T00:00:00"/>
    <s v="76297"/>
    <s v="21320"/>
    <s v="DE"/>
    <s v="FR"/>
    <s v="112715"/>
    <s v="112715"/>
    <s v="999999"/>
    <s v="XT414383080TS"/>
    <s v="N"/>
    <s v="Transport"/>
    <s v="N"/>
    <s v="S"/>
    <s v="ZA"/>
    <n v="0.05"/>
    <s v="6C"/>
    <n v="5.33"/>
  </r>
  <r>
    <x v="3"/>
    <s v="2"/>
    <d v="2026-05-20T00:00:00"/>
    <s v="76297"/>
    <s v="21320"/>
    <s v="DE"/>
    <s v="FR"/>
    <s v="113461"/>
    <s v="113461"/>
    <s v="999999"/>
    <s v="XT414384227TS"/>
    <s v="N"/>
    <s v="Transport"/>
    <s v="N"/>
    <s v="S"/>
    <s v="ZA"/>
    <n v="4.541"/>
    <s v="6C"/>
    <n v="9.69"/>
  </r>
  <r>
    <x v="3"/>
    <s v="2"/>
    <d v="2026-05-20T00:00:00"/>
    <s v="2250"/>
    <s v="21320"/>
    <s v="BE"/>
    <s v="FR"/>
    <s v="111567"/>
    <s v="111567"/>
    <s v="999999"/>
    <s v="XT414385063TS"/>
    <s v="N"/>
    <s v="Transport"/>
    <s v="N"/>
    <s v="S"/>
    <s v="ZA"/>
    <n v="0.655"/>
    <s v="6C"/>
    <n v="4.95"/>
  </r>
  <r>
    <x v="3"/>
    <s v="2"/>
    <d v="2026-05-20T00:00:00"/>
    <s v="6200"/>
    <s v="21320"/>
    <s v="DK"/>
    <s v="FR"/>
    <s v="111999"/>
    <s v="111999"/>
    <s v="999999"/>
    <s v="XT414385823TS"/>
    <s v="N"/>
    <s v="Transport"/>
    <s v="N"/>
    <s v="S"/>
    <s v="ZA"/>
    <n v="6.912"/>
    <s v="6C"/>
    <n v="15.15"/>
  </r>
  <r>
    <x v="3"/>
    <s v="2"/>
    <d v="2026-05-20T00:00:00"/>
    <s v="85375"/>
    <s v="21320"/>
    <s v="DE"/>
    <s v="FR"/>
    <s v="113475"/>
    <s v="113475"/>
    <s v="999999"/>
    <s v="XT414386497TS"/>
    <s v="N"/>
    <s v="Transport"/>
    <s v="N"/>
    <s v="S"/>
    <s v="ZA"/>
    <n v="4.608"/>
    <s v="6C"/>
    <n v="9.69"/>
  </r>
  <r>
    <x v="3"/>
    <s v="2"/>
    <d v="2026-05-20T00:00:00"/>
    <s v="54308"/>
    <s v="21320"/>
    <s v="DE"/>
    <s v="FR"/>
    <s v="109878"/>
    <s v="109878"/>
    <s v="999999"/>
    <s v="XT414386695TS"/>
    <s v="N"/>
    <s v="Transport"/>
    <s v="N"/>
    <s v="S"/>
    <s v="ZA"/>
    <n v="4.532"/>
    <s v="6C"/>
    <n v="9.69"/>
  </r>
  <r>
    <x v="3"/>
    <s v="2"/>
    <d v="2026-05-20T00:00:00"/>
    <s v="1086 XT"/>
    <s v="21320"/>
    <s v="NL"/>
    <s v="FR"/>
    <s v="111798"/>
    <s v="111798"/>
    <s v="999999"/>
    <s v="XT414387081TS"/>
    <s v="N"/>
    <s v="Transport"/>
    <s v="N"/>
    <s v="S"/>
    <s v="ZA"/>
    <n v="0.03"/>
    <s v="6C"/>
    <n v="5.33"/>
  </r>
  <r>
    <x v="3"/>
    <s v="2"/>
    <d v="2026-05-20T00:00:00"/>
    <s v="1050"/>
    <s v="21320"/>
    <s v="AT"/>
    <s v="FR"/>
    <s v="112818"/>
    <s v="112818"/>
    <s v="999999"/>
    <s v="XT414388127TS"/>
    <s v="N"/>
    <s v="Transport"/>
    <s v="N"/>
    <s v="S"/>
    <s v="ZA"/>
    <n v="4.954"/>
    <s v="6C"/>
    <n v="13.83"/>
  </r>
  <r>
    <x v="3"/>
    <s v="2"/>
    <d v="2026-05-20T00:00:00"/>
    <s v="50931"/>
    <s v="21320"/>
    <s v="DE"/>
    <s v="FR"/>
    <s v="112997"/>
    <s v="112997"/>
    <s v="999999"/>
    <s v="XT414389215TS"/>
    <s v="N"/>
    <s v="Transport"/>
    <s v="N"/>
    <s v="S"/>
    <s v="ZA"/>
    <n v="4.403"/>
    <s v="6C"/>
    <n v="9.69"/>
  </r>
  <r>
    <x v="3"/>
    <s v="2"/>
    <d v="2026-05-20T00:00:00"/>
    <s v="3520"/>
    <s v="21320"/>
    <s v="DK"/>
    <s v="FR"/>
    <s v="111706"/>
    <s v="111706"/>
    <s v="999999"/>
    <s v="XT414389445TS"/>
    <s v="N"/>
    <s v="Transport"/>
    <s v="N"/>
    <s v="S"/>
    <s v="ZA"/>
    <n v="4.787"/>
    <s v="6C"/>
    <n v="13.83"/>
  </r>
  <r>
    <x v="3"/>
    <s v="2"/>
    <d v="2026-05-20T00:00:00"/>
    <s v="87534"/>
    <s v="21320"/>
    <s v="DE"/>
    <s v="FR"/>
    <s v="107074"/>
    <s v="107074"/>
    <s v="999999"/>
    <s v="XT414389754TS"/>
    <s v="N"/>
    <s v="Transport"/>
    <s v="N"/>
    <s v="S"/>
    <s v="ZA"/>
    <n v="1.12"/>
    <s v="6C"/>
    <n v="5.88"/>
  </r>
  <r>
    <x v="3"/>
    <s v="2"/>
    <d v="2026-05-20T00:00:00"/>
    <s v="45133"/>
    <s v="21320"/>
    <s v="DE"/>
    <s v="FR"/>
    <s v="112603"/>
    <s v="112603"/>
    <s v="999999"/>
    <s v="XT414390899TS"/>
    <s v="N"/>
    <s v="Transport"/>
    <s v="N"/>
    <s v="S"/>
    <s v="ZA"/>
    <n v="1.822"/>
    <s v="6C"/>
    <n v="5.88"/>
  </r>
  <r>
    <x v="3"/>
    <s v="2"/>
    <d v="2026-05-20T00:00:00"/>
    <s v="91593"/>
    <s v="21320"/>
    <s v="DE"/>
    <s v="FR"/>
    <s v="109519"/>
    <s v="109519"/>
    <s v="999999"/>
    <s v="XT414391214TS"/>
    <s v="N"/>
    <s v="Transport"/>
    <s v="N"/>
    <s v="S"/>
    <s v="ZA"/>
    <n v="0.22"/>
    <s v="6C"/>
    <n v="5.33"/>
  </r>
  <r>
    <x v="3"/>
    <s v="2"/>
    <d v="2026-05-20T00:00:00"/>
    <s v="91593"/>
    <s v="21320"/>
    <s v="DE"/>
    <s v="FR"/>
    <s v="109519"/>
    <s v="109519"/>
    <s v="999999"/>
    <s v="XT414391259TS"/>
    <s v="N"/>
    <s v="Transport"/>
    <s v="N"/>
    <s v="S"/>
    <s v="ZA"/>
    <n v="5.773"/>
    <s v="6C"/>
    <n v="10.35"/>
  </r>
  <r>
    <x v="3"/>
    <s v="2"/>
    <d v="2026-05-20T00:00:00"/>
    <s v="48161"/>
    <s v="21320"/>
    <s v="DE"/>
    <s v="FR"/>
    <s v="112130"/>
    <s v="112130"/>
    <s v="999999"/>
    <s v="XT414391571TS"/>
    <s v="N"/>
    <s v="Transport"/>
    <s v="N"/>
    <s v="S"/>
    <s v="ZA"/>
    <n v="0.08"/>
    <s v="6C"/>
    <n v="5.33"/>
  </r>
  <r>
    <x v="3"/>
    <s v="2"/>
    <d v="2026-05-20T00:00:00"/>
    <s v="40547"/>
    <s v="21320"/>
    <s v="DE"/>
    <s v="FR"/>
    <s v="112585"/>
    <s v="112585"/>
    <s v="999999"/>
    <s v="XT414391965TS"/>
    <s v="N"/>
    <s v="Transport"/>
    <s v="N"/>
    <s v="S"/>
    <s v="ZA"/>
    <n v="4.464"/>
    <s v="6C"/>
    <n v="9.69"/>
  </r>
  <r>
    <x v="3"/>
    <s v="2"/>
    <d v="2026-05-20T00:00:00"/>
    <s v="32361"/>
    <s v="21320"/>
    <s v="DE"/>
    <s v="FR"/>
    <s v="110838"/>
    <s v="110838"/>
    <s v="999999"/>
    <s v="XT414392078TS"/>
    <s v="N"/>
    <s v="Transport"/>
    <s v="N"/>
    <s v="S"/>
    <s v="ZA"/>
    <n v="0.6"/>
    <s v="6C"/>
    <n v="5.55"/>
  </r>
  <r>
    <x v="3"/>
    <s v="2"/>
    <d v="2026-05-20T00:00:00"/>
    <s v="22145"/>
    <s v="21320"/>
    <s v="DE"/>
    <s v="FR"/>
    <s v="113502"/>
    <s v="113502"/>
    <s v="999999"/>
    <s v="XT414392872TS"/>
    <s v="N"/>
    <s v="Transport"/>
    <s v="N"/>
    <s v="S"/>
    <s v="ZA"/>
    <n v="5.904"/>
    <s v="6C"/>
    <n v="10.35"/>
  </r>
  <r>
    <x v="3"/>
    <s v="2"/>
    <d v="2026-05-20T00:00:00"/>
    <s v="07586"/>
    <s v="21320"/>
    <s v="DE"/>
    <s v="FR"/>
    <s v="110552"/>
    <s v="110552"/>
    <s v="999999"/>
    <s v="XT414394330TS"/>
    <s v="N"/>
    <s v="Transport"/>
    <s v="N"/>
    <s v="S"/>
    <s v="ZA"/>
    <n v="0.09"/>
    <s v="6C"/>
    <n v="5.33"/>
  </r>
  <r>
    <x v="3"/>
    <s v="2"/>
    <d v="2026-05-20T00:00:00"/>
    <s v="7312 DS"/>
    <s v="21320"/>
    <s v="NL"/>
    <s v="FR"/>
    <s v="112286"/>
    <s v="112286"/>
    <s v="999999"/>
    <s v="XT414395180TS"/>
    <s v="N"/>
    <s v="Transport"/>
    <s v="N"/>
    <s v="S"/>
    <s v="ZA"/>
    <n v="2.975"/>
    <s v="6C"/>
    <n v="8.369999999999999"/>
  </r>
  <r>
    <x v="3"/>
    <s v="2"/>
    <d v="2026-05-20T00:00:00"/>
    <s v="7312 DS"/>
    <s v="21320"/>
    <s v="NL"/>
    <s v="FR"/>
    <s v="112286"/>
    <s v="112286"/>
    <s v="999999"/>
    <s v="XT414395180TS"/>
    <s v="N"/>
    <s v="Supplement Etiquette Non Conforme"/>
    <s v="N"/>
    <m/>
    <s v="ZA"/>
    <n v="0"/>
    <s v="6C"/>
    <n v="2"/>
  </r>
  <r>
    <x v="3"/>
    <s v="2"/>
    <d v="2026-05-20T00:00:00"/>
    <s v="64569"/>
    <s v="21320"/>
    <s v="DE"/>
    <s v="FR"/>
    <s v="113023"/>
    <s v="113023"/>
    <s v="999999"/>
    <s v="XT414396724TS"/>
    <s v="N"/>
    <s v="Transport"/>
    <s v="N"/>
    <s v="S"/>
    <s v="ZA"/>
    <n v="4.532"/>
    <s v="6C"/>
    <n v="9.69"/>
  </r>
  <r>
    <x v="3"/>
    <s v="2"/>
    <d v="2026-05-20T00:00:00"/>
    <s v="73773"/>
    <s v="21320"/>
    <s v="DE"/>
    <s v="FR"/>
    <s v="111658"/>
    <s v="111658"/>
    <s v="999999"/>
    <s v="XT414400052TS"/>
    <s v="N"/>
    <s v="Transport"/>
    <s v="N"/>
    <s v="S"/>
    <s v="ZA"/>
    <n v="4.894"/>
    <s v="6C"/>
    <n v="9.69"/>
  </r>
  <r>
    <x v="3"/>
    <s v="2"/>
    <d v="2026-05-20T00:00:00"/>
    <s v="80995"/>
    <s v="21320"/>
    <s v="DE"/>
    <s v="FR"/>
    <s v="113361"/>
    <s v="113361"/>
    <s v="999999"/>
    <s v="XT414400110TS"/>
    <s v="N"/>
    <s v="Transport"/>
    <s v="N"/>
    <s v="S"/>
    <s v="ZA"/>
    <n v="0.17"/>
    <s v="6C"/>
    <n v="5.33"/>
  </r>
  <r>
    <x v="3"/>
    <s v="2"/>
    <d v="2026-05-20T00:00:00"/>
    <s v="81371"/>
    <s v="21320"/>
    <s v="DE"/>
    <s v="FR"/>
    <s v="112079"/>
    <s v="112079"/>
    <s v="999999"/>
    <s v="XT414400980TS"/>
    <s v="N"/>
    <s v="Transport"/>
    <s v="N"/>
    <s v="S"/>
    <s v="ZA"/>
    <n v="0.624"/>
    <s v="6C"/>
    <n v="5.55"/>
  </r>
  <r>
    <x v="3"/>
    <s v="2"/>
    <d v="2026-05-20T00:00:00"/>
    <s v="4840"/>
    <s v="21320"/>
    <s v="BE"/>
    <s v="FR"/>
    <s v="113240"/>
    <s v="113240"/>
    <s v="999999"/>
    <s v="XT414401035TS"/>
    <s v="N"/>
    <s v="Transport"/>
    <s v="N"/>
    <s v="S"/>
    <s v="ZA"/>
    <n v="0.1"/>
    <s v="6C"/>
    <n v="4.84"/>
  </r>
  <r>
    <x v="3"/>
    <s v="2"/>
    <d v="2026-05-20T00:00:00"/>
    <s v="30163"/>
    <s v="21320"/>
    <s v="DE"/>
    <s v="FR"/>
    <s v="113396"/>
    <s v="113396"/>
    <s v="999999"/>
    <s v="XT414401628TS"/>
    <s v="N"/>
    <s v="Transport"/>
    <s v="N"/>
    <s v="S"/>
    <s v="ZA"/>
    <n v="1.116"/>
    <s v="6C"/>
    <n v="5.88"/>
  </r>
  <r>
    <x v="3"/>
    <s v="2"/>
    <d v="2026-05-20T00:00:00"/>
    <s v="86159"/>
    <s v="21320"/>
    <s v="DE"/>
    <s v="FR"/>
    <s v="113507"/>
    <s v="113507"/>
    <s v="999999"/>
    <s v="XT414402623TS"/>
    <s v="N"/>
    <s v="Transport"/>
    <s v="N"/>
    <s v="S"/>
    <s v="ZA"/>
    <n v="0.5590000000000001"/>
    <s v="6C"/>
    <n v="5.55"/>
  </r>
  <r>
    <x v="3"/>
    <s v="2"/>
    <d v="2026-05-20T00:00:00"/>
    <s v="3037 GA"/>
    <s v="21320"/>
    <s v="NL"/>
    <s v="FR"/>
    <s v="111816"/>
    <s v="111816"/>
    <s v="999999"/>
    <s v="XT414404916TS"/>
    <s v="N"/>
    <s v="Transport"/>
    <s v="N"/>
    <s v="S"/>
    <s v="ZA"/>
    <n v="4.57"/>
    <s v="6C"/>
    <n v="9.69"/>
  </r>
  <r>
    <x v="3"/>
    <s v="2"/>
    <d v="2026-05-20T00:00:00"/>
    <s v="27749"/>
    <s v="21320"/>
    <s v="DE"/>
    <s v="FR"/>
    <s v="112314"/>
    <s v="112314"/>
    <s v="999999"/>
    <s v="XT414405046TS"/>
    <s v="N"/>
    <s v="Transport"/>
    <s v="N"/>
    <s v="S"/>
    <s v="ZA"/>
    <n v="4.678"/>
    <s v="6C"/>
    <n v="9.69"/>
  </r>
  <r>
    <x v="3"/>
    <s v="2"/>
    <d v="2026-05-20T00:00:00"/>
    <s v="46242"/>
    <s v="21320"/>
    <s v="DE"/>
    <s v="FR"/>
    <s v="112597"/>
    <s v="112597"/>
    <s v="999999"/>
    <s v="XT414405050TS"/>
    <s v="N"/>
    <s v="Transport"/>
    <s v="N"/>
    <s v="S"/>
    <s v="ZA"/>
    <n v="0.06"/>
    <s v="6C"/>
    <n v="5.33"/>
  </r>
  <r>
    <x v="3"/>
    <s v="2"/>
    <d v="2026-05-20T00:00:00"/>
    <s v="36286"/>
    <s v="21320"/>
    <s v="DE"/>
    <s v="FR"/>
    <s v="113586"/>
    <s v="113586"/>
    <s v="999999"/>
    <s v="XT414405063TS"/>
    <s v="N"/>
    <s v="Transport"/>
    <s v="N"/>
    <s v="S"/>
    <s v="ZA"/>
    <n v="5.848"/>
    <s v="6C"/>
    <n v="10.35"/>
  </r>
  <r>
    <x v="3"/>
    <s v="2"/>
    <d v="2026-05-20T00:00:00"/>
    <s v="71229"/>
    <s v="21320"/>
    <s v="DE"/>
    <s v="FR"/>
    <s v="111709"/>
    <s v="111709"/>
    <s v="999999"/>
    <s v="XT414405182TS"/>
    <s v="N"/>
    <s v="Transport"/>
    <s v="N"/>
    <s v="S"/>
    <s v="ZA"/>
    <n v="4.266"/>
    <s v="6C"/>
    <n v="9.69"/>
  </r>
  <r>
    <x v="3"/>
    <s v="2"/>
    <d v="2026-05-20T00:00:00"/>
    <s v="22143"/>
    <s v="21320"/>
    <s v="DE"/>
    <s v="FR"/>
    <s v="108139"/>
    <s v="108139"/>
    <s v="999999"/>
    <s v="XT414405960TS"/>
    <s v="N"/>
    <s v="Transport"/>
    <s v="N"/>
    <s v="S"/>
    <s v="ZA"/>
    <n v="0.22"/>
    <s v="6C"/>
    <n v="5.33"/>
  </r>
  <r>
    <x v="3"/>
    <s v="2"/>
    <d v="2026-05-20T00:00:00"/>
    <s v="22143"/>
    <s v="21320"/>
    <s v="DE"/>
    <s v="FR"/>
    <s v="107744"/>
    <s v="107744"/>
    <s v="999999"/>
    <s v="XT414406055TS"/>
    <s v="N"/>
    <s v="Transport"/>
    <s v="N"/>
    <s v="S"/>
    <s v="ZA"/>
    <n v="0.6"/>
    <s v="6C"/>
    <n v="5.55"/>
  </r>
  <r>
    <x v="3"/>
    <s v="2"/>
    <d v="2026-05-20T00:00:00"/>
    <s v="50733"/>
    <s v="21320"/>
    <s v="DE"/>
    <s v="FR"/>
    <s v="112958"/>
    <s v="112958"/>
    <s v="999999"/>
    <s v="XT414406483TS"/>
    <s v="N"/>
    <s v="Transport"/>
    <s v="N"/>
    <s v="S"/>
    <s v="ZA"/>
    <n v="0.17"/>
    <s v="6C"/>
    <n v="5.33"/>
  </r>
  <r>
    <x v="3"/>
    <s v="2"/>
    <d v="2026-05-20T00:00:00"/>
    <s v="41515"/>
    <s v="21320"/>
    <s v="DE"/>
    <s v="FR"/>
    <s v="112624"/>
    <s v="112624"/>
    <s v="999999"/>
    <s v="XT414406965TS"/>
    <s v="N"/>
    <s v="Transport"/>
    <s v="N"/>
    <s v="S"/>
    <s v="ZA"/>
    <n v="4.365"/>
    <s v="6C"/>
    <n v="9.69"/>
  </r>
  <r>
    <x v="3"/>
    <s v="2"/>
    <d v="2026-05-20T00:00:00"/>
    <s v="82178"/>
    <s v="21320"/>
    <s v="DE"/>
    <s v="FR"/>
    <s v="113663"/>
    <s v="113663"/>
    <s v="999999"/>
    <s v="XT414407356TS"/>
    <s v="N"/>
    <s v="Transport"/>
    <s v="N"/>
    <s v="S"/>
    <s v="ZA"/>
    <n v="4.743"/>
    <s v="6C"/>
    <n v="9.69"/>
  </r>
  <r>
    <x v="3"/>
    <s v="2"/>
    <d v="2026-05-20T00:00:00"/>
    <s v="82547"/>
    <s v="21320"/>
    <s v="DE"/>
    <s v="FR"/>
    <s v="113171"/>
    <s v="113171"/>
    <s v="999999"/>
    <s v="XT414407461TS"/>
    <s v="N"/>
    <s v="Transport"/>
    <s v="N"/>
    <s v="S"/>
    <s v="ZA"/>
    <n v="4.532"/>
    <s v="6C"/>
    <n v="9.69"/>
  </r>
  <r>
    <x v="3"/>
    <s v="2"/>
    <d v="2026-05-20T00:00:00"/>
    <s v="2184"/>
    <s v="21320"/>
    <s v="AT"/>
    <s v="FR"/>
    <s v="113155"/>
    <s v="113155"/>
    <s v="999999"/>
    <s v="XT414407648TS"/>
    <s v="N"/>
    <s v="Transport"/>
    <s v="N"/>
    <s v="S"/>
    <s v="ZA"/>
    <n v="0.07000000000000001"/>
    <s v="6C"/>
    <n v="9.470000000000001"/>
  </r>
  <r>
    <x v="3"/>
    <s v="2"/>
    <d v="2026-05-20T00:00:00"/>
    <s v="06366"/>
    <s v="21320"/>
    <s v="DE"/>
    <s v="FR"/>
    <s v="111360"/>
    <s v="111360"/>
    <s v="999999"/>
    <s v="XT414408731TS"/>
    <s v="N"/>
    <s v="Transport"/>
    <s v="N"/>
    <s v="S"/>
    <s v="ZA"/>
    <n v="0.13"/>
    <s v="6C"/>
    <n v="5.33"/>
  </r>
  <r>
    <x v="3"/>
    <s v="2"/>
    <d v="2026-05-20T00:00:00"/>
    <s v="53117"/>
    <s v="21320"/>
    <s v="DE"/>
    <s v="FR"/>
    <s v="113444"/>
    <s v="113444"/>
    <s v="999999"/>
    <s v="XT414409431TS"/>
    <s v="N"/>
    <s v="Transport"/>
    <s v="N"/>
    <s v="S"/>
    <s v="ZA"/>
    <n v="0.336"/>
    <s v="6C"/>
    <n v="5.33"/>
  </r>
  <r>
    <x v="3"/>
    <s v="2"/>
    <d v="2026-05-20T00:00:00"/>
    <s v="6071"/>
    <s v="21320"/>
    <s v="AT"/>
    <s v="FR"/>
    <s v="113278"/>
    <s v="113278"/>
    <s v="999999"/>
    <s v="XT414409445TS"/>
    <s v="N"/>
    <s v="Transport"/>
    <s v="N"/>
    <s v="S"/>
    <s v="ZA"/>
    <n v="5.984"/>
    <s v="6C"/>
    <n v="14.49"/>
  </r>
  <r>
    <x v="3"/>
    <s v="2"/>
    <d v="2026-05-20T00:00:00"/>
    <s v="831 39"/>
    <s v="21320"/>
    <s v="SE"/>
    <s v="FR"/>
    <s v="112490"/>
    <s v="112490"/>
    <s v="999999"/>
    <s v="XT414411934TS"/>
    <s v="N"/>
    <s v="Transport"/>
    <s v="N"/>
    <s v="S"/>
    <s v="ZA"/>
    <n v="4.678"/>
    <s v="6C"/>
    <n v="14.68"/>
  </r>
  <r>
    <x v="3"/>
    <s v="2"/>
    <d v="2026-05-20T00:00:00"/>
    <s v="41004"/>
    <s v="21320"/>
    <s v="ES"/>
    <s v="FR"/>
    <s v="110072"/>
    <s v="110072"/>
    <s v="999999"/>
    <s v="XT414412016TS"/>
    <s v="N"/>
    <s v="Transport"/>
    <s v="N"/>
    <s v="S"/>
    <s v="ZA"/>
    <n v="0.21"/>
    <s v="6C"/>
    <n v="6.4"/>
  </r>
  <r>
    <x v="3"/>
    <s v="2"/>
    <d v="2026-05-21T00:00:00"/>
    <s v="2960"/>
    <s v="21320"/>
    <s v="DK"/>
    <s v="FR"/>
    <s v="112929"/>
    <s v="112929"/>
    <s v="999999"/>
    <s v="XT414415065TS"/>
    <s v="N"/>
    <s v="Transport"/>
    <s v="N"/>
    <s v="S"/>
    <s v="ZA"/>
    <n v="7.031"/>
    <s v="6C"/>
    <n v="15.81"/>
  </r>
  <r>
    <x v="3"/>
    <s v="2"/>
    <d v="2026-05-21T00:00:00"/>
    <s v="70565"/>
    <s v="21320"/>
    <s v="DE"/>
    <s v="FR"/>
    <s v="112864"/>
    <s v="112864"/>
    <s v="999999"/>
    <s v="XT414418209TS"/>
    <s v="N"/>
    <s v="Transport"/>
    <s v="N"/>
    <s v="S"/>
    <s v="ZA"/>
    <n v="5.773"/>
    <s v="6C"/>
    <n v="10.35"/>
  </r>
  <r>
    <x v="3"/>
    <s v="2"/>
    <d v="2026-05-21T00:00:00"/>
    <s v="82515"/>
    <s v="21320"/>
    <s v="DE"/>
    <s v="FR"/>
    <s v="112451"/>
    <s v="112451"/>
    <s v="999999"/>
    <s v="XT414418566TS"/>
    <s v="N"/>
    <s v="Transport"/>
    <s v="N"/>
    <s v="S"/>
    <s v="ZA"/>
    <n v="6.48"/>
    <s v="6C"/>
    <n v="11.01"/>
  </r>
  <r>
    <x v="3"/>
    <s v="2"/>
    <d v="2026-05-21T00:00:00"/>
    <s v="81925"/>
    <s v="21320"/>
    <s v="DE"/>
    <s v="FR"/>
    <s v="112420"/>
    <s v="112420"/>
    <s v="999999"/>
    <s v="XT414418858TS"/>
    <s v="N"/>
    <s v="Transport"/>
    <s v="N"/>
    <s v="S"/>
    <s v="ZA"/>
    <n v="4.638"/>
    <s v="6C"/>
    <n v="9.69"/>
  </r>
  <r>
    <x v="3"/>
    <s v="2"/>
    <d v="2026-05-21T00:00:00"/>
    <s v="04159"/>
    <s v="21320"/>
    <s v="DE"/>
    <s v="FR"/>
    <s v="113158"/>
    <s v="113158"/>
    <s v="999999"/>
    <s v="XT414420026TS"/>
    <s v="N"/>
    <s v="Transport"/>
    <s v="N"/>
    <s v="S"/>
    <s v="ZA"/>
    <n v="4.678"/>
    <s v="6C"/>
    <n v="9.69"/>
  </r>
  <r>
    <x v="3"/>
    <s v="2"/>
    <d v="2026-05-21T00:00:00"/>
    <s v="63110"/>
    <s v="21320"/>
    <s v="DE"/>
    <s v="FR"/>
    <s v="113467"/>
    <s v="113467"/>
    <s v="999999"/>
    <s v="XT414424822TS"/>
    <s v="N"/>
    <s v="Transport"/>
    <s v="N"/>
    <s v="S"/>
    <s v="ZA"/>
    <n v="0.35"/>
    <s v="6C"/>
    <n v="5.33"/>
  </r>
  <r>
    <x v="3"/>
    <s v="2"/>
    <d v="2026-05-21T00:00:00"/>
    <s v="22453"/>
    <s v="21320"/>
    <s v="DE"/>
    <s v="FR"/>
    <s v="113723"/>
    <s v="113723"/>
    <s v="999999"/>
    <s v="XT414425350TS"/>
    <s v="N"/>
    <s v="Transport"/>
    <s v="N"/>
    <s v="S"/>
    <s v="ZA"/>
    <n v="4.743"/>
    <s v="6C"/>
    <n v="9.69"/>
  </r>
  <r>
    <x v="3"/>
    <s v="2"/>
    <d v="2026-05-21T00:00:00"/>
    <s v="74238"/>
    <s v="21320"/>
    <s v="DE"/>
    <s v="FR"/>
    <s v="112665"/>
    <s v="112665"/>
    <s v="999999"/>
    <s v="XT414425377TS"/>
    <s v="N"/>
    <s v="Transport"/>
    <s v="N"/>
    <s v="S"/>
    <s v="ZA"/>
    <n v="1.4"/>
    <s v="6C"/>
    <n v="5.88"/>
  </r>
  <r>
    <x v="3"/>
    <s v="2"/>
    <d v="2026-05-21T00:00:00"/>
    <s v="06749"/>
    <s v="21320"/>
    <s v="DE"/>
    <s v="FR"/>
    <s v="113270"/>
    <s v="113270"/>
    <s v="999999"/>
    <s v="XT414425417TS"/>
    <s v="N"/>
    <s v="Transport"/>
    <s v="N"/>
    <s v="S"/>
    <s v="ZA"/>
    <n v="4.506"/>
    <s v="6C"/>
    <n v="9.69"/>
  </r>
  <r>
    <x v="3"/>
    <s v="2"/>
    <d v="2026-05-21T00:00:00"/>
    <s v="06886"/>
    <s v="21320"/>
    <s v="DE"/>
    <s v="FR"/>
    <s v="112580"/>
    <s v="112580"/>
    <s v="999999"/>
    <s v="XT414425902TS"/>
    <s v="N"/>
    <s v="Transport"/>
    <s v="N"/>
    <s v="S"/>
    <s v="ZA"/>
    <n v="1.24"/>
    <s v="6C"/>
    <n v="5.88"/>
  </r>
  <r>
    <x v="3"/>
    <s v="2"/>
    <d v="2026-05-21T00:00:00"/>
    <s v="55128"/>
    <s v="21320"/>
    <s v="DE"/>
    <s v="FR"/>
    <s v="111852"/>
    <s v="111852"/>
    <s v="999999"/>
    <s v="XT414427333TS"/>
    <s v="N"/>
    <s v="Transport"/>
    <s v="N"/>
    <s v="S"/>
    <s v="ZA"/>
    <n v="0.22"/>
    <s v="6C"/>
    <n v="5.33"/>
  </r>
  <r>
    <x v="3"/>
    <s v="2"/>
    <d v="2026-05-21T00:00:00"/>
    <s v="9718 JZ"/>
    <s v="21320"/>
    <s v="NL"/>
    <s v="FR"/>
    <s v="110933"/>
    <s v="110933"/>
    <s v="999999"/>
    <s v="XT414427625TS"/>
    <s v="N"/>
    <s v="Transport"/>
    <s v="N"/>
    <s v="S"/>
    <s v="ZA"/>
    <n v="0.13"/>
    <s v="6C"/>
    <n v="5.33"/>
  </r>
  <r>
    <x v="3"/>
    <s v="2"/>
    <d v="2026-05-21T00:00:00"/>
    <s v="2678 VM"/>
    <s v="21320"/>
    <s v="NL"/>
    <s v="FR"/>
    <s v="111493"/>
    <s v="111493"/>
    <s v="999999"/>
    <s v="XT414427863TS"/>
    <s v="N"/>
    <s v="Transport"/>
    <s v="N"/>
    <s v="S"/>
    <s v="ZA"/>
    <n v="5.267"/>
    <s v="6C"/>
    <n v="10.35"/>
  </r>
  <r>
    <x v="3"/>
    <s v="2"/>
    <d v="2026-05-21T00:00:00"/>
    <s v="2678 VM"/>
    <s v="21320"/>
    <s v="NL"/>
    <s v="FR"/>
    <s v="111493"/>
    <s v="111493"/>
    <s v="999999"/>
    <s v="XT414427863TS"/>
    <s v="N"/>
    <s v="Supplement Manutention"/>
    <s v="N"/>
    <m/>
    <s v="ZA"/>
    <n v="0"/>
    <s v="6C"/>
    <n v="20"/>
  </r>
  <r>
    <x v="3"/>
    <s v="2"/>
    <d v="2026-05-21T00:00:00"/>
    <s v="23566"/>
    <s v="21320"/>
    <s v="DE"/>
    <s v="FR"/>
    <s v="112591"/>
    <s v="112591"/>
    <s v="999999"/>
    <s v="XT414429144TS"/>
    <s v="N"/>
    <s v="Transport"/>
    <s v="N"/>
    <s v="S"/>
    <s v="ZA"/>
    <n v="0.1"/>
    <s v="6C"/>
    <n v="5.33"/>
  </r>
  <r>
    <x v="3"/>
    <s v="2"/>
    <d v="2026-05-21T00:00:00"/>
    <s v="07400"/>
    <s v="21320"/>
    <s v="ES"/>
    <s v="FR"/>
    <s v="102274"/>
    <s v="102274"/>
    <s v="999999"/>
    <s v="XT414432126TS"/>
    <s v="N"/>
    <s v="Transport"/>
    <s v="N"/>
    <s v="S"/>
    <s v="ZA"/>
    <n v="4.403"/>
    <s v="6C"/>
    <n v="10.76"/>
  </r>
  <r>
    <x v="3"/>
    <s v="2"/>
    <d v="2026-05-21T00:00:00"/>
    <s v="66121"/>
    <s v="21320"/>
    <s v="DE"/>
    <s v="FR"/>
    <s v="114024"/>
    <s v="114024"/>
    <s v="999999"/>
    <s v="XT414432165TS"/>
    <s v="N"/>
    <s v="Transport"/>
    <s v="N"/>
    <s v="S"/>
    <s v="ZA"/>
    <n v="0.276"/>
    <s v="6C"/>
    <n v="5.33"/>
  </r>
  <r>
    <x v="3"/>
    <s v="2"/>
    <d v="2026-05-21T00:00:00"/>
    <s v="2514"/>
    <s v="21320"/>
    <s v="AT"/>
    <s v="FR"/>
    <s v="113081"/>
    <s v="113081"/>
    <s v="999999"/>
    <s v="XT414432320TS"/>
    <s v="N"/>
    <s v="Transport"/>
    <s v="N"/>
    <s v="S"/>
    <s v="ZA"/>
    <n v="4.532"/>
    <s v="6C"/>
    <n v="13.83"/>
  </r>
  <r>
    <x v="3"/>
    <s v="2"/>
    <d v="2026-05-21T00:00:00"/>
    <s v="10825"/>
    <s v="21320"/>
    <s v="DE"/>
    <s v="FR"/>
    <s v="113503"/>
    <s v="113503"/>
    <s v="999999"/>
    <s v="XT414434379TS"/>
    <s v="N"/>
    <s v="Transport"/>
    <s v="N"/>
    <s v="S"/>
    <s v="ZA"/>
    <n v="2.957"/>
    <s v="6C"/>
    <n v="8.369999999999999"/>
  </r>
  <r>
    <x v="3"/>
    <s v="2"/>
    <d v="2026-05-21T00:00:00"/>
    <s v="22527"/>
    <s v="21320"/>
    <s v="DE"/>
    <s v="FR"/>
    <s v="112155"/>
    <s v="112155"/>
    <s v="999999"/>
    <s v="XT414434762TS"/>
    <s v="N"/>
    <s v="Transport"/>
    <s v="N"/>
    <s v="S"/>
    <s v="ZA"/>
    <n v="0.06"/>
    <s v="6C"/>
    <n v="5.33"/>
  </r>
  <r>
    <x v="3"/>
    <s v="2"/>
    <d v="2026-05-21T00:00:00"/>
    <s v="88094"/>
    <s v="21320"/>
    <s v="DE"/>
    <s v="FR"/>
    <s v="114030"/>
    <s v="114030"/>
    <s v="999999"/>
    <s v="XT414436508TS"/>
    <s v="N"/>
    <s v="Transport"/>
    <s v="N"/>
    <s v="S"/>
    <s v="ZA"/>
    <n v="1.55"/>
    <s v="6C"/>
    <n v="5.88"/>
  </r>
  <r>
    <x v="3"/>
    <s v="2"/>
    <d v="2026-05-21T00:00:00"/>
    <s v="68526"/>
    <s v="21320"/>
    <s v="DE"/>
    <s v="FR"/>
    <s v="112573"/>
    <s v="112573"/>
    <s v="999999"/>
    <s v="XT414438279TS"/>
    <s v="N"/>
    <s v="Transport"/>
    <s v="N"/>
    <s v="S"/>
    <s v="ZA"/>
    <n v="0.29"/>
    <s v="6C"/>
    <n v="5.33"/>
  </r>
  <r>
    <x v="3"/>
    <s v="2"/>
    <d v="2026-05-21T00:00:00"/>
    <s v="22926"/>
    <s v="21320"/>
    <s v="DE"/>
    <s v="FR"/>
    <s v="114036"/>
    <s v="114036"/>
    <s v="999999"/>
    <s v="XT414438645TS"/>
    <s v="N"/>
    <s v="Transport"/>
    <s v="N"/>
    <s v="S"/>
    <s v="ZA"/>
    <n v="4.638"/>
    <s v="6C"/>
    <n v="9.69"/>
  </r>
  <r>
    <x v="3"/>
    <s v="2"/>
    <d v="2026-05-21T00:00:00"/>
    <s v="2670"/>
    <s v="21320"/>
    <s v="DK"/>
    <s v="FR"/>
    <s v="111077"/>
    <s v="111077"/>
    <s v="999999"/>
    <s v="XT414439098TS"/>
    <s v="N"/>
    <s v="Transport"/>
    <s v="N"/>
    <s v="S"/>
    <s v="ZA"/>
    <n v="0.23"/>
    <s v="6C"/>
    <n v="9.470000000000001"/>
  </r>
  <r>
    <x v="3"/>
    <s v="2"/>
    <d v="2026-05-21T00:00:00"/>
    <s v="2670"/>
    <s v="21320"/>
    <s v="DK"/>
    <s v="FR"/>
    <s v="113247"/>
    <s v="113247"/>
    <s v="999999"/>
    <s v="XT414439402TS"/>
    <s v="N"/>
    <s v="Transport"/>
    <s v="N"/>
    <s v="S"/>
    <s v="ZA"/>
    <n v="6.134"/>
    <s v="6C"/>
    <n v="15.15"/>
  </r>
  <r>
    <x v="3"/>
    <s v="2"/>
    <d v="2026-05-21T00:00:00"/>
    <s v="2610"/>
    <s v="21320"/>
    <s v="DK"/>
    <s v="FR"/>
    <s v="110366"/>
    <s v="110366"/>
    <s v="999999"/>
    <s v="XT414440768TS"/>
    <s v="N"/>
    <s v="Transport"/>
    <s v="N"/>
    <s v="S"/>
    <s v="ZA"/>
    <n v="2.091"/>
    <s v="6C"/>
    <n v="12.51"/>
  </r>
  <r>
    <x v="3"/>
    <s v="2"/>
    <d v="2026-05-21T00:00:00"/>
    <s v="76829"/>
    <s v="21320"/>
    <s v="DE"/>
    <s v="FR"/>
    <s v="114028"/>
    <s v="114028"/>
    <s v="999999"/>
    <s v="XT414440860TS"/>
    <s v="N"/>
    <s v="Transport"/>
    <s v="N"/>
    <s v="S"/>
    <s v="ZA"/>
    <n v="4.365"/>
    <s v="6C"/>
    <n v="9.69"/>
  </r>
  <r>
    <x v="3"/>
    <s v="2"/>
    <d v="2026-05-21T00:00:00"/>
    <s v="95234"/>
    <s v="21320"/>
    <s v="DE"/>
    <s v="FR"/>
    <s v="114166"/>
    <s v="114166"/>
    <s v="999999"/>
    <s v="XT414442579TS"/>
    <s v="N"/>
    <s v="Transport"/>
    <s v="N"/>
    <s v="S"/>
    <s v="ZA"/>
    <n v="5.544"/>
    <s v="6C"/>
    <n v="10.35"/>
  </r>
  <r>
    <x v="3"/>
    <s v="2"/>
    <d v="2026-05-21T00:00:00"/>
    <s v="95234"/>
    <s v="21320"/>
    <s v="DE"/>
    <s v="FR"/>
    <s v="114166"/>
    <s v="114166"/>
    <s v="999999"/>
    <s v="XT414442579TS"/>
    <s v="N"/>
    <s v="Supplement Etiquette Non Conforme"/>
    <s v="N"/>
    <m/>
    <s v="ZA"/>
    <n v="0"/>
    <s v="6C"/>
    <n v="2"/>
  </r>
  <r>
    <x v="3"/>
    <s v="2"/>
    <d v="2026-05-21T00:00:00"/>
    <s v="91080"/>
    <s v="21320"/>
    <s v="DE"/>
    <s v="FR"/>
    <s v="111320"/>
    <s v="111320"/>
    <s v="999999"/>
    <s v="XT414442843TS"/>
    <s v="N"/>
    <s v="Transport"/>
    <s v="N"/>
    <s v="S"/>
    <s v="ZA"/>
    <n v="0.04"/>
    <s v="6C"/>
    <n v="5.33"/>
  </r>
  <r>
    <x v="3"/>
    <s v="2"/>
    <d v="2026-05-21T00:00:00"/>
    <s v="38442"/>
    <s v="21320"/>
    <s v="DE"/>
    <s v="FR"/>
    <s v="113392"/>
    <s v="113392"/>
    <s v="999999"/>
    <s v="XT414443013TS"/>
    <s v="N"/>
    <s v="Transport"/>
    <s v="N"/>
    <s v="S"/>
    <s v="ZA"/>
    <n v="0.17"/>
    <s v="6C"/>
    <n v="5.33"/>
  </r>
  <r>
    <x v="3"/>
    <s v="2"/>
    <d v="2026-05-21T00:00:00"/>
    <s v="01129"/>
    <s v="21320"/>
    <s v="DE"/>
    <s v="FR"/>
    <s v="113007"/>
    <s v="113007"/>
    <s v="999999"/>
    <s v="XT414443061TS"/>
    <s v="N"/>
    <s v="Transport"/>
    <s v="N"/>
    <s v="S"/>
    <s v="ZA"/>
    <n v="4.365"/>
    <s v="6C"/>
    <n v="9.69"/>
  </r>
  <r>
    <x v="3"/>
    <s v="2"/>
    <d v="2026-05-21T00:00:00"/>
    <s v="382 96"/>
    <s v="21320"/>
    <s v="SE"/>
    <s v="FR"/>
    <s v="110853"/>
    <s v="110853"/>
    <s v="999999"/>
    <s v="XT414443185TS"/>
    <s v="N"/>
    <s v="Transport"/>
    <s v="N"/>
    <s v="S"/>
    <s v="ZA"/>
    <n v="4.532"/>
    <s v="6C"/>
    <n v="14.68"/>
  </r>
  <r>
    <x v="3"/>
    <s v="2"/>
    <d v="2026-05-21T00:00:00"/>
    <s v="06114"/>
    <s v="21320"/>
    <s v="DE"/>
    <s v="FR"/>
    <s v="113108"/>
    <s v="113108"/>
    <s v="999999"/>
    <s v="XT414444654TS"/>
    <s v="N"/>
    <s v="Transport"/>
    <s v="N"/>
    <s v="S"/>
    <s v="ZA"/>
    <n v="3.827"/>
    <s v="6C"/>
    <n v="9.029999999999999"/>
  </r>
  <r>
    <x v="3"/>
    <s v="2"/>
    <d v="2026-05-21T00:00:00"/>
    <s v="79618"/>
    <s v="21320"/>
    <s v="DE"/>
    <s v="FR"/>
    <s v="110587"/>
    <s v="110587"/>
    <s v="999999"/>
    <s v="XT414444711TS"/>
    <s v="N"/>
    <s v="Transport"/>
    <s v="N"/>
    <s v="S"/>
    <s v="ZA"/>
    <n v="9.662000000000001"/>
    <s v="6C"/>
    <n v="12.99"/>
  </r>
  <r>
    <x v="3"/>
    <s v="2"/>
    <d v="2026-05-22T00:00:00"/>
    <s v="81669"/>
    <s v="21320"/>
    <s v="DE"/>
    <s v="FR"/>
    <s v="113205"/>
    <s v="113205"/>
    <s v="999999"/>
    <s v="XT414448801TS"/>
    <s v="N"/>
    <s v="Transport"/>
    <s v="N"/>
    <s v="S"/>
    <s v="ZA"/>
    <n v="4.638"/>
    <s v="6C"/>
    <n v="9.69"/>
  </r>
  <r>
    <x v="3"/>
    <s v="2"/>
    <d v="2026-05-22T00:00:00"/>
    <s v="90766"/>
    <s v="21320"/>
    <s v="DE"/>
    <s v="FR"/>
    <s v="108841"/>
    <s v="108841"/>
    <s v="999999"/>
    <s v="XT414449149TS"/>
    <s v="N"/>
    <s v="Transport"/>
    <s v="N"/>
    <s v="S"/>
    <s v="ZA"/>
    <n v="4.365"/>
    <s v="6C"/>
    <n v="9.69"/>
  </r>
  <r>
    <x v="3"/>
    <s v="2"/>
    <d v="2026-05-22T00:00:00"/>
    <s v="5300"/>
    <s v="21320"/>
    <s v="AT"/>
    <s v="FR"/>
    <s v="110448"/>
    <s v="110448"/>
    <s v="999999"/>
    <s v="XT414449988TS"/>
    <s v="N"/>
    <s v="Transport"/>
    <s v="N"/>
    <s v="S"/>
    <s v="ZA"/>
    <n v="4.57"/>
    <s v="6C"/>
    <n v="13.83"/>
  </r>
  <r>
    <x v="3"/>
    <s v="2"/>
    <d v="2026-05-22T00:00:00"/>
    <s v="15907"/>
    <s v="21320"/>
    <s v="DE"/>
    <s v="FR"/>
    <s v="111186"/>
    <s v="111186"/>
    <s v="999999"/>
    <s v="XT414450093TS"/>
    <s v="N"/>
    <s v="Transport"/>
    <s v="N"/>
    <s v="S"/>
    <s v="ZA"/>
    <n v="7.834"/>
    <s v="6C"/>
    <n v="11.67"/>
  </r>
  <r>
    <x v="3"/>
    <s v="2"/>
    <d v="2026-05-22T00:00:00"/>
    <s v="41169"/>
    <s v="21320"/>
    <s v="DE"/>
    <s v="FR"/>
    <s v="113125"/>
    <s v="113125"/>
    <s v="999999"/>
    <s v="XT414451690TS"/>
    <s v="N"/>
    <s v="Transport"/>
    <s v="N"/>
    <s v="S"/>
    <s v="ZA"/>
    <n v="1.044"/>
    <s v="6C"/>
    <n v="5.88"/>
  </r>
  <r>
    <x v="3"/>
    <s v="2"/>
    <d v="2026-05-22T00:00:00"/>
    <s v="96167"/>
    <s v="21320"/>
    <s v="DE"/>
    <s v="FR"/>
    <s v="113698"/>
    <s v="113698"/>
    <s v="999999"/>
    <s v="XT414451916TS"/>
    <s v="N"/>
    <s v="Transport"/>
    <s v="N"/>
    <s v="S"/>
    <s v="ZA"/>
    <n v="0.9360000000000001"/>
    <s v="6C"/>
    <n v="5.55"/>
  </r>
  <r>
    <x v="3"/>
    <s v="2"/>
    <d v="2026-05-22T00:00:00"/>
    <s v="48147"/>
    <s v="21320"/>
    <s v="DE"/>
    <s v="FR"/>
    <s v="111892"/>
    <s v="111892"/>
    <s v="999999"/>
    <s v="XT414457817TS"/>
    <s v="N"/>
    <s v="Transport"/>
    <s v="N"/>
    <s v="S"/>
    <s v="ZA"/>
    <n v="4.532"/>
    <s v="6C"/>
    <n v="9.69"/>
  </r>
  <r>
    <x v="3"/>
    <s v="2"/>
    <d v="2026-05-22T00:00:00"/>
    <s v="70329"/>
    <s v="21320"/>
    <s v="DE"/>
    <s v="FR"/>
    <s v="113267"/>
    <s v="113267"/>
    <s v="999999"/>
    <s v="XT414458874TS"/>
    <s v="N"/>
    <s v="Transport"/>
    <s v="N"/>
    <s v="S"/>
    <s v="ZA"/>
    <n v="4.506"/>
    <s v="6C"/>
    <n v="9.69"/>
  </r>
  <r>
    <x v="3"/>
    <s v="2"/>
    <d v="2026-05-22T00:00:00"/>
    <s v="53757"/>
    <s v="21320"/>
    <s v="DE"/>
    <s v="FR"/>
    <s v="112458"/>
    <s v="112458"/>
    <s v="999999"/>
    <s v="XT414459129TS"/>
    <s v="N"/>
    <s v="Transport"/>
    <s v="N"/>
    <s v="S"/>
    <s v="ZA"/>
    <n v="4.506"/>
    <s v="6C"/>
    <n v="9.69"/>
  </r>
  <r>
    <x v="3"/>
    <s v="2"/>
    <d v="2026-05-22T00:00:00"/>
    <s v="46117"/>
    <s v="21320"/>
    <s v="DE"/>
    <s v="FR"/>
    <s v="112806"/>
    <s v="112806"/>
    <s v="999999"/>
    <s v="XT414459424TS"/>
    <s v="N"/>
    <s v="Transport"/>
    <s v="N"/>
    <s v="S"/>
    <s v="ZA"/>
    <n v="5.779"/>
    <s v="6C"/>
    <n v="10.35"/>
  </r>
  <r>
    <x v="3"/>
    <s v="2"/>
    <d v="2026-05-22T00:00:00"/>
    <s v="1230"/>
    <s v="21320"/>
    <s v="AT"/>
    <s v="FR"/>
    <s v="109571"/>
    <s v="109571"/>
    <s v="999999"/>
    <s v="XT414460056TS"/>
    <s v="N"/>
    <s v="Transport"/>
    <s v="N"/>
    <s v="S"/>
    <s v="ZA"/>
    <n v="0.544"/>
    <s v="6C"/>
    <n v="9.69"/>
  </r>
  <r>
    <x v="3"/>
    <s v="2"/>
    <d v="2026-05-22T00:00:00"/>
    <s v="8700"/>
    <s v="21320"/>
    <s v="AT"/>
    <s v="FR"/>
    <s v="114035"/>
    <s v="114035"/>
    <s v="999999"/>
    <s v="XT414460317TS"/>
    <s v="N"/>
    <s v="Transport"/>
    <s v="N"/>
    <s v="S"/>
    <s v="ZA"/>
    <n v="6.035"/>
    <s v="6C"/>
    <n v="15.15"/>
  </r>
  <r>
    <x v="3"/>
    <s v="2"/>
    <d v="2026-05-22T00:00:00"/>
    <s v="14800"/>
    <s v="21320"/>
    <s v="ES"/>
    <s v="FR"/>
    <s v="112755"/>
    <s v="112755"/>
    <s v="999999"/>
    <s v="XT414461480TS"/>
    <s v="N"/>
    <s v="Transport"/>
    <s v="N"/>
    <s v="S"/>
    <s v="ZA"/>
    <n v="0.21"/>
    <s v="6C"/>
    <n v="6.4"/>
  </r>
  <r>
    <x v="3"/>
    <s v="2"/>
    <d v="2026-05-22T00:00:00"/>
    <s v="85579"/>
    <s v="21320"/>
    <s v="DE"/>
    <s v="FR"/>
    <s v="106860"/>
    <s v="106860"/>
    <s v="999999"/>
    <s v="XT414462193TS"/>
    <s v="N"/>
    <s v="Transport"/>
    <s v="N"/>
    <s v="S"/>
    <s v="ZA"/>
    <n v="0.7"/>
    <s v="6C"/>
    <n v="5.55"/>
  </r>
  <r>
    <x v="3"/>
    <s v="2"/>
    <d v="2026-05-22T00:00:00"/>
    <s v="65529"/>
    <s v="21320"/>
    <s v="DE"/>
    <s v="FR"/>
    <s v="114124"/>
    <s v="114124"/>
    <s v="999999"/>
    <s v="XT414462397TS"/>
    <s v="N"/>
    <s v="Transport"/>
    <s v="N"/>
    <s v="S"/>
    <s v="ZA"/>
    <n v="0.532"/>
    <s v="6C"/>
    <n v="5.55"/>
  </r>
  <r>
    <x v="3"/>
    <s v="2"/>
    <d v="2026-05-22T00:00:00"/>
    <s v="69250"/>
    <s v="21320"/>
    <s v="DE"/>
    <s v="FR"/>
    <s v="113186"/>
    <s v="113186"/>
    <s v="999999"/>
    <s v="XT414462525TS"/>
    <s v="N"/>
    <s v="Transport"/>
    <s v="N"/>
    <s v="S"/>
    <s v="ZA"/>
    <n v="4.506"/>
    <s v="6C"/>
    <n v="9.69"/>
  </r>
  <r>
    <x v="3"/>
    <s v="2"/>
    <d v="2026-05-22T00:00:00"/>
    <s v="06114"/>
    <s v="21320"/>
    <s v="DE"/>
    <s v="FR"/>
    <s v="113377"/>
    <s v="113377"/>
    <s v="999999"/>
    <s v="XT414463826TS"/>
    <s v="N"/>
    <s v="Transport"/>
    <s v="N"/>
    <s v="S"/>
    <s v="ZA"/>
    <n v="0.14"/>
    <s v="6C"/>
    <n v="5.33"/>
  </r>
  <r>
    <x v="3"/>
    <s v="2"/>
    <d v="2026-05-22T00:00:00"/>
    <s v="38124"/>
    <s v="21320"/>
    <s v="DE"/>
    <s v="FR"/>
    <s v="114178"/>
    <s v="114178"/>
    <s v="999999"/>
    <s v="XT414464375TS"/>
    <s v="N"/>
    <s v="Transport"/>
    <s v="N"/>
    <s v="S"/>
    <s v="ZA"/>
    <n v="0.28"/>
    <s v="6C"/>
    <n v="5.33"/>
  </r>
  <r>
    <x v="3"/>
    <s v="2"/>
    <d v="2026-05-22T00:00:00"/>
    <s v="72074"/>
    <s v="21320"/>
    <s v="DE"/>
    <s v="FR"/>
    <s v="114114"/>
    <s v="114114"/>
    <s v="999999"/>
    <s v="XT414468050TS"/>
    <s v="N"/>
    <s v="Transport"/>
    <s v="N"/>
    <s v="S"/>
    <s v="ZA"/>
    <n v="4.403"/>
    <s v="6C"/>
    <n v="9.69"/>
  </r>
  <r>
    <x v="3"/>
    <s v="2"/>
    <d v="2026-05-22T00:00:00"/>
    <s v="70599"/>
    <s v="21320"/>
    <s v="DE"/>
    <s v="FR"/>
    <s v="112175"/>
    <s v="112175"/>
    <s v="999999"/>
    <s v="XT414468488TS"/>
    <s v="N"/>
    <s v="Transport"/>
    <s v="N"/>
    <s v="S"/>
    <s v="ZA"/>
    <n v="4.532"/>
    <s v="6C"/>
    <n v="9.69"/>
  </r>
  <r>
    <x v="3"/>
    <s v="2"/>
    <d v="2026-05-22T00:00:00"/>
    <s v="21465"/>
    <s v="21320"/>
    <s v="DE"/>
    <s v="FR"/>
    <s v="113077"/>
    <s v="113077"/>
    <s v="999999"/>
    <s v="XT414469280TS"/>
    <s v="N"/>
    <s v="Transport"/>
    <s v="N"/>
    <s v="S"/>
    <s v="ZA"/>
    <n v="6.552"/>
    <s v="6C"/>
    <n v="11.01"/>
  </r>
  <r>
    <x v="3"/>
    <s v="2"/>
    <d v="2026-05-22T00:00:00"/>
    <s v="8061"/>
    <s v="21320"/>
    <s v="AT"/>
    <s v="FR"/>
    <s v="113017"/>
    <s v="113017"/>
    <s v="999999"/>
    <s v="XT414469965TS"/>
    <s v="N"/>
    <s v="Transport"/>
    <s v="N"/>
    <s v="S"/>
    <s v="ZA"/>
    <n v="4.532"/>
    <s v="6C"/>
    <n v="13.83"/>
  </r>
  <r>
    <x v="3"/>
    <s v="2"/>
    <d v="2026-05-22T00:00:00"/>
    <s v="71364"/>
    <s v="21320"/>
    <s v="DE"/>
    <s v="FR"/>
    <s v="112264"/>
    <s v="112264"/>
    <s v="999999"/>
    <s v="XT414472023TS"/>
    <s v="N"/>
    <s v="Transport"/>
    <s v="N"/>
    <s v="S"/>
    <s v="ZA"/>
    <n v="5.904"/>
    <s v="6C"/>
    <n v="10.35"/>
  </r>
  <r>
    <x v="3"/>
    <s v="2"/>
    <d v="2026-05-22T00:00:00"/>
    <s v="40489"/>
    <s v="21320"/>
    <s v="DE"/>
    <s v="FR"/>
    <s v="113154"/>
    <s v="113154"/>
    <s v="999999"/>
    <s v="XT414473465TS"/>
    <s v="N"/>
    <s v="Transport"/>
    <s v="N"/>
    <s v="S"/>
    <s v="ZA"/>
    <n v="0.24"/>
    <s v="6C"/>
    <n v="5.33"/>
  </r>
  <r>
    <x v="3"/>
    <s v="2"/>
    <d v="2026-05-22T00:00:00"/>
    <s v="9781 XT"/>
    <s v="21320"/>
    <s v="NL"/>
    <s v="FR"/>
    <s v="114043"/>
    <s v="114043"/>
    <s v="999999"/>
    <s v="XT414474523TS"/>
    <s v="N"/>
    <s v="Transport"/>
    <s v="N"/>
    <s v="S"/>
    <s v="ZA"/>
    <n v="7.04"/>
    <s v="6C"/>
    <n v="11.67"/>
  </r>
  <r>
    <x v="3"/>
    <s v="2"/>
    <n v="46164"/>
    <s v="55128"/>
    <s v="21320"/>
    <s v="DE"/>
    <s v="FR"/>
    <s v="114188"/>
    <s v="114188"/>
    <s v="999999"/>
    <s v="XT414475841TS"/>
    <s v="N"/>
    <s v="Transport"/>
    <s v="N"/>
    <s v="S"/>
    <s v="ZA"/>
    <n v="1.872"/>
    <s v="6C"/>
    <n v="5.88"/>
  </r>
  <r>
    <x v="3"/>
    <s v="2"/>
    <n v="46164"/>
    <s v="01796"/>
    <s v="21320"/>
    <s v="DE"/>
    <s v="FR"/>
    <s v="113322"/>
    <s v="113322"/>
    <s v="999999"/>
    <s v="XT414476008TS"/>
    <s v="N"/>
    <s v="Transport"/>
    <s v="N"/>
    <s v="S"/>
    <s v="ZA"/>
    <n v="4.506"/>
    <s v="6C"/>
    <n v="9.69"/>
  </r>
  <r>
    <x v="3"/>
    <s v="2"/>
    <n v="46164"/>
    <s v="1410"/>
    <s v="21320"/>
    <s v="BE"/>
    <s v="FR"/>
    <s v="111257"/>
    <s v="111257"/>
    <s v="999999"/>
    <s v="XT414476691TS"/>
    <s v="N"/>
    <s v="Transport"/>
    <s v="N"/>
    <s v="S"/>
    <s v="ZA"/>
    <n v="0.04"/>
    <s v="6C"/>
    <n v="4.84"/>
  </r>
  <r>
    <x v="3"/>
    <s v="2"/>
    <n v="46164"/>
    <s v="70597"/>
    <s v="21320"/>
    <s v="DE"/>
    <s v="FR"/>
    <s v="114506"/>
    <s v="114506"/>
    <s v="999999"/>
    <s v="XT414477873TS"/>
    <s v="N"/>
    <s v="Transport"/>
    <s v="N"/>
    <s v="S"/>
    <s v="ZA"/>
    <n v="0.22"/>
    <s v="6C"/>
    <n v="5.33"/>
  </r>
  <r>
    <x v="3"/>
    <s v="2"/>
    <n v="46165"/>
    <s v="32130"/>
    <s v="21320"/>
    <s v="DE"/>
    <s v="FR"/>
    <s v="113496"/>
    <s v="113496"/>
    <s v="999999"/>
    <s v="XT414482737TS"/>
    <s v="N"/>
    <s v="Transport"/>
    <s v="N"/>
    <s v="S"/>
    <s v="ZA"/>
    <n v="5.994"/>
    <s v="6C"/>
    <n v="10.35"/>
  </r>
  <r>
    <x v="3"/>
    <s v="2"/>
    <n v="46165"/>
    <s v="87439"/>
    <s v="21320"/>
    <s v="DE"/>
    <s v="FR"/>
    <s v="113047"/>
    <s v="113047"/>
    <s v="999999"/>
    <s v="XT414483661TS"/>
    <s v="N"/>
    <s v="Transport"/>
    <s v="N"/>
    <s v="S"/>
    <s v="ZA"/>
    <n v="0.676"/>
    <s v="6C"/>
    <n v="5.55"/>
  </r>
  <r>
    <x v="3"/>
    <s v="2"/>
    <n v="46165"/>
    <s v="2252 BE"/>
    <s v="21320"/>
    <s v="NL"/>
    <s v="FR"/>
    <s v="111498"/>
    <s v="111498"/>
    <s v="999999"/>
    <s v="XT414485177TS"/>
    <s v="N"/>
    <s v="Transport"/>
    <s v="N"/>
    <s v="S"/>
    <s v="ZA"/>
    <n v="5.086"/>
    <s v="6C"/>
    <n v="10.35"/>
  </r>
  <r>
    <x v="3"/>
    <s v="2"/>
    <n v="46165"/>
    <s v="71034"/>
    <s v="21320"/>
    <s v="DE"/>
    <s v="FR"/>
    <s v="109625"/>
    <s v="109625"/>
    <s v="999999"/>
    <s v="XT414485954TS"/>
    <s v="N"/>
    <s v="Transport"/>
    <s v="N"/>
    <s v="S"/>
    <s v="ZA"/>
    <n v="0.483"/>
    <s v="6C"/>
    <n v="5.33"/>
  </r>
  <r>
    <x v="3"/>
    <s v="2"/>
    <n v="46165"/>
    <s v="82131"/>
    <s v="21320"/>
    <s v="DE"/>
    <s v="FR"/>
    <s v="111379"/>
    <s v="111379"/>
    <s v="999999"/>
    <s v="XT414486623TS"/>
    <s v="N"/>
    <s v="Transport"/>
    <s v="N"/>
    <s v="S"/>
    <s v="ZA"/>
    <n v="0.912"/>
    <s v="6C"/>
    <n v="5.55"/>
  </r>
  <r>
    <x v="3"/>
    <s v="2"/>
    <n v="46165"/>
    <s v="74336"/>
    <s v="21320"/>
    <s v="DE"/>
    <s v="FR"/>
    <s v="114422"/>
    <s v="114422"/>
    <s v="999999"/>
    <s v="XT414486645TS"/>
    <s v="N"/>
    <s v="Transport"/>
    <s v="N"/>
    <s v="S"/>
    <s v="ZA"/>
    <n v="1.176"/>
    <s v="6C"/>
    <n v="5.88"/>
  </r>
  <r>
    <x v="3"/>
    <s v="2"/>
    <n v="46165"/>
    <s v="65366"/>
    <s v="21320"/>
    <s v="DE"/>
    <s v="FR"/>
    <s v="112705"/>
    <s v="112705"/>
    <s v="999999"/>
    <s v="XT414487650TS"/>
    <s v="N"/>
    <s v="Transport"/>
    <s v="N"/>
    <s v="S"/>
    <s v="ZA"/>
    <n v="1.591"/>
    <s v="6C"/>
    <n v="5.88"/>
  </r>
  <r>
    <x v="3"/>
    <s v="2"/>
    <n v="46165"/>
    <s v="73431"/>
    <s v="21320"/>
    <s v="DE"/>
    <s v="FR"/>
    <s v="113305"/>
    <s v="113305"/>
    <s v="999999"/>
    <s v="XT414488329TS"/>
    <s v="N"/>
    <s v="Transport"/>
    <s v="N"/>
    <s v="S"/>
    <s v="ZA"/>
    <n v="4.532"/>
    <s v="6C"/>
    <n v="9.69"/>
  </r>
  <r>
    <x v="3"/>
    <s v="2"/>
    <n v="46165"/>
    <s v="94431"/>
    <s v="21320"/>
    <s v="DE"/>
    <s v="FR"/>
    <s v="112389"/>
    <s v="112389"/>
    <s v="999999"/>
    <s v="XT414490061TS"/>
    <s v="N"/>
    <s v="Transport"/>
    <s v="N"/>
    <s v="S"/>
    <s v="ZA"/>
    <n v="0.1"/>
    <s v="6C"/>
    <n v="5.33"/>
  </r>
  <r>
    <x v="3"/>
    <s v="2"/>
    <n v="46165"/>
    <s v="5500"/>
    <s v="21320"/>
    <s v="AT"/>
    <s v="FR"/>
    <s v="113976"/>
    <s v="113976"/>
    <s v="999999"/>
    <s v="XT414490282TS"/>
    <s v="N"/>
    <s v="Transport"/>
    <s v="N"/>
    <s v="S"/>
    <s v="ZA"/>
    <n v="6.256"/>
    <s v="6C"/>
    <n v="15.15"/>
  </r>
  <r>
    <x v="3"/>
    <s v="2"/>
    <n v="46165"/>
    <s v="8362"/>
    <s v="21320"/>
    <s v="DK"/>
    <s v="FR"/>
    <s v="111913"/>
    <s v="111913"/>
    <s v="999999"/>
    <s v="XT414490702TS"/>
    <s v="N"/>
    <s v="Transport"/>
    <s v="N"/>
    <s v="S"/>
    <s v="ZA"/>
    <n v="0.23"/>
    <s v="6C"/>
    <n v="9.470000000000001"/>
  </r>
  <r>
    <x v="3"/>
    <s v="2"/>
    <n v="46165"/>
    <s v="246 57"/>
    <s v="21320"/>
    <s v="SE"/>
    <s v="FR"/>
    <s v="111626"/>
    <s v="111626"/>
    <s v="999999"/>
    <s v="XT414492028TS"/>
    <s v="N"/>
    <s v="Transport"/>
    <s v="N"/>
    <s v="S"/>
    <s v="ZA"/>
    <n v="0.18"/>
    <s v="6C"/>
    <n v="10.32"/>
  </r>
  <r>
    <x v="3"/>
    <s v="2"/>
    <n v="46165"/>
    <s v="80639"/>
    <s v="21320"/>
    <s v="DE"/>
    <s v="FR"/>
    <s v="113121"/>
    <s v="113121"/>
    <s v="999999"/>
    <s v="XT414493108TS"/>
    <s v="N"/>
    <s v="Transport"/>
    <s v="N"/>
    <s v="S"/>
    <s v="ZA"/>
    <n v="0.21"/>
    <s v="6C"/>
    <n v="5.33"/>
  </r>
  <r>
    <x v="3"/>
    <s v="2"/>
    <n v="46165"/>
    <s v="87739"/>
    <s v="21320"/>
    <s v="DE"/>
    <s v="FR"/>
    <s v="113552"/>
    <s v="113552"/>
    <s v="999999"/>
    <s v="XT414493730TS"/>
    <s v="N"/>
    <s v="Transport"/>
    <s v="N"/>
    <s v="S"/>
    <s v="ZA"/>
    <n v="6.261"/>
    <s v="6C"/>
    <n v="11.01"/>
  </r>
  <r>
    <x v="3"/>
    <s v="2"/>
    <n v="46165"/>
    <s v="12059"/>
    <s v="21320"/>
    <s v="DE"/>
    <s v="FR"/>
    <s v="112953"/>
    <s v="112953"/>
    <s v="999999"/>
    <s v="XT414494806TS"/>
    <s v="N"/>
    <s v="Transport"/>
    <s v="N"/>
    <s v="S"/>
    <s v="ZA"/>
    <n v="1.122"/>
    <s v="6C"/>
    <n v="5.88"/>
  </r>
  <r>
    <x v="3"/>
    <s v="2"/>
    <n v="46165"/>
    <s v="33106"/>
    <s v="21320"/>
    <s v="DE"/>
    <s v="FR"/>
    <s v="112660"/>
    <s v="112660"/>
    <s v="999999"/>
    <s v="XT414496740TS"/>
    <s v="N"/>
    <s v="Transport"/>
    <s v="N"/>
    <s v="S"/>
    <s v="ZA"/>
    <n v="4.532"/>
    <s v="6C"/>
    <n v="9.69"/>
  </r>
  <r>
    <x v="3"/>
    <s v="2"/>
    <n v="46166"/>
    <s v="8010"/>
    <s v="21320"/>
    <s v="AT"/>
    <s v="FR"/>
    <s v="111356"/>
    <s v="111356"/>
    <s v="999999"/>
    <s v="XT414498445TS"/>
    <s v="N"/>
    <s v="Transport"/>
    <s v="N"/>
    <s v="S"/>
    <s v="ZA"/>
    <n v="0.825"/>
    <s v="6C"/>
    <n v="9.69"/>
  </r>
  <r>
    <x v="3"/>
    <s v="2"/>
    <n v="46166"/>
    <s v="55122"/>
    <s v="21320"/>
    <s v="DE"/>
    <s v="FR"/>
    <s v="111100"/>
    <s v="111100"/>
    <s v="999999"/>
    <s v="XT414498975TS"/>
    <s v="N"/>
    <s v="Transport"/>
    <s v="N"/>
    <s v="S"/>
    <s v="ZA"/>
    <n v="0.04"/>
    <s v="6C"/>
    <n v="5.33"/>
  </r>
  <r>
    <x v="3"/>
    <s v="2"/>
    <n v="46166"/>
    <s v="25335"/>
    <s v="21320"/>
    <s v="DE"/>
    <s v="FR"/>
    <s v="113365"/>
    <s v="113365"/>
    <s v="999999"/>
    <s v="XT414502198TS"/>
    <s v="N"/>
    <s v="Transport"/>
    <s v="N"/>
    <s v="S"/>
    <s v="ZA"/>
    <n v="4.638"/>
    <s v="6C"/>
    <n v="9.69"/>
  </r>
  <r>
    <x v="3"/>
    <s v="2"/>
    <n v="46166"/>
    <s v="1370"/>
    <s v="21320"/>
    <s v="BE"/>
    <s v="FR"/>
    <s v="113217"/>
    <s v="113217"/>
    <s v="999999"/>
    <s v="XT414503162TS"/>
    <s v="N"/>
    <s v="Transport"/>
    <s v="N"/>
    <s v="S"/>
    <s v="ZA"/>
    <n v="4.678"/>
    <s v="6C"/>
    <n v="9.199999999999999"/>
  </r>
  <r>
    <x v="3"/>
    <s v="2"/>
    <n v="46166"/>
    <s v="27612"/>
    <s v="21320"/>
    <s v="DE"/>
    <s v="FR"/>
    <s v="112033"/>
    <s v="112033"/>
    <s v="999999"/>
    <s v="XT414503692TS"/>
    <s v="N"/>
    <s v="Transport"/>
    <s v="N"/>
    <s v="S"/>
    <s v="ZA"/>
    <n v="4.678"/>
    <s v="6C"/>
    <n v="9.69"/>
  </r>
  <r>
    <x v="3"/>
    <s v="2"/>
    <n v="46166"/>
    <s v="2500"/>
    <s v="21320"/>
    <s v="DK"/>
    <s v="FR"/>
    <s v="111559"/>
    <s v="111559"/>
    <s v="999999"/>
    <s v="XT414504021TS"/>
    <s v="N"/>
    <s v="Transport"/>
    <s v="N"/>
    <s v="S"/>
    <s v="ZA"/>
    <n v="0.2"/>
    <s v="6C"/>
    <n v="9.470000000000001"/>
  </r>
  <r>
    <x v="3"/>
    <s v="2"/>
    <n v="46166"/>
    <s v="14052"/>
    <s v="21320"/>
    <s v="DE"/>
    <s v="FR"/>
    <s v="110937"/>
    <s v="110937"/>
    <s v="999999"/>
    <s v="XT414504123TS"/>
    <s v="N"/>
    <s v="Transport"/>
    <s v="N"/>
    <s v="S"/>
    <s v="ZA"/>
    <n v="0.702"/>
    <s v="6C"/>
    <n v="5.55"/>
  </r>
  <r>
    <x v="3"/>
    <s v="2"/>
    <n v="46166"/>
    <s v="41063"/>
    <s v="21320"/>
    <s v="DE"/>
    <s v="FR"/>
    <s v="112577"/>
    <s v="112577"/>
    <s v="999999"/>
    <s v="XT414504605TS"/>
    <s v="N"/>
    <s v="Transport"/>
    <s v="N"/>
    <s v="S"/>
    <s v="ZA"/>
    <n v="0.21"/>
    <s v="6C"/>
    <n v="5.33"/>
  </r>
  <r>
    <x v="3"/>
    <s v="2"/>
    <n v="46166"/>
    <s v="85551"/>
    <s v="21320"/>
    <s v="DE"/>
    <s v="FR"/>
    <s v="113927"/>
    <s v="113927"/>
    <s v="999999"/>
    <s v="XT414504905TS"/>
    <s v="N"/>
    <s v="Transport"/>
    <s v="N"/>
    <s v="S"/>
    <s v="ZA"/>
    <n v="0.4"/>
    <s v="6C"/>
    <n v="5.33"/>
  </r>
  <r>
    <x v="3"/>
    <s v="2"/>
    <n v="46166"/>
    <s v="54290"/>
    <s v="21320"/>
    <s v="DE"/>
    <s v="FR"/>
    <s v="114512"/>
    <s v="114512"/>
    <s v="999999"/>
    <s v="XT414506075TS"/>
    <s v="N"/>
    <s v="Transport"/>
    <s v="N"/>
    <s v="S"/>
    <s v="ZA"/>
    <n v="4.532"/>
    <s v="6C"/>
    <n v="9.69"/>
  </r>
  <r>
    <x v="3"/>
    <s v="2"/>
    <n v="46166"/>
    <s v="2341 VK"/>
    <s v="21320"/>
    <s v="NL"/>
    <s v="FR"/>
    <s v="113452"/>
    <s v="113452"/>
    <s v="999999"/>
    <s v="XT414506606TS"/>
    <s v="N"/>
    <s v="Transport"/>
    <s v="N"/>
    <s v="S"/>
    <s v="ZA"/>
    <n v="0.672"/>
    <s v="6C"/>
    <n v="5.55"/>
  </r>
  <r>
    <x v="3"/>
    <s v="2"/>
    <n v="46166"/>
    <s v="7325 DA"/>
    <s v="21320"/>
    <s v="NL"/>
    <s v="FR"/>
    <s v="114464"/>
    <s v="114464"/>
    <s v="999999"/>
    <s v="XT414507544TS"/>
    <s v="N"/>
    <s v="Transport"/>
    <s v="N"/>
    <s v="S"/>
    <s v="ZA"/>
    <n v="4.954"/>
    <s v="6C"/>
    <n v="9.69"/>
  </r>
  <r>
    <x v="3"/>
    <s v="2"/>
    <n v="46166"/>
    <s v="2635"/>
    <s v="21320"/>
    <s v="DK"/>
    <s v="FR"/>
    <s v="114093"/>
    <s v="114093"/>
    <s v="999999"/>
    <s v="XT414510455TS"/>
    <s v="N"/>
    <s v="Transport"/>
    <s v="N"/>
    <s v="S"/>
    <s v="ZA"/>
    <n v="0.91"/>
    <s v="6C"/>
    <n v="9.69"/>
  </r>
  <r>
    <x v="3"/>
    <s v="2"/>
    <n v="46166"/>
    <s v="22119"/>
    <s v="21320"/>
    <s v="DE"/>
    <s v="FR"/>
    <s v="111611"/>
    <s v="111611"/>
    <s v="999999"/>
    <s v="XT414510985TS"/>
    <s v="N"/>
    <s v="Transport"/>
    <s v="N"/>
    <s v="S"/>
    <s v="ZA"/>
    <n v="6.12"/>
    <s v="6C"/>
    <n v="11.01"/>
  </r>
  <r>
    <x v="3"/>
    <s v="2"/>
    <n v="46166"/>
    <s v="70195"/>
    <s v="21320"/>
    <s v="DE"/>
    <s v="FR"/>
    <s v="112888"/>
    <s v="112888"/>
    <s v="999999"/>
    <s v="XT414511186TS"/>
    <s v="N"/>
    <s v="Transport"/>
    <s v="N"/>
    <s v="S"/>
    <s v="ZA"/>
    <n v="0.35"/>
    <s v="6C"/>
    <n v="5.33"/>
  </r>
  <r>
    <x v="3"/>
    <s v="2"/>
    <n v="46166"/>
    <s v="48249"/>
    <s v="21320"/>
    <s v="DE"/>
    <s v="FR"/>
    <s v="113337"/>
    <s v="113337"/>
    <s v="999999"/>
    <s v="XT414512558TS"/>
    <s v="N"/>
    <s v="Transport"/>
    <s v="N"/>
    <s v="S"/>
    <s v="ZA"/>
    <n v="7.37"/>
    <s v="6C"/>
    <n v="11.67"/>
  </r>
  <r>
    <x v="3"/>
    <s v="2"/>
    <n v="46166"/>
    <s v="48249"/>
    <s v="21320"/>
    <s v="DE"/>
    <s v="FR"/>
    <s v="113337"/>
    <s v="113337"/>
    <s v="999999"/>
    <s v="XT414512558TS"/>
    <s v="N"/>
    <s v="Supplement Etiquette Non Conforme"/>
    <s v="N"/>
    <m/>
    <s v="ZA"/>
    <n v="0"/>
    <s v="6C"/>
    <n v="2"/>
  </r>
  <r>
    <x v="3"/>
    <s v="2"/>
    <n v="46167"/>
    <s v="91462"/>
    <s v="21320"/>
    <s v="DE"/>
    <s v="FR"/>
    <s v="112788"/>
    <s v="112788"/>
    <s v="999999"/>
    <s v="XT414516095TS"/>
    <s v="N"/>
    <s v="Transport"/>
    <s v="N"/>
    <s v="S"/>
    <s v="ZA"/>
    <n v="4.794"/>
    <s v="6C"/>
    <n v="9.69"/>
  </r>
  <r>
    <x v="3"/>
    <s v="2"/>
    <n v="46167"/>
    <s v="28038"/>
    <s v="21320"/>
    <s v="ES"/>
    <s v="FR"/>
    <s v="113714"/>
    <s v="113714"/>
    <s v="999999"/>
    <s v="XT414517507TS"/>
    <s v="N"/>
    <s v="Transport"/>
    <s v="N"/>
    <s v="S"/>
    <s v="ZA"/>
    <n v="1.382"/>
    <s v="6C"/>
    <n v="6.95"/>
  </r>
  <r>
    <x v="3"/>
    <s v="2"/>
    <n v="46167"/>
    <s v="2880"/>
    <s v="21320"/>
    <s v="BE"/>
    <s v="FR"/>
    <s v="111997"/>
    <s v="111997"/>
    <s v="999999"/>
    <s v="XT414523388TS"/>
    <s v="N"/>
    <s v="Transport"/>
    <s v="N"/>
    <s v="S"/>
    <s v="ZA"/>
    <n v="4.638"/>
    <s v="6C"/>
    <n v="9.199999999999999"/>
  </r>
  <r>
    <x v="3"/>
    <s v="2"/>
    <n v="46167"/>
    <s v="45549"/>
    <s v="21320"/>
    <s v="DE"/>
    <s v="FR"/>
    <s v="114223"/>
    <s v="114223"/>
    <s v="999999"/>
    <s v="XT414525477TS"/>
    <s v="N"/>
    <s v="Transport"/>
    <s v="N"/>
    <s v="S"/>
    <s v="ZA"/>
    <n v="4.403"/>
    <s v="6C"/>
    <n v="9.69"/>
  </r>
  <r>
    <x v="3"/>
    <s v="2"/>
    <n v="46167"/>
    <s v="31390"/>
    <s v="21320"/>
    <s v="ES"/>
    <s v="FR"/>
    <s v="111607"/>
    <s v="111607"/>
    <s v="999999"/>
    <s v="XT414526945TS"/>
    <s v="N"/>
    <s v="Transport"/>
    <s v="N"/>
    <s v="S"/>
    <s v="ZA"/>
    <n v="0.51"/>
    <s v="6C"/>
    <n v="6.62"/>
  </r>
  <r>
    <x v="3"/>
    <s v="2"/>
    <n v="46167"/>
    <s v="63776"/>
    <s v="21320"/>
    <s v="DE"/>
    <s v="FR"/>
    <s v="112277"/>
    <s v="112277"/>
    <s v="999999"/>
    <s v="XT414527787TS"/>
    <s v="N"/>
    <s v="Transport"/>
    <s v="N"/>
    <s v="S"/>
    <s v="ZA"/>
    <n v="5.264"/>
    <s v="6C"/>
    <n v="10.35"/>
  </r>
  <r>
    <x v="3"/>
    <s v="2"/>
    <n v="46167"/>
    <s v="13088"/>
    <s v="21320"/>
    <s v="DE"/>
    <s v="FR"/>
    <s v="113792"/>
    <s v="113792"/>
    <s v="999999"/>
    <s v="XT414527875TS"/>
    <s v="N"/>
    <s v="Transport"/>
    <s v="N"/>
    <s v="S"/>
    <s v="ZA"/>
    <n v="0.951"/>
    <s v="6C"/>
    <n v="5.55"/>
  </r>
  <r>
    <x v="3"/>
    <s v="2"/>
    <n v="46167"/>
    <s v="34355"/>
    <s v="21320"/>
    <s v="DE"/>
    <s v="FR"/>
    <s v="110539"/>
    <s v="110539"/>
    <s v="999999"/>
    <s v="XT414527985TS"/>
    <s v="N"/>
    <s v="Transport"/>
    <s v="N"/>
    <s v="S"/>
    <s v="ZA"/>
    <n v="0.1"/>
    <s v="6C"/>
    <n v="5.33"/>
  </r>
  <r>
    <x v="3"/>
    <s v="2"/>
    <n v="46167"/>
    <s v="59597"/>
    <s v="21320"/>
    <s v="DE"/>
    <s v="FR"/>
    <s v="113597"/>
    <s v="113597"/>
    <s v="999999"/>
    <s v="XT414529403TS"/>
    <s v="N"/>
    <s v="Transport"/>
    <s v="N"/>
    <s v="S"/>
    <s v="ZA"/>
    <n v="0.986"/>
    <s v="6C"/>
    <n v="5.55"/>
  </r>
  <r>
    <x v="3"/>
    <s v="2"/>
    <n v="46167"/>
    <s v="30539"/>
    <s v="21320"/>
    <s v="DE"/>
    <s v="FR"/>
    <s v="113225"/>
    <s v="113225"/>
    <s v="999999"/>
    <s v="XT414531720TS"/>
    <s v="N"/>
    <s v="Transport"/>
    <s v="N"/>
    <s v="S"/>
    <s v="ZA"/>
    <n v="0.05"/>
    <s v="6C"/>
    <n v="5.33"/>
  </r>
  <r>
    <x v="3"/>
    <s v="2"/>
    <n v="46167"/>
    <s v="20249"/>
    <s v="21320"/>
    <s v="DE"/>
    <s v="FR"/>
    <s v="112222"/>
    <s v="112222"/>
    <s v="999999"/>
    <s v="XT414535942TS"/>
    <s v="N"/>
    <s v="Transport"/>
    <s v="N"/>
    <s v="S"/>
    <s v="ZA"/>
    <n v="7.066"/>
    <s v="6C"/>
    <n v="11.67"/>
  </r>
  <r>
    <x v="3"/>
    <s v="2"/>
    <n v="46167"/>
    <s v="77794"/>
    <s v="21320"/>
    <s v="DE"/>
    <s v="FR"/>
    <s v="113636"/>
    <s v="113636"/>
    <s v="999999"/>
    <s v="XT414537064TS"/>
    <s v="N"/>
    <s v="Transport"/>
    <s v="N"/>
    <s v="S"/>
    <s v="ZA"/>
    <n v="4.787"/>
    <s v="6C"/>
    <n v="9.69"/>
  </r>
  <r>
    <x v="3"/>
    <s v="2"/>
    <n v="46167"/>
    <s v="8600"/>
    <s v="21320"/>
    <s v="DK"/>
    <s v="FR"/>
    <s v="110863"/>
    <s v="110863"/>
    <s v="999999"/>
    <s v="XT414537577TS"/>
    <s v="N"/>
    <s v="Transport"/>
    <s v="N"/>
    <s v="S"/>
    <s v="ZA"/>
    <n v="0.62"/>
    <s v="6C"/>
    <n v="9.69"/>
  </r>
  <r>
    <x v="3"/>
    <s v="2"/>
    <n v="46167"/>
    <s v="24354"/>
    <s v="21320"/>
    <s v="DE"/>
    <s v="FR"/>
    <s v="110855"/>
    <s v="110855"/>
    <s v="999999"/>
    <s v="XT414538507TS"/>
    <s v="N"/>
    <s v="Transport"/>
    <s v="N"/>
    <s v="S"/>
    <s v="ZA"/>
    <n v="4.532"/>
    <s v="6C"/>
    <n v="9.69"/>
  </r>
  <r>
    <x v="3"/>
    <s v="2"/>
    <n v="46168"/>
    <s v="03560"/>
    <s v="21320"/>
    <s v="ES"/>
    <s v="FR"/>
    <s v="112843"/>
    <s v="112843"/>
    <s v="999999"/>
    <s v="XT414539799TS"/>
    <s v="N"/>
    <s v="Transport"/>
    <s v="N"/>
    <s v="S"/>
    <s v="ZA"/>
    <n v="0.22"/>
    <s v="6C"/>
    <n v="6.4"/>
  </r>
  <r>
    <x v="3"/>
    <s v="2"/>
    <n v="46168"/>
    <s v="81249"/>
    <s v="21320"/>
    <s v="DE"/>
    <s v="FR"/>
    <s v="112639"/>
    <s v="112639"/>
    <s v="999999"/>
    <s v="XT414545370TS"/>
    <s v="N"/>
    <s v="Transport"/>
    <s v="N"/>
    <s v="S"/>
    <s v="ZA"/>
    <n v="0.34"/>
    <s v="6C"/>
    <n v="5.33"/>
  </r>
  <r>
    <x v="3"/>
    <s v="2"/>
    <n v="46168"/>
    <s v="44789"/>
    <s v="21320"/>
    <s v="DE"/>
    <s v="FR"/>
    <s v="112332"/>
    <s v="112332"/>
    <s v="999999"/>
    <s v="XT414553331TS"/>
    <s v="N"/>
    <s v="Transport"/>
    <s v="N"/>
    <s v="S"/>
    <s v="ZA"/>
    <n v="0.21"/>
    <s v="6C"/>
    <n v="5.33"/>
  </r>
  <r>
    <x v="3"/>
    <s v="2"/>
    <n v="46168"/>
    <s v="2651 LP"/>
    <s v="21320"/>
    <s v="NL"/>
    <s v="FR"/>
    <s v="112675"/>
    <s v="112675"/>
    <s v="999999"/>
    <s v="XT414554014TS"/>
    <s v="N"/>
    <s v="Transport"/>
    <s v="N"/>
    <s v="S"/>
    <s v="ZA"/>
    <n v="5.773"/>
    <s v="6C"/>
    <n v="10.35"/>
  </r>
  <r>
    <x v="3"/>
    <s v="2"/>
    <n v="46168"/>
    <s v="59069"/>
    <s v="21320"/>
    <s v="DE"/>
    <s v="FR"/>
    <s v="114494"/>
    <s v="114494"/>
    <s v="999999"/>
    <s v="XT414556338TS"/>
    <s v="N"/>
    <s v="Transport"/>
    <s v="N"/>
    <s v="S"/>
    <s v="ZA"/>
    <n v="0.622"/>
    <s v="6C"/>
    <n v="5.55"/>
  </r>
  <r>
    <x v="3"/>
    <s v="2"/>
    <n v="46168"/>
    <s v="3370"/>
    <s v="21320"/>
    <s v="DK"/>
    <s v="FR"/>
    <s v="112511"/>
    <s v="112511"/>
    <s v="999999"/>
    <s v="XT414556995TS"/>
    <s v="N"/>
    <s v="Transport"/>
    <s v="N"/>
    <s v="S"/>
    <s v="ZA"/>
    <n v="0.2"/>
    <s v="6C"/>
    <n v="9.470000000000001"/>
  </r>
  <r>
    <x v="3"/>
    <s v="2"/>
    <n v="46168"/>
    <s v="9711"/>
    <s v="21320"/>
    <s v="AT"/>
    <s v="FR"/>
    <s v="111746"/>
    <s v="111746"/>
    <s v="999999"/>
    <s v="XT414557276TS"/>
    <s v="N"/>
    <s v="Transport"/>
    <s v="N"/>
    <s v="S"/>
    <s v="ZA"/>
    <n v="6.048"/>
    <s v="6C"/>
    <n v="15.15"/>
  </r>
  <r>
    <x v="3"/>
    <s v="2"/>
    <n v="46168"/>
    <s v="38102"/>
    <s v="21320"/>
    <s v="DE"/>
    <s v="FR"/>
    <s v="114277"/>
    <s v="114277"/>
    <s v="999999"/>
    <s v="XT414558815TS"/>
    <s v="N"/>
    <s v="Transport"/>
    <s v="N"/>
    <s v="S"/>
    <s v="ZA"/>
    <n v="4.403"/>
    <s v="6C"/>
    <n v="9.69"/>
  </r>
  <r>
    <x v="3"/>
    <s v="2"/>
    <n v="46168"/>
    <s v="5900"/>
    <s v="21320"/>
    <s v="DK"/>
    <s v="FR"/>
    <s v="113642"/>
    <s v="113642"/>
    <s v="999999"/>
    <s v="XT414559609TS"/>
    <s v="N"/>
    <s v="Transport"/>
    <s v="N"/>
    <s v="S"/>
    <s v="ZA"/>
    <n v="1.485"/>
    <s v="6C"/>
    <n v="10.02"/>
  </r>
  <r>
    <x v="3"/>
    <s v="2"/>
    <n v="46168"/>
    <s v="53844"/>
    <s v="21320"/>
    <s v="DE"/>
    <s v="FR"/>
    <s v="113519"/>
    <s v="113519"/>
    <s v="999999"/>
    <s v="XT414563121TS"/>
    <s v="N"/>
    <s v="Transport"/>
    <s v="N"/>
    <s v="S"/>
    <s v="ZA"/>
    <n v="1.306"/>
    <s v="6C"/>
    <n v="5.88"/>
  </r>
  <r>
    <x v="3"/>
    <s v="2"/>
    <n v="46168"/>
    <s v="1012 NG"/>
    <s v="21320"/>
    <s v="NL"/>
    <s v="FR"/>
    <s v="114418"/>
    <s v="114418"/>
    <s v="999999"/>
    <s v="XT414564144TS"/>
    <s v="N"/>
    <s v="Transport"/>
    <s v="N"/>
    <s v="S"/>
    <s v="ZA"/>
    <n v="4.427"/>
    <s v="6C"/>
    <n v="9.69"/>
  </r>
  <r>
    <x v="3"/>
    <s v="2"/>
    <n v="46168"/>
    <s v="81373"/>
    <s v="21320"/>
    <s v="DE"/>
    <s v="FR"/>
    <s v="112601"/>
    <s v="112601"/>
    <s v="999999"/>
    <s v="XT414565564TS"/>
    <s v="N"/>
    <s v="Transport"/>
    <s v="N"/>
    <s v="S"/>
    <s v="ZA"/>
    <n v="4.365"/>
    <s v="6C"/>
    <n v="9.69"/>
  </r>
  <r>
    <x v="3"/>
    <s v="2"/>
    <n v="46168"/>
    <s v="9300"/>
    <s v="21320"/>
    <s v="BE"/>
    <s v="FR"/>
    <s v="114046"/>
    <s v="114046"/>
    <s v="999999"/>
    <s v="XT414566043TS"/>
    <s v="N"/>
    <s v="Transport"/>
    <s v="N"/>
    <s v="S"/>
    <s v="ZA"/>
    <n v="0.8100000000000001"/>
    <s v="6C"/>
    <n v="4.95"/>
  </r>
  <r>
    <x v="3"/>
    <s v="2"/>
    <n v="46168"/>
    <s v="64546"/>
    <s v="21320"/>
    <s v="DE"/>
    <s v="FR"/>
    <s v="113447"/>
    <s v="113447"/>
    <s v="999999"/>
    <s v="XT414566065TS"/>
    <s v="N"/>
    <s v="Transport"/>
    <s v="N"/>
    <s v="S"/>
    <s v="ZA"/>
    <n v="4.532"/>
    <s v="6C"/>
    <n v="9.69"/>
  </r>
  <r>
    <x v="3"/>
    <s v="2"/>
    <n v="46168"/>
    <s v="1110"/>
    <s v="21320"/>
    <s v="AT"/>
    <s v="FR"/>
    <s v="113903"/>
    <s v="113903"/>
    <s v="999999"/>
    <s v="XT414566715TS"/>
    <s v="N"/>
    <s v="Transport"/>
    <s v="N"/>
    <s v="S"/>
    <s v="ZA"/>
    <n v="4.166"/>
    <s v="6C"/>
    <n v="13.83"/>
  </r>
  <r>
    <x v="3"/>
    <s v="2"/>
    <n v="46168"/>
    <s v="28007"/>
    <s v="21320"/>
    <s v="ES"/>
    <s v="FR"/>
    <s v="113371"/>
    <s v="113371"/>
    <s v="999999"/>
    <s v="XT414566834TS"/>
    <s v="N"/>
    <s v="Transport"/>
    <s v="N"/>
    <s v="S"/>
    <s v="ZA"/>
    <n v="0.576"/>
    <s v="6C"/>
    <n v="6.62"/>
  </r>
  <r>
    <x v="3"/>
    <s v="2"/>
    <n v="46168"/>
    <s v="79112"/>
    <s v="21320"/>
    <s v="DE"/>
    <s v="FR"/>
    <s v="112258"/>
    <s v="112258"/>
    <s v="999999"/>
    <s v="XT414567843TS"/>
    <s v="N"/>
    <s v="Transport"/>
    <s v="N"/>
    <s v="S"/>
    <s v="ZA"/>
    <n v="0.874"/>
    <s v="6C"/>
    <n v="5.55"/>
  </r>
  <r>
    <x v="3"/>
    <s v="2"/>
    <n v="46168"/>
    <s v="13125"/>
    <s v="21320"/>
    <s v="DE"/>
    <s v="FR"/>
    <s v="113301"/>
    <s v="113301"/>
    <s v="999999"/>
    <s v="XT414567857TS"/>
    <s v="N"/>
    <s v="Transport"/>
    <s v="N"/>
    <s v="S"/>
    <s v="ZA"/>
    <n v="0.17"/>
    <s v="6C"/>
    <n v="5.33"/>
  </r>
  <r>
    <x v="3"/>
    <s v="2"/>
    <n v="46168"/>
    <s v="61440"/>
    <s v="21320"/>
    <s v="DE"/>
    <s v="FR"/>
    <s v="112889"/>
    <s v="112889"/>
    <s v="999999"/>
    <s v="XT414568747TS"/>
    <s v="N"/>
    <s v="Transport"/>
    <s v="N"/>
    <s v="S"/>
    <s v="ZA"/>
    <n v="0.57"/>
    <s v="6C"/>
    <n v="5.55"/>
  </r>
  <r>
    <x v="3"/>
    <s v="2"/>
    <n v="46168"/>
    <s v="93133"/>
    <s v="21320"/>
    <s v="DE"/>
    <s v="FR"/>
    <s v="114451"/>
    <s v="114451"/>
    <s v="999999"/>
    <s v="XT414569504TS"/>
    <s v="N"/>
    <s v="Transport"/>
    <s v="N"/>
    <s v="S"/>
    <s v="ZA"/>
    <n v="4.266"/>
    <s v="6C"/>
    <n v="9.69"/>
  </r>
  <r>
    <x v="3"/>
    <s v="2"/>
    <n v="46168"/>
    <s v="66620"/>
    <s v="21320"/>
    <s v="DE"/>
    <s v="FR"/>
    <s v="112915"/>
    <s v="112915"/>
    <s v="999999"/>
    <s v="XT414569725TS"/>
    <s v="N"/>
    <s v="Transport"/>
    <s v="N"/>
    <s v="S"/>
    <s v="ZA"/>
    <n v="4.678"/>
    <s v="6C"/>
    <n v="9.69"/>
  </r>
  <r>
    <x v="3"/>
    <s v="2"/>
    <n v="46168"/>
    <s v="93133"/>
    <s v="21320"/>
    <s v="DE"/>
    <s v="FR"/>
    <s v="113376"/>
    <s v="113376"/>
    <s v="999999"/>
    <s v="XT414569742TS"/>
    <s v="N"/>
    <s v="Transport"/>
    <s v="N"/>
    <s v="S"/>
    <s v="ZA"/>
    <n v="0.18"/>
    <s v="6C"/>
    <n v="5.33"/>
  </r>
  <r>
    <x v="3"/>
    <s v="2"/>
    <n v="46168"/>
    <s v="63477"/>
    <s v="21320"/>
    <s v="DE"/>
    <s v="FR"/>
    <s v="113625"/>
    <s v="113625"/>
    <s v="999999"/>
    <s v="XT414569892TS"/>
    <s v="N"/>
    <s v="Transport"/>
    <s v="N"/>
    <s v="S"/>
    <s v="ZA"/>
    <n v="1.21"/>
    <s v="6C"/>
    <n v="5.88"/>
  </r>
  <r>
    <x v="3"/>
    <s v="2"/>
    <n v="46168"/>
    <s v="3452 MK"/>
    <s v="21320"/>
    <s v="NL"/>
    <s v="FR"/>
    <s v="114266"/>
    <s v="114266"/>
    <s v="999999"/>
    <s v="XT414572361TS"/>
    <s v="N"/>
    <s v="Transport"/>
    <s v="N"/>
    <s v="S"/>
    <s v="ZA"/>
    <n v="5.114"/>
    <s v="6C"/>
    <n v="10.35"/>
  </r>
  <r>
    <x v="3"/>
    <s v="2"/>
    <n v="46168"/>
    <s v="65779"/>
    <s v="21320"/>
    <s v="DE"/>
    <s v="FR"/>
    <s v="112658"/>
    <s v="112658"/>
    <s v="999999"/>
    <s v="XT414572534TS"/>
    <s v="N"/>
    <s v="Transport"/>
    <s v="N"/>
    <s v="S"/>
    <s v="ZA"/>
    <n v="5.848"/>
    <s v="6C"/>
    <n v="10.35"/>
  </r>
  <r>
    <x v="3"/>
    <s v="2"/>
    <n v="46168"/>
    <s v="70378"/>
    <s v="21320"/>
    <s v="DE"/>
    <s v="FR"/>
    <s v="113991"/>
    <s v="113991"/>
    <s v="999999"/>
    <s v="XT414573866TS"/>
    <s v="N"/>
    <s v="Transport"/>
    <s v="N"/>
    <s v="S"/>
    <s v="ZA"/>
    <n v="0.13"/>
    <s v="6C"/>
    <n v="5.33"/>
  </r>
  <r>
    <x v="3"/>
    <s v="2"/>
    <n v="46169"/>
    <s v="40239"/>
    <s v="21320"/>
    <s v="DE"/>
    <s v="FR"/>
    <s v="112454"/>
    <s v="112454"/>
    <s v="999999"/>
    <s v="XT414575592TS"/>
    <s v="N"/>
    <s v="Transport"/>
    <s v="N"/>
    <s v="S"/>
    <s v="ZA"/>
    <n v="0.4"/>
    <s v="6C"/>
    <n v="5.33"/>
  </r>
  <r>
    <x v="3"/>
    <s v="2"/>
    <n v="46169"/>
    <s v="80335"/>
    <s v="21320"/>
    <s v="DE"/>
    <s v="FR"/>
    <s v="112941"/>
    <s v="112941"/>
    <s v="999999"/>
    <s v="XT414577939TS"/>
    <s v="N"/>
    <s v="Transport"/>
    <s v="N"/>
    <s v="S"/>
    <s v="ZA"/>
    <n v="0.24"/>
    <s v="6C"/>
    <n v="5.33"/>
  </r>
  <r>
    <x v="3"/>
    <s v="2"/>
    <n v="46169"/>
    <s v="47012"/>
    <s v="21320"/>
    <s v="ES"/>
    <s v="FR"/>
    <s v="110735"/>
    <s v="110735"/>
    <s v="999999"/>
    <s v="XT414578276TS"/>
    <s v="N"/>
    <s v="Transport"/>
    <s v="N"/>
    <s v="S"/>
    <s v="ZA"/>
    <n v="1.67"/>
    <s v="6C"/>
    <n v="6.95"/>
  </r>
  <r>
    <x v="3"/>
    <s v="2"/>
    <n v="46169"/>
    <s v="85445"/>
    <s v="21320"/>
    <s v="DE"/>
    <s v="FR"/>
    <s v="111060"/>
    <s v="111060"/>
    <s v="999999"/>
    <s v="XT414582845TS"/>
    <s v="N"/>
    <s v="Transport"/>
    <s v="N"/>
    <s v="S"/>
    <s v="ZA"/>
    <n v="0.4"/>
    <s v="6C"/>
    <n v="5.33"/>
  </r>
  <r>
    <x v="3"/>
    <s v="2"/>
    <n v="46169"/>
    <s v="65185"/>
    <s v="21320"/>
    <s v="DE"/>
    <s v="FR"/>
    <s v="112223"/>
    <s v="112223"/>
    <s v="999999"/>
    <s v="XT414583191TS"/>
    <s v="N"/>
    <s v="Transport"/>
    <s v="N"/>
    <s v="S"/>
    <s v="ZA"/>
    <n v="1.05"/>
    <s v="6C"/>
    <n v="5.88"/>
  </r>
  <r>
    <x v="3"/>
    <s v="2"/>
    <n v="46169"/>
    <s v="13500"/>
    <s v="21320"/>
    <s v="ES"/>
    <s v="FR"/>
    <s v="113624"/>
    <s v="113624"/>
    <s v="999999"/>
    <s v="XT414583506TS"/>
    <s v="N"/>
    <s v="Transport"/>
    <s v="N"/>
    <s v="S"/>
    <s v="ZA"/>
    <n v="0.08"/>
    <s v="6C"/>
    <n v="6.4"/>
  </r>
  <r>
    <x v="3"/>
    <s v="2"/>
    <n v="46169"/>
    <s v="3010"/>
    <s v="21320"/>
    <s v="BE"/>
    <s v="FR"/>
    <s v="114693"/>
    <s v="114693"/>
    <s v="999999"/>
    <s v="XT414583656TS"/>
    <s v="N"/>
    <s v="Transport"/>
    <s v="N"/>
    <s v="S"/>
    <s v="ZA"/>
    <n v="0.29"/>
    <s v="6C"/>
    <n v="4.84"/>
  </r>
  <r>
    <x v="3"/>
    <s v="2"/>
    <n v="46169"/>
    <s v="91080"/>
    <s v="21320"/>
    <s v="DE"/>
    <s v="FR"/>
    <s v="112632"/>
    <s v="112632"/>
    <s v="999999"/>
    <s v="XT414584665TS"/>
    <s v="N"/>
    <s v="Transport"/>
    <s v="N"/>
    <s v="S"/>
    <s v="ZA"/>
    <n v="0.21"/>
    <s v="6C"/>
    <n v="5.33"/>
  </r>
  <r>
    <x v="3"/>
    <s v="2"/>
    <n v="46169"/>
    <s v="82319"/>
    <s v="21320"/>
    <s v="DE"/>
    <s v="FR"/>
    <s v="113038"/>
    <s v="113038"/>
    <s v="999999"/>
    <s v="XT414586811TS"/>
    <s v="N"/>
    <s v="Transport"/>
    <s v="N"/>
    <s v="S"/>
    <s v="ZA"/>
    <n v="4.532"/>
    <s v="6C"/>
    <n v="9.69"/>
  </r>
  <r>
    <x v="3"/>
    <s v="2"/>
    <n v="46169"/>
    <s v="71729"/>
    <s v="21320"/>
    <s v="DE"/>
    <s v="FR"/>
    <s v="112865"/>
    <s v="112865"/>
    <s v="999999"/>
    <s v="XT414587715TS"/>
    <s v="N"/>
    <s v="Transport"/>
    <s v="N"/>
    <s v="S"/>
    <s v="ZA"/>
    <n v="0.17"/>
    <s v="6C"/>
    <n v="5.33"/>
  </r>
  <r>
    <x v="3"/>
    <s v="2"/>
    <n v="46169"/>
    <s v="61440"/>
    <s v="21320"/>
    <s v="DE"/>
    <s v="FR"/>
    <s v="114731"/>
    <s v="114731"/>
    <s v="999999"/>
    <s v="XT414589398TS"/>
    <s v="N"/>
    <s v="Transport"/>
    <s v="N"/>
    <s v="S"/>
    <s v="ZA"/>
    <n v="0.07000000000000001"/>
    <s v="6C"/>
    <n v="5.33"/>
  </r>
  <r>
    <x v="3"/>
    <s v="2"/>
    <n v="46169"/>
    <s v="90427"/>
    <s v="21320"/>
    <s v="DE"/>
    <s v="FR"/>
    <s v="112449"/>
    <s v="112449"/>
    <s v="999999"/>
    <s v="XT414590705TS"/>
    <s v="N"/>
    <s v="Transport"/>
    <s v="N"/>
    <s v="S"/>
    <s v="ZA"/>
    <n v="5.658"/>
    <s v="6C"/>
    <n v="10.35"/>
  </r>
  <r>
    <x v="3"/>
    <s v="2"/>
    <n v="46169"/>
    <s v="2273 XZ"/>
    <s v="21320"/>
    <s v="NL"/>
    <s v="FR"/>
    <s v="114772"/>
    <s v="114772"/>
    <s v="999999"/>
    <s v="XT414593004TS"/>
    <s v="N"/>
    <s v="Transport"/>
    <s v="N"/>
    <s v="S"/>
    <s v="ZA"/>
    <n v="0.1"/>
    <s v="6C"/>
    <n v="5.33"/>
  </r>
  <r>
    <x v="3"/>
    <s v="2"/>
    <n v="46169"/>
    <s v="93133"/>
    <s v="21320"/>
    <s v="DE"/>
    <s v="FR"/>
    <s v="114451"/>
    <s v="114451"/>
    <s v="999999"/>
    <s v="XT414594676TS"/>
    <s v="N"/>
    <s v="Transport"/>
    <s v="N"/>
    <s v="S"/>
    <s v="ZA"/>
    <n v="0.19"/>
    <s v="6C"/>
    <n v="5.33"/>
  </r>
  <r>
    <x v="3"/>
    <s v="2"/>
    <n v="46169"/>
    <s v="39638"/>
    <s v="21320"/>
    <s v="DE"/>
    <s v="FR"/>
    <s v="114113"/>
    <s v="114113"/>
    <s v="999999"/>
    <s v="XT414596717TS"/>
    <s v="N"/>
    <s v="Transport"/>
    <s v="N"/>
    <s v="S"/>
    <s v="ZA"/>
    <n v="0.22"/>
    <s v="6C"/>
    <n v="5.33"/>
  </r>
  <r>
    <x v="3"/>
    <s v="2"/>
    <n v="46169"/>
    <s v="65199"/>
    <s v="21320"/>
    <s v="DE"/>
    <s v="FR"/>
    <s v="114829"/>
    <s v="114829"/>
    <s v="999999"/>
    <s v="XT414600836TS"/>
    <s v="N"/>
    <s v="Transport"/>
    <s v="N"/>
    <s v="S"/>
    <s v="ZA"/>
    <n v="4.678"/>
    <s v="6C"/>
    <n v="9.69"/>
  </r>
  <r>
    <x v="3"/>
    <s v="2"/>
    <n v="46169"/>
    <s v="74376"/>
    <s v="21320"/>
    <s v="DE"/>
    <s v="FR"/>
    <s v="110694"/>
    <s v="110694"/>
    <s v="999999"/>
    <s v="XT414600867TS"/>
    <s v="N"/>
    <s v="Transport"/>
    <s v="N"/>
    <s v="S"/>
    <s v="ZA"/>
    <n v="0.09"/>
    <s v="6C"/>
    <n v="5.33"/>
  </r>
  <r>
    <x v="3"/>
    <s v="2"/>
    <n v="46169"/>
    <s v="50259"/>
    <s v="21320"/>
    <s v="DE"/>
    <s v="FR"/>
    <s v="108252"/>
    <s v="108252"/>
    <s v="999999"/>
    <s v="XT414601160TS"/>
    <s v="N"/>
    <s v="Transport"/>
    <s v="N"/>
    <s v="S"/>
    <s v="ZA"/>
    <n v="0.5"/>
    <s v="6C"/>
    <n v="5.33"/>
  </r>
  <r>
    <x v="3"/>
    <s v="2"/>
    <n v="46169"/>
    <s v="12683"/>
    <s v="21320"/>
    <s v="DE"/>
    <s v="FR"/>
    <s v="114338"/>
    <s v="114338"/>
    <s v="999999"/>
    <s v="XT414601553TS"/>
    <s v="N"/>
    <s v="Transport"/>
    <s v="N"/>
    <s v="S"/>
    <s v="ZA"/>
    <n v="4.365"/>
    <s v="6C"/>
    <n v="9.69"/>
  </r>
  <r>
    <x v="3"/>
    <s v="2"/>
    <n v="46169"/>
    <s v="86663"/>
    <s v="21320"/>
    <s v="DE"/>
    <s v="FR"/>
    <s v="114915"/>
    <s v="114915"/>
    <s v="999999"/>
    <s v="XT414602179TS"/>
    <s v="N"/>
    <s v="Transport"/>
    <s v="N"/>
    <s v="S"/>
    <s v="ZA"/>
    <n v="0.67"/>
    <s v="6C"/>
    <n v="5.55"/>
  </r>
  <r>
    <x v="3"/>
    <s v="2"/>
    <n v="46169"/>
    <s v="167 33"/>
    <s v="21320"/>
    <s v="SE"/>
    <s v="FR"/>
    <s v="110620"/>
    <s v="110620"/>
    <s v="999999"/>
    <s v="XT414603948TS"/>
    <s v="N"/>
    <s v="Transport"/>
    <s v="N"/>
    <s v="S"/>
    <s v="ZA"/>
    <n v="4.532"/>
    <s v="6C"/>
    <n v="14.68"/>
  </r>
  <r>
    <x v="3"/>
    <s v="2"/>
    <n v="46169"/>
    <s v="167 33"/>
    <s v="21320"/>
    <s v="SE"/>
    <s v="FR"/>
    <s v="111640"/>
    <s v="111640"/>
    <s v="999999"/>
    <s v="XT414603996TS"/>
    <s v="N"/>
    <s v="Transport"/>
    <s v="N"/>
    <s v="S"/>
    <s v="ZA"/>
    <n v="4.532"/>
    <s v="6C"/>
    <n v="14.68"/>
  </r>
  <r>
    <x v="3"/>
    <s v="2"/>
    <n v="46169"/>
    <s v="86929"/>
    <s v="21320"/>
    <s v="DE"/>
    <s v="FR"/>
    <s v="114799"/>
    <s v="114799"/>
    <s v="999999"/>
    <s v="XT414606462TS"/>
    <s v="N"/>
    <s v="Transport"/>
    <s v="N"/>
    <s v="S"/>
    <s v="ZA"/>
    <n v="0.21"/>
    <s v="6C"/>
    <n v="5.33"/>
  </r>
  <r>
    <x v="3"/>
    <s v="2"/>
    <n v="46169"/>
    <s v="34117"/>
    <s v="21320"/>
    <s v="DE"/>
    <s v="FR"/>
    <s v="113918"/>
    <s v="113918"/>
    <s v="999999"/>
    <s v="XT414606935TS"/>
    <s v="N"/>
    <s v="Transport"/>
    <s v="N"/>
    <s v="S"/>
    <s v="ZA"/>
    <n v="1.79"/>
    <s v="6C"/>
    <n v="5.88"/>
  </r>
  <r>
    <x v="3"/>
    <s v="2"/>
    <n v="46169"/>
    <s v="1086 XT"/>
    <s v="21320"/>
    <s v="NL"/>
    <s v="FR"/>
    <s v="111798"/>
    <s v="111798"/>
    <s v="999999"/>
    <s v="XT414606961TS"/>
    <s v="N"/>
    <s v="Transport"/>
    <s v="N"/>
    <s v="S"/>
    <s v="ZA"/>
    <n v="4.678"/>
    <s v="6C"/>
    <n v="9.69"/>
  </r>
  <r>
    <x v="3"/>
    <s v="2"/>
    <n v="46170"/>
    <s v="60438"/>
    <s v="21320"/>
    <s v="DE"/>
    <s v="FR"/>
    <s v="112289"/>
    <s v="112289"/>
    <s v="999999"/>
    <s v="XT414609424TS"/>
    <s v="N"/>
    <s v="Transport"/>
    <s v="N"/>
    <s v="S"/>
    <s v="ZA"/>
    <n v="0.28"/>
    <s v="6C"/>
    <n v="5.33"/>
  </r>
  <r>
    <x v="3"/>
    <s v="2"/>
    <n v="46170"/>
    <s v="7422 NS"/>
    <s v="21320"/>
    <s v="NL"/>
    <s v="FR"/>
    <s v="113604"/>
    <s v="113604"/>
    <s v="999999"/>
    <s v="XT414611723TS"/>
    <s v="N"/>
    <s v="Transport"/>
    <s v="N"/>
    <s v="S"/>
    <s v="ZA"/>
    <n v="0.35"/>
    <s v="6C"/>
    <n v="5.33"/>
  </r>
  <r>
    <x v="3"/>
    <s v="2"/>
    <n v="46170"/>
    <s v="47799"/>
    <s v="21320"/>
    <s v="DE"/>
    <s v="FR"/>
    <s v="114362"/>
    <s v="114362"/>
    <s v="999999"/>
    <s v="XT414615963TS"/>
    <s v="N"/>
    <s v="Transport"/>
    <s v="N"/>
    <s v="S"/>
    <s v="ZA"/>
    <n v="0.22"/>
    <s v="6C"/>
    <n v="5.33"/>
  </r>
  <r>
    <x v="3"/>
    <s v="2"/>
    <n v="46170"/>
    <s v="28290"/>
    <s v="21320"/>
    <s v="ES"/>
    <s v="FR"/>
    <s v="110582"/>
    <s v="110582"/>
    <s v="999999"/>
    <s v="XT414616938TS"/>
    <s v="N"/>
    <s v="Transport"/>
    <s v="N"/>
    <s v="S"/>
    <s v="ZA"/>
    <n v="0.05"/>
    <s v="6C"/>
    <n v="6.4"/>
  </r>
  <r>
    <x v="3"/>
    <s v="2"/>
    <n v="46170"/>
    <s v="5688 JT"/>
    <s v="21320"/>
    <s v="NL"/>
    <s v="FR"/>
    <s v="114535"/>
    <s v="114535"/>
    <s v="999999"/>
    <s v="XT414617195TS"/>
    <s v="N"/>
    <s v="Transport"/>
    <s v="N"/>
    <s v="S"/>
    <s v="ZA"/>
    <n v="1.775"/>
    <s v="6C"/>
    <n v="5.88"/>
  </r>
  <r>
    <x v="3"/>
    <s v="2"/>
    <n v="46170"/>
    <s v="63579"/>
    <s v="21320"/>
    <s v="DE"/>
    <s v="FR"/>
    <s v="110290"/>
    <s v="110290"/>
    <s v="999999"/>
    <s v="XT414619497TS"/>
    <s v="N"/>
    <s v="Transport"/>
    <s v="N"/>
    <s v="S"/>
    <s v="ZA"/>
    <n v="0.04"/>
    <s v="6C"/>
    <n v="5.33"/>
  </r>
  <r>
    <x v="3"/>
    <s v="2"/>
    <n v="46170"/>
    <s v="87569"/>
    <s v="21320"/>
    <s v="DE"/>
    <s v="FR"/>
    <s v="114768"/>
    <s v="114768"/>
    <s v="999999"/>
    <s v="XT414620124TS"/>
    <s v="N"/>
    <s v="Transport"/>
    <s v="N"/>
    <s v="S"/>
    <s v="ZA"/>
    <n v="0.14"/>
    <s v="6C"/>
    <n v="5.33"/>
  </r>
  <r>
    <x v="3"/>
    <s v="2"/>
    <n v="46170"/>
    <s v="4040"/>
    <s v="21320"/>
    <s v="AT"/>
    <s v="FR"/>
    <s v="109619"/>
    <s v="109619"/>
    <s v="999999"/>
    <s v="XT414620402TS"/>
    <s v="N"/>
    <s v="Transport"/>
    <s v="N"/>
    <s v="S"/>
    <s v="ZA"/>
    <n v="0.1"/>
    <s v="6C"/>
    <n v="9.470000000000001"/>
  </r>
  <r>
    <x v="3"/>
    <s v="2"/>
    <n v="46170"/>
    <s v="72074"/>
    <s v="21320"/>
    <s v="DE"/>
    <s v="FR"/>
    <s v="114774"/>
    <s v="114774"/>
    <s v="999999"/>
    <s v="XT414620875TS"/>
    <s v="N"/>
    <s v="Transport"/>
    <s v="N"/>
    <s v="S"/>
    <s v="ZA"/>
    <n v="4.532"/>
    <s v="6C"/>
    <n v="9.69"/>
  </r>
  <r>
    <x v="3"/>
    <s v="2"/>
    <n v="46170"/>
    <s v="87569"/>
    <s v="21320"/>
    <s v="DE"/>
    <s v="FR"/>
    <s v="114768"/>
    <s v="114768"/>
    <s v="999999"/>
    <s v="XT414622244TS"/>
    <s v="N"/>
    <s v="Transport"/>
    <s v="N"/>
    <s v="S"/>
    <s v="ZA"/>
    <n v="0.14"/>
    <s v="6C"/>
    <n v="5.33"/>
  </r>
  <r>
    <x v="3"/>
    <s v="2"/>
    <n v="46170"/>
    <s v="80802"/>
    <s v="21320"/>
    <s v="DE"/>
    <s v="FR"/>
    <s v="112810"/>
    <s v="112810"/>
    <s v="999999"/>
    <s v="XT414622301TS"/>
    <s v="N"/>
    <s v="Transport"/>
    <s v="N"/>
    <s v="S"/>
    <s v="ZA"/>
    <n v="0.03"/>
    <s v="6C"/>
    <n v="5.33"/>
  </r>
  <r>
    <x v="3"/>
    <s v="2"/>
    <n v="46170"/>
    <s v="8361"/>
    <s v="21320"/>
    <s v="DK"/>
    <s v="FR"/>
    <s v="107565"/>
    <s v="107565"/>
    <s v="999999"/>
    <s v="XT414622536TS"/>
    <s v="N"/>
    <s v="Transport"/>
    <s v="N"/>
    <s v="S"/>
    <s v="ZA"/>
    <n v="0.21"/>
    <s v="6C"/>
    <n v="9.470000000000001"/>
  </r>
  <r>
    <x v="3"/>
    <s v="2"/>
    <n v="46170"/>
    <s v="4020"/>
    <s v="21320"/>
    <s v="AT"/>
    <s v="FR"/>
    <s v="111817"/>
    <s v="111817"/>
    <s v="999999"/>
    <s v="XT414623117TS"/>
    <s v="N"/>
    <s v="Transport"/>
    <s v="N"/>
    <s v="S"/>
    <s v="ZA"/>
    <n v="3.72"/>
    <s v="6C"/>
    <n v="13.17"/>
  </r>
  <r>
    <x v="3"/>
    <s v="2"/>
    <n v="46170"/>
    <s v="77880"/>
    <s v="21320"/>
    <s v="DE"/>
    <s v="FR"/>
    <s v="113960"/>
    <s v="113960"/>
    <s v="999999"/>
    <s v="XT414623474TS"/>
    <s v="N"/>
    <s v="Transport"/>
    <s v="N"/>
    <s v="S"/>
    <s v="ZA"/>
    <n v="0.13"/>
    <s v="6C"/>
    <n v="5.33"/>
  </r>
  <r>
    <x v="3"/>
    <s v="2"/>
    <n v="46170"/>
    <s v="15898"/>
    <s v="21320"/>
    <s v="ES"/>
    <s v="FR"/>
    <s v="112524"/>
    <s v="112524"/>
    <s v="999999"/>
    <s v="XT414623810TS"/>
    <s v="N"/>
    <s v="Transport"/>
    <s v="N"/>
    <s v="S"/>
    <s v="ZA"/>
    <n v="0.32"/>
    <s v="6C"/>
    <n v="6.4"/>
  </r>
  <r>
    <x v="3"/>
    <s v="2"/>
    <n v="46170"/>
    <s v="50997"/>
    <s v="21320"/>
    <s v="DE"/>
    <s v="FR"/>
    <s v="116343"/>
    <s v="116343"/>
    <s v="999999"/>
    <s v="XT414624041TS"/>
    <s v="N"/>
    <s v="Transport"/>
    <s v="N"/>
    <s v="S"/>
    <s v="ZA"/>
    <n v="0.73"/>
    <s v="6C"/>
    <n v="5.55"/>
  </r>
  <r>
    <x v="3"/>
    <s v="2"/>
    <n v="46170"/>
    <s v="91275"/>
    <s v="21320"/>
    <s v="DE"/>
    <s v="FR"/>
    <s v="113767"/>
    <s v="113767"/>
    <s v="999999"/>
    <s v="XT414624832TS"/>
    <s v="N"/>
    <s v="Transport"/>
    <s v="N"/>
    <s v="S"/>
    <s v="ZA"/>
    <n v="0.32"/>
    <s v="6C"/>
    <n v="5.33"/>
  </r>
  <r>
    <x v="3"/>
    <s v="2"/>
    <n v="46170"/>
    <s v="1230"/>
    <s v="21320"/>
    <s v="AT"/>
    <s v="FR"/>
    <s v="114312"/>
    <s v="114312"/>
    <s v="999999"/>
    <s v="XT414625444TS"/>
    <s v="N"/>
    <s v="Transport"/>
    <s v="N"/>
    <s v="S"/>
    <s v="ZA"/>
    <n v="0.12"/>
    <s v="6C"/>
    <n v="9.470000000000001"/>
  </r>
  <r>
    <x v="3"/>
    <s v="2"/>
    <n v="46170"/>
    <s v="93059"/>
    <s v="21320"/>
    <s v="DE"/>
    <s v="FR"/>
    <s v="115080"/>
    <s v="115080"/>
    <s v="999999"/>
    <s v="XT414625719TS"/>
    <s v="N"/>
    <s v="Transport"/>
    <s v="N"/>
    <s v="S"/>
    <s v="ZA"/>
    <n v="0.18"/>
    <s v="6C"/>
    <n v="5.33"/>
  </r>
  <r>
    <x v="3"/>
    <s v="2"/>
    <n v="46170"/>
    <s v="24790"/>
    <s v="21320"/>
    <s v="DE"/>
    <s v="FR"/>
    <s v="114260"/>
    <s v="114260"/>
    <s v="999999"/>
    <s v="XT414625753TS"/>
    <s v="N"/>
    <s v="Transport"/>
    <s v="N"/>
    <s v="S"/>
    <s v="ZA"/>
    <n v="0.17"/>
    <s v="6C"/>
    <n v="5.33"/>
  </r>
  <r>
    <x v="3"/>
    <s v="2"/>
    <n v="46170"/>
    <s v="61381"/>
    <s v="21320"/>
    <s v="DE"/>
    <s v="FR"/>
    <s v="115465"/>
    <s v="115465"/>
    <s v="999999"/>
    <s v="XT414626135TS"/>
    <s v="N"/>
    <s v="Transport"/>
    <s v="N"/>
    <s v="S"/>
    <s v="ZA"/>
    <n v="4.266"/>
    <s v="6C"/>
    <n v="9.69"/>
  </r>
  <r>
    <x v="3"/>
    <s v="2"/>
    <n v="46170"/>
    <s v="6020"/>
    <s v="21320"/>
    <s v="AT"/>
    <s v="FR"/>
    <s v="117140"/>
    <s v="117140"/>
    <s v="999999"/>
    <s v="XT414629738TS"/>
    <s v="N"/>
    <s v="Transport"/>
    <s v="N"/>
    <s v="S"/>
    <s v="ZA"/>
    <n v="0.29"/>
    <s v="6C"/>
    <n v="9.470000000000001"/>
  </r>
  <r>
    <x v="3"/>
    <s v="2"/>
    <n v="46170"/>
    <s v="3090"/>
    <s v="21320"/>
    <s v="BE"/>
    <s v="FR"/>
    <s v="117311"/>
    <s v="117311"/>
    <s v="999999"/>
    <s v="XT414633595TS"/>
    <s v="N"/>
    <s v="Transport"/>
    <s v="N"/>
    <s v="S"/>
    <s v="ZA"/>
    <n v="4.532"/>
    <s v="6C"/>
    <n v="9.199999999999999"/>
  </r>
  <r>
    <x v="3"/>
    <s v="2"/>
    <n v="46170"/>
    <s v="3480"/>
    <s v="21320"/>
    <s v="DK"/>
    <s v="FR"/>
    <s v="114335"/>
    <s v="114335"/>
    <s v="999999"/>
    <s v="XT414634300TS"/>
    <s v="N"/>
    <s v="Transport"/>
    <s v="N"/>
    <s v="S"/>
    <s v="ZA"/>
    <n v="0.03"/>
    <s v="6C"/>
    <n v="9.470000000000001"/>
  </r>
  <r>
    <x v="3"/>
    <s v="2"/>
    <n v="46170"/>
    <s v="6108"/>
    <s v="21320"/>
    <s v="AT"/>
    <s v="FR"/>
    <s v="116585"/>
    <s v="116585"/>
    <s v="999999"/>
    <s v="XT414634830TS"/>
    <s v="N"/>
    <s v="Transport"/>
    <s v="N"/>
    <s v="S"/>
    <s v="ZA"/>
    <n v="0.13"/>
    <s v="6C"/>
    <n v="9.470000000000001"/>
  </r>
  <r>
    <x v="3"/>
    <s v="2"/>
    <n v="46170"/>
    <s v="86415"/>
    <s v="21320"/>
    <s v="DE"/>
    <s v="FR"/>
    <s v="115815"/>
    <s v="115815"/>
    <s v="999999"/>
    <s v="XT414636053TS"/>
    <s v="N"/>
    <s v="Transport"/>
    <s v="N"/>
    <s v="S"/>
    <s v="ZA"/>
    <n v="0.53"/>
    <s v="6C"/>
    <n v="5.55"/>
  </r>
  <r>
    <x v="3"/>
    <s v="2"/>
    <n v="46170"/>
    <s v="56637"/>
    <s v="21320"/>
    <s v="DE"/>
    <s v="FR"/>
    <s v="116411"/>
    <s v="116411"/>
    <s v="999999"/>
    <s v="XT414636420TS"/>
    <s v="N"/>
    <s v="Transport"/>
    <s v="N"/>
    <s v="S"/>
    <s v="ZA"/>
    <n v="0.23"/>
    <s v="6C"/>
    <n v="5.33"/>
  </r>
  <r>
    <x v="3"/>
    <s v="2"/>
    <n v="46170"/>
    <s v="9300"/>
    <s v="21320"/>
    <s v="AT"/>
    <s v="FR"/>
    <s v="117327"/>
    <s v="117327"/>
    <s v="999999"/>
    <s v="XT414636535TS"/>
    <s v="N"/>
    <s v="Transport"/>
    <s v="N"/>
    <s v="S"/>
    <s v="ZA"/>
    <n v="4.678"/>
    <s v="6C"/>
    <n v="13.83"/>
  </r>
  <r>
    <x v="3"/>
    <s v="2"/>
    <n v="46170"/>
    <s v="7475 BC"/>
    <s v="21320"/>
    <s v="NL"/>
    <s v="FR"/>
    <s v="116816"/>
    <s v="116816"/>
    <s v="999999"/>
    <s v="XT414636552TS"/>
    <s v="N"/>
    <s v="Transport"/>
    <s v="N"/>
    <s v="S"/>
    <s v="ZA"/>
    <n v="0.21"/>
    <s v="6C"/>
    <n v="5.33"/>
  </r>
  <r>
    <x v="3"/>
    <s v="2"/>
    <n v="46170"/>
    <s v="97846"/>
    <s v="21320"/>
    <s v="DE"/>
    <s v="FR"/>
    <s v="115148"/>
    <s v="115148"/>
    <s v="999999"/>
    <s v="XT414636699TS"/>
    <s v="N"/>
    <s v="Transport"/>
    <s v="N"/>
    <s v="S"/>
    <s v="ZA"/>
    <n v="0.25"/>
    <s v="6C"/>
    <n v="5.33"/>
  </r>
  <r>
    <x v="3"/>
    <s v="2"/>
    <n v="46170"/>
    <s v="01689"/>
    <s v="21320"/>
    <s v="DE"/>
    <s v="FR"/>
    <s v="114141"/>
    <s v="114141"/>
    <s v="999999"/>
    <s v="XT414637969TS"/>
    <s v="N"/>
    <s v="Transport"/>
    <s v="N"/>
    <s v="S"/>
    <s v="ZA"/>
    <n v="0.39"/>
    <s v="6C"/>
    <n v="5.33"/>
  </r>
  <r>
    <x v="3"/>
    <s v="2"/>
    <n v="46170"/>
    <s v="2381"/>
    <s v="21320"/>
    <s v="BE"/>
    <s v="FR"/>
    <s v="115926"/>
    <s v="115926"/>
    <s v="999999"/>
    <s v="XT414638385TS"/>
    <s v="N"/>
    <s v="Transport"/>
    <s v="N"/>
    <s v="S"/>
    <s v="ZA"/>
    <n v="0.4"/>
    <s v="6C"/>
    <n v="4.84"/>
  </r>
  <r>
    <x v="3"/>
    <s v="2"/>
    <n v="46170"/>
    <s v="60327"/>
    <s v="21320"/>
    <s v="DE"/>
    <s v="FR"/>
    <s v="116170"/>
    <s v="116170"/>
    <s v="999999"/>
    <s v="XT414638417TS"/>
    <s v="N"/>
    <s v="Transport"/>
    <s v="N"/>
    <s v="S"/>
    <s v="ZA"/>
    <n v="0.23"/>
    <s v="6C"/>
    <n v="5.33"/>
  </r>
  <r>
    <x v="3"/>
    <s v="2"/>
    <n v="46170"/>
    <s v="97259"/>
    <s v="21320"/>
    <s v="DE"/>
    <s v="FR"/>
    <s v="117217"/>
    <s v="117217"/>
    <s v="999999"/>
    <s v="XT414638519TS"/>
    <s v="N"/>
    <s v="Transport"/>
    <s v="N"/>
    <s v="S"/>
    <s v="ZA"/>
    <n v="0.21"/>
    <s v="6C"/>
    <n v="5.33"/>
  </r>
  <r>
    <x v="3"/>
    <s v="2"/>
    <n v="46170"/>
    <s v="3300"/>
    <s v="21320"/>
    <s v="DK"/>
    <s v="FR"/>
    <s v="112651"/>
    <s v="112651"/>
    <s v="999999"/>
    <s v="XT414638995TS"/>
    <s v="N"/>
    <s v="Transport"/>
    <s v="N"/>
    <s v="S"/>
    <s v="ZA"/>
    <n v="0.23"/>
    <s v="6C"/>
    <n v="9.470000000000001"/>
  </r>
  <r>
    <x v="3"/>
    <s v="2"/>
    <n v="46170"/>
    <s v="50129"/>
    <s v="21320"/>
    <s v="DE"/>
    <s v="FR"/>
    <s v="117331"/>
    <s v="117331"/>
    <s v="999999"/>
    <s v="XT414639240TS"/>
    <s v="N"/>
    <s v="Transport"/>
    <s v="N"/>
    <s v="S"/>
    <s v="ZA"/>
    <n v="6.48"/>
    <s v="6C"/>
    <n v="11.01"/>
  </r>
  <r>
    <x v="3"/>
    <s v="2"/>
    <n v="46170"/>
    <s v="49134"/>
    <s v="21320"/>
    <s v="DE"/>
    <s v="FR"/>
    <s v="116153"/>
    <s v="116153"/>
    <s v="999999"/>
    <s v="XT414639531TS"/>
    <s v="N"/>
    <s v="Transport"/>
    <s v="N"/>
    <s v="S"/>
    <s v="ZA"/>
    <n v="0.26"/>
    <s v="6C"/>
    <n v="5.33"/>
  </r>
  <r>
    <x v="3"/>
    <s v="2"/>
    <n v="46170"/>
    <s v="80636"/>
    <s v="21320"/>
    <s v="DE"/>
    <s v="FR"/>
    <s v="117081"/>
    <s v="117081"/>
    <s v="999999"/>
    <s v="XT414639806TS"/>
    <s v="N"/>
    <s v="Transport"/>
    <s v="N"/>
    <s v="S"/>
    <s v="ZA"/>
    <n v="0.27"/>
    <s v="6C"/>
    <n v="5.33"/>
  </r>
  <r>
    <x v="3"/>
    <s v="2"/>
    <n v="46170"/>
    <s v="33605"/>
    <s v="21320"/>
    <s v="DE"/>
    <s v="FR"/>
    <s v="112741"/>
    <s v="112741"/>
    <s v="999999"/>
    <s v="XT414641464TS"/>
    <s v="N"/>
    <s v="Transport"/>
    <s v="N"/>
    <s v="S"/>
    <s v="ZA"/>
    <n v="0.89"/>
    <s v="6C"/>
    <n v="5.55"/>
  </r>
  <r>
    <x v="3"/>
    <s v="2"/>
    <n v="46171"/>
    <s v="8042"/>
    <s v="21320"/>
    <s v="AT"/>
    <s v="FR"/>
    <s v="114224"/>
    <s v="114224"/>
    <s v="999999"/>
    <s v="XT414642306TS"/>
    <s v="N"/>
    <s v="Transport"/>
    <s v="N"/>
    <s v="S"/>
    <s v="ZA"/>
    <n v="0.23"/>
    <s v="6C"/>
    <n v="9.470000000000001"/>
  </r>
  <r>
    <x v="3"/>
    <s v="2"/>
    <n v="46171"/>
    <s v="50674"/>
    <s v="21320"/>
    <s v="DE"/>
    <s v="FR"/>
    <s v="114483"/>
    <s v="114483"/>
    <s v="999999"/>
    <s v="XT414644341TS"/>
    <s v="N"/>
    <s v="Transport"/>
    <s v="N"/>
    <s v="S"/>
    <s v="ZA"/>
    <n v="0.46"/>
    <s v="6C"/>
    <n v="5.33"/>
  </r>
  <r>
    <x v="3"/>
    <s v="2"/>
    <n v="46171"/>
    <s v="9972"/>
    <s v="21320"/>
    <s v="AT"/>
    <s v="FR"/>
    <s v="115287"/>
    <s v="115287"/>
    <s v="999999"/>
    <s v="XT414644704TS"/>
    <s v="N"/>
    <s v="Transport"/>
    <s v="N"/>
    <s v="S"/>
    <s v="ZA"/>
    <n v="0.47"/>
    <s v="6C"/>
    <n v="9.470000000000001"/>
  </r>
  <r>
    <x v="3"/>
    <s v="2"/>
    <n v="46171"/>
    <s v="54292"/>
    <s v="21320"/>
    <s v="DE"/>
    <s v="FR"/>
    <s v="116998"/>
    <s v="116998"/>
    <s v="999999"/>
    <s v="XT414645979TS"/>
    <s v="N"/>
    <s v="Transport"/>
    <s v="N"/>
    <s v="S"/>
    <s v="ZA"/>
    <n v="0.06"/>
    <s v="6C"/>
    <n v="5.33"/>
  </r>
  <r>
    <x v="3"/>
    <s v="2"/>
    <n v="46171"/>
    <s v="71640"/>
    <s v="21320"/>
    <s v="DE"/>
    <s v="FR"/>
    <s v="115710"/>
    <s v="115710"/>
    <s v="999999"/>
    <s v="XT414649539TS"/>
    <s v="N"/>
    <s v="Transport"/>
    <s v="N"/>
    <s v="S"/>
    <s v="ZA"/>
    <n v="0.13"/>
    <s v="6C"/>
    <n v="5.33"/>
  </r>
  <r>
    <x v="3"/>
    <s v="2"/>
    <n v="46171"/>
    <s v="49090"/>
    <s v="21320"/>
    <s v="DE"/>
    <s v="FR"/>
    <s v="114575"/>
    <s v="114575"/>
    <s v="999999"/>
    <s v="XT414649746TS"/>
    <s v="N"/>
    <s v="Transport"/>
    <s v="N"/>
    <s v="S"/>
    <s v="ZA"/>
    <n v="0.5"/>
    <s v="6C"/>
    <n v="5.33"/>
  </r>
  <r>
    <x v="3"/>
    <s v="2"/>
    <n v="46171"/>
    <s v="8212 PA"/>
    <s v="21320"/>
    <s v="NL"/>
    <s v="FR"/>
    <s v="115027"/>
    <s v="115027"/>
    <s v="999999"/>
    <s v="XT414651719TS"/>
    <s v="N"/>
    <s v="Transport"/>
    <s v="N"/>
    <s v="S"/>
    <s v="ZA"/>
    <n v="5.069"/>
    <s v="6C"/>
    <n v="10.35"/>
  </r>
  <r>
    <x v="3"/>
    <s v="2"/>
    <n v="46171"/>
    <s v="61381"/>
    <s v="21320"/>
    <s v="DE"/>
    <s v="FR"/>
    <s v="117661"/>
    <s v="117661"/>
    <s v="999999"/>
    <s v="XT414652895TS"/>
    <s v="N"/>
    <s v="Transport"/>
    <s v="N"/>
    <s v="S"/>
    <s v="ZA"/>
    <n v="0.08"/>
    <s v="6C"/>
    <n v="5.33"/>
  </r>
  <r>
    <x v="3"/>
    <s v="2"/>
    <n v="46171"/>
    <s v="72581"/>
    <s v="21320"/>
    <s v="DE"/>
    <s v="FR"/>
    <s v="114324"/>
    <s v="114324"/>
    <s v="999999"/>
    <s v="XT414653839TS"/>
    <s v="N"/>
    <s v="Transport"/>
    <s v="N"/>
    <s v="S"/>
    <s v="ZA"/>
    <n v="0.03"/>
    <s v="6C"/>
    <n v="5.33"/>
  </r>
  <r>
    <x v="3"/>
    <s v="2"/>
    <n v="46171"/>
    <s v="64291"/>
    <s v="21320"/>
    <s v="DE"/>
    <s v="FR"/>
    <s v="116917"/>
    <s v="116917"/>
    <s v="999999"/>
    <s v="XT414655905TS"/>
    <s v="N"/>
    <s v="Transport"/>
    <s v="N"/>
    <s v="S"/>
    <s v="ZA"/>
    <n v="0.23"/>
    <s v="6C"/>
    <n v="5.33"/>
  </r>
  <r>
    <x v="3"/>
    <s v="2"/>
    <n v="46171"/>
    <s v="5622"/>
    <s v="21320"/>
    <s v="AT"/>
    <s v="FR"/>
    <s v="116916"/>
    <s v="116916"/>
    <s v="999999"/>
    <s v="XT414659187TS"/>
    <s v="N"/>
    <s v="Transport"/>
    <s v="N"/>
    <s v="S"/>
    <s v="ZA"/>
    <n v="0.08"/>
    <s v="6C"/>
    <n v="9.470000000000001"/>
  </r>
  <r>
    <x v="3"/>
    <s v="2"/>
    <n v="46171"/>
    <s v="18609"/>
    <s v="21320"/>
    <s v="DE"/>
    <s v="FR"/>
    <s v="114615"/>
    <s v="114615"/>
    <s v="999999"/>
    <s v="XT414660199TS"/>
    <s v="N"/>
    <s v="Transport"/>
    <s v="N"/>
    <s v="S"/>
    <s v="ZA"/>
    <n v="0.46"/>
    <s v="6C"/>
    <n v="5.33"/>
  </r>
  <r>
    <x v="3"/>
    <s v="2"/>
    <n v="46171"/>
    <s v="1621 CC"/>
    <s v="21320"/>
    <s v="NL"/>
    <s v="FR"/>
    <s v="116329"/>
    <s v="116329"/>
    <s v="999999"/>
    <s v="XT414661543TS"/>
    <s v="N"/>
    <s v="Transport"/>
    <s v="N"/>
    <s v="S"/>
    <s v="ZA"/>
    <n v="2.2"/>
    <s v="6C"/>
    <n v="8.369999999999999"/>
  </r>
  <r>
    <x v="3"/>
    <s v="2"/>
    <n v="46171"/>
    <s v="51580"/>
    <s v="21320"/>
    <s v="DE"/>
    <s v="FR"/>
    <s v="115792"/>
    <s v="115792"/>
    <s v="999999"/>
    <s v="XT414662230TS"/>
    <s v="N"/>
    <s v="Transport"/>
    <s v="N"/>
    <s v="S"/>
    <s v="ZA"/>
    <n v="0.12"/>
    <s v="6C"/>
    <n v="5.33"/>
  </r>
  <r>
    <x v="3"/>
    <s v="2"/>
    <n v="46171"/>
    <s v="1431 ET"/>
    <s v="21320"/>
    <s v="NL"/>
    <s v="FR"/>
    <s v="116152"/>
    <s v="116152"/>
    <s v="999999"/>
    <s v="XT414662345TS"/>
    <s v="N"/>
    <s v="Transport"/>
    <s v="N"/>
    <s v="S"/>
    <s v="ZA"/>
    <n v="2.48"/>
    <s v="6C"/>
    <n v="8.369999999999999"/>
  </r>
  <r>
    <x v="3"/>
    <s v="2"/>
    <n v="46171"/>
    <s v="35578"/>
    <s v="21320"/>
    <s v="DE"/>
    <s v="FR"/>
    <s v="115796"/>
    <s v="115796"/>
    <s v="999999"/>
    <s v="XT414663955TS"/>
    <s v="N"/>
    <s v="Transport"/>
    <s v="N"/>
    <s v="S"/>
    <s v="ZA"/>
    <n v="0.22"/>
    <s v="6C"/>
    <n v="5.33"/>
  </r>
  <r>
    <x v="3"/>
    <s v="2"/>
    <n v="46171"/>
    <s v="67574"/>
    <s v="21320"/>
    <s v="DE"/>
    <s v="FR"/>
    <s v="117070"/>
    <s v="117070"/>
    <s v="999999"/>
    <s v="XT414664876TS"/>
    <s v="N"/>
    <s v="Transport"/>
    <s v="N"/>
    <s v="S"/>
    <s v="ZA"/>
    <n v="0.24"/>
    <s v="6C"/>
    <n v="5.33"/>
  </r>
  <r>
    <x v="3"/>
    <s v="2"/>
    <n v="46171"/>
    <s v="12047"/>
    <s v="21320"/>
    <s v="DE"/>
    <s v="FR"/>
    <s v="118014"/>
    <s v="118014"/>
    <s v="999999"/>
    <s v="XT414665077TS"/>
    <s v="N"/>
    <s v="Transport"/>
    <s v="N"/>
    <s v="S"/>
    <s v="ZA"/>
    <n v="0.18"/>
    <s v="6C"/>
    <n v="5.33"/>
  </r>
  <r>
    <x v="3"/>
    <s v="2"/>
    <n v="46171"/>
    <s v="64689"/>
    <s v="21320"/>
    <s v="DE"/>
    <s v="FR"/>
    <s v="116319"/>
    <s v="116319"/>
    <s v="999999"/>
    <s v="XT414665085TS"/>
    <s v="N"/>
    <s v="Transport"/>
    <s v="N"/>
    <s v="S"/>
    <s v="ZA"/>
    <n v="0.21"/>
    <s v="6C"/>
    <n v="5.33"/>
  </r>
  <r>
    <x v="3"/>
    <s v="2"/>
    <n v="46171"/>
    <s v="45663"/>
    <s v="21320"/>
    <s v="DE"/>
    <s v="FR"/>
    <s v="117066"/>
    <s v="117066"/>
    <s v="999999"/>
    <s v="XT414665222TS"/>
    <s v="N"/>
    <s v="Transport"/>
    <s v="N"/>
    <s v="S"/>
    <s v="ZA"/>
    <n v="1.07"/>
    <s v="6C"/>
    <n v="5.88"/>
  </r>
  <r>
    <x v="3"/>
    <s v="2"/>
    <n v="46171"/>
    <s v="7207 CT"/>
    <s v="21320"/>
    <s v="NL"/>
    <s v="FR"/>
    <s v="116643"/>
    <s v="116643"/>
    <s v="999999"/>
    <s v="XT414665236TS"/>
    <s v="N"/>
    <s v="Transport"/>
    <s v="N"/>
    <s v="S"/>
    <s v="ZA"/>
    <n v="0.32"/>
    <s v="6C"/>
    <n v="5.33"/>
  </r>
  <r>
    <x v="3"/>
    <s v="2"/>
    <n v="46171"/>
    <s v="96450"/>
    <s v="21320"/>
    <s v="DE"/>
    <s v="FR"/>
    <s v="118044"/>
    <s v="118044"/>
    <s v="999999"/>
    <s v="XT414665602TS"/>
    <s v="N"/>
    <s v="Transport"/>
    <s v="N"/>
    <s v="S"/>
    <s v="ZA"/>
    <n v="0.03"/>
    <s v="6C"/>
    <n v="5.33"/>
  </r>
  <r>
    <x v="3"/>
    <s v="2"/>
    <n v="46171"/>
    <s v="29227"/>
    <s v="21320"/>
    <s v="DE"/>
    <s v="FR"/>
    <s v="115653"/>
    <s v="115653"/>
    <s v="999999"/>
    <s v="XT414666015TS"/>
    <s v="N"/>
    <s v="Transport"/>
    <s v="N"/>
    <s v="S"/>
    <s v="ZA"/>
    <n v="0.28"/>
    <s v="6C"/>
    <n v="5.33"/>
  </r>
  <r>
    <x v="3"/>
    <s v="2"/>
    <n v="46171"/>
    <s v="1180"/>
    <s v="21320"/>
    <s v="BE"/>
    <s v="FR"/>
    <s v="116768"/>
    <s v="116768"/>
    <s v="999999"/>
    <s v="XT414666523TS"/>
    <s v="N"/>
    <s v="Transport"/>
    <s v="N"/>
    <s v="S"/>
    <s v="ZA"/>
    <n v="0.29"/>
    <s v="6C"/>
    <n v="4.84"/>
  </r>
  <r>
    <x v="3"/>
    <s v="2"/>
    <n v="46171"/>
    <s v="1180"/>
    <s v="21320"/>
    <s v="BE"/>
    <s v="FR"/>
    <s v="116639"/>
    <s v="116639"/>
    <s v="999999"/>
    <s v="XT414666639TS"/>
    <s v="N"/>
    <s v="Transport"/>
    <s v="N"/>
    <s v="S"/>
    <s v="ZA"/>
    <n v="0.14"/>
    <s v="6C"/>
    <n v="4.84"/>
  </r>
  <r>
    <x v="3"/>
    <s v="2"/>
    <n v="46171"/>
    <s v="72178"/>
    <s v="21320"/>
    <s v="DE"/>
    <s v="FR"/>
    <s v="117959"/>
    <s v="117959"/>
    <s v="999999"/>
    <s v="XT414667170TS"/>
    <s v="N"/>
    <s v="Transport"/>
    <s v="N"/>
    <s v="S"/>
    <s v="ZA"/>
    <n v="0.1"/>
    <s v="6C"/>
    <n v="5.33"/>
  </r>
  <r>
    <x v="3"/>
    <s v="2"/>
    <n v="46171"/>
    <s v="2511 DK"/>
    <s v="21320"/>
    <s v="NL"/>
    <s v="FR"/>
    <s v="114503"/>
    <s v="114503"/>
    <s v="999999"/>
    <s v="XT414667254TS"/>
    <s v="N"/>
    <s v="Transport"/>
    <s v="N"/>
    <s v="S"/>
    <s v="ZA"/>
    <n v="0.5600000000000001"/>
    <s v="6C"/>
    <n v="5.55"/>
  </r>
  <r>
    <x v="3"/>
    <s v="2"/>
    <n v="46171"/>
    <s v="1180"/>
    <s v="21320"/>
    <s v="BE"/>
    <s v="FR"/>
    <s v="116639"/>
    <s v="116639"/>
    <s v="999999"/>
    <s v="XT414667492TS"/>
    <s v="N"/>
    <s v="Transport"/>
    <s v="N"/>
    <s v="S"/>
    <s v="ZA"/>
    <n v="0.35"/>
    <s v="6C"/>
    <n v="4.84"/>
  </r>
  <r>
    <x v="3"/>
    <s v="2"/>
    <n v="46171"/>
    <s v="1358 EL"/>
    <s v="21320"/>
    <s v="NL"/>
    <s v="FR"/>
    <s v="116749"/>
    <s v="116749"/>
    <s v="999999"/>
    <s v="XT414667515TS"/>
    <s v="N"/>
    <s v="Transport"/>
    <s v="N"/>
    <s v="S"/>
    <s v="ZA"/>
    <n v="0.23"/>
    <s v="6C"/>
    <n v="5.33"/>
  </r>
  <r>
    <x v="3"/>
    <s v="2"/>
    <n v="46171"/>
    <s v="83674"/>
    <s v="21320"/>
    <s v="DE"/>
    <s v="FR"/>
    <s v="115017"/>
    <s v="115017"/>
    <s v="999999"/>
    <s v="XT414667563TS"/>
    <s v="N"/>
    <s v="Transport"/>
    <s v="N"/>
    <s v="S"/>
    <s v="ZA"/>
    <n v="0.2"/>
    <s v="6C"/>
    <n v="5.33"/>
  </r>
  <r>
    <x v="3"/>
    <s v="2"/>
    <n v="46171"/>
    <s v="55294"/>
    <s v="21320"/>
    <s v="DE"/>
    <s v="FR"/>
    <s v="115228"/>
    <s v="115228"/>
    <s v="999999"/>
    <s v="XT414667651TS"/>
    <s v="N"/>
    <s v="Transport"/>
    <s v="N"/>
    <s v="S"/>
    <s v="ZA"/>
    <n v="0.36"/>
    <s v="6C"/>
    <n v="5.33"/>
  </r>
  <r>
    <x v="3"/>
    <s v="2"/>
    <n v="46171"/>
    <s v="1628 ZM"/>
    <s v="21320"/>
    <s v="NL"/>
    <s v="FR"/>
    <s v="114302"/>
    <s v="114302"/>
    <s v="999999"/>
    <s v="XT414668541TS"/>
    <s v="N"/>
    <s v="Transport"/>
    <s v="N"/>
    <s v="S"/>
    <s v="ZA"/>
    <n v="0.17"/>
    <s v="6C"/>
    <n v="5.33"/>
  </r>
  <r>
    <x v="3"/>
    <s v="2"/>
    <n v="46171"/>
    <s v="39110"/>
    <s v="21320"/>
    <s v="DE"/>
    <s v="FR"/>
    <s v="116731"/>
    <s v="116731"/>
    <s v="999999"/>
    <s v="XT414668688TS"/>
    <s v="N"/>
    <s v="Transport"/>
    <s v="N"/>
    <s v="S"/>
    <s v="ZA"/>
    <n v="0.03"/>
    <s v="6C"/>
    <n v="5.33"/>
  </r>
  <r>
    <x v="3"/>
    <s v="2"/>
    <n v="46171"/>
    <s v="5000"/>
    <s v="21320"/>
    <s v="DK"/>
    <s v="FR"/>
    <s v="116067"/>
    <s v="116067"/>
    <s v="999999"/>
    <s v="XT414669286TS"/>
    <s v="N"/>
    <s v="Transport"/>
    <s v="N"/>
    <s v="S"/>
    <s v="ZA"/>
    <n v="0.41"/>
    <s v="6C"/>
    <n v="9.470000000000001"/>
  </r>
  <r>
    <x v="3"/>
    <s v="2"/>
    <n v="46171"/>
    <s v="70736"/>
    <s v="21320"/>
    <s v="DE"/>
    <s v="FR"/>
    <s v="116742"/>
    <s v="116742"/>
    <s v="999999"/>
    <s v="XT414669808TS"/>
    <s v="N"/>
    <s v="Transport"/>
    <s v="N"/>
    <s v="S"/>
    <s v="ZA"/>
    <n v="0.54"/>
    <s v="6C"/>
    <n v="5.55"/>
  </r>
  <r>
    <x v="3"/>
    <s v="2"/>
    <n v="46171"/>
    <s v="51427"/>
    <s v="21320"/>
    <s v="DE"/>
    <s v="FR"/>
    <s v="117822"/>
    <s v="117822"/>
    <s v="999999"/>
    <s v="XT414670236TS"/>
    <s v="N"/>
    <s v="Transport"/>
    <s v="N"/>
    <s v="S"/>
    <s v="ZA"/>
    <n v="0.25"/>
    <s v="6C"/>
    <n v="5.33"/>
  </r>
  <r>
    <x v="3"/>
    <s v="2"/>
    <n v="46171"/>
    <s v="47906"/>
    <s v="21320"/>
    <s v="DE"/>
    <s v="FR"/>
    <s v="114109"/>
    <s v="114109"/>
    <s v="999999"/>
    <s v="XT414670580TS"/>
    <s v="N"/>
    <s v="Transport"/>
    <s v="N"/>
    <s v="S"/>
    <s v="ZA"/>
    <n v="0.29"/>
    <s v="6C"/>
    <n v="5.33"/>
  </r>
  <r>
    <x v="3"/>
    <s v="2"/>
    <n v="46171"/>
    <s v="58454"/>
    <s v="21320"/>
    <s v="DE"/>
    <s v="FR"/>
    <s v="117686"/>
    <s v="117686"/>
    <s v="999999"/>
    <s v="XT414670871TS"/>
    <s v="N"/>
    <s v="Transport"/>
    <s v="N"/>
    <s v="S"/>
    <s v="ZA"/>
    <n v="0.36"/>
    <s v="6C"/>
    <n v="5.33"/>
  </r>
  <r>
    <x v="3"/>
    <s v="2"/>
    <n v="46171"/>
    <s v="5322"/>
    <s v="21320"/>
    <s v="AT"/>
    <s v="FR"/>
    <s v="117964"/>
    <s v="117964"/>
    <s v="999999"/>
    <s v="XT414673422TS"/>
    <s v="N"/>
    <s v="Transport"/>
    <s v="N"/>
    <s v="S"/>
    <s v="ZA"/>
    <n v="0.29"/>
    <s v="6C"/>
    <n v="9.470000000000001"/>
  </r>
  <r>
    <x v="3"/>
    <s v="2"/>
    <n v="46171"/>
    <s v="5322"/>
    <s v="21320"/>
    <s v="AT"/>
    <s v="FR"/>
    <s v="113826"/>
    <s v="113826"/>
    <s v="999999"/>
    <s v="XT414673484TS"/>
    <s v="N"/>
    <s v="Transport"/>
    <s v="N"/>
    <s v="S"/>
    <s v="ZA"/>
    <n v="0.21"/>
    <s v="6C"/>
    <n v="9.470000000000001"/>
  </r>
  <r>
    <x v="3"/>
    <s v="2"/>
    <n v="46171"/>
    <s v="90409"/>
    <s v="21320"/>
    <s v="DE"/>
    <s v="FR"/>
    <s v="117091"/>
    <s v="117091"/>
    <s v="999999"/>
    <s v="XT414673515TS"/>
    <s v="N"/>
    <s v="Transport"/>
    <s v="N"/>
    <s v="S"/>
    <s v="ZA"/>
    <n v="0.4"/>
    <s v="6C"/>
    <n v="5.33"/>
  </r>
  <r>
    <x v="3"/>
    <s v="2"/>
    <n v="46171"/>
    <s v="97337"/>
    <s v="21320"/>
    <s v="DE"/>
    <s v="FR"/>
    <s v="115746"/>
    <s v="115746"/>
    <s v="999999"/>
    <s v="XT414673569TS"/>
    <s v="N"/>
    <s v="Transport"/>
    <s v="N"/>
    <s v="S"/>
    <s v="ZA"/>
    <n v="0.67"/>
    <s v="6C"/>
    <n v="5.55"/>
  </r>
  <r>
    <x v="3"/>
    <s v="2"/>
    <n v="46171"/>
    <s v="38527"/>
    <s v="21320"/>
    <s v="DE"/>
    <s v="FR"/>
    <s v="112936"/>
    <s v="112936"/>
    <s v="999999"/>
    <s v="XT414673952TS"/>
    <s v="N"/>
    <s v="Transport"/>
    <s v="N"/>
    <s v="S"/>
    <s v="ZA"/>
    <n v="0.28"/>
    <s v="6C"/>
    <n v="5.33"/>
  </r>
  <r>
    <x v="3"/>
    <s v="2"/>
    <n v="46171"/>
    <s v="80538"/>
    <s v="21320"/>
    <s v="DE"/>
    <s v="FR"/>
    <s v="112602"/>
    <s v="112602"/>
    <s v="999999"/>
    <s v="XT414674105TS"/>
    <s v="N"/>
    <s v="Transport"/>
    <s v="N"/>
    <s v="S"/>
    <s v="ZA"/>
    <n v="0.22"/>
    <s v="6C"/>
    <n v="5.33"/>
  </r>
  <r>
    <x v="3"/>
    <s v="2"/>
    <n v="46172"/>
    <s v="47906"/>
    <s v="21320"/>
    <s v="DE"/>
    <s v="FR"/>
    <s v="114254"/>
    <s v="114254"/>
    <s v="999999"/>
    <s v="XT414676432TS"/>
    <s v="N"/>
    <s v="Transport"/>
    <s v="N"/>
    <s v="S"/>
    <s v="ZA"/>
    <n v="0.05"/>
    <s v="6C"/>
    <n v="5.33"/>
  </r>
  <r>
    <x v="3"/>
    <s v="2"/>
    <n v="46172"/>
    <s v="47906"/>
    <s v="21320"/>
    <s v="DE"/>
    <s v="FR"/>
    <s v="116230"/>
    <s v="116230"/>
    <s v="999999"/>
    <s v="XT414676517TS"/>
    <s v="N"/>
    <s v="Transport"/>
    <s v="N"/>
    <s v="S"/>
    <s v="ZA"/>
    <n v="0.63"/>
    <s v="6C"/>
    <n v="5.55"/>
  </r>
  <r>
    <x v="3"/>
    <s v="2"/>
    <n v="46172"/>
    <s v="90765"/>
    <s v="21320"/>
    <s v="DE"/>
    <s v="FR"/>
    <s v="113127"/>
    <s v="113127"/>
    <s v="999999"/>
    <s v="XT414678637TS"/>
    <s v="N"/>
    <s v="Transport"/>
    <s v="N"/>
    <s v="S"/>
    <s v="ZA"/>
    <n v="0.09"/>
    <s v="6C"/>
    <n v="5.33"/>
  </r>
  <r>
    <x v="3"/>
    <s v="2"/>
    <n v="46172"/>
    <s v="8501"/>
    <s v="21320"/>
    <s v="AT"/>
    <s v="FR"/>
    <s v="114852"/>
    <s v="114852"/>
    <s v="999999"/>
    <s v="XT414678699TS"/>
    <s v="N"/>
    <s v="Transport"/>
    <s v="N"/>
    <s v="S"/>
    <s v="ZA"/>
    <n v="0.11"/>
    <s v="6C"/>
    <n v="9.470000000000001"/>
  </r>
  <r>
    <x v="3"/>
    <s v="2"/>
    <n v="46172"/>
    <s v="55124"/>
    <s v="21320"/>
    <s v="DE"/>
    <s v="FR"/>
    <s v="117043"/>
    <s v="117043"/>
    <s v="999999"/>
    <s v="XT414679028TS"/>
    <s v="N"/>
    <s v="Transport"/>
    <s v="N"/>
    <s v="S"/>
    <s v="ZA"/>
    <n v="0.53"/>
    <s v="6C"/>
    <n v="5.55"/>
  </r>
  <r>
    <x v="3"/>
    <s v="2"/>
    <n v="46172"/>
    <s v="9880"/>
    <s v="21320"/>
    <s v="BE"/>
    <s v="FR"/>
    <s v="115493"/>
    <s v="115493"/>
    <s v="999999"/>
    <s v="XT414680193TS"/>
    <s v="N"/>
    <s v="Transport"/>
    <s v="N"/>
    <s v="S"/>
    <s v="ZA"/>
    <n v="0.22"/>
    <s v="6C"/>
    <n v="4.84"/>
  </r>
  <r>
    <x v="3"/>
    <s v="2"/>
    <n v="46172"/>
    <s v="31620"/>
    <s v="21320"/>
    <s v="ES"/>
    <s v="FR"/>
    <s v="118145"/>
    <s v="118145"/>
    <s v="999999"/>
    <s v="XT414682101TS"/>
    <s v="N"/>
    <s v="Transport"/>
    <s v="N"/>
    <s v="S"/>
    <s v="ZA"/>
    <n v="0.41"/>
    <s v="6C"/>
    <n v="6.4"/>
  </r>
  <r>
    <x v="3"/>
    <s v="2"/>
    <n v="46172"/>
    <s v="06217"/>
    <s v="21320"/>
    <s v="DE"/>
    <s v="FR"/>
    <s v="116844"/>
    <s v="116844"/>
    <s v="999999"/>
    <s v="XT414682319TS"/>
    <s v="N"/>
    <s v="Transport"/>
    <s v="N"/>
    <s v="S"/>
    <s v="ZA"/>
    <n v="0.36"/>
    <s v="6C"/>
    <n v="5.33"/>
  </r>
  <r>
    <x v="3"/>
    <s v="2"/>
    <n v="46172"/>
    <s v="55129"/>
    <s v="21320"/>
    <s v="DE"/>
    <s v="FR"/>
    <s v="115086"/>
    <s v="115086"/>
    <s v="999999"/>
    <s v="XT414683040TS"/>
    <s v="N"/>
    <s v="Transport"/>
    <s v="N"/>
    <s v="S"/>
    <s v="ZA"/>
    <n v="0.46"/>
    <s v="6C"/>
    <n v="5.33"/>
  </r>
  <r>
    <x v="3"/>
    <s v="2"/>
    <n v="46172"/>
    <s v="15517"/>
    <s v="21320"/>
    <s v="DE"/>
    <s v="FR"/>
    <s v="115810"/>
    <s v="115810"/>
    <s v="999999"/>
    <s v="XT414683481TS"/>
    <s v="N"/>
    <s v="Transport"/>
    <s v="N"/>
    <s v="S"/>
    <s v="ZA"/>
    <n v="0.42"/>
    <s v="6C"/>
    <n v="5.33"/>
  </r>
  <r>
    <x v="3"/>
    <s v="2"/>
    <n v="46172"/>
    <s v="28021"/>
    <s v="21320"/>
    <s v="ES"/>
    <s v="FR"/>
    <s v="111705"/>
    <s v="111705"/>
    <s v="999999"/>
    <s v="XT414684694TS"/>
    <s v="N"/>
    <s v="Transport"/>
    <s v="N"/>
    <s v="S"/>
    <s v="ZA"/>
    <n v="0.13"/>
    <s v="6C"/>
    <n v="6.4"/>
  </r>
  <r>
    <x v="3"/>
    <s v="2"/>
    <n v="46172"/>
    <s v="2830"/>
    <s v="21320"/>
    <s v="DK"/>
    <s v="FR"/>
    <s v="114473"/>
    <s v="114473"/>
    <s v="999999"/>
    <s v="XT414685332TS"/>
    <s v="N"/>
    <s v="Transport"/>
    <s v="N"/>
    <s v="S"/>
    <s v="ZA"/>
    <n v="0.44"/>
    <s v="6C"/>
    <n v="9.470000000000001"/>
  </r>
  <r>
    <x v="3"/>
    <s v="2"/>
    <n v="46172"/>
    <s v="81479"/>
    <s v="21320"/>
    <s v="DE"/>
    <s v="FR"/>
    <s v="115666"/>
    <s v="115666"/>
    <s v="999999"/>
    <s v="XT414685862TS"/>
    <s v="N"/>
    <s v="Transport"/>
    <s v="N"/>
    <s v="S"/>
    <s v="ZA"/>
    <n v="0.17"/>
    <s v="6C"/>
    <n v="5.33"/>
  </r>
  <r>
    <x v="3"/>
    <s v="2"/>
    <n v="46172"/>
    <s v="65931"/>
    <s v="21320"/>
    <s v="DE"/>
    <s v="FR"/>
    <s v="117190"/>
    <s v="117190"/>
    <s v="999999"/>
    <s v="XT414685978TS"/>
    <s v="N"/>
    <s v="Transport"/>
    <s v="N"/>
    <s v="S"/>
    <s v="ZA"/>
    <n v="0.03"/>
    <s v="6C"/>
    <n v="5.33"/>
  </r>
  <r>
    <x v="3"/>
    <s v="2"/>
    <n v="46172"/>
    <s v="39126"/>
    <s v="21320"/>
    <s v="DE"/>
    <s v="FR"/>
    <s v="116692"/>
    <s v="116692"/>
    <s v="999999"/>
    <s v="XT414686125TS"/>
    <s v="N"/>
    <s v="Transport"/>
    <s v="N"/>
    <s v="S"/>
    <s v="ZA"/>
    <n v="0.19"/>
    <s v="6C"/>
    <n v="5.33"/>
  </r>
  <r>
    <x v="3"/>
    <s v="2"/>
    <n v="46172"/>
    <s v="15741"/>
    <s v="21320"/>
    <s v="DE"/>
    <s v="FR"/>
    <s v="115308"/>
    <s v="115308"/>
    <s v="999999"/>
    <s v="XT414686409TS"/>
    <s v="N"/>
    <s v="Transport"/>
    <s v="N"/>
    <s v="S"/>
    <s v="ZA"/>
    <n v="0.41"/>
    <s v="6C"/>
    <n v="5.33"/>
  </r>
  <r>
    <x v="3"/>
    <s v="2"/>
    <n v="46172"/>
    <s v="49152"/>
    <s v="21320"/>
    <s v="DE"/>
    <s v="FR"/>
    <s v="117079"/>
    <s v="117079"/>
    <s v="999999"/>
    <s v="XT414686545TS"/>
    <s v="N"/>
    <s v="Transport"/>
    <s v="N"/>
    <s v="S"/>
    <s v="ZA"/>
    <n v="0.37"/>
    <s v="6C"/>
    <n v="5.33"/>
  </r>
  <r>
    <x v="3"/>
    <s v="2"/>
    <n v="46172"/>
    <s v="28259"/>
    <s v="21320"/>
    <s v="DE"/>
    <s v="FR"/>
    <s v="114265"/>
    <s v="114265"/>
    <s v="999999"/>
    <s v="XT414686593TS"/>
    <s v="N"/>
    <s v="Transport"/>
    <s v="N"/>
    <s v="S"/>
    <s v="ZA"/>
    <n v="0.18"/>
    <s v="6C"/>
    <n v="5.33"/>
  </r>
  <r>
    <x v="3"/>
    <s v="2"/>
    <n v="46172"/>
    <s v="15907"/>
    <s v="21320"/>
    <s v="DE"/>
    <s v="FR"/>
    <s v="118063"/>
    <s v="118063"/>
    <s v="999999"/>
    <s v="XT414686721TS"/>
    <s v="N"/>
    <s v="Transport"/>
    <s v="N"/>
    <s v="S"/>
    <s v="ZA"/>
    <n v="0.85"/>
    <s v="6C"/>
    <n v="5.55"/>
  </r>
  <r>
    <x v="3"/>
    <s v="2"/>
    <n v="46172"/>
    <s v="10825"/>
    <s v="21320"/>
    <s v="DE"/>
    <s v="FR"/>
    <s v="117764"/>
    <s v="117764"/>
    <s v="999999"/>
    <s v="XT414686845TS"/>
    <s v="N"/>
    <s v="Transport"/>
    <s v="N"/>
    <s v="S"/>
    <s v="ZA"/>
    <n v="0.14"/>
    <s v="6C"/>
    <n v="5.33"/>
  </r>
  <r>
    <x v="3"/>
    <s v="2"/>
    <n v="46172"/>
    <s v="2604"/>
    <s v="21320"/>
    <s v="AT"/>
    <s v="FR"/>
    <s v="117151"/>
    <s v="117151"/>
    <s v="999999"/>
    <s v="XT414687917TS"/>
    <s v="N"/>
    <s v="Transport"/>
    <s v="N"/>
    <s v="S"/>
    <s v="ZA"/>
    <n v="0.32"/>
    <s v="6C"/>
    <n v="9.470000000000001"/>
  </r>
  <r>
    <x v="3"/>
    <s v="2"/>
    <n v="46172"/>
    <s v="04159"/>
    <s v="21320"/>
    <s v="DE"/>
    <s v="FR"/>
    <s v="116870"/>
    <s v="116870"/>
    <s v="999999"/>
    <s v="XT414688501TS"/>
    <s v="N"/>
    <s v="Transport"/>
    <s v="N"/>
    <s v="S"/>
    <s v="ZA"/>
    <n v="0.15"/>
    <s v="6C"/>
    <n v="5.33"/>
  </r>
  <r>
    <x v="3"/>
    <s v="2"/>
    <n v="46172"/>
    <s v="1050"/>
    <s v="21320"/>
    <s v="AT"/>
    <s v="FR"/>
    <s v="112724"/>
    <s v="112724"/>
    <s v="999999"/>
    <s v="XT414688815TS"/>
    <s v="N"/>
    <s v="Transport"/>
    <s v="N"/>
    <s v="S"/>
    <s v="ZA"/>
    <n v="0.17"/>
    <s v="6C"/>
    <n v="9.470000000000001"/>
  </r>
  <r>
    <x v="3"/>
    <s v="2"/>
    <n v="46172"/>
    <s v="1060"/>
    <s v="21320"/>
    <s v="AT"/>
    <s v="FR"/>
    <s v="116200"/>
    <s v="116200"/>
    <s v="999999"/>
    <s v="XT414689008TS"/>
    <s v="N"/>
    <s v="Transport"/>
    <s v="N"/>
    <s v="S"/>
    <s v="ZA"/>
    <n v="0.14"/>
    <s v="6C"/>
    <n v="9.470000000000001"/>
  </r>
  <r>
    <x v="3"/>
    <s v="2"/>
    <n v="46172"/>
    <s v="22087"/>
    <s v="21320"/>
    <s v="DE"/>
    <s v="FR"/>
    <s v="117937"/>
    <s v="117937"/>
    <s v="999999"/>
    <s v="XT414689453TS"/>
    <s v="N"/>
    <s v="Transport"/>
    <s v="N"/>
    <s v="S"/>
    <s v="ZA"/>
    <n v="0.43"/>
    <s v="6C"/>
    <n v="5.33"/>
  </r>
  <r>
    <x v="3"/>
    <s v="2"/>
    <n v="46172"/>
    <s v="1791 LE"/>
    <s v="21320"/>
    <s v="NL"/>
    <s v="FR"/>
    <s v="117274"/>
    <s v="117274"/>
    <s v="999999"/>
    <s v="XT414689970TS"/>
    <s v="N"/>
    <s v="Transport"/>
    <s v="N"/>
    <s v="S"/>
    <s v="ZA"/>
    <n v="0.49"/>
    <s v="6C"/>
    <n v="5.33"/>
  </r>
  <r>
    <x v="3"/>
    <s v="2"/>
    <n v="46172"/>
    <s v="85375"/>
    <s v="21320"/>
    <s v="DE"/>
    <s v="FR"/>
    <s v="114269"/>
    <s v="114269"/>
    <s v="999999"/>
    <s v="XT414690261TS"/>
    <s v="N"/>
    <s v="Transport"/>
    <s v="N"/>
    <s v="S"/>
    <s v="ZA"/>
    <n v="0.55"/>
    <s v="6C"/>
    <n v="5.55"/>
  </r>
  <r>
    <x v="3"/>
    <s v="2"/>
    <n v="46172"/>
    <s v="63674"/>
    <s v="21320"/>
    <s v="DE"/>
    <s v="FR"/>
    <s v="115955"/>
    <s v="115955"/>
    <s v="999999"/>
    <s v="XT414690880TS"/>
    <s v="N"/>
    <s v="Transport"/>
    <s v="N"/>
    <s v="S"/>
    <s v="ZA"/>
    <n v="1.1"/>
    <s v="6C"/>
    <n v="5.88"/>
  </r>
  <r>
    <x v="3"/>
    <s v="2"/>
    <n v="46172"/>
    <s v="80336"/>
    <s v="21320"/>
    <s v="DE"/>
    <s v="FR"/>
    <s v="114626"/>
    <s v="114626"/>
    <s v="999999"/>
    <s v="XT414691094TS"/>
    <s v="N"/>
    <s v="Transport"/>
    <s v="N"/>
    <s v="S"/>
    <s v="ZA"/>
    <n v="0.26"/>
    <s v="6C"/>
    <n v="5.33"/>
  </r>
  <r>
    <x v="3"/>
    <s v="2"/>
    <n v="46172"/>
    <s v="67227"/>
    <s v="21320"/>
    <s v="DE"/>
    <s v="FR"/>
    <s v="116764"/>
    <s v="116764"/>
    <s v="999999"/>
    <s v="XT414691369TS"/>
    <s v="N"/>
    <s v="Transport"/>
    <s v="N"/>
    <s v="S"/>
    <s v="ZA"/>
    <n v="0.21"/>
    <s v="6C"/>
    <n v="5.33"/>
  </r>
  <r>
    <x v="3"/>
    <s v="2"/>
    <n v="46172"/>
    <s v="7424 EA"/>
    <s v="21320"/>
    <s v="NL"/>
    <s v="FR"/>
    <s v="117448"/>
    <s v="117448"/>
    <s v="999999"/>
    <s v="XT414692072TS"/>
    <s v="N"/>
    <s v="Transport"/>
    <s v="N"/>
    <s v="S"/>
    <s v="ZA"/>
    <n v="0.19"/>
    <s v="6C"/>
    <n v="5.33"/>
  </r>
  <r>
    <x v="3"/>
    <s v="2"/>
    <n v="46172"/>
    <s v="7424 EA"/>
    <s v="21320"/>
    <s v="NL"/>
    <s v="FR"/>
    <s v="117907"/>
    <s v="117907"/>
    <s v="999999"/>
    <s v="XT414692109TS"/>
    <s v="N"/>
    <s v="Transport"/>
    <s v="N"/>
    <s v="S"/>
    <s v="ZA"/>
    <n v="0.15"/>
    <s v="6C"/>
    <n v="5.33"/>
  </r>
  <r>
    <x v="3"/>
    <s v="2"/>
    <n v="46172"/>
    <s v="18055"/>
    <s v="21320"/>
    <s v="DE"/>
    <s v="FR"/>
    <s v="112662"/>
    <s v="112662"/>
    <s v="999999"/>
    <s v="XT414692789TS"/>
    <s v="N"/>
    <s v="Transport"/>
    <s v="N"/>
    <s v="S"/>
    <s v="ZA"/>
    <n v="0.34"/>
    <s v="6C"/>
    <n v="5.33"/>
  </r>
  <r>
    <x v="3"/>
    <s v="2"/>
    <n v="46172"/>
    <s v="1200"/>
    <s v="21320"/>
    <s v="BE"/>
    <s v="FR"/>
    <s v="113191"/>
    <s v="113191"/>
    <s v="999999"/>
    <s v="XT414693166TS"/>
    <s v="N"/>
    <s v="Transport"/>
    <s v="N"/>
    <s v="S"/>
    <s v="ZA"/>
    <n v="0.23"/>
    <s v="6C"/>
    <n v="4.84"/>
  </r>
  <r>
    <x v="3"/>
    <s v="2"/>
    <n v="46172"/>
    <s v="70499"/>
    <s v="21320"/>
    <s v="DE"/>
    <s v="FR"/>
    <s v="116537"/>
    <s v="116537"/>
    <s v="999999"/>
    <s v="XT414697463TS"/>
    <s v="N"/>
    <s v="Transport"/>
    <s v="N"/>
    <s v="S"/>
    <s v="ZA"/>
    <n v="1.17"/>
    <s v="6C"/>
    <n v="5.88"/>
  </r>
  <r>
    <x v="3"/>
    <s v="2"/>
    <n v="46172"/>
    <s v="65719"/>
    <s v="21320"/>
    <s v="DE"/>
    <s v="FR"/>
    <s v="111278"/>
    <s v="111278"/>
    <s v="999999"/>
    <s v="XT414697619TS"/>
    <s v="N"/>
    <s v="Transport"/>
    <s v="N"/>
    <s v="S"/>
    <s v="ZA"/>
    <n v="0.15"/>
    <s v="6C"/>
    <n v="5.33"/>
  </r>
  <r>
    <x v="3"/>
    <s v="2"/>
    <n v="46172"/>
    <s v="60316"/>
    <s v="21320"/>
    <s v="DE"/>
    <s v="FR"/>
    <s v="116848"/>
    <s v="116848"/>
    <s v="999999"/>
    <s v="XT414697698TS"/>
    <s v="N"/>
    <s v="Transport"/>
    <s v="N"/>
    <s v="S"/>
    <s v="ZA"/>
    <n v="0.43"/>
    <s v="6C"/>
    <n v="5.33"/>
  </r>
  <r>
    <x v="3"/>
    <s v="2"/>
    <n v="46172"/>
    <s v="86551"/>
    <s v="21320"/>
    <s v="DE"/>
    <s v="FR"/>
    <s v="119112"/>
    <s v="119112"/>
    <s v="999999"/>
    <s v="XT414697826TS"/>
    <s v="N"/>
    <s v="Transport"/>
    <s v="N"/>
    <s v="S"/>
    <s v="ZA"/>
    <n v="0.32"/>
    <s v="6C"/>
    <n v="5.33"/>
  </r>
  <r>
    <x v="3"/>
    <s v="2"/>
    <n v="46173"/>
    <s v="45529"/>
    <s v="21320"/>
    <s v="DE"/>
    <s v="FR"/>
    <s v="118274"/>
    <s v="118274"/>
    <s v="999999"/>
    <s v="XT414702662TS"/>
    <s v="N"/>
    <s v="Transport"/>
    <s v="N"/>
    <s v="S"/>
    <s v="ZA"/>
    <n v="0.09"/>
    <s v="6C"/>
    <n v="5.33"/>
  </r>
  <r>
    <x v="3"/>
    <s v="2"/>
    <n v="46173"/>
    <s v="21073"/>
    <s v="21320"/>
    <s v="DE"/>
    <s v="FR"/>
    <s v="116625"/>
    <s v="116625"/>
    <s v="999999"/>
    <s v="XT414702778TS"/>
    <s v="N"/>
    <s v="Transport"/>
    <s v="N"/>
    <s v="S"/>
    <s v="ZA"/>
    <n v="0.14"/>
    <s v="6C"/>
    <n v="5.33"/>
  </r>
  <r>
    <x v="3"/>
    <s v="2"/>
    <n v="46173"/>
    <s v="1315"/>
    <s v="21320"/>
    <s v="BE"/>
    <s v="FR"/>
    <s v="115715"/>
    <s v="115715"/>
    <s v="999999"/>
    <s v="XT414703359TS"/>
    <s v="N"/>
    <s v="Transport"/>
    <s v="N"/>
    <s v="S"/>
    <s v="ZA"/>
    <n v="0.37"/>
    <s v="6C"/>
    <n v="4.84"/>
  </r>
  <r>
    <x v="3"/>
    <s v="2"/>
    <n v="46173"/>
    <s v="26123"/>
    <s v="21320"/>
    <s v="DE"/>
    <s v="FR"/>
    <s v="118362"/>
    <s v="118362"/>
    <s v="999999"/>
    <s v="XT414703773TS"/>
    <s v="N"/>
    <s v="Transport"/>
    <s v="N"/>
    <s v="S"/>
    <s v="ZA"/>
    <n v="0.2"/>
    <s v="6C"/>
    <n v="5.33"/>
  </r>
  <r>
    <x v="3"/>
    <s v="2"/>
    <n v="46173"/>
    <s v="12526"/>
    <s v="21320"/>
    <s v="DE"/>
    <s v="FR"/>
    <s v="116670"/>
    <s v="116670"/>
    <s v="999999"/>
    <s v="XT414704495TS"/>
    <s v="N"/>
    <s v="Transport"/>
    <s v="N"/>
    <s v="S"/>
    <s v="ZA"/>
    <n v="0.33"/>
    <s v="6C"/>
    <n v="5.33"/>
  </r>
  <r>
    <x v="3"/>
    <s v="2"/>
    <n v="46173"/>
    <s v="35039"/>
    <s v="21320"/>
    <s v="DE"/>
    <s v="FR"/>
    <s v="116345"/>
    <s v="116345"/>
    <s v="999999"/>
    <s v="XT414705584TS"/>
    <s v="N"/>
    <s v="Transport"/>
    <s v="N"/>
    <s v="S"/>
    <s v="ZA"/>
    <n v="0.06"/>
    <s v="6C"/>
    <n v="5.33"/>
  </r>
  <r>
    <x v="3"/>
    <s v="2"/>
    <n v="46173"/>
    <s v="38302"/>
    <s v="21320"/>
    <s v="DE"/>
    <s v="FR"/>
    <s v="116055"/>
    <s v="116055"/>
    <s v="999999"/>
    <s v="XT414706236TS"/>
    <s v="N"/>
    <s v="Transport"/>
    <s v="N"/>
    <s v="S"/>
    <s v="ZA"/>
    <n v="0.35"/>
    <s v="6C"/>
    <n v="5.33"/>
  </r>
  <r>
    <x v="3"/>
    <s v="2"/>
    <n v="46173"/>
    <s v="6942 NM"/>
    <s v="21320"/>
    <s v="NL"/>
    <s v="FR"/>
    <s v="117702"/>
    <s v="117702"/>
    <s v="999999"/>
    <s v="XT414707744TS"/>
    <s v="N"/>
    <s v="Transport"/>
    <s v="N"/>
    <s v="S"/>
    <s v="ZA"/>
    <n v="0.05"/>
    <s v="6C"/>
    <n v="5.33"/>
  </r>
  <r>
    <x v="3"/>
    <s v="2"/>
    <n v="46173"/>
    <s v="40489"/>
    <s v="21320"/>
    <s v="DE"/>
    <s v="FR"/>
    <s v="116033"/>
    <s v="116033"/>
    <s v="999999"/>
    <s v="XT414707863TS"/>
    <s v="N"/>
    <s v="Transport"/>
    <s v="N"/>
    <s v="S"/>
    <s v="ZA"/>
    <n v="0.17"/>
    <s v="6C"/>
    <n v="5.33"/>
  </r>
  <r>
    <x v="3"/>
    <s v="2"/>
    <n v="46173"/>
    <s v="22087"/>
    <s v="21320"/>
    <s v="DE"/>
    <s v="FR"/>
    <s v="115357"/>
    <s v="115357"/>
    <s v="999999"/>
    <s v="XT414710757TS"/>
    <s v="N"/>
    <s v="Transport"/>
    <s v="N"/>
    <s v="S"/>
    <s v="ZA"/>
    <n v="0.14"/>
    <s v="6C"/>
    <n v="5.33"/>
  </r>
  <r>
    <x v="3"/>
    <s v="2"/>
    <n v="46173"/>
    <s v="21614"/>
    <s v="21320"/>
    <s v="DE"/>
    <s v="FR"/>
    <s v="115999"/>
    <s v="115999"/>
    <s v="999999"/>
    <s v="XT414711182TS"/>
    <s v="N"/>
    <s v="Transport"/>
    <s v="N"/>
    <s v="S"/>
    <s v="ZA"/>
    <n v="0.05"/>
    <s v="6C"/>
    <n v="5.33"/>
  </r>
  <r>
    <x v="3"/>
    <s v="2"/>
    <n v="46173"/>
    <s v="1061 MJ"/>
    <s v="21320"/>
    <s v="NL"/>
    <s v="FR"/>
    <s v="116050"/>
    <s v="116050"/>
    <s v="999999"/>
    <s v="XT414711412TS"/>
    <s v="N"/>
    <s v="Transport"/>
    <s v="N"/>
    <s v="S"/>
    <s v="ZA"/>
    <n v="0.03"/>
    <s v="6C"/>
    <n v="5.33"/>
  </r>
  <r>
    <x v="3"/>
    <s v="2"/>
    <n v="46173"/>
    <s v="7022"/>
    <s v="21320"/>
    <s v="BE"/>
    <s v="FR"/>
    <s v="117294"/>
    <s v="117294"/>
    <s v="999999"/>
    <s v="XT414712320TS"/>
    <s v="N"/>
    <s v="Transport"/>
    <s v="N"/>
    <s v="S"/>
    <s v="ZA"/>
    <n v="0.11"/>
    <s v="6C"/>
    <n v="4.84"/>
  </r>
  <r>
    <x v="3"/>
    <s v="2"/>
    <n v="46173"/>
    <s v="72531"/>
    <s v="21320"/>
    <s v="DE"/>
    <s v="FR"/>
    <s v="116030"/>
    <s v="116030"/>
    <s v="999999"/>
    <s v="XT414712404TS"/>
    <s v="N"/>
    <s v="Transport"/>
    <s v="N"/>
    <s v="S"/>
    <s v="ZA"/>
    <n v="0.22"/>
    <s v="6C"/>
    <n v="5.33"/>
  </r>
  <r>
    <x v="3"/>
    <s v="2"/>
    <n v="46173"/>
    <s v="23758"/>
    <s v="21320"/>
    <s v="DE"/>
    <s v="FR"/>
    <s v="112027"/>
    <s v="112027"/>
    <s v="999999"/>
    <s v="XT414712863TS"/>
    <s v="N"/>
    <s v="Transport"/>
    <s v="N"/>
    <s v="S"/>
    <s v="ZA"/>
    <n v="0.12"/>
    <s v="6C"/>
    <n v="5.33"/>
  </r>
  <r>
    <x v="3"/>
    <s v="2"/>
    <n v="46173"/>
    <s v="3931 ZE"/>
    <s v="21320"/>
    <s v="NL"/>
    <s v="FR"/>
    <s v="116842"/>
    <s v="116842"/>
    <s v="999999"/>
    <s v="XT414713360TS"/>
    <s v="N"/>
    <s v="Transport"/>
    <s v="N"/>
    <s v="S"/>
    <s v="ZA"/>
    <n v="0.11"/>
    <s v="6C"/>
    <n v="5.33"/>
  </r>
  <r>
    <x v="3"/>
    <s v="2"/>
    <n v="46173"/>
    <s v="14165"/>
    <s v="21320"/>
    <s v="DE"/>
    <s v="FR"/>
    <s v="113215"/>
    <s v="113215"/>
    <s v="999999"/>
    <s v="XT414713444TS"/>
    <s v="N"/>
    <s v="Transport"/>
    <s v="N"/>
    <s v="S"/>
    <s v="ZA"/>
    <n v="0.31"/>
    <s v="6C"/>
    <n v="5.33"/>
  </r>
  <r>
    <x v="3"/>
    <s v="2"/>
    <n v="46173"/>
    <s v="17489"/>
    <s v="21320"/>
    <s v="DE"/>
    <s v="FR"/>
    <s v="117375"/>
    <s v="117375"/>
    <s v="999999"/>
    <s v="XT414714688TS"/>
    <s v="N"/>
    <s v="Transport"/>
    <s v="N"/>
    <s v="S"/>
    <s v="ZA"/>
    <n v="0.97"/>
    <s v="6C"/>
    <n v="5.55"/>
  </r>
  <r>
    <x v="3"/>
    <s v="2"/>
    <n v="46173"/>
    <s v="92360"/>
    <s v="21320"/>
    <s v="DE"/>
    <s v="FR"/>
    <s v="112954"/>
    <s v="112954"/>
    <s v="999999"/>
    <s v="XT414714833TS"/>
    <s v="N"/>
    <s v="Transport"/>
    <s v="N"/>
    <s v="S"/>
    <s v="ZA"/>
    <n v="0.05"/>
    <s v="6C"/>
    <n v="5.33"/>
  </r>
  <r>
    <x v="3"/>
    <s v="2"/>
    <n v="46173"/>
    <s v="7600"/>
    <s v="21320"/>
    <s v="BE"/>
    <s v="FR"/>
    <s v="116677"/>
    <s v="116677"/>
    <s v="999999"/>
    <s v="XT414716220TS"/>
    <s v="N"/>
    <s v="Transport"/>
    <s v="N"/>
    <s v="S"/>
    <s v="ZA"/>
    <n v="0.32"/>
    <s v="6C"/>
    <n v="4.84"/>
  </r>
  <r>
    <x v="3"/>
    <s v="2"/>
    <n v="46173"/>
    <s v="53111"/>
    <s v="21320"/>
    <s v="DE"/>
    <s v="FR"/>
    <s v="114888"/>
    <s v="114888"/>
    <s v="999999"/>
    <s v="XT414717344TS"/>
    <s v="N"/>
    <s v="Transport"/>
    <s v="N"/>
    <s v="S"/>
    <s v="ZA"/>
    <n v="0.5600000000000001"/>
    <s v="6C"/>
    <n v="5.55"/>
  </r>
  <r>
    <x v="4"/>
    <s v="0"/>
    <n v="46161"/>
    <s v="21320"/>
    <s v="78560"/>
    <s v=""/>
    <s v=""/>
    <s v="Ayton Veronique"/>
    <s v="Laruche"/>
    <s v="999999"/>
    <s v="XU034069311EE"/>
    <s v="N"/>
    <s v="Transport"/>
    <s v="N"/>
    <s v="S"/>
    <s v="NT"/>
    <n v="4.638"/>
    <s v="2"/>
    <n v="15.17"/>
  </r>
  <r>
    <x v="4"/>
    <s v="0"/>
    <n v="46161"/>
    <s v="21320"/>
    <s v="78560"/>
    <s v=""/>
    <s v=""/>
    <s v="Ayton Veronique"/>
    <s v="Laruche"/>
    <s v="999999"/>
    <s v="XU034069311EE"/>
    <s v="N"/>
    <s v="Supplement domicile prive"/>
    <s v="N"/>
    <m/>
    <s v="NT"/>
    <n v="0"/>
    <s v="2"/>
    <n v="3.95"/>
  </r>
  <r>
    <x v="4"/>
    <s v="0"/>
    <n v="46161"/>
    <s v="21320"/>
    <s v="75011"/>
    <s v=""/>
    <s v=""/>
    <s v="Hyun Sumin"/>
    <s v="Laruche"/>
    <s v="999999"/>
    <s v="XU034069427EE"/>
    <s v="N"/>
    <s v="Transport"/>
    <s v="N"/>
    <s v="S"/>
    <s v="NT"/>
    <n v="0.07000000000000001"/>
    <s v="2"/>
    <n v="12.45"/>
  </r>
  <r>
    <x v="4"/>
    <s v="0"/>
    <n v="46162"/>
    <s v="21320"/>
    <s v="75004"/>
    <s v=""/>
    <s v=""/>
    <s v="ABECASSIS Aurore"/>
    <s v="Laruche"/>
    <s v="999999"/>
    <s v="XU034094554EE"/>
    <s v="N"/>
    <s v="Transport"/>
    <s v="N"/>
    <s v="S"/>
    <s v="NT"/>
    <n v="10.5"/>
    <s v="2"/>
    <n v="19.25"/>
  </r>
  <r>
    <x v="4"/>
    <s v="0"/>
    <n v="46162"/>
    <s v="21320"/>
    <s v="75004"/>
    <s v=""/>
    <s v=""/>
    <s v="ABECASSIS Aurore"/>
    <s v="Laruche"/>
    <s v="999999"/>
    <s v="XU034094554EE"/>
    <s v="N"/>
    <s v="Supplement domicile prive"/>
    <s v="N"/>
    <m/>
    <s v="NT"/>
    <n v="0"/>
    <s v="2"/>
    <n v="3.95"/>
  </r>
  <r>
    <x v="0"/>
    <s v="0"/>
    <n v="46146"/>
    <s v="21320"/>
    <s v="00170"/>
    <s v="FR"/>
    <s v="FI"/>
    <s v="Viitala Essi"/>
    <s v="Laruche"/>
    <s v="999999"/>
    <s v="XW253264035JF"/>
    <s v="N"/>
    <s v="Transport"/>
    <s v="N"/>
    <s v="S"/>
    <s v="C2"/>
    <n v="8.118"/>
    <s v="44"/>
    <n v="16.53"/>
  </r>
  <r>
    <x v="0"/>
    <s v="0"/>
    <n v="46146"/>
    <s v="21320"/>
    <s v="62156"/>
    <s v="FR"/>
    <s v="SE"/>
    <s v="Hultgren Pia Da"/>
    <s v="RMSP2YJ34C (renvoi)"/>
    <s v="999999"/>
    <s v="XW253298405JF"/>
    <s v="N"/>
    <s v="Transport"/>
    <s v="N"/>
    <s v="S"/>
    <s v="C2"/>
    <n v="14.4"/>
    <s v="44"/>
    <n v="20.07"/>
  </r>
  <r>
    <x v="0"/>
    <s v="0"/>
    <n v="46146"/>
    <s v="21320"/>
    <s v="62156"/>
    <s v="FR"/>
    <s v="SE"/>
    <s v="Hultgren Pia Da"/>
    <s v="RMSP2YJ34C (renvoi)"/>
    <s v="999999"/>
    <s v="XW253298405JF"/>
    <s v="N"/>
    <s v="Supp Zone Internationale Eloignee"/>
    <s v="N"/>
    <m/>
    <s v="C2"/>
    <n v="0"/>
    <s v="44"/>
    <n v="9"/>
  </r>
  <r>
    <x v="0"/>
    <s v="0"/>
    <n v="46146"/>
    <s v="21320"/>
    <s v="16300"/>
    <s v="FR"/>
    <s v="FI"/>
    <s v="Lyytikainen Tiia"/>
    <s v="Laruche"/>
    <s v="999999"/>
    <s v="XW253320483JF"/>
    <s v="N"/>
    <s v="Transport"/>
    <s v="N"/>
    <s v="S"/>
    <s v="C2"/>
    <n v="7.688"/>
    <s v="44"/>
    <n v="15.94"/>
  </r>
  <r>
    <x v="0"/>
    <s v="0"/>
    <n v="46148"/>
    <s v="21320"/>
    <s v="1373"/>
    <s v="FR"/>
    <s v="CH"/>
    <s v="Veillard Manon"/>
    <s v="Laruche"/>
    <s v="999999"/>
    <s v="XW253944577JF"/>
    <s v="N"/>
    <s v="Transport"/>
    <s v="I"/>
    <s v="S"/>
    <s v="C4"/>
    <n v="1.638"/>
    <s v="44"/>
    <n v="7.67"/>
  </r>
  <r>
    <x v="0"/>
    <s v="0"/>
    <n v="46148"/>
    <s v="21320"/>
    <s v="1373"/>
    <s v="FR"/>
    <s v="CH"/>
    <s v="Veillard Manon"/>
    <s v="Laruche"/>
    <s v="999999"/>
    <s v="XW253944577JF"/>
    <s v="N"/>
    <s v="Traitement SAV complémentaire"/>
    <s v="I"/>
    <m/>
    <s v="C4"/>
    <n v="0"/>
    <s v="44"/>
    <n v="16"/>
  </r>
  <r>
    <x v="0"/>
    <s v="0"/>
    <n v="46148"/>
    <s v="21320"/>
    <s v="1373"/>
    <s v="FR"/>
    <s v="CH"/>
    <s v="Veillard Manon"/>
    <s v="Laruche"/>
    <s v="999999"/>
    <s v="XW253944577JF"/>
    <s v="N"/>
    <s v="Supplement Douane Zone C4"/>
    <s v="I"/>
    <m/>
    <s v="C4"/>
    <n v="0"/>
    <s v="44"/>
    <n v="20"/>
  </r>
  <r>
    <x v="0"/>
    <s v="0"/>
    <n v="46149"/>
    <s v="21320"/>
    <s v="7504"/>
    <s v="FR"/>
    <s v="CH"/>
    <s v="Plattner AG Plattner et"/>
    <s v="Laruche"/>
    <s v="999999"/>
    <s v="XW254717174JF"/>
    <s v="N"/>
    <s v="Transport"/>
    <s v="I"/>
    <s v="S"/>
    <s v="C4"/>
    <n v="7.2"/>
    <s v="44"/>
    <n v="11.03"/>
  </r>
  <r>
    <x v="0"/>
    <s v="0"/>
    <n v="46149"/>
    <s v="21320"/>
    <s v="7504"/>
    <s v="FR"/>
    <s v="CH"/>
    <s v="Plattner AG Plattner et"/>
    <s v="Laruche"/>
    <s v="999999"/>
    <s v="XW254717174JF"/>
    <s v="N"/>
    <s v="Supp Zone Internationale Eloignee"/>
    <s v="I"/>
    <m/>
    <s v="C4"/>
    <n v="0"/>
    <s v="44"/>
    <n v="9"/>
  </r>
  <r>
    <x v="0"/>
    <s v="0"/>
    <n v="46149"/>
    <s v="21320"/>
    <s v="7504"/>
    <s v="FR"/>
    <s v="CH"/>
    <s v="Plattner AG Plattner et"/>
    <s v="Laruche"/>
    <s v="999999"/>
    <s v="XW254717174JF"/>
    <s v="N"/>
    <s v="Supplement Douane Zone C4"/>
    <s v="I"/>
    <m/>
    <s v="C4"/>
    <n v="0"/>
    <s v="44"/>
    <n v="20"/>
  </r>
  <r>
    <x v="0"/>
    <s v="0"/>
    <n v="46153"/>
    <s v="21320"/>
    <s v="14563"/>
    <s v="FR"/>
    <s v="GR"/>
    <s v="katsampa Athina"/>
    <s v="Laruche"/>
    <s v="999999"/>
    <s v="XW256607450JF"/>
    <s v="N"/>
    <s v="Transport"/>
    <s v="N"/>
    <s v="S"/>
    <s v="C2"/>
    <n v="2.97"/>
    <s v="44"/>
    <n v="12.99"/>
  </r>
  <r>
    <x v="0"/>
    <s v="0"/>
    <n v="46153"/>
    <s v="21320"/>
    <s v="1227"/>
    <s v="FR"/>
    <s v="CH"/>
    <s v="Martins Susana"/>
    <s v="Laruche"/>
    <s v="999999"/>
    <s v="XW256635708JF"/>
    <s v="N"/>
    <s v="Transport"/>
    <s v="I"/>
    <s v="S"/>
    <s v="C4"/>
    <n v="1.638"/>
    <s v="44"/>
    <n v="7.67"/>
  </r>
  <r>
    <x v="0"/>
    <s v="0"/>
    <n v="46153"/>
    <s v="21320"/>
    <s v="1227"/>
    <s v="FR"/>
    <s v="CH"/>
    <s v="Martins Susana"/>
    <s v="Laruche"/>
    <s v="999999"/>
    <s v="XW256635708JF"/>
    <s v="N"/>
    <s v="Supplement Douane Zone C4"/>
    <s v="I"/>
    <m/>
    <s v="C4"/>
    <n v="0"/>
    <s v="44"/>
    <n v="20"/>
  </r>
  <r>
    <x v="0"/>
    <s v="0"/>
    <n v="46153"/>
    <s v="21320"/>
    <s v="8405"/>
    <s v="FR"/>
    <s v="CH"/>
    <s v="Margoni Seide Myrto"/>
    <s v="Laruche"/>
    <s v="999999"/>
    <s v="XW256639316JF"/>
    <s v="N"/>
    <s v="Transport"/>
    <s v="I"/>
    <s v="S"/>
    <s v="C4"/>
    <n v="2.792"/>
    <s v="44"/>
    <n v="8.23"/>
  </r>
  <r>
    <x v="0"/>
    <s v="0"/>
    <n v="46153"/>
    <s v="21320"/>
    <s v="8405"/>
    <s v="FR"/>
    <s v="CH"/>
    <s v="Margoni Seide Myrto"/>
    <s v="Laruche"/>
    <s v="999999"/>
    <s v="XW256639316JF"/>
    <s v="N"/>
    <s v="Supplement Douane Zone C4"/>
    <s v="I"/>
    <m/>
    <s v="C4"/>
    <n v="0"/>
    <s v="44"/>
    <n v="20"/>
  </r>
  <r>
    <x v="0"/>
    <s v="0"/>
    <n v="46153"/>
    <s v="21320"/>
    <s v="1008"/>
    <s v="FR"/>
    <s v="CH"/>
    <s v="Gachoud Morgane"/>
    <s v="Laruche"/>
    <s v="999999"/>
    <s v="XW256663111JF"/>
    <s v="N"/>
    <s v="Transport"/>
    <s v="I"/>
    <s v="S"/>
    <s v="C4"/>
    <n v="2.482"/>
    <s v="44"/>
    <n v="8.23"/>
  </r>
  <r>
    <x v="0"/>
    <s v="0"/>
    <n v="46153"/>
    <s v="21320"/>
    <s v="1008"/>
    <s v="FR"/>
    <s v="CH"/>
    <s v="Gachoud Morgane"/>
    <s v="Laruche"/>
    <s v="999999"/>
    <s v="XW256663111JF"/>
    <s v="N"/>
    <s v="Supplement Douane Zone C4"/>
    <s v="I"/>
    <m/>
    <s v="C4"/>
    <n v="0"/>
    <s v="44"/>
    <n v="20"/>
  </r>
  <r>
    <x v="0"/>
    <s v="0"/>
    <n v="46153"/>
    <s v="21320"/>
    <s v="1630"/>
    <s v="FR"/>
    <s v="CH"/>
    <s v="Gamboni LA PETITE TRIBU Laura"/>
    <s v="Laruche"/>
    <s v="999999"/>
    <s v="XW256828751JF"/>
    <s v="N"/>
    <s v="Transport"/>
    <s v="I"/>
    <s v="S"/>
    <s v="C4"/>
    <n v="18.414"/>
    <s v="44"/>
    <n v="17.19"/>
  </r>
  <r>
    <x v="0"/>
    <s v="0"/>
    <n v="46153"/>
    <s v="21320"/>
    <s v="1630"/>
    <s v="FR"/>
    <s v="CH"/>
    <s v="Gamboni LA PETITE TRIBU Laura"/>
    <s v="Laruche"/>
    <s v="999999"/>
    <s v="XW256828751JF"/>
    <s v="N"/>
    <s v="Supplement Douane Zone C4"/>
    <s v="I"/>
    <m/>
    <s v="C4"/>
    <n v="0"/>
    <s v="44"/>
    <n v="20"/>
  </r>
  <r>
    <x v="0"/>
    <s v="0"/>
    <n v="46153"/>
    <s v="21320"/>
    <s v="9070"/>
    <s v="FR"/>
    <s v="BE"/>
    <s v="Macharis-Wagner Maren"/>
    <s v="Laruche"/>
    <s v="999999"/>
    <s v="XW256999495JF"/>
    <s v="N"/>
    <s v="Transport"/>
    <s v="N"/>
    <s v="S"/>
    <s v="C1"/>
    <n v="3.168"/>
    <s v="44"/>
    <n v="10.03"/>
  </r>
  <r>
    <x v="0"/>
    <s v="0"/>
    <n v="46154"/>
    <s v="21320"/>
    <s v="3675"/>
    <s v="FR"/>
    <s v="NO"/>
    <s v="Bakare Misturat"/>
    <s v="Laruche"/>
    <s v="999999"/>
    <s v="XW257464222JF"/>
    <s v="N"/>
    <s v="Transport"/>
    <s v="I"/>
    <s v="S"/>
    <s v="C4"/>
    <n v="1.16"/>
    <s v="44"/>
    <n v="7.67"/>
  </r>
  <r>
    <x v="0"/>
    <s v="0"/>
    <n v="46154"/>
    <s v="21320"/>
    <s v="3675"/>
    <s v="FR"/>
    <s v="NO"/>
    <s v="Bakare Misturat"/>
    <s v="Laruche"/>
    <s v="999999"/>
    <s v="XW257464222JF"/>
    <s v="N"/>
    <s v="Supp Zone Internationale Eloignee"/>
    <s v="I"/>
    <m/>
    <s v="C4"/>
    <n v="0"/>
    <s v="44"/>
    <n v="9"/>
  </r>
  <r>
    <x v="0"/>
    <s v="0"/>
    <n v="46154"/>
    <s v="21320"/>
    <s v="3675"/>
    <s v="FR"/>
    <s v="NO"/>
    <s v="Bakare Misturat"/>
    <s v="Laruche"/>
    <s v="999999"/>
    <s v="XW257464222JF"/>
    <s v="N"/>
    <s v="Traitement SAV complémentaire"/>
    <s v="I"/>
    <m/>
    <s v="C4"/>
    <n v="0"/>
    <s v="44"/>
    <n v="16"/>
  </r>
  <r>
    <x v="0"/>
    <s v="0"/>
    <n v="46154"/>
    <s v="21320"/>
    <s v="3675"/>
    <s v="FR"/>
    <s v="NO"/>
    <s v="Bakare Misturat"/>
    <s v="Laruche"/>
    <s v="999999"/>
    <s v="XW257464222JF"/>
    <s v="N"/>
    <s v="Supplement Douane Zone C4"/>
    <s v="I"/>
    <m/>
    <s v="C4"/>
    <n v="0"/>
    <s v="44"/>
    <n v="20"/>
  </r>
  <r>
    <x v="0"/>
    <s v="0"/>
    <n v="46154"/>
    <s v="21320"/>
    <s v="1264"/>
    <s v="FR"/>
    <s v="CH"/>
    <s v="Curty Pascal"/>
    <s v="Laruche"/>
    <s v="999999"/>
    <s v="XW257527497JF"/>
    <s v="N"/>
    <s v="Transport"/>
    <s v="I"/>
    <s v="S"/>
    <s v="C4"/>
    <n v="1.392"/>
    <s v="44"/>
    <n v="7.67"/>
  </r>
  <r>
    <x v="0"/>
    <s v="0"/>
    <n v="46154"/>
    <s v="21320"/>
    <s v="1264"/>
    <s v="FR"/>
    <s v="CH"/>
    <s v="Curty Pascal"/>
    <s v="Laruche"/>
    <s v="999999"/>
    <s v="XW257527497JF"/>
    <s v="N"/>
    <s v="Traitement SAV complémentaire"/>
    <s v="I"/>
    <m/>
    <s v="C4"/>
    <n v="0"/>
    <s v="44"/>
    <n v="16"/>
  </r>
  <r>
    <x v="0"/>
    <s v="0"/>
    <n v="46154"/>
    <s v="21320"/>
    <s v="1264"/>
    <s v="FR"/>
    <s v="CH"/>
    <s v="Curty Pascal"/>
    <s v="Laruche"/>
    <s v="999999"/>
    <s v="XW257527497JF"/>
    <s v="N"/>
    <s v="Supplement Douane Zone C4"/>
    <s v="I"/>
    <m/>
    <s v="C4"/>
    <n v="0"/>
    <s v="44"/>
    <n v="20"/>
  </r>
  <r>
    <x v="0"/>
    <s v="0"/>
    <n v="46154"/>
    <s v="21320"/>
    <s v="8802"/>
    <s v="FR"/>
    <s v="CH"/>
    <s v="Lepasoon Karin"/>
    <s v="Laruche"/>
    <s v="999999"/>
    <s v="XW257665670JF"/>
    <s v="N"/>
    <s v="Transport"/>
    <s v="I"/>
    <s v="S"/>
    <s v="C4"/>
    <n v="7.02"/>
    <s v="44"/>
    <n v="11.03"/>
  </r>
  <r>
    <x v="0"/>
    <s v="0"/>
    <n v="46154"/>
    <s v="21320"/>
    <s v="8802"/>
    <s v="FR"/>
    <s v="CH"/>
    <s v="Lepasoon Karin"/>
    <s v="Laruche"/>
    <s v="999999"/>
    <s v="XW257665670JF"/>
    <s v="N"/>
    <s v="Supplement Douane Zone C4"/>
    <s v="I"/>
    <m/>
    <s v="C4"/>
    <n v="0"/>
    <s v="44"/>
    <n v="20"/>
  </r>
  <r>
    <x v="0"/>
    <s v="0"/>
    <n v="46155"/>
    <s v="21320"/>
    <s v="1205"/>
    <s v="FR"/>
    <s v="CH"/>
    <s v="Schneeberger Berenice"/>
    <s v="Laruche"/>
    <s v="999999"/>
    <s v="XW258179127JF"/>
    <s v="N"/>
    <s v="Transport"/>
    <s v="I"/>
    <s v="S"/>
    <s v="C4"/>
    <n v="5.078"/>
    <s v="44"/>
    <n v="9.91"/>
  </r>
  <r>
    <x v="0"/>
    <s v="0"/>
    <n v="46155"/>
    <s v="21320"/>
    <s v="1205"/>
    <s v="FR"/>
    <s v="CH"/>
    <s v="Schneeberger Berenice"/>
    <s v="Laruche"/>
    <s v="999999"/>
    <s v="XW258179127JF"/>
    <s v="N"/>
    <s v="Supplement Douane Zone C4"/>
    <s v="I"/>
    <m/>
    <s v="C4"/>
    <n v="0"/>
    <s v="44"/>
    <n v="20"/>
  </r>
  <r>
    <x v="0"/>
    <s v="0"/>
    <n v="46157"/>
    <s v="21320"/>
    <s v="1627"/>
    <s v="FR"/>
    <s v="CH"/>
    <s v="Allemann Marie"/>
    <s v="Laruche"/>
    <s v="999999"/>
    <s v="XW259180736JF"/>
    <s v="N"/>
    <s v="Transport"/>
    <s v="I"/>
    <s v="S"/>
    <s v="C4"/>
    <n v="2.355"/>
    <s v="44"/>
    <n v="8.23"/>
  </r>
  <r>
    <x v="0"/>
    <s v="0"/>
    <n v="46157"/>
    <s v="21320"/>
    <s v="1627"/>
    <s v="FR"/>
    <s v="CH"/>
    <s v="Allemann Marie"/>
    <s v="Laruche"/>
    <s v="999999"/>
    <s v="XW259180736JF"/>
    <s v="N"/>
    <s v="Supplement Douane Zone C4"/>
    <s v="I"/>
    <m/>
    <s v="C4"/>
    <n v="0"/>
    <s v="44"/>
    <n v="20"/>
  </r>
  <r>
    <x v="0"/>
    <s v="0"/>
    <n v="46157"/>
    <s v="21320"/>
    <s v="1219"/>
    <s v="FR"/>
    <s v="CH"/>
    <s v="Visentin Aurelie"/>
    <s v="Laruche"/>
    <s v="999999"/>
    <s v="XW259184295JF"/>
    <s v="N"/>
    <s v="Transport"/>
    <s v="I"/>
    <s v="S"/>
    <s v="C4"/>
    <n v="1.508"/>
    <s v="44"/>
    <n v="7.67"/>
  </r>
  <r>
    <x v="0"/>
    <s v="0"/>
    <n v="46157"/>
    <s v="21320"/>
    <s v="1219"/>
    <s v="FR"/>
    <s v="CH"/>
    <s v="Visentin Aurelie"/>
    <s v="Laruche"/>
    <s v="999999"/>
    <s v="XW259184295JF"/>
    <s v="N"/>
    <s v="Traitement SAV complémentaire"/>
    <s v="I"/>
    <m/>
    <s v="C4"/>
    <n v="0"/>
    <s v="44"/>
    <n v="16"/>
  </r>
  <r>
    <x v="0"/>
    <s v="0"/>
    <n v="46157"/>
    <s v="21320"/>
    <s v="1219"/>
    <s v="FR"/>
    <s v="CH"/>
    <s v="Visentin Aurelie"/>
    <s v="Laruche"/>
    <s v="999999"/>
    <s v="XW259184295JF"/>
    <s v="N"/>
    <s v="Supplement Douane Zone C4"/>
    <s v="I"/>
    <m/>
    <s v="C4"/>
    <n v="0"/>
    <s v="44"/>
    <n v="20"/>
  </r>
  <r>
    <x v="0"/>
    <s v="0"/>
    <n v="46157"/>
    <s v="21320"/>
    <s v="8115"/>
    <s v="FR"/>
    <s v="CH"/>
    <s v="Vatanacan Melek"/>
    <s v="Laruche"/>
    <s v="999999"/>
    <s v="XW259325634JF"/>
    <s v="N"/>
    <s v="Transport"/>
    <s v="I"/>
    <s v="S"/>
    <s v="C4"/>
    <n v="3.6"/>
    <s v="44"/>
    <n v="8.789999999999999"/>
  </r>
  <r>
    <x v="0"/>
    <s v="0"/>
    <n v="46157"/>
    <s v="21320"/>
    <s v="8115"/>
    <s v="FR"/>
    <s v="CH"/>
    <s v="Vatanacan Melek"/>
    <s v="Laruche"/>
    <s v="999999"/>
    <s v="XW259325634JF"/>
    <s v="N"/>
    <s v="Supplement Douane Zone C4"/>
    <s v="I"/>
    <m/>
    <s v="C4"/>
    <n v="0"/>
    <s v="44"/>
    <n v="20"/>
  </r>
  <r>
    <x v="0"/>
    <s v="0"/>
    <n v="46157"/>
    <s v="21320"/>
    <s v="14569"/>
    <s v="FR"/>
    <s v="GR"/>
    <s v="Sovolou Shoshana"/>
    <s v="Laruche"/>
    <s v="999999"/>
    <s v="XW259426536JF"/>
    <s v="N"/>
    <s v="Transport"/>
    <s v="N"/>
    <s v="S"/>
    <s v="C2"/>
    <n v="7.254"/>
    <s v="44"/>
    <n v="15.94"/>
  </r>
  <r>
    <x v="0"/>
    <s v="0"/>
    <n v="46157"/>
    <s v="21320"/>
    <s v="1752"/>
    <s v="FR"/>
    <s v="CH"/>
    <s v="Sarl Rosae"/>
    <s v="Laruche"/>
    <s v="999999"/>
    <s v="XW259442613JF"/>
    <s v="N"/>
    <s v="Transport"/>
    <s v="I"/>
    <s v="S"/>
    <s v="C4"/>
    <n v="3.6"/>
    <s v="44"/>
    <n v="8.789999999999999"/>
  </r>
  <r>
    <x v="0"/>
    <s v="0"/>
    <n v="46157"/>
    <s v="21320"/>
    <s v="1752"/>
    <s v="FR"/>
    <s v="CH"/>
    <s v="Sarl Rosae"/>
    <s v="Laruche"/>
    <s v="999999"/>
    <s v="XW259442613JF"/>
    <s v="N"/>
    <s v="Supplement Douane Zone C4"/>
    <s v="I"/>
    <m/>
    <s v="C4"/>
    <n v="0"/>
    <s v="44"/>
    <n v="20"/>
  </r>
  <r>
    <x v="0"/>
    <s v="0"/>
    <n v="46157"/>
    <s v="21320"/>
    <s v="2740"/>
    <s v="FR"/>
    <s v="CH"/>
    <s v="Dianez Agnes"/>
    <s v="Laruche"/>
    <s v="999999"/>
    <s v="XW259445209JF"/>
    <s v="N"/>
    <s v="Transport"/>
    <s v="I"/>
    <s v="S"/>
    <s v="C4"/>
    <n v="0.945"/>
    <s v="44"/>
    <n v="7.11"/>
  </r>
  <r>
    <x v="0"/>
    <s v="0"/>
    <n v="46157"/>
    <s v="21320"/>
    <s v="2740"/>
    <s v="FR"/>
    <s v="CH"/>
    <s v="Dianez Agnes"/>
    <s v="Laruche"/>
    <s v="999999"/>
    <s v="XW259445209JF"/>
    <s v="N"/>
    <s v="Supplement Douane Zone C4"/>
    <s v="I"/>
    <m/>
    <s v="C4"/>
    <n v="0"/>
    <s v="44"/>
    <n v="20"/>
  </r>
  <r>
    <x v="0"/>
    <s v="0"/>
    <n v="46160"/>
    <s v="21320"/>
    <s v="4410"/>
    <s v="FR"/>
    <s v="CH"/>
    <s v="Cavegn Corinne"/>
    <s v="Laruche"/>
    <s v="999999"/>
    <s v="XW260643250JF"/>
    <s v="N"/>
    <s v="Transport"/>
    <s v="I"/>
    <s v="S"/>
    <s v="C4"/>
    <n v="2.944"/>
    <s v="44"/>
    <n v="8.23"/>
  </r>
  <r>
    <x v="0"/>
    <s v="0"/>
    <n v="46160"/>
    <s v="21320"/>
    <s v="4410"/>
    <s v="FR"/>
    <s v="CH"/>
    <s v="Cavegn Corinne"/>
    <s v="Laruche"/>
    <s v="999999"/>
    <s v="XW260643250JF"/>
    <s v="N"/>
    <s v="Supplement Douane Zone C4"/>
    <s v="I"/>
    <m/>
    <s v="C4"/>
    <n v="0"/>
    <s v="44"/>
    <n v="20"/>
  </r>
  <r>
    <x v="0"/>
    <s v="0"/>
    <n v="46160"/>
    <s v="21320"/>
    <s v="1934"/>
    <s v="FR"/>
    <s v="CH"/>
    <s v="Deleglise Jean-Marc"/>
    <s v="Laruche"/>
    <s v="999999"/>
    <s v="XW260652910JF"/>
    <s v="N"/>
    <s v="Transport"/>
    <s v="I"/>
    <s v="S"/>
    <s v="C4"/>
    <n v="1.44"/>
    <s v="44"/>
    <n v="7.67"/>
  </r>
  <r>
    <x v="0"/>
    <s v="0"/>
    <n v="46160"/>
    <s v="21320"/>
    <s v="1934"/>
    <s v="FR"/>
    <s v="CH"/>
    <s v="Deleglise Jean-Marc"/>
    <s v="Laruche"/>
    <s v="999999"/>
    <s v="XW260652910JF"/>
    <s v="N"/>
    <s v="Traitement SAV complémentaire"/>
    <s v="I"/>
    <m/>
    <s v="C4"/>
    <n v="0"/>
    <s v="44"/>
    <n v="16"/>
  </r>
  <r>
    <x v="0"/>
    <s v="0"/>
    <n v="46160"/>
    <s v="21320"/>
    <s v="1934"/>
    <s v="FR"/>
    <s v="CH"/>
    <s v="Deleglise Jean-Marc"/>
    <s v="Laruche"/>
    <s v="999999"/>
    <s v="XW260652910JF"/>
    <s v="N"/>
    <s v="Supplement Douane Zone C4"/>
    <s v="I"/>
    <m/>
    <s v="C4"/>
    <n v="0"/>
    <s v="44"/>
    <n v="20"/>
  </r>
  <r>
    <x v="0"/>
    <s v="0"/>
    <n v="46160"/>
    <s v="21320"/>
    <s v="7036"/>
    <s v="FR"/>
    <s v="NO"/>
    <s v="Stensaas Winther Mia"/>
    <s v="Laruche"/>
    <s v="999999"/>
    <s v="XW260907685JF"/>
    <s v="N"/>
    <s v="Transport"/>
    <s v="I"/>
    <s v="S"/>
    <s v="C4"/>
    <n v="1.65"/>
    <s v="44"/>
    <n v="7.67"/>
  </r>
  <r>
    <x v="0"/>
    <s v="0"/>
    <n v="46160"/>
    <s v="21320"/>
    <s v="7036"/>
    <s v="FR"/>
    <s v="NO"/>
    <s v="Stensaas Winther Mia"/>
    <s v="Laruche"/>
    <s v="999999"/>
    <s v="XW260907685JF"/>
    <s v="N"/>
    <s v="Supp Zone Internationale Eloignee"/>
    <s v="I"/>
    <m/>
    <s v="C4"/>
    <n v="0"/>
    <s v="44"/>
    <n v="9"/>
  </r>
  <r>
    <x v="0"/>
    <s v="0"/>
    <n v="46160"/>
    <s v="21320"/>
    <s v="7036"/>
    <s v="FR"/>
    <s v="NO"/>
    <s v="Stensaas Winther Mia"/>
    <s v="Laruche"/>
    <s v="999999"/>
    <s v="XW260907685JF"/>
    <s v="N"/>
    <s v="Supplement Douane Zone C4"/>
    <s v="I"/>
    <m/>
    <s v="C4"/>
    <n v="0"/>
    <s v="44"/>
    <n v="20"/>
  </r>
  <r>
    <x v="0"/>
    <s v="0"/>
    <n v="46160"/>
    <s v="21320"/>
    <s v="1814"/>
    <s v="FR"/>
    <s v="CH"/>
    <s v="Delarive Leila"/>
    <s v="Laruche"/>
    <s v="999999"/>
    <s v="XW260945745JF"/>
    <s v="N"/>
    <s v="Transport"/>
    <s v="I"/>
    <s v="S"/>
    <s v="C4"/>
    <n v="1.392"/>
    <s v="44"/>
    <n v="7.67"/>
  </r>
  <r>
    <x v="0"/>
    <s v="0"/>
    <n v="46160"/>
    <s v="21320"/>
    <s v="1814"/>
    <s v="FR"/>
    <s v="CH"/>
    <s v="Delarive Leila"/>
    <s v="Laruche"/>
    <s v="999999"/>
    <s v="XW260945745JF"/>
    <s v="N"/>
    <s v="Supplement Douane Zone C4"/>
    <s v="I"/>
    <m/>
    <s v="C4"/>
    <n v="0"/>
    <s v="44"/>
    <n v="20"/>
  </r>
  <r>
    <x v="0"/>
    <s v="0"/>
    <n v="46160"/>
    <s v="21320"/>
    <s v="16774"/>
    <s v="FR"/>
    <s v="SE"/>
    <s v="InredningNockeb"/>
    <s v="5XPFJPYVSS (renvoi)"/>
    <s v="999999"/>
    <s v="XW260982363JF"/>
    <s v="N"/>
    <s v="Transport"/>
    <s v="N"/>
    <s v="S"/>
    <s v="C2"/>
    <n v="7.254"/>
    <s v="44"/>
    <n v="15.94"/>
  </r>
  <r>
    <x v="0"/>
    <s v="0"/>
    <n v="46161"/>
    <s v="21320"/>
    <s v="3977"/>
    <s v="FR"/>
    <s v="CH"/>
    <s v="Vallelian Michele"/>
    <s v="Laruche"/>
    <s v="999999"/>
    <s v="XW261661246JF"/>
    <s v="N"/>
    <s v="Transport"/>
    <s v="I"/>
    <s v="S"/>
    <s v="C4"/>
    <n v="0.9"/>
    <s v="44"/>
    <n v="7.11"/>
  </r>
  <r>
    <x v="0"/>
    <s v="0"/>
    <n v="46161"/>
    <s v="21320"/>
    <s v="3977"/>
    <s v="FR"/>
    <s v="CH"/>
    <s v="Vallelian Michele"/>
    <s v="Laruche"/>
    <s v="999999"/>
    <s v="XW261661246JF"/>
    <s v="N"/>
    <s v="Supp Zone Internationale Eloignee"/>
    <s v="I"/>
    <m/>
    <s v="C4"/>
    <n v="0"/>
    <s v="44"/>
    <n v="9"/>
  </r>
  <r>
    <x v="0"/>
    <s v="0"/>
    <n v="46161"/>
    <s v="21320"/>
    <s v="3977"/>
    <s v="FR"/>
    <s v="CH"/>
    <s v="Vallelian Michele"/>
    <s v="Laruche"/>
    <s v="999999"/>
    <s v="XW261661246JF"/>
    <s v="N"/>
    <s v="Supplement Douane Zone C4"/>
    <s v="I"/>
    <m/>
    <s v="C4"/>
    <n v="0"/>
    <s v="44"/>
    <n v="20"/>
  </r>
  <r>
    <x v="0"/>
    <s v="0"/>
    <n v="46161"/>
    <s v="21320"/>
    <s v="50823"/>
    <s v="FR"/>
    <s v="DE"/>
    <s v="SCHEE GmbhSteph"/>
    <s v="B2B10884 (renvoi)"/>
    <s v="999999"/>
    <s v="XW261697912JF"/>
    <s v="N"/>
    <s v="Transport"/>
    <s v="N"/>
    <s v="S"/>
    <s v="C1"/>
    <n v="4.8"/>
    <s v="44"/>
    <n v="10.59"/>
  </r>
  <r>
    <x v="0"/>
    <s v="0"/>
    <n v="46164"/>
    <s v="21320"/>
    <s v="1258"/>
    <s v="FR"/>
    <s v="CH"/>
    <s v="Maire Laura Bottari"/>
    <s v="Laruche"/>
    <s v="999999"/>
    <s v="XW262735342JF"/>
    <s v="N"/>
    <s v="Transport"/>
    <s v="I"/>
    <s v="S"/>
    <s v="C4"/>
    <n v="1.392"/>
    <s v="44"/>
    <n v="7.67"/>
  </r>
  <r>
    <x v="0"/>
    <s v="0"/>
    <n v="46164"/>
    <s v="21320"/>
    <s v="1258"/>
    <s v="FR"/>
    <s v="CH"/>
    <s v="Maire Laura Bottari"/>
    <s v="Laruche"/>
    <s v="999999"/>
    <s v="XW262735342JF"/>
    <s v="N"/>
    <s v="Supplement Douane Zone C4"/>
    <s v="I"/>
    <m/>
    <s v="C4"/>
    <n v="0"/>
    <s v="44"/>
    <n v="20"/>
  </r>
  <r>
    <x v="0"/>
    <s v="0"/>
    <n v="46164"/>
    <s v="21320"/>
    <s v="0263"/>
    <s v="FR"/>
    <s v="NO"/>
    <s v="Haugen Kine"/>
    <s v="Laruche"/>
    <s v="999999"/>
    <s v="XW262860084JF"/>
    <s v="N"/>
    <s v="Transport"/>
    <s v="I"/>
    <s v="S"/>
    <s v="C4"/>
    <n v="14.632"/>
    <s v="44"/>
    <n v="14.95"/>
  </r>
  <r>
    <x v="0"/>
    <s v="0"/>
    <n v="46164"/>
    <s v="21320"/>
    <s v="0263"/>
    <s v="FR"/>
    <s v="NO"/>
    <s v="Haugen Kine"/>
    <s v="Laruche"/>
    <s v="999999"/>
    <s v="XW262860084JF"/>
    <s v="N"/>
    <s v="Supplement Douane Zone C4"/>
    <s v="I"/>
    <m/>
    <s v="C4"/>
    <n v="0"/>
    <s v="44"/>
    <n v="20"/>
  </r>
  <r>
    <x v="0"/>
    <s v="0"/>
    <n v="46164"/>
    <s v="21320"/>
    <s v="0263"/>
    <s v="FR"/>
    <s v="NO"/>
    <s v="Haugen Kine"/>
    <s v="Laruche"/>
    <s v="999999"/>
    <s v="XW262860098JF"/>
    <s v="N"/>
    <s v="Transport"/>
    <s v="I"/>
    <s v="S"/>
    <s v="C4"/>
    <n v="21.008"/>
    <s v="44"/>
    <n v="18.87"/>
  </r>
  <r>
    <x v="0"/>
    <s v="0"/>
    <n v="46164"/>
    <s v="21320"/>
    <s v="0263"/>
    <s v="FR"/>
    <s v="NO"/>
    <s v="Haugen Kine"/>
    <s v="Laruche"/>
    <s v="999999"/>
    <s v="XW262860098JF"/>
    <s v="N"/>
    <s v="Supplement Douane Zone C4"/>
    <s v="I"/>
    <m/>
    <s v="C4"/>
    <n v="0"/>
    <s v="44"/>
    <n v="20"/>
  </r>
  <r>
    <x v="0"/>
    <s v="0"/>
    <n v="46164"/>
    <s v="21320"/>
    <s v="0263"/>
    <s v="FR"/>
    <s v="NO"/>
    <s v="Haugen Kine"/>
    <s v="Laruche"/>
    <s v="999999"/>
    <s v="XW262860107JF"/>
    <s v="N"/>
    <s v="Transport"/>
    <s v="I"/>
    <s v="S"/>
    <s v="C4"/>
    <n v="21.008"/>
    <s v="44"/>
    <n v="18.87"/>
  </r>
  <r>
    <x v="0"/>
    <s v="0"/>
    <n v="46164"/>
    <s v="21320"/>
    <s v="0263"/>
    <s v="FR"/>
    <s v="NO"/>
    <s v="Haugen Kine"/>
    <s v="Laruche"/>
    <s v="999999"/>
    <s v="XW262860107JF"/>
    <s v="N"/>
    <s v="Supplement Douane Zone C4"/>
    <s v="I"/>
    <m/>
    <s v="C4"/>
    <n v="0"/>
    <s v="44"/>
    <n v="20"/>
  </r>
  <r>
    <x v="0"/>
    <s v="0"/>
    <n v="46167"/>
    <s v="21320"/>
    <s v="1044"/>
    <s v="FR"/>
    <s v="CH"/>
    <s v="Adamina Yael"/>
    <s v="Laruche"/>
    <s v="999999"/>
    <s v="XW263095827JF"/>
    <s v="N"/>
    <s v="Transport"/>
    <s v="I"/>
    <s v="S"/>
    <s v="C4"/>
    <n v="2.355"/>
    <s v="44"/>
    <n v="8.23"/>
  </r>
  <r>
    <x v="0"/>
    <s v="0"/>
    <n v="46167"/>
    <s v="21320"/>
    <s v="1044"/>
    <s v="FR"/>
    <s v="CH"/>
    <s v="Adamina Yael"/>
    <s v="Laruche"/>
    <s v="999999"/>
    <s v="XW263095827JF"/>
    <s v="N"/>
    <s v="Traitement SAV complémentaire"/>
    <s v="I"/>
    <m/>
    <s v="C4"/>
    <n v="0"/>
    <s v="44"/>
    <n v="16"/>
  </r>
  <r>
    <x v="0"/>
    <s v="0"/>
    <n v="46167"/>
    <s v="21320"/>
    <s v="1044"/>
    <s v="FR"/>
    <s v="CH"/>
    <s v="Adamina Yael"/>
    <s v="Laruche"/>
    <s v="999999"/>
    <s v="XW263095827JF"/>
    <s v="N"/>
    <s v="Supplement Douane Zone C4"/>
    <s v="I"/>
    <m/>
    <s v="C4"/>
    <n v="0"/>
    <s v="44"/>
    <n v="20"/>
  </r>
  <r>
    <x v="0"/>
    <s v="0"/>
    <n v="46167"/>
    <s v="21320"/>
    <s v="1227"/>
    <s v="FR"/>
    <s v="CH"/>
    <s v="Ferron Roxane"/>
    <s v="Laruche"/>
    <s v="999999"/>
    <s v="XW263107445JF"/>
    <s v="N"/>
    <s v="Transport"/>
    <s v="I"/>
    <s v="S"/>
    <s v="C4"/>
    <n v="4.68"/>
    <s v="44"/>
    <n v="9.35"/>
  </r>
  <r>
    <x v="0"/>
    <s v="0"/>
    <n v="46167"/>
    <s v="21320"/>
    <s v="1227"/>
    <s v="FR"/>
    <s v="CH"/>
    <s v="Ferron Roxane"/>
    <s v="Laruche"/>
    <s v="999999"/>
    <s v="XW263107445JF"/>
    <s v="N"/>
    <s v="Traitement SAV complémentaire"/>
    <s v="I"/>
    <m/>
    <s v="C4"/>
    <n v="0"/>
    <s v="44"/>
    <n v="16"/>
  </r>
  <r>
    <x v="0"/>
    <s v="0"/>
    <n v="46167"/>
    <s v="21320"/>
    <s v="1227"/>
    <s v="FR"/>
    <s v="CH"/>
    <s v="Ferron Roxane"/>
    <s v="Laruche"/>
    <s v="999999"/>
    <s v="XW263107445JF"/>
    <s v="N"/>
    <s v="Supplement Douane Zone C4"/>
    <s v="I"/>
    <m/>
    <s v="C4"/>
    <n v="0"/>
    <s v="44"/>
    <n v="20"/>
  </r>
  <r>
    <x v="0"/>
    <s v="0"/>
    <n v="46168"/>
    <s v="21320"/>
    <s v="1084"/>
    <s v="FR"/>
    <s v="CH"/>
    <s v="Goel Jacques"/>
    <s v="Laruche"/>
    <s v="999999"/>
    <s v="XW263365705JF"/>
    <s v="N"/>
    <s v="Transport"/>
    <s v="I"/>
    <s v="S"/>
    <s v="C4"/>
    <n v="0.336"/>
    <s v="44"/>
    <n v="7.11"/>
  </r>
  <r>
    <x v="0"/>
    <s v="0"/>
    <n v="46168"/>
    <s v="21320"/>
    <s v="1084"/>
    <s v="FR"/>
    <s v="CH"/>
    <s v="Goel Jacques"/>
    <s v="Laruche"/>
    <s v="999999"/>
    <s v="XW263365705JF"/>
    <s v="N"/>
    <s v="Supplement Douane Zone C4"/>
    <s v="I"/>
    <m/>
    <s v="C4"/>
    <n v="0"/>
    <s v="44"/>
    <n v="20"/>
  </r>
  <r>
    <x v="0"/>
    <s v="0"/>
    <n v="46169"/>
    <s v="21320"/>
    <s v="1205"/>
    <s v="FR"/>
    <s v="CH"/>
    <s v="Aymon Camille"/>
    <s v="Laruche"/>
    <s v="999999"/>
    <s v="XW263968547JF"/>
    <s v="N"/>
    <s v="Transport"/>
    <s v="I"/>
    <s v="S"/>
    <s v="C4"/>
    <n v="4.68"/>
    <s v="44"/>
    <n v="9.35"/>
  </r>
  <r>
    <x v="0"/>
    <s v="0"/>
    <n v="46169"/>
    <s v="21320"/>
    <s v="1205"/>
    <s v="FR"/>
    <s v="CH"/>
    <s v="Aymon Camille"/>
    <s v="Laruche"/>
    <s v="999999"/>
    <s v="XW263968547JF"/>
    <s v="N"/>
    <s v="Supplement Douane Zone C4"/>
    <s v="I"/>
    <m/>
    <s v="C4"/>
    <n v="0"/>
    <s v="44"/>
    <n v="20"/>
  </r>
  <r>
    <x v="0"/>
    <s v="0"/>
    <n v="46169"/>
    <s v="21320"/>
    <s v="3011"/>
    <s v="FR"/>
    <s v="CH"/>
    <s v="Noir Chat"/>
    <s v="Laruche"/>
    <s v="999999"/>
    <s v="XW264010496JF"/>
    <s v="N"/>
    <s v="Transport"/>
    <s v="I"/>
    <s v="S"/>
    <s v="C4"/>
    <n v="4.68"/>
    <s v="44"/>
    <n v="9.35"/>
  </r>
  <r>
    <x v="0"/>
    <s v="0"/>
    <n v="46169"/>
    <s v="21320"/>
    <s v="3011"/>
    <s v="FR"/>
    <s v="CH"/>
    <s v="Noir Chat"/>
    <s v="Laruche"/>
    <s v="999999"/>
    <s v="XW264010496JF"/>
    <s v="N"/>
    <s v="Traitement SAV complémentaire"/>
    <s v="I"/>
    <m/>
    <s v="C4"/>
    <n v="0"/>
    <s v="44"/>
    <n v="16"/>
  </r>
  <r>
    <x v="0"/>
    <s v="0"/>
    <n v="46169"/>
    <s v="21320"/>
    <s v="3011"/>
    <s v="FR"/>
    <s v="CH"/>
    <s v="Noir Chat"/>
    <s v="Laruche"/>
    <s v="999999"/>
    <s v="XW264010496JF"/>
    <s v="N"/>
    <s v="Supplement Douane Zone C4"/>
    <s v="I"/>
    <m/>
    <s v="C4"/>
    <n v="0"/>
    <s v="44"/>
    <n v="20"/>
  </r>
  <r>
    <x v="0"/>
    <s v="0"/>
    <n v="46170"/>
    <s v="21320"/>
    <s v="3976"/>
    <s v="FR"/>
    <s v="CH"/>
    <s v="Doutrelepont Marie-Laure"/>
    <s v="Laruche"/>
    <s v="999999"/>
    <s v="XW264180699JF"/>
    <s v="N"/>
    <s v="Transport"/>
    <s v="I"/>
    <s v="S"/>
    <s v="C4"/>
    <n v="0.5620000000000001"/>
    <s v="44"/>
    <n v="7.11"/>
  </r>
  <r>
    <x v="0"/>
    <s v="0"/>
    <n v="46170"/>
    <s v="21320"/>
    <s v="3976"/>
    <s v="FR"/>
    <s v="CH"/>
    <s v="Doutrelepont Marie-Laure"/>
    <s v="Laruche"/>
    <s v="999999"/>
    <s v="XW264180699JF"/>
    <s v="N"/>
    <s v="Supp Zone Internationale Eloignee"/>
    <s v="I"/>
    <m/>
    <s v="C4"/>
    <n v="0"/>
    <s v="44"/>
    <n v="9"/>
  </r>
  <r>
    <x v="0"/>
    <s v="0"/>
    <n v="46170"/>
    <s v="21320"/>
    <s v="3976"/>
    <s v="FR"/>
    <s v="CH"/>
    <s v="Doutrelepont Marie-Laure"/>
    <s v="Laruche"/>
    <s v="999999"/>
    <s v="XW264180699JF"/>
    <s v="N"/>
    <s v="Supplement Douane Zone C4"/>
    <s v="I"/>
    <m/>
    <s v="C4"/>
    <n v="0"/>
    <s v="44"/>
    <n v="20"/>
  </r>
  <r>
    <x v="0"/>
    <s v="0"/>
    <n v="46170"/>
    <s v="21320"/>
    <s v="1222"/>
    <s v="FR"/>
    <s v="CH"/>
    <s v="Sarl 8et18"/>
    <s v="Laruche"/>
    <s v="999999"/>
    <s v="XW264183465JF"/>
    <s v="N"/>
    <s v="Transport"/>
    <s v="I"/>
    <s v="S"/>
    <s v="C4"/>
    <n v="20.664"/>
    <s v="44"/>
    <n v="18.31"/>
  </r>
  <r>
    <x v="0"/>
    <s v="0"/>
    <n v="46170"/>
    <s v="21320"/>
    <s v="1222"/>
    <s v="FR"/>
    <s v="CH"/>
    <s v="Sarl 8et18"/>
    <s v="Laruche"/>
    <s v="999999"/>
    <s v="XW264183465JF"/>
    <s v="N"/>
    <s v="Supplement Douane Zone C4"/>
    <s v="I"/>
    <m/>
    <s v="C4"/>
    <n v="0"/>
    <s v="44"/>
    <n v="20"/>
  </r>
  <r>
    <x v="0"/>
    <s v="0"/>
    <n v="46171"/>
    <s v="21320"/>
    <s v="1110"/>
    <s v="FR"/>
    <s v="CH"/>
    <s v="Sweid Nour"/>
    <s v="Laruche"/>
    <s v="999999"/>
    <s v="XW264493697JF"/>
    <s v="N"/>
    <s v="Transport"/>
    <s v="I"/>
    <s v="S"/>
    <s v="C4"/>
    <n v="4.8"/>
    <s v="44"/>
    <n v="9.35"/>
  </r>
  <r>
    <x v="0"/>
    <s v="0"/>
    <n v="46171"/>
    <s v="21320"/>
    <s v="1110"/>
    <s v="FR"/>
    <s v="CH"/>
    <s v="Sweid Nour"/>
    <s v="Laruche"/>
    <s v="999999"/>
    <s v="XW264493697JF"/>
    <s v="N"/>
    <s v="Supplement Douane Zone C4"/>
    <s v="I"/>
    <m/>
    <s v="C4"/>
    <n v="0"/>
    <s v="44"/>
    <n v="20"/>
  </r>
  <r>
    <x v="0"/>
    <s v="0"/>
    <n v="46171"/>
    <s v="21320"/>
    <s v="1400"/>
    <s v="FR"/>
    <s v="CH"/>
    <s v="Meier Camille"/>
    <s v="Laruche"/>
    <s v="999999"/>
    <s v="XW264538328JF"/>
    <s v="N"/>
    <s v="Transport"/>
    <s v="I"/>
    <s v="S"/>
    <s v="C4"/>
    <n v="4.8"/>
    <s v="44"/>
    <n v="9.35"/>
  </r>
  <r>
    <x v="0"/>
    <s v="0"/>
    <n v="46171"/>
    <s v="21320"/>
    <s v="1400"/>
    <s v="FR"/>
    <s v="CH"/>
    <s v="Meier Camille"/>
    <s v="Laruche"/>
    <s v="999999"/>
    <s v="XW264538328JF"/>
    <s v="N"/>
    <s v="Supplement Douane Zone C4"/>
    <s v="I"/>
    <m/>
    <s v="C4"/>
    <n v="0"/>
    <s v="44"/>
    <n v="20"/>
  </r>
  <r>
    <x v="0"/>
    <s v="0"/>
    <n v="46171"/>
    <s v="21320"/>
    <s v="1231"/>
    <s v="FR"/>
    <s v="CH"/>
    <s v="Sanchez Andres"/>
    <s v="Laruche"/>
    <s v="999999"/>
    <s v="XW264611473JF"/>
    <s v="N"/>
    <s v="Transport"/>
    <s v="I"/>
    <s v="S"/>
    <s v="C4"/>
    <n v="2.2"/>
    <s v="44"/>
    <n v="8.23"/>
  </r>
  <r>
    <x v="0"/>
    <s v="0"/>
    <n v="46171"/>
    <s v="21320"/>
    <s v="1231"/>
    <s v="FR"/>
    <s v="CH"/>
    <s v="Sanchez Andres"/>
    <s v="Laruche"/>
    <s v="999999"/>
    <s v="XW264611473JF"/>
    <s v="N"/>
    <s v="Traitement SAV complémentaire"/>
    <s v="I"/>
    <m/>
    <s v="C4"/>
    <n v="0"/>
    <s v="44"/>
    <n v="16"/>
  </r>
  <r>
    <x v="0"/>
    <s v="0"/>
    <n v="46171"/>
    <s v="21320"/>
    <s v="1231"/>
    <s v="FR"/>
    <s v="CH"/>
    <s v="Sanchez Andres"/>
    <s v="Laruche"/>
    <s v="999999"/>
    <s v="XW264611473JF"/>
    <s v="N"/>
    <s v="Supplement Douane Zone C4"/>
    <s v="I"/>
    <m/>
    <s v="C4"/>
    <n v="0"/>
    <s v="44"/>
    <n v="20"/>
  </r>
  <r>
    <x v="4"/>
    <s v="0"/>
    <n v="46155"/>
    <s v="21320"/>
    <s v="75016"/>
    <s v=""/>
    <s v=""/>
    <s v="Bertin Patrice"/>
    <s v="Laruche"/>
    <s v="999999"/>
    <s v="XY513981495JB"/>
    <s v="N"/>
    <s v="Transport"/>
    <s v="N"/>
    <s v="S"/>
    <s v="NT"/>
    <n v="2.335"/>
    <s v="3Z"/>
    <n v="30.86"/>
  </r>
  <r>
    <x v="4"/>
    <s v="0"/>
    <n v="46168"/>
    <s v="21320"/>
    <s v="60300"/>
    <s v=""/>
    <s v=""/>
    <s v="du Passage Cassilda"/>
    <s v="Laruche"/>
    <s v="999999"/>
    <s v="XY514004567JB"/>
    <s v="N"/>
    <s v="Transport"/>
    <s v="N"/>
    <s v="R"/>
    <s v="NT"/>
    <n v="0.2"/>
    <s v="3Z"/>
    <n v="12.58"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count="2351">
  <r>
    <x v="0"/>
    <s v="0"/>
    <d v="2026-05-31T00:00:00"/>
    <s v=""/>
    <m/>
    <m/>
    <m/>
    <m/>
    <s v=""/>
    <s v="0"/>
    <s v="CAPI1"/>
    <s v="X"/>
    <s v="Surcharge Carburant Aérien"/>
    <s v="I"/>
    <n v="0.4375"/>
    <s v="XX"/>
    <n v="0"/>
    <s v="X"/>
    <n v="42.11"/>
  </r>
  <r>
    <x v="0"/>
    <s v="0"/>
    <d v="2026-05-31T00:00:00"/>
    <s v=""/>
    <m/>
    <m/>
    <m/>
    <m/>
    <s v=""/>
    <s v="0"/>
    <s v="CAPI2"/>
    <s v="X"/>
    <s v="Surcharge Carburant Routier"/>
    <s v="I"/>
    <n v="0.1425"/>
    <s v="XX"/>
    <n v="0"/>
    <s v="X"/>
    <n v="55.57"/>
  </r>
  <r>
    <x v="0"/>
    <s v="0"/>
    <d v="2026-05-31T00:00:00"/>
    <s v=""/>
    <m/>
    <m/>
    <m/>
    <m/>
    <s v=""/>
    <s v="0"/>
    <s v="CAPN1"/>
    <s v="X"/>
    <s v="Surcharge Carburant Aérien"/>
    <s v="N"/>
    <n v="0.4375"/>
    <s v="XX"/>
    <n v="0"/>
    <s v="X"/>
    <n v="1534.86"/>
  </r>
  <r>
    <x v="1"/>
    <s v="2"/>
    <d v="2026-05-31T00:00:00"/>
    <s v=""/>
    <m/>
    <m/>
    <m/>
    <m/>
    <s v=""/>
    <s v="0"/>
    <s v="CAPN2"/>
    <s v="X"/>
    <s v="Surcharge Carburant Routier"/>
    <s v="N"/>
    <n v="0.0475"/>
    <s v="XX"/>
    <n v="0"/>
    <s v="X"/>
    <n v="66.13"/>
  </r>
  <r>
    <x v="2"/>
    <s v="0"/>
    <d v="2026-05-31T00:00:00"/>
    <s v=""/>
    <m/>
    <m/>
    <m/>
    <m/>
    <s v=""/>
    <s v="0"/>
    <s v="CAPN2"/>
    <s v="X"/>
    <s v="Surcharge Carburant Routier"/>
    <s v="N"/>
    <n v="0.0475"/>
    <s v="XX"/>
    <n v="0"/>
    <s v="X"/>
    <n v="6.43"/>
  </r>
  <r>
    <x v="3"/>
    <s v="2"/>
    <d v="2026-05-31T00:00:00"/>
    <s v=""/>
    <m/>
    <m/>
    <m/>
    <m/>
    <s v=""/>
    <s v="0"/>
    <s v="CAPN2"/>
    <s v="X"/>
    <s v="Surcharge Carburant Routier"/>
    <s v="N"/>
    <n v="0.0475"/>
    <s v="XX"/>
    <n v="0"/>
    <s v="X"/>
    <n v="371.42"/>
  </r>
  <r>
    <x v="4"/>
    <s v="0"/>
    <d v="2026-05-31T00:00:00"/>
    <s v=""/>
    <m/>
    <m/>
    <m/>
    <m/>
    <s v=""/>
    <s v="0"/>
    <s v="CAPN2"/>
    <s v="X"/>
    <s v="Surcharge Carburant Routier"/>
    <s v="N"/>
    <n v="0.1425"/>
    <s v="XX"/>
    <n v="0"/>
    <s v="X"/>
    <n v="560.45"/>
  </r>
  <r>
    <x v="5"/>
    <s v="2"/>
    <d v="2026-05-31T00:00:00"/>
    <s v=""/>
    <m/>
    <m/>
    <m/>
    <m/>
    <s v=""/>
    <s v="0"/>
    <s v="CAPN2"/>
    <s v="X"/>
    <s v="Surcharge Carburant Routier"/>
    <s v="N"/>
    <n v="0.1425"/>
    <s v="XX"/>
    <n v="0"/>
    <s v="X"/>
    <n v="2.68"/>
  </r>
  <r>
    <x v="0"/>
    <s v="0"/>
    <d v="2026-05-31T00:00:00"/>
    <s v=""/>
    <m/>
    <m/>
    <m/>
    <m/>
    <s v=""/>
    <s v="0"/>
    <s v="CAPN2"/>
    <s v="X"/>
    <s v="Surcharge Carburant Routier"/>
    <s v="N"/>
    <n v="0.1425"/>
    <s v="XX"/>
    <n v="0"/>
    <s v="X"/>
    <n v="18.56"/>
  </r>
  <r>
    <x v="0"/>
    <s v="0"/>
    <d v="2026-05-31T00:00:00"/>
    <s v=""/>
    <m/>
    <m/>
    <m/>
    <m/>
    <s v=""/>
    <s v="0"/>
    <s v="CAPO1"/>
    <s v="X"/>
    <s v="Surcharge Carburant Aérien"/>
    <s v="O"/>
    <n v="0.4375"/>
    <s v="XX"/>
    <n v="0"/>
    <s v="X"/>
    <n v="18.19"/>
  </r>
  <r>
    <x v="0"/>
    <s v="0"/>
    <d v="2026-05-31T00:00:00"/>
    <s v=""/>
    <m/>
    <m/>
    <m/>
    <m/>
    <s v=""/>
    <s v="0"/>
    <s v="ECORI"/>
    <s v="X"/>
    <s v="Participation Eco-Responsable"/>
    <s v="I"/>
    <m/>
    <s v="XX"/>
    <n v="0"/>
    <s v="X"/>
    <n v="3.7"/>
  </r>
  <r>
    <x v="1"/>
    <s v="2"/>
    <d v="2026-05-31T00:00:00"/>
    <s v=""/>
    <m/>
    <m/>
    <m/>
    <m/>
    <s v=""/>
    <s v="0"/>
    <s v="ECORN"/>
    <s v="X"/>
    <s v="Participation Eco-Responsable"/>
    <s v="N"/>
    <m/>
    <s v="XX"/>
    <n v="0"/>
    <s v="X"/>
    <n v="12.99"/>
  </r>
  <r>
    <x v="2"/>
    <s v="0"/>
    <d v="2026-05-31T00:00:00"/>
    <s v=""/>
    <m/>
    <m/>
    <m/>
    <m/>
    <s v=""/>
    <s v="0"/>
    <s v="ECORN"/>
    <s v="X"/>
    <s v="Participation Eco-Responsable"/>
    <s v="N"/>
    <m/>
    <s v="XX"/>
    <n v="0"/>
    <s v="X"/>
    <n v="0.63"/>
  </r>
  <r>
    <x v="3"/>
    <s v="2"/>
    <d v="2026-05-31T00:00:00"/>
    <s v=""/>
    <m/>
    <m/>
    <m/>
    <m/>
    <s v=""/>
    <s v="0"/>
    <s v="ECORN"/>
    <s v="X"/>
    <s v="Participation Eco-Responsable"/>
    <s v="N"/>
    <m/>
    <s v="XX"/>
    <n v="0"/>
    <s v="X"/>
    <n v="27.78"/>
  </r>
  <r>
    <x v="4"/>
    <s v="0"/>
    <d v="2026-05-31T00:00:00"/>
    <s v=""/>
    <m/>
    <m/>
    <m/>
    <m/>
    <s v=""/>
    <s v="0"/>
    <s v="ECORN"/>
    <s v="X"/>
    <s v="Participation Eco-Responsable"/>
    <s v="N"/>
    <m/>
    <s v="XX"/>
    <n v="0"/>
    <s v="X"/>
    <n v="53.7"/>
  </r>
  <r>
    <x v="5"/>
    <s v="2"/>
    <d v="2026-05-31T00:00:00"/>
    <s v=""/>
    <m/>
    <m/>
    <m/>
    <m/>
    <s v=""/>
    <s v="0"/>
    <s v="ECORN"/>
    <s v="X"/>
    <s v="Participation Eco-Responsable"/>
    <s v="N"/>
    <m/>
    <s v="XX"/>
    <n v="0"/>
    <s v="X"/>
    <n v="0.2"/>
  </r>
  <r>
    <x v="0"/>
    <s v="0"/>
    <d v="2026-05-31T00:00:00"/>
    <s v=""/>
    <m/>
    <m/>
    <m/>
    <m/>
    <s v=""/>
    <s v="0"/>
    <s v="ECORN"/>
    <s v="X"/>
    <s v="Participation Eco-Responsable"/>
    <s v="N"/>
    <m/>
    <s v="XX"/>
    <n v="0"/>
    <s v="X"/>
    <n v="23.4"/>
  </r>
  <r>
    <x v="0"/>
    <s v="0"/>
    <d v="2026-05-31T00:00:00"/>
    <s v=""/>
    <m/>
    <m/>
    <m/>
    <m/>
    <s v=""/>
    <s v="0"/>
    <s v="ECORO"/>
    <s v="X"/>
    <s v="Participation Eco-Responsable"/>
    <s v="O"/>
    <m/>
    <s v="XX"/>
    <n v="0"/>
    <s v="X"/>
    <n v="0.1"/>
  </r>
  <r>
    <x v="0"/>
    <s v="0"/>
    <d v="2026-05-31T00:00:00"/>
    <s v=""/>
    <m/>
    <m/>
    <m/>
    <m/>
    <s v=""/>
    <s v="0"/>
    <s v="SURTI"/>
    <s v="X"/>
    <s v="Sûreté colis"/>
    <s v="I"/>
    <m/>
    <s v="XX"/>
    <n v="0"/>
    <s v="X"/>
    <n v="14.8"/>
  </r>
  <r>
    <x v="1"/>
    <s v="2"/>
    <d v="2026-05-31T00:00:00"/>
    <s v=""/>
    <m/>
    <m/>
    <m/>
    <m/>
    <s v=""/>
    <s v="0"/>
    <s v="SURTN"/>
    <s v="X"/>
    <s v="Sûreté colis"/>
    <s v="N"/>
    <m/>
    <s v="XX"/>
    <n v="0"/>
    <s v="X"/>
    <n v="21.65"/>
  </r>
  <r>
    <x v="2"/>
    <s v="0"/>
    <d v="2026-05-31T00:00:00"/>
    <s v=""/>
    <m/>
    <m/>
    <m/>
    <m/>
    <s v=""/>
    <s v="0"/>
    <s v="SURTN"/>
    <s v="X"/>
    <s v="Sûreté colis"/>
    <s v="N"/>
    <m/>
    <s v="XX"/>
    <n v="0"/>
    <s v="X"/>
    <n v="1.05"/>
  </r>
  <r>
    <x v="3"/>
    <s v="2"/>
    <d v="2026-05-31T00:00:00"/>
    <s v=""/>
    <m/>
    <m/>
    <m/>
    <m/>
    <s v=""/>
    <s v="0"/>
    <s v="SURTN"/>
    <s v="X"/>
    <s v="Sûreté colis"/>
    <s v="N"/>
    <m/>
    <s v="XX"/>
    <n v="0"/>
    <s v="X"/>
    <n v="46.3"/>
  </r>
  <r>
    <x v="4"/>
    <s v="0"/>
    <d v="2026-05-31T00:00:00"/>
    <s v=""/>
    <m/>
    <m/>
    <m/>
    <m/>
    <s v=""/>
    <s v="0"/>
    <s v="SURTN"/>
    <s v="X"/>
    <s v="Sûreté colis"/>
    <s v="N"/>
    <m/>
    <s v="XX"/>
    <n v="0"/>
    <s v="X"/>
    <n v="214.8"/>
  </r>
  <r>
    <x v="5"/>
    <s v="2"/>
    <d v="2026-05-31T00:00:00"/>
    <s v=""/>
    <m/>
    <m/>
    <m/>
    <m/>
    <s v=""/>
    <s v="0"/>
    <s v="SURTN"/>
    <s v="X"/>
    <s v="Sûreté colis"/>
    <s v="N"/>
    <m/>
    <s v="XX"/>
    <n v="0"/>
    <s v="X"/>
    <n v="0.8"/>
  </r>
  <r>
    <x v="0"/>
    <s v="0"/>
    <d v="2026-05-31T00:00:00"/>
    <s v=""/>
    <m/>
    <m/>
    <m/>
    <m/>
    <s v=""/>
    <s v="0"/>
    <s v="SURTN"/>
    <s v="X"/>
    <s v="Sûreté colis"/>
    <s v="N"/>
    <m/>
    <s v="XX"/>
    <n v="0"/>
    <s v="X"/>
    <n v="93.59999999999999"/>
  </r>
  <r>
    <x v="0"/>
    <s v="0"/>
    <d v="2026-05-31T00:00:00"/>
    <s v=""/>
    <m/>
    <m/>
    <m/>
    <m/>
    <s v=""/>
    <s v="0"/>
    <s v="SURTO"/>
    <s v="X"/>
    <s v="Sûreté colis"/>
    <s v="O"/>
    <m/>
    <s v="XX"/>
    <n v="0"/>
    <s v="X"/>
    <n v="0.4"/>
  </r>
  <r>
    <x v="0"/>
    <s v="0"/>
    <d v="2026-05-04T00:00:00"/>
    <s v="21320"/>
    <s v="13088"/>
    <s v="FR"/>
    <s v="DE"/>
    <s v="Martinez Cruz Daniela"/>
    <s v="Laruche"/>
    <s v="999999"/>
    <s v="XF142220606FR"/>
    <s v="N"/>
    <s v="Transport"/>
    <s v="N"/>
    <s v="S"/>
    <s v="Z1"/>
    <n v="0.783"/>
    <s v="17"/>
    <n v="9.94"/>
  </r>
  <r>
    <x v="0"/>
    <s v="0"/>
    <d v="2026-05-04T00:00:00"/>
    <s v="21320"/>
    <s v="14542"/>
    <s v="FR"/>
    <s v="DE"/>
    <s v="Fettig Herbert"/>
    <s v="Laruche"/>
    <s v="999999"/>
    <s v="XF142220708FR"/>
    <s v="N"/>
    <s v="Transport"/>
    <s v="N"/>
    <s v="S"/>
    <s v="Z1"/>
    <n v="4.532"/>
    <s v="17"/>
    <n v="19.47"/>
  </r>
  <r>
    <x v="0"/>
    <s v="0"/>
    <d v="2026-05-04T00:00:00"/>
    <s v="21320"/>
    <s v="42651"/>
    <s v="FR"/>
    <s v="DE"/>
    <s v="Michallek Lars"/>
    <s v="Laruche"/>
    <s v="999999"/>
    <s v="XF142220932FR"/>
    <s v="N"/>
    <s v="Transport"/>
    <s v="N"/>
    <s v="S"/>
    <s v="Z1"/>
    <n v="0.748"/>
    <s v="17"/>
    <n v="9.94"/>
  </r>
  <r>
    <x v="0"/>
    <s v="0"/>
    <d v="2026-05-04T00:00:00"/>
    <s v="21320"/>
    <s v="88279"/>
    <s v="FR"/>
    <s v="DE"/>
    <s v="Simon Dr Karl"/>
    <s v="Laruche"/>
    <s v="999999"/>
    <s v="XF142221116FR"/>
    <s v="N"/>
    <s v="Transport"/>
    <s v="N"/>
    <s v="S"/>
    <s v="Z1"/>
    <n v="0.1"/>
    <s v="17"/>
    <n v="7.86"/>
  </r>
  <r>
    <x v="0"/>
    <s v="0"/>
    <d v="2026-05-04T00:00:00"/>
    <s v="21320"/>
    <s v="1028"/>
    <s v="FR"/>
    <s v="HU"/>
    <s v="Moulenes Katalin"/>
    <s v="Laruche"/>
    <s v="999999"/>
    <s v="XF142221147FR"/>
    <s v="N"/>
    <s v="Transport"/>
    <s v="N"/>
    <s v="S"/>
    <s v="Z3"/>
    <n v="0.748"/>
    <s v="17"/>
    <n v="13.35"/>
  </r>
  <r>
    <x v="0"/>
    <s v="0"/>
    <d v="2026-05-04T00:00:00"/>
    <s v="21320"/>
    <s v="17031"/>
    <s v="FR"/>
    <s v="IT"/>
    <s v="CARTA GIOBERTI Cinzia"/>
    <s v="Laruche"/>
    <s v="999999"/>
    <s v="XF142221677FR"/>
    <s v="N"/>
    <s v="Transport"/>
    <s v="N"/>
    <s v="S"/>
    <s v="Z2"/>
    <n v="4.427"/>
    <s v="17"/>
    <n v="18.34"/>
  </r>
  <r>
    <x v="0"/>
    <s v="0"/>
    <d v="2026-05-04T00:00:00"/>
    <s v="21320"/>
    <s v="97348"/>
    <s v="FR"/>
    <s v="DE"/>
    <s v="Seel Timea"/>
    <s v="Laruche"/>
    <s v="999999"/>
    <s v="XF142221779FR"/>
    <s v="N"/>
    <s v="Transport"/>
    <s v="N"/>
    <s v="S"/>
    <s v="Z1"/>
    <n v="5.773"/>
    <s v="17"/>
    <n v="21.83"/>
  </r>
  <r>
    <x v="0"/>
    <s v="0"/>
    <d v="2026-05-04T00:00:00"/>
    <s v="21320"/>
    <s v="28280"/>
    <s v="FR"/>
    <s v="ES"/>
    <s v="Beltran Carmen"/>
    <s v="Laruche"/>
    <s v="999999"/>
    <s v="XF142224761FR"/>
    <s v="N"/>
    <s v="Transport"/>
    <s v="N"/>
    <s v="S"/>
    <s v="Z2"/>
    <n v="0.748"/>
    <s v="17"/>
    <n v="9.94"/>
  </r>
  <r>
    <x v="0"/>
    <s v="0"/>
    <d v="2026-05-04T00:00:00"/>
    <s v="21320"/>
    <s v="94065"/>
    <s v="FR"/>
    <s v="DE"/>
    <s v="Lutje Maximilian"/>
    <s v="Laruche"/>
    <s v="999999"/>
    <s v="XF142225206FR"/>
    <s v="N"/>
    <s v="Transport"/>
    <s v="N"/>
    <s v="S"/>
    <s v="Z1"/>
    <n v="5.76"/>
    <s v="17"/>
    <n v="21.83"/>
  </r>
  <r>
    <x v="0"/>
    <s v="0"/>
    <d v="2026-05-04T00:00:00"/>
    <s v="21320"/>
    <s v="36329"/>
    <s v="FR"/>
    <s v="DE"/>
    <s v="Marek Nicole"/>
    <s v="Laruche"/>
    <s v="999999"/>
    <s v="XF142225223FR"/>
    <s v="N"/>
    <s v="Transport"/>
    <s v="N"/>
    <s v="S"/>
    <s v="Z1"/>
    <n v="4.266"/>
    <s v="17"/>
    <n v="18.34"/>
  </r>
  <r>
    <x v="0"/>
    <s v="0"/>
    <d v="2026-05-04T00:00:00"/>
    <s v="21320"/>
    <s v="57074"/>
    <s v="FR"/>
    <s v="DE"/>
    <s v="Serra Daniela"/>
    <s v="Laruche"/>
    <s v="999999"/>
    <s v="XF142225342FR"/>
    <s v="N"/>
    <s v="Transport"/>
    <s v="N"/>
    <s v="S"/>
    <s v="Z1"/>
    <n v="4.266"/>
    <s v="17"/>
    <n v="18.34"/>
  </r>
  <r>
    <x v="0"/>
    <s v="0"/>
    <d v="2026-05-04T00:00:00"/>
    <s v="21320"/>
    <s v="9991"/>
    <s v="FR"/>
    <s v="BE"/>
    <s v="Van Robays Steven"/>
    <s v="Laruche"/>
    <s v="999999"/>
    <s v="XF142225838FR"/>
    <s v="N"/>
    <s v="Transport"/>
    <s v="N"/>
    <s v="S"/>
    <s v="Z1"/>
    <n v="5.904"/>
    <s v="17"/>
    <n v="21.83"/>
  </r>
  <r>
    <x v="0"/>
    <s v="0"/>
    <d v="2026-05-04T00:00:00"/>
    <s v="21320"/>
    <s v="2542PR"/>
    <s v="FR"/>
    <s v="NL"/>
    <s v="Veldmeijer Giel"/>
    <s v="Laruche"/>
    <s v="999999"/>
    <s v="XF142225943FR"/>
    <s v="N"/>
    <s v="Transport"/>
    <s v="N"/>
    <s v="S"/>
    <s v="Z1"/>
    <n v="0.12"/>
    <s v="17"/>
    <n v="7.86"/>
  </r>
  <r>
    <x v="0"/>
    <s v="0"/>
    <d v="2026-05-04T00:00:00"/>
    <s v="21320"/>
    <s v="21465"/>
    <s v="FR"/>
    <s v="DE"/>
    <s v="Kleiner Mirjam"/>
    <s v="Laruche"/>
    <s v="999999"/>
    <s v="XF142230909FR"/>
    <s v="N"/>
    <s v="Transport"/>
    <s v="N"/>
    <s v="S"/>
    <s v="Z1"/>
    <n v="9.44"/>
    <s v="17"/>
    <n v="30.09"/>
  </r>
  <r>
    <x v="0"/>
    <s v="0"/>
    <d v="2026-05-04T00:00:00"/>
    <s v="21320"/>
    <s v="97250"/>
    <s v="FR"/>
    <s v="MQ"/>
    <s v="Dubourg Sarah"/>
    <s v="Laruche"/>
    <s v="999999"/>
    <s v="XF142240044FR"/>
    <s v="N"/>
    <s v="Transport"/>
    <s v="O"/>
    <s v="S"/>
    <s v="Z8"/>
    <n v="4.64"/>
    <s v="17"/>
    <n v="41.18"/>
  </r>
  <r>
    <x v="0"/>
    <s v="0"/>
    <d v="2026-05-04T00:00:00"/>
    <s v="21320"/>
    <s v="3147PE"/>
    <s v="FR"/>
    <s v="NL"/>
    <s v="Oosterlee Arie"/>
    <s v="Laruche"/>
    <s v="999999"/>
    <s v="XF142264068FR"/>
    <s v="N"/>
    <s v="Transport"/>
    <s v="N"/>
    <s v="S"/>
    <s v="Z1"/>
    <n v="2.567"/>
    <s v="17"/>
    <n v="14.95"/>
  </r>
  <r>
    <x v="0"/>
    <s v="0"/>
    <d v="2026-05-04T00:00:00"/>
    <s v="21320"/>
    <s v="4837CG"/>
    <s v="FR"/>
    <s v="NL"/>
    <s v="Brouwers Marleen"/>
    <s v="Laruche"/>
    <s v="999999"/>
    <s v="XF142264522FR"/>
    <s v="N"/>
    <s v="Transport"/>
    <s v="N"/>
    <s v="S"/>
    <s v="Z1"/>
    <n v="2.567"/>
    <s v="17"/>
    <n v="14.95"/>
  </r>
  <r>
    <x v="0"/>
    <s v="0"/>
    <d v="2026-05-04T00:00:00"/>
    <s v="21320"/>
    <s v="89312"/>
    <s v="FR"/>
    <s v="DE"/>
    <s v="Schmalberger Tina"/>
    <s v="Laruche"/>
    <s v="999999"/>
    <s v="XF142273060FR"/>
    <s v="N"/>
    <s v="Transport"/>
    <s v="N"/>
    <s v="S"/>
    <s v="Z1"/>
    <n v="4.678"/>
    <s v="17"/>
    <n v="19.47"/>
  </r>
  <r>
    <x v="0"/>
    <s v="0"/>
    <d v="2026-05-04T00:00:00"/>
    <s v="21320"/>
    <s v="21465"/>
    <s v="FR"/>
    <s v="DE"/>
    <s v="Elsner Hanno"/>
    <s v="Laruche"/>
    <s v="999999"/>
    <s v="XF142273175FR"/>
    <s v="N"/>
    <s v="Transport"/>
    <s v="N"/>
    <s v="S"/>
    <s v="Z1"/>
    <n v="1.591"/>
    <s v="17"/>
    <n v="12.69"/>
  </r>
  <r>
    <x v="0"/>
    <s v="0"/>
    <d v="2026-05-04T00:00:00"/>
    <s v="21320"/>
    <s v="66023"/>
    <s v="FR"/>
    <s v="IT"/>
    <s v="Giampaolo Loriana"/>
    <s v="Laruche"/>
    <s v="999999"/>
    <s v="XF142273802FR"/>
    <s v="N"/>
    <s v="Transport"/>
    <s v="N"/>
    <s v="S"/>
    <s v="Z2"/>
    <n v="0.484"/>
    <s v="17"/>
    <n v="7.86"/>
  </r>
  <r>
    <x v="0"/>
    <s v="0"/>
    <d v="2026-05-04T00:00:00"/>
    <s v="21320"/>
    <s v="34119"/>
    <s v="FR"/>
    <s v="DE"/>
    <s v="Werner Lukas"/>
    <s v="Laruche"/>
    <s v="999999"/>
    <s v="XF142274365FR"/>
    <s v="N"/>
    <s v="Transport"/>
    <s v="N"/>
    <s v="S"/>
    <s v="Z1"/>
    <n v="5.76"/>
    <s v="17"/>
    <n v="21.83"/>
  </r>
  <r>
    <x v="0"/>
    <s v="0"/>
    <d v="2026-05-04T00:00:00"/>
    <s v="21320"/>
    <s v="8500"/>
    <s v="FR"/>
    <s v="BE"/>
    <s v="Bruynseels Lieve"/>
    <s v="Laruche"/>
    <s v="999999"/>
    <s v="XF142274578FR"/>
    <s v="N"/>
    <s v="Transport"/>
    <s v="N"/>
    <s v="S"/>
    <s v="Z1"/>
    <n v="0.28"/>
    <s v="17"/>
    <n v="7.86"/>
  </r>
  <r>
    <x v="0"/>
    <s v="0"/>
    <d v="2026-05-04T00:00:00"/>
    <s v="21320"/>
    <s v="16156"/>
    <s v="FR"/>
    <s v="IT"/>
    <s v="Traverso Valeria"/>
    <s v="Laruche"/>
    <s v="999999"/>
    <s v="XF142274706FR"/>
    <s v="N"/>
    <s v="Transport"/>
    <s v="N"/>
    <s v="S"/>
    <s v="Z2"/>
    <n v="0.525"/>
    <s v="17"/>
    <n v="9.94"/>
  </r>
  <r>
    <x v="0"/>
    <s v="0"/>
    <d v="2026-05-04T00:00:00"/>
    <s v="21320"/>
    <s v="10243"/>
    <s v="FR"/>
    <s v="DE"/>
    <s v="Adilkhan Abylay"/>
    <s v="Laruche"/>
    <s v="999999"/>
    <s v="XF142275471FR"/>
    <s v="N"/>
    <s v="Transport"/>
    <s v="N"/>
    <s v="S"/>
    <s v="Z1"/>
    <n v="0.18"/>
    <s v="17"/>
    <n v="7.86"/>
  </r>
  <r>
    <x v="0"/>
    <s v="0"/>
    <d v="2026-05-05T00:00:00"/>
    <s v="21320"/>
    <s v="20154"/>
    <s v="FR"/>
    <s v="IT"/>
    <s v="FOLLI Susanna Iris"/>
    <s v="Laruche"/>
    <s v="999999"/>
    <s v="XF142295706FR"/>
    <s v="N"/>
    <s v="Transport"/>
    <s v="N"/>
    <s v="S"/>
    <s v="Z2"/>
    <n v="1.392"/>
    <s v="17"/>
    <n v="11.56"/>
  </r>
  <r>
    <x v="0"/>
    <s v="0"/>
    <d v="2026-05-05T00:00:00"/>
    <s v="21320"/>
    <s v="08340"/>
    <s v="FR"/>
    <s v="ES"/>
    <s v="Ros Judith"/>
    <s v="Laruche"/>
    <s v="999999"/>
    <s v="XF142309113FR"/>
    <s v="N"/>
    <s v="Transport"/>
    <s v="N"/>
    <s v="S"/>
    <s v="Z2"/>
    <n v="0.187"/>
    <s v="17"/>
    <n v="7.86"/>
  </r>
  <r>
    <x v="0"/>
    <s v="0"/>
    <d v="2026-05-05T00:00:00"/>
    <s v="21320"/>
    <s v="51149"/>
    <s v="FR"/>
    <s v="DE"/>
    <s v="Schmitz Melanie"/>
    <s v="Laruche"/>
    <s v="999999"/>
    <s v="XF142310142FR"/>
    <s v="N"/>
    <s v="Transport"/>
    <s v="N"/>
    <s v="S"/>
    <s v="Z1"/>
    <n v="4.266"/>
    <s v="17"/>
    <n v="18.34"/>
  </r>
  <r>
    <x v="0"/>
    <s v="0"/>
    <d v="2026-05-05T00:00:00"/>
    <s v="21320"/>
    <s v="82288"/>
    <s v="FR"/>
    <s v="DE"/>
    <s v="Lorenz Steffi"/>
    <s v="Laruche"/>
    <s v="999999"/>
    <s v="XF142310200FR"/>
    <s v="N"/>
    <s v="Transport"/>
    <s v="N"/>
    <s v="S"/>
    <s v="Z1"/>
    <n v="4.266"/>
    <s v="17"/>
    <n v="18.34"/>
  </r>
  <r>
    <x v="0"/>
    <s v="0"/>
    <d v="2026-05-05T00:00:00"/>
    <s v="21320"/>
    <s v="1791DG"/>
    <s v="FR"/>
    <s v="NL"/>
    <s v="Chang Sou Li"/>
    <s v="Laruche"/>
    <s v="999999"/>
    <s v="XF142349421FR"/>
    <s v="N"/>
    <s v="Transport"/>
    <s v="N"/>
    <s v="S"/>
    <s v="Z1"/>
    <n v="0.53"/>
    <s v="17"/>
    <n v="9.94"/>
  </r>
  <r>
    <x v="0"/>
    <s v="0"/>
    <d v="2026-05-05T00:00:00"/>
    <s v="21320"/>
    <s v="4941JV"/>
    <s v="FR"/>
    <s v="NL"/>
    <s v="Irene Vink"/>
    <s v="Laruche"/>
    <s v="999999"/>
    <s v="XF142349510FR"/>
    <s v="N"/>
    <s v="Transport"/>
    <s v="N"/>
    <s v="S"/>
    <s v="Z1"/>
    <n v="2.592"/>
    <s v="17"/>
    <n v="14.95"/>
  </r>
  <r>
    <x v="0"/>
    <s v="0"/>
    <d v="2026-05-06T00:00:00"/>
    <s v="21320"/>
    <s v="9520"/>
    <s v="FR"/>
    <s v="BE"/>
    <s v="Coppens Ann"/>
    <s v="Laruche"/>
    <s v="999999"/>
    <s v="XF142377215FR"/>
    <s v="N"/>
    <s v="Transport"/>
    <s v="N"/>
    <s v="S"/>
    <s v="Z1"/>
    <n v="0.25"/>
    <s v="17"/>
    <n v="7.86"/>
  </r>
  <r>
    <x v="0"/>
    <s v="0"/>
    <d v="2026-05-06T00:00:00"/>
    <s v="21320"/>
    <s v="86152"/>
    <s v="FR"/>
    <s v="DE"/>
    <s v="Ziegler-Johanni Helga"/>
    <s v="Laruche"/>
    <s v="999999"/>
    <s v="XF142377816FR"/>
    <s v="N"/>
    <s v="Transport"/>
    <s v="N"/>
    <s v="S"/>
    <s v="Z1"/>
    <n v="0.766"/>
    <s v="17"/>
    <n v="9.94"/>
  </r>
  <r>
    <x v="0"/>
    <s v="0"/>
    <d v="2026-05-06T00:00:00"/>
    <s v="21320"/>
    <s v="30016"/>
    <s v="FR"/>
    <s v="IT"/>
    <s v="Caria Antonello"/>
    <s v="Laruche"/>
    <s v="999999"/>
    <s v="XF142377921FR"/>
    <s v="N"/>
    <s v="Transport"/>
    <s v="N"/>
    <s v="S"/>
    <s v="Z2"/>
    <n v="4.266"/>
    <s v="17"/>
    <n v="18.34"/>
  </r>
  <r>
    <x v="0"/>
    <s v="0"/>
    <d v="2026-05-06T00:00:00"/>
    <s v="21320"/>
    <s v="09129"/>
    <s v="FR"/>
    <s v="IT"/>
    <s v="Spiga Alessandra"/>
    <s v="Laruche"/>
    <s v="999999"/>
    <s v="XF142390185FR"/>
    <s v="N"/>
    <s v="Transport"/>
    <s v="N"/>
    <s v="S"/>
    <s v="Z2"/>
    <n v="0.25"/>
    <s v="17"/>
    <n v="7.86"/>
  </r>
  <r>
    <x v="0"/>
    <s v="0"/>
    <d v="2026-05-06T00:00:00"/>
    <s v="21320"/>
    <s v="7441GC"/>
    <s v="FR"/>
    <s v="NL"/>
    <s v="Beltman Nicole"/>
    <s v="Laruche"/>
    <s v="999999"/>
    <s v="XF142419564FR"/>
    <s v="N"/>
    <s v="Transport"/>
    <s v="N"/>
    <s v="S"/>
    <s v="Z1"/>
    <n v="2.567"/>
    <s v="17"/>
    <n v="14.95"/>
  </r>
  <r>
    <x v="0"/>
    <s v="0"/>
    <d v="2026-05-06T00:00:00"/>
    <s v="21320"/>
    <s v="1096AC"/>
    <s v="FR"/>
    <s v="NL"/>
    <s v="Van Erk Ellen"/>
    <s v="Laruche"/>
    <s v="999999"/>
    <s v="XF142419799FR"/>
    <s v="N"/>
    <s v="Transport"/>
    <s v="N"/>
    <s v="S"/>
    <s v="Z1"/>
    <n v="2.567"/>
    <s v="17"/>
    <n v="14.95"/>
  </r>
  <r>
    <x v="0"/>
    <s v="0"/>
    <d v="2026-05-06T00:00:00"/>
    <s v="21320"/>
    <s v="15518"/>
    <s v="FR"/>
    <s v="DE"/>
    <s v="Gauerke Marie"/>
    <s v="Laruche"/>
    <s v="999999"/>
    <s v="XF142423793FR"/>
    <s v="N"/>
    <s v="Transport"/>
    <s v="N"/>
    <s v="S"/>
    <s v="Z1"/>
    <n v="4.266"/>
    <s v="17"/>
    <n v="18.34"/>
  </r>
  <r>
    <x v="0"/>
    <s v="0"/>
    <d v="2026-05-07T00:00:00"/>
    <s v="21320"/>
    <s v="4866"/>
    <s v="FR"/>
    <s v="AT"/>
    <s v="Auersperg-Breunner Elisabeth"/>
    <s v="Laruche"/>
    <s v="999999"/>
    <s v="XF142449583FR"/>
    <s v="N"/>
    <s v="Transport"/>
    <s v="N"/>
    <s v="S"/>
    <s v="Z2"/>
    <n v="0.343"/>
    <s v="17"/>
    <n v="7.86"/>
  </r>
  <r>
    <x v="0"/>
    <s v="0"/>
    <d v="2026-05-07T00:00:00"/>
    <s v="21320"/>
    <s v="7672BB"/>
    <s v="FR"/>
    <s v="NL"/>
    <s v="Oude Vrielink Ingrid"/>
    <s v="Laruche"/>
    <s v="999999"/>
    <s v="XF142449654FR"/>
    <s v="N"/>
    <s v="Transport"/>
    <s v="N"/>
    <s v="S"/>
    <s v="Z1"/>
    <n v="0.731"/>
    <s v="17"/>
    <n v="9.94"/>
  </r>
  <r>
    <x v="0"/>
    <s v="0"/>
    <d v="2026-05-07T00:00:00"/>
    <s v="21320"/>
    <s v="90762"/>
    <s v="FR"/>
    <s v="DE"/>
    <s v="Goj Julia"/>
    <s v="Laruche"/>
    <s v="999999"/>
    <s v="XF142449835FR"/>
    <s v="N"/>
    <s v="Transport"/>
    <s v="N"/>
    <s v="S"/>
    <s v="Z1"/>
    <n v="0.53"/>
    <s v="17"/>
    <n v="9.94"/>
  </r>
  <r>
    <x v="0"/>
    <s v="0"/>
    <d v="2026-05-07T00:00:00"/>
    <s v="21320"/>
    <s v="86152"/>
    <s v="FR"/>
    <s v="DE"/>
    <s v="Ziegler-Johanni Helga"/>
    <s v="Laruche"/>
    <s v="999999"/>
    <s v="XF142477743FR"/>
    <s v="N"/>
    <s v="Transport"/>
    <s v="N"/>
    <s v="S"/>
    <s v="Z1"/>
    <n v="0.504"/>
    <s v="17"/>
    <n v="9.94"/>
  </r>
  <r>
    <x v="0"/>
    <s v="0"/>
    <d v="2026-05-11T00:00:00"/>
    <s v="21320"/>
    <s v="10243"/>
    <s v="FR"/>
    <s v="DE"/>
    <s v="Adilkhan Abylay"/>
    <s v="Laruche"/>
    <s v="999999"/>
    <s v="XF142563994FR"/>
    <s v="N"/>
    <s v="Transport"/>
    <s v="N"/>
    <s v="S"/>
    <s v="Z1"/>
    <n v="0.1"/>
    <s v="17"/>
    <n v="7.86"/>
  </r>
  <r>
    <x v="0"/>
    <s v="0"/>
    <d v="2026-05-11T00:00:00"/>
    <s v="21320"/>
    <s v="9820"/>
    <s v="FR"/>
    <s v="BE"/>
    <s v="Drieghe Sara"/>
    <s v="Laruche"/>
    <s v="999999"/>
    <s v="XF142566165FR"/>
    <s v="N"/>
    <s v="Transport"/>
    <s v="N"/>
    <s v="S"/>
    <s v="Z1"/>
    <n v="0.766"/>
    <s v="17"/>
    <n v="9.94"/>
  </r>
  <r>
    <x v="0"/>
    <s v="0"/>
    <d v="2026-05-11T00:00:00"/>
    <s v="21320"/>
    <s v="55234"/>
    <s v="FR"/>
    <s v="DE"/>
    <s v="Scherrer Sylvia"/>
    <s v="Laruche"/>
    <s v="999999"/>
    <s v="XF142566338FR"/>
    <s v="N"/>
    <s v="Transport"/>
    <s v="N"/>
    <s v="S"/>
    <s v="Z1"/>
    <n v="4.532"/>
    <s v="17"/>
    <n v="19.47"/>
  </r>
  <r>
    <x v="0"/>
    <s v="0"/>
    <d v="2026-05-11T00:00:00"/>
    <s v="21320"/>
    <s v="81827"/>
    <s v="FR"/>
    <s v="DE"/>
    <s v="Braatz Enrico"/>
    <s v="Laruche"/>
    <s v="999999"/>
    <s v="XF142566491FR"/>
    <s v="N"/>
    <s v="Transport"/>
    <s v="N"/>
    <s v="S"/>
    <s v="Z1"/>
    <n v="0.499"/>
    <s v="17"/>
    <n v="7.86"/>
  </r>
  <r>
    <x v="0"/>
    <s v="0"/>
    <d v="2026-05-11T00:00:00"/>
    <s v="21320"/>
    <s v="28691"/>
    <s v="FR"/>
    <s v="ES"/>
    <s v="Murias Maria Rosario"/>
    <s v="Laruche"/>
    <s v="999999"/>
    <s v="XF142567506FR"/>
    <s v="N"/>
    <s v="Transport"/>
    <s v="N"/>
    <s v="S"/>
    <s v="Z2"/>
    <n v="0.546"/>
    <s v="17"/>
    <n v="9.94"/>
  </r>
  <r>
    <x v="0"/>
    <s v="0"/>
    <d v="2026-05-11T00:00:00"/>
    <s v="21320"/>
    <s v="54424"/>
    <s v="FR"/>
    <s v="DE"/>
    <s v="Thelen Bruni"/>
    <s v="Laruche"/>
    <s v="999999"/>
    <s v="XF142567611FR"/>
    <s v="N"/>
    <s v="Transport"/>
    <s v="N"/>
    <s v="S"/>
    <s v="Z1"/>
    <n v="4.266"/>
    <s v="17"/>
    <n v="18.34"/>
  </r>
  <r>
    <x v="0"/>
    <s v="0"/>
    <d v="2026-05-11T00:00:00"/>
    <s v="21320"/>
    <s v="09629"/>
    <s v="FR"/>
    <s v="DE"/>
    <s v="Rub Mandy"/>
    <s v="Laruche"/>
    <s v="999999"/>
    <s v="XF142568135FR"/>
    <s v="N"/>
    <s v="Transport"/>
    <s v="N"/>
    <s v="S"/>
    <s v="Z1"/>
    <n v="0.248"/>
    <s v="17"/>
    <n v="7.86"/>
  </r>
  <r>
    <x v="0"/>
    <s v="0"/>
    <d v="2026-05-11T00:00:00"/>
    <s v="21320"/>
    <s v="69231"/>
    <s v="FR"/>
    <s v="DE"/>
    <s v="Elsasser Romina"/>
    <s v="Laruche"/>
    <s v="999999"/>
    <s v="XF142568206FR"/>
    <s v="N"/>
    <s v="Transport"/>
    <s v="N"/>
    <s v="S"/>
    <s v="Z1"/>
    <n v="5.76"/>
    <s v="17"/>
    <n v="21.83"/>
  </r>
  <r>
    <x v="0"/>
    <s v="0"/>
    <d v="2026-05-11T00:00:00"/>
    <s v="21320"/>
    <s v="36039"/>
    <s v="FR"/>
    <s v="DE"/>
    <s v="Helen Tassilo"/>
    <s v="Laruche"/>
    <s v="999999"/>
    <s v="XF142568400FR"/>
    <s v="N"/>
    <s v="Transport"/>
    <s v="N"/>
    <s v="S"/>
    <s v="Z1"/>
    <n v="4.403"/>
    <s v="17"/>
    <n v="18.34"/>
  </r>
  <r>
    <x v="0"/>
    <s v="0"/>
    <d v="2026-05-11T00:00:00"/>
    <s v="21320"/>
    <s v="76185"/>
    <s v="FR"/>
    <s v="DE"/>
    <s v="Ziegler Barbara"/>
    <s v="Laruche"/>
    <s v="999999"/>
    <s v="XF142568501FR"/>
    <s v="N"/>
    <s v="Transport"/>
    <s v="N"/>
    <s v="S"/>
    <s v="Z1"/>
    <n v="0.763"/>
    <s v="17"/>
    <n v="9.94"/>
  </r>
  <r>
    <x v="0"/>
    <s v="0"/>
    <d v="2026-05-11T00:00:00"/>
    <s v="21320"/>
    <s v="04425"/>
    <s v="FR"/>
    <s v="DE"/>
    <s v="Scholz Prof Dr Gerhard"/>
    <s v="Laruche"/>
    <s v="999999"/>
    <s v="XF142568679FR"/>
    <s v="N"/>
    <s v="Transport"/>
    <s v="N"/>
    <s v="S"/>
    <s v="Z1"/>
    <n v="0.738"/>
    <s v="17"/>
    <n v="9.94"/>
  </r>
  <r>
    <x v="0"/>
    <s v="0"/>
    <d v="2026-05-11T00:00:00"/>
    <s v="21320"/>
    <s v="2094"/>
    <s v="FR"/>
    <s v="HU"/>
    <s v="Whitely Georgina"/>
    <s v="Laruche"/>
    <s v="999999"/>
    <s v="XF142569285FR"/>
    <s v="N"/>
    <s v="Transport"/>
    <s v="N"/>
    <s v="S"/>
    <s v="Z3"/>
    <n v="4.266"/>
    <s v="17"/>
    <n v="26.33"/>
  </r>
  <r>
    <x v="0"/>
    <s v="0"/>
    <d v="2026-05-11T00:00:00"/>
    <s v="21320"/>
    <s v="1050192"/>
    <s v="FR"/>
    <s v="PT"/>
    <s v="Pollack Kevin"/>
    <s v="Laruche"/>
    <s v="999999"/>
    <s v="XF142569507FR"/>
    <s v="N"/>
    <s v="Transport"/>
    <s v="N"/>
    <s v="S"/>
    <s v="Z2"/>
    <n v="4.532"/>
    <s v="17"/>
    <n v="19.47"/>
  </r>
  <r>
    <x v="0"/>
    <s v="0"/>
    <d v="2026-05-12T00:00:00"/>
    <s v="21320"/>
    <s v="47906"/>
    <s v="FR"/>
    <s v="DE"/>
    <s v="Metz Ekkehard"/>
    <s v="Laruche"/>
    <s v="999999"/>
    <s v="XF142651889FR"/>
    <s v="N"/>
    <s v="Transport"/>
    <s v="N"/>
    <s v="S"/>
    <s v="Z1"/>
    <n v="5.76"/>
    <s v="17"/>
    <n v="21.83"/>
  </r>
  <r>
    <x v="0"/>
    <s v="0"/>
    <d v="2026-05-12T00:00:00"/>
    <s v="21320"/>
    <s v="55424"/>
    <s v="FR"/>
    <s v="DE"/>
    <s v="Muratovic Zoran"/>
    <s v="Laruche"/>
    <s v="999999"/>
    <s v="XF142656736FR"/>
    <s v="N"/>
    <s v="Transport"/>
    <s v="N"/>
    <s v="S"/>
    <s v="Z1"/>
    <n v="0.12"/>
    <s v="17"/>
    <n v="7.86"/>
  </r>
  <r>
    <x v="0"/>
    <s v="0"/>
    <d v="2026-05-12T00:00:00"/>
    <s v="21320"/>
    <s v="12000"/>
    <s v="FR"/>
    <s v="CZ"/>
    <s v="meissner anna"/>
    <s v="Laruche"/>
    <s v="999999"/>
    <s v="XF142656775FR"/>
    <s v="N"/>
    <s v="Transport"/>
    <s v="N"/>
    <s v="S"/>
    <s v="Z3"/>
    <n v="4.266"/>
    <s v="17"/>
    <n v="26.33"/>
  </r>
  <r>
    <x v="0"/>
    <s v="0"/>
    <d v="2026-05-12T00:00:00"/>
    <s v="21320"/>
    <s v="08440"/>
    <s v="FR"/>
    <s v="ES"/>
    <s v="Pineda Vila Agueda"/>
    <s v="Laruche"/>
    <s v="999999"/>
    <s v="XF142685423FR"/>
    <s v="N"/>
    <s v="Transport"/>
    <s v="N"/>
    <s v="S"/>
    <s v="Z2"/>
    <n v="0.185"/>
    <s v="17"/>
    <n v="7.86"/>
  </r>
  <r>
    <x v="0"/>
    <s v="0"/>
    <d v="2026-05-13T00:00:00"/>
    <s v="21320"/>
    <s v="24043"/>
    <s v="FR"/>
    <s v="IT"/>
    <s v="Remonti Maria"/>
    <s v="Laruche"/>
    <s v="999999"/>
    <s v="XF142744427FR"/>
    <s v="N"/>
    <s v="Transport"/>
    <s v="N"/>
    <s v="S"/>
    <s v="Z2"/>
    <n v="0.25"/>
    <s v="17"/>
    <n v="7.86"/>
  </r>
  <r>
    <x v="0"/>
    <s v="0"/>
    <d v="2026-05-13T00:00:00"/>
    <s v="21320"/>
    <s v="00199"/>
    <s v="FR"/>
    <s v="IT"/>
    <s v="Roberta GARIERI"/>
    <s v="Laruche"/>
    <s v="999999"/>
    <s v="XF142780747FR"/>
    <s v="N"/>
    <s v="Transport"/>
    <s v="N"/>
    <s v="S"/>
    <s v="Z2"/>
    <n v="0.16"/>
    <s v="17"/>
    <n v="7.86"/>
  </r>
  <r>
    <x v="0"/>
    <s v="0"/>
    <d v="2026-05-15T00:00:00"/>
    <s v="21320"/>
    <s v="03730"/>
    <s v="FR"/>
    <s v="ES"/>
    <s v="Ferrer Ribes Aurora"/>
    <s v="Laruche"/>
    <s v="999999"/>
    <s v="XF142815790FR"/>
    <s v="N"/>
    <s v="Transport"/>
    <s v="N"/>
    <s v="S"/>
    <s v="Z2"/>
    <n v="0.25"/>
    <s v="17"/>
    <n v="7.86"/>
  </r>
  <r>
    <x v="0"/>
    <s v="0"/>
    <d v="2026-05-15T00:00:00"/>
    <s v="21320"/>
    <s v="3784WR"/>
    <s v="FR"/>
    <s v="NL"/>
    <s v="Hartogsveld Karin"/>
    <s v="Laruche"/>
    <s v="999999"/>
    <s v="XF142816870FR"/>
    <s v="N"/>
    <s v="Transport"/>
    <s v="N"/>
    <s v="S"/>
    <s v="Z1"/>
    <n v="0.25"/>
    <s v="17"/>
    <n v="7.86"/>
  </r>
  <r>
    <x v="0"/>
    <s v="0"/>
    <d v="2026-05-15T00:00:00"/>
    <s v="21320"/>
    <s v="6001"/>
    <s v="FR"/>
    <s v="BE"/>
    <s v="Bultot Maxane"/>
    <s v="Laruche"/>
    <s v="999999"/>
    <s v="XF142817186FR"/>
    <s v="N"/>
    <s v="Transport"/>
    <s v="N"/>
    <s v="S"/>
    <s v="Z1"/>
    <n v="4.386"/>
    <s v="17"/>
    <n v="18.34"/>
  </r>
  <r>
    <x v="0"/>
    <s v="0"/>
    <d v="2026-05-15T00:00:00"/>
    <s v="21320"/>
    <s v="5644"/>
    <s v="FR"/>
    <s v="CH"/>
    <s v="Grah Oliver"/>
    <s v="Laruche"/>
    <s v="999999"/>
    <s v="XF142818685FR"/>
    <s v="N"/>
    <s v="Transport"/>
    <s v="I"/>
    <s v="S"/>
    <s v="Z4"/>
    <n v="4.68"/>
    <s v="17"/>
    <n v="41.39"/>
  </r>
  <r>
    <x v="0"/>
    <s v="0"/>
    <d v="2026-05-15T00:00:00"/>
    <s v="21320"/>
    <s v="41030"/>
    <s v="FR"/>
    <s v="IT"/>
    <s v="bassoli giulia"/>
    <s v="Laruche"/>
    <s v="999999"/>
    <s v="XF142820035FR"/>
    <s v="N"/>
    <s v="Transport"/>
    <s v="N"/>
    <s v="S"/>
    <s v="Z2"/>
    <n v="0.25"/>
    <s v="17"/>
    <n v="7.86"/>
  </r>
  <r>
    <x v="0"/>
    <s v="0"/>
    <d v="2026-05-15T00:00:00"/>
    <s v="21320"/>
    <s v="1217EB"/>
    <s v="FR"/>
    <s v="NL"/>
    <s v="De Haes Emilie"/>
    <s v="Laruche"/>
    <s v="999999"/>
    <s v="XF142820392FR"/>
    <s v="N"/>
    <s v="Transport"/>
    <s v="N"/>
    <s v="S"/>
    <s v="Z1"/>
    <n v="2.355"/>
    <s v="17"/>
    <n v="13.82"/>
  </r>
  <r>
    <x v="0"/>
    <s v="0"/>
    <d v="2026-05-15T00:00:00"/>
    <s v="21320"/>
    <s v="2586EZ"/>
    <s v="FR"/>
    <s v="NL"/>
    <s v="Robinson Serana"/>
    <s v="Laruche"/>
    <s v="999999"/>
    <s v="XF142820503FR"/>
    <s v="N"/>
    <s v="Transport"/>
    <s v="N"/>
    <s v="S"/>
    <s v="Z1"/>
    <n v="2.355"/>
    <s v="17"/>
    <n v="13.82"/>
  </r>
  <r>
    <x v="0"/>
    <s v="0"/>
    <d v="2026-05-15T00:00:00"/>
    <s v="21320"/>
    <s v="1965"/>
    <s v="FR"/>
    <s v="CH"/>
    <s v="Fiore Stephanie"/>
    <s v="Laruche"/>
    <s v="999999"/>
    <s v="XF142837852FR"/>
    <s v="N"/>
    <s v="Transport"/>
    <s v="I"/>
    <s v="S"/>
    <s v="Z4"/>
    <n v="3.48"/>
    <s v="17"/>
    <n v="34.85"/>
  </r>
  <r>
    <x v="0"/>
    <s v="0"/>
    <d v="2026-05-15T00:00:00"/>
    <s v="21320"/>
    <s v="63858"/>
    <s v="FR"/>
    <s v="IT"/>
    <s v="Polimanti Cinzia"/>
    <s v="Laruche"/>
    <s v="999999"/>
    <s v="XF142838265FR"/>
    <s v="N"/>
    <s v="Transport"/>
    <s v="N"/>
    <s v="S"/>
    <s v="Z2"/>
    <n v="0.25"/>
    <s v="17"/>
    <n v="7.86"/>
  </r>
  <r>
    <x v="0"/>
    <s v="0"/>
    <d v="2026-05-15T00:00:00"/>
    <s v="21320"/>
    <s v="7625RB"/>
    <s v="FR"/>
    <s v="NL"/>
    <s v="Bonthuis Miranda"/>
    <s v="Laruche"/>
    <s v="999999"/>
    <s v="XF142850258FR"/>
    <s v="N"/>
    <s v="Transport"/>
    <s v="N"/>
    <s v="S"/>
    <s v="Z1"/>
    <n v="4.403"/>
    <s v="17"/>
    <n v="18.34"/>
  </r>
  <r>
    <x v="0"/>
    <s v="0"/>
    <d v="2026-05-18T00:00:00"/>
    <s v="21320"/>
    <s v="16556"/>
    <s v="FR"/>
    <s v="DE"/>
    <s v="Freudenberg Jens"/>
    <s v="Laruche"/>
    <s v="999999"/>
    <s v="XF142889072FR"/>
    <s v="N"/>
    <s v="Transport"/>
    <s v="N"/>
    <s v="S"/>
    <s v="Z1"/>
    <n v="0.781"/>
    <s v="17"/>
    <n v="9.94"/>
  </r>
  <r>
    <x v="0"/>
    <s v="0"/>
    <d v="2026-05-18T00:00:00"/>
    <s v="21320"/>
    <s v="36289"/>
    <s v="FR"/>
    <s v="DE"/>
    <s v="Faber Martin"/>
    <s v="Laruche"/>
    <s v="999999"/>
    <s v="XF142889293FR"/>
    <s v="N"/>
    <s v="Transport"/>
    <s v="N"/>
    <s v="S"/>
    <s v="Z1"/>
    <n v="0.756"/>
    <s v="17"/>
    <n v="9.94"/>
  </r>
  <r>
    <x v="0"/>
    <s v="0"/>
    <d v="2026-05-18T00:00:00"/>
    <s v="21320"/>
    <s v="51491"/>
    <s v="FR"/>
    <s v="DE"/>
    <s v="Wasser Eva"/>
    <s v="Laruche"/>
    <s v="999999"/>
    <s v="XF142889695FR"/>
    <s v="N"/>
    <s v="Transport"/>
    <s v="N"/>
    <s v="S"/>
    <s v="Z1"/>
    <n v="0.25"/>
    <s v="17"/>
    <n v="7.86"/>
  </r>
  <r>
    <x v="0"/>
    <s v="0"/>
    <d v="2026-05-18T00:00:00"/>
    <s v="21320"/>
    <s v="86159"/>
    <s v="FR"/>
    <s v="DE"/>
    <s v="Augsdorfer Angelika"/>
    <s v="Laruche"/>
    <s v="999999"/>
    <s v="XF142889934FR"/>
    <s v="N"/>
    <s v="Transport"/>
    <s v="N"/>
    <s v="S"/>
    <s v="Z1"/>
    <n v="0.504"/>
    <s v="17"/>
    <n v="9.94"/>
  </r>
  <r>
    <x v="0"/>
    <s v="0"/>
    <d v="2026-05-18T00:00:00"/>
    <s v="21320"/>
    <s v="85567"/>
    <s v="FR"/>
    <s v="DE"/>
    <s v="Knabe Tobias"/>
    <s v="Laruche"/>
    <s v="999999"/>
    <s v="XF142890186FR"/>
    <s v="N"/>
    <s v="Transport"/>
    <s v="N"/>
    <s v="S"/>
    <s v="Z1"/>
    <n v="4.532"/>
    <s v="17"/>
    <n v="19.47"/>
  </r>
  <r>
    <x v="0"/>
    <s v="0"/>
    <d v="2026-05-18T00:00:00"/>
    <s v="21320"/>
    <s v="76297"/>
    <s v="FR"/>
    <s v="DE"/>
    <s v="Redweik Kirstin"/>
    <s v="Laruche"/>
    <s v="999999"/>
    <s v="XF142890288FR"/>
    <s v="N"/>
    <s v="Transport"/>
    <s v="N"/>
    <s v="S"/>
    <s v="Z1"/>
    <n v="4.365"/>
    <s v="17"/>
    <n v="18.34"/>
  </r>
  <r>
    <x v="0"/>
    <s v="0"/>
    <d v="2026-05-18T00:00:00"/>
    <s v="21320"/>
    <s v="00071"/>
    <s v="FR"/>
    <s v="IT"/>
    <s v="Lanfranconi Danilo"/>
    <s v="Laruche"/>
    <s v="999999"/>
    <s v="XF142891500FR"/>
    <s v="N"/>
    <s v="Transport"/>
    <s v="N"/>
    <s v="S"/>
    <s v="Z2"/>
    <n v="4.266"/>
    <s v="17"/>
    <n v="18.34"/>
  </r>
  <r>
    <x v="0"/>
    <s v="0"/>
    <d v="2026-05-18T00:00:00"/>
    <s v="21320"/>
    <s v="20154"/>
    <s v="FR"/>
    <s v="IT"/>
    <s v="FOLLI Susanna Iris"/>
    <s v="Laruche"/>
    <s v="999999"/>
    <s v="XF142892099FR"/>
    <s v="N"/>
    <s v="Transport"/>
    <s v="N"/>
    <s v="S"/>
    <s v="Z2"/>
    <n v="1.392"/>
    <s v="17"/>
    <n v="11.56"/>
  </r>
  <r>
    <x v="0"/>
    <s v="0"/>
    <d v="2026-05-18T00:00:00"/>
    <s v="21320"/>
    <s v="97074"/>
    <s v="FR"/>
    <s v="DE"/>
    <s v="Maatouk Barbara"/>
    <s v="Laruche"/>
    <s v="999999"/>
    <s v="XF142892108FR"/>
    <s v="N"/>
    <s v="Transport"/>
    <s v="N"/>
    <s v="S"/>
    <s v="Z1"/>
    <n v="0.748"/>
    <s v="17"/>
    <n v="9.94"/>
  </r>
  <r>
    <x v="0"/>
    <s v="0"/>
    <d v="2026-05-18T00:00:00"/>
    <s v="21320"/>
    <s v="2245BH"/>
    <s v="FR"/>
    <s v="NL"/>
    <s v="van Duijn Dewi"/>
    <s v="Laruche"/>
    <s v="999999"/>
    <s v="XF142892417FR"/>
    <s v="N"/>
    <s v="Transport"/>
    <s v="N"/>
    <s v="S"/>
    <s v="Z1"/>
    <n v="2.511"/>
    <s v="17"/>
    <n v="14.95"/>
  </r>
  <r>
    <x v="0"/>
    <s v="0"/>
    <d v="2026-05-18T00:00:00"/>
    <s v="21320"/>
    <s v="61440"/>
    <s v="FR"/>
    <s v="DE"/>
    <s v="von Versen Gudrun"/>
    <s v="Laruche"/>
    <s v="999999"/>
    <s v="XF142932592FR"/>
    <s v="N"/>
    <s v="Transport"/>
    <s v="N"/>
    <s v="S"/>
    <s v="Z1"/>
    <n v="4.386"/>
    <s v="17"/>
    <n v="18.34"/>
  </r>
  <r>
    <x v="0"/>
    <s v="0"/>
    <d v="2026-05-18T00:00:00"/>
    <s v="21320"/>
    <s v="1012"/>
    <s v="FR"/>
    <s v="HU"/>
    <s v="Bomer Matt"/>
    <s v="Laruche"/>
    <s v="999999"/>
    <s v="XF142940143FR"/>
    <s v="N"/>
    <s v="Transport"/>
    <s v="N"/>
    <s v="S"/>
    <s v="Z3"/>
    <n v="5.773"/>
    <s v="17"/>
    <n v="31.91"/>
  </r>
  <r>
    <x v="0"/>
    <s v="0"/>
    <d v="2026-05-18T00:00:00"/>
    <s v="21320"/>
    <s v="14542"/>
    <s v="FR"/>
    <s v="DE"/>
    <s v="Reinicke Kerstin-Sabine"/>
    <s v="Laruche"/>
    <s v="999999"/>
    <s v="XF142940259FR"/>
    <s v="N"/>
    <s v="Transport"/>
    <s v="N"/>
    <s v="S"/>
    <s v="Z1"/>
    <n v="5.773"/>
    <s v="17"/>
    <n v="21.83"/>
  </r>
  <r>
    <x v="0"/>
    <s v="0"/>
    <d v="2026-05-18T00:00:00"/>
    <s v="21320"/>
    <s v="4284VA"/>
    <s v="FR"/>
    <s v="NL"/>
    <s v="Jacquier Laure"/>
    <s v="Laruche"/>
    <s v="999999"/>
    <s v="XF142942232FR"/>
    <s v="N"/>
    <s v="Transport"/>
    <s v="N"/>
    <s v="S"/>
    <s v="Z1"/>
    <n v="4.532"/>
    <s v="17"/>
    <n v="19.47"/>
  </r>
  <r>
    <x v="0"/>
    <s v="0"/>
    <d v="2026-05-18T00:00:00"/>
    <s v="21320"/>
    <s v="40128"/>
    <s v="FR"/>
    <s v="IT"/>
    <s v="LACASACONTINUA mirca"/>
    <s v="Laruche"/>
    <s v="999999"/>
    <s v="XF142943462FR"/>
    <s v="N"/>
    <s v="Transport"/>
    <s v="N"/>
    <s v="S"/>
    <s v="Z2"/>
    <n v="4.638"/>
    <s v="17"/>
    <n v="19.47"/>
  </r>
  <r>
    <x v="0"/>
    <s v="0"/>
    <d v="2026-05-18T00:00:00"/>
    <s v="21320"/>
    <s v="1098BM"/>
    <s v="FR"/>
    <s v="NL"/>
    <s v="Heuberger Thekla"/>
    <s v="Laruche"/>
    <s v="999999"/>
    <s v="XF142946044FR"/>
    <s v="N"/>
    <s v="Transport"/>
    <s v="N"/>
    <s v="S"/>
    <s v="Z1"/>
    <n v="0.25"/>
    <s v="17"/>
    <n v="7.86"/>
  </r>
  <r>
    <x v="0"/>
    <s v="0"/>
    <d v="2026-05-18T00:00:00"/>
    <s v="21320"/>
    <s v="71272"/>
    <s v="FR"/>
    <s v="DE"/>
    <s v="Coskun Derya"/>
    <s v="Laruche"/>
    <s v="999999"/>
    <s v="XF142946132FR"/>
    <s v="N"/>
    <s v="Transport"/>
    <s v="N"/>
    <s v="S"/>
    <s v="Z1"/>
    <n v="0.756"/>
    <s v="17"/>
    <n v="9.94"/>
  </r>
  <r>
    <x v="0"/>
    <s v="0"/>
    <d v="2026-05-18T00:00:00"/>
    <s v="21320"/>
    <s v="10247"/>
    <s v="FR"/>
    <s v="DE"/>
    <s v="Gobrecht Kerstin"/>
    <s v="Laruche"/>
    <s v="999999"/>
    <s v="XF142946234FR"/>
    <s v="N"/>
    <s v="Transport"/>
    <s v="N"/>
    <s v="S"/>
    <s v="Z1"/>
    <n v="0.375"/>
    <s v="17"/>
    <n v="7.86"/>
  </r>
  <r>
    <x v="0"/>
    <s v="0"/>
    <d v="2026-05-19T00:00:00"/>
    <s v="21320"/>
    <s v="9400"/>
    <s v="FR"/>
    <s v="BE"/>
    <s v="Leirens Patricia"/>
    <s v="Laruche"/>
    <s v="999999"/>
    <s v="XF142969805FR"/>
    <s v="N"/>
    <s v="Transport"/>
    <s v="N"/>
    <s v="S"/>
    <s v="Z1"/>
    <n v="4.532"/>
    <s v="17"/>
    <n v="19.47"/>
  </r>
  <r>
    <x v="0"/>
    <s v="0"/>
    <d v="2026-05-19T00:00:00"/>
    <s v="21320"/>
    <s v="33584"/>
    <s v="FR"/>
    <s v="ES"/>
    <s v="Mikhailina Alena"/>
    <s v="Laruche"/>
    <s v="999999"/>
    <s v="XF142970423FR"/>
    <s v="N"/>
    <s v="Transport"/>
    <s v="N"/>
    <s v="S"/>
    <s v="Z2"/>
    <n v="0.748"/>
    <s v="17"/>
    <n v="9.94"/>
  </r>
  <r>
    <x v="0"/>
    <s v="0"/>
    <d v="2026-05-19T00:00:00"/>
    <s v="21320"/>
    <s v="28200"/>
    <s v="FR"/>
    <s v="ES"/>
    <s v="Aguilera Reija Ersilia"/>
    <s v="Laruche"/>
    <s v="999999"/>
    <s v="XF142970539FR"/>
    <s v="N"/>
    <s v="Transport"/>
    <s v="N"/>
    <s v="S"/>
    <s v="Z2"/>
    <n v="0.328"/>
    <s v="17"/>
    <n v="7.86"/>
  </r>
  <r>
    <x v="0"/>
    <s v="0"/>
    <d v="2026-05-19T00:00:00"/>
    <s v="21320"/>
    <s v="28200"/>
    <s v="FR"/>
    <s v="ES"/>
    <s v="Aguilera Reija Ersilia"/>
    <s v="Laruche"/>
    <s v="999999"/>
    <s v="XF142970539FR"/>
    <s v="N"/>
    <s v="Supp Zone Internationale Eloignee"/>
    <s v="N"/>
    <m/>
    <s v="Z2"/>
    <n v="0"/>
    <s v="17"/>
    <n v="17"/>
  </r>
  <r>
    <x v="0"/>
    <s v="0"/>
    <d v="2026-05-19T00:00:00"/>
    <s v="21320"/>
    <s v="53925"/>
    <s v="FR"/>
    <s v="DE"/>
    <s v="Schumacher Franca"/>
    <s v="Laruche"/>
    <s v="999999"/>
    <s v="XF142970715FR"/>
    <s v="N"/>
    <s v="Transport"/>
    <s v="N"/>
    <s v="S"/>
    <s v="Z1"/>
    <n v="0.738"/>
    <s v="17"/>
    <n v="9.94"/>
  </r>
  <r>
    <x v="0"/>
    <s v="0"/>
    <d v="2026-05-19T00:00:00"/>
    <s v="21320"/>
    <s v="27356"/>
    <s v="FR"/>
    <s v="DE"/>
    <s v="Schroeder Torsten"/>
    <s v="Laruche"/>
    <s v="999999"/>
    <s v="XF142971004FR"/>
    <s v="N"/>
    <s v="Transport"/>
    <s v="N"/>
    <s v="S"/>
    <s v="Z1"/>
    <n v="4.266"/>
    <s v="17"/>
    <n v="18.34"/>
  </r>
  <r>
    <x v="0"/>
    <s v="0"/>
    <d v="2026-05-19T00:00:00"/>
    <s v="21320"/>
    <s v="40625"/>
    <s v="FR"/>
    <s v="DE"/>
    <s v="Dalhoff-Schereik Julia"/>
    <s v="Laruche"/>
    <s v="999999"/>
    <s v="XF142971110FR"/>
    <s v="N"/>
    <s v="Transport"/>
    <s v="N"/>
    <s v="S"/>
    <s v="Z1"/>
    <n v="4.532"/>
    <s v="17"/>
    <n v="19.47"/>
  </r>
  <r>
    <x v="0"/>
    <s v="0"/>
    <d v="2026-05-19T00:00:00"/>
    <s v="21320"/>
    <s v="32657"/>
    <s v="FR"/>
    <s v="DE"/>
    <s v="Werner Annika"/>
    <s v="Laruche"/>
    <s v="999999"/>
    <s v="XF142971199FR"/>
    <s v="N"/>
    <s v="Transport"/>
    <s v="N"/>
    <s v="S"/>
    <s v="Z1"/>
    <n v="0.25"/>
    <s v="17"/>
    <n v="7.86"/>
  </r>
  <r>
    <x v="0"/>
    <s v="0"/>
    <d v="2026-05-19T00:00:00"/>
    <s v="21320"/>
    <s v="32657"/>
    <s v="FR"/>
    <s v="DE"/>
    <s v="Werner Annika"/>
    <s v="Laruche"/>
    <s v="999999"/>
    <s v="XF142971199FR"/>
    <s v="N"/>
    <s v="Supp Retour Expediteur Inter"/>
    <s v="N"/>
    <m/>
    <s v="Z1"/>
    <n v="0"/>
    <s v="17"/>
    <n v="45"/>
  </r>
  <r>
    <x v="0"/>
    <s v="0"/>
    <d v="2026-05-19T00:00:00"/>
    <s v="21320"/>
    <s v="10557"/>
    <s v="FR"/>
    <s v="DE"/>
    <s v="Forster Judith"/>
    <s v="Laruche"/>
    <s v="999999"/>
    <s v="XF142971211FR"/>
    <s v="N"/>
    <s v="Transport"/>
    <s v="N"/>
    <s v="S"/>
    <s v="Z1"/>
    <n v="0.25"/>
    <s v="17"/>
    <n v="7.86"/>
  </r>
  <r>
    <x v="0"/>
    <s v="0"/>
    <d v="2026-05-19T00:00:00"/>
    <s v="21320"/>
    <s v="29700"/>
    <s v="FR"/>
    <s v="ES"/>
    <s v="Power Alejandra"/>
    <s v="Laruche"/>
    <s v="999999"/>
    <s v="XF142972163FR"/>
    <s v="N"/>
    <s v="Transport"/>
    <s v="N"/>
    <s v="S"/>
    <s v="Z2"/>
    <n v="0.748"/>
    <s v="17"/>
    <n v="9.94"/>
  </r>
  <r>
    <x v="0"/>
    <s v="0"/>
    <d v="2026-05-19T00:00:00"/>
    <s v="21320"/>
    <s v="29700"/>
    <s v="FR"/>
    <s v="ES"/>
    <s v="Power Alejandra"/>
    <s v="Laruche"/>
    <s v="999999"/>
    <s v="XF142972163FR"/>
    <s v="N"/>
    <s v="Supp Retour Expediteur Inter"/>
    <s v="N"/>
    <m/>
    <s v="Z2"/>
    <n v="0"/>
    <s v="17"/>
    <n v="45"/>
  </r>
  <r>
    <x v="0"/>
    <s v="0"/>
    <d v="2026-05-19T00:00:00"/>
    <s v="21320"/>
    <s v="32361"/>
    <s v="FR"/>
    <s v="DE"/>
    <s v="Splettstoser Janette"/>
    <s v="Laruche"/>
    <s v="999999"/>
    <s v="XF142984025FR"/>
    <s v="N"/>
    <s v="Transport"/>
    <s v="N"/>
    <s v="S"/>
    <s v="Z1"/>
    <n v="5.76"/>
    <s v="17"/>
    <n v="21.83"/>
  </r>
  <r>
    <x v="0"/>
    <s v="0"/>
    <d v="2026-05-19T00:00:00"/>
    <s v="21320"/>
    <s v="55124"/>
    <s v="FR"/>
    <s v="DE"/>
    <s v="Schlechtriemen-Kos Agnes"/>
    <s v="Laruche"/>
    <s v="999999"/>
    <s v="XF142986471FR"/>
    <s v="N"/>
    <s v="Transport"/>
    <s v="N"/>
    <s v="S"/>
    <s v="Z1"/>
    <n v="4.427"/>
    <s v="17"/>
    <n v="18.34"/>
  </r>
  <r>
    <x v="0"/>
    <s v="0"/>
    <d v="2026-05-19T00:00:00"/>
    <s v="21320"/>
    <s v="54470"/>
    <s v="FR"/>
    <s v="DE"/>
    <s v="Hermann Liane"/>
    <s v="Laruche"/>
    <s v="999999"/>
    <s v="XF142987123FR"/>
    <s v="N"/>
    <s v="Transport"/>
    <s v="N"/>
    <s v="S"/>
    <s v="Z1"/>
    <n v="0.781"/>
    <s v="17"/>
    <n v="9.94"/>
  </r>
  <r>
    <x v="0"/>
    <s v="0"/>
    <d v="2026-05-19T00:00:00"/>
    <s v="21320"/>
    <s v="20123"/>
    <s v="FR"/>
    <s v="IT"/>
    <s v="RINALDI MICHELE"/>
    <s v="Laruche"/>
    <s v="999999"/>
    <s v="XF142995487FR"/>
    <s v="N"/>
    <s v="Transport"/>
    <s v="N"/>
    <s v="S"/>
    <s v="Z2"/>
    <n v="4.532"/>
    <s v="17"/>
    <n v="19.47"/>
  </r>
  <r>
    <x v="0"/>
    <s v="0"/>
    <d v="2026-05-19T00:00:00"/>
    <s v="21320"/>
    <s v="76297"/>
    <s v="FR"/>
    <s v="DE"/>
    <s v="Redweik Kirstin"/>
    <s v="Laruche"/>
    <s v="999999"/>
    <s v="XF143016663FR"/>
    <s v="N"/>
    <s v="Transport"/>
    <s v="N"/>
    <s v="S"/>
    <s v="Z1"/>
    <n v="0.5600000000000001"/>
    <s v="17"/>
    <n v="9.94"/>
  </r>
  <r>
    <x v="0"/>
    <s v="0"/>
    <d v="2026-05-19T00:00:00"/>
    <s v="21320"/>
    <s v="2622AZ"/>
    <s v="FR"/>
    <s v="NL"/>
    <s v="van Vliet Annemiek"/>
    <s v="Laruche"/>
    <s v="999999"/>
    <s v="XF143022641FR"/>
    <s v="N"/>
    <s v="Transport"/>
    <s v="N"/>
    <s v="S"/>
    <s v="Z1"/>
    <n v="0.25"/>
    <s v="17"/>
    <n v="7.86"/>
  </r>
  <r>
    <x v="0"/>
    <s v="0"/>
    <d v="2026-05-19T00:00:00"/>
    <s v="21320"/>
    <s v="1012"/>
    <s v="FR"/>
    <s v="HU"/>
    <s v="Bomer Matt"/>
    <s v="Laruche"/>
    <s v="999999"/>
    <s v="XF143022690FR"/>
    <s v="N"/>
    <s v="Transport"/>
    <s v="N"/>
    <s v="S"/>
    <s v="Z3"/>
    <n v="0.7"/>
    <s v="17"/>
    <n v="13.35"/>
  </r>
  <r>
    <x v="0"/>
    <s v="0"/>
    <d v="2026-05-20T00:00:00"/>
    <s v="21320"/>
    <s v="04740"/>
    <s v="FR"/>
    <s v="ES"/>
    <s v="Jimenez Maria"/>
    <s v="Laruche"/>
    <s v="999999"/>
    <s v="XF143055052FR"/>
    <s v="N"/>
    <s v="Transport"/>
    <s v="N"/>
    <s v="S"/>
    <s v="Z2"/>
    <n v="0.25"/>
    <s v="17"/>
    <n v="7.86"/>
  </r>
  <r>
    <x v="0"/>
    <s v="0"/>
    <d v="2026-05-20T00:00:00"/>
    <s v="21320"/>
    <s v="93086"/>
    <s v="FR"/>
    <s v="DE"/>
    <s v="Rosch Anja"/>
    <s v="Laruche"/>
    <s v="999999"/>
    <s v="XF143055256FR"/>
    <s v="N"/>
    <s v="Transport"/>
    <s v="N"/>
    <s v="S"/>
    <s v="Z1"/>
    <n v="0.748"/>
    <s v="17"/>
    <n v="9.94"/>
  </r>
  <r>
    <x v="0"/>
    <s v="0"/>
    <d v="2026-05-20T00:00:00"/>
    <s v="21320"/>
    <s v="95234"/>
    <s v="FR"/>
    <s v="DE"/>
    <s v="Schuder Barbara"/>
    <s v="Laruche"/>
    <s v="999999"/>
    <s v="XF143055976FR"/>
    <s v="N"/>
    <s v="Transport"/>
    <s v="N"/>
    <s v="S"/>
    <s v="Z1"/>
    <n v="5.914"/>
    <s v="17"/>
    <n v="21.83"/>
  </r>
  <r>
    <x v="0"/>
    <s v="0"/>
    <d v="2026-05-20T00:00:00"/>
    <s v="21320"/>
    <s v="10713"/>
    <s v="FR"/>
    <s v="DE"/>
    <s v="Gurbanberdiyev Hekim"/>
    <s v="Laruche"/>
    <s v="999999"/>
    <s v="XF143056000FR"/>
    <s v="N"/>
    <s v="Transport"/>
    <s v="N"/>
    <s v="S"/>
    <s v="Z1"/>
    <n v="0.25"/>
    <s v="17"/>
    <n v="7.86"/>
  </r>
  <r>
    <x v="0"/>
    <s v="0"/>
    <d v="2026-05-20T00:00:00"/>
    <s v="21320"/>
    <s v="62010"/>
    <s v="FR"/>
    <s v="IT"/>
    <s v="Gagliardini Tommaso"/>
    <s v="Laruche"/>
    <s v="999999"/>
    <s v="XF143056265FR"/>
    <s v="N"/>
    <s v="Transport"/>
    <s v="N"/>
    <s v="S"/>
    <s v="Z2"/>
    <n v="0.748"/>
    <s v="17"/>
    <n v="9.94"/>
  </r>
  <r>
    <x v="0"/>
    <s v="0"/>
    <d v="2026-05-20T00:00:00"/>
    <s v="21320"/>
    <s v="14005"/>
    <s v="FR"/>
    <s v="ES"/>
    <s v="Garcia Galdeano Estefania"/>
    <s v="Laruche"/>
    <s v="999999"/>
    <s v="XF143056305FR"/>
    <s v="N"/>
    <s v="Transport"/>
    <s v="N"/>
    <s v="S"/>
    <s v="Z2"/>
    <n v="4.266"/>
    <s v="17"/>
    <n v="18.34"/>
  </r>
  <r>
    <x v="0"/>
    <s v="0"/>
    <d v="2026-05-20T00:00:00"/>
    <s v="21320"/>
    <s v="28010"/>
    <s v="FR"/>
    <s v="ES"/>
    <s v="ROMANEC Zofia"/>
    <s v="Laruche"/>
    <s v="999999"/>
    <s v="XF143056883FR"/>
    <s v="N"/>
    <s v="Transport"/>
    <s v="N"/>
    <s v="S"/>
    <s v="Z2"/>
    <n v="4.68"/>
    <s v="17"/>
    <n v="19.47"/>
  </r>
  <r>
    <x v="0"/>
    <s v="0"/>
    <d v="2026-05-20T00:00:00"/>
    <s v="21320"/>
    <s v="38102"/>
    <s v="FR"/>
    <s v="DE"/>
    <s v="Eiswirt Charlotte"/>
    <s v="Laruche"/>
    <s v="999999"/>
    <s v="XF143078606FR"/>
    <s v="N"/>
    <s v="Transport"/>
    <s v="N"/>
    <s v="S"/>
    <s v="Z1"/>
    <n v="4.532"/>
    <s v="17"/>
    <n v="19.47"/>
  </r>
  <r>
    <x v="0"/>
    <s v="0"/>
    <d v="2026-05-21T00:00:00"/>
    <s v="21320"/>
    <s v="3703BS"/>
    <s v="FR"/>
    <s v="NL"/>
    <s v="Van Nieuwenhuizen Mark"/>
    <s v="Laruche"/>
    <s v="999999"/>
    <s v="XF143127457FR"/>
    <s v="N"/>
    <s v="Transport"/>
    <s v="N"/>
    <s v="S"/>
    <s v="Z1"/>
    <n v="5.76"/>
    <s v="17"/>
    <n v="21.83"/>
  </r>
  <r>
    <x v="0"/>
    <s v="0"/>
    <d v="2026-05-21T00:00:00"/>
    <s v="21320"/>
    <s v="7325DA"/>
    <s v="FR"/>
    <s v="NL"/>
    <s v="Scheepens Yulia"/>
    <s v="Laruche"/>
    <s v="999999"/>
    <s v="XF143127620FR"/>
    <s v="N"/>
    <s v="Transport"/>
    <s v="N"/>
    <s v="S"/>
    <s v="Z1"/>
    <n v="4.532"/>
    <s v="17"/>
    <n v="19.47"/>
  </r>
  <r>
    <x v="0"/>
    <s v="0"/>
    <d v="2026-05-21T00:00:00"/>
    <s v="21320"/>
    <s v="78532"/>
    <s v="FR"/>
    <s v="DE"/>
    <s v="Kempf Sybille"/>
    <s v="Laruche"/>
    <s v="999999"/>
    <s v="XF143128421FR"/>
    <s v="N"/>
    <s v="Transport"/>
    <s v="N"/>
    <s v="S"/>
    <s v="Z1"/>
    <n v="0.25"/>
    <s v="17"/>
    <n v="7.86"/>
  </r>
  <r>
    <x v="0"/>
    <s v="0"/>
    <d v="2026-05-21T00:00:00"/>
    <s v="21320"/>
    <s v="54290"/>
    <s v="FR"/>
    <s v="DE"/>
    <s v="Lenert Lisa"/>
    <s v="Laruche"/>
    <s v="999999"/>
    <s v="XF143128611FR"/>
    <s v="N"/>
    <s v="Transport"/>
    <s v="N"/>
    <s v="S"/>
    <s v="Z1"/>
    <n v="4.365"/>
    <s v="17"/>
    <n v="18.34"/>
  </r>
  <r>
    <x v="0"/>
    <s v="0"/>
    <d v="2026-05-21T00:00:00"/>
    <s v="21320"/>
    <s v="70597"/>
    <s v="FR"/>
    <s v="DE"/>
    <s v="Gluchow Jana"/>
    <s v="Laruche"/>
    <s v="999999"/>
    <s v="XF143131111FR"/>
    <s v="N"/>
    <s v="Transport"/>
    <s v="N"/>
    <s v="S"/>
    <s v="Z1"/>
    <n v="4.532"/>
    <s v="17"/>
    <n v="19.47"/>
  </r>
  <r>
    <x v="0"/>
    <s v="0"/>
    <d v="2026-05-21T00:00:00"/>
    <s v="21320"/>
    <s v="1071JK"/>
    <s v="FR"/>
    <s v="NL"/>
    <s v="Wilhelm Noah"/>
    <s v="Laruche"/>
    <s v="999999"/>
    <s v="XF143131275FR"/>
    <s v="N"/>
    <s v="Transport"/>
    <s v="N"/>
    <s v="S"/>
    <s v="Z1"/>
    <n v="4.678"/>
    <s v="17"/>
    <n v="19.47"/>
  </r>
  <r>
    <x v="0"/>
    <s v="0"/>
    <d v="2026-05-21T00:00:00"/>
    <s v="21320"/>
    <s v="1850"/>
    <s v="FR"/>
    <s v="BE"/>
    <s v="Ragot Flavina"/>
    <s v="Laruche"/>
    <s v="999999"/>
    <s v="XF143131743FR"/>
    <s v="N"/>
    <s v="Transport"/>
    <s v="N"/>
    <s v="S"/>
    <s v="Z1"/>
    <n v="0.25"/>
    <s v="17"/>
    <n v="7.86"/>
  </r>
  <r>
    <x v="0"/>
    <s v="0"/>
    <d v="2026-05-21T00:00:00"/>
    <s v="21320"/>
    <s v="6212GD"/>
    <s v="FR"/>
    <s v="NL"/>
    <s v="Kahmann Daan"/>
    <s v="Laruche"/>
    <s v="999999"/>
    <s v="XF143131933FR"/>
    <s v="N"/>
    <s v="Transport"/>
    <s v="N"/>
    <s v="S"/>
    <s v="Z1"/>
    <n v="0.25"/>
    <s v="17"/>
    <n v="7.86"/>
  </r>
  <r>
    <x v="0"/>
    <s v="0"/>
    <d v="2026-05-21T00:00:00"/>
    <s v="21320"/>
    <s v="02794"/>
    <s v="FR"/>
    <s v="DE"/>
    <s v="Focsa Anastasia"/>
    <s v="Laruche"/>
    <s v="999999"/>
    <s v="XF143132165FR"/>
    <s v="N"/>
    <s v="Transport"/>
    <s v="N"/>
    <s v="S"/>
    <s v="Z1"/>
    <n v="4.532"/>
    <s v="17"/>
    <n v="19.47"/>
  </r>
  <r>
    <x v="0"/>
    <s v="0"/>
    <d v="2026-05-21T00:00:00"/>
    <s v="21320"/>
    <s v="20123"/>
    <s v="FR"/>
    <s v="IT"/>
    <s v="RINALDI MICHELE"/>
    <s v="Laruche"/>
    <s v="999999"/>
    <s v="XF143139778FR"/>
    <s v="N"/>
    <s v="Transport"/>
    <s v="N"/>
    <s v="S"/>
    <s v="Z2"/>
    <n v="4.532"/>
    <s v="17"/>
    <n v="19.47"/>
  </r>
  <r>
    <x v="0"/>
    <s v="0"/>
    <d v="2026-05-21T00:00:00"/>
    <s v="21320"/>
    <s v="00171"/>
    <s v="FR"/>
    <s v="IT"/>
    <s v="002-Santopolo Rossana"/>
    <s v="Laruche"/>
    <s v="999999"/>
    <s v="XF143156127FR"/>
    <s v="N"/>
    <s v="Transport"/>
    <s v="N"/>
    <s v="S"/>
    <s v="Z2"/>
    <n v="4.532"/>
    <s v="17"/>
    <n v="19.47"/>
  </r>
  <r>
    <x v="0"/>
    <s v="0"/>
    <d v="2026-05-21T00:00:00"/>
    <s v="21320"/>
    <s v="40128"/>
    <s v="FR"/>
    <s v="IT"/>
    <s v="LACASACONTINUA mirca"/>
    <s v="Laruche"/>
    <s v="999999"/>
    <s v="XF143156277FR"/>
    <s v="N"/>
    <s v="Transport"/>
    <s v="N"/>
    <s v="S"/>
    <s v="Z2"/>
    <n v="4.532"/>
    <s v="17"/>
    <n v="19.47"/>
  </r>
  <r>
    <x v="0"/>
    <s v="0"/>
    <d v="2026-05-21T00:00:00"/>
    <s v="21320"/>
    <s v="80995"/>
    <s v="FR"/>
    <s v="DE"/>
    <s v="Djafari Mina"/>
    <s v="Laruche"/>
    <s v="999999"/>
    <s v="XF143156453FR"/>
    <s v="N"/>
    <s v="Transport"/>
    <s v="N"/>
    <s v="S"/>
    <s v="Z1"/>
    <n v="0.25"/>
    <s v="17"/>
    <n v="7.86"/>
  </r>
  <r>
    <x v="0"/>
    <s v="0"/>
    <d v="2026-05-21T00:00:00"/>
    <s v="21320"/>
    <s v="00171"/>
    <s v="FR"/>
    <s v="IT"/>
    <s v="001-Santopolo Rossana"/>
    <s v="Laruche"/>
    <s v="999999"/>
    <s v="XF143156921FR"/>
    <s v="N"/>
    <s v="Transport"/>
    <s v="N"/>
    <s v="S"/>
    <s v="Z2"/>
    <n v="0.25"/>
    <s v="17"/>
    <n v="7.86"/>
  </r>
  <r>
    <x v="0"/>
    <s v="0"/>
    <d v="2026-05-21T00:00:00"/>
    <s v="21320"/>
    <s v="65835"/>
    <s v="FR"/>
    <s v="DE"/>
    <s v="Schonbrunn Michelle"/>
    <s v="Laruche"/>
    <s v="999999"/>
    <s v="XF143172235FR"/>
    <s v="N"/>
    <s v="Transport"/>
    <s v="N"/>
    <s v="S"/>
    <s v="Z1"/>
    <n v="1.008"/>
    <s v="17"/>
    <n v="11.56"/>
  </r>
  <r>
    <x v="0"/>
    <s v="0"/>
    <d v="2026-05-21T00:00:00"/>
    <s v="21320"/>
    <s v="18609"/>
    <s v="FR"/>
    <s v="DE"/>
    <s v="Meier Aurelie"/>
    <s v="Laruche"/>
    <s v="999999"/>
    <s v="XF143172535FR"/>
    <s v="N"/>
    <s v="Transport"/>
    <s v="N"/>
    <s v="S"/>
    <s v="Z1"/>
    <n v="6.273"/>
    <s v="17"/>
    <n v="23.01"/>
  </r>
  <r>
    <x v="0"/>
    <s v="0"/>
    <d v="2026-05-21T00:00:00"/>
    <s v="21320"/>
    <s v="N226PS"/>
    <s v="FR"/>
    <s v="GB"/>
    <s v="Ashby Jack"/>
    <s v="Laruche"/>
    <s v="999999"/>
    <s v="XF143173227FR"/>
    <s v="N"/>
    <s v="Transport"/>
    <s v="I"/>
    <s v="S"/>
    <s v="Z2"/>
    <n v="2.355"/>
    <s v="17"/>
    <n v="18.82"/>
  </r>
  <r>
    <x v="0"/>
    <s v="0"/>
    <d v="2026-05-22T00:00:00"/>
    <s v="21320"/>
    <s v="9635TV"/>
    <s v="FR"/>
    <s v="NL"/>
    <s v="Bekkema Jolanda"/>
    <s v="Laruche"/>
    <s v="999999"/>
    <s v="XF143198864FR"/>
    <s v="N"/>
    <s v="Transport"/>
    <s v="N"/>
    <s v="S"/>
    <s v="Z1"/>
    <n v="4.403"/>
    <s v="17"/>
    <n v="18.34"/>
  </r>
  <r>
    <x v="0"/>
    <s v="0"/>
    <d v="2026-05-22T00:00:00"/>
    <s v="21320"/>
    <s v="1447NJ"/>
    <s v="FR"/>
    <s v="NL"/>
    <s v="Mazouni Saloua"/>
    <s v="Laruche"/>
    <s v="999999"/>
    <s v="XF143199096FR"/>
    <s v="N"/>
    <s v="Transport"/>
    <s v="N"/>
    <s v="S"/>
    <s v="Z1"/>
    <n v="0.24"/>
    <s v="17"/>
    <n v="7.86"/>
  </r>
  <r>
    <x v="0"/>
    <s v="0"/>
    <d v="2026-05-22T00:00:00"/>
    <s v="21320"/>
    <s v="2273XZ"/>
    <s v="FR"/>
    <s v="NL"/>
    <s v="Bolt Janneke"/>
    <s v="Laruche"/>
    <s v="999999"/>
    <s v="XF143199365FR"/>
    <s v="N"/>
    <s v="Transport"/>
    <s v="N"/>
    <s v="S"/>
    <s v="Z1"/>
    <n v="5.773"/>
    <s v="17"/>
    <n v="21.83"/>
  </r>
  <r>
    <x v="0"/>
    <s v="0"/>
    <d v="2026-05-22T00:00:00"/>
    <s v="21320"/>
    <s v="71020"/>
    <s v="FR"/>
    <s v="IT"/>
    <s v="Arcuri Enza"/>
    <s v="Laruche"/>
    <s v="999999"/>
    <s v="XF143199462FR"/>
    <s v="N"/>
    <s v="Transport"/>
    <s v="N"/>
    <s v="S"/>
    <s v="Z2"/>
    <n v="0.25"/>
    <s v="17"/>
    <n v="7.86"/>
  </r>
  <r>
    <x v="0"/>
    <s v="0"/>
    <d v="2026-05-22T00:00:00"/>
    <s v="21320"/>
    <s v="71020"/>
    <s v="FR"/>
    <s v="IT"/>
    <s v="Arcuri Enza"/>
    <s v="Laruche"/>
    <s v="999999"/>
    <s v="XF143199462FR"/>
    <s v="N"/>
    <s v="Supp Zone Internationale Eloignee"/>
    <s v="N"/>
    <m/>
    <s v="Z2"/>
    <n v="0"/>
    <s v="17"/>
    <n v="17"/>
  </r>
  <r>
    <x v="0"/>
    <s v="0"/>
    <d v="2026-05-22T00:00:00"/>
    <s v="21320"/>
    <s v="86153"/>
    <s v="FR"/>
    <s v="DE"/>
    <s v="Monninghoff Jutta"/>
    <s v="Laruche"/>
    <s v="999999"/>
    <s v="XF143200109FR"/>
    <s v="N"/>
    <s v="Transport"/>
    <s v="N"/>
    <s v="S"/>
    <s v="Z1"/>
    <n v="4.266"/>
    <s v="17"/>
    <n v="18.34"/>
  </r>
  <r>
    <x v="0"/>
    <s v="0"/>
    <d v="2026-05-22T00:00:00"/>
    <s v="21320"/>
    <s v="70056"/>
    <s v="FR"/>
    <s v="IT"/>
    <s v="Montemurro Natalia"/>
    <s v="Laruche"/>
    <s v="999999"/>
    <s v="XF143200143FR"/>
    <s v="N"/>
    <s v="Transport"/>
    <s v="N"/>
    <s v="S"/>
    <s v="Z2"/>
    <n v="4.403"/>
    <s v="17"/>
    <n v="18.34"/>
  </r>
  <r>
    <x v="0"/>
    <s v="0"/>
    <d v="2026-05-22T00:00:00"/>
    <s v="21320"/>
    <s v="74336"/>
    <s v="FR"/>
    <s v="DE"/>
    <s v="Steiner Sina"/>
    <s v="Laruche"/>
    <s v="999999"/>
    <s v="XF143200228FR"/>
    <s v="N"/>
    <s v="Transport"/>
    <s v="N"/>
    <s v="S"/>
    <s v="Z1"/>
    <n v="0.8"/>
    <s v="17"/>
    <n v="9.94"/>
  </r>
  <r>
    <x v="0"/>
    <s v="0"/>
    <d v="2026-05-22T00:00:00"/>
    <s v="21320"/>
    <s v="8267AL"/>
    <s v="FR"/>
    <s v="NL"/>
    <s v="Winkelman Fiene"/>
    <s v="Laruche"/>
    <s v="999999"/>
    <s v="XF143219706FR"/>
    <s v="N"/>
    <s v="Transport"/>
    <s v="N"/>
    <s v="S"/>
    <s v="Z1"/>
    <n v="4.488"/>
    <s v="17"/>
    <n v="18.34"/>
  </r>
  <r>
    <x v="0"/>
    <s v="0"/>
    <d v="2026-05-22T00:00:00"/>
    <s v="21320"/>
    <s v="80797"/>
    <s v="FR"/>
    <s v="DE"/>
    <s v="Freitag Petra"/>
    <s v="Laruche"/>
    <s v="999999"/>
    <s v="XF143228518FR"/>
    <s v="N"/>
    <s v="Transport"/>
    <s v="N"/>
    <s v="S"/>
    <s v="Z1"/>
    <n v="0.25"/>
    <s v="17"/>
    <n v="7.86"/>
  </r>
  <r>
    <x v="0"/>
    <s v="0"/>
    <d v="2026-05-22T00:00:00"/>
    <s v="21320"/>
    <s v="78462"/>
    <s v="FR"/>
    <s v="DE"/>
    <s v="Wieland Helmut"/>
    <s v="Laruche"/>
    <s v="999999"/>
    <s v="XF143228739FR"/>
    <s v="N"/>
    <s v="Transport"/>
    <s v="N"/>
    <s v="S"/>
    <s v="Z1"/>
    <n v="5.773"/>
    <s v="17"/>
    <n v="21.83"/>
  </r>
  <r>
    <x v="0"/>
    <s v="0"/>
    <d v="2026-05-22T00:00:00"/>
    <s v="21320"/>
    <s v="65843"/>
    <s v="FR"/>
    <s v="DE"/>
    <s v="Schumacher Sabine"/>
    <s v="Laruche"/>
    <s v="999999"/>
    <s v="XF143230091FR"/>
    <s v="N"/>
    <s v="Transport"/>
    <s v="N"/>
    <s v="S"/>
    <s v="Z1"/>
    <n v="5.904"/>
    <s v="17"/>
    <n v="21.83"/>
  </r>
  <r>
    <x v="0"/>
    <s v="0"/>
    <d v="2026-05-22T00:00:00"/>
    <s v="21320"/>
    <s v="22297"/>
    <s v="FR"/>
    <s v="DE"/>
    <s v="Kutter Christopher"/>
    <s v="Laruche"/>
    <s v="999999"/>
    <s v="XF143235641FR"/>
    <s v="N"/>
    <s v="Transport"/>
    <s v="N"/>
    <s v="S"/>
    <s v="Z1"/>
    <n v="5.904"/>
    <s v="17"/>
    <n v="21.83"/>
  </r>
  <r>
    <x v="0"/>
    <s v="0"/>
    <d v="2026-05-25T00:00:00"/>
    <s v="21320"/>
    <s v="85599"/>
    <s v="FR"/>
    <s v="DE"/>
    <s v="Girard Kathrin"/>
    <s v="Laruche"/>
    <s v="999999"/>
    <s v="XF143259285FR"/>
    <s v="N"/>
    <s v="Transport"/>
    <s v="N"/>
    <s v="S"/>
    <s v="Z1"/>
    <n v="5.76"/>
    <s v="17"/>
    <n v="21.83"/>
  </r>
  <r>
    <x v="0"/>
    <s v="0"/>
    <d v="2026-05-25T00:00:00"/>
    <s v="21320"/>
    <s v="3561XD"/>
    <s v="FR"/>
    <s v="NL"/>
    <s v="Horde Marijke"/>
    <s v="Laruche"/>
    <s v="999999"/>
    <s v="XF143259311FR"/>
    <s v="N"/>
    <s v="Transport"/>
    <s v="N"/>
    <s v="S"/>
    <s v="Z1"/>
    <n v="0.252"/>
    <s v="17"/>
    <n v="7.86"/>
  </r>
  <r>
    <x v="0"/>
    <s v="0"/>
    <d v="2026-05-25T00:00:00"/>
    <s v="21320"/>
    <s v="1325KG"/>
    <s v="FR"/>
    <s v="NL"/>
    <s v="Scholtus ME"/>
    <s v="Laruche"/>
    <s v="999999"/>
    <s v="XF143259360FR"/>
    <s v="N"/>
    <s v="Transport"/>
    <s v="N"/>
    <s v="S"/>
    <s v="Z1"/>
    <n v="0.882"/>
    <s v="17"/>
    <n v="9.94"/>
  </r>
  <r>
    <x v="0"/>
    <s v="0"/>
    <d v="2026-05-25T00:00:00"/>
    <s v="21320"/>
    <s v="93059"/>
    <s v="FR"/>
    <s v="DE"/>
    <s v="Rugamer Lena"/>
    <s v="Laruche"/>
    <s v="999999"/>
    <s v="XF143259475FR"/>
    <s v="N"/>
    <s v="Transport"/>
    <s v="N"/>
    <s v="S"/>
    <s v="Z1"/>
    <n v="4.532"/>
    <s v="17"/>
    <n v="19.47"/>
  </r>
  <r>
    <x v="0"/>
    <s v="0"/>
    <d v="2026-05-25T00:00:00"/>
    <s v="21320"/>
    <s v="8370"/>
    <s v="FR"/>
    <s v="BE"/>
    <s v="Bavina Olha"/>
    <s v="Laruche"/>
    <s v="999999"/>
    <s v="XF143259515FR"/>
    <s v="N"/>
    <s v="Transport"/>
    <s v="N"/>
    <s v="S"/>
    <s v="Z1"/>
    <n v="4.743"/>
    <s v="17"/>
    <n v="19.47"/>
  </r>
  <r>
    <x v="0"/>
    <s v="0"/>
    <d v="2026-05-25T00:00:00"/>
    <s v="21320"/>
    <s v="81369"/>
    <s v="FR"/>
    <s v="DE"/>
    <s v="Engelhardt Antonia"/>
    <s v="Laruche"/>
    <s v="999999"/>
    <s v="XF143259625FR"/>
    <s v="N"/>
    <s v="Transport"/>
    <s v="N"/>
    <s v="S"/>
    <s v="Z1"/>
    <n v="0.25"/>
    <s v="17"/>
    <n v="7.86"/>
  </r>
  <r>
    <x v="0"/>
    <s v="0"/>
    <d v="2026-05-25T00:00:00"/>
    <s v="21320"/>
    <s v="2014BH"/>
    <s v="FR"/>
    <s v="NL"/>
    <s v="Klok Madelon"/>
    <s v="Laruche"/>
    <s v="999999"/>
    <s v="XF143259753FR"/>
    <s v="N"/>
    <s v="Transport"/>
    <s v="N"/>
    <s v="S"/>
    <s v="Z1"/>
    <n v="4.532"/>
    <s v="17"/>
    <n v="19.47"/>
  </r>
  <r>
    <x v="0"/>
    <s v="0"/>
    <d v="2026-05-25T00:00:00"/>
    <s v="21320"/>
    <s v="14513"/>
    <s v="FR"/>
    <s v="DE"/>
    <s v="Klawunde Philipp"/>
    <s v="Laruche"/>
    <s v="999999"/>
    <s v="XF143260575FR"/>
    <s v="N"/>
    <s v="Transport"/>
    <s v="N"/>
    <s v="S"/>
    <s v="Z1"/>
    <n v="4.266"/>
    <s v="17"/>
    <n v="18.34"/>
  </r>
  <r>
    <x v="0"/>
    <s v="0"/>
    <d v="2026-05-25T00:00:00"/>
    <s v="21320"/>
    <s v="82008"/>
    <s v="FR"/>
    <s v="DE"/>
    <s v="Scherer Anna"/>
    <s v="Laruche"/>
    <s v="999999"/>
    <s v="XF143261978FR"/>
    <s v="N"/>
    <s v="Transport"/>
    <s v="N"/>
    <s v="S"/>
    <s v="Z1"/>
    <n v="5.632"/>
    <s v="17"/>
    <n v="21.83"/>
  </r>
  <r>
    <x v="0"/>
    <s v="0"/>
    <d v="2026-05-25T00:00:00"/>
    <s v="21320"/>
    <s v="22159"/>
    <s v="FR"/>
    <s v="DE"/>
    <s v="MollVogelmann Susanne"/>
    <s v="Laruche"/>
    <s v="999999"/>
    <s v="XF143262029FR"/>
    <s v="N"/>
    <s v="Transport"/>
    <s v="N"/>
    <s v="S"/>
    <s v="Z1"/>
    <n v="0.32"/>
    <s v="17"/>
    <n v="7.86"/>
  </r>
  <r>
    <x v="0"/>
    <s v="0"/>
    <d v="2026-05-25T00:00:00"/>
    <s v="21320"/>
    <s v="86163"/>
    <s v="FR"/>
    <s v="DE"/>
    <s v="Hackenbuchner Gerd"/>
    <s v="Laruche"/>
    <s v="999999"/>
    <s v="XF143262046FR"/>
    <s v="N"/>
    <s v="Transport"/>
    <s v="N"/>
    <s v="S"/>
    <s v="Z1"/>
    <n v="1.029"/>
    <s v="17"/>
    <n v="11.56"/>
  </r>
  <r>
    <x v="0"/>
    <s v="0"/>
    <d v="2026-05-25T00:00:00"/>
    <s v="21320"/>
    <s v="81667"/>
    <s v="FR"/>
    <s v="DE"/>
    <s v="White Ceri"/>
    <s v="Laruche"/>
    <s v="999999"/>
    <s v="XF143262050FR"/>
    <s v="N"/>
    <s v="Transport"/>
    <s v="N"/>
    <s v="S"/>
    <s v="Z1"/>
    <n v="0.47"/>
    <s v="17"/>
    <n v="7.86"/>
  </r>
  <r>
    <x v="0"/>
    <s v="0"/>
    <d v="2026-05-25T00:00:00"/>
    <s v="21320"/>
    <s v="2180"/>
    <s v="FR"/>
    <s v="BE"/>
    <s v="Begovic Tanya"/>
    <s v="Laruche"/>
    <s v="999999"/>
    <s v="XF143262103FR"/>
    <s v="N"/>
    <s v="Transport"/>
    <s v="N"/>
    <s v="S"/>
    <s v="Z1"/>
    <n v="4.266"/>
    <s v="17"/>
    <n v="18.34"/>
  </r>
  <r>
    <x v="0"/>
    <s v="0"/>
    <d v="2026-05-25T00:00:00"/>
    <s v="21320"/>
    <s v="2801AM"/>
    <s v="FR"/>
    <s v="NL"/>
    <s v="van den Berg Marc"/>
    <s v="Laruche"/>
    <s v="999999"/>
    <s v="XF143262117FR"/>
    <s v="N"/>
    <s v="Transport"/>
    <s v="N"/>
    <s v="S"/>
    <s v="Z1"/>
    <n v="4.266"/>
    <s v="17"/>
    <n v="18.34"/>
  </r>
  <r>
    <x v="0"/>
    <s v="0"/>
    <d v="2026-05-25T00:00:00"/>
    <s v="21320"/>
    <s v="88131"/>
    <s v="FR"/>
    <s v="DE"/>
    <s v="de Groot Eelco"/>
    <s v="Laruche"/>
    <s v="999999"/>
    <s v="XF143262182FR"/>
    <s v="N"/>
    <s v="Transport"/>
    <s v="N"/>
    <s v="S"/>
    <s v="Z1"/>
    <n v="4.532"/>
    <s v="17"/>
    <n v="19.47"/>
  </r>
  <r>
    <x v="0"/>
    <s v="0"/>
    <d v="2026-05-25T00:00:00"/>
    <s v="21320"/>
    <s v="10154"/>
    <s v="FR"/>
    <s v="IT"/>
    <s v="Boccadoro Paolo"/>
    <s v="Laruche"/>
    <s v="999999"/>
    <s v="XF143262219FR"/>
    <s v="N"/>
    <s v="Transport"/>
    <s v="N"/>
    <s v="S"/>
    <s v="Z2"/>
    <n v="1.457"/>
    <s v="17"/>
    <n v="11.56"/>
  </r>
  <r>
    <x v="0"/>
    <s v="0"/>
    <d v="2026-05-25T00:00:00"/>
    <s v="21320"/>
    <s v="37126"/>
    <s v="FR"/>
    <s v="IT"/>
    <s v="Kokedhima Era"/>
    <s v="Laruche"/>
    <s v="999999"/>
    <s v="XF143262222FR"/>
    <s v="N"/>
    <s v="Transport"/>
    <s v="N"/>
    <s v="S"/>
    <s v="Z2"/>
    <n v="1.41"/>
    <s v="17"/>
    <n v="11.56"/>
  </r>
  <r>
    <x v="0"/>
    <s v="0"/>
    <d v="2026-05-25T00:00:00"/>
    <s v="21320"/>
    <s v="50126"/>
    <s v="FR"/>
    <s v="IT"/>
    <s v="Guerrero Diana"/>
    <s v="Laruche"/>
    <s v="999999"/>
    <s v="XF143262236FR"/>
    <s v="N"/>
    <s v="Transport"/>
    <s v="N"/>
    <s v="S"/>
    <s v="Z2"/>
    <n v="4.266"/>
    <s v="17"/>
    <n v="18.34"/>
  </r>
  <r>
    <x v="0"/>
    <s v="0"/>
    <d v="2026-05-25T00:00:00"/>
    <s v="21320"/>
    <s v="52100"/>
    <s v="FR"/>
    <s v="IT"/>
    <s v="Palazzeschi Stefano"/>
    <s v="Laruche"/>
    <s v="999999"/>
    <s v="XF143262240FR"/>
    <s v="N"/>
    <s v="Transport"/>
    <s v="N"/>
    <s v="S"/>
    <s v="Z2"/>
    <n v="4.266"/>
    <s v="17"/>
    <n v="18.34"/>
  </r>
  <r>
    <x v="0"/>
    <s v="0"/>
    <d v="2026-05-25T00:00:00"/>
    <s v="21320"/>
    <s v="1852XV"/>
    <s v="FR"/>
    <s v="NL"/>
    <s v="van Cronenberg Selma"/>
    <s v="Laruche"/>
    <s v="999999"/>
    <s v="XF143262267FR"/>
    <s v="N"/>
    <s v="Transport"/>
    <s v="N"/>
    <s v="S"/>
    <s v="Z1"/>
    <n v="4.532"/>
    <s v="17"/>
    <n v="19.47"/>
  </r>
  <r>
    <x v="0"/>
    <s v="0"/>
    <d v="2026-05-25T00:00:00"/>
    <s v="21320"/>
    <s v="6819AV"/>
    <s v="FR"/>
    <s v="NL"/>
    <s v="Simons Gabrielle"/>
    <s v="Laruche"/>
    <s v="999999"/>
    <s v="XF143262275FR"/>
    <s v="N"/>
    <s v="Transport"/>
    <s v="N"/>
    <s v="S"/>
    <s v="Z1"/>
    <n v="4.386"/>
    <s v="17"/>
    <n v="18.34"/>
  </r>
  <r>
    <x v="0"/>
    <s v="0"/>
    <d v="2026-05-25T00:00:00"/>
    <s v="21320"/>
    <s v="21629"/>
    <s v="FR"/>
    <s v="DE"/>
    <s v="Kusnezow Irina"/>
    <s v="Laruche"/>
    <s v="999999"/>
    <s v="XF143262315FR"/>
    <s v="N"/>
    <s v="Transport"/>
    <s v="N"/>
    <s v="S"/>
    <s v="Z1"/>
    <n v="0.66"/>
    <s v="17"/>
    <n v="9.94"/>
  </r>
  <r>
    <x v="0"/>
    <s v="0"/>
    <d v="2026-05-25T00:00:00"/>
    <s v="21320"/>
    <s v="82061"/>
    <s v="FR"/>
    <s v="DE"/>
    <s v="Gracklauer Rosa"/>
    <s v="Laruche"/>
    <s v="999999"/>
    <s v="XF143262338FR"/>
    <s v="N"/>
    <s v="Transport"/>
    <s v="N"/>
    <s v="S"/>
    <s v="Z1"/>
    <n v="0.749"/>
    <s v="17"/>
    <n v="9.94"/>
  </r>
  <r>
    <x v="0"/>
    <s v="0"/>
    <d v="2026-05-25T00:00:00"/>
    <s v="21320"/>
    <s v="81249"/>
    <s v="FR"/>
    <s v="DE"/>
    <s v="Paplowske Kevin"/>
    <s v="Laruche"/>
    <s v="999999"/>
    <s v="XF143262355FR"/>
    <s v="N"/>
    <s v="Transport"/>
    <s v="N"/>
    <s v="S"/>
    <s v="Z1"/>
    <n v="5.632"/>
    <s v="17"/>
    <n v="21.83"/>
  </r>
  <r>
    <x v="0"/>
    <s v="0"/>
    <d v="2026-05-25T00:00:00"/>
    <s v="21320"/>
    <s v="2382NX"/>
    <s v="FR"/>
    <s v="NL"/>
    <s v="Overdevest Joost"/>
    <s v="Laruche"/>
    <s v="999999"/>
    <s v="XF143262390FR"/>
    <s v="N"/>
    <s v="Transport"/>
    <s v="N"/>
    <s v="S"/>
    <s v="Z1"/>
    <n v="0.66"/>
    <s v="17"/>
    <n v="9.94"/>
  </r>
  <r>
    <x v="0"/>
    <s v="0"/>
    <d v="2026-05-25T00:00:00"/>
    <s v="21320"/>
    <s v="80805"/>
    <s v="FR"/>
    <s v="DE"/>
    <s v="Singh Mandy"/>
    <s v="Laruche"/>
    <s v="999999"/>
    <s v="XF143262488FR"/>
    <s v="N"/>
    <s v="Transport"/>
    <s v="N"/>
    <s v="S"/>
    <s v="Z1"/>
    <n v="0.403"/>
    <s v="17"/>
    <n v="7.86"/>
  </r>
  <r>
    <x v="0"/>
    <s v="0"/>
    <d v="2026-05-25T00:00:00"/>
    <s v="21320"/>
    <s v="32609"/>
    <s v="FR"/>
    <s v="DE"/>
    <s v="Schmidt Jagna"/>
    <s v="Laruche"/>
    <s v="999999"/>
    <s v="XF143262514FR"/>
    <s v="N"/>
    <s v="Transport"/>
    <s v="N"/>
    <s v="S"/>
    <s v="Z1"/>
    <n v="4.532"/>
    <s v="17"/>
    <n v="19.47"/>
  </r>
  <r>
    <x v="0"/>
    <s v="0"/>
    <d v="2026-05-25T00:00:00"/>
    <s v="21320"/>
    <s v="1100"/>
    <s v="FR"/>
    <s v="AT"/>
    <s v="Kojeder Duang Rong"/>
    <s v="Laruche"/>
    <s v="999999"/>
    <s v="XF143262576FR"/>
    <s v="N"/>
    <s v="Transport"/>
    <s v="N"/>
    <s v="S"/>
    <s v="Z2"/>
    <n v="4.532"/>
    <s v="17"/>
    <n v="19.47"/>
  </r>
  <r>
    <x v="0"/>
    <s v="0"/>
    <d v="2026-05-25T00:00:00"/>
    <s v="21320"/>
    <s v="51381"/>
    <s v="FR"/>
    <s v="DE"/>
    <s v="Hoff Gabriele"/>
    <s v="Laruche"/>
    <s v="999999"/>
    <s v="XF143268097FR"/>
    <s v="N"/>
    <s v="Transport"/>
    <s v="N"/>
    <s v="S"/>
    <s v="Z1"/>
    <n v="5.76"/>
    <s v="17"/>
    <n v="21.83"/>
  </r>
  <r>
    <x v="0"/>
    <s v="0"/>
    <d v="2026-05-25T00:00:00"/>
    <s v="21320"/>
    <s v="97084"/>
    <s v="FR"/>
    <s v="DE"/>
    <s v="Muller Daniel"/>
    <s v="Laruche"/>
    <s v="999999"/>
    <s v="XF143268168FR"/>
    <s v="N"/>
    <s v="Transport"/>
    <s v="N"/>
    <s v="S"/>
    <s v="Z1"/>
    <n v="4.532"/>
    <s v="17"/>
    <n v="19.47"/>
  </r>
  <r>
    <x v="0"/>
    <s v="0"/>
    <d v="2026-05-26T00:00:00"/>
    <s v="21320"/>
    <s v="21465"/>
    <s v="FR"/>
    <s v="DE"/>
    <s v="Heske Pauline"/>
    <s v="Laruche"/>
    <s v="999999"/>
    <s v="XF143279452FR"/>
    <s v="N"/>
    <s v="Transport"/>
    <s v="N"/>
    <s v="S"/>
    <s v="Z1"/>
    <n v="4.266"/>
    <s v="17"/>
    <n v="18.34"/>
  </r>
  <r>
    <x v="0"/>
    <s v="0"/>
    <d v="2026-05-26T00:00:00"/>
    <s v="21320"/>
    <s v="39110"/>
    <s v="FR"/>
    <s v="DE"/>
    <s v="Querfurth Ullrich"/>
    <s v="Laruche"/>
    <s v="999999"/>
    <s v="XF143279497FR"/>
    <s v="N"/>
    <s v="Transport"/>
    <s v="N"/>
    <s v="S"/>
    <s v="Z1"/>
    <n v="0.25"/>
    <s v="17"/>
    <n v="7.86"/>
  </r>
  <r>
    <x v="0"/>
    <s v="0"/>
    <d v="2026-05-26T00:00:00"/>
    <s v="21320"/>
    <s v="1060"/>
    <s v="FR"/>
    <s v="BE"/>
    <s v="Fontaine Appoline"/>
    <s v="Laruche"/>
    <s v="999999"/>
    <s v="XF143279608FR"/>
    <s v="N"/>
    <s v="Transport"/>
    <s v="N"/>
    <s v="S"/>
    <s v="Z1"/>
    <n v="4.532"/>
    <s v="17"/>
    <n v="19.47"/>
  </r>
  <r>
    <x v="0"/>
    <s v="0"/>
    <d v="2026-05-26T00:00:00"/>
    <s v="21320"/>
    <s v="1447NJ"/>
    <s v="FR"/>
    <s v="NL"/>
    <s v="el mazouni Saloua"/>
    <s v="Laruche"/>
    <s v="999999"/>
    <s v="XF143279639FR"/>
    <s v="N"/>
    <s v="Transport"/>
    <s v="N"/>
    <s v="S"/>
    <s v="Z1"/>
    <n v="4.532"/>
    <s v="17"/>
    <n v="19.47"/>
  </r>
  <r>
    <x v="0"/>
    <s v="0"/>
    <d v="2026-05-26T00:00:00"/>
    <s v="21320"/>
    <s v="2548HM"/>
    <s v="FR"/>
    <s v="NL"/>
    <s v="Lenferink Herman"/>
    <s v="Laruche"/>
    <s v="999999"/>
    <s v="XF143279727FR"/>
    <s v="N"/>
    <s v="Transport"/>
    <s v="N"/>
    <s v="S"/>
    <s v="Z1"/>
    <n v="0.475"/>
    <s v="17"/>
    <n v="7.86"/>
  </r>
  <r>
    <x v="0"/>
    <s v="0"/>
    <d v="2026-05-26T00:00:00"/>
    <s v="21320"/>
    <s v="2025CC"/>
    <s v="FR"/>
    <s v="NL"/>
    <s v="zijlstra A"/>
    <s v="Laruche"/>
    <s v="999999"/>
    <s v="XF143279735FR"/>
    <s v="N"/>
    <s v="Transport"/>
    <s v="N"/>
    <s v="S"/>
    <s v="Z1"/>
    <n v="0.26"/>
    <s v="17"/>
    <n v="7.86"/>
  </r>
  <r>
    <x v="0"/>
    <s v="0"/>
    <d v="2026-05-26T00:00:00"/>
    <s v="21320"/>
    <s v="2970"/>
    <s v="FR"/>
    <s v="BE"/>
    <s v="LAQUEUR Matthias"/>
    <s v="Laruche"/>
    <s v="999999"/>
    <s v="XF143279792FR"/>
    <s v="N"/>
    <s v="Transport"/>
    <s v="N"/>
    <s v="S"/>
    <s v="Z1"/>
    <n v="0.979"/>
    <s v="17"/>
    <n v="9.94"/>
  </r>
  <r>
    <x v="0"/>
    <s v="0"/>
    <d v="2026-05-26T00:00:00"/>
    <s v="21320"/>
    <s v="1613LC"/>
    <s v="FR"/>
    <s v="NL"/>
    <s v="Schanzleh Peter"/>
    <s v="Laruche"/>
    <s v="999999"/>
    <s v="XF143279815FR"/>
    <s v="N"/>
    <s v="Transport"/>
    <s v="N"/>
    <s v="S"/>
    <s v="Z1"/>
    <n v="4.532"/>
    <s v="17"/>
    <n v="19.47"/>
  </r>
  <r>
    <x v="0"/>
    <s v="0"/>
    <d v="2026-05-26T00:00:00"/>
    <s v="21320"/>
    <s v="4921XG"/>
    <s v="FR"/>
    <s v="NL"/>
    <s v="Segeren Ton"/>
    <s v="Laruche"/>
    <s v="999999"/>
    <s v="XF143279877FR"/>
    <s v="N"/>
    <s v="Transport"/>
    <s v="N"/>
    <s v="S"/>
    <s v="Z1"/>
    <n v="4.532"/>
    <s v="17"/>
    <n v="19.47"/>
  </r>
  <r>
    <x v="0"/>
    <s v="0"/>
    <d v="2026-05-26T00:00:00"/>
    <s v="21320"/>
    <s v="66399"/>
    <s v="FR"/>
    <s v="DE"/>
    <s v="Hildebrand Kerstin"/>
    <s v="Laruche"/>
    <s v="999999"/>
    <s v="XF143280138FR"/>
    <s v="N"/>
    <s v="Transport"/>
    <s v="N"/>
    <s v="S"/>
    <s v="Z1"/>
    <n v="0.626"/>
    <s v="17"/>
    <n v="9.94"/>
  </r>
  <r>
    <x v="0"/>
    <s v="0"/>
    <d v="2026-05-26T00:00:00"/>
    <s v="21320"/>
    <s v="2134DV"/>
    <s v="FR"/>
    <s v="NL"/>
    <s v="Ruzova Michaela"/>
    <s v="Laruche"/>
    <s v="999999"/>
    <s v="XF143280243FR"/>
    <s v="N"/>
    <s v="Transport"/>
    <s v="N"/>
    <s v="S"/>
    <s v="Z1"/>
    <n v="0.911"/>
    <s v="17"/>
    <n v="9.94"/>
  </r>
  <r>
    <x v="0"/>
    <s v="0"/>
    <d v="2026-05-26T00:00:00"/>
    <s v="21320"/>
    <s v="59227"/>
    <s v="FR"/>
    <s v="DE"/>
    <s v="Thulig Josefine"/>
    <s v="Laruche"/>
    <s v="999999"/>
    <s v="XF143280416FR"/>
    <s v="N"/>
    <s v="Transport"/>
    <s v="N"/>
    <s v="S"/>
    <s v="Z1"/>
    <n v="4.532"/>
    <s v="17"/>
    <n v="19.47"/>
  </r>
  <r>
    <x v="0"/>
    <s v="0"/>
    <d v="2026-05-26T00:00:00"/>
    <s v="21320"/>
    <s v="1050"/>
    <s v="FR"/>
    <s v="AT"/>
    <s v="Kladivko Laurenz"/>
    <s v="Laruche"/>
    <s v="999999"/>
    <s v="XF143280668FR"/>
    <s v="N"/>
    <s v="Transport"/>
    <s v="N"/>
    <s v="S"/>
    <s v="Z2"/>
    <n v="4.266"/>
    <s v="17"/>
    <n v="18.34"/>
  </r>
  <r>
    <x v="0"/>
    <s v="0"/>
    <d v="2026-05-26T00:00:00"/>
    <s v="21320"/>
    <s v="67117"/>
    <s v="FR"/>
    <s v="DE"/>
    <s v="Antosik Katja"/>
    <s v="Laruche"/>
    <s v="999999"/>
    <s v="XF143280725FR"/>
    <s v="N"/>
    <s v="Transport"/>
    <s v="N"/>
    <s v="S"/>
    <s v="Z1"/>
    <n v="4.532"/>
    <s v="17"/>
    <n v="19.47"/>
  </r>
  <r>
    <x v="0"/>
    <s v="0"/>
    <d v="2026-05-26T00:00:00"/>
    <s v="21320"/>
    <s v="76227"/>
    <s v="FR"/>
    <s v="DE"/>
    <s v="Unke Lara"/>
    <s v="Laruche"/>
    <s v="999999"/>
    <s v="XF143280795FR"/>
    <s v="N"/>
    <s v="Transport"/>
    <s v="N"/>
    <s v="S"/>
    <s v="Z1"/>
    <n v="0.3"/>
    <s v="17"/>
    <n v="7.86"/>
  </r>
  <r>
    <x v="0"/>
    <s v="0"/>
    <d v="2026-05-26T00:00:00"/>
    <s v="21320"/>
    <s v="46015"/>
    <s v="FR"/>
    <s v="ES"/>
    <s v="Rodas Ines"/>
    <s v="Laruche"/>
    <s v="999999"/>
    <s v="XF143323690FR"/>
    <s v="N"/>
    <s v="Transport"/>
    <s v="N"/>
    <s v="S"/>
    <s v="Z2"/>
    <n v="0.748"/>
    <s v="17"/>
    <n v="9.94"/>
  </r>
  <r>
    <x v="0"/>
    <s v="0"/>
    <d v="2026-05-26T00:00:00"/>
    <s v="21320"/>
    <s v="6221JR"/>
    <s v="FR"/>
    <s v="NL"/>
    <s v="Lups Joyce"/>
    <s v="Laruche"/>
    <s v="999999"/>
    <s v="XF143323765FR"/>
    <s v="N"/>
    <s v="Transport"/>
    <s v="N"/>
    <s v="S"/>
    <s v="Z1"/>
    <n v="0.25"/>
    <s v="17"/>
    <n v="7.86"/>
  </r>
  <r>
    <x v="0"/>
    <s v="0"/>
    <d v="2026-05-26T00:00:00"/>
    <s v="21320"/>
    <s v="1210"/>
    <s v="FR"/>
    <s v="LU"/>
    <s v="Minelli Maura"/>
    <s v="Laruche"/>
    <s v="999999"/>
    <s v="XF143323814FR"/>
    <s v="N"/>
    <s v="Transport"/>
    <s v="N"/>
    <s v="S"/>
    <s v="Z1"/>
    <n v="4.532"/>
    <s v="17"/>
    <n v="19.47"/>
  </r>
  <r>
    <x v="0"/>
    <s v="0"/>
    <d v="2026-05-26T00:00:00"/>
    <s v="21320"/>
    <s v="55246"/>
    <s v="FR"/>
    <s v="DE"/>
    <s v="Stieb Karin"/>
    <s v="Laruche"/>
    <s v="999999"/>
    <s v="XF143323933FR"/>
    <s v="N"/>
    <s v="Transport"/>
    <s v="N"/>
    <s v="S"/>
    <s v="Z1"/>
    <n v="0.77"/>
    <s v="17"/>
    <n v="9.94"/>
  </r>
  <r>
    <x v="0"/>
    <s v="0"/>
    <d v="2026-05-26T00:00:00"/>
    <s v="21320"/>
    <s v="38239"/>
    <s v="FR"/>
    <s v="DE"/>
    <s v="Braumann Holger"/>
    <s v="Laruche"/>
    <s v="999999"/>
    <s v="XF143324939FR"/>
    <s v="N"/>
    <s v="Transport"/>
    <s v="N"/>
    <s v="S"/>
    <s v="Z1"/>
    <n v="0.475"/>
    <s v="17"/>
    <n v="7.86"/>
  </r>
  <r>
    <x v="0"/>
    <s v="0"/>
    <d v="2026-05-26T00:00:00"/>
    <s v="21320"/>
    <s v="76332"/>
    <s v="FR"/>
    <s v="DE"/>
    <s v="treiber bianka"/>
    <s v="Laruche"/>
    <s v="999999"/>
    <s v="XF143340185FR"/>
    <s v="N"/>
    <s v="Transport"/>
    <s v="N"/>
    <s v="S"/>
    <s v="Z1"/>
    <n v="4.678"/>
    <s v="17"/>
    <n v="19.47"/>
  </r>
  <r>
    <x v="0"/>
    <s v="0"/>
    <d v="2026-05-26T00:00:00"/>
    <s v="21320"/>
    <s v="5126CA"/>
    <s v="FR"/>
    <s v="NL"/>
    <s v="Vermetten John"/>
    <s v="Laruche"/>
    <s v="999999"/>
    <s v="XF143340295FR"/>
    <s v="N"/>
    <s v="Transport"/>
    <s v="N"/>
    <s v="S"/>
    <s v="Z1"/>
    <n v="5.263"/>
    <s v="17"/>
    <n v="20.65"/>
  </r>
  <r>
    <x v="0"/>
    <s v="0"/>
    <d v="2026-05-26T00:00:00"/>
    <s v="21320"/>
    <s v="1074XE"/>
    <s v="FR"/>
    <s v="NL"/>
    <s v="Sabaev Vladimir"/>
    <s v="Laruche"/>
    <s v="999999"/>
    <s v="XF143340432FR"/>
    <s v="N"/>
    <s v="Transport"/>
    <s v="N"/>
    <s v="S"/>
    <s v="Z1"/>
    <n v="4.678"/>
    <s v="17"/>
    <n v="19.47"/>
  </r>
  <r>
    <x v="0"/>
    <s v="0"/>
    <d v="2026-05-26T00:00:00"/>
    <s v="21320"/>
    <s v="8378JC"/>
    <s v="FR"/>
    <s v="NL"/>
    <s v="Huisman Phi"/>
    <s v="Laruche"/>
    <s v="999999"/>
    <s v="XF143340582FR"/>
    <s v="N"/>
    <s v="Transport"/>
    <s v="N"/>
    <s v="S"/>
    <s v="Z1"/>
    <n v="6.412"/>
    <s v="17"/>
    <n v="23.01"/>
  </r>
  <r>
    <x v="0"/>
    <s v="0"/>
    <d v="2026-05-26T00:00:00"/>
    <s v="21320"/>
    <s v="13240"/>
    <s v="FR"/>
    <s v="ES"/>
    <s v="Martin Zarco Manuela"/>
    <s v="Laruche"/>
    <s v="999999"/>
    <s v="XF143342668FR"/>
    <s v="N"/>
    <s v="Transport"/>
    <s v="N"/>
    <s v="S"/>
    <s v="Z2"/>
    <n v="0.853"/>
    <s v="17"/>
    <n v="9.94"/>
  </r>
  <r>
    <x v="0"/>
    <s v="0"/>
    <d v="2026-05-26T00:00:00"/>
    <s v="21320"/>
    <s v="89344"/>
    <s v="FR"/>
    <s v="DE"/>
    <s v="Bronnhuber Martin"/>
    <s v="Laruche"/>
    <s v="999999"/>
    <s v="XF143342725FR"/>
    <s v="N"/>
    <s v="Transport"/>
    <s v="N"/>
    <s v="S"/>
    <s v="Z1"/>
    <n v="0.367"/>
    <s v="17"/>
    <n v="7.86"/>
  </r>
  <r>
    <x v="0"/>
    <s v="0"/>
    <d v="2026-05-27T00:00:00"/>
    <s v="21320"/>
    <s v="15907"/>
    <s v="FR"/>
    <s v="DE"/>
    <s v="Lehmann Heiko"/>
    <s v="Laruche"/>
    <s v="999999"/>
    <s v="XF143371871FR"/>
    <s v="N"/>
    <s v="Transport"/>
    <s v="N"/>
    <s v="S"/>
    <s v="Z1"/>
    <n v="4.638"/>
    <s v="17"/>
    <n v="19.47"/>
  </r>
  <r>
    <x v="0"/>
    <s v="0"/>
    <d v="2026-05-27T00:00:00"/>
    <s v="21320"/>
    <s v="48431"/>
    <s v="FR"/>
    <s v="DE"/>
    <s v="Rosler Ines"/>
    <s v="Laruche"/>
    <s v="999999"/>
    <s v="XF143371956FR"/>
    <s v="N"/>
    <s v="Transport"/>
    <s v="N"/>
    <s v="S"/>
    <s v="Z1"/>
    <n v="0.599"/>
    <s v="17"/>
    <n v="9.94"/>
  </r>
  <r>
    <x v="0"/>
    <s v="0"/>
    <d v="2026-05-27T00:00:00"/>
    <s v="21320"/>
    <s v="08960"/>
    <s v="FR"/>
    <s v="ES"/>
    <s v="Gheitasi Hoda"/>
    <s v="Laruche"/>
    <s v="999999"/>
    <s v="XF143372130FR"/>
    <s v="N"/>
    <s v="Transport"/>
    <s v="N"/>
    <s v="S"/>
    <s v="Z2"/>
    <n v="0.9360000000000001"/>
    <s v="17"/>
    <n v="9.94"/>
  </r>
  <r>
    <x v="0"/>
    <s v="0"/>
    <d v="2026-05-27T00:00:00"/>
    <s v="21320"/>
    <s v="2180"/>
    <s v="FR"/>
    <s v="BE"/>
    <s v="Miggels Alex"/>
    <s v="Laruche"/>
    <s v="999999"/>
    <s v="XF143372449FR"/>
    <s v="N"/>
    <s v="Transport"/>
    <s v="N"/>
    <s v="S"/>
    <s v="Z1"/>
    <n v="0.979"/>
    <s v="17"/>
    <n v="9.94"/>
  </r>
  <r>
    <x v="0"/>
    <s v="0"/>
    <d v="2026-05-27T00:00:00"/>
    <s v="21320"/>
    <s v="1141KG"/>
    <s v="FR"/>
    <s v="NL"/>
    <s v="Post Patrick"/>
    <s v="Laruche"/>
    <s v="999999"/>
    <s v="XF143372554FR"/>
    <s v="N"/>
    <s v="Transport"/>
    <s v="N"/>
    <s v="S"/>
    <s v="Z1"/>
    <n v="1.307"/>
    <s v="17"/>
    <n v="11.56"/>
  </r>
  <r>
    <x v="0"/>
    <s v="0"/>
    <d v="2026-05-27T00:00:00"/>
    <s v="21320"/>
    <s v="1141KG"/>
    <s v="FR"/>
    <s v="NL"/>
    <s v="Post Patrick"/>
    <s v="Laruche"/>
    <s v="999999"/>
    <s v="XF143372554FR"/>
    <s v="N"/>
    <s v="Supplement Etiquette Non Conforme"/>
    <s v="N"/>
    <m/>
    <s v="Z1"/>
    <n v="0"/>
    <s v="17"/>
    <n v="2"/>
  </r>
  <r>
    <x v="0"/>
    <s v="0"/>
    <d v="2026-05-27T00:00:00"/>
    <s v="21320"/>
    <s v="20070"/>
    <s v="FR"/>
    <s v="IT"/>
    <s v="Fusco Marco"/>
    <s v="Laruche"/>
    <s v="999999"/>
    <s v="XF143372979FR"/>
    <s v="N"/>
    <s v="Transport"/>
    <s v="N"/>
    <s v="S"/>
    <s v="Z2"/>
    <n v="0.583"/>
    <s v="17"/>
    <n v="9.94"/>
  </r>
  <r>
    <x v="0"/>
    <s v="0"/>
    <d v="2026-05-27T00:00:00"/>
    <s v="21320"/>
    <s v="51588"/>
    <s v="FR"/>
    <s v="DE"/>
    <s v="Nasimzadah-Lalee Faranus"/>
    <s v="Laruche"/>
    <s v="999999"/>
    <s v="XF143373081FR"/>
    <s v="N"/>
    <s v="Transport"/>
    <s v="N"/>
    <s v="S"/>
    <s v="Z1"/>
    <n v="4.638"/>
    <s v="17"/>
    <n v="19.47"/>
  </r>
  <r>
    <x v="0"/>
    <s v="0"/>
    <d v="2026-05-27T00:00:00"/>
    <s v="21320"/>
    <s v="25421"/>
    <s v="FR"/>
    <s v="DE"/>
    <s v="Bandorf Philip"/>
    <s v="Laruche"/>
    <s v="999999"/>
    <s v="XF143373325FR"/>
    <s v="N"/>
    <s v="Transport"/>
    <s v="N"/>
    <s v="S"/>
    <s v="Z1"/>
    <n v="4.678"/>
    <s v="17"/>
    <n v="19.47"/>
  </r>
  <r>
    <x v="0"/>
    <s v="0"/>
    <d v="2026-05-27T00:00:00"/>
    <s v="21320"/>
    <s v="80804"/>
    <s v="FR"/>
    <s v="DE"/>
    <s v="Mendez Carrillo Miguelangel"/>
    <s v="Laruche"/>
    <s v="999999"/>
    <s v="XF143373395FR"/>
    <s v="N"/>
    <s v="Transport"/>
    <s v="N"/>
    <s v="S"/>
    <s v="Z1"/>
    <n v="0.931"/>
    <s v="17"/>
    <n v="9.94"/>
  </r>
  <r>
    <x v="0"/>
    <s v="0"/>
    <d v="2026-05-27T00:00:00"/>
    <s v="21320"/>
    <s v="31620"/>
    <s v="FR"/>
    <s v="ES"/>
    <s v="Ainciburu Elena"/>
    <s v="Laruche"/>
    <s v="999999"/>
    <s v="XF143374966FR"/>
    <s v="N"/>
    <s v="Transport"/>
    <s v="N"/>
    <s v="S"/>
    <s v="Z2"/>
    <n v="4.836"/>
    <s v="17"/>
    <n v="19.47"/>
  </r>
  <r>
    <x v="0"/>
    <s v="0"/>
    <d v="2026-05-27T00:00:00"/>
    <s v="21320"/>
    <s v="79364"/>
    <s v="FR"/>
    <s v="DE"/>
    <s v="Peikert Anna"/>
    <s v="Laruche"/>
    <s v="999999"/>
    <s v="XF143389197FR"/>
    <s v="N"/>
    <s v="Transport"/>
    <s v="N"/>
    <s v="S"/>
    <s v="Z1"/>
    <n v="4.825"/>
    <s v="17"/>
    <n v="19.47"/>
  </r>
  <r>
    <x v="0"/>
    <s v="0"/>
    <d v="2026-05-27T00:00:00"/>
    <s v="21320"/>
    <s v="66130"/>
    <s v="FR"/>
    <s v="DE"/>
    <s v="Wolff monika"/>
    <s v="Laruche"/>
    <s v="999999"/>
    <s v="XF143389308FR"/>
    <s v="N"/>
    <s v="Transport"/>
    <s v="N"/>
    <s v="S"/>
    <s v="Z1"/>
    <n v="0.26"/>
    <s v="17"/>
    <n v="7.86"/>
  </r>
  <r>
    <x v="0"/>
    <s v="0"/>
    <d v="2026-05-27T00:00:00"/>
    <s v="21320"/>
    <s v="97502"/>
    <s v="FR"/>
    <s v="DE"/>
    <s v="Handel Natascha"/>
    <s v="Laruche"/>
    <s v="999999"/>
    <s v="XF143411187FR"/>
    <s v="N"/>
    <s v="Transport"/>
    <s v="N"/>
    <s v="S"/>
    <s v="Z1"/>
    <n v="1.786"/>
    <s v="17"/>
    <n v="12.69"/>
  </r>
  <r>
    <x v="0"/>
    <s v="0"/>
    <d v="2026-05-27T00:00:00"/>
    <s v="21320"/>
    <s v="61267"/>
    <s v="FR"/>
    <s v="DE"/>
    <s v="Rentel Karl-Heinz"/>
    <s v="Laruche"/>
    <s v="999999"/>
    <s v="XF143412443FR"/>
    <s v="N"/>
    <s v="Transport"/>
    <s v="N"/>
    <s v="S"/>
    <s v="Z1"/>
    <n v="6.273"/>
    <s v="17"/>
    <n v="23.01"/>
  </r>
  <r>
    <x v="0"/>
    <s v="0"/>
    <d v="2026-05-27T00:00:00"/>
    <s v="21320"/>
    <s v="20141"/>
    <s v="FR"/>
    <s v="IT"/>
    <s v="Gambardella Antonella"/>
    <s v="Laruche"/>
    <s v="999999"/>
    <s v="XF143412810FR"/>
    <s v="N"/>
    <s v="Transport"/>
    <s v="N"/>
    <s v="S"/>
    <s v="Z2"/>
    <n v="0.768"/>
    <s v="17"/>
    <n v="9.94"/>
  </r>
  <r>
    <x v="0"/>
    <s v="0"/>
    <d v="2026-05-28T00:00:00"/>
    <s v="21320"/>
    <s v="3441EE"/>
    <s v="FR"/>
    <s v="NL"/>
    <s v="ter Steege Yannick"/>
    <s v="Laruche"/>
    <s v="999999"/>
    <s v="XF143442365FR"/>
    <s v="N"/>
    <s v="Transport"/>
    <s v="N"/>
    <s v="S"/>
    <s v="Z1"/>
    <n v="1.271"/>
    <s v="17"/>
    <n v="11.56"/>
  </r>
  <r>
    <x v="0"/>
    <s v="0"/>
    <d v="2026-05-28T00:00:00"/>
    <s v="21320"/>
    <s v="17480"/>
    <s v="FR"/>
    <s v="ES"/>
    <s v="Singh Rohit"/>
    <s v="Laruche"/>
    <s v="999999"/>
    <s v="XF143442975FR"/>
    <s v="N"/>
    <s v="Transport"/>
    <s v="N"/>
    <s v="S"/>
    <s v="Z2"/>
    <n v="0.185"/>
    <s v="17"/>
    <n v="7.86"/>
  </r>
  <r>
    <x v="0"/>
    <s v="0"/>
    <d v="2026-05-28T00:00:00"/>
    <s v="21320"/>
    <s v="42799"/>
    <s v="FR"/>
    <s v="DE"/>
    <s v="Bruch Michael"/>
    <s v="Laruche"/>
    <s v="999999"/>
    <s v="XF143443410FR"/>
    <s v="N"/>
    <s v="Transport"/>
    <s v="N"/>
    <s v="S"/>
    <s v="Z1"/>
    <n v="5.76"/>
    <s v="17"/>
    <n v="21.83"/>
  </r>
  <r>
    <x v="0"/>
    <s v="0"/>
    <d v="2026-05-28T00:00:00"/>
    <s v="21320"/>
    <s v="43204"/>
    <s v="FR"/>
    <s v="ES"/>
    <s v="Fort Montagut Anna"/>
    <s v="Laruche"/>
    <s v="999999"/>
    <s v="XF143443936FR"/>
    <s v="N"/>
    <s v="Transport"/>
    <s v="N"/>
    <s v="S"/>
    <s v="Z2"/>
    <n v="4.266"/>
    <s v="17"/>
    <n v="18.34"/>
  </r>
  <r>
    <x v="0"/>
    <s v="0"/>
    <d v="2026-05-28T00:00:00"/>
    <s v="21320"/>
    <s v="80067"/>
    <s v="FR"/>
    <s v="IT"/>
    <s v="Tartaglia Tullio"/>
    <s v="Laruche"/>
    <s v="999999"/>
    <s v="XF143444636FR"/>
    <s v="N"/>
    <s v="Transport"/>
    <s v="N"/>
    <s v="S"/>
    <s v="Z2"/>
    <n v="0.51"/>
    <s v="17"/>
    <n v="9.94"/>
  </r>
  <r>
    <x v="0"/>
    <s v="0"/>
    <d v="2026-05-28T00:00:00"/>
    <s v="21320"/>
    <s v="44803"/>
    <s v="FR"/>
    <s v="DE"/>
    <s v="Graw Thomas"/>
    <s v="Laruche"/>
    <s v="999999"/>
    <s v="XF143446036FR"/>
    <s v="N"/>
    <s v="Transport"/>
    <s v="N"/>
    <s v="S"/>
    <s v="Z1"/>
    <n v="5.76"/>
    <s v="17"/>
    <n v="21.83"/>
  </r>
  <r>
    <x v="0"/>
    <s v="0"/>
    <d v="2026-05-28T00:00:00"/>
    <s v="21320"/>
    <s v="16303"/>
    <s v="FR"/>
    <s v="DE"/>
    <s v="Gabler Monique"/>
    <s v="Laruche"/>
    <s v="999999"/>
    <s v="XF143446067FR"/>
    <s v="N"/>
    <s v="Transport"/>
    <s v="N"/>
    <s v="S"/>
    <s v="Z1"/>
    <n v="0.353"/>
    <s v="17"/>
    <n v="7.86"/>
  </r>
  <r>
    <x v="0"/>
    <s v="0"/>
    <d v="2026-05-28T00:00:00"/>
    <s v="21320"/>
    <s v="54294"/>
    <s v="FR"/>
    <s v="DE"/>
    <s v="Kuhn Dr Elvira"/>
    <s v="Laruche"/>
    <s v="999999"/>
    <s v="XF143446155FR"/>
    <s v="N"/>
    <s v="Transport"/>
    <s v="N"/>
    <s v="S"/>
    <s v="Z1"/>
    <n v="4.266"/>
    <s v="17"/>
    <n v="18.34"/>
  </r>
  <r>
    <x v="0"/>
    <s v="0"/>
    <d v="2026-05-28T00:00:00"/>
    <s v="21320"/>
    <s v="80030"/>
    <s v="FR"/>
    <s v="IT"/>
    <s v="Mauro Giacomina"/>
    <s v="Laruche"/>
    <s v="999999"/>
    <s v="XF143474195FR"/>
    <s v="N"/>
    <s v="Transport"/>
    <s v="N"/>
    <s v="S"/>
    <s v="Z2"/>
    <n v="4.532"/>
    <s v="17"/>
    <n v="19.47"/>
  </r>
  <r>
    <x v="0"/>
    <s v="0"/>
    <d v="2026-05-28T00:00:00"/>
    <s v="21320"/>
    <s v="4981"/>
    <s v="FR"/>
    <s v="LU"/>
    <s v="GOERENS Ralph"/>
    <s v="Laruche"/>
    <s v="26065885"/>
    <s v="XF143474451FR"/>
    <s v="O"/>
    <s v="Transport"/>
    <s v="N"/>
    <s v="S"/>
    <s v="Z1"/>
    <n v="0.825"/>
    <s v="17"/>
    <n v="0"/>
  </r>
  <r>
    <x v="0"/>
    <s v="0"/>
    <d v="2026-05-28T00:00:00"/>
    <s v="21320"/>
    <s v="4981"/>
    <s v="FR"/>
    <s v="LU"/>
    <s v="GOERENS Ralph"/>
    <s v="Laruche"/>
    <s v="26065885"/>
    <s v="XF143475783FR"/>
    <s v="O"/>
    <s v="Transport"/>
    <s v="N"/>
    <s v="S"/>
    <s v="Z1"/>
    <n v="4.678"/>
    <s v="17"/>
    <n v="21.83"/>
  </r>
  <r>
    <x v="0"/>
    <s v="0"/>
    <d v="2026-05-28T00:00:00"/>
    <s v="21320"/>
    <s v="6044"/>
    <s v="FR"/>
    <s v="BE"/>
    <s v="Delporte Rudy"/>
    <s v="Laruche"/>
    <s v="999999"/>
    <s v="XF143486675FR"/>
    <s v="N"/>
    <s v="Transport"/>
    <s v="N"/>
    <s v="S"/>
    <s v="Z1"/>
    <n v="4.532"/>
    <s v="17"/>
    <n v="19.47"/>
  </r>
  <r>
    <x v="0"/>
    <s v="0"/>
    <d v="2026-05-29T00:00:00"/>
    <s v="21320"/>
    <s v="8212"/>
    <s v="FR"/>
    <s v="AT"/>
    <s v="Poulsen Catja"/>
    <s v="Laruche"/>
    <s v="999999"/>
    <s v="XF143513946FR"/>
    <s v="N"/>
    <s v="Transport"/>
    <s v="N"/>
    <s v="S"/>
    <s v="Z2"/>
    <n v="4.266"/>
    <s v="17"/>
    <n v="18.34"/>
  </r>
  <r>
    <x v="0"/>
    <s v="0"/>
    <d v="2026-05-29T00:00:00"/>
    <s v="21320"/>
    <s v="04275"/>
    <s v="FR"/>
    <s v="DE"/>
    <s v="Affeldt Henry"/>
    <s v="Laruche"/>
    <s v="999999"/>
    <s v="XF143515156FR"/>
    <s v="N"/>
    <s v="Transport"/>
    <s v="N"/>
    <s v="S"/>
    <s v="Z1"/>
    <n v="5.76"/>
    <s v="17"/>
    <n v="21.83"/>
  </r>
  <r>
    <x v="0"/>
    <s v="0"/>
    <d v="2026-05-29T00:00:00"/>
    <s v="21320"/>
    <s v="2461AR"/>
    <s v="FR"/>
    <s v="NL"/>
    <s v="Mienis MB"/>
    <s v="Laruche"/>
    <s v="999999"/>
    <s v="XF143515329FR"/>
    <s v="N"/>
    <s v="Transport"/>
    <s v="N"/>
    <s v="S"/>
    <s v="Z1"/>
    <n v="10.1"/>
    <s v="17"/>
    <n v="32.64"/>
  </r>
  <r>
    <x v="0"/>
    <s v="0"/>
    <d v="2026-05-29T00:00:00"/>
    <s v="21320"/>
    <s v="10315"/>
    <s v="FR"/>
    <s v="DE"/>
    <s v="Liegmann Jasmin"/>
    <s v="Laruche"/>
    <s v="999999"/>
    <s v="XF143537491FR"/>
    <s v="N"/>
    <s v="Transport"/>
    <s v="N"/>
    <s v="S"/>
    <s v="Z1"/>
    <n v="0.853"/>
    <s v="17"/>
    <n v="9.94"/>
  </r>
  <r>
    <x v="0"/>
    <s v="0"/>
    <d v="2026-05-29T00:00:00"/>
    <s v="21320"/>
    <s v="2586GH"/>
    <s v="FR"/>
    <s v="NL"/>
    <s v="van Dorsser Fenna"/>
    <s v="Laruche"/>
    <s v="999999"/>
    <s v="XF143542103FR"/>
    <s v="N"/>
    <s v="Transport"/>
    <s v="N"/>
    <s v="S"/>
    <s v="Z1"/>
    <n v="0.32"/>
    <s v="17"/>
    <n v="7.86"/>
  </r>
  <r>
    <x v="0"/>
    <s v="0"/>
    <d v="2026-05-29T00:00:00"/>
    <s v="21320"/>
    <s v="20359"/>
    <s v="FR"/>
    <s v="DE"/>
    <s v="Sonnichsen Godja"/>
    <s v="Laruche"/>
    <s v="999999"/>
    <s v="XF143542443FR"/>
    <s v="N"/>
    <s v="Transport"/>
    <s v="N"/>
    <s v="S"/>
    <s v="Z1"/>
    <n v="4.266"/>
    <s v="17"/>
    <n v="18.34"/>
  </r>
  <r>
    <x v="4"/>
    <s v="0"/>
    <d v="2026-05-04T00:00:00"/>
    <s v="21320"/>
    <s v="06500"/>
    <s v=""/>
    <s v=""/>
    <s v="GUERRETTA NELLY"/>
    <s v="Laruche"/>
    <s v="999999"/>
    <s v="XN091315302JB"/>
    <s v="N"/>
    <s v="Transport"/>
    <s v="N"/>
    <s v="S"/>
    <s v="NT"/>
    <n v="4.638"/>
    <s v="16"/>
    <n v="8.6"/>
  </r>
  <r>
    <x v="4"/>
    <s v="0"/>
    <d v="2026-05-04T00:00:00"/>
    <s v="21320"/>
    <s v="75016"/>
    <s v=""/>
    <s v=""/>
    <s v="Cherif Myriam"/>
    <s v="Laruche"/>
    <s v="999999"/>
    <s v="XN091319600JB"/>
    <s v="N"/>
    <s v="Transport"/>
    <s v="N"/>
    <s v="S"/>
    <s v="NT"/>
    <n v="0.05"/>
    <s v="16"/>
    <n v="7"/>
  </r>
  <r>
    <x v="4"/>
    <s v="0"/>
    <d v="2026-05-04T00:00:00"/>
    <s v="21320"/>
    <s v="34340"/>
    <s v=""/>
    <s v=""/>
    <s v="Palpacuer Lydie"/>
    <s v="Laruche"/>
    <s v="999999"/>
    <s v="XN091324437JB"/>
    <s v="N"/>
    <s v="Transport"/>
    <s v="N"/>
    <s v="S"/>
    <s v="NT"/>
    <n v="0.42"/>
    <s v="16"/>
    <n v="7"/>
  </r>
  <r>
    <x v="4"/>
    <s v="0"/>
    <d v="2026-05-04T00:00:00"/>
    <s v="21320"/>
    <s v="59247"/>
    <s v=""/>
    <s v=""/>
    <s v="longuepee domonique"/>
    <s v="Laruche"/>
    <s v="999999"/>
    <s v="XN091329575JB"/>
    <s v="N"/>
    <s v="Transport"/>
    <s v="N"/>
    <s v="S"/>
    <s v="NT"/>
    <n v="4.787"/>
    <s v="16"/>
    <n v="8.6"/>
  </r>
  <r>
    <x v="4"/>
    <s v="0"/>
    <d v="2026-05-04T00:00:00"/>
    <s v="21320"/>
    <s v="75015"/>
    <s v=""/>
    <s v=""/>
    <s v="TRINCA Giancarlo"/>
    <s v="Laruche"/>
    <s v="999999"/>
    <s v="XN091366012JB"/>
    <s v="N"/>
    <s v="Transport"/>
    <s v="N"/>
    <s v="S"/>
    <s v="NT"/>
    <n v="0.05"/>
    <s v="16"/>
    <n v="7"/>
  </r>
  <r>
    <x v="4"/>
    <s v="0"/>
    <d v="2026-05-04T00:00:00"/>
    <s v="21320"/>
    <s v="35620"/>
    <s v=""/>
    <s v=""/>
    <s v="Le Berre Julien"/>
    <s v="Laruche"/>
    <s v="999999"/>
    <s v="XN091366851JB"/>
    <s v="N"/>
    <s v="Transport"/>
    <s v="N"/>
    <s v="S"/>
    <s v="NT"/>
    <n v="0.27"/>
    <s v="16"/>
    <n v="7"/>
  </r>
  <r>
    <x v="4"/>
    <s v="0"/>
    <d v="2026-05-04T00:00:00"/>
    <s v="21320"/>
    <s v="69870"/>
    <s v=""/>
    <s v=""/>
    <s v="DROIN Helene"/>
    <s v="Laruche"/>
    <s v="999999"/>
    <s v="XN091373398JB"/>
    <s v="N"/>
    <s v="Transport"/>
    <s v="N"/>
    <s v="S"/>
    <s v="NT"/>
    <n v="4.638"/>
    <s v="16"/>
    <n v="8.6"/>
  </r>
  <r>
    <x v="4"/>
    <s v="0"/>
    <d v="2026-05-04T00:00:00"/>
    <s v="21320"/>
    <s v="69008"/>
    <s v=""/>
    <s v=""/>
    <s v="Eloundou Eleana"/>
    <s v="Laruche"/>
    <s v="999999"/>
    <s v="XN091386652JB"/>
    <s v="N"/>
    <s v="Transport"/>
    <s v="N"/>
    <s v="S"/>
    <s v="NT"/>
    <n v="4.678"/>
    <s v="16"/>
    <n v="8.6"/>
  </r>
  <r>
    <x v="4"/>
    <s v="0"/>
    <d v="2026-05-04T00:00:00"/>
    <s v="21320"/>
    <s v="74400"/>
    <s v=""/>
    <s v=""/>
    <s v="Fournier Lucie"/>
    <s v="Laruche"/>
    <s v="999999"/>
    <s v="XN091740021JB"/>
    <s v="N"/>
    <s v="Transport"/>
    <s v="N"/>
    <s v="S"/>
    <s v="NT"/>
    <n v="4.532"/>
    <s v="16"/>
    <n v="8.6"/>
  </r>
  <r>
    <x v="4"/>
    <s v="0"/>
    <d v="2026-05-04T00:00:00"/>
    <s v="21320"/>
    <s v="74400"/>
    <s v=""/>
    <s v=""/>
    <s v="Fournier Lucie"/>
    <s v="Laruche"/>
    <s v="999999"/>
    <s v="XN091740021JB"/>
    <s v="N"/>
    <s v="Zones Difficiles d'accès"/>
    <s v="N"/>
    <m/>
    <s v="NT"/>
    <n v="0"/>
    <s v="16"/>
    <n v="5"/>
  </r>
  <r>
    <x v="4"/>
    <s v="0"/>
    <d v="2026-05-04T00:00:00"/>
    <s v="21320"/>
    <s v="30300"/>
    <s v=""/>
    <s v=""/>
    <s v="CHAUDON Nelson"/>
    <s v="Laruche"/>
    <s v="999999"/>
    <s v="XN091799248JB"/>
    <s v="N"/>
    <s v="Transport"/>
    <s v="N"/>
    <s v="S"/>
    <s v="NT"/>
    <n v="2.153"/>
    <s v="16"/>
    <n v="7.8"/>
  </r>
  <r>
    <x v="4"/>
    <s v="0"/>
    <d v="2026-05-04T00:00:00"/>
    <s v="21320"/>
    <s v="22800"/>
    <s v=""/>
    <s v=""/>
    <s v="Durand Antoine"/>
    <s v="Laruche"/>
    <s v="999999"/>
    <s v="XN091825098JB"/>
    <s v="N"/>
    <s v="Transport"/>
    <s v="N"/>
    <s v="S"/>
    <s v="NT"/>
    <n v="1.04"/>
    <s v="16"/>
    <n v="7.4"/>
  </r>
  <r>
    <x v="4"/>
    <s v="0"/>
    <d v="2026-05-04T00:00:00"/>
    <s v="21320"/>
    <s v="57070"/>
    <s v=""/>
    <s v=""/>
    <s v="El Bouari Nouralhouda"/>
    <s v="Laruche"/>
    <s v="999999"/>
    <s v="XN091856064JB"/>
    <s v="N"/>
    <s v="Transport"/>
    <s v="N"/>
    <s v="S"/>
    <s v="NT"/>
    <n v="0.391"/>
    <s v="16"/>
    <n v="7"/>
  </r>
  <r>
    <x v="4"/>
    <s v="0"/>
    <d v="2026-05-04T00:00:00"/>
    <s v="21320"/>
    <s v="69004"/>
    <s v=""/>
    <s v=""/>
    <s v="PEREIRA Antoine"/>
    <s v="Laruche"/>
    <s v="999999"/>
    <s v="XN091857161JB"/>
    <s v="N"/>
    <s v="Transport"/>
    <s v="N"/>
    <s v="S"/>
    <s v="NT"/>
    <n v="3.008"/>
    <s v="16"/>
    <n v="8.199999999999999"/>
  </r>
  <r>
    <x v="4"/>
    <s v="0"/>
    <d v="2026-05-04T00:00:00"/>
    <s v="21320"/>
    <s v="94150"/>
    <s v=""/>
    <s v=""/>
    <s v="SY-ALARY 120906 AFRETY EXP Azizah"/>
    <s v="Laruche"/>
    <s v="999999"/>
    <s v="XN091891432JB"/>
    <s v="N"/>
    <s v="Transport"/>
    <s v="N"/>
    <s v="S"/>
    <s v="NT"/>
    <n v="4.41"/>
    <s v="16"/>
    <n v="8.6"/>
  </r>
  <r>
    <x v="4"/>
    <s v="0"/>
    <d v="2026-05-04T00:00:00"/>
    <s v="21320"/>
    <s v="74400"/>
    <s v=""/>
    <s v=""/>
    <s v="Fournier Lucie"/>
    <s v="Laruche"/>
    <s v="999999"/>
    <s v="XN091892910JB"/>
    <s v="N"/>
    <s v="Transport"/>
    <s v="N"/>
    <s v="S"/>
    <s v="NT"/>
    <n v="0.11"/>
    <s v="16"/>
    <n v="7"/>
  </r>
  <r>
    <x v="4"/>
    <s v="0"/>
    <d v="2026-05-04T00:00:00"/>
    <s v="21320"/>
    <s v="74400"/>
    <s v=""/>
    <s v=""/>
    <s v="Fournier Lucie"/>
    <s v="Laruche"/>
    <s v="999999"/>
    <s v="XN091892910JB"/>
    <s v="N"/>
    <s v="Zones Difficiles d'accès"/>
    <s v="N"/>
    <m/>
    <s v="NT"/>
    <n v="0"/>
    <s v="16"/>
    <n v="5"/>
  </r>
  <r>
    <x v="4"/>
    <s v="0"/>
    <d v="2026-05-04T00:00:00"/>
    <s v="21320"/>
    <s v="92100"/>
    <s v=""/>
    <s v=""/>
    <s v="Chapaux patrick"/>
    <s v="Laruche"/>
    <s v="999999"/>
    <s v="XN091895553JB"/>
    <s v="N"/>
    <s v="Transport"/>
    <s v="N"/>
    <s v="S"/>
    <s v="NT"/>
    <n v="0.3"/>
    <s v="16"/>
    <n v="7"/>
  </r>
  <r>
    <x v="4"/>
    <s v="0"/>
    <d v="2026-05-04T00:00:00"/>
    <s v="21320"/>
    <s v="31470"/>
    <s v=""/>
    <s v=""/>
    <s v="Kouassi Deborah"/>
    <s v="Laruche"/>
    <s v="999999"/>
    <s v="XN091896307JB"/>
    <s v="N"/>
    <s v="Transport"/>
    <s v="N"/>
    <s v="S"/>
    <s v="NT"/>
    <n v="1.7"/>
    <s v="16"/>
    <n v="7.4"/>
  </r>
  <r>
    <x v="4"/>
    <s v="0"/>
    <d v="2026-05-04T00:00:00"/>
    <s v="21320"/>
    <s v="60180"/>
    <s v=""/>
    <s v=""/>
    <s v="MALONGA Laure"/>
    <s v="Laruche"/>
    <s v="999999"/>
    <s v="XN091897404JB"/>
    <s v="N"/>
    <s v="Transport"/>
    <s v="N"/>
    <s v="S"/>
    <s v="NT"/>
    <n v="2.15"/>
    <s v="16"/>
    <n v="7.8"/>
  </r>
  <r>
    <x v="4"/>
    <s v="0"/>
    <d v="2026-05-04T00:00:00"/>
    <s v="21320"/>
    <s v="76600"/>
    <s v=""/>
    <s v=""/>
    <s v="Moumbolou Mouele Linda"/>
    <s v="Laruche"/>
    <s v="999999"/>
    <s v="XN091898515JB"/>
    <s v="N"/>
    <s v="Transport"/>
    <s v="N"/>
    <s v="S"/>
    <s v="NT"/>
    <n v="2.9"/>
    <s v="16"/>
    <n v="7.8"/>
  </r>
  <r>
    <x v="4"/>
    <s v="0"/>
    <d v="2026-05-04T00:00:00"/>
    <s v="21320"/>
    <s v="98000"/>
    <s v=""/>
    <s v=""/>
    <s v="El Karout Hind"/>
    <s v="Laruche"/>
    <s v="999999"/>
    <s v="XN091899436JB"/>
    <s v="N"/>
    <s v="Transport"/>
    <s v="N"/>
    <s v="S"/>
    <s v="NT"/>
    <n v="4.638"/>
    <s v="16"/>
    <n v="8.6"/>
  </r>
  <r>
    <x v="4"/>
    <s v="0"/>
    <d v="2026-05-04T00:00:00"/>
    <s v="21320"/>
    <s v="98000"/>
    <s v=""/>
    <s v=""/>
    <s v="El Karout Hind"/>
    <s v="Laruche"/>
    <s v="999999"/>
    <s v="XN091899436JB"/>
    <s v="N"/>
    <s v="Zones Difficiles d'accès"/>
    <s v="N"/>
    <m/>
    <s v="NT"/>
    <n v="0"/>
    <s v="16"/>
    <n v="5"/>
  </r>
  <r>
    <x v="4"/>
    <s v="0"/>
    <d v="2026-05-04T00:00:00"/>
    <s v="21320"/>
    <s v="72000"/>
    <s v=""/>
    <s v=""/>
    <s v="Dupont Sarah"/>
    <s v="Laruche"/>
    <s v="999999"/>
    <s v="XN091899820JB"/>
    <s v="N"/>
    <s v="Transport"/>
    <s v="N"/>
    <s v="S"/>
    <s v="NT"/>
    <n v="0.389"/>
    <s v="16"/>
    <n v="7"/>
  </r>
  <r>
    <x v="4"/>
    <s v="0"/>
    <d v="2026-05-04T00:00:00"/>
    <s v="21320"/>
    <s v="98000"/>
    <s v=""/>
    <s v=""/>
    <s v="El Karout Hind"/>
    <s v="Laruche"/>
    <s v="999999"/>
    <s v="XN091900355JB"/>
    <s v="N"/>
    <s v="Transport"/>
    <s v="N"/>
    <s v="S"/>
    <s v="NT"/>
    <n v="4.608"/>
    <s v="16"/>
    <n v="8.6"/>
  </r>
  <r>
    <x v="4"/>
    <s v="0"/>
    <d v="2026-05-04T00:00:00"/>
    <s v="21320"/>
    <s v="98000"/>
    <s v=""/>
    <s v=""/>
    <s v="El Karout Hind"/>
    <s v="Laruche"/>
    <s v="999999"/>
    <s v="XN091900355JB"/>
    <s v="N"/>
    <s v="Zones Difficiles d'accès"/>
    <s v="N"/>
    <m/>
    <s v="NT"/>
    <n v="0"/>
    <s v="16"/>
    <n v="5"/>
  </r>
  <r>
    <x v="4"/>
    <s v="0"/>
    <d v="2026-05-04T00:00:00"/>
    <s v="21320"/>
    <s v="59247"/>
    <s v=""/>
    <s v=""/>
    <s v="longuepee domonique"/>
    <s v="Laruche"/>
    <s v="999999"/>
    <s v="XN091906707JB"/>
    <s v="N"/>
    <s v="Transport"/>
    <s v="N"/>
    <s v="S"/>
    <s v="NT"/>
    <n v="6.412"/>
    <s v="16"/>
    <n v="9.4"/>
  </r>
  <r>
    <x v="4"/>
    <s v="0"/>
    <d v="2026-05-05T00:00:00"/>
    <s v="21320"/>
    <s v="77700"/>
    <s v=""/>
    <s v=""/>
    <s v="ANTUNES ALEXANDRA ANA"/>
    <s v="Laruche"/>
    <s v="999999"/>
    <s v="XN092286885JB"/>
    <s v="N"/>
    <s v="Transport"/>
    <s v="N"/>
    <s v="S"/>
    <s v="NT"/>
    <n v="2.335"/>
    <s v="16"/>
    <n v="7.8"/>
  </r>
  <r>
    <x v="4"/>
    <s v="0"/>
    <d v="2026-05-05T00:00:00"/>
    <s v="21320"/>
    <s v="24750"/>
    <s v=""/>
    <s v=""/>
    <s v="Bonot Julien"/>
    <s v="Laruche"/>
    <s v="999999"/>
    <s v="XN092381988JB"/>
    <s v="N"/>
    <s v="Transport"/>
    <s v="N"/>
    <s v="S"/>
    <s v="NT"/>
    <n v="0.2"/>
    <s v="16"/>
    <n v="7"/>
  </r>
  <r>
    <x v="4"/>
    <s v="0"/>
    <d v="2026-05-05T00:00:00"/>
    <s v="21320"/>
    <s v="68740"/>
    <s v=""/>
    <s v=""/>
    <s v="DE SOUSA Sandra"/>
    <s v="Laruche"/>
    <s v="999999"/>
    <s v="XN092824068JB"/>
    <s v="N"/>
    <s v="Transport"/>
    <s v="N"/>
    <s v="S"/>
    <s v="NT"/>
    <n v="0.42"/>
    <s v="16"/>
    <n v="7"/>
  </r>
  <r>
    <x v="4"/>
    <s v="0"/>
    <d v="2026-05-06T00:00:00"/>
    <s v="21320"/>
    <s v="29280"/>
    <s v=""/>
    <s v=""/>
    <s v="RENAULT Marie Therese"/>
    <s v="Laruche"/>
    <s v="999999"/>
    <s v="XN093248509JB"/>
    <s v="N"/>
    <s v="Transport"/>
    <s v="N"/>
    <s v="S"/>
    <s v="NT"/>
    <n v="0.1"/>
    <s v="16"/>
    <n v="7"/>
  </r>
  <r>
    <x v="4"/>
    <s v="0"/>
    <d v="2026-05-06T00:00:00"/>
    <s v="21320"/>
    <s v="78200"/>
    <s v=""/>
    <s v=""/>
    <s v="Praxel Hexiona"/>
    <s v="Laruche"/>
    <s v="999999"/>
    <s v="XN093332484JB"/>
    <s v="N"/>
    <s v="Transport"/>
    <s v="N"/>
    <s v="S"/>
    <s v="NT"/>
    <n v="2.14"/>
    <s v="16"/>
    <n v="7.8"/>
  </r>
  <r>
    <x v="4"/>
    <s v="0"/>
    <d v="2026-05-06T00:00:00"/>
    <s v="21320"/>
    <s v="68150"/>
    <s v=""/>
    <s v=""/>
    <s v="Romanello Myriam"/>
    <s v="Laruche"/>
    <s v="999999"/>
    <s v="XN093365213JB"/>
    <s v="N"/>
    <s v="Transport"/>
    <s v="N"/>
    <s v="S"/>
    <s v="NT"/>
    <n v="0.59"/>
    <s v="16"/>
    <n v="7"/>
  </r>
  <r>
    <x v="4"/>
    <s v="0"/>
    <d v="2026-05-06T00:00:00"/>
    <s v="21320"/>
    <s v="06000"/>
    <s v=""/>
    <s v=""/>
    <s v="Basiuk Cecile"/>
    <s v="Laruche"/>
    <s v="999999"/>
    <s v="XN093366514JB"/>
    <s v="N"/>
    <s v="Transport"/>
    <s v="N"/>
    <s v="S"/>
    <s v="NT"/>
    <n v="8.968"/>
    <s v="16"/>
    <n v="10.2"/>
  </r>
  <r>
    <x v="4"/>
    <s v="0"/>
    <d v="2026-05-06T00:00:00"/>
    <s v="21320"/>
    <s v="76280"/>
    <s v=""/>
    <s v=""/>
    <s v="Merino Nina"/>
    <s v="Laruche"/>
    <s v="999999"/>
    <s v="XN093382110JB"/>
    <s v="N"/>
    <s v="Transport"/>
    <s v="N"/>
    <s v="S"/>
    <s v="NT"/>
    <n v="2.436"/>
    <s v="16"/>
    <n v="7.8"/>
  </r>
  <r>
    <x v="4"/>
    <s v="0"/>
    <d v="2026-05-06T00:00:00"/>
    <s v="21320"/>
    <s v="37100"/>
    <s v=""/>
    <s v=""/>
    <s v="Ngusenge Marie ange cynthia"/>
    <s v="Laruche"/>
    <s v="999999"/>
    <s v="XN093438763JB"/>
    <s v="N"/>
    <s v="Transport"/>
    <s v="N"/>
    <s v="S"/>
    <s v="NT"/>
    <n v="2.9"/>
    <s v="16"/>
    <n v="7.8"/>
  </r>
  <r>
    <x v="4"/>
    <s v="0"/>
    <d v="2026-05-06T00:00:00"/>
    <s v="21320"/>
    <s v="75116"/>
    <s v=""/>
    <s v=""/>
    <s v="Grosman Karine"/>
    <s v="Laruche"/>
    <s v="999999"/>
    <s v="XN093533177JB"/>
    <s v="N"/>
    <s v="Transport"/>
    <s v="N"/>
    <s v="S"/>
    <s v="NT"/>
    <n v="4.638"/>
    <s v="16"/>
    <n v="8.6"/>
  </r>
  <r>
    <x v="4"/>
    <s v="0"/>
    <d v="2026-05-06T00:00:00"/>
    <s v="21320"/>
    <s v="69330"/>
    <s v=""/>
    <s v=""/>
    <s v="rapsode pascal"/>
    <s v="Laruche"/>
    <s v="999999"/>
    <s v="XN093534901JB"/>
    <s v="N"/>
    <s v="Transport"/>
    <s v="N"/>
    <s v="S"/>
    <s v="NT"/>
    <n v="4.532"/>
    <s v="16"/>
    <n v="8.6"/>
  </r>
  <r>
    <x v="4"/>
    <s v="0"/>
    <d v="2026-05-07T00:00:00"/>
    <s v="21320"/>
    <s v="17440"/>
    <s v=""/>
    <s v=""/>
    <s v="Nyls Sophie"/>
    <s v="Laruche"/>
    <s v="999999"/>
    <s v="XN094035071JB"/>
    <s v="N"/>
    <s v="Transport"/>
    <s v="N"/>
    <s v="S"/>
    <s v="NT"/>
    <n v="0.18"/>
    <s v="16"/>
    <n v="7"/>
  </r>
  <r>
    <x v="4"/>
    <s v="0"/>
    <d v="2026-05-07T00:00:00"/>
    <s v="21320"/>
    <s v="74940"/>
    <s v=""/>
    <s v=""/>
    <s v="Boccas Guillaume"/>
    <s v="Laruche"/>
    <s v="999999"/>
    <s v="XN094234007JB"/>
    <s v="N"/>
    <s v="Transport"/>
    <s v="N"/>
    <s v="S"/>
    <s v="NT"/>
    <n v="4.787"/>
    <s v="16"/>
    <n v="8.6"/>
  </r>
  <r>
    <x v="4"/>
    <s v="0"/>
    <d v="2026-05-07T00:00:00"/>
    <s v="21320"/>
    <s v="45400"/>
    <s v=""/>
    <s v=""/>
    <s v="EM¿SSEY-MBOKO Christie"/>
    <s v="Laruche"/>
    <s v="999999"/>
    <s v="XN094445037JB"/>
    <s v="N"/>
    <s v="Transport"/>
    <s v="N"/>
    <s v="S"/>
    <s v="NT"/>
    <n v="1.6"/>
    <s v="16"/>
    <n v="7.4"/>
  </r>
  <r>
    <x v="4"/>
    <s v="0"/>
    <d v="2026-05-07T00:00:00"/>
    <s v="21320"/>
    <s v="54420"/>
    <s v=""/>
    <s v=""/>
    <s v="COLLIN ERIC"/>
    <s v="Laruche"/>
    <s v="999999"/>
    <s v="XN094452585JB"/>
    <s v="N"/>
    <s v="Transport"/>
    <s v="N"/>
    <s v="S"/>
    <s v="NT"/>
    <n v="0.16"/>
    <s v="16"/>
    <n v="7"/>
  </r>
  <r>
    <x v="4"/>
    <s v="0"/>
    <d v="2026-05-11T00:00:00"/>
    <s v="21320"/>
    <s v="01200"/>
    <s v=""/>
    <s v=""/>
    <s v="Giudicelli Floriane"/>
    <s v="Laruche"/>
    <s v="999999"/>
    <s v="XN095585614JB"/>
    <s v="N"/>
    <s v="Transport"/>
    <s v="N"/>
    <s v="S"/>
    <s v="NT"/>
    <n v="0.31"/>
    <s v="16"/>
    <n v="7"/>
  </r>
  <r>
    <x v="4"/>
    <s v="0"/>
    <d v="2026-05-11T00:00:00"/>
    <s v="21320"/>
    <s v="93000"/>
    <s v=""/>
    <s v=""/>
    <s v="HAPI Emma"/>
    <s v="Laruche"/>
    <s v="999999"/>
    <s v="XN095587779JB"/>
    <s v="N"/>
    <s v="Transport"/>
    <s v="N"/>
    <s v="S"/>
    <s v="NT"/>
    <n v="2.55"/>
    <s v="16"/>
    <n v="7.8"/>
  </r>
  <r>
    <x v="4"/>
    <s v="0"/>
    <d v="2026-05-11T00:00:00"/>
    <s v="21320"/>
    <s v="37000"/>
    <s v=""/>
    <s v=""/>
    <s v="BRUNET Aurelie"/>
    <s v="Laruche"/>
    <s v="999999"/>
    <s v="XN095600400JB"/>
    <s v="N"/>
    <s v="Transport"/>
    <s v="N"/>
    <s v="S"/>
    <s v="NT"/>
    <n v="1.638"/>
    <s v="16"/>
    <n v="7.4"/>
  </r>
  <r>
    <x v="4"/>
    <s v="0"/>
    <d v="2026-05-11T00:00:00"/>
    <s v="21320"/>
    <s v="73300"/>
    <s v=""/>
    <s v=""/>
    <s v="Mandray Annie"/>
    <s v="Laruche"/>
    <s v="999999"/>
    <s v="XN095606416JB"/>
    <s v="N"/>
    <s v="Transport"/>
    <s v="N"/>
    <s v="S"/>
    <s v="NT"/>
    <n v="0.31"/>
    <s v="16"/>
    <n v="7"/>
  </r>
  <r>
    <x v="4"/>
    <s v="0"/>
    <d v="2026-05-11T00:00:00"/>
    <s v="21320"/>
    <s v="73300"/>
    <s v=""/>
    <s v=""/>
    <s v="Mandray Annie"/>
    <s v="Laruche"/>
    <s v="999999"/>
    <s v="XN095606416JB"/>
    <s v="N"/>
    <s v="Zones Difficiles d'accès"/>
    <s v="N"/>
    <m/>
    <s v="NT"/>
    <n v="0"/>
    <s v="16"/>
    <n v="5"/>
  </r>
  <r>
    <x v="4"/>
    <s v="0"/>
    <d v="2026-05-11T00:00:00"/>
    <s v="21320"/>
    <s v="75013"/>
    <s v=""/>
    <s v=""/>
    <s v="Kouzmina Marie"/>
    <s v="Laruche"/>
    <s v="999999"/>
    <s v="XN095731484JB"/>
    <s v="N"/>
    <s v="Transport"/>
    <s v="N"/>
    <s v="S"/>
    <s v="NT"/>
    <n v="0.05"/>
    <s v="16"/>
    <n v="7"/>
  </r>
  <r>
    <x v="4"/>
    <s v="0"/>
    <d v="2026-05-11T00:00:00"/>
    <s v="21320"/>
    <s v="59800"/>
    <s v=""/>
    <s v=""/>
    <s v="SANTIN Eleonore"/>
    <s v="Laruche"/>
    <s v="999999"/>
    <s v="XN095734622JB"/>
    <s v="N"/>
    <s v="Transport"/>
    <s v="N"/>
    <s v="S"/>
    <s v="NT"/>
    <n v="6.273"/>
    <s v="16"/>
    <n v="9.4"/>
  </r>
  <r>
    <x v="4"/>
    <s v="0"/>
    <d v="2026-05-11T00:00:00"/>
    <s v="21320"/>
    <s v="92200"/>
    <s v=""/>
    <s v=""/>
    <s v="Ruellan Jacqueline"/>
    <s v="Laruche"/>
    <s v="999999"/>
    <s v="XN095737632JB"/>
    <s v="N"/>
    <s v="Transport"/>
    <s v="N"/>
    <s v="S"/>
    <s v="NT"/>
    <n v="28.71"/>
    <s v="16"/>
    <n v="18.2"/>
  </r>
  <r>
    <x v="4"/>
    <s v="0"/>
    <d v="2026-05-11T00:00:00"/>
    <s v="21320"/>
    <s v="92200"/>
    <s v=""/>
    <s v=""/>
    <s v="Ruellan Jacqueline"/>
    <s v="Laruche"/>
    <s v="999999"/>
    <s v="XN095737632JB"/>
    <s v="N"/>
    <s v="Supplement Manutention"/>
    <s v="N"/>
    <m/>
    <s v="NT"/>
    <n v="0"/>
    <s v="16"/>
    <n v="6"/>
  </r>
  <r>
    <x v="4"/>
    <s v="0"/>
    <d v="2026-05-11T00:00:00"/>
    <s v="21320"/>
    <s v="78810"/>
    <s v=""/>
    <s v=""/>
    <s v="Vaudour Pierrick"/>
    <s v="Laruche"/>
    <s v="999999"/>
    <s v="XN095755110JB"/>
    <s v="N"/>
    <s v="Transport"/>
    <s v="N"/>
    <s v="S"/>
    <s v="NT"/>
    <n v="4.896"/>
    <s v="16"/>
    <n v="8.6"/>
  </r>
  <r>
    <x v="4"/>
    <s v="0"/>
    <d v="2026-05-11T00:00:00"/>
    <s v="21320"/>
    <s v="86340"/>
    <s v=""/>
    <s v=""/>
    <s v="Garcia Evelyne"/>
    <s v="Laruche"/>
    <s v="999999"/>
    <s v="XN095762929JB"/>
    <s v="N"/>
    <s v="Transport"/>
    <s v="N"/>
    <s v="S"/>
    <s v="NT"/>
    <n v="4.678"/>
    <s v="16"/>
    <n v="8.6"/>
  </r>
  <r>
    <x v="4"/>
    <s v="0"/>
    <d v="2026-05-11T00:00:00"/>
    <s v="21320"/>
    <s v="11620"/>
    <s v=""/>
    <s v=""/>
    <s v="LOT Eric"/>
    <s v="Laruche"/>
    <s v="999999"/>
    <s v="XN095781154JB"/>
    <s v="N"/>
    <s v="Transport"/>
    <s v="N"/>
    <s v="S"/>
    <s v="NT"/>
    <n v="0.06"/>
    <s v="16"/>
    <n v="7"/>
  </r>
  <r>
    <x v="4"/>
    <s v="0"/>
    <d v="2026-05-11T00:00:00"/>
    <s v="21320"/>
    <s v="11620"/>
    <s v=""/>
    <s v=""/>
    <s v="LOT Eric"/>
    <s v="Laruche"/>
    <s v="999999"/>
    <s v="XN095781154JB"/>
    <s v="N"/>
    <s v="Zones Difficiles d'accès"/>
    <s v="N"/>
    <m/>
    <s v="NT"/>
    <n v="0"/>
    <s v="16"/>
    <n v="5"/>
  </r>
  <r>
    <x v="4"/>
    <s v="0"/>
    <d v="2026-05-11T00:00:00"/>
    <s v="21320"/>
    <s v="31400"/>
    <s v=""/>
    <s v=""/>
    <s v="Cosson Antoine"/>
    <s v="Laruche"/>
    <s v="999999"/>
    <s v="XN095805607JB"/>
    <s v="N"/>
    <s v="Transport"/>
    <s v="N"/>
    <s v="S"/>
    <s v="NT"/>
    <n v="0.08"/>
    <s v="16"/>
    <n v="7"/>
  </r>
  <r>
    <x v="4"/>
    <s v="0"/>
    <d v="2026-05-11T00:00:00"/>
    <s v="21320"/>
    <s v="13010"/>
    <s v=""/>
    <s v=""/>
    <s v="Mazzolini Manon"/>
    <s v="Laruche"/>
    <s v="999999"/>
    <s v="XN095806749JB"/>
    <s v="N"/>
    <s v="Transport"/>
    <s v="N"/>
    <s v="S"/>
    <s v="NT"/>
    <n v="2.944"/>
    <s v="16"/>
    <n v="7.8"/>
  </r>
  <r>
    <x v="4"/>
    <s v="0"/>
    <d v="2026-05-11T00:00:00"/>
    <s v="21320"/>
    <s v="44800"/>
    <s v=""/>
    <s v=""/>
    <s v="Poirier Maelle"/>
    <s v="Laruche"/>
    <s v="999999"/>
    <s v="XN095809419JB"/>
    <s v="N"/>
    <s v="Transport"/>
    <s v="N"/>
    <s v="S"/>
    <s v="NT"/>
    <n v="2.406"/>
    <s v="16"/>
    <n v="7.8"/>
  </r>
  <r>
    <x v="4"/>
    <s v="0"/>
    <d v="2026-05-11T00:00:00"/>
    <s v="21320"/>
    <s v="31170"/>
    <s v=""/>
    <s v=""/>
    <s v="Fages Nathalie"/>
    <s v="Laruche"/>
    <s v="999999"/>
    <s v="XN095846005JB"/>
    <s v="N"/>
    <s v="Transport"/>
    <s v="N"/>
    <s v="S"/>
    <s v="NT"/>
    <n v="1.512"/>
    <s v="16"/>
    <n v="7.4"/>
  </r>
  <r>
    <x v="4"/>
    <s v="0"/>
    <d v="2026-05-11T00:00:00"/>
    <s v="21320"/>
    <s v="92130"/>
    <s v=""/>
    <s v=""/>
    <s v="LAINE Bruno"/>
    <s v="Laruche"/>
    <s v="999999"/>
    <s v="XN095847788JB"/>
    <s v="N"/>
    <s v="Transport"/>
    <s v="N"/>
    <s v="S"/>
    <s v="NT"/>
    <n v="2.2"/>
    <s v="16"/>
    <n v="7.8"/>
  </r>
  <r>
    <x v="4"/>
    <s v="0"/>
    <d v="2026-05-11T00:00:00"/>
    <s v="21320"/>
    <s v="92320"/>
    <s v=""/>
    <s v=""/>
    <s v="Hamard-Lecoq Helene"/>
    <s v="Laruche"/>
    <s v="999999"/>
    <s v="XN096178886JB"/>
    <s v="N"/>
    <s v="Transport"/>
    <s v="N"/>
    <s v="S"/>
    <s v="NT"/>
    <n v="4.638"/>
    <s v="16"/>
    <n v="8.6"/>
  </r>
  <r>
    <x v="4"/>
    <s v="0"/>
    <d v="2026-05-11T00:00:00"/>
    <s v="21320"/>
    <s v="78220"/>
    <s v=""/>
    <s v=""/>
    <s v="Takennit Laura"/>
    <s v="Laruche"/>
    <s v="999999"/>
    <s v="XN096181531JB"/>
    <s v="N"/>
    <s v="Transport"/>
    <s v="N"/>
    <s v="S"/>
    <s v="NT"/>
    <n v="4.638"/>
    <s v="16"/>
    <n v="8.6"/>
  </r>
  <r>
    <x v="4"/>
    <s v="0"/>
    <d v="2026-05-11T00:00:00"/>
    <s v="21320"/>
    <s v="21800"/>
    <s v=""/>
    <s v=""/>
    <s v="VAN KLAVEREN Nicolas"/>
    <s v="Laruche"/>
    <s v="999999"/>
    <s v="XN096220941JB"/>
    <s v="N"/>
    <s v="Transport"/>
    <s v="N"/>
    <s v="S"/>
    <s v="ND"/>
    <n v="0.8"/>
    <s v="16"/>
    <n v="7"/>
  </r>
  <r>
    <x v="4"/>
    <s v="0"/>
    <d v="2026-05-11T00:00:00"/>
    <s v="21320"/>
    <s v="32230"/>
    <s v=""/>
    <s v=""/>
    <s v="Hansma Jetske"/>
    <s v="Laruche"/>
    <s v="999999"/>
    <s v="XN096222647JB"/>
    <s v="N"/>
    <s v="Transport"/>
    <s v="N"/>
    <s v="S"/>
    <s v="NT"/>
    <n v="0.41"/>
    <s v="16"/>
    <n v="7"/>
  </r>
  <r>
    <x v="4"/>
    <s v="0"/>
    <d v="2026-05-12T00:00:00"/>
    <s v="21320"/>
    <s v="93110"/>
    <s v=""/>
    <s v=""/>
    <s v="BETINI Helene"/>
    <s v="Laruche"/>
    <s v="999999"/>
    <s v="XN096645359JB"/>
    <s v="N"/>
    <s v="Transport"/>
    <s v="N"/>
    <s v="S"/>
    <s v="NT"/>
    <n v="4.532"/>
    <s v="16"/>
    <n v="8.6"/>
  </r>
  <r>
    <x v="4"/>
    <s v="0"/>
    <d v="2026-05-12T00:00:00"/>
    <s v="21320"/>
    <s v="83170"/>
    <s v=""/>
    <s v=""/>
    <s v="Faure Michael"/>
    <s v="Laruche"/>
    <s v="999999"/>
    <s v="XN096647329JB"/>
    <s v="N"/>
    <s v="Transport"/>
    <s v="N"/>
    <s v="S"/>
    <s v="NT"/>
    <n v="0.14"/>
    <s v="16"/>
    <n v="7"/>
  </r>
  <r>
    <x v="4"/>
    <s v="0"/>
    <d v="2026-05-12T00:00:00"/>
    <s v="21320"/>
    <s v="49650"/>
    <s v=""/>
    <s v=""/>
    <s v="Boucq Margot"/>
    <s v="Laruche"/>
    <s v="999999"/>
    <s v="XN096658556JB"/>
    <s v="N"/>
    <s v="Transport"/>
    <s v="N"/>
    <s v="S"/>
    <s v="NT"/>
    <n v="0.31"/>
    <s v="16"/>
    <n v="7"/>
  </r>
  <r>
    <x v="4"/>
    <s v="0"/>
    <d v="2026-05-12T00:00:00"/>
    <s v="21320"/>
    <s v="35000"/>
    <s v=""/>
    <s v=""/>
    <s v="Fontaine Claire"/>
    <s v="Laruche"/>
    <s v="999999"/>
    <s v="XN096675917JB"/>
    <s v="N"/>
    <s v="Transport"/>
    <s v="N"/>
    <s v="S"/>
    <s v="NT"/>
    <n v="4.743"/>
    <s v="16"/>
    <n v="8.6"/>
  </r>
  <r>
    <x v="4"/>
    <s v="0"/>
    <d v="2026-05-12T00:00:00"/>
    <s v="21320"/>
    <s v="78530"/>
    <s v=""/>
    <s v=""/>
    <s v="Mougel Laurent"/>
    <s v="Laruche"/>
    <s v="999999"/>
    <s v="XN096748251JB"/>
    <s v="N"/>
    <s v="Transport"/>
    <s v="N"/>
    <s v="S"/>
    <s v="NT"/>
    <n v="0.9399999999999999"/>
    <s v="16"/>
    <n v="7"/>
  </r>
  <r>
    <x v="4"/>
    <s v="0"/>
    <d v="2026-05-12T00:00:00"/>
    <s v="21320"/>
    <s v="38300"/>
    <s v=""/>
    <s v=""/>
    <s v="Boulangerie berthet Franck"/>
    <s v="Laruche"/>
    <s v="999999"/>
    <s v="XN096835208JB"/>
    <s v="N"/>
    <s v="Transport"/>
    <s v="N"/>
    <s v="S"/>
    <s v="NT"/>
    <n v="0.634"/>
    <s v="16"/>
    <n v="7"/>
  </r>
  <r>
    <x v="4"/>
    <s v="0"/>
    <d v="2026-05-12T00:00:00"/>
    <s v="21320"/>
    <s v="25310"/>
    <s v=""/>
    <s v=""/>
    <s v="ANDRASIK CARPENT Sylvie"/>
    <s v="Laruche"/>
    <s v="999999"/>
    <s v="XN096900895JB"/>
    <s v="N"/>
    <s v="Transport"/>
    <s v="N"/>
    <s v="S"/>
    <s v="NT"/>
    <n v="2.86"/>
    <s v="16"/>
    <n v="7.8"/>
  </r>
  <r>
    <x v="4"/>
    <s v="0"/>
    <d v="2026-05-12T00:00:00"/>
    <s v="21320"/>
    <s v="04100"/>
    <s v=""/>
    <s v=""/>
    <s v="Urbin Monique"/>
    <s v="Laruche"/>
    <s v="999999"/>
    <s v="XN096910694JB"/>
    <s v="N"/>
    <s v="Transport"/>
    <s v="N"/>
    <s v="S"/>
    <s v="NT"/>
    <n v="0.61"/>
    <s v="16"/>
    <n v="7"/>
  </r>
  <r>
    <x v="4"/>
    <s v="0"/>
    <d v="2026-05-13T00:00:00"/>
    <s v="21320"/>
    <s v="75116"/>
    <s v=""/>
    <s v=""/>
    <s v="Bucelle Claire"/>
    <s v="Laruche"/>
    <s v="999999"/>
    <s v="XN097411528JB"/>
    <s v="N"/>
    <s v="Transport"/>
    <s v="N"/>
    <s v="S"/>
    <s v="NT"/>
    <n v="6.412"/>
    <s v="16"/>
    <n v="9.4"/>
  </r>
  <r>
    <x v="4"/>
    <s v="0"/>
    <d v="2026-05-13T00:00:00"/>
    <s v="21320"/>
    <s v="91730"/>
    <s v=""/>
    <s v=""/>
    <s v="de LUCA Sylvie"/>
    <s v="Laruche"/>
    <s v="999999"/>
    <s v="XN097426624JB"/>
    <s v="N"/>
    <s v="Transport"/>
    <s v="N"/>
    <s v="S"/>
    <s v="NT"/>
    <n v="3.74"/>
    <s v="16"/>
    <n v="8.199999999999999"/>
  </r>
  <r>
    <x v="4"/>
    <s v="0"/>
    <d v="2026-05-13T00:00:00"/>
    <s v="21320"/>
    <s v="67150"/>
    <s v=""/>
    <s v=""/>
    <s v="DE BELLIS Pierre"/>
    <s v="Laruche"/>
    <s v="999999"/>
    <s v="XN097427942JB"/>
    <s v="N"/>
    <s v="Transport"/>
    <s v="N"/>
    <s v="S"/>
    <s v="NT"/>
    <n v="0.61"/>
    <s v="16"/>
    <n v="7"/>
  </r>
  <r>
    <x v="4"/>
    <s v="0"/>
    <d v="2026-05-13T00:00:00"/>
    <s v="21320"/>
    <s v="28110"/>
    <s v=""/>
    <s v=""/>
    <s v="Villiaumey Gregory"/>
    <s v="Laruche"/>
    <s v="999999"/>
    <s v="XN097436330JB"/>
    <s v="N"/>
    <s v="Transport"/>
    <s v="N"/>
    <s v="S"/>
    <s v="NT"/>
    <n v="3.008"/>
    <s v="16"/>
    <n v="8.199999999999999"/>
  </r>
  <r>
    <x v="4"/>
    <s v="0"/>
    <d v="2026-05-13T00:00:00"/>
    <s v="21320"/>
    <s v="92300"/>
    <s v=""/>
    <s v=""/>
    <s v="Celia Schmerber"/>
    <s v="Laruche"/>
    <s v="999999"/>
    <s v="XN097524666JB"/>
    <s v="N"/>
    <s v="Transport"/>
    <s v="N"/>
    <s v="S"/>
    <s v="NT"/>
    <n v="1.488"/>
    <s v="16"/>
    <n v="7.4"/>
  </r>
  <r>
    <x v="4"/>
    <s v="0"/>
    <d v="2026-05-13T00:00:00"/>
    <s v="21320"/>
    <s v="13008"/>
    <s v=""/>
    <s v=""/>
    <s v="Saiman Benjamin"/>
    <s v="Laruche"/>
    <s v="999999"/>
    <s v="XN097539419JB"/>
    <s v="N"/>
    <s v="Transport"/>
    <s v="N"/>
    <s v="S"/>
    <s v="NT"/>
    <n v="2.153"/>
    <s v="16"/>
    <n v="7.8"/>
  </r>
  <r>
    <x v="4"/>
    <s v="0"/>
    <d v="2026-05-13T00:00:00"/>
    <s v="21320"/>
    <s v="85690"/>
    <s v=""/>
    <s v=""/>
    <s v="Grima Florent"/>
    <s v="Laruche"/>
    <s v="999999"/>
    <s v="XN097540235JB"/>
    <s v="N"/>
    <s v="Transport"/>
    <s v="N"/>
    <s v="S"/>
    <s v="NT"/>
    <n v="2.153"/>
    <s v="16"/>
    <n v="7.8"/>
  </r>
  <r>
    <x v="4"/>
    <s v="0"/>
    <d v="2026-05-13T00:00:00"/>
    <s v="21320"/>
    <s v="74310"/>
    <s v=""/>
    <s v=""/>
    <s v="Poisson Monique"/>
    <s v="Laruche"/>
    <s v="999999"/>
    <s v="XN097693660JB"/>
    <s v="N"/>
    <s v="Transport"/>
    <s v="N"/>
    <s v="S"/>
    <s v="NT"/>
    <n v="4.678"/>
    <s v="16"/>
    <n v="8.6"/>
  </r>
  <r>
    <x v="4"/>
    <s v="0"/>
    <d v="2026-05-13T00:00:00"/>
    <s v="21320"/>
    <s v="74310"/>
    <s v=""/>
    <s v=""/>
    <s v="Poisson Monique"/>
    <s v="Laruche"/>
    <s v="999999"/>
    <s v="XN097693660JB"/>
    <s v="N"/>
    <s v="Zones Difficiles d'accès"/>
    <s v="N"/>
    <m/>
    <s v="NT"/>
    <n v="0"/>
    <s v="16"/>
    <n v="5"/>
  </r>
  <r>
    <x v="4"/>
    <s v="0"/>
    <d v="2026-05-15T00:00:00"/>
    <s v="21320"/>
    <s v="75011"/>
    <s v=""/>
    <s v=""/>
    <s v="Hyun sumin"/>
    <s v="Laruche"/>
    <s v="999999"/>
    <s v="XN098398448JB"/>
    <s v="N"/>
    <s v="Transport"/>
    <s v="N"/>
    <s v="S"/>
    <s v="NT"/>
    <n v="0.16"/>
    <s v="16"/>
    <n v="7"/>
  </r>
  <r>
    <x v="4"/>
    <s v="0"/>
    <d v="2026-05-15T00:00:00"/>
    <s v="21320"/>
    <s v="75011"/>
    <s v=""/>
    <s v=""/>
    <s v="Hyun sumin"/>
    <s v="Laruche"/>
    <s v="999999"/>
    <s v="XN098398448JB"/>
    <s v="N"/>
    <s v="Supplement Retour Expediteur"/>
    <s v="N"/>
    <m/>
    <s v="NT"/>
    <n v="0"/>
    <s v="16"/>
    <n v="9"/>
  </r>
  <r>
    <x v="4"/>
    <s v="0"/>
    <d v="2026-05-15T00:00:00"/>
    <s v="21320"/>
    <s v="66280"/>
    <s v=""/>
    <s v=""/>
    <s v="PASCAREL SABINE"/>
    <s v="Laruche"/>
    <s v="999999"/>
    <s v="XN098399616JB"/>
    <s v="N"/>
    <s v="Transport"/>
    <s v="N"/>
    <s v="S"/>
    <s v="NT"/>
    <n v="14.872"/>
    <s v="16"/>
    <n v="12.6"/>
  </r>
  <r>
    <x v="4"/>
    <s v="0"/>
    <d v="2026-05-15T00:00:00"/>
    <s v="21320"/>
    <s v="57600"/>
    <s v=""/>
    <s v=""/>
    <s v="Mocnik Rachel"/>
    <s v="Laruche"/>
    <s v="999999"/>
    <s v="XN098608359JB"/>
    <s v="N"/>
    <s v="Transport"/>
    <s v="N"/>
    <s v="S"/>
    <s v="NT"/>
    <n v="0.96"/>
    <s v="16"/>
    <n v="7"/>
  </r>
  <r>
    <x v="4"/>
    <s v="0"/>
    <d v="2026-05-15T00:00:00"/>
    <s v="21320"/>
    <s v="86200"/>
    <s v=""/>
    <s v=""/>
    <s v="Charlot Audrey"/>
    <s v="Laruche"/>
    <s v="999999"/>
    <s v="XN098638024JB"/>
    <s v="N"/>
    <s v="Transport"/>
    <s v="N"/>
    <s v="S"/>
    <s v="NT"/>
    <n v="0.42"/>
    <s v="16"/>
    <n v="7"/>
  </r>
  <r>
    <x v="4"/>
    <s v="0"/>
    <d v="2026-05-15T00:00:00"/>
    <s v="21320"/>
    <s v="77380"/>
    <s v=""/>
    <s v=""/>
    <s v="DE LA GARE PHARMACIE"/>
    <s v="Laruche"/>
    <s v="999999"/>
    <s v="XN098697773JB"/>
    <s v="N"/>
    <s v="Transport"/>
    <s v="N"/>
    <s v="S"/>
    <s v="NT"/>
    <n v="2.4"/>
    <s v="16"/>
    <n v="7.8"/>
  </r>
  <r>
    <x v="4"/>
    <s v="0"/>
    <d v="2026-05-15T00:00:00"/>
    <s v="21320"/>
    <s v="75014"/>
    <s v=""/>
    <s v=""/>
    <s v="Brigitte Dje Ahou"/>
    <s v="Laruche"/>
    <s v="999999"/>
    <s v="XN098715962JB"/>
    <s v="N"/>
    <s v="Transport"/>
    <s v="N"/>
    <s v="S"/>
    <s v="NT"/>
    <n v="1.6"/>
    <s v="16"/>
    <n v="7.4"/>
  </r>
  <r>
    <x v="4"/>
    <s v="0"/>
    <d v="2026-05-15T00:00:00"/>
    <s v="21320"/>
    <s v="92290"/>
    <s v=""/>
    <s v=""/>
    <s v="MABIT Peter"/>
    <s v="Laruche"/>
    <s v="999999"/>
    <s v="XN098733008JB"/>
    <s v="N"/>
    <s v="Transport"/>
    <s v="N"/>
    <s v="S"/>
    <s v="NT"/>
    <n v="0.76"/>
    <s v="16"/>
    <n v="7"/>
  </r>
  <r>
    <x v="4"/>
    <s v="0"/>
    <d v="2026-05-15T00:00:00"/>
    <s v="21320"/>
    <s v="91730"/>
    <s v=""/>
    <s v=""/>
    <s v="de LUCA Sylvie"/>
    <s v="Laruche"/>
    <s v="999999"/>
    <s v="XN098745669JB"/>
    <s v="N"/>
    <s v="Transport"/>
    <s v="N"/>
    <s v="S"/>
    <s v="NT"/>
    <n v="2.85"/>
    <s v="16"/>
    <n v="7.8"/>
  </r>
  <r>
    <x v="4"/>
    <s v="0"/>
    <d v="2026-05-15T00:00:00"/>
    <s v="21320"/>
    <s v="83500"/>
    <s v=""/>
    <s v=""/>
    <s v="Holdrinet Marie"/>
    <s v="Laruche"/>
    <s v="999999"/>
    <s v="XN098750037JB"/>
    <s v="N"/>
    <s v="Transport"/>
    <s v="N"/>
    <s v="S"/>
    <s v="NT"/>
    <n v="1.7"/>
    <s v="16"/>
    <n v="7.4"/>
  </r>
  <r>
    <x v="4"/>
    <s v="0"/>
    <d v="2026-05-15T00:00:00"/>
    <s v="21320"/>
    <s v="78800"/>
    <s v=""/>
    <s v=""/>
    <s v="BECHAUD David"/>
    <s v="Laruche"/>
    <s v="999999"/>
    <s v="XN098750655JB"/>
    <s v="N"/>
    <s v="Transport"/>
    <s v="N"/>
    <s v="S"/>
    <s v="NT"/>
    <n v="0.52"/>
    <s v="16"/>
    <n v="7"/>
  </r>
  <r>
    <x v="4"/>
    <s v="0"/>
    <d v="2026-05-15T00:00:00"/>
    <s v="21320"/>
    <s v="95580"/>
    <s v=""/>
    <s v=""/>
    <s v="Gruny Helena"/>
    <s v="Laruche"/>
    <s v="999999"/>
    <s v="XN098751457JB"/>
    <s v="N"/>
    <s v="Transport"/>
    <s v="N"/>
    <s v="S"/>
    <s v="NT"/>
    <n v="0.85"/>
    <s v="16"/>
    <n v="7"/>
  </r>
  <r>
    <x v="4"/>
    <s v="0"/>
    <d v="2026-05-15T00:00:00"/>
    <s v="21320"/>
    <s v="02700"/>
    <s v=""/>
    <s v=""/>
    <s v="Eicheldinger Maryse"/>
    <s v="Laruche"/>
    <s v="999999"/>
    <s v="XN098752545JB"/>
    <s v="N"/>
    <s v="Transport"/>
    <s v="N"/>
    <s v="S"/>
    <s v="NT"/>
    <n v="1.583"/>
    <s v="16"/>
    <n v="7.4"/>
  </r>
  <r>
    <x v="4"/>
    <s v="0"/>
    <d v="2026-05-18T00:00:00"/>
    <s v="21320"/>
    <s v="75014"/>
    <s v=""/>
    <s v=""/>
    <s v="Benyounes Samia"/>
    <s v="Laruche"/>
    <s v="999999"/>
    <s v="XN099556220JB"/>
    <s v="N"/>
    <s v="Transport"/>
    <s v="N"/>
    <s v="S"/>
    <s v="NT"/>
    <n v="1.45"/>
    <s v="16"/>
    <n v="7.4"/>
  </r>
  <r>
    <x v="4"/>
    <s v="0"/>
    <d v="2026-05-18T00:00:00"/>
    <s v="21320"/>
    <s v="92350"/>
    <s v=""/>
    <s v=""/>
    <s v="SARDOUK Assya"/>
    <s v="Laruche"/>
    <s v="999999"/>
    <s v="XN099556975JB"/>
    <s v="N"/>
    <s v="Transport"/>
    <s v="N"/>
    <s v="S"/>
    <s v="NT"/>
    <n v="0.07000000000000001"/>
    <s v="16"/>
    <n v="7"/>
  </r>
  <r>
    <x v="4"/>
    <s v="0"/>
    <d v="2026-05-18T00:00:00"/>
    <s v="21320"/>
    <s v="95370"/>
    <s v=""/>
    <s v=""/>
    <s v="Carpentier Marine"/>
    <s v="Laruche"/>
    <s v="999999"/>
    <s v="XN099558764JB"/>
    <s v="N"/>
    <s v="Transport"/>
    <s v="N"/>
    <s v="S"/>
    <s v="NT"/>
    <n v="1.836"/>
    <s v="16"/>
    <n v="7.4"/>
  </r>
  <r>
    <x v="4"/>
    <s v="0"/>
    <d v="2026-05-18T00:00:00"/>
    <s v="21320"/>
    <s v="95370"/>
    <s v=""/>
    <s v=""/>
    <s v="Carpentier Marine"/>
    <s v="Laruche"/>
    <s v="999999"/>
    <s v="XN099558764JB"/>
    <s v="N"/>
    <s v="Supplement Retour Expediteur"/>
    <s v="N"/>
    <m/>
    <s v="NT"/>
    <n v="0"/>
    <s v="16"/>
    <n v="9"/>
  </r>
  <r>
    <x v="4"/>
    <s v="0"/>
    <d v="2026-05-18T00:00:00"/>
    <s v="21320"/>
    <s v="77300"/>
    <s v=""/>
    <s v=""/>
    <s v="De Marco Nathalie"/>
    <s v="Laruche"/>
    <s v="999999"/>
    <s v="XN099575467JB"/>
    <s v="N"/>
    <s v="Transport"/>
    <s v="N"/>
    <s v="S"/>
    <s v="NT"/>
    <n v="0.25"/>
    <s v="16"/>
    <n v="7"/>
  </r>
  <r>
    <x v="4"/>
    <s v="0"/>
    <d v="2026-05-18T00:00:00"/>
    <s v="21320"/>
    <s v="34270"/>
    <s v=""/>
    <s v=""/>
    <s v="Tolofua Christopher"/>
    <s v="Laruche"/>
    <s v="999999"/>
    <s v="XN099586102JB"/>
    <s v="N"/>
    <s v="Transport"/>
    <s v="N"/>
    <s v="S"/>
    <s v="NT"/>
    <n v="2.32"/>
    <s v="16"/>
    <n v="7.8"/>
  </r>
  <r>
    <x v="4"/>
    <s v="0"/>
    <d v="2026-05-18T00:00:00"/>
    <s v="21320"/>
    <s v="68640"/>
    <s v=""/>
    <s v=""/>
    <s v="Duse Cathy"/>
    <s v="Laruche"/>
    <s v="999999"/>
    <s v="XN099588939JB"/>
    <s v="N"/>
    <s v="Transport"/>
    <s v="N"/>
    <s v="S"/>
    <s v="NT"/>
    <n v="0.28"/>
    <s v="16"/>
    <n v="7"/>
  </r>
  <r>
    <x v="4"/>
    <s v="0"/>
    <d v="2026-05-18T00:00:00"/>
    <s v="21320"/>
    <s v="78800"/>
    <s v=""/>
    <s v=""/>
    <s v="BECHAUD David"/>
    <s v="Laruche"/>
    <s v="999999"/>
    <s v="XN099593681JB"/>
    <s v="N"/>
    <s v="Transport"/>
    <s v="N"/>
    <s v="S"/>
    <s v="NT"/>
    <n v="1.07"/>
    <s v="16"/>
    <n v="7.4"/>
  </r>
  <r>
    <x v="4"/>
    <s v="0"/>
    <d v="2026-05-18T00:00:00"/>
    <s v="21320"/>
    <s v="69009"/>
    <s v=""/>
    <s v=""/>
    <s v="Sagna Christele"/>
    <s v="Laruche"/>
    <s v="999999"/>
    <s v="XN099599375JB"/>
    <s v="N"/>
    <s v="Transport"/>
    <s v="N"/>
    <s v="S"/>
    <s v="NT"/>
    <n v="1.6"/>
    <s v="16"/>
    <n v="7.4"/>
  </r>
  <r>
    <x v="4"/>
    <s v="0"/>
    <d v="2026-05-18T00:00:00"/>
    <s v="21320"/>
    <s v="92290"/>
    <s v=""/>
    <s v=""/>
    <s v="ALLAVO Laurelle"/>
    <s v="Laruche"/>
    <s v="999999"/>
    <s v="XN099602012JB"/>
    <s v="N"/>
    <s v="Transport"/>
    <s v="N"/>
    <s v="S"/>
    <s v="NT"/>
    <n v="3.1"/>
    <s v="16"/>
    <n v="8.199999999999999"/>
  </r>
  <r>
    <x v="4"/>
    <s v="0"/>
    <d v="2026-05-18T00:00:00"/>
    <s v="21320"/>
    <s v="59235"/>
    <s v=""/>
    <s v=""/>
    <s v="VIAENE CELINE"/>
    <s v="Laruche"/>
    <s v="999999"/>
    <s v="XN099821809JB"/>
    <s v="N"/>
    <s v="Transport"/>
    <s v="N"/>
    <s v="S"/>
    <s v="NT"/>
    <n v="2.52"/>
    <s v="16"/>
    <n v="7.8"/>
  </r>
  <r>
    <x v="4"/>
    <s v="0"/>
    <d v="2026-05-18T00:00:00"/>
    <s v="21320"/>
    <s v="75009"/>
    <s v=""/>
    <s v=""/>
    <s v="AUTREUX CAMILLE"/>
    <s v="Laruche"/>
    <s v="999999"/>
    <s v="XN099863525JB"/>
    <s v="N"/>
    <s v="Transport"/>
    <s v="N"/>
    <s v="S"/>
    <s v="NT"/>
    <n v="0.11"/>
    <s v="16"/>
    <n v="7"/>
  </r>
  <r>
    <x v="4"/>
    <s v="0"/>
    <d v="2026-05-18T00:00:00"/>
    <s v="21320"/>
    <s v="75016"/>
    <s v=""/>
    <s v=""/>
    <s v="Thomas de Villeneuve"/>
    <s v="Laruche"/>
    <s v="999999"/>
    <s v="XN099946392JB"/>
    <s v="N"/>
    <s v="Transport"/>
    <s v="N"/>
    <s v="S"/>
    <s v="NT"/>
    <n v="1.508"/>
    <s v="16"/>
    <n v="7.4"/>
  </r>
  <r>
    <x v="4"/>
    <s v="0"/>
    <d v="2026-05-18T00:00:00"/>
    <s v="21320"/>
    <s v="91630"/>
    <s v=""/>
    <s v=""/>
    <s v="Borde Nadege"/>
    <s v="Laruche"/>
    <s v="999999"/>
    <s v="XN099979121JB"/>
    <s v="N"/>
    <s v="Transport"/>
    <s v="N"/>
    <s v="S"/>
    <s v="NT"/>
    <n v="0.28"/>
    <s v="16"/>
    <n v="7"/>
  </r>
  <r>
    <x v="4"/>
    <s v="0"/>
    <d v="2026-05-18T00:00:00"/>
    <s v="21320"/>
    <s v="75001"/>
    <s v=""/>
    <s v=""/>
    <s v="Guez Oliver"/>
    <s v="Laruche"/>
    <s v="999999"/>
    <s v="XN099991683JB"/>
    <s v="N"/>
    <s v="Transport"/>
    <s v="N"/>
    <s v="S"/>
    <s v="NT"/>
    <n v="0.77"/>
    <s v="16"/>
    <n v="7"/>
  </r>
  <r>
    <x v="4"/>
    <s v="0"/>
    <d v="2026-05-19T00:00:00"/>
    <s v="21320"/>
    <s v="34740"/>
    <s v=""/>
    <s v=""/>
    <s v="DERIVRY PATRICIA"/>
    <s v="Laruche"/>
    <s v="999999"/>
    <s v="XN100496344JB"/>
    <s v="N"/>
    <s v="Transport"/>
    <s v="N"/>
    <s v="S"/>
    <s v="NT"/>
    <n v="3.51"/>
    <s v="16"/>
    <n v="8.199999999999999"/>
  </r>
  <r>
    <x v="4"/>
    <s v="0"/>
    <d v="2026-05-19T00:00:00"/>
    <s v="21320"/>
    <s v="13640"/>
    <s v=""/>
    <s v=""/>
    <s v="LOPEZ MARJORIE"/>
    <s v="Laruche"/>
    <s v="999999"/>
    <s v="XN100498305JB"/>
    <s v="N"/>
    <s v="Transport"/>
    <s v="N"/>
    <s v="S"/>
    <s v="NT"/>
    <n v="3.51"/>
    <s v="16"/>
    <n v="8.199999999999999"/>
  </r>
  <r>
    <x v="4"/>
    <s v="0"/>
    <d v="2026-05-19T00:00:00"/>
    <s v="21320"/>
    <s v="06530"/>
    <s v=""/>
    <s v=""/>
    <s v="Hanley Chloe"/>
    <s v="Laruche"/>
    <s v="999999"/>
    <s v="XN100826125JB"/>
    <s v="N"/>
    <s v="Transport"/>
    <s v="N"/>
    <s v="S"/>
    <s v="NT"/>
    <n v="0.02"/>
    <s v="16"/>
    <n v="7"/>
  </r>
  <r>
    <x v="4"/>
    <s v="0"/>
    <d v="2026-05-19T00:00:00"/>
    <s v="21320"/>
    <s v="06530"/>
    <s v=""/>
    <s v=""/>
    <s v="Hanley Chloe"/>
    <s v="Laruche"/>
    <s v="999999"/>
    <s v="XN100826125JB"/>
    <s v="N"/>
    <s v="Zones Difficiles d'accès"/>
    <s v="N"/>
    <m/>
    <s v="NT"/>
    <n v="0"/>
    <s v="16"/>
    <n v="5"/>
  </r>
  <r>
    <x v="4"/>
    <s v="0"/>
    <d v="2026-05-19T00:00:00"/>
    <s v="21320"/>
    <s v="75015"/>
    <s v=""/>
    <s v=""/>
    <s v="Meritan Charlotte"/>
    <s v="Laruche"/>
    <s v="999999"/>
    <s v="XN100871708JB"/>
    <s v="N"/>
    <s v="Transport"/>
    <s v="N"/>
    <s v="S"/>
    <s v="NT"/>
    <n v="4.678"/>
    <s v="16"/>
    <n v="8.6"/>
  </r>
  <r>
    <x v="5"/>
    <s v="2"/>
    <d v="2026-05-19T00:00:00"/>
    <s v="21320"/>
    <s v="75016"/>
    <s v=""/>
    <s v=""/>
    <s v="Cavalcaselle Eu"/>
    <s v="#25734"/>
    <s v="999999"/>
    <s v="XN101055649JB"/>
    <s v="N"/>
    <s v="Transport"/>
    <s v="N"/>
    <s v="S"/>
    <s v="NT"/>
    <n v="3"/>
    <s v="16"/>
    <n v="7.8"/>
  </r>
  <r>
    <x v="4"/>
    <s v="0"/>
    <d v="2026-05-20T00:00:00"/>
    <s v="21320"/>
    <s v="80340"/>
    <s v=""/>
    <s v=""/>
    <s v="Pascale Les Nereides"/>
    <s v="Laruche"/>
    <s v="999999"/>
    <s v="XN101272555JB"/>
    <s v="N"/>
    <s v="Transport"/>
    <s v="N"/>
    <s v="S"/>
    <s v="NT"/>
    <n v="0.28"/>
    <s v="16"/>
    <n v="7"/>
  </r>
  <r>
    <x v="4"/>
    <s v="0"/>
    <d v="2026-05-20T00:00:00"/>
    <s v="21320"/>
    <s v="75010"/>
    <s v=""/>
    <s v=""/>
    <s v="Amaddeo Pascale"/>
    <s v="Laruche"/>
    <s v="999999"/>
    <s v="XN101281852JB"/>
    <s v="N"/>
    <s v="Transport"/>
    <s v="N"/>
    <s v="S"/>
    <s v="NT"/>
    <n v="0.15"/>
    <s v="16"/>
    <n v="7"/>
  </r>
  <r>
    <x v="4"/>
    <s v="0"/>
    <d v="2026-05-20T00:00:00"/>
    <s v="21320"/>
    <s v="13630"/>
    <s v=""/>
    <s v=""/>
    <s v="KAPPESMélanie"/>
    <s v="EXP20260422-2714055"/>
    <s v="999999"/>
    <s v="XN101331324JB"/>
    <s v="N"/>
    <s v="Transport"/>
    <s v="N"/>
    <s v="S"/>
    <s v="NT"/>
    <n v="10.08"/>
    <s v="16"/>
    <n v="11"/>
  </r>
  <r>
    <x v="4"/>
    <s v="0"/>
    <d v="2026-05-20T00:00:00"/>
    <s v="21320"/>
    <s v="33110"/>
    <s v=""/>
    <s v=""/>
    <s v="Boudia Marie"/>
    <s v="Laruche"/>
    <s v="999999"/>
    <s v="XN101406708JB"/>
    <s v="N"/>
    <s v="Transport"/>
    <s v="N"/>
    <s v="S"/>
    <s v="NT"/>
    <n v="0.4"/>
    <s v="16"/>
    <n v="7"/>
  </r>
  <r>
    <x v="4"/>
    <s v="0"/>
    <d v="2026-05-20T00:00:00"/>
    <s v="21320"/>
    <s v="59247"/>
    <s v=""/>
    <s v=""/>
    <s v="longuepee domonique"/>
    <s v="Laruche"/>
    <s v="999999"/>
    <s v="XN101465343JB"/>
    <s v="N"/>
    <s v="Transport"/>
    <s v="N"/>
    <s v="S"/>
    <s v="NT"/>
    <n v="4.787"/>
    <s v="16"/>
    <n v="8.6"/>
  </r>
  <r>
    <x v="4"/>
    <s v="0"/>
    <d v="2026-05-20T00:00:00"/>
    <s v="21320"/>
    <s v="44340"/>
    <s v=""/>
    <s v=""/>
    <s v="NOWACZYK Catherine"/>
    <s v="Laruche"/>
    <s v="999999"/>
    <s v="XN101667181JB"/>
    <s v="N"/>
    <s v="Transport"/>
    <s v="N"/>
    <s v="S"/>
    <s v="NT"/>
    <n v="4.532"/>
    <s v="16"/>
    <n v="8.6"/>
  </r>
  <r>
    <x v="4"/>
    <s v="0"/>
    <d v="2026-05-20T00:00:00"/>
    <s v="21320"/>
    <s v="14000"/>
    <s v=""/>
    <s v=""/>
    <s v="BLOT JORDAN"/>
    <s v="Laruche"/>
    <s v="999999"/>
    <s v="XN101680466JB"/>
    <s v="N"/>
    <s v="Transport"/>
    <s v="N"/>
    <s v="S"/>
    <s v="NT"/>
    <n v="4.464"/>
    <s v="16"/>
    <n v="8.6"/>
  </r>
  <r>
    <x v="4"/>
    <s v="0"/>
    <d v="2026-05-21T00:00:00"/>
    <s v="21320"/>
    <s v="42660"/>
    <s v=""/>
    <s v=""/>
    <s v="Charreyre Catherine"/>
    <s v="Laruche"/>
    <s v="999999"/>
    <s v="XN102114652JB"/>
    <s v="N"/>
    <s v="Transport"/>
    <s v="N"/>
    <s v="S"/>
    <s v="NT"/>
    <n v="4.532"/>
    <s v="16"/>
    <n v="8.6"/>
  </r>
  <r>
    <x v="4"/>
    <s v="0"/>
    <d v="2026-05-21T00:00:00"/>
    <s v="21320"/>
    <s v="42660"/>
    <s v=""/>
    <s v=""/>
    <s v="Charreyre Catherine"/>
    <s v="Laruche"/>
    <s v="999999"/>
    <s v="XN102114652JB"/>
    <s v="N"/>
    <s v="Zones Difficiles d'accès"/>
    <s v="N"/>
    <m/>
    <s v="NT"/>
    <n v="0"/>
    <s v="16"/>
    <n v="5"/>
  </r>
  <r>
    <x v="4"/>
    <s v="0"/>
    <d v="2026-05-21T00:00:00"/>
    <s v="21320"/>
    <s v="89150"/>
    <s v=""/>
    <s v=""/>
    <s v="MANIERE-LEVEQUE Anne-Marie"/>
    <s v="Laruche"/>
    <s v="999999"/>
    <s v="XN102114900JB"/>
    <s v="N"/>
    <s v="Transport"/>
    <s v="N"/>
    <s v="S"/>
    <s v="NR"/>
    <n v="4.532"/>
    <s v="16"/>
    <n v="8.6"/>
  </r>
  <r>
    <x v="4"/>
    <s v="0"/>
    <d v="2026-05-21T00:00:00"/>
    <s v="21320"/>
    <s v="56600"/>
    <s v=""/>
    <s v=""/>
    <s v="Le Berre Camille"/>
    <s v="Laruche"/>
    <s v="999999"/>
    <s v="XN102114992JB"/>
    <s v="N"/>
    <s v="Transport"/>
    <s v="N"/>
    <s v="S"/>
    <s v="NT"/>
    <n v="0.05"/>
    <s v="16"/>
    <n v="7"/>
  </r>
  <r>
    <x v="4"/>
    <s v="0"/>
    <d v="2026-05-21T00:00:00"/>
    <s v="21320"/>
    <s v="29600"/>
    <s v=""/>
    <s v=""/>
    <s v="COZIC Jacqueline"/>
    <s v="Laruche"/>
    <s v="999999"/>
    <s v="XN102116755JB"/>
    <s v="N"/>
    <s v="Transport"/>
    <s v="N"/>
    <s v="S"/>
    <s v="NT"/>
    <n v="0.07000000000000001"/>
    <s v="16"/>
    <n v="7"/>
  </r>
  <r>
    <x v="4"/>
    <s v="0"/>
    <d v="2026-05-21T00:00:00"/>
    <s v="21320"/>
    <s v="84800"/>
    <s v=""/>
    <s v=""/>
    <s v="Touati Lorenzo"/>
    <s v="Laruche"/>
    <s v="999999"/>
    <s v="XN102149342JB"/>
    <s v="N"/>
    <s v="Transport"/>
    <s v="N"/>
    <s v="S"/>
    <s v="NT"/>
    <n v="0.1"/>
    <s v="16"/>
    <n v="7"/>
  </r>
  <r>
    <x v="4"/>
    <s v="0"/>
    <d v="2026-05-21T00:00:00"/>
    <s v="21320"/>
    <s v="67500"/>
    <s v=""/>
    <s v=""/>
    <s v="BEAUSEJOUR Alyson"/>
    <s v="Laruche"/>
    <s v="999999"/>
    <s v="XN102159353JB"/>
    <s v="N"/>
    <s v="Transport"/>
    <s v="N"/>
    <s v="S"/>
    <s v="NT"/>
    <n v="1.6"/>
    <s v="16"/>
    <n v="7.4"/>
  </r>
  <r>
    <x v="4"/>
    <s v="0"/>
    <d v="2026-05-21T00:00:00"/>
    <s v="21320"/>
    <s v="06410"/>
    <s v=""/>
    <s v=""/>
    <s v="BALAGUERO Gilles"/>
    <s v="Laruche"/>
    <s v="999999"/>
    <s v="XN102160095JB"/>
    <s v="N"/>
    <s v="Transport"/>
    <s v="N"/>
    <s v="S"/>
    <s v="NT"/>
    <n v="2.03"/>
    <s v="16"/>
    <n v="7.8"/>
  </r>
  <r>
    <x v="4"/>
    <s v="0"/>
    <d v="2026-05-21T00:00:00"/>
    <s v="21320"/>
    <s v="35700"/>
    <s v=""/>
    <s v=""/>
    <s v="Sidibe Diatto"/>
    <s v="Laruche"/>
    <s v="999999"/>
    <s v="XN102183508JB"/>
    <s v="N"/>
    <s v="Transport"/>
    <s v="N"/>
    <s v="S"/>
    <s v="NT"/>
    <n v="1.488"/>
    <s v="16"/>
    <n v="7.4"/>
  </r>
  <r>
    <x v="4"/>
    <s v="0"/>
    <d v="2026-05-21T00:00:00"/>
    <s v="21320"/>
    <s v="13630"/>
    <s v=""/>
    <s v=""/>
    <s v="KAPPES Melanie"/>
    <s v="Laruche"/>
    <s v="999999"/>
    <s v="XN102424359JB"/>
    <s v="N"/>
    <s v="Transport"/>
    <s v="N"/>
    <s v="S"/>
    <s v="NT"/>
    <n v="0.2"/>
    <s v="16"/>
    <n v="7"/>
  </r>
  <r>
    <x v="4"/>
    <s v="0"/>
    <d v="2026-05-21T00:00:00"/>
    <s v="21320"/>
    <s v="40530"/>
    <s v=""/>
    <s v=""/>
    <s v="Favarin Anne-Cecile"/>
    <s v="Laruche"/>
    <s v="999999"/>
    <s v="XN102455617JB"/>
    <s v="N"/>
    <s v="Transport"/>
    <s v="N"/>
    <s v="S"/>
    <s v="NT"/>
    <n v="0.42"/>
    <s v="16"/>
    <n v="7"/>
  </r>
  <r>
    <x v="4"/>
    <s v="0"/>
    <d v="2026-05-22T00:00:00"/>
    <s v="21320"/>
    <s v="82000"/>
    <s v=""/>
    <s v=""/>
    <s v="DELCLOS Philippe"/>
    <s v="Laruche"/>
    <s v="999999"/>
    <s v="XN102778484JB"/>
    <s v="N"/>
    <s v="Transport"/>
    <s v="N"/>
    <s v="S"/>
    <s v="NT"/>
    <n v="0.11"/>
    <s v="16"/>
    <n v="7"/>
  </r>
  <r>
    <x v="4"/>
    <s v="0"/>
    <d v="2026-05-22T00:00:00"/>
    <s v="21320"/>
    <s v="92430"/>
    <s v=""/>
    <s v=""/>
    <s v="GUENIN AURORE"/>
    <s v="Laruche"/>
    <s v="999999"/>
    <s v="XN102783705JB"/>
    <s v="N"/>
    <s v="Transport"/>
    <s v="N"/>
    <s v="S"/>
    <s v="NT"/>
    <n v="4.638"/>
    <s v="16"/>
    <n v="8.6"/>
  </r>
  <r>
    <x v="4"/>
    <s v="0"/>
    <d v="2026-05-22T00:00:00"/>
    <s v="21320"/>
    <s v="41350"/>
    <s v=""/>
    <s v=""/>
    <s v="DHALLUIN MARC"/>
    <s v="Laruche"/>
    <s v="999999"/>
    <s v="XN102785834JB"/>
    <s v="N"/>
    <s v="Transport"/>
    <s v="N"/>
    <s v="S"/>
    <s v="NT"/>
    <n v="4.266"/>
    <s v="16"/>
    <n v="8.6"/>
  </r>
  <r>
    <x v="4"/>
    <s v="0"/>
    <d v="2026-05-22T00:00:00"/>
    <s v="21320"/>
    <s v="37000"/>
    <s v=""/>
    <s v=""/>
    <s v="BRUNET Aurelie"/>
    <s v="Laruche"/>
    <s v="999999"/>
    <s v="XN102787645JB"/>
    <s v="N"/>
    <s v="Transport"/>
    <s v="N"/>
    <s v="S"/>
    <s v="NT"/>
    <n v="1.508"/>
    <s v="16"/>
    <n v="7.4"/>
  </r>
  <r>
    <x v="4"/>
    <s v="0"/>
    <d v="2026-05-22T00:00:00"/>
    <s v="21320"/>
    <s v="74330"/>
    <s v=""/>
    <s v=""/>
    <s v="PARA VITAL"/>
    <s v="Laruche"/>
    <s v="999999"/>
    <s v="XN102796545JB"/>
    <s v="N"/>
    <s v="Transport"/>
    <s v="N"/>
    <s v="S"/>
    <s v="NT"/>
    <n v="15.163"/>
    <s v="16"/>
    <n v="13"/>
  </r>
  <r>
    <x v="4"/>
    <s v="0"/>
    <d v="2026-05-22T00:00:00"/>
    <s v="21320"/>
    <s v="31210"/>
    <s v=""/>
    <s v=""/>
    <s v="ROUBARDEAU Frederic"/>
    <s v="Laruche"/>
    <s v="999999"/>
    <s v="XN102820235JB"/>
    <s v="N"/>
    <s v="Transport"/>
    <s v="N"/>
    <s v="S"/>
    <s v="NT"/>
    <n v="0.52"/>
    <s v="16"/>
    <n v="7"/>
  </r>
  <r>
    <x v="4"/>
    <s v="0"/>
    <d v="2026-05-22T00:00:00"/>
    <s v="21320"/>
    <s v="93300"/>
    <s v=""/>
    <s v=""/>
    <s v="prophete Shelda"/>
    <s v="Laruche"/>
    <s v="999999"/>
    <s v="XN102820862JB"/>
    <s v="N"/>
    <s v="Transport"/>
    <s v="N"/>
    <s v="S"/>
    <s v="NT"/>
    <n v="1.583"/>
    <s v="16"/>
    <n v="7.4"/>
  </r>
  <r>
    <x v="4"/>
    <s v="0"/>
    <d v="2026-05-22T00:00:00"/>
    <s v="21320"/>
    <s v="62580"/>
    <s v=""/>
    <s v=""/>
    <s v="Lagache Francois"/>
    <s v="Laruche"/>
    <s v="999999"/>
    <s v="XN102821911JB"/>
    <s v="N"/>
    <s v="Transport"/>
    <s v="N"/>
    <s v="S"/>
    <s v="NT"/>
    <n v="0.42"/>
    <s v="16"/>
    <n v="7"/>
  </r>
  <r>
    <x v="4"/>
    <s v="0"/>
    <d v="2026-05-22T00:00:00"/>
    <s v="21320"/>
    <s v="29000"/>
    <s v=""/>
    <s v=""/>
    <s v="Boscher Helene"/>
    <s v="Laruche"/>
    <s v="999999"/>
    <s v="XN102822191JB"/>
    <s v="N"/>
    <s v="Transport"/>
    <s v="N"/>
    <s v="S"/>
    <s v="NT"/>
    <n v="0.42"/>
    <s v="16"/>
    <n v="7"/>
  </r>
  <r>
    <x v="4"/>
    <s v="0"/>
    <d v="2026-05-22T00:00:00"/>
    <s v="21320"/>
    <s v="13011"/>
    <s v=""/>
    <s v=""/>
    <s v="2757490"/>
    <s v="LOGISTIQUE"/>
    <s v="999999"/>
    <s v="XN102933453JB"/>
    <s v="N"/>
    <s v="Transport"/>
    <s v="N"/>
    <s v="S"/>
    <s v="NT"/>
    <n v="6"/>
    <s v="16"/>
    <n v="9"/>
  </r>
  <r>
    <x v="4"/>
    <s v="0"/>
    <d v="2026-05-22T00:00:00"/>
    <s v="21320"/>
    <s v="22620"/>
    <s v=""/>
    <s v=""/>
    <s v="Pee Emilie"/>
    <s v="Laruche"/>
    <s v="999999"/>
    <s v="XN102936401JB"/>
    <s v="N"/>
    <s v="Transport"/>
    <s v="N"/>
    <s v="S"/>
    <s v="NT"/>
    <n v="4.787"/>
    <s v="16"/>
    <n v="8.6"/>
  </r>
  <r>
    <x v="4"/>
    <s v="0"/>
    <d v="2026-05-22T00:00:00"/>
    <s v="21320"/>
    <s v="95300"/>
    <s v=""/>
    <s v=""/>
    <s v="Ey Angelique"/>
    <s v="Laruche"/>
    <s v="999999"/>
    <s v="XN102947903JB"/>
    <s v="N"/>
    <s v="Transport"/>
    <s v="N"/>
    <s v="S"/>
    <s v="NT"/>
    <n v="0.21"/>
    <s v="16"/>
    <n v="7"/>
  </r>
  <r>
    <x v="4"/>
    <s v="0"/>
    <d v="2026-05-22T00:00:00"/>
    <s v="21320"/>
    <s v="54530"/>
    <s v=""/>
    <s v=""/>
    <s v="Smara kheira"/>
    <s v="Laruche"/>
    <s v="999999"/>
    <s v="XN102948183JB"/>
    <s v="N"/>
    <s v="Transport"/>
    <s v="N"/>
    <s v="S"/>
    <s v="NT"/>
    <n v="0.64"/>
    <s v="16"/>
    <n v="7"/>
  </r>
  <r>
    <x v="4"/>
    <s v="0"/>
    <d v="2026-05-22T00:00:00"/>
    <s v="21320"/>
    <s v="22450"/>
    <s v=""/>
    <s v=""/>
    <s v="EVEN Marie"/>
    <s v="Laruche"/>
    <s v="999999"/>
    <s v="XN102948585JB"/>
    <s v="N"/>
    <s v="Transport"/>
    <s v="N"/>
    <s v="S"/>
    <s v="NT"/>
    <n v="0.42"/>
    <s v="16"/>
    <n v="7"/>
  </r>
  <r>
    <x v="4"/>
    <s v="0"/>
    <d v="2026-05-22T00:00:00"/>
    <s v="21320"/>
    <s v="57430"/>
    <s v=""/>
    <s v=""/>
    <s v="Kaiser Blandine"/>
    <s v="Laruche"/>
    <s v="999999"/>
    <s v="XN102964402JB"/>
    <s v="N"/>
    <s v="Transport"/>
    <s v="N"/>
    <s v="S"/>
    <s v="NT"/>
    <n v="0.3"/>
    <s v="16"/>
    <n v="7"/>
  </r>
  <r>
    <x v="4"/>
    <s v="0"/>
    <d v="2026-05-22T00:00:00"/>
    <s v="21320"/>
    <s v="28000"/>
    <s v=""/>
    <s v=""/>
    <s v="Letartre Angelique"/>
    <s v="Laruche"/>
    <s v="999999"/>
    <s v="XN102966624JB"/>
    <s v="N"/>
    <s v="Transport"/>
    <s v="N"/>
    <s v="S"/>
    <s v="NT"/>
    <n v="2.24"/>
    <s v="16"/>
    <n v="7.8"/>
  </r>
  <r>
    <x v="4"/>
    <s v="0"/>
    <d v="2026-05-22T00:00:00"/>
    <s v="21320"/>
    <s v="29790"/>
    <s v=""/>
    <s v=""/>
    <s v="DENIS Ghislaine"/>
    <s v="Laruche"/>
    <s v="999999"/>
    <s v="XN102967240JB"/>
    <s v="N"/>
    <s v="Transport"/>
    <s v="N"/>
    <s v="S"/>
    <s v="NT"/>
    <n v="0.08"/>
    <s v="16"/>
    <n v="7"/>
  </r>
  <r>
    <x v="4"/>
    <s v="0"/>
    <d v="2026-05-22T00:00:00"/>
    <s v="21320"/>
    <s v="33520"/>
    <s v=""/>
    <s v=""/>
    <s v="Schlosser Renaud"/>
    <s v="Laruche"/>
    <s v="999999"/>
    <s v="XN102967457JB"/>
    <s v="N"/>
    <s v="Transport"/>
    <s v="N"/>
    <s v="S"/>
    <s v="NT"/>
    <n v="0.42"/>
    <s v="16"/>
    <n v="7"/>
  </r>
  <r>
    <x v="4"/>
    <s v="0"/>
    <d v="2026-05-22T00:00:00"/>
    <s v="21320"/>
    <s v="24110"/>
    <s v=""/>
    <s v=""/>
    <s v="JAFFRELOT Erwan"/>
    <s v="Laruche"/>
    <s v="999999"/>
    <s v="XN102968245JB"/>
    <s v="N"/>
    <s v="Transport"/>
    <s v="N"/>
    <s v="S"/>
    <s v="NT"/>
    <n v="0.41"/>
    <s v="16"/>
    <n v="7"/>
  </r>
  <r>
    <x v="4"/>
    <s v="0"/>
    <d v="2026-05-22T00:00:00"/>
    <s v="21320"/>
    <s v="26400"/>
    <s v=""/>
    <s v=""/>
    <s v="FERRATIER Stephane"/>
    <s v="Laruche"/>
    <s v="999999"/>
    <s v="XN102968965JB"/>
    <s v="N"/>
    <s v="Transport"/>
    <s v="N"/>
    <s v="S"/>
    <s v="NT"/>
    <n v="0.41"/>
    <s v="16"/>
    <n v="7"/>
  </r>
  <r>
    <x v="4"/>
    <s v="0"/>
    <d v="2026-05-22T00:00:00"/>
    <s v="21320"/>
    <s v="07130"/>
    <s v=""/>
    <s v=""/>
    <s v="CHASSON Pascale"/>
    <s v="Laruche"/>
    <s v="999999"/>
    <s v="XN102971010JB"/>
    <s v="N"/>
    <s v="Transport"/>
    <s v="N"/>
    <s v="S"/>
    <s v="NT"/>
    <n v="0.31"/>
    <s v="16"/>
    <n v="7"/>
  </r>
  <r>
    <x v="4"/>
    <s v="0"/>
    <d v="2026-05-22T00:00:00"/>
    <s v="21320"/>
    <s v="93370"/>
    <s v=""/>
    <s v=""/>
    <s v="Allouche Yaffa"/>
    <s v="Laruche"/>
    <s v="999999"/>
    <s v="XN102978415JB"/>
    <s v="N"/>
    <s v="Transport"/>
    <s v="N"/>
    <s v="S"/>
    <s v="NT"/>
    <n v="1.33"/>
    <s v="16"/>
    <n v="7.4"/>
  </r>
  <r>
    <x v="4"/>
    <s v="0"/>
    <d v="2026-05-22T00:00:00"/>
    <s v="21320"/>
    <s v="68127"/>
    <s v=""/>
    <s v=""/>
    <s v="TRABER Melanie"/>
    <s v="Laruche"/>
    <s v="999999"/>
    <s v="XN102979543JB"/>
    <s v="N"/>
    <s v="Transport"/>
    <s v="N"/>
    <s v="S"/>
    <s v="NT"/>
    <n v="0.42"/>
    <s v="16"/>
    <n v="7"/>
  </r>
  <r>
    <x v="4"/>
    <s v="0"/>
    <d v="2026-05-22T00:00:00"/>
    <s v="21320"/>
    <s v="81000"/>
    <s v=""/>
    <s v=""/>
    <s v="BERNARD BEATRICE"/>
    <s v="Laruche"/>
    <s v="999999"/>
    <s v="XN102980436JB"/>
    <s v="N"/>
    <s v="Transport"/>
    <s v="N"/>
    <s v="S"/>
    <s v="NT"/>
    <n v="4.266"/>
    <s v="16"/>
    <n v="8.6"/>
  </r>
  <r>
    <x v="4"/>
    <s v="0"/>
    <d v="2026-05-22T00:00:00"/>
    <s v="21320"/>
    <s v="74890"/>
    <s v=""/>
    <s v=""/>
    <s v="LESAGE Alexis"/>
    <s v="Laruche"/>
    <s v="999999"/>
    <s v="XN103025432JB"/>
    <s v="N"/>
    <s v="Transport"/>
    <s v="N"/>
    <s v="S"/>
    <s v="NT"/>
    <n v="0.82"/>
    <s v="16"/>
    <n v="7"/>
  </r>
  <r>
    <x v="4"/>
    <s v="0"/>
    <d v="2026-05-22T00:00:00"/>
    <s v="21320"/>
    <s v="60690"/>
    <s v=""/>
    <s v=""/>
    <s v="Frantschi Fabien"/>
    <s v="Laruche"/>
    <s v="999999"/>
    <s v="XN103056854JB"/>
    <s v="N"/>
    <s v="Transport"/>
    <s v="N"/>
    <s v="S"/>
    <s v="NT"/>
    <n v="0.3"/>
    <s v="16"/>
    <n v="7"/>
  </r>
  <r>
    <x v="4"/>
    <s v="0"/>
    <d v="2026-05-22T00:00:00"/>
    <s v="21320"/>
    <s v="37220"/>
    <s v=""/>
    <s v=""/>
    <s v="Descamps Isabelle"/>
    <s v="Laruche"/>
    <s v="999999"/>
    <s v="XN103057069JB"/>
    <s v="N"/>
    <s v="Transport"/>
    <s v="N"/>
    <s v="S"/>
    <s v="NT"/>
    <n v="0.21"/>
    <s v="16"/>
    <n v="7"/>
  </r>
  <r>
    <x v="4"/>
    <s v="0"/>
    <d v="2026-05-22T00:00:00"/>
    <s v="21320"/>
    <s v="78160"/>
    <s v=""/>
    <s v=""/>
    <s v="Thibeaud Aubin"/>
    <s v="Laruche"/>
    <s v="999999"/>
    <s v="XN103057228JB"/>
    <s v="N"/>
    <s v="Transport"/>
    <s v="N"/>
    <s v="S"/>
    <s v="NT"/>
    <n v="2.65"/>
    <s v="16"/>
    <n v="7.8"/>
  </r>
  <r>
    <x v="4"/>
    <s v="0"/>
    <d v="2026-05-22T00:00:00"/>
    <s v="21320"/>
    <s v="43200"/>
    <s v=""/>
    <s v=""/>
    <s v="Mounier Benjamin"/>
    <s v="Laruche"/>
    <s v="999999"/>
    <s v="XN103091621JB"/>
    <s v="N"/>
    <s v="Transport"/>
    <s v="N"/>
    <s v="S"/>
    <s v="NT"/>
    <n v="0.42"/>
    <s v="16"/>
    <n v="7"/>
  </r>
  <r>
    <x v="4"/>
    <s v="0"/>
    <d v="2026-05-22T00:00:00"/>
    <s v="21320"/>
    <s v="29480"/>
    <s v=""/>
    <s v=""/>
    <s v="Penduff Bernard"/>
    <s v="Laruche"/>
    <s v="999999"/>
    <s v="XN103108211JB"/>
    <s v="N"/>
    <s v="Transport"/>
    <s v="N"/>
    <s v="S"/>
    <s v="NT"/>
    <n v="0.24"/>
    <s v="16"/>
    <n v="7"/>
  </r>
  <r>
    <x v="4"/>
    <s v="0"/>
    <d v="2026-05-22T00:00:00"/>
    <s v="21320"/>
    <s v="33200"/>
    <s v=""/>
    <s v=""/>
    <s v="SEPTIER ANTOINE"/>
    <s v="Laruche"/>
    <s v="999999"/>
    <s v="XN103109367JB"/>
    <s v="N"/>
    <s v="Transport"/>
    <s v="N"/>
    <s v="S"/>
    <s v="NT"/>
    <n v="0.42"/>
    <s v="16"/>
    <n v="7"/>
  </r>
  <r>
    <x v="4"/>
    <s v="0"/>
    <d v="2026-05-22T00:00:00"/>
    <s v="21320"/>
    <s v="14190"/>
    <s v=""/>
    <s v=""/>
    <s v="Besnard Vanessa"/>
    <s v="Laruche"/>
    <s v="999999"/>
    <s v="XN103109849JB"/>
    <s v="N"/>
    <s v="Transport"/>
    <s v="N"/>
    <s v="S"/>
    <s v="NT"/>
    <n v="0.42"/>
    <s v="16"/>
    <n v="7"/>
  </r>
  <r>
    <x v="4"/>
    <s v="0"/>
    <d v="2026-05-22T00:00:00"/>
    <s v="21320"/>
    <s v="95690"/>
    <s v=""/>
    <s v=""/>
    <s v="RYGAS Nathalie"/>
    <s v="Laruche"/>
    <s v="999999"/>
    <s v="XN103110691JB"/>
    <s v="N"/>
    <s v="Transport"/>
    <s v="N"/>
    <s v="S"/>
    <s v="NT"/>
    <n v="1.26"/>
    <s v="16"/>
    <n v="7.4"/>
  </r>
  <r>
    <x v="4"/>
    <s v="0"/>
    <d v="2026-05-25T00:00:00"/>
    <s v="21320"/>
    <s v="30220"/>
    <s v=""/>
    <s v=""/>
    <s v="Bouissiere Julien"/>
    <s v="Laruche"/>
    <s v="999999"/>
    <s v="XN103720962JB"/>
    <s v="N"/>
    <s v="Transport"/>
    <s v="N"/>
    <s v="S"/>
    <s v="NT"/>
    <n v="2.355"/>
    <s v="16"/>
    <n v="7.8"/>
  </r>
  <r>
    <x v="4"/>
    <s v="0"/>
    <d v="2026-05-25T00:00:00"/>
    <s v="21320"/>
    <s v="81600"/>
    <s v=""/>
    <s v=""/>
    <s v="Ngo Ngos Eliane"/>
    <s v="Laruche"/>
    <s v="999999"/>
    <s v="XN103740105JB"/>
    <s v="N"/>
    <s v="Transport"/>
    <s v="N"/>
    <s v="S"/>
    <s v="NT"/>
    <n v="2.5"/>
    <s v="16"/>
    <n v="7.8"/>
  </r>
  <r>
    <x v="4"/>
    <s v="0"/>
    <d v="2026-05-25T00:00:00"/>
    <s v="21320"/>
    <s v="31200"/>
    <s v=""/>
    <s v=""/>
    <s v="Marie charlotte GUERET"/>
    <s v="Laruche"/>
    <s v="999999"/>
    <s v="XN103753373JB"/>
    <s v="N"/>
    <s v="Transport"/>
    <s v="N"/>
    <s v="S"/>
    <s v="NT"/>
    <n v="0.42"/>
    <s v="16"/>
    <n v="7"/>
  </r>
  <r>
    <x v="4"/>
    <s v="0"/>
    <d v="2026-05-25T00:00:00"/>
    <s v="21320"/>
    <s v="04100"/>
    <s v=""/>
    <s v=""/>
    <s v="BARBESANT Remi"/>
    <s v="Laruche"/>
    <s v="999999"/>
    <s v="XN103753886JB"/>
    <s v="N"/>
    <s v="Transport"/>
    <s v="N"/>
    <s v="S"/>
    <s v="NT"/>
    <n v="0.42"/>
    <s v="16"/>
    <n v="7"/>
  </r>
  <r>
    <x v="4"/>
    <s v="0"/>
    <d v="2026-05-25T00:00:00"/>
    <s v="21320"/>
    <s v="11510"/>
    <s v=""/>
    <s v=""/>
    <s v="Tudoret Cynthia"/>
    <s v="Laruche"/>
    <s v="999999"/>
    <s v="XN103755153JB"/>
    <s v="N"/>
    <s v="Transport"/>
    <s v="N"/>
    <s v="S"/>
    <s v="NT"/>
    <n v="1.57"/>
    <s v="16"/>
    <n v="7.4"/>
  </r>
  <r>
    <x v="4"/>
    <s v="0"/>
    <d v="2026-05-25T00:00:00"/>
    <s v="21320"/>
    <s v="69800"/>
    <s v=""/>
    <s v=""/>
    <s v="Thabet Imene"/>
    <s v="Laruche"/>
    <s v="999999"/>
    <s v="XN103755737JB"/>
    <s v="N"/>
    <s v="Transport"/>
    <s v="N"/>
    <s v="S"/>
    <s v="NT"/>
    <n v="0.41"/>
    <s v="16"/>
    <n v="7"/>
  </r>
  <r>
    <x v="4"/>
    <s v="0"/>
    <d v="2026-05-25T00:00:00"/>
    <s v="21320"/>
    <s v="13140"/>
    <s v=""/>
    <s v=""/>
    <s v="El assioui Houria"/>
    <s v="Laruche"/>
    <s v="999999"/>
    <s v="XN103756193JB"/>
    <s v="N"/>
    <s v="Transport"/>
    <s v="N"/>
    <s v="S"/>
    <s v="NT"/>
    <n v="0.41"/>
    <s v="16"/>
    <n v="7"/>
  </r>
  <r>
    <x v="4"/>
    <s v="0"/>
    <d v="2026-05-25T00:00:00"/>
    <s v="21320"/>
    <s v="62180"/>
    <s v=""/>
    <s v=""/>
    <s v="Dingreville Sally"/>
    <s v="Laruche"/>
    <s v="999999"/>
    <s v="XN103756278JB"/>
    <s v="N"/>
    <s v="Transport"/>
    <s v="N"/>
    <s v="S"/>
    <s v="NT"/>
    <n v="1.47"/>
    <s v="16"/>
    <n v="7.4"/>
  </r>
  <r>
    <x v="4"/>
    <s v="0"/>
    <d v="2026-05-25T00:00:00"/>
    <s v="21320"/>
    <s v="56410"/>
    <s v=""/>
    <s v=""/>
    <s v="JAFFRE Madeleine"/>
    <s v="Laruche"/>
    <s v="999999"/>
    <s v="XN103756560JB"/>
    <s v="N"/>
    <s v="Transport"/>
    <s v="N"/>
    <s v="S"/>
    <s v="NT"/>
    <n v="0.31"/>
    <s v="16"/>
    <n v="7"/>
  </r>
  <r>
    <x v="4"/>
    <s v="0"/>
    <d v="2026-05-25T00:00:00"/>
    <s v="21320"/>
    <s v="92250"/>
    <s v=""/>
    <s v=""/>
    <s v="Bonnet Marie-Lise"/>
    <s v="Laruche"/>
    <s v="999999"/>
    <s v="XN103756848JB"/>
    <s v="N"/>
    <s v="Transport"/>
    <s v="N"/>
    <s v="S"/>
    <s v="NT"/>
    <n v="4.638"/>
    <s v="16"/>
    <n v="8.6"/>
  </r>
  <r>
    <x v="4"/>
    <s v="0"/>
    <d v="2026-05-25T00:00:00"/>
    <s v="21320"/>
    <s v="47200"/>
    <s v=""/>
    <s v=""/>
    <s v="CARTIER LUDOVIC"/>
    <s v="Laruche"/>
    <s v="999999"/>
    <s v="XN103756919JB"/>
    <s v="N"/>
    <s v="Transport"/>
    <s v="N"/>
    <s v="S"/>
    <s v="NT"/>
    <n v="0.42"/>
    <s v="16"/>
    <n v="7"/>
  </r>
  <r>
    <x v="4"/>
    <s v="0"/>
    <d v="2026-05-25T00:00:00"/>
    <s v="21320"/>
    <s v="82000"/>
    <s v=""/>
    <s v=""/>
    <s v="Philip Ugo"/>
    <s v="Laruche"/>
    <s v="999999"/>
    <s v="XN103757185JB"/>
    <s v="N"/>
    <s v="Transport"/>
    <s v="N"/>
    <s v="S"/>
    <s v="NT"/>
    <n v="0.31"/>
    <s v="16"/>
    <n v="7"/>
  </r>
  <r>
    <x v="4"/>
    <s v="0"/>
    <d v="2026-05-25T00:00:00"/>
    <s v="21320"/>
    <s v="31200"/>
    <s v=""/>
    <s v=""/>
    <s v="Ducros florence"/>
    <s v="Laruche"/>
    <s v="999999"/>
    <s v="XN103757432JB"/>
    <s v="N"/>
    <s v="Transport"/>
    <s v="N"/>
    <s v="S"/>
    <s v="NT"/>
    <n v="0.42"/>
    <s v="16"/>
    <n v="7"/>
  </r>
  <r>
    <x v="4"/>
    <s v="0"/>
    <d v="2026-05-25T00:00:00"/>
    <s v="21320"/>
    <s v="77320"/>
    <s v=""/>
    <s v=""/>
    <s v="Nival Elodie"/>
    <s v="Laruche"/>
    <s v="999999"/>
    <s v="XN103757772JB"/>
    <s v="N"/>
    <s v="Transport"/>
    <s v="N"/>
    <s v="S"/>
    <s v="NT"/>
    <n v="0.3"/>
    <s v="16"/>
    <n v="7"/>
  </r>
  <r>
    <x v="4"/>
    <s v="0"/>
    <d v="2026-05-25T00:00:00"/>
    <s v="21320"/>
    <s v="70000"/>
    <s v=""/>
    <s v=""/>
    <s v="LE MEUR Manon"/>
    <s v="Laruche"/>
    <s v="999999"/>
    <s v="XN103758092JB"/>
    <s v="N"/>
    <s v="Transport"/>
    <s v="N"/>
    <s v="S"/>
    <s v="NR"/>
    <n v="4.506"/>
    <s v="16"/>
    <n v="8.6"/>
  </r>
  <r>
    <x v="4"/>
    <s v="0"/>
    <d v="2026-05-25T00:00:00"/>
    <s v="21320"/>
    <s v="33160"/>
    <s v=""/>
    <s v=""/>
    <s v="Brette Mathieu"/>
    <s v="Laruche"/>
    <s v="999999"/>
    <s v="XN103758778JB"/>
    <s v="N"/>
    <s v="Transport"/>
    <s v="N"/>
    <s v="S"/>
    <s v="NT"/>
    <n v="0.42"/>
    <s v="16"/>
    <n v="7"/>
  </r>
  <r>
    <x v="4"/>
    <s v="0"/>
    <d v="2026-05-25T00:00:00"/>
    <s v="21320"/>
    <s v="38500"/>
    <s v=""/>
    <s v=""/>
    <s v="RAO Martine"/>
    <s v="Laruche"/>
    <s v="999999"/>
    <s v="XN103759075JB"/>
    <s v="N"/>
    <s v="Transport"/>
    <s v="N"/>
    <s v="S"/>
    <s v="NT"/>
    <n v="0.31"/>
    <s v="16"/>
    <n v="7"/>
  </r>
  <r>
    <x v="4"/>
    <s v="0"/>
    <d v="2026-05-25T00:00:00"/>
    <s v="21320"/>
    <s v="42300"/>
    <s v=""/>
    <s v=""/>
    <s v="Vermorel Sabine"/>
    <s v="Laruche"/>
    <s v="999999"/>
    <s v="XN103759725JB"/>
    <s v="N"/>
    <s v="Transport"/>
    <s v="N"/>
    <s v="S"/>
    <s v="NT"/>
    <n v="0.2"/>
    <s v="16"/>
    <n v="7"/>
  </r>
  <r>
    <x v="4"/>
    <s v="0"/>
    <d v="2026-05-25T00:00:00"/>
    <s v="21320"/>
    <s v="30111"/>
    <s v=""/>
    <s v=""/>
    <s v="Wolf Jade"/>
    <s v="Laruche"/>
    <s v="999999"/>
    <s v="XN103759929JB"/>
    <s v="N"/>
    <s v="Transport"/>
    <s v="N"/>
    <s v="S"/>
    <s v="NT"/>
    <n v="0.63"/>
    <s v="16"/>
    <n v="7"/>
  </r>
  <r>
    <x v="4"/>
    <s v="0"/>
    <d v="2026-05-25T00:00:00"/>
    <s v="21320"/>
    <s v="02870"/>
    <s v=""/>
    <s v=""/>
    <s v="Bubela Celine"/>
    <s v="Laruche"/>
    <s v="999999"/>
    <s v="XN103759950JB"/>
    <s v="N"/>
    <s v="Transport"/>
    <s v="N"/>
    <s v="S"/>
    <s v="NT"/>
    <n v="0.31"/>
    <s v="16"/>
    <n v="7"/>
  </r>
  <r>
    <x v="4"/>
    <s v="0"/>
    <d v="2026-05-25T00:00:00"/>
    <s v="21320"/>
    <s v="38240"/>
    <s v=""/>
    <s v=""/>
    <s v="MOREL Valerie"/>
    <s v="Laruche"/>
    <s v="999999"/>
    <s v="XN103760290JB"/>
    <s v="N"/>
    <s v="Transport"/>
    <s v="N"/>
    <s v="S"/>
    <s v="NT"/>
    <n v="6.273"/>
    <s v="16"/>
    <n v="9.4"/>
  </r>
  <r>
    <x v="4"/>
    <s v="0"/>
    <d v="2026-05-25T00:00:00"/>
    <s v="21320"/>
    <s v="69580"/>
    <s v=""/>
    <s v=""/>
    <s v="Manisse Eliot"/>
    <s v="Laruche"/>
    <s v="999999"/>
    <s v="XN103760462JB"/>
    <s v="N"/>
    <s v="Transport"/>
    <s v="N"/>
    <s v="S"/>
    <s v="NT"/>
    <n v="0.42"/>
    <s v="16"/>
    <n v="7"/>
  </r>
  <r>
    <x v="4"/>
    <s v="0"/>
    <d v="2026-05-25T00:00:00"/>
    <s v="21320"/>
    <s v="56000"/>
    <s v=""/>
    <s v=""/>
    <s v="BESSON GENEVIEVE"/>
    <s v="Laruche"/>
    <s v="999999"/>
    <s v="XN103760480JB"/>
    <s v="N"/>
    <s v="Transport"/>
    <s v="N"/>
    <s v="S"/>
    <s v="NT"/>
    <n v="4.532"/>
    <s v="16"/>
    <n v="8.6"/>
  </r>
  <r>
    <x v="4"/>
    <s v="0"/>
    <d v="2026-05-25T00:00:00"/>
    <s v="21320"/>
    <s v="26130"/>
    <s v=""/>
    <s v=""/>
    <s v="Boutin Ilona"/>
    <s v="Laruche"/>
    <s v="999999"/>
    <s v="XN103761088JB"/>
    <s v="N"/>
    <s v="Transport"/>
    <s v="N"/>
    <s v="S"/>
    <s v="NT"/>
    <n v="1.22"/>
    <s v="16"/>
    <n v="7.4"/>
  </r>
  <r>
    <x v="4"/>
    <s v="0"/>
    <d v="2026-05-25T00:00:00"/>
    <s v="21320"/>
    <s v="84450"/>
    <s v=""/>
    <s v=""/>
    <s v="GARCIA Julia"/>
    <s v="Laruche"/>
    <s v="999999"/>
    <s v="XN103761295JB"/>
    <s v="N"/>
    <s v="Transport"/>
    <s v="N"/>
    <s v="S"/>
    <s v="NT"/>
    <n v="0.77"/>
    <s v="16"/>
    <n v="7"/>
  </r>
  <r>
    <x v="4"/>
    <s v="0"/>
    <d v="2026-05-25T00:00:00"/>
    <s v="21320"/>
    <s v="57155"/>
    <s v=""/>
    <s v=""/>
    <s v="Rohr Stephane"/>
    <s v="Laruche"/>
    <s v="999999"/>
    <s v="XN103761556JB"/>
    <s v="N"/>
    <s v="Transport"/>
    <s v="N"/>
    <s v="S"/>
    <s v="NT"/>
    <n v="4.532"/>
    <s v="16"/>
    <n v="8.6"/>
  </r>
  <r>
    <x v="4"/>
    <s v="0"/>
    <d v="2026-05-25T00:00:00"/>
    <s v="21320"/>
    <s v="91470"/>
    <s v=""/>
    <s v=""/>
    <s v="Marouze Valerie"/>
    <s v="Laruche"/>
    <s v="999999"/>
    <s v="XN103761689JB"/>
    <s v="N"/>
    <s v="Transport"/>
    <s v="N"/>
    <s v="S"/>
    <s v="NT"/>
    <n v="0.41"/>
    <s v="16"/>
    <n v="7"/>
  </r>
  <r>
    <x v="4"/>
    <s v="0"/>
    <d v="2026-05-25T00:00:00"/>
    <s v="21320"/>
    <s v="68200"/>
    <s v=""/>
    <s v=""/>
    <s v="Kaouane Youssef"/>
    <s v="Laruche"/>
    <s v="999999"/>
    <s v="XN103761919JB"/>
    <s v="N"/>
    <s v="Transport"/>
    <s v="N"/>
    <s v="S"/>
    <s v="NT"/>
    <n v="0.41"/>
    <s v="16"/>
    <n v="7"/>
  </r>
  <r>
    <x v="4"/>
    <s v="0"/>
    <d v="2026-05-25T00:00:00"/>
    <s v="21320"/>
    <s v="28220"/>
    <s v=""/>
    <s v=""/>
    <s v="BARTHELEMY Audrey"/>
    <s v="Laruche"/>
    <s v="999999"/>
    <s v="XN103761940JB"/>
    <s v="N"/>
    <s v="Transport"/>
    <s v="N"/>
    <s v="S"/>
    <s v="NT"/>
    <n v="0.63"/>
    <s v="16"/>
    <n v="7"/>
  </r>
  <r>
    <x v="4"/>
    <s v="0"/>
    <d v="2026-05-25T00:00:00"/>
    <s v="21320"/>
    <s v="60220"/>
    <s v=""/>
    <s v=""/>
    <s v="Lepetit Yann"/>
    <s v="Laruche"/>
    <s v="999999"/>
    <s v="XN103762375JB"/>
    <s v="N"/>
    <s v="Transport"/>
    <s v="N"/>
    <s v="S"/>
    <s v="NT"/>
    <n v="0.63"/>
    <s v="16"/>
    <n v="7"/>
  </r>
  <r>
    <x v="4"/>
    <s v="0"/>
    <d v="2026-05-25T00:00:00"/>
    <s v="21320"/>
    <s v="59230"/>
    <s v=""/>
    <s v=""/>
    <s v="Darbon Jessica"/>
    <s v="Laruche"/>
    <s v="999999"/>
    <s v="XN103762551JB"/>
    <s v="N"/>
    <s v="Transport"/>
    <s v="N"/>
    <s v="S"/>
    <s v="NT"/>
    <n v="0.21"/>
    <s v="16"/>
    <n v="7"/>
  </r>
  <r>
    <x v="4"/>
    <s v="0"/>
    <d v="2026-05-25T00:00:00"/>
    <s v="21320"/>
    <s v="50140"/>
    <s v=""/>
    <s v=""/>
    <s v="VERCHER Martine"/>
    <s v="Laruche"/>
    <s v="999999"/>
    <s v="XN103762993JB"/>
    <s v="N"/>
    <s v="Transport"/>
    <s v="N"/>
    <s v="S"/>
    <s v="NT"/>
    <n v="0.73"/>
    <s v="16"/>
    <n v="7"/>
  </r>
  <r>
    <x v="4"/>
    <s v="0"/>
    <d v="2026-05-25T00:00:00"/>
    <s v="21320"/>
    <s v="10600"/>
    <s v=""/>
    <s v=""/>
    <s v="BECARD tiffany"/>
    <s v="Laruche"/>
    <s v="999999"/>
    <s v="XN103763150JB"/>
    <s v="N"/>
    <s v="Transport"/>
    <s v="N"/>
    <s v="S"/>
    <s v="NR"/>
    <n v="0.41"/>
    <s v="16"/>
    <n v="7"/>
  </r>
  <r>
    <x v="4"/>
    <s v="0"/>
    <d v="2026-05-25T00:00:00"/>
    <s v="21320"/>
    <s v="03630"/>
    <s v=""/>
    <s v=""/>
    <s v="Saulnier Sarah"/>
    <s v="Laruche"/>
    <s v="999999"/>
    <s v="XN103763367JB"/>
    <s v="N"/>
    <s v="Transport"/>
    <s v="N"/>
    <s v="S"/>
    <s v="NT"/>
    <n v="0.31"/>
    <s v="16"/>
    <n v="7"/>
  </r>
  <r>
    <x v="4"/>
    <s v="0"/>
    <d v="2026-05-25T00:00:00"/>
    <s v="21320"/>
    <s v="91290"/>
    <s v=""/>
    <s v=""/>
    <s v="Scarpa Julie"/>
    <s v="Laruche"/>
    <s v="999999"/>
    <s v="XN103763781JB"/>
    <s v="N"/>
    <s v="Transport"/>
    <s v="N"/>
    <s v="S"/>
    <s v="NT"/>
    <n v="0.21"/>
    <s v="16"/>
    <n v="7"/>
  </r>
  <r>
    <x v="4"/>
    <s v="0"/>
    <d v="2026-05-25T00:00:00"/>
    <s v="21320"/>
    <s v="87420"/>
    <s v=""/>
    <s v=""/>
    <s v="Patrier Emilie"/>
    <s v="Laruche"/>
    <s v="999999"/>
    <s v="XN103764155JB"/>
    <s v="N"/>
    <s v="Transport"/>
    <s v="N"/>
    <s v="S"/>
    <s v="NT"/>
    <n v="0.21"/>
    <s v="16"/>
    <n v="7"/>
  </r>
  <r>
    <x v="4"/>
    <s v="0"/>
    <d v="2026-05-25T00:00:00"/>
    <s v="21320"/>
    <s v="44210"/>
    <s v=""/>
    <s v=""/>
    <s v="Panici Anne"/>
    <s v="Laruche"/>
    <s v="999999"/>
    <s v="XN103764331JB"/>
    <s v="N"/>
    <s v="Transport"/>
    <s v="N"/>
    <s v="S"/>
    <s v="NT"/>
    <n v="4.532"/>
    <s v="16"/>
    <n v="8.6"/>
  </r>
  <r>
    <x v="4"/>
    <s v="0"/>
    <d v="2026-05-25T00:00:00"/>
    <s v="21320"/>
    <s v="92120"/>
    <s v=""/>
    <s v=""/>
    <s v="breal jean baptiste"/>
    <s v="Laruche"/>
    <s v="999999"/>
    <s v="XN103764464JB"/>
    <s v="N"/>
    <s v="Transport"/>
    <s v="N"/>
    <s v="S"/>
    <s v="NT"/>
    <n v="0.42"/>
    <s v="16"/>
    <n v="7"/>
  </r>
  <r>
    <x v="4"/>
    <s v="0"/>
    <d v="2026-05-25T00:00:00"/>
    <s v="21320"/>
    <s v="34300"/>
    <s v=""/>
    <s v=""/>
    <s v="Bottcher Tiphaine"/>
    <s v="Laruche"/>
    <s v="999999"/>
    <s v="XN103765178JB"/>
    <s v="N"/>
    <s v="Transport"/>
    <s v="N"/>
    <s v="S"/>
    <s v="NT"/>
    <n v="0.63"/>
    <s v="16"/>
    <n v="7"/>
  </r>
  <r>
    <x v="4"/>
    <s v="0"/>
    <d v="2026-05-25T00:00:00"/>
    <s v="21320"/>
    <s v="43250"/>
    <s v=""/>
    <s v=""/>
    <s v="GILOT Francoise"/>
    <s v="Laruche"/>
    <s v="999999"/>
    <s v="XN103766227JB"/>
    <s v="N"/>
    <s v="Transport"/>
    <s v="N"/>
    <s v="S"/>
    <s v="NT"/>
    <n v="0.21"/>
    <s v="16"/>
    <n v="7"/>
  </r>
  <r>
    <x v="4"/>
    <s v="0"/>
    <d v="2026-05-25T00:00:00"/>
    <s v="21320"/>
    <s v="57970"/>
    <s v=""/>
    <s v=""/>
    <s v="BRION Laetitia"/>
    <s v="Laruche"/>
    <s v="999999"/>
    <s v="XN103766425JB"/>
    <s v="N"/>
    <s v="Transport"/>
    <s v="N"/>
    <s v="S"/>
    <s v="NT"/>
    <n v="0.41"/>
    <s v="16"/>
    <n v="7"/>
  </r>
  <r>
    <x v="4"/>
    <s v="0"/>
    <d v="2026-05-25T00:00:00"/>
    <s v="21320"/>
    <s v="85610"/>
    <s v=""/>
    <s v=""/>
    <s v="Chez Dill Ly Lan Vincent Bouhours"/>
    <s v="Laruche"/>
    <s v="999999"/>
    <s v="XN103766615JB"/>
    <s v="N"/>
    <s v="Transport"/>
    <s v="N"/>
    <s v="S"/>
    <s v="NT"/>
    <n v="0.24"/>
    <s v="16"/>
    <n v="7"/>
  </r>
  <r>
    <x v="4"/>
    <s v="0"/>
    <d v="2026-05-25T00:00:00"/>
    <s v="21320"/>
    <s v="85610"/>
    <s v=""/>
    <s v=""/>
    <s v="Chez Dill Ly Lan Vincent Bouhours"/>
    <s v="Laruche"/>
    <s v="999999"/>
    <s v="XN103766615JB"/>
    <s v="N"/>
    <s v="Supplement Retour Expediteur"/>
    <s v="N"/>
    <m/>
    <s v="NT"/>
    <n v="0"/>
    <s v="16"/>
    <n v="9"/>
  </r>
  <r>
    <x v="4"/>
    <s v="0"/>
    <d v="2026-05-25T00:00:00"/>
    <s v="21320"/>
    <s v="53290"/>
    <s v=""/>
    <s v=""/>
    <s v="Caltiau Julie"/>
    <s v="Laruche"/>
    <s v="999999"/>
    <s v="XN103766814JB"/>
    <s v="N"/>
    <s v="Transport"/>
    <s v="N"/>
    <s v="S"/>
    <s v="NT"/>
    <n v="0.52"/>
    <s v="16"/>
    <n v="7"/>
  </r>
  <r>
    <x v="4"/>
    <s v="0"/>
    <d v="2026-05-25T00:00:00"/>
    <s v="21320"/>
    <s v="74310"/>
    <s v=""/>
    <s v=""/>
    <s v="Burnet Alizee"/>
    <s v="Laruche"/>
    <s v="999999"/>
    <s v="XN103766880JB"/>
    <s v="N"/>
    <s v="Transport"/>
    <s v="N"/>
    <s v="S"/>
    <s v="NT"/>
    <n v="0.2"/>
    <s v="16"/>
    <n v="7"/>
  </r>
  <r>
    <x v="4"/>
    <s v="0"/>
    <d v="2026-05-25T00:00:00"/>
    <s v="21320"/>
    <s v="74310"/>
    <s v=""/>
    <s v=""/>
    <s v="Burnet Alizee"/>
    <s v="Laruche"/>
    <s v="999999"/>
    <s v="XN103766880JB"/>
    <s v="N"/>
    <s v="Zones Difficiles d'accès"/>
    <s v="N"/>
    <m/>
    <s v="NT"/>
    <n v="0"/>
    <s v="16"/>
    <n v="5"/>
  </r>
  <r>
    <x v="4"/>
    <s v="0"/>
    <d v="2026-05-25T00:00:00"/>
    <s v="21320"/>
    <s v="39400"/>
    <s v=""/>
    <s v=""/>
    <s v="Jeanneret Valerie"/>
    <s v="Laruche"/>
    <s v="999999"/>
    <s v="XN103766893JB"/>
    <s v="N"/>
    <s v="Transport"/>
    <s v="N"/>
    <s v="S"/>
    <s v="NR"/>
    <n v="0.28"/>
    <s v="16"/>
    <n v="7"/>
  </r>
  <r>
    <x v="4"/>
    <s v="0"/>
    <d v="2026-05-25T00:00:00"/>
    <s v="21320"/>
    <s v="39400"/>
    <s v=""/>
    <s v=""/>
    <s v="Jeanneret Valerie"/>
    <s v="Laruche"/>
    <s v="999999"/>
    <s v="XN103766893JB"/>
    <s v="N"/>
    <s v="Zones Difficiles d'accès"/>
    <s v="N"/>
    <m/>
    <s v="NR"/>
    <n v="0"/>
    <s v="16"/>
    <n v="5"/>
  </r>
  <r>
    <x v="4"/>
    <s v="0"/>
    <d v="2026-05-25T00:00:00"/>
    <s v="21320"/>
    <s v="44210"/>
    <s v=""/>
    <s v=""/>
    <s v="Panici Anne"/>
    <s v="Laruche"/>
    <s v="999999"/>
    <s v="XN103767015JB"/>
    <s v="N"/>
    <s v="Transport"/>
    <s v="N"/>
    <s v="S"/>
    <s v="NT"/>
    <n v="0.18"/>
    <s v="16"/>
    <n v="7"/>
  </r>
  <r>
    <x v="4"/>
    <s v="0"/>
    <d v="2026-05-25T00:00:00"/>
    <s v="21320"/>
    <s v="35170"/>
    <s v=""/>
    <s v=""/>
    <s v="Aguasca Quentin"/>
    <s v="Laruche"/>
    <s v="999999"/>
    <s v="XN103767284JB"/>
    <s v="N"/>
    <s v="Transport"/>
    <s v="N"/>
    <s v="S"/>
    <s v="NT"/>
    <n v="0.63"/>
    <s v="16"/>
    <n v="7"/>
  </r>
  <r>
    <x v="4"/>
    <s v="0"/>
    <d v="2026-05-25T00:00:00"/>
    <s v="21320"/>
    <s v="67100"/>
    <s v=""/>
    <s v=""/>
    <s v="MUTSCHLER Lucie"/>
    <s v="Laruche"/>
    <s v="999999"/>
    <s v="XN103767443JB"/>
    <s v="N"/>
    <s v="Transport"/>
    <s v="N"/>
    <s v="S"/>
    <s v="NT"/>
    <n v="0.02"/>
    <s v="16"/>
    <n v="7"/>
  </r>
  <r>
    <x v="4"/>
    <s v="0"/>
    <d v="2026-05-25T00:00:00"/>
    <s v="21320"/>
    <s v="78670"/>
    <s v=""/>
    <s v=""/>
    <s v="Duclos Normand Maria-Cristina"/>
    <s v="Laruche"/>
    <s v="999999"/>
    <s v="XN103767491JB"/>
    <s v="N"/>
    <s v="Transport"/>
    <s v="N"/>
    <s v="S"/>
    <s v="NT"/>
    <n v="0.19"/>
    <s v="16"/>
    <n v="7"/>
  </r>
  <r>
    <x v="4"/>
    <s v="0"/>
    <d v="2026-05-25T00:00:00"/>
    <s v="21320"/>
    <s v="49080"/>
    <s v=""/>
    <s v=""/>
    <s v="Thevenod Lucas"/>
    <s v="Laruche"/>
    <s v="999999"/>
    <s v="XN103767505JB"/>
    <s v="N"/>
    <s v="Transport"/>
    <s v="N"/>
    <s v="S"/>
    <s v="NT"/>
    <n v="0.41"/>
    <s v="16"/>
    <n v="7"/>
  </r>
  <r>
    <x v="4"/>
    <s v="0"/>
    <d v="2026-05-25T00:00:00"/>
    <s v="21320"/>
    <s v="29810"/>
    <s v=""/>
    <s v=""/>
    <s v="Gourmelon Marine"/>
    <s v="Laruche"/>
    <s v="999999"/>
    <s v="XN103767908JB"/>
    <s v="N"/>
    <s v="Transport"/>
    <s v="N"/>
    <s v="S"/>
    <s v="NT"/>
    <n v="0.41"/>
    <s v="16"/>
    <n v="7"/>
  </r>
  <r>
    <x v="4"/>
    <s v="0"/>
    <d v="2026-05-25T00:00:00"/>
    <s v="21320"/>
    <s v="56260"/>
    <s v=""/>
    <s v=""/>
    <s v="Lefebvre Tiphaine"/>
    <s v="Laruche"/>
    <s v="999999"/>
    <s v="XN103768568JB"/>
    <s v="N"/>
    <s v="Transport"/>
    <s v="N"/>
    <s v="S"/>
    <s v="NT"/>
    <n v="0.3"/>
    <s v="16"/>
    <n v="7"/>
  </r>
  <r>
    <x v="4"/>
    <s v="0"/>
    <d v="2026-05-25T00:00:00"/>
    <s v="21320"/>
    <s v="74160"/>
    <s v=""/>
    <s v=""/>
    <s v="Dall'arche Julien"/>
    <s v="Laruche"/>
    <s v="999999"/>
    <s v="XN103768599JB"/>
    <s v="N"/>
    <s v="Transport"/>
    <s v="N"/>
    <s v="S"/>
    <s v="NT"/>
    <n v="0.63"/>
    <s v="16"/>
    <n v="7"/>
  </r>
  <r>
    <x v="4"/>
    <s v="0"/>
    <d v="2026-05-25T00:00:00"/>
    <s v="21320"/>
    <s v="81400"/>
    <s v=""/>
    <s v=""/>
    <s v="De taeye Fanny"/>
    <s v="Laruche"/>
    <s v="999999"/>
    <s v="XN103769135JB"/>
    <s v="N"/>
    <s v="Transport"/>
    <s v="N"/>
    <s v="S"/>
    <s v="NT"/>
    <n v="0.41"/>
    <s v="16"/>
    <n v="7"/>
  </r>
  <r>
    <x v="4"/>
    <s v="0"/>
    <d v="2026-05-25T00:00:00"/>
    <s v="21320"/>
    <s v="13090"/>
    <s v=""/>
    <s v=""/>
    <s v="Fernandez Daphne"/>
    <s v="Laruche"/>
    <s v="999999"/>
    <s v="XN103769206JB"/>
    <s v="N"/>
    <s v="Transport"/>
    <s v="N"/>
    <s v="S"/>
    <s v="NT"/>
    <n v="1.75"/>
    <s v="16"/>
    <n v="7.4"/>
  </r>
  <r>
    <x v="4"/>
    <s v="0"/>
    <d v="2026-05-25T00:00:00"/>
    <s v="21320"/>
    <s v="25600"/>
    <s v=""/>
    <s v=""/>
    <s v="Gouvenot Julie"/>
    <s v="Laruche"/>
    <s v="999999"/>
    <s v="XN103769373JB"/>
    <s v="N"/>
    <s v="Transport"/>
    <s v="N"/>
    <s v="S"/>
    <s v="NT"/>
    <n v="0.41"/>
    <s v="16"/>
    <n v="7"/>
  </r>
  <r>
    <x v="4"/>
    <s v="0"/>
    <d v="2026-05-25T00:00:00"/>
    <s v="21320"/>
    <s v="75016"/>
    <s v=""/>
    <s v=""/>
    <s v="Ballu Dorothee"/>
    <s v="Laruche"/>
    <s v="999999"/>
    <s v="XN103769400JB"/>
    <s v="N"/>
    <s v="Transport"/>
    <s v="N"/>
    <s v="S"/>
    <s v="NT"/>
    <n v="0.86"/>
    <s v="16"/>
    <n v="7"/>
  </r>
  <r>
    <x v="4"/>
    <s v="0"/>
    <d v="2026-05-25T00:00:00"/>
    <s v="21320"/>
    <s v="65290"/>
    <s v=""/>
    <s v=""/>
    <s v="Alves Thibault"/>
    <s v="Laruche"/>
    <s v="999999"/>
    <s v="XN103769965JB"/>
    <s v="N"/>
    <s v="Transport"/>
    <s v="N"/>
    <s v="S"/>
    <s v="NT"/>
    <n v="0.04"/>
    <s v="16"/>
    <n v="7"/>
  </r>
  <r>
    <x v="4"/>
    <s v="0"/>
    <d v="2026-05-25T00:00:00"/>
    <s v="21320"/>
    <s v="69002"/>
    <s v=""/>
    <s v=""/>
    <s v="PICARD Aurelie"/>
    <s v="Laruche"/>
    <s v="999999"/>
    <s v="XN103771536JB"/>
    <s v="N"/>
    <s v="Transport"/>
    <s v="N"/>
    <s v="S"/>
    <s v="NT"/>
    <n v="0.42"/>
    <s v="16"/>
    <n v="7"/>
  </r>
  <r>
    <x v="4"/>
    <s v="0"/>
    <d v="2026-05-25T00:00:00"/>
    <s v="21320"/>
    <s v="84350"/>
    <s v=""/>
    <s v=""/>
    <s v="Abate Jonathan"/>
    <s v="Laruche"/>
    <s v="999999"/>
    <s v="XN103771575JB"/>
    <s v="N"/>
    <s v="Transport"/>
    <s v="N"/>
    <s v="S"/>
    <s v="NT"/>
    <n v="0.63"/>
    <s v="16"/>
    <n v="7"/>
  </r>
  <r>
    <x v="4"/>
    <s v="0"/>
    <d v="2026-05-25T00:00:00"/>
    <s v="21320"/>
    <s v="83370"/>
    <s v=""/>
    <s v=""/>
    <s v="LEBOUGRE myriam"/>
    <s v="Laruche"/>
    <s v="999999"/>
    <s v="XN103771831JB"/>
    <s v="N"/>
    <s v="Transport"/>
    <s v="N"/>
    <s v="S"/>
    <s v="NT"/>
    <n v="0.63"/>
    <s v="16"/>
    <n v="7"/>
  </r>
  <r>
    <x v="4"/>
    <s v="0"/>
    <d v="2026-05-25T00:00:00"/>
    <s v="21320"/>
    <s v="75018"/>
    <s v=""/>
    <s v=""/>
    <s v="Colpin Morel Laetitia"/>
    <s v="Laruche"/>
    <s v="999999"/>
    <s v="XN103771862JB"/>
    <s v="N"/>
    <s v="Transport"/>
    <s v="N"/>
    <s v="S"/>
    <s v="NT"/>
    <n v="1.33"/>
    <s v="16"/>
    <n v="7.4"/>
  </r>
  <r>
    <x v="4"/>
    <s v="0"/>
    <d v="2026-05-25T00:00:00"/>
    <s v="21320"/>
    <s v="67310"/>
    <s v=""/>
    <s v=""/>
    <s v="SACCHETTI Vincent"/>
    <s v="Laruche"/>
    <s v="999999"/>
    <s v="XN103772134JB"/>
    <s v="N"/>
    <s v="Transport"/>
    <s v="N"/>
    <s v="S"/>
    <s v="NT"/>
    <n v="4.032"/>
    <s v="16"/>
    <n v="8.6"/>
  </r>
  <r>
    <x v="4"/>
    <s v="0"/>
    <d v="2026-05-25T00:00:00"/>
    <s v="21320"/>
    <s v="77930"/>
    <s v=""/>
    <s v=""/>
    <s v="Crapet Marion"/>
    <s v="Laruche"/>
    <s v="999999"/>
    <s v="XN103772369JB"/>
    <s v="N"/>
    <s v="Transport"/>
    <s v="N"/>
    <s v="S"/>
    <s v="NT"/>
    <n v="0.63"/>
    <s v="16"/>
    <n v="7"/>
  </r>
  <r>
    <x v="4"/>
    <s v="0"/>
    <d v="2026-05-25T00:00:00"/>
    <s v="21320"/>
    <s v="53120"/>
    <s v=""/>
    <s v=""/>
    <s v="Gaultier Frederic"/>
    <s v="Laruche"/>
    <s v="999999"/>
    <s v="XN103772899JB"/>
    <s v="N"/>
    <s v="Transport"/>
    <s v="N"/>
    <s v="S"/>
    <s v="NT"/>
    <n v="0.42"/>
    <s v="16"/>
    <n v="7"/>
  </r>
  <r>
    <x v="4"/>
    <s v="0"/>
    <d v="2026-05-25T00:00:00"/>
    <s v="21320"/>
    <s v="29180"/>
    <s v=""/>
    <s v=""/>
    <s v="Bevan Lucie"/>
    <s v="Laruche"/>
    <s v="999999"/>
    <s v="XN103772925JB"/>
    <s v="N"/>
    <s v="Transport"/>
    <s v="N"/>
    <s v="S"/>
    <s v="NT"/>
    <n v="0.84"/>
    <s v="16"/>
    <n v="7"/>
  </r>
  <r>
    <x v="4"/>
    <s v="0"/>
    <d v="2026-05-25T00:00:00"/>
    <s v="21320"/>
    <s v="56510"/>
    <s v=""/>
    <s v=""/>
    <s v="DEPIN Maryline"/>
    <s v="Laruche"/>
    <s v="999999"/>
    <s v="XN103776343JB"/>
    <s v="N"/>
    <s v="Transport"/>
    <s v="N"/>
    <s v="S"/>
    <s v="NT"/>
    <n v="0.52"/>
    <s v="16"/>
    <n v="7"/>
  </r>
  <r>
    <x v="4"/>
    <s v="0"/>
    <d v="2026-05-25T00:00:00"/>
    <s v="21320"/>
    <s v="92130"/>
    <s v=""/>
    <s v=""/>
    <s v="Wehl Tamara"/>
    <s v="Laruche"/>
    <s v="999999"/>
    <s v="XN103786748JB"/>
    <s v="N"/>
    <s v="Transport"/>
    <s v="N"/>
    <s v="S"/>
    <s v="NT"/>
    <n v="0.42"/>
    <s v="16"/>
    <n v="7"/>
  </r>
  <r>
    <x v="4"/>
    <s v="0"/>
    <d v="2026-05-25T00:00:00"/>
    <s v="21320"/>
    <s v="95270"/>
    <s v=""/>
    <s v=""/>
    <s v="Peyne Baptiste"/>
    <s v="Laruche"/>
    <s v="999999"/>
    <s v="XN103919210JB"/>
    <s v="N"/>
    <s v="Transport"/>
    <s v="N"/>
    <s v="S"/>
    <s v="NT"/>
    <n v="0.13"/>
    <s v="16"/>
    <n v="7"/>
  </r>
  <r>
    <x v="4"/>
    <s v="0"/>
    <d v="2026-05-26T00:00:00"/>
    <s v="21320"/>
    <s v="78110"/>
    <s v=""/>
    <s v=""/>
    <s v="MAETZ GERARD"/>
    <s v="Laruche"/>
    <s v="999999"/>
    <s v="XN104299000JB"/>
    <s v="N"/>
    <s v="Transport"/>
    <s v="N"/>
    <s v="S"/>
    <s v="NT"/>
    <n v="0.09"/>
    <s v="16"/>
    <n v="7"/>
  </r>
  <r>
    <x v="4"/>
    <s v="0"/>
    <d v="2026-05-26T00:00:00"/>
    <s v="21320"/>
    <s v="13090"/>
    <s v=""/>
    <s v=""/>
    <s v="Garrison Aurelie"/>
    <s v="Laruche"/>
    <s v="999999"/>
    <s v="XN104301065JB"/>
    <s v="N"/>
    <s v="Transport"/>
    <s v="N"/>
    <s v="S"/>
    <s v="NT"/>
    <n v="4.532"/>
    <s v="16"/>
    <n v="8.6"/>
  </r>
  <r>
    <x v="4"/>
    <s v="0"/>
    <d v="2026-05-26T00:00:00"/>
    <s v="21320"/>
    <s v="56190"/>
    <s v=""/>
    <s v=""/>
    <s v="Quemeneur Nadine"/>
    <s v="Laruche"/>
    <s v="999999"/>
    <s v="XN104301613JB"/>
    <s v="N"/>
    <s v="Transport"/>
    <s v="N"/>
    <s v="S"/>
    <s v="NT"/>
    <n v="0.29"/>
    <s v="16"/>
    <n v="7"/>
  </r>
  <r>
    <x v="4"/>
    <s v="0"/>
    <d v="2026-05-26T00:00:00"/>
    <s v="21320"/>
    <s v="75015"/>
    <s v=""/>
    <s v=""/>
    <s v="Perarnau Marie"/>
    <s v="Laruche"/>
    <s v="999999"/>
    <s v="XN104304570JB"/>
    <s v="N"/>
    <s v="Transport"/>
    <s v="N"/>
    <s v="S"/>
    <s v="NT"/>
    <n v="4.678"/>
    <s v="16"/>
    <n v="8.6"/>
  </r>
  <r>
    <x v="4"/>
    <s v="0"/>
    <d v="2026-05-26T00:00:00"/>
    <s v="21320"/>
    <s v="36320"/>
    <s v=""/>
    <s v=""/>
    <s v="Warre Leigh"/>
    <s v="Laruche"/>
    <s v="999999"/>
    <s v="XN104317587JB"/>
    <s v="N"/>
    <s v="Transport"/>
    <s v="N"/>
    <s v="S"/>
    <s v="NT"/>
    <n v="0.4"/>
    <s v="16"/>
    <n v="7"/>
  </r>
  <r>
    <x v="4"/>
    <s v="0"/>
    <d v="2026-05-26T00:00:00"/>
    <s v="21320"/>
    <s v="59247"/>
    <s v=""/>
    <s v=""/>
    <s v="longuepee domonique"/>
    <s v="Laruche"/>
    <s v="999999"/>
    <s v="XN104320657JB"/>
    <s v="N"/>
    <s v="Transport"/>
    <s v="N"/>
    <s v="S"/>
    <s v="NT"/>
    <n v="5.069"/>
    <s v="16"/>
    <n v="9"/>
  </r>
  <r>
    <x v="4"/>
    <s v="0"/>
    <d v="2026-05-26T00:00:00"/>
    <s v="21320"/>
    <s v="92110"/>
    <s v=""/>
    <s v=""/>
    <s v="axdis armel axdis armel"/>
    <s v="Laruche"/>
    <s v="999999"/>
    <s v="XN104525390JB"/>
    <s v="N"/>
    <s v="Transport"/>
    <s v="N"/>
    <s v="S"/>
    <s v="NT"/>
    <n v="0.01"/>
    <s v="16"/>
    <n v="7"/>
  </r>
  <r>
    <x v="4"/>
    <s v="0"/>
    <d v="2026-05-26T00:00:00"/>
    <s v="21320"/>
    <s v="60150"/>
    <s v=""/>
    <s v=""/>
    <s v="Vanpevenage Pascale"/>
    <s v="Laruche"/>
    <s v="999999"/>
    <s v="XN104550505JB"/>
    <s v="N"/>
    <s v="Transport"/>
    <s v="N"/>
    <s v="S"/>
    <s v="NT"/>
    <n v="4.678"/>
    <s v="16"/>
    <n v="8.6"/>
  </r>
  <r>
    <x v="4"/>
    <s v="0"/>
    <d v="2026-05-26T00:00:00"/>
    <s v="21320"/>
    <s v="13011"/>
    <s v=""/>
    <s v=""/>
    <s v="BRANCALEONIAlic"/>
    <s v="DEFECTUEUX"/>
    <s v="999999"/>
    <s v="XN104633111JB"/>
    <s v="N"/>
    <s v="Transport"/>
    <s v="N"/>
    <s v="S"/>
    <s v="NT"/>
    <n v="4.477"/>
    <s v="16"/>
    <n v="8.6"/>
  </r>
  <r>
    <x v="5"/>
    <s v="2"/>
    <d v="2026-05-26T00:00:00"/>
    <s v="21320"/>
    <s v="13014"/>
    <s v=""/>
    <s v=""/>
    <s v="MAXENCEJean Mar"/>
    <s v="3573-B2B"/>
    <s v="999999"/>
    <s v="XN104661903JB"/>
    <s v="N"/>
    <s v="Transport"/>
    <s v="N"/>
    <s v="S"/>
    <s v="NT"/>
    <n v="9"/>
    <s v="16"/>
    <n v="10.2"/>
  </r>
  <r>
    <x v="4"/>
    <s v="0"/>
    <d v="2026-05-26T00:00:00"/>
    <s v="21320"/>
    <s v="69500"/>
    <s v=""/>
    <s v=""/>
    <s v="breniaux veronique"/>
    <s v="Laruche"/>
    <s v="999999"/>
    <s v="XN104749738JB"/>
    <s v="N"/>
    <s v="Transport"/>
    <s v="N"/>
    <s v="S"/>
    <s v="NT"/>
    <n v="4.787"/>
    <s v="16"/>
    <n v="8.6"/>
  </r>
  <r>
    <x v="4"/>
    <s v="0"/>
    <d v="2026-05-26T00:00:00"/>
    <s v="21320"/>
    <s v="14600"/>
    <s v=""/>
    <s v=""/>
    <s v="ESTABLIE Annie"/>
    <s v="Laruche"/>
    <s v="999999"/>
    <s v="XN104758315JB"/>
    <s v="N"/>
    <s v="Transport"/>
    <s v="N"/>
    <s v="S"/>
    <s v="NT"/>
    <n v="1.16"/>
    <s v="16"/>
    <n v="7.4"/>
  </r>
  <r>
    <x v="4"/>
    <s v="0"/>
    <d v="2026-05-26T00:00:00"/>
    <s v="21320"/>
    <s v="92120"/>
    <s v=""/>
    <s v=""/>
    <s v="Guessel Emma"/>
    <s v="Laruche"/>
    <s v="999999"/>
    <s v="XN104923476JB"/>
    <s v="N"/>
    <s v="Transport"/>
    <s v="N"/>
    <s v="S"/>
    <s v="NT"/>
    <n v="4.638"/>
    <s v="16"/>
    <n v="8.6"/>
  </r>
  <r>
    <x v="4"/>
    <s v="0"/>
    <d v="2026-05-26T00:00:00"/>
    <s v="21320"/>
    <s v="09310"/>
    <s v=""/>
    <s v=""/>
    <s v="Derache Catherine"/>
    <s v="Laruche"/>
    <s v="999999"/>
    <s v="XN104927994JB"/>
    <s v="N"/>
    <s v="Transport"/>
    <s v="N"/>
    <s v="S"/>
    <s v="NT"/>
    <n v="4.787"/>
    <s v="16"/>
    <n v="8.6"/>
  </r>
  <r>
    <x v="4"/>
    <s v="0"/>
    <d v="2026-05-26T00:00:00"/>
    <s v="21320"/>
    <s v="09310"/>
    <s v=""/>
    <s v=""/>
    <s v="Derache Catherine"/>
    <s v="Laruche"/>
    <s v="999999"/>
    <s v="XN104927994JB"/>
    <s v="N"/>
    <s v="Zones Difficiles d'accès"/>
    <s v="N"/>
    <m/>
    <s v="NT"/>
    <n v="0"/>
    <s v="16"/>
    <n v="5"/>
  </r>
  <r>
    <x v="4"/>
    <s v="0"/>
    <d v="2026-05-27T00:00:00"/>
    <s v="21320"/>
    <s v="43000"/>
    <s v=""/>
    <s v=""/>
    <s v="Verdier Pauline"/>
    <s v="Laruche"/>
    <s v="999999"/>
    <s v="XN105360309JB"/>
    <s v="N"/>
    <s v="Transport"/>
    <s v="N"/>
    <s v="S"/>
    <s v="NT"/>
    <n v="1.56"/>
    <s v="16"/>
    <n v="7.4"/>
  </r>
  <r>
    <x v="4"/>
    <s v="0"/>
    <d v="2026-05-27T00:00:00"/>
    <s v="21320"/>
    <s v="81400"/>
    <s v=""/>
    <s v=""/>
    <s v="BONNET patricia"/>
    <s v="Laruche"/>
    <s v="999999"/>
    <s v="XN105366845JB"/>
    <s v="N"/>
    <s v="Transport"/>
    <s v="N"/>
    <s v="S"/>
    <s v="NT"/>
    <n v="0.27"/>
    <s v="16"/>
    <n v="7"/>
  </r>
  <r>
    <x v="4"/>
    <s v="0"/>
    <d v="2026-05-27T00:00:00"/>
    <s v="21320"/>
    <s v="94700"/>
    <s v=""/>
    <s v=""/>
    <s v="Laval Romain"/>
    <s v="Laruche"/>
    <s v="999999"/>
    <s v="XN105367165JB"/>
    <s v="N"/>
    <s v="Transport"/>
    <s v="N"/>
    <s v="S"/>
    <s v="NT"/>
    <n v="2.429"/>
    <s v="16"/>
    <n v="7.8"/>
  </r>
  <r>
    <x v="4"/>
    <s v="0"/>
    <d v="2026-05-27T00:00:00"/>
    <s v="21320"/>
    <s v="94700"/>
    <s v=""/>
    <s v=""/>
    <s v="Laval Romain"/>
    <s v="Laruche"/>
    <s v="999999"/>
    <s v="XN105367165JB"/>
    <s v="N"/>
    <s v="Supplement Etiquette Non Conforme"/>
    <s v="N"/>
    <m/>
    <s v="NT"/>
    <n v="0"/>
    <s v="16"/>
    <n v="2"/>
  </r>
  <r>
    <x v="4"/>
    <s v="0"/>
    <d v="2026-05-27T00:00:00"/>
    <s v="21320"/>
    <s v="08310"/>
    <s v=""/>
    <s v=""/>
    <s v="Vade Leo"/>
    <s v="Laruche"/>
    <s v="999999"/>
    <s v="XN105368846JB"/>
    <s v="N"/>
    <s v="Transport"/>
    <s v="N"/>
    <s v="S"/>
    <s v="NT"/>
    <n v="0.15"/>
    <s v="16"/>
    <n v="7"/>
  </r>
  <r>
    <x v="4"/>
    <s v="0"/>
    <d v="2026-05-27T00:00:00"/>
    <s v="21320"/>
    <s v="50180"/>
    <s v=""/>
    <s v=""/>
    <s v="Pask Sally"/>
    <s v="Laruche"/>
    <s v="999999"/>
    <s v="XN105376595JB"/>
    <s v="N"/>
    <s v="Transport"/>
    <s v="N"/>
    <s v="S"/>
    <s v="NT"/>
    <n v="4.532"/>
    <s v="16"/>
    <n v="8.6"/>
  </r>
  <r>
    <x v="4"/>
    <s v="0"/>
    <d v="2026-05-27T00:00:00"/>
    <s v="21320"/>
    <s v="11100"/>
    <s v=""/>
    <s v=""/>
    <s v="dominati sandra"/>
    <s v="Laruche"/>
    <s v="999999"/>
    <s v="XN105613382JB"/>
    <s v="N"/>
    <s v="Transport"/>
    <s v="N"/>
    <s v="S"/>
    <s v="NT"/>
    <n v="4.506"/>
    <s v="16"/>
    <n v="8.6"/>
  </r>
  <r>
    <x v="4"/>
    <s v="0"/>
    <d v="2026-05-27T00:00:00"/>
    <s v="21320"/>
    <s v="61550"/>
    <s v=""/>
    <s v=""/>
    <s v="le baillif francoise"/>
    <s v="Laruche"/>
    <s v="999999"/>
    <s v="XN105680121JB"/>
    <s v="N"/>
    <s v="Transport"/>
    <s v="N"/>
    <s v="S"/>
    <s v="NT"/>
    <n v="0.979"/>
    <s v="16"/>
    <n v="7"/>
  </r>
  <r>
    <x v="4"/>
    <s v="0"/>
    <d v="2026-05-27T00:00:00"/>
    <s v="21320"/>
    <s v="56890"/>
    <s v=""/>
    <s v=""/>
    <s v="Le Marec Laurence"/>
    <s v="Laruche"/>
    <s v="999999"/>
    <s v="XN105720982JB"/>
    <s v="N"/>
    <s v="Transport"/>
    <s v="N"/>
    <s v="S"/>
    <s v="NT"/>
    <n v="3.393"/>
    <s v="16"/>
    <n v="8.199999999999999"/>
  </r>
  <r>
    <x v="4"/>
    <s v="0"/>
    <d v="2026-05-27T00:00:00"/>
    <s v="21320"/>
    <s v="91820"/>
    <s v=""/>
    <s v=""/>
    <s v="JACQUOT FABIENNE"/>
    <s v="Laruche"/>
    <s v="999999"/>
    <s v="XN105735032JB"/>
    <s v="N"/>
    <s v="Transport"/>
    <s v="N"/>
    <s v="S"/>
    <s v="NT"/>
    <n v="26.438"/>
    <s v="16"/>
    <n v="17.4"/>
  </r>
  <r>
    <x v="4"/>
    <s v="0"/>
    <d v="2026-05-27T00:00:00"/>
    <s v="21320"/>
    <s v="91300"/>
    <s v=""/>
    <s v=""/>
    <s v="Areny Mathilde"/>
    <s v="Laruche"/>
    <s v="999999"/>
    <s v="XN105749907JB"/>
    <s v="N"/>
    <s v="Transport"/>
    <s v="N"/>
    <s v="S"/>
    <s v="NT"/>
    <n v="1.392"/>
    <s v="16"/>
    <n v="7.4"/>
  </r>
  <r>
    <x v="4"/>
    <s v="0"/>
    <d v="2026-05-28T00:00:00"/>
    <s v="21320"/>
    <s v="06330"/>
    <s v=""/>
    <s v=""/>
    <s v="Theux Galina"/>
    <s v="Laruche"/>
    <s v="999999"/>
    <s v="XN106153798JB"/>
    <s v="N"/>
    <s v="Transport"/>
    <s v="N"/>
    <s v="S"/>
    <s v="NT"/>
    <n v="0.29"/>
    <s v="16"/>
    <n v="7"/>
  </r>
  <r>
    <x v="4"/>
    <s v="0"/>
    <d v="2026-05-28T00:00:00"/>
    <s v="21320"/>
    <s v="52360"/>
    <s v=""/>
    <s v=""/>
    <s v="CHEMIN Regis"/>
    <s v="Laruche"/>
    <s v="999999"/>
    <s v="XN106156661JB"/>
    <s v="N"/>
    <s v="Transport"/>
    <s v="N"/>
    <s v="S"/>
    <s v="NR"/>
    <n v="0.4"/>
    <s v="16"/>
    <n v="7"/>
  </r>
  <r>
    <x v="4"/>
    <s v="0"/>
    <d v="2026-05-28T00:00:00"/>
    <s v="21320"/>
    <s v="91450"/>
    <s v=""/>
    <s v=""/>
    <s v="Lemee Matthieu"/>
    <s v="Laruche"/>
    <s v="999999"/>
    <s v="XN106161410JB"/>
    <s v="N"/>
    <s v="Transport"/>
    <s v="N"/>
    <s v="S"/>
    <s v="NT"/>
    <n v="2.65"/>
    <s v="16"/>
    <n v="7.8"/>
  </r>
  <r>
    <x v="4"/>
    <s v="0"/>
    <d v="2026-05-28T00:00:00"/>
    <s v="21320"/>
    <s v="78480"/>
    <s v=""/>
    <s v=""/>
    <s v="Chez Mme GUILLOU Rene TILLIET"/>
    <s v="Laruche"/>
    <s v="999999"/>
    <s v="XN106167341JB"/>
    <s v="N"/>
    <s v="Transport"/>
    <s v="N"/>
    <s v="S"/>
    <s v="NT"/>
    <n v="0.07000000000000001"/>
    <s v="16"/>
    <n v="7"/>
  </r>
  <r>
    <x v="4"/>
    <s v="0"/>
    <d v="2026-05-28T00:00:00"/>
    <s v="21320"/>
    <s v="28110"/>
    <s v=""/>
    <s v=""/>
    <s v="Enifer Rajaa"/>
    <s v="Laruche"/>
    <s v="999999"/>
    <s v="XN106170734JB"/>
    <s v="N"/>
    <s v="Transport"/>
    <s v="N"/>
    <s v="S"/>
    <s v="NT"/>
    <n v="1.638"/>
    <s v="16"/>
    <n v="7.4"/>
  </r>
  <r>
    <x v="4"/>
    <s v="0"/>
    <d v="2026-05-28T00:00:00"/>
    <s v="21320"/>
    <s v="67730"/>
    <s v=""/>
    <s v=""/>
    <s v="Philippon Daniel"/>
    <s v="Laruche"/>
    <s v="999999"/>
    <s v="XN106181017JB"/>
    <s v="N"/>
    <s v="Transport"/>
    <s v="N"/>
    <s v="S"/>
    <s v="NT"/>
    <n v="0.13"/>
    <s v="16"/>
    <n v="7"/>
  </r>
  <r>
    <x v="4"/>
    <s v="0"/>
    <d v="2026-05-28T00:00:00"/>
    <s v="21320"/>
    <s v="45640"/>
    <s v=""/>
    <s v=""/>
    <s v="Douchet Liliane"/>
    <s v="Laruche"/>
    <s v="999999"/>
    <s v="XN106182057JB"/>
    <s v="N"/>
    <s v="Transport"/>
    <s v="N"/>
    <s v="S"/>
    <s v="NT"/>
    <n v="0.2"/>
    <s v="16"/>
    <n v="7"/>
  </r>
  <r>
    <x v="4"/>
    <s v="0"/>
    <d v="2026-05-28T00:00:00"/>
    <s v="21320"/>
    <s v="72220"/>
    <s v=""/>
    <s v=""/>
    <s v="Manac¿h Virginie"/>
    <s v="Laruche"/>
    <s v="999999"/>
    <s v="XN106182556JB"/>
    <s v="N"/>
    <s v="Transport"/>
    <s v="N"/>
    <s v="S"/>
    <s v="NT"/>
    <n v="0.4"/>
    <s v="16"/>
    <n v="7"/>
  </r>
  <r>
    <x v="4"/>
    <s v="0"/>
    <d v="2026-05-28T00:00:00"/>
    <s v="21320"/>
    <s v="31530"/>
    <s v=""/>
    <s v=""/>
    <s v="PANNEBIAU ANNICK"/>
    <s v="Laruche"/>
    <s v="999999"/>
    <s v="XN106187624JB"/>
    <s v="N"/>
    <s v="Transport"/>
    <s v="N"/>
    <s v="S"/>
    <s v="NT"/>
    <n v="0.15"/>
    <s v="16"/>
    <n v="7"/>
  </r>
  <r>
    <x v="4"/>
    <s v="0"/>
    <d v="2026-05-28T00:00:00"/>
    <s v="21320"/>
    <s v="02410"/>
    <s v=""/>
    <s v=""/>
    <s v="Leconte Louise"/>
    <s v="Laruche"/>
    <s v="999999"/>
    <s v="XN106188341JB"/>
    <s v="N"/>
    <s v="Transport"/>
    <s v="N"/>
    <s v="S"/>
    <s v="NT"/>
    <n v="4.638"/>
    <s v="16"/>
    <n v="8.6"/>
  </r>
  <r>
    <x v="4"/>
    <s v="0"/>
    <d v="2026-05-28T00:00:00"/>
    <s v="21320"/>
    <s v="75007"/>
    <s v=""/>
    <s v=""/>
    <s v="Notarantonio Catherine"/>
    <s v="Laruche"/>
    <s v="999999"/>
    <s v="XN106189231JB"/>
    <s v="N"/>
    <s v="Transport"/>
    <s v="N"/>
    <s v="S"/>
    <s v="NT"/>
    <n v="2.195"/>
    <s v="16"/>
    <n v="7.8"/>
  </r>
  <r>
    <x v="4"/>
    <s v="0"/>
    <d v="2026-05-28T00:00:00"/>
    <s v="21320"/>
    <s v="56890"/>
    <s v=""/>
    <s v=""/>
    <s v="LE MAREC Laurence"/>
    <s v="Laruche"/>
    <s v="999999"/>
    <s v="XN106413515JB"/>
    <s v="N"/>
    <s v="Transport"/>
    <s v="N"/>
    <s v="S"/>
    <s v="NT"/>
    <n v="1.44"/>
    <s v="16"/>
    <n v="7.4"/>
  </r>
  <r>
    <x v="4"/>
    <s v="0"/>
    <d v="2026-05-28T00:00:00"/>
    <s v="21320"/>
    <s v="45740"/>
    <s v=""/>
    <s v=""/>
    <s v="Couvreur Sarah"/>
    <s v="Laruche"/>
    <s v="999999"/>
    <s v="XN106473505JB"/>
    <s v="N"/>
    <s v="Transport"/>
    <s v="N"/>
    <s v="S"/>
    <s v="NT"/>
    <n v="4.532"/>
    <s v="16"/>
    <n v="8.6"/>
  </r>
  <r>
    <x v="4"/>
    <s v="0"/>
    <d v="2026-05-28T00:00:00"/>
    <s v="21320"/>
    <s v="13330"/>
    <s v=""/>
    <s v=""/>
    <s v="gonzalez walter"/>
    <s v="Laruche"/>
    <s v="999999"/>
    <s v="XN106564317JB"/>
    <s v="N"/>
    <s v="Transport"/>
    <s v="N"/>
    <s v="S"/>
    <s v="NT"/>
    <n v="0.27"/>
    <s v="16"/>
    <n v="7"/>
  </r>
  <r>
    <x v="4"/>
    <s v="0"/>
    <d v="2026-05-29T00:00:00"/>
    <s v="21320"/>
    <s v="69008"/>
    <s v=""/>
    <s v=""/>
    <s v="Douza Fateh"/>
    <s v="Laruche"/>
    <s v="999999"/>
    <s v="XN106937084JB"/>
    <s v="N"/>
    <s v="Transport"/>
    <s v="N"/>
    <s v="S"/>
    <s v="NT"/>
    <n v="0.93"/>
    <s v="16"/>
    <n v="7"/>
  </r>
  <r>
    <x v="4"/>
    <s v="0"/>
    <d v="2026-05-29T00:00:00"/>
    <s v="21320"/>
    <s v="91380"/>
    <s v=""/>
    <s v=""/>
    <s v="PETRO ANAIS"/>
    <s v="Laruche"/>
    <s v="999999"/>
    <s v="XN106963835JB"/>
    <s v="N"/>
    <s v="Transport"/>
    <s v="N"/>
    <s v="S"/>
    <s v="NT"/>
    <n v="0.9"/>
    <s v="16"/>
    <n v="7"/>
  </r>
  <r>
    <x v="4"/>
    <s v="0"/>
    <d v="2026-05-29T00:00:00"/>
    <s v="21320"/>
    <s v="92500"/>
    <s v=""/>
    <s v=""/>
    <s v="Lucas Jean-Christophe"/>
    <s v="Laruche"/>
    <s v="999999"/>
    <s v="XN106966307JB"/>
    <s v="N"/>
    <s v="Transport"/>
    <s v="N"/>
    <s v="S"/>
    <s v="NT"/>
    <n v="0.1"/>
    <s v="16"/>
    <n v="7"/>
  </r>
  <r>
    <x v="4"/>
    <s v="0"/>
    <d v="2026-05-29T00:00:00"/>
    <s v="21320"/>
    <s v="77000"/>
    <s v=""/>
    <s v=""/>
    <s v="MAGNIEN Beatrice"/>
    <s v="Laruche"/>
    <s v="999999"/>
    <s v="XN106972378JB"/>
    <s v="N"/>
    <s v="Transport"/>
    <s v="N"/>
    <s v="S"/>
    <s v="NT"/>
    <n v="0.08"/>
    <s v="16"/>
    <n v="7"/>
  </r>
  <r>
    <x v="4"/>
    <s v="0"/>
    <d v="2026-05-29T00:00:00"/>
    <s v="21320"/>
    <s v="61190"/>
    <s v=""/>
    <s v=""/>
    <s v="JEANNES Marie claire"/>
    <s v="Laruche"/>
    <s v="999999"/>
    <s v="XN107235215JB"/>
    <s v="N"/>
    <s v="Transport"/>
    <s v="N"/>
    <s v="S"/>
    <s v="NT"/>
    <n v="0.234"/>
    <s v="16"/>
    <n v="7"/>
  </r>
  <r>
    <x v="4"/>
    <s v="0"/>
    <d v="2026-05-29T00:00:00"/>
    <s v="21320"/>
    <s v="25240"/>
    <s v=""/>
    <s v=""/>
    <s v="Michaud Denis"/>
    <s v="Laruche"/>
    <s v="999999"/>
    <s v="XN107236627JB"/>
    <s v="N"/>
    <s v="Transport"/>
    <s v="N"/>
    <s v="S"/>
    <s v="NT"/>
    <n v="0.13"/>
    <s v="16"/>
    <n v="7"/>
  </r>
  <r>
    <x v="4"/>
    <s v="0"/>
    <d v="2026-05-29T00:00:00"/>
    <s v="21320"/>
    <s v="25240"/>
    <s v=""/>
    <s v=""/>
    <s v="Michaud Denis"/>
    <s v="Laruche"/>
    <s v="999999"/>
    <s v="XN107236627JB"/>
    <s v="N"/>
    <s v="Zones Difficiles d'accès"/>
    <s v="N"/>
    <m/>
    <s v="NT"/>
    <n v="0"/>
    <s v="16"/>
    <n v="5"/>
  </r>
  <r>
    <x v="4"/>
    <s v="0"/>
    <d v="2026-05-29T00:00:00"/>
    <s v="21320"/>
    <s v="22960"/>
    <s v=""/>
    <s v=""/>
    <s v="Fanic Solange"/>
    <s v="Laruche"/>
    <s v="999999"/>
    <s v="XN107244331JB"/>
    <s v="N"/>
    <s v="Transport"/>
    <s v="N"/>
    <s v="S"/>
    <s v="NT"/>
    <n v="4.638"/>
    <s v="16"/>
    <n v="8.6"/>
  </r>
  <r>
    <x v="4"/>
    <s v="0"/>
    <d v="2026-05-29T00:00:00"/>
    <s v="21320"/>
    <s v="75013"/>
    <s v=""/>
    <s v=""/>
    <s v="Kouzmina Marie"/>
    <s v="Laruche"/>
    <s v="999999"/>
    <s v="XN107245178JB"/>
    <s v="N"/>
    <s v="Transport"/>
    <s v="N"/>
    <s v="S"/>
    <s v="NT"/>
    <n v="0.11"/>
    <s v="16"/>
    <n v="7"/>
  </r>
  <r>
    <x v="4"/>
    <s v="0"/>
    <d v="2026-05-29T00:00:00"/>
    <s v="21320"/>
    <s v="77400"/>
    <s v=""/>
    <s v=""/>
    <s v="Sawaya Pascaline"/>
    <s v="Laruche"/>
    <s v="999999"/>
    <s v="XN107316753JB"/>
    <s v="N"/>
    <s v="Transport"/>
    <s v="N"/>
    <s v="S"/>
    <s v="NT"/>
    <n v="5.904"/>
    <s v="16"/>
    <n v="9"/>
  </r>
  <r>
    <x v="4"/>
    <s v="0"/>
    <d v="2026-05-29T00:00:00"/>
    <s v="21320"/>
    <s v="34110"/>
    <s v=""/>
    <s v=""/>
    <s v="Servigne Lyliane"/>
    <s v="Laruche"/>
    <s v="999999"/>
    <s v="XN107337237JB"/>
    <s v="N"/>
    <s v="Transport"/>
    <s v="N"/>
    <s v="S"/>
    <s v="NT"/>
    <n v="6.273"/>
    <s v="16"/>
    <n v="9.4"/>
  </r>
  <r>
    <x v="4"/>
    <s v="0"/>
    <d v="2026-05-05T00:00:00"/>
    <s v="21320"/>
    <s v="59930"/>
    <s v=""/>
    <s v=""/>
    <s v="LORIDAN Thomas"/>
    <s v="Laruche"/>
    <s v="999999"/>
    <s v="XR552362573FR"/>
    <s v="N"/>
    <s v="Transport"/>
    <s v="N"/>
    <s v="S"/>
    <s v="NT"/>
    <n v="3.84"/>
    <s v="1S"/>
    <n v="6.9"/>
  </r>
  <r>
    <x v="4"/>
    <s v="0"/>
    <d v="2026-05-15T00:00:00"/>
    <s v="21320"/>
    <s v="75007"/>
    <s v=""/>
    <s v=""/>
    <s v="Nikitina Natalia"/>
    <s v="Laruche"/>
    <s v="999999"/>
    <s v="XR557181326FR"/>
    <s v="N"/>
    <s v="Transport"/>
    <s v="N"/>
    <s v="S"/>
    <s v="NT"/>
    <n v="1.65"/>
    <s v="1S"/>
    <n v="6.3"/>
  </r>
  <r>
    <x v="4"/>
    <s v="0"/>
    <d v="2026-05-18T00:00:00"/>
    <s v="21320"/>
    <s v="75001"/>
    <s v=""/>
    <s v=""/>
    <s v="Loeb Frederic"/>
    <s v="Laruche"/>
    <s v="999999"/>
    <s v="XR557669944FR"/>
    <s v="N"/>
    <s v="Transport"/>
    <s v="N"/>
    <s v="S"/>
    <s v="NT"/>
    <n v="3.51"/>
    <s v="1S"/>
    <n v="6.9"/>
  </r>
  <r>
    <x v="4"/>
    <s v="0"/>
    <d v="2026-05-18T00:00:00"/>
    <s v="21320"/>
    <s v="75001"/>
    <s v=""/>
    <s v=""/>
    <s v="Loeb Frederic"/>
    <s v="Laruche"/>
    <s v="999999"/>
    <s v="XR557669944FR"/>
    <s v="N"/>
    <s v="Supplement domicile prive"/>
    <s v="N"/>
    <m/>
    <s v="NT"/>
    <n v="0"/>
    <s v="1S"/>
    <n v="3.95"/>
  </r>
  <r>
    <x v="4"/>
    <s v="0"/>
    <d v="2026-05-22T00:00:00"/>
    <s v="21320"/>
    <s v="75011"/>
    <s v=""/>
    <s v=""/>
    <s v="Emma Graneri"/>
    <s v="Laruche"/>
    <s v="999999"/>
    <s v="XR560584736FR"/>
    <s v="N"/>
    <s v="Transport"/>
    <s v="N"/>
    <s v="S"/>
    <s v="NT"/>
    <n v="1.462"/>
    <s v="1S"/>
    <n v="6.3"/>
  </r>
  <r>
    <x v="4"/>
    <s v="0"/>
    <d v="2026-05-25T00:00:00"/>
    <s v="21320"/>
    <s v="13001"/>
    <s v=""/>
    <s v=""/>
    <s v="Barras Julie"/>
    <s v="Laruche"/>
    <s v="999999"/>
    <s v="XR561350834FR"/>
    <s v="N"/>
    <s v="Transport"/>
    <s v="N"/>
    <s v="S"/>
    <s v="NT"/>
    <n v="2.05"/>
    <s v="1S"/>
    <n v="6.6"/>
  </r>
  <r>
    <x v="4"/>
    <s v="0"/>
    <d v="2026-05-25T00:00:00"/>
    <s v="21320"/>
    <s v="93320"/>
    <s v=""/>
    <s v=""/>
    <s v="MOHAMED SONIA"/>
    <s v="Laruche"/>
    <s v="999999"/>
    <s v="XR561444457FR"/>
    <s v="N"/>
    <s v="Transport"/>
    <s v="N"/>
    <s v="S"/>
    <s v="NT"/>
    <n v="0.626"/>
    <s v="1S"/>
    <n v="6"/>
  </r>
  <r>
    <x v="4"/>
    <s v="0"/>
    <d v="2026-05-25T00:00:00"/>
    <s v="21320"/>
    <s v="93320"/>
    <s v=""/>
    <s v=""/>
    <s v="MOHAMED SONIA"/>
    <s v="Laruche"/>
    <s v="999999"/>
    <s v="XR561444457FR"/>
    <s v="N"/>
    <s v="Supplement domicile prive"/>
    <s v="N"/>
    <m/>
    <s v="NT"/>
    <n v="0"/>
    <s v="1S"/>
    <n v="3.95"/>
  </r>
  <r>
    <x v="4"/>
    <s v="0"/>
    <d v="2026-05-28T00:00:00"/>
    <s v="21320"/>
    <s v="74200"/>
    <s v=""/>
    <s v=""/>
    <s v="Satoriz Anthy-sur-Leman"/>
    <s v="Laruche"/>
    <s v="26065886"/>
    <s v="XR563408611FR"/>
    <s v="O"/>
    <s v="Transport"/>
    <s v="N"/>
    <s v="S"/>
    <s v="NT"/>
    <n v="12.15"/>
    <s v="1S"/>
    <n v="0"/>
  </r>
  <r>
    <x v="4"/>
    <s v="0"/>
    <d v="2026-05-28T00:00:00"/>
    <s v="21320"/>
    <s v="74200"/>
    <s v=""/>
    <s v=""/>
    <s v="Satoriz Anthy-sur-Leman"/>
    <s v="Laruche"/>
    <s v="26065886"/>
    <s v="XR563408625FR"/>
    <s v="O"/>
    <s v="Transport"/>
    <s v="N"/>
    <s v="S"/>
    <s v="NT"/>
    <n v="9.9"/>
    <s v="1S"/>
    <n v="14.55"/>
  </r>
  <r>
    <x v="4"/>
    <s v="0"/>
    <d v="2026-05-09T00:00:00"/>
    <s v="21320"/>
    <s v="69300"/>
    <s v=""/>
    <s v=""/>
    <s v="2126Y"/>
    <s v="Laruche"/>
    <s v="999999"/>
    <s v="XS435858308FR"/>
    <s v="N"/>
    <s v="Transport"/>
    <s v="N"/>
    <s v="RR"/>
    <s v="NT"/>
    <n v="1.247"/>
    <s v="86"/>
    <n v="0"/>
  </r>
  <r>
    <x v="4"/>
    <s v="0"/>
    <d v="2026-05-09T00:00:00"/>
    <s v="21320"/>
    <s v="69300"/>
    <s v=""/>
    <s v=""/>
    <s v="2126Y"/>
    <s v="Laruche"/>
    <s v="999999"/>
    <s v="XS435858308FR"/>
    <s v="N"/>
    <s v="Supplement Retour Expediteur"/>
    <s v="N"/>
    <s v="RR"/>
    <s v="NT"/>
    <n v="0"/>
    <s v="86"/>
    <n v="9"/>
  </r>
  <r>
    <x v="4"/>
    <s v="0"/>
    <d v="2026-05-20T00:00:00"/>
    <s v="21320"/>
    <s v="06000"/>
    <s v=""/>
    <s v=""/>
    <s v="5966S"/>
    <s v="Laruche"/>
    <s v="999999"/>
    <s v="XS436030291FR"/>
    <s v="N"/>
    <s v="Transport"/>
    <s v="N"/>
    <s v="RR"/>
    <s v="NT"/>
    <n v="5.888"/>
    <s v="86"/>
    <n v="0"/>
  </r>
  <r>
    <x v="4"/>
    <s v="0"/>
    <d v="2026-05-20T00:00:00"/>
    <s v="21320"/>
    <s v="06000"/>
    <s v=""/>
    <s v=""/>
    <s v="5966S"/>
    <s v="Laruche"/>
    <s v="999999"/>
    <s v="XS436030291FR"/>
    <s v="N"/>
    <s v="Supplement Retour Expediteur"/>
    <s v="N"/>
    <s v="RR"/>
    <s v="NT"/>
    <n v="0"/>
    <s v="86"/>
    <n v="9"/>
  </r>
  <r>
    <x v="4"/>
    <s v="0"/>
    <d v="2026-05-13T00:00:00"/>
    <s v="21320"/>
    <s v="70140"/>
    <s v=""/>
    <s v=""/>
    <s v="899AS"/>
    <s v="Laruche"/>
    <s v="999999"/>
    <s v="XS437646561FR"/>
    <s v="N"/>
    <s v="Transport"/>
    <s v="N"/>
    <s v="RR"/>
    <s v="NR"/>
    <n v="4.787"/>
    <s v="86"/>
    <n v="0"/>
  </r>
  <r>
    <x v="4"/>
    <s v="0"/>
    <d v="2026-05-13T00:00:00"/>
    <s v="21320"/>
    <s v="70140"/>
    <s v=""/>
    <s v=""/>
    <s v="899AS"/>
    <s v="Laruche"/>
    <s v="999999"/>
    <s v="XS437646561FR"/>
    <s v="N"/>
    <s v="Supplement Retour Expediteur"/>
    <s v="N"/>
    <s v="RR"/>
    <s v="NR"/>
    <n v="0"/>
    <s v="86"/>
    <n v="9"/>
  </r>
  <r>
    <x v="4"/>
    <s v="0"/>
    <d v="2026-05-04T00:00:00"/>
    <s v="21320"/>
    <s v="35000"/>
    <s v=""/>
    <s v=""/>
    <s v="0839X"/>
    <s v="Laruche"/>
    <s v="999999"/>
    <s v="XS438688041FR"/>
    <s v="N"/>
    <s v="Transport"/>
    <s v="N"/>
    <s v="S"/>
    <s v="NT"/>
    <n v="0.2"/>
    <s v="86"/>
    <n v="4.25"/>
  </r>
  <r>
    <x v="4"/>
    <s v="0"/>
    <d v="2026-05-04T00:00:00"/>
    <s v="21320"/>
    <s v="31280"/>
    <s v=""/>
    <s v=""/>
    <s v="867BX"/>
    <s v="Laruche"/>
    <s v="999999"/>
    <s v="XS438688537FR"/>
    <s v="N"/>
    <s v="Transport"/>
    <s v="N"/>
    <s v="S"/>
    <s v="NT"/>
    <n v="0.26"/>
    <s v="86"/>
    <n v="4.25"/>
  </r>
  <r>
    <x v="4"/>
    <s v="0"/>
    <d v="2026-05-04T00:00:00"/>
    <s v="21320"/>
    <s v="31240"/>
    <s v=""/>
    <s v=""/>
    <s v="9404X"/>
    <s v="Laruche"/>
    <s v="999999"/>
    <s v="XS438690969FR"/>
    <s v="N"/>
    <s v="Transport"/>
    <s v="N"/>
    <s v="S"/>
    <s v="NT"/>
    <n v="4.787"/>
    <s v="86"/>
    <n v="5.88"/>
  </r>
  <r>
    <x v="4"/>
    <s v="0"/>
    <d v="2026-05-04T00:00:00"/>
    <s v="21320"/>
    <s v="74370"/>
    <s v=""/>
    <s v=""/>
    <s v="0763X"/>
    <s v="Laruche"/>
    <s v="999999"/>
    <s v="XS438691690FR"/>
    <s v="N"/>
    <s v="Transport"/>
    <s v="N"/>
    <s v="S"/>
    <s v="NT"/>
    <n v="4.427"/>
    <s v="86"/>
    <n v="5.88"/>
  </r>
  <r>
    <x v="4"/>
    <s v="0"/>
    <d v="2026-05-04T00:00:00"/>
    <s v="21320"/>
    <s v="69160"/>
    <s v=""/>
    <s v=""/>
    <s v="0762V"/>
    <s v="Laruche"/>
    <s v="999999"/>
    <s v="XS438692868FR"/>
    <s v="N"/>
    <s v="Transport"/>
    <s v="N"/>
    <s v="S"/>
    <s v="NT"/>
    <n v="0.588"/>
    <s v="86"/>
    <n v="4.25"/>
  </r>
  <r>
    <x v="4"/>
    <s v="0"/>
    <d v="2026-05-04T00:00:00"/>
    <s v="21320"/>
    <s v="06250"/>
    <s v=""/>
    <s v=""/>
    <s v="274GA"/>
    <s v="Laruche"/>
    <s v="999999"/>
    <s v="XS438694930FR"/>
    <s v="N"/>
    <s v="Transport"/>
    <s v="N"/>
    <s v="S"/>
    <s v="NT"/>
    <n v="4.638"/>
    <s v="86"/>
    <n v="5.88"/>
  </r>
  <r>
    <x v="4"/>
    <s v="0"/>
    <d v="2026-05-04T00:00:00"/>
    <s v="21320"/>
    <s v="86000"/>
    <s v=""/>
    <s v=""/>
    <s v="5923U"/>
    <s v="Laruche"/>
    <s v="999999"/>
    <s v="XS438696096FR"/>
    <s v="N"/>
    <s v="Transport"/>
    <s v="N"/>
    <s v="S"/>
    <s v="NT"/>
    <n v="6.412"/>
    <s v="86"/>
    <n v="6.9"/>
  </r>
  <r>
    <x v="4"/>
    <s v="0"/>
    <d v="2026-05-04T00:00:00"/>
    <s v="21320"/>
    <s v="75018"/>
    <s v=""/>
    <s v=""/>
    <s v="1656Y"/>
    <s v="Laruche"/>
    <s v="999999"/>
    <s v="XS438697817FR"/>
    <s v="N"/>
    <s v="Transport"/>
    <s v="N"/>
    <s v="S"/>
    <s v="NT"/>
    <n v="0.1"/>
    <s v="86"/>
    <n v="4.25"/>
  </r>
  <r>
    <x v="4"/>
    <s v="0"/>
    <d v="2026-05-04T00:00:00"/>
    <s v="21320"/>
    <s v="42340"/>
    <s v=""/>
    <s v=""/>
    <s v="8801S"/>
    <s v="Laruche"/>
    <s v="999999"/>
    <s v="XS438700785FR"/>
    <s v="N"/>
    <s v="Transport"/>
    <s v="N"/>
    <s v="S"/>
    <s v="NT"/>
    <n v="0.14"/>
    <s v="86"/>
    <n v="4.25"/>
  </r>
  <r>
    <x v="4"/>
    <s v="0"/>
    <d v="2026-05-04T00:00:00"/>
    <s v="21320"/>
    <s v="87270"/>
    <s v=""/>
    <s v=""/>
    <s v="6037X"/>
    <s v="Laruche"/>
    <s v="999999"/>
    <s v="XS438714492FR"/>
    <s v="N"/>
    <s v="Transport"/>
    <s v="N"/>
    <s v="S"/>
    <s v="NT"/>
    <n v="4.787"/>
    <s v="86"/>
    <n v="5.88"/>
  </r>
  <r>
    <x v="4"/>
    <s v="0"/>
    <d v="2026-05-04T00:00:00"/>
    <s v="21320"/>
    <s v="77600"/>
    <s v=""/>
    <s v=""/>
    <s v="0924X"/>
    <s v="Laruche"/>
    <s v="999999"/>
    <s v="XS438723636FR"/>
    <s v="N"/>
    <s v="Transport"/>
    <s v="N"/>
    <s v="S"/>
    <s v="NT"/>
    <n v="0.09"/>
    <s v="86"/>
    <n v="4.25"/>
  </r>
  <r>
    <x v="4"/>
    <s v="0"/>
    <d v="2026-05-04T00:00:00"/>
    <s v="21320"/>
    <s v="75018"/>
    <s v=""/>
    <s v=""/>
    <s v="1648Y"/>
    <s v="Laruche"/>
    <s v="999999"/>
    <s v="XS438725420FR"/>
    <s v="N"/>
    <s v="Transport"/>
    <s v="N"/>
    <s v="S"/>
    <s v="NT"/>
    <n v="0.22"/>
    <s v="86"/>
    <n v="4.25"/>
  </r>
  <r>
    <x v="4"/>
    <s v="0"/>
    <d v="2026-05-04T00:00:00"/>
    <s v="21320"/>
    <s v="67500"/>
    <s v=""/>
    <s v=""/>
    <s v="7268U"/>
    <s v="Laruche"/>
    <s v="999999"/>
    <s v="XS438731558FR"/>
    <s v="N"/>
    <s v="Transport"/>
    <s v="N"/>
    <s v="S"/>
    <s v="NT"/>
    <n v="0.1"/>
    <s v="86"/>
    <n v="4.25"/>
  </r>
  <r>
    <x v="4"/>
    <s v="0"/>
    <d v="2026-05-04T00:00:00"/>
    <s v="21320"/>
    <s v="13300"/>
    <s v=""/>
    <s v=""/>
    <s v="0007C"/>
    <s v="Laruche"/>
    <s v="999999"/>
    <s v="XS438732385FR"/>
    <s v="N"/>
    <s v="Transport"/>
    <s v="N"/>
    <s v="S"/>
    <s v="NT"/>
    <n v="0.01"/>
    <s v="86"/>
    <n v="4.25"/>
  </r>
  <r>
    <x v="4"/>
    <s v="0"/>
    <d v="2026-05-04T00:00:00"/>
    <s v="21320"/>
    <s v="78500"/>
    <s v=""/>
    <s v=""/>
    <s v="905BX"/>
    <s v="Laruche"/>
    <s v="999999"/>
    <s v="XS438732655FR"/>
    <s v="N"/>
    <s v="Transport"/>
    <s v="N"/>
    <s v="S"/>
    <s v="NT"/>
    <n v="0.22"/>
    <s v="86"/>
    <n v="4.25"/>
  </r>
  <r>
    <x v="4"/>
    <s v="0"/>
    <d v="2026-05-04T00:00:00"/>
    <s v="21320"/>
    <s v="38138"/>
    <s v=""/>
    <s v=""/>
    <s v="3445X"/>
    <s v="Laruche"/>
    <s v="999999"/>
    <s v="XS438733545FR"/>
    <s v="N"/>
    <s v="Transport"/>
    <s v="N"/>
    <s v="S"/>
    <s v="NT"/>
    <n v="5.544"/>
    <s v="86"/>
    <n v="6.39"/>
  </r>
  <r>
    <x v="4"/>
    <s v="0"/>
    <d v="2026-05-04T00:00:00"/>
    <s v="21320"/>
    <s v="75012"/>
    <s v=""/>
    <s v=""/>
    <s v="289DA"/>
    <s v="Laruche"/>
    <s v="999999"/>
    <s v="XS438734695FR"/>
    <s v="N"/>
    <s v="Transport"/>
    <s v="N"/>
    <s v="S"/>
    <s v="NT"/>
    <n v="0.17"/>
    <s v="86"/>
    <n v="4.25"/>
  </r>
  <r>
    <x v="4"/>
    <s v="0"/>
    <d v="2026-05-04T00:00:00"/>
    <s v="21320"/>
    <s v="76000"/>
    <s v=""/>
    <s v=""/>
    <s v="936DA"/>
    <s v="Laruche"/>
    <s v="999999"/>
    <s v="XS438735223FR"/>
    <s v="N"/>
    <s v="Transport"/>
    <s v="N"/>
    <s v="S"/>
    <s v="NT"/>
    <n v="4.638"/>
    <s v="86"/>
    <n v="5.88"/>
  </r>
  <r>
    <x v="4"/>
    <s v="0"/>
    <d v="2026-05-04T00:00:00"/>
    <s v="21320"/>
    <s v="75008"/>
    <s v=""/>
    <s v=""/>
    <s v="668CY"/>
    <s v="Laruche"/>
    <s v="999999"/>
    <s v="XS438738088FR"/>
    <s v="N"/>
    <s v="Transport"/>
    <s v="N"/>
    <s v="S"/>
    <s v="NT"/>
    <n v="4.638"/>
    <s v="86"/>
    <n v="5.88"/>
  </r>
  <r>
    <x v="4"/>
    <s v="0"/>
    <d v="2026-05-04T00:00:00"/>
    <s v="21320"/>
    <s v="94100"/>
    <s v=""/>
    <s v=""/>
    <s v="258CM"/>
    <s v="Laruche"/>
    <s v="999999"/>
    <s v="XS439096717FR"/>
    <s v="N"/>
    <s v="Transport"/>
    <s v="N"/>
    <s v="S"/>
    <s v="NT"/>
    <n v="0.49"/>
    <s v="86"/>
    <n v="4.25"/>
  </r>
  <r>
    <x v="4"/>
    <s v="0"/>
    <d v="2026-05-04T00:00:00"/>
    <s v="21320"/>
    <s v="67440"/>
    <s v=""/>
    <s v=""/>
    <s v="5446X"/>
    <s v="Laruche"/>
    <s v="999999"/>
    <s v="XS439097332FR"/>
    <s v="N"/>
    <s v="Transport"/>
    <s v="N"/>
    <s v="S"/>
    <s v="NT"/>
    <n v="0.07000000000000001"/>
    <s v="86"/>
    <n v="4.25"/>
  </r>
  <r>
    <x v="4"/>
    <s v="0"/>
    <d v="2026-05-04T00:00:00"/>
    <s v="21320"/>
    <s v="62610"/>
    <s v=""/>
    <s v=""/>
    <s v="3326V"/>
    <s v="Laruche"/>
    <s v="999999"/>
    <s v="XS439098029FR"/>
    <s v="N"/>
    <s v="Transport"/>
    <s v="N"/>
    <s v="S"/>
    <s v="NT"/>
    <n v="0.15"/>
    <s v="86"/>
    <n v="4.25"/>
  </r>
  <r>
    <x v="4"/>
    <s v="0"/>
    <d v="2026-05-04T00:00:00"/>
    <s v="21320"/>
    <s v="01500"/>
    <s v=""/>
    <s v=""/>
    <s v="159CY"/>
    <s v="Laruche"/>
    <s v="999999"/>
    <s v="XS439107644FR"/>
    <s v="N"/>
    <s v="Transport"/>
    <s v="N"/>
    <s v="S"/>
    <s v="NT"/>
    <n v="1.47"/>
    <s v="86"/>
    <n v="4.58"/>
  </r>
  <r>
    <x v="4"/>
    <s v="0"/>
    <d v="2026-05-04T00:00:00"/>
    <s v="21320"/>
    <s v="49240"/>
    <s v=""/>
    <s v=""/>
    <s v="8001X"/>
    <s v="Laruche"/>
    <s v="999999"/>
    <s v="XS439108137FR"/>
    <s v="N"/>
    <s v="Transport"/>
    <s v="N"/>
    <s v="S"/>
    <s v="NT"/>
    <n v="0.09"/>
    <s v="86"/>
    <n v="4.25"/>
  </r>
  <r>
    <x v="4"/>
    <s v="0"/>
    <d v="2026-05-04T00:00:00"/>
    <s v="21320"/>
    <s v="75011"/>
    <s v=""/>
    <s v=""/>
    <s v="189AG"/>
    <s v="Laruche"/>
    <s v="999999"/>
    <s v="XS439114089FR"/>
    <s v="N"/>
    <s v="Transport"/>
    <s v="N"/>
    <s v="S"/>
    <s v="NT"/>
    <n v="0.18"/>
    <s v="86"/>
    <n v="4.25"/>
  </r>
  <r>
    <x v="4"/>
    <s v="0"/>
    <d v="2026-05-04T00:00:00"/>
    <s v="21320"/>
    <s v="35360"/>
    <s v=""/>
    <s v=""/>
    <s v="1764V"/>
    <s v="Laruche"/>
    <s v="999999"/>
    <s v="XS439115637FR"/>
    <s v="N"/>
    <s v="Transport"/>
    <s v="N"/>
    <s v="S"/>
    <s v="NT"/>
    <n v="0.18"/>
    <s v="86"/>
    <n v="4.25"/>
  </r>
  <r>
    <x v="4"/>
    <s v="0"/>
    <d v="2026-05-04T00:00:00"/>
    <s v="21320"/>
    <s v="69200"/>
    <s v=""/>
    <s v=""/>
    <s v="330LA"/>
    <s v="Laruche"/>
    <s v="999999"/>
    <s v="XS439116558FR"/>
    <s v="N"/>
    <s v="Transport"/>
    <s v="N"/>
    <s v="S"/>
    <s v="NT"/>
    <n v="0.02"/>
    <s v="86"/>
    <n v="4.25"/>
  </r>
  <r>
    <x v="4"/>
    <s v="0"/>
    <d v="2026-05-04T00:00:00"/>
    <s v="21320"/>
    <s v="69200"/>
    <s v=""/>
    <s v=""/>
    <s v="330LA"/>
    <s v="Laruche"/>
    <s v="999999"/>
    <s v="XS439116558FR"/>
    <s v="N"/>
    <s v="Supplement Retour Expediteur"/>
    <s v="N"/>
    <m/>
    <s v="NT"/>
    <n v="0"/>
    <s v="86"/>
    <n v="9"/>
  </r>
  <r>
    <x v="4"/>
    <s v="0"/>
    <d v="2026-05-04T00:00:00"/>
    <s v="21320"/>
    <s v="03390"/>
    <s v=""/>
    <s v=""/>
    <s v="5202S"/>
    <s v="Laruche"/>
    <s v="999999"/>
    <s v="XS439123576FR"/>
    <s v="N"/>
    <s v="Transport"/>
    <s v="N"/>
    <s v="S"/>
    <s v="NT"/>
    <n v="0.17"/>
    <s v="86"/>
    <n v="4.25"/>
  </r>
  <r>
    <x v="4"/>
    <s v="0"/>
    <d v="2026-05-04T00:00:00"/>
    <s v="21320"/>
    <s v="29860"/>
    <s v=""/>
    <s v=""/>
    <s v="187CX"/>
    <s v="Laruche"/>
    <s v="999999"/>
    <s v="XS439123810FR"/>
    <s v="N"/>
    <s v="Transport"/>
    <s v="N"/>
    <s v="S"/>
    <s v="NT"/>
    <n v="0.12"/>
    <s v="86"/>
    <n v="4.25"/>
  </r>
  <r>
    <x v="4"/>
    <s v="0"/>
    <d v="2026-05-05T00:00:00"/>
    <s v="21320"/>
    <s v="44450"/>
    <s v=""/>
    <s v=""/>
    <s v="9839O"/>
    <s v="Laruche"/>
    <s v="999999"/>
    <s v="XS439362355FR"/>
    <s v="N"/>
    <s v="Transport"/>
    <s v="N"/>
    <s v="S"/>
    <s v="NT"/>
    <n v="4.678"/>
    <s v="86"/>
    <n v="5.88"/>
  </r>
  <r>
    <x v="4"/>
    <s v="0"/>
    <d v="2026-05-05T00:00:00"/>
    <s v="21320"/>
    <s v="01280"/>
    <s v=""/>
    <s v=""/>
    <s v="0517X"/>
    <s v="Laruche"/>
    <s v="999999"/>
    <s v="XS439363792FR"/>
    <s v="N"/>
    <s v="Transport"/>
    <s v="N"/>
    <s v="S"/>
    <s v="NT"/>
    <n v="4.532"/>
    <s v="86"/>
    <n v="5.88"/>
  </r>
  <r>
    <x v="4"/>
    <s v="0"/>
    <d v="2026-05-05T00:00:00"/>
    <s v="21320"/>
    <s v="38400"/>
    <s v=""/>
    <s v=""/>
    <s v="6762B"/>
    <s v="Laruche"/>
    <s v="999999"/>
    <s v="XS439364909FR"/>
    <s v="N"/>
    <s v="Transport"/>
    <s v="N"/>
    <s v="S"/>
    <s v="NT"/>
    <n v="4.638"/>
    <s v="86"/>
    <n v="5.88"/>
  </r>
  <r>
    <x v="4"/>
    <s v="0"/>
    <d v="2026-05-05T00:00:00"/>
    <s v="21320"/>
    <s v="01300"/>
    <s v=""/>
    <s v=""/>
    <s v="784CV"/>
    <s v="Laruche"/>
    <s v="999999"/>
    <s v="XS439365507FR"/>
    <s v="N"/>
    <s v="Transport"/>
    <s v="N"/>
    <s v="S"/>
    <s v="NT"/>
    <n v="5.904"/>
    <s v="86"/>
    <n v="6.39"/>
  </r>
  <r>
    <x v="4"/>
    <s v="0"/>
    <d v="2026-05-05T00:00:00"/>
    <s v="21320"/>
    <s v="93300"/>
    <s v=""/>
    <s v=""/>
    <s v="7638S"/>
    <s v="Laruche"/>
    <s v="999999"/>
    <s v="XS439520705FR"/>
    <s v="N"/>
    <s v="Transport"/>
    <s v="N"/>
    <s v="S"/>
    <s v="NT"/>
    <n v="0.09"/>
    <s v="86"/>
    <n v="4.25"/>
  </r>
  <r>
    <x v="4"/>
    <s v="0"/>
    <d v="2026-05-05T00:00:00"/>
    <s v="21320"/>
    <s v="75006"/>
    <s v=""/>
    <s v=""/>
    <s v="9061S"/>
    <s v="Laruche"/>
    <s v="999999"/>
    <s v="XS439633146FR"/>
    <s v="N"/>
    <s v="Transport"/>
    <s v="N"/>
    <s v="S"/>
    <s v="NT"/>
    <n v="5.904"/>
    <s v="86"/>
    <n v="6.39"/>
  </r>
  <r>
    <x v="4"/>
    <s v="0"/>
    <d v="2026-05-06T00:00:00"/>
    <s v="21320"/>
    <s v="67500"/>
    <s v=""/>
    <s v=""/>
    <s v="7268U"/>
    <s v="Laruche"/>
    <s v="999999"/>
    <s v="XS439833641FR"/>
    <s v="N"/>
    <s v="Transport"/>
    <s v="N"/>
    <s v="S"/>
    <s v="NT"/>
    <n v="0.11"/>
    <s v="86"/>
    <n v="4.25"/>
  </r>
  <r>
    <x v="4"/>
    <s v="0"/>
    <d v="2026-05-06T00:00:00"/>
    <s v="21320"/>
    <s v="29150"/>
    <s v=""/>
    <s v=""/>
    <s v="3317U"/>
    <s v="Laruche"/>
    <s v="999999"/>
    <s v="XS440002385FR"/>
    <s v="N"/>
    <s v="Transport"/>
    <s v="N"/>
    <s v="S"/>
    <s v="NT"/>
    <n v="4.678"/>
    <s v="86"/>
    <n v="5.88"/>
  </r>
  <r>
    <x v="4"/>
    <s v="0"/>
    <d v="2026-05-06T00:00:00"/>
    <s v="21320"/>
    <s v="21130"/>
    <s v=""/>
    <s v=""/>
    <s v="1901U"/>
    <s v="Laruche"/>
    <s v="999999"/>
    <s v="XS440063747FR"/>
    <s v="N"/>
    <s v="Transport"/>
    <s v="N"/>
    <s v="S"/>
    <s v="ND"/>
    <n v="2.335"/>
    <s v="86"/>
    <n v="4.96"/>
  </r>
  <r>
    <x v="4"/>
    <s v="0"/>
    <d v="2026-05-06T00:00:00"/>
    <s v="21320"/>
    <s v="12000"/>
    <s v=""/>
    <s v=""/>
    <s v="8136W"/>
    <s v="commande n°1364"/>
    <s v="999999"/>
    <s v="XS440107010FR"/>
    <s v="N"/>
    <s v="Transport"/>
    <s v="N"/>
    <s v="S"/>
    <s v="NT"/>
    <n v="0.02"/>
    <s v="86"/>
    <n v="4.25"/>
  </r>
  <r>
    <x v="4"/>
    <s v="0"/>
    <d v="2026-05-06T00:00:00"/>
    <s v="21320"/>
    <s v="87350"/>
    <s v=""/>
    <s v=""/>
    <s v="4813Y"/>
    <s v="commande n°1367"/>
    <s v="999999"/>
    <s v="XS440108151FR"/>
    <s v="N"/>
    <s v="Transport"/>
    <s v="N"/>
    <s v="S"/>
    <s v="NT"/>
    <n v="0.02"/>
    <s v="86"/>
    <n v="4.25"/>
  </r>
  <r>
    <x v="4"/>
    <s v="0"/>
    <d v="2026-05-06T00:00:00"/>
    <s v="21320"/>
    <s v="21230"/>
    <s v=""/>
    <s v=""/>
    <s v="561AE"/>
    <s v="commande n°1369"/>
    <s v="999999"/>
    <s v="XS440109015FR"/>
    <s v="N"/>
    <s v="Transport"/>
    <s v="N"/>
    <s v="S"/>
    <s v="ND"/>
    <n v="0.01"/>
    <s v="86"/>
    <n v="4.25"/>
  </r>
  <r>
    <x v="4"/>
    <s v="0"/>
    <d v="2026-05-06T00:00:00"/>
    <s v="21320"/>
    <s v="54600"/>
    <s v=""/>
    <s v=""/>
    <s v="0521X"/>
    <s v="Laruche"/>
    <s v="999999"/>
    <s v="XS440110416FR"/>
    <s v="N"/>
    <s v="Transport"/>
    <s v="N"/>
    <s v="S"/>
    <s v="NT"/>
    <n v="0.12"/>
    <s v="86"/>
    <n v="4.25"/>
  </r>
  <r>
    <x v="4"/>
    <s v="0"/>
    <d v="2026-05-06T00:00:00"/>
    <s v="21320"/>
    <s v="25770"/>
    <s v=""/>
    <s v=""/>
    <s v="0521U"/>
    <s v="Laruche"/>
    <s v="999999"/>
    <s v="XS440112774FR"/>
    <s v="N"/>
    <s v="Transport"/>
    <s v="N"/>
    <s v="S"/>
    <s v="NT"/>
    <n v="4.678"/>
    <s v="86"/>
    <n v="5.88"/>
  </r>
  <r>
    <x v="4"/>
    <s v="0"/>
    <d v="2026-05-07T00:00:00"/>
    <s v="21320"/>
    <s v="91190"/>
    <s v=""/>
    <s v=""/>
    <s v="4262S"/>
    <s v="Laruche"/>
    <s v="999999"/>
    <s v="XS440265608FR"/>
    <s v="N"/>
    <s v="Transport"/>
    <s v="N"/>
    <s v="S"/>
    <s v="NT"/>
    <n v="4.532"/>
    <s v="86"/>
    <n v="5.88"/>
  </r>
  <r>
    <x v="4"/>
    <s v="0"/>
    <d v="2026-05-07T00:00:00"/>
    <s v="21320"/>
    <s v="69008"/>
    <s v=""/>
    <s v=""/>
    <s v="7741O"/>
    <s v="Laruche"/>
    <s v="999999"/>
    <s v="XS440438895FR"/>
    <s v="N"/>
    <s v="Transport"/>
    <s v="N"/>
    <s v="S"/>
    <s v="NT"/>
    <n v="1.53"/>
    <s v="86"/>
    <n v="4.58"/>
  </r>
  <r>
    <x v="4"/>
    <s v="0"/>
    <d v="2026-05-07T00:00:00"/>
    <s v="21320"/>
    <s v="77550"/>
    <s v=""/>
    <s v=""/>
    <s v="696CX"/>
    <s v="Laruche"/>
    <s v="999999"/>
    <s v="XS440439493FR"/>
    <s v="N"/>
    <s v="Transport"/>
    <s v="N"/>
    <s v="S"/>
    <s v="NT"/>
    <n v="0.02"/>
    <s v="86"/>
    <n v="4.25"/>
  </r>
  <r>
    <x v="4"/>
    <s v="0"/>
    <d v="2026-05-11T00:00:00"/>
    <s v="21320"/>
    <s v="21700"/>
    <s v=""/>
    <s v=""/>
    <s v="0657X"/>
    <s v="Laruche"/>
    <s v="999999"/>
    <s v="XS441044174FR"/>
    <s v="N"/>
    <s v="Transport"/>
    <s v="N"/>
    <s v="S"/>
    <s v="ND"/>
    <n v="0.02"/>
    <s v="86"/>
    <n v="4.25"/>
  </r>
  <r>
    <x v="4"/>
    <s v="0"/>
    <d v="2026-05-11T00:00:00"/>
    <s v="21320"/>
    <s v="38080"/>
    <s v=""/>
    <s v=""/>
    <s v="247BX"/>
    <s v="Laruche"/>
    <s v="999999"/>
    <s v="XS441048176FR"/>
    <s v="N"/>
    <s v="Transport"/>
    <s v="N"/>
    <s v="S"/>
    <s v="NT"/>
    <n v="7.79"/>
    <s v="86"/>
    <n v="7.41"/>
  </r>
  <r>
    <x v="4"/>
    <s v="0"/>
    <d v="2026-05-11T00:00:00"/>
    <s v="21320"/>
    <s v="31110"/>
    <s v=""/>
    <s v=""/>
    <s v="4555V"/>
    <s v="Laruche"/>
    <s v="999999"/>
    <s v="XS441057252FR"/>
    <s v="N"/>
    <s v="Transport"/>
    <s v="N"/>
    <s v="S"/>
    <s v="NT"/>
    <n v="4.787"/>
    <s v="86"/>
    <n v="5.88"/>
  </r>
  <r>
    <x v="4"/>
    <s v="0"/>
    <d v="2026-05-11T00:00:00"/>
    <s v="21320"/>
    <s v="31110"/>
    <s v=""/>
    <s v=""/>
    <s v="4555V"/>
    <s v="Laruche"/>
    <s v="999999"/>
    <s v="XS441057252FR"/>
    <s v="N"/>
    <s v="Zones Difficiles d'accès"/>
    <s v="N"/>
    <m/>
    <s v="NT"/>
    <n v="0"/>
    <s v="86"/>
    <n v="5"/>
  </r>
  <r>
    <x v="4"/>
    <s v="0"/>
    <d v="2026-05-11T00:00:00"/>
    <s v="21320"/>
    <s v="01202"/>
    <s v=""/>
    <s v=""/>
    <s v="0517X"/>
    <s v="Laruche"/>
    <s v="999999"/>
    <s v="XS441059324FR"/>
    <s v="N"/>
    <s v="Transport"/>
    <s v="N"/>
    <s v="S"/>
    <s v="NT"/>
    <n v="4.787"/>
    <s v="86"/>
    <n v="5.88"/>
  </r>
  <r>
    <x v="4"/>
    <s v="0"/>
    <d v="2026-05-11T00:00:00"/>
    <s v="21320"/>
    <s v="01202"/>
    <s v=""/>
    <s v=""/>
    <s v="0517X"/>
    <s v="Laruche"/>
    <s v="999999"/>
    <s v="XS441059324FR"/>
    <s v="N"/>
    <s v="Supplement Retour Expediteur"/>
    <s v="N"/>
    <m/>
    <s v="NT"/>
    <n v="0"/>
    <s v="86"/>
    <n v="9"/>
  </r>
  <r>
    <x v="4"/>
    <s v="0"/>
    <d v="2026-05-11T00:00:00"/>
    <s v="21320"/>
    <s v="31110"/>
    <s v=""/>
    <s v=""/>
    <s v="4555V"/>
    <s v="Laruche"/>
    <s v="999999"/>
    <s v="XS441061858FR"/>
    <s v="N"/>
    <s v="Transport"/>
    <s v="N"/>
    <s v="S"/>
    <s v="NT"/>
    <n v="6.691"/>
    <s v="86"/>
    <n v="6.9"/>
  </r>
  <r>
    <x v="4"/>
    <s v="0"/>
    <d v="2026-05-11T00:00:00"/>
    <s v="21320"/>
    <s v="31110"/>
    <s v=""/>
    <s v=""/>
    <s v="4555V"/>
    <s v="Laruche"/>
    <s v="999999"/>
    <s v="XS441061858FR"/>
    <s v="N"/>
    <s v="Zones Difficiles d'accès"/>
    <s v="N"/>
    <m/>
    <s v="NT"/>
    <n v="0"/>
    <s v="86"/>
    <n v="5"/>
  </r>
  <r>
    <x v="4"/>
    <s v="0"/>
    <d v="2026-05-11T00:00:00"/>
    <s v="21320"/>
    <s v="93400"/>
    <s v=""/>
    <s v=""/>
    <s v="2857V"/>
    <s v="Laruche"/>
    <s v="999999"/>
    <s v="XS441063964FR"/>
    <s v="N"/>
    <s v="Transport"/>
    <s v="N"/>
    <s v="S"/>
    <s v="NT"/>
    <n v="0.25"/>
    <s v="86"/>
    <n v="4.25"/>
  </r>
  <r>
    <x v="4"/>
    <s v="0"/>
    <d v="2026-05-11T00:00:00"/>
    <s v="21320"/>
    <s v="68230"/>
    <s v=""/>
    <s v=""/>
    <s v="4681V"/>
    <s v="Laruche"/>
    <s v="999999"/>
    <s v="XS441064593FR"/>
    <s v="N"/>
    <s v="Transport"/>
    <s v="N"/>
    <s v="S"/>
    <s v="NT"/>
    <n v="0.14"/>
    <s v="86"/>
    <n v="4.25"/>
  </r>
  <r>
    <x v="4"/>
    <s v="0"/>
    <d v="2026-05-11T00:00:00"/>
    <s v="21320"/>
    <s v="75015"/>
    <s v=""/>
    <s v=""/>
    <s v="7854O"/>
    <s v="Laruche"/>
    <s v="999999"/>
    <s v="XS441065470FR"/>
    <s v="N"/>
    <s v="Transport"/>
    <s v="N"/>
    <s v="S"/>
    <s v="NT"/>
    <n v="4.638"/>
    <s v="86"/>
    <n v="5.88"/>
  </r>
  <r>
    <x v="4"/>
    <s v="0"/>
    <d v="2026-05-11T00:00:00"/>
    <s v="21320"/>
    <s v="31500"/>
    <s v=""/>
    <s v=""/>
    <s v="434AN"/>
    <s v="Laruche"/>
    <s v="999999"/>
    <s v="XS441066577FR"/>
    <s v="N"/>
    <s v="Transport"/>
    <s v="N"/>
    <s v="S"/>
    <s v="NT"/>
    <n v="6.035"/>
    <s v="86"/>
    <n v="6.9"/>
  </r>
  <r>
    <x v="4"/>
    <s v="0"/>
    <d v="2026-05-11T00:00:00"/>
    <s v="21320"/>
    <s v="75015"/>
    <s v=""/>
    <s v=""/>
    <s v="6822X"/>
    <s v="Laruche"/>
    <s v="999999"/>
    <s v="XS441067161FR"/>
    <s v="N"/>
    <s v="Transport"/>
    <s v="N"/>
    <s v="S"/>
    <s v="NT"/>
    <n v="7.194"/>
    <s v="86"/>
    <n v="7.41"/>
  </r>
  <r>
    <x v="4"/>
    <s v="0"/>
    <d v="2026-05-11T00:00:00"/>
    <s v="21320"/>
    <s v="13006"/>
    <s v=""/>
    <s v=""/>
    <s v="771BN"/>
    <s v="Laruche"/>
    <s v="999999"/>
    <s v="XS441067728FR"/>
    <s v="N"/>
    <s v="Transport"/>
    <s v="N"/>
    <s v="S"/>
    <s v="NT"/>
    <n v="0.918"/>
    <s v="86"/>
    <n v="4.25"/>
  </r>
  <r>
    <x v="4"/>
    <s v="0"/>
    <d v="2026-05-11T00:00:00"/>
    <s v="21320"/>
    <s v="64250"/>
    <s v=""/>
    <s v=""/>
    <s v="585AB"/>
    <s v="Laruche"/>
    <s v="999999"/>
    <s v="XS441068462FR"/>
    <s v="N"/>
    <s v="Transport"/>
    <s v="N"/>
    <s v="S"/>
    <s v="NT"/>
    <n v="1.555"/>
    <s v="86"/>
    <n v="4.58"/>
  </r>
  <r>
    <x v="4"/>
    <s v="0"/>
    <d v="2026-05-11T00:00:00"/>
    <s v="21320"/>
    <s v="91150"/>
    <s v=""/>
    <s v=""/>
    <s v="748CX"/>
    <s v="Laruche"/>
    <s v="999999"/>
    <s v="XS441069689FR"/>
    <s v="N"/>
    <s v="Transport"/>
    <s v="N"/>
    <s v="S"/>
    <s v="NT"/>
    <n v="1.568"/>
    <s v="86"/>
    <n v="4.58"/>
  </r>
  <r>
    <x v="4"/>
    <s v="0"/>
    <d v="2026-05-11T00:00:00"/>
    <s v="21320"/>
    <s v="92800"/>
    <s v=""/>
    <s v=""/>
    <s v="5563P"/>
    <s v="Laruche"/>
    <s v="999999"/>
    <s v="XS441070280FR"/>
    <s v="N"/>
    <s v="Transport"/>
    <s v="N"/>
    <s v="S"/>
    <s v="NT"/>
    <n v="4.532"/>
    <s v="86"/>
    <n v="5.88"/>
  </r>
  <r>
    <x v="4"/>
    <s v="0"/>
    <d v="2026-05-11T00:00:00"/>
    <s v="21320"/>
    <s v="56470"/>
    <s v=""/>
    <s v=""/>
    <s v="242DX"/>
    <s v="Laruche"/>
    <s v="999999"/>
    <s v="XS441071245FR"/>
    <s v="N"/>
    <s v="Transport"/>
    <s v="N"/>
    <s v="S"/>
    <s v="NT"/>
    <n v="0.96"/>
    <s v="86"/>
    <n v="4.25"/>
  </r>
  <r>
    <x v="4"/>
    <s v="0"/>
    <d v="2026-05-11T00:00:00"/>
    <s v="21320"/>
    <s v="41350"/>
    <s v=""/>
    <s v=""/>
    <s v="5803X"/>
    <s v="Laruche"/>
    <s v="999999"/>
    <s v="XS441075463FR"/>
    <s v="N"/>
    <s v="Transport"/>
    <s v="N"/>
    <s v="S"/>
    <s v="NT"/>
    <n v="4.678"/>
    <s v="86"/>
    <n v="5.88"/>
  </r>
  <r>
    <x v="4"/>
    <s v="0"/>
    <d v="2026-05-11T00:00:00"/>
    <s v="21320"/>
    <s v="54770"/>
    <s v=""/>
    <s v=""/>
    <s v="588BX"/>
    <s v="Laruche"/>
    <s v="999999"/>
    <s v="XS441076194FR"/>
    <s v="N"/>
    <s v="Transport"/>
    <s v="N"/>
    <s v="S"/>
    <s v="NT"/>
    <n v="0.853"/>
    <s v="86"/>
    <n v="4.25"/>
  </r>
  <r>
    <x v="4"/>
    <s v="0"/>
    <d v="2026-05-11T00:00:00"/>
    <s v="21320"/>
    <s v="56000"/>
    <s v=""/>
    <s v=""/>
    <s v="5024R"/>
    <s v="Laruche"/>
    <s v="999999"/>
    <s v="XS441078164FR"/>
    <s v="N"/>
    <s v="Transport"/>
    <s v="N"/>
    <s v="S"/>
    <s v="NT"/>
    <n v="0.41"/>
    <s v="86"/>
    <n v="4.25"/>
  </r>
  <r>
    <x v="4"/>
    <s v="0"/>
    <d v="2026-05-11T00:00:00"/>
    <s v="21320"/>
    <s v="91800"/>
    <s v=""/>
    <s v=""/>
    <s v="7941O"/>
    <s v="Laruche"/>
    <s v="999999"/>
    <s v="XS441083235FR"/>
    <s v="N"/>
    <s v="Transport"/>
    <s v="N"/>
    <s v="S"/>
    <s v="NT"/>
    <n v="4.787"/>
    <s v="86"/>
    <n v="5.88"/>
  </r>
  <r>
    <x v="4"/>
    <s v="0"/>
    <d v="2026-05-11T00:00:00"/>
    <s v="21320"/>
    <s v="33370"/>
    <s v=""/>
    <s v=""/>
    <s v="288BS"/>
    <s v="Laruche"/>
    <s v="999999"/>
    <s v="XS441085219FR"/>
    <s v="N"/>
    <s v="Transport"/>
    <s v="N"/>
    <s v="S"/>
    <s v="NT"/>
    <n v="4.403"/>
    <s v="86"/>
    <n v="5.88"/>
  </r>
  <r>
    <x v="4"/>
    <s v="0"/>
    <d v="2026-05-11T00:00:00"/>
    <s v="21320"/>
    <s v="74370"/>
    <s v=""/>
    <s v=""/>
    <s v="8140X"/>
    <s v="Laruche"/>
    <s v="999999"/>
    <s v="XS441087271FR"/>
    <s v="N"/>
    <s v="Transport"/>
    <s v="N"/>
    <s v="S"/>
    <s v="NT"/>
    <n v="1.488"/>
    <s v="86"/>
    <n v="4.58"/>
  </r>
  <r>
    <x v="4"/>
    <s v="0"/>
    <d v="2026-05-11T00:00:00"/>
    <s v="21320"/>
    <s v="77540"/>
    <s v=""/>
    <s v=""/>
    <s v="5966X"/>
    <s v="Laruche"/>
    <s v="999999"/>
    <s v="XS441088507FR"/>
    <s v="N"/>
    <s v="Transport"/>
    <s v="N"/>
    <s v="S"/>
    <s v="NT"/>
    <n v="4.787"/>
    <s v="86"/>
    <n v="5.88"/>
  </r>
  <r>
    <x v="4"/>
    <s v="0"/>
    <d v="2026-05-11T00:00:00"/>
    <s v="21320"/>
    <s v="29880"/>
    <s v=""/>
    <s v=""/>
    <s v="9685V"/>
    <s v="Laruche"/>
    <s v="999999"/>
    <s v="XS441098416FR"/>
    <s v="N"/>
    <s v="Transport"/>
    <s v="N"/>
    <s v="S"/>
    <s v="NT"/>
    <n v="4.678"/>
    <s v="86"/>
    <n v="5.88"/>
  </r>
  <r>
    <x v="4"/>
    <s v="0"/>
    <d v="2026-05-11T00:00:00"/>
    <s v="21320"/>
    <s v="21120"/>
    <s v=""/>
    <s v=""/>
    <s v="6972X"/>
    <s v="Laruche"/>
    <s v="999999"/>
    <s v="XS441099500FR"/>
    <s v="N"/>
    <s v="Transport"/>
    <s v="N"/>
    <s v="S"/>
    <s v="ND"/>
    <n v="0.41"/>
    <s v="86"/>
    <n v="4.25"/>
  </r>
  <r>
    <x v="4"/>
    <s v="0"/>
    <d v="2026-05-11T00:00:00"/>
    <s v="21320"/>
    <s v="91300"/>
    <s v=""/>
    <s v=""/>
    <s v="113AD"/>
    <s v="Laruche"/>
    <s v="999999"/>
    <s v="XS441100891FR"/>
    <s v="N"/>
    <s v="Transport"/>
    <s v="N"/>
    <s v="S"/>
    <s v="NT"/>
    <n v="0.34"/>
    <s v="86"/>
    <n v="4.25"/>
  </r>
  <r>
    <x v="4"/>
    <s v="0"/>
    <d v="2026-05-11T00:00:00"/>
    <s v="21320"/>
    <s v="78400"/>
    <s v=""/>
    <s v=""/>
    <s v="1702P"/>
    <s v="Laruche"/>
    <s v="999999"/>
    <s v="XS441102521FR"/>
    <s v="N"/>
    <s v="Transport"/>
    <s v="N"/>
    <s v="S"/>
    <s v="NT"/>
    <n v="0.4"/>
    <s v="86"/>
    <n v="4.25"/>
  </r>
  <r>
    <x v="4"/>
    <s v="0"/>
    <d v="2026-05-11T00:00:00"/>
    <s v="21320"/>
    <s v="27530"/>
    <s v=""/>
    <s v=""/>
    <s v="8078V"/>
    <s v="Laruche"/>
    <s v="999999"/>
    <s v="XS441374017FR"/>
    <s v="N"/>
    <s v="Transport"/>
    <s v="N"/>
    <s v="S"/>
    <s v="NT"/>
    <n v="0.01"/>
    <s v="86"/>
    <n v="4.25"/>
  </r>
  <r>
    <x v="4"/>
    <s v="0"/>
    <d v="2026-05-11T00:00:00"/>
    <s v="21320"/>
    <s v="62320"/>
    <s v=""/>
    <s v=""/>
    <s v="4160S"/>
    <s v="Laruche"/>
    <s v="999999"/>
    <s v="XS441435572FR"/>
    <s v="N"/>
    <s v="Transport"/>
    <s v="N"/>
    <s v="S"/>
    <s v="NT"/>
    <n v="0.12"/>
    <s v="86"/>
    <n v="4.25"/>
  </r>
  <r>
    <x v="4"/>
    <s v="0"/>
    <d v="2026-05-12T00:00:00"/>
    <s v="21320"/>
    <s v="01400"/>
    <s v=""/>
    <s v=""/>
    <s v="443CX"/>
    <s v="Laruche"/>
    <s v="999999"/>
    <s v="XS441659120FR"/>
    <s v="N"/>
    <s v="Transport"/>
    <s v="N"/>
    <s v="S"/>
    <s v="NT"/>
    <n v="0.14"/>
    <s v="86"/>
    <n v="4.25"/>
  </r>
  <r>
    <x v="4"/>
    <s v="0"/>
    <d v="2026-05-12T00:00:00"/>
    <s v="21320"/>
    <s v="13600"/>
    <s v=""/>
    <s v=""/>
    <s v="977AX"/>
    <s v="Laruche"/>
    <s v="999999"/>
    <s v="XS441659765FR"/>
    <s v="N"/>
    <s v="Transport"/>
    <s v="N"/>
    <s v="S"/>
    <s v="NT"/>
    <n v="0.27"/>
    <s v="86"/>
    <n v="4.25"/>
  </r>
  <r>
    <x v="4"/>
    <s v="0"/>
    <d v="2026-05-12T00:00:00"/>
    <s v="21320"/>
    <s v="44230"/>
    <s v=""/>
    <s v=""/>
    <s v="7921X"/>
    <s v="Laruche"/>
    <s v="999999"/>
    <s v="XS441660595FR"/>
    <s v="N"/>
    <s v="Transport"/>
    <s v="N"/>
    <s v="S"/>
    <s v="NT"/>
    <n v="0.42"/>
    <s v="86"/>
    <n v="4.25"/>
  </r>
  <r>
    <x v="4"/>
    <s v="0"/>
    <d v="2026-05-12T00:00:00"/>
    <s v="21320"/>
    <s v="29170"/>
    <s v=""/>
    <s v=""/>
    <s v="405BX"/>
    <s v="Laruche"/>
    <s v="999999"/>
    <s v="XS441797744FR"/>
    <s v="N"/>
    <s v="Transport"/>
    <s v="N"/>
    <s v="S"/>
    <s v="NT"/>
    <n v="0.11"/>
    <s v="86"/>
    <n v="4.25"/>
  </r>
  <r>
    <x v="4"/>
    <s v="0"/>
    <d v="2026-05-12T00:00:00"/>
    <s v="21320"/>
    <s v="33126"/>
    <s v=""/>
    <s v=""/>
    <s v="0265X"/>
    <s v="Laruche"/>
    <s v="999999"/>
    <s v="XS441806018FR"/>
    <s v="N"/>
    <s v="Transport"/>
    <s v="N"/>
    <s v="S"/>
    <s v="NT"/>
    <n v="9.359999999999999"/>
    <s v="86"/>
    <n v="8.43"/>
  </r>
  <r>
    <x v="4"/>
    <s v="0"/>
    <d v="2026-05-12T00:00:00"/>
    <s v="21320"/>
    <s v="59800"/>
    <s v=""/>
    <s v=""/>
    <s v="543AS"/>
    <s v="Laruche"/>
    <s v="999999"/>
    <s v="XS441807883FR"/>
    <s v="N"/>
    <s v="Transport"/>
    <s v="N"/>
    <s v="S"/>
    <s v="NT"/>
    <n v="10.416"/>
    <s v="86"/>
    <n v="9.279999999999999"/>
  </r>
  <r>
    <x v="4"/>
    <s v="0"/>
    <d v="2026-05-12T00:00:00"/>
    <s v="21320"/>
    <s v="35700"/>
    <s v=""/>
    <s v=""/>
    <s v="8065O"/>
    <s v="Laruche"/>
    <s v="999999"/>
    <s v="XS441841350FR"/>
    <s v="N"/>
    <s v="Transport"/>
    <s v="N"/>
    <s v="S"/>
    <s v="NT"/>
    <n v="0.06"/>
    <s v="86"/>
    <n v="4.25"/>
  </r>
  <r>
    <x v="4"/>
    <s v="0"/>
    <d v="2026-05-13T00:00:00"/>
    <s v="21320"/>
    <s v="34070"/>
    <s v=""/>
    <s v=""/>
    <s v="101BM"/>
    <s v="Laruche"/>
    <s v="999999"/>
    <s v="XS442103109FR"/>
    <s v="N"/>
    <s v="Transport"/>
    <s v="N"/>
    <s v="S"/>
    <s v="NT"/>
    <n v="0.08"/>
    <s v="86"/>
    <n v="4.25"/>
  </r>
  <r>
    <x v="4"/>
    <s v="0"/>
    <d v="2026-05-13T00:00:00"/>
    <s v="21320"/>
    <s v="35230"/>
    <s v=""/>
    <s v=""/>
    <s v="233EX"/>
    <s v="Laruche"/>
    <s v="999999"/>
    <s v="XS442103554FR"/>
    <s v="N"/>
    <s v="Transport"/>
    <s v="N"/>
    <s v="S"/>
    <s v="NT"/>
    <n v="4.638"/>
    <s v="86"/>
    <n v="5.88"/>
  </r>
  <r>
    <x v="4"/>
    <s v="0"/>
    <d v="2026-05-13T00:00:00"/>
    <s v="21320"/>
    <s v="92400"/>
    <s v=""/>
    <s v=""/>
    <s v="7978O"/>
    <s v="Laruche"/>
    <s v="999999"/>
    <s v="XS442108295FR"/>
    <s v="N"/>
    <s v="Transport"/>
    <s v="N"/>
    <s v="S"/>
    <s v="NT"/>
    <n v="4.787"/>
    <s v="86"/>
    <n v="5.88"/>
  </r>
  <r>
    <x v="4"/>
    <s v="0"/>
    <d v="2026-05-13T00:00:00"/>
    <s v="21320"/>
    <s v="38380"/>
    <s v=""/>
    <s v=""/>
    <s v="9017S"/>
    <s v="Laruche"/>
    <s v="999999"/>
    <s v="XS442202591FR"/>
    <s v="N"/>
    <s v="Transport"/>
    <s v="N"/>
    <s v="S"/>
    <s v="NT"/>
    <n v="0.09"/>
    <s v="86"/>
    <n v="4.25"/>
  </r>
  <r>
    <x v="4"/>
    <s v="0"/>
    <d v="2026-05-13T00:00:00"/>
    <s v="21320"/>
    <s v="95160"/>
    <s v=""/>
    <s v=""/>
    <s v="0194X"/>
    <s v="Laruche"/>
    <s v="999999"/>
    <s v="XS442215017FR"/>
    <s v="N"/>
    <s v="Transport"/>
    <s v="N"/>
    <s v="S"/>
    <s v="NT"/>
    <n v="4.787"/>
    <s v="86"/>
    <n v="5.88"/>
  </r>
  <r>
    <x v="4"/>
    <s v="0"/>
    <d v="2026-05-15T00:00:00"/>
    <s v="21320"/>
    <s v="95120"/>
    <s v=""/>
    <s v=""/>
    <s v="0356X"/>
    <s v="Laruche"/>
    <s v="999999"/>
    <s v="XS442563096FR"/>
    <s v="N"/>
    <s v="Transport"/>
    <s v="N"/>
    <s v="S"/>
    <s v="NT"/>
    <n v="0.12"/>
    <s v="86"/>
    <n v="4.25"/>
  </r>
  <r>
    <x v="4"/>
    <s v="0"/>
    <d v="2026-05-15T00:00:00"/>
    <s v="21320"/>
    <s v="50110"/>
    <s v=""/>
    <s v=""/>
    <s v="0109U"/>
    <s v="Laruche"/>
    <s v="999999"/>
    <s v="XS442563811FR"/>
    <s v="N"/>
    <s v="Transport"/>
    <s v="N"/>
    <s v="S"/>
    <s v="NT"/>
    <n v="6.182"/>
    <s v="86"/>
    <n v="6.9"/>
  </r>
  <r>
    <x v="4"/>
    <s v="0"/>
    <d v="2026-05-15T00:00:00"/>
    <s v="21320"/>
    <s v="50110"/>
    <s v=""/>
    <s v=""/>
    <s v="0109U"/>
    <s v="Laruche"/>
    <s v="999999"/>
    <s v="XS442563811FR"/>
    <s v="N"/>
    <s v="Supplement Etiquette Non Conforme"/>
    <s v="N"/>
    <m/>
    <s v="NT"/>
    <n v="0"/>
    <s v="86"/>
    <n v="2"/>
  </r>
  <r>
    <x v="4"/>
    <s v="0"/>
    <d v="2026-05-15T00:00:00"/>
    <s v="21320"/>
    <s v="13122"/>
    <s v=""/>
    <s v=""/>
    <s v="7593Y"/>
    <s v="Laruche"/>
    <s v="999999"/>
    <s v="XS442564803FR"/>
    <s v="N"/>
    <s v="Transport"/>
    <s v="N"/>
    <s v="S"/>
    <s v="NT"/>
    <n v="0.12"/>
    <s v="86"/>
    <n v="4.25"/>
  </r>
  <r>
    <x v="4"/>
    <s v="0"/>
    <d v="2026-05-15T00:00:00"/>
    <s v="21320"/>
    <s v="59130"/>
    <s v=""/>
    <s v=""/>
    <s v="0317X"/>
    <s v="Laruche"/>
    <s v="999999"/>
    <s v="XS442565361FR"/>
    <s v="N"/>
    <s v="Transport"/>
    <s v="N"/>
    <s v="S"/>
    <s v="NT"/>
    <n v="6.412"/>
    <s v="86"/>
    <n v="6.9"/>
  </r>
  <r>
    <x v="4"/>
    <s v="0"/>
    <d v="2026-05-15T00:00:00"/>
    <s v="21320"/>
    <s v="75011"/>
    <s v=""/>
    <s v=""/>
    <s v="264AK"/>
    <s v="Laruche"/>
    <s v="999999"/>
    <s v="XS442565675FR"/>
    <s v="N"/>
    <s v="Transport"/>
    <s v="N"/>
    <s v="S"/>
    <s v="NT"/>
    <n v="0.08"/>
    <s v="86"/>
    <n v="4.25"/>
  </r>
  <r>
    <x v="4"/>
    <s v="0"/>
    <d v="2026-05-15T00:00:00"/>
    <s v="21320"/>
    <s v="78300"/>
    <s v=""/>
    <s v=""/>
    <s v="6398B"/>
    <s v="Laruche"/>
    <s v="999999"/>
    <s v="XS442572212FR"/>
    <s v="N"/>
    <s v="Transport"/>
    <s v="N"/>
    <s v="S"/>
    <s v="NT"/>
    <n v="1.581"/>
    <s v="86"/>
    <n v="4.58"/>
  </r>
  <r>
    <x v="4"/>
    <s v="0"/>
    <d v="2026-05-15T00:00:00"/>
    <s v="21320"/>
    <s v="11170"/>
    <s v=""/>
    <s v=""/>
    <s v="5351S"/>
    <s v="Laruche"/>
    <s v="999999"/>
    <s v="XS442746275FR"/>
    <s v="N"/>
    <s v="Transport"/>
    <s v="N"/>
    <s v="S"/>
    <s v="NT"/>
    <n v="0.27"/>
    <s v="86"/>
    <n v="4.25"/>
  </r>
  <r>
    <x v="4"/>
    <s v="0"/>
    <d v="2026-05-15T00:00:00"/>
    <s v="21320"/>
    <s v="04230"/>
    <s v=""/>
    <s v=""/>
    <s v="5856B"/>
    <s v="Laruche"/>
    <s v="999999"/>
    <s v="XS442753988FR"/>
    <s v="N"/>
    <s v="Transport"/>
    <s v="N"/>
    <s v="S"/>
    <s v="NT"/>
    <n v="4.638"/>
    <s v="86"/>
    <n v="5.88"/>
  </r>
  <r>
    <x v="4"/>
    <s v="0"/>
    <d v="2026-05-15T00:00:00"/>
    <s v="21320"/>
    <s v="04230"/>
    <s v=""/>
    <s v=""/>
    <s v="5856B"/>
    <s v="Laruche"/>
    <s v="999999"/>
    <s v="XS442753988FR"/>
    <s v="N"/>
    <s v="Zones Difficiles d'accès"/>
    <s v="N"/>
    <m/>
    <s v="NT"/>
    <n v="0"/>
    <s v="86"/>
    <n v="5"/>
  </r>
  <r>
    <x v="4"/>
    <s v="0"/>
    <d v="2026-05-15T00:00:00"/>
    <s v="21320"/>
    <s v="13330"/>
    <s v=""/>
    <s v=""/>
    <s v="8395U"/>
    <s v="Laruche"/>
    <s v="999999"/>
    <s v="XS442761940FR"/>
    <s v="N"/>
    <s v="Transport"/>
    <s v="N"/>
    <s v="S"/>
    <s v="NT"/>
    <n v="0.27"/>
    <s v="86"/>
    <n v="4.25"/>
  </r>
  <r>
    <x v="4"/>
    <s v="0"/>
    <d v="2026-05-15T00:00:00"/>
    <s v="21320"/>
    <s v="91330"/>
    <s v=""/>
    <s v=""/>
    <s v="0101X"/>
    <s v="Laruche"/>
    <s v="999999"/>
    <s v="XS442764549FR"/>
    <s v="N"/>
    <s v="Transport"/>
    <s v="N"/>
    <s v="S"/>
    <s v="NT"/>
    <n v="4.532"/>
    <s v="86"/>
    <n v="5.88"/>
  </r>
  <r>
    <x v="4"/>
    <s v="0"/>
    <d v="2026-05-18T00:00:00"/>
    <s v="21320"/>
    <s v="03600"/>
    <s v=""/>
    <s v=""/>
    <s v="1315V"/>
    <s v="Laruche"/>
    <s v="999999"/>
    <s v="XS443130975FR"/>
    <s v="N"/>
    <s v="Transport"/>
    <s v="N"/>
    <s v="S"/>
    <s v="NT"/>
    <n v="4.532"/>
    <s v="86"/>
    <n v="5.88"/>
  </r>
  <r>
    <x v="4"/>
    <s v="0"/>
    <d v="2026-05-18T00:00:00"/>
    <s v="21320"/>
    <s v="94200"/>
    <s v=""/>
    <s v=""/>
    <s v="9152R"/>
    <s v="Laruche"/>
    <s v="999999"/>
    <s v="XS443133416FR"/>
    <s v="N"/>
    <s v="Transport"/>
    <s v="N"/>
    <s v="S"/>
    <s v="NT"/>
    <n v="0.29"/>
    <s v="86"/>
    <n v="4.25"/>
  </r>
  <r>
    <x v="4"/>
    <s v="0"/>
    <d v="2026-05-18T00:00:00"/>
    <s v="21320"/>
    <s v="92300"/>
    <s v=""/>
    <s v=""/>
    <s v="976BQ"/>
    <s v="Laruche"/>
    <s v="999999"/>
    <s v="XS443137109FR"/>
    <s v="N"/>
    <s v="Transport"/>
    <s v="N"/>
    <s v="S"/>
    <s v="NT"/>
    <n v="0.19"/>
    <s v="86"/>
    <n v="4.25"/>
  </r>
  <r>
    <x v="4"/>
    <s v="0"/>
    <d v="2026-05-18T00:00:00"/>
    <s v="21320"/>
    <s v="77540"/>
    <s v=""/>
    <s v=""/>
    <s v="5966X"/>
    <s v="Laruche"/>
    <s v="999999"/>
    <s v="XS443138943FR"/>
    <s v="N"/>
    <s v="Transport"/>
    <s v="N"/>
    <s v="S"/>
    <s v="NT"/>
    <n v="4.638"/>
    <s v="86"/>
    <n v="5.88"/>
  </r>
  <r>
    <x v="4"/>
    <s v="0"/>
    <d v="2026-05-18T00:00:00"/>
    <s v="21320"/>
    <s v="69003"/>
    <s v=""/>
    <s v=""/>
    <s v="6686V"/>
    <s v="Laruche"/>
    <s v="999999"/>
    <s v="XS443141275FR"/>
    <s v="N"/>
    <s v="Transport"/>
    <s v="N"/>
    <s v="S"/>
    <s v="NT"/>
    <n v="1.479"/>
    <s v="86"/>
    <n v="4.58"/>
  </r>
  <r>
    <x v="4"/>
    <s v="0"/>
    <d v="2026-05-18T00:00:00"/>
    <s v="21320"/>
    <s v="34170"/>
    <s v=""/>
    <s v=""/>
    <s v="9332U"/>
    <s v="Laruche"/>
    <s v="999999"/>
    <s v="XS443142903FR"/>
    <s v="N"/>
    <s v="Transport"/>
    <s v="N"/>
    <s v="S"/>
    <s v="NT"/>
    <n v="4.532"/>
    <s v="86"/>
    <n v="5.88"/>
  </r>
  <r>
    <x v="4"/>
    <s v="0"/>
    <d v="2026-05-18T00:00:00"/>
    <s v="21320"/>
    <s v="92200"/>
    <s v=""/>
    <s v=""/>
    <s v="3086V"/>
    <s v="Laruche"/>
    <s v="999999"/>
    <s v="XS443145961FR"/>
    <s v="N"/>
    <s v="Transport"/>
    <s v="N"/>
    <s v="S"/>
    <s v="NT"/>
    <n v="1.137"/>
    <s v="86"/>
    <n v="4.58"/>
  </r>
  <r>
    <x v="4"/>
    <s v="0"/>
    <d v="2026-05-18T00:00:00"/>
    <s v="21320"/>
    <s v="67300"/>
    <s v=""/>
    <s v=""/>
    <s v="9779W"/>
    <s v="Laruche"/>
    <s v="999999"/>
    <s v="XS443152137FR"/>
    <s v="N"/>
    <s v="Transport"/>
    <s v="N"/>
    <s v="S"/>
    <s v="NT"/>
    <n v="0.08"/>
    <s v="86"/>
    <n v="4.25"/>
  </r>
  <r>
    <x v="4"/>
    <s v="0"/>
    <d v="2026-05-18T00:00:00"/>
    <s v="21320"/>
    <s v="74800"/>
    <s v=""/>
    <s v=""/>
    <s v="1345X"/>
    <s v="Laruche"/>
    <s v="999999"/>
    <s v="XS443157488FR"/>
    <s v="N"/>
    <s v="Transport"/>
    <s v="N"/>
    <s v="S"/>
    <s v="NT"/>
    <n v="4.638"/>
    <s v="86"/>
    <n v="5.88"/>
  </r>
  <r>
    <x v="4"/>
    <s v="0"/>
    <d v="2026-05-18T00:00:00"/>
    <s v="21320"/>
    <s v="92400"/>
    <s v=""/>
    <s v=""/>
    <s v="253AX"/>
    <s v="Laruche"/>
    <s v="999999"/>
    <s v="XS443160779FR"/>
    <s v="N"/>
    <s v="Transport"/>
    <s v="N"/>
    <s v="S"/>
    <s v="NT"/>
    <n v="6.273"/>
    <s v="86"/>
    <n v="6.9"/>
  </r>
  <r>
    <x v="4"/>
    <s v="0"/>
    <d v="2026-05-18T00:00:00"/>
    <s v="21320"/>
    <s v="62860"/>
    <s v=""/>
    <s v=""/>
    <s v="992CT"/>
    <s v="Laruche"/>
    <s v="999999"/>
    <s v="XS443162015FR"/>
    <s v="N"/>
    <s v="Transport"/>
    <s v="N"/>
    <s v="S"/>
    <s v="NT"/>
    <n v="4.787"/>
    <s v="86"/>
    <n v="5.88"/>
  </r>
  <r>
    <x v="4"/>
    <s v="0"/>
    <d v="2026-05-18T00:00:00"/>
    <s v="21320"/>
    <s v="69230"/>
    <s v=""/>
    <s v=""/>
    <s v="329AX"/>
    <s v="Laruche"/>
    <s v="999999"/>
    <s v="XS443464143FR"/>
    <s v="N"/>
    <s v="Transport"/>
    <s v="N"/>
    <s v="S"/>
    <s v="NT"/>
    <n v="0.135"/>
    <s v="86"/>
    <n v="4.25"/>
  </r>
  <r>
    <x v="4"/>
    <s v="0"/>
    <d v="2026-05-18T00:00:00"/>
    <s v="21320"/>
    <s v="26600"/>
    <s v=""/>
    <s v=""/>
    <s v="7668X"/>
    <s v="Laruche"/>
    <s v="999999"/>
    <s v="XS443465206FR"/>
    <s v="N"/>
    <s v="Transport"/>
    <s v="N"/>
    <s v="S"/>
    <s v="NT"/>
    <n v="0.09"/>
    <s v="86"/>
    <n v="4.25"/>
  </r>
  <r>
    <x v="4"/>
    <s v="0"/>
    <d v="2026-05-18T00:00:00"/>
    <s v="21320"/>
    <s v="62100"/>
    <s v=""/>
    <s v=""/>
    <s v="7364U"/>
    <s v="Laruche"/>
    <s v="999999"/>
    <s v="XS443487025FR"/>
    <s v="N"/>
    <s v="Transport"/>
    <s v="N"/>
    <s v="S"/>
    <s v="NT"/>
    <n v="0.05"/>
    <s v="86"/>
    <n v="4.25"/>
  </r>
  <r>
    <x v="4"/>
    <s v="0"/>
    <d v="2026-05-18T00:00:00"/>
    <s v="21320"/>
    <s v="60500"/>
    <s v=""/>
    <s v=""/>
    <s v="0305X"/>
    <s v="Laruche"/>
    <s v="999999"/>
    <s v="XS443517668FR"/>
    <s v="N"/>
    <s v="Transport"/>
    <s v="N"/>
    <s v="S"/>
    <s v="NT"/>
    <n v="5.888"/>
    <s v="86"/>
    <n v="6.39"/>
  </r>
  <r>
    <x v="4"/>
    <s v="0"/>
    <d v="2026-05-19T00:00:00"/>
    <s v="21320"/>
    <s v="75006"/>
    <s v=""/>
    <s v=""/>
    <s v="7784O"/>
    <s v="Laruche"/>
    <s v="999999"/>
    <s v="XS443697545FR"/>
    <s v="N"/>
    <s v="Transport"/>
    <s v="N"/>
    <s v="S"/>
    <s v="NT"/>
    <n v="6.412"/>
    <s v="86"/>
    <n v="6.9"/>
  </r>
  <r>
    <x v="4"/>
    <s v="0"/>
    <d v="2026-05-19T00:00:00"/>
    <s v="21320"/>
    <s v="75014"/>
    <s v=""/>
    <s v=""/>
    <s v="7038O"/>
    <s v="Laruche"/>
    <s v="999999"/>
    <s v="XS443700329FR"/>
    <s v="N"/>
    <s v="Transport"/>
    <s v="N"/>
    <s v="S"/>
    <s v="NT"/>
    <n v="4.787"/>
    <s v="86"/>
    <n v="5.88"/>
  </r>
  <r>
    <x v="4"/>
    <s v="0"/>
    <d v="2026-05-19T00:00:00"/>
    <s v="21320"/>
    <s v="29200"/>
    <s v=""/>
    <s v=""/>
    <s v="8050O"/>
    <s v="Laruche"/>
    <s v="999999"/>
    <s v="XS443701514FR"/>
    <s v="N"/>
    <s v="Transport"/>
    <s v="N"/>
    <s v="S"/>
    <s v="NT"/>
    <n v="4.638"/>
    <s v="86"/>
    <n v="5.88"/>
  </r>
  <r>
    <x v="4"/>
    <s v="0"/>
    <d v="2026-05-19T00:00:00"/>
    <s v="21320"/>
    <s v="31530"/>
    <s v=""/>
    <s v=""/>
    <s v="465CX"/>
    <s v="Laruche"/>
    <s v="999999"/>
    <s v="XS443774220FR"/>
    <s v="N"/>
    <s v="Transport"/>
    <s v="N"/>
    <s v="S"/>
    <s v="NT"/>
    <n v="0.17"/>
    <s v="86"/>
    <n v="4.25"/>
  </r>
  <r>
    <x v="4"/>
    <s v="0"/>
    <d v="2026-05-19T00:00:00"/>
    <s v="21320"/>
    <s v="92600"/>
    <s v=""/>
    <s v=""/>
    <s v="6448V"/>
    <s v="Laruche"/>
    <s v="999999"/>
    <s v="XS443917847FR"/>
    <s v="N"/>
    <s v="Transport"/>
    <s v="N"/>
    <s v="S"/>
    <s v="NT"/>
    <n v="0.02"/>
    <s v="86"/>
    <n v="4.25"/>
  </r>
  <r>
    <x v="4"/>
    <s v="0"/>
    <d v="2026-05-19T00:00:00"/>
    <s v="21320"/>
    <s v="92600"/>
    <s v=""/>
    <s v=""/>
    <s v="6448V"/>
    <s v="Laruche"/>
    <s v="999999"/>
    <s v="XS443933779FR"/>
    <s v="N"/>
    <s v="Transport"/>
    <s v="N"/>
    <s v="S"/>
    <s v="NT"/>
    <n v="0.02"/>
    <s v="86"/>
    <n v="4.25"/>
  </r>
  <r>
    <x v="4"/>
    <s v="0"/>
    <d v="2026-05-19T00:00:00"/>
    <s v="21320"/>
    <s v="42140"/>
    <s v=""/>
    <s v=""/>
    <s v="057AX"/>
    <s v="Laruche"/>
    <s v="999999"/>
    <s v="XS443958736FR"/>
    <s v="N"/>
    <s v="Transport"/>
    <s v="N"/>
    <s v="S"/>
    <s v="NT"/>
    <n v="5.904"/>
    <s v="86"/>
    <n v="6.39"/>
  </r>
  <r>
    <x v="4"/>
    <s v="0"/>
    <d v="2026-05-19T00:00:00"/>
    <s v="21320"/>
    <s v="69620"/>
    <s v=""/>
    <s v=""/>
    <s v="639BZ"/>
    <s v="Laruche"/>
    <s v="999999"/>
    <s v="XS443962381FR"/>
    <s v="N"/>
    <s v="Transport"/>
    <s v="N"/>
    <s v="S"/>
    <s v="NT"/>
    <n v="6.273"/>
    <s v="86"/>
    <n v="6.9"/>
  </r>
  <r>
    <x v="4"/>
    <s v="0"/>
    <d v="2026-05-20T00:00:00"/>
    <s v="21320"/>
    <s v="75012"/>
    <s v=""/>
    <s v=""/>
    <s v="7695W"/>
    <s v="Laruche"/>
    <s v="999999"/>
    <s v="XS444162904FR"/>
    <s v="N"/>
    <s v="Transport"/>
    <s v="N"/>
    <s v="S"/>
    <s v="NT"/>
    <n v="1.612"/>
    <s v="86"/>
    <n v="4.58"/>
  </r>
  <r>
    <x v="4"/>
    <s v="0"/>
    <d v="2026-05-20T00:00:00"/>
    <s v="21320"/>
    <s v="94350"/>
    <s v=""/>
    <s v=""/>
    <s v="8003O"/>
    <s v="Laruche"/>
    <s v="999999"/>
    <s v="XS444163462FR"/>
    <s v="N"/>
    <s v="Transport"/>
    <s v="N"/>
    <s v="S"/>
    <s v="NT"/>
    <n v="0.06"/>
    <s v="86"/>
    <n v="4.25"/>
  </r>
  <r>
    <x v="4"/>
    <s v="0"/>
    <d v="2026-05-20T00:00:00"/>
    <s v="21320"/>
    <s v="06400"/>
    <s v=""/>
    <s v=""/>
    <s v="9707X"/>
    <s v="Laruche"/>
    <s v="999999"/>
    <s v="XS444164587FR"/>
    <s v="N"/>
    <s v="Transport"/>
    <s v="N"/>
    <s v="S"/>
    <s v="NT"/>
    <n v="4.678"/>
    <s v="86"/>
    <n v="5.88"/>
  </r>
  <r>
    <x v="4"/>
    <s v="0"/>
    <d v="2026-05-20T00:00:00"/>
    <s v="21320"/>
    <s v="60290"/>
    <s v=""/>
    <s v=""/>
    <s v="162BB"/>
    <s v="Laruche"/>
    <s v="999999"/>
    <s v="XS444168685FR"/>
    <s v="N"/>
    <s v="Transport"/>
    <s v="N"/>
    <s v="S"/>
    <s v="NT"/>
    <n v="0.918"/>
    <s v="86"/>
    <n v="4.25"/>
  </r>
  <r>
    <x v="4"/>
    <s v="0"/>
    <d v="2026-05-20T00:00:00"/>
    <s v="21320"/>
    <s v="05100"/>
    <s v=""/>
    <s v=""/>
    <s v="6239V"/>
    <s v="Laruche"/>
    <s v="999999"/>
    <s v="XS444169054FR"/>
    <s v="N"/>
    <s v="Transport"/>
    <s v="N"/>
    <s v="S"/>
    <s v="NT"/>
    <n v="0.06"/>
    <s v="86"/>
    <n v="4.25"/>
  </r>
  <r>
    <x v="4"/>
    <s v="0"/>
    <d v="2026-05-20T00:00:00"/>
    <s v="21320"/>
    <s v="75007"/>
    <s v=""/>
    <s v=""/>
    <s v="3847Y"/>
    <s v="Laruche"/>
    <s v="999999"/>
    <s v="XS444277120FR"/>
    <s v="N"/>
    <s v="Transport"/>
    <s v="N"/>
    <s v="S"/>
    <s v="NT"/>
    <n v="5.236"/>
    <s v="86"/>
    <n v="6.39"/>
  </r>
  <r>
    <x v="4"/>
    <s v="0"/>
    <d v="2026-05-20T00:00:00"/>
    <s v="21320"/>
    <s v="73000"/>
    <s v=""/>
    <s v=""/>
    <s v="5504U"/>
    <s v="Laruche"/>
    <s v="999999"/>
    <s v="XS444278156FR"/>
    <s v="N"/>
    <s v="Transport"/>
    <s v="N"/>
    <s v="S"/>
    <s v="NT"/>
    <n v="1.714"/>
    <s v="86"/>
    <n v="4.58"/>
  </r>
  <r>
    <x v="4"/>
    <s v="0"/>
    <d v="2026-05-20T00:00:00"/>
    <s v="21320"/>
    <s v="94800"/>
    <s v=""/>
    <s v=""/>
    <s v="9407W"/>
    <s v="Laruche"/>
    <s v="999999"/>
    <s v="XS444279029FR"/>
    <s v="N"/>
    <s v="Transport"/>
    <s v="N"/>
    <s v="S"/>
    <s v="NT"/>
    <n v="6.882"/>
    <s v="86"/>
    <n v="6.9"/>
  </r>
  <r>
    <x v="4"/>
    <s v="0"/>
    <d v="2026-05-21T00:00:00"/>
    <s v="21320"/>
    <s v="78220"/>
    <s v=""/>
    <s v=""/>
    <s v="8729W"/>
    <s v="Laruche"/>
    <s v="999999"/>
    <s v="XS444585085FR"/>
    <s v="N"/>
    <s v="Transport"/>
    <s v="N"/>
    <s v="S"/>
    <s v="NT"/>
    <n v="6.048"/>
    <s v="86"/>
    <n v="6.9"/>
  </r>
  <r>
    <x v="4"/>
    <s v="0"/>
    <d v="2026-05-21T00:00:00"/>
    <s v="21320"/>
    <s v="60270"/>
    <s v=""/>
    <s v=""/>
    <s v="0305X"/>
    <s v="Laruche"/>
    <s v="999999"/>
    <s v="XS444586761FR"/>
    <s v="N"/>
    <s v="Transport"/>
    <s v="N"/>
    <s v="S"/>
    <s v="NT"/>
    <n v="5.904"/>
    <s v="86"/>
    <n v="6.39"/>
  </r>
  <r>
    <x v="4"/>
    <s v="0"/>
    <d v="2026-05-21T00:00:00"/>
    <s v="21320"/>
    <s v="31400"/>
    <s v=""/>
    <s v=""/>
    <s v="3282Y"/>
    <s v="Laruche"/>
    <s v="999999"/>
    <s v="XS444589502FR"/>
    <s v="N"/>
    <s v="Transport"/>
    <s v="N"/>
    <s v="S"/>
    <s v="NT"/>
    <n v="0.08"/>
    <s v="86"/>
    <n v="4.25"/>
  </r>
  <r>
    <x v="4"/>
    <s v="0"/>
    <d v="2026-05-21T00:00:00"/>
    <s v="21320"/>
    <s v="71960"/>
    <s v=""/>
    <s v=""/>
    <s v="397AX"/>
    <s v="Laruche"/>
    <s v="999999"/>
    <s v="XS444596605FR"/>
    <s v="N"/>
    <s v="Transport"/>
    <s v="N"/>
    <s v="S"/>
    <s v="NR"/>
    <n v="0.23"/>
    <s v="86"/>
    <n v="4.25"/>
  </r>
  <r>
    <x v="4"/>
    <s v="0"/>
    <d v="2026-05-21T00:00:00"/>
    <s v="21320"/>
    <s v="71170"/>
    <s v=""/>
    <s v=""/>
    <s v="6782V"/>
    <s v="Laruche"/>
    <s v="999999"/>
    <s v="XS444649245FR"/>
    <s v="N"/>
    <s v="Transport"/>
    <s v="N"/>
    <s v="S"/>
    <s v="NR"/>
    <n v="4.532"/>
    <s v="86"/>
    <n v="5.88"/>
  </r>
  <r>
    <x v="4"/>
    <s v="0"/>
    <d v="2026-05-21T00:00:00"/>
    <s v="21320"/>
    <s v="35800"/>
    <s v=""/>
    <s v=""/>
    <s v="295DX"/>
    <s v="Laruche"/>
    <s v="999999"/>
    <s v="XS444707102FR"/>
    <s v="N"/>
    <s v="Transport"/>
    <s v="N"/>
    <s v="S"/>
    <s v="NT"/>
    <n v="0.864"/>
    <s v="86"/>
    <n v="4.25"/>
  </r>
  <r>
    <x v="4"/>
    <s v="0"/>
    <d v="2026-05-21T00:00:00"/>
    <s v="21320"/>
    <s v="94490"/>
    <s v=""/>
    <s v=""/>
    <s v="747BX"/>
    <s v="Laruche"/>
    <s v="999999"/>
    <s v="XS444800385FR"/>
    <s v="N"/>
    <s v="Transport"/>
    <s v="N"/>
    <s v="S"/>
    <s v="NT"/>
    <n v="0.07000000000000001"/>
    <s v="86"/>
    <n v="4.25"/>
  </r>
  <r>
    <x v="4"/>
    <s v="0"/>
    <d v="2026-05-21T00:00:00"/>
    <s v="21320"/>
    <s v="74320"/>
    <s v=""/>
    <s v=""/>
    <s v="7093V"/>
    <s v="Laruche"/>
    <s v="999999"/>
    <s v="XS444808199FR"/>
    <s v="N"/>
    <s v="Transport"/>
    <s v="N"/>
    <s v="S"/>
    <s v="NT"/>
    <n v="4.532"/>
    <s v="86"/>
    <n v="5.88"/>
  </r>
  <r>
    <x v="4"/>
    <s v="0"/>
    <d v="2026-05-22T00:00:00"/>
    <s v="21320"/>
    <s v="30520"/>
    <s v=""/>
    <s v=""/>
    <s v="013CX"/>
    <s v="Laruche"/>
    <s v="999999"/>
    <s v="XS444969735FR"/>
    <s v="N"/>
    <s v="Transport"/>
    <s v="N"/>
    <s v="S"/>
    <s v="NT"/>
    <n v="0.28"/>
    <s v="86"/>
    <n v="4.25"/>
  </r>
  <r>
    <x v="4"/>
    <s v="0"/>
    <d v="2026-05-22T00:00:00"/>
    <s v="21320"/>
    <s v="69004"/>
    <s v=""/>
    <s v=""/>
    <s v="1292X"/>
    <s v="Laruche"/>
    <s v="999999"/>
    <s v="XS444970367FR"/>
    <s v="N"/>
    <s v="Transport"/>
    <s v="N"/>
    <s v="S"/>
    <s v="NT"/>
    <n v="6.412"/>
    <s v="86"/>
    <n v="6.9"/>
  </r>
  <r>
    <x v="4"/>
    <s v="0"/>
    <d v="2026-05-22T00:00:00"/>
    <s v="21320"/>
    <s v="13840"/>
    <s v=""/>
    <s v=""/>
    <s v="025BS"/>
    <s v="Laruche"/>
    <s v="999999"/>
    <s v="XS444971291FR"/>
    <s v="N"/>
    <s v="Transport"/>
    <s v="N"/>
    <s v="S"/>
    <s v="NT"/>
    <n v="0.05"/>
    <s v="86"/>
    <n v="4.25"/>
  </r>
  <r>
    <x v="4"/>
    <s v="0"/>
    <d v="2026-05-22T00:00:00"/>
    <s v="21320"/>
    <s v="06200"/>
    <s v=""/>
    <s v=""/>
    <s v="9774W"/>
    <s v="Laruche"/>
    <s v="999999"/>
    <s v="XS444973505FR"/>
    <s v="N"/>
    <s v="Transport"/>
    <s v="N"/>
    <s v="S"/>
    <s v="NT"/>
    <n v="0.02"/>
    <s v="86"/>
    <n v="4.25"/>
  </r>
  <r>
    <x v="4"/>
    <s v="0"/>
    <d v="2026-05-22T00:00:00"/>
    <s v="21320"/>
    <s v="64200"/>
    <s v=""/>
    <s v=""/>
    <s v="9470X"/>
    <s v="Laruche"/>
    <s v="999999"/>
    <s v="XS444977351FR"/>
    <s v="N"/>
    <s v="Transport"/>
    <s v="N"/>
    <s v="S"/>
    <s v="NT"/>
    <n v="0.16"/>
    <s v="86"/>
    <n v="4.25"/>
  </r>
  <r>
    <x v="4"/>
    <s v="0"/>
    <d v="2026-05-22T00:00:00"/>
    <s v="21320"/>
    <s v="46130"/>
    <s v=""/>
    <s v=""/>
    <s v="5786U"/>
    <s v="Laruche"/>
    <s v="999999"/>
    <s v="XS445063474FR"/>
    <s v="N"/>
    <s v="Transport"/>
    <s v="N"/>
    <s v="S"/>
    <s v="NT"/>
    <n v="0.14"/>
    <s v="86"/>
    <n v="4.25"/>
  </r>
  <r>
    <x v="4"/>
    <s v="0"/>
    <d v="2026-05-22T00:00:00"/>
    <s v="21320"/>
    <s v="25240"/>
    <s v=""/>
    <s v=""/>
    <s v="851BQ"/>
    <s v="Laruche"/>
    <s v="999999"/>
    <s v="XS445067706FR"/>
    <s v="N"/>
    <s v="Transport"/>
    <s v="N"/>
    <s v="S"/>
    <s v="NT"/>
    <n v="6.035"/>
    <s v="86"/>
    <n v="6.9"/>
  </r>
  <r>
    <x v="4"/>
    <s v="0"/>
    <d v="2026-05-22T00:00:00"/>
    <s v="21320"/>
    <s v="25240"/>
    <s v=""/>
    <s v=""/>
    <s v="851BQ"/>
    <s v="Laruche"/>
    <s v="999999"/>
    <s v="XS445067706FR"/>
    <s v="N"/>
    <s v="Zones Difficiles d'accès"/>
    <s v="N"/>
    <m/>
    <s v="NT"/>
    <n v="0"/>
    <s v="86"/>
    <n v="5"/>
  </r>
  <r>
    <x v="4"/>
    <s v="0"/>
    <d v="2026-05-22T00:00:00"/>
    <s v="21320"/>
    <s v="75020"/>
    <s v=""/>
    <s v=""/>
    <s v="9604S"/>
    <s v="Laruche"/>
    <s v="999999"/>
    <s v="XS445092864FR"/>
    <s v="N"/>
    <s v="Transport"/>
    <s v="N"/>
    <s v="S"/>
    <s v="NT"/>
    <n v="6.273"/>
    <s v="86"/>
    <n v="6.9"/>
  </r>
  <r>
    <x v="4"/>
    <s v="0"/>
    <d v="2026-05-22T00:00:00"/>
    <s v="21320"/>
    <s v="42170"/>
    <s v=""/>
    <s v=""/>
    <s v="7136X"/>
    <s v="Laruche"/>
    <s v="999999"/>
    <s v="XS445104001FR"/>
    <s v="N"/>
    <s v="Transport"/>
    <s v="N"/>
    <s v="S"/>
    <s v="NT"/>
    <n v="0.05"/>
    <s v="86"/>
    <n v="4.25"/>
  </r>
  <r>
    <x v="4"/>
    <s v="0"/>
    <d v="2026-05-22T00:00:00"/>
    <s v="21320"/>
    <s v="78180"/>
    <s v=""/>
    <s v=""/>
    <s v="7892O"/>
    <s v="Laruche"/>
    <s v="999999"/>
    <s v="XS445146355FR"/>
    <s v="N"/>
    <s v="Transport"/>
    <s v="N"/>
    <s v="S"/>
    <s v="NT"/>
    <n v="4.787"/>
    <s v="86"/>
    <n v="5.88"/>
  </r>
  <r>
    <x v="4"/>
    <s v="0"/>
    <d v="2026-05-22T00:00:00"/>
    <s v="21320"/>
    <s v="69500"/>
    <s v=""/>
    <s v=""/>
    <s v="2412U"/>
    <s v="Laruche"/>
    <s v="999999"/>
    <s v="XS445147130FR"/>
    <s v="N"/>
    <s v="Transport"/>
    <s v="N"/>
    <s v="S"/>
    <s v="NT"/>
    <n v="4.678"/>
    <s v="86"/>
    <n v="5.88"/>
  </r>
  <r>
    <x v="4"/>
    <s v="0"/>
    <d v="2026-05-22T00:00:00"/>
    <s v="21320"/>
    <s v="13013"/>
    <s v=""/>
    <s v=""/>
    <s v="7309U"/>
    <s v="Laruche"/>
    <s v="999999"/>
    <s v="XS445153078FR"/>
    <s v="N"/>
    <s v="Transport"/>
    <s v="N"/>
    <s v="S"/>
    <s v="NT"/>
    <n v="4.532"/>
    <s v="86"/>
    <n v="5.88"/>
  </r>
  <r>
    <x v="4"/>
    <s v="0"/>
    <d v="2026-05-25T00:00:00"/>
    <s v="21320"/>
    <s v="38680"/>
    <s v=""/>
    <s v=""/>
    <s v="3520X"/>
    <s v="Laruche"/>
    <s v="999999"/>
    <s v="XS445366594FR"/>
    <s v="N"/>
    <s v="Transport"/>
    <s v="N"/>
    <s v="S"/>
    <s v="NT"/>
    <n v="0.13"/>
    <s v="86"/>
    <n v="4.25"/>
  </r>
  <r>
    <x v="4"/>
    <s v="0"/>
    <d v="2026-05-25T00:00:00"/>
    <s v="21320"/>
    <s v="38680"/>
    <s v=""/>
    <s v=""/>
    <s v="3520X"/>
    <s v="Laruche"/>
    <s v="999999"/>
    <s v="XS445366594FR"/>
    <s v="N"/>
    <s v="Zones Difficiles d'accès"/>
    <s v="N"/>
    <m/>
    <s v="NT"/>
    <n v="0"/>
    <s v="86"/>
    <n v="5"/>
  </r>
  <r>
    <x v="4"/>
    <s v="0"/>
    <d v="2026-05-25T00:00:00"/>
    <s v="21320"/>
    <s v="78100"/>
    <s v=""/>
    <s v=""/>
    <s v="7771Y"/>
    <s v="Laruche"/>
    <s v="999999"/>
    <s v="XS445366909FR"/>
    <s v="N"/>
    <s v="Transport"/>
    <s v="N"/>
    <s v="S"/>
    <s v="NT"/>
    <n v="4.638"/>
    <s v="86"/>
    <n v="5.88"/>
  </r>
  <r>
    <x v="4"/>
    <s v="0"/>
    <d v="2026-05-25T00:00:00"/>
    <s v="21320"/>
    <s v="78990"/>
    <s v=""/>
    <s v=""/>
    <s v="049AH"/>
    <s v="Laruche"/>
    <s v="999999"/>
    <s v="XS445367100FR"/>
    <s v="N"/>
    <s v="Transport"/>
    <s v="N"/>
    <s v="S"/>
    <s v="NT"/>
    <n v="0.09"/>
    <s v="86"/>
    <n v="4.25"/>
  </r>
  <r>
    <x v="4"/>
    <s v="0"/>
    <d v="2026-05-25T00:00:00"/>
    <s v="21320"/>
    <s v="35650"/>
    <s v=""/>
    <s v=""/>
    <s v="8726U"/>
    <s v="Laruche"/>
    <s v="999999"/>
    <s v="XS445367303FR"/>
    <s v="N"/>
    <s v="Transport"/>
    <s v="N"/>
    <s v="S"/>
    <s v="NT"/>
    <n v="4.638"/>
    <s v="86"/>
    <n v="5.88"/>
  </r>
  <r>
    <x v="4"/>
    <s v="0"/>
    <d v="2026-05-25T00:00:00"/>
    <s v="21320"/>
    <s v="85170"/>
    <s v=""/>
    <s v=""/>
    <s v="1464U"/>
    <s v="Laruche"/>
    <s v="999999"/>
    <s v="XS445367440FR"/>
    <s v="N"/>
    <s v="Transport"/>
    <s v="N"/>
    <s v="S"/>
    <s v="NT"/>
    <n v="0.14"/>
    <s v="86"/>
    <n v="4.25"/>
  </r>
  <r>
    <x v="4"/>
    <s v="0"/>
    <d v="2026-05-25T00:00:00"/>
    <s v="21320"/>
    <s v="76360"/>
    <s v=""/>
    <s v=""/>
    <s v="7114X"/>
    <s v="Laruche"/>
    <s v="999999"/>
    <s v="XS445367630FR"/>
    <s v="N"/>
    <s v="Transport"/>
    <s v="N"/>
    <s v="S"/>
    <s v="NT"/>
    <n v="0.06"/>
    <s v="86"/>
    <n v="4.25"/>
  </r>
  <r>
    <x v="4"/>
    <s v="0"/>
    <d v="2026-05-25T00:00:00"/>
    <s v="21320"/>
    <s v="01310"/>
    <s v=""/>
    <s v=""/>
    <s v="7013X"/>
    <s v="Laruche"/>
    <s v="999999"/>
    <s v="XS445367802FR"/>
    <s v="N"/>
    <s v="Transport"/>
    <s v="N"/>
    <s v="S"/>
    <s v="NT"/>
    <n v="4.896"/>
    <s v="86"/>
    <n v="5.88"/>
  </r>
  <r>
    <x v="4"/>
    <s v="0"/>
    <d v="2026-05-25T00:00:00"/>
    <s v="21320"/>
    <s v="46100"/>
    <s v=""/>
    <s v=""/>
    <s v="7569X"/>
    <s v="Laruche"/>
    <s v="999999"/>
    <s v="XS445368184FR"/>
    <s v="N"/>
    <s v="Transport"/>
    <s v="N"/>
    <s v="S"/>
    <s v="NT"/>
    <n v="4.787"/>
    <s v="86"/>
    <n v="5.88"/>
  </r>
  <r>
    <x v="4"/>
    <s v="0"/>
    <d v="2026-05-25T00:00:00"/>
    <s v="21320"/>
    <s v="33720"/>
    <s v=""/>
    <s v=""/>
    <s v="757DX"/>
    <s v="Laruche"/>
    <s v="999999"/>
    <s v="XS445368873FR"/>
    <s v="N"/>
    <s v="Transport"/>
    <s v="N"/>
    <s v="S"/>
    <s v="NT"/>
    <n v="0.12"/>
    <s v="86"/>
    <n v="4.25"/>
  </r>
  <r>
    <x v="4"/>
    <s v="0"/>
    <d v="2026-05-25T00:00:00"/>
    <s v="21320"/>
    <s v="06100"/>
    <s v=""/>
    <s v=""/>
    <s v="7724O"/>
    <s v="Laruche"/>
    <s v="999999"/>
    <s v="XS445369009FR"/>
    <s v="N"/>
    <s v="Transport"/>
    <s v="N"/>
    <s v="S"/>
    <s v="NT"/>
    <n v="4.787"/>
    <s v="86"/>
    <n v="5.88"/>
  </r>
  <r>
    <x v="4"/>
    <s v="0"/>
    <d v="2026-05-25T00:00:00"/>
    <s v="21320"/>
    <s v="59750"/>
    <s v=""/>
    <s v=""/>
    <s v="5727B"/>
    <s v="Laruche"/>
    <s v="999999"/>
    <s v="XS445369865FR"/>
    <s v="N"/>
    <s v="Transport"/>
    <s v="N"/>
    <s v="S"/>
    <s v="NT"/>
    <n v="0.14"/>
    <s v="86"/>
    <n v="4.25"/>
  </r>
  <r>
    <x v="4"/>
    <s v="0"/>
    <d v="2026-05-25T00:00:00"/>
    <s v="21320"/>
    <s v="91620"/>
    <s v=""/>
    <s v=""/>
    <s v="4943U"/>
    <s v="Laruche"/>
    <s v="999999"/>
    <s v="XS445370143FR"/>
    <s v="N"/>
    <s v="Transport"/>
    <s v="N"/>
    <s v="S"/>
    <s v="NT"/>
    <n v="4.743"/>
    <s v="86"/>
    <n v="5.88"/>
  </r>
  <r>
    <x v="4"/>
    <s v="0"/>
    <d v="2026-05-25T00:00:00"/>
    <s v="21320"/>
    <s v="31320"/>
    <s v=""/>
    <s v=""/>
    <s v="708CX"/>
    <s v="Laruche"/>
    <s v="999999"/>
    <s v="XS445371529FR"/>
    <s v="N"/>
    <s v="Transport"/>
    <s v="N"/>
    <s v="S"/>
    <s v="NT"/>
    <n v="4.787"/>
    <s v="86"/>
    <n v="5.88"/>
  </r>
  <r>
    <x v="4"/>
    <s v="0"/>
    <d v="2026-05-25T00:00:00"/>
    <s v="21320"/>
    <s v="75004"/>
    <s v=""/>
    <s v=""/>
    <s v="0253X"/>
    <s v="Laruche"/>
    <s v="999999"/>
    <s v="XS445372515FR"/>
    <s v="N"/>
    <s v="Transport"/>
    <s v="N"/>
    <s v="S"/>
    <s v="NT"/>
    <n v="0.13"/>
    <s v="86"/>
    <n v="4.25"/>
  </r>
  <r>
    <x v="4"/>
    <s v="0"/>
    <d v="2026-05-25T00:00:00"/>
    <s v="21320"/>
    <s v="83150"/>
    <s v=""/>
    <s v=""/>
    <s v="532AP"/>
    <s v="Laruche"/>
    <s v="999999"/>
    <s v="XS445373839FR"/>
    <s v="N"/>
    <s v="Transport"/>
    <s v="N"/>
    <s v="S"/>
    <s v="NT"/>
    <n v="0.18"/>
    <s v="86"/>
    <n v="4.25"/>
  </r>
  <r>
    <x v="4"/>
    <s v="0"/>
    <d v="2026-05-25T00:00:00"/>
    <s v="21320"/>
    <s v="77163"/>
    <s v=""/>
    <s v=""/>
    <s v="654AN"/>
    <s v="Laruche"/>
    <s v="999999"/>
    <s v="XS445374088FR"/>
    <s v="N"/>
    <s v="Transport"/>
    <s v="N"/>
    <s v="S"/>
    <s v="NT"/>
    <n v="0.19"/>
    <s v="86"/>
    <n v="4.25"/>
  </r>
  <r>
    <x v="4"/>
    <s v="0"/>
    <d v="2026-05-25T00:00:00"/>
    <s v="21320"/>
    <s v="83400"/>
    <s v=""/>
    <s v=""/>
    <s v="4718U"/>
    <s v="Laruche"/>
    <s v="999999"/>
    <s v="XS445374255FR"/>
    <s v="N"/>
    <s v="Transport"/>
    <s v="N"/>
    <s v="S"/>
    <s v="NT"/>
    <n v="0.08"/>
    <s v="86"/>
    <n v="4.25"/>
  </r>
  <r>
    <x v="4"/>
    <s v="0"/>
    <d v="2026-05-25T00:00:00"/>
    <s v="21320"/>
    <s v="01480"/>
    <s v=""/>
    <s v=""/>
    <s v="2233V"/>
    <s v="Laruche"/>
    <s v="999999"/>
    <s v="XS445374701FR"/>
    <s v="N"/>
    <s v="Transport"/>
    <s v="N"/>
    <s v="S"/>
    <s v="NT"/>
    <n v="0.09"/>
    <s v="86"/>
    <n v="4.25"/>
  </r>
  <r>
    <x v="4"/>
    <s v="0"/>
    <d v="2026-05-25T00:00:00"/>
    <s v="21320"/>
    <s v="22120"/>
    <s v=""/>
    <s v=""/>
    <s v="0811X"/>
    <s v="Laruche"/>
    <s v="999999"/>
    <s v="XS445374984FR"/>
    <s v="N"/>
    <s v="Transport"/>
    <s v="N"/>
    <s v="S"/>
    <s v="NT"/>
    <n v="0.17"/>
    <s v="86"/>
    <n v="4.25"/>
  </r>
  <r>
    <x v="4"/>
    <s v="0"/>
    <d v="2026-05-25T00:00:00"/>
    <s v="21320"/>
    <s v="75017"/>
    <s v=""/>
    <s v=""/>
    <s v="0222S"/>
    <s v="Laruche"/>
    <s v="999999"/>
    <s v="XS445375083FR"/>
    <s v="N"/>
    <s v="Transport"/>
    <s v="N"/>
    <s v="S"/>
    <s v="NT"/>
    <n v="0.12"/>
    <s v="86"/>
    <n v="4.25"/>
  </r>
  <r>
    <x v="4"/>
    <s v="0"/>
    <d v="2026-05-25T00:00:00"/>
    <s v="21320"/>
    <s v="77250"/>
    <s v=""/>
    <s v=""/>
    <s v="1432X"/>
    <s v="Laruche"/>
    <s v="999999"/>
    <s v="XS445375171FR"/>
    <s v="N"/>
    <s v="Transport"/>
    <s v="N"/>
    <s v="S"/>
    <s v="NT"/>
    <n v="4.532"/>
    <s v="86"/>
    <n v="5.88"/>
  </r>
  <r>
    <x v="4"/>
    <s v="0"/>
    <d v="2026-05-25T00:00:00"/>
    <s v="21320"/>
    <s v="69290"/>
    <s v=""/>
    <s v=""/>
    <s v="246CY"/>
    <s v="Laruche"/>
    <s v="999999"/>
    <s v="XS445375358FR"/>
    <s v="N"/>
    <s v="Transport"/>
    <s v="N"/>
    <s v="S"/>
    <s v="NT"/>
    <n v="0.14"/>
    <s v="86"/>
    <n v="4.25"/>
  </r>
  <r>
    <x v="4"/>
    <s v="0"/>
    <d v="2026-05-25T00:00:00"/>
    <s v="21320"/>
    <s v="33120"/>
    <s v=""/>
    <s v=""/>
    <s v="1745Y"/>
    <s v="Laruche"/>
    <s v="999999"/>
    <s v="XS445375392FR"/>
    <s v="N"/>
    <s v="Transport"/>
    <s v="N"/>
    <s v="S"/>
    <s v="NT"/>
    <n v="4.638"/>
    <s v="86"/>
    <n v="5.88"/>
  </r>
  <r>
    <x v="4"/>
    <s v="0"/>
    <d v="2026-05-25T00:00:00"/>
    <s v="21320"/>
    <s v="75020"/>
    <s v=""/>
    <s v=""/>
    <s v="7759X"/>
    <s v="Laruche"/>
    <s v="999999"/>
    <s v="XS445375914FR"/>
    <s v="N"/>
    <s v="Transport"/>
    <s v="N"/>
    <s v="S"/>
    <s v="NT"/>
    <n v="0.25"/>
    <s v="86"/>
    <n v="4.25"/>
  </r>
  <r>
    <x v="4"/>
    <s v="0"/>
    <d v="2026-05-25T00:00:00"/>
    <s v="21320"/>
    <s v="77145"/>
    <s v=""/>
    <s v=""/>
    <s v="1253V"/>
    <s v="Laruche"/>
    <s v="999999"/>
    <s v="XS445375976FR"/>
    <s v="N"/>
    <s v="Transport"/>
    <s v="N"/>
    <s v="S"/>
    <s v="NT"/>
    <n v="0.48"/>
    <s v="86"/>
    <n v="4.25"/>
  </r>
  <r>
    <x v="4"/>
    <s v="0"/>
    <d v="2026-05-25T00:00:00"/>
    <s v="21320"/>
    <s v="78000"/>
    <s v=""/>
    <s v=""/>
    <s v="1109V"/>
    <s v="Laruche"/>
    <s v="999999"/>
    <s v="XS445376322FR"/>
    <s v="N"/>
    <s v="Transport"/>
    <s v="N"/>
    <s v="S"/>
    <s v="NT"/>
    <n v="0.24"/>
    <s v="86"/>
    <n v="4.25"/>
  </r>
  <r>
    <x v="4"/>
    <s v="0"/>
    <d v="2026-05-25T00:00:00"/>
    <s v="21320"/>
    <s v="64800"/>
    <s v=""/>
    <s v=""/>
    <s v="8416P"/>
    <s v="Laruche"/>
    <s v="999999"/>
    <s v="XS445376398FR"/>
    <s v="N"/>
    <s v="Transport"/>
    <s v="N"/>
    <s v="S"/>
    <s v="NT"/>
    <n v="0.1"/>
    <s v="86"/>
    <n v="4.25"/>
  </r>
  <r>
    <x v="4"/>
    <s v="0"/>
    <d v="2026-05-25T00:00:00"/>
    <s v="21320"/>
    <s v="85000"/>
    <s v=""/>
    <s v=""/>
    <s v="0634V"/>
    <s v="Laruche"/>
    <s v="999999"/>
    <s v="XS445377124FR"/>
    <s v="N"/>
    <s v="Transport"/>
    <s v="N"/>
    <s v="S"/>
    <s v="NT"/>
    <n v="0.48"/>
    <s v="86"/>
    <n v="4.25"/>
  </r>
  <r>
    <x v="4"/>
    <s v="0"/>
    <d v="2026-05-25T00:00:00"/>
    <s v="21320"/>
    <s v="75012"/>
    <s v=""/>
    <s v=""/>
    <s v="7695W"/>
    <s v="Laruche"/>
    <s v="999999"/>
    <s v="XS445377186FR"/>
    <s v="N"/>
    <s v="Transport"/>
    <s v="N"/>
    <s v="S"/>
    <s v="NT"/>
    <n v="5.76"/>
    <s v="86"/>
    <n v="6.39"/>
  </r>
  <r>
    <x v="4"/>
    <s v="0"/>
    <d v="2026-05-25T00:00:00"/>
    <s v="21320"/>
    <s v="83270"/>
    <s v=""/>
    <s v=""/>
    <s v="274AQ"/>
    <s v="Laruche"/>
    <s v="999999"/>
    <s v="XS445377243FR"/>
    <s v="N"/>
    <s v="Transport"/>
    <s v="N"/>
    <s v="S"/>
    <s v="NT"/>
    <n v="0.1"/>
    <s v="86"/>
    <n v="4.25"/>
  </r>
  <r>
    <x v="4"/>
    <s v="0"/>
    <d v="2026-05-25T00:00:00"/>
    <s v="21320"/>
    <s v="92140"/>
    <s v=""/>
    <s v=""/>
    <s v="0646Y"/>
    <s v="Laruche"/>
    <s v="999999"/>
    <s v="XS445377844FR"/>
    <s v="N"/>
    <s v="Transport"/>
    <s v="N"/>
    <s v="S"/>
    <s v="NT"/>
    <n v="0.05"/>
    <s v="86"/>
    <n v="4.25"/>
  </r>
  <r>
    <x v="4"/>
    <s v="0"/>
    <d v="2026-05-25T00:00:00"/>
    <s v="21320"/>
    <s v="92290"/>
    <s v=""/>
    <s v=""/>
    <s v="300CV"/>
    <s v="Laruche"/>
    <s v="999999"/>
    <s v="XS445381469FR"/>
    <s v="N"/>
    <s v="Transport"/>
    <s v="N"/>
    <s v="S"/>
    <s v="NT"/>
    <n v="1.229"/>
    <s v="86"/>
    <n v="4.58"/>
  </r>
  <r>
    <x v="4"/>
    <s v="0"/>
    <d v="2026-05-25T00:00:00"/>
    <s v="21320"/>
    <s v="92290"/>
    <s v=""/>
    <s v=""/>
    <s v="300CV"/>
    <s v="Laruche"/>
    <s v="999999"/>
    <s v="XS445381469FR"/>
    <s v="N"/>
    <s v="Supplement Manutention"/>
    <s v="N"/>
    <m/>
    <s v="NT"/>
    <n v="0"/>
    <s v="86"/>
    <n v="6"/>
  </r>
  <r>
    <x v="4"/>
    <s v="0"/>
    <d v="2026-05-25T00:00:00"/>
    <s v="21320"/>
    <s v="75015"/>
    <s v=""/>
    <s v=""/>
    <s v="095CT"/>
    <s v="Laruche"/>
    <s v="999999"/>
    <s v="XS445381472FR"/>
    <s v="N"/>
    <s v="Transport"/>
    <s v="N"/>
    <s v="S"/>
    <s v="NT"/>
    <n v="0.26"/>
    <s v="86"/>
    <n v="4.25"/>
  </r>
  <r>
    <x v="4"/>
    <s v="0"/>
    <d v="2026-05-25T00:00:00"/>
    <s v="21320"/>
    <s v="92500"/>
    <s v=""/>
    <s v=""/>
    <s v="1585Y"/>
    <s v="Laruche"/>
    <s v="999999"/>
    <s v="XS445384227FR"/>
    <s v="N"/>
    <s v="Transport"/>
    <s v="N"/>
    <s v="S"/>
    <s v="NT"/>
    <n v="4.532"/>
    <s v="86"/>
    <n v="5.88"/>
  </r>
  <r>
    <x v="4"/>
    <s v="0"/>
    <d v="2026-05-25T00:00:00"/>
    <s v="21320"/>
    <s v="92200"/>
    <s v=""/>
    <s v=""/>
    <s v="8086S"/>
    <s v="Laruche"/>
    <s v="999999"/>
    <s v="XS445407237FR"/>
    <s v="N"/>
    <s v="Transport"/>
    <s v="N"/>
    <s v="S"/>
    <s v="NT"/>
    <n v="9.6"/>
    <s v="86"/>
    <n v="8.43"/>
  </r>
  <r>
    <x v="4"/>
    <s v="0"/>
    <d v="2026-05-25T00:00:00"/>
    <s v="21320"/>
    <s v="92200"/>
    <s v=""/>
    <s v=""/>
    <s v="8086S"/>
    <s v="Laruche"/>
    <s v="999999"/>
    <s v="XS445407237FR"/>
    <s v="N"/>
    <s v="Supplement Etiquette Non Conforme"/>
    <s v="N"/>
    <m/>
    <s v="NT"/>
    <n v="0"/>
    <s v="86"/>
    <n v="2"/>
  </r>
  <r>
    <x v="4"/>
    <s v="0"/>
    <d v="2026-05-25T00:00:00"/>
    <s v="21320"/>
    <s v="31130"/>
    <s v=""/>
    <s v=""/>
    <s v="1271X"/>
    <s v="Laruche"/>
    <s v="999999"/>
    <s v="XS445465610FR"/>
    <s v="N"/>
    <s v="Transport"/>
    <s v="N"/>
    <s v="S"/>
    <s v="NT"/>
    <n v="0.47"/>
    <s v="86"/>
    <n v="4.25"/>
  </r>
  <r>
    <x v="4"/>
    <s v="0"/>
    <d v="2026-05-25T00:00:00"/>
    <s v="21320"/>
    <s v="13014"/>
    <s v=""/>
    <s v=""/>
    <s v="265CM"/>
    <s v="Laruche"/>
    <s v="999999"/>
    <s v="XS445465773FR"/>
    <s v="N"/>
    <s v="Transport"/>
    <s v="N"/>
    <s v="S"/>
    <s v="NT"/>
    <n v="0.27"/>
    <s v="86"/>
    <n v="4.25"/>
  </r>
  <r>
    <x v="4"/>
    <s v="0"/>
    <d v="2026-05-25T00:00:00"/>
    <s v="21320"/>
    <s v="89100"/>
    <s v=""/>
    <s v=""/>
    <s v="5887V"/>
    <s v="Laruche"/>
    <s v="999999"/>
    <s v="XS445471442FR"/>
    <s v="N"/>
    <s v="Transport"/>
    <s v="N"/>
    <s v="S"/>
    <s v="NR"/>
    <n v="5.904"/>
    <s v="86"/>
    <n v="6.39"/>
  </r>
  <r>
    <x v="4"/>
    <s v="0"/>
    <d v="2026-05-25T00:00:00"/>
    <s v="21320"/>
    <s v="13380"/>
    <s v=""/>
    <s v=""/>
    <s v="839UA"/>
    <s v="Laruche"/>
    <s v="999999"/>
    <s v="XS445472195FR"/>
    <s v="N"/>
    <s v="Transport"/>
    <s v="N"/>
    <s v="S"/>
    <s v="NT"/>
    <n v="0.41"/>
    <s v="86"/>
    <n v="4.25"/>
  </r>
  <r>
    <x v="4"/>
    <s v="0"/>
    <d v="2026-05-25T00:00:00"/>
    <s v="21320"/>
    <s v="38250"/>
    <s v=""/>
    <s v=""/>
    <s v="494AX"/>
    <s v="Laruche"/>
    <s v="999999"/>
    <s v="XS445473704FR"/>
    <s v="N"/>
    <s v="Transport"/>
    <s v="N"/>
    <s v="S"/>
    <s v="NT"/>
    <n v="4.532"/>
    <s v="86"/>
    <n v="5.88"/>
  </r>
  <r>
    <x v="4"/>
    <s v="0"/>
    <d v="2026-05-25T00:00:00"/>
    <s v="21320"/>
    <s v="38250"/>
    <s v=""/>
    <s v=""/>
    <s v="494AX"/>
    <s v="Laruche"/>
    <s v="999999"/>
    <s v="XS445473704FR"/>
    <s v="N"/>
    <s v="Zones Difficiles d'accès"/>
    <s v="N"/>
    <m/>
    <s v="NT"/>
    <n v="0"/>
    <s v="86"/>
    <n v="5"/>
  </r>
  <r>
    <x v="4"/>
    <s v="0"/>
    <d v="2026-05-26T00:00:00"/>
    <s v="21320"/>
    <s v="49100"/>
    <s v=""/>
    <s v=""/>
    <s v="0319X"/>
    <s v="Laruche"/>
    <s v="999999"/>
    <s v="XS445633131FR"/>
    <s v="N"/>
    <s v="Transport"/>
    <s v="N"/>
    <s v="S"/>
    <s v="NT"/>
    <n v="4.678"/>
    <s v="86"/>
    <n v="5.88"/>
  </r>
  <r>
    <x v="4"/>
    <s v="0"/>
    <d v="2026-05-26T00:00:00"/>
    <s v="21320"/>
    <s v="01220"/>
    <s v=""/>
    <s v=""/>
    <s v="3599X"/>
    <s v="Laruche"/>
    <s v="999999"/>
    <s v="XS445633437FR"/>
    <s v="N"/>
    <s v="Transport"/>
    <s v="N"/>
    <s v="S"/>
    <s v="NT"/>
    <n v="4.678"/>
    <s v="86"/>
    <n v="5.88"/>
  </r>
  <r>
    <x v="4"/>
    <s v="0"/>
    <d v="2026-05-26T00:00:00"/>
    <s v="21320"/>
    <s v="94120"/>
    <s v=""/>
    <s v=""/>
    <s v="4114V"/>
    <s v="Laruche"/>
    <s v="999999"/>
    <s v="XS445633936FR"/>
    <s v="N"/>
    <s v="Transport"/>
    <s v="N"/>
    <s v="S"/>
    <s v="NT"/>
    <n v="0.09"/>
    <s v="86"/>
    <n v="4.25"/>
  </r>
  <r>
    <x v="4"/>
    <s v="0"/>
    <d v="2026-05-26T00:00:00"/>
    <s v="21320"/>
    <s v="54710"/>
    <s v=""/>
    <s v=""/>
    <s v="2016R"/>
    <s v="Laruche"/>
    <s v="999999"/>
    <s v="XS445636243FR"/>
    <s v="N"/>
    <s v="Transport"/>
    <s v="N"/>
    <s v="S"/>
    <s v="NT"/>
    <n v="4.532"/>
    <s v="86"/>
    <n v="5.88"/>
  </r>
  <r>
    <x v="4"/>
    <s v="0"/>
    <d v="2026-05-26T00:00:00"/>
    <s v="21320"/>
    <s v="92130"/>
    <s v=""/>
    <s v=""/>
    <s v="6467V"/>
    <s v="Laruche"/>
    <s v="999999"/>
    <s v="XS445636393FR"/>
    <s v="N"/>
    <s v="Transport"/>
    <s v="N"/>
    <s v="S"/>
    <s v="NT"/>
    <n v="0.38"/>
    <s v="86"/>
    <n v="4.25"/>
  </r>
  <r>
    <x v="4"/>
    <s v="0"/>
    <d v="2026-05-26T00:00:00"/>
    <s v="21320"/>
    <s v="68230"/>
    <s v=""/>
    <s v=""/>
    <s v="344BG"/>
    <s v="Laruche"/>
    <s v="999999"/>
    <s v="XS445636725FR"/>
    <s v="N"/>
    <s v="Transport"/>
    <s v="N"/>
    <s v="S"/>
    <s v="NT"/>
    <n v="0.17"/>
    <s v="86"/>
    <n v="4.25"/>
  </r>
  <r>
    <x v="4"/>
    <s v="0"/>
    <d v="2026-05-26T00:00:00"/>
    <s v="21320"/>
    <s v="91410"/>
    <s v=""/>
    <s v=""/>
    <s v="7794Y"/>
    <s v="Laruche"/>
    <s v="999999"/>
    <s v="XS445636963FR"/>
    <s v="N"/>
    <s v="Transport"/>
    <s v="N"/>
    <s v="S"/>
    <s v="NT"/>
    <n v="0.08"/>
    <s v="86"/>
    <n v="4.25"/>
  </r>
  <r>
    <x v="4"/>
    <s v="0"/>
    <d v="2026-05-26T00:00:00"/>
    <s v="21320"/>
    <s v="06130"/>
    <s v=""/>
    <s v=""/>
    <s v="1322X"/>
    <s v="Laruche"/>
    <s v="999999"/>
    <s v="XS445638085FR"/>
    <s v="N"/>
    <s v="Transport"/>
    <s v="N"/>
    <s v="S"/>
    <s v="NT"/>
    <n v="0.14"/>
    <s v="86"/>
    <n v="4.25"/>
  </r>
  <r>
    <x v="4"/>
    <s v="0"/>
    <d v="2026-05-26T00:00:00"/>
    <s v="21320"/>
    <s v="38160"/>
    <s v=""/>
    <s v=""/>
    <s v="3872S"/>
    <s v="Laruche"/>
    <s v="999999"/>
    <s v="XS445638301FR"/>
    <s v="N"/>
    <s v="Transport"/>
    <s v="N"/>
    <s v="S"/>
    <s v="NT"/>
    <n v="0.14"/>
    <s v="86"/>
    <n v="4.25"/>
  </r>
  <r>
    <x v="4"/>
    <s v="0"/>
    <d v="2026-05-26T00:00:00"/>
    <s v="21320"/>
    <s v="42140"/>
    <s v=""/>
    <s v=""/>
    <s v="9342P"/>
    <s v="Laruche"/>
    <s v="999999"/>
    <s v="XS445638690FR"/>
    <s v="N"/>
    <s v="Transport"/>
    <s v="N"/>
    <s v="S"/>
    <s v="NT"/>
    <n v="4.678"/>
    <s v="86"/>
    <n v="5.88"/>
  </r>
  <r>
    <x v="4"/>
    <s v="0"/>
    <d v="2026-05-26T00:00:00"/>
    <s v="21320"/>
    <s v="71100"/>
    <s v=""/>
    <s v=""/>
    <s v="0306R"/>
    <s v="Laruche"/>
    <s v="999999"/>
    <s v="XS445639103FR"/>
    <s v="N"/>
    <s v="Transport"/>
    <s v="N"/>
    <s v="S"/>
    <s v="NR"/>
    <n v="0.09"/>
    <s v="86"/>
    <n v="4.25"/>
  </r>
  <r>
    <x v="4"/>
    <s v="0"/>
    <d v="2026-05-26T00:00:00"/>
    <s v="21320"/>
    <s v="73110"/>
    <s v=""/>
    <s v=""/>
    <s v="4597S"/>
    <s v="Laruche"/>
    <s v="999999"/>
    <s v="XS445639324FR"/>
    <s v="N"/>
    <s v="Transport"/>
    <s v="N"/>
    <s v="S"/>
    <s v="NT"/>
    <n v="0.05"/>
    <s v="86"/>
    <n v="4.25"/>
  </r>
  <r>
    <x v="4"/>
    <s v="0"/>
    <d v="2026-05-26T00:00:00"/>
    <s v="21320"/>
    <s v="73110"/>
    <s v=""/>
    <s v=""/>
    <s v="4597S"/>
    <s v="Laruche"/>
    <s v="999999"/>
    <s v="XS445639324FR"/>
    <s v="N"/>
    <s v="Zones Difficiles d'accès"/>
    <s v="N"/>
    <m/>
    <s v="NT"/>
    <n v="0"/>
    <s v="86"/>
    <n v="5"/>
  </r>
  <r>
    <x v="4"/>
    <s v="0"/>
    <d v="2026-05-26T00:00:00"/>
    <s v="21320"/>
    <s v="42170"/>
    <s v=""/>
    <s v=""/>
    <s v="6136V"/>
    <s v="Laruche"/>
    <s v="999999"/>
    <s v="XS445640591FR"/>
    <s v="N"/>
    <s v="Transport"/>
    <s v="N"/>
    <s v="S"/>
    <s v="NT"/>
    <n v="4.532"/>
    <s v="86"/>
    <n v="5.88"/>
  </r>
  <r>
    <x v="4"/>
    <s v="0"/>
    <d v="2026-05-26T00:00:00"/>
    <s v="21320"/>
    <s v="53960"/>
    <s v=""/>
    <s v=""/>
    <s v="4704R"/>
    <s v="Laruche"/>
    <s v="999999"/>
    <s v="XS445646798FR"/>
    <s v="N"/>
    <s v="Transport"/>
    <s v="N"/>
    <s v="S"/>
    <s v="NT"/>
    <n v="4.799"/>
    <s v="86"/>
    <n v="5.88"/>
  </r>
  <r>
    <x v="4"/>
    <s v="0"/>
    <d v="2026-05-26T00:00:00"/>
    <s v="21320"/>
    <s v="92170"/>
    <s v=""/>
    <s v=""/>
    <s v="7966O"/>
    <s v="Laruche"/>
    <s v="999999"/>
    <s v="XS445647780FR"/>
    <s v="N"/>
    <s v="Transport"/>
    <s v="N"/>
    <s v="S"/>
    <s v="NT"/>
    <n v="4.532"/>
    <s v="86"/>
    <n v="5.88"/>
  </r>
  <r>
    <x v="4"/>
    <s v="0"/>
    <d v="2026-05-26T00:00:00"/>
    <s v="21320"/>
    <s v="77270"/>
    <s v=""/>
    <s v=""/>
    <s v="360CY"/>
    <s v="Laruche"/>
    <s v="999999"/>
    <s v="XS445648414FR"/>
    <s v="N"/>
    <s v="Transport"/>
    <s v="N"/>
    <s v="S"/>
    <s v="NT"/>
    <n v="6.412"/>
    <s v="86"/>
    <n v="6.9"/>
  </r>
  <r>
    <x v="4"/>
    <s v="0"/>
    <d v="2026-05-26T00:00:00"/>
    <s v="21320"/>
    <s v="49130"/>
    <s v=""/>
    <s v=""/>
    <s v="3317X"/>
    <s v="Laruche"/>
    <s v="999999"/>
    <s v="XS445649220FR"/>
    <s v="N"/>
    <s v="Transport"/>
    <s v="N"/>
    <s v="S"/>
    <s v="NT"/>
    <n v="0.29"/>
    <s v="86"/>
    <n v="4.25"/>
  </r>
  <r>
    <x v="4"/>
    <s v="0"/>
    <d v="2026-05-26T00:00:00"/>
    <s v="21320"/>
    <s v="40530"/>
    <s v=""/>
    <s v=""/>
    <s v="9926X"/>
    <s v="Laruche"/>
    <s v="999999"/>
    <s v="XS445793411FR"/>
    <s v="N"/>
    <s v="Transport"/>
    <s v="N"/>
    <s v="S"/>
    <s v="NT"/>
    <n v="4.638"/>
    <s v="86"/>
    <n v="5.88"/>
  </r>
  <r>
    <x v="4"/>
    <s v="0"/>
    <d v="2026-05-26T00:00:00"/>
    <s v="21320"/>
    <s v="38250"/>
    <s v=""/>
    <s v=""/>
    <s v="494AX"/>
    <s v="Laruche"/>
    <s v="999999"/>
    <s v="XS445937787FR"/>
    <s v="N"/>
    <s v="Transport"/>
    <s v="N"/>
    <s v="S"/>
    <s v="NT"/>
    <n v="4.638"/>
    <s v="86"/>
    <n v="5.88"/>
  </r>
  <r>
    <x v="4"/>
    <s v="0"/>
    <d v="2026-05-26T00:00:00"/>
    <s v="21320"/>
    <s v="38250"/>
    <s v=""/>
    <s v=""/>
    <s v="494AX"/>
    <s v="Laruche"/>
    <s v="999999"/>
    <s v="XS445937787FR"/>
    <s v="N"/>
    <s v="Zones Difficiles d'accès"/>
    <s v="N"/>
    <m/>
    <s v="NT"/>
    <n v="0"/>
    <s v="86"/>
    <n v="5"/>
  </r>
  <r>
    <x v="4"/>
    <s v="0"/>
    <d v="2026-05-26T00:00:00"/>
    <s v="21320"/>
    <s v="92200"/>
    <s v=""/>
    <s v=""/>
    <s v="5745P"/>
    <s v="Laruche"/>
    <s v="999999"/>
    <s v="XS445942623FR"/>
    <s v="N"/>
    <s v="Transport"/>
    <s v="N"/>
    <s v="S"/>
    <s v="NT"/>
    <n v="0.21"/>
    <s v="86"/>
    <n v="4.25"/>
  </r>
  <r>
    <x v="4"/>
    <s v="0"/>
    <d v="2026-05-26T00:00:00"/>
    <s v="21320"/>
    <s v="73290"/>
    <s v=""/>
    <s v=""/>
    <s v="970AO"/>
    <s v="Laruche"/>
    <s v="999999"/>
    <s v="XS445943495FR"/>
    <s v="N"/>
    <s v="Transport"/>
    <s v="N"/>
    <s v="S"/>
    <s v="NT"/>
    <n v="4.638"/>
    <s v="86"/>
    <n v="5.88"/>
  </r>
  <r>
    <x v="4"/>
    <s v="0"/>
    <d v="2026-05-26T00:00:00"/>
    <s v="21320"/>
    <s v="33133"/>
    <s v=""/>
    <s v=""/>
    <s v="766CX"/>
    <s v="Laruche"/>
    <s v="999999"/>
    <s v="XS446017326FR"/>
    <s v="N"/>
    <s v="Transport"/>
    <s v="N"/>
    <s v="S"/>
    <s v="NT"/>
    <n v="0.01"/>
    <s v="86"/>
    <n v="4.25"/>
  </r>
  <r>
    <x v="4"/>
    <s v="0"/>
    <d v="2026-05-26T00:00:00"/>
    <s v="21320"/>
    <s v="94400"/>
    <s v=""/>
    <s v=""/>
    <s v="443BX"/>
    <s v="Laruche"/>
    <s v="999999"/>
    <s v="XS446040404FR"/>
    <s v="N"/>
    <s v="Transport"/>
    <s v="N"/>
    <s v="S"/>
    <s v="NT"/>
    <n v="0.01"/>
    <s v="86"/>
    <n v="4.25"/>
  </r>
  <r>
    <x v="4"/>
    <s v="0"/>
    <d v="2026-05-26T00:00:00"/>
    <s v="21320"/>
    <s v="77330"/>
    <s v=""/>
    <s v=""/>
    <s v="5771V"/>
    <s v="Laruche"/>
    <s v="999999"/>
    <s v="XS446057515FR"/>
    <s v="N"/>
    <s v="Transport"/>
    <s v="N"/>
    <s v="S"/>
    <s v="NT"/>
    <n v="0.13"/>
    <s v="86"/>
    <n v="4.25"/>
  </r>
  <r>
    <x v="4"/>
    <s v="0"/>
    <d v="2026-05-26T00:00:00"/>
    <s v="21320"/>
    <s v="91300"/>
    <s v=""/>
    <s v=""/>
    <s v="8126S"/>
    <s v="Laruche"/>
    <s v="999999"/>
    <s v="XS446058793FR"/>
    <s v="N"/>
    <s v="Transport"/>
    <s v="N"/>
    <s v="S"/>
    <s v="NT"/>
    <n v="4.896"/>
    <s v="86"/>
    <n v="5.88"/>
  </r>
  <r>
    <x v="4"/>
    <s v="0"/>
    <d v="2026-05-27T00:00:00"/>
    <s v="21320"/>
    <s v="68400"/>
    <s v=""/>
    <s v=""/>
    <s v="535CF"/>
    <s v="Laruche"/>
    <s v="999999"/>
    <s v="XS446275373FR"/>
    <s v="N"/>
    <s v="Transport"/>
    <s v="N"/>
    <s v="S"/>
    <s v="NT"/>
    <n v="0.1"/>
    <s v="86"/>
    <n v="4.25"/>
  </r>
  <r>
    <x v="4"/>
    <s v="0"/>
    <d v="2026-05-27T00:00:00"/>
    <s v="21320"/>
    <s v="25480"/>
    <s v=""/>
    <s v=""/>
    <s v="3416U"/>
    <s v="Laruche"/>
    <s v="999999"/>
    <s v="XS446275841FR"/>
    <s v="N"/>
    <s v="Transport"/>
    <s v="N"/>
    <s v="S"/>
    <s v="NT"/>
    <n v="0.1"/>
    <s v="86"/>
    <n v="4.25"/>
  </r>
  <r>
    <x v="4"/>
    <s v="0"/>
    <d v="2026-05-27T00:00:00"/>
    <s v="21320"/>
    <s v="01430"/>
    <s v=""/>
    <s v=""/>
    <s v="9458S"/>
    <s v="Laruche"/>
    <s v="999999"/>
    <s v="XS446277048FR"/>
    <s v="N"/>
    <s v="Transport"/>
    <s v="N"/>
    <s v="S"/>
    <s v="NT"/>
    <n v="1.882"/>
    <s v="86"/>
    <n v="4.58"/>
  </r>
  <r>
    <x v="4"/>
    <s v="0"/>
    <d v="2026-05-27T00:00:00"/>
    <s v="21320"/>
    <s v="69004"/>
    <s v=""/>
    <s v=""/>
    <s v="951AK"/>
    <s v="Laruche"/>
    <s v="999999"/>
    <s v="XS446277595FR"/>
    <s v="N"/>
    <s v="Transport"/>
    <s v="N"/>
    <s v="S"/>
    <s v="NT"/>
    <n v="0.02"/>
    <s v="86"/>
    <n v="4.25"/>
  </r>
  <r>
    <x v="4"/>
    <s v="0"/>
    <d v="2026-05-27T00:00:00"/>
    <s v="21320"/>
    <s v="34070"/>
    <s v=""/>
    <s v=""/>
    <s v="5954B"/>
    <s v="Laruche"/>
    <s v="999999"/>
    <s v="XS446277975FR"/>
    <s v="N"/>
    <s v="Transport"/>
    <s v="N"/>
    <s v="S"/>
    <s v="NT"/>
    <n v="0.07000000000000001"/>
    <s v="86"/>
    <n v="4.25"/>
  </r>
  <r>
    <x v="4"/>
    <s v="0"/>
    <d v="2026-05-27T00:00:00"/>
    <s v="21320"/>
    <s v="33380"/>
    <s v=""/>
    <s v=""/>
    <s v="8736V"/>
    <s v="Laruche"/>
    <s v="999999"/>
    <s v="XS446278247FR"/>
    <s v="N"/>
    <s v="Transport"/>
    <s v="N"/>
    <s v="S"/>
    <s v="NT"/>
    <n v="2.664"/>
    <s v="86"/>
    <n v="4.96"/>
  </r>
  <r>
    <x v="4"/>
    <s v="0"/>
    <d v="2026-05-27T00:00:00"/>
    <s v="21320"/>
    <s v="44300"/>
    <s v=""/>
    <s v=""/>
    <s v="0173X"/>
    <s v="Laruche"/>
    <s v="999999"/>
    <s v="XS446279018FR"/>
    <s v="N"/>
    <s v="Transport"/>
    <s v="N"/>
    <s v="S"/>
    <s v="NT"/>
    <n v="0.27"/>
    <s v="86"/>
    <n v="4.25"/>
  </r>
  <r>
    <x v="4"/>
    <s v="0"/>
    <d v="2026-05-27T00:00:00"/>
    <s v="21320"/>
    <s v="95100"/>
    <s v=""/>
    <s v=""/>
    <s v="7981X"/>
    <s v="Laruche"/>
    <s v="999999"/>
    <s v="XS446279525FR"/>
    <s v="N"/>
    <s v="Transport"/>
    <s v="N"/>
    <s v="S"/>
    <s v="NT"/>
    <n v="0.16"/>
    <s v="86"/>
    <n v="4.25"/>
  </r>
  <r>
    <x v="4"/>
    <s v="0"/>
    <d v="2026-05-27T00:00:00"/>
    <s v="21320"/>
    <s v="06210"/>
    <s v=""/>
    <s v=""/>
    <s v="8417X"/>
    <s v="Laruche"/>
    <s v="999999"/>
    <s v="XS446382240FR"/>
    <s v="N"/>
    <s v="Transport"/>
    <s v="N"/>
    <s v="S"/>
    <s v="NT"/>
    <n v="4.813"/>
    <s v="86"/>
    <n v="5.88"/>
  </r>
  <r>
    <x v="4"/>
    <s v="0"/>
    <d v="2026-05-27T00:00:00"/>
    <s v="21320"/>
    <s v="71480"/>
    <s v=""/>
    <s v=""/>
    <s v="843CX"/>
    <s v="Laruche"/>
    <s v="999999"/>
    <s v="XS446382871FR"/>
    <s v="N"/>
    <s v="Transport"/>
    <s v="N"/>
    <s v="S"/>
    <s v="NR"/>
    <n v="0.2"/>
    <s v="86"/>
    <n v="4.25"/>
  </r>
  <r>
    <x v="4"/>
    <s v="0"/>
    <d v="2026-05-27T00:00:00"/>
    <s v="21320"/>
    <s v="75014"/>
    <s v=""/>
    <s v=""/>
    <s v="7836V"/>
    <s v="Laruche"/>
    <s v="999999"/>
    <s v="XS446384285FR"/>
    <s v="N"/>
    <s v="Transport"/>
    <s v="N"/>
    <s v="S"/>
    <s v="NT"/>
    <n v="4.638"/>
    <s v="86"/>
    <n v="5.88"/>
  </r>
  <r>
    <x v="4"/>
    <s v="0"/>
    <d v="2026-05-27T00:00:00"/>
    <s v="21320"/>
    <s v="69360"/>
    <s v=""/>
    <s v=""/>
    <s v="437CX"/>
    <s v="Laruche"/>
    <s v="999999"/>
    <s v="XS446430890FR"/>
    <s v="N"/>
    <s v="Transport"/>
    <s v="N"/>
    <s v="S"/>
    <s v="NT"/>
    <n v="0.538"/>
    <s v="86"/>
    <n v="4.25"/>
  </r>
  <r>
    <x v="4"/>
    <s v="0"/>
    <d v="2026-05-27T00:00:00"/>
    <s v="21320"/>
    <s v="74600"/>
    <s v=""/>
    <s v=""/>
    <s v="5441X"/>
    <s v="Laruche"/>
    <s v="999999"/>
    <s v="XS446436875FR"/>
    <s v="N"/>
    <s v="Transport"/>
    <s v="N"/>
    <s v="S"/>
    <s v="NT"/>
    <n v="4.532"/>
    <s v="86"/>
    <n v="5.88"/>
  </r>
  <r>
    <x v="4"/>
    <s v="0"/>
    <d v="2026-05-27T00:00:00"/>
    <s v="21320"/>
    <s v="92160"/>
    <s v=""/>
    <s v=""/>
    <s v="9551V"/>
    <s v="Laruche"/>
    <s v="999999"/>
    <s v="XS446502781FR"/>
    <s v="N"/>
    <s v="Transport"/>
    <s v="N"/>
    <s v="S"/>
    <s v="NT"/>
    <n v="0.653"/>
    <s v="86"/>
    <n v="4.25"/>
  </r>
  <r>
    <x v="4"/>
    <s v="0"/>
    <d v="2026-05-27T00:00:00"/>
    <s v="21320"/>
    <s v="92160"/>
    <s v=""/>
    <s v=""/>
    <s v="9551V"/>
    <s v="Laruche"/>
    <s v="999999"/>
    <s v="XS446502781FR"/>
    <s v="N"/>
    <s v="Supplement Etiquette Non Conforme"/>
    <s v="N"/>
    <m/>
    <s v="NT"/>
    <n v="0"/>
    <s v="86"/>
    <n v="2"/>
  </r>
  <r>
    <x v="4"/>
    <s v="0"/>
    <d v="2026-05-27T00:00:00"/>
    <s v="21320"/>
    <s v="94350"/>
    <s v=""/>
    <s v=""/>
    <s v="113BQ"/>
    <s v="Laruche"/>
    <s v="999999"/>
    <s v="XS446506032FR"/>
    <s v="N"/>
    <s v="Transport"/>
    <s v="N"/>
    <s v="S"/>
    <s v="NT"/>
    <n v="8.026"/>
    <s v="86"/>
    <n v="7.92"/>
  </r>
  <r>
    <x v="4"/>
    <s v="0"/>
    <d v="2026-05-27T00:00:00"/>
    <s v="21320"/>
    <s v="52000"/>
    <s v=""/>
    <s v=""/>
    <s v="2010R"/>
    <s v="Laruche"/>
    <s v="999999"/>
    <s v="XS446506390FR"/>
    <s v="N"/>
    <s v="Transport"/>
    <s v="N"/>
    <s v="S"/>
    <s v="NR"/>
    <n v="0.45"/>
    <s v="86"/>
    <n v="4.25"/>
  </r>
  <r>
    <x v="4"/>
    <s v="0"/>
    <d v="2026-05-27T00:00:00"/>
    <s v="21320"/>
    <s v="87120"/>
    <s v=""/>
    <s v=""/>
    <s v="944DX"/>
    <s v="Laruche"/>
    <s v="999999"/>
    <s v="XS446506704FR"/>
    <s v="N"/>
    <s v="Transport"/>
    <s v="N"/>
    <s v="S"/>
    <s v="NT"/>
    <n v="4.532"/>
    <s v="86"/>
    <n v="5.88"/>
  </r>
  <r>
    <x v="4"/>
    <s v="0"/>
    <d v="2026-05-27T00:00:00"/>
    <s v="21320"/>
    <s v="06230"/>
    <s v=""/>
    <s v=""/>
    <s v="0374V"/>
    <s v="Laruche"/>
    <s v="999999"/>
    <s v="XS446510434FR"/>
    <s v="N"/>
    <s v="Transport"/>
    <s v="N"/>
    <s v="S"/>
    <s v="NT"/>
    <n v="4.787"/>
    <s v="86"/>
    <n v="5.88"/>
  </r>
  <r>
    <x v="4"/>
    <s v="0"/>
    <d v="2026-05-28T00:00:00"/>
    <s v="21320"/>
    <s v="78130"/>
    <s v=""/>
    <s v=""/>
    <s v="5777B"/>
    <s v="Laruche"/>
    <s v="999999"/>
    <s v="XS446709070FR"/>
    <s v="N"/>
    <s v="Transport"/>
    <s v="N"/>
    <s v="S"/>
    <s v="NT"/>
    <n v="6.273"/>
    <s v="86"/>
    <n v="6.9"/>
  </r>
  <r>
    <x v="4"/>
    <s v="0"/>
    <d v="2026-05-28T00:00:00"/>
    <s v="21320"/>
    <s v="38210"/>
    <s v=""/>
    <s v=""/>
    <s v="882CX"/>
    <s v="Laruche"/>
    <s v="999999"/>
    <s v="XS446710339FR"/>
    <s v="N"/>
    <s v="Transport"/>
    <s v="N"/>
    <s v="S"/>
    <s v="NT"/>
    <n v="5.904"/>
    <s v="86"/>
    <n v="6.39"/>
  </r>
  <r>
    <x v="4"/>
    <s v="0"/>
    <d v="2026-05-28T00:00:00"/>
    <s v="21320"/>
    <s v="51100"/>
    <s v=""/>
    <s v=""/>
    <s v="1848R"/>
    <s v="Laruche"/>
    <s v="999999"/>
    <s v="XS446714755FR"/>
    <s v="N"/>
    <s v="Transport"/>
    <s v="N"/>
    <s v="S"/>
    <s v="NT"/>
    <n v="0.07000000000000001"/>
    <s v="86"/>
    <n v="4.25"/>
  </r>
  <r>
    <x v="4"/>
    <s v="0"/>
    <d v="2026-05-28T00:00:00"/>
    <s v="21320"/>
    <s v="44420"/>
    <s v=""/>
    <s v=""/>
    <s v="9042U"/>
    <s v="Laruche"/>
    <s v="999999"/>
    <s v="XS446723814FR"/>
    <s v="N"/>
    <s v="Transport"/>
    <s v="N"/>
    <s v="S"/>
    <s v="NT"/>
    <n v="6.166"/>
    <s v="86"/>
    <n v="6.9"/>
  </r>
  <r>
    <x v="4"/>
    <s v="0"/>
    <d v="2026-05-28T00:00:00"/>
    <s v="21320"/>
    <s v="92000"/>
    <s v=""/>
    <s v=""/>
    <s v="1382U"/>
    <s v="Laruche"/>
    <s v="999999"/>
    <s v="XS446726651FR"/>
    <s v="N"/>
    <s v="Transport"/>
    <s v="N"/>
    <s v="S"/>
    <s v="NT"/>
    <n v="4.638"/>
    <s v="86"/>
    <n v="5.88"/>
  </r>
  <r>
    <x v="4"/>
    <s v="0"/>
    <d v="2026-05-28T00:00:00"/>
    <s v="21320"/>
    <s v="74380"/>
    <s v=""/>
    <s v=""/>
    <s v="9672X"/>
    <s v="Laruche"/>
    <s v="999999"/>
    <s v="XS446727419FR"/>
    <s v="N"/>
    <s v="Transport"/>
    <s v="N"/>
    <s v="S"/>
    <s v="NT"/>
    <n v="4.57"/>
    <s v="86"/>
    <n v="5.88"/>
  </r>
  <r>
    <x v="4"/>
    <s v="0"/>
    <d v="2026-05-28T00:00:00"/>
    <s v="21320"/>
    <s v="13510"/>
    <s v=""/>
    <s v=""/>
    <s v="8406R"/>
    <s v="Laruche"/>
    <s v="999999"/>
    <s v="XS446729321FR"/>
    <s v="N"/>
    <s v="Transport"/>
    <s v="N"/>
    <s v="S"/>
    <s v="NT"/>
    <n v="4.532"/>
    <s v="86"/>
    <n v="5.88"/>
  </r>
  <r>
    <x v="4"/>
    <s v="0"/>
    <d v="2026-05-28T00:00:00"/>
    <s v="21320"/>
    <s v="83140"/>
    <s v=""/>
    <s v=""/>
    <s v="0350X"/>
    <s v="Laruche"/>
    <s v="999999"/>
    <s v="XS446731427FR"/>
    <s v="N"/>
    <s v="Transport"/>
    <s v="N"/>
    <s v="S"/>
    <s v="NT"/>
    <n v="0.1"/>
    <s v="86"/>
    <n v="4.25"/>
  </r>
  <r>
    <x v="4"/>
    <s v="0"/>
    <d v="2026-05-28T00:00:00"/>
    <s v="21320"/>
    <s v="87510"/>
    <s v=""/>
    <s v=""/>
    <s v="1230S"/>
    <s v="Laruche"/>
    <s v="999999"/>
    <s v="XS446735021FR"/>
    <s v="N"/>
    <s v="Transport"/>
    <s v="N"/>
    <s v="S"/>
    <s v="NT"/>
    <n v="4.532"/>
    <s v="86"/>
    <n v="5.88"/>
  </r>
  <r>
    <x v="4"/>
    <s v="0"/>
    <d v="2026-05-28T00:00:00"/>
    <s v="21320"/>
    <s v="13011"/>
    <s v=""/>
    <s v=""/>
    <s v="7671X"/>
    <s v="Laruche"/>
    <s v="999999"/>
    <s v="XS446875196FR"/>
    <s v="N"/>
    <s v="Transport"/>
    <s v="N"/>
    <s v="S"/>
    <s v="NT"/>
    <n v="4.532"/>
    <s v="86"/>
    <n v="5.88"/>
  </r>
  <r>
    <x v="4"/>
    <s v="0"/>
    <d v="2026-05-28T00:00:00"/>
    <s v="21320"/>
    <s v="91380"/>
    <s v=""/>
    <s v=""/>
    <s v="1712U"/>
    <s v="Laruche"/>
    <s v="999999"/>
    <s v="XS446928101FR"/>
    <s v="N"/>
    <s v="Transport"/>
    <s v="N"/>
    <s v="S"/>
    <s v="NT"/>
    <n v="6.273"/>
    <s v="86"/>
    <n v="6.9"/>
  </r>
  <r>
    <x v="4"/>
    <s v="0"/>
    <d v="2026-05-28T00:00:00"/>
    <s v="21320"/>
    <s v="92500"/>
    <s v=""/>
    <s v=""/>
    <s v="543DX"/>
    <s v="Laruche"/>
    <s v="999999"/>
    <s v="XS446946555FR"/>
    <s v="N"/>
    <s v="Transport"/>
    <s v="N"/>
    <s v="S"/>
    <s v="NT"/>
    <n v="4.678"/>
    <s v="86"/>
    <n v="5.88"/>
  </r>
  <r>
    <x v="4"/>
    <s v="0"/>
    <d v="2026-05-28T00:00:00"/>
    <s v="21320"/>
    <s v="30660"/>
    <s v=""/>
    <s v=""/>
    <s v="471EX"/>
    <s v="Laruche"/>
    <s v="999999"/>
    <s v="XS446947105FR"/>
    <s v="N"/>
    <s v="Transport"/>
    <s v="N"/>
    <s v="S"/>
    <s v="NT"/>
    <n v="4.743"/>
    <s v="86"/>
    <n v="5.88"/>
  </r>
  <r>
    <x v="4"/>
    <s v="0"/>
    <d v="2026-05-29T00:00:00"/>
    <s v="21320"/>
    <s v="31320"/>
    <s v=""/>
    <s v=""/>
    <s v="708CX"/>
    <s v="Laruche"/>
    <s v="999999"/>
    <s v="XS447135925FR"/>
    <s v="N"/>
    <s v="Transport"/>
    <s v="N"/>
    <s v="S"/>
    <s v="NT"/>
    <n v="5.904"/>
    <s v="86"/>
    <n v="6.39"/>
  </r>
  <r>
    <x v="4"/>
    <s v="0"/>
    <d v="2026-05-29T00:00:00"/>
    <s v="21320"/>
    <s v="75013"/>
    <s v=""/>
    <s v=""/>
    <s v="7823O"/>
    <s v="Laruche"/>
    <s v="999999"/>
    <s v="XS447137767FR"/>
    <s v="N"/>
    <s v="Transport"/>
    <s v="N"/>
    <s v="S"/>
    <s v="NT"/>
    <n v="0.24"/>
    <s v="86"/>
    <n v="4.25"/>
  </r>
  <r>
    <x v="4"/>
    <s v="0"/>
    <d v="2026-05-29T00:00:00"/>
    <s v="21320"/>
    <s v="95100"/>
    <s v=""/>
    <s v=""/>
    <s v="874CY"/>
    <s v="Laruche"/>
    <s v="999999"/>
    <s v="XS447137988FR"/>
    <s v="N"/>
    <s v="Transport"/>
    <s v="N"/>
    <s v="S"/>
    <s v="NT"/>
    <n v="0.08"/>
    <s v="86"/>
    <n v="4.25"/>
  </r>
  <r>
    <x v="4"/>
    <s v="0"/>
    <d v="2026-05-29T00:00:00"/>
    <s v="21320"/>
    <s v="75018"/>
    <s v=""/>
    <s v=""/>
    <s v="2359V"/>
    <s v="Laruche"/>
    <s v="999999"/>
    <s v="XS447141449FR"/>
    <s v="N"/>
    <s v="Transport"/>
    <s v="N"/>
    <s v="S"/>
    <s v="NT"/>
    <n v="0.27"/>
    <s v="86"/>
    <n v="4.25"/>
  </r>
  <r>
    <x v="4"/>
    <s v="0"/>
    <d v="2026-05-29T00:00:00"/>
    <s v="21320"/>
    <s v="13600"/>
    <s v=""/>
    <s v=""/>
    <s v="044AX"/>
    <s v="Laruche"/>
    <s v="999999"/>
    <s v="XS447142356FR"/>
    <s v="N"/>
    <s v="Transport"/>
    <s v="N"/>
    <s v="S"/>
    <s v="NT"/>
    <n v="0.02"/>
    <s v="86"/>
    <n v="4.25"/>
  </r>
  <r>
    <x v="4"/>
    <s v="0"/>
    <d v="2026-05-29T00:00:00"/>
    <s v="21320"/>
    <s v="34730"/>
    <s v=""/>
    <s v=""/>
    <s v="8853U"/>
    <s v="Laruche"/>
    <s v="999999"/>
    <s v="XS447142679FR"/>
    <s v="N"/>
    <s v="Transport"/>
    <s v="N"/>
    <s v="S"/>
    <s v="NT"/>
    <n v="0.07000000000000001"/>
    <s v="86"/>
    <n v="4.25"/>
  </r>
  <r>
    <x v="4"/>
    <s v="0"/>
    <d v="2026-05-29T00:00:00"/>
    <s v="21320"/>
    <s v="35235"/>
    <s v=""/>
    <s v=""/>
    <s v="7390U"/>
    <s v="Laruche"/>
    <s v="999999"/>
    <s v="XS447143365FR"/>
    <s v="N"/>
    <s v="Transport"/>
    <s v="N"/>
    <s v="S"/>
    <s v="NT"/>
    <n v="0.26"/>
    <s v="86"/>
    <n v="4.25"/>
  </r>
  <r>
    <x v="4"/>
    <s v="0"/>
    <d v="2026-05-29T00:00:00"/>
    <s v="21320"/>
    <s v="62780"/>
    <s v=""/>
    <s v=""/>
    <s v="2044S"/>
    <s v="Laruche"/>
    <s v="999999"/>
    <s v="XS447284270FR"/>
    <s v="N"/>
    <s v="Transport"/>
    <s v="N"/>
    <s v="S"/>
    <s v="NT"/>
    <n v="0.12"/>
    <s v="86"/>
    <n v="4.25"/>
  </r>
  <r>
    <x v="4"/>
    <s v="0"/>
    <d v="2026-05-29T00:00:00"/>
    <s v="21320"/>
    <s v="66410"/>
    <s v=""/>
    <s v=""/>
    <s v="9154O"/>
    <s v="Laruche"/>
    <s v="999999"/>
    <s v="XS447290686FR"/>
    <s v="N"/>
    <s v="Transport"/>
    <s v="N"/>
    <s v="S"/>
    <s v="NT"/>
    <n v="0.17"/>
    <s v="86"/>
    <n v="4.25"/>
  </r>
  <r>
    <x v="4"/>
    <s v="0"/>
    <d v="2026-05-29T00:00:00"/>
    <s v="21320"/>
    <s v="33100"/>
    <s v=""/>
    <s v=""/>
    <s v="369BX"/>
    <s v="Laruche"/>
    <s v="999999"/>
    <s v="XS447291222FR"/>
    <s v="N"/>
    <s v="Transport"/>
    <s v="N"/>
    <s v="S"/>
    <s v="NT"/>
    <n v="0.17"/>
    <s v="86"/>
    <n v="4.25"/>
  </r>
  <r>
    <x v="4"/>
    <s v="0"/>
    <d v="2026-05-29T00:00:00"/>
    <s v="21320"/>
    <s v="04700"/>
    <s v=""/>
    <s v=""/>
    <s v="668CX"/>
    <s v="Laruche"/>
    <s v="999999"/>
    <s v="XS447291911FR"/>
    <s v="N"/>
    <s v="Transport"/>
    <s v="N"/>
    <s v="S"/>
    <s v="NT"/>
    <n v="2.335"/>
    <s v="86"/>
    <n v="4.96"/>
  </r>
  <r>
    <x v="4"/>
    <s v="0"/>
    <d v="2026-05-29T00:00:00"/>
    <s v="21320"/>
    <s v="04700"/>
    <s v=""/>
    <s v=""/>
    <s v="668CX"/>
    <s v="Laruche"/>
    <s v="999999"/>
    <s v="XS447291911FR"/>
    <s v="N"/>
    <s v="Zones Difficiles d'accès"/>
    <s v="N"/>
    <m/>
    <s v="NT"/>
    <n v="0"/>
    <s v="86"/>
    <n v="5"/>
  </r>
  <r>
    <x v="4"/>
    <s v="0"/>
    <d v="2026-05-29T00:00:00"/>
    <s v="21320"/>
    <s v="85180"/>
    <s v=""/>
    <s v=""/>
    <s v="9989Y"/>
    <s v="Laruche"/>
    <s v="999999"/>
    <s v="XS447293197FR"/>
    <s v="N"/>
    <s v="Transport"/>
    <s v="N"/>
    <s v="S"/>
    <s v="NT"/>
    <n v="4.678"/>
    <s v="86"/>
    <n v="5.88"/>
  </r>
  <r>
    <x v="4"/>
    <s v="0"/>
    <d v="2026-05-29T00:00:00"/>
    <s v="21320"/>
    <s v="78360"/>
    <s v=""/>
    <s v=""/>
    <s v="9167X"/>
    <s v="Laruche"/>
    <s v="999999"/>
    <s v="XS447337573FR"/>
    <s v="N"/>
    <s v="Transport"/>
    <s v="N"/>
    <s v="S"/>
    <s v="NT"/>
    <n v="4.532"/>
    <s v="86"/>
    <n v="5.88"/>
  </r>
  <r>
    <x v="1"/>
    <s v="2"/>
    <d v="2026-04-20T00:00:00"/>
    <s v="92200"/>
    <s v="21320"/>
    <s v=""/>
    <s v=""/>
    <s v="103268"/>
    <s v="103268"/>
    <s v="999999"/>
    <s v="XT256909132TS"/>
    <s v="N"/>
    <s v="Transport"/>
    <s v="N"/>
    <s v="S"/>
    <s v="NT"/>
    <n v="0.65"/>
    <s v="5Y"/>
    <n v="3.17"/>
  </r>
  <r>
    <x v="1"/>
    <s v="2"/>
    <d v="2026-04-29T00:00:00"/>
    <s v="36000"/>
    <s v="21320"/>
    <s v=""/>
    <s v=""/>
    <s v="106008"/>
    <s v="106008"/>
    <s v="999999"/>
    <s v="XT257571337TS"/>
    <s v="N"/>
    <s v="Transport"/>
    <s v="N"/>
    <s v="S"/>
    <s v="NT"/>
    <n v="1.5"/>
    <s v="5Y"/>
    <n v="3.49"/>
  </r>
  <r>
    <x v="1"/>
    <s v="2"/>
    <d v="2026-04-30T00:00:00"/>
    <s v="73410"/>
    <s v="21320"/>
    <s v=""/>
    <s v=""/>
    <s v="107021"/>
    <s v="107021"/>
    <s v="999999"/>
    <s v="XT257629880TS"/>
    <s v="N"/>
    <s v="Transport"/>
    <s v="N"/>
    <s v="S"/>
    <s v="NT"/>
    <n v="0.2"/>
    <s v="5Y"/>
    <n v="3.07"/>
  </r>
  <r>
    <x v="1"/>
    <s v="2"/>
    <d v="2026-04-30T00:00:00"/>
    <s v="80260"/>
    <s v="21320"/>
    <s v=""/>
    <s v=""/>
    <s v="106721"/>
    <s v="106721"/>
    <s v="999999"/>
    <s v="XT257673398TS"/>
    <s v="N"/>
    <s v="Transport"/>
    <s v="N"/>
    <s v="S"/>
    <s v="NT"/>
    <n v="0.8"/>
    <s v="5Y"/>
    <n v="3.17"/>
  </r>
  <r>
    <x v="1"/>
    <s v="2"/>
    <d v="2026-04-30T00:00:00"/>
    <s v="49230"/>
    <s v="21320"/>
    <s v=""/>
    <s v=""/>
    <s v="107103"/>
    <s v="107103"/>
    <s v="999999"/>
    <s v="XT257681947TS"/>
    <s v="N"/>
    <s v="Transport"/>
    <s v="N"/>
    <s v="S"/>
    <s v="NT"/>
    <n v="0.22"/>
    <s v="5Y"/>
    <n v="3.07"/>
  </r>
  <r>
    <x v="1"/>
    <s v="2"/>
    <d v="2026-05-01T00:00:00"/>
    <s v="50100"/>
    <s v="21320"/>
    <s v=""/>
    <s v=""/>
    <s v="104860"/>
    <s v="104860"/>
    <s v="999999"/>
    <s v="XT257705175TS"/>
    <s v="N"/>
    <s v="Transport"/>
    <s v="N"/>
    <s v="S"/>
    <s v="NT"/>
    <n v="0.8"/>
    <s v="5Y"/>
    <n v="3.17"/>
  </r>
  <r>
    <x v="1"/>
    <s v="2"/>
    <d v="2026-05-01T00:00:00"/>
    <s v="13009"/>
    <s v="21320"/>
    <s v=""/>
    <s v=""/>
    <s v="105429"/>
    <s v="105429"/>
    <s v="999999"/>
    <s v="XT257708477TS"/>
    <s v="N"/>
    <s v="Transport"/>
    <s v="N"/>
    <s v="S"/>
    <s v="NT"/>
    <n v="0.18"/>
    <s v="5Y"/>
    <n v="3.07"/>
  </r>
  <r>
    <x v="1"/>
    <s v="2"/>
    <d v="2026-05-01T00:00:00"/>
    <s v="76420"/>
    <s v="21320"/>
    <s v=""/>
    <s v=""/>
    <s v="107129"/>
    <s v="107129"/>
    <s v="999999"/>
    <s v="XT257719979TS"/>
    <s v="N"/>
    <s v="Transport"/>
    <s v="N"/>
    <s v="S"/>
    <s v="NT"/>
    <n v="0.44"/>
    <s v="5Y"/>
    <n v="3.07"/>
  </r>
  <r>
    <x v="1"/>
    <s v="2"/>
    <d v="2026-05-01T00:00:00"/>
    <s v="53100"/>
    <s v="21320"/>
    <s v=""/>
    <s v=""/>
    <s v="107827"/>
    <s v="107827"/>
    <s v="999999"/>
    <s v="XT257720597TS"/>
    <s v="N"/>
    <s v="Transport"/>
    <s v="N"/>
    <s v="S"/>
    <s v="NT"/>
    <n v="0.85"/>
    <s v="5Y"/>
    <n v="3.17"/>
  </r>
  <r>
    <x v="1"/>
    <s v="2"/>
    <d v="2026-05-01T00:00:00"/>
    <s v="57330"/>
    <s v="21320"/>
    <s v=""/>
    <s v=""/>
    <s v="106185"/>
    <s v="106185"/>
    <s v="999999"/>
    <s v="XT257734485TS"/>
    <s v="N"/>
    <s v="Transport"/>
    <s v="N"/>
    <s v="S"/>
    <s v="NT"/>
    <n v="0.26"/>
    <s v="5Y"/>
    <n v="3.07"/>
  </r>
  <r>
    <x v="1"/>
    <s v="2"/>
    <d v="2026-05-01T00:00:00"/>
    <s v="68910"/>
    <s v="21320"/>
    <s v=""/>
    <s v=""/>
    <s v="108270"/>
    <s v="108270"/>
    <s v="999999"/>
    <s v="XT257739664TS"/>
    <s v="N"/>
    <s v="Transport"/>
    <s v="N"/>
    <s v="S"/>
    <s v="NT"/>
    <n v="1.58"/>
    <s v="5Y"/>
    <n v="3.49"/>
  </r>
  <r>
    <x v="1"/>
    <s v="2"/>
    <d v="2026-05-02T00:00:00"/>
    <s v="44500"/>
    <s v="21320"/>
    <s v=""/>
    <s v=""/>
    <s v="106756"/>
    <s v="106756"/>
    <s v="999999"/>
    <s v="XT257749556TS"/>
    <s v="N"/>
    <s v="Transport"/>
    <s v="N"/>
    <s v="S"/>
    <s v="NT"/>
    <n v="1.55"/>
    <s v="5Y"/>
    <n v="3.49"/>
  </r>
  <r>
    <x v="1"/>
    <s v="2"/>
    <d v="2026-05-02T00:00:00"/>
    <s v="74440"/>
    <s v="21320"/>
    <s v=""/>
    <s v=""/>
    <s v="105899"/>
    <s v="105899"/>
    <s v="999999"/>
    <s v="XT257750302TS"/>
    <s v="N"/>
    <s v="Transport"/>
    <s v="N"/>
    <s v="S"/>
    <s v="NT"/>
    <n v="0.22"/>
    <s v="5Y"/>
    <n v="3.07"/>
  </r>
  <r>
    <x v="1"/>
    <s v="2"/>
    <d v="2026-05-02T00:00:00"/>
    <s v="26120"/>
    <s v="21320"/>
    <s v=""/>
    <s v=""/>
    <s v="106664"/>
    <s v="106664"/>
    <s v="999999"/>
    <s v="XT257750903TS"/>
    <s v="N"/>
    <s v="Transport"/>
    <s v="N"/>
    <s v="S"/>
    <s v="NT"/>
    <n v="0.35"/>
    <s v="5Y"/>
    <n v="3.07"/>
  </r>
  <r>
    <x v="1"/>
    <s v="2"/>
    <d v="2026-05-02T00:00:00"/>
    <s v="68100"/>
    <s v="21320"/>
    <s v=""/>
    <s v=""/>
    <s v="107136"/>
    <s v="107136"/>
    <s v="999999"/>
    <s v="XT257758907TS"/>
    <s v="N"/>
    <s v="Transport"/>
    <s v="N"/>
    <s v="S"/>
    <s v="NT"/>
    <n v="0.25"/>
    <s v="5Y"/>
    <n v="3.07"/>
  </r>
  <r>
    <x v="1"/>
    <s v="2"/>
    <d v="2026-05-02T00:00:00"/>
    <s v="76000"/>
    <s v="21320"/>
    <s v=""/>
    <s v=""/>
    <s v="107645"/>
    <s v="107645"/>
    <s v="999999"/>
    <s v="XT257763765TS"/>
    <s v="N"/>
    <s v="Transport"/>
    <s v="N"/>
    <s v="S"/>
    <s v="NT"/>
    <n v="0.7"/>
    <s v="5Y"/>
    <n v="3.17"/>
  </r>
  <r>
    <x v="1"/>
    <s v="2"/>
    <d v="2026-05-02T00:00:00"/>
    <s v="76000"/>
    <s v="21320"/>
    <s v=""/>
    <s v=""/>
    <s v="107645"/>
    <s v="107645"/>
    <s v="999999"/>
    <s v="XT257763765TS"/>
    <s v="N"/>
    <s v="Supplement Etiquette Non Conforme"/>
    <s v="N"/>
    <m/>
    <s v="NT"/>
    <n v="0"/>
    <s v="5Y"/>
    <n v="2"/>
  </r>
  <r>
    <x v="1"/>
    <s v="2"/>
    <d v="2026-05-02T00:00:00"/>
    <s v="59540"/>
    <s v="21320"/>
    <s v=""/>
    <s v=""/>
    <s v="105869"/>
    <s v="105869"/>
    <s v="999999"/>
    <s v="XT257767170TS"/>
    <s v="N"/>
    <s v="Transport"/>
    <s v="N"/>
    <s v="S"/>
    <s v="NT"/>
    <n v="0.51"/>
    <s v="5Y"/>
    <n v="3.17"/>
  </r>
  <r>
    <x v="1"/>
    <s v="2"/>
    <d v="2026-05-02T00:00:00"/>
    <s v="36400"/>
    <s v="21320"/>
    <s v=""/>
    <s v=""/>
    <s v="108146"/>
    <s v="108146"/>
    <s v="999999"/>
    <s v="XT257769666TS"/>
    <s v="N"/>
    <s v="Transport"/>
    <s v="N"/>
    <s v="S"/>
    <s v="NT"/>
    <n v="0.22"/>
    <s v="5Y"/>
    <n v="3.07"/>
  </r>
  <r>
    <x v="1"/>
    <s v="2"/>
    <d v="2026-05-02T00:00:00"/>
    <s v="62810"/>
    <s v="21320"/>
    <s v=""/>
    <s v=""/>
    <s v="106675"/>
    <s v="106675"/>
    <s v="999999"/>
    <s v="XT257778606TS"/>
    <s v="N"/>
    <s v="Transport"/>
    <s v="N"/>
    <s v="S"/>
    <s v="NT"/>
    <n v="0.22"/>
    <s v="5Y"/>
    <n v="3.07"/>
  </r>
  <r>
    <x v="1"/>
    <s v="2"/>
    <d v="2026-05-02T00:00:00"/>
    <s v="26100"/>
    <s v="21320"/>
    <s v=""/>
    <s v=""/>
    <s v="107997"/>
    <s v="107997"/>
    <s v="999999"/>
    <s v="XT257778795TS"/>
    <s v="N"/>
    <s v="Transport"/>
    <s v="N"/>
    <s v="S"/>
    <s v="NT"/>
    <n v="0.4"/>
    <s v="5Y"/>
    <n v="3.07"/>
  </r>
  <r>
    <x v="1"/>
    <s v="2"/>
    <d v="2026-05-02T00:00:00"/>
    <s v="75002"/>
    <s v="21320"/>
    <s v=""/>
    <s v=""/>
    <s v="104817"/>
    <s v="104817"/>
    <s v="999999"/>
    <s v="XT257787188TS"/>
    <s v="N"/>
    <s v="Transport"/>
    <s v="N"/>
    <s v="S"/>
    <s v="NT"/>
    <n v="0.4"/>
    <s v="5Y"/>
    <n v="3.07"/>
  </r>
  <r>
    <x v="1"/>
    <s v="2"/>
    <d v="2026-05-02T00:00:00"/>
    <s v="74230"/>
    <s v="21320"/>
    <s v=""/>
    <s v=""/>
    <s v="108034"/>
    <s v="108034"/>
    <s v="999999"/>
    <s v="XT257789325TS"/>
    <s v="N"/>
    <s v="Transport"/>
    <s v="N"/>
    <s v="S"/>
    <s v="NT"/>
    <n v="0.15"/>
    <s v="5Y"/>
    <n v="3.07"/>
  </r>
  <r>
    <x v="1"/>
    <s v="2"/>
    <d v="2026-05-02T00:00:00"/>
    <s v="67000"/>
    <s v="21320"/>
    <s v=""/>
    <s v=""/>
    <s v="108684"/>
    <s v="108684"/>
    <s v="999999"/>
    <s v="XT257792231TS"/>
    <s v="N"/>
    <s v="Transport"/>
    <s v="N"/>
    <s v="S"/>
    <s v="NT"/>
    <n v="0.71"/>
    <s v="5Y"/>
    <n v="3.17"/>
  </r>
  <r>
    <x v="1"/>
    <s v="2"/>
    <d v="2026-05-03T00:00:00"/>
    <s v="67150"/>
    <s v="21320"/>
    <s v=""/>
    <s v=""/>
    <s v="107465"/>
    <s v="107465"/>
    <s v="999999"/>
    <s v="XT257797525TS"/>
    <s v="N"/>
    <s v="Transport"/>
    <s v="N"/>
    <s v="S"/>
    <s v="NT"/>
    <n v="0.27"/>
    <s v="5Y"/>
    <n v="3.07"/>
  </r>
  <r>
    <x v="1"/>
    <s v="2"/>
    <d v="2026-05-03T00:00:00"/>
    <s v="37540"/>
    <s v="21320"/>
    <s v=""/>
    <s v=""/>
    <s v="108550"/>
    <s v="108550"/>
    <s v="999999"/>
    <s v="XT257798910TS"/>
    <s v="N"/>
    <s v="Transport"/>
    <s v="N"/>
    <s v="S"/>
    <s v="NT"/>
    <n v="0.17"/>
    <s v="5Y"/>
    <n v="3.07"/>
  </r>
  <r>
    <x v="1"/>
    <s v="2"/>
    <d v="2026-05-03T00:00:00"/>
    <s v="35510"/>
    <s v="21320"/>
    <s v=""/>
    <s v=""/>
    <s v="103110"/>
    <s v="103110"/>
    <s v="999999"/>
    <s v="XT257803447TS"/>
    <s v="N"/>
    <s v="Transport"/>
    <s v="N"/>
    <s v="S"/>
    <s v="NT"/>
    <n v="0.2"/>
    <s v="5Y"/>
    <n v="3.07"/>
  </r>
  <r>
    <x v="1"/>
    <s v="2"/>
    <d v="2026-05-03T00:00:00"/>
    <s v="45470"/>
    <s v="21320"/>
    <s v=""/>
    <s v=""/>
    <s v="107130"/>
    <s v="107130"/>
    <s v="999999"/>
    <s v="XT257805814TS"/>
    <s v="N"/>
    <s v="Transport"/>
    <s v="N"/>
    <s v="S"/>
    <s v="NT"/>
    <n v="0.25"/>
    <s v="5Y"/>
    <n v="3.07"/>
  </r>
  <r>
    <x v="1"/>
    <s v="2"/>
    <d v="2026-05-03T00:00:00"/>
    <s v="35430"/>
    <s v="21320"/>
    <s v=""/>
    <s v=""/>
    <s v="107013"/>
    <s v="107013"/>
    <s v="999999"/>
    <s v="XT257810981TS"/>
    <s v="N"/>
    <s v="Transport"/>
    <s v="N"/>
    <s v="S"/>
    <s v="NT"/>
    <n v="0.75"/>
    <s v="5Y"/>
    <n v="3.17"/>
  </r>
  <r>
    <x v="1"/>
    <s v="2"/>
    <d v="2026-05-03T00:00:00"/>
    <s v="77150"/>
    <s v="21320"/>
    <s v=""/>
    <s v=""/>
    <s v="108113"/>
    <s v="108113"/>
    <s v="999999"/>
    <s v="XT257813387TS"/>
    <s v="N"/>
    <s v="Transport"/>
    <s v="N"/>
    <s v="S"/>
    <s v="NT"/>
    <n v="0.22"/>
    <s v="5Y"/>
    <n v="3.07"/>
  </r>
  <r>
    <x v="1"/>
    <s v="2"/>
    <d v="2026-05-03T00:00:00"/>
    <s v="63460"/>
    <s v="21320"/>
    <s v=""/>
    <s v=""/>
    <s v="108169"/>
    <s v="108169"/>
    <s v="999999"/>
    <s v="XT257815269TS"/>
    <s v="N"/>
    <s v="Transport"/>
    <s v="N"/>
    <s v="S"/>
    <s v="NT"/>
    <n v="0.05"/>
    <s v="5Y"/>
    <n v="3.07"/>
  </r>
  <r>
    <x v="1"/>
    <s v="2"/>
    <d v="2026-05-03T00:00:00"/>
    <s v="42360"/>
    <s v="21320"/>
    <s v=""/>
    <s v=""/>
    <s v="108149"/>
    <s v="108149"/>
    <s v="999999"/>
    <s v="XT257816940TS"/>
    <s v="N"/>
    <s v="Transport"/>
    <s v="N"/>
    <s v="S"/>
    <s v="NT"/>
    <n v="0.22"/>
    <s v="5Y"/>
    <n v="3.07"/>
  </r>
  <r>
    <x v="1"/>
    <s v="2"/>
    <d v="2026-05-03T00:00:00"/>
    <s v="75012"/>
    <s v="21320"/>
    <s v=""/>
    <s v=""/>
    <s v="107623"/>
    <s v="107623"/>
    <s v="999999"/>
    <s v="XT257826893TS"/>
    <s v="N"/>
    <s v="Transport"/>
    <s v="N"/>
    <s v="S"/>
    <s v="NT"/>
    <n v="0.11"/>
    <s v="5Y"/>
    <n v="3.07"/>
  </r>
  <r>
    <x v="1"/>
    <s v="2"/>
    <d v="2026-05-03T00:00:00"/>
    <s v="94220"/>
    <s v="21320"/>
    <s v=""/>
    <s v=""/>
    <s v="107321"/>
    <s v="107321"/>
    <s v="999999"/>
    <s v="XT257830717TS"/>
    <s v="N"/>
    <s v="Transport"/>
    <s v="N"/>
    <s v="S"/>
    <s v="NT"/>
    <n v="1.4"/>
    <s v="5Y"/>
    <n v="3.49"/>
  </r>
  <r>
    <x v="1"/>
    <s v="2"/>
    <d v="2026-05-04T00:00:00"/>
    <s v="83150"/>
    <s v="21320"/>
    <s v=""/>
    <s v=""/>
    <s v="108468"/>
    <s v="108468"/>
    <s v="999999"/>
    <s v="XT257854449TS"/>
    <s v="N"/>
    <s v="Transport"/>
    <s v="N"/>
    <s v="S"/>
    <s v="NT"/>
    <n v="0.1"/>
    <s v="5Y"/>
    <n v="3.07"/>
  </r>
  <r>
    <x v="1"/>
    <s v="2"/>
    <d v="2026-05-04T00:00:00"/>
    <s v="60560"/>
    <s v="21320"/>
    <s v=""/>
    <s v=""/>
    <s v="102166"/>
    <s v="102166"/>
    <s v="999999"/>
    <s v="XT257854727TS"/>
    <s v="N"/>
    <s v="Transport"/>
    <s v="N"/>
    <s v="S"/>
    <s v="NT"/>
    <n v="0.44"/>
    <s v="5Y"/>
    <n v="3.07"/>
  </r>
  <r>
    <x v="1"/>
    <s v="2"/>
    <d v="2026-05-04T00:00:00"/>
    <s v="92120"/>
    <s v="21320"/>
    <s v=""/>
    <s v=""/>
    <s v="106559"/>
    <s v="106559"/>
    <s v="999999"/>
    <s v="XT257855299TS"/>
    <s v="N"/>
    <s v="Transport"/>
    <s v="N"/>
    <s v="S"/>
    <s v="NT"/>
    <n v="1.1"/>
    <s v="5Y"/>
    <n v="3.49"/>
  </r>
  <r>
    <x v="1"/>
    <s v="2"/>
    <d v="2026-05-04T00:00:00"/>
    <s v="92100"/>
    <s v="21320"/>
    <s v=""/>
    <s v=""/>
    <s v="106336"/>
    <s v="106336"/>
    <s v="999999"/>
    <s v="XT257861609TS"/>
    <s v="N"/>
    <s v="Transport"/>
    <s v="N"/>
    <s v="S"/>
    <s v="NT"/>
    <n v="2.15"/>
    <s v="5Y"/>
    <n v="3.91"/>
  </r>
  <r>
    <x v="1"/>
    <s v="2"/>
    <d v="2026-05-04T00:00:00"/>
    <s v="78110"/>
    <s v="21320"/>
    <s v=""/>
    <s v=""/>
    <s v="107479"/>
    <s v="107479"/>
    <s v="999999"/>
    <s v="XT257869179TS"/>
    <s v="N"/>
    <s v="Transport"/>
    <s v="N"/>
    <s v="S"/>
    <s v="NT"/>
    <n v="0.7"/>
    <s v="5Y"/>
    <n v="3.17"/>
  </r>
  <r>
    <x v="1"/>
    <s v="2"/>
    <d v="2026-05-04T00:00:00"/>
    <s v="29860"/>
    <s v="21320"/>
    <s v=""/>
    <s v=""/>
    <s v="106877"/>
    <s v="106877"/>
    <s v="999999"/>
    <s v="XT257877475TS"/>
    <s v="N"/>
    <s v="Transport"/>
    <s v="N"/>
    <s v="S"/>
    <s v="NT"/>
    <n v="0.17"/>
    <s v="5Y"/>
    <n v="3.07"/>
  </r>
  <r>
    <x v="1"/>
    <s v="2"/>
    <d v="2026-05-04T00:00:00"/>
    <s v="63670"/>
    <s v="21320"/>
    <s v=""/>
    <s v=""/>
    <s v="107151"/>
    <s v="107151"/>
    <s v="999999"/>
    <s v="XT257881427TS"/>
    <s v="N"/>
    <s v="Transport"/>
    <s v="N"/>
    <s v="S"/>
    <s v="NT"/>
    <n v="0.7"/>
    <s v="5Y"/>
    <n v="3.17"/>
  </r>
  <r>
    <x v="1"/>
    <s v="2"/>
    <d v="2026-05-04T00:00:00"/>
    <s v="57650"/>
    <s v="21320"/>
    <s v=""/>
    <s v=""/>
    <s v="107353"/>
    <s v="107353"/>
    <s v="999999"/>
    <s v="XT257881775TS"/>
    <s v="N"/>
    <s v="Transport"/>
    <s v="N"/>
    <s v="S"/>
    <s v="NT"/>
    <n v="0.64"/>
    <s v="5Y"/>
    <n v="3.17"/>
  </r>
  <r>
    <x v="1"/>
    <s v="2"/>
    <d v="2026-05-04T00:00:00"/>
    <s v="14590"/>
    <s v="21320"/>
    <s v=""/>
    <s v=""/>
    <s v="106351"/>
    <s v="106351"/>
    <s v="999999"/>
    <s v="XT257887518TS"/>
    <s v="N"/>
    <s v="Transport"/>
    <s v="N"/>
    <s v="S"/>
    <s v="NT"/>
    <n v="1.2"/>
    <s v="5Y"/>
    <n v="3.49"/>
  </r>
  <r>
    <x v="1"/>
    <s v="2"/>
    <d v="2026-05-04T00:00:00"/>
    <s v="42400"/>
    <s v="21320"/>
    <s v=""/>
    <s v=""/>
    <s v="108131"/>
    <s v="108131"/>
    <s v="999999"/>
    <s v="XT257901427TS"/>
    <s v="N"/>
    <s v="Transport"/>
    <s v="N"/>
    <s v="S"/>
    <s v="NT"/>
    <n v="0.28"/>
    <s v="5Y"/>
    <n v="3.07"/>
  </r>
  <r>
    <x v="1"/>
    <s v="2"/>
    <d v="2026-05-04T00:00:00"/>
    <s v="74600"/>
    <s v="21320"/>
    <s v=""/>
    <s v=""/>
    <s v="106583"/>
    <s v="106583"/>
    <s v="999999"/>
    <s v="XT257906013TS"/>
    <s v="N"/>
    <s v="Transport"/>
    <s v="N"/>
    <s v="S"/>
    <s v="NT"/>
    <n v="0.7"/>
    <s v="5Y"/>
    <n v="3.17"/>
  </r>
  <r>
    <x v="1"/>
    <s v="2"/>
    <d v="2026-05-04T00:00:00"/>
    <s v="54110"/>
    <s v="21320"/>
    <s v=""/>
    <s v=""/>
    <s v="108421"/>
    <s v="108421"/>
    <s v="999999"/>
    <s v="XT257921188TS"/>
    <s v="N"/>
    <s v="Transport"/>
    <s v="N"/>
    <s v="S"/>
    <s v="NT"/>
    <n v="0.18"/>
    <s v="5Y"/>
    <n v="3.07"/>
  </r>
  <r>
    <x v="1"/>
    <s v="2"/>
    <d v="2026-05-04T00:00:00"/>
    <s v="75016"/>
    <s v="21320"/>
    <s v=""/>
    <s v=""/>
    <s v="107298"/>
    <s v="107298"/>
    <s v="999999"/>
    <s v="XT257923541TS"/>
    <s v="N"/>
    <s v="Transport"/>
    <s v="N"/>
    <s v="S"/>
    <s v="NT"/>
    <n v="0.47"/>
    <s v="5Y"/>
    <n v="3.07"/>
  </r>
  <r>
    <x v="1"/>
    <s v="2"/>
    <d v="2026-05-04T00:00:00"/>
    <s v="77100"/>
    <s v="21320"/>
    <s v=""/>
    <s v=""/>
    <s v="108577"/>
    <s v="108577"/>
    <s v="999999"/>
    <s v="XT257925159TS"/>
    <s v="N"/>
    <s v="Transport"/>
    <s v="N"/>
    <s v="S"/>
    <s v="NT"/>
    <n v="0.44"/>
    <s v="5Y"/>
    <n v="3.07"/>
  </r>
  <r>
    <x v="1"/>
    <s v="2"/>
    <d v="2026-05-05T00:00:00"/>
    <s v="56000"/>
    <s v="21320"/>
    <s v=""/>
    <s v=""/>
    <s v="105657"/>
    <s v="105657"/>
    <s v="999999"/>
    <s v="XT257935947TS"/>
    <s v="N"/>
    <s v="Transport"/>
    <s v="N"/>
    <s v="S"/>
    <s v="NT"/>
    <n v="0.8"/>
    <s v="5Y"/>
    <n v="3.17"/>
  </r>
  <r>
    <x v="1"/>
    <s v="2"/>
    <d v="2026-05-05T00:00:00"/>
    <s v="62880"/>
    <s v="21320"/>
    <s v=""/>
    <s v=""/>
    <s v="108499"/>
    <s v="108499"/>
    <s v="999999"/>
    <s v="XT257951777TS"/>
    <s v="N"/>
    <s v="Transport"/>
    <s v="N"/>
    <s v="S"/>
    <s v="NT"/>
    <n v="0.37"/>
    <s v="5Y"/>
    <n v="3.07"/>
  </r>
  <r>
    <x v="1"/>
    <s v="2"/>
    <d v="2026-05-05T00:00:00"/>
    <s v="73000"/>
    <s v="21320"/>
    <s v=""/>
    <s v=""/>
    <s v="107340"/>
    <s v="107340"/>
    <s v="999999"/>
    <s v="XT257954570TS"/>
    <s v="N"/>
    <s v="Transport"/>
    <s v="N"/>
    <s v="S"/>
    <s v="NT"/>
    <n v="0.34"/>
    <s v="5Y"/>
    <n v="3.07"/>
  </r>
  <r>
    <x v="1"/>
    <s v="2"/>
    <d v="2026-05-05T00:00:00"/>
    <s v="72000"/>
    <s v="21320"/>
    <s v=""/>
    <s v=""/>
    <s v="108269"/>
    <s v="108269"/>
    <s v="999999"/>
    <s v="XT257958554TS"/>
    <s v="N"/>
    <s v="Transport"/>
    <s v="N"/>
    <s v="S"/>
    <s v="NT"/>
    <n v="0.6"/>
    <s v="5Y"/>
    <n v="3.17"/>
  </r>
  <r>
    <x v="1"/>
    <s v="2"/>
    <d v="2026-05-05T00:00:00"/>
    <s v="33127"/>
    <s v="21320"/>
    <s v=""/>
    <s v=""/>
    <s v="105084"/>
    <s v="105084"/>
    <s v="999999"/>
    <s v="XT257964427TS"/>
    <s v="N"/>
    <s v="Transport"/>
    <s v="N"/>
    <s v="S"/>
    <s v="NT"/>
    <n v="0.25"/>
    <s v="5Y"/>
    <n v="3.07"/>
  </r>
  <r>
    <x v="1"/>
    <s v="2"/>
    <d v="2026-05-05T00:00:00"/>
    <s v="77390"/>
    <s v="21320"/>
    <s v=""/>
    <s v=""/>
    <s v="107278"/>
    <s v="107278"/>
    <s v="999999"/>
    <s v="XT257970691TS"/>
    <s v="N"/>
    <s v="Transport"/>
    <s v="N"/>
    <s v="S"/>
    <s v="NT"/>
    <n v="0.5600000000000001"/>
    <s v="5Y"/>
    <n v="3.17"/>
  </r>
  <r>
    <x v="1"/>
    <s v="2"/>
    <d v="2026-05-05T00:00:00"/>
    <s v="75018"/>
    <s v="21320"/>
    <s v=""/>
    <s v=""/>
    <s v="108243"/>
    <s v="108243"/>
    <s v="999999"/>
    <s v="XT257972278TS"/>
    <s v="N"/>
    <s v="Transport"/>
    <s v="N"/>
    <s v="S"/>
    <s v="NT"/>
    <n v="0.3"/>
    <s v="5Y"/>
    <n v="3.07"/>
  </r>
  <r>
    <x v="1"/>
    <s v="2"/>
    <d v="2026-05-05T00:00:00"/>
    <s v="74160"/>
    <s v="21320"/>
    <s v=""/>
    <s v=""/>
    <s v="107152"/>
    <s v="107152"/>
    <s v="999999"/>
    <s v="XT257975416TS"/>
    <s v="N"/>
    <s v="Transport"/>
    <s v="N"/>
    <s v="S"/>
    <s v="NT"/>
    <n v="0.15"/>
    <s v="5Y"/>
    <n v="3.07"/>
  </r>
  <r>
    <x v="1"/>
    <s v="2"/>
    <d v="2026-05-05T00:00:00"/>
    <s v="56500"/>
    <s v="21320"/>
    <s v=""/>
    <s v=""/>
    <s v="108355"/>
    <s v="108355"/>
    <s v="999999"/>
    <s v="XT257982920TS"/>
    <s v="N"/>
    <s v="Transport"/>
    <s v="N"/>
    <s v="S"/>
    <s v="NT"/>
    <n v="0.27"/>
    <s v="5Y"/>
    <n v="3.07"/>
  </r>
  <r>
    <x v="1"/>
    <s v="2"/>
    <d v="2026-05-05T00:00:00"/>
    <s v="72000"/>
    <s v="21320"/>
    <s v=""/>
    <s v=""/>
    <s v="107878"/>
    <s v="107878"/>
    <s v="999999"/>
    <s v="XT257988383TS"/>
    <s v="N"/>
    <s v="Transport"/>
    <s v="N"/>
    <s v="S"/>
    <s v="NT"/>
    <n v="0.2"/>
    <s v="5Y"/>
    <n v="3.07"/>
  </r>
  <r>
    <x v="1"/>
    <s v="2"/>
    <d v="2026-05-05T00:00:00"/>
    <s v="69006"/>
    <s v="21320"/>
    <s v=""/>
    <s v=""/>
    <s v="107555"/>
    <s v="107555"/>
    <s v="999999"/>
    <s v="XT258001478TS"/>
    <s v="N"/>
    <s v="Transport"/>
    <s v="N"/>
    <s v="S"/>
    <s v="NT"/>
    <n v="0.42"/>
    <s v="5Y"/>
    <n v="3.07"/>
  </r>
  <r>
    <x v="1"/>
    <s v="2"/>
    <d v="2026-05-05T00:00:00"/>
    <s v="31240"/>
    <s v="21320"/>
    <s v=""/>
    <s v=""/>
    <s v="109002"/>
    <s v="109002"/>
    <s v="999999"/>
    <s v="XT258006679TS"/>
    <s v="N"/>
    <s v="Transport"/>
    <s v="N"/>
    <s v="S"/>
    <s v="NT"/>
    <n v="0.22"/>
    <s v="5Y"/>
    <n v="3.07"/>
  </r>
  <r>
    <x v="1"/>
    <s v="2"/>
    <d v="2026-05-05T00:00:00"/>
    <s v="67500"/>
    <s v="21320"/>
    <s v=""/>
    <s v=""/>
    <s v="109199"/>
    <s v="109199"/>
    <s v="999999"/>
    <s v="XT258009026TS"/>
    <s v="N"/>
    <s v="Transport"/>
    <s v="N"/>
    <s v="S"/>
    <s v="NT"/>
    <n v="0.35"/>
    <s v="5Y"/>
    <n v="3.07"/>
  </r>
  <r>
    <x v="1"/>
    <s v="2"/>
    <d v="2026-05-05T00:00:00"/>
    <s v="80700"/>
    <s v="21320"/>
    <s v=""/>
    <s v=""/>
    <s v="109597"/>
    <s v="109597"/>
    <s v="999999"/>
    <s v="XT258009057TS"/>
    <s v="N"/>
    <s v="Transport"/>
    <s v="N"/>
    <s v="S"/>
    <s v="NT"/>
    <n v="0.6"/>
    <s v="5Y"/>
    <n v="3.17"/>
  </r>
  <r>
    <x v="1"/>
    <s v="2"/>
    <d v="2026-05-06T00:00:00"/>
    <s v="77320"/>
    <s v="21320"/>
    <s v=""/>
    <s v=""/>
    <s v="109192"/>
    <s v="109192"/>
    <s v="999999"/>
    <s v="XT258015375TS"/>
    <s v="N"/>
    <s v="Transport"/>
    <s v="N"/>
    <s v="S"/>
    <s v="NT"/>
    <n v="0.4"/>
    <s v="5Y"/>
    <n v="3.07"/>
  </r>
  <r>
    <x v="1"/>
    <s v="2"/>
    <d v="2026-05-06T00:00:00"/>
    <s v="95450"/>
    <s v="21320"/>
    <s v=""/>
    <s v=""/>
    <s v="109491"/>
    <s v="109491"/>
    <s v="999999"/>
    <s v="XT258018717TS"/>
    <s v="N"/>
    <s v="Transport"/>
    <s v="N"/>
    <s v="S"/>
    <s v="NT"/>
    <n v="0.29"/>
    <s v="5Y"/>
    <n v="3.07"/>
  </r>
  <r>
    <x v="1"/>
    <s v="2"/>
    <d v="2026-05-06T00:00:00"/>
    <s v="95530"/>
    <s v="21320"/>
    <s v=""/>
    <s v=""/>
    <s v="105936"/>
    <s v="105936"/>
    <s v="999999"/>
    <s v="XT258030973TS"/>
    <s v="N"/>
    <s v="Transport"/>
    <s v="N"/>
    <s v="S"/>
    <s v="NT"/>
    <n v="0.05"/>
    <s v="5Y"/>
    <n v="3.07"/>
  </r>
  <r>
    <x v="1"/>
    <s v="2"/>
    <d v="2026-05-06T00:00:00"/>
    <s v="06240"/>
    <s v="21320"/>
    <s v=""/>
    <s v=""/>
    <s v="108483"/>
    <s v="108483"/>
    <s v="999999"/>
    <s v="XT258033688TS"/>
    <s v="N"/>
    <s v="Transport"/>
    <s v="N"/>
    <s v="S"/>
    <s v="NT"/>
    <n v="0.19"/>
    <s v="5Y"/>
    <n v="3.07"/>
  </r>
  <r>
    <x v="1"/>
    <s v="2"/>
    <d v="2026-05-06T00:00:00"/>
    <s v="20000"/>
    <s v="21320"/>
    <s v=""/>
    <s v=""/>
    <s v="107795"/>
    <s v="107795"/>
    <s v="999999"/>
    <s v="XT258043305TS"/>
    <s v="N"/>
    <s v="Transport"/>
    <s v="N"/>
    <s v="S"/>
    <s v="NT"/>
    <n v="0.48"/>
    <s v="5Y"/>
    <n v="3.07"/>
  </r>
  <r>
    <x v="1"/>
    <s v="2"/>
    <d v="2026-05-06T00:00:00"/>
    <s v="20000"/>
    <s v="21320"/>
    <s v=""/>
    <s v=""/>
    <s v="107795"/>
    <s v="107795"/>
    <s v="999999"/>
    <s v="XT258043305TS"/>
    <s v="N"/>
    <s v="Supplement Etiquette Non Conforme"/>
    <s v="N"/>
    <m/>
    <s v="NT"/>
    <n v="0"/>
    <s v="5Y"/>
    <n v="2"/>
  </r>
  <r>
    <x v="1"/>
    <s v="2"/>
    <d v="2026-05-06T00:00:00"/>
    <s v="94490"/>
    <s v="21320"/>
    <s v=""/>
    <s v=""/>
    <s v="106718"/>
    <s v="106718"/>
    <s v="999999"/>
    <s v="XT258048603TS"/>
    <s v="N"/>
    <s v="Transport"/>
    <s v="N"/>
    <s v="S"/>
    <s v="NT"/>
    <n v="0.05"/>
    <s v="5Y"/>
    <n v="3.07"/>
  </r>
  <r>
    <x v="1"/>
    <s v="2"/>
    <d v="2026-05-06T00:00:00"/>
    <s v="06270"/>
    <s v="21320"/>
    <s v=""/>
    <s v=""/>
    <s v="109301"/>
    <s v="109301"/>
    <s v="999999"/>
    <s v="XT258057450TS"/>
    <s v="N"/>
    <s v="Transport"/>
    <s v="N"/>
    <s v="S"/>
    <s v="NT"/>
    <n v="0.25"/>
    <s v="5Y"/>
    <n v="3.07"/>
  </r>
  <r>
    <x v="1"/>
    <s v="2"/>
    <d v="2026-05-06T00:00:00"/>
    <s v="04000"/>
    <s v="21320"/>
    <s v=""/>
    <s v=""/>
    <s v="110349"/>
    <s v="110349"/>
    <s v="999999"/>
    <s v="XT258058490TS"/>
    <s v="N"/>
    <s v="Transport"/>
    <s v="N"/>
    <s v="S"/>
    <s v="NT"/>
    <n v="0.35"/>
    <s v="5Y"/>
    <n v="3.07"/>
  </r>
  <r>
    <x v="1"/>
    <s v="2"/>
    <d v="2026-05-06T00:00:00"/>
    <s v="93400"/>
    <s v="21320"/>
    <s v=""/>
    <s v=""/>
    <s v="107493"/>
    <s v="107493"/>
    <s v="999999"/>
    <s v="XT258058778TS"/>
    <s v="N"/>
    <s v="Transport"/>
    <s v="N"/>
    <s v="S"/>
    <s v="NT"/>
    <n v="0.31"/>
    <s v="5Y"/>
    <n v="3.07"/>
  </r>
  <r>
    <x v="1"/>
    <s v="2"/>
    <d v="2026-05-06T00:00:00"/>
    <s v="44450"/>
    <s v="21320"/>
    <s v=""/>
    <s v=""/>
    <s v="110279"/>
    <s v="110279"/>
    <s v="999999"/>
    <s v="XT258071068TS"/>
    <s v="N"/>
    <s v="Transport"/>
    <s v="N"/>
    <s v="S"/>
    <s v="NT"/>
    <n v="0.8"/>
    <s v="5Y"/>
    <n v="3.17"/>
  </r>
  <r>
    <x v="1"/>
    <s v="2"/>
    <d v="2026-05-06T00:00:00"/>
    <s v="02100"/>
    <s v="21320"/>
    <s v=""/>
    <s v=""/>
    <s v="108474"/>
    <s v="108474"/>
    <s v="999999"/>
    <s v="XT258071496TS"/>
    <s v="N"/>
    <s v="Transport"/>
    <s v="N"/>
    <s v="S"/>
    <s v="NT"/>
    <n v="0.17"/>
    <s v="5Y"/>
    <n v="3.07"/>
  </r>
  <r>
    <x v="1"/>
    <s v="2"/>
    <d v="2026-05-06T00:00:00"/>
    <s v="93100"/>
    <s v="21320"/>
    <s v=""/>
    <s v=""/>
    <s v="107398"/>
    <s v="107398"/>
    <s v="999999"/>
    <s v="XT258071726TS"/>
    <s v="N"/>
    <s v="Transport"/>
    <s v="N"/>
    <s v="S"/>
    <s v="NT"/>
    <n v="0.3"/>
    <s v="5Y"/>
    <n v="3.07"/>
  </r>
  <r>
    <x v="1"/>
    <s v="2"/>
    <d v="2026-05-06T00:00:00"/>
    <s v="75016"/>
    <s v="21320"/>
    <s v=""/>
    <s v=""/>
    <s v="107831"/>
    <s v="107831"/>
    <s v="999999"/>
    <s v="XT258074991TS"/>
    <s v="N"/>
    <s v="Transport"/>
    <s v="N"/>
    <s v="S"/>
    <s v="NT"/>
    <n v="0.31"/>
    <s v="5Y"/>
    <n v="3.07"/>
  </r>
  <r>
    <x v="1"/>
    <s v="2"/>
    <d v="2026-05-06T00:00:00"/>
    <s v="13800"/>
    <s v="21320"/>
    <s v=""/>
    <s v=""/>
    <s v="107971"/>
    <s v="107971"/>
    <s v="999999"/>
    <s v="XT258078106TS"/>
    <s v="N"/>
    <s v="Transport"/>
    <s v="N"/>
    <s v="S"/>
    <s v="NT"/>
    <n v="1.5"/>
    <s v="5Y"/>
    <n v="3.49"/>
  </r>
  <r>
    <x v="1"/>
    <s v="2"/>
    <d v="2026-05-06T00:00:00"/>
    <s v="75020"/>
    <s v="21320"/>
    <s v=""/>
    <s v=""/>
    <s v="106902"/>
    <s v="106902"/>
    <s v="999999"/>
    <s v="XT258078874TS"/>
    <s v="N"/>
    <s v="Transport"/>
    <s v="N"/>
    <s v="S"/>
    <s v="NT"/>
    <n v="0.39"/>
    <s v="5Y"/>
    <n v="3.07"/>
  </r>
  <r>
    <x v="1"/>
    <s v="2"/>
    <d v="2026-05-06T00:00:00"/>
    <s v="37270"/>
    <s v="21320"/>
    <s v=""/>
    <s v=""/>
    <s v="109163"/>
    <s v="109163"/>
    <s v="999999"/>
    <s v="XT258081649TS"/>
    <s v="N"/>
    <s v="Transport"/>
    <s v="N"/>
    <s v="S"/>
    <s v="NT"/>
    <n v="0.97"/>
    <s v="5Y"/>
    <n v="3.17"/>
  </r>
  <r>
    <x v="1"/>
    <s v="2"/>
    <d v="2026-05-06T00:00:00"/>
    <s v="95600"/>
    <s v="21320"/>
    <s v=""/>
    <s v=""/>
    <s v="107196"/>
    <s v="107196"/>
    <s v="999999"/>
    <s v="XT258083110TS"/>
    <s v="N"/>
    <s v="Transport"/>
    <s v="N"/>
    <s v="S"/>
    <s v="NT"/>
    <n v="0.7"/>
    <s v="5Y"/>
    <n v="3.17"/>
  </r>
  <r>
    <x v="1"/>
    <s v="2"/>
    <d v="2026-05-06T00:00:00"/>
    <s v="94200"/>
    <s v="21320"/>
    <s v=""/>
    <s v=""/>
    <s v="109736"/>
    <s v="109736"/>
    <s v="999999"/>
    <s v="XT258089188TS"/>
    <s v="N"/>
    <s v="Transport"/>
    <s v="N"/>
    <s v="S"/>
    <s v="NT"/>
    <n v="0.35"/>
    <s v="5Y"/>
    <n v="3.07"/>
  </r>
  <r>
    <x v="1"/>
    <s v="2"/>
    <d v="2026-05-06T00:00:00"/>
    <s v="94200"/>
    <s v="21320"/>
    <s v=""/>
    <s v=""/>
    <s v="109736"/>
    <s v="109736"/>
    <s v="999999"/>
    <s v="XT258089188TS"/>
    <s v="N"/>
    <s v="Supplement Manutention"/>
    <s v="N"/>
    <m/>
    <s v="NT"/>
    <n v="0"/>
    <s v="5Y"/>
    <n v="20"/>
  </r>
  <r>
    <x v="1"/>
    <s v="2"/>
    <d v="2026-05-06T00:00:00"/>
    <s v="31320"/>
    <s v="21320"/>
    <s v=""/>
    <s v=""/>
    <s v="106651"/>
    <s v="106651"/>
    <s v="999999"/>
    <s v="XT258096952TS"/>
    <s v="N"/>
    <s v="Transport"/>
    <s v="N"/>
    <s v="S"/>
    <s v="NT"/>
    <n v="0.4"/>
    <s v="5Y"/>
    <n v="3.07"/>
  </r>
  <r>
    <x v="1"/>
    <s v="2"/>
    <d v="2026-05-07T00:00:00"/>
    <s v="31200"/>
    <s v="21320"/>
    <s v=""/>
    <s v=""/>
    <s v="107316"/>
    <s v="107316"/>
    <s v="999999"/>
    <s v="XT258111093TS"/>
    <s v="N"/>
    <s v="Transport"/>
    <s v="N"/>
    <s v="S"/>
    <s v="NT"/>
    <n v="1.19"/>
    <s v="5Y"/>
    <n v="3.49"/>
  </r>
  <r>
    <x v="1"/>
    <s v="2"/>
    <d v="2026-05-07T00:00:00"/>
    <s v="57240"/>
    <s v="21320"/>
    <s v=""/>
    <s v=""/>
    <s v="108109"/>
    <s v="108109"/>
    <s v="999999"/>
    <s v="XT258129559TS"/>
    <s v="N"/>
    <s v="Transport"/>
    <s v="N"/>
    <s v="S"/>
    <s v="NT"/>
    <n v="0.64"/>
    <s v="5Y"/>
    <n v="3.17"/>
  </r>
  <r>
    <x v="1"/>
    <s v="2"/>
    <d v="2026-05-07T00:00:00"/>
    <s v="76210"/>
    <s v="21320"/>
    <s v=""/>
    <s v=""/>
    <s v="109138"/>
    <s v="109138"/>
    <s v="999999"/>
    <s v="XT258130702TS"/>
    <s v="N"/>
    <s v="Transport"/>
    <s v="N"/>
    <s v="S"/>
    <s v="NT"/>
    <n v="0.85"/>
    <s v="5Y"/>
    <n v="3.17"/>
  </r>
  <r>
    <x v="1"/>
    <s v="2"/>
    <d v="2026-05-07T00:00:00"/>
    <s v="78260"/>
    <s v="21320"/>
    <s v=""/>
    <s v=""/>
    <s v="109187"/>
    <s v="109187"/>
    <s v="999999"/>
    <s v="XT258136435TS"/>
    <s v="N"/>
    <s v="Transport"/>
    <s v="N"/>
    <s v="S"/>
    <s v="NT"/>
    <n v="0.13"/>
    <s v="5Y"/>
    <n v="3.07"/>
  </r>
  <r>
    <x v="1"/>
    <s v="2"/>
    <d v="2026-05-07T00:00:00"/>
    <s v="72300"/>
    <s v="21320"/>
    <s v=""/>
    <s v=""/>
    <s v="104592"/>
    <s v="104592"/>
    <s v="999999"/>
    <s v="XT258137060TS"/>
    <s v="N"/>
    <s v="Transport"/>
    <s v="N"/>
    <s v="S"/>
    <s v="NT"/>
    <n v="0.3"/>
    <s v="5Y"/>
    <n v="3.07"/>
  </r>
  <r>
    <x v="1"/>
    <s v="2"/>
    <d v="2026-05-07T00:00:00"/>
    <s v="91220"/>
    <s v="21320"/>
    <s v=""/>
    <s v=""/>
    <s v="109545"/>
    <s v="109545"/>
    <s v="999999"/>
    <s v="XT258137541TS"/>
    <s v="N"/>
    <s v="Transport"/>
    <s v="N"/>
    <s v="S"/>
    <s v="NT"/>
    <n v="0.65"/>
    <s v="5Y"/>
    <n v="3.17"/>
  </r>
  <r>
    <x v="1"/>
    <s v="2"/>
    <d v="2026-05-07T00:00:00"/>
    <s v="49100"/>
    <s v="21320"/>
    <s v=""/>
    <s v=""/>
    <s v="109054"/>
    <s v="109054"/>
    <s v="999999"/>
    <s v="XT258146089TS"/>
    <s v="N"/>
    <s v="Transport"/>
    <s v="N"/>
    <s v="S"/>
    <s v="NT"/>
    <n v="0.23"/>
    <s v="5Y"/>
    <n v="3.07"/>
  </r>
  <r>
    <x v="1"/>
    <s v="2"/>
    <d v="2026-05-07T00:00:00"/>
    <s v="92320"/>
    <s v="21320"/>
    <s v=""/>
    <s v=""/>
    <s v="109078"/>
    <s v="109078"/>
    <s v="999999"/>
    <s v="XT258146150TS"/>
    <s v="N"/>
    <s v="Transport"/>
    <s v="N"/>
    <s v="S"/>
    <s v="NT"/>
    <n v="0.95"/>
    <s v="5Y"/>
    <n v="3.17"/>
  </r>
  <r>
    <x v="1"/>
    <s v="2"/>
    <d v="2026-05-07T00:00:00"/>
    <s v="75011"/>
    <s v="21320"/>
    <s v=""/>
    <s v=""/>
    <s v="108177"/>
    <s v="108177"/>
    <s v="999999"/>
    <s v="XT258148822TS"/>
    <s v="N"/>
    <s v="Transport"/>
    <s v="N"/>
    <s v="S"/>
    <s v="NT"/>
    <n v="0.27"/>
    <s v="5Y"/>
    <n v="3.07"/>
  </r>
  <r>
    <x v="1"/>
    <s v="2"/>
    <d v="2026-05-07T00:00:00"/>
    <s v="69100"/>
    <s v="21320"/>
    <s v=""/>
    <s v=""/>
    <s v="108398"/>
    <s v="108398"/>
    <s v="999999"/>
    <s v="XT258150300TS"/>
    <s v="N"/>
    <s v="Transport"/>
    <s v="N"/>
    <s v="S"/>
    <s v="NT"/>
    <n v="0.19"/>
    <s v="5Y"/>
    <n v="3.07"/>
  </r>
  <r>
    <x v="1"/>
    <s v="2"/>
    <d v="2026-05-07T00:00:00"/>
    <s v="21121"/>
    <s v="21320"/>
    <s v=""/>
    <s v=""/>
    <s v="110221"/>
    <s v="110221"/>
    <s v="999999"/>
    <s v="XT258157625TS"/>
    <s v="N"/>
    <s v="Transport"/>
    <s v="N"/>
    <s v="S"/>
    <s v="ND"/>
    <n v="0.31"/>
    <s v="5Y"/>
    <n v="3.07"/>
  </r>
  <r>
    <x v="1"/>
    <s v="2"/>
    <d v="2026-05-07T00:00:00"/>
    <s v="49130"/>
    <s v="21320"/>
    <s v=""/>
    <s v=""/>
    <s v="107182"/>
    <s v="107182"/>
    <s v="999999"/>
    <s v="XT258163008TS"/>
    <s v="N"/>
    <s v="Transport"/>
    <s v="N"/>
    <s v="S"/>
    <s v="NT"/>
    <n v="0.28"/>
    <s v="5Y"/>
    <n v="3.07"/>
  </r>
  <r>
    <x v="1"/>
    <s v="2"/>
    <d v="2026-05-07T00:00:00"/>
    <s v="35800"/>
    <s v="21320"/>
    <s v=""/>
    <s v=""/>
    <s v="110182"/>
    <s v="110182"/>
    <s v="999999"/>
    <s v="XT258168314TS"/>
    <s v="N"/>
    <s v="Transport"/>
    <s v="N"/>
    <s v="S"/>
    <s v="NT"/>
    <n v="0.2"/>
    <s v="5Y"/>
    <n v="3.07"/>
  </r>
  <r>
    <x v="1"/>
    <s v="2"/>
    <d v="2026-05-07T00:00:00"/>
    <s v="75018"/>
    <s v="21320"/>
    <s v=""/>
    <s v=""/>
    <s v="110006"/>
    <s v="110006"/>
    <s v="999999"/>
    <s v="XT258171830TS"/>
    <s v="N"/>
    <s v="Transport"/>
    <s v="N"/>
    <s v="S"/>
    <s v="NT"/>
    <n v="0.31"/>
    <s v="5Y"/>
    <n v="3.07"/>
  </r>
  <r>
    <x v="1"/>
    <s v="2"/>
    <d v="2026-05-07T00:00:00"/>
    <s v="53100"/>
    <s v="21320"/>
    <s v=""/>
    <s v=""/>
    <s v="109743"/>
    <s v="109743"/>
    <s v="999999"/>
    <s v="XT258172217TS"/>
    <s v="N"/>
    <s v="Transport"/>
    <s v="N"/>
    <s v="S"/>
    <s v="NT"/>
    <n v="0.19"/>
    <s v="5Y"/>
    <n v="3.07"/>
  </r>
  <r>
    <x v="1"/>
    <s v="2"/>
    <d v="2026-05-07T00:00:00"/>
    <s v="59260"/>
    <s v="21320"/>
    <s v=""/>
    <s v=""/>
    <s v="109907"/>
    <s v="109907"/>
    <s v="999999"/>
    <s v="XT258176355TS"/>
    <s v="N"/>
    <s v="Transport"/>
    <s v="N"/>
    <s v="S"/>
    <s v="NT"/>
    <n v="0.04"/>
    <s v="5Y"/>
    <n v="3.07"/>
  </r>
  <r>
    <x v="1"/>
    <s v="2"/>
    <d v="2026-05-07T00:00:00"/>
    <s v="81350"/>
    <s v="21320"/>
    <s v=""/>
    <s v=""/>
    <s v="109603"/>
    <s v="109603"/>
    <s v="999999"/>
    <s v="XT258177355TS"/>
    <s v="N"/>
    <s v="Transport"/>
    <s v="N"/>
    <s v="S"/>
    <s v="NT"/>
    <n v="0.13"/>
    <s v="5Y"/>
    <n v="3.07"/>
  </r>
  <r>
    <x v="1"/>
    <s v="2"/>
    <d v="2026-05-07T00:00:00"/>
    <s v="83190"/>
    <s v="21320"/>
    <s v=""/>
    <s v=""/>
    <s v="106940"/>
    <s v="106940"/>
    <s v="999999"/>
    <s v="XT258179422TS"/>
    <s v="N"/>
    <s v="Transport"/>
    <s v="N"/>
    <s v="S"/>
    <s v="NT"/>
    <n v="0.14"/>
    <s v="5Y"/>
    <n v="3.07"/>
  </r>
  <r>
    <x v="1"/>
    <s v="2"/>
    <d v="2026-05-07T00:00:00"/>
    <s v="62138"/>
    <s v="21320"/>
    <s v=""/>
    <s v=""/>
    <s v="109315"/>
    <s v="109315"/>
    <s v="999999"/>
    <s v="XT258179572TS"/>
    <s v="N"/>
    <s v="Transport"/>
    <s v="N"/>
    <s v="S"/>
    <s v="NT"/>
    <n v="0.7"/>
    <s v="5Y"/>
    <n v="3.17"/>
  </r>
  <r>
    <x v="1"/>
    <s v="2"/>
    <d v="2026-05-07T00:00:00"/>
    <s v="71670"/>
    <s v="21320"/>
    <s v=""/>
    <s v=""/>
    <s v="108724"/>
    <s v="108724"/>
    <s v="999999"/>
    <s v="XT258180709TS"/>
    <s v="N"/>
    <s v="Transport"/>
    <s v="N"/>
    <s v="S"/>
    <s v="NR"/>
    <n v="0.18"/>
    <s v="5Y"/>
    <n v="3.07"/>
  </r>
  <r>
    <x v="1"/>
    <s v="2"/>
    <d v="2026-05-07T00:00:00"/>
    <s v="14410"/>
    <s v="21320"/>
    <s v=""/>
    <s v=""/>
    <s v="109809"/>
    <s v="109809"/>
    <s v="999999"/>
    <s v="XT258186732TS"/>
    <s v="N"/>
    <s v="Transport"/>
    <s v="N"/>
    <s v="S"/>
    <s v="NT"/>
    <n v="0.7"/>
    <s v="5Y"/>
    <n v="3.17"/>
  </r>
  <r>
    <x v="1"/>
    <s v="2"/>
    <d v="2026-05-07T00:00:00"/>
    <s v="61000"/>
    <s v="21320"/>
    <s v=""/>
    <s v=""/>
    <s v="109638"/>
    <s v="109638"/>
    <s v="999999"/>
    <s v="XT258189654TS"/>
    <s v="N"/>
    <s v="Transport"/>
    <s v="N"/>
    <s v="S"/>
    <s v="NT"/>
    <n v="0.04"/>
    <s v="5Y"/>
    <n v="3.07"/>
  </r>
  <r>
    <x v="1"/>
    <s v="2"/>
    <d v="2026-05-07T00:00:00"/>
    <s v="68910"/>
    <s v="21320"/>
    <s v=""/>
    <s v=""/>
    <s v="109190"/>
    <s v="109190"/>
    <s v="999999"/>
    <s v="XT258190856TS"/>
    <s v="N"/>
    <s v="Transport"/>
    <s v="N"/>
    <s v="S"/>
    <s v="NT"/>
    <n v="0.3"/>
    <s v="5Y"/>
    <n v="3.07"/>
  </r>
  <r>
    <x v="1"/>
    <s v="2"/>
    <d v="2026-05-07T00:00:00"/>
    <s v="68910"/>
    <s v="21320"/>
    <s v=""/>
    <s v=""/>
    <s v="109190"/>
    <s v="109190"/>
    <s v="999999"/>
    <s v="XT258190856TS"/>
    <s v="N"/>
    <s v="Supplement Etiquette Non Conforme"/>
    <s v="N"/>
    <m/>
    <s v="NT"/>
    <n v="0"/>
    <s v="5Y"/>
    <n v="2"/>
  </r>
  <r>
    <x v="1"/>
    <s v="2"/>
    <d v="2026-05-07T00:00:00"/>
    <s v="87270"/>
    <s v="21320"/>
    <s v=""/>
    <s v=""/>
    <s v="109087"/>
    <s v="109087"/>
    <s v="999999"/>
    <s v="XT258199325TS"/>
    <s v="N"/>
    <s v="Transport"/>
    <s v="N"/>
    <s v="S"/>
    <s v="NT"/>
    <n v="0.95"/>
    <s v="5Y"/>
    <n v="3.17"/>
  </r>
  <r>
    <x v="1"/>
    <s v="2"/>
    <d v="2026-05-07T00:00:00"/>
    <s v="68640"/>
    <s v="21320"/>
    <s v=""/>
    <s v=""/>
    <s v="109773"/>
    <s v="109773"/>
    <s v="999999"/>
    <s v="XT258199387TS"/>
    <s v="N"/>
    <s v="Transport"/>
    <s v="N"/>
    <s v="S"/>
    <s v="NT"/>
    <n v="0.2"/>
    <s v="5Y"/>
    <n v="3.07"/>
  </r>
  <r>
    <x v="1"/>
    <s v="2"/>
    <d v="2026-05-08T00:00:00"/>
    <s v="56860"/>
    <s v="21320"/>
    <s v=""/>
    <s v=""/>
    <s v="110270"/>
    <s v="110270"/>
    <s v="999999"/>
    <s v="XT258204776TS"/>
    <s v="N"/>
    <s v="Transport"/>
    <s v="N"/>
    <s v="S"/>
    <s v="NT"/>
    <n v="0.6"/>
    <s v="5Y"/>
    <n v="3.17"/>
  </r>
  <r>
    <x v="1"/>
    <s v="2"/>
    <d v="2026-05-08T00:00:00"/>
    <s v="74440"/>
    <s v="21320"/>
    <s v=""/>
    <s v=""/>
    <s v="109280"/>
    <s v="109280"/>
    <s v="999999"/>
    <s v="XT258206406TS"/>
    <s v="N"/>
    <s v="Transport"/>
    <s v="N"/>
    <s v="S"/>
    <s v="NT"/>
    <n v="0.21"/>
    <s v="5Y"/>
    <n v="3.07"/>
  </r>
  <r>
    <x v="1"/>
    <s v="2"/>
    <d v="2026-05-08T00:00:00"/>
    <s v="78120"/>
    <s v="21320"/>
    <s v=""/>
    <s v=""/>
    <s v="110484"/>
    <s v="110484"/>
    <s v="999999"/>
    <s v="XT258209169TS"/>
    <s v="N"/>
    <s v="Transport"/>
    <s v="N"/>
    <s v="S"/>
    <s v="NT"/>
    <n v="0.07000000000000001"/>
    <s v="5Y"/>
    <n v="3.07"/>
  </r>
  <r>
    <x v="1"/>
    <s v="2"/>
    <d v="2026-05-08T00:00:00"/>
    <s v="74410"/>
    <s v="21320"/>
    <s v=""/>
    <s v=""/>
    <s v="107015"/>
    <s v="107015"/>
    <s v="999999"/>
    <s v="XT258212392TS"/>
    <s v="N"/>
    <s v="Transport"/>
    <s v="N"/>
    <s v="S"/>
    <s v="NT"/>
    <n v="0.1"/>
    <s v="5Y"/>
    <n v="3.07"/>
  </r>
  <r>
    <x v="1"/>
    <s v="2"/>
    <d v="2026-05-08T00:00:00"/>
    <s v="91620"/>
    <s v="21320"/>
    <s v=""/>
    <s v=""/>
    <s v="110314"/>
    <s v="110314"/>
    <s v="999999"/>
    <s v="XT258214209TS"/>
    <s v="N"/>
    <s v="Transport"/>
    <s v="N"/>
    <s v="S"/>
    <s v="NT"/>
    <n v="0.1"/>
    <s v="5Y"/>
    <n v="3.07"/>
  </r>
  <r>
    <x v="1"/>
    <s v="2"/>
    <d v="2026-05-08T00:00:00"/>
    <s v="68000"/>
    <s v="21320"/>
    <s v=""/>
    <s v=""/>
    <s v="109448"/>
    <s v="109448"/>
    <s v="999999"/>
    <s v="XT258216690TS"/>
    <s v="N"/>
    <s v="Transport"/>
    <s v="N"/>
    <s v="S"/>
    <s v="NT"/>
    <n v="0.36"/>
    <s v="5Y"/>
    <n v="3.07"/>
  </r>
  <r>
    <x v="1"/>
    <s v="2"/>
    <d v="2026-05-08T00:00:00"/>
    <s v="02300"/>
    <s v="21320"/>
    <s v=""/>
    <s v=""/>
    <s v="109320"/>
    <s v="109320"/>
    <s v="999999"/>
    <s v="XT258220120TS"/>
    <s v="N"/>
    <s v="Transport"/>
    <s v="N"/>
    <s v="S"/>
    <s v="NT"/>
    <n v="0.24"/>
    <s v="5Y"/>
    <n v="3.07"/>
  </r>
  <r>
    <x v="1"/>
    <s v="2"/>
    <d v="2026-05-08T00:00:00"/>
    <s v="77590"/>
    <s v="21320"/>
    <s v=""/>
    <s v=""/>
    <s v="110510"/>
    <s v="110510"/>
    <s v="999999"/>
    <s v="XT258225918TS"/>
    <s v="N"/>
    <s v="Transport"/>
    <s v="N"/>
    <s v="S"/>
    <s v="NT"/>
    <n v="0.5"/>
    <s v="5Y"/>
    <n v="3.07"/>
  </r>
  <r>
    <x v="1"/>
    <s v="2"/>
    <d v="2026-05-08T00:00:00"/>
    <s v="95310"/>
    <s v="21320"/>
    <s v=""/>
    <s v=""/>
    <s v="109704"/>
    <s v="109704"/>
    <s v="999999"/>
    <s v="XT258227539TS"/>
    <s v="N"/>
    <s v="Transport"/>
    <s v="N"/>
    <s v="S"/>
    <s v="NT"/>
    <n v="0.16"/>
    <s v="5Y"/>
    <n v="3.07"/>
  </r>
  <r>
    <x v="1"/>
    <s v="2"/>
    <d v="2026-05-08T00:00:00"/>
    <s v="26130"/>
    <s v="21320"/>
    <s v=""/>
    <s v=""/>
    <s v="109449"/>
    <s v="109449"/>
    <s v="999999"/>
    <s v="XT258230073TS"/>
    <s v="N"/>
    <s v="Transport"/>
    <s v="N"/>
    <s v="S"/>
    <s v="NT"/>
    <n v="0.05"/>
    <s v="5Y"/>
    <n v="3.07"/>
  </r>
  <r>
    <x v="1"/>
    <s v="2"/>
    <d v="2026-05-08T00:00:00"/>
    <s v="38110"/>
    <s v="21320"/>
    <s v=""/>
    <s v=""/>
    <s v="109019"/>
    <s v="109019"/>
    <s v="999999"/>
    <s v="XT258235478TS"/>
    <s v="N"/>
    <s v="Transport"/>
    <s v="N"/>
    <s v="S"/>
    <s v="NT"/>
    <n v="0.35"/>
    <s v="5Y"/>
    <n v="3.07"/>
  </r>
  <r>
    <x v="1"/>
    <s v="2"/>
    <d v="2026-05-08T00:00:00"/>
    <s v="77930"/>
    <s v="21320"/>
    <s v=""/>
    <s v=""/>
    <s v="110427"/>
    <s v="110427"/>
    <s v="999999"/>
    <s v="XT258236955TS"/>
    <s v="N"/>
    <s v="Transport"/>
    <s v="N"/>
    <s v="S"/>
    <s v="NT"/>
    <n v="0.6"/>
    <s v="5Y"/>
    <n v="3.17"/>
  </r>
  <r>
    <x v="1"/>
    <s v="2"/>
    <d v="2026-05-08T00:00:00"/>
    <s v="07000"/>
    <s v="21320"/>
    <s v=""/>
    <s v=""/>
    <s v="105300"/>
    <s v="105300"/>
    <s v="999999"/>
    <s v="XT258237006TS"/>
    <s v="N"/>
    <s v="Transport"/>
    <s v="N"/>
    <s v="S"/>
    <s v="NT"/>
    <n v="0.22"/>
    <s v="5Y"/>
    <n v="3.07"/>
  </r>
  <r>
    <x v="1"/>
    <s v="2"/>
    <d v="2026-05-08T00:00:00"/>
    <s v="03000"/>
    <s v="21320"/>
    <s v=""/>
    <s v=""/>
    <s v="109125"/>
    <s v="109125"/>
    <s v="999999"/>
    <s v="XT258237757TS"/>
    <s v="N"/>
    <s v="Transport"/>
    <s v="N"/>
    <s v="S"/>
    <s v="NT"/>
    <n v="0.7"/>
    <s v="5Y"/>
    <n v="3.17"/>
  </r>
  <r>
    <x v="1"/>
    <s v="2"/>
    <d v="2026-05-08T00:00:00"/>
    <s v="49700"/>
    <s v="21320"/>
    <s v=""/>
    <s v=""/>
    <s v="109721"/>
    <s v="109721"/>
    <s v="999999"/>
    <s v="XT258243770TS"/>
    <s v="N"/>
    <s v="Transport"/>
    <s v="N"/>
    <s v="S"/>
    <s v="NT"/>
    <n v="0.44"/>
    <s v="5Y"/>
    <n v="3.07"/>
  </r>
  <r>
    <x v="1"/>
    <s v="2"/>
    <d v="2026-05-09T00:00:00"/>
    <s v="55100"/>
    <s v="21320"/>
    <s v=""/>
    <s v=""/>
    <s v="109766"/>
    <s v="109766"/>
    <s v="999999"/>
    <s v="XT258257014TS"/>
    <s v="N"/>
    <s v="Transport"/>
    <s v="N"/>
    <s v="S"/>
    <s v="NT"/>
    <n v="0.18"/>
    <s v="5Y"/>
    <n v="3.07"/>
  </r>
  <r>
    <x v="1"/>
    <s v="2"/>
    <d v="2026-05-09T00:00:00"/>
    <s v="74370"/>
    <s v="21320"/>
    <s v=""/>
    <s v=""/>
    <s v="108933"/>
    <s v="108933"/>
    <s v="999999"/>
    <s v="XT258258831TS"/>
    <s v="N"/>
    <s v="Transport"/>
    <s v="N"/>
    <s v="S"/>
    <s v="NT"/>
    <n v="0.8"/>
    <s v="5Y"/>
    <n v="3.17"/>
  </r>
  <r>
    <x v="1"/>
    <s v="2"/>
    <d v="2026-05-09T00:00:00"/>
    <s v="69006"/>
    <s v="21320"/>
    <s v=""/>
    <s v=""/>
    <s v="109014"/>
    <s v="109014"/>
    <s v="999999"/>
    <s v="XT258262601TS"/>
    <s v="N"/>
    <s v="Transport"/>
    <s v="N"/>
    <s v="S"/>
    <s v="NT"/>
    <n v="0.2"/>
    <s v="5Y"/>
    <n v="3.07"/>
  </r>
  <r>
    <x v="1"/>
    <s v="2"/>
    <d v="2026-05-09T00:00:00"/>
    <s v="21160"/>
    <s v="21320"/>
    <s v=""/>
    <s v=""/>
    <s v="110492"/>
    <s v="110492"/>
    <s v="999999"/>
    <s v="XT258263289TS"/>
    <s v="N"/>
    <s v="Transport"/>
    <s v="N"/>
    <s v="S"/>
    <s v="ND"/>
    <n v="0.23"/>
    <s v="5Y"/>
    <n v="3.07"/>
  </r>
  <r>
    <x v="1"/>
    <s v="2"/>
    <d v="2026-05-09T00:00:00"/>
    <s v="59850"/>
    <s v="21320"/>
    <s v=""/>
    <s v=""/>
    <s v="109388"/>
    <s v="109388"/>
    <s v="999999"/>
    <s v="XT258264015TS"/>
    <s v="N"/>
    <s v="Transport"/>
    <s v="N"/>
    <s v="S"/>
    <s v="NT"/>
    <n v="0.58"/>
    <s v="5Y"/>
    <n v="3.17"/>
  </r>
  <r>
    <x v="1"/>
    <s v="2"/>
    <d v="2026-05-09T00:00:00"/>
    <s v="75014"/>
    <s v="21320"/>
    <s v=""/>
    <s v=""/>
    <s v="106562"/>
    <s v="106562"/>
    <s v="999999"/>
    <s v="XT258266047TS"/>
    <s v="N"/>
    <s v="Transport"/>
    <s v="N"/>
    <s v="S"/>
    <s v="NT"/>
    <n v="0.6"/>
    <s v="5Y"/>
    <n v="3.17"/>
  </r>
  <r>
    <x v="1"/>
    <s v="2"/>
    <d v="2026-05-09T00:00:00"/>
    <s v="29430"/>
    <s v="21320"/>
    <s v=""/>
    <s v=""/>
    <s v="109539"/>
    <s v="109539"/>
    <s v="999999"/>
    <s v="XT258275485TS"/>
    <s v="N"/>
    <s v="Transport"/>
    <s v="N"/>
    <s v="S"/>
    <s v="NT"/>
    <n v="0.44"/>
    <s v="5Y"/>
    <n v="3.07"/>
  </r>
  <r>
    <x v="1"/>
    <s v="2"/>
    <d v="2026-05-09T00:00:00"/>
    <s v="40130"/>
    <s v="21320"/>
    <s v=""/>
    <s v=""/>
    <s v="106423"/>
    <s v="106423"/>
    <s v="999999"/>
    <s v="XT258283385TS"/>
    <s v="N"/>
    <s v="Transport"/>
    <s v="N"/>
    <s v="S"/>
    <s v="NT"/>
    <n v="0.4"/>
    <s v="5Y"/>
    <n v="3.07"/>
  </r>
  <r>
    <x v="1"/>
    <s v="2"/>
    <d v="2026-05-09T00:00:00"/>
    <s v="33127"/>
    <s v="21320"/>
    <s v=""/>
    <s v=""/>
    <s v="110491"/>
    <s v="110491"/>
    <s v="999999"/>
    <s v="XT258298977TS"/>
    <s v="N"/>
    <s v="Transport"/>
    <s v="N"/>
    <s v="S"/>
    <s v="NT"/>
    <n v="0.2"/>
    <s v="5Y"/>
    <n v="3.07"/>
  </r>
  <r>
    <x v="1"/>
    <s v="2"/>
    <d v="2026-05-09T00:00:00"/>
    <s v="29200"/>
    <s v="21320"/>
    <s v=""/>
    <s v=""/>
    <s v="109068"/>
    <s v="109068"/>
    <s v="999999"/>
    <s v="XT258299005TS"/>
    <s v="N"/>
    <s v="Transport"/>
    <s v="N"/>
    <s v="S"/>
    <s v="NT"/>
    <n v="0.19"/>
    <s v="5Y"/>
    <n v="3.07"/>
  </r>
  <r>
    <x v="1"/>
    <s v="2"/>
    <d v="2026-05-09T00:00:00"/>
    <s v="31330"/>
    <s v="21320"/>
    <s v=""/>
    <s v=""/>
    <s v="109092"/>
    <s v="109092"/>
    <s v="999999"/>
    <s v="XT258299717TS"/>
    <s v="N"/>
    <s v="Transport"/>
    <s v="N"/>
    <s v="S"/>
    <s v="NT"/>
    <n v="0.35"/>
    <s v="5Y"/>
    <n v="3.07"/>
  </r>
  <r>
    <x v="1"/>
    <s v="2"/>
    <d v="2026-05-09T00:00:00"/>
    <s v="07000"/>
    <s v="21320"/>
    <s v=""/>
    <s v=""/>
    <s v="110456"/>
    <s v="110456"/>
    <s v="999999"/>
    <s v="XT258300843TS"/>
    <s v="N"/>
    <s v="Transport"/>
    <s v="N"/>
    <s v="S"/>
    <s v="NT"/>
    <n v="0.3"/>
    <s v="5Y"/>
    <n v="3.07"/>
  </r>
  <r>
    <x v="1"/>
    <s v="2"/>
    <d v="2026-05-09T00:00:00"/>
    <s v="78210"/>
    <s v="21320"/>
    <s v=""/>
    <s v=""/>
    <s v="110003"/>
    <s v="110003"/>
    <s v="999999"/>
    <s v="XT258306863TS"/>
    <s v="N"/>
    <s v="Transport"/>
    <s v="N"/>
    <s v="S"/>
    <s v="NT"/>
    <n v="0.1"/>
    <s v="5Y"/>
    <n v="3.07"/>
  </r>
  <r>
    <x v="1"/>
    <s v="2"/>
    <d v="2026-05-10T00:00:00"/>
    <s v="79100"/>
    <s v="21320"/>
    <s v=""/>
    <s v=""/>
    <s v="108981"/>
    <s v="108981"/>
    <s v="999999"/>
    <s v="XT258308612TS"/>
    <s v="N"/>
    <s v="Transport"/>
    <s v="N"/>
    <s v="S"/>
    <s v="NT"/>
    <n v="0.21"/>
    <s v="5Y"/>
    <n v="3.07"/>
  </r>
  <r>
    <x v="1"/>
    <s v="2"/>
    <d v="2026-05-10T00:00:00"/>
    <s v="44600"/>
    <s v="21320"/>
    <s v=""/>
    <s v=""/>
    <s v="109005"/>
    <s v="109005"/>
    <s v="999999"/>
    <s v="XT258310465TS"/>
    <s v="N"/>
    <s v="Transport"/>
    <s v="N"/>
    <s v="S"/>
    <s v="NT"/>
    <n v="0.11"/>
    <s v="5Y"/>
    <n v="3.07"/>
  </r>
  <r>
    <x v="1"/>
    <s v="2"/>
    <d v="2026-05-10T00:00:00"/>
    <s v="75006"/>
    <s v="21320"/>
    <s v=""/>
    <s v=""/>
    <s v="110437"/>
    <s v="110437"/>
    <s v="999999"/>
    <s v="XT258345592TS"/>
    <s v="N"/>
    <s v="Transport"/>
    <s v="N"/>
    <s v="S"/>
    <s v="NT"/>
    <n v="0.6"/>
    <s v="5Y"/>
    <n v="3.17"/>
  </r>
  <r>
    <x v="1"/>
    <s v="2"/>
    <d v="2026-05-11T00:00:00"/>
    <s v="14150"/>
    <s v="21320"/>
    <s v=""/>
    <s v=""/>
    <s v="109910"/>
    <s v="109910"/>
    <s v="999999"/>
    <s v="XT258363715TS"/>
    <s v="N"/>
    <s v="Transport"/>
    <s v="N"/>
    <s v="S"/>
    <s v="NT"/>
    <n v="0.4"/>
    <s v="5Y"/>
    <n v="3.07"/>
  </r>
  <r>
    <x v="1"/>
    <s v="2"/>
    <d v="2026-05-11T00:00:00"/>
    <s v="69200"/>
    <s v="21320"/>
    <s v=""/>
    <s v=""/>
    <s v="110360"/>
    <s v="110360"/>
    <s v="999999"/>
    <s v="XT258368134TS"/>
    <s v="N"/>
    <s v="Transport"/>
    <s v="N"/>
    <s v="S"/>
    <s v="NT"/>
    <n v="0.42"/>
    <s v="5Y"/>
    <n v="3.07"/>
  </r>
  <r>
    <x v="1"/>
    <s v="2"/>
    <d v="2026-05-11T00:00:00"/>
    <s v="22590"/>
    <s v="21320"/>
    <s v=""/>
    <s v=""/>
    <s v="109279"/>
    <s v="109279"/>
    <s v="999999"/>
    <s v="XT258377330TS"/>
    <s v="N"/>
    <s v="Transport"/>
    <s v="N"/>
    <s v="S"/>
    <s v="NT"/>
    <n v="0.74"/>
    <s v="5Y"/>
    <n v="3.17"/>
  </r>
  <r>
    <x v="1"/>
    <s v="2"/>
    <d v="2026-05-11T00:00:00"/>
    <s v="83250"/>
    <s v="21320"/>
    <s v=""/>
    <s v=""/>
    <s v="106225"/>
    <s v="106225"/>
    <s v="999999"/>
    <s v="XT258381816TS"/>
    <s v="N"/>
    <s v="Transport"/>
    <s v="N"/>
    <s v="S"/>
    <s v="NT"/>
    <n v="0.36"/>
    <s v="5Y"/>
    <n v="3.07"/>
  </r>
  <r>
    <x v="1"/>
    <s v="2"/>
    <d v="2026-05-11T00:00:00"/>
    <s v="35510"/>
    <s v="21320"/>
    <s v=""/>
    <s v=""/>
    <s v="110407"/>
    <s v="110407"/>
    <s v="999999"/>
    <s v="XT258399159TS"/>
    <s v="N"/>
    <s v="Transport"/>
    <s v="N"/>
    <s v="S"/>
    <s v="NT"/>
    <n v="0.1"/>
    <s v="5Y"/>
    <n v="3.07"/>
  </r>
  <r>
    <x v="1"/>
    <s v="2"/>
    <d v="2026-05-11T00:00:00"/>
    <s v="44000"/>
    <s v="21320"/>
    <s v=""/>
    <s v=""/>
    <s v="106979"/>
    <s v="106979"/>
    <s v="999999"/>
    <s v="XT258402927TS"/>
    <s v="N"/>
    <s v="Transport"/>
    <s v="N"/>
    <s v="S"/>
    <s v="NT"/>
    <n v="0.64"/>
    <s v="5Y"/>
    <n v="3.17"/>
  </r>
  <r>
    <x v="1"/>
    <s v="2"/>
    <d v="2026-05-11T00:00:00"/>
    <s v="95450"/>
    <s v="21320"/>
    <s v=""/>
    <s v=""/>
    <s v="110635"/>
    <s v="110635"/>
    <s v="999999"/>
    <s v="XT258408805TS"/>
    <s v="N"/>
    <s v="Transport"/>
    <s v="N"/>
    <s v="S"/>
    <s v="NT"/>
    <n v="0.29"/>
    <s v="5Y"/>
    <n v="3.07"/>
  </r>
  <r>
    <x v="1"/>
    <s v="2"/>
    <d v="2026-05-11T00:00:00"/>
    <s v="75012"/>
    <s v="21320"/>
    <s v=""/>
    <s v=""/>
    <s v="110701"/>
    <s v="110701"/>
    <s v="999999"/>
    <s v="XT258410778TS"/>
    <s v="N"/>
    <s v="Transport"/>
    <s v="N"/>
    <s v="S"/>
    <s v="NT"/>
    <n v="0.66"/>
    <s v="5Y"/>
    <n v="3.17"/>
  </r>
  <r>
    <x v="1"/>
    <s v="2"/>
    <d v="2026-05-11T00:00:00"/>
    <s v="69150"/>
    <s v="21320"/>
    <s v=""/>
    <s v=""/>
    <s v="109209"/>
    <s v="109209"/>
    <s v="999999"/>
    <s v="XT258423839TS"/>
    <s v="N"/>
    <s v="Transport"/>
    <s v="N"/>
    <s v="S"/>
    <s v="NT"/>
    <n v="0.55"/>
    <s v="5Y"/>
    <n v="3.17"/>
  </r>
  <r>
    <x v="1"/>
    <s v="2"/>
    <d v="2026-05-11T00:00:00"/>
    <s v="54000"/>
    <s v="21320"/>
    <s v=""/>
    <s v=""/>
    <s v="107065"/>
    <s v="107065"/>
    <s v="999999"/>
    <s v="XT258425826TS"/>
    <s v="N"/>
    <s v="Transport"/>
    <s v="N"/>
    <s v="S"/>
    <s v="NT"/>
    <n v="0.19"/>
    <s v="5Y"/>
    <n v="3.07"/>
  </r>
  <r>
    <x v="1"/>
    <s v="2"/>
    <d v="2026-05-11T00:00:00"/>
    <s v="80260"/>
    <s v="21320"/>
    <s v=""/>
    <s v=""/>
    <s v="110755"/>
    <s v="110755"/>
    <s v="999999"/>
    <s v="XT258427416TS"/>
    <s v="N"/>
    <s v="Transport"/>
    <s v="N"/>
    <s v="S"/>
    <s v="NT"/>
    <n v="0.22"/>
    <s v="5Y"/>
    <n v="3.07"/>
  </r>
  <r>
    <x v="1"/>
    <s v="2"/>
    <d v="2026-05-11T00:00:00"/>
    <s v="33970"/>
    <s v="21320"/>
    <s v=""/>
    <s v=""/>
    <s v="110683"/>
    <s v="110683"/>
    <s v="999999"/>
    <s v="XT258439502TS"/>
    <s v="N"/>
    <s v="Transport"/>
    <s v="N"/>
    <s v="S"/>
    <s v="NT"/>
    <n v="0.24"/>
    <s v="5Y"/>
    <n v="3.07"/>
  </r>
  <r>
    <x v="1"/>
    <s v="2"/>
    <d v="2026-05-11T00:00:00"/>
    <s v="85160"/>
    <s v="21320"/>
    <s v=""/>
    <s v=""/>
    <s v="110610"/>
    <s v="110610"/>
    <s v="999999"/>
    <s v="XT258456633TS"/>
    <s v="N"/>
    <s v="Transport"/>
    <s v="N"/>
    <s v="S"/>
    <s v="NT"/>
    <n v="0.74"/>
    <s v="5Y"/>
    <n v="3.17"/>
  </r>
  <r>
    <x v="1"/>
    <s v="2"/>
    <d v="2026-05-12T00:00:00"/>
    <s v="74000"/>
    <s v="21320"/>
    <s v=""/>
    <s v=""/>
    <s v="107597"/>
    <s v="107597"/>
    <s v="999999"/>
    <s v="XT258464008TS"/>
    <s v="N"/>
    <s v="Transport"/>
    <s v="N"/>
    <s v="S"/>
    <s v="NT"/>
    <n v="0.4"/>
    <s v="5Y"/>
    <n v="3.07"/>
  </r>
  <r>
    <x v="1"/>
    <s v="2"/>
    <d v="2026-05-12T00:00:00"/>
    <s v="17390"/>
    <s v="21320"/>
    <s v=""/>
    <s v=""/>
    <s v="109656"/>
    <s v="109656"/>
    <s v="999999"/>
    <s v="XT258471030TS"/>
    <s v="N"/>
    <s v="Transport"/>
    <s v="N"/>
    <s v="S"/>
    <s v="NT"/>
    <n v="0.2"/>
    <s v="5Y"/>
    <n v="3.07"/>
  </r>
  <r>
    <x v="1"/>
    <s v="2"/>
    <d v="2026-05-12T00:00:00"/>
    <s v="83500"/>
    <s v="21320"/>
    <s v=""/>
    <s v=""/>
    <s v="109165"/>
    <s v="109165"/>
    <s v="999999"/>
    <s v="XT258472242TS"/>
    <s v="N"/>
    <s v="Transport"/>
    <s v="N"/>
    <s v="S"/>
    <s v="NT"/>
    <n v="0.22"/>
    <s v="5Y"/>
    <n v="3.07"/>
  </r>
  <r>
    <x v="1"/>
    <s v="2"/>
    <d v="2026-05-12T00:00:00"/>
    <s v="75014"/>
    <s v="21320"/>
    <s v=""/>
    <s v=""/>
    <s v="108620"/>
    <s v="108620"/>
    <s v="999999"/>
    <s v="XT258482094TS"/>
    <s v="N"/>
    <s v="Transport"/>
    <s v="N"/>
    <s v="S"/>
    <s v="NT"/>
    <n v="1.1"/>
    <s v="5Y"/>
    <n v="3.49"/>
  </r>
  <r>
    <x v="1"/>
    <s v="2"/>
    <d v="2026-05-12T00:00:00"/>
    <s v="76330"/>
    <s v="21320"/>
    <s v=""/>
    <s v=""/>
    <s v="110541"/>
    <s v="110541"/>
    <s v="999999"/>
    <s v="XT258483846TS"/>
    <s v="N"/>
    <s v="Transport"/>
    <s v="N"/>
    <s v="S"/>
    <s v="NT"/>
    <n v="0.17"/>
    <s v="5Y"/>
    <n v="3.07"/>
  </r>
  <r>
    <x v="1"/>
    <s v="2"/>
    <d v="2026-05-12T00:00:00"/>
    <s v="92300"/>
    <s v="21320"/>
    <s v=""/>
    <s v=""/>
    <s v="110459"/>
    <s v="110459"/>
    <s v="999999"/>
    <s v="XT258501377TS"/>
    <s v="N"/>
    <s v="Transport"/>
    <s v="N"/>
    <s v="S"/>
    <s v="NT"/>
    <n v="0.25"/>
    <s v="5Y"/>
    <n v="3.07"/>
  </r>
  <r>
    <x v="1"/>
    <s v="2"/>
    <d v="2026-05-12T00:00:00"/>
    <s v="31620"/>
    <s v="21320"/>
    <s v=""/>
    <s v=""/>
    <s v="108919"/>
    <s v="108919"/>
    <s v="999999"/>
    <s v="XT258507777TS"/>
    <s v="N"/>
    <s v="Transport"/>
    <s v="N"/>
    <s v="S"/>
    <s v="NT"/>
    <n v="0.27"/>
    <s v="5Y"/>
    <n v="3.07"/>
  </r>
  <r>
    <x v="1"/>
    <s v="2"/>
    <d v="2026-05-12T00:00:00"/>
    <s v="75008"/>
    <s v="21320"/>
    <s v=""/>
    <s v=""/>
    <s v="109422"/>
    <s v="109422"/>
    <s v="999999"/>
    <s v="XT258516133TS"/>
    <s v="N"/>
    <s v="Transport"/>
    <s v="N"/>
    <s v="S"/>
    <s v="NT"/>
    <n v="0.33"/>
    <s v="5Y"/>
    <n v="3.07"/>
  </r>
  <r>
    <x v="1"/>
    <s v="2"/>
    <d v="2026-05-12T00:00:00"/>
    <s v="60560"/>
    <s v="21320"/>
    <s v=""/>
    <s v=""/>
    <s v="110747"/>
    <s v="110747"/>
    <s v="999999"/>
    <s v="XT258516748TS"/>
    <s v="N"/>
    <s v="Transport"/>
    <s v="N"/>
    <s v="S"/>
    <s v="NT"/>
    <n v="0.34"/>
    <s v="5Y"/>
    <n v="3.07"/>
  </r>
  <r>
    <x v="1"/>
    <s v="2"/>
    <d v="2026-05-12T00:00:00"/>
    <s v="29430"/>
    <s v="21320"/>
    <s v=""/>
    <s v=""/>
    <s v="110810"/>
    <s v="110810"/>
    <s v="999999"/>
    <s v="XT258529790TS"/>
    <s v="N"/>
    <s v="Transport"/>
    <s v="N"/>
    <s v="S"/>
    <s v="NT"/>
    <n v="0.71"/>
    <s v="5Y"/>
    <n v="3.17"/>
  </r>
  <r>
    <x v="1"/>
    <s v="2"/>
    <d v="2026-05-12T00:00:00"/>
    <s v="75009"/>
    <s v="21320"/>
    <s v=""/>
    <s v=""/>
    <s v="106105"/>
    <s v="106105"/>
    <s v="999999"/>
    <s v="XT258539046TS"/>
    <s v="N"/>
    <s v="Transport"/>
    <s v="N"/>
    <s v="S"/>
    <s v="NT"/>
    <n v="0.54"/>
    <s v="5Y"/>
    <n v="3.17"/>
  </r>
  <r>
    <x v="1"/>
    <s v="2"/>
    <d v="2026-05-13T00:00:00"/>
    <s v="71100"/>
    <s v="21320"/>
    <s v=""/>
    <s v=""/>
    <s v="107311"/>
    <s v="107311"/>
    <s v="999999"/>
    <s v="XT258546395TS"/>
    <s v="N"/>
    <s v="Transport"/>
    <s v="N"/>
    <s v="S"/>
    <s v="NR"/>
    <n v="0.1"/>
    <s v="5Y"/>
    <n v="3.07"/>
  </r>
  <r>
    <x v="1"/>
    <s v="2"/>
    <d v="2026-05-13T00:00:00"/>
    <s v="78220"/>
    <s v="21320"/>
    <s v=""/>
    <s v=""/>
    <s v="112076"/>
    <s v="112076"/>
    <s v="999999"/>
    <s v="XT258552073TS"/>
    <s v="N"/>
    <s v="Transport"/>
    <s v="N"/>
    <s v="S"/>
    <s v="NT"/>
    <n v="1.05"/>
    <s v="5Y"/>
    <n v="3.49"/>
  </r>
  <r>
    <x v="1"/>
    <s v="2"/>
    <d v="2026-05-13T00:00:00"/>
    <s v="34170"/>
    <s v="21320"/>
    <s v=""/>
    <s v=""/>
    <s v="110197"/>
    <s v="110197"/>
    <s v="999999"/>
    <s v="XT258553215TS"/>
    <s v="N"/>
    <s v="Transport"/>
    <s v="N"/>
    <s v="S"/>
    <s v="NT"/>
    <n v="0.7"/>
    <s v="5Y"/>
    <n v="3.17"/>
  </r>
  <r>
    <x v="1"/>
    <s v="2"/>
    <d v="2026-05-13T00:00:00"/>
    <s v="73190"/>
    <s v="21320"/>
    <s v=""/>
    <s v=""/>
    <s v="110393"/>
    <s v="110393"/>
    <s v="999999"/>
    <s v="XT258556781TS"/>
    <s v="N"/>
    <s v="Transport"/>
    <s v="N"/>
    <s v="S"/>
    <s v="NT"/>
    <n v="1.05"/>
    <s v="5Y"/>
    <n v="3.49"/>
  </r>
  <r>
    <x v="1"/>
    <s v="2"/>
    <d v="2026-05-13T00:00:00"/>
    <s v="73190"/>
    <s v="21320"/>
    <s v=""/>
    <s v=""/>
    <s v="110393"/>
    <s v="110393"/>
    <s v="999999"/>
    <s v="XT258556781TS"/>
    <s v="N"/>
    <s v="Supplement Etiquette Non Conforme"/>
    <s v="N"/>
    <m/>
    <s v="NT"/>
    <n v="0"/>
    <s v="5Y"/>
    <n v="2"/>
  </r>
  <r>
    <x v="1"/>
    <s v="2"/>
    <d v="2026-05-13T00:00:00"/>
    <s v="34340"/>
    <s v="21320"/>
    <s v=""/>
    <s v=""/>
    <s v="108716"/>
    <s v="108716"/>
    <s v="999999"/>
    <s v="XT258564425TS"/>
    <s v="N"/>
    <s v="Transport"/>
    <s v="N"/>
    <s v="S"/>
    <s v="NT"/>
    <n v="0.47"/>
    <s v="5Y"/>
    <n v="3.07"/>
  </r>
  <r>
    <x v="1"/>
    <s v="2"/>
    <d v="2026-05-13T00:00:00"/>
    <s v="92500"/>
    <s v="21320"/>
    <s v=""/>
    <s v=""/>
    <s v="110861"/>
    <s v="110861"/>
    <s v="999999"/>
    <s v="XT258574493TS"/>
    <s v="N"/>
    <s v="Transport"/>
    <s v="N"/>
    <s v="S"/>
    <s v="NT"/>
    <n v="0.19"/>
    <s v="5Y"/>
    <n v="3.07"/>
  </r>
  <r>
    <x v="1"/>
    <s v="2"/>
    <d v="2026-05-13T00:00:00"/>
    <s v="31500"/>
    <s v="21320"/>
    <s v=""/>
    <s v=""/>
    <s v="109444"/>
    <s v="109444"/>
    <s v="999999"/>
    <s v="XT258578739TS"/>
    <s v="N"/>
    <s v="Transport"/>
    <s v="N"/>
    <s v="S"/>
    <s v="NT"/>
    <n v="0.5"/>
    <s v="5Y"/>
    <n v="3.07"/>
  </r>
  <r>
    <x v="1"/>
    <s v="2"/>
    <d v="2026-05-13T00:00:00"/>
    <s v="64160"/>
    <s v="21320"/>
    <s v=""/>
    <s v=""/>
    <s v="105504"/>
    <s v="105504"/>
    <s v="999999"/>
    <s v="XT258586871TS"/>
    <s v="N"/>
    <s v="Transport"/>
    <s v="N"/>
    <s v="S"/>
    <s v="NT"/>
    <n v="0.3"/>
    <s v="5Y"/>
    <n v="3.07"/>
  </r>
  <r>
    <x v="1"/>
    <s v="2"/>
    <d v="2026-05-13T00:00:00"/>
    <s v="13008"/>
    <s v="21320"/>
    <s v=""/>
    <s v=""/>
    <s v="110878"/>
    <s v="110878"/>
    <s v="999999"/>
    <s v="XT258602702TS"/>
    <s v="N"/>
    <s v="Transport"/>
    <s v="N"/>
    <s v="S"/>
    <s v="NT"/>
    <n v="0.42"/>
    <s v="5Y"/>
    <n v="3.07"/>
  </r>
  <r>
    <x v="1"/>
    <s v="2"/>
    <d v="2026-05-13T00:00:00"/>
    <s v="33370"/>
    <s v="21320"/>
    <s v=""/>
    <s v=""/>
    <s v="111695"/>
    <s v="111695"/>
    <s v="999999"/>
    <s v="XT258608722TS"/>
    <s v="N"/>
    <s v="Transport"/>
    <s v="N"/>
    <s v="S"/>
    <s v="NT"/>
    <n v="0.18"/>
    <s v="5Y"/>
    <n v="3.07"/>
  </r>
  <r>
    <x v="1"/>
    <s v="2"/>
    <d v="2026-05-13T00:00:00"/>
    <s v="78680"/>
    <s v="21320"/>
    <s v=""/>
    <s v=""/>
    <s v="108230"/>
    <s v="108230"/>
    <s v="999999"/>
    <s v="XT258613308TS"/>
    <s v="N"/>
    <s v="Transport"/>
    <s v="N"/>
    <s v="S"/>
    <s v="NT"/>
    <n v="0.03"/>
    <s v="5Y"/>
    <n v="3.07"/>
  </r>
  <r>
    <x v="1"/>
    <s v="2"/>
    <d v="2026-05-13T00:00:00"/>
    <s v="91330"/>
    <s v="21320"/>
    <s v=""/>
    <s v=""/>
    <s v="111217"/>
    <s v="111217"/>
    <s v="999999"/>
    <s v="XT258619645TS"/>
    <s v="N"/>
    <s v="Transport"/>
    <s v="N"/>
    <s v="S"/>
    <s v="NT"/>
    <n v="0.22"/>
    <s v="5Y"/>
    <n v="3.07"/>
  </r>
  <r>
    <x v="1"/>
    <s v="2"/>
    <d v="2026-05-14T00:00:00"/>
    <s v="74520"/>
    <s v="21320"/>
    <s v=""/>
    <s v=""/>
    <s v="111333"/>
    <s v="111333"/>
    <s v="999999"/>
    <s v="XT258635285TS"/>
    <s v="N"/>
    <s v="Transport"/>
    <s v="N"/>
    <s v="S"/>
    <s v="NT"/>
    <n v="0.55"/>
    <s v="5Y"/>
    <n v="3.17"/>
  </r>
  <r>
    <x v="1"/>
    <s v="2"/>
    <d v="2026-05-14T00:00:00"/>
    <s v="51450"/>
    <s v="21320"/>
    <s v=""/>
    <s v=""/>
    <s v="111515"/>
    <s v="111515"/>
    <s v="999999"/>
    <s v="XT258637088TS"/>
    <s v="N"/>
    <s v="Transport"/>
    <s v="N"/>
    <s v="S"/>
    <s v="NT"/>
    <n v="0.35"/>
    <s v="5Y"/>
    <n v="3.07"/>
  </r>
  <r>
    <x v="1"/>
    <s v="2"/>
    <d v="2026-05-14T00:00:00"/>
    <s v="31110"/>
    <s v="21320"/>
    <s v=""/>
    <s v=""/>
    <s v="111440"/>
    <s v="111440"/>
    <s v="999999"/>
    <s v="XT258640498TS"/>
    <s v="N"/>
    <s v="Transport"/>
    <s v="N"/>
    <s v="S"/>
    <s v="NT"/>
    <n v="0.04"/>
    <s v="5Y"/>
    <n v="3.07"/>
  </r>
  <r>
    <x v="1"/>
    <s v="2"/>
    <d v="2026-05-14T00:00:00"/>
    <s v="76770"/>
    <s v="21320"/>
    <s v=""/>
    <s v=""/>
    <s v="111940"/>
    <s v="111940"/>
    <s v="999999"/>
    <s v="XT258640674TS"/>
    <s v="N"/>
    <s v="Transport"/>
    <s v="N"/>
    <s v="S"/>
    <s v="NT"/>
    <n v="0.55"/>
    <s v="5Y"/>
    <n v="3.17"/>
  </r>
  <r>
    <x v="1"/>
    <s v="2"/>
    <d v="2026-05-14T00:00:00"/>
    <s v="76770"/>
    <s v="21320"/>
    <s v=""/>
    <s v=""/>
    <s v="111940"/>
    <s v="111940"/>
    <s v="999999"/>
    <s v="XT258640674TS"/>
    <s v="N"/>
    <s v="Supplement Etiquette Non Conforme"/>
    <s v="N"/>
    <m/>
    <s v="NT"/>
    <n v="0"/>
    <s v="5Y"/>
    <n v="2"/>
  </r>
  <r>
    <x v="1"/>
    <s v="2"/>
    <d v="2026-05-14T00:00:00"/>
    <s v="69230"/>
    <s v="21320"/>
    <s v=""/>
    <s v=""/>
    <s v="112260"/>
    <s v="112260"/>
    <s v="999999"/>
    <s v="XT258653956TS"/>
    <s v="N"/>
    <s v="Transport"/>
    <s v="N"/>
    <s v="S"/>
    <s v="NT"/>
    <n v="0.45"/>
    <s v="5Y"/>
    <n v="3.07"/>
  </r>
  <r>
    <x v="1"/>
    <s v="2"/>
    <d v="2026-05-14T00:00:00"/>
    <s v="69126"/>
    <s v="21320"/>
    <s v=""/>
    <s v=""/>
    <s v="111165"/>
    <s v="111165"/>
    <s v="999999"/>
    <s v="XT258655648TS"/>
    <s v="N"/>
    <s v="Transport"/>
    <s v="N"/>
    <s v="S"/>
    <s v="NT"/>
    <n v="0.7"/>
    <s v="5Y"/>
    <n v="3.17"/>
  </r>
  <r>
    <x v="1"/>
    <s v="2"/>
    <d v="2026-05-14T00:00:00"/>
    <s v="59290"/>
    <s v="21320"/>
    <s v=""/>
    <s v=""/>
    <s v="111635"/>
    <s v="111635"/>
    <s v="999999"/>
    <s v="XT258656688TS"/>
    <s v="N"/>
    <s v="Transport"/>
    <s v="N"/>
    <s v="S"/>
    <s v="NT"/>
    <n v="0.25"/>
    <s v="5Y"/>
    <n v="3.07"/>
  </r>
  <r>
    <x v="1"/>
    <s v="2"/>
    <d v="2026-05-14T00:00:00"/>
    <s v="77000"/>
    <s v="21320"/>
    <s v=""/>
    <s v=""/>
    <s v="111903"/>
    <s v="111903"/>
    <s v="999999"/>
    <s v="XT258662944TS"/>
    <s v="N"/>
    <s v="Transport"/>
    <s v="N"/>
    <s v="S"/>
    <s v="NT"/>
    <n v="0.95"/>
    <s v="5Y"/>
    <n v="3.17"/>
  </r>
  <r>
    <x v="1"/>
    <s v="2"/>
    <d v="2026-05-14T00:00:00"/>
    <s v="33300"/>
    <s v="21320"/>
    <s v=""/>
    <s v=""/>
    <s v="111807"/>
    <s v="111807"/>
    <s v="999999"/>
    <s v="XT258671637TS"/>
    <s v="N"/>
    <s v="Transport"/>
    <s v="N"/>
    <s v="S"/>
    <s v="NT"/>
    <n v="0.2"/>
    <s v="5Y"/>
    <n v="3.07"/>
  </r>
  <r>
    <x v="1"/>
    <s v="2"/>
    <d v="2026-05-14T00:00:00"/>
    <s v="62980"/>
    <s v="21320"/>
    <s v=""/>
    <s v=""/>
    <s v="111886"/>
    <s v="111886"/>
    <s v="999999"/>
    <s v="XT258675850TS"/>
    <s v="N"/>
    <s v="Transport"/>
    <s v="N"/>
    <s v="S"/>
    <s v="NT"/>
    <n v="0.83"/>
    <s v="5Y"/>
    <n v="3.17"/>
  </r>
  <r>
    <x v="1"/>
    <s v="2"/>
    <d v="2026-05-14T00:00:00"/>
    <s v="54410"/>
    <s v="21320"/>
    <s v=""/>
    <s v=""/>
    <s v="111229"/>
    <s v="111229"/>
    <s v="999999"/>
    <s v="XT258676237TS"/>
    <s v="N"/>
    <s v="Transport"/>
    <s v="N"/>
    <s v="S"/>
    <s v="NT"/>
    <n v="0.19"/>
    <s v="5Y"/>
    <n v="3.07"/>
  </r>
  <r>
    <x v="1"/>
    <s v="2"/>
    <d v="2026-05-14T00:00:00"/>
    <s v="64110"/>
    <s v="21320"/>
    <s v=""/>
    <s v=""/>
    <s v="111319"/>
    <s v="111319"/>
    <s v="999999"/>
    <s v="XT258676360TS"/>
    <s v="N"/>
    <s v="Transport"/>
    <s v="N"/>
    <s v="S"/>
    <s v="NT"/>
    <n v="0.5"/>
    <s v="5Y"/>
    <n v="3.07"/>
  </r>
  <r>
    <x v="1"/>
    <s v="2"/>
    <d v="2026-05-14T00:00:00"/>
    <s v="92210"/>
    <s v="21320"/>
    <s v=""/>
    <s v=""/>
    <s v="111840"/>
    <s v="111840"/>
    <s v="999999"/>
    <s v="XT258677983TS"/>
    <s v="N"/>
    <s v="Transport"/>
    <s v="N"/>
    <s v="S"/>
    <s v="NT"/>
    <n v="1.1"/>
    <s v="5Y"/>
    <n v="3.49"/>
  </r>
  <r>
    <x v="1"/>
    <s v="2"/>
    <d v="2026-05-14T00:00:00"/>
    <s v="92320"/>
    <s v="21320"/>
    <s v=""/>
    <s v=""/>
    <s v="110927"/>
    <s v="110927"/>
    <s v="999999"/>
    <s v="XT258679159TS"/>
    <s v="N"/>
    <s v="Transport"/>
    <s v="N"/>
    <s v="S"/>
    <s v="NT"/>
    <n v="0.75"/>
    <s v="5Y"/>
    <n v="3.17"/>
  </r>
  <r>
    <x v="1"/>
    <s v="2"/>
    <d v="2026-05-15T00:00:00"/>
    <s v="39600"/>
    <s v="21320"/>
    <s v=""/>
    <s v=""/>
    <s v="108997"/>
    <s v="108997"/>
    <s v="999999"/>
    <s v="XT258690707TS"/>
    <s v="N"/>
    <s v="Transport"/>
    <s v="N"/>
    <s v="S"/>
    <s v="NR"/>
    <n v="0.2"/>
    <s v="5Y"/>
    <n v="3.07"/>
  </r>
  <r>
    <x v="1"/>
    <s v="2"/>
    <d v="2026-05-15T00:00:00"/>
    <s v="56490"/>
    <s v="21320"/>
    <s v=""/>
    <s v=""/>
    <s v="111870"/>
    <s v="111870"/>
    <s v="999999"/>
    <s v="XT258697183TS"/>
    <s v="N"/>
    <s v="Transport"/>
    <s v="N"/>
    <s v="S"/>
    <s v="NT"/>
    <n v="0.5"/>
    <s v="5Y"/>
    <n v="3.07"/>
  </r>
  <r>
    <x v="1"/>
    <s v="2"/>
    <d v="2026-05-15T00:00:00"/>
    <s v="76000"/>
    <s v="21320"/>
    <s v=""/>
    <s v=""/>
    <s v="109900"/>
    <s v="109900"/>
    <s v="999999"/>
    <s v="XT258708368TS"/>
    <s v="N"/>
    <s v="Transport"/>
    <s v="N"/>
    <s v="S"/>
    <s v="NT"/>
    <n v="0.06"/>
    <s v="5Y"/>
    <n v="3.07"/>
  </r>
  <r>
    <x v="1"/>
    <s v="2"/>
    <d v="2026-05-15T00:00:00"/>
    <s v="92700"/>
    <s v="21320"/>
    <s v=""/>
    <s v=""/>
    <s v="108191"/>
    <s v="108191"/>
    <s v="999999"/>
    <s v="XT258726185TS"/>
    <s v="N"/>
    <s v="Transport"/>
    <s v="N"/>
    <s v="S"/>
    <s v="NT"/>
    <n v="0.12"/>
    <s v="5Y"/>
    <n v="3.07"/>
  </r>
  <r>
    <x v="1"/>
    <s v="2"/>
    <d v="2026-05-15T00:00:00"/>
    <s v="29880"/>
    <s v="21320"/>
    <s v=""/>
    <s v=""/>
    <s v="111558"/>
    <s v="111558"/>
    <s v="999999"/>
    <s v="XT258734487TS"/>
    <s v="N"/>
    <s v="Transport"/>
    <s v="N"/>
    <s v="S"/>
    <s v="NT"/>
    <n v="0.9"/>
    <s v="5Y"/>
    <n v="3.17"/>
  </r>
  <r>
    <x v="1"/>
    <s v="2"/>
    <d v="2026-05-15T00:00:00"/>
    <s v="50530"/>
    <s v="21320"/>
    <s v=""/>
    <s v=""/>
    <s v="104843"/>
    <s v="104843"/>
    <s v="999999"/>
    <s v="XT258739379TS"/>
    <s v="N"/>
    <s v="Transport"/>
    <s v="N"/>
    <s v="S"/>
    <s v="NT"/>
    <n v="0.9"/>
    <s v="5Y"/>
    <n v="3.17"/>
  </r>
  <r>
    <x v="1"/>
    <s v="2"/>
    <d v="2026-05-15T00:00:00"/>
    <s v="75013"/>
    <s v="21320"/>
    <s v=""/>
    <s v=""/>
    <s v="111417"/>
    <s v="111417"/>
    <s v="999999"/>
    <s v="XT258743625TS"/>
    <s v="N"/>
    <s v="Transport"/>
    <s v="N"/>
    <s v="S"/>
    <s v="NT"/>
    <n v="0.09"/>
    <s v="5Y"/>
    <n v="3.07"/>
  </r>
  <r>
    <x v="1"/>
    <s v="2"/>
    <d v="2026-05-15T00:00:00"/>
    <s v="31330"/>
    <s v="21320"/>
    <s v=""/>
    <s v=""/>
    <s v="111879"/>
    <s v="111879"/>
    <s v="999999"/>
    <s v="XT258749685TS"/>
    <s v="N"/>
    <s v="Transport"/>
    <s v="N"/>
    <s v="S"/>
    <s v="NT"/>
    <n v="0.55"/>
    <s v="5Y"/>
    <n v="3.17"/>
  </r>
  <r>
    <x v="1"/>
    <s v="2"/>
    <d v="2026-05-15T00:00:00"/>
    <s v="83910"/>
    <s v="21320"/>
    <s v=""/>
    <s v=""/>
    <s v="111479"/>
    <s v="111479"/>
    <s v="999999"/>
    <s v="XT258750343TS"/>
    <s v="N"/>
    <s v="Transport"/>
    <s v="N"/>
    <s v="S"/>
    <s v="NT"/>
    <n v="0.14"/>
    <s v="5Y"/>
    <n v="3.07"/>
  </r>
  <r>
    <x v="1"/>
    <s v="2"/>
    <d v="2026-05-15T00:00:00"/>
    <s v="66300"/>
    <s v="21320"/>
    <s v=""/>
    <s v=""/>
    <s v="111616"/>
    <s v="111616"/>
    <s v="999999"/>
    <s v="XT258752653TS"/>
    <s v="N"/>
    <s v="Transport"/>
    <s v="N"/>
    <s v="S"/>
    <s v="NT"/>
    <n v="0.12"/>
    <s v="5Y"/>
    <n v="3.07"/>
  </r>
  <r>
    <x v="1"/>
    <s v="2"/>
    <d v="2026-05-15T00:00:00"/>
    <s v="85220"/>
    <s v="21320"/>
    <s v=""/>
    <s v=""/>
    <s v="111979"/>
    <s v="111979"/>
    <s v="999999"/>
    <s v="XT258755249TS"/>
    <s v="N"/>
    <s v="Transport"/>
    <s v="N"/>
    <s v="S"/>
    <s v="NT"/>
    <n v="0.59"/>
    <s v="5Y"/>
    <n v="3.17"/>
  </r>
  <r>
    <x v="1"/>
    <s v="2"/>
    <d v="2026-05-15T00:00:00"/>
    <s v="78630"/>
    <s v="21320"/>
    <s v=""/>
    <s v=""/>
    <s v="111648"/>
    <s v="111648"/>
    <s v="999999"/>
    <s v="XT258755751TS"/>
    <s v="N"/>
    <s v="Transport"/>
    <s v="N"/>
    <s v="S"/>
    <s v="NT"/>
    <n v="0.65"/>
    <s v="5Y"/>
    <n v="3.17"/>
  </r>
  <r>
    <x v="1"/>
    <s v="2"/>
    <d v="2026-05-15T00:00:00"/>
    <s v="50700"/>
    <s v="21320"/>
    <s v=""/>
    <s v=""/>
    <s v="112190"/>
    <s v="112190"/>
    <s v="999999"/>
    <s v="XT258756054TS"/>
    <s v="N"/>
    <s v="Transport"/>
    <s v="N"/>
    <s v="S"/>
    <s v="NT"/>
    <n v="0.6"/>
    <s v="5Y"/>
    <n v="3.17"/>
  </r>
  <r>
    <x v="1"/>
    <s v="2"/>
    <d v="2026-05-16T00:00:00"/>
    <s v="42210"/>
    <s v="21320"/>
    <s v=""/>
    <s v=""/>
    <s v="110857"/>
    <s v="110857"/>
    <s v="999999"/>
    <s v="XT258765475TS"/>
    <s v="N"/>
    <s v="Transport"/>
    <s v="N"/>
    <s v="S"/>
    <s v="NT"/>
    <n v="0.6"/>
    <s v="5Y"/>
    <n v="3.17"/>
  </r>
  <r>
    <x v="1"/>
    <s v="2"/>
    <d v="2026-05-16T00:00:00"/>
    <s v="35000"/>
    <s v="21320"/>
    <s v=""/>
    <s v=""/>
    <s v="111906"/>
    <s v="111906"/>
    <s v="999999"/>
    <s v="XT258767255TS"/>
    <s v="N"/>
    <s v="Transport"/>
    <s v="N"/>
    <s v="S"/>
    <s v="NT"/>
    <n v="0.38"/>
    <s v="5Y"/>
    <n v="3.07"/>
  </r>
  <r>
    <x v="1"/>
    <s v="2"/>
    <d v="2026-05-16T00:00:00"/>
    <s v="94400"/>
    <s v="21320"/>
    <s v=""/>
    <s v=""/>
    <s v="111153"/>
    <s v="111153"/>
    <s v="999999"/>
    <s v="XT258767803TS"/>
    <s v="N"/>
    <s v="Transport"/>
    <s v="N"/>
    <s v="S"/>
    <s v="NT"/>
    <n v="0.11"/>
    <s v="5Y"/>
    <n v="3.07"/>
  </r>
  <r>
    <x v="1"/>
    <s v="2"/>
    <d v="2026-05-16T00:00:00"/>
    <s v="39270"/>
    <s v="21320"/>
    <s v=""/>
    <s v=""/>
    <s v="111204"/>
    <s v="111204"/>
    <s v="999999"/>
    <s v="XT258773049TS"/>
    <s v="N"/>
    <s v="Transport"/>
    <s v="N"/>
    <s v="S"/>
    <s v="NR"/>
    <n v="1.2"/>
    <s v="5Y"/>
    <n v="3.49"/>
  </r>
  <r>
    <x v="1"/>
    <s v="2"/>
    <d v="2026-05-16T00:00:00"/>
    <s v="06000"/>
    <s v="21320"/>
    <s v=""/>
    <s v=""/>
    <s v="106616"/>
    <s v="106616"/>
    <s v="999999"/>
    <s v="XT258773653TS"/>
    <s v="N"/>
    <s v="Transport"/>
    <s v="N"/>
    <s v="S"/>
    <s v="NT"/>
    <n v="0.13"/>
    <s v="5Y"/>
    <n v="3.07"/>
  </r>
  <r>
    <x v="1"/>
    <s v="2"/>
    <d v="2026-05-16T00:00:00"/>
    <s v="77540"/>
    <s v="21320"/>
    <s v=""/>
    <s v=""/>
    <s v="111655"/>
    <s v="111655"/>
    <s v="999999"/>
    <s v="XT258774424TS"/>
    <s v="N"/>
    <s v="Transport"/>
    <s v="N"/>
    <s v="S"/>
    <s v="NT"/>
    <n v="0.43"/>
    <s v="5Y"/>
    <n v="3.07"/>
  </r>
  <r>
    <x v="1"/>
    <s v="2"/>
    <d v="2026-05-16T00:00:00"/>
    <s v="14123"/>
    <s v="21320"/>
    <s v=""/>
    <s v=""/>
    <s v="110793"/>
    <s v="110793"/>
    <s v="999999"/>
    <s v="XT258777350TS"/>
    <s v="N"/>
    <s v="Transport"/>
    <s v="N"/>
    <s v="S"/>
    <s v="NT"/>
    <n v="0.13"/>
    <s v="5Y"/>
    <n v="3.07"/>
  </r>
  <r>
    <x v="1"/>
    <s v="2"/>
    <d v="2026-05-16T00:00:00"/>
    <s v="75005"/>
    <s v="21320"/>
    <s v=""/>
    <s v=""/>
    <s v="110883"/>
    <s v="110883"/>
    <s v="999999"/>
    <s v="XT258780331TS"/>
    <s v="N"/>
    <s v="Transport"/>
    <s v="N"/>
    <s v="S"/>
    <s v="NT"/>
    <n v="0.12"/>
    <s v="5Y"/>
    <n v="3.07"/>
  </r>
  <r>
    <x v="1"/>
    <s v="2"/>
    <d v="2026-05-16T00:00:00"/>
    <s v="60310"/>
    <s v="21320"/>
    <s v=""/>
    <s v=""/>
    <s v="107600"/>
    <s v="107600"/>
    <s v="999999"/>
    <s v="XT258786952TS"/>
    <s v="N"/>
    <s v="Transport"/>
    <s v="N"/>
    <s v="S"/>
    <s v="NT"/>
    <n v="0.3"/>
    <s v="5Y"/>
    <n v="3.07"/>
  </r>
  <r>
    <x v="1"/>
    <s v="2"/>
    <d v="2026-05-16T00:00:00"/>
    <s v="59390"/>
    <s v="21320"/>
    <s v=""/>
    <s v=""/>
    <s v="112301"/>
    <s v="112301"/>
    <s v="999999"/>
    <s v="XT258787207TS"/>
    <s v="N"/>
    <s v="Transport"/>
    <s v="N"/>
    <s v="S"/>
    <s v="NT"/>
    <n v="0.14"/>
    <s v="5Y"/>
    <n v="3.07"/>
  </r>
  <r>
    <x v="1"/>
    <s v="2"/>
    <d v="2026-05-16T00:00:00"/>
    <s v="69380"/>
    <s v="21320"/>
    <s v=""/>
    <s v=""/>
    <s v="112303"/>
    <s v="112303"/>
    <s v="999999"/>
    <s v="XT258788131TS"/>
    <s v="N"/>
    <s v="Transport"/>
    <s v="N"/>
    <s v="S"/>
    <s v="NT"/>
    <n v="0.8"/>
    <s v="5Y"/>
    <n v="3.17"/>
  </r>
  <r>
    <x v="1"/>
    <s v="2"/>
    <d v="2026-05-16T00:00:00"/>
    <s v="91000"/>
    <s v="21320"/>
    <s v=""/>
    <s v=""/>
    <s v="112476"/>
    <s v="112476"/>
    <s v="999999"/>
    <s v="XT258793732TS"/>
    <s v="N"/>
    <s v="Transport"/>
    <s v="N"/>
    <s v="S"/>
    <s v="NT"/>
    <n v="0.6"/>
    <s v="5Y"/>
    <n v="3.17"/>
  </r>
  <r>
    <x v="1"/>
    <s v="2"/>
    <d v="2026-05-16T00:00:00"/>
    <s v="01280"/>
    <s v="21320"/>
    <s v=""/>
    <s v=""/>
    <s v="110340"/>
    <s v="110340"/>
    <s v="999999"/>
    <s v="XT258798068TS"/>
    <s v="N"/>
    <s v="Transport"/>
    <s v="N"/>
    <s v="S"/>
    <s v="NT"/>
    <n v="0.4"/>
    <s v="5Y"/>
    <n v="3.07"/>
  </r>
  <r>
    <x v="1"/>
    <s v="2"/>
    <d v="2026-05-16T00:00:00"/>
    <s v="91330"/>
    <s v="21320"/>
    <s v=""/>
    <s v=""/>
    <s v="113000"/>
    <s v="113000"/>
    <s v="999999"/>
    <s v="XT258802187TS"/>
    <s v="N"/>
    <s v="Transport"/>
    <s v="N"/>
    <s v="S"/>
    <s v="NT"/>
    <n v="0.4"/>
    <s v="5Y"/>
    <n v="3.07"/>
  </r>
  <r>
    <x v="1"/>
    <s v="2"/>
    <d v="2026-05-16T00:00:00"/>
    <s v="44000"/>
    <s v="21320"/>
    <s v=""/>
    <s v=""/>
    <s v="111995"/>
    <s v="111995"/>
    <s v="999999"/>
    <s v="XT258809945TS"/>
    <s v="N"/>
    <s v="Transport"/>
    <s v="N"/>
    <s v="S"/>
    <s v="NT"/>
    <n v="0.33"/>
    <s v="5Y"/>
    <n v="3.07"/>
  </r>
  <r>
    <x v="1"/>
    <s v="2"/>
    <d v="2026-05-16T00:00:00"/>
    <s v="78100"/>
    <s v="21320"/>
    <s v=""/>
    <s v=""/>
    <s v="111267"/>
    <s v="111267"/>
    <s v="999999"/>
    <s v="XT258810206TS"/>
    <s v="N"/>
    <s v="Transport"/>
    <s v="N"/>
    <s v="S"/>
    <s v="NT"/>
    <n v="1.1"/>
    <s v="5Y"/>
    <n v="3.49"/>
  </r>
  <r>
    <x v="1"/>
    <s v="2"/>
    <d v="2026-05-16T00:00:00"/>
    <s v="44500"/>
    <s v="21320"/>
    <s v=""/>
    <s v=""/>
    <s v="112214"/>
    <s v="112214"/>
    <s v="999999"/>
    <s v="XT258817116TS"/>
    <s v="N"/>
    <s v="Transport"/>
    <s v="N"/>
    <s v="S"/>
    <s v="NT"/>
    <n v="0.23"/>
    <s v="5Y"/>
    <n v="3.07"/>
  </r>
  <r>
    <x v="1"/>
    <s v="2"/>
    <d v="2026-05-16T00:00:00"/>
    <s v="29800"/>
    <s v="21320"/>
    <s v=""/>
    <s v=""/>
    <s v="109944"/>
    <s v="109944"/>
    <s v="999999"/>
    <s v="XT258823156TS"/>
    <s v="N"/>
    <s v="Transport"/>
    <s v="N"/>
    <s v="S"/>
    <s v="NT"/>
    <n v="0.11"/>
    <s v="5Y"/>
    <n v="3.07"/>
  </r>
  <r>
    <x v="1"/>
    <s v="2"/>
    <d v="2026-05-17T00:00:00"/>
    <s v="50100"/>
    <s v="21320"/>
    <s v=""/>
    <s v=""/>
    <s v="108845"/>
    <s v="108845"/>
    <s v="999999"/>
    <s v="XT258824960TS"/>
    <s v="N"/>
    <s v="Transport"/>
    <s v="N"/>
    <s v="S"/>
    <s v="NT"/>
    <n v="0.03"/>
    <s v="5Y"/>
    <n v="3.07"/>
  </r>
  <r>
    <x v="1"/>
    <s v="2"/>
    <d v="2026-05-17T00:00:00"/>
    <s v="19200"/>
    <s v="21320"/>
    <s v=""/>
    <s v=""/>
    <s v="111891"/>
    <s v="111891"/>
    <s v="999999"/>
    <s v="XT258829180TS"/>
    <s v="N"/>
    <s v="Transport"/>
    <s v="N"/>
    <s v="S"/>
    <s v="NT"/>
    <n v="0.75"/>
    <s v="5Y"/>
    <n v="3.17"/>
  </r>
  <r>
    <x v="1"/>
    <s v="2"/>
    <d v="2026-05-17T00:00:00"/>
    <s v="34980"/>
    <s v="21320"/>
    <s v=""/>
    <s v=""/>
    <s v="112394"/>
    <s v="112394"/>
    <s v="999999"/>
    <s v="XT258829366TS"/>
    <s v="N"/>
    <s v="Transport"/>
    <s v="N"/>
    <s v="S"/>
    <s v="NT"/>
    <n v="0.19"/>
    <s v="5Y"/>
    <n v="3.07"/>
  </r>
  <r>
    <x v="1"/>
    <s v="2"/>
    <d v="2026-05-17T00:00:00"/>
    <s v="63122"/>
    <s v="21320"/>
    <s v=""/>
    <s v=""/>
    <s v="110743"/>
    <s v="110743"/>
    <s v="999999"/>
    <s v="XT258837288TS"/>
    <s v="N"/>
    <s v="Transport"/>
    <s v="N"/>
    <s v="S"/>
    <s v="NT"/>
    <n v="1.6"/>
    <s v="5Y"/>
    <n v="3.49"/>
  </r>
  <r>
    <x v="1"/>
    <s v="2"/>
    <d v="2026-05-17T00:00:00"/>
    <s v="35000"/>
    <s v="21320"/>
    <s v=""/>
    <s v=""/>
    <s v="110576"/>
    <s v="110576"/>
    <s v="999999"/>
    <s v="XT258840344TS"/>
    <s v="N"/>
    <s v="Transport"/>
    <s v="N"/>
    <s v="S"/>
    <s v="NT"/>
    <n v="1"/>
    <s v="5Y"/>
    <n v="3.17"/>
  </r>
  <r>
    <x v="1"/>
    <s v="2"/>
    <d v="2026-05-17T00:00:00"/>
    <s v="35000"/>
    <s v="21320"/>
    <s v=""/>
    <s v=""/>
    <s v="112265"/>
    <s v="112265"/>
    <s v="999999"/>
    <s v="XT258844893TS"/>
    <s v="N"/>
    <s v="Transport"/>
    <s v="N"/>
    <s v="S"/>
    <s v="NT"/>
    <n v="1.4"/>
    <s v="5Y"/>
    <n v="3.49"/>
  </r>
  <r>
    <x v="1"/>
    <s v="2"/>
    <d v="2026-05-17T00:00:00"/>
    <s v="36000"/>
    <s v="21320"/>
    <s v=""/>
    <s v=""/>
    <s v="108419"/>
    <s v="108419"/>
    <s v="999999"/>
    <s v="XT258847648TS"/>
    <s v="N"/>
    <s v="Transport"/>
    <s v="N"/>
    <s v="S"/>
    <s v="NT"/>
    <n v="0.17"/>
    <s v="5Y"/>
    <n v="3.07"/>
  </r>
  <r>
    <x v="1"/>
    <s v="2"/>
    <d v="2026-05-17T00:00:00"/>
    <s v="60820"/>
    <s v="21320"/>
    <s v=""/>
    <s v=""/>
    <s v="111825"/>
    <s v="111825"/>
    <s v="999999"/>
    <s v="XT258851758TS"/>
    <s v="N"/>
    <s v="Transport"/>
    <s v="N"/>
    <s v="S"/>
    <s v="NT"/>
    <n v="0.22"/>
    <s v="5Y"/>
    <n v="3.07"/>
  </r>
  <r>
    <x v="1"/>
    <s v="2"/>
    <d v="2026-05-17T00:00:00"/>
    <s v="92400"/>
    <s v="21320"/>
    <s v=""/>
    <s v=""/>
    <s v="112486"/>
    <s v="112486"/>
    <s v="999999"/>
    <s v="XT258852585TS"/>
    <s v="N"/>
    <s v="Transport"/>
    <s v="N"/>
    <s v="S"/>
    <s v="NT"/>
    <n v="1.05"/>
    <s v="5Y"/>
    <n v="3.49"/>
  </r>
  <r>
    <x v="1"/>
    <s v="2"/>
    <d v="2026-05-17T00:00:00"/>
    <s v="38300"/>
    <s v="21320"/>
    <s v=""/>
    <s v=""/>
    <s v="110705"/>
    <s v="110705"/>
    <s v="999999"/>
    <s v="XT258853541TS"/>
    <s v="N"/>
    <s v="Transport"/>
    <s v="N"/>
    <s v="S"/>
    <s v="NT"/>
    <n v="0.02"/>
    <s v="5Y"/>
    <n v="3.07"/>
  </r>
  <r>
    <x v="1"/>
    <s v="2"/>
    <d v="2026-05-17T00:00:00"/>
    <s v="40990"/>
    <s v="21320"/>
    <s v=""/>
    <s v=""/>
    <s v="112201"/>
    <s v="112201"/>
    <s v="999999"/>
    <s v="XT258860803TS"/>
    <s v="N"/>
    <s v="Transport"/>
    <s v="N"/>
    <s v="S"/>
    <s v="NT"/>
    <n v="0.95"/>
    <s v="5Y"/>
    <n v="3.17"/>
  </r>
  <r>
    <x v="1"/>
    <s v="2"/>
    <d v="2026-05-17T00:00:00"/>
    <s v="71740"/>
    <s v="21320"/>
    <s v=""/>
    <s v=""/>
    <s v="109088"/>
    <s v="109088"/>
    <s v="999999"/>
    <s v="XT258861083TS"/>
    <s v="N"/>
    <s v="Transport"/>
    <s v="N"/>
    <s v="S"/>
    <s v="NR"/>
    <n v="0.7"/>
    <s v="5Y"/>
    <n v="3.17"/>
  </r>
  <r>
    <x v="1"/>
    <s v="2"/>
    <d v="2026-05-17T00:00:00"/>
    <s v="49124"/>
    <s v="21320"/>
    <s v=""/>
    <s v=""/>
    <s v="112509"/>
    <s v="112509"/>
    <s v="999999"/>
    <s v="XT258866298TS"/>
    <s v="N"/>
    <s v="Transport"/>
    <s v="N"/>
    <s v="S"/>
    <s v="NT"/>
    <n v="0.65"/>
    <s v="5Y"/>
    <n v="3.17"/>
  </r>
  <r>
    <x v="1"/>
    <s v="2"/>
    <d v="2026-05-17T00:00:00"/>
    <s v="29700"/>
    <s v="21320"/>
    <s v=""/>
    <s v=""/>
    <s v="111863"/>
    <s v="111863"/>
    <s v="999999"/>
    <s v="XT258876281TS"/>
    <s v="N"/>
    <s v="Transport"/>
    <s v="N"/>
    <s v="S"/>
    <s v="NT"/>
    <n v="0.9"/>
    <s v="5Y"/>
    <n v="3.17"/>
  </r>
  <r>
    <x v="1"/>
    <s v="2"/>
    <d v="2026-05-17T00:00:00"/>
    <s v="75019"/>
    <s v="21320"/>
    <s v=""/>
    <s v=""/>
    <s v="109052"/>
    <s v="109052"/>
    <s v="999999"/>
    <s v="XT258878906TS"/>
    <s v="N"/>
    <s v="Transport"/>
    <s v="N"/>
    <s v="S"/>
    <s v="NT"/>
    <n v="0.14"/>
    <s v="5Y"/>
    <n v="3.07"/>
  </r>
  <r>
    <x v="1"/>
    <s v="2"/>
    <d v="2026-05-18T00:00:00"/>
    <s v="42330"/>
    <s v="21320"/>
    <s v=""/>
    <s v=""/>
    <s v="108711"/>
    <s v="108711"/>
    <s v="999999"/>
    <s v="XT258914461TS"/>
    <s v="N"/>
    <s v="Transport"/>
    <s v="N"/>
    <s v="S"/>
    <s v="NT"/>
    <n v="0.22"/>
    <s v="5Y"/>
    <n v="3.07"/>
  </r>
  <r>
    <x v="1"/>
    <s v="2"/>
    <d v="2026-05-18T00:00:00"/>
    <s v="84140"/>
    <s v="21320"/>
    <s v=""/>
    <s v=""/>
    <s v="106714"/>
    <s v="106714"/>
    <s v="999999"/>
    <s v="XT258926059TS"/>
    <s v="N"/>
    <s v="Transport"/>
    <s v="N"/>
    <s v="S"/>
    <s v="NT"/>
    <n v="0.9"/>
    <s v="5Y"/>
    <n v="3.17"/>
  </r>
  <r>
    <x v="1"/>
    <s v="2"/>
    <d v="2026-05-18T00:00:00"/>
    <s v="94700"/>
    <s v="21320"/>
    <s v=""/>
    <s v=""/>
    <s v="112728"/>
    <s v="112728"/>
    <s v="999999"/>
    <s v="XT258943406TS"/>
    <s v="N"/>
    <s v="Transport"/>
    <s v="N"/>
    <s v="S"/>
    <s v="NT"/>
    <n v="0.1"/>
    <s v="5Y"/>
    <n v="3.07"/>
  </r>
  <r>
    <x v="1"/>
    <s v="2"/>
    <d v="2026-05-18T00:00:00"/>
    <s v="84400"/>
    <s v="21320"/>
    <s v=""/>
    <s v=""/>
    <s v="110068"/>
    <s v="110068"/>
    <s v="999999"/>
    <s v="XT258946844TS"/>
    <s v="N"/>
    <s v="Transport"/>
    <s v="N"/>
    <s v="S"/>
    <s v="NT"/>
    <n v="0.75"/>
    <s v="5Y"/>
    <n v="3.17"/>
  </r>
  <r>
    <x v="1"/>
    <s v="2"/>
    <d v="2026-05-18T00:00:00"/>
    <s v="92110"/>
    <s v="21320"/>
    <s v=""/>
    <s v=""/>
    <s v="112677"/>
    <s v="112677"/>
    <s v="999999"/>
    <s v="XT258952014TS"/>
    <s v="N"/>
    <s v="Transport"/>
    <s v="N"/>
    <s v="S"/>
    <s v="NT"/>
    <n v="0.22"/>
    <s v="5Y"/>
    <n v="3.07"/>
  </r>
  <r>
    <x v="1"/>
    <s v="2"/>
    <d v="2026-05-18T00:00:00"/>
    <s v="69300"/>
    <s v="21320"/>
    <s v=""/>
    <s v=""/>
    <s v="111207"/>
    <s v="111207"/>
    <s v="999999"/>
    <s v="XT258965415TS"/>
    <s v="N"/>
    <s v="Transport"/>
    <s v="N"/>
    <s v="S"/>
    <s v="NT"/>
    <n v="0.38"/>
    <s v="5Y"/>
    <n v="3.07"/>
  </r>
  <r>
    <x v="1"/>
    <s v="2"/>
    <d v="2026-05-18T00:00:00"/>
    <s v="67310"/>
    <s v="21320"/>
    <s v=""/>
    <s v=""/>
    <s v="112270"/>
    <s v="112270"/>
    <s v="999999"/>
    <s v="XT258981404TS"/>
    <s v="N"/>
    <s v="Transport"/>
    <s v="N"/>
    <s v="S"/>
    <s v="NT"/>
    <n v="0.3"/>
    <s v="5Y"/>
    <n v="3.07"/>
  </r>
  <r>
    <x v="1"/>
    <s v="2"/>
    <d v="2026-05-18T00:00:00"/>
    <s v="38400"/>
    <s v="21320"/>
    <s v=""/>
    <s v=""/>
    <s v="110344"/>
    <s v="110344"/>
    <s v="999999"/>
    <s v="XT258990936TS"/>
    <s v="N"/>
    <s v="Transport"/>
    <s v="N"/>
    <s v="S"/>
    <s v="NT"/>
    <n v="0.21"/>
    <s v="5Y"/>
    <n v="3.07"/>
  </r>
  <r>
    <x v="1"/>
    <s v="2"/>
    <d v="2026-05-19T00:00:00"/>
    <s v="38280"/>
    <s v="21320"/>
    <s v=""/>
    <s v=""/>
    <s v="112209"/>
    <s v="112209"/>
    <s v="999999"/>
    <s v="XT259006057TS"/>
    <s v="N"/>
    <s v="Transport"/>
    <s v="N"/>
    <s v="S"/>
    <s v="NT"/>
    <n v="0.2"/>
    <s v="5Y"/>
    <n v="3.07"/>
  </r>
  <r>
    <x v="1"/>
    <s v="2"/>
    <d v="2026-05-19T00:00:00"/>
    <s v="92310"/>
    <s v="21320"/>
    <s v=""/>
    <s v=""/>
    <s v="112535"/>
    <s v="112535"/>
    <s v="999999"/>
    <s v="XT259007517TS"/>
    <s v="N"/>
    <s v="Transport"/>
    <s v="N"/>
    <s v="S"/>
    <s v="NT"/>
    <n v="0.3"/>
    <s v="5Y"/>
    <n v="3.07"/>
  </r>
  <r>
    <x v="1"/>
    <s v="2"/>
    <d v="2026-05-19T00:00:00"/>
    <s v="92310"/>
    <s v="21320"/>
    <s v=""/>
    <s v=""/>
    <s v="112535"/>
    <s v="112535"/>
    <s v="999999"/>
    <s v="XT259007517TS"/>
    <s v="N"/>
    <s v="Supplement Etiquette Non Conforme"/>
    <s v="N"/>
    <m/>
    <s v="NT"/>
    <n v="0"/>
    <s v="5Y"/>
    <n v="2"/>
  </r>
  <r>
    <x v="1"/>
    <s v="2"/>
    <d v="2026-05-19T00:00:00"/>
    <s v="69003"/>
    <s v="21320"/>
    <s v=""/>
    <s v=""/>
    <s v="111982"/>
    <s v="111982"/>
    <s v="999999"/>
    <s v="XT259010808TS"/>
    <s v="N"/>
    <s v="Transport"/>
    <s v="N"/>
    <s v="S"/>
    <s v="NT"/>
    <n v="0.7"/>
    <s v="5Y"/>
    <n v="3.17"/>
  </r>
  <r>
    <x v="1"/>
    <s v="2"/>
    <d v="2026-05-19T00:00:00"/>
    <s v="38110"/>
    <s v="21320"/>
    <s v=""/>
    <s v=""/>
    <s v="111708"/>
    <s v="111708"/>
    <s v="999999"/>
    <s v="XT259025538TS"/>
    <s v="N"/>
    <s v="Transport"/>
    <s v="N"/>
    <s v="S"/>
    <s v="NT"/>
    <n v="0.22"/>
    <s v="5Y"/>
    <n v="3.07"/>
  </r>
  <r>
    <x v="1"/>
    <s v="2"/>
    <d v="2026-05-19T00:00:00"/>
    <s v="89100"/>
    <s v="21320"/>
    <s v=""/>
    <s v=""/>
    <s v="112780"/>
    <s v="112780"/>
    <s v="999999"/>
    <s v="XT259052326TS"/>
    <s v="N"/>
    <s v="Transport"/>
    <s v="N"/>
    <s v="S"/>
    <s v="NR"/>
    <n v="0.5"/>
    <s v="5Y"/>
    <n v="3.07"/>
  </r>
  <r>
    <x v="1"/>
    <s v="2"/>
    <d v="2026-05-19T00:00:00"/>
    <s v="45000"/>
    <s v="21320"/>
    <s v=""/>
    <s v=""/>
    <s v="113541"/>
    <s v="113541"/>
    <s v="999999"/>
    <s v="XT259072192TS"/>
    <s v="N"/>
    <s v="Transport"/>
    <s v="N"/>
    <s v="S"/>
    <s v="NT"/>
    <n v="1.1"/>
    <s v="5Y"/>
    <n v="3.49"/>
  </r>
  <r>
    <x v="1"/>
    <s v="2"/>
    <d v="2026-05-19T00:00:00"/>
    <s v="54190"/>
    <s v="21320"/>
    <s v=""/>
    <s v=""/>
    <s v="113378"/>
    <s v="113378"/>
    <s v="999999"/>
    <s v="XT259072918TS"/>
    <s v="N"/>
    <s v="Transport"/>
    <s v="N"/>
    <s v="S"/>
    <s v="NT"/>
    <n v="0.36"/>
    <s v="5Y"/>
    <n v="3.07"/>
  </r>
  <r>
    <x v="1"/>
    <s v="2"/>
    <d v="2026-05-20T00:00:00"/>
    <s v="35700"/>
    <s v="21320"/>
    <s v=""/>
    <s v=""/>
    <s v="112518"/>
    <s v="112518"/>
    <s v="999999"/>
    <s v="XT259109079TS"/>
    <s v="N"/>
    <s v="Transport"/>
    <s v="N"/>
    <s v="S"/>
    <s v="NT"/>
    <n v="0.26"/>
    <s v="5Y"/>
    <n v="3.07"/>
  </r>
  <r>
    <x v="1"/>
    <s v="2"/>
    <d v="2026-05-20T00:00:00"/>
    <s v="67300"/>
    <s v="21320"/>
    <s v=""/>
    <s v=""/>
    <s v="112802"/>
    <s v="112802"/>
    <s v="999999"/>
    <s v="XT259111846TS"/>
    <s v="N"/>
    <s v="Transport"/>
    <s v="N"/>
    <s v="S"/>
    <s v="NT"/>
    <n v="0.05"/>
    <s v="5Y"/>
    <n v="3.07"/>
  </r>
  <r>
    <x v="1"/>
    <s v="2"/>
    <d v="2026-05-20T00:00:00"/>
    <s v="92150"/>
    <s v="21320"/>
    <s v=""/>
    <s v=""/>
    <s v="109011"/>
    <s v="109011"/>
    <s v="999999"/>
    <s v="XT259112753TS"/>
    <s v="N"/>
    <s v="Transport"/>
    <s v="N"/>
    <s v="S"/>
    <s v="NT"/>
    <n v="0.62"/>
    <s v="5Y"/>
    <n v="3.17"/>
  </r>
  <r>
    <x v="1"/>
    <s v="2"/>
    <d v="2026-05-20T00:00:00"/>
    <s v="86300"/>
    <s v="21320"/>
    <s v=""/>
    <s v=""/>
    <s v="112593"/>
    <s v="112593"/>
    <s v="999999"/>
    <s v="XT259116525TS"/>
    <s v="N"/>
    <s v="Transport"/>
    <s v="N"/>
    <s v="S"/>
    <s v="NT"/>
    <n v="0.31"/>
    <s v="5Y"/>
    <n v="3.07"/>
  </r>
  <r>
    <x v="1"/>
    <s v="2"/>
    <d v="2026-05-20T00:00:00"/>
    <s v="92260"/>
    <s v="21320"/>
    <s v=""/>
    <s v=""/>
    <s v="112423"/>
    <s v="112423"/>
    <s v="999999"/>
    <s v="XT259116622TS"/>
    <s v="N"/>
    <s v="Transport"/>
    <s v="N"/>
    <s v="S"/>
    <s v="NT"/>
    <n v="0.75"/>
    <s v="5Y"/>
    <n v="3.17"/>
  </r>
  <r>
    <x v="1"/>
    <s v="2"/>
    <d v="2026-05-20T00:00:00"/>
    <s v="29200"/>
    <s v="21320"/>
    <s v=""/>
    <s v=""/>
    <s v="112542"/>
    <s v="112542"/>
    <s v="999999"/>
    <s v="XT259134127TS"/>
    <s v="N"/>
    <s v="Transport"/>
    <s v="N"/>
    <s v="S"/>
    <s v="NT"/>
    <n v="0.55"/>
    <s v="5Y"/>
    <n v="3.17"/>
  </r>
  <r>
    <x v="1"/>
    <s v="2"/>
    <d v="2026-05-20T00:00:00"/>
    <s v="75116"/>
    <s v="21320"/>
    <s v=""/>
    <s v=""/>
    <s v="113590"/>
    <s v="113590"/>
    <s v="999999"/>
    <s v="XT259144053TS"/>
    <s v="N"/>
    <s v="Transport"/>
    <s v="N"/>
    <s v="S"/>
    <s v="NT"/>
    <n v="0.35"/>
    <s v="5Y"/>
    <n v="3.07"/>
  </r>
  <r>
    <x v="1"/>
    <s v="2"/>
    <d v="2026-05-20T00:00:00"/>
    <s v="08000"/>
    <s v="21320"/>
    <s v=""/>
    <s v=""/>
    <s v="113908"/>
    <s v="113908"/>
    <s v="999999"/>
    <s v="XT259161343TS"/>
    <s v="N"/>
    <s v="Transport"/>
    <s v="N"/>
    <s v="S"/>
    <s v="NT"/>
    <n v="0.09"/>
    <s v="5Y"/>
    <n v="3.07"/>
  </r>
  <r>
    <x v="1"/>
    <s v="2"/>
    <d v="2026-05-20T00:00:00"/>
    <s v="68220"/>
    <s v="21320"/>
    <s v=""/>
    <s v=""/>
    <s v="113673"/>
    <s v="113673"/>
    <s v="999999"/>
    <s v="XT259188540TS"/>
    <s v="N"/>
    <s v="Transport"/>
    <s v="N"/>
    <s v="S"/>
    <s v="NT"/>
    <n v="0.52"/>
    <s v="5Y"/>
    <n v="3.17"/>
  </r>
  <r>
    <x v="1"/>
    <s v="2"/>
    <d v="2026-05-20T00:00:00"/>
    <s v="74800"/>
    <s v="21320"/>
    <s v=""/>
    <s v=""/>
    <s v="113307"/>
    <s v="113307"/>
    <s v="999999"/>
    <s v="XT259188933TS"/>
    <s v="N"/>
    <s v="Transport"/>
    <s v="N"/>
    <s v="S"/>
    <s v="NT"/>
    <n v="0.05"/>
    <s v="5Y"/>
    <n v="3.07"/>
  </r>
  <r>
    <x v="1"/>
    <s v="2"/>
    <d v="2026-05-20T00:00:00"/>
    <s v="92300"/>
    <s v="21320"/>
    <s v=""/>
    <s v=""/>
    <s v="112870"/>
    <s v="112870"/>
    <s v="999999"/>
    <s v="XT259190248TS"/>
    <s v="N"/>
    <s v="Transport"/>
    <s v="N"/>
    <s v="S"/>
    <s v="NT"/>
    <n v="0.3"/>
    <s v="5Y"/>
    <n v="3.07"/>
  </r>
  <r>
    <x v="1"/>
    <s v="2"/>
    <d v="2026-05-21T00:00:00"/>
    <s v="07230"/>
    <s v="21320"/>
    <s v=""/>
    <s v=""/>
    <s v="113380"/>
    <s v="113380"/>
    <s v="999999"/>
    <s v="XT259195090TS"/>
    <s v="N"/>
    <s v="Transport"/>
    <s v="N"/>
    <s v="S"/>
    <s v="NT"/>
    <n v="1.25"/>
    <s v="5Y"/>
    <n v="3.49"/>
  </r>
  <r>
    <x v="1"/>
    <s v="2"/>
    <d v="2026-05-21T00:00:00"/>
    <s v="35700"/>
    <s v="21320"/>
    <s v=""/>
    <s v=""/>
    <s v="111355"/>
    <s v="111355"/>
    <s v="999999"/>
    <s v="XT259201983TS"/>
    <s v="N"/>
    <s v="Transport"/>
    <s v="N"/>
    <s v="S"/>
    <s v="NT"/>
    <n v="0.25"/>
    <s v="5Y"/>
    <n v="3.07"/>
  </r>
  <r>
    <x v="1"/>
    <s v="2"/>
    <d v="2026-05-21T00:00:00"/>
    <s v="92200"/>
    <s v="21320"/>
    <s v=""/>
    <s v=""/>
    <s v="112210"/>
    <s v="112210"/>
    <s v="999999"/>
    <s v="XT259205852TS"/>
    <s v="N"/>
    <s v="Transport"/>
    <s v="N"/>
    <s v="S"/>
    <s v="NT"/>
    <n v="0.34"/>
    <s v="5Y"/>
    <n v="3.07"/>
  </r>
  <r>
    <x v="1"/>
    <s v="2"/>
    <d v="2026-05-21T00:00:00"/>
    <s v="75014"/>
    <s v="21320"/>
    <s v=""/>
    <s v=""/>
    <s v="113705"/>
    <s v="113705"/>
    <s v="999999"/>
    <s v="XT259222325TS"/>
    <s v="N"/>
    <s v="Transport"/>
    <s v="N"/>
    <s v="S"/>
    <s v="NT"/>
    <n v="0.55"/>
    <s v="5Y"/>
    <n v="3.17"/>
  </r>
  <r>
    <x v="1"/>
    <s v="2"/>
    <d v="2026-05-21T00:00:00"/>
    <s v="92600"/>
    <s v="21320"/>
    <s v=""/>
    <s v=""/>
    <s v="114001"/>
    <s v="114001"/>
    <s v="999999"/>
    <s v="XT259227053TS"/>
    <s v="N"/>
    <s v="Transport"/>
    <s v="N"/>
    <s v="S"/>
    <s v="NT"/>
    <n v="0.14"/>
    <s v="5Y"/>
    <n v="3.07"/>
  </r>
  <r>
    <x v="1"/>
    <s v="2"/>
    <d v="2026-05-21T00:00:00"/>
    <s v="29800"/>
    <s v="21320"/>
    <s v=""/>
    <s v=""/>
    <s v="113002"/>
    <s v="113002"/>
    <s v="999999"/>
    <s v="XT259242254TS"/>
    <s v="N"/>
    <s v="Transport"/>
    <s v="N"/>
    <s v="S"/>
    <s v="NT"/>
    <n v="0.26"/>
    <s v="5Y"/>
    <n v="3.07"/>
  </r>
  <r>
    <x v="1"/>
    <s v="2"/>
    <d v="2026-05-21T00:00:00"/>
    <s v="44400"/>
    <s v="21320"/>
    <s v=""/>
    <s v=""/>
    <s v="113089"/>
    <s v="113089"/>
    <s v="999999"/>
    <s v="XT259243263TS"/>
    <s v="N"/>
    <s v="Transport"/>
    <s v="N"/>
    <s v="S"/>
    <s v="NT"/>
    <n v="0.64"/>
    <s v="5Y"/>
    <n v="3.17"/>
  </r>
  <r>
    <x v="1"/>
    <s v="2"/>
    <d v="2026-05-21T00:00:00"/>
    <s v="74300"/>
    <s v="21320"/>
    <s v=""/>
    <s v=""/>
    <s v="113785"/>
    <s v="113785"/>
    <s v="999999"/>
    <s v="XT259256015TS"/>
    <s v="N"/>
    <s v="Transport"/>
    <s v="N"/>
    <s v="S"/>
    <s v="NT"/>
    <n v="0.36"/>
    <s v="5Y"/>
    <n v="3.07"/>
  </r>
  <r>
    <x v="1"/>
    <s v="2"/>
    <d v="2026-05-21T00:00:00"/>
    <s v="65390"/>
    <s v="21320"/>
    <s v=""/>
    <s v=""/>
    <s v="113618"/>
    <s v="113618"/>
    <s v="999999"/>
    <s v="XT259260730TS"/>
    <s v="N"/>
    <s v="Transport"/>
    <s v="N"/>
    <s v="S"/>
    <s v="NT"/>
    <n v="0.19"/>
    <s v="5Y"/>
    <n v="3.07"/>
  </r>
  <r>
    <x v="1"/>
    <s v="2"/>
    <d v="2026-05-21T00:00:00"/>
    <s v="76520"/>
    <s v="21320"/>
    <s v=""/>
    <s v=""/>
    <s v="113273"/>
    <s v="113273"/>
    <s v="999999"/>
    <s v="XT259263135TS"/>
    <s v="N"/>
    <s v="Transport"/>
    <s v="N"/>
    <s v="S"/>
    <s v="NT"/>
    <n v="0.65"/>
    <s v="5Y"/>
    <n v="3.17"/>
  </r>
  <r>
    <x v="1"/>
    <s v="2"/>
    <d v="2026-05-21T00:00:00"/>
    <s v="83420"/>
    <s v="21320"/>
    <s v=""/>
    <s v=""/>
    <s v="113599"/>
    <s v="113599"/>
    <s v="999999"/>
    <s v="XT259263223TS"/>
    <s v="N"/>
    <s v="Transport"/>
    <s v="N"/>
    <s v="S"/>
    <s v="NT"/>
    <n v="0.23"/>
    <s v="5Y"/>
    <n v="3.07"/>
  </r>
  <r>
    <x v="1"/>
    <s v="2"/>
    <d v="2026-05-21T00:00:00"/>
    <s v="34410"/>
    <s v="21320"/>
    <s v=""/>
    <s v=""/>
    <s v="112400"/>
    <s v="112400"/>
    <s v="999999"/>
    <s v="XT259268305TS"/>
    <s v="N"/>
    <s v="Transport"/>
    <s v="N"/>
    <s v="S"/>
    <s v="NT"/>
    <n v="0.85"/>
    <s v="5Y"/>
    <n v="3.17"/>
  </r>
  <r>
    <x v="1"/>
    <s v="2"/>
    <d v="2026-05-21T00:00:00"/>
    <s v="75015"/>
    <s v="21320"/>
    <s v=""/>
    <s v=""/>
    <s v="113054"/>
    <s v="113054"/>
    <s v="999999"/>
    <s v="XT259276519TS"/>
    <s v="N"/>
    <s v="Transport"/>
    <s v="N"/>
    <s v="S"/>
    <s v="NT"/>
    <n v="0.37"/>
    <s v="5Y"/>
    <n v="3.07"/>
  </r>
  <r>
    <x v="1"/>
    <s v="2"/>
    <d v="2026-05-21T00:00:00"/>
    <s v="13013"/>
    <s v="21320"/>
    <s v=""/>
    <s v=""/>
    <s v="113425"/>
    <s v="113425"/>
    <s v="999999"/>
    <s v="XT259277029TS"/>
    <s v="N"/>
    <s v="Transport"/>
    <s v="N"/>
    <s v="S"/>
    <s v="NT"/>
    <n v="0.19"/>
    <s v="5Y"/>
    <n v="3.07"/>
  </r>
  <r>
    <x v="1"/>
    <s v="2"/>
    <d v="2026-05-21T00:00:00"/>
    <s v="95100"/>
    <s v="21320"/>
    <s v=""/>
    <s v=""/>
    <s v="113287"/>
    <s v="113287"/>
    <s v="999999"/>
    <s v="XT259281862TS"/>
    <s v="N"/>
    <s v="Transport"/>
    <s v="N"/>
    <s v="S"/>
    <s v="NT"/>
    <n v="1.15"/>
    <s v="5Y"/>
    <n v="3.49"/>
  </r>
  <r>
    <x v="1"/>
    <s v="2"/>
    <d v="2026-05-21T00:00:00"/>
    <s v="83910"/>
    <s v="21320"/>
    <s v=""/>
    <s v=""/>
    <s v="113102"/>
    <s v="113102"/>
    <s v="999999"/>
    <s v="XT259290855TS"/>
    <s v="N"/>
    <s v="Transport"/>
    <s v="N"/>
    <s v="S"/>
    <s v="NT"/>
    <n v="0.4"/>
    <s v="5Y"/>
    <n v="3.07"/>
  </r>
  <r>
    <x v="1"/>
    <s v="2"/>
    <d v="2026-05-21T00:00:00"/>
    <s v="64800"/>
    <s v="21320"/>
    <s v=""/>
    <s v=""/>
    <s v="113923"/>
    <s v="113923"/>
    <s v="999999"/>
    <s v="XT259295535TS"/>
    <s v="N"/>
    <s v="Transport"/>
    <s v="N"/>
    <s v="S"/>
    <s v="NT"/>
    <n v="0.13"/>
    <s v="5Y"/>
    <n v="3.07"/>
  </r>
  <r>
    <x v="1"/>
    <s v="2"/>
    <d v="2026-05-22T00:00:00"/>
    <s v="12400"/>
    <s v="21320"/>
    <s v=""/>
    <s v=""/>
    <s v="113794"/>
    <s v="113794"/>
    <s v="999999"/>
    <s v="XT259302514TS"/>
    <s v="N"/>
    <s v="Transport"/>
    <s v="N"/>
    <s v="S"/>
    <s v="NT"/>
    <n v="0.11"/>
    <s v="5Y"/>
    <n v="3.07"/>
  </r>
  <r>
    <x v="1"/>
    <s v="2"/>
    <d v="2026-05-22T00:00:00"/>
    <s v="75004"/>
    <s v="21320"/>
    <s v=""/>
    <s v=""/>
    <s v="114189"/>
    <s v="114189"/>
    <s v="999999"/>
    <s v="XT259309693TS"/>
    <s v="N"/>
    <s v="Transport"/>
    <s v="N"/>
    <s v="S"/>
    <s v="NT"/>
    <n v="0.65"/>
    <s v="5Y"/>
    <n v="3.17"/>
  </r>
  <r>
    <x v="1"/>
    <s v="2"/>
    <d v="2026-05-22T00:00:00"/>
    <s v="42000"/>
    <s v="21320"/>
    <s v=""/>
    <s v=""/>
    <s v="110852"/>
    <s v="110852"/>
    <s v="999999"/>
    <s v="XT259316204TS"/>
    <s v="N"/>
    <s v="Transport"/>
    <s v="N"/>
    <s v="S"/>
    <s v="NT"/>
    <n v="0.5"/>
    <s v="5Y"/>
    <n v="3.07"/>
  </r>
  <r>
    <x v="1"/>
    <s v="2"/>
    <d v="2026-05-22T00:00:00"/>
    <s v="42153"/>
    <s v="21320"/>
    <s v=""/>
    <s v=""/>
    <s v="113001"/>
    <s v="113001"/>
    <s v="999999"/>
    <s v="XT259316575TS"/>
    <s v="N"/>
    <s v="Transport"/>
    <s v="N"/>
    <s v="S"/>
    <s v="NT"/>
    <n v="0.45"/>
    <s v="5Y"/>
    <n v="3.07"/>
  </r>
  <r>
    <x v="1"/>
    <s v="2"/>
    <d v="2026-05-22T00:00:00"/>
    <s v="40220"/>
    <s v="21320"/>
    <s v=""/>
    <s v=""/>
    <s v="109168"/>
    <s v="109168"/>
    <s v="999999"/>
    <s v="XT259321734TS"/>
    <s v="N"/>
    <s v="Transport"/>
    <s v="N"/>
    <s v="S"/>
    <s v="NT"/>
    <n v="0.75"/>
    <s v="5Y"/>
    <n v="3.17"/>
  </r>
  <r>
    <x v="1"/>
    <s v="2"/>
    <d v="2026-05-22T00:00:00"/>
    <s v="94340"/>
    <s v="21320"/>
    <s v=""/>
    <s v=""/>
    <s v="114352"/>
    <s v="114352"/>
    <s v="999999"/>
    <s v="XT259325223TS"/>
    <s v="N"/>
    <s v="Transport"/>
    <s v="N"/>
    <s v="S"/>
    <s v="NT"/>
    <n v="0.9399999999999999"/>
    <s v="5Y"/>
    <n v="3.17"/>
  </r>
  <r>
    <x v="1"/>
    <s v="2"/>
    <d v="2026-05-22T00:00:00"/>
    <s v="31200"/>
    <s v="21320"/>
    <s v=""/>
    <s v=""/>
    <s v="113486"/>
    <s v="113486"/>
    <s v="999999"/>
    <s v="XT259342460TS"/>
    <s v="N"/>
    <s v="Transport"/>
    <s v="N"/>
    <s v="S"/>
    <s v="NT"/>
    <n v="0.5"/>
    <s v="5Y"/>
    <n v="3.07"/>
  </r>
  <r>
    <x v="1"/>
    <s v="2"/>
    <d v="2026-05-22T00:00:00"/>
    <s v="17137"/>
    <s v="21320"/>
    <s v=""/>
    <s v=""/>
    <s v="114025"/>
    <s v="114025"/>
    <s v="999999"/>
    <s v="XT259346152TS"/>
    <s v="N"/>
    <s v="Transport"/>
    <s v="N"/>
    <s v="S"/>
    <s v="NT"/>
    <n v="0.2"/>
    <s v="5Y"/>
    <n v="3.07"/>
  </r>
  <r>
    <x v="1"/>
    <s v="2"/>
    <d v="2026-05-22T00:00:00"/>
    <s v="49140"/>
    <s v="21320"/>
    <s v=""/>
    <s v=""/>
    <s v="113602"/>
    <s v="113602"/>
    <s v="999999"/>
    <s v="XT259346170TS"/>
    <s v="N"/>
    <s v="Transport"/>
    <s v="N"/>
    <s v="S"/>
    <s v="NT"/>
    <n v="0.07000000000000001"/>
    <s v="5Y"/>
    <n v="3.07"/>
  </r>
  <r>
    <x v="1"/>
    <s v="2"/>
    <d v="2026-05-22T00:00:00"/>
    <s v="78800"/>
    <s v="21320"/>
    <s v=""/>
    <s v=""/>
    <s v="114192"/>
    <s v="114192"/>
    <s v="999999"/>
    <s v="XT259350072TS"/>
    <s v="N"/>
    <s v="Transport"/>
    <s v="N"/>
    <s v="S"/>
    <s v="NT"/>
    <n v="0.4"/>
    <s v="5Y"/>
    <n v="3.07"/>
  </r>
  <r>
    <x v="1"/>
    <s v="2"/>
    <d v="2026-05-22T00:00:00"/>
    <s v="95880"/>
    <s v="21320"/>
    <s v=""/>
    <s v=""/>
    <s v="112964"/>
    <s v="112964"/>
    <s v="999999"/>
    <s v="XT259360018TS"/>
    <s v="N"/>
    <s v="Transport"/>
    <s v="N"/>
    <s v="S"/>
    <s v="NT"/>
    <n v="0.11"/>
    <s v="5Y"/>
    <n v="3.07"/>
  </r>
  <r>
    <x v="1"/>
    <s v="2"/>
    <d v="2026-05-22T00:00:00"/>
    <s v="94200"/>
    <s v="21320"/>
    <s v=""/>
    <s v=""/>
    <s v="113398"/>
    <s v="113398"/>
    <s v="999999"/>
    <s v="XT259372064TS"/>
    <s v="N"/>
    <s v="Transport"/>
    <s v="N"/>
    <s v="S"/>
    <s v="NT"/>
    <n v="0.27"/>
    <s v="5Y"/>
    <n v="3.07"/>
  </r>
  <r>
    <x v="1"/>
    <s v="2"/>
    <d v="2026-05-23T00:00:00"/>
    <s v="75015"/>
    <s v="21320"/>
    <s v=""/>
    <s v=""/>
    <s v="114044"/>
    <s v="114044"/>
    <s v="999999"/>
    <s v="XT259397931TS"/>
    <s v="N"/>
    <s v="Transport"/>
    <s v="N"/>
    <s v="S"/>
    <s v="NT"/>
    <n v="0.1"/>
    <s v="5Y"/>
    <n v="3.07"/>
  </r>
  <r>
    <x v="1"/>
    <s v="2"/>
    <d v="2026-05-23T00:00:00"/>
    <s v="18000"/>
    <s v="21320"/>
    <s v=""/>
    <s v=""/>
    <s v="114345"/>
    <s v="114345"/>
    <s v="999999"/>
    <s v="XT259404080TS"/>
    <s v="N"/>
    <s v="Transport"/>
    <s v="N"/>
    <s v="S"/>
    <s v="NT"/>
    <n v="0.03"/>
    <s v="5Y"/>
    <n v="3.07"/>
  </r>
  <r>
    <x v="1"/>
    <s v="2"/>
    <d v="2026-05-23T00:00:00"/>
    <s v="25480"/>
    <s v="21320"/>
    <s v=""/>
    <s v=""/>
    <s v="114832"/>
    <s v="114832"/>
    <s v="999999"/>
    <s v="XT259407245TS"/>
    <s v="N"/>
    <s v="Transport"/>
    <s v="N"/>
    <s v="S"/>
    <s v="NT"/>
    <n v="0.52"/>
    <s v="5Y"/>
    <n v="3.17"/>
  </r>
  <r>
    <x v="1"/>
    <s v="2"/>
    <d v="2026-05-23T00:00:00"/>
    <s v="91600"/>
    <s v="21320"/>
    <s v=""/>
    <s v=""/>
    <s v="111719"/>
    <s v="111719"/>
    <s v="999999"/>
    <s v="XT259415935TS"/>
    <s v="N"/>
    <s v="Transport"/>
    <s v="N"/>
    <s v="S"/>
    <s v="NT"/>
    <n v="0.22"/>
    <s v="5Y"/>
    <n v="3.07"/>
  </r>
  <r>
    <x v="1"/>
    <s v="2"/>
    <d v="2026-05-23T00:00:00"/>
    <s v="21121"/>
    <s v="21320"/>
    <s v=""/>
    <s v=""/>
    <s v="113483"/>
    <s v="113483"/>
    <s v="999999"/>
    <s v="XT259424985TS"/>
    <s v="N"/>
    <s v="Transport"/>
    <s v="N"/>
    <s v="S"/>
    <s v="ND"/>
    <n v="0.31"/>
    <s v="5Y"/>
    <n v="3.07"/>
  </r>
  <r>
    <x v="1"/>
    <s v="2"/>
    <d v="2026-05-23T00:00:00"/>
    <s v="13170"/>
    <s v="21320"/>
    <s v=""/>
    <s v=""/>
    <s v="113605"/>
    <s v="113605"/>
    <s v="999999"/>
    <s v="XT259426995TS"/>
    <s v="N"/>
    <s v="Transport"/>
    <s v="N"/>
    <s v="S"/>
    <s v="NT"/>
    <n v="0.15"/>
    <s v="5Y"/>
    <n v="3.07"/>
  </r>
  <r>
    <x v="1"/>
    <s v="2"/>
    <d v="2026-05-23T00:00:00"/>
    <s v="13170"/>
    <s v="21320"/>
    <s v=""/>
    <s v=""/>
    <s v="113605"/>
    <s v="113605"/>
    <s v="999999"/>
    <s v="XT259429855TS"/>
    <s v="N"/>
    <s v="Transport"/>
    <s v="N"/>
    <s v="S"/>
    <s v="NT"/>
    <n v="0.22"/>
    <s v="5Y"/>
    <n v="3.07"/>
  </r>
  <r>
    <x v="1"/>
    <s v="2"/>
    <d v="2026-05-24T00:00:00"/>
    <s v="92120"/>
    <s v="21320"/>
    <s v=""/>
    <s v=""/>
    <s v="111112"/>
    <s v="111112"/>
    <s v="999999"/>
    <s v="XT259446266TS"/>
    <s v="N"/>
    <s v="Transport"/>
    <s v="N"/>
    <s v="S"/>
    <s v="NT"/>
    <n v="0.11"/>
    <s v="5Y"/>
    <n v="3.07"/>
  </r>
  <r>
    <x v="1"/>
    <s v="2"/>
    <d v="2026-05-24T00:00:00"/>
    <s v="93800"/>
    <s v="21320"/>
    <s v=""/>
    <s v=""/>
    <s v="112285"/>
    <s v="112285"/>
    <s v="999999"/>
    <s v="XT259446371TS"/>
    <s v="N"/>
    <s v="Transport"/>
    <s v="N"/>
    <s v="S"/>
    <s v="NT"/>
    <n v="0.5600000000000001"/>
    <s v="5Y"/>
    <n v="3.17"/>
  </r>
  <r>
    <x v="1"/>
    <s v="2"/>
    <d v="2026-05-24T00:00:00"/>
    <s v="44700"/>
    <s v="21320"/>
    <s v=""/>
    <s v=""/>
    <s v="113731"/>
    <s v="113731"/>
    <s v="999999"/>
    <s v="XT259448488TS"/>
    <s v="N"/>
    <s v="Transport"/>
    <s v="N"/>
    <s v="S"/>
    <s v="NT"/>
    <n v="0.17"/>
    <s v="5Y"/>
    <n v="3.07"/>
  </r>
  <r>
    <x v="1"/>
    <s v="2"/>
    <d v="2026-05-24T00:00:00"/>
    <s v="56000"/>
    <s v="21320"/>
    <s v=""/>
    <s v=""/>
    <s v="112739"/>
    <s v="112739"/>
    <s v="999999"/>
    <s v="XT259453369TS"/>
    <s v="N"/>
    <s v="Transport"/>
    <s v="N"/>
    <s v="S"/>
    <s v="NT"/>
    <n v="0.55"/>
    <s v="5Y"/>
    <n v="3.17"/>
  </r>
  <r>
    <x v="1"/>
    <s v="2"/>
    <d v="2026-05-24T00:00:00"/>
    <s v="49000"/>
    <s v="21320"/>
    <s v=""/>
    <s v=""/>
    <s v="110217"/>
    <s v="110217"/>
    <s v="999999"/>
    <s v="XT259459928TS"/>
    <s v="N"/>
    <s v="Transport"/>
    <s v="N"/>
    <s v="S"/>
    <s v="NT"/>
    <n v="1.5"/>
    <s v="5Y"/>
    <n v="3.49"/>
  </r>
  <r>
    <x v="1"/>
    <s v="2"/>
    <d v="2026-05-24T00:00:00"/>
    <s v="91230"/>
    <s v="21320"/>
    <s v=""/>
    <s v=""/>
    <s v="113572"/>
    <s v="113572"/>
    <s v="999999"/>
    <s v="XT259466331TS"/>
    <s v="N"/>
    <s v="Transport"/>
    <s v="N"/>
    <s v="S"/>
    <s v="NT"/>
    <n v="0.26"/>
    <s v="5Y"/>
    <n v="3.07"/>
  </r>
  <r>
    <x v="1"/>
    <s v="2"/>
    <d v="2026-05-24T00:00:00"/>
    <s v="95550"/>
    <s v="21320"/>
    <s v=""/>
    <s v=""/>
    <s v="112545"/>
    <s v="112545"/>
    <s v="999999"/>
    <s v="XT259468301TS"/>
    <s v="N"/>
    <s v="Transport"/>
    <s v="N"/>
    <s v="S"/>
    <s v="NT"/>
    <n v="0.48"/>
    <s v="5Y"/>
    <n v="3.07"/>
  </r>
  <r>
    <x v="1"/>
    <s v="2"/>
    <d v="2026-05-24T00:00:00"/>
    <s v="07200"/>
    <s v="21320"/>
    <s v=""/>
    <s v=""/>
    <s v="112122"/>
    <s v="112122"/>
    <s v="999999"/>
    <s v="XT259468553TS"/>
    <s v="N"/>
    <s v="Transport"/>
    <s v="N"/>
    <s v="S"/>
    <s v="NT"/>
    <n v="0.2"/>
    <s v="5Y"/>
    <n v="3.07"/>
  </r>
  <r>
    <x v="1"/>
    <s v="2"/>
    <d v="2026-05-25T00:00:00"/>
    <s v="13012"/>
    <s v="21320"/>
    <s v=""/>
    <s v=""/>
    <s v="113161"/>
    <s v="113161"/>
    <s v="999999"/>
    <s v="XT259484281TS"/>
    <s v="N"/>
    <s v="Transport"/>
    <s v="N"/>
    <s v="S"/>
    <s v="NT"/>
    <n v="0.09"/>
    <s v="5Y"/>
    <n v="3.07"/>
  </r>
  <r>
    <x v="1"/>
    <s v="2"/>
    <d v="2026-05-25T00:00:00"/>
    <s v="34980"/>
    <s v="21320"/>
    <s v=""/>
    <s v=""/>
    <s v="113008"/>
    <s v="113008"/>
    <s v="999999"/>
    <s v="XT259490619TS"/>
    <s v="N"/>
    <s v="Transport"/>
    <s v="N"/>
    <s v="S"/>
    <s v="NT"/>
    <n v="0.26"/>
    <s v="5Y"/>
    <n v="3.07"/>
  </r>
  <r>
    <x v="1"/>
    <s v="2"/>
    <d v="2026-05-25T00:00:00"/>
    <s v="75015"/>
    <s v="21320"/>
    <s v=""/>
    <s v=""/>
    <s v="114505"/>
    <s v="114505"/>
    <s v="999999"/>
    <s v="XT259495647TS"/>
    <s v="N"/>
    <s v="Transport"/>
    <s v="N"/>
    <s v="S"/>
    <s v="NT"/>
    <n v="0.03"/>
    <s v="5Y"/>
    <n v="3.07"/>
  </r>
  <r>
    <x v="1"/>
    <s v="2"/>
    <d v="2026-05-25T00:00:00"/>
    <s v="17137"/>
    <s v="21320"/>
    <s v=""/>
    <s v=""/>
    <s v="114037"/>
    <s v="114037"/>
    <s v="999999"/>
    <s v="XT259499808TS"/>
    <s v="N"/>
    <s v="Transport"/>
    <s v="N"/>
    <s v="S"/>
    <s v="NT"/>
    <n v="0.11"/>
    <s v="5Y"/>
    <n v="3.07"/>
  </r>
  <r>
    <x v="1"/>
    <s v="2"/>
    <d v="2026-05-25T00:00:00"/>
    <s v="92430"/>
    <s v="21320"/>
    <s v=""/>
    <s v=""/>
    <s v="114755"/>
    <s v="114755"/>
    <s v="999999"/>
    <s v="XT259502881TS"/>
    <s v="N"/>
    <s v="Transport"/>
    <s v="N"/>
    <s v="S"/>
    <s v="NT"/>
    <n v="0.53"/>
    <s v="5Y"/>
    <n v="3.17"/>
  </r>
  <r>
    <x v="1"/>
    <s v="2"/>
    <d v="2026-05-25T00:00:00"/>
    <s v="31160"/>
    <s v="21320"/>
    <s v=""/>
    <s v=""/>
    <s v="114327"/>
    <s v="114327"/>
    <s v="999999"/>
    <s v="XT259504321TS"/>
    <s v="N"/>
    <s v="Transport"/>
    <s v="N"/>
    <s v="S"/>
    <s v="NT"/>
    <n v="0.13"/>
    <s v="5Y"/>
    <n v="3.07"/>
  </r>
  <r>
    <x v="1"/>
    <s v="2"/>
    <d v="2026-05-25T00:00:00"/>
    <s v="64000"/>
    <s v="21320"/>
    <s v=""/>
    <s v=""/>
    <s v="112626"/>
    <s v="112626"/>
    <s v="999999"/>
    <s v="XT259508297TS"/>
    <s v="N"/>
    <s v="Transport"/>
    <s v="N"/>
    <s v="S"/>
    <s v="NT"/>
    <n v="0.04"/>
    <s v="5Y"/>
    <n v="3.07"/>
  </r>
  <r>
    <x v="1"/>
    <s v="2"/>
    <d v="2026-05-25T00:00:00"/>
    <s v="34090"/>
    <s v="21320"/>
    <s v=""/>
    <s v=""/>
    <s v="112959"/>
    <s v="112959"/>
    <s v="999999"/>
    <s v="XT259517546TS"/>
    <s v="N"/>
    <s v="Transport"/>
    <s v="N"/>
    <s v="S"/>
    <s v="NT"/>
    <n v="0.59"/>
    <s v="5Y"/>
    <n v="3.17"/>
  </r>
  <r>
    <x v="1"/>
    <s v="2"/>
    <d v="2026-05-25T00:00:00"/>
    <s v="78000"/>
    <s v="21320"/>
    <s v=""/>
    <s v=""/>
    <s v="114094"/>
    <s v="114094"/>
    <s v="999999"/>
    <s v="XT259517886TS"/>
    <s v="N"/>
    <s v="Transport"/>
    <s v="N"/>
    <s v="S"/>
    <s v="NT"/>
    <n v="0.29"/>
    <s v="5Y"/>
    <n v="3.07"/>
  </r>
  <r>
    <x v="1"/>
    <s v="2"/>
    <d v="2026-05-25T00:00:00"/>
    <s v="44980"/>
    <s v="21320"/>
    <s v=""/>
    <s v=""/>
    <s v="112740"/>
    <s v="112740"/>
    <s v="999999"/>
    <s v="XT259526123TS"/>
    <s v="N"/>
    <s v="Transport"/>
    <s v="N"/>
    <s v="S"/>
    <s v="NT"/>
    <n v="0.34"/>
    <s v="5Y"/>
    <n v="3.07"/>
  </r>
  <r>
    <x v="1"/>
    <s v="2"/>
    <d v="2026-05-25T00:00:00"/>
    <s v="78100"/>
    <s v="21320"/>
    <s v=""/>
    <s v=""/>
    <s v="113407"/>
    <s v="113407"/>
    <s v="999999"/>
    <s v="XT259530030TS"/>
    <s v="N"/>
    <s v="Transport"/>
    <s v="N"/>
    <s v="S"/>
    <s v="NT"/>
    <n v="0.28"/>
    <s v="5Y"/>
    <n v="3.07"/>
  </r>
  <r>
    <x v="1"/>
    <s v="2"/>
    <d v="2026-05-25T00:00:00"/>
    <s v="60200"/>
    <s v="21320"/>
    <s v=""/>
    <s v=""/>
    <s v="111109"/>
    <s v="111109"/>
    <s v="999999"/>
    <s v="XT259530975TS"/>
    <s v="N"/>
    <s v="Transport"/>
    <s v="N"/>
    <s v="S"/>
    <s v="NT"/>
    <n v="0.21"/>
    <s v="5Y"/>
    <n v="3.07"/>
  </r>
  <r>
    <x v="1"/>
    <s v="2"/>
    <d v="2026-05-25T00:00:00"/>
    <s v="26300"/>
    <s v="21320"/>
    <s v=""/>
    <s v=""/>
    <s v="110775"/>
    <s v="110775"/>
    <s v="999999"/>
    <s v="XT259535791TS"/>
    <s v="N"/>
    <s v="Transport"/>
    <s v="N"/>
    <s v="S"/>
    <s v="NT"/>
    <n v="0.85"/>
    <s v="5Y"/>
    <n v="3.17"/>
  </r>
  <r>
    <x v="1"/>
    <s v="2"/>
    <d v="2026-05-25T00:00:00"/>
    <s v="72540"/>
    <s v="21320"/>
    <s v=""/>
    <s v=""/>
    <s v="112028"/>
    <s v="112028"/>
    <s v="999999"/>
    <s v="XT259537832TS"/>
    <s v="N"/>
    <s v="Transport"/>
    <s v="N"/>
    <s v="S"/>
    <s v="NT"/>
    <n v="0.35"/>
    <s v="5Y"/>
    <n v="3.07"/>
  </r>
  <r>
    <x v="1"/>
    <s v="2"/>
    <d v="2026-05-26T00:00:00"/>
    <s v="57530"/>
    <s v="21320"/>
    <s v=""/>
    <s v=""/>
    <s v="112971"/>
    <s v="112971"/>
    <s v="999999"/>
    <s v="XT259565688TS"/>
    <s v="N"/>
    <s v="Transport"/>
    <s v="N"/>
    <s v="S"/>
    <s v="NT"/>
    <n v="0.13"/>
    <s v="5Y"/>
    <n v="3.07"/>
  </r>
  <r>
    <x v="1"/>
    <s v="2"/>
    <d v="2026-05-26T00:00:00"/>
    <s v="74420"/>
    <s v="21320"/>
    <s v=""/>
    <s v=""/>
    <s v="110092"/>
    <s v="110092"/>
    <s v="999999"/>
    <s v="XT259567613TS"/>
    <s v="N"/>
    <s v="Transport"/>
    <s v="N"/>
    <s v="S"/>
    <s v="NT"/>
    <n v="0.18"/>
    <s v="5Y"/>
    <n v="3.07"/>
  </r>
  <r>
    <x v="1"/>
    <s v="2"/>
    <d v="2026-05-26T00:00:00"/>
    <s v="14530"/>
    <s v="21320"/>
    <s v=""/>
    <s v=""/>
    <s v="114245"/>
    <s v="114245"/>
    <s v="999999"/>
    <s v="XT259570303TS"/>
    <s v="N"/>
    <s v="Transport"/>
    <s v="N"/>
    <s v="S"/>
    <s v="NT"/>
    <n v="0.2"/>
    <s v="5Y"/>
    <n v="3.07"/>
  </r>
  <r>
    <x v="1"/>
    <s v="2"/>
    <d v="2026-05-26T00:00:00"/>
    <s v="69500"/>
    <s v="21320"/>
    <s v=""/>
    <s v=""/>
    <s v="115012"/>
    <s v="115012"/>
    <s v="999999"/>
    <s v="XT259579951TS"/>
    <s v="N"/>
    <s v="Transport"/>
    <s v="N"/>
    <s v="S"/>
    <s v="NT"/>
    <n v="0.6"/>
    <s v="5Y"/>
    <n v="3.17"/>
  </r>
  <r>
    <x v="1"/>
    <s v="2"/>
    <d v="2026-05-26T00:00:00"/>
    <s v="93700"/>
    <s v="21320"/>
    <s v=""/>
    <s v=""/>
    <s v="113006"/>
    <s v="113006"/>
    <s v="999999"/>
    <s v="XT259580433TS"/>
    <s v="N"/>
    <s v="Transport"/>
    <s v="N"/>
    <s v="S"/>
    <s v="NT"/>
    <n v="1.05"/>
    <s v="5Y"/>
    <n v="3.49"/>
  </r>
  <r>
    <x v="1"/>
    <s v="2"/>
    <d v="2026-05-26T00:00:00"/>
    <s v="37000"/>
    <s v="21320"/>
    <s v=""/>
    <s v=""/>
    <s v="114665"/>
    <s v="114665"/>
    <s v="999999"/>
    <s v="XT259590807TS"/>
    <s v="N"/>
    <s v="Transport"/>
    <s v="N"/>
    <s v="S"/>
    <s v="NT"/>
    <n v="0.24"/>
    <s v="5Y"/>
    <n v="3.07"/>
  </r>
  <r>
    <x v="1"/>
    <s v="2"/>
    <d v="2026-05-26T00:00:00"/>
    <s v="64110"/>
    <s v="21320"/>
    <s v=""/>
    <s v=""/>
    <s v="113100"/>
    <s v="113100"/>
    <s v="999999"/>
    <s v="XT259598638TS"/>
    <s v="N"/>
    <s v="Transport"/>
    <s v="N"/>
    <s v="S"/>
    <s v="NT"/>
    <n v="0.23"/>
    <s v="5Y"/>
    <n v="3.07"/>
  </r>
  <r>
    <x v="1"/>
    <s v="2"/>
    <d v="2026-05-26T00:00:00"/>
    <s v="37550"/>
    <s v="21320"/>
    <s v=""/>
    <s v=""/>
    <s v="114389"/>
    <s v="114389"/>
    <s v="999999"/>
    <s v="XT259603240TS"/>
    <s v="N"/>
    <s v="Transport"/>
    <s v="N"/>
    <s v="S"/>
    <s v="NT"/>
    <n v="0.19"/>
    <s v="5Y"/>
    <n v="3.07"/>
  </r>
  <r>
    <x v="1"/>
    <s v="2"/>
    <d v="2026-05-26T00:00:00"/>
    <s v="49100"/>
    <s v="21320"/>
    <s v=""/>
    <s v=""/>
    <s v="114417"/>
    <s v="114417"/>
    <s v="999999"/>
    <s v="XT259611453TS"/>
    <s v="N"/>
    <s v="Transport"/>
    <s v="N"/>
    <s v="S"/>
    <s v="NT"/>
    <n v="1.75"/>
    <s v="5Y"/>
    <n v="3.49"/>
  </r>
  <r>
    <x v="1"/>
    <s v="2"/>
    <d v="2026-05-26T00:00:00"/>
    <s v="74300"/>
    <s v="21320"/>
    <s v=""/>
    <s v=""/>
    <s v="114688"/>
    <s v="114688"/>
    <s v="999999"/>
    <s v="XT259615129TS"/>
    <s v="N"/>
    <s v="Transport"/>
    <s v="N"/>
    <s v="S"/>
    <s v="NT"/>
    <n v="0.25"/>
    <s v="5Y"/>
    <n v="3.07"/>
  </r>
  <r>
    <x v="1"/>
    <s v="2"/>
    <d v="2026-05-26T00:00:00"/>
    <s v="54980"/>
    <s v="21320"/>
    <s v=""/>
    <s v=""/>
    <s v="113324"/>
    <s v="113324"/>
    <s v="999999"/>
    <s v="XT259615764TS"/>
    <s v="N"/>
    <s v="Transport"/>
    <s v="N"/>
    <s v="S"/>
    <s v="NT"/>
    <n v="0.23"/>
    <s v="5Y"/>
    <n v="3.07"/>
  </r>
  <r>
    <x v="1"/>
    <s v="2"/>
    <d v="2026-05-26T00:00:00"/>
    <s v="75012"/>
    <s v="21320"/>
    <s v=""/>
    <s v=""/>
    <s v="113955"/>
    <s v="113955"/>
    <s v="999999"/>
    <s v="XT259616138TS"/>
    <s v="N"/>
    <s v="Transport"/>
    <s v="N"/>
    <s v="S"/>
    <s v="NT"/>
    <n v="0.45"/>
    <s v="5Y"/>
    <n v="3.07"/>
  </r>
  <r>
    <x v="1"/>
    <s v="2"/>
    <d v="2026-05-26T00:00:00"/>
    <s v="79000"/>
    <s v="21320"/>
    <s v=""/>
    <s v=""/>
    <s v="114463"/>
    <s v="114463"/>
    <s v="999999"/>
    <s v="XT259619911TS"/>
    <s v="N"/>
    <s v="Transport"/>
    <s v="N"/>
    <s v="S"/>
    <s v="NT"/>
    <n v="0.2"/>
    <s v="5Y"/>
    <n v="3.07"/>
  </r>
  <r>
    <x v="1"/>
    <s v="2"/>
    <d v="2026-05-27T00:00:00"/>
    <s v="86210"/>
    <s v="21320"/>
    <s v=""/>
    <s v=""/>
    <s v="113721"/>
    <s v="113721"/>
    <s v="999999"/>
    <s v="XT259635208TS"/>
    <s v="N"/>
    <s v="Transport"/>
    <s v="N"/>
    <s v="S"/>
    <s v="NT"/>
    <n v="0.8"/>
    <s v="5Y"/>
    <n v="3.17"/>
  </r>
  <r>
    <x v="1"/>
    <s v="2"/>
    <d v="2026-05-27T00:00:00"/>
    <s v="66690"/>
    <s v="21320"/>
    <s v=""/>
    <s v=""/>
    <s v="114651"/>
    <s v="114651"/>
    <s v="999999"/>
    <s v="XT259643765TS"/>
    <s v="N"/>
    <s v="Transport"/>
    <s v="N"/>
    <s v="S"/>
    <s v="NT"/>
    <n v="0.8"/>
    <s v="5Y"/>
    <n v="3.17"/>
  </r>
  <r>
    <x v="1"/>
    <s v="2"/>
    <d v="2026-05-27T00:00:00"/>
    <s v="75013"/>
    <s v="21320"/>
    <s v=""/>
    <s v=""/>
    <s v="104262"/>
    <s v="104262"/>
    <s v="999999"/>
    <s v="XT259649754TS"/>
    <s v="N"/>
    <s v="Transport"/>
    <s v="N"/>
    <s v="S"/>
    <s v="NT"/>
    <n v="0.54"/>
    <s v="5Y"/>
    <n v="3.17"/>
  </r>
  <r>
    <x v="1"/>
    <s v="2"/>
    <d v="2026-05-27T00:00:00"/>
    <s v="22590"/>
    <s v="21320"/>
    <s v=""/>
    <s v=""/>
    <s v="115854"/>
    <s v="115854"/>
    <s v="999999"/>
    <s v="XT259668563TS"/>
    <s v="N"/>
    <s v="Transport"/>
    <s v="N"/>
    <s v="S"/>
    <s v="NT"/>
    <n v="0.11"/>
    <s v="5Y"/>
    <n v="3.07"/>
  </r>
  <r>
    <x v="1"/>
    <s v="2"/>
    <d v="2026-05-27T00:00:00"/>
    <s v="30000"/>
    <s v="21320"/>
    <s v=""/>
    <s v=""/>
    <s v="114664"/>
    <s v="114664"/>
    <s v="999999"/>
    <s v="XT259670672TS"/>
    <s v="N"/>
    <s v="Transport"/>
    <s v="N"/>
    <s v="S"/>
    <s v="NT"/>
    <n v="0.18"/>
    <s v="5Y"/>
    <n v="3.07"/>
  </r>
  <r>
    <x v="1"/>
    <s v="2"/>
    <d v="2026-05-27T00:00:00"/>
    <s v="59242"/>
    <s v="21320"/>
    <s v=""/>
    <s v=""/>
    <s v="115181"/>
    <s v="115181"/>
    <s v="999999"/>
    <s v="XT259671987TS"/>
    <s v="N"/>
    <s v="Transport"/>
    <s v="N"/>
    <s v="S"/>
    <s v="NT"/>
    <n v="0.7"/>
    <s v="5Y"/>
    <n v="3.17"/>
  </r>
  <r>
    <x v="1"/>
    <s v="2"/>
    <d v="2026-05-27T00:00:00"/>
    <s v="44980"/>
    <s v="21320"/>
    <s v=""/>
    <s v=""/>
    <s v="111288"/>
    <s v="111288"/>
    <s v="999999"/>
    <s v="XT259680710TS"/>
    <s v="N"/>
    <s v="Transport"/>
    <s v="N"/>
    <s v="S"/>
    <s v="NT"/>
    <n v="1.05"/>
    <s v="5Y"/>
    <n v="3.49"/>
  </r>
  <r>
    <x v="1"/>
    <s v="2"/>
    <d v="2026-05-27T00:00:00"/>
    <s v="62400"/>
    <s v="21320"/>
    <s v=""/>
    <s v=""/>
    <s v="115852"/>
    <s v="115852"/>
    <s v="999999"/>
    <s v="XT259688585TS"/>
    <s v="N"/>
    <s v="Transport"/>
    <s v="N"/>
    <s v="S"/>
    <s v="NT"/>
    <n v="0.27"/>
    <s v="5Y"/>
    <n v="3.07"/>
  </r>
  <r>
    <x v="1"/>
    <s v="2"/>
    <d v="2026-05-27T00:00:00"/>
    <s v="60150"/>
    <s v="21320"/>
    <s v=""/>
    <s v=""/>
    <s v="117245"/>
    <s v="117245"/>
    <s v="999999"/>
    <s v="XT259691920TS"/>
    <s v="N"/>
    <s v="Transport"/>
    <s v="N"/>
    <s v="S"/>
    <s v="NT"/>
    <n v="0.17"/>
    <s v="5Y"/>
    <n v="3.07"/>
  </r>
  <r>
    <x v="1"/>
    <s v="2"/>
    <d v="2026-05-27T00:00:00"/>
    <s v="33840"/>
    <s v="21320"/>
    <s v=""/>
    <s v=""/>
    <s v="104250"/>
    <s v="104250"/>
    <s v="999999"/>
    <s v="XT259692797TS"/>
    <s v="N"/>
    <s v="Transport"/>
    <s v="N"/>
    <s v="S"/>
    <s v="NT"/>
    <n v="0.32"/>
    <s v="5Y"/>
    <n v="3.07"/>
  </r>
  <r>
    <x v="1"/>
    <s v="2"/>
    <d v="2026-05-27T00:00:00"/>
    <s v="78330"/>
    <s v="21320"/>
    <s v=""/>
    <s v=""/>
    <s v="114429"/>
    <s v="114429"/>
    <s v="999999"/>
    <s v="XT259693205TS"/>
    <s v="N"/>
    <s v="Transport"/>
    <s v="N"/>
    <s v="S"/>
    <s v="NT"/>
    <n v="0.13"/>
    <s v="5Y"/>
    <n v="3.07"/>
  </r>
  <r>
    <x v="1"/>
    <s v="2"/>
    <d v="2026-05-27T00:00:00"/>
    <s v="74940"/>
    <s v="21320"/>
    <s v=""/>
    <s v=""/>
    <s v="114781"/>
    <s v="114781"/>
    <s v="999999"/>
    <s v="XT259703027TS"/>
    <s v="N"/>
    <s v="Transport"/>
    <s v="N"/>
    <s v="S"/>
    <s v="NT"/>
    <n v="0.2"/>
    <s v="5Y"/>
    <n v="3.07"/>
  </r>
  <r>
    <x v="1"/>
    <s v="2"/>
    <d v="2026-05-27T00:00:00"/>
    <s v="85190"/>
    <s v="21320"/>
    <s v=""/>
    <s v=""/>
    <s v="111985"/>
    <s v="111985"/>
    <s v="999999"/>
    <s v="XT259712633TS"/>
    <s v="N"/>
    <s v="Transport"/>
    <s v="N"/>
    <s v="S"/>
    <s v="NT"/>
    <n v="0.6"/>
    <s v="5Y"/>
    <n v="3.17"/>
  </r>
  <r>
    <x v="1"/>
    <s v="2"/>
    <d v="2026-05-28T00:00:00"/>
    <s v="75018"/>
    <s v="21320"/>
    <s v=""/>
    <s v=""/>
    <s v="116299"/>
    <s v="116299"/>
    <s v="999999"/>
    <s v="XT259721578TS"/>
    <s v="N"/>
    <s v="Transport"/>
    <s v="N"/>
    <s v="S"/>
    <s v="NT"/>
    <n v="0.3"/>
    <s v="5Y"/>
    <n v="3.07"/>
  </r>
  <r>
    <x v="1"/>
    <s v="2"/>
    <d v="2026-05-28T00:00:00"/>
    <s v="44000"/>
    <s v="21320"/>
    <s v=""/>
    <s v=""/>
    <s v="113462"/>
    <s v="113462"/>
    <s v="999999"/>
    <s v="XT259721799TS"/>
    <s v="N"/>
    <s v="Transport"/>
    <s v="N"/>
    <s v="S"/>
    <s v="NT"/>
    <n v="0.22"/>
    <s v="5Y"/>
    <n v="3.07"/>
  </r>
  <r>
    <x v="1"/>
    <s v="2"/>
    <d v="2026-05-28T00:00:00"/>
    <s v="59830"/>
    <s v="21320"/>
    <s v=""/>
    <s v=""/>
    <s v="112875"/>
    <s v="112875"/>
    <s v="999999"/>
    <s v="XT259724279TS"/>
    <s v="N"/>
    <s v="Transport"/>
    <s v="N"/>
    <s v="S"/>
    <s v="NT"/>
    <n v="1.05"/>
    <s v="5Y"/>
    <n v="3.49"/>
  </r>
  <r>
    <x v="1"/>
    <s v="2"/>
    <d v="2026-05-28T00:00:00"/>
    <s v="35170"/>
    <s v="21320"/>
    <s v=""/>
    <s v=""/>
    <s v="115805"/>
    <s v="115805"/>
    <s v="999999"/>
    <s v="XT259738091TS"/>
    <s v="N"/>
    <s v="Transport"/>
    <s v="N"/>
    <s v="S"/>
    <s v="NT"/>
    <n v="0.2"/>
    <s v="5Y"/>
    <n v="3.07"/>
  </r>
  <r>
    <x v="1"/>
    <s v="2"/>
    <d v="2026-05-28T00:00:00"/>
    <s v="62223"/>
    <s v="21320"/>
    <s v=""/>
    <s v=""/>
    <s v="115691"/>
    <s v="115691"/>
    <s v="999999"/>
    <s v="XT259749664TS"/>
    <s v="N"/>
    <s v="Transport"/>
    <s v="N"/>
    <s v="S"/>
    <s v="NT"/>
    <n v="0.15"/>
    <s v="5Y"/>
    <n v="3.07"/>
  </r>
  <r>
    <x v="1"/>
    <s v="2"/>
    <d v="2026-05-28T00:00:00"/>
    <s v="07210"/>
    <s v="21320"/>
    <s v=""/>
    <s v=""/>
    <s v="115824"/>
    <s v="115824"/>
    <s v="999999"/>
    <s v="XT259758445TS"/>
    <s v="N"/>
    <s v="Transport"/>
    <s v="N"/>
    <s v="S"/>
    <s v="NT"/>
    <n v="0.3"/>
    <s v="5Y"/>
    <n v="3.07"/>
  </r>
  <r>
    <x v="1"/>
    <s v="2"/>
    <d v="2026-05-28T00:00:00"/>
    <s v="07200"/>
    <s v="21320"/>
    <s v=""/>
    <s v=""/>
    <s v="115210"/>
    <s v="115210"/>
    <s v="999999"/>
    <s v="XT259759193TS"/>
    <s v="N"/>
    <s v="Transport"/>
    <s v="N"/>
    <s v="S"/>
    <s v="NT"/>
    <n v="0.75"/>
    <s v="5Y"/>
    <n v="3.17"/>
  </r>
  <r>
    <x v="1"/>
    <s v="2"/>
    <d v="2026-05-28T00:00:00"/>
    <s v="29170"/>
    <s v="21320"/>
    <s v=""/>
    <s v=""/>
    <s v="116517"/>
    <s v="116517"/>
    <s v="999999"/>
    <s v="XT259764658TS"/>
    <s v="N"/>
    <s v="Transport"/>
    <s v="N"/>
    <s v="S"/>
    <s v="NT"/>
    <n v="0.3"/>
    <s v="5Y"/>
    <n v="3.07"/>
  </r>
  <r>
    <x v="1"/>
    <s v="2"/>
    <d v="2026-05-28T00:00:00"/>
    <s v="83680"/>
    <s v="21320"/>
    <s v=""/>
    <s v=""/>
    <s v="113253"/>
    <s v="113253"/>
    <s v="999999"/>
    <s v="XT259767036TS"/>
    <s v="N"/>
    <s v="Transport"/>
    <s v="N"/>
    <s v="S"/>
    <s v="NT"/>
    <n v="0.21"/>
    <s v="5Y"/>
    <n v="3.07"/>
  </r>
  <r>
    <x v="1"/>
    <s v="2"/>
    <d v="2026-05-28T00:00:00"/>
    <s v="87100"/>
    <s v="21320"/>
    <s v=""/>
    <s v=""/>
    <s v="115967"/>
    <s v="115967"/>
    <s v="999999"/>
    <s v="XT259768456TS"/>
    <s v="N"/>
    <s v="Transport"/>
    <s v="N"/>
    <s v="S"/>
    <s v="NT"/>
    <n v="0.23"/>
    <s v="5Y"/>
    <n v="3.07"/>
  </r>
  <r>
    <x v="1"/>
    <s v="2"/>
    <d v="2026-05-28T00:00:00"/>
    <s v="21130"/>
    <s v="21320"/>
    <s v=""/>
    <s v=""/>
    <s v="118194"/>
    <s v="118194"/>
    <s v="999999"/>
    <s v="XT259768513TS"/>
    <s v="N"/>
    <s v="Transport"/>
    <s v="N"/>
    <s v="S"/>
    <s v="ND"/>
    <n v="0.14"/>
    <s v="5Y"/>
    <n v="3.07"/>
  </r>
  <r>
    <x v="1"/>
    <s v="2"/>
    <d v="2026-05-28T00:00:00"/>
    <s v="59240"/>
    <s v="21320"/>
    <s v=""/>
    <s v=""/>
    <s v="115655"/>
    <s v="115655"/>
    <s v="999999"/>
    <s v="XT259768822TS"/>
    <s v="N"/>
    <s v="Transport"/>
    <s v="N"/>
    <s v="S"/>
    <s v="NT"/>
    <n v="0.25"/>
    <s v="5Y"/>
    <n v="3.07"/>
  </r>
  <r>
    <x v="1"/>
    <s v="2"/>
    <d v="2026-05-28T00:00:00"/>
    <s v="29100"/>
    <s v="21320"/>
    <s v=""/>
    <s v=""/>
    <s v="117121"/>
    <s v="117121"/>
    <s v="999999"/>
    <s v="XT259769638TS"/>
    <s v="N"/>
    <s v="Transport"/>
    <s v="N"/>
    <s v="S"/>
    <s v="NT"/>
    <n v="0.25"/>
    <s v="5Y"/>
    <n v="3.07"/>
  </r>
  <r>
    <x v="1"/>
    <s v="2"/>
    <d v="2026-05-28T00:00:00"/>
    <s v="29100"/>
    <s v="21320"/>
    <s v=""/>
    <s v=""/>
    <s v="117121"/>
    <s v="117121"/>
    <s v="999999"/>
    <s v="XT259769638TS"/>
    <s v="N"/>
    <s v="Supplement Etiquette Non Conforme"/>
    <s v="N"/>
    <m/>
    <s v="NT"/>
    <n v="0"/>
    <s v="5Y"/>
    <n v="2"/>
  </r>
  <r>
    <x v="1"/>
    <s v="2"/>
    <d v="2026-05-28T00:00:00"/>
    <s v="42170"/>
    <s v="21320"/>
    <s v=""/>
    <s v=""/>
    <s v="114657"/>
    <s v="114657"/>
    <s v="999999"/>
    <s v="XT259769686TS"/>
    <s v="N"/>
    <s v="Transport"/>
    <s v="N"/>
    <s v="S"/>
    <s v="NT"/>
    <n v="0.55"/>
    <s v="5Y"/>
    <n v="3.17"/>
  </r>
  <r>
    <x v="1"/>
    <s v="2"/>
    <d v="2026-05-28T00:00:00"/>
    <s v="42170"/>
    <s v="21320"/>
    <s v=""/>
    <s v=""/>
    <s v="114657"/>
    <s v="114657"/>
    <s v="999999"/>
    <s v="XT259769686TS"/>
    <s v="N"/>
    <s v="Supplement Etiquette Non Conforme"/>
    <s v="N"/>
    <m/>
    <s v="NT"/>
    <n v="0"/>
    <s v="5Y"/>
    <n v="2"/>
  </r>
  <r>
    <x v="1"/>
    <s v="2"/>
    <d v="2026-05-28T00:00:00"/>
    <s v="18700"/>
    <s v="21320"/>
    <s v=""/>
    <s v=""/>
    <s v="117007"/>
    <s v="117007"/>
    <s v="999999"/>
    <s v="XT259778073TS"/>
    <s v="N"/>
    <s v="Transport"/>
    <s v="N"/>
    <s v="S"/>
    <s v="NT"/>
    <n v="0.29"/>
    <s v="5Y"/>
    <n v="3.07"/>
  </r>
  <r>
    <x v="1"/>
    <s v="2"/>
    <d v="2026-05-28T00:00:00"/>
    <s v="29170"/>
    <s v="21320"/>
    <s v=""/>
    <s v=""/>
    <s v="115992"/>
    <s v="115992"/>
    <s v="999999"/>
    <s v="XT259779635TS"/>
    <s v="N"/>
    <s v="Transport"/>
    <s v="N"/>
    <s v="S"/>
    <s v="NT"/>
    <n v="0.12"/>
    <s v="5Y"/>
    <n v="3.07"/>
  </r>
  <r>
    <x v="1"/>
    <s v="2"/>
    <d v="2026-05-28T00:00:00"/>
    <s v="38360"/>
    <s v="21320"/>
    <s v=""/>
    <s v=""/>
    <s v="110915"/>
    <s v="110915"/>
    <s v="999999"/>
    <s v="XT259782988TS"/>
    <s v="N"/>
    <s v="Transport"/>
    <s v="N"/>
    <s v="S"/>
    <s v="NT"/>
    <n v="0.25"/>
    <s v="5Y"/>
    <n v="3.07"/>
  </r>
  <r>
    <x v="1"/>
    <s v="2"/>
    <d v="2026-05-28T00:00:00"/>
    <s v="44000"/>
    <s v="21320"/>
    <s v=""/>
    <s v=""/>
    <s v="117418"/>
    <s v="117418"/>
    <s v="999999"/>
    <s v="XT259783691TS"/>
    <s v="N"/>
    <s v="Transport"/>
    <s v="N"/>
    <s v="S"/>
    <s v="NT"/>
    <n v="0.03"/>
    <s v="5Y"/>
    <n v="3.07"/>
  </r>
  <r>
    <x v="1"/>
    <s v="2"/>
    <d v="2026-05-28T00:00:00"/>
    <s v="74100"/>
    <s v="21320"/>
    <s v=""/>
    <s v=""/>
    <s v="116500"/>
    <s v="116500"/>
    <s v="999999"/>
    <s v="XT259785851TS"/>
    <s v="N"/>
    <s v="Transport"/>
    <s v="N"/>
    <s v="S"/>
    <s v="NT"/>
    <n v="0.17"/>
    <s v="5Y"/>
    <n v="3.07"/>
  </r>
  <r>
    <x v="1"/>
    <s v="2"/>
    <d v="2026-05-28T00:00:00"/>
    <s v="01000"/>
    <s v="21320"/>
    <s v=""/>
    <s v=""/>
    <s v="115350"/>
    <s v="115350"/>
    <s v="999999"/>
    <s v="XT259787146TS"/>
    <s v="N"/>
    <s v="Transport"/>
    <s v="N"/>
    <s v="S"/>
    <s v="NT"/>
    <n v="0.3"/>
    <s v="5Y"/>
    <n v="3.07"/>
  </r>
  <r>
    <x v="1"/>
    <s v="2"/>
    <d v="2026-05-28T00:00:00"/>
    <s v="46100"/>
    <s v="21320"/>
    <s v=""/>
    <s v=""/>
    <s v="115310"/>
    <s v="115310"/>
    <s v="999999"/>
    <s v="XT259796845TS"/>
    <s v="N"/>
    <s v="Transport"/>
    <s v="N"/>
    <s v="S"/>
    <s v="NT"/>
    <n v="0.85"/>
    <s v="5Y"/>
    <n v="3.17"/>
  </r>
  <r>
    <x v="1"/>
    <s v="2"/>
    <d v="2026-05-28T00:00:00"/>
    <s v="85200"/>
    <s v="21320"/>
    <s v=""/>
    <s v=""/>
    <s v="116824"/>
    <s v="116824"/>
    <s v="999999"/>
    <s v="XT259803802TS"/>
    <s v="N"/>
    <s v="Transport"/>
    <s v="N"/>
    <s v="S"/>
    <s v="NT"/>
    <n v="0.24"/>
    <s v="5Y"/>
    <n v="3.07"/>
  </r>
  <r>
    <x v="1"/>
    <s v="2"/>
    <d v="2026-05-28T00:00:00"/>
    <s v="91910"/>
    <s v="21320"/>
    <s v=""/>
    <s v=""/>
    <s v="115771"/>
    <s v="115771"/>
    <s v="999999"/>
    <s v="XT259806049TS"/>
    <s v="N"/>
    <s v="Transport"/>
    <s v="N"/>
    <s v="S"/>
    <s v="NT"/>
    <n v="0.21"/>
    <s v="5Y"/>
    <n v="3.07"/>
  </r>
  <r>
    <x v="1"/>
    <s v="2"/>
    <d v="2026-05-28T00:00:00"/>
    <s v="38230"/>
    <s v="21320"/>
    <s v=""/>
    <s v=""/>
    <s v="114659"/>
    <s v="114659"/>
    <s v="999999"/>
    <s v="XT259807217TS"/>
    <s v="N"/>
    <s v="Transport"/>
    <s v="N"/>
    <s v="S"/>
    <s v="NT"/>
    <n v="0.4"/>
    <s v="5Y"/>
    <n v="3.07"/>
  </r>
  <r>
    <x v="1"/>
    <s v="2"/>
    <d v="2026-05-29T00:00:00"/>
    <s v="67370"/>
    <s v="21320"/>
    <s v=""/>
    <s v=""/>
    <s v="113806"/>
    <s v="113806"/>
    <s v="999999"/>
    <s v="XT259812322TS"/>
    <s v="N"/>
    <s v="Transport"/>
    <s v="N"/>
    <s v="S"/>
    <s v="NT"/>
    <n v="0.36"/>
    <s v="5Y"/>
    <n v="3.07"/>
  </r>
  <r>
    <x v="1"/>
    <s v="2"/>
    <d v="2026-05-29T00:00:00"/>
    <s v="38450"/>
    <s v="21320"/>
    <s v=""/>
    <s v=""/>
    <s v="118201"/>
    <s v="118201"/>
    <s v="999999"/>
    <s v="XT259812469TS"/>
    <s v="N"/>
    <s v="Transport"/>
    <s v="N"/>
    <s v="S"/>
    <s v="NT"/>
    <n v="0.22"/>
    <s v="5Y"/>
    <n v="3.07"/>
  </r>
  <r>
    <x v="1"/>
    <s v="2"/>
    <d v="2026-05-29T00:00:00"/>
    <s v="86550"/>
    <s v="21320"/>
    <s v=""/>
    <s v=""/>
    <s v="115159"/>
    <s v="115159"/>
    <s v="999999"/>
    <s v="XT259813138TS"/>
    <s v="N"/>
    <s v="Transport"/>
    <s v="N"/>
    <s v="S"/>
    <s v="NT"/>
    <n v="0.12"/>
    <s v="5Y"/>
    <n v="3.07"/>
  </r>
  <r>
    <x v="1"/>
    <s v="2"/>
    <d v="2026-05-29T00:00:00"/>
    <s v="26750"/>
    <s v="21320"/>
    <s v=""/>
    <s v=""/>
    <s v="117205"/>
    <s v="117205"/>
    <s v="999999"/>
    <s v="XT259815023TS"/>
    <s v="N"/>
    <s v="Transport"/>
    <s v="N"/>
    <s v="S"/>
    <s v="NT"/>
    <n v="0.1"/>
    <s v="5Y"/>
    <n v="3.07"/>
  </r>
  <r>
    <x v="1"/>
    <s v="2"/>
    <d v="2026-05-29T00:00:00"/>
    <s v="64100"/>
    <s v="21320"/>
    <s v=""/>
    <s v=""/>
    <s v="112720"/>
    <s v="112720"/>
    <s v="999999"/>
    <s v="XT259819113TS"/>
    <s v="N"/>
    <s v="Transport"/>
    <s v="N"/>
    <s v="S"/>
    <s v="NT"/>
    <n v="0.13"/>
    <s v="5Y"/>
    <n v="3.07"/>
  </r>
  <r>
    <x v="1"/>
    <s v="2"/>
    <d v="2026-05-29T00:00:00"/>
    <s v="17000"/>
    <s v="21320"/>
    <s v=""/>
    <s v=""/>
    <s v="116026"/>
    <s v="116026"/>
    <s v="999999"/>
    <s v="XT259829169TS"/>
    <s v="N"/>
    <s v="Transport"/>
    <s v="N"/>
    <s v="S"/>
    <s v="NT"/>
    <n v="0.13"/>
    <s v="5Y"/>
    <n v="3.07"/>
  </r>
  <r>
    <x v="1"/>
    <s v="2"/>
    <d v="2026-05-29T00:00:00"/>
    <s v="37130"/>
    <s v="21320"/>
    <s v=""/>
    <s v=""/>
    <s v="117113"/>
    <s v="117113"/>
    <s v="999999"/>
    <s v="XT259830462TS"/>
    <s v="N"/>
    <s v="Transport"/>
    <s v="N"/>
    <s v="S"/>
    <s v="NT"/>
    <n v="0.09"/>
    <s v="5Y"/>
    <n v="3.07"/>
  </r>
  <r>
    <x v="1"/>
    <s v="2"/>
    <d v="2026-05-29T00:00:00"/>
    <s v="59494"/>
    <s v="21320"/>
    <s v=""/>
    <s v=""/>
    <s v="117725"/>
    <s v="117725"/>
    <s v="999999"/>
    <s v="XT259842085TS"/>
    <s v="N"/>
    <s v="Transport"/>
    <s v="N"/>
    <s v="S"/>
    <s v="NT"/>
    <n v="0.35"/>
    <s v="5Y"/>
    <n v="3.07"/>
  </r>
  <r>
    <x v="1"/>
    <s v="2"/>
    <d v="2026-05-29T00:00:00"/>
    <s v="74320"/>
    <s v="21320"/>
    <s v=""/>
    <s v=""/>
    <s v="114390"/>
    <s v="114390"/>
    <s v="999999"/>
    <s v="XT259856354TS"/>
    <s v="N"/>
    <s v="Transport"/>
    <s v="N"/>
    <s v="S"/>
    <s v="NT"/>
    <n v="0.72"/>
    <s v="5Y"/>
    <n v="3.17"/>
  </r>
  <r>
    <x v="1"/>
    <s v="2"/>
    <d v="2026-05-29T00:00:00"/>
    <s v="38450"/>
    <s v="21320"/>
    <s v=""/>
    <s v=""/>
    <s v="115881"/>
    <s v="115881"/>
    <s v="999999"/>
    <s v="XT259858369TS"/>
    <s v="N"/>
    <s v="Transport"/>
    <s v="N"/>
    <s v="S"/>
    <s v="NT"/>
    <n v="0.02"/>
    <s v="5Y"/>
    <n v="3.07"/>
  </r>
  <r>
    <x v="1"/>
    <s v="2"/>
    <d v="2026-05-29T00:00:00"/>
    <s v="78100"/>
    <s v="21320"/>
    <s v=""/>
    <s v=""/>
    <s v="115577"/>
    <s v="115577"/>
    <s v="999999"/>
    <s v="XT259860504TS"/>
    <s v="N"/>
    <s v="Transport"/>
    <s v="N"/>
    <s v="S"/>
    <s v="NT"/>
    <n v="0.2"/>
    <s v="5Y"/>
    <n v="3.07"/>
  </r>
  <r>
    <x v="1"/>
    <s v="2"/>
    <d v="2026-05-29T00:00:00"/>
    <s v="56150"/>
    <s v="21320"/>
    <s v=""/>
    <s v=""/>
    <s v="117632"/>
    <s v="117632"/>
    <s v="999999"/>
    <s v="XT259860610TS"/>
    <s v="N"/>
    <s v="Transport"/>
    <s v="N"/>
    <s v="S"/>
    <s v="NT"/>
    <n v="0.95"/>
    <s v="5Y"/>
    <n v="3.17"/>
  </r>
  <r>
    <x v="1"/>
    <s v="2"/>
    <d v="2026-05-29T00:00:00"/>
    <s v="78100"/>
    <s v="21320"/>
    <s v=""/>
    <s v=""/>
    <s v="117537"/>
    <s v="117537"/>
    <s v="999999"/>
    <s v="XT259866731TS"/>
    <s v="N"/>
    <s v="Transport"/>
    <s v="N"/>
    <s v="S"/>
    <s v="NT"/>
    <n v="0.7"/>
    <s v="5Y"/>
    <n v="3.17"/>
  </r>
  <r>
    <x v="1"/>
    <s v="2"/>
    <d v="2026-05-29T00:00:00"/>
    <s v="78510"/>
    <s v="21320"/>
    <s v=""/>
    <s v=""/>
    <s v="118420"/>
    <s v="118420"/>
    <s v="999999"/>
    <s v="XT259868278TS"/>
    <s v="N"/>
    <s v="Transport"/>
    <s v="N"/>
    <s v="S"/>
    <s v="NT"/>
    <n v="0.24"/>
    <s v="5Y"/>
    <n v="3.07"/>
  </r>
  <r>
    <x v="1"/>
    <s v="2"/>
    <d v="2026-05-29T00:00:00"/>
    <s v="30200"/>
    <s v="21320"/>
    <s v=""/>
    <s v=""/>
    <s v="115986"/>
    <s v="115986"/>
    <s v="999999"/>
    <s v="XT259871833TS"/>
    <s v="N"/>
    <s v="Transport"/>
    <s v="N"/>
    <s v="S"/>
    <s v="NT"/>
    <n v="0.11"/>
    <s v="5Y"/>
    <n v="3.07"/>
  </r>
  <r>
    <x v="1"/>
    <s v="2"/>
    <d v="2026-05-29T00:00:00"/>
    <s v="69220"/>
    <s v="21320"/>
    <s v=""/>
    <s v=""/>
    <s v="115289"/>
    <s v="115289"/>
    <s v="999999"/>
    <s v="XT259873542TS"/>
    <s v="N"/>
    <s v="Transport"/>
    <s v="N"/>
    <s v="S"/>
    <s v="NT"/>
    <n v="0.19"/>
    <s v="5Y"/>
    <n v="3.07"/>
  </r>
  <r>
    <x v="1"/>
    <s v="2"/>
    <d v="2026-05-29T00:00:00"/>
    <s v="64100"/>
    <s v="21320"/>
    <s v=""/>
    <s v=""/>
    <s v="116698"/>
    <s v="116698"/>
    <s v="999999"/>
    <s v="XT259876115TS"/>
    <s v="N"/>
    <s v="Transport"/>
    <s v="N"/>
    <s v="S"/>
    <s v="NT"/>
    <n v="0.33"/>
    <s v="5Y"/>
    <n v="3.07"/>
  </r>
  <r>
    <x v="1"/>
    <s v="2"/>
    <d v="2026-05-29T00:00:00"/>
    <s v="33650"/>
    <s v="21320"/>
    <s v=""/>
    <s v=""/>
    <s v="114943"/>
    <s v="114943"/>
    <s v="999999"/>
    <s v="XT259876169TS"/>
    <s v="N"/>
    <s v="Transport"/>
    <s v="N"/>
    <s v="S"/>
    <s v="NT"/>
    <n v="0.35"/>
    <s v="5Y"/>
    <n v="3.07"/>
  </r>
  <r>
    <x v="1"/>
    <s v="2"/>
    <d v="2026-05-29T00:00:00"/>
    <s v="27210"/>
    <s v="21320"/>
    <s v=""/>
    <s v=""/>
    <s v="117962"/>
    <s v="117962"/>
    <s v="999999"/>
    <s v="XT259878275TS"/>
    <s v="N"/>
    <s v="Transport"/>
    <s v="N"/>
    <s v="S"/>
    <s v="NT"/>
    <n v="0.49"/>
    <s v="5Y"/>
    <n v="3.07"/>
  </r>
  <r>
    <x v="1"/>
    <s v="2"/>
    <d v="2026-05-29T00:00:00"/>
    <s v="49300"/>
    <s v="21320"/>
    <s v=""/>
    <s v=""/>
    <s v="116788"/>
    <s v="116788"/>
    <s v="999999"/>
    <s v="XT259880129TS"/>
    <s v="N"/>
    <s v="Transport"/>
    <s v="N"/>
    <s v="S"/>
    <s v="NT"/>
    <n v="0.13"/>
    <s v="5Y"/>
    <n v="3.07"/>
  </r>
  <r>
    <x v="1"/>
    <s v="2"/>
    <d v="2026-05-29T00:00:00"/>
    <s v="13790"/>
    <s v="21320"/>
    <s v=""/>
    <s v=""/>
    <s v="116939"/>
    <s v="116939"/>
    <s v="999999"/>
    <s v="XT259882615TS"/>
    <s v="N"/>
    <s v="Transport"/>
    <s v="N"/>
    <s v="S"/>
    <s v="NT"/>
    <n v="0.9"/>
    <s v="5Y"/>
    <n v="3.17"/>
  </r>
  <r>
    <x v="1"/>
    <s v="2"/>
    <d v="2026-05-29T00:00:00"/>
    <s v="67240"/>
    <s v="21320"/>
    <s v=""/>
    <s v=""/>
    <s v="116662"/>
    <s v="116662"/>
    <s v="999999"/>
    <s v="XT259883200TS"/>
    <s v="N"/>
    <s v="Transport"/>
    <s v="N"/>
    <s v="S"/>
    <s v="NT"/>
    <n v="0.12"/>
    <s v="5Y"/>
    <n v="3.07"/>
  </r>
  <r>
    <x v="1"/>
    <s v="2"/>
    <d v="2026-05-29T00:00:00"/>
    <s v="10000"/>
    <s v="21320"/>
    <s v=""/>
    <s v=""/>
    <s v="118502"/>
    <s v="118502"/>
    <s v="999999"/>
    <s v="XT259884196TS"/>
    <s v="N"/>
    <s v="Transport"/>
    <s v="N"/>
    <s v="S"/>
    <s v="NR"/>
    <n v="0.22"/>
    <s v="5Y"/>
    <n v="3.07"/>
  </r>
  <r>
    <x v="1"/>
    <s v="2"/>
    <d v="2026-05-29T00:00:00"/>
    <s v="41350"/>
    <s v="21320"/>
    <s v=""/>
    <s v=""/>
    <s v="116699"/>
    <s v="116699"/>
    <s v="999999"/>
    <s v="XT259884338TS"/>
    <s v="N"/>
    <s v="Transport"/>
    <s v="N"/>
    <s v="S"/>
    <s v="NT"/>
    <n v="0.8"/>
    <s v="5Y"/>
    <n v="3.17"/>
  </r>
  <r>
    <x v="1"/>
    <s v="2"/>
    <d v="2026-05-29T00:00:00"/>
    <s v="17220"/>
    <s v="21320"/>
    <s v=""/>
    <s v=""/>
    <s v="115272"/>
    <s v="115272"/>
    <s v="999999"/>
    <s v="XT259890245TS"/>
    <s v="N"/>
    <s v="Transport"/>
    <s v="N"/>
    <s v="S"/>
    <s v="NT"/>
    <n v="0.22"/>
    <s v="5Y"/>
    <n v="3.07"/>
  </r>
  <r>
    <x v="1"/>
    <s v="2"/>
    <d v="2026-05-29T00:00:00"/>
    <s v="75019"/>
    <s v="21320"/>
    <s v=""/>
    <s v=""/>
    <s v="118083"/>
    <s v="118083"/>
    <s v="999999"/>
    <s v="XT259894851TS"/>
    <s v="N"/>
    <s v="Transport"/>
    <s v="N"/>
    <s v="S"/>
    <s v="NT"/>
    <n v="0.37"/>
    <s v="5Y"/>
    <n v="3.07"/>
  </r>
  <r>
    <x v="1"/>
    <s v="2"/>
    <d v="2026-05-29T00:00:00"/>
    <s v="34270"/>
    <s v="21320"/>
    <s v=""/>
    <s v=""/>
    <s v="115129"/>
    <s v="115129"/>
    <s v="999999"/>
    <s v="XT259897481TS"/>
    <s v="N"/>
    <s v="Transport"/>
    <s v="N"/>
    <s v="S"/>
    <s v="NT"/>
    <n v="0.03"/>
    <s v="5Y"/>
    <n v="3.07"/>
  </r>
  <r>
    <x v="1"/>
    <s v="2"/>
    <d v="2026-05-29T00:00:00"/>
    <s v="42155"/>
    <s v="21320"/>
    <s v=""/>
    <s v=""/>
    <s v="115107"/>
    <s v="115107"/>
    <s v="999999"/>
    <s v="XT259902164TS"/>
    <s v="N"/>
    <s v="Transport"/>
    <s v="N"/>
    <s v="S"/>
    <s v="NT"/>
    <n v="0.17"/>
    <s v="5Y"/>
    <n v="3.07"/>
  </r>
  <r>
    <x v="1"/>
    <s v="2"/>
    <d v="2026-05-29T00:00:00"/>
    <s v="30670"/>
    <s v="21320"/>
    <s v=""/>
    <s v=""/>
    <s v="117957"/>
    <s v="117957"/>
    <s v="999999"/>
    <s v="XT259902765TS"/>
    <s v="N"/>
    <s v="Transport"/>
    <s v="N"/>
    <s v="S"/>
    <s v="NT"/>
    <n v="0.22"/>
    <s v="5Y"/>
    <n v="3.07"/>
  </r>
  <r>
    <x v="1"/>
    <s v="2"/>
    <d v="2026-05-29T00:00:00"/>
    <s v="45680"/>
    <s v="21320"/>
    <s v=""/>
    <s v=""/>
    <s v="116760"/>
    <s v="116760"/>
    <s v="999999"/>
    <s v="XT259906515TS"/>
    <s v="N"/>
    <s v="Transport"/>
    <s v="N"/>
    <s v="S"/>
    <s v="NT"/>
    <n v="0.71"/>
    <s v="5Y"/>
    <n v="3.17"/>
  </r>
  <r>
    <x v="1"/>
    <s v="2"/>
    <d v="2026-05-29T00:00:00"/>
    <s v="59250"/>
    <s v="21320"/>
    <s v=""/>
    <s v=""/>
    <s v="115739"/>
    <s v="115739"/>
    <s v="999999"/>
    <s v="XT259914445TS"/>
    <s v="N"/>
    <s v="Transport"/>
    <s v="N"/>
    <s v="S"/>
    <s v="NT"/>
    <n v="0.03"/>
    <s v="5Y"/>
    <n v="3.07"/>
  </r>
  <r>
    <x v="1"/>
    <s v="2"/>
    <d v="2026-05-30T00:00:00"/>
    <s v="27160"/>
    <s v="21320"/>
    <s v=""/>
    <s v=""/>
    <s v="117162"/>
    <s v="117162"/>
    <s v="999999"/>
    <s v="XT259915843TS"/>
    <s v="N"/>
    <s v="Transport"/>
    <s v="N"/>
    <s v="S"/>
    <s v="NT"/>
    <n v="0.23"/>
    <s v="5Y"/>
    <n v="3.07"/>
  </r>
  <r>
    <x v="1"/>
    <s v="2"/>
    <d v="2026-05-30T00:00:00"/>
    <s v="56000"/>
    <s v="21320"/>
    <s v=""/>
    <s v=""/>
    <s v="111550"/>
    <s v="111550"/>
    <s v="999999"/>
    <s v="XT259923235TS"/>
    <s v="N"/>
    <s v="Transport"/>
    <s v="N"/>
    <s v="S"/>
    <s v="NT"/>
    <n v="0.35"/>
    <s v="5Y"/>
    <n v="3.07"/>
  </r>
  <r>
    <x v="1"/>
    <s v="2"/>
    <d v="2026-05-30T00:00:00"/>
    <s v="17140"/>
    <s v="21320"/>
    <s v=""/>
    <s v=""/>
    <s v="117918"/>
    <s v="117918"/>
    <s v="999999"/>
    <s v="XT259926571TS"/>
    <s v="N"/>
    <s v="Transport"/>
    <s v="N"/>
    <s v="S"/>
    <s v="NT"/>
    <n v="0.62"/>
    <s v="5Y"/>
    <n v="3.17"/>
  </r>
  <r>
    <x v="1"/>
    <s v="2"/>
    <d v="2026-05-30T00:00:00"/>
    <s v="33600"/>
    <s v="21320"/>
    <s v=""/>
    <s v=""/>
    <s v="115696"/>
    <s v="115696"/>
    <s v="999999"/>
    <s v="XT259927152TS"/>
    <s v="N"/>
    <s v="Transport"/>
    <s v="N"/>
    <s v="S"/>
    <s v="NT"/>
    <n v="0.21"/>
    <s v="5Y"/>
    <n v="3.07"/>
  </r>
  <r>
    <x v="1"/>
    <s v="2"/>
    <d v="2026-05-30T00:00:00"/>
    <s v="81150"/>
    <s v="21320"/>
    <s v=""/>
    <s v=""/>
    <s v="116188"/>
    <s v="116188"/>
    <s v="999999"/>
    <s v="XT259927400TS"/>
    <s v="N"/>
    <s v="Transport"/>
    <s v="N"/>
    <s v="S"/>
    <s v="NT"/>
    <n v="0.3"/>
    <s v="5Y"/>
    <n v="3.07"/>
  </r>
  <r>
    <x v="1"/>
    <s v="2"/>
    <d v="2026-05-30T00:00:00"/>
    <s v="75019"/>
    <s v="21320"/>
    <s v=""/>
    <s v=""/>
    <s v="117843"/>
    <s v="117843"/>
    <s v="999999"/>
    <s v="XT259930338TS"/>
    <s v="N"/>
    <s v="Transport"/>
    <s v="N"/>
    <s v="S"/>
    <s v="NT"/>
    <n v="0.2"/>
    <s v="5Y"/>
    <n v="3.07"/>
  </r>
  <r>
    <x v="1"/>
    <s v="2"/>
    <d v="2026-05-30T00:00:00"/>
    <s v="92600"/>
    <s v="21320"/>
    <s v=""/>
    <s v=""/>
    <s v="116769"/>
    <s v="116769"/>
    <s v="999999"/>
    <s v="XT259936675TS"/>
    <s v="N"/>
    <s v="Transport"/>
    <s v="N"/>
    <s v="S"/>
    <s v="NT"/>
    <n v="0.11"/>
    <s v="5Y"/>
    <n v="3.07"/>
  </r>
  <r>
    <x v="1"/>
    <s v="2"/>
    <d v="2026-05-30T00:00:00"/>
    <s v="92600"/>
    <s v="21320"/>
    <s v=""/>
    <s v=""/>
    <s v="114147"/>
    <s v="114147"/>
    <s v="999999"/>
    <s v="XT259936980TS"/>
    <s v="N"/>
    <s v="Transport"/>
    <s v="N"/>
    <s v="S"/>
    <s v="NT"/>
    <n v="0.09"/>
    <s v="5Y"/>
    <n v="3.07"/>
  </r>
  <r>
    <x v="1"/>
    <s v="2"/>
    <d v="2026-05-30T00:00:00"/>
    <s v="75016"/>
    <s v="21320"/>
    <s v=""/>
    <s v=""/>
    <s v="118407"/>
    <s v="118407"/>
    <s v="999999"/>
    <s v="XT259944867TS"/>
    <s v="N"/>
    <s v="Transport"/>
    <s v="N"/>
    <s v="S"/>
    <s v="NT"/>
    <n v="0.22"/>
    <s v="5Y"/>
    <n v="3.07"/>
  </r>
  <r>
    <x v="1"/>
    <s v="2"/>
    <d v="2026-05-30T00:00:00"/>
    <s v="55100"/>
    <s v="21320"/>
    <s v=""/>
    <s v=""/>
    <s v="115103"/>
    <s v="115103"/>
    <s v="999999"/>
    <s v="XT259957208TS"/>
    <s v="N"/>
    <s v="Transport"/>
    <s v="N"/>
    <s v="S"/>
    <s v="NT"/>
    <n v="0.27"/>
    <s v="5Y"/>
    <n v="3.07"/>
  </r>
  <r>
    <x v="1"/>
    <s v="2"/>
    <d v="2026-05-30T00:00:00"/>
    <s v="51130"/>
    <s v="21320"/>
    <s v=""/>
    <s v=""/>
    <s v="118488"/>
    <s v="118488"/>
    <s v="999999"/>
    <s v="XT259957653TS"/>
    <s v="N"/>
    <s v="Transport"/>
    <s v="N"/>
    <s v="S"/>
    <s v="NT"/>
    <n v="0.27"/>
    <s v="5Y"/>
    <n v="3.07"/>
  </r>
  <r>
    <x v="1"/>
    <s v="2"/>
    <d v="2026-05-30T00:00:00"/>
    <s v="56250"/>
    <s v="21320"/>
    <s v=""/>
    <s v=""/>
    <s v="113075"/>
    <s v="113075"/>
    <s v="999999"/>
    <s v="XT259958322TS"/>
    <s v="N"/>
    <s v="Transport"/>
    <s v="N"/>
    <s v="S"/>
    <s v="NT"/>
    <n v="0.08"/>
    <s v="5Y"/>
    <n v="3.07"/>
  </r>
  <r>
    <x v="1"/>
    <s v="2"/>
    <d v="2026-05-30T00:00:00"/>
    <s v="31520"/>
    <s v="21320"/>
    <s v=""/>
    <s v=""/>
    <s v="117595"/>
    <s v="117595"/>
    <s v="999999"/>
    <s v="XT259961397TS"/>
    <s v="N"/>
    <s v="Transport"/>
    <s v="N"/>
    <s v="S"/>
    <s v="NT"/>
    <n v="0.24"/>
    <s v="5Y"/>
    <n v="3.07"/>
  </r>
  <r>
    <x v="1"/>
    <s v="2"/>
    <d v="2026-05-30T00:00:00"/>
    <s v="74580"/>
    <s v="21320"/>
    <s v=""/>
    <s v=""/>
    <s v="118697"/>
    <s v="118697"/>
    <s v="999999"/>
    <s v="XT259966037TS"/>
    <s v="N"/>
    <s v="Transport"/>
    <s v="N"/>
    <s v="S"/>
    <s v="NT"/>
    <n v="0.66"/>
    <s v="5Y"/>
    <n v="3.17"/>
  </r>
  <r>
    <x v="1"/>
    <s v="2"/>
    <d v="2026-05-30T00:00:00"/>
    <s v="91420"/>
    <s v="21320"/>
    <s v=""/>
    <s v=""/>
    <s v="118280"/>
    <s v="118280"/>
    <s v="999999"/>
    <s v="XT259967077TS"/>
    <s v="N"/>
    <s v="Transport"/>
    <s v="N"/>
    <s v="S"/>
    <s v="NT"/>
    <n v="0.13"/>
    <s v="5Y"/>
    <n v="3.07"/>
  </r>
  <r>
    <x v="1"/>
    <s v="2"/>
    <d v="2026-05-30T00:00:00"/>
    <s v="38100"/>
    <s v="21320"/>
    <s v=""/>
    <s v=""/>
    <s v="117868"/>
    <s v="117868"/>
    <s v="999999"/>
    <s v="XT259967386TS"/>
    <s v="N"/>
    <s v="Transport"/>
    <s v="N"/>
    <s v="S"/>
    <s v="NT"/>
    <n v="0.09"/>
    <s v="5Y"/>
    <n v="3.07"/>
  </r>
  <r>
    <x v="1"/>
    <s v="2"/>
    <d v="2026-05-30T00:00:00"/>
    <s v="57950"/>
    <s v="21320"/>
    <s v=""/>
    <s v=""/>
    <s v="115309"/>
    <s v="115309"/>
    <s v="999999"/>
    <s v="XT259970442TS"/>
    <s v="N"/>
    <s v="Transport"/>
    <s v="N"/>
    <s v="S"/>
    <s v="NT"/>
    <n v="0.2"/>
    <s v="5Y"/>
    <n v="3.07"/>
  </r>
  <r>
    <x v="1"/>
    <s v="2"/>
    <d v="2026-05-30T00:00:00"/>
    <s v="64320"/>
    <s v="21320"/>
    <s v=""/>
    <s v=""/>
    <s v="116211"/>
    <s v="116211"/>
    <s v="999999"/>
    <s v="XT259972593TS"/>
    <s v="N"/>
    <s v="Transport"/>
    <s v="N"/>
    <s v="S"/>
    <s v="NT"/>
    <n v="0.27"/>
    <s v="5Y"/>
    <n v="3.07"/>
  </r>
  <r>
    <x v="1"/>
    <s v="2"/>
    <d v="2026-05-30T00:00:00"/>
    <s v="44100"/>
    <s v="21320"/>
    <s v=""/>
    <s v=""/>
    <s v="116798"/>
    <s v="116798"/>
    <s v="999999"/>
    <s v="XT259974183TS"/>
    <s v="N"/>
    <s v="Transport"/>
    <s v="N"/>
    <s v="S"/>
    <s v="NT"/>
    <n v="0.22"/>
    <s v="5Y"/>
    <n v="3.07"/>
  </r>
  <r>
    <x v="1"/>
    <s v="2"/>
    <d v="2026-05-31T00:00:00"/>
    <s v="38360"/>
    <s v="21320"/>
    <s v=""/>
    <s v=""/>
    <s v="118611"/>
    <s v="118611"/>
    <s v="999999"/>
    <s v="XT259999812TS"/>
    <s v="N"/>
    <s v="Transport"/>
    <s v="N"/>
    <s v="S"/>
    <s v="NT"/>
    <n v="0.19"/>
    <s v="5Y"/>
    <n v="3.07"/>
  </r>
  <r>
    <x v="1"/>
    <s v="2"/>
    <d v="2026-05-31T00:00:00"/>
    <s v="91190"/>
    <s v="21320"/>
    <s v=""/>
    <s v=""/>
    <s v="118657"/>
    <s v="118657"/>
    <s v="999999"/>
    <s v="XT260000706TS"/>
    <s v="N"/>
    <s v="Transport"/>
    <s v="N"/>
    <s v="S"/>
    <s v="NT"/>
    <n v="0.11"/>
    <s v="5Y"/>
    <n v="3.07"/>
  </r>
  <r>
    <x v="1"/>
    <s v="2"/>
    <d v="2026-05-31T00:00:00"/>
    <s v="31330"/>
    <s v="21320"/>
    <s v=""/>
    <s v=""/>
    <s v="113457"/>
    <s v="113457"/>
    <s v="999999"/>
    <s v="XT260003185TS"/>
    <s v="N"/>
    <s v="Transport"/>
    <s v="N"/>
    <s v="S"/>
    <s v="NT"/>
    <n v="0.36"/>
    <s v="5Y"/>
    <n v="3.07"/>
  </r>
  <r>
    <x v="1"/>
    <s v="2"/>
    <d v="2026-05-31T00:00:00"/>
    <s v="78000"/>
    <s v="21320"/>
    <s v=""/>
    <s v=""/>
    <s v="114190"/>
    <s v="114190"/>
    <s v="999999"/>
    <s v="XT260003702TS"/>
    <s v="N"/>
    <s v="Transport"/>
    <s v="N"/>
    <s v="S"/>
    <s v="NT"/>
    <n v="0.26"/>
    <s v="5Y"/>
    <n v="3.07"/>
  </r>
  <r>
    <x v="1"/>
    <s v="2"/>
    <d v="2026-05-31T00:00:00"/>
    <s v="71170"/>
    <s v="21320"/>
    <s v=""/>
    <s v=""/>
    <s v="114543"/>
    <s v="114543"/>
    <s v="999999"/>
    <s v="XT260009254TS"/>
    <s v="N"/>
    <s v="Transport"/>
    <s v="N"/>
    <s v="S"/>
    <s v="NR"/>
    <n v="0.16"/>
    <s v="5Y"/>
    <n v="3.07"/>
  </r>
  <r>
    <x v="1"/>
    <s v="2"/>
    <d v="2026-05-31T00:00:00"/>
    <s v="29860"/>
    <s v="21320"/>
    <s v=""/>
    <s v=""/>
    <s v="118709"/>
    <s v="118709"/>
    <s v="999999"/>
    <s v="XT260009815TS"/>
    <s v="N"/>
    <s v="Transport"/>
    <s v="N"/>
    <s v="S"/>
    <s v="NT"/>
    <n v="0.22"/>
    <s v="5Y"/>
    <n v="3.07"/>
  </r>
  <r>
    <x v="1"/>
    <s v="2"/>
    <d v="2026-05-31T00:00:00"/>
    <s v="94130"/>
    <s v="21320"/>
    <s v=""/>
    <s v=""/>
    <s v="113185"/>
    <s v="113185"/>
    <s v="999999"/>
    <s v="XT260010558TS"/>
    <s v="N"/>
    <s v="Transport"/>
    <s v="N"/>
    <s v="S"/>
    <s v="NT"/>
    <n v="0.1"/>
    <s v="5Y"/>
    <n v="3.07"/>
  </r>
  <r>
    <x v="1"/>
    <s v="2"/>
    <d v="2026-05-31T00:00:00"/>
    <s v="67200"/>
    <s v="21320"/>
    <s v=""/>
    <s v=""/>
    <s v="118851"/>
    <s v="118851"/>
    <s v="999999"/>
    <s v="XT260010685TS"/>
    <s v="N"/>
    <s v="Transport"/>
    <s v="N"/>
    <s v="S"/>
    <s v="NT"/>
    <n v="0.04"/>
    <s v="5Y"/>
    <n v="3.07"/>
  </r>
  <r>
    <x v="1"/>
    <s v="2"/>
    <d v="2026-05-31T00:00:00"/>
    <s v="92500"/>
    <s v="21320"/>
    <s v=""/>
    <s v=""/>
    <s v="119023"/>
    <s v="119023"/>
    <s v="999999"/>
    <s v="XT260014360TS"/>
    <s v="N"/>
    <s v="Transport"/>
    <s v="N"/>
    <s v="S"/>
    <s v="NT"/>
    <n v="0.13"/>
    <s v="5Y"/>
    <n v="3.07"/>
  </r>
  <r>
    <x v="1"/>
    <s v="2"/>
    <d v="2026-05-31T00:00:00"/>
    <s v="46000"/>
    <s v="21320"/>
    <s v=""/>
    <s v=""/>
    <s v="116877"/>
    <s v="116877"/>
    <s v="999999"/>
    <s v="XT260014373TS"/>
    <s v="N"/>
    <s v="Transport"/>
    <s v="N"/>
    <s v="S"/>
    <s v="NT"/>
    <n v="0.19"/>
    <s v="5Y"/>
    <n v="3.07"/>
  </r>
  <r>
    <x v="1"/>
    <s v="2"/>
    <d v="2026-05-31T00:00:00"/>
    <s v="50110"/>
    <s v="21320"/>
    <s v=""/>
    <s v=""/>
    <s v="117850"/>
    <s v="117850"/>
    <s v="999999"/>
    <s v="XT260016414TS"/>
    <s v="N"/>
    <s v="Transport"/>
    <s v="N"/>
    <s v="S"/>
    <s v="NT"/>
    <n v="0.2"/>
    <s v="5Y"/>
    <n v="3.07"/>
  </r>
  <r>
    <x v="1"/>
    <s v="2"/>
    <d v="2026-05-31T00:00:00"/>
    <s v="60150"/>
    <s v="21320"/>
    <s v=""/>
    <s v=""/>
    <s v="118603"/>
    <s v="118603"/>
    <s v="999999"/>
    <s v="XT260020246TS"/>
    <s v="N"/>
    <s v="Transport"/>
    <s v="N"/>
    <s v="S"/>
    <s v="NT"/>
    <n v="0.21"/>
    <s v="5Y"/>
    <n v="3.07"/>
  </r>
  <r>
    <x v="1"/>
    <s v="2"/>
    <d v="2026-05-31T00:00:00"/>
    <s v="56110"/>
    <s v="21320"/>
    <s v=""/>
    <s v=""/>
    <s v="117696"/>
    <s v="117696"/>
    <s v="999999"/>
    <s v="XT260023401TS"/>
    <s v="N"/>
    <s v="Transport"/>
    <s v="N"/>
    <s v="S"/>
    <s v="NT"/>
    <n v="0.17"/>
    <s v="5Y"/>
    <n v="3.07"/>
  </r>
  <r>
    <x v="1"/>
    <s v="2"/>
    <d v="2026-05-31T00:00:00"/>
    <s v="59310"/>
    <s v="21320"/>
    <s v=""/>
    <s v=""/>
    <s v="116175"/>
    <s v="116175"/>
    <s v="999999"/>
    <s v="XT260024251TS"/>
    <s v="N"/>
    <s v="Transport"/>
    <s v="N"/>
    <s v="S"/>
    <s v="NT"/>
    <n v="0.22"/>
    <s v="5Y"/>
    <n v="3.07"/>
  </r>
  <r>
    <x v="1"/>
    <s v="2"/>
    <d v="2026-05-31T00:00:00"/>
    <s v="69230"/>
    <s v="21320"/>
    <s v=""/>
    <s v=""/>
    <s v="118705"/>
    <s v="118705"/>
    <s v="999999"/>
    <s v="XT260028995TS"/>
    <s v="N"/>
    <s v="Transport"/>
    <s v="N"/>
    <s v="S"/>
    <s v="NT"/>
    <n v="0.06"/>
    <s v="5Y"/>
    <n v="3.07"/>
  </r>
  <r>
    <x v="1"/>
    <s v="2"/>
    <d v="2026-05-31T00:00:00"/>
    <s v="44980"/>
    <s v="21320"/>
    <s v=""/>
    <s v=""/>
    <s v="117226"/>
    <s v="117226"/>
    <s v="999999"/>
    <s v="XT260033531TS"/>
    <s v="N"/>
    <s v="Transport"/>
    <s v="N"/>
    <s v="S"/>
    <s v="NT"/>
    <n v="0.11"/>
    <s v="5Y"/>
    <n v="3.07"/>
  </r>
  <r>
    <x v="1"/>
    <s v="2"/>
    <d v="2026-05-31T00:00:00"/>
    <s v="42190"/>
    <s v="21320"/>
    <s v=""/>
    <s v=""/>
    <s v="117391"/>
    <s v="117391"/>
    <s v="999999"/>
    <s v="XT260037326TS"/>
    <s v="N"/>
    <s v="Transport"/>
    <s v="N"/>
    <s v="S"/>
    <s v="NT"/>
    <n v="0.18"/>
    <s v="5Y"/>
    <n v="3.07"/>
  </r>
  <r>
    <x v="2"/>
    <s v="0"/>
    <d v="2026-05-29T00:00:00"/>
    <s v="21320"/>
    <s v="1300"/>
    <s v="FR"/>
    <s v="BE"/>
    <s v="Thibault De Geyter"/>
    <s v="Laruche"/>
    <s v="999999"/>
    <s v="XT328769278TS"/>
    <s v="N"/>
    <s v="Transport"/>
    <s v="N"/>
    <s v="RR"/>
    <s v="ZA"/>
    <n v="0.04"/>
    <s v="6B"/>
    <n v="0"/>
  </r>
  <r>
    <x v="2"/>
    <s v="0"/>
    <d v="2026-05-29T00:00:00"/>
    <s v="21320"/>
    <s v="1300"/>
    <s v="FR"/>
    <s v="BE"/>
    <s v="Thibault De Geyter"/>
    <s v="Laruche"/>
    <s v="999999"/>
    <s v="XT328769278TS"/>
    <s v="N"/>
    <s v="Supp Retour Expediteur Europe"/>
    <s v="N"/>
    <s v="RR"/>
    <s v="ZA"/>
    <n v="0"/>
    <s v="6B"/>
    <n v="20"/>
  </r>
  <r>
    <x v="2"/>
    <s v="0"/>
    <d v="2026-05-04T00:00:00"/>
    <s v="21320"/>
    <s v="4450208"/>
    <s v="FR"/>
    <s v="PT"/>
    <s v="Perzadayeva Jamilya"/>
    <s v="Laruche"/>
    <s v="999999"/>
    <s v="XT328868942TS"/>
    <s v="N"/>
    <s v="Transport"/>
    <s v="N"/>
    <s v="S"/>
    <s v="ZA"/>
    <n v="5.904"/>
    <s v="6B"/>
    <n v="7.35"/>
  </r>
  <r>
    <x v="2"/>
    <s v="0"/>
    <d v="2026-05-04T00:00:00"/>
    <s v="21320"/>
    <s v="1150017"/>
    <s v="FR"/>
    <s v="PT"/>
    <s v="Ramalho Vanda"/>
    <s v="Laruche"/>
    <s v="999999"/>
    <s v="XT328895673TS"/>
    <s v="N"/>
    <s v="Transport"/>
    <s v="N"/>
    <s v="S"/>
    <s v="ZA"/>
    <n v="0.93"/>
    <s v="6B"/>
    <n v="4.18"/>
  </r>
  <r>
    <x v="2"/>
    <s v="0"/>
    <d v="2026-05-04T00:00:00"/>
    <s v="21320"/>
    <s v="5400687"/>
    <s v="FR"/>
    <s v="PT"/>
    <s v="Molles Eileen"/>
    <s v="Laruche"/>
    <s v="999999"/>
    <s v="XT328923754TS"/>
    <s v="N"/>
    <s v="Transport"/>
    <s v="N"/>
    <s v="S"/>
    <s v="ZA"/>
    <n v="4.638"/>
    <s v="6B"/>
    <n v="6.71"/>
  </r>
  <r>
    <x v="2"/>
    <s v="0"/>
    <d v="2026-05-05T00:00:00"/>
    <s v="21320"/>
    <s v="2640073"/>
    <s v="FR"/>
    <s v="PT"/>
    <s v="Lind Isac"/>
    <s v="Laruche"/>
    <s v="999999"/>
    <s v="XT329002712TS"/>
    <s v="N"/>
    <s v="Transport"/>
    <s v="N"/>
    <s v="S"/>
    <s v="ZA"/>
    <n v="5.904"/>
    <s v="6B"/>
    <n v="7.35"/>
  </r>
  <r>
    <x v="2"/>
    <s v="0"/>
    <d v="2026-05-05T00:00:00"/>
    <s v="21320"/>
    <s v="1300"/>
    <s v="FR"/>
    <s v="BE"/>
    <s v="Thibault De Geyter"/>
    <s v="Laruche"/>
    <s v="999999"/>
    <s v="XT329005016TS"/>
    <s v="N"/>
    <s v="Transport"/>
    <s v="N"/>
    <s v="S"/>
    <s v="ZA"/>
    <n v="0.02"/>
    <s v="6B"/>
    <n v="3.38"/>
  </r>
  <r>
    <x v="2"/>
    <s v="0"/>
    <d v="2026-05-06T00:00:00"/>
    <s v="21320"/>
    <s v="2500926"/>
    <s v="FR"/>
    <s v="PT"/>
    <s v="Henderson Meghan"/>
    <s v="Laruche"/>
    <s v="999999"/>
    <s v="XT329054051TS"/>
    <s v="N"/>
    <s v="Transport"/>
    <s v="N"/>
    <s v="S"/>
    <s v="ZA"/>
    <n v="4.787"/>
    <s v="6B"/>
    <n v="6.71"/>
  </r>
  <r>
    <x v="2"/>
    <s v="0"/>
    <d v="2026-05-06T00:00:00"/>
    <s v="21320"/>
    <s v="2765419"/>
    <s v="FR"/>
    <s v="PT"/>
    <s v="Shkolnick Maxim"/>
    <s v="Laruche"/>
    <s v="999999"/>
    <s v="XT329071390TS"/>
    <s v="N"/>
    <s v="Transport"/>
    <s v="N"/>
    <s v="S"/>
    <s v="ZA"/>
    <n v="5.904"/>
    <s v="6B"/>
    <n v="7.35"/>
  </r>
  <r>
    <x v="2"/>
    <s v="0"/>
    <d v="2026-05-11T00:00:00"/>
    <s v="21320"/>
    <s v="1400074"/>
    <s v="FR"/>
    <s v="PT"/>
    <s v="Silva Mariana"/>
    <s v="Laruche"/>
    <s v="999999"/>
    <s v="XT329261751TS"/>
    <s v="N"/>
    <s v="Transport"/>
    <s v="N"/>
    <s v="S"/>
    <s v="ZA"/>
    <n v="0.1"/>
    <s v="6B"/>
    <n v="3.96"/>
  </r>
  <r>
    <x v="2"/>
    <s v="0"/>
    <d v="2026-05-11T00:00:00"/>
    <s v="21320"/>
    <s v="1700093"/>
    <s v="FR"/>
    <s v="PT"/>
    <s v="coelho cristina"/>
    <s v="Laruche"/>
    <s v="999999"/>
    <s v="XT329268088TS"/>
    <s v="N"/>
    <s v="Transport"/>
    <s v="N"/>
    <s v="S"/>
    <s v="ZA"/>
    <n v="4.787"/>
    <s v="6B"/>
    <n v="6.71"/>
  </r>
  <r>
    <x v="2"/>
    <s v="0"/>
    <d v="2026-05-18T00:00:00"/>
    <s v="21320"/>
    <s v="2890040"/>
    <s v="FR"/>
    <s v="PT"/>
    <s v="Caria Telma"/>
    <s v="Laruche"/>
    <s v="999999"/>
    <s v="XT329636281TS"/>
    <s v="N"/>
    <s v="Transport"/>
    <s v="N"/>
    <s v="S"/>
    <s v="ZA"/>
    <n v="0.744"/>
    <s v="6B"/>
    <n v="4.18"/>
  </r>
  <r>
    <x v="2"/>
    <s v="0"/>
    <d v="2026-05-18T00:00:00"/>
    <s v="21320"/>
    <s v="2530229"/>
    <s v="FR"/>
    <s v="PT"/>
    <s v="Krall Brittney"/>
    <s v="Laruche"/>
    <s v="999999"/>
    <s v="XT329652219TS"/>
    <s v="N"/>
    <s v="Transport"/>
    <s v="N"/>
    <s v="S"/>
    <s v="ZA"/>
    <n v="0.42"/>
    <s v="6B"/>
    <n v="3.96"/>
  </r>
  <r>
    <x v="2"/>
    <s v="0"/>
    <d v="2026-05-25T00:00:00"/>
    <s v="21320"/>
    <s v="2765095"/>
    <s v="FR"/>
    <s v="PT"/>
    <s v="Sousa Catia"/>
    <s v="Laruche"/>
    <s v="999999"/>
    <s v="XT329997427TS"/>
    <s v="N"/>
    <s v="Transport"/>
    <s v="N"/>
    <s v="S"/>
    <s v="ZA"/>
    <n v="0.23"/>
    <s v="6B"/>
    <n v="3.96"/>
  </r>
  <r>
    <x v="2"/>
    <s v="0"/>
    <d v="2026-05-26T00:00:00"/>
    <s v="21320"/>
    <s v="4050637"/>
    <s v="FR"/>
    <s v="PT"/>
    <s v="Ambar Graziella"/>
    <s v="Laruche"/>
    <s v="999999"/>
    <s v="XT330062850TS"/>
    <s v="N"/>
    <s v="Transport"/>
    <s v="N"/>
    <s v="S"/>
    <s v="ZA"/>
    <n v="0.62"/>
    <s v="6B"/>
    <n v="4.18"/>
  </r>
  <r>
    <x v="2"/>
    <s v="0"/>
    <d v="2026-05-26T00:00:00"/>
    <s v="21320"/>
    <s v="4050637"/>
    <s v="FR"/>
    <s v="PT"/>
    <s v="Ambar Graziella"/>
    <s v="Laruche"/>
    <s v="999999"/>
    <s v="XT330065768TS"/>
    <s v="N"/>
    <s v="Transport"/>
    <s v="N"/>
    <s v="S"/>
    <s v="ZA"/>
    <n v="0.62"/>
    <s v="6B"/>
    <n v="4.18"/>
  </r>
  <r>
    <x v="2"/>
    <s v="0"/>
    <d v="2026-05-26T00:00:00"/>
    <s v="21320"/>
    <s v="4050637"/>
    <s v="FR"/>
    <s v="PT"/>
    <s v="Ambar Graziella"/>
    <s v="Laruche"/>
    <s v="999999"/>
    <s v="XT330066701TS"/>
    <s v="N"/>
    <s v="Transport"/>
    <s v="N"/>
    <s v="S"/>
    <s v="ZA"/>
    <n v="2.509"/>
    <s v="6B"/>
    <n v="5.43"/>
  </r>
  <r>
    <x v="2"/>
    <s v="0"/>
    <d v="2026-05-27T00:00:00"/>
    <s v="21320"/>
    <s v="2655477"/>
    <s v="FR"/>
    <s v="PT"/>
    <s v="Zhulavska Lyubov"/>
    <s v="Laruche"/>
    <s v="999999"/>
    <s v="XT330151081TS"/>
    <s v="N"/>
    <s v="Transport"/>
    <s v="N"/>
    <s v="S"/>
    <s v="ZA"/>
    <n v="4.787"/>
    <s v="6B"/>
    <n v="6.71"/>
  </r>
  <r>
    <x v="2"/>
    <s v="0"/>
    <d v="2026-05-27T00:00:00"/>
    <s v="21320"/>
    <s v="1000109"/>
    <s v="FR"/>
    <s v="PT"/>
    <s v="Bereznikova Ekaterina"/>
    <s v="Laruche"/>
    <s v="999999"/>
    <s v="XT330157212TS"/>
    <s v="N"/>
    <s v="Transport"/>
    <s v="N"/>
    <s v="S"/>
    <s v="ZA"/>
    <n v="4.787"/>
    <s v="6B"/>
    <n v="6.71"/>
  </r>
  <r>
    <x v="2"/>
    <s v="0"/>
    <d v="2026-05-27T00:00:00"/>
    <s v="21320"/>
    <s v="2640546"/>
    <s v="FR"/>
    <s v="PT"/>
    <s v="Marques Sara"/>
    <s v="Laruche"/>
    <s v="999999"/>
    <s v="XT330172104TS"/>
    <s v="N"/>
    <s v="Transport"/>
    <s v="N"/>
    <s v="S"/>
    <s v="ZA"/>
    <n v="4.638"/>
    <s v="6B"/>
    <n v="6.71"/>
  </r>
  <r>
    <x v="2"/>
    <s v="0"/>
    <d v="2026-05-27T00:00:00"/>
    <s v="21320"/>
    <s v="1100-391"/>
    <s v="FR"/>
    <s v="PT"/>
    <s v="228HA"/>
    <s v="118312"/>
    <s v="999999"/>
    <s v="XT330178291TS"/>
    <s v="N"/>
    <s v="Transport"/>
    <s v="N"/>
    <s v="S"/>
    <s v="ZA"/>
    <n v="0.385"/>
    <s v="6B"/>
    <n v="3.96"/>
  </r>
  <r>
    <x v="2"/>
    <s v="0"/>
    <d v="2026-05-28T00:00:00"/>
    <s v="21320"/>
    <s v="4430169"/>
    <s v="FR"/>
    <s v="PT"/>
    <s v="Collia Maria Rosaria"/>
    <s v="Laruche"/>
    <s v="999999"/>
    <s v="XT330212951TS"/>
    <s v="N"/>
    <s v="Transport"/>
    <s v="N"/>
    <s v="S"/>
    <s v="ZA"/>
    <n v="0.34"/>
    <s v="6B"/>
    <n v="3.96"/>
  </r>
  <r>
    <x v="2"/>
    <s v="0"/>
    <d v="2026-05-29T00:00:00"/>
    <s v="21320"/>
    <s v="8800216"/>
    <s v="FR"/>
    <s v="PT"/>
    <s v="Mirhoseini Krista"/>
    <s v="Laruche"/>
    <s v="999999"/>
    <s v="XT330268394TS"/>
    <s v="N"/>
    <s v="Transport"/>
    <s v="N"/>
    <s v="S"/>
    <s v="ZA"/>
    <n v="4.638"/>
    <s v="6B"/>
    <n v="6.71"/>
  </r>
  <r>
    <x v="3"/>
    <s v="2"/>
    <d v="2026-04-21T00:00:00"/>
    <s v="17002"/>
    <s v="21320"/>
    <s v="ES"/>
    <s v="FR"/>
    <s v="101076"/>
    <s v="101076"/>
    <s v="999999"/>
    <s v="XT413735942TS"/>
    <s v="N"/>
    <s v="Transport"/>
    <s v="N"/>
    <s v="S"/>
    <s v="ZA"/>
    <n v="7.52"/>
    <s v="6C"/>
    <n v="12.74"/>
  </r>
  <r>
    <x v="3"/>
    <s v="2"/>
    <d v="2026-04-28T00:00:00"/>
    <s v="50259"/>
    <s v="21320"/>
    <s v="DE"/>
    <s v="FR"/>
    <s v="106492"/>
    <s v="106492"/>
    <s v="999999"/>
    <s v="XT413860675TS"/>
    <s v="N"/>
    <s v="Transport"/>
    <s v="N"/>
    <s v="S"/>
    <s v="ZA"/>
    <n v="4.532"/>
    <s v="6C"/>
    <n v="9.69"/>
  </r>
  <r>
    <x v="3"/>
    <s v="2"/>
    <d v="2026-04-29T00:00:00"/>
    <s v="21109"/>
    <s v="21320"/>
    <s v="DE"/>
    <s v="FR"/>
    <s v="105708"/>
    <s v="105708"/>
    <s v="999999"/>
    <s v="XT413866245TS"/>
    <s v="N"/>
    <s v="Transport"/>
    <s v="N"/>
    <s v="S"/>
    <s v="ZA"/>
    <n v="0.7"/>
    <s v="6C"/>
    <n v="5.55"/>
  </r>
  <r>
    <x v="3"/>
    <s v="2"/>
    <d v="2026-04-29T00:00:00"/>
    <s v="75428"/>
    <s v="21320"/>
    <s v="DE"/>
    <s v="FR"/>
    <s v="103617"/>
    <s v="103617"/>
    <s v="999999"/>
    <s v="XT413873847TS"/>
    <s v="N"/>
    <s v="Transport"/>
    <s v="N"/>
    <s v="S"/>
    <s v="ZA"/>
    <n v="4.532"/>
    <s v="6C"/>
    <n v="9.69"/>
  </r>
  <r>
    <x v="3"/>
    <s v="2"/>
    <d v="2026-04-29T00:00:00"/>
    <s v="89134"/>
    <s v="21320"/>
    <s v="DE"/>
    <s v="FR"/>
    <s v="106876"/>
    <s v="106876"/>
    <s v="999999"/>
    <s v="XT413876707TS"/>
    <s v="N"/>
    <s v="Transport"/>
    <s v="N"/>
    <s v="S"/>
    <s v="ZA"/>
    <n v="4.365"/>
    <s v="6C"/>
    <n v="9.69"/>
  </r>
  <r>
    <x v="3"/>
    <s v="2"/>
    <d v="2026-04-29T00:00:00"/>
    <s v="04442"/>
    <s v="21320"/>
    <s v="DE"/>
    <s v="FR"/>
    <s v="106669"/>
    <s v="106669"/>
    <s v="999999"/>
    <s v="XT413878376TS"/>
    <s v="N"/>
    <s v="Transport"/>
    <s v="N"/>
    <s v="S"/>
    <s v="ZA"/>
    <n v="0.744"/>
    <s v="6C"/>
    <n v="5.55"/>
  </r>
  <r>
    <x v="3"/>
    <s v="2"/>
    <d v="2026-04-29T00:00:00"/>
    <s v="74547"/>
    <s v="21320"/>
    <s v="DE"/>
    <s v="FR"/>
    <s v="107381"/>
    <s v="107381"/>
    <s v="999999"/>
    <s v="XT413880406TS"/>
    <s v="N"/>
    <s v="Transport"/>
    <s v="N"/>
    <s v="S"/>
    <s v="ZA"/>
    <n v="5.642"/>
    <s v="6C"/>
    <n v="10.35"/>
  </r>
  <r>
    <x v="3"/>
    <s v="2"/>
    <d v="2026-04-29T00:00:00"/>
    <s v="80799"/>
    <s v="21320"/>
    <s v="DE"/>
    <s v="FR"/>
    <s v="106149"/>
    <s v="106149"/>
    <s v="999999"/>
    <s v="XT413883708TS"/>
    <s v="N"/>
    <s v="Transport"/>
    <s v="N"/>
    <s v="S"/>
    <s v="ZA"/>
    <n v="4.532"/>
    <s v="6C"/>
    <n v="9.69"/>
  </r>
  <r>
    <x v="3"/>
    <s v="2"/>
    <d v="2026-04-30T00:00:00"/>
    <s v="45279"/>
    <s v="21320"/>
    <s v="DE"/>
    <s v="FR"/>
    <s v="107360"/>
    <s v="107360"/>
    <s v="999999"/>
    <s v="XT413889776TS"/>
    <s v="N"/>
    <s v="Transport"/>
    <s v="N"/>
    <s v="S"/>
    <s v="ZA"/>
    <n v="1.373"/>
    <s v="6C"/>
    <n v="5.88"/>
  </r>
  <r>
    <x v="3"/>
    <s v="2"/>
    <d v="2026-04-30T00:00:00"/>
    <s v="64739"/>
    <s v="21320"/>
    <s v="DE"/>
    <s v="FR"/>
    <s v="106700"/>
    <s v="106700"/>
    <s v="999999"/>
    <s v="XT413890519TS"/>
    <s v="N"/>
    <s v="Transport"/>
    <s v="N"/>
    <s v="S"/>
    <s v="ZA"/>
    <n v="4.787"/>
    <s v="6C"/>
    <n v="9.69"/>
  </r>
  <r>
    <x v="3"/>
    <s v="2"/>
    <d v="2026-04-30T00:00:00"/>
    <s v="2900"/>
    <s v="21320"/>
    <s v="DK"/>
    <s v="FR"/>
    <s v="106542"/>
    <s v="106542"/>
    <s v="999999"/>
    <s v="XT413896542TS"/>
    <s v="N"/>
    <s v="Transport"/>
    <s v="N"/>
    <s v="S"/>
    <s v="ZA"/>
    <n v="4.799"/>
    <s v="6C"/>
    <n v="13.83"/>
  </r>
  <r>
    <x v="3"/>
    <s v="2"/>
    <d v="2026-04-30T00:00:00"/>
    <s v="64291"/>
    <s v="21320"/>
    <s v="DE"/>
    <s v="FR"/>
    <s v="106849"/>
    <s v="106849"/>
    <s v="999999"/>
    <s v="XT413900984TS"/>
    <s v="N"/>
    <s v="Transport"/>
    <s v="N"/>
    <s v="S"/>
    <s v="ZA"/>
    <n v="6.624"/>
    <s v="6C"/>
    <n v="11.01"/>
  </r>
  <r>
    <x v="3"/>
    <s v="2"/>
    <d v="2026-04-30T00:00:00"/>
    <s v="28041"/>
    <s v="21320"/>
    <s v="ES"/>
    <s v="FR"/>
    <s v="105391"/>
    <s v="105391"/>
    <s v="999999"/>
    <s v="XT413903654TS"/>
    <s v="N"/>
    <s v="Transport"/>
    <s v="N"/>
    <s v="S"/>
    <s v="ZA"/>
    <n v="1.176"/>
    <s v="6C"/>
    <n v="6.95"/>
  </r>
  <r>
    <x v="3"/>
    <s v="2"/>
    <d v="2026-04-30T00:00:00"/>
    <s v="03502"/>
    <s v="21320"/>
    <s v="ES"/>
    <s v="FR"/>
    <s v="105857"/>
    <s v="105857"/>
    <s v="999999"/>
    <s v="XT413903800TS"/>
    <s v="N"/>
    <s v="Transport"/>
    <s v="N"/>
    <s v="S"/>
    <s v="ZA"/>
    <n v="5.086"/>
    <s v="6C"/>
    <n v="11.42"/>
  </r>
  <r>
    <x v="3"/>
    <s v="2"/>
    <d v="2026-05-01T00:00:00"/>
    <s v="5700"/>
    <s v="21320"/>
    <s v="DK"/>
    <s v="FR"/>
    <s v="107271"/>
    <s v="107271"/>
    <s v="999999"/>
    <s v="XT413904650TS"/>
    <s v="N"/>
    <s v="Transport"/>
    <s v="N"/>
    <s v="S"/>
    <s v="ZA"/>
    <n v="4.678"/>
    <s v="6C"/>
    <n v="13.83"/>
  </r>
  <r>
    <x v="3"/>
    <s v="2"/>
    <d v="2026-05-01T00:00:00"/>
    <s v="64380"/>
    <s v="21320"/>
    <s v="DE"/>
    <s v="FR"/>
    <s v="106701"/>
    <s v="106701"/>
    <s v="999999"/>
    <s v="XT413905156TS"/>
    <s v="N"/>
    <s v="Transport"/>
    <s v="N"/>
    <s v="S"/>
    <s v="ZA"/>
    <n v="4.532"/>
    <s v="6C"/>
    <n v="9.69"/>
  </r>
  <r>
    <x v="3"/>
    <s v="2"/>
    <d v="2026-05-01T00:00:00"/>
    <s v="91096"/>
    <s v="21320"/>
    <s v="DE"/>
    <s v="FR"/>
    <s v="107205"/>
    <s v="107205"/>
    <s v="999999"/>
    <s v="XT413905315TS"/>
    <s v="N"/>
    <s v="Transport"/>
    <s v="N"/>
    <s v="S"/>
    <s v="ZA"/>
    <n v="2.117"/>
    <s v="6C"/>
    <n v="8.369999999999999"/>
  </r>
  <r>
    <x v="3"/>
    <s v="2"/>
    <d v="2026-05-01T00:00:00"/>
    <s v="33617"/>
    <s v="21320"/>
    <s v="DE"/>
    <s v="FR"/>
    <s v="106649"/>
    <s v="106649"/>
    <s v="999999"/>
    <s v="XT413908271TS"/>
    <s v="N"/>
    <s v="Transport"/>
    <s v="N"/>
    <s v="S"/>
    <s v="ZA"/>
    <n v="4.638"/>
    <s v="6C"/>
    <n v="9.69"/>
  </r>
  <r>
    <x v="3"/>
    <s v="2"/>
    <d v="2026-05-01T00:00:00"/>
    <s v="68526"/>
    <s v="21320"/>
    <s v="DE"/>
    <s v="FR"/>
    <s v="107112"/>
    <s v="107112"/>
    <s v="999999"/>
    <s v="XT413909325TS"/>
    <s v="N"/>
    <s v="Transport"/>
    <s v="N"/>
    <s v="S"/>
    <s v="ZA"/>
    <n v="1.786"/>
    <s v="6C"/>
    <n v="5.88"/>
  </r>
  <r>
    <x v="3"/>
    <s v="2"/>
    <d v="2026-05-01T00:00:00"/>
    <s v="68526"/>
    <s v="21320"/>
    <s v="DE"/>
    <s v="FR"/>
    <s v="106177"/>
    <s v="106177"/>
    <s v="999999"/>
    <s v="XT413909351TS"/>
    <s v="N"/>
    <s v="Transport"/>
    <s v="N"/>
    <s v="S"/>
    <s v="ZA"/>
    <n v="0.17"/>
    <s v="6C"/>
    <n v="5.33"/>
  </r>
  <r>
    <x v="3"/>
    <s v="2"/>
    <d v="2026-05-01T00:00:00"/>
    <s v="68526"/>
    <s v="21320"/>
    <s v="DE"/>
    <s v="FR"/>
    <s v="106165"/>
    <s v="106165"/>
    <s v="999999"/>
    <s v="XT413909396TS"/>
    <s v="N"/>
    <s v="Transport"/>
    <s v="N"/>
    <s v="S"/>
    <s v="ZA"/>
    <n v="0.96"/>
    <s v="6C"/>
    <n v="5.55"/>
  </r>
  <r>
    <x v="3"/>
    <s v="2"/>
    <d v="2026-05-01T00:00:00"/>
    <s v="14532"/>
    <s v="21320"/>
    <s v="DE"/>
    <s v="FR"/>
    <s v="106744"/>
    <s v="106744"/>
    <s v="999999"/>
    <s v="XT413910350TS"/>
    <s v="N"/>
    <s v="Transport"/>
    <s v="N"/>
    <s v="S"/>
    <s v="ZA"/>
    <n v="0.783"/>
    <s v="6C"/>
    <n v="5.55"/>
  </r>
  <r>
    <x v="3"/>
    <s v="2"/>
    <d v="2026-05-01T00:00:00"/>
    <s v="4143 LR"/>
    <s v="21320"/>
    <s v="NL"/>
    <s v="FR"/>
    <s v="107967"/>
    <s v="107967"/>
    <s v="999999"/>
    <s v="XT413910394TS"/>
    <s v="N"/>
    <s v="Transport"/>
    <s v="N"/>
    <s v="S"/>
    <s v="ZA"/>
    <n v="5.808"/>
    <s v="6C"/>
    <n v="10.35"/>
  </r>
  <r>
    <x v="3"/>
    <s v="2"/>
    <d v="2026-05-01T00:00:00"/>
    <s v="41379"/>
    <s v="21320"/>
    <s v="DE"/>
    <s v="FR"/>
    <s v="107472"/>
    <s v="107472"/>
    <s v="999999"/>
    <s v="XT413910451TS"/>
    <s v="N"/>
    <s v="Transport"/>
    <s v="N"/>
    <s v="S"/>
    <s v="ZA"/>
    <n v="4.678"/>
    <s v="6C"/>
    <n v="9.69"/>
  </r>
  <r>
    <x v="3"/>
    <s v="2"/>
    <d v="2026-05-01T00:00:00"/>
    <s v="30890"/>
    <s v="21320"/>
    <s v="DE"/>
    <s v="FR"/>
    <s v="107935"/>
    <s v="107935"/>
    <s v="999999"/>
    <s v="XT413910933TS"/>
    <s v="N"/>
    <s v="Transport"/>
    <s v="N"/>
    <s v="S"/>
    <s v="ZA"/>
    <n v="4.825"/>
    <s v="6C"/>
    <n v="9.69"/>
  </r>
  <r>
    <x v="3"/>
    <s v="2"/>
    <d v="2026-05-01T00:00:00"/>
    <s v="15230"/>
    <s v="21320"/>
    <s v="DE"/>
    <s v="FR"/>
    <s v="106069"/>
    <s v="106069"/>
    <s v="999999"/>
    <s v="XT413910955TS"/>
    <s v="N"/>
    <s v="Transport"/>
    <s v="N"/>
    <s v="S"/>
    <s v="ZA"/>
    <n v="4.365"/>
    <s v="6C"/>
    <n v="9.69"/>
  </r>
  <r>
    <x v="3"/>
    <s v="2"/>
    <d v="2026-05-01T00:00:00"/>
    <s v="71116"/>
    <s v="21320"/>
    <s v="DE"/>
    <s v="FR"/>
    <s v="106925"/>
    <s v="106925"/>
    <s v="999999"/>
    <s v="XT413911465TS"/>
    <s v="N"/>
    <s v="Transport"/>
    <s v="N"/>
    <s v="S"/>
    <s v="ZA"/>
    <n v="0.595"/>
    <s v="6C"/>
    <n v="5.55"/>
  </r>
  <r>
    <x v="3"/>
    <s v="2"/>
    <d v="2026-05-02T00:00:00"/>
    <s v="96179"/>
    <s v="21320"/>
    <s v="DE"/>
    <s v="FR"/>
    <s v="103237"/>
    <s v="103237"/>
    <s v="999999"/>
    <s v="XT413911925TS"/>
    <s v="N"/>
    <s v="Transport"/>
    <s v="N"/>
    <s v="S"/>
    <s v="ZA"/>
    <n v="4.787"/>
    <s v="6C"/>
    <n v="9.69"/>
  </r>
  <r>
    <x v="3"/>
    <s v="2"/>
    <d v="2026-05-02T00:00:00"/>
    <s v="38704"/>
    <s v="21320"/>
    <s v="DE"/>
    <s v="FR"/>
    <s v="107049"/>
    <s v="107049"/>
    <s v="999999"/>
    <s v="XT413912069TS"/>
    <s v="N"/>
    <s v="Transport"/>
    <s v="N"/>
    <s v="S"/>
    <s v="ZA"/>
    <n v="0.05"/>
    <s v="6C"/>
    <n v="5.33"/>
  </r>
  <r>
    <x v="3"/>
    <s v="2"/>
    <d v="2026-05-02T00:00:00"/>
    <s v="46519"/>
    <s v="21320"/>
    <s v="DE"/>
    <s v="FR"/>
    <s v="106770"/>
    <s v="106770"/>
    <s v="999999"/>
    <s v="XT413912435TS"/>
    <s v="N"/>
    <s v="Transport"/>
    <s v="N"/>
    <s v="S"/>
    <s v="ZA"/>
    <n v="4.678"/>
    <s v="6C"/>
    <n v="9.69"/>
  </r>
  <r>
    <x v="3"/>
    <s v="2"/>
    <d v="2026-05-02T00:00:00"/>
    <s v="46519"/>
    <s v="21320"/>
    <s v="DE"/>
    <s v="FR"/>
    <s v="106770"/>
    <s v="106770"/>
    <s v="999999"/>
    <s v="XT413912435TS"/>
    <s v="N"/>
    <s v="Supplement Etiquette Non Conforme"/>
    <s v="N"/>
    <m/>
    <s v="ZA"/>
    <n v="0"/>
    <s v="6C"/>
    <n v="2"/>
  </r>
  <r>
    <x v="3"/>
    <s v="2"/>
    <d v="2026-05-02T00:00:00"/>
    <s v="4813"/>
    <s v="21320"/>
    <s v="AT"/>
    <s v="FR"/>
    <s v="108336"/>
    <s v="108336"/>
    <s v="999999"/>
    <s v="XT413912554TS"/>
    <s v="N"/>
    <s v="Transport"/>
    <s v="N"/>
    <s v="S"/>
    <s v="ZA"/>
    <n v="0.5"/>
    <s v="6C"/>
    <n v="9.470000000000001"/>
  </r>
  <r>
    <x v="3"/>
    <s v="2"/>
    <d v="2026-05-02T00:00:00"/>
    <s v="65199"/>
    <s v="21320"/>
    <s v="DE"/>
    <s v="FR"/>
    <s v="107948"/>
    <s v="107948"/>
    <s v="999999"/>
    <s v="XT413912744TS"/>
    <s v="N"/>
    <s v="Transport"/>
    <s v="N"/>
    <s v="S"/>
    <s v="ZA"/>
    <n v="4.954"/>
    <s v="6C"/>
    <n v="9.69"/>
  </r>
  <r>
    <x v="3"/>
    <s v="2"/>
    <d v="2026-05-02T00:00:00"/>
    <s v="59075"/>
    <s v="21320"/>
    <s v="DE"/>
    <s v="FR"/>
    <s v="107443"/>
    <s v="107443"/>
    <s v="999999"/>
    <s v="XT413913356TS"/>
    <s v="N"/>
    <s v="Transport"/>
    <s v="N"/>
    <s v="S"/>
    <s v="ZA"/>
    <n v="4.787"/>
    <s v="6C"/>
    <n v="9.69"/>
  </r>
  <r>
    <x v="3"/>
    <s v="2"/>
    <d v="2026-05-02T00:00:00"/>
    <s v="85567"/>
    <s v="21320"/>
    <s v="DE"/>
    <s v="FR"/>
    <s v="106909"/>
    <s v="106909"/>
    <s v="999999"/>
    <s v="XT413913585TS"/>
    <s v="N"/>
    <s v="Transport"/>
    <s v="N"/>
    <s v="S"/>
    <s v="ZA"/>
    <n v="0.775"/>
    <s v="6C"/>
    <n v="5.55"/>
  </r>
  <r>
    <x v="3"/>
    <s v="2"/>
    <d v="2026-05-02T00:00:00"/>
    <s v="3500"/>
    <s v="21320"/>
    <s v="DK"/>
    <s v="FR"/>
    <s v="104726"/>
    <s v="104726"/>
    <s v="999999"/>
    <s v="XT413914833TS"/>
    <s v="N"/>
    <s v="Transport"/>
    <s v="N"/>
    <s v="S"/>
    <s v="ZA"/>
    <n v="4.799"/>
    <s v="6C"/>
    <n v="13.83"/>
  </r>
  <r>
    <x v="3"/>
    <s v="2"/>
    <d v="2026-05-02T00:00:00"/>
    <s v="50937"/>
    <s v="21320"/>
    <s v="DE"/>
    <s v="FR"/>
    <s v="106457"/>
    <s v="106457"/>
    <s v="999999"/>
    <s v="XT413915238TS"/>
    <s v="N"/>
    <s v="Transport"/>
    <s v="N"/>
    <s v="S"/>
    <s v="ZA"/>
    <n v="5.779"/>
    <s v="6C"/>
    <n v="10.35"/>
  </r>
  <r>
    <x v="3"/>
    <s v="2"/>
    <d v="2026-05-02T00:00:00"/>
    <s v="7475 BC"/>
    <s v="21320"/>
    <s v="NL"/>
    <s v="FR"/>
    <s v="106846"/>
    <s v="106846"/>
    <s v="999999"/>
    <s v="XT413915706TS"/>
    <s v="N"/>
    <s v="Transport"/>
    <s v="N"/>
    <s v="S"/>
    <s v="ZA"/>
    <n v="5.53"/>
    <s v="6C"/>
    <n v="10.35"/>
  </r>
  <r>
    <x v="3"/>
    <s v="2"/>
    <d v="2026-05-02T00:00:00"/>
    <s v="7475 BC"/>
    <s v="21320"/>
    <s v="NL"/>
    <s v="FR"/>
    <s v="107172"/>
    <s v="107172"/>
    <s v="999999"/>
    <s v="XT413915737TS"/>
    <s v="N"/>
    <s v="Transport"/>
    <s v="N"/>
    <s v="S"/>
    <s v="ZA"/>
    <n v="4.638"/>
    <s v="6C"/>
    <n v="9.69"/>
  </r>
  <r>
    <x v="3"/>
    <s v="2"/>
    <d v="2026-05-02T00:00:00"/>
    <s v="55257"/>
    <s v="21320"/>
    <s v="DE"/>
    <s v="FR"/>
    <s v="107478"/>
    <s v="107478"/>
    <s v="999999"/>
    <s v="XT413915913TS"/>
    <s v="N"/>
    <s v="Transport"/>
    <s v="N"/>
    <s v="S"/>
    <s v="ZA"/>
    <n v="4.638"/>
    <s v="6C"/>
    <n v="9.69"/>
  </r>
  <r>
    <x v="3"/>
    <s v="2"/>
    <d v="2026-05-02T00:00:00"/>
    <s v="426 69"/>
    <s v="21320"/>
    <s v="SE"/>
    <s v="FR"/>
    <s v="105871"/>
    <s v="105871"/>
    <s v="999999"/>
    <s v="XT413916105TS"/>
    <s v="N"/>
    <s v="Transport"/>
    <s v="N"/>
    <s v="S"/>
    <s v="ZA"/>
    <n v="4.743"/>
    <s v="6C"/>
    <n v="14.68"/>
  </r>
  <r>
    <x v="3"/>
    <s v="2"/>
    <d v="2026-05-02T00:00:00"/>
    <s v="53773"/>
    <s v="21320"/>
    <s v="DE"/>
    <s v="FR"/>
    <s v="107805"/>
    <s v="107805"/>
    <s v="999999"/>
    <s v="XT413916159TS"/>
    <s v="N"/>
    <s v="Transport"/>
    <s v="N"/>
    <s v="S"/>
    <s v="ZA"/>
    <n v="4.638"/>
    <s v="6C"/>
    <n v="9.69"/>
  </r>
  <r>
    <x v="3"/>
    <s v="2"/>
    <d v="2026-05-02T00:00:00"/>
    <s v="53773"/>
    <s v="21320"/>
    <s v="DE"/>
    <s v="FR"/>
    <s v="107805"/>
    <s v="107805"/>
    <s v="999999"/>
    <s v="XT413916159TS"/>
    <s v="N"/>
    <s v="Supplement Etiquette Non Conforme"/>
    <s v="N"/>
    <m/>
    <s v="ZA"/>
    <n v="0"/>
    <s v="6C"/>
    <n v="2"/>
  </r>
  <r>
    <x v="3"/>
    <s v="2"/>
    <d v="2026-05-02T00:00:00"/>
    <s v="14005"/>
    <s v="21320"/>
    <s v="ES"/>
    <s v="FR"/>
    <s v="105449"/>
    <s v="105449"/>
    <s v="999999"/>
    <s v="XT413916587TS"/>
    <s v="N"/>
    <s v="Transport"/>
    <s v="N"/>
    <s v="S"/>
    <s v="ZA"/>
    <n v="0.72"/>
    <s v="6C"/>
    <n v="6.62"/>
  </r>
  <r>
    <x v="3"/>
    <s v="2"/>
    <d v="2026-05-02T00:00:00"/>
    <s v="14005"/>
    <s v="21320"/>
    <s v="ES"/>
    <s v="FR"/>
    <s v="105195"/>
    <s v="105195"/>
    <s v="999999"/>
    <s v="XT413916613TS"/>
    <s v="N"/>
    <s v="Transport"/>
    <s v="N"/>
    <s v="S"/>
    <s v="ZA"/>
    <n v="0.03"/>
    <s v="6C"/>
    <n v="6.4"/>
  </r>
  <r>
    <x v="3"/>
    <s v="2"/>
    <d v="2026-05-02T00:00:00"/>
    <s v="86989"/>
    <s v="21320"/>
    <s v="DE"/>
    <s v="FR"/>
    <s v="106920"/>
    <s v="106920"/>
    <s v="999999"/>
    <s v="XT413916644TS"/>
    <s v="N"/>
    <s v="Transport"/>
    <s v="N"/>
    <s v="S"/>
    <s v="ZA"/>
    <n v="4.638"/>
    <s v="6C"/>
    <n v="9.69"/>
  </r>
  <r>
    <x v="3"/>
    <s v="2"/>
    <d v="2026-05-02T00:00:00"/>
    <s v="69251"/>
    <s v="21320"/>
    <s v="DE"/>
    <s v="FR"/>
    <s v="108018"/>
    <s v="108018"/>
    <s v="999999"/>
    <s v="XT413916975TS"/>
    <s v="N"/>
    <s v="Transport"/>
    <s v="N"/>
    <s v="S"/>
    <s v="ZA"/>
    <n v="4.266"/>
    <s v="6C"/>
    <n v="9.69"/>
  </r>
  <r>
    <x v="3"/>
    <s v="2"/>
    <d v="2026-05-02T00:00:00"/>
    <s v="2252 BE"/>
    <s v="21320"/>
    <s v="NL"/>
    <s v="FR"/>
    <s v="106079"/>
    <s v="106079"/>
    <s v="999999"/>
    <s v="XT413917021TS"/>
    <s v="N"/>
    <s v="Transport"/>
    <s v="N"/>
    <s v="S"/>
    <s v="ZA"/>
    <n v="4.799"/>
    <s v="6C"/>
    <n v="9.69"/>
  </r>
  <r>
    <x v="3"/>
    <s v="2"/>
    <d v="2026-05-02T00:00:00"/>
    <s v="83550"/>
    <s v="21320"/>
    <s v="DE"/>
    <s v="FR"/>
    <s v="105766"/>
    <s v="105766"/>
    <s v="999999"/>
    <s v="XT413917052TS"/>
    <s v="N"/>
    <s v="Transport"/>
    <s v="N"/>
    <s v="S"/>
    <s v="ZA"/>
    <n v="0.967"/>
    <s v="6C"/>
    <n v="5.55"/>
  </r>
  <r>
    <x v="3"/>
    <s v="2"/>
    <d v="2026-05-02T00:00:00"/>
    <s v="80469"/>
    <s v="21320"/>
    <s v="DE"/>
    <s v="FR"/>
    <s v="107420"/>
    <s v="107420"/>
    <s v="999999"/>
    <s v="XT413917199TS"/>
    <s v="N"/>
    <s v="Transport"/>
    <s v="N"/>
    <s v="S"/>
    <s v="ZA"/>
    <n v="4.963"/>
    <s v="6C"/>
    <n v="9.69"/>
  </r>
  <r>
    <x v="3"/>
    <s v="2"/>
    <d v="2026-05-02T00:00:00"/>
    <s v="4130"/>
    <s v="21320"/>
    <s v="BE"/>
    <s v="FR"/>
    <s v="108007"/>
    <s v="108007"/>
    <s v="999999"/>
    <s v="XT413917260TS"/>
    <s v="N"/>
    <s v="Transport"/>
    <s v="N"/>
    <s v="S"/>
    <s v="ZA"/>
    <n v="0.7"/>
    <s v="6C"/>
    <n v="4.95"/>
  </r>
  <r>
    <x v="3"/>
    <s v="2"/>
    <d v="2026-05-02T00:00:00"/>
    <s v="83550"/>
    <s v="21320"/>
    <s v="DE"/>
    <s v="FR"/>
    <s v="105974"/>
    <s v="105974"/>
    <s v="999999"/>
    <s v="XT413917401TS"/>
    <s v="N"/>
    <s v="Transport"/>
    <s v="N"/>
    <s v="S"/>
    <s v="ZA"/>
    <n v="2.842"/>
    <s v="6C"/>
    <n v="8.369999999999999"/>
  </r>
  <r>
    <x v="3"/>
    <s v="2"/>
    <d v="2026-05-02T00:00:00"/>
    <s v="83550"/>
    <s v="21320"/>
    <s v="DE"/>
    <s v="FR"/>
    <s v="106668"/>
    <s v="106668"/>
    <s v="999999"/>
    <s v="XT413917432TS"/>
    <s v="N"/>
    <s v="Transport"/>
    <s v="N"/>
    <s v="S"/>
    <s v="ZA"/>
    <n v="0.35"/>
    <s v="6C"/>
    <n v="5.33"/>
  </r>
  <r>
    <x v="3"/>
    <s v="2"/>
    <d v="2026-05-02T00:00:00"/>
    <s v="28035"/>
    <s v="21320"/>
    <s v="ES"/>
    <s v="FR"/>
    <s v="106512"/>
    <s v="106512"/>
    <s v="999999"/>
    <s v="XT413917959TS"/>
    <s v="N"/>
    <s v="Transport"/>
    <s v="N"/>
    <s v="S"/>
    <s v="ZA"/>
    <n v="0.1"/>
    <s v="6C"/>
    <n v="6.4"/>
  </r>
  <r>
    <x v="3"/>
    <s v="2"/>
    <d v="2026-05-02T00:00:00"/>
    <s v="2015 JJ"/>
    <s v="21320"/>
    <s v="NL"/>
    <s v="FR"/>
    <s v="108280"/>
    <s v="108280"/>
    <s v="999999"/>
    <s v="XT413917993TS"/>
    <s v="N"/>
    <s v="Transport"/>
    <s v="N"/>
    <s v="S"/>
    <s v="ZA"/>
    <n v="0.5"/>
    <s v="6C"/>
    <n v="5.33"/>
  </r>
  <r>
    <x v="3"/>
    <s v="2"/>
    <d v="2026-05-02T00:00:00"/>
    <s v="94239"/>
    <s v="21320"/>
    <s v="DE"/>
    <s v="FR"/>
    <s v="107906"/>
    <s v="107906"/>
    <s v="999999"/>
    <s v="XT413918000TS"/>
    <s v="N"/>
    <s v="Transport"/>
    <s v="N"/>
    <s v="S"/>
    <s v="ZA"/>
    <n v="5.632"/>
    <s v="6C"/>
    <n v="10.35"/>
  </r>
  <r>
    <x v="3"/>
    <s v="2"/>
    <d v="2026-05-02T00:00:00"/>
    <s v="94239"/>
    <s v="21320"/>
    <s v="DE"/>
    <s v="FR"/>
    <s v="107923"/>
    <s v="107923"/>
    <s v="999999"/>
    <s v="XT413918203TS"/>
    <s v="N"/>
    <s v="Transport"/>
    <s v="N"/>
    <s v="S"/>
    <s v="ZA"/>
    <n v="2.352"/>
    <s v="6C"/>
    <n v="8.369999999999999"/>
  </r>
  <r>
    <x v="3"/>
    <s v="2"/>
    <d v="2026-05-02T00:00:00"/>
    <s v="65462"/>
    <s v="21320"/>
    <s v="DE"/>
    <s v="FR"/>
    <s v="103878"/>
    <s v="103878"/>
    <s v="999999"/>
    <s v="XT413918375TS"/>
    <s v="N"/>
    <s v="Transport"/>
    <s v="N"/>
    <s v="S"/>
    <s v="ZA"/>
    <n v="4.937"/>
    <s v="6C"/>
    <n v="9.69"/>
  </r>
  <r>
    <x v="3"/>
    <s v="2"/>
    <d v="2026-05-02T00:00:00"/>
    <s v="47533"/>
    <s v="21320"/>
    <s v="DE"/>
    <s v="FR"/>
    <s v="106187"/>
    <s v="106187"/>
    <s v="999999"/>
    <s v="XT413918472TS"/>
    <s v="N"/>
    <s v="Transport"/>
    <s v="N"/>
    <s v="S"/>
    <s v="ZA"/>
    <n v="2.016"/>
    <s v="6C"/>
    <n v="8.369999999999999"/>
  </r>
  <r>
    <x v="3"/>
    <s v="2"/>
    <d v="2026-05-02T00:00:00"/>
    <s v="72072"/>
    <s v="21320"/>
    <s v="DE"/>
    <s v="FR"/>
    <s v="106907"/>
    <s v="106907"/>
    <s v="999999"/>
    <s v="XT413918659TS"/>
    <s v="N"/>
    <s v="Transport"/>
    <s v="N"/>
    <s v="S"/>
    <s v="ZA"/>
    <n v="0.8100000000000001"/>
    <s v="6C"/>
    <n v="5.55"/>
  </r>
  <r>
    <x v="3"/>
    <s v="2"/>
    <d v="2026-05-02T00:00:00"/>
    <s v="72072"/>
    <s v="21320"/>
    <s v="DE"/>
    <s v="FR"/>
    <s v="104786"/>
    <s v="104786"/>
    <s v="999999"/>
    <s v="XT413918821TS"/>
    <s v="N"/>
    <s v="Transport"/>
    <s v="N"/>
    <s v="S"/>
    <s v="ZA"/>
    <n v="0.614"/>
    <s v="6C"/>
    <n v="5.55"/>
  </r>
  <r>
    <x v="3"/>
    <s v="2"/>
    <d v="2026-05-02T00:00:00"/>
    <s v="21629"/>
    <s v="21320"/>
    <s v="DE"/>
    <s v="FR"/>
    <s v="106869"/>
    <s v="106869"/>
    <s v="999999"/>
    <s v="XT413918937TS"/>
    <s v="N"/>
    <s v="Transport"/>
    <s v="N"/>
    <s v="S"/>
    <s v="ZA"/>
    <n v="4.532"/>
    <s v="6C"/>
    <n v="9.69"/>
  </r>
  <r>
    <x v="3"/>
    <s v="2"/>
    <d v="2026-05-02T00:00:00"/>
    <s v="31228"/>
    <s v="21320"/>
    <s v="DE"/>
    <s v="FR"/>
    <s v="107721"/>
    <s v="107721"/>
    <s v="999999"/>
    <s v="XT413920927TS"/>
    <s v="N"/>
    <s v="Transport"/>
    <s v="N"/>
    <s v="S"/>
    <s v="ZA"/>
    <n v="4.532"/>
    <s v="6C"/>
    <n v="9.69"/>
  </r>
  <r>
    <x v="3"/>
    <s v="2"/>
    <d v="2026-05-03T00:00:00"/>
    <s v="67227"/>
    <s v="21320"/>
    <s v="DE"/>
    <s v="FR"/>
    <s v="107934"/>
    <s v="107934"/>
    <s v="999999"/>
    <s v="XT413922622TS"/>
    <s v="N"/>
    <s v="Transport"/>
    <s v="N"/>
    <s v="S"/>
    <s v="ZA"/>
    <n v="0.365"/>
    <s v="6C"/>
    <n v="5.33"/>
  </r>
  <r>
    <x v="3"/>
    <s v="2"/>
    <d v="2026-05-03T00:00:00"/>
    <s v="66606"/>
    <s v="21320"/>
    <s v="DE"/>
    <s v="FR"/>
    <s v="107292"/>
    <s v="107292"/>
    <s v="999999"/>
    <s v="XT413925399TS"/>
    <s v="N"/>
    <s v="Transport"/>
    <s v="N"/>
    <s v="S"/>
    <s v="ZA"/>
    <n v="3.226"/>
    <s v="6C"/>
    <n v="9.029999999999999"/>
  </r>
  <r>
    <x v="3"/>
    <s v="2"/>
    <d v="2026-05-03T00:00:00"/>
    <s v="08339"/>
    <s v="21320"/>
    <s v="ES"/>
    <s v="FR"/>
    <s v="105653"/>
    <s v="105653"/>
    <s v="999999"/>
    <s v="XT413926859TS"/>
    <s v="N"/>
    <s v="Transport"/>
    <s v="N"/>
    <s v="S"/>
    <s v="ZA"/>
    <n v="0.713"/>
    <s v="6C"/>
    <n v="6.62"/>
  </r>
  <r>
    <x v="3"/>
    <s v="2"/>
    <d v="2026-05-03T00:00:00"/>
    <s v="70188"/>
    <s v="21320"/>
    <s v="DE"/>
    <s v="FR"/>
    <s v="106510"/>
    <s v="106510"/>
    <s v="999999"/>
    <s v="XT413926920TS"/>
    <s v="N"/>
    <s v="Transport"/>
    <s v="N"/>
    <s v="S"/>
    <s v="ZA"/>
    <n v="4.638"/>
    <s v="6C"/>
    <n v="9.69"/>
  </r>
  <r>
    <x v="3"/>
    <s v="2"/>
    <d v="2026-05-03T00:00:00"/>
    <s v="10713"/>
    <s v="21320"/>
    <s v="DE"/>
    <s v="FR"/>
    <s v="104913"/>
    <s v="104913"/>
    <s v="999999"/>
    <s v="XT413927085TS"/>
    <s v="N"/>
    <s v="Transport"/>
    <s v="N"/>
    <s v="S"/>
    <s v="ZA"/>
    <n v="4.787"/>
    <s v="6C"/>
    <n v="9.69"/>
  </r>
  <r>
    <x v="3"/>
    <s v="2"/>
    <d v="2026-05-03T00:00:00"/>
    <s v="33161"/>
    <s v="21320"/>
    <s v="DE"/>
    <s v="FR"/>
    <s v="108278"/>
    <s v="108278"/>
    <s v="999999"/>
    <s v="XT413927545TS"/>
    <s v="N"/>
    <s v="Transport"/>
    <s v="N"/>
    <s v="S"/>
    <s v="ZA"/>
    <n v="4.937"/>
    <s v="6C"/>
    <n v="9.69"/>
  </r>
  <r>
    <x v="3"/>
    <s v="2"/>
    <d v="2026-05-03T00:00:00"/>
    <s v="2500"/>
    <s v="21320"/>
    <s v="DK"/>
    <s v="FR"/>
    <s v="106191"/>
    <s v="106191"/>
    <s v="999999"/>
    <s v="XT413927718TS"/>
    <s v="N"/>
    <s v="Transport"/>
    <s v="N"/>
    <s v="S"/>
    <s v="ZA"/>
    <n v="0.1"/>
    <s v="6C"/>
    <n v="9.470000000000001"/>
  </r>
  <r>
    <x v="3"/>
    <s v="2"/>
    <d v="2026-05-03T00:00:00"/>
    <s v="28007"/>
    <s v="21320"/>
    <s v="ES"/>
    <s v="FR"/>
    <s v="105675"/>
    <s v="105675"/>
    <s v="999999"/>
    <s v="XT413929356TS"/>
    <s v="N"/>
    <s v="Transport"/>
    <s v="N"/>
    <s v="S"/>
    <s v="ZA"/>
    <n v="0.984"/>
    <s v="6C"/>
    <n v="6.62"/>
  </r>
  <r>
    <x v="3"/>
    <s v="2"/>
    <d v="2026-05-03T00:00:00"/>
    <s v="3703 BG"/>
    <s v="21320"/>
    <s v="NL"/>
    <s v="FR"/>
    <s v="106339"/>
    <s v="106339"/>
    <s v="999999"/>
    <s v="XT413930345TS"/>
    <s v="N"/>
    <s v="Transport"/>
    <s v="N"/>
    <s v="S"/>
    <s v="ZA"/>
    <n v="2.112"/>
    <s v="6C"/>
    <n v="8.369999999999999"/>
  </r>
  <r>
    <x v="3"/>
    <s v="2"/>
    <d v="2026-05-03T00:00:00"/>
    <s v="1220"/>
    <s v="21320"/>
    <s v="AT"/>
    <s v="FR"/>
    <s v="107228"/>
    <s v="107228"/>
    <s v="999999"/>
    <s v="XT413930898TS"/>
    <s v="N"/>
    <s v="Transport"/>
    <s v="N"/>
    <s v="S"/>
    <s v="ZA"/>
    <n v="4.825"/>
    <s v="6C"/>
    <n v="13.83"/>
  </r>
  <r>
    <x v="3"/>
    <s v="2"/>
    <d v="2026-05-03T00:00:00"/>
    <s v="2342 BM"/>
    <s v="21320"/>
    <s v="NL"/>
    <s v="FR"/>
    <s v="108006"/>
    <s v="108006"/>
    <s v="999999"/>
    <s v="XT413931235TS"/>
    <s v="N"/>
    <s v="Transport"/>
    <s v="N"/>
    <s v="S"/>
    <s v="ZA"/>
    <n v="1.28"/>
    <s v="6C"/>
    <n v="5.88"/>
  </r>
  <r>
    <x v="3"/>
    <s v="2"/>
    <d v="2026-05-03T00:00:00"/>
    <s v="93057"/>
    <s v="21320"/>
    <s v="DE"/>
    <s v="FR"/>
    <s v="107737"/>
    <s v="107737"/>
    <s v="999999"/>
    <s v="XT413932094TS"/>
    <s v="N"/>
    <s v="Transport"/>
    <s v="N"/>
    <s v="S"/>
    <s v="ZA"/>
    <n v="3.456"/>
    <s v="6C"/>
    <n v="9.029999999999999"/>
  </r>
  <r>
    <x v="3"/>
    <s v="2"/>
    <d v="2026-05-03T00:00:00"/>
    <s v="59329"/>
    <s v="21320"/>
    <s v="DE"/>
    <s v="FR"/>
    <s v="106761"/>
    <s v="106761"/>
    <s v="999999"/>
    <s v="XT413932298TS"/>
    <s v="N"/>
    <s v="Transport"/>
    <s v="N"/>
    <s v="S"/>
    <s v="ZA"/>
    <n v="0.9409999999999999"/>
    <s v="6C"/>
    <n v="5.55"/>
  </r>
  <r>
    <x v="3"/>
    <s v="2"/>
    <d v="2026-05-03T00:00:00"/>
    <s v="83329"/>
    <s v="21320"/>
    <s v="DE"/>
    <s v="FR"/>
    <s v="107251"/>
    <s v="107251"/>
    <s v="999999"/>
    <s v="XT413932514TS"/>
    <s v="N"/>
    <s v="Transport"/>
    <s v="N"/>
    <s v="S"/>
    <s v="ZA"/>
    <n v="0.25"/>
    <s v="6C"/>
    <n v="5.33"/>
  </r>
  <r>
    <x v="3"/>
    <s v="2"/>
    <d v="2026-05-03T00:00:00"/>
    <s v="28935"/>
    <s v="21320"/>
    <s v="ES"/>
    <s v="FR"/>
    <s v="103616"/>
    <s v="103616"/>
    <s v="999999"/>
    <s v="XT413932655TS"/>
    <s v="N"/>
    <s v="Transport"/>
    <s v="N"/>
    <s v="S"/>
    <s v="ZA"/>
    <n v="0.14"/>
    <s v="6C"/>
    <n v="6.4"/>
  </r>
  <r>
    <x v="3"/>
    <s v="2"/>
    <d v="2026-05-03T00:00:00"/>
    <s v="28003"/>
    <s v="21320"/>
    <s v="ES"/>
    <s v="FR"/>
    <s v="105111"/>
    <s v="105111"/>
    <s v="999999"/>
    <s v="XT413932735TS"/>
    <s v="N"/>
    <s v="Transport"/>
    <s v="N"/>
    <s v="S"/>
    <s v="ZA"/>
    <n v="0.24"/>
    <s v="6C"/>
    <n v="6.4"/>
  </r>
  <r>
    <x v="3"/>
    <s v="2"/>
    <d v="2026-05-03T00:00:00"/>
    <s v="664 92"/>
    <s v="21320"/>
    <s v="SE"/>
    <s v="FR"/>
    <s v="106087"/>
    <s v="106087"/>
    <s v="999999"/>
    <s v="XT413933015TS"/>
    <s v="N"/>
    <s v="Transport"/>
    <s v="N"/>
    <s v="S"/>
    <s v="ZA"/>
    <n v="1.776"/>
    <s v="6C"/>
    <n v="10.87"/>
  </r>
  <r>
    <x v="3"/>
    <s v="2"/>
    <d v="2026-05-03T00:00:00"/>
    <s v="76185"/>
    <s v="21320"/>
    <s v="DE"/>
    <s v="FR"/>
    <s v="107540"/>
    <s v="107540"/>
    <s v="999999"/>
    <s v="XT413933055TS"/>
    <s v="N"/>
    <s v="Transport"/>
    <s v="N"/>
    <s v="S"/>
    <s v="ZA"/>
    <n v="4.896"/>
    <s v="6C"/>
    <n v="9.69"/>
  </r>
  <r>
    <x v="3"/>
    <s v="2"/>
    <d v="2026-05-03T00:00:00"/>
    <s v="14467"/>
    <s v="21320"/>
    <s v="DE"/>
    <s v="FR"/>
    <s v="107581"/>
    <s v="107581"/>
    <s v="999999"/>
    <s v="XT413933510TS"/>
    <s v="N"/>
    <s v="Transport"/>
    <s v="N"/>
    <s v="S"/>
    <s v="ZA"/>
    <n v="1.229"/>
    <s v="6C"/>
    <n v="5.88"/>
  </r>
  <r>
    <x v="3"/>
    <s v="2"/>
    <d v="2026-05-03T00:00:00"/>
    <s v="14467"/>
    <s v="21320"/>
    <s v="DE"/>
    <s v="FR"/>
    <s v="107581"/>
    <s v="107581"/>
    <s v="999999"/>
    <s v="XT413933510TS"/>
    <s v="N"/>
    <s v="Supplement Etiquette Non Conforme"/>
    <s v="N"/>
    <m/>
    <s v="ZA"/>
    <n v="0"/>
    <s v="6C"/>
    <n v="2"/>
  </r>
  <r>
    <x v="3"/>
    <s v="2"/>
    <d v="2026-05-03T00:00:00"/>
    <s v="68165"/>
    <s v="21320"/>
    <s v="DE"/>
    <s v="FR"/>
    <s v="106678"/>
    <s v="106678"/>
    <s v="999999"/>
    <s v="XT413933775TS"/>
    <s v="N"/>
    <s v="Transport"/>
    <s v="N"/>
    <s v="S"/>
    <s v="ZA"/>
    <n v="5.768"/>
    <s v="6C"/>
    <n v="10.35"/>
  </r>
  <r>
    <x v="3"/>
    <s v="2"/>
    <d v="2026-05-03T00:00:00"/>
    <s v="68165"/>
    <s v="21320"/>
    <s v="DE"/>
    <s v="FR"/>
    <s v="106678"/>
    <s v="106678"/>
    <s v="999999"/>
    <s v="XT413933775TS"/>
    <s v="N"/>
    <s v="Supplement Etiquette Non Conforme"/>
    <s v="N"/>
    <m/>
    <s v="ZA"/>
    <n v="0"/>
    <s v="6C"/>
    <n v="2"/>
  </r>
  <r>
    <x v="3"/>
    <s v="2"/>
    <d v="2026-05-03T00:00:00"/>
    <s v="73230"/>
    <s v="21320"/>
    <s v="DE"/>
    <s v="FR"/>
    <s v="106122"/>
    <s v="106122"/>
    <s v="999999"/>
    <s v="XT413935303TS"/>
    <s v="N"/>
    <s v="Transport"/>
    <s v="N"/>
    <s v="S"/>
    <s v="ZA"/>
    <n v="1.037"/>
    <s v="6C"/>
    <n v="5.88"/>
  </r>
  <r>
    <x v="3"/>
    <s v="2"/>
    <d v="2026-05-03T00:00:00"/>
    <s v="96114"/>
    <s v="21320"/>
    <s v="DE"/>
    <s v="FR"/>
    <s v="107302"/>
    <s v="107302"/>
    <s v="999999"/>
    <s v="XT413935453TS"/>
    <s v="N"/>
    <s v="Transport"/>
    <s v="N"/>
    <s v="S"/>
    <s v="ZA"/>
    <n v="11.52"/>
    <s v="6C"/>
    <n v="14.31"/>
  </r>
  <r>
    <x v="3"/>
    <s v="2"/>
    <d v="2026-05-04T00:00:00"/>
    <s v="82211"/>
    <s v="21320"/>
    <s v="DE"/>
    <s v="FR"/>
    <s v="106219"/>
    <s v="106219"/>
    <s v="999999"/>
    <s v="XT413941516TS"/>
    <s v="N"/>
    <s v="Transport"/>
    <s v="N"/>
    <s v="S"/>
    <s v="ZA"/>
    <n v="1.459"/>
    <s v="6C"/>
    <n v="5.88"/>
  </r>
  <r>
    <x v="3"/>
    <s v="2"/>
    <d v="2026-05-04T00:00:00"/>
    <s v="23611"/>
    <s v="21320"/>
    <s v="DE"/>
    <s v="FR"/>
    <s v="108067"/>
    <s v="108067"/>
    <s v="999999"/>
    <s v="XT413943097TS"/>
    <s v="N"/>
    <s v="Transport"/>
    <s v="N"/>
    <s v="S"/>
    <s v="ZA"/>
    <n v="4.799"/>
    <s v="6C"/>
    <n v="9.69"/>
  </r>
  <r>
    <x v="3"/>
    <s v="2"/>
    <d v="2026-05-04T00:00:00"/>
    <s v="50171"/>
    <s v="21320"/>
    <s v="DE"/>
    <s v="FR"/>
    <s v="107489"/>
    <s v="107489"/>
    <s v="999999"/>
    <s v="XT413943242TS"/>
    <s v="N"/>
    <s v="Transport"/>
    <s v="N"/>
    <s v="S"/>
    <s v="ZA"/>
    <n v="4.787"/>
    <s v="6C"/>
    <n v="9.69"/>
  </r>
  <r>
    <x v="3"/>
    <s v="2"/>
    <d v="2026-05-04T00:00:00"/>
    <s v="29790"/>
    <s v="21320"/>
    <s v="ES"/>
    <s v="FR"/>
    <s v="105273"/>
    <s v="105273"/>
    <s v="999999"/>
    <s v="XT413943928TS"/>
    <s v="N"/>
    <s v="Transport"/>
    <s v="N"/>
    <s v="S"/>
    <s v="ZA"/>
    <n v="5.414"/>
    <s v="6C"/>
    <n v="11.42"/>
  </r>
  <r>
    <x v="3"/>
    <s v="2"/>
    <d v="2026-05-04T00:00:00"/>
    <s v="269 35"/>
    <s v="21320"/>
    <s v="SE"/>
    <s v="FR"/>
    <s v="103803"/>
    <s v="103803"/>
    <s v="999999"/>
    <s v="XT413944628TS"/>
    <s v="N"/>
    <s v="Transport"/>
    <s v="N"/>
    <s v="S"/>
    <s v="ZA"/>
    <n v="6.33"/>
    <s v="6C"/>
    <n v="16"/>
  </r>
  <r>
    <x v="3"/>
    <s v="2"/>
    <d v="2026-05-04T00:00:00"/>
    <s v="28329"/>
    <s v="21320"/>
    <s v="DE"/>
    <s v="FR"/>
    <s v="107501"/>
    <s v="107501"/>
    <s v="999999"/>
    <s v="XT413945889TS"/>
    <s v="N"/>
    <s v="Transport"/>
    <s v="N"/>
    <s v="S"/>
    <s v="ZA"/>
    <n v="4.678"/>
    <s v="6C"/>
    <n v="9.69"/>
  </r>
  <r>
    <x v="3"/>
    <s v="2"/>
    <d v="2026-05-04T00:00:00"/>
    <s v="83355"/>
    <s v="21320"/>
    <s v="DE"/>
    <s v="FR"/>
    <s v="106757"/>
    <s v="106757"/>
    <s v="999999"/>
    <s v="XT413951371TS"/>
    <s v="N"/>
    <s v="Transport"/>
    <s v="N"/>
    <s v="S"/>
    <s v="ZA"/>
    <n v="5.508"/>
    <s v="6C"/>
    <n v="10.35"/>
  </r>
  <r>
    <x v="3"/>
    <s v="2"/>
    <d v="2026-05-04T00:00:00"/>
    <s v="37213"/>
    <s v="21320"/>
    <s v="DE"/>
    <s v="FR"/>
    <s v="108078"/>
    <s v="108078"/>
    <s v="999999"/>
    <s v="XT413951779TS"/>
    <s v="N"/>
    <s v="Transport"/>
    <s v="N"/>
    <s v="S"/>
    <s v="ZA"/>
    <n v="1.584"/>
    <s v="6C"/>
    <n v="5.88"/>
  </r>
  <r>
    <x v="3"/>
    <s v="2"/>
    <d v="2026-05-04T00:00:00"/>
    <s v="2820"/>
    <s v="21320"/>
    <s v="DK"/>
    <s v="FR"/>
    <s v="104378"/>
    <s v="104378"/>
    <s v="999999"/>
    <s v="XT413953236TS"/>
    <s v="N"/>
    <s v="Transport"/>
    <s v="N"/>
    <s v="S"/>
    <s v="ZA"/>
    <n v="3.326"/>
    <s v="6C"/>
    <n v="13.17"/>
  </r>
  <r>
    <x v="3"/>
    <s v="2"/>
    <d v="2026-05-04T00:00:00"/>
    <s v="63853"/>
    <s v="21320"/>
    <s v="DE"/>
    <s v="FR"/>
    <s v="105334"/>
    <s v="105334"/>
    <s v="999999"/>
    <s v="XT413953655TS"/>
    <s v="N"/>
    <s v="Transport"/>
    <s v="N"/>
    <s v="S"/>
    <s v="ZA"/>
    <n v="4.266"/>
    <s v="6C"/>
    <n v="9.69"/>
  </r>
  <r>
    <x v="3"/>
    <s v="2"/>
    <d v="2026-05-04T00:00:00"/>
    <s v="92280"/>
    <s v="21320"/>
    <s v="DE"/>
    <s v="FR"/>
    <s v="107928"/>
    <s v="107928"/>
    <s v="999999"/>
    <s v="XT413954069TS"/>
    <s v="N"/>
    <s v="Transport"/>
    <s v="N"/>
    <s v="S"/>
    <s v="ZA"/>
    <n v="1.264"/>
    <s v="6C"/>
    <n v="5.88"/>
  </r>
  <r>
    <x v="3"/>
    <s v="2"/>
    <d v="2026-05-04T00:00:00"/>
    <s v="44575"/>
    <s v="21320"/>
    <s v="DE"/>
    <s v="FR"/>
    <s v="106349"/>
    <s v="106349"/>
    <s v="999999"/>
    <s v="XT413954829TS"/>
    <s v="N"/>
    <s v="Transport"/>
    <s v="N"/>
    <s v="S"/>
    <s v="ZA"/>
    <n v="4.532"/>
    <s v="6C"/>
    <n v="9.69"/>
  </r>
  <r>
    <x v="3"/>
    <s v="2"/>
    <d v="2026-05-04T00:00:00"/>
    <s v="14469"/>
    <s v="21320"/>
    <s v="DE"/>
    <s v="FR"/>
    <s v="104168"/>
    <s v="104168"/>
    <s v="999999"/>
    <s v="XT413954934TS"/>
    <s v="N"/>
    <s v="Transport"/>
    <s v="N"/>
    <s v="S"/>
    <s v="ZA"/>
    <n v="1.24"/>
    <s v="6C"/>
    <n v="5.88"/>
  </r>
  <r>
    <x v="3"/>
    <s v="2"/>
    <d v="2026-05-04T00:00:00"/>
    <s v="131 40"/>
    <s v="21320"/>
    <s v="SE"/>
    <s v="FR"/>
    <s v="105637"/>
    <s v="105637"/>
    <s v="999999"/>
    <s v="XT413956042TS"/>
    <s v="N"/>
    <s v="Transport"/>
    <s v="N"/>
    <s v="S"/>
    <s v="ZA"/>
    <n v="1.944"/>
    <s v="6C"/>
    <n v="10.87"/>
  </r>
  <r>
    <x v="3"/>
    <s v="2"/>
    <d v="2026-05-04T00:00:00"/>
    <s v="67098"/>
    <s v="21320"/>
    <s v="DE"/>
    <s v="FR"/>
    <s v="107392"/>
    <s v="107392"/>
    <s v="999999"/>
    <s v="XT413959225TS"/>
    <s v="N"/>
    <s v="Transport"/>
    <s v="N"/>
    <s v="S"/>
    <s v="ZA"/>
    <n v="6.9"/>
    <s v="6C"/>
    <n v="11.01"/>
  </r>
  <r>
    <x v="3"/>
    <s v="2"/>
    <d v="2026-05-04T00:00:00"/>
    <s v="82024"/>
    <s v="21320"/>
    <s v="DE"/>
    <s v="FR"/>
    <s v="108206"/>
    <s v="108206"/>
    <s v="999999"/>
    <s v="XT413959361TS"/>
    <s v="N"/>
    <s v="Transport"/>
    <s v="N"/>
    <s v="S"/>
    <s v="ZA"/>
    <n v="1.056"/>
    <s v="6C"/>
    <n v="5.88"/>
  </r>
  <r>
    <x v="3"/>
    <s v="2"/>
    <d v="2026-05-04T00:00:00"/>
    <s v="79774"/>
    <s v="21320"/>
    <s v="DE"/>
    <s v="FR"/>
    <s v="105307"/>
    <s v="105307"/>
    <s v="999999"/>
    <s v="XT413963587TS"/>
    <s v="N"/>
    <s v="Transport"/>
    <s v="N"/>
    <s v="S"/>
    <s v="ZA"/>
    <n v="5.642"/>
    <s v="6C"/>
    <n v="10.35"/>
  </r>
  <r>
    <x v="3"/>
    <s v="2"/>
    <d v="2026-05-04T00:00:00"/>
    <s v="46200"/>
    <s v="21320"/>
    <s v="ES"/>
    <s v="FR"/>
    <s v="106688"/>
    <s v="106688"/>
    <s v="999999"/>
    <s v="XT413964260TS"/>
    <s v="N"/>
    <s v="Transport"/>
    <s v="N"/>
    <s v="S"/>
    <s v="ZA"/>
    <n v="0.3"/>
    <s v="6C"/>
    <n v="6.4"/>
  </r>
  <r>
    <x v="3"/>
    <s v="2"/>
    <d v="2026-05-04T00:00:00"/>
    <s v="72762"/>
    <s v="21320"/>
    <s v="DE"/>
    <s v="FR"/>
    <s v="107751"/>
    <s v="107751"/>
    <s v="999999"/>
    <s v="XT413964976TS"/>
    <s v="N"/>
    <s v="Transport"/>
    <s v="N"/>
    <s v="S"/>
    <s v="ZA"/>
    <n v="4.464"/>
    <s v="6C"/>
    <n v="9.69"/>
  </r>
  <r>
    <x v="3"/>
    <s v="2"/>
    <d v="2026-05-04T00:00:00"/>
    <s v="1160"/>
    <s v="21320"/>
    <s v="AT"/>
    <s v="FR"/>
    <s v="104274"/>
    <s v="104274"/>
    <s v="999999"/>
    <s v="XT413966331TS"/>
    <s v="N"/>
    <s v="Transport"/>
    <s v="N"/>
    <s v="S"/>
    <s v="ZA"/>
    <n v="4.532"/>
    <s v="6C"/>
    <n v="13.83"/>
  </r>
  <r>
    <x v="3"/>
    <s v="2"/>
    <d v="2026-05-04T00:00:00"/>
    <s v="2283"/>
    <s v="21320"/>
    <s v="AT"/>
    <s v="FR"/>
    <s v="105175"/>
    <s v="105175"/>
    <s v="999999"/>
    <s v="XT413969355TS"/>
    <s v="N"/>
    <s v="Transport"/>
    <s v="N"/>
    <s v="S"/>
    <s v="ZA"/>
    <n v="4.532"/>
    <s v="6C"/>
    <n v="13.83"/>
  </r>
  <r>
    <x v="3"/>
    <s v="2"/>
    <d v="2026-05-05T00:00:00"/>
    <s v="131 52"/>
    <s v="21320"/>
    <s v="SE"/>
    <s v="FR"/>
    <s v="107116"/>
    <s v="107116"/>
    <s v="999999"/>
    <s v="XT413973200TS"/>
    <s v="N"/>
    <s v="Transport"/>
    <s v="N"/>
    <s v="S"/>
    <s v="ZA"/>
    <n v="0.986"/>
    <s v="6C"/>
    <n v="10.54"/>
  </r>
  <r>
    <x v="3"/>
    <s v="2"/>
    <d v="2026-05-05T00:00:00"/>
    <s v="2680"/>
    <s v="21320"/>
    <s v="DK"/>
    <s v="FR"/>
    <s v="106321"/>
    <s v="106321"/>
    <s v="999999"/>
    <s v="XT413974721TS"/>
    <s v="N"/>
    <s v="Transport"/>
    <s v="N"/>
    <s v="S"/>
    <s v="ZA"/>
    <n v="1.094"/>
    <s v="6C"/>
    <n v="10.02"/>
  </r>
  <r>
    <x v="3"/>
    <s v="2"/>
    <d v="2026-05-05T00:00:00"/>
    <s v="3037 ED"/>
    <s v="21320"/>
    <s v="NL"/>
    <s v="FR"/>
    <s v="102823"/>
    <s v="102823"/>
    <s v="999999"/>
    <s v="XT413975801TS"/>
    <s v="N"/>
    <s v="Transport"/>
    <s v="N"/>
    <s v="S"/>
    <s v="ZA"/>
    <n v="6.653"/>
    <s v="6C"/>
    <n v="11.01"/>
  </r>
  <r>
    <x v="3"/>
    <s v="2"/>
    <d v="2026-05-05T00:00:00"/>
    <s v="3994 ZP"/>
    <s v="21320"/>
    <s v="NL"/>
    <s v="FR"/>
    <s v="95518"/>
    <s v="95518"/>
    <s v="999999"/>
    <s v="XT413977626TS"/>
    <s v="N"/>
    <s v="Transport"/>
    <s v="N"/>
    <s v="S"/>
    <s v="ZA"/>
    <n v="0.13"/>
    <s v="6C"/>
    <n v="5.33"/>
  </r>
  <r>
    <x v="3"/>
    <s v="2"/>
    <d v="2026-05-05T00:00:00"/>
    <s v="1791 DG"/>
    <s v="21320"/>
    <s v="NL"/>
    <s v="FR"/>
    <s v="106800"/>
    <s v="106800"/>
    <s v="999999"/>
    <s v="XT413977762TS"/>
    <s v="N"/>
    <s v="Transport"/>
    <s v="N"/>
    <s v="S"/>
    <s v="ZA"/>
    <n v="0.538"/>
    <s v="6C"/>
    <n v="5.55"/>
  </r>
  <r>
    <x v="3"/>
    <s v="2"/>
    <d v="2026-05-05T00:00:00"/>
    <s v="81377"/>
    <s v="21320"/>
    <s v="DE"/>
    <s v="FR"/>
    <s v="106724"/>
    <s v="106724"/>
    <s v="999999"/>
    <s v="XT413978272TS"/>
    <s v="N"/>
    <s v="Transport"/>
    <s v="N"/>
    <s v="S"/>
    <s v="ZA"/>
    <n v="5.904"/>
    <s v="6C"/>
    <n v="10.35"/>
  </r>
  <r>
    <x v="3"/>
    <s v="2"/>
    <d v="2026-05-05T00:00:00"/>
    <s v="45257"/>
    <s v="21320"/>
    <s v="DE"/>
    <s v="FR"/>
    <s v="106543"/>
    <s v="106543"/>
    <s v="999999"/>
    <s v="XT413982158TS"/>
    <s v="N"/>
    <s v="Transport"/>
    <s v="N"/>
    <s v="S"/>
    <s v="ZA"/>
    <n v="6.063"/>
    <s v="6C"/>
    <n v="11.01"/>
  </r>
  <r>
    <x v="3"/>
    <s v="2"/>
    <d v="2026-05-05T00:00:00"/>
    <s v="86159"/>
    <s v="21320"/>
    <s v="DE"/>
    <s v="FR"/>
    <s v="107497"/>
    <s v="107497"/>
    <s v="999999"/>
    <s v="XT413982232TS"/>
    <s v="N"/>
    <s v="Transport"/>
    <s v="N"/>
    <s v="S"/>
    <s v="ZA"/>
    <n v="1.188"/>
    <s v="6C"/>
    <n v="5.88"/>
  </r>
  <r>
    <x v="3"/>
    <s v="2"/>
    <d v="2026-05-05T00:00:00"/>
    <s v="22391"/>
    <s v="21320"/>
    <s v="DE"/>
    <s v="FR"/>
    <s v="108110"/>
    <s v="108110"/>
    <s v="999999"/>
    <s v="XT413983272TS"/>
    <s v="N"/>
    <s v="Transport"/>
    <s v="N"/>
    <s v="S"/>
    <s v="ZA"/>
    <n v="0.14"/>
    <s v="6C"/>
    <n v="5.33"/>
  </r>
  <r>
    <x v="3"/>
    <s v="2"/>
    <d v="2026-05-05T00:00:00"/>
    <s v="17300"/>
    <s v="21320"/>
    <s v="ES"/>
    <s v="FR"/>
    <s v="107700"/>
    <s v="107700"/>
    <s v="999999"/>
    <s v="XT413983309TS"/>
    <s v="N"/>
    <s v="Transport"/>
    <s v="N"/>
    <s v="S"/>
    <s v="ZA"/>
    <n v="4.266"/>
    <s v="6C"/>
    <n v="10.76"/>
  </r>
  <r>
    <x v="3"/>
    <s v="2"/>
    <d v="2026-05-05T00:00:00"/>
    <s v="587 54"/>
    <s v="21320"/>
    <s v="SE"/>
    <s v="FR"/>
    <s v="106144"/>
    <s v="106144"/>
    <s v="999999"/>
    <s v="XT413983581TS"/>
    <s v="N"/>
    <s v="Transport"/>
    <s v="N"/>
    <s v="S"/>
    <s v="ZA"/>
    <n v="5.263"/>
    <s v="6C"/>
    <n v="15.34"/>
  </r>
  <r>
    <x v="3"/>
    <s v="2"/>
    <d v="2026-05-05T00:00:00"/>
    <s v="39112"/>
    <s v="21320"/>
    <s v="DE"/>
    <s v="FR"/>
    <s v="105117"/>
    <s v="105117"/>
    <s v="999999"/>
    <s v="XT413984065TS"/>
    <s v="N"/>
    <s v="Transport"/>
    <s v="N"/>
    <s v="S"/>
    <s v="ZA"/>
    <n v="4.638"/>
    <s v="6C"/>
    <n v="9.69"/>
  </r>
  <r>
    <x v="3"/>
    <s v="2"/>
    <d v="2026-05-05T00:00:00"/>
    <s v="82110"/>
    <s v="21320"/>
    <s v="DE"/>
    <s v="FR"/>
    <s v="108072"/>
    <s v="108072"/>
    <s v="999999"/>
    <s v="XT413984193TS"/>
    <s v="N"/>
    <s v="Transport"/>
    <s v="N"/>
    <s v="S"/>
    <s v="ZA"/>
    <n v="4.532"/>
    <s v="6C"/>
    <n v="9.69"/>
  </r>
  <r>
    <x v="3"/>
    <s v="2"/>
    <d v="2026-05-05T00:00:00"/>
    <s v="90482"/>
    <s v="21320"/>
    <s v="DE"/>
    <s v="FR"/>
    <s v="107333"/>
    <s v="107333"/>
    <s v="999999"/>
    <s v="XT413984635TS"/>
    <s v="N"/>
    <s v="Transport"/>
    <s v="N"/>
    <s v="S"/>
    <s v="ZA"/>
    <n v="5.904"/>
    <s v="6C"/>
    <n v="10.35"/>
  </r>
  <r>
    <x v="3"/>
    <s v="2"/>
    <d v="2026-05-05T00:00:00"/>
    <s v="88512"/>
    <s v="21320"/>
    <s v="DE"/>
    <s v="FR"/>
    <s v="108303"/>
    <s v="108303"/>
    <s v="999999"/>
    <s v="XT413986631TS"/>
    <s v="N"/>
    <s v="Transport"/>
    <s v="N"/>
    <s v="S"/>
    <s v="ZA"/>
    <n v="0.17"/>
    <s v="6C"/>
    <n v="5.33"/>
  </r>
  <r>
    <x v="3"/>
    <s v="2"/>
    <d v="2026-05-05T00:00:00"/>
    <s v="88512"/>
    <s v="21320"/>
    <s v="DE"/>
    <s v="FR"/>
    <s v="102519"/>
    <s v="102519"/>
    <s v="999999"/>
    <s v="XT413987518TS"/>
    <s v="N"/>
    <s v="Transport"/>
    <s v="N"/>
    <s v="S"/>
    <s v="ZA"/>
    <n v="1.35"/>
    <s v="6C"/>
    <n v="5.88"/>
  </r>
  <r>
    <x v="3"/>
    <s v="2"/>
    <d v="2026-05-05T00:00:00"/>
    <s v="33330"/>
    <s v="21320"/>
    <s v="DE"/>
    <s v="FR"/>
    <s v="108065"/>
    <s v="108065"/>
    <s v="999999"/>
    <s v="XT413989385TS"/>
    <s v="N"/>
    <s v="Transport"/>
    <s v="N"/>
    <s v="S"/>
    <s v="ZA"/>
    <n v="0.06"/>
    <s v="6C"/>
    <n v="5.33"/>
  </r>
  <r>
    <x v="3"/>
    <s v="2"/>
    <d v="2026-05-05T00:00:00"/>
    <s v="40470"/>
    <s v="21320"/>
    <s v="DE"/>
    <s v="FR"/>
    <s v="107587"/>
    <s v="107587"/>
    <s v="999999"/>
    <s v="XT413989575TS"/>
    <s v="N"/>
    <s v="Transport"/>
    <s v="N"/>
    <s v="S"/>
    <s v="ZA"/>
    <n v="4.638"/>
    <s v="6C"/>
    <n v="9.69"/>
  </r>
  <r>
    <x v="3"/>
    <s v="2"/>
    <d v="2026-05-05T00:00:00"/>
    <s v="71636"/>
    <s v="21320"/>
    <s v="DE"/>
    <s v="FR"/>
    <s v="108449"/>
    <s v="108449"/>
    <s v="999999"/>
    <s v="XT413990993TS"/>
    <s v="N"/>
    <s v="Transport"/>
    <s v="N"/>
    <s v="S"/>
    <s v="ZA"/>
    <n v="4.403"/>
    <s v="6C"/>
    <n v="9.69"/>
  </r>
  <r>
    <x v="3"/>
    <s v="2"/>
    <d v="2026-05-05T00:00:00"/>
    <s v="2512"/>
    <s v="21320"/>
    <s v="AT"/>
    <s v="FR"/>
    <s v="107658"/>
    <s v="107658"/>
    <s v="999999"/>
    <s v="XT413991716TS"/>
    <s v="N"/>
    <s v="Transport"/>
    <s v="N"/>
    <s v="S"/>
    <s v="ZA"/>
    <n v="1.408"/>
    <s v="6C"/>
    <n v="10.02"/>
  </r>
  <r>
    <x v="3"/>
    <s v="2"/>
    <d v="2026-05-05T00:00:00"/>
    <s v="55118"/>
    <s v="21320"/>
    <s v="DE"/>
    <s v="FR"/>
    <s v="107105"/>
    <s v="107105"/>
    <s v="999999"/>
    <s v="XT413992376TS"/>
    <s v="N"/>
    <s v="Transport"/>
    <s v="N"/>
    <s v="S"/>
    <s v="ZA"/>
    <n v="2.419"/>
    <s v="6C"/>
    <n v="8.369999999999999"/>
  </r>
  <r>
    <x v="3"/>
    <s v="2"/>
    <d v="2026-05-05T00:00:00"/>
    <s v="22880"/>
    <s v="21320"/>
    <s v="DE"/>
    <s v="FR"/>
    <s v="108642"/>
    <s v="108642"/>
    <s v="999999"/>
    <s v="XT413992892TS"/>
    <s v="N"/>
    <s v="Transport"/>
    <s v="N"/>
    <s v="S"/>
    <s v="ZA"/>
    <n v="1.488"/>
    <s v="6C"/>
    <n v="5.88"/>
  </r>
  <r>
    <x v="3"/>
    <s v="2"/>
    <d v="2026-05-05T00:00:00"/>
    <s v="5683 LV"/>
    <s v="21320"/>
    <s v="NL"/>
    <s v="FR"/>
    <s v="108343"/>
    <s v="108343"/>
    <s v="999999"/>
    <s v="XT413993014TS"/>
    <s v="N"/>
    <s v="Transport"/>
    <s v="N"/>
    <s v="S"/>
    <s v="ZA"/>
    <n v="1.042"/>
    <s v="6C"/>
    <n v="5.88"/>
  </r>
  <r>
    <x v="3"/>
    <s v="2"/>
    <d v="2026-05-05T00:00:00"/>
    <s v="85521"/>
    <s v="21320"/>
    <s v="DE"/>
    <s v="FR"/>
    <s v="107230"/>
    <s v="107230"/>
    <s v="999999"/>
    <s v="XT413994947TS"/>
    <s v="N"/>
    <s v="Transport"/>
    <s v="N"/>
    <s v="S"/>
    <s v="ZA"/>
    <n v="1.29"/>
    <s v="6C"/>
    <n v="5.88"/>
  </r>
  <r>
    <x v="3"/>
    <s v="2"/>
    <d v="2026-05-05T00:00:00"/>
    <s v="03690"/>
    <s v="21320"/>
    <s v="ES"/>
    <s v="FR"/>
    <s v="104424"/>
    <s v="104424"/>
    <s v="999999"/>
    <s v="XT413995219TS"/>
    <s v="N"/>
    <s v="Transport"/>
    <s v="N"/>
    <s v="S"/>
    <s v="ZA"/>
    <n v="5.273"/>
    <s v="6C"/>
    <n v="11.42"/>
  </r>
  <r>
    <x v="3"/>
    <s v="2"/>
    <d v="2026-05-05T00:00:00"/>
    <s v="646 51"/>
    <s v="21320"/>
    <s v="SE"/>
    <s v="FR"/>
    <s v="106694"/>
    <s v="106694"/>
    <s v="999999"/>
    <s v="XT413996302TS"/>
    <s v="N"/>
    <s v="Transport"/>
    <s v="N"/>
    <s v="S"/>
    <s v="ZA"/>
    <n v="2.17"/>
    <s v="6C"/>
    <n v="13.36"/>
  </r>
  <r>
    <x v="3"/>
    <s v="2"/>
    <d v="2026-05-05T00:00:00"/>
    <s v="13156"/>
    <s v="21320"/>
    <s v="DE"/>
    <s v="FR"/>
    <s v="105534"/>
    <s v="105534"/>
    <s v="999999"/>
    <s v="XT413997807TS"/>
    <s v="N"/>
    <s v="Transport"/>
    <s v="N"/>
    <s v="S"/>
    <s v="ZA"/>
    <n v="4.532"/>
    <s v="6C"/>
    <n v="9.69"/>
  </r>
  <r>
    <x v="3"/>
    <s v="2"/>
    <d v="2026-05-06T00:00:00"/>
    <s v="114 54"/>
    <s v="21320"/>
    <s v="SE"/>
    <s v="FR"/>
    <s v="107918"/>
    <s v="107918"/>
    <s v="999999"/>
    <s v="XT414001165TS"/>
    <s v="N"/>
    <s v="Transport"/>
    <s v="N"/>
    <s v="S"/>
    <s v="ZA"/>
    <n v="0.13"/>
    <s v="6C"/>
    <n v="10.32"/>
  </r>
  <r>
    <x v="3"/>
    <s v="2"/>
    <d v="2026-05-06T00:00:00"/>
    <s v="90425"/>
    <s v="21320"/>
    <s v="DE"/>
    <s v="FR"/>
    <s v="107444"/>
    <s v="107444"/>
    <s v="999999"/>
    <s v="XT414003277TS"/>
    <s v="N"/>
    <s v="Transport"/>
    <s v="N"/>
    <s v="S"/>
    <s v="ZA"/>
    <n v="4.532"/>
    <s v="6C"/>
    <n v="9.69"/>
  </r>
  <r>
    <x v="3"/>
    <s v="2"/>
    <d v="2026-05-06T00:00:00"/>
    <s v="1230"/>
    <s v="21320"/>
    <s v="AT"/>
    <s v="FR"/>
    <s v="108617"/>
    <s v="108617"/>
    <s v="999999"/>
    <s v="XT414004309TS"/>
    <s v="N"/>
    <s v="Transport"/>
    <s v="N"/>
    <s v="S"/>
    <s v="ZA"/>
    <n v="4.799"/>
    <s v="6C"/>
    <n v="13.83"/>
  </r>
  <r>
    <x v="3"/>
    <s v="2"/>
    <d v="2026-05-06T00:00:00"/>
    <s v="28036"/>
    <s v="21320"/>
    <s v="ES"/>
    <s v="FR"/>
    <s v="107823"/>
    <s v="107823"/>
    <s v="999999"/>
    <s v="XT414008376TS"/>
    <s v="N"/>
    <s v="Transport"/>
    <s v="N"/>
    <s v="S"/>
    <s v="ZA"/>
    <n v="4.678"/>
    <s v="6C"/>
    <n v="10.76"/>
  </r>
  <r>
    <x v="3"/>
    <s v="2"/>
    <d v="2026-05-06T00:00:00"/>
    <s v="28036"/>
    <s v="21320"/>
    <s v="ES"/>
    <s v="FR"/>
    <s v="107823"/>
    <s v="107823"/>
    <s v="999999"/>
    <s v="XT414008376TS"/>
    <s v="N"/>
    <s v="Supplement Etiquette Non Conforme"/>
    <s v="N"/>
    <m/>
    <s v="ZA"/>
    <n v="0"/>
    <s v="6C"/>
    <n v="2"/>
  </r>
  <r>
    <x v="3"/>
    <s v="2"/>
    <d v="2026-05-06T00:00:00"/>
    <s v="236 38"/>
    <s v="21320"/>
    <s v="SE"/>
    <s v="FR"/>
    <s v="108217"/>
    <s v="108217"/>
    <s v="999999"/>
    <s v="XT414008570TS"/>
    <s v="N"/>
    <s v="Transport"/>
    <s v="N"/>
    <s v="S"/>
    <s v="ZA"/>
    <n v="6.174"/>
    <s v="6C"/>
    <n v="16"/>
  </r>
  <r>
    <x v="3"/>
    <s v="2"/>
    <d v="2026-05-06T00:00:00"/>
    <s v="48147"/>
    <s v="21320"/>
    <s v="DE"/>
    <s v="FR"/>
    <s v="108394"/>
    <s v="108394"/>
    <s v="999999"/>
    <s v="XT414008858TS"/>
    <s v="N"/>
    <s v="Transport"/>
    <s v="N"/>
    <s v="S"/>
    <s v="ZA"/>
    <n v="4.678"/>
    <s v="6C"/>
    <n v="9.69"/>
  </r>
  <r>
    <x v="3"/>
    <s v="2"/>
    <d v="2026-05-06T00:00:00"/>
    <s v="8920"/>
    <s v="21320"/>
    <s v="DK"/>
    <s v="FR"/>
    <s v="106766"/>
    <s v="106766"/>
    <s v="999999"/>
    <s v="XT414009235TS"/>
    <s v="N"/>
    <s v="Transport"/>
    <s v="N"/>
    <s v="S"/>
    <s v="ZA"/>
    <n v="0.37"/>
    <s v="6C"/>
    <n v="9.470000000000001"/>
  </r>
  <r>
    <x v="3"/>
    <s v="2"/>
    <d v="2026-05-06T00:00:00"/>
    <s v="80336"/>
    <s v="21320"/>
    <s v="DE"/>
    <s v="FR"/>
    <s v="105625"/>
    <s v="105625"/>
    <s v="999999"/>
    <s v="XT414009460TS"/>
    <s v="N"/>
    <s v="Transport"/>
    <s v="N"/>
    <s v="S"/>
    <s v="ZA"/>
    <n v="1.428"/>
    <s v="6C"/>
    <n v="5.88"/>
  </r>
  <r>
    <x v="3"/>
    <s v="2"/>
    <d v="2026-05-06T00:00:00"/>
    <s v="82041"/>
    <s v="21320"/>
    <s v="DE"/>
    <s v="FR"/>
    <s v="106987"/>
    <s v="106987"/>
    <s v="999999"/>
    <s v="XT414010397TS"/>
    <s v="N"/>
    <s v="Transport"/>
    <s v="N"/>
    <s v="S"/>
    <s v="ZA"/>
    <n v="1.692"/>
    <s v="6C"/>
    <n v="5.88"/>
  </r>
  <r>
    <x v="3"/>
    <s v="2"/>
    <d v="2026-05-06T00:00:00"/>
    <s v="53129"/>
    <s v="21320"/>
    <s v="DE"/>
    <s v="FR"/>
    <s v="107086"/>
    <s v="107086"/>
    <s v="999999"/>
    <s v="XT414010627TS"/>
    <s v="N"/>
    <s v="Transport"/>
    <s v="N"/>
    <s v="S"/>
    <s v="ZA"/>
    <n v="4.365"/>
    <s v="6C"/>
    <n v="9.69"/>
  </r>
  <r>
    <x v="3"/>
    <s v="2"/>
    <d v="2026-05-06T00:00:00"/>
    <s v="2770"/>
    <s v="21320"/>
    <s v="DK"/>
    <s v="FR"/>
    <s v="107678"/>
    <s v="107678"/>
    <s v="999999"/>
    <s v="XT414011931TS"/>
    <s v="N"/>
    <s v="Transport"/>
    <s v="N"/>
    <s v="S"/>
    <s v="ZA"/>
    <n v="0.11"/>
    <s v="6C"/>
    <n v="9.470000000000001"/>
  </r>
  <r>
    <x v="3"/>
    <s v="2"/>
    <d v="2026-05-06T00:00:00"/>
    <s v="64297"/>
    <s v="21320"/>
    <s v="DE"/>
    <s v="FR"/>
    <s v="109239"/>
    <s v="109239"/>
    <s v="999999"/>
    <s v="XT414012234TS"/>
    <s v="N"/>
    <s v="Transport"/>
    <s v="N"/>
    <s v="S"/>
    <s v="ZA"/>
    <n v="4.266"/>
    <s v="6C"/>
    <n v="9.69"/>
  </r>
  <r>
    <x v="3"/>
    <s v="2"/>
    <d v="2026-05-06T00:00:00"/>
    <s v="70619"/>
    <s v="21320"/>
    <s v="DE"/>
    <s v="FR"/>
    <s v="105783"/>
    <s v="105783"/>
    <s v="999999"/>
    <s v="XT414013274TS"/>
    <s v="N"/>
    <s v="Transport"/>
    <s v="N"/>
    <s v="S"/>
    <s v="ZA"/>
    <n v="4.638"/>
    <s v="6C"/>
    <n v="9.69"/>
  </r>
  <r>
    <x v="3"/>
    <s v="2"/>
    <d v="2026-05-06T00:00:00"/>
    <s v="53117"/>
    <s v="21320"/>
    <s v="DE"/>
    <s v="FR"/>
    <s v="106152"/>
    <s v="106152"/>
    <s v="999999"/>
    <s v="XT414013932TS"/>
    <s v="N"/>
    <s v="Transport"/>
    <s v="N"/>
    <s v="S"/>
    <s v="ZA"/>
    <n v="4.678"/>
    <s v="6C"/>
    <n v="9.69"/>
  </r>
  <r>
    <x v="3"/>
    <s v="2"/>
    <d v="2026-05-06T00:00:00"/>
    <s v="65719"/>
    <s v="21320"/>
    <s v="DE"/>
    <s v="FR"/>
    <s v="108264"/>
    <s v="108264"/>
    <s v="999999"/>
    <s v="XT414014059TS"/>
    <s v="N"/>
    <s v="Transport"/>
    <s v="N"/>
    <s v="S"/>
    <s v="ZA"/>
    <n v="4.752"/>
    <s v="6C"/>
    <n v="9.69"/>
  </r>
  <r>
    <x v="3"/>
    <s v="2"/>
    <d v="2026-05-06T00:00:00"/>
    <s v="8800"/>
    <s v="21320"/>
    <s v="DK"/>
    <s v="FR"/>
    <s v="108383"/>
    <s v="108383"/>
    <s v="999999"/>
    <s v="XT414014062TS"/>
    <s v="N"/>
    <s v="Transport"/>
    <s v="N"/>
    <s v="S"/>
    <s v="ZA"/>
    <n v="4.638"/>
    <s v="6C"/>
    <n v="13.83"/>
  </r>
  <r>
    <x v="3"/>
    <s v="2"/>
    <d v="2026-05-06T00:00:00"/>
    <s v="86922"/>
    <s v="21320"/>
    <s v="DE"/>
    <s v="FR"/>
    <s v="108722"/>
    <s v="108722"/>
    <s v="999999"/>
    <s v="XT414014703TS"/>
    <s v="N"/>
    <s v="Transport"/>
    <s v="N"/>
    <s v="S"/>
    <s v="ZA"/>
    <n v="6.336"/>
    <s v="6C"/>
    <n v="11.01"/>
  </r>
  <r>
    <x v="3"/>
    <s v="2"/>
    <d v="2026-05-06T00:00:00"/>
    <s v="1050"/>
    <s v="21320"/>
    <s v="BE"/>
    <s v="FR"/>
    <s v="108736"/>
    <s v="108736"/>
    <s v="999999"/>
    <s v="XT414014884TS"/>
    <s v="N"/>
    <s v="Transport"/>
    <s v="N"/>
    <s v="S"/>
    <s v="ZA"/>
    <n v="5.166"/>
    <s v="6C"/>
    <n v="9.859999999999999"/>
  </r>
  <r>
    <x v="3"/>
    <s v="2"/>
    <d v="2026-05-06T00:00:00"/>
    <s v="04157"/>
    <s v="21320"/>
    <s v="DE"/>
    <s v="FR"/>
    <s v="106521"/>
    <s v="106521"/>
    <s v="999999"/>
    <s v="XT414015227TS"/>
    <s v="N"/>
    <s v="Transport"/>
    <s v="N"/>
    <s v="S"/>
    <s v="ZA"/>
    <n v="4.532"/>
    <s v="6C"/>
    <n v="9.69"/>
  </r>
  <r>
    <x v="3"/>
    <s v="2"/>
    <d v="2026-05-06T00:00:00"/>
    <s v="2724 PS"/>
    <s v="21320"/>
    <s v="NL"/>
    <s v="FR"/>
    <s v="104798"/>
    <s v="104798"/>
    <s v="999999"/>
    <s v="XT414015292TS"/>
    <s v="N"/>
    <s v="Transport"/>
    <s v="N"/>
    <s v="S"/>
    <s v="ZA"/>
    <n v="1.061"/>
    <s v="6C"/>
    <n v="5.88"/>
  </r>
  <r>
    <x v="3"/>
    <s v="2"/>
    <d v="2026-05-06T00:00:00"/>
    <s v="34119"/>
    <s v="21320"/>
    <s v="DE"/>
    <s v="FR"/>
    <s v="110051"/>
    <s v="110051"/>
    <s v="999999"/>
    <s v="XT414015743TS"/>
    <s v="N"/>
    <s v="Transport"/>
    <s v="N"/>
    <s v="S"/>
    <s v="ZA"/>
    <n v="7.344"/>
    <s v="6C"/>
    <n v="11.67"/>
  </r>
  <r>
    <x v="3"/>
    <s v="2"/>
    <d v="2026-05-06T00:00:00"/>
    <s v="1318 RW"/>
    <s v="21320"/>
    <s v="NL"/>
    <s v="FR"/>
    <s v="107262"/>
    <s v="107262"/>
    <s v="999999"/>
    <s v="XT414015893TS"/>
    <s v="N"/>
    <s v="Transport"/>
    <s v="N"/>
    <s v="S"/>
    <s v="ZA"/>
    <n v="6.221"/>
    <s v="6C"/>
    <n v="11.01"/>
  </r>
  <r>
    <x v="3"/>
    <s v="2"/>
    <d v="2026-05-06T00:00:00"/>
    <s v="2930"/>
    <s v="21320"/>
    <s v="BE"/>
    <s v="FR"/>
    <s v="109134"/>
    <s v="109134"/>
    <s v="999999"/>
    <s v="XT414017885TS"/>
    <s v="N"/>
    <s v="Transport"/>
    <s v="N"/>
    <s v="S"/>
    <s v="ZA"/>
    <n v="0.4"/>
    <s v="6C"/>
    <n v="4.84"/>
  </r>
  <r>
    <x v="3"/>
    <s v="2"/>
    <d v="2026-05-06T00:00:00"/>
    <s v="83550"/>
    <s v="21320"/>
    <s v="DE"/>
    <s v="FR"/>
    <s v="108183"/>
    <s v="108183"/>
    <s v="999999"/>
    <s v="XT414019524TS"/>
    <s v="N"/>
    <s v="Transport"/>
    <s v="N"/>
    <s v="S"/>
    <s v="ZA"/>
    <n v="1.067"/>
    <s v="6C"/>
    <n v="5.88"/>
  </r>
  <r>
    <x v="3"/>
    <s v="2"/>
    <d v="2026-05-06T00:00:00"/>
    <s v="70327"/>
    <s v="21320"/>
    <s v="DE"/>
    <s v="FR"/>
    <s v="109871"/>
    <s v="109871"/>
    <s v="999999"/>
    <s v="XT414020451TS"/>
    <s v="N"/>
    <s v="Transport"/>
    <s v="N"/>
    <s v="S"/>
    <s v="ZA"/>
    <n v="0.521"/>
    <s v="6C"/>
    <n v="5.55"/>
  </r>
  <r>
    <x v="3"/>
    <s v="2"/>
    <d v="2026-05-06T00:00:00"/>
    <s v="83083"/>
    <s v="21320"/>
    <s v="DE"/>
    <s v="FR"/>
    <s v="105030"/>
    <s v="105030"/>
    <s v="999999"/>
    <s v="XT414020757TS"/>
    <s v="N"/>
    <s v="Transport"/>
    <s v="N"/>
    <s v="S"/>
    <s v="ZA"/>
    <n v="4.356"/>
    <s v="6C"/>
    <n v="9.69"/>
  </r>
  <r>
    <x v="3"/>
    <s v="2"/>
    <d v="2026-05-06T00:00:00"/>
    <s v="75210"/>
    <s v="21320"/>
    <s v="DE"/>
    <s v="FR"/>
    <s v="107759"/>
    <s v="107759"/>
    <s v="999999"/>
    <s v="XT414020893TS"/>
    <s v="N"/>
    <s v="Transport"/>
    <s v="N"/>
    <s v="S"/>
    <s v="ZA"/>
    <n v="0.72"/>
    <s v="6C"/>
    <n v="5.55"/>
  </r>
  <r>
    <x v="3"/>
    <s v="2"/>
    <d v="2026-05-06T00:00:00"/>
    <s v="49176"/>
    <s v="21320"/>
    <s v="DE"/>
    <s v="FR"/>
    <s v="107529"/>
    <s v="107529"/>
    <s v="999999"/>
    <s v="XT414020964TS"/>
    <s v="N"/>
    <s v="Transport"/>
    <s v="N"/>
    <s v="S"/>
    <s v="ZA"/>
    <n v="4.678"/>
    <s v="6C"/>
    <n v="9.69"/>
  </r>
  <r>
    <x v="3"/>
    <s v="2"/>
    <d v="2026-05-06T00:00:00"/>
    <s v="30173"/>
    <s v="21320"/>
    <s v="DE"/>
    <s v="FR"/>
    <s v="109317"/>
    <s v="109317"/>
    <s v="999999"/>
    <s v="XT414021324TS"/>
    <s v="N"/>
    <s v="Transport"/>
    <s v="N"/>
    <s v="S"/>
    <s v="ZA"/>
    <n v="4.532"/>
    <s v="6C"/>
    <n v="9.69"/>
  </r>
  <r>
    <x v="3"/>
    <s v="2"/>
    <d v="2026-05-06T00:00:00"/>
    <s v="1190"/>
    <s v="21320"/>
    <s v="AT"/>
    <s v="FR"/>
    <s v="108742"/>
    <s v="108742"/>
    <s v="999999"/>
    <s v="XT414021960TS"/>
    <s v="N"/>
    <s v="Transport"/>
    <s v="N"/>
    <s v="S"/>
    <s v="ZA"/>
    <n v="4.678"/>
    <s v="6C"/>
    <n v="13.83"/>
  </r>
  <r>
    <x v="3"/>
    <s v="2"/>
    <d v="2026-05-06T00:00:00"/>
    <s v="85276"/>
    <s v="21320"/>
    <s v="DE"/>
    <s v="FR"/>
    <s v="109484"/>
    <s v="109484"/>
    <s v="999999"/>
    <s v="XT414023002TS"/>
    <s v="N"/>
    <s v="Transport"/>
    <s v="N"/>
    <s v="S"/>
    <s v="ZA"/>
    <n v="4.638"/>
    <s v="6C"/>
    <n v="9.69"/>
  </r>
  <r>
    <x v="3"/>
    <s v="2"/>
    <d v="2026-05-06T00:00:00"/>
    <s v="32760"/>
    <s v="21320"/>
    <s v="DE"/>
    <s v="FR"/>
    <s v="107951"/>
    <s v="107951"/>
    <s v="999999"/>
    <s v="XT414023210TS"/>
    <s v="N"/>
    <s v="Transport"/>
    <s v="N"/>
    <s v="S"/>
    <s v="ZA"/>
    <n v="0.03"/>
    <s v="6C"/>
    <n v="5.33"/>
  </r>
  <r>
    <x v="3"/>
    <s v="2"/>
    <d v="2026-05-06T00:00:00"/>
    <s v="51149"/>
    <s v="21320"/>
    <s v="DE"/>
    <s v="FR"/>
    <s v="110301"/>
    <s v="110301"/>
    <s v="999999"/>
    <s v="XT414024039TS"/>
    <s v="N"/>
    <s v="Transport"/>
    <s v="N"/>
    <s v="S"/>
    <s v="ZA"/>
    <n v="4.799"/>
    <s v="6C"/>
    <n v="9.69"/>
  </r>
  <r>
    <x v="3"/>
    <s v="2"/>
    <d v="2026-05-06T00:00:00"/>
    <s v="73466"/>
    <s v="21320"/>
    <s v="DE"/>
    <s v="FR"/>
    <s v="108788"/>
    <s v="108788"/>
    <s v="999999"/>
    <s v="XT414024189TS"/>
    <s v="N"/>
    <s v="Transport"/>
    <s v="N"/>
    <s v="S"/>
    <s v="ZA"/>
    <n v="0.258"/>
    <s v="6C"/>
    <n v="5.33"/>
  </r>
  <r>
    <x v="3"/>
    <s v="2"/>
    <d v="2026-05-06T00:00:00"/>
    <s v="06179"/>
    <s v="21320"/>
    <s v="DE"/>
    <s v="FR"/>
    <s v="107223"/>
    <s v="107223"/>
    <s v="999999"/>
    <s v="XT414024419TS"/>
    <s v="N"/>
    <s v="Transport"/>
    <s v="N"/>
    <s v="S"/>
    <s v="ZA"/>
    <n v="4.403"/>
    <s v="6C"/>
    <n v="9.69"/>
  </r>
  <r>
    <x v="3"/>
    <s v="2"/>
    <d v="2026-05-06T00:00:00"/>
    <s v="09599"/>
    <s v="21320"/>
    <s v="DE"/>
    <s v="FR"/>
    <s v="109104"/>
    <s v="109104"/>
    <s v="999999"/>
    <s v="XT414024515TS"/>
    <s v="N"/>
    <s v="Transport"/>
    <s v="N"/>
    <s v="S"/>
    <s v="ZA"/>
    <n v="0.168"/>
    <s v="6C"/>
    <n v="5.33"/>
  </r>
  <r>
    <x v="3"/>
    <s v="2"/>
    <d v="2026-05-06T00:00:00"/>
    <s v="99096"/>
    <s v="21320"/>
    <s v="DE"/>
    <s v="FR"/>
    <s v="109429"/>
    <s v="109429"/>
    <s v="999999"/>
    <s v="XT414024643TS"/>
    <s v="N"/>
    <s v="Transport"/>
    <s v="N"/>
    <s v="S"/>
    <s v="ZA"/>
    <n v="4.638"/>
    <s v="6C"/>
    <n v="9.69"/>
  </r>
  <r>
    <x v="3"/>
    <s v="2"/>
    <d v="2026-05-06T00:00:00"/>
    <s v="4781 AH"/>
    <s v="21320"/>
    <s v="NL"/>
    <s v="FR"/>
    <s v="108458"/>
    <s v="108458"/>
    <s v="999999"/>
    <s v="XT414025547TS"/>
    <s v="N"/>
    <s v="Transport"/>
    <s v="N"/>
    <s v="S"/>
    <s v="ZA"/>
    <n v="3.629"/>
    <s v="6C"/>
    <n v="9.029999999999999"/>
  </r>
  <r>
    <x v="3"/>
    <s v="2"/>
    <d v="2026-05-06T00:00:00"/>
    <s v="46514"/>
    <s v="21320"/>
    <s v="DE"/>
    <s v="FR"/>
    <s v="106063"/>
    <s v="106063"/>
    <s v="999999"/>
    <s v="XT414025771TS"/>
    <s v="N"/>
    <s v="Transport"/>
    <s v="N"/>
    <s v="S"/>
    <s v="ZA"/>
    <n v="4.532"/>
    <s v="6C"/>
    <n v="9.69"/>
  </r>
  <r>
    <x v="3"/>
    <s v="2"/>
    <d v="2026-05-06T00:00:00"/>
    <s v="63110"/>
    <s v="21320"/>
    <s v="DE"/>
    <s v="FR"/>
    <s v="106637"/>
    <s v="106637"/>
    <s v="999999"/>
    <s v="XT414026370TS"/>
    <s v="N"/>
    <s v="Transport"/>
    <s v="N"/>
    <s v="S"/>
    <s v="ZA"/>
    <n v="0.9360000000000001"/>
    <s v="6C"/>
    <n v="5.55"/>
  </r>
  <r>
    <x v="3"/>
    <s v="2"/>
    <d v="2026-05-06T00:00:00"/>
    <s v="8101"/>
    <s v="21320"/>
    <s v="AT"/>
    <s v="FR"/>
    <s v="108964"/>
    <s v="108964"/>
    <s v="999999"/>
    <s v="XT414026746TS"/>
    <s v="N"/>
    <s v="Transport"/>
    <s v="N"/>
    <s v="S"/>
    <s v="ZA"/>
    <n v="3.6"/>
    <s v="6C"/>
    <n v="13.17"/>
  </r>
  <r>
    <x v="3"/>
    <s v="2"/>
    <d v="2026-05-07T00:00:00"/>
    <s v="66271"/>
    <s v="21320"/>
    <s v="DE"/>
    <s v="FR"/>
    <s v="105265"/>
    <s v="105265"/>
    <s v="999999"/>
    <s v="XT414030405TS"/>
    <s v="N"/>
    <s v="Transport"/>
    <s v="N"/>
    <s v="S"/>
    <s v="ZA"/>
    <n v="11.978"/>
    <s v="6C"/>
    <n v="14.31"/>
  </r>
  <r>
    <x v="3"/>
    <s v="2"/>
    <d v="2026-05-07T00:00:00"/>
    <s v="30657"/>
    <s v="21320"/>
    <s v="DE"/>
    <s v="FR"/>
    <s v="108274"/>
    <s v="108274"/>
    <s v="999999"/>
    <s v="XT414032401TS"/>
    <s v="N"/>
    <s v="Transport"/>
    <s v="N"/>
    <s v="S"/>
    <s v="ZA"/>
    <n v="4.532"/>
    <s v="6C"/>
    <n v="9.69"/>
  </r>
  <r>
    <x v="3"/>
    <s v="2"/>
    <d v="2026-05-07T00:00:00"/>
    <s v="8000"/>
    <s v="21320"/>
    <s v="BE"/>
    <s v="FR"/>
    <s v="109012"/>
    <s v="109012"/>
    <s v="999999"/>
    <s v="XT414033680TS"/>
    <s v="N"/>
    <s v="Transport"/>
    <s v="N"/>
    <s v="S"/>
    <s v="ZA"/>
    <n v="4.266"/>
    <s v="6C"/>
    <n v="9.199999999999999"/>
  </r>
  <r>
    <x v="3"/>
    <s v="2"/>
    <d v="2026-05-07T00:00:00"/>
    <s v="90530"/>
    <s v="21320"/>
    <s v="DE"/>
    <s v="FR"/>
    <s v="107849"/>
    <s v="107849"/>
    <s v="999999"/>
    <s v="XT414034645TS"/>
    <s v="N"/>
    <s v="Transport"/>
    <s v="N"/>
    <s v="S"/>
    <s v="ZA"/>
    <n v="3.5"/>
    <s v="6C"/>
    <n v="9.029999999999999"/>
  </r>
  <r>
    <x v="3"/>
    <s v="2"/>
    <d v="2026-05-07T00:00:00"/>
    <s v="79232"/>
    <s v="21320"/>
    <s v="DE"/>
    <s v="FR"/>
    <s v="106532"/>
    <s v="106532"/>
    <s v="999999"/>
    <s v="XT414035544TS"/>
    <s v="N"/>
    <s v="Transport"/>
    <s v="N"/>
    <s v="S"/>
    <s v="ZA"/>
    <n v="1.104"/>
    <s v="6C"/>
    <n v="5.88"/>
  </r>
  <r>
    <x v="3"/>
    <s v="2"/>
    <d v="2026-05-07T00:00:00"/>
    <s v="48599"/>
    <s v="21320"/>
    <s v="DE"/>
    <s v="FR"/>
    <s v="108069"/>
    <s v="108069"/>
    <s v="999999"/>
    <s v="XT414036995TS"/>
    <s v="N"/>
    <s v="Transport"/>
    <s v="N"/>
    <s v="S"/>
    <s v="ZA"/>
    <n v="4.787"/>
    <s v="6C"/>
    <n v="9.69"/>
  </r>
  <r>
    <x v="3"/>
    <s v="2"/>
    <d v="2026-05-07T00:00:00"/>
    <s v="97350"/>
    <s v="21320"/>
    <s v="DE"/>
    <s v="FR"/>
    <s v="109963"/>
    <s v="109963"/>
    <s v="999999"/>
    <s v="XT414037094TS"/>
    <s v="N"/>
    <s v="Transport"/>
    <s v="N"/>
    <s v="S"/>
    <s v="ZA"/>
    <n v="1.16"/>
    <s v="6C"/>
    <n v="5.88"/>
  </r>
  <r>
    <x v="3"/>
    <s v="2"/>
    <d v="2026-05-07T00:00:00"/>
    <s v="02828"/>
    <s v="21320"/>
    <s v="DE"/>
    <s v="FR"/>
    <s v="109781"/>
    <s v="109781"/>
    <s v="999999"/>
    <s v="XT414037633TS"/>
    <s v="N"/>
    <s v="Transport"/>
    <s v="N"/>
    <s v="S"/>
    <s v="ZA"/>
    <n v="4.506"/>
    <s v="6C"/>
    <n v="9.69"/>
  </r>
  <r>
    <x v="3"/>
    <s v="2"/>
    <d v="2026-05-07T00:00:00"/>
    <s v="81247"/>
    <s v="21320"/>
    <s v="DE"/>
    <s v="FR"/>
    <s v="109108"/>
    <s v="109108"/>
    <s v="999999"/>
    <s v="XT414039974TS"/>
    <s v="N"/>
    <s v="Transport"/>
    <s v="N"/>
    <s v="S"/>
    <s v="ZA"/>
    <n v="4.787"/>
    <s v="6C"/>
    <n v="9.69"/>
  </r>
  <r>
    <x v="3"/>
    <s v="2"/>
    <d v="2026-05-07T00:00:00"/>
    <s v="46446"/>
    <s v="21320"/>
    <s v="DE"/>
    <s v="FR"/>
    <s v="109042"/>
    <s v="109042"/>
    <s v="999999"/>
    <s v="XT414040283TS"/>
    <s v="N"/>
    <s v="Transport"/>
    <s v="N"/>
    <s v="S"/>
    <s v="ZA"/>
    <n v="4.403"/>
    <s v="6C"/>
    <n v="9.69"/>
  </r>
  <r>
    <x v="3"/>
    <s v="2"/>
    <d v="2026-05-07T00:00:00"/>
    <s v="81247"/>
    <s v="21320"/>
    <s v="DE"/>
    <s v="FR"/>
    <s v="109273"/>
    <s v="109273"/>
    <s v="999999"/>
    <s v="XT414040411TS"/>
    <s v="N"/>
    <s v="Transport"/>
    <s v="N"/>
    <s v="S"/>
    <s v="ZA"/>
    <n v="0.979"/>
    <s v="6C"/>
    <n v="5.55"/>
  </r>
  <r>
    <x v="3"/>
    <s v="2"/>
    <d v="2026-05-07T00:00:00"/>
    <s v="82288"/>
    <s v="21320"/>
    <s v="DE"/>
    <s v="FR"/>
    <s v="110254"/>
    <s v="110254"/>
    <s v="999999"/>
    <s v="XT414041315TS"/>
    <s v="N"/>
    <s v="Transport"/>
    <s v="N"/>
    <s v="S"/>
    <s v="ZA"/>
    <n v="4.532"/>
    <s v="6C"/>
    <n v="9.69"/>
  </r>
  <r>
    <x v="3"/>
    <s v="2"/>
    <d v="2026-05-07T00:00:00"/>
    <s v="4000"/>
    <s v="21320"/>
    <s v="BE"/>
    <s v="FR"/>
    <s v="109357"/>
    <s v="109357"/>
    <s v="999999"/>
    <s v="XT414046710TS"/>
    <s v="N"/>
    <s v="Transport"/>
    <s v="N"/>
    <s v="S"/>
    <s v="ZA"/>
    <n v="0.9"/>
    <s v="6C"/>
    <n v="4.95"/>
  </r>
  <r>
    <x v="3"/>
    <s v="2"/>
    <d v="2026-05-07T00:00:00"/>
    <s v="46182"/>
    <s v="21320"/>
    <s v="ES"/>
    <s v="FR"/>
    <s v="107119"/>
    <s v="107119"/>
    <s v="999999"/>
    <s v="XT414048494TS"/>
    <s v="N"/>
    <s v="Transport"/>
    <s v="N"/>
    <s v="S"/>
    <s v="ZA"/>
    <n v="0.615"/>
    <s v="6C"/>
    <n v="6.62"/>
  </r>
  <r>
    <x v="3"/>
    <s v="2"/>
    <d v="2026-05-07T00:00:00"/>
    <s v="01920"/>
    <s v="21320"/>
    <s v="DE"/>
    <s v="FR"/>
    <s v="109426"/>
    <s v="109426"/>
    <s v="999999"/>
    <s v="XT414048675TS"/>
    <s v="N"/>
    <s v="Transport"/>
    <s v="N"/>
    <s v="S"/>
    <s v="ZA"/>
    <n v="4.68"/>
    <s v="6C"/>
    <n v="9.69"/>
  </r>
  <r>
    <x v="3"/>
    <s v="2"/>
    <d v="2026-05-07T00:00:00"/>
    <s v="74842"/>
    <s v="21320"/>
    <s v="DE"/>
    <s v="FR"/>
    <s v="110248"/>
    <s v="110248"/>
    <s v="999999"/>
    <s v="XT414050056TS"/>
    <s v="N"/>
    <s v="Transport"/>
    <s v="N"/>
    <s v="S"/>
    <s v="ZA"/>
    <n v="4.506"/>
    <s v="6C"/>
    <n v="9.69"/>
  </r>
  <r>
    <x v="3"/>
    <s v="2"/>
    <d v="2026-05-07T00:00:00"/>
    <s v="31191"/>
    <s v="21320"/>
    <s v="DE"/>
    <s v="FR"/>
    <s v="108414"/>
    <s v="108414"/>
    <s v="999999"/>
    <s v="XT414052848TS"/>
    <s v="N"/>
    <s v="Transport"/>
    <s v="N"/>
    <s v="S"/>
    <s v="ZA"/>
    <n v="4.678"/>
    <s v="6C"/>
    <n v="9.69"/>
  </r>
  <r>
    <x v="3"/>
    <s v="2"/>
    <d v="2026-05-07T00:00:00"/>
    <s v="5685 DE"/>
    <s v="21320"/>
    <s v="NL"/>
    <s v="FR"/>
    <s v="109562"/>
    <s v="109562"/>
    <s v="999999"/>
    <s v="XT414053070TS"/>
    <s v="N"/>
    <s v="Transport"/>
    <s v="N"/>
    <s v="S"/>
    <s v="ZA"/>
    <n v="0.57"/>
    <s v="6C"/>
    <n v="5.55"/>
  </r>
  <r>
    <x v="3"/>
    <s v="2"/>
    <d v="2026-05-07T00:00:00"/>
    <s v="5685 DE"/>
    <s v="21320"/>
    <s v="NL"/>
    <s v="FR"/>
    <s v="109562"/>
    <s v="109562"/>
    <s v="999999"/>
    <s v="XT414053070TS"/>
    <s v="N"/>
    <s v="Supplement Etiquette Non Conforme"/>
    <s v="N"/>
    <m/>
    <s v="ZA"/>
    <n v="0"/>
    <s v="6C"/>
    <n v="2"/>
  </r>
  <r>
    <x v="3"/>
    <s v="2"/>
    <d v="2026-05-07T00:00:00"/>
    <s v="53173"/>
    <s v="21320"/>
    <s v="DE"/>
    <s v="FR"/>
    <s v="109173"/>
    <s v="109173"/>
    <s v="999999"/>
    <s v="XT414053993TS"/>
    <s v="N"/>
    <s v="Transport"/>
    <s v="N"/>
    <s v="S"/>
    <s v="ZA"/>
    <n v="4.403"/>
    <s v="6C"/>
    <n v="9.69"/>
  </r>
  <r>
    <x v="3"/>
    <s v="2"/>
    <d v="2026-05-07T00:00:00"/>
    <s v="88263"/>
    <s v="21320"/>
    <s v="DE"/>
    <s v="FR"/>
    <s v="106526"/>
    <s v="106526"/>
    <s v="999999"/>
    <s v="XT414054398TS"/>
    <s v="N"/>
    <s v="Transport"/>
    <s v="N"/>
    <s v="S"/>
    <s v="ZA"/>
    <n v="4.506"/>
    <s v="6C"/>
    <n v="9.69"/>
  </r>
  <r>
    <x v="3"/>
    <s v="2"/>
    <d v="2026-05-07T00:00:00"/>
    <s v="65719"/>
    <s v="21320"/>
    <s v="DE"/>
    <s v="FR"/>
    <s v="109581"/>
    <s v="109581"/>
    <s v="999999"/>
    <s v="XT414055478TS"/>
    <s v="N"/>
    <s v="Transport"/>
    <s v="N"/>
    <s v="S"/>
    <s v="ZA"/>
    <n v="4"/>
    <s v="6C"/>
    <n v="9.029999999999999"/>
  </r>
  <r>
    <x v="3"/>
    <s v="2"/>
    <d v="2026-05-07T00:00:00"/>
    <s v="81829"/>
    <s v="21320"/>
    <s v="DE"/>
    <s v="FR"/>
    <s v="109180"/>
    <s v="109180"/>
    <s v="999999"/>
    <s v="XT414056093TS"/>
    <s v="N"/>
    <s v="Transport"/>
    <s v="N"/>
    <s v="S"/>
    <s v="ZA"/>
    <n v="4.678"/>
    <s v="6C"/>
    <n v="9.69"/>
  </r>
  <r>
    <x v="3"/>
    <s v="2"/>
    <d v="2026-05-07T00:00:00"/>
    <s v="87452"/>
    <s v="21320"/>
    <s v="DE"/>
    <s v="FR"/>
    <s v="108473"/>
    <s v="108473"/>
    <s v="999999"/>
    <s v="XT414060597TS"/>
    <s v="N"/>
    <s v="Transport"/>
    <s v="N"/>
    <s v="S"/>
    <s v="ZA"/>
    <n v="5.165"/>
    <s v="6C"/>
    <n v="10.35"/>
  </r>
  <r>
    <x v="3"/>
    <s v="2"/>
    <d v="2026-05-08T00:00:00"/>
    <s v="9972"/>
    <s v="21320"/>
    <s v="AT"/>
    <s v="FR"/>
    <s v="110103"/>
    <s v="110103"/>
    <s v="999999"/>
    <s v="XT414063505TS"/>
    <s v="N"/>
    <s v="Transport"/>
    <s v="N"/>
    <s v="S"/>
    <s v="ZA"/>
    <n v="4.743"/>
    <s v="6C"/>
    <n v="13.83"/>
  </r>
  <r>
    <x v="3"/>
    <s v="2"/>
    <d v="2026-05-08T00:00:00"/>
    <s v="95488"/>
    <s v="21320"/>
    <s v="DE"/>
    <s v="FR"/>
    <s v="110029"/>
    <s v="110029"/>
    <s v="999999"/>
    <s v="XT414064112TS"/>
    <s v="N"/>
    <s v="Transport"/>
    <s v="N"/>
    <s v="S"/>
    <s v="ZA"/>
    <n v="1.12"/>
    <s v="6C"/>
    <n v="5.88"/>
  </r>
  <r>
    <x v="3"/>
    <s v="2"/>
    <d v="2026-05-08T00:00:00"/>
    <s v="22145"/>
    <s v="21320"/>
    <s v="DE"/>
    <s v="FR"/>
    <s v="107604"/>
    <s v="107604"/>
    <s v="999999"/>
    <s v="XT414065965TS"/>
    <s v="N"/>
    <s v="Transport"/>
    <s v="N"/>
    <s v="S"/>
    <s v="ZA"/>
    <n v="3.891"/>
    <s v="6C"/>
    <n v="9.029999999999999"/>
  </r>
  <r>
    <x v="3"/>
    <s v="2"/>
    <d v="2026-05-08T00:00:00"/>
    <s v="82237"/>
    <s v="21320"/>
    <s v="DE"/>
    <s v="FR"/>
    <s v="107091"/>
    <s v="107091"/>
    <s v="999999"/>
    <s v="XT414065991TS"/>
    <s v="N"/>
    <s v="Transport"/>
    <s v="N"/>
    <s v="S"/>
    <s v="ZA"/>
    <n v="4.532"/>
    <s v="6C"/>
    <n v="9.69"/>
  </r>
  <r>
    <x v="3"/>
    <s v="2"/>
    <d v="2026-05-08T00:00:00"/>
    <s v="1090"/>
    <s v="21320"/>
    <s v="AT"/>
    <s v="FR"/>
    <s v="97280"/>
    <s v="97280"/>
    <s v="999999"/>
    <s v="XT414067224TS"/>
    <s v="N"/>
    <s v="Transport"/>
    <s v="N"/>
    <s v="S"/>
    <s v="ZA"/>
    <n v="0.8159999999999999"/>
    <s v="6C"/>
    <n v="9.69"/>
  </r>
  <r>
    <x v="3"/>
    <s v="2"/>
    <d v="2026-05-08T00:00:00"/>
    <s v="16567"/>
    <s v="21320"/>
    <s v="DE"/>
    <s v="FR"/>
    <s v="108956"/>
    <s v="108956"/>
    <s v="999999"/>
    <s v="XT414067652TS"/>
    <s v="N"/>
    <s v="Transport"/>
    <s v="N"/>
    <s v="S"/>
    <s v="ZA"/>
    <n v="0.13"/>
    <s v="6C"/>
    <n v="5.33"/>
  </r>
  <r>
    <x v="3"/>
    <s v="2"/>
    <d v="2026-05-08T00:00:00"/>
    <s v="06343"/>
    <s v="21320"/>
    <s v="DE"/>
    <s v="FR"/>
    <s v="108799"/>
    <s v="108799"/>
    <s v="999999"/>
    <s v="XT414067785TS"/>
    <s v="N"/>
    <s v="Transport"/>
    <s v="N"/>
    <s v="S"/>
    <s v="ZA"/>
    <n v="6.33"/>
    <s v="6C"/>
    <n v="11.01"/>
  </r>
  <r>
    <x v="3"/>
    <s v="2"/>
    <d v="2026-05-08T00:00:00"/>
    <s v="15345"/>
    <s v="21320"/>
    <s v="DE"/>
    <s v="FR"/>
    <s v="109098"/>
    <s v="109098"/>
    <s v="999999"/>
    <s v="XT414067839TS"/>
    <s v="N"/>
    <s v="Transport"/>
    <s v="N"/>
    <s v="S"/>
    <s v="ZA"/>
    <n v="4.464"/>
    <s v="6C"/>
    <n v="9.69"/>
  </r>
  <r>
    <x v="3"/>
    <s v="2"/>
    <d v="2026-05-08T00:00:00"/>
    <s v="72631"/>
    <s v="21320"/>
    <s v="DE"/>
    <s v="FR"/>
    <s v="108376"/>
    <s v="108376"/>
    <s v="999999"/>
    <s v="XT414069826TS"/>
    <s v="N"/>
    <s v="Transport"/>
    <s v="N"/>
    <s v="S"/>
    <s v="ZA"/>
    <n v="4.266"/>
    <s v="6C"/>
    <n v="9.69"/>
  </r>
  <r>
    <x v="3"/>
    <s v="2"/>
    <d v="2026-05-08T00:00:00"/>
    <s v="06249"/>
    <s v="21320"/>
    <s v="DE"/>
    <s v="FR"/>
    <s v="109003"/>
    <s v="109003"/>
    <s v="999999"/>
    <s v="XT414069891TS"/>
    <s v="N"/>
    <s v="Transport"/>
    <s v="N"/>
    <s v="S"/>
    <s v="ZA"/>
    <n v="1.802"/>
    <s v="6C"/>
    <n v="5.88"/>
  </r>
  <r>
    <x v="3"/>
    <s v="2"/>
    <d v="2026-05-08T00:00:00"/>
    <s v="191 33"/>
    <s v="21320"/>
    <s v="SE"/>
    <s v="FR"/>
    <s v="109345"/>
    <s v="109345"/>
    <s v="999999"/>
    <s v="XT414069980TS"/>
    <s v="N"/>
    <s v="Transport"/>
    <s v="N"/>
    <s v="S"/>
    <s v="ZA"/>
    <n v="9.676"/>
    <s v="6C"/>
    <n v="17.98"/>
  </r>
  <r>
    <x v="3"/>
    <s v="2"/>
    <d v="2026-05-08T00:00:00"/>
    <s v="95126"/>
    <s v="21320"/>
    <s v="DE"/>
    <s v="FR"/>
    <s v="109216"/>
    <s v="109216"/>
    <s v="999999"/>
    <s v="XT414070016TS"/>
    <s v="N"/>
    <s v="Transport"/>
    <s v="N"/>
    <s v="S"/>
    <s v="ZA"/>
    <n v="1.276"/>
    <s v="6C"/>
    <n v="5.88"/>
  </r>
  <r>
    <x v="3"/>
    <s v="2"/>
    <d v="2026-05-08T00:00:00"/>
    <s v="9380"/>
    <s v="21320"/>
    <s v="DK"/>
    <s v="FR"/>
    <s v="108384"/>
    <s v="108384"/>
    <s v="999999"/>
    <s v="XT414070461TS"/>
    <s v="N"/>
    <s v="Transport"/>
    <s v="N"/>
    <s v="S"/>
    <s v="ZA"/>
    <n v="0.644"/>
    <s v="6C"/>
    <n v="9.69"/>
  </r>
  <r>
    <x v="3"/>
    <s v="2"/>
    <d v="2026-05-08T00:00:00"/>
    <s v="26725"/>
    <s v="21320"/>
    <s v="DE"/>
    <s v="FR"/>
    <s v="109230"/>
    <s v="109230"/>
    <s v="999999"/>
    <s v="XT414070930TS"/>
    <s v="N"/>
    <s v="Transport"/>
    <s v="N"/>
    <s v="S"/>
    <s v="ZA"/>
    <n v="1.395"/>
    <s v="6C"/>
    <n v="5.88"/>
  </r>
  <r>
    <x v="3"/>
    <s v="2"/>
    <d v="2026-05-08T00:00:00"/>
    <s v="81371"/>
    <s v="21320"/>
    <s v="DE"/>
    <s v="FR"/>
    <s v="109219"/>
    <s v="109219"/>
    <s v="999999"/>
    <s v="XT414071952TS"/>
    <s v="N"/>
    <s v="Transport"/>
    <s v="N"/>
    <s v="S"/>
    <s v="ZA"/>
    <n v="0.878"/>
    <s v="6C"/>
    <n v="5.55"/>
  </r>
  <r>
    <x v="3"/>
    <s v="2"/>
    <d v="2026-05-08T00:00:00"/>
    <s v="10559"/>
    <s v="21320"/>
    <s v="DE"/>
    <s v="FR"/>
    <s v="109201"/>
    <s v="109201"/>
    <s v="999999"/>
    <s v="XT414072343TS"/>
    <s v="N"/>
    <s v="Transport"/>
    <s v="N"/>
    <s v="S"/>
    <s v="ZA"/>
    <n v="0.4"/>
    <s v="6C"/>
    <n v="5.33"/>
  </r>
  <r>
    <x v="3"/>
    <s v="2"/>
    <d v="2026-05-08T00:00:00"/>
    <s v="5531 KA"/>
    <s v="21320"/>
    <s v="NL"/>
    <s v="FR"/>
    <s v="107043"/>
    <s v="107043"/>
    <s v="999999"/>
    <s v="XT414072520TS"/>
    <s v="N"/>
    <s v="Transport"/>
    <s v="N"/>
    <s v="S"/>
    <s v="ZA"/>
    <n v="0.25"/>
    <s v="6C"/>
    <n v="5.33"/>
  </r>
  <r>
    <x v="3"/>
    <s v="2"/>
    <d v="2026-05-08T00:00:00"/>
    <s v="85406"/>
    <s v="21320"/>
    <s v="DE"/>
    <s v="FR"/>
    <s v="110487"/>
    <s v="110487"/>
    <s v="999999"/>
    <s v="XT414072581TS"/>
    <s v="N"/>
    <s v="Transport"/>
    <s v="N"/>
    <s v="S"/>
    <s v="ZA"/>
    <n v="5.855"/>
    <s v="6C"/>
    <n v="10.35"/>
  </r>
  <r>
    <x v="3"/>
    <s v="2"/>
    <d v="2026-05-08T00:00:00"/>
    <s v="9900"/>
    <s v="21320"/>
    <s v="DK"/>
    <s v="FR"/>
    <s v="107170"/>
    <s v="107170"/>
    <s v="999999"/>
    <s v="XT414075866TS"/>
    <s v="N"/>
    <s v="Transport"/>
    <s v="N"/>
    <s v="S"/>
    <s v="ZA"/>
    <n v="0.18"/>
    <s v="6C"/>
    <n v="9.470000000000001"/>
  </r>
  <r>
    <x v="3"/>
    <s v="2"/>
    <d v="2026-05-08T00:00:00"/>
    <s v="4500"/>
    <s v="21320"/>
    <s v="BE"/>
    <s v="FR"/>
    <s v="109833"/>
    <s v="109833"/>
    <s v="999999"/>
    <s v="XT414076075TS"/>
    <s v="N"/>
    <s v="Transport"/>
    <s v="N"/>
    <s v="S"/>
    <s v="ZA"/>
    <n v="0.768"/>
    <s v="6C"/>
    <n v="4.95"/>
  </r>
  <r>
    <x v="3"/>
    <s v="2"/>
    <d v="2026-05-08T00:00:00"/>
    <s v="30629"/>
    <s v="21320"/>
    <s v="DE"/>
    <s v="FR"/>
    <s v="109690"/>
    <s v="109690"/>
    <s v="999999"/>
    <s v="XT414076892TS"/>
    <s v="N"/>
    <s v="Transport"/>
    <s v="N"/>
    <s v="S"/>
    <s v="ZA"/>
    <n v="9.44"/>
    <s v="6C"/>
    <n v="12.99"/>
  </r>
  <r>
    <x v="3"/>
    <s v="2"/>
    <d v="2026-05-08T00:00:00"/>
    <s v="16303"/>
    <s v="21320"/>
    <s v="DE"/>
    <s v="FR"/>
    <s v="109737"/>
    <s v="109737"/>
    <s v="999999"/>
    <s v="XT414077425TS"/>
    <s v="N"/>
    <s v="Transport"/>
    <s v="N"/>
    <s v="S"/>
    <s v="ZA"/>
    <n v="0.951"/>
    <s v="6C"/>
    <n v="5.55"/>
  </r>
  <r>
    <x v="3"/>
    <s v="2"/>
    <d v="2026-05-08T00:00:00"/>
    <s v="2791"/>
    <s v="21320"/>
    <s v="DK"/>
    <s v="FR"/>
    <s v="109395"/>
    <s v="109395"/>
    <s v="999999"/>
    <s v="XT414077938TS"/>
    <s v="N"/>
    <s v="Transport"/>
    <s v="N"/>
    <s v="S"/>
    <s v="ZA"/>
    <n v="3.182"/>
    <s v="6C"/>
    <n v="13.17"/>
  </r>
  <r>
    <x v="3"/>
    <s v="2"/>
    <d v="2026-05-08T00:00:00"/>
    <s v="27749"/>
    <s v="21320"/>
    <s v="DE"/>
    <s v="FR"/>
    <s v="109498"/>
    <s v="109498"/>
    <s v="999999"/>
    <s v="XT414078160TS"/>
    <s v="N"/>
    <s v="Transport"/>
    <s v="N"/>
    <s v="S"/>
    <s v="ZA"/>
    <n v="5.263"/>
    <s v="6C"/>
    <n v="10.35"/>
  </r>
  <r>
    <x v="3"/>
    <s v="2"/>
    <d v="2026-05-08T00:00:00"/>
    <s v="8010"/>
    <s v="21320"/>
    <s v="AT"/>
    <s v="FR"/>
    <s v="107456"/>
    <s v="107456"/>
    <s v="999999"/>
    <s v="XT414079117TS"/>
    <s v="N"/>
    <s v="Transport"/>
    <s v="N"/>
    <s v="S"/>
    <s v="ZA"/>
    <n v="0.759"/>
    <s v="6C"/>
    <n v="9.69"/>
  </r>
  <r>
    <x v="3"/>
    <s v="2"/>
    <d v="2026-05-08T00:00:00"/>
    <s v="63762"/>
    <s v="21320"/>
    <s v="DE"/>
    <s v="FR"/>
    <s v="107974"/>
    <s v="107974"/>
    <s v="999999"/>
    <s v="XT414079681TS"/>
    <s v="N"/>
    <s v="Transport"/>
    <s v="N"/>
    <s v="S"/>
    <s v="ZA"/>
    <n v="0.45"/>
    <s v="6C"/>
    <n v="5.33"/>
  </r>
  <r>
    <x v="3"/>
    <s v="2"/>
    <d v="2026-05-08T00:00:00"/>
    <s v="32657"/>
    <s v="21320"/>
    <s v="DE"/>
    <s v="FR"/>
    <s v="108766"/>
    <s v="108766"/>
    <s v="999999"/>
    <s v="XT414080027TS"/>
    <s v="N"/>
    <s v="Transport"/>
    <s v="N"/>
    <s v="S"/>
    <s v="ZA"/>
    <n v="0.2"/>
    <s v="6C"/>
    <n v="5.33"/>
  </r>
  <r>
    <x v="3"/>
    <s v="2"/>
    <d v="2026-05-08T00:00:00"/>
    <s v="22763"/>
    <s v="21320"/>
    <s v="DE"/>
    <s v="FR"/>
    <s v="107908"/>
    <s v="107908"/>
    <s v="999999"/>
    <s v="XT414080526TS"/>
    <s v="N"/>
    <s v="Transport"/>
    <s v="N"/>
    <s v="S"/>
    <s v="ZA"/>
    <n v="4.532"/>
    <s v="6C"/>
    <n v="9.69"/>
  </r>
  <r>
    <x v="3"/>
    <s v="2"/>
    <d v="2026-05-08T00:00:00"/>
    <s v="1654 KH"/>
    <s v="21320"/>
    <s v="NL"/>
    <s v="FR"/>
    <s v="109432"/>
    <s v="109432"/>
    <s v="999999"/>
    <s v="XT414080821TS"/>
    <s v="N"/>
    <s v="Transport"/>
    <s v="N"/>
    <s v="S"/>
    <s v="ZA"/>
    <n v="6.283"/>
    <s v="6C"/>
    <n v="11.01"/>
  </r>
  <r>
    <x v="3"/>
    <s v="2"/>
    <d v="2026-05-08T00:00:00"/>
    <s v="91564"/>
    <s v="21320"/>
    <s v="DE"/>
    <s v="FR"/>
    <s v="110650"/>
    <s v="110650"/>
    <s v="999999"/>
    <s v="XT414080910TS"/>
    <s v="N"/>
    <s v="Transport"/>
    <s v="N"/>
    <s v="S"/>
    <s v="ZA"/>
    <n v="4.532"/>
    <s v="6C"/>
    <n v="9.69"/>
  </r>
  <r>
    <x v="3"/>
    <s v="2"/>
    <d v="2026-05-08T00:00:00"/>
    <s v="2500"/>
    <s v="21320"/>
    <s v="DK"/>
    <s v="FR"/>
    <s v="109148"/>
    <s v="109148"/>
    <s v="999999"/>
    <s v="XT414081040TS"/>
    <s v="N"/>
    <s v="Transport"/>
    <s v="N"/>
    <s v="S"/>
    <s v="ZA"/>
    <n v="0.38"/>
    <s v="6C"/>
    <n v="9.470000000000001"/>
  </r>
  <r>
    <x v="3"/>
    <s v="2"/>
    <d v="2026-05-08T00:00:00"/>
    <s v="86450"/>
    <s v="21320"/>
    <s v="DE"/>
    <s v="FR"/>
    <s v="110596"/>
    <s v="110596"/>
    <s v="999999"/>
    <s v="XT414081190TS"/>
    <s v="N"/>
    <s v="Transport"/>
    <s v="N"/>
    <s v="S"/>
    <s v="ZA"/>
    <n v="1.004"/>
    <s v="6C"/>
    <n v="5.88"/>
  </r>
  <r>
    <x v="3"/>
    <s v="2"/>
    <d v="2026-05-08T00:00:00"/>
    <s v="65307"/>
    <s v="21320"/>
    <s v="DE"/>
    <s v="FR"/>
    <s v="108195"/>
    <s v="108195"/>
    <s v="999999"/>
    <s v="XT414081760TS"/>
    <s v="N"/>
    <s v="Transport"/>
    <s v="N"/>
    <s v="S"/>
    <s v="ZA"/>
    <n v="4.532"/>
    <s v="6C"/>
    <n v="9.69"/>
  </r>
  <r>
    <x v="3"/>
    <s v="2"/>
    <d v="2026-05-08T00:00:00"/>
    <s v="61231"/>
    <s v="21320"/>
    <s v="DE"/>
    <s v="FR"/>
    <s v="109775"/>
    <s v="109775"/>
    <s v="999999"/>
    <s v="XT414082116TS"/>
    <s v="N"/>
    <s v="Transport"/>
    <s v="N"/>
    <s v="S"/>
    <s v="ZA"/>
    <n v="4.825"/>
    <s v="6C"/>
    <n v="9.69"/>
  </r>
  <r>
    <x v="3"/>
    <s v="2"/>
    <d v="2026-05-08T00:00:00"/>
    <s v="86391"/>
    <s v="21320"/>
    <s v="DE"/>
    <s v="FR"/>
    <s v="109241"/>
    <s v="109241"/>
    <s v="999999"/>
    <s v="XT414083099TS"/>
    <s v="N"/>
    <s v="Transport"/>
    <s v="N"/>
    <s v="S"/>
    <s v="ZA"/>
    <n v="4.532"/>
    <s v="6C"/>
    <n v="9.69"/>
  </r>
  <r>
    <x v="3"/>
    <s v="2"/>
    <d v="2026-05-08T00:00:00"/>
    <s v="67678"/>
    <s v="21320"/>
    <s v="DE"/>
    <s v="FR"/>
    <s v="108646"/>
    <s v="108646"/>
    <s v="999999"/>
    <s v="XT414083479TS"/>
    <s v="N"/>
    <s v="Transport"/>
    <s v="N"/>
    <s v="S"/>
    <s v="ZA"/>
    <n v="0.18"/>
    <s v="6C"/>
    <n v="5.33"/>
  </r>
  <r>
    <x v="3"/>
    <s v="2"/>
    <d v="2026-05-08T00:00:00"/>
    <s v="34576"/>
    <s v="21320"/>
    <s v="DE"/>
    <s v="FR"/>
    <s v="110388"/>
    <s v="110388"/>
    <s v="999999"/>
    <s v="XT414083690TS"/>
    <s v="N"/>
    <s v="Transport"/>
    <s v="N"/>
    <s v="S"/>
    <s v="ZA"/>
    <n v="1.178"/>
    <s v="6C"/>
    <n v="5.88"/>
  </r>
  <r>
    <x v="3"/>
    <s v="2"/>
    <d v="2026-05-08T00:00:00"/>
    <s v="12590"/>
    <s v="21320"/>
    <s v="ES"/>
    <s v="FR"/>
    <s v="108703"/>
    <s v="108703"/>
    <s v="999999"/>
    <s v="XT414084620TS"/>
    <s v="N"/>
    <s v="Transport"/>
    <s v="N"/>
    <s v="S"/>
    <s v="ZA"/>
    <n v="1.536"/>
    <s v="6C"/>
    <n v="6.95"/>
  </r>
  <r>
    <x v="3"/>
    <s v="2"/>
    <d v="2026-05-08T00:00:00"/>
    <s v="2070"/>
    <s v="21320"/>
    <s v="AT"/>
    <s v="FR"/>
    <s v="106933"/>
    <s v="106933"/>
    <s v="999999"/>
    <s v="XT414085214TS"/>
    <s v="N"/>
    <s v="Transport"/>
    <s v="N"/>
    <s v="S"/>
    <s v="ZA"/>
    <n v="4.608"/>
    <s v="6C"/>
    <n v="13.83"/>
  </r>
  <r>
    <x v="3"/>
    <s v="2"/>
    <d v="2026-05-08T00:00:00"/>
    <s v="08785"/>
    <s v="21320"/>
    <s v="ES"/>
    <s v="FR"/>
    <s v="108812"/>
    <s v="108812"/>
    <s v="999999"/>
    <s v="XT414085302TS"/>
    <s v="N"/>
    <s v="Transport"/>
    <s v="N"/>
    <s v="S"/>
    <s v="ZA"/>
    <n v="5.086"/>
    <s v="6C"/>
    <n v="11.42"/>
  </r>
  <r>
    <x v="3"/>
    <s v="2"/>
    <d v="2026-05-08T00:00:00"/>
    <s v="08785"/>
    <s v="21320"/>
    <s v="ES"/>
    <s v="FR"/>
    <s v="108812"/>
    <s v="108812"/>
    <s v="999999"/>
    <s v="XT414085302TS"/>
    <s v="N"/>
    <s v="Supplement Etiquette Non Conforme"/>
    <s v="N"/>
    <m/>
    <s v="ZA"/>
    <n v="0"/>
    <s v="6C"/>
    <n v="2"/>
  </r>
  <r>
    <x v="3"/>
    <s v="2"/>
    <d v="2026-05-08T00:00:00"/>
    <s v="01097"/>
    <s v="21320"/>
    <s v="DE"/>
    <s v="FR"/>
    <s v="108859"/>
    <s v="108859"/>
    <s v="999999"/>
    <s v="XT414086020TS"/>
    <s v="N"/>
    <s v="Transport"/>
    <s v="N"/>
    <s v="S"/>
    <s v="ZA"/>
    <n v="6.317"/>
    <s v="6C"/>
    <n v="11.01"/>
  </r>
  <r>
    <x v="3"/>
    <s v="2"/>
    <d v="2026-05-08T00:00:00"/>
    <s v="81371"/>
    <s v="21320"/>
    <s v="DE"/>
    <s v="FR"/>
    <s v="110545"/>
    <s v="110545"/>
    <s v="999999"/>
    <s v="XT414086360TS"/>
    <s v="N"/>
    <s v="Transport"/>
    <s v="N"/>
    <s v="S"/>
    <s v="ZA"/>
    <n v="5.51"/>
    <s v="6C"/>
    <n v="10.35"/>
  </r>
  <r>
    <x v="3"/>
    <s v="2"/>
    <d v="2026-05-08T00:00:00"/>
    <s v="93197"/>
    <s v="21320"/>
    <s v="DE"/>
    <s v="FR"/>
    <s v="107818"/>
    <s v="107818"/>
    <s v="999999"/>
    <s v="XT414087011TS"/>
    <s v="N"/>
    <s v="Transport"/>
    <s v="N"/>
    <s v="S"/>
    <s v="ZA"/>
    <n v="3.214"/>
    <s v="6C"/>
    <n v="9.029999999999999"/>
  </r>
  <r>
    <x v="3"/>
    <s v="2"/>
    <d v="2026-05-08T00:00:00"/>
    <s v="30459"/>
    <s v="21320"/>
    <s v="DE"/>
    <s v="FR"/>
    <s v="109264"/>
    <s v="109264"/>
    <s v="999999"/>
    <s v="XT414087365TS"/>
    <s v="N"/>
    <s v="Transport"/>
    <s v="N"/>
    <s v="S"/>
    <s v="ZA"/>
    <n v="4.532"/>
    <s v="6C"/>
    <n v="9.69"/>
  </r>
  <r>
    <x v="3"/>
    <s v="2"/>
    <d v="2026-05-09T00:00:00"/>
    <s v="06886"/>
    <s v="21320"/>
    <s v="DE"/>
    <s v="FR"/>
    <s v="107246"/>
    <s v="107246"/>
    <s v="999999"/>
    <s v="XT414091775TS"/>
    <s v="N"/>
    <s v="Transport"/>
    <s v="N"/>
    <s v="S"/>
    <s v="ZA"/>
    <n v="6.273"/>
    <s v="6C"/>
    <n v="11.01"/>
  </r>
  <r>
    <x v="3"/>
    <s v="2"/>
    <d v="2026-05-09T00:00:00"/>
    <s v="72760"/>
    <s v="21320"/>
    <s v="DE"/>
    <s v="FR"/>
    <s v="108188"/>
    <s v="108188"/>
    <s v="999999"/>
    <s v="XT414093621TS"/>
    <s v="N"/>
    <s v="Transport"/>
    <s v="N"/>
    <s v="S"/>
    <s v="ZA"/>
    <n v="4.638"/>
    <s v="6C"/>
    <n v="9.69"/>
  </r>
  <r>
    <x v="3"/>
    <s v="2"/>
    <d v="2026-05-09T00:00:00"/>
    <s v="83250"/>
    <s v="21320"/>
    <s v="DE"/>
    <s v="FR"/>
    <s v="108935"/>
    <s v="108935"/>
    <s v="999999"/>
    <s v="XT414094834TS"/>
    <s v="N"/>
    <s v="Transport"/>
    <s v="N"/>
    <s v="S"/>
    <s v="ZA"/>
    <n v="1.056"/>
    <s v="6C"/>
    <n v="5.88"/>
  </r>
  <r>
    <x v="3"/>
    <s v="2"/>
    <d v="2026-05-09T00:00:00"/>
    <s v="167 38"/>
    <s v="21320"/>
    <s v="SE"/>
    <s v="FR"/>
    <s v="108938"/>
    <s v="108938"/>
    <s v="999999"/>
    <s v="XT414094882TS"/>
    <s v="N"/>
    <s v="Transport"/>
    <s v="N"/>
    <s v="S"/>
    <s v="ZA"/>
    <n v="6.134"/>
    <s v="6C"/>
    <n v="16"/>
  </r>
  <r>
    <x v="3"/>
    <s v="2"/>
    <d v="2026-05-09T00:00:00"/>
    <s v="71134"/>
    <s v="21320"/>
    <s v="DE"/>
    <s v="FR"/>
    <s v="107544"/>
    <s v="107544"/>
    <s v="999999"/>
    <s v="XT414095171TS"/>
    <s v="N"/>
    <s v="Transport"/>
    <s v="N"/>
    <s v="S"/>
    <s v="ZA"/>
    <n v="4.493"/>
    <s v="6C"/>
    <n v="9.69"/>
  </r>
  <r>
    <x v="3"/>
    <s v="2"/>
    <d v="2026-05-09T00:00:00"/>
    <s v="28790"/>
    <s v="21320"/>
    <s v="DE"/>
    <s v="FR"/>
    <s v="109472"/>
    <s v="109472"/>
    <s v="999999"/>
    <s v="XT414096234TS"/>
    <s v="N"/>
    <s v="Transport"/>
    <s v="N"/>
    <s v="S"/>
    <s v="ZA"/>
    <n v="3.51"/>
    <s v="6C"/>
    <n v="9.029999999999999"/>
  </r>
  <r>
    <x v="3"/>
    <s v="2"/>
    <d v="2026-05-09T00:00:00"/>
    <s v="82418"/>
    <s v="21320"/>
    <s v="DE"/>
    <s v="FR"/>
    <s v="106469"/>
    <s v="106469"/>
    <s v="999999"/>
    <s v="XT414096398TS"/>
    <s v="N"/>
    <s v="Transport"/>
    <s v="N"/>
    <s v="S"/>
    <s v="ZA"/>
    <n v="4.403"/>
    <s v="6C"/>
    <n v="9.69"/>
  </r>
  <r>
    <x v="3"/>
    <s v="2"/>
    <d v="2026-05-09T00:00:00"/>
    <s v="416 83"/>
    <s v="21320"/>
    <s v="SE"/>
    <s v="FR"/>
    <s v="109308"/>
    <s v="109308"/>
    <s v="999999"/>
    <s v="XT414096509TS"/>
    <s v="N"/>
    <s v="Transport"/>
    <s v="N"/>
    <s v="S"/>
    <s v="ZA"/>
    <n v="0.835"/>
    <s v="6C"/>
    <n v="10.54"/>
  </r>
  <r>
    <x v="3"/>
    <s v="2"/>
    <d v="2026-05-09T00:00:00"/>
    <s v="58285"/>
    <s v="21320"/>
    <s v="DE"/>
    <s v="FR"/>
    <s v="108973"/>
    <s v="108973"/>
    <s v="999999"/>
    <s v="XT414096693TS"/>
    <s v="N"/>
    <s v="Transport"/>
    <s v="N"/>
    <s v="S"/>
    <s v="ZA"/>
    <n v="0.1"/>
    <s v="6C"/>
    <n v="5.33"/>
  </r>
  <r>
    <x v="3"/>
    <s v="2"/>
    <d v="2026-05-09T00:00:00"/>
    <s v="96328"/>
    <s v="21320"/>
    <s v="DE"/>
    <s v="FR"/>
    <s v="109653"/>
    <s v="109653"/>
    <s v="999999"/>
    <s v="XT414096781TS"/>
    <s v="N"/>
    <s v="Transport"/>
    <s v="N"/>
    <s v="S"/>
    <s v="ZA"/>
    <n v="0.58"/>
    <s v="6C"/>
    <n v="5.55"/>
  </r>
  <r>
    <x v="3"/>
    <s v="2"/>
    <d v="2026-05-09T00:00:00"/>
    <s v="91096"/>
    <s v="21320"/>
    <s v="DE"/>
    <s v="FR"/>
    <s v="108894"/>
    <s v="108894"/>
    <s v="999999"/>
    <s v="XT414097552TS"/>
    <s v="N"/>
    <s v="Transport"/>
    <s v="N"/>
    <s v="S"/>
    <s v="ZA"/>
    <n v="1.44"/>
    <s v="6C"/>
    <n v="5.88"/>
  </r>
  <r>
    <x v="3"/>
    <s v="2"/>
    <d v="2026-05-09T00:00:00"/>
    <s v="16356"/>
    <s v="21320"/>
    <s v="DE"/>
    <s v="FR"/>
    <s v="109667"/>
    <s v="109667"/>
    <s v="999999"/>
    <s v="XT414099496TS"/>
    <s v="N"/>
    <s v="Transport"/>
    <s v="N"/>
    <s v="S"/>
    <s v="ZA"/>
    <n v="1.189"/>
    <s v="6C"/>
    <n v="5.88"/>
  </r>
  <r>
    <x v="3"/>
    <s v="2"/>
    <d v="2026-05-09T00:00:00"/>
    <s v="09500"/>
    <s v="21320"/>
    <s v="ES"/>
    <s v="FR"/>
    <s v="107435"/>
    <s v="107435"/>
    <s v="999999"/>
    <s v="XT414099584TS"/>
    <s v="N"/>
    <s v="Transport"/>
    <s v="N"/>
    <s v="S"/>
    <s v="ZA"/>
    <n v="4.787"/>
    <s v="6C"/>
    <n v="10.76"/>
  </r>
  <r>
    <x v="3"/>
    <s v="2"/>
    <d v="2026-05-09T00:00:00"/>
    <s v="9210"/>
    <s v="21320"/>
    <s v="DK"/>
    <s v="FR"/>
    <s v="105895"/>
    <s v="105895"/>
    <s v="999999"/>
    <s v="XT414099607TS"/>
    <s v="N"/>
    <s v="Transport"/>
    <s v="N"/>
    <s v="S"/>
    <s v="ZA"/>
    <n v="1.562"/>
    <s v="6C"/>
    <n v="10.02"/>
  </r>
  <r>
    <x v="3"/>
    <s v="2"/>
    <d v="2026-05-09T00:00:00"/>
    <s v="15324"/>
    <s v="21320"/>
    <s v="DE"/>
    <s v="FR"/>
    <s v="109234"/>
    <s v="109234"/>
    <s v="999999"/>
    <s v="XT414100336TS"/>
    <s v="N"/>
    <s v="Transport"/>
    <s v="N"/>
    <s v="S"/>
    <s v="ZA"/>
    <n v="0.13"/>
    <s v="6C"/>
    <n v="5.33"/>
  </r>
  <r>
    <x v="3"/>
    <s v="2"/>
    <d v="2026-05-09T00:00:00"/>
    <s v="78315"/>
    <s v="21320"/>
    <s v="DE"/>
    <s v="FR"/>
    <s v="109070"/>
    <s v="109070"/>
    <s v="999999"/>
    <s v="XT414101265TS"/>
    <s v="N"/>
    <s v="Transport"/>
    <s v="N"/>
    <s v="S"/>
    <s v="ZA"/>
    <n v="3.158"/>
    <s v="6C"/>
    <n v="9.029999999999999"/>
  </r>
  <r>
    <x v="3"/>
    <s v="2"/>
    <d v="2026-05-09T00:00:00"/>
    <s v="2736"/>
    <s v="21320"/>
    <s v="LU"/>
    <s v="FR"/>
    <s v="110462"/>
    <s v="110462"/>
    <s v="999999"/>
    <s v="XT414101985TS"/>
    <s v="N"/>
    <s v="Transport"/>
    <s v="N"/>
    <s v="S"/>
    <s v="ZA"/>
    <n v="1.008"/>
    <s v="6C"/>
    <n v="5.88"/>
  </r>
  <r>
    <x v="3"/>
    <s v="2"/>
    <d v="2026-05-09T00:00:00"/>
    <s v="17489"/>
    <s v="21320"/>
    <s v="DE"/>
    <s v="FR"/>
    <s v="107643"/>
    <s v="107643"/>
    <s v="999999"/>
    <s v="XT414102218TS"/>
    <s v="N"/>
    <s v="Transport"/>
    <s v="N"/>
    <s v="S"/>
    <s v="ZA"/>
    <n v="5.21"/>
    <s v="6C"/>
    <n v="10.35"/>
  </r>
  <r>
    <x v="3"/>
    <s v="2"/>
    <d v="2026-05-09T00:00:00"/>
    <s v="59174"/>
    <s v="21320"/>
    <s v="DE"/>
    <s v="FR"/>
    <s v="110247"/>
    <s v="110247"/>
    <s v="999999"/>
    <s v="XT414102646TS"/>
    <s v="N"/>
    <s v="Transport"/>
    <s v="N"/>
    <s v="S"/>
    <s v="ZA"/>
    <n v="0.16"/>
    <s v="6C"/>
    <n v="5.33"/>
  </r>
  <r>
    <x v="3"/>
    <s v="2"/>
    <d v="2026-05-09T00:00:00"/>
    <s v="21031"/>
    <s v="21320"/>
    <s v="DE"/>
    <s v="FR"/>
    <s v="110613"/>
    <s v="110613"/>
    <s v="999999"/>
    <s v="XT414103045TS"/>
    <s v="N"/>
    <s v="Transport"/>
    <s v="N"/>
    <s v="S"/>
    <s v="ZA"/>
    <n v="1.128"/>
    <s v="6C"/>
    <n v="5.88"/>
  </r>
  <r>
    <x v="3"/>
    <s v="2"/>
    <d v="2026-05-09T00:00:00"/>
    <s v="67304"/>
    <s v="21320"/>
    <s v="DE"/>
    <s v="FR"/>
    <s v="109137"/>
    <s v="109137"/>
    <s v="999999"/>
    <s v="XT414103964TS"/>
    <s v="N"/>
    <s v="Transport"/>
    <s v="N"/>
    <s v="S"/>
    <s v="ZA"/>
    <n v="0.774"/>
    <s v="6C"/>
    <n v="5.55"/>
  </r>
  <r>
    <x v="3"/>
    <s v="2"/>
    <d v="2026-05-09T00:00:00"/>
    <s v="80803"/>
    <s v="21320"/>
    <s v="DE"/>
    <s v="FR"/>
    <s v="109755"/>
    <s v="109755"/>
    <s v="999999"/>
    <s v="XT414104151TS"/>
    <s v="N"/>
    <s v="Transport"/>
    <s v="N"/>
    <s v="S"/>
    <s v="ZA"/>
    <n v="1.701"/>
    <s v="6C"/>
    <n v="5.88"/>
  </r>
  <r>
    <x v="3"/>
    <s v="2"/>
    <d v="2026-05-09T00:00:00"/>
    <s v="2151 JX"/>
    <s v="21320"/>
    <s v="NL"/>
    <s v="FR"/>
    <s v="107156"/>
    <s v="107156"/>
    <s v="999999"/>
    <s v="XT414104236TS"/>
    <s v="N"/>
    <s v="Transport"/>
    <s v="N"/>
    <s v="S"/>
    <s v="ZA"/>
    <n v="5.984"/>
    <s v="6C"/>
    <n v="10.35"/>
  </r>
  <r>
    <x v="3"/>
    <s v="2"/>
    <d v="2026-05-09T00:00:00"/>
    <s v="76297"/>
    <s v="21320"/>
    <s v="DE"/>
    <s v="FR"/>
    <s v="108263"/>
    <s v="108263"/>
    <s v="999999"/>
    <s v="XT414104718TS"/>
    <s v="N"/>
    <s v="Transport"/>
    <s v="N"/>
    <s v="S"/>
    <s v="ZA"/>
    <n v="4.787"/>
    <s v="6C"/>
    <n v="9.69"/>
  </r>
  <r>
    <x v="3"/>
    <s v="2"/>
    <d v="2026-05-09T00:00:00"/>
    <s v="76227"/>
    <s v="21320"/>
    <s v="DE"/>
    <s v="FR"/>
    <s v="109542"/>
    <s v="109542"/>
    <s v="999999"/>
    <s v="XT414106356TS"/>
    <s v="N"/>
    <s v="Transport"/>
    <s v="N"/>
    <s v="S"/>
    <s v="ZA"/>
    <n v="4.403"/>
    <s v="6C"/>
    <n v="9.69"/>
  </r>
  <r>
    <x v="3"/>
    <s v="2"/>
    <d v="2026-05-09T00:00:00"/>
    <s v="6708 AZ"/>
    <s v="21320"/>
    <s v="NL"/>
    <s v="FR"/>
    <s v="110187"/>
    <s v="110187"/>
    <s v="999999"/>
    <s v="XT414106360TS"/>
    <s v="N"/>
    <s v="Transport"/>
    <s v="N"/>
    <s v="S"/>
    <s v="ZA"/>
    <n v="1.512"/>
    <s v="6C"/>
    <n v="5.88"/>
  </r>
  <r>
    <x v="3"/>
    <s v="2"/>
    <d v="2026-05-09T00:00:00"/>
    <s v="71083"/>
    <s v="21320"/>
    <s v="DE"/>
    <s v="FR"/>
    <s v="107245"/>
    <s v="107245"/>
    <s v="999999"/>
    <s v="XT414106461TS"/>
    <s v="N"/>
    <s v="Transport"/>
    <s v="N"/>
    <s v="S"/>
    <s v="ZA"/>
    <n v="0.45"/>
    <s v="6C"/>
    <n v="5.33"/>
  </r>
  <r>
    <x v="3"/>
    <s v="2"/>
    <d v="2026-05-09T00:00:00"/>
    <s v="22119"/>
    <s v="21320"/>
    <s v="DE"/>
    <s v="FR"/>
    <s v="110011"/>
    <s v="110011"/>
    <s v="999999"/>
    <s v="XT414106965TS"/>
    <s v="N"/>
    <s v="Transport"/>
    <s v="N"/>
    <s v="S"/>
    <s v="ZA"/>
    <n v="5.298"/>
    <s v="6C"/>
    <n v="10.35"/>
  </r>
  <r>
    <x v="3"/>
    <s v="2"/>
    <d v="2026-05-09T00:00:00"/>
    <s v="12209"/>
    <s v="21320"/>
    <s v="DE"/>
    <s v="FR"/>
    <s v="110319"/>
    <s v="110319"/>
    <s v="999999"/>
    <s v="XT414107657TS"/>
    <s v="N"/>
    <s v="Transport"/>
    <s v="N"/>
    <s v="S"/>
    <s v="ZA"/>
    <n v="0.898"/>
    <s v="6C"/>
    <n v="5.55"/>
  </r>
  <r>
    <x v="3"/>
    <s v="2"/>
    <d v="2026-05-09T00:00:00"/>
    <s v="5591"/>
    <s v="21320"/>
    <s v="AT"/>
    <s v="FR"/>
    <s v="109568"/>
    <s v="109568"/>
    <s v="999999"/>
    <s v="XT414107665TS"/>
    <s v="N"/>
    <s v="Transport"/>
    <s v="N"/>
    <s v="S"/>
    <s v="ZA"/>
    <n v="4.678"/>
    <s v="6C"/>
    <n v="13.83"/>
  </r>
  <r>
    <x v="3"/>
    <s v="2"/>
    <d v="2026-05-09T00:00:00"/>
    <s v="79618"/>
    <s v="21320"/>
    <s v="DE"/>
    <s v="FR"/>
    <s v="107579"/>
    <s v="107579"/>
    <s v="999999"/>
    <s v="XT414107997TS"/>
    <s v="N"/>
    <s v="Transport"/>
    <s v="N"/>
    <s v="S"/>
    <s v="ZA"/>
    <n v="1.102"/>
    <s v="6C"/>
    <n v="5.88"/>
  </r>
  <r>
    <x v="3"/>
    <s v="2"/>
    <d v="2026-05-09T00:00:00"/>
    <s v="65520"/>
    <s v="21320"/>
    <s v="DE"/>
    <s v="FR"/>
    <s v="108459"/>
    <s v="108459"/>
    <s v="999999"/>
    <s v="XT414108621TS"/>
    <s v="N"/>
    <s v="Transport"/>
    <s v="N"/>
    <s v="S"/>
    <s v="ZA"/>
    <n v="0.998"/>
    <s v="6C"/>
    <n v="5.55"/>
  </r>
  <r>
    <x v="3"/>
    <s v="2"/>
    <d v="2026-05-09T00:00:00"/>
    <s v="49176"/>
    <s v="21320"/>
    <s v="DE"/>
    <s v="FR"/>
    <s v="109470"/>
    <s v="109470"/>
    <s v="999999"/>
    <s v="XT414108887TS"/>
    <s v="N"/>
    <s v="Transport"/>
    <s v="N"/>
    <s v="S"/>
    <s v="ZA"/>
    <n v="4.678"/>
    <s v="6C"/>
    <n v="9.69"/>
  </r>
  <r>
    <x v="3"/>
    <s v="2"/>
    <d v="2026-05-10T00:00:00"/>
    <s v="3074"/>
    <s v="21320"/>
    <s v="AT"/>
    <s v="FR"/>
    <s v="109556"/>
    <s v="109556"/>
    <s v="999999"/>
    <s v="XT414112419TS"/>
    <s v="N"/>
    <s v="Transport"/>
    <s v="N"/>
    <s v="S"/>
    <s v="ZA"/>
    <n v="0.51"/>
    <s v="6C"/>
    <n v="9.69"/>
  </r>
  <r>
    <x v="3"/>
    <s v="2"/>
    <d v="2026-05-10T00:00:00"/>
    <s v="79189"/>
    <s v="21320"/>
    <s v="DE"/>
    <s v="FR"/>
    <s v="108937"/>
    <s v="108937"/>
    <s v="999999"/>
    <s v="XT414112538TS"/>
    <s v="N"/>
    <s v="Transport"/>
    <s v="N"/>
    <s v="S"/>
    <s v="ZA"/>
    <n v="0.84"/>
    <s v="6C"/>
    <n v="5.55"/>
  </r>
  <r>
    <x v="3"/>
    <s v="2"/>
    <d v="2026-05-10T00:00:00"/>
    <s v="14197"/>
    <s v="21320"/>
    <s v="DE"/>
    <s v="FR"/>
    <s v="110032"/>
    <s v="110032"/>
    <s v="999999"/>
    <s v="XT414112949TS"/>
    <s v="N"/>
    <s v="Transport"/>
    <s v="N"/>
    <s v="S"/>
    <s v="ZA"/>
    <n v="4.678"/>
    <s v="6C"/>
    <n v="9.69"/>
  </r>
  <r>
    <x v="3"/>
    <s v="2"/>
    <d v="2026-05-10T00:00:00"/>
    <s v="74321"/>
    <s v="21320"/>
    <s v="DE"/>
    <s v="FR"/>
    <s v="109697"/>
    <s v="109697"/>
    <s v="999999"/>
    <s v="XT414113051TS"/>
    <s v="N"/>
    <s v="Transport"/>
    <s v="N"/>
    <s v="S"/>
    <s v="ZA"/>
    <n v="0.907"/>
    <s v="6C"/>
    <n v="5.55"/>
  </r>
  <r>
    <x v="3"/>
    <s v="2"/>
    <d v="2026-05-10T00:00:00"/>
    <s v="42781"/>
    <s v="21320"/>
    <s v="DE"/>
    <s v="FR"/>
    <s v="105119"/>
    <s v="105119"/>
    <s v="999999"/>
    <s v="XT414113839TS"/>
    <s v="N"/>
    <s v="Transport"/>
    <s v="N"/>
    <s v="S"/>
    <s v="ZA"/>
    <n v="4.403"/>
    <s v="6C"/>
    <n v="9.69"/>
  </r>
  <r>
    <x v="3"/>
    <s v="2"/>
    <d v="2026-05-10T00:00:00"/>
    <s v="49324"/>
    <s v="21320"/>
    <s v="DE"/>
    <s v="FR"/>
    <s v="108771"/>
    <s v="108771"/>
    <s v="999999"/>
    <s v="XT414113944TS"/>
    <s v="N"/>
    <s v="Transport"/>
    <s v="N"/>
    <s v="S"/>
    <s v="ZA"/>
    <n v="0.979"/>
    <s v="6C"/>
    <n v="5.55"/>
  </r>
  <r>
    <x v="3"/>
    <s v="2"/>
    <d v="2026-05-10T00:00:00"/>
    <s v="82319"/>
    <s v="21320"/>
    <s v="DE"/>
    <s v="FR"/>
    <s v="110215"/>
    <s v="110215"/>
    <s v="999999"/>
    <s v="XT414113961TS"/>
    <s v="N"/>
    <s v="Transport"/>
    <s v="N"/>
    <s v="S"/>
    <s v="ZA"/>
    <n v="9.204000000000001"/>
    <s v="6C"/>
    <n v="12.99"/>
  </r>
  <r>
    <x v="3"/>
    <s v="2"/>
    <d v="2026-05-10T00:00:00"/>
    <s v="2732"/>
    <s v="21320"/>
    <s v="AT"/>
    <s v="FR"/>
    <s v="110543"/>
    <s v="110543"/>
    <s v="999999"/>
    <s v="XT414114176TS"/>
    <s v="N"/>
    <s v="Transport"/>
    <s v="N"/>
    <s v="S"/>
    <s v="ZA"/>
    <n v="0.546"/>
    <s v="6C"/>
    <n v="9.69"/>
  </r>
  <r>
    <x v="3"/>
    <s v="2"/>
    <d v="2026-05-10T00:00:00"/>
    <s v="3037 GA"/>
    <s v="21320"/>
    <s v="NL"/>
    <s v="FR"/>
    <s v="109112"/>
    <s v="109112"/>
    <s v="999999"/>
    <s v="XT414114247TS"/>
    <s v="N"/>
    <s v="Transport"/>
    <s v="N"/>
    <s v="S"/>
    <s v="ZA"/>
    <n v="4.678"/>
    <s v="6C"/>
    <n v="9.69"/>
  </r>
  <r>
    <x v="3"/>
    <s v="2"/>
    <d v="2026-05-10T00:00:00"/>
    <s v="12167"/>
    <s v="21320"/>
    <s v="DE"/>
    <s v="FR"/>
    <s v="108939"/>
    <s v="108939"/>
    <s v="999999"/>
    <s v="XT414114984TS"/>
    <s v="N"/>
    <s v="Transport"/>
    <s v="N"/>
    <s v="S"/>
    <s v="ZA"/>
    <n v="0.8"/>
    <s v="6C"/>
    <n v="5.55"/>
  </r>
  <r>
    <x v="3"/>
    <s v="2"/>
    <d v="2026-05-10T00:00:00"/>
    <s v="18609"/>
    <s v="21320"/>
    <s v="DE"/>
    <s v="FR"/>
    <s v="107480"/>
    <s v="107480"/>
    <s v="999999"/>
    <s v="XT414115185TS"/>
    <s v="N"/>
    <s v="Transport"/>
    <s v="N"/>
    <s v="S"/>
    <s v="ZA"/>
    <n v="4.678"/>
    <s v="6C"/>
    <n v="9.69"/>
  </r>
  <r>
    <x v="3"/>
    <s v="2"/>
    <d v="2026-05-10T00:00:00"/>
    <s v="69234"/>
    <s v="21320"/>
    <s v="DE"/>
    <s v="FR"/>
    <s v="106836"/>
    <s v="106836"/>
    <s v="999999"/>
    <s v="XT414115327TS"/>
    <s v="N"/>
    <s v="Transport"/>
    <s v="N"/>
    <s v="S"/>
    <s v="ZA"/>
    <n v="4.266"/>
    <s v="6C"/>
    <n v="9.69"/>
  </r>
  <r>
    <x v="3"/>
    <s v="2"/>
    <d v="2026-05-10T00:00:00"/>
    <s v="3583 BK"/>
    <s v="21320"/>
    <s v="NL"/>
    <s v="FR"/>
    <s v="109463"/>
    <s v="109463"/>
    <s v="999999"/>
    <s v="XT414115812TS"/>
    <s v="N"/>
    <s v="Transport"/>
    <s v="N"/>
    <s v="S"/>
    <s v="ZA"/>
    <n v="0.896"/>
    <s v="6C"/>
    <n v="5.55"/>
  </r>
  <r>
    <x v="3"/>
    <s v="2"/>
    <d v="2026-05-10T00:00:00"/>
    <s v="34128"/>
    <s v="21320"/>
    <s v="DE"/>
    <s v="FR"/>
    <s v="108439"/>
    <s v="108439"/>
    <s v="999999"/>
    <s v="XT414115980TS"/>
    <s v="N"/>
    <s v="Transport"/>
    <s v="N"/>
    <s v="S"/>
    <s v="ZA"/>
    <n v="5.773"/>
    <s v="6C"/>
    <n v="10.35"/>
  </r>
  <r>
    <x v="3"/>
    <s v="2"/>
    <d v="2026-05-10T00:00:00"/>
    <s v="50259"/>
    <s v="21320"/>
    <s v="DE"/>
    <s v="FR"/>
    <s v="110055"/>
    <s v="110055"/>
    <s v="999999"/>
    <s v="XT414118155TS"/>
    <s v="N"/>
    <s v="Transport"/>
    <s v="N"/>
    <s v="S"/>
    <s v="ZA"/>
    <n v="4.532"/>
    <s v="6C"/>
    <n v="9.69"/>
  </r>
  <r>
    <x v="3"/>
    <s v="2"/>
    <d v="2026-05-10T00:00:00"/>
    <s v="3300"/>
    <s v="21320"/>
    <s v="DK"/>
    <s v="FR"/>
    <s v="106524"/>
    <s v="106524"/>
    <s v="999999"/>
    <s v="XT414118252TS"/>
    <s v="N"/>
    <s v="Transport"/>
    <s v="N"/>
    <s v="S"/>
    <s v="ZA"/>
    <n v="4.799"/>
    <s v="6C"/>
    <n v="13.83"/>
  </r>
  <r>
    <x v="3"/>
    <s v="2"/>
    <d v="2026-05-10T00:00:00"/>
    <s v="56330"/>
    <s v="21320"/>
    <s v="DE"/>
    <s v="FR"/>
    <s v="108908"/>
    <s v="108908"/>
    <s v="999999"/>
    <s v="XT414118677TS"/>
    <s v="N"/>
    <s v="Transport"/>
    <s v="N"/>
    <s v="S"/>
    <s v="ZA"/>
    <n v="6.66"/>
    <s v="6C"/>
    <n v="11.01"/>
  </r>
  <r>
    <x v="3"/>
    <s v="2"/>
    <d v="2026-05-10T00:00:00"/>
    <s v="21465"/>
    <s v="21320"/>
    <s v="DE"/>
    <s v="FR"/>
    <s v="109921"/>
    <s v="109921"/>
    <s v="999999"/>
    <s v="XT414118717TS"/>
    <s v="N"/>
    <s v="Transport"/>
    <s v="N"/>
    <s v="S"/>
    <s v="ZA"/>
    <n v="9.6"/>
    <s v="6C"/>
    <n v="12.99"/>
  </r>
  <r>
    <x v="3"/>
    <s v="2"/>
    <d v="2026-05-10T00:00:00"/>
    <s v="2550"/>
    <s v="21320"/>
    <s v="BE"/>
    <s v="FR"/>
    <s v="108433"/>
    <s v="108433"/>
    <s v="999999"/>
    <s v="XT414118822TS"/>
    <s v="N"/>
    <s v="Transport"/>
    <s v="N"/>
    <s v="S"/>
    <s v="ZA"/>
    <n v="0.832"/>
    <s v="6C"/>
    <n v="4.95"/>
  </r>
  <r>
    <x v="3"/>
    <s v="2"/>
    <d v="2026-05-10T00:00:00"/>
    <s v="2550"/>
    <s v="21320"/>
    <s v="BE"/>
    <s v="FR"/>
    <s v="108378"/>
    <s v="108378"/>
    <s v="999999"/>
    <s v="XT414119010TS"/>
    <s v="N"/>
    <s v="Transport"/>
    <s v="N"/>
    <s v="S"/>
    <s v="ZA"/>
    <n v="0.572"/>
    <s v="6C"/>
    <n v="4.95"/>
  </r>
  <r>
    <x v="3"/>
    <s v="2"/>
    <d v="2026-05-10T00:00:00"/>
    <s v="89134"/>
    <s v="21320"/>
    <s v="DE"/>
    <s v="FR"/>
    <s v="109602"/>
    <s v="109602"/>
    <s v="999999"/>
    <s v="XT414119258TS"/>
    <s v="N"/>
    <s v="Transport"/>
    <s v="N"/>
    <s v="S"/>
    <s v="ZA"/>
    <n v="4.266"/>
    <s v="6C"/>
    <n v="9.69"/>
  </r>
  <r>
    <x v="3"/>
    <s v="2"/>
    <d v="2026-05-10T00:00:00"/>
    <s v="90530"/>
    <s v="21320"/>
    <s v="DE"/>
    <s v="FR"/>
    <s v="109812"/>
    <s v="109812"/>
    <s v="999999"/>
    <s v="XT414119505TS"/>
    <s v="N"/>
    <s v="Transport"/>
    <s v="N"/>
    <s v="S"/>
    <s v="ZA"/>
    <n v="4.266"/>
    <s v="6C"/>
    <n v="9.69"/>
  </r>
  <r>
    <x v="3"/>
    <s v="2"/>
    <d v="2026-05-10T00:00:00"/>
    <s v="12053"/>
    <s v="21320"/>
    <s v="DE"/>
    <s v="FR"/>
    <s v="109074"/>
    <s v="109074"/>
    <s v="999999"/>
    <s v="XT414119584TS"/>
    <s v="N"/>
    <s v="Transport"/>
    <s v="N"/>
    <s v="S"/>
    <s v="ZA"/>
    <n v="4.638"/>
    <s v="6C"/>
    <n v="9.69"/>
  </r>
  <r>
    <x v="3"/>
    <s v="2"/>
    <d v="2026-05-10T00:00:00"/>
    <s v="45665"/>
    <s v="21320"/>
    <s v="DE"/>
    <s v="FR"/>
    <s v="108883"/>
    <s v="108883"/>
    <s v="999999"/>
    <s v="XT414120018TS"/>
    <s v="N"/>
    <s v="Transport"/>
    <s v="N"/>
    <s v="S"/>
    <s v="ZA"/>
    <n v="8.968"/>
    <s v="6C"/>
    <n v="12.33"/>
  </r>
  <r>
    <x v="3"/>
    <s v="2"/>
    <d v="2026-05-10T00:00:00"/>
    <s v="31558"/>
    <s v="21320"/>
    <s v="DE"/>
    <s v="FR"/>
    <s v="110440"/>
    <s v="110440"/>
    <s v="999999"/>
    <s v="XT414120208TS"/>
    <s v="N"/>
    <s v="Transport"/>
    <s v="N"/>
    <s v="S"/>
    <s v="ZA"/>
    <n v="3.312"/>
    <s v="6C"/>
    <n v="9.029999999999999"/>
  </r>
  <r>
    <x v="3"/>
    <s v="2"/>
    <d v="2026-05-10T00:00:00"/>
    <s v="6600"/>
    <s v="21320"/>
    <s v="AT"/>
    <s v="FR"/>
    <s v="109253"/>
    <s v="109253"/>
    <s v="999999"/>
    <s v="XT414120358TS"/>
    <s v="N"/>
    <s v="Transport"/>
    <s v="N"/>
    <s v="S"/>
    <s v="ZA"/>
    <n v="4.403"/>
    <s v="6C"/>
    <n v="13.83"/>
  </r>
  <r>
    <x v="3"/>
    <s v="2"/>
    <d v="2026-05-10T00:00:00"/>
    <s v="15518"/>
    <s v="21320"/>
    <s v="DE"/>
    <s v="FR"/>
    <s v="110628"/>
    <s v="110628"/>
    <s v="999999"/>
    <s v="XT414121265TS"/>
    <s v="N"/>
    <s v="Transport"/>
    <s v="N"/>
    <s v="S"/>
    <s v="ZA"/>
    <n v="4.266"/>
    <s v="6C"/>
    <n v="9.69"/>
  </r>
  <r>
    <x v="3"/>
    <s v="2"/>
    <d v="2026-05-10T00:00:00"/>
    <s v="45147"/>
    <s v="21320"/>
    <s v="DE"/>
    <s v="FR"/>
    <s v="109393"/>
    <s v="109393"/>
    <s v="999999"/>
    <s v="XT414121897TS"/>
    <s v="N"/>
    <s v="Transport"/>
    <s v="N"/>
    <s v="S"/>
    <s v="ZA"/>
    <n v="4.266"/>
    <s v="6C"/>
    <n v="9.69"/>
  </r>
  <r>
    <x v="3"/>
    <s v="2"/>
    <d v="2026-05-10T00:00:00"/>
    <s v="26386"/>
    <s v="21320"/>
    <s v="DE"/>
    <s v="FR"/>
    <s v="109152"/>
    <s v="109152"/>
    <s v="999999"/>
    <s v="XT414122022TS"/>
    <s v="N"/>
    <s v="Transport"/>
    <s v="N"/>
    <s v="S"/>
    <s v="ZA"/>
    <n v="3.194"/>
    <s v="6C"/>
    <n v="9.029999999999999"/>
  </r>
  <r>
    <x v="3"/>
    <s v="2"/>
    <d v="2026-05-10T00:00:00"/>
    <s v="97896"/>
    <s v="21320"/>
    <s v="DE"/>
    <s v="FR"/>
    <s v="110391"/>
    <s v="110391"/>
    <s v="999999"/>
    <s v="XT414122420TS"/>
    <s v="N"/>
    <s v="Transport"/>
    <s v="N"/>
    <s v="S"/>
    <s v="ZA"/>
    <n v="4.403"/>
    <s v="6C"/>
    <n v="9.69"/>
  </r>
  <r>
    <x v="3"/>
    <s v="2"/>
    <d v="2026-05-10T00:00:00"/>
    <s v="51067"/>
    <s v="21320"/>
    <s v="DE"/>
    <s v="FR"/>
    <s v="107905"/>
    <s v="107905"/>
    <s v="999999"/>
    <s v="XT414123592TS"/>
    <s v="N"/>
    <s v="Transport"/>
    <s v="N"/>
    <s v="S"/>
    <s v="ZA"/>
    <n v="4.799"/>
    <s v="6C"/>
    <n v="9.69"/>
  </r>
  <r>
    <x v="3"/>
    <s v="2"/>
    <d v="2026-05-10T00:00:00"/>
    <s v="63785"/>
    <s v="21320"/>
    <s v="DE"/>
    <s v="FR"/>
    <s v="109176"/>
    <s v="109176"/>
    <s v="999999"/>
    <s v="XT414124615TS"/>
    <s v="N"/>
    <s v="Transport"/>
    <s v="N"/>
    <s v="S"/>
    <s v="ZA"/>
    <n v="4.638"/>
    <s v="6C"/>
    <n v="9.69"/>
  </r>
  <r>
    <x v="3"/>
    <s v="2"/>
    <d v="2026-05-10T00:00:00"/>
    <s v="73660"/>
    <s v="21320"/>
    <s v="DE"/>
    <s v="FR"/>
    <s v="107902"/>
    <s v="107902"/>
    <s v="999999"/>
    <s v="XT414125117TS"/>
    <s v="N"/>
    <s v="Transport"/>
    <s v="N"/>
    <s v="S"/>
    <s v="ZA"/>
    <n v="0.246"/>
    <s v="6C"/>
    <n v="5.33"/>
  </r>
  <r>
    <x v="3"/>
    <s v="2"/>
    <d v="2026-05-10T00:00:00"/>
    <s v="46244"/>
    <s v="21320"/>
    <s v="DE"/>
    <s v="FR"/>
    <s v="105934"/>
    <s v="105934"/>
    <s v="999999"/>
    <s v="XT414126850TS"/>
    <s v="N"/>
    <s v="Transport"/>
    <s v="N"/>
    <s v="S"/>
    <s v="ZA"/>
    <n v="0.1"/>
    <s v="6C"/>
    <n v="5.33"/>
  </r>
  <r>
    <x v="3"/>
    <s v="2"/>
    <d v="2026-05-11T00:00:00"/>
    <s v="71636"/>
    <s v="21320"/>
    <s v="DE"/>
    <s v="FR"/>
    <s v="110512"/>
    <s v="110512"/>
    <s v="999999"/>
    <s v="XT414131470TS"/>
    <s v="N"/>
    <s v="Transport"/>
    <s v="N"/>
    <s v="S"/>
    <s v="ZA"/>
    <n v="4.403"/>
    <s v="6C"/>
    <n v="9.69"/>
  </r>
  <r>
    <x v="3"/>
    <s v="2"/>
    <d v="2026-05-11T00:00:00"/>
    <s v="41539"/>
    <s v="21320"/>
    <s v="DE"/>
    <s v="FR"/>
    <s v="109525"/>
    <s v="109525"/>
    <s v="999999"/>
    <s v="XT414132170TS"/>
    <s v="N"/>
    <s v="Transport"/>
    <s v="N"/>
    <s v="S"/>
    <s v="ZA"/>
    <n v="4.365"/>
    <s v="6C"/>
    <n v="9.69"/>
  </r>
  <r>
    <x v="3"/>
    <s v="2"/>
    <d v="2026-05-11T00:00:00"/>
    <s v="2300"/>
    <s v="21320"/>
    <s v="DK"/>
    <s v="FR"/>
    <s v="101706"/>
    <s v="101706"/>
    <s v="999999"/>
    <s v="XT414133847TS"/>
    <s v="N"/>
    <s v="Transport"/>
    <s v="N"/>
    <s v="S"/>
    <s v="ZA"/>
    <n v="4.678"/>
    <s v="6C"/>
    <n v="13.83"/>
  </r>
  <r>
    <x v="3"/>
    <s v="2"/>
    <d v="2026-05-11T00:00:00"/>
    <s v="3550"/>
    <s v="21320"/>
    <s v="BE"/>
    <s v="FR"/>
    <s v="110334"/>
    <s v="110334"/>
    <s v="999999"/>
    <s v="XT414133970TS"/>
    <s v="N"/>
    <s v="Transport"/>
    <s v="N"/>
    <s v="S"/>
    <s v="ZA"/>
    <n v="0.03"/>
    <s v="6C"/>
    <n v="4.84"/>
  </r>
  <r>
    <x v="3"/>
    <s v="2"/>
    <d v="2026-05-11T00:00:00"/>
    <s v="20257"/>
    <s v="21320"/>
    <s v="DE"/>
    <s v="FR"/>
    <s v="107374"/>
    <s v="107374"/>
    <s v="999999"/>
    <s v="XT414134635TS"/>
    <s v="N"/>
    <s v="Transport"/>
    <s v="N"/>
    <s v="S"/>
    <s v="ZA"/>
    <n v="6.955"/>
    <s v="6C"/>
    <n v="11.01"/>
  </r>
  <r>
    <x v="3"/>
    <s v="2"/>
    <d v="2026-05-11T00:00:00"/>
    <s v="06118"/>
    <s v="21320"/>
    <s v="DE"/>
    <s v="FR"/>
    <s v="108536"/>
    <s v="108536"/>
    <s v="999999"/>
    <s v="XT414134799TS"/>
    <s v="N"/>
    <s v="Transport"/>
    <s v="N"/>
    <s v="S"/>
    <s v="ZA"/>
    <n v="1.114"/>
    <s v="6C"/>
    <n v="5.88"/>
  </r>
  <r>
    <x v="3"/>
    <s v="2"/>
    <d v="2026-05-11T00:00:00"/>
    <s v="89160"/>
    <s v="21320"/>
    <s v="DE"/>
    <s v="FR"/>
    <s v="109404"/>
    <s v="109404"/>
    <s v="999999"/>
    <s v="XT414136724TS"/>
    <s v="N"/>
    <s v="Transport"/>
    <s v="N"/>
    <s v="S"/>
    <s v="ZA"/>
    <n v="4.532"/>
    <s v="6C"/>
    <n v="9.69"/>
  </r>
  <r>
    <x v="3"/>
    <s v="2"/>
    <d v="2026-05-11T00:00:00"/>
    <s v="13465"/>
    <s v="21320"/>
    <s v="DE"/>
    <s v="FR"/>
    <s v="109904"/>
    <s v="109904"/>
    <s v="999999"/>
    <s v="XT414137035TS"/>
    <s v="N"/>
    <s v="Transport"/>
    <s v="N"/>
    <s v="S"/>
    <s v="ZA"/>
    <n v="11.906"/>
    <s v="6C"/>
    <n v="14.31"/>
  </r>
  <r>
    <x v="3"/>
    <s v="2"/>
    <d v="2026-05-11T00:00:00"/>
    <s v="59192"/>
    <s v="21320"/>
    <s v="DE"/>
    <s v="FR"/>
    <s v="110313"/>
    <s v="110313"/>
    <s v="999999"/>
    <s v="XT414137305TS"/>
    <s v="N"/>
    <s v="Transport"/>
    <s v="N"/>
    <s v="S"/>
    <s v="ZA"/>
    <n v="0.12"/>
    <s v="6C"/>
    <n v="5.33"/>
  </r>
  <r>
    <x v="3"/>
    <s v="2"/>
    <d v="2026-05-11T00:00:00"/>
    <s v="85055"/>
    <s v="21320"/>
    <s v="DE"/>
    <s v="FR"/>
    <s v="107773"/>
    <s v="107773"/>
    <s v="999999"/>
    <s v="XT414138155TS"/>
    <s v="N"/>
    <s v="Transport"/>
    <s v="N"/>
    <s v="S"/>
    <s v="ZA"/>
    <n v="0.08"/>
    <s v="6C"/>
    <n v="5.33"/>
  </r>
  <r>
    <x v="3"/>
    <s v="2"/>
    <d v="2026-05-11T00:00:00"/>
    <s v="1034 WB"/>
    <s v="21320"/>
    <s v="NL"/>
    <s v="FR"/>
    <s v="103900"/>
    <s v="103900"/>
    <s v="999999"/>
    <s v="XT414138875TS"/>
    <s v="N"/>
    <s v="Transport"/>
    <s v="N"/>
    <s v="S"/>
    <s v="ZA"/>
    <n v="4.678"/>
    <s v="6C"/>
    <n v="9.69"/>
  </r>
  <r>
    <x v="3"/>
    <s v="2"/>
    <d v="2026-05-11T00:00:00"/>
    <s v="64285"/>
    <s v="21320"/>
    <s v="DE"/>
    <s v="FR"/>
    <s v="110118"/>
    <s v="110118"/>
    <s v="999999"/>
    <s v="XT414139473TS"/>
    <s v="N"/>
    <s v="Transport"/>
    <s v="N"/>
    <s v="S"/>
    <s v="ZA"/>
    <n v="0.12"/>
    <s v="6C"/>
    <n v="5.33"/>
  </r>
  <r>
    <x v="3"/>
    <s v="2"/>
    <d v="2026-05-11T00:00:00"/>
    <s v="2450"/>
    <s v="21320"/>
    <s v="DK"/>
    <s v="FR"/>
    <s v="110145"/>
    <s v="110145"/>
    <s v="999999"/>
    <s v="XT414142645TS"/>
    <s v="N"/>
    <s v="Transport"/>
    <s v="N"/>
    <s v="S"/>
    <s v="ZA"/>
    <n v="4.787"/>
    <s v="6C"/>
    <n v="13.83"/>
  </r>
  <r>
    <x v="3"/>
    <s v="2"/>
    <d v="2026-05-11T00:00:00"/>
    <s v="6020"/>
    <s v="21320"/>
    <s v="AT"/>
    <s v="FR"/>
    <s v="109962"/>
    <s v="109962"/>
    <s v="999999"/>
    <s v="XT414142764TS"/>
    <s v="N"/>
    <s v="Transport"/>
    <s v="N"/>
    <s v="S"/>
    <s v="ZA"/>
    <n v="4.532"/>
    <s v="6C"/>
    <n v="13.83"/>
  </r>
  <r>
    <x v="3"/>
    <s v="2"/>
    <d v="2026-05-11T00:00:00"/>
    <s v="85452"/>
    <s v="21320"/>
    <s v="DE"/>
    <s v="FR"/>
    <s v="109924"/>
    <s v="109924"/>
    <s v="999999"/>
    <s v="XT414143141TS"/>
    <s v="N"/>
    <s v="Transport"/>
    <s v="N"/>
    <s v="S"/>
    <s v="ZA"/>
    <n v="0.35"/>
    <s v="6C"/>
    <n v="5.33"/>
  </r>
  <r>
    <x v="3"/>
    <s v="2"/>
    <d v="2026-05-11T00:00:00"/>
    <s v="5090"/>
    <s v="21320"/>
    <s v="AT"/>
    <s v="FR"/>
    <s v="110364"/>
    <s v="110364"/>
    <s v="999999"/>
    <s v="XT414143685TS"/>
    <s v="N"/>
    <s v="Transport"/>
    <s v="N"/>
    <s v="S"/>
    <s v="ZA"/>
    <n v="0.403"/>
    <s v="6C"/>
    <n v="9.470000000000001"/>
  </r>
  <r>
    <x v="3"/>
    <s v="2"/>
    <d v="2026-05-11T00:00:00"/>
    <s v="50935"/>
    <s v="21320"/>
    <s v="DE"/>
    <s v="FR"/>
    <s v="110356"/>
    <s v="110356"/>
    <s v="999999"/>
    <s v="XT414144558TS"/>
    <s v="N"/>
    <s v="Transport"/>
    <s v="N"/>
    <s v="S"/>
    <s v="ZA"/>
    <n v="0.437"/>
    <s v="6C"/>
    <n v="5.33"/>
  </r>
  <r>
    <x v="3"/>
    <s v="2"/>
    <d v="2026-05-11T00:00:00"/>
    <s v="1933"/>
    <s v="21320"/>
    <s v="BE"/>
    <s v="FR"/>
    <s v="110381"/>
    <s v="110381"/>
    <s v="999999"/>
    <s v="XT414144972TS"/>
    <s v="N"/>
    <s v="Transport"/>
    <s v="N"/>
    <s v="S"/>
    <s v="ZA"/>
    <n v="0.54"/>
    <s v="6C"/>
    <n v="4.95"/>
  </r>
  <r>
    <x v="3"/>
    <s v="2"/>
    <d v="2026-05-11T00:00:00"/>
    <s v="72379"/>
    <s v="21320"/>
    <s v="DE"/>
    <s v="FR"/>
    <s v="110106"/>
    <s v="110106"/>
    <s v="999999"/>
    <s v="XT414145933TS"/>
    <s v="N"/>
    <s v="Transport"/>
    <s v="N"/>
    <s v="S"/>
    <s v="ZA"/>
    <n v="1.24"/>
    <s v="6C"/>
    <n v="5.88"/>
  </r>
  <r>
    <x v="3"/>
    <s v="2"/>
    <d v="2026-05-11T00:00:00"/>
    <s v="793 33"/>
    <s v="21320"/>
    <s v="SE"/>
    <s v="FR"/>
    <s v="107762"/>
    <s v="107762"/>
    <s v="999999"/>
    <s v="XT414147735TS"/>
    <s v="N"/>
    <s v="Transport"/>
    <s v="N"/>
    <s v="S"/>
    <s v="ZA"/>
    <n v="1.624"/>
    <s v="6C"/>
    <n v="10.87"/>
  </r>
  <r>
    <x v="3"/>
    <s v="2"/>
    <d v="2026-05-11T00:00:00"/>
    <s v="33330"/>
    <s v="21320"/>
    <s v="DE"/>
    <s v="FR"/>
    <s v="108748"/>
    <s v="108748"/>
    <s v="999999"/>
    <s v="XT414147917TS"/>
    <s v="N"/>
    <s v="Transport"/>
    <s v="N"/>
    <s v="S"/>
    <s v="ZA"/>
    <n v="0.425"/>
    <s v="6C"/>
    <n v="5.33"/>
  </r>
  <r>
    <x v="3"/>
    <s v="2"/>
    <d v="2026-05-11T00:00:00"/>
    <s v="262 41"/>
    <s v="21320"/>
    <s v="SE"/>
    <s v="FR"/>
    <s v="103266"/>
    <s v="103266"/>
    <s v="999999"/>
    <s v="XT414148223TS"/>
    <s v="N"/>
    <s v="Transport"/>
    <s v="N"/>
    <s v="S"/>
    <s v="ZA"/>
    <n v="4.787"/>
    <s v="6C"/>
    <n v="14.68"/>
  </r>
  <r>
    <x v="3"/>
    <s v="2"/>
    <d v="2026-05-11T00:00:00"/>
    <s v="38518"/>
    <s v="21320"/>
    <s v="DE"/>
    <s v="FR"/>
    <s v="109711"/>
    <s v="109711"/>
    <s v="999999"/>
    <s v="XT414148798TS"/>
    <s v="N"/>
    <s v="Transport"/>
    <s v="N"/>
    <s v="S"/>
    <s v="ZA"/>
    <n v="7.757"/>
    <s v="6C"/>
    <n v="11.67"/>
  </r>
  <r>
    <x v="3"/>
    <s v="2"/>
    <d v="2026-05-11T00:00:00"/>
    <s v="86163"/>
    <s v="21320"/>
    <s v="DE"/>
    <s v="FR"/>
    <s v="107431"/>
    <s v="107431"/>
    <s v="999999"/>
    <s v="XT414149317TS"/>
    <s v="N"/>
    <s v="Transport"/>
    <s v="N"/>
    <s v="S"/>
    <s v="ZA"/>
    <n v="4.638"/>
    <s v="6C"/>
    <n v="9.69"/>
  </r>
  <r>
    <x v="3"/>
    <s v="2"/>
    <d v="2026-05-11T00:00:00"/>
    <s v="2970"/>
    <s v="21320"/>
    <s v="DK"/>
    <s v="FR"/>
    <s v="110318"/>
    <s v="110318"/>
    <s v="999999"/>
    <s v="XT414149555TS"/>
    <s v="N"/>
    <s v="Transport"/>
    <s v="N"/>
    <s v="S"/>
    <s v="ZA"/>
    <n v="1.092"/>
    <s v="6C"/>
    <n v="10.02"/>
  </r>
  <r>
    <x v="3"/>
    <s v="2"/>
    <d v="2026-05-11T00:00:00"/>
    <s v="3769 CB"/>
    <s v="21320"/>
    <s v="NL"/>
    <s v="FR"/>
    <s v="110408"/>
    <s v="110408"/>
    <s v="999999"/>
    <s v="XT414149590TS"/>
    <s v="N"/>
    <s v="Transport"/>
    <s v="N"/>
    <s v="S"/>
    <s v="ZA"/>
    <n v="4.787"/>
    <s v="6C"/>
    <n v="9.69"/>
  </r>
  <r>
    <x v="3"/>
    <s v="2"/>
    <d v="2026-05-11T00:00:00"/>
    <s v="08034"/>
    <s v="21320"/>
    <s v="ES"/>
    <s v="FR"/>
    <s v="107874"/>
    <s v="107874"/>
    <s v="999999"/>
    <s v="XT414149657TS"/>
    <s v="N"/>
    <s v="Transport"/>
    <s v="N"/>
    <s v="S"/>
    <s v="ZA"/>
    <n v="0.03"/>
    <s v="6C"/>
    <n v="6.4"/>
  </r>
  <r>
    <x v="3"/>
    <s v="2"/>
    <d v="2026-05-11T00:00:00"/>
    <s v="4625 DD"/>
    <s v="21320"/>
    <s v="NL"/>
    <s v="FR"/>
    <s v="109017"/>
    <s v="109017"/>
    <s v="999999"/>
    <s v="XT414149759TS"/>
    <s v="N"/>
    <s v="Transport"/>
    <s v="N"/>
    <s v="S"/>
    <s v="ZA"/>
    <n v="4.838"/>
    <s v="6C"/>
    <n v="9.69"/>
  </r>
  <r>
    <x v="3"/>
    <s v="2"/>
    <d v="2026-05-11T00:00:00"/>
    <s v="1827 JW"/>
    <s v="21320"/>
    <s v="NL"/>
    <s v="FR"/>
    <s v="110104"/>
    <s v="110104"/>
    <s v="999999"/>
    <s v="XT414150111TS"/>
    <s v="N"/>
    <s v="Transport"/>
    <s v="N"/>
    <s v="S"/>
    <s v="ZA"/>
    <n v="0.967"/>
    <s v="6C"/>
    <n v="5.55"/>
  </r>
  <r>
    <x v="3"/>
    <s v="2"/>
    <d v="2026-05-11T00:00:00"/>
    <s v="59368"/>
    <s v="21320"/>
    <s v="DE"/>
    <s v="FR"/>
    <s v="109034"/>
    <s v="109034"/>
    <s v="999999"/>
    <s v="XT414151046TS"/>
    <s v="N"/>
    <s v="Transport"/>
    <s v="N"/>
    <s v="S"/>
    <s v="ZA"/>
    <n v="3.024"/>
    <s v="6C"/>
    <n v="9.029999999999999"/>
  </r>
  <r>
    <x v="3"/>
    <s v="2"/>
    <d v="2026-05-11T00:00:00"/>
    <s v="86825"/>
    <s v="21320"/>
    <s v="DE"/>
    <s v="FR"/>
    <s v="108068"/>
    <s v="108068"/>
    <s v="999999"/>
    <s v="XT414151735TS"/>
    <s v="N"/>
    <s v="Transport"/>
    <s v="N"/>
    <s v="S"/>
    <s v="ZA"/>
    <n v="4.937"/>
    <s v="6C"/>
    <n v="9.69"/>
  </r>
  <r>
    <x v="3"/>
    <s v="2"/>
    <d v="2026-05-11T00:00:00"/>
    <s v="25793"/>
    <s v="21320"/>
    <s v="ES"/>
    <s v="FR"/>
    <s v="105262"/>
    <s v="105262"/>
    <s v="999999"/>
    <s v="XT414151806TS"/>
    <s v="N"/>
    <s v="Transport"/>
    <s v="N"/>
    <s v="S"/>
    <s v="ZA"/>
    <n v="5.414"/>
    <s v="6C"/>
    <n v="11.42"/>
  </r>
  <r>
    <x v="3"/>
    <s v="2"/>
    <d v="2026-05-11T00:00:00"/>
    <s v="22880"/>
    <s v="21320"/>
    <s v="DE"/>
    <s v="FR"/>
    <s v="110436"/>
    <s v="110436"/>
    <s v="999999"/>
    <s v="XT414152276TS"/>
    <s v="N"/>
    <s v="Transport"/>
    <s v="N"/>
    <s v="S"/>
    <s v="ZA"/>
    <n v="4.506"/>
    <s v="6C"/>
    <n v="9.69"/>
  </r>
  <r>
    <x v="3"/>
    <s v="2"/>
    <d v="2026-05-11T00:00:00"/>
    <s v="60439"/>
    <s v="21320"/>
    <s v="DE"/>
    <s v="FR"/>
    <s v="109083"/>
    <s v="109083"/>
    <s v="999999"/>
    <s v="XT414152302TS"/>
    <s v="N"/>
    <s v="Transport"/>
    <s v="N"/>
    <s v="S"/>
    <s v="ZA"/>
    <n v="9.44"/>
    <s v="6C"/>
    <n v="12.99"/>
  </r>
  <r>
    <x v="3"/>
    <s v="2"/>
    <d v="2026-05-11T00:00:00"/>
    <s v="64739"/>
    <s v="21320"/>
    <s v="DE"/>
    <s v="FR"/>
    <s v="108660"/>
    <s v="108660"/>
    <s v="999999"/>
    <s v="XT414152506TS"/>
    <s v="N"/>
    <s v="Transport"/>
    <s v="N"/>
    <s v="S"/>
    <s v="ZA"/>
    <n v="0.27"/>
    <s v="6C"/>
    <n v="5.33"/>
  </r>
  <r>
    <x v="3"/>
    <s v="2"/>
    <d v="2026-05-11T00:00:00"/>
    <s v="64739"/>
    <s v="21320"/>
    <s v="DE"/>
    <s v="FR"/>
    <s v="108662"/>
    <s v="108662"/>
    <s v="999999"/>
    <s v="XT414152568TS"/>
    <s v="N"/>
    <s v="Transport"/>
    <s v="N"/>
    <s v="S"/>
    <s v="ZA"/>
    <n v="4.403"/>
    <s v="6C"/>
    <n v="9.69"/>
  </r>
  <r>
    <x v="3"/>
    <s v="2"/>
    <d v="2026-05-11T00:00:00"/>
    <s v="95448"/>
    <s v="21320"/>
    <s v="DE"/>
    <s v="FR"/>
    <s v="108478"/>
    <s v="108478"/>
    <s v="999999"/>
    <s v="XT414152585TS"/>
    <s v="N"/>
    <s v="Transport"/>
    <s v="N"/>
    <s v="S"/>
    <s v="ZA"/>
    <n v="4.506"/>
    <s v="6C"/>
    <n v="9.69"/>
  </r>
  <r>
    <x v="3"/>
    <s v="2"/>
    <d v="2026-05-11T00:00:00"/>
    <s v="7500"/>
    <s v="21320"/>
    <s v="DK"/>
    <s v="FR"/>
    <s v="108975"/>
    <s v="108975"/>
    <s v="999999"/>
    <s v="XT414152656TS"/>
    <s v="N"/>
    <s v="Transport"/>
    <s v="N"/>
    <s v="S"/>
    <s v="ZA"/>
    <n v="7.04"/>
    <s v="6C"/>
    <n v="15.81"/>
  </r>
  <r>
    <x v="3"/>
    <s v="2"/>
    <d v="2026-05-11T00:00:00"/>
    <s v="144 63"/>
    <s v="21320"/>
    <s v="SE"/>
    <s v="FR"/>
    <s v="110439"/>
    <s v="110439"/>
    <s v="999999"/>
    <s v="XT414154609TS"/>
    <s v="N"/>
    <s v="Transport"/>
    <s v="N"/>
    <s v="S"/>
    <s v="ZA"/>
    <n v="5.069"/>
    <s v="6C"/>
    <n v="15.34"/>
  </r>
  <r>
    <x v="3"/>
    <s v="2"/>
    <d v="2026-05-11T00:00:00"/>
    <s v="50668"/>
    <s v="21320"/>
    <s v="DE"/>
    <s v="FR"/>
    <s v="109075"/>
    <s v="109075"/>
    <s v="999999"/>
    <s v="XT414155887TS"/>
    <s v="N"/>
    <s v="Transport"/>
    <s v="N"/>
    <s v="S"/>
    <s v="ZA"/>
    <n v="4.91"/>
    <s v="6C"/>
    <n v="9.69"/>
  </r>
  <r>
    <x v="3"/>
    <s v="2"/>
    <d v="2026-05-11T00:00:00"/>
    <s v="3584 DB"/>
    <s v="21320"/>
    <s v="NL"/>
    <s v="FR"/>
    <s v="109305"/>
    <s v="109305"/>
    <s v="999999"/>
    <s v="XT414156091TS"/>
    <s v="N"/>
    <s v="Transport"/>
    <s v="N"/>
    <s v="S"/>
    <s v="ZA"/>
    <n v="2.304"/>
    <s v="6C"/>
    <n v="8.369999999999999"/>
  </r>
  <r>
    <x v="3"/>
    <s v="2"/>
    <d v="2026-05-11T00:00:00"/>
    <s v="18445"/>
    <s v="21320"/>
    <s v="DE"/>
    <s v="FR"/>
    <s v="110146"/>
    <s v="110146"/>
    <s v="999999"/>
    <s v="XT414156635TS"/>
    <s v="N"/>
    <s v="Transport"/>
    <s v="N"/>
    <s v="S"/>
    <s v="ZA"/>
    <n v="0.96"/>
    <s v="6C"/>
    <n v="5.55"/>
  </r>
  <r>
    <x v="3"/>
    <s v="2"/>
    <d v="2026-05-11T00:00:00"/>
    <s v="82069"/>
    <s v="21320"/>
    <s v="DE"/>
    <s v="FR"/>
    <s v="108528"/>
    <s v="108528"/>
    <s v="999999"/>
    <s v="XT414157494TS"/>
    <s v="N"/>
    <s v="Transport"/>
    <s v="N"/>
    <s v="S"/>
    <s v="ZA"/>
    <n v="4.532"/>
    <s v="6C"/>
    <n v="9.69"/>
  </r>
  <r>
    <x v="3"/>
    <s v="2"/>
    <d v="2026-05-11T00:00:00"/>
    <s v="3811"/>
    <s v="21320"/>
    <s v="AT"/>
    <s v="FR"/>
    <s v="108575"/>
    <s v="108575"/>
    <s v="999999"/>
    <s v="XT414159098TS"/>
    <s v="N"/>
    <s v="Transport"/>
    <s v="N"/>
    <s v="S"/>
    <s v="ZA"/>
    <n v="6.989"/>
    <s v="6C"/>
    <n v="15.15"/>
  </r>
  <r>
    <x v="3"/>
    <s v="2"/>
    <d v="2026-05-12T00:00:00"/>
    <s v="4694 CC"/>
    <s v="21320"/>
    <s v="NL"/>
    <s v="FR"/>
    <s v="109696"/>
    <s v="109696"/>
    <s v="999999"/>
    <s v="XT414162945TS"/>
    <s v="N"/>
    <s v="Transport"/>
    <s v="N"/>
    <s v="S"/>
    <s v="ZA"/>
    <n v="11.656"/>
    <s v="6C"/>
    <n v="14.31"/>
  </r>
  <r>
    <x v="3"/>
    <s v="2"/>
    <d v="2026-05-12T00:00:00"/>
    <s v="24395"/>
    <s v="21320"/>
    <s v="DE"/>
    <s v="FR"/>
    <s v="110170"/>
    <s v="110170"/>
    <s v="999999"/>
    <s v="XT414164331TS"/>
    <s v="N"/>
    <s v="Transport"/>
    <s v="N"/>
    <s v="S"/>
    <s v="ZA"/>
    <n v="0.905"/>
    <s v="6C"/>
    <n v="5.55"/>
  </r>
  <r>
    <x v="3"/>
    <s v="2"/>
    <d v="2026-05-12T00:00:00"/>
    <s v="17509"/>
    <s v="21320"/>
    <s v="DE"/>
    <s v="FR"/>
    <s v="108820"/>
    <s v="108820"/>
    <s v="999999"/>
    <s v="XT414165748TS"/>
    <s v="N"/>
    <s v="Transport"/>
    <s v="N"/>
    <s v="S"/>
    <s v="ZA"/>
    <n v="0.1"/>
    <s v="6C"/>
    <n v="5.33"/>
  </r>
  <r>
    <x v="3"/>
    <s v="2"/>
    <d v="2026-05-12T00:00:00"/>
    <s v="12159"/>
    <s v="21320"/>
    <s v="DE"/>
    <s v="FR"/>
    <s v="109188"/>
    <s v="109188"/>
    <s v="999999"/>
    <s v="XT414166624TS"/>
    <s v="N"/>
    <s v="Transport"/>
    <s v="N"/>
    <s v="S"/>
    <s v="ZA"/>
    <n v="5.904"/>
    <s v="6C"/>
    <n v="10.35"/>
  </r>
  <r>
    <x v="3"/>
    <s v="2"/>
    <d v="2026-05-12T00:00:00"/>
    <s v="5061"/>
    <s v="21320"/>
    <s v="AT"/>
    <s v="FR"/>
    <s v="110458"/>
    <s v="110458"/>
    <s v="999999"/>
    <s v="XT414167580TS"/>
    <s v="N"/>
    <s v="Transport"/>
    <s v="N"/>
    <s v="S"/>
    <s v="ZA"/>
    <n v="4.638"/>
    <s v="6C"/>
    <n v="13.83"/>
  </r>
  <r>
    <x v="3"/>
    <s v="2"/>
    <d v="2026-05-12T00:00:00"/>
    <s v="77784"/>
    <s v="21320"/>
    <s v="DE"/>
    <s v="FR"/>
    <s v="108411"/>
    <s v="108411"/>
    <s v="999999"/>
    <s v="XT414168877TS"/>
    <s v="N"/>
    <s v="Transport"/>
    <s v="N"/>
    <s v="S"/>
    <s v="ZA"/>
    <n v="1.742"/>
    <s v="6C"/>
    <n v="5.88"/>
  </r>
  <r>
    <x v="3"/>
    <s v="2"/>
    <d v="2026-05-12T00:00:00"/>
    <s v="29603"/>
    <s v="21320"/>
    <s v="ES"/>
    <s v="FR"/>
    <s v="110007"/>
    <s v="110007"/>
    <s v="999999"/>
    <s v="XT414171893TS"/>
    <s v="N"/>
    <s v="Transport"/>
    <s v="N"/>
    <s v="S"/>
    <s v="ZA"/>
    <n v="0.23"/>
    <s v="6C"/>
    <n v="6.4"/>
  </r>
  <r>
    <x v="3"/>
    <s v="2"/>
    <d v="2026-05-12T00:00:00"/>
    <s v="22587"/>
    <s v="21320"/>
    <s v="DE"/>
    <s v="FR"/>
    <s v="109990"/>
    <s v="109990"/>
    <s v="999999"/>
    <s v="XT414174532TS"/>
    <s v="N"/>
    <s v="Transport"/>
    <s v="N"/>
    <s v="S"/>
    <s v="ZA"/>
    <n v="0.616"/>
    <s v="6C"/>
    <n v="5.55"/>
  </r>
  <r>
    <x v="3"/>
    <s v="2"/>
    <d v="2026-05-12T00:00:00"/>
    <s v="1390"/>
    <s v="21320"/>
    <s v="BE"/>
    <s v="FR"/>
    <s v="110428"/>
    <s v="110428"/>
    <s v="999999"/>
    <s v="XT414177278TS"/>
    <s v="N"/>
    <s v="Transport"/>
    <s v="N"/>
    <s v="S"/>
    <s v="ZA"/>
    <n v="1.92"/>
    <s v="6C"/>
    <n v="5.28"/>
  </r>
  <r>
    <x v="3"/>
    <s v="2"/>
    <d v="2026-05-12T00:00:00"/>
    <s v="29603"/>
    <s v="21320"/>
    <s v="ES"/>
    <s v="FR"/>
    <s v="110007"/>
    <s v="110007"/>
    <s v="999999"/>
    <s v="XT414178070TS"/>
    <s v="N"/>
    <s v="Transport"/>
    <s v="N"/>
    <s v="S"/>
    <s v="ZA"/>
    <n v="6.433"/>
    <s v="6C"/>
    <n v="12.08"/>
  </r>
  <r>
    <x v="3"/>
    <s v="2"/>
    <d v="2026-05-12T00:00:00"/>
    <s v="30938"/>
    <s v="21320"/>
    <s v="DE"/>
    <s v="FR"/>
    <s v="106856"/>
    <s v="106856"/>
    <s v="999999"/>
    <s v="XT414181025TS"/>
    <s v="N"/>
    <s v="Transport"/>
    <s v="N"/>
    <s v="S"/>
    <s v="ZA"/>
    <n v="4.532"/>
    <s v="6C"/>
    <n v="9.69"/>
  </r>
  <r>
    <x v="3"/>
    <s v="2"/>
    <d v="2026-05-12T00:00:00"/>
    <s v="433 46"/>
    <s v="21320"/>
    <s v="SE"/>
    <s v="FR"/>
    <s v="101237"/>
    <s v="101237"/>
    <s v="999999"/>
    <s v="XT414181533TS"/>
    <s v="N"/>
    <s v="Transport"/>
    <s v="N"/>
    <s v="S"/>
    <s v="ZA"/>
    <n v="1.134"/>
    <s v="6C"/>
    <n v="10.87"/>
  </r>
  <r>
    <x v="3"/>
    <s v="2"/>
    <d v="2026-05-12T00:00:00"/>
    <s v="33334"/>
    <s v="21320"/>
    <s v="DE"/>
    <s v="FR"/>
    <s v="104220"/>
    <s v="104220"/>
    <s v="999999"/>
    <s v="XT414181768TS"/>
    <s v="N"/>
    <s v="Transport"/>
    <s v="N"/>
    <s v="S"/>
    <s v="ZA"/>
    <n v="6.134"/>
    <s v="6C"/>
    <n v="11.01"/>
  </r>
  <r>
    <x v="3"/>
    <s v="2"/>
    <d v="2026-05-12T00:00:00"/>
    <s v="286 31"/>
    <s v="21320"/>
    <s v="SE"/>
    <s v="FR"/>
    <s v="110351"/>
    <s v="110351"/>
    <s v="999999"/>
    <s v="XT414182825TS"/>
    <s v="N"/>
    <s v="Transport"/>
    <s v="N"/>
    <s v="S"/>
    <s v="ZA"/>
    <n v="6.336"/>
    <s v="6C"/>
    <n v="16"/>
  </r>
  <r>
    <x v="3"/>
    <s v="2"/>
    <d v="2026-05-12T00:00:00"/>
    <s v="91058"/>
    <s v="21320"/>
    <s v="DE"/>
    <s v="FR"/>
    <s v="109863"/>
    <s v="109863"/>
    <s v="999999"/>
    <s v="XT414182919TS"/>
    <s v="N"/>
    <s v="Transport"/>
    <s v="N"/>
    <s v="S"/>
    <s v="ZA"/>
    <n v="4.532"/>
    <s v="6C"/>
    <n v="9.69"/>
  </r>
  <r>
    <x v="3"/>
    <s v="2"/>
    <d v="2026-05-12T00:00:00"/>
    <s v="82407"/>
    <s v="21320"/>
    <s v="DE"/>
    <s v="FR"/>
    <s v="110791"/>
    <s v="110791"/>
    <s v="999999"/>
    <s v="XT414183035TS"/>
    <s v="N"/>
    <s v="Transport"/>
    <s v="N"/>
    <s v="S"/>
    <s v="ZA"/>
    <n v="0.875"/>
    <s v="6C"/>
    <n v="5.55"/>
  </r>
  <r>
    <x v="3"/>
    <s v="2"/>
    <d v="2026-05-12T00:00:00"/>
    <s v="86150"/>
    <s v="21320"/>
    <s v="DE"/>
    <s v="FR"/>
    <s v="108959"/>
    <s v="108959"/>
    <s v="999999"/>
    <s v="XT414183769TS"/>
    <s v="N"/>
    <s v="Transport"/>
    <s v="N"/>
    <s v="S"/>
    <s v="ZA"/>
    <n v="14.372"/>
    <s v="6C"/>
    <n v="16.29"/>
  </r>
  <r>
    <x v="3"/>
    <s v="2"/>
    <d v="2026-05-12T00:00:00"/>
    <s v="86150"/>
    <s v="21320"/>
    <s v="DE"/>
    <s v="FR"/>
    <s v="108959"/>
    <s v="108959"/>
    <s v="999999"/>
    <s v="XT414183769TS"/>
    <s v="N"/>
    <s v="Supplement Etiquette Non Conforme"/>
    <s v="N"/>
    <m/>
    <s v="ZA"/>
    <n v="0"/>
    <s v="6C"/>
    <n v="2"/>
  </r>
  <r>
    <x v="3"/>
    <s v="2"/>
    <d v="2026-05-12T00:00:00"/>
    <s v="97724"/>
    <s v="21320"/>
    <s v="DE"/>
    <s v="FR"/>
    <s v="109045"/>
    <s v="109045"/>
    <s v="999999"/>
    <s v="XT414184146TS"/>
    <s v="N"/>
    <s v="Transport"/>
    <s v="N"/>
    <s v="S"/>
    <s v="ZA"/>
    <n v="0.583"/>
    <s v="6C"/>
    <n v="5.55"/>
  </r>
  <r>
    <x v="3"/>
    <s v="2"/>
    <d v="2026-05-12T00:00:00"/>
    <s v="28660"/>
    <s v="21320"/>
    <s v="ES"/>
    <s v="FR"/>
    <s v="109538"/>
    <s v="109538"/>
    <s v="999999"/>
    <s v="XT414186076TS"/>
    <s v="N"/>
    <s v="Transport"/>
    <s v="N"/>
    <s v="S"/>
    <s v="ZA"/>
    <n v="0.1"/>
    <s v="6C"/>
    <n v="6.4"/>
  </r>
  <r>
    <x v="3"/>
    <s v="2"/>
    <d v="2026-05-12T00:00:00"/>
    <s v="94239"/>
    <s v="21320"/>
    <s v="DE"/>
    <s v="FR"/>
    <s v="109457"/>
    <s v="109457"/>
    <s v="999999"/>
    <s v="XT414186495TS"/>
    <s v="N"/>
    <s v="Transport"/>
    <s v="N"/>
    <s v="S"/>
    <s v="ZA"/>
    <n v="11.316"/>
    <s v="6C"/>
    <n v="14.31"/>
  </r>
  <r>
    <x v="3"/>
    <s v="2"/>
    <d v="2026-05-12T00:00:00"/>
    <s v="03172"/>
    <s v="21320"/>
    <s v="DE"/>
    <s v="FR"/>
    <s v="110382"/>
    <s v="110382"/>
    <s v="999999"/>
    <s v="XT414186694TS"/>
    <s v="N"/>
    <s v="Transport"/>
    <s v="N"/>
    <s v="S"/>
    <s v="ZA"/>
    <n v="4.532"/>
    <s v="6C"/>
    <n v="9.69"/>
  </r>
  <r>
    <x v="3"/>
    <s v="2"/>
    <d v="2026-05-12T00:00:00"/>
    <s v="04105"/>
    <s v="21320"/>
    <s v="DE"/>
    <s v="FR"/>
    <s v="110605"/>
    <s v="110605"/>
    <s v="999999"/>
    <s v="XT414187479TS"/>
    <s v="N"/>
    <s v="Transport"/>
    <s v="N"/>
    <s v="S"/>
    <s v="ZA"/>
    <n v="0.29"/>
    <s v="6C"/>
    <n v="5.33"/>
  </r>
  <r>
    <x v="3"/>
    <s v="2"/>
    <d v="2026-05-12T00:00:00"/>
    <s v="82491"/>
    <s v="21320"/>
    <s v="DE"/>
    <s v="FR"/>
    <s v="109552"/>
    <s v="109552"/>
    <s v="999999"/>
    <s v="XT414188426TS"/>
    <s v="N"/>
    <s v="Transport"/>
    <s v="N"/>
    <s v="S"/>
    <s v="ZA"/>
    <n v="0.798"/>
    <s v="6C"/>
    <n v="5.55"/>
  </r>
  <r>
    <x v="3"/>
    <s v="2"/>
    <d v="2026-05-12T00:00:00"/>
    <s v="80337"/>
    <s v="21320"/>
    <s v="DE"/>
    <s v="FR"/>
    <s v="110287"/>
    <s v="110287"/>
    <s v="999999"/>
    <s v="XT414188695TS"/>
    <s v="N"/>
    <s v="Transport"/>
    <s v="N"/>
    <s v="S"/>
    <s v="ZA"/>
    <n v="4.532"/>
    <s v="6C"/>
    <n v="9.69"/>
  </r>
  <r>
    <x v="3"/>
    <s v="2"/>
    <d v="2026-05-13T00:00:00"/>
    <s v="48599"/>
    <s v="21320"/>
    <s v="DE"/>
    <s v="FR"/>
    <s v="108069"/>
    <s v="108069"/>
    <s v="999999"/>
    <s v="XT414194347TS"/>
    <s v="N"/>
    <s v="Transport"/>
    <s v="N"/>
    <s v="S"/>
    <s v="ZA"/>
    <n v="0.469"/>
    <s v="6C"/>
    <n v="5.33"/>
  </r>
  <r>
    <x v="3"/>
    <s v="2"/>
    <d v="2026-05-13T00:00:00"/>
    <s v="31188"/>
    <s v="21320"/>
    <s v="DE"/>
    <s v="FR"/>
    <s v="109175"/>
    <s v="109175"/>
    <s v="999999"/>
    <s v="XT414195311TS"/>
    <s v="N"/>
    <s v="Transport"/>
    <s v="N"/>
    <s v="S"/>
    <s v="ZA"/>
    <n v="0.864"/>
    <s v="6C"/>
    <n v="5.55"/>
  </r>
  <r>
    <x v="3"/>
    <s v="2"/>
    <d v="2026-05-13T00:00:00"/>
    <s v="72072"/>
    <s v="21320"/>
    <s v="DE"/>
    <s v="FR"/>
    <s v="108963"/>
    <s v="108963"/>
    <s v="999999"/>
    <s v="XT414195912TS"/>
    <s v="N"/>
    <s v="Transport"/>
    <s v="N"/>
    <s v="S"/>
    <s v="ZA"/>
    <n v="14.848"/>
    <s v="6C"/>
    <n v="16.29"/>
  </r>
  <r>
    <x v="3"/>
    <s v="2"/>
    <d v="2026-05-13T00:00:00"/>
    <s v="38547"/>
    <s v="21320"/>
    <s v="DE"/>
    <s v="FR"/>
    <s v="111115"/>
    <s v="111115"/>
    <s v="999999"/>
    <s v="XT414196113TS"/>
    <s v="N"/>
    <s v="Transport"/>
    <s v="N"/>
    <s v="S"/>
    <s v="ZA"/>
    <n v="0.33"/>
    <s v="6C"/>
    <n v="5.33"/>
  </r>
  <r>
    <x v="3"/>
    <s v="2"/>
    <d v="2026-05-13T00:00:00"/>
    <s v="19417"/>
    <s v="21320"/>
    <s v="DE"/>
    <s v="FR"/>
    <s v="109633"/>
    <s v="109633"/>
    <s v="999999"/>
    <s v="XT414197374TS"/>
    <s v="N"/>
    <s v="Transport"/>
    <s v="N"/>
    <s v="S"/>
    <s v="ZA"/>
    <n v="1.16"/>
    <s v="6C"/>
    <n v="5.88"/>
  </r>
  <r>
    <x v="3"/>
    <s v="2"/>
    <d v="2026-05-13T00:00:00"/>
    <s v="36329"/>
    <s v="21320"/>
    <s v="DE"/>
    <s v="FR"/>
    <s v="109350"/>
    <s v="109350"/>
    <s v="999999"/>
    <s v="XT414198030TS"/>
    <s v="N"/>
    <s v="Transport"/>
    <s v="N"/>
    <s v="S"/>
    <s v="ZA"/>
    <n v="4.365"/>
    <s v="6C"/>
    <n v="9.69"/>
  </r>
  <r>
    <x v="3"/>
    <s v="2"/>
    <d v="2026-05-13T00:00:00"/>
    <s v="30625"/>
    <s v="21320"/>
    <s v="DE"/>
    <s v="FR"/>
    <s v="110633"/>
    <s v="110633"/>
    <s v="999999"/>
    <s v="XT414198508TS"/>
    <s v="N"/>
    <s v="Transport"/>
    <s v="N"/>
    <s v="S"/>
    <s v="ZA"/>
    <n v="4.532"/>
    <s v="6C"/>
    <n v="9.69"/>
  </r>
  <r>
    <x v="3"/>
    <s v="2"/>
    <d v="2026-05-13T00:00:00"/>
    <s v="9900"/>
    <s v="21320"/>
    <s v="DK"/>
    <s v="FR"/>
    <s v="103371"/>
    <s v="103371"/>
    <s v="999999"/>
    <s v="XT414198556TS"/>
    <s v="N"/>
    <s v="Transport"/>
    <s v="N"/>
    <s v="S"/>
    <s v="ZA"/>
    <n v="1.186"/>
    <s v="6C"/>
    <n v="10.02"/>
  </r>
  <r>
    <x v="3"/>
    <s v="2"/>
    <d v="2026-05-13T00:00:00"/>
    <s v="80636"/>
    <s v="21320"/>
    <s v="DE"/>
    <s v="FR"/>
    <s v="110329"/>
    <s v="110329"/>
    <s v="999999"/>
    <s v="XT414200215TS"/>
    <s v="N"/>
    <s v="Transport"/>
    <s v="N"/>
    <s v="S"/>
    <s v="ZA"/>
    <n v="4.506"/>
    <s v="6C"/>
    <n v="9.69"/>
  </r>
  <r>
    <x v="3"/>
    <s v="2"/>
    <d v="2026-05-13T00:00:00"/>
    <s v="21037"/>
    <s v="21320"/>
    <s v="DE"/>
    <s v="FR"/>
    <s v="110736"/>
    <s v="110736"/>
    <s v="999999"/>
    <s v="XT414200780TS"/>
    <s v="N"/>
    <s v="Transport"/>
    <s v="N"/>
    <s v="S"/>
    <s v="ZA"/>
    <n v="0.874"/>
    <s v="6C"/>
    <n v="5.55"/>
  </r>
  <r>
    <x v="3"/>
    <s v="2"/>
    <d v="2026-05-13T00:00:00"/>
    <s v="56412"/>
    <s v="21320"/>
    <s v="DE"/>
    <s v="FR"/>
    <s v="111499"/>
    <s v="111499"/>
    <s v="999999"/>
    <s v="XT414204680TS"/>
    <s v="N"/>
    <s v="Transport"/>
    <s v="N"/>
    <s v="S"/>
    <s v="ZA"/>
    <n v="0.778"/>
    <s v="6C"/>
    <n v="5.55"/>
  </r>
  <r>
    <x v="3"/>
    <s v="2"/>
    <d v="2026-05-13T00:00:00"/>
    <s v="51515"/>
    <s v="21320"/>
    <s v="DE"/>
    <s v="FR"/>
    <s v="111378"/>
    <s v="111378"/>
    <s v="999999"/>
    <s v="XT414205124TS"/>
    <s v="N"/>
    <s v="Transport"/>
    <s v="N"/>
    <s v="S"/>
    <s v="ZA"/>
    <n v="4.937"/>
    <s v="6C"/>
    <n v="9.69"/>
  </r>
  <r>
    <x v="3"/>
    <s v="2"/>
    <d v="2026-05-13T00:00:00"/>
    <s v="51515"/>
    <s v="21320"/>
    <s v="DE"/>
    <s v="FR"/>
    <s v="111378"/>
    <s v="111378"/>
    <s v="999999"/>
    <s v="XT414205124TS"/>
    <s v="N"/>
    <s v="Supplement Etiquette Non Conforme"/>
    <s v="N"/>
    <m/>
    <s v="ZA"/>
    <n v="0"/>
    <s v="6C"/>
    <n v="2"/>
  </r>
  <r>
    <x v="3"/>
    <s v="2"/>
    <d v="2026-05-13T00:00:00"/>
    <s v="70195"/>
    <s v="21320"/>
    <s v="DE"/>
    <s v="FR"/>
    <s v="110885"/>
    <s v="110885"/>
    <s v="999999"/>
    <s v="XT414205172TS"/>
    <s v="N"/>
    <s v="Transport"/>
    <s v="N"/>
    <s v="S"/>
    <s v="ZA"/>
    <n v="4.506"/>
    <s v="6C"/>
    <n v="9.69"/>
  </r>
  <r>
    <x v="3"/>
    <s v="2"/>
    <d v="2026-05-13T00:00:00"/>
    <s v="30900"/>
    <s v="21320"/>
    <s v="DE"/>
    <s v="FR"/>
    <s v="110415"/>
    <s v="110415"/>
    <s v="999999"/>
    <s v="XT414206853TS"/>
    <s v="N"/>
    <s v="Transport"/>
    <s v="N"/>
    <s v="S"/>
    <s v="ZA"/>
    <n v="0.717"/>
    <s v="6C"/>
    <n v="5.55"/>
  </r>
  <r>
    <x v="3"/>
    <s v="2"/>
    <d v="2026-05-13T00:00:00"/>
    <s v="4720"/>
    <s v="21320"/>
    <s v="DK"/>
    <s v="FR"/>
    <s v="108624"/>
    <s v="108624"/>
    <s v="999999"/>
    <s v="XT414207139TS"/>
    <s v="N"/>
    <s v="Transport"/>
    <s v="N"/>
    <s v="S"/>
    <s v="ZA"/>
    <n v="0.24"/>
    <s v="6C"/>
    <n v="9.470000000000001"/>
  </r>
  <r>
    <x v="3"/>
    <s v="2"/>
    <d v="2026-05-13T00:00:00"/>
    <s v="5020"/>
    <s v="21320"/>
    <s v="AT"/>
    <s v="FR"/>
    <s v="111212"/>
    <s v="111212"/>
    <s v="999999"/>
    <s v="XT414207522TS"/>
    <s v="N"/>
    <s v="Transport"/>
    <s v="N"/>
    <s v="S"/>
    <s v="ZA"/>
    <n v="4.787"/>
    <s v="6C"/>
    <n v="13.83"/>
  </r>
  <r>
    <x v="3"/>
    <s v="2"/>
    <d v="2026-05-13T00:00:00"/>
    <s v="31134"/>
    <s v="21320"/>
    <s v="DE"/>
    <s v="FR"/>
    <s v="109975"/>
    <s v="109975"/>
    <s v="999999"/>
    <s v="XT414208117TS"/>
    <s v="N"/>
    <s v="Transport"/>
    <s v="N"/>
    <s v="S"/>
    <s v="ZA"/>
    <n v="1.775"/>
    <s v="6C"/>
    <n v="5.88"/>
  </r>
  <r>
    <x v="3"/>
    <s v="2"/>
    <d v="2026-05-13T00:00:00"/>
    <s v="31134"/>
    <s v="21320"/>
    <s v="DE"/>
    <s v="FR"/>
    <s v="109975"/>
    <s v="109975"/>
    <s v="999999"/>
    <s v="XT414208117TS"/>
    <s v="N"/>
    <s v="Supplement Etiquette Non Conforme"/>
    <s v="N"/>
    <m/>
    <s v="ZA"/>
    <n v="0"/>
    <s v="6C"/>
    <n v="2"/>
  </r>
  <r>
    <x v="3"/>
    <s v="2"/>
    <d v="2026-05-13T00:00:00"/>
    <s v="21762"/>
    <s v="21320"/>
    <s v="DE"/>
    <s v="FR"/>
    <s v="109952"/>
    <s v="109952"/>
    <s v="999999"/>
    <s v="XT414208355TS"/>
    <s v="N"/>
    <s v="Transport"/>
    <s v="N"/>
    <s v="S"/>
    <s v="ZA"/>
    <n v="14.4"/>
    <s v="6C"/>
    <n v="16.29"/>
  </r>
  <r>
    <x v="3"/>
    <s v="2"/>
    <d v="2026-05-13T00:00:00"/>
    <s v="80538"/>
    <s v="21320"/>
    <s v="DE"/>
    <s v="FR"/>
    <s v="108396"/>
    <s v="108396"/>
    <s v="999999"/>
    <s v="XT414209038TS"/>
    <s v="N"/>
    <s v="Transport"/>
    <s v="N"/>
    <s v="S"/>
    <s v="ZA"/>
    <n v="0.4"/>
    <s v="6C"/>
    <n v="5.33"/>
  </r>
  <r>
    <x v="3"/>
    <s v="2"/>
    <d v="2026-05-13T00:00:00"/>
    <s v="67127"/>
    <s v="21320"/>
    <s v="DE"/>
    <s v="FR"/>
    <s v="110411"/>
    <s v="110411"/>
    <s v="999999"/>
    <s v="XT414209506TS"/>
    <s v="N"/>
    <s v="Transport"/>
    <s v="N"/>
    <s v="S"/>
    <s v="ZA"/>
    <n v="0.98"/>
    <s v="6C"/>
    <n v="5.55"/>
  </r>
  <r>
    <x v="3"/>
    <s v="2"/>
    <d v="2026-05-13T00:00:00"/>
    <s v="31303"/>
    <s v="21320"/>
    <s v="DE"/>
    <s v="FR"/>
    <s v="111967"/>
    <s v="111967"/>
    <s v="999999"/>
    <s v="XT414209510TS"/>
    <s v="N"/>
    <s v="Transport"/>
    <s v="N"/>
    <s v="S"/>
    <s v="ZA"/>
    <n v="1.892"/>
    <s v="6C"/>
    <n v="5.88"/>
  </r>
  <r>
    <x v="3"/>
    <s v="2"/>
    <d v="2026-05-13T00:00:00"/>
    <s v="44799"/>
    <s v="21320"/>
    <s v="DE"/>
    <s v="FR"/>
    <s v="109811"/>
    <s v="109811"/>
    <s v="999999"/>
    <s v="XT414209894TS"/>
    <s v="N"/>
    <s v="Transport"/>
    <s v="N"/>
    <s v="S"/>
    <s v="ZA"/>
    <n v="5.888"/>
    <s v="6C"/>
    <n v="10.35"/>
  </r>
  <r>
    <x v="3"/>
    <s v="2"/>
    <d v="2026-05-13T00:00:00"/>
    <s v="114 54"/>
    <s v="21320"/>
    <s v="SE"/>
    <s v="FR"/>
    <s v="107918"/>
    <s v="107918"/>
    <s v="999999"/>
    <s v="XT414210787TS"/>
    <s v="N"/>
    <s v="Transport"/>
    <s v="N"/>
    <s v="S"/>
    <s v="ZA"/>
    <n v="1.44"/>
    <s v="6C"/>
    <n v="10.87"/>
  </r>
  <r>
    <x v="3"/>
    <s v="2"/>
    <d v="2026-05-13T00:00:00"/>
    <s v="74382"/>
    <s v="21320"/>
    <s v="DE"/>
    <s v="FR"/>
    <s v="110869"/>
    <s v="110869"/>
    <s v="999999"/>
    <s v="XT414211102TS"/>
    <s v="N"/>
    <s v="Transport"/>
    <s v="N"/>
    <s v="S"/>
    <s v="ZA"/>
    <n v="1.426"/>
    <s v="6C"/>
    <n v="5.88"/>
  </r>
  <r>
    <x v="3"/>
    <s v="2"/>
    <d v="2026-05-13T00:00:00"/>
    <s v="86842"/>
    <s v="21320"/>
    <s v="DE"/>
    <s v="FR"/>
    <s v="109513"/>
    <s v="109513"/>
    <s v="999999"/>
    <s v="XT414211297TS"/>
    <s v="N"/>
    <s v="Transport"/>
    <s v="N"/>
    <s v="S"/>
    <s v="ZA"/>
    <n v="0.96"/>
    <s v="6C"/>
    <n v="5.55"/>
  </r>
  <r>
    <x v="3"/>
    <s v="2"/>
    <d v="2026-05-13T00:00:00"/>
    <s v="41515"/>
    <s v="21320"/>
    <s v="DE"/>
    <s v="FR"/>
    <s v="111105"/>
    <s v="111105"/>
    <s v="999999"/>
    <s v="XT414211955TS"/>
    <s v="N"/>
    <s v="Transport"/>
    <s v="N"/>
    <s v="S"/>
    <s v="ZA"/>
    <n v="4.532"/>
    <s v="6C"/>
    <n v="9.69"/>
  </r>
  <r>
    <x v="3"/>
    <s v="2"/>
    <d v="2026-05-13T00:00:00"/>
    <s v="41464"/>
    <s v="21320"/>
    <s v="DE"/>
    <s v="FR"/>
    <s v="110720"/>
    <s v="110720"/>
    <s v="999999"/>
    <s v="XT414212553TS"/>
    <s v="N"/>
    <s v="Transport"/>
    <s v="N"/>
    <s v="S"/>
    <s v="ZA"/>
    <n v="0.235"/>
    <s v="6C"/>
    <n v="5.33"/>
  </r>
  <r>
    <x v="3"/>
    <s v="2"/>
    <d v="2026-05-13T00:00:00"/>
    <s v="1727"/>
    <s v="21320"/>
    <s v="LU"/>
    <s v="FR"/>
    <s v="111250"/>
    <s v="111250"/>
    <s v="999999"/>
    <s v="XT414212607TS"/>
    <s v="N"/>
    <s v="Transport"/>
    <s v="N"/>
    <s v="S"/>
    <s v="ZA"/>
    <n v="1.5"/>
    <s v="6C"/>
    <n v="5.88"/>
  </r>
  <r>
    <x v="3"/>
    <s v="2"/>
    <d v="2026-05-13T00:00:00"/>
    <s v="6852 TA"/>
    <s v="21320"/>
    <s v="NL"/>
    <s v="FR"/>
    <s v="110119"/>
    <s v="110119"/>
    <s v="999999"/>
    <s v="XT414213491TS"/>
    <s v="N"/>
    <s v="Transport"/>
    <s v="N"/>
    <s v="S"/>
    <s v="ZA"/>
    <n v="1.248"/>
    <s v="6C"/>
    <n v="5.88"/>
  </r>
  <r>
    <x v="3"/>
    <s v="2"/>
    <d v="2026-05-13T00:00:00"/>
    <s v="77756"/>
    <s v="21320"/>
    <s v="DE"/>
    <s v="FR"/>
    <s v="108668"/>
    <s v="108668"/>
    <s v="999999"/>
    <s v="XT414213749TS"/>
    <s v="N"/>
    <s v="Transport"/>
    <s v="N"/>
    <s v="S"/>
    <s v="ZA"/>
    <n v="4.365"/>
    <s v="6C"/>
    <n v="9.69"/>
  </r>
  <r>
    <x v="3"/>
    <s v="2"/>
    <d v="2026-05-13T00:00:00"/>
    <s v="40474"/>
    <s v="21320"/>
    <s v="DE"/>
    <s v="FR"/>
    <s v="111752"/>
    <s v="111752"/>
    <s v="999999"/>
    <s v="XT414214165TS"/>
    <s v="N"/>
    <s v="Transport"/>
    <s v="N"/>
    <s v="S"/>
    <s v="ZA"/>
    <n v="0.53"/>
    <s v="6C"/>
    <n v="5.55"/>
  </r>
  <r>
    <x v="3"/>
    <s v="2"/>
    <d v="2026-05-13T00:00:00"/>
    <s v="70195"/>
    <s v="21320"/>
    <s v="DE"/>
    <s v="FR"/>
    <s v="108597"/>
    <s v="108597"/>
    <s v="999999"/>
    <s v="XT414214355TS"/>
    <s v="N"/>
    <s v="Transport"/>
    <s v="N"/>
    <s v="S"/>
    <s v="ZA"/>
    <n v="4.506"/>
    <s v="6C"/>
    <n v="9.69"/>
  </r>
  <r>
    <x v="3"/>
    <s v="2"/>
    <d v="2026-05-13T00:00:00"/>
    <s v="6850"/>
    <s v="21320"/>
    <s v="AT"/>
    <s v="FR"/>
    <s v="109829"/>
    <s v="109829"/>
    <s v="999999"/>
    <s v="XT414215356TS"/>
    <s v="N"/>
    <s v="Transport"/>
    <s v="N"/>
    <s v="S"/>
    <s v="ZA"/>
    <n v="0.09"/>
    <s v="6C"/>
    <n v="9.470000000000001"/>
  </r>
  <r>
    <x v="3"/>
    <s v="2"/>
    <d v="2026-05-13T00:00:00"/>
    <s v="4040"/>
    <s v="21320"/>
    <s v="AT"/>
    <s v="FR"/>
    <s v="111540"/>
    <s v="111540"/>
    <s v="999999"/>
    <s v="XT414215427TS"/>
    <s v="N"/>
    <s v="Transport"/>
    <s v="N"/>
    <s v="S"/>
    <s v="ZA"/>
    <n v="6.345"/>
    <s v="6C"/>
    <n v="15.15"/>
  </r>
  <r>
    <x v="3"/>
    <s v="2"/>
    <d v="2026-05-13T00:00:00"/>
    <s v="42781"/>
    <s v="21320"/>
    <s v="DE"/>
    <s v="FR"/>
    <s v="110919"/>
    <s v="110919"/>
    <s v="999999"/>
    <s v="XT414216135TS"/>
    <s v="N"/>
    <s v="Transport"/>
    <s v="N"/>
    <s v="S"/>
    <s v="ZA"/>
    <n v="1.26"/>
    <s v="6C"/>
    <n v="5.88"/>
  </r>
  <r>
    <x v="3"/>
    <s v="2"/>
    <d v="2026-05-13T00:00:00"/>
    <s v="51688"/>
    <s v="21320"/>
    <s v="DE"/>
    <s v="FR"/>
    <s v="110929"/>
    <s v="110929"/>
    <s v="999999"/>
    <s v="XT414217184TS"/>
    <s v="N"/>
    <s v="Transport"/>
    <s v="N"/>
    <s v="S"/>
    <s v="ZA"/>
    <n v="4.638"/>
    <s v="6C"/>
    <n v="9.69"/>
  </r>
  <r>
    <x v="3"/>
    <s v="2"/>
    <d v="2026-05-13T00:00:00"/>
    <s v="65366"/>
    <s v="21320"/>
    <s v="DE"/>
    <s v="FR"/>
    <s v="111943"/>
    <s v="111943"/>
    <s v="999999"/>
    <s v="XT414219185TS"/>
    <s v="N"/>
    <s v="Transport"/>
    <s v="N"/>
    <s v="S"/>
    <s v="ZA"/>
    <n v="4.532"/>
    <s v="6C"/>
    <n v="9.69"/>
  </r>
  <r>
    <x v="3"/>
    <s v="2"/>
    <d v="2026-05-13T00:00:00"/>
    <s v="428 32"/>
    <s v="21320"/>
    <s v="SE"/>
    <s v="FR"/>
    <s v="110335"/>
    <s v="110335"/>
    <s v="999999"/>
    <s v="XT414219619TS"/>
    <s v="N"/>
    <s v="Transport"/>
    <s v="N"/>
    <s v="S"/>
    <s v="ZA"/>
    <n v="5.086"/>
    <s v="6C"/>
    <n v="15.34"/>
  </r>
  <r>
    <x v="3"/>
    <s v="2"/>
    <d v="2026-05-13T00:00:00"/>
    <s v="30011"/>
    <s v="21320"/>
    <s v="ES"/>
    <s v="FR"/>
    <s v="110647"/>
    <s v="110647"/>
    <s v="999999"/>
    <s v="XT414219636TS"/>
    <s v="N"/>
    <s v="Transport"/>
    <s v="N"/>
    <s v="S"/>
    <s v="ZA"/>
    <n v="7.661"/>
    <s v="6C"/>
    <n v="12.74"/>
  </r>
  <r>
    <x v="3"/>
    <s v="2"/>
    <d v="2026-05-13T00:00:00"/>
    <s v="77815"/>
    <s v="21320"/>
    <s v="DE"/>
    <s v="FR"/>
    <s v="111099"/>
    <s v="111099"/>
    <s v="999999"/>
    <s v="XT414220838TS"/>
    <s v="N"/>
    <s v="Transport"/>
    <s v="N"/>
    <s v="S"/>
    <s v="ZA"/>
    <n v="0.12"/>
    <s v="6C"/>
    <n v="5.33"/>
  </r>
  <r>
    <x v="3"/>
    <s v="2"/>
    <d v="2026-05-13T00:00:00"/>
    <s v="77815"/>
    <s v="21320"/>
    <s v="DE"/>
    <s v="FR"/>
    <s v="109423"/>
    <s v="109423"/>
    <s v="999999"/>
    <s v="XT414220909TS"/>
    <s v="N"/>
    <s v="Transport"/>
    <s v="N"/>
    <s v="S"/>
    <s v="ZA"/>
    <n v="4.532"/>
    <s v="6C"/>
    <n v="9.69"/>
  </r>
  <r>
    <x v="3"/>
    <s v="2"/>
    <d v="2026-05-14T00:00:00"/>
    <s v="61462"/>
    <s v="21320"/>
    <s v="DE"/>
    <s v="FR"/>
    <s v="107610"/>
    <s v="107610"/>
    <s v="999999"/>
    <s v="XT414224145TS"/>
    <s v="N"/>
    <s v="Transport"/>
    <s v="N"/>
    <s v="S"/>
    <s v="ZA"/>
    <n v="6.732"/>
    <s v="6C"/>
    <n v="11.01"/>
  </r>
  <r>
    <x v="3"/>
    <s v="2"/>
    <d v="2026-05-14T00:00:00"/>
    <s v="01309"/>
    <s v="21320"/>
    <s v="DE"/>
    <s v="FR"/>
    <s v="110769"/>
    <s v="110769"/>
    <s v="999999"/>
    <s v="XT414225631TS"/>
    <s v="N"/>
    <s v="Transport"/>
    <s v="N"/>
    <s v="S"/>
    <s v="ZA"/>
    <n v="4.787"/>
    <s v="6C"/>
    <n v="9.69"/>
  </r>
  <r>
    <x v="3"/>
    <s v="2"/>
    <d v="2026-05-14T00:00:00"/>
    <s v="45276"/>
    <s v="21320"/>
    <s v="DE"/>
    <s v="FR"/>
    <s v="108066"/>
    <s v="108066"/>
    <s v="999999"/>
    <s v="XT414226464TS"/>
    <s v="N"/>
    <s v="Transport"/>
    <s v="N"/>
    <s v="S"/>
    <s v="ZA"/>
    <n v="4.532"/>
    <s v="6C"/>
    <n v="9.69"/>
  </r>
  <r>
    <x v="3"/>
    <s v="2"/>
    <d v="2026-05-14T00:00:00"/>
    <s v="80687"/>
    <s v="21320"/>
    <s v="DE"/>
    <s v="FR"/>
    <s v="111688"/>
    <s v="111688"/>
    <s v="999999"/>
    <s v="XT414226668TS"/>
    <s v="N"/>
    <s v="Transport"/>
    <s v="N"/>
    <s v="S"/>
    <s v="ZA"/>
    <n v="0.408"/>
    <s v="6C"/>
    <n v="5.33"/>
  </r>
  <r>
    <x v="3"/>
    <s v="2"/>
    <d v="2026-05-14T00:00:00"/>
    <s v="56253"/>
    <s v="21320"/>
    <s v="DE"/>
    <s v="FR"/>
    <s v="110579"/>
    <s v="110579"/>
    <s v="999999"/>
    <s v="XT414226985TS"/>
    <s v="N"/>
    <s v="Transport"/>
    <s v="N"/>
    <s v="S"/>
    <s v="ZA"/>
    <n v="1.325"/>
    <s v="6C"/>
    <n v="5.88"/>
  </r>
  <r>
    <x v="3"/>
    <s v="2"/>
    <d v="2026-05-14T00:00:00"/>
    <s v="50733"/>
    <s v="21320"/>
    <s v="DE"/>
    <s v="FR"/>
    <s v="112012"/>
    <s v="112012"/>
    <s v="999999"/>
    <s v="XT414227955TS"/>
    <s v="N"/>
    <s v="Transport"/>
    <s v="N"/>
    <s v="S"/>
    <s v="ZA"/>
    <n v="4.678"/>
    <s v="6C"/>
    <n v="9.69"/>
  </r>
  <r>
    <x v="3"/>
    <s v="2"/>
    <d v="2026-05-14T00:00:00"/>
    <s v="52428"/>
    <s v="21320"/>
    <s v="DE"/>
    <s v="FR"/>
    <s v="109167"/>
    <s v="109167"/>
    <s v="999999"/>
    <s v="XT414228054TS"/>
    <s v="N"/>
    <s v="Transport"/>
    <s v="N"/>
    <s v="S"/>
    <s v="ZA"/>
    <n v="6.412"/>
    <s v="6C"/>
    <n v="11.01"/>
  </r>
  <r>
    <x v="3"/>
    <s v="2"/>
    <d v="2026-05-14T00:00:00"/>
    <s v="36088"/>
    <s v="21320"/>
    <s v="DE"/>
    <s v="FR"/>
    <s v="111884"/>
    <s v="111884"/>
    <s v="999999"/>
    <s v="XT414228244TS"/>
    <s v="N"/>
    <s v="Transport"/>
    <s v="N"/>
    <s v="S"/>
    <s v="ZA"/>
    <n v="4.532"/>
    <s v="6C"/>
    <n v="9.69"/>
  </r>
  <r>
    <x v="3"/>
    <s v="2"/>
    <d v="2026-05-14T00:00:00"/>
    <s v="12209"/>
    <s v="21320"/>
    <s v="DE"/>
    <s v="FR"/>
    <s v="110223"/>
    <s v="110223"/>
    <s v="999999"/>
    <s v="XT414228301TS"/>
    <s v="N"/>
    <s v="Transport"/>
    <s v="N"/>
    <s v="S"/>
    <s v="ZA"/>
    <n v="4.532"/>
    <s v="6C"/>
    <n v="9.69"/>
  </r>
  <r>
    <x v="3"/>
    <s v="2"/>
    <d v="2026-05-14T00:00:00"/>
    <s v="1140"/>
    <s v="21320"/>
    <s v="AT"/>
    <s v="FR"/>
    <s v="111399"/>
    <s v="111399"/>
    <s v="999999"/>
    <s v="XT414228876TS"/>
    <s v="N"/>
    <s v="Transport"/>
    <s v="N"/>
    <s v="S"/>
    <s v="ZA"/>
    <n v="4.532"/>
    <s v="6C"/>
    <n v="13.83"/>
  </r>
  <r>
    <x v="3"/>
    <s v="2"/>
    <d v="2026-05-14T00:00:00"/>
    <s v="73655"/>
    <s v="21320"/>
    <s v="DE"/>
    <s v="FR"/>
    <s v="109446"/>
    <s v="109446"/>
    <s v="999999"/>
    <s v="XT414229219TS"/>
    <s v="N"/>
    <s v="Transport"/>
    <s v="N"/>
    <s v="S"/>
    <s v="ZA"/>
    <n v="0.29"/>
    <s v="6C"/>
    <n v="5.33"/>
  </r>
  <r>
    <x v="3"/>
    <s v="2"/>
    <d v="2026-05-14T00:00:00"/>
    <s v="67271"/>
    <s v="21320"/>
    <s v="DE"/>
    <s v="FR"/>
    <s v="108041"/>
    <s v="108041"/>
    <s v="999999"/>
    <s v="XT414229324TS"/>
    <s v="N"/>
    <s v="Transport"/>
    <s v="N"/>
    <s v="S"/>
    <s v="ZA"/>
    <n v="6.918"/>
    <s v="6C"/>
    <n v="11.01"/>
  </r>
  <r>
    <x v="3"/>
    <s v="2"/>
    <d v="2026-05-14T00:00:00"/>
    <s v="04109"/>
    <s v="21320"/>
    <s v="DE"/>
    <s v="FR"/>
    <s v="110377"/>
    <s v="110377"/>
    <s v="999999"/>
    <s v="XT414230702TS"/>
    <s v="N"/>
    <s v="Transport"/>
    <s v="N"/>
    <s v="S"/>
    <s v="ZA"/>
    <n v="4.365"/>
    <s v="6C"/>
    <n v="9.69"/>
  </r>
  <r>
    <x v="3"/>
    <s v="2"/>
    <d v="2026-05-14T00:00:00"/>
    <s v="91522"/>
    <s v="21320"/>
    <s v="DE"/>
    <s v="FR"/>
    <s v="108920"/>
    <s v="108920"/>
    <s v="999999"/>
    <s v="XT414230968TS"/>
    <s v="N"/>
    <s v="Transport"/>
    <s v="N"/>
    <s v="S"/>
    <s v="ZA"/>
    <n v="0.9360000000000001"/>
    <s v="6C"/>
    <n v="5.55"/>
  </r>
  <r>
    <x v="3"/>
    <s v="2"/>
    <d v="2026-05-14T00:00:00"/>
    <s v="645 51"/>
    <s v="21320"/>
    <s v="SE"/>
    <s v="FR"/>
    <s v="110160"/>
    <s v="110160"/>
    <s v="999999"/>
    <s v="XT414231212TS"/>
    <s v="N"/>
    <s v="Transport"/>
    <s v="N"/>
    <s v="S"/>
    <s v="ZA"/>
    <n v="1.155"/>
    <s v="6C"/>
    <n v="10.87"/>
  </r>
  <r>
    <x v="3"/>
    <s v="2"/>
    <d v="2026-05-14T00:00:00"/>
    <s v="72768"/>
    <s v="21320"/>
    <s v="DE"/>
    <s v="FR"/>
    <s v="111296"/>
    <s v="111296"/>
    <s v="999999"/>
    <s v="XT414231288TS"/>
    <s v="N"/>
    <s v="Transport"/>
    <s v="N"/>
    <s v="S"/>
    <s v="ZA"/>
    <n v="4.506"/>
    <s v="6C"/>
    <n v="9.69"/>
  </r>
  <r>
    <x v="3"/>
    <s v="2"/>
    <d v="2026-05-14T00:00:00"/>
    <s v="81247"/>
    <s v="21320"/>
    <s v="DE"/>
    <s v="FR"/>
    <s v="111415"/>
    <s v="111415"/>
    <s v="999999"/>
    <s v="XT414233139TS"/>
    <s v="N"/>
    <s v="Transport"/>
    <s v="N"/>
    <s v="S"/>
    <s v="ZA"/>
    <n v="2.231"/>
    <s v="6C"/>
    <n v="8.369999999999999"/>
  </r>
  <r>
    <x v="3"/>
    <s v="2"/>
    <d v="2026-05-14T00:00:00"/>
    <s v="12623"/>
    <s v="21320"/>
    <s v="DE"/>
    <s v="FR"/>
    <s v="110001"/>
    <s v="110001"/>
    <s v="999999"/>
    <s v="XT414234341TS"/>
    <s v="N"/>
    <s v="Transport"/>
    <s v="N"/>
    <s v="S"/>
    <s v="ZA"/>
    <n v="8.711"/>
    <s v="6C"/>
    <n v="12.33"/>
  </r>
  <r>
    <x v="3"/>
    <s v="2"/>
    <d v="2026-05-14T00:00:00"/>
    <s v="1017 HA"/>
    <s v="21320"/>
    <s v="NL"/>
    <s v="FR"/>
    <s v="109691"/>
    <s v="109691"/>
    <s v="999999"/>
    <s v="XT414235024TS"/>
    <s v="N"/>
    <s v="Transport"/>
    <s v="N"/>
    <s v="S"/>
    <s v="ZA"/>
    <n v="0.79"/>
    <s v="6C"/>
    <n v="5.55"/>
  </r>
  <r>
    <x v="3"/>
    <s v="2"/>
    <d v="2026-05-14T00:00:00"/>
    <s v="14776"/>
    <s v="21320"/>
    <s v="DE"/>
    <s v="FR"/>
    <s v="110590"/>
    <s v="110590"/>
    <s v="999999"/>
    <s v="XT414235038TS"/>
    <s v="N"/>
    <s v="Transport"/>
    <s v="N"/>
    <s v="S"/>
    <s v="ZA"/>
    <n v="1.008"/>
    <s v="6C"/>
    <n v="5.88"/>
  </r>
  <r>
    <x v="3"/>
    <s v="2"/>
    <d v="2026-05-14T00:00:00"/>
    <s v="50226"/>
    <s v="21320"/>
    <s v="DE"/>
    <s v="FR"/>
    <s v="108636"/>
    <s v="108636"/>
    <s v="999999"/>
    <s v="XT414235639TS"/>
    <s v="N"/>
    <s v="Transport"/>
    <s v="N"/>
    <s v="S"/>
    <s v="ZA"/>
    <n v="5.904"/>
    <s v="6C"/>
    <n v="10.35"/>
  </r>
  <r>
    <x v="3"/>
    <s v="2"/>
    <d v="2026-05-14T00:00:00"/>
    <s v="1220"/>
    <s v="21320"/>
    <s v="AT"/>
    <s v="FR"/>
    <s v="109672"/>
    <s v="109672"/>
    <s v="999999"/>
    <s v="XT414237904TS"/>
    <s v="N"/>
    <s v="Transport"/>
    <s v="N"/>
    <s v="S"/>
    <s v="ZA"/>
    <n v="0.638"/>
    <s v="6C"/>
    <n v="9.69"/>
  </r>
  <r>
    <x v="3"/>
    <s v="2"/>
    <d v="2026-05-14T00:00:00"/>
    <s v="64846"/>
    <s v="21320"/>
    <s v="DE"/>
    <s v="FR"/>
    <s v="109803"/>
    <s v="109803"/>
    <s v="999999"/>
    <s v="XT414238272TS"/>
    <s v="N"/>
    <s v="Transport"/>
    <s v="N"/>
    <s v="S"/>
    <s v="ZA"/>
    <n v="4.532"/>
    <s v="6C"/>
    <n v="9.69"/>
  </r>
  <r>
    <x v="3"/>
    <s v="2"/>
    <d v="2026-05-14T00:00:00"/>
    <s v="83071"/>
    <s v="21320"/>
    <s v="DE"/>
    <s v="FR"/>
    <s v="108627"/>
    <s v="108627"/>
    <s v="999999"/>
    <s v="XT414238856TS"/>
    <s v="N"/>
    <s v="Transport"/>
    <s v="N"/>
    <s v="S"/>
    <s v="ZA"/>
    <n v="4.403"/>
    <s v="6C"/>
    <n v="9.69"/>
  </r>
  <r>
    <x v="3"/>
    <s v="2"/>
    <d v="2026-05-14T00:00:00"/>
    <s v="83646"/>
    <s v="21320"/>
    <s v="DE"/>
    <s v="FR"/>
    <s v="107379"/>
    <s v="107379"/>
    <s v="999999"/>
    <s v="XT414239105TS"/>
    <s v="N"/>
    <s v="Transport"/>
    <s v="N"/>
    <s v="S"/>
    <s v="ZA"/>
    <n v="4.678"/>
    <s v="6C"/>
    <n v="9.69"/>
  </r>
  <r>
    <x v="3"/>
    <s v="2"/>
    <d v="2026-05-14T00:00:00"/>
    <s v="79249"/>
    <s v="21320"/>
    <s v="DE"/>
    <s v="FR"/>
    <s v="111388"/>
    <s v="111388"/>
    <s v="999999"/>
    <s v="XT414239159TS"/>
    <s v="N"/>
    <s v="Transport"/>
    <s v="N"/>
    <s v="S"/>
    <s v="ZA"/>
    <n v="4.638"/>
    <s v="6C"/>
    <n v="9.69"/>
  </r>
  <r>
    <x v="3"/>
    <s v="2"/>
    <d v="2026-05-14T00:00:00"/>
    <s v="39108"/>
    <s v="21320"/>
    <s v="DE"/>
    <s v="FR"/>
    <s v="108811"/>
    <s v="108811"/>
    <s v="999999"/>
    <s v="XT414239278TS"/>
    <s v="N"/>
    <s v="Transport"/>
    <s v="N"/>
    <s v="S"/>
    <s v="ZA"/>
    <n v="5.904"/>
    <s v="6C"/>
    <n v="10.35"/>
  </r>
  <r>
    <x v="3"/>
    <s v="2"/>
    <d v="2026-05-14T00:00:00"/>
    <s v="01445"/>
    <s v="21320"/>
    <s v="DE"/>
    <s v="FR"/>
    <s v="111993"/>
    <s v="111993"/>
    <s v="999999"/>
    <s v="XT414239967TS"/>
    <s v="N"/>
    <s v="Transport"/>
    <s v="N"/>
    <s v="S"/>
    <s v="ZA"/>
    <n v="1.428"/>
    <s v="6C"/>
    <n v="5.88"/>
  </r>
  <r>
    <x v="3"/>
    <s v="2"/>
    <d v="2026-05-14T00:00:00"/>
    <s v="5700"/>
    <s v="21320"/>
    <s v="AT"/>
    <s v="FR"/>
    <s v="111372"/>
    <s v="111372"/>
    <s v="999999"/>
    <s v="XT414240347TS"/>
    <s v="N"/>
    <s v="Transport"/>
    <s v="N"/>
    <s v="S"/>
    <s v="ZA"/>
    <n v="4.608"/>
    <s v="6C"/>
    <n v="13.83"/>
  </r>
  <r>
    <x v="3"/>
    <s v="2"/>
    <d v="2026-05-14T00:00:00"/>
    <s v="82538"/>
    <s v="21320"/>
    <s v="DE"/>
    <s v="FR"/>
    <s v="108842"/>
    <s v="108842"/>
    <s v="999999"/>
    <s v="XT414241356TS"/>
    <s v="N"/>
    <s v="Transport"/>
    <s v="N"/>
    <s v="S"/>
    <s v="ZA"/>
    <n v="9.44"/>
    <s v="6C"/>
    <n v="12.99"/>
  </r>
  <r>
    <x v="3"/>
    <s v="2"/>
    <d v="2026-05-14T00:00:00"/>
    <s v="89143"/>
    <s v="21320"/>
    <s v="DE"/>
    <s v="FR"/>
    <s v="109813"/>
    <s v="109813"/>
    <s v="999999"/>
    <s v="XT414241475TS"/>
    <s v="N"/>
    <s v="Transport"/>
    <s v="N"/>
    <s v="S"/>
    <s v="ZA"/>
    <n v="6.256"/>
    <s v="6C"/>
    <n v="11.01"/>
  </r>
  <r>
    <x v="3"/>
    <s v="2"/>
    <d v="2026-05-14T00:00:00"/>
    <s v="65824"/>
    <s v="21320"/>
    <s v="DE"/>
    <s v="FR"/>
    <s v="109197"/>
    <s v="109197"/>
    <s v="999999"/>
    <s v="XT414241798TS"/>
    <s v="N"/>
    <s v="Transport"/>
    <s v="N"/>
    <s v="S"/>
    <s v="ZA"/>
    <n v="9.44"/>
    <s v="6C"/>
    <n v="12.99"/>
  </r>
  <r>
    <x v="3"/>
    <s v="2"/>
    <d v="2026-05-15T00:00:00"/>
    <s v="72770"/>
    <s v="21320"/>
    <s v="DE"/>
    <s v="FR"/>
    <s v="111358"/>
    <s v="111358"/>
    <s v="999999"/>
    <s v="XT414243079TS"/>
    <s v="N"/>
    <s v="Transport"/>
    <s v="N"/>
    <s v="S"/>
    <s v="ZA"/>
    <n v="4.71"/>
    <s v="6C"/>
    <n v="9.69"/>
  </r>
  <r>
    <x v="3"/>
    <s v="2"/>
    <d v="2026-05-15T00:00:00"/>
    <s v="55129"/>
    <s v="21320"/>
    <s v="DE"/>
    <s v="FR"/>
    <s v="111893"/>
    <s v="111893"/>
    <s v="999999"/>
    <s v="XT414249955TS"/>
    <s v="N"/>
    <s v="Transport"/>
    <s v="N"/>
    <s v="S"/>
    <s v="ZA"/>
    <n v="5.984"/>
    <s v="6C"/>
    <n v="10.35"/>
  </r>
  <r>
    <x v="3"/>
    <s v="2"/>
    <d v="2026-05-15T00:00:00"/>
    <s v="86179"/>
    <s v="21320"/>
    <s v="DE"/>
    <s v="FR"/>
    <s v="110353"/>
    <s v="110353"/>
    <s v="999999"/>
    <s v="XT414251058TS"/>
    <s v="N"/>
    <s v="Transport"/>
    <s v="N"/>
    <s v="S"/>
    <s v="ZA"/>
    <n v="0.864"/>
    <s v="6C"/>
    <n v="5.55"/>
  </r>
  <r>
    <x v="3"/>
    <s v="2"/>
    <d v="2026-05-15T00:00:00"/>
    <s v="1140"/>
    <s v="21320"/>
    <s v="AT"/>
    <s v="FR"/>
    <s v="109479"/>
    <s v="109479"/>
    <s v="999999"/>
    <s v="XT414252402TS"/>
    <s v="N"/>
    <s v="Transport"/>
    <s v="N"/>
    <s v="S"/>
    <s v="ZA"/>
    <n v="6.618"/>
    <s v="6C"/>
    <n v="15.15"/>
  </r>
  <r>
    <x v="3"/>
    <s v="2"/>
    <d v="2026-05-15T00:00:00"/>
    <s v="55122"/>
    <s v="21320"/>
    <s v="DE"/>
    <s v="FR"/>
    <s v="109119"/>
    <s v="109119"/>
    <s v="999999"/>
    <s v="XT414252756TS"/>
    <s v="N"/>
    <s v="Transport"/>
    <s v="N"/>
    <s v="S"/>
    <s v="ZA"/>
    <n v="11.04"/>
    <s v="6C"/>
    <n v="14.31"/>
  </r>
  <r>
    <x v="3"/>
    <s v="2"/>
    <d v="2026-05-15T00:00:00"/>
    <s v="38685"/>
    <s v="21320"/>
    <s v="DE"/>
    <s v="FR"/>
    <s v="106222"/>
    <s v="106222"/>
    <s v="999999"/>
    <s v="XT414252929TS"/>
    <s v="N"/>
    <s v="Transport"/>
    <s v="N"/>
    <s v="S"/>
    <s v="ZA"/>
    <n v="4.799"/>
    <s v="6C"/>
    <n v="9.69"/>
  </r>
  <r>
    <x v="3"/>
    <s v="2"/>
    <d v="2026-05-15T00:00:00"/>
    <s v="24582"/>
    <s v="21320"/>
    <s v="DE"/>
    <s v="FR"/>
    <s v="109702"/>
    <s v="109702"/>
    <s v="999999"/>
    <s v="XT414253955TS"/>
    <s v="N"/>
    <s v="Transport"/>
    <s v="N"/>
    <s v="S"/>
    <s v="ZA"/>
    <n v="1.232"/>
    <s v="6C"/>
    <n v="5.88"/>
  </r>
  <r>
    <x v="3"/>
    <s v="2"/>
    <d v="2026-05-15T00:00:00"/>
    <s v="1040"/>
    <s v="21320"/>
    <s v="AT"/>
    <s v="FR"/>
    <s v="110997"/>
    <s v="110997"/>
    <s v="999999"/>
    <s v="XT414254955TS"/>
    <s v="N"/>
    <s v="Transport"/>
    <s v="N"/>
    <s v="S"/>
    <s v="ZA"/>
    <n v="1.05"/>
    <s v="6C"/>
    <n v="10.02"/>
  </r>
  <r>
    <x v="3"/>
    <s v="2"/>
    <d v="2026-05-15T00:00:00"/>
    <s v="2521"/>
    <s v="21320"/>
    <s v="AT"/>
    <s v="FR"/>
    <s v="112320"/>
    <s v="112320"/>
    <s v="999999"/>
    <s v="XT414255236TS"/>
    <s v="N"/>
    <s v="Transport"/>
    <s v="N"/>
    <s v="S"/>
    <s v="ZA"/>
    <n v="5.922"/>
    <s v="6C"/>
    <n v="14.49"/>
  </r>
  <r>
    <x v="3"/>
    <s v="2"/>
    <d v="2026-05-15T00:00:00"/>
    <s v="21337"/>
    <s v="21320"/>
    <s v="DE"/>
    <s v="FR"/>
    <s v="107884"/>
    <s v="107884"/>
    <s v="999999"/>
    <s v="XT414256727TS"/>
    <s v="N"/>
    <s v="Transport"/>
    <s v="N"/>
    <s v="S"/>
    <s v="ZA"/>
    <n v="6.273"/>
    <s v="6C"/>
    <n v="11.01"/>
  </r>
  <r>
    <x v="3"/>
    <s v="2"/>
    <d v="2026-05-15T00:00:00"/>
    <s v="40227"/>
    <s v="21320"/>
    <s v="DE"/>
    <s v="FR"/>
    <s v="109056"/>
    <s v="109056"/>
    <s v="999999"/>
    <s v="XT414257170TS"/>
    <s v="N"/>
    <s v="Transport"/>
    <s v="N"/>
    <s v="S"/>
    <s v="ZA"/>
    <n v="5.022"/>
    <s v="6C"/>
    <n v="10.35"/>
  </r>
  <r>
    <x v="3"/>
    <s v="2"/>
    <d v="2026-05-15T00:00:00"/>
    <s v="76689"/>
    <s v="21320"/>
    <s v="DE"/>
    <s v="FR"/>
    <s v="111255"/>
    <s v="111255"/>
    <s v="999999"/>
    <s v="XT414257585TS"/>
    <s v="N"/>
    <s v="Transport"/>
    <s v="N"/>
    <s v="S"/>
    <s v="ZA"/>
    <n v="4.365"/>
    <s v="6C"/>
    <n v="9.69"/>
  </r>
  <r>
    <x v="3"/>
    <s v="2"/>
    <d v="2026-05-15T00:00:00"/>
    <s v="3645 WG"/>
    <s v="21320"/>
    <s v="NL"/>
    <s v="FR"/>
    <s v="111685"/>
    <s v="111685"/>
    <s v="999999"/>
    <s v="XT414257991TS"/>
    <s v="N"/>
    <s v="Transport"/>
    <s v="N"/>
    <s v="S"/>
    <s v="ZA"/>
    <n v="4.678"/>
    <s v="6C"/>
    <n v="9.69"/>
  </r>
  <r>
    <x v="3"/>
    <s v="2"/>
    <d v="2026-05-15T00:00:00"/>
    <s v="93055"/>
    <s v="21320"/>
    <s v="DE"/>
    <s v="FR"/>
    <s v="111762"/>
    <s v="111762"/>
    <s v="999999"/>
    <s v="XT414258498TS"/>
    <s v="N"/>
    <s v="Transport"/>
    <s v="N"/>
    <s v="S"/>
    <s v="ZA"/>
    <n v="4.532"/>
    <s v="6C"/>
    <n v="9.69"/>
  </r>
  <r>
    <x v="3"/>
    <s v="2"/>
    <d v="2026-05-15T00:00:00"/>
    <s v="7694 BP"/>
    <s v="21320"/>
    <s v="NL"/>
    <s v="FR"/>
    <s v="112254"/>
    <s v="112254"/>
    <s v="999999"/>
    <s v="XT414262081TS"/>
    <s v="N"/>
    <s v="Transport"/>
    <s v="N"/>
    <s v="S"/>
    <s v="ZA"/>
    <n v="0.784"/>
    <s v="6C"/>
    <n v="5.55"/>
  </r>
  <r>
    <x v="3"/>
    <s v="2"/>
    <d v="2026-05-15T00:00:00"/>
    <s v="92318"/>
    <s v="21320"/>
    <s v="DE"/>
    <s v="FR"/>
    <s v="111981"/>
    <s v="111981"/>
    <s v="999999"/>
    <s v="XT414262546TS"/>
    <s v="N"/>
    <s v="Transport"/>
    <s v="N"/>
    <s v="S"/>
    <s v="ZA"/>
    <n v="4.532"/>
    <s v="6C"/>
    <n v="9.69"/>
  </r>
  <r>
    <x v="3"/>
    <s v="2"/>
    <d v="2026-05-15T00:00:00"/>
    <s v="4720"/>
    <s v="21320"/>
    <s v="DK"/>
    <s v="FR"/>
    <s v="110952"/>
    <s v="110952"/>
    <s v="999999"/>
    <s v="XT414262617TS"/>
    <s v="N"/>
    <s v="Transport"/>
    <s v="N"/>
    <s v="S"/>
    <s v="ZA"/>
    <n v="4.787"/>
    <s v="6C"/>
    <n v="13.83"/>
  </r>
  <r>
    <x v="3"/>
    <s v="2"/>
    <d v="2026-05-15T00:00:00"/>
    <s v="88353"/>
    <s v="21320"/>
    <s v="DE"/>
    <s v="FR"/>
    <s v="108524"/>
    <s v="108524"/>
    <s v="999999"/>
    <s v="XT414263025TS"/>
    <s v="N"/>
    <s v="Transport"/>
    <s v="N"/>
    <s v="S"/>
    <s v="ZA"/>
    <n v="5.773"/>
    <s v="6C"/>
    <n v="10.35"/>
  </r>
  <r>
    <x v="3"/>
    <s v="2"/>
    <d v="2026-05-15T00:00:00"/>
    <s v="26524"/>
    <s v="21320"/>
    <s v="DE"/>
    <s v="FR"/>
    <s v="111978"/>
    <s v="111978"/>
    <s v="999999"/>
    <s v="XT414264175TS"/>
    <s v="N"/>
    <s v="Transport"/>
    <s v="N"/>
    <s v="S"/>
    <s v="ZA"/>
    <n v="0.626"/>
    <s v="6C"/>
    <n v="5.55"/>
  </r>
  <r>
    <x v="3"/>
    <s v="2"/>
    <d v="2026-05-15T00:00:00"/>
    <s v="26524"/>
    <s v="21320"/>
    <s v="DE"/>
    <s v="FR"/>
    <s v="111978"/>
    <s v="111978"/>
    <s v="999999"/>
    <s v="XT414264175TS"/>
    <s v="N"/>
    <s v="Supplement Etiquette Non Conforme"/>
    <s v="N"/>
    <m/>
    <s v="ZA"/>
    <n v="0"/>
    <s v="6C"/>
    <n v="2"/>
  </r>
  <r>
    <x v="3"/>
    <s v="2"/>
    <d v="2026-05-15T00:00:00"/>
    <s v="79588"/>
    <s v="21320"/>
    <s v="DE"/>
    <s v="FR"/>
    <s v="112283"/>
    <s v="112283"/>
    <s v="999999"/>
    <s v="XT414264873TS"/>
    <s v="N"/>
    <s v="Transport"/>
    <s v="N"/>
    <s v="S"/>
    <s v="ZA"/>
    <n v="4.532"/>
    <s v="6C"/>
    <n v="9.69"/>
  </r>
  <r>
    <x v="3"/>
    <s v="2"/>
    <d v="2026-05-15T00:00:00"/>
    <s v="45659"/>
    <s v="21320"/>
    <s v="DE"/>
    <s v="FR"/>
    <s v="111756"/>
    <s v="111756"/>
    <s v="999999"/>
    <s v="XT414265499TS"/>
    <s v="N"/>
    <s v="Transport"/>
    <s v="N"/>
    <s v="S"/>
    <s v="ZA"/>
    <n v="5.51"/>
    <s v="6C"/>
    <n v="10.35"/>
  </r>
  <r>
    <x v="3"/>
    <s v="2"/>
    <d v="2026-05-15T00:00:00"/>
    <s v="08302"/>
    <s v="21320"/>
    <s v="ES"/>
    <s v="FR"/>
    <s v="110789"/>
    <s v="110789"/>
    <s v="999999"/>
    <s v="XT414266171TS"/>
    <s v="N"/>
    <s v="Transport"/>
    <s v="N"/>
    <s v="S"/>
    <s v="ZA"/>
    <n v="0.67"/>
    <s v="6C"/>
    <n v="6.62"/>
  </r>
  <r>
    <x v="3"/>
    <s v="2"/>
    <d v="2026-05-15T00:00:00"/>
    <s v="60594"/>
    <s v="21320"/>
    <s v="DE"/>
    <s v="FR"/>
    <s v="111687"/>
    <s v="111687"/>
    <s v="999999"/>
    <s v="XT414266389TS"/>
    <s v="N"/>
    <s v="Transport"/>
    <s v="N"/>
    <s v="S"/>
    <s v="ZA"/>
    <n v="4.532"/>
    <s v="6C"/>
    <n v="9.69"/>
  </r>
  <r>
    <x v="3"/>
    <s v="2"/>
    <d v="2026-05-15T00:00:00"/>
    <s v="49324"/>
    <s v="21320"/>
    <s v="DE"/>
    <s v="FR"/>
    <s v="111737"/>
    <s v="111737"/>
    <s v="999999"/>
    <s v="XT414266772TS"/>
    <s v="N"/>
    <s v="Transport"/>
    <s v="N"/>
    <s v="S"/>
    <s v="ZA"/>
    <n v="1.331"/>
    <s v="6C"/>
    <n v="5.88"/>
  </r>
  <r>
    <x v="3"/>
    <s v="2"/>
    <d v="2026-05-15T00:00:00"/>
    <s v="88677"/>
    <s v="21320"/>
    <s v="DE"/>
    <s v="FR"/>
    <s v="112339"/>
    <s v="112339"/>
    <s v="999999"/>
    <s v="XT414267234TS"/>
    <s v="N"/>
    <s v="Transport"/>
    <s v="N"/>
    <s v="S"/>
    <s v="ZA"/>
    <n v="5.086"/>
    <s v="6C"/>
    <n v="10.35"/>
  </r>
  <r>
    <x v="3"/>
    <s v="2"/>
    <d v="2026-05-15T00:00:00"/>
    <s v="1811 ND"/>
    <s v="21320"/>
    <s v="NL"/>
    <s v="FR"/>
    <s v="111468"/>
    <s v="111468"/>
    <s v="999999"/>
    <s v="XT414268288TS"/>
    <s v="N"/>
    <s v="Transport"/>
    <s v="N"/>
    <s v="S"/>
    <s v="ZA"/>
    <n v="0.874"/>
    <s v="6C"/>
    <n v="5.55"/>
  </r>
  <r>
    <x v="3"/>
    <s v="2"/>
    <d v="2026-05-15T00:00:00"/>
    <s v="14473"/>
    <s v="21320"/>
    <s v="DE"/>
    <s v="FR"/>
    <s v="111565"/>
    <s v="111565"/>
    <s v="999999"/>
    <s v="XT414268291TS"/>
    <s v="N"/>
    <s v="Transport"/>
    <s v="N"/>
    <s v="S"/>
    <s v="ZA"/>
    <n v="4.532"/>
    <s v="6C"/>
    <n v="9.69"/>
  </r>
  <r>
    <x v="3"/>
    <s v="2"/>
    <d v="2026-05-15T00:00:00"/>
    <s v="47058"/>
    <s v="21320"/>
    <s v="DE"/>
    <s v="FR"/>
    <s v="112299"/>
    <s v="112299"/>
    <s v="999999"/>
    <s v="XT414268447TS"/>
    <s v="N"/>
    <s v="Transport"/>
    <s v="N"/>
    <s v="S"/>
    <s v="ZA"/>
    <n v="3.024"/>
    <s v="6C"/>
    <n v="9.029999999999999"/>
  </r>
  <r>
    <x v="3"/>
    <s v="2"/>
    <d v="2026-05-15T00:00:00"/>
    <s v="1274 TD"/>
    <s v="21320"/>
    <s v="NL"/>
    <s v="FR"/>
    <s v="111763"/>
    <s v="111763"/>
    <s v="999999"/>
    <s v="XT414269155TS"/>
    <s v="N"/>
    <s v="Transport"/>
    <s v="N"/>
    <s v="S"/>
    <s v="ZA"/>
    <n v="10.856"/>
    <s v="6C"/>
    <n v="13.65"/>
  </r>
  <r>
    <x v="3"/>
    <s v="2"/>
    <d v="2026-05-15T00:00:00"/>
    <s v="63762"/>
    <s v="21320"/>
    <s v="DE"/>
    <s v="FR"/>
    <s v="110403"/>
    <s v="110403"/>
    <s v="999999"/>
    <s v="XT414270573TS"/>
    <s v="N"/>
    <s v="Transport"/>
    <s v="N"/>
    <s v="S"/>
    <s v="ZA"/>
    <n v="4.532"/>
    <s v="6C"/>
    <n v="9.69"/>
  </r>
  <r>
    <x v="3"/>
    <s v="2"/>
    <d v="2026-05-15T00:00:00"/>
    <s v="79268"/>
    <s v="21320"/>
    <s v="DE"/>
    <s v="FR"/>
    <s v="110099"/>
    <s v="110099"/>
    <s v="999999"/>
    <s v="XT414271962TS"/>
    <s v="N"/>
    <s v="Transport"/>
    <s v="N"/>
    <s v="S"/>
    <s v="ZA"/>
    <n v="4.403"/>
    <s v="6C"/>
    <n v="9.69"/>
  </r>
  <r>
    <x v="3"/>
    <s v="2"/>
    <d v="2026-05-15T00:00:00"/>
    <s v="48600"/>
    <s v="21320"/>
    <s v="ES"/>
    <s v="FR"/>
    <s v="107347"/>
    <s v="107347"/>
    <s v="999999"/>
    <s v="XT414272194TS"/>
    <s v="N"/>
    <s v="Transport"/>
    <s v="N"/>
    <s v="S"/>
    <s v="ZA"/>
    <n v="0.21"/>
    <s v="6C"/>
    <n v="6.4"/>
  </r>
  <r>
    <x v="3"/>
    <s v="2"/>
    <d v="2026-05-15T00:00:00"/>
    <s v="83071"/>
    <s v="21320"/>
    <s v="DE"/>
    <s v="FR"/>
    <s v="111321"/>
    <s v="111321"/>
    <s v="999999"/>
    <s v="XT414272883TS"/>
    <s v="N"/>
    <s v="Transport"/>
    <s v="N"/>
    <s v="S"/>
    <s v="ZA"/>
    <n v="14.16"/>
    <s v="6C"/>
    <n v="16.29"/>
  </r>
  <r>
    <x v="3"/>
    <s v="2"/>
    <d v="2026-05-16T00:00:00"/>
    <s v="36088"/>
    <s v="21320"/>
    <s v="DE"/>
    <s v="FR"/>
    <s v="111429"/>
    <s v="111429"/>
    <s v="999999"/>
    <s v="XT414276307TS"/>
    <s v="N"/>
    <s v="Transport"/>
    <s v="N"/>
    <s v="S"/>
    <s v="ZA"/>
    <n v="1.728"/>
    <s v="6C"/>
    <n v="5.88"/>
  </r>
  <r>
    <x v="3"/>
    <s v="2"/>
    <d v="2026-05-16T00:00:00"/>
    <s v="45149"/>
    <s v="21320"/>
    <s v="DE"/>
    <s v="FR"/>
    <s v="109215"/>
    <s v="109215"/>
    <s v="999999"/>
    <s v="XT414276616TS"/>
    <s v="N"/>
    <s v="Transport"/>
    <s v="N"/>
    <s v="S"/>
    <s v="ZA"/>
    <n v="0.7"/>
    <s v="6C"/>
    <n v="5.55"/>
  </r>
  <r>
    <x v="3"/>
    <s v="2"/>
    <d v="2026-05-16T00:00:00"/>
    <s v="32428"/>
    <s v="21320"/>
    <s v="DE"/>
    <s v="FR"/>
    <s v="110325"/>
    <s v="110325"/>
    <s v="999999"/>
    <s v="XT414277568TS"/>
    <s v="N"/>
    <s v="Transport"/>
    <s v="N"/>
    <s v="S"/>
    <s v="ZA"/>
    <n v="4.532"/>
    <s v="6C"/>
    <n v="9.69"/>
  </r>
  <r>
    <x v="3"/>
    <s v="2"/>
    <d v="2026-05-16T00:00:00"/>
    <s v="18198"/>
    <s v="21320"/>
    <s v="DE"/>
    <s v="FR"/>
    <s v="111628"/>
    <s v="111628"/>
    <s v="999999"/>
    <s v="XT414277585TS"/>
    <s v="N"/>
    <s v="Transport"/>
    <s v="N"/>
    <s v="S"/>
    <s v="ZA"/>
    <n v="0.884"/>
    <s v="6C"/>
    <n v="5.55"/>
  </r>
  <r>
    <x v="3"/>
    <s v="2"/>
    <d v="2026-05-16T00:00:00"/>
    <s v="40489"/>
    <s v="21320"/>
    <s v="DE"/>
    <s v="FR"/>
    <s v="109752"/>
    <s v="109752"/>
    <s v="999999"/>
    <s v="XT414277687TS"/>
    <s v="N"/>
    <s v="Transport"/>
    <s v="N"/>
    <s v="S"/>
    <s v="ZA"/>
    <n v="4.532"/>
    <s v="6C"/>
    <n v="9.69"/>
  </r>
  <r>
    <x v="3"/>
    <s v="2"/>
    <d v="2026-05-16T00:00:00"/>
    <s v="52222"/>
    <s v="21320"/>
    <s v="DE"/>
    <s v="FR"/>
    <s v="111424"/>
    <s v="111424"/>
    <s v="999999"/>
    <s v="XT414277951TS"/>
    <s v="N"/>
    <s v="Transport"/>
    <s v="N"/>
    <s v="S"/>
    <s v="ZA"/>
    <n v="5.547"/>
    <s v="6C"/>
    <n v="10.35"/>
  </r>
  <r>
    <x v="3"/>
    <s v="2"/>
    <d v="2026-05-16T00:00:00"/>
    <s v="71404"/>
    <s v="21320"/>
    <s v="DE"/>
    <s v="FR"/>
    <s v="109675"/>
    <s v="109675"/>
    <s v="999999"/>
    <s v="XT414278501TS"/>
    <s v="N"/>
    <s v="Transport"/>
    <s v="N"/>
    <s v="S"/>
    <s v="ZA"/>
    <n v="1.165"/>
    <s v="6C"/>
    <n v="5.88"/>
  </r>
  <r>
    <x v="3"/>
    <s v="2"/>
    <d v="2026-05-16T00:00:00"/>
    <s v="01277"/>
    <s v="21320"/>
    <s v="DE"/>
    <s v="FR"/>
    <s v="108093"/>
    <s v="108093"/>
    <s v="999999"/>
    <s v="XT414278775TS"/>
    <s v="N"/>
    <s v="Transport"/>
    <s v="N"/>
    <s v="S"/>
    <s v="ZA"/>
    <n v="1.229"/>
    <s v="6C"/>
    <n v="5.88"/>
  </r>
  <r>
    <x v="3"/>
    <s v="2"/>
    <d v="2026-05-16T00:00:00"/>
    <s v="40470"/>
    <s v="21320"/>
    <s v="DE"/>
    <s v="FR"/>
    <s v="111259"/>
    <s v="111259"/>
    <s v="999999"/>
    <s v="XT414278824TS"/>
    <s v="N"/>
    <s v="Transport"/>
    <s v="N"/>
    <s v="S"/>
    <s v="ZA"/>
    <n v="5.28"/>
    <s v="6C"/>
    <n v="10.35"/>
  </r>
  <r>
    <x v="3"/>
    <s v="2"/>
    <d v="2026-05-16T00:00:00"/>
    <s v="80638"/>
    <s v="21320"/>
    <s v="DE"/>
    <s v="FR"/>
    <s v="109402"/>
    <s v="109402"/>
    <s v="999999"/>
    <s v="XT414278869TS"/>
    <s v="N"/>
    <s v="Transport"/>
    <s v="N"/>
    <s v="S"/>
    <s v="ZA"/>
    <n v="1.426"/>
    <s v="6C"/>
    <n v="5.88"/>
  </r>
  <r>
    <x v="3"/>
    <s v="2"/>
    <d v="2026-05-16T00:00:00"/>
    <s v="80638"/>
    <s v="21320"/>
    <s v="DE"/>
    <s v="FR"/>
    <s v="110931"/>
    <s v="110931"/>
    <s v="999999"/>
    <s v="XT414278930TS"/>
    <s v="N"/>
    <s v="Transport"/>
    <s v="N"/>
    <s v="S"/>
    <s v="ZA"/>
    <n v="4.638"/>
    <s v="6C"/>
    <n v="9.69"/>
  </r>
  <r>
    <x v="3"/>
    <s v="2"/>
    <d v="2026-05-16T00:00:00"/>
    <s v="47906"/>
    <s v="21320"/>
    <s v="DE"/>
    <s v="FR"/>
    <s v="112297"/>
    <s v="112297"/>
    <s v="999999"/>
    <s v="XT414279348TS"/>
    <s v="N"/>
    <s v="Transport"/>
    <s v="N"/>
    <s v="S"/>
    <s v="ZA"/>
    <n v="6.256"/>
    <s v="6C"/>
    <n v="11.01"/>
  </r>
  <r>
    <x v="3"/>
    <s v="2"/>
    <d v="2026-05-16T00:00:00"/>
    <s v="79102"/>
    <s v="21320"/>
    <s v="DE"/>
    <s v="FR"/>
    <s v="112327"/>
    <s v="112327"/>
    <s v="999999"/>
    <s v="XT414281576TS"/>
    <s v="N"/>
    <s v="Transport"/>
    <s v="N"/>
    <s v="S"/>
    <s v="ZA"/>
    <n v="9.192"/>
    <s v="6C"/>
    <n v="12.99"/>
  </r>
  <r>
    <x v="3"/>
    <s v="2"/>
    <d v="2026-05-16T00:00:00"/>
    <s v="80796"/>
    <s v="21320"/>
    <s v="DE"/>
    <s v="FR"/>
    <s v="112071"/>
    <s v="112071"/>
    <s v="999999"/>
    <s v="XT414281721TS"/>
    <s v="N"/>
    <s v="Transport"/>
    <s v="N"/>
    <s v="S"/>
    <s v="ZA"/>
    <n v="4.787"/>
    <s v="6C"/>
    <n v="9.69"/>
  </r>
  <r>
    <x v="3"/>
    <s v="2"/>
    <d v="2026-05-16T00:00:00"/>
    <s v="27313"/>
    <s v="21320"/>
    <s v="DE"/>
    <s v="FR"/>
    <s v="111151"/>
    <s v="111151"/>
    <s v="999999"/>
    <s v="XT414281995TS"/>
    <s v="N"/>
    <s v="Transport"/>
    <s v="N"/>
    <s v="S"/>
    <s v="ZA"/>
    <n v="4.532"/>
    <s v="6C"/>
    <n v="9.69"/>
  </r>
  <r>
    <x v="3"/>
    <s v="2"/>
    <d v="2026-05-16T00:00:00"/>
    <s v="14165"/>
    <s v="21320"/>
    <s v="DE"/>
    <s v="FR"/>
    <s v="110778"/>
    <s v="110778"/>
    <s v="999999"/>
    <s v="XT414282571TS"/>
    <s v="N"/>
    <s v="Transport"/>
    <s v="N"/>
    <s v="S"/>
    <s v="ZA"/>
    <n v="1.32"/>
    <s v="6C"/>
    <n v="5.88"/>
  </r>
  <r>
    <x v="3"/>
    <s v="2"/>
    <d v="2026-05-16T00:00:00"/>
    <s v="6533 BM"/>
    <s v="21320"/>
    <s v="NL"/>
    <s v="FR"/>
    <s v="110875"/>
    <s v="110875"/>
    <s v="999999"/>
    <s v="XT414283152TS"/>
    <s v="N"/>
    <s v="Transport"/>
    <s v="N"/>
    <s v="S"/>
    <s v="ZA"/>
    <n v="4.723"/>
    <s v="6C"/>
    <n v="9.69"/>
  </r>
  <r>
    <x v="3"/>
    <s v="2"/>
    <d v="2026-05-16T00:00:00"/>
    <s v="01109"/>
    <s v="21320"/>
    <s v="DE"/>
    <s v="FR"/>
    <s v="109247"/>
    <s v="109247"/>
    <s v="999999"/>
    <s v="XT414283373TS"/>
    <s v="N"/>
    <s v="Transport"/>
    <s v="N"/>
    <s v="S"/>
    <s v="ZA"/>
    <n v="4.532"/>
    <s v="6C"/>
    <n v="9.69"/>
  </r>
  <r>
    <x v="3"/>
    <s v="2"/>
    <d v="2026-05-16T00:00:00"/>
    <s v="80637"/>
    <s v="21320"/>
    <s v="DE"/>
    <s v="FR"/>
    <s v="111815"/>
    <s v="111815"/>
    <s v="999999"/>
    <s v="XT414283648TS"/>
    <s v="N"/>
    <s v="Transport"/>
    <s v="N"/>
    <s v="S"/>
    <s v="ZA"/>
    <n v="0.499"/>
    <s v="6C"/>
    <n v="5.33"/>
  </r>
  <r>
    <x v="3"/>
    <s v="2"/>
    <d v="2026-05-16T00:00:00"/>
    <s v="1110"/>
    <s v="21320"/>
    <s v="AT"/>
    <s v="FR"/>
    <s v="111848"/>
    <s v="111848"/>
    <s v="999999"/>
    <s v="XT414284612TS"/>
    <s v="N"/>
    <s v="Transport"/>
    <s v="N"/>
    <s v="S"/>
    <s v="ZA"/>
    <n v="4.532"/>
    <s v="6C"/>
    <n v="13.83"/>
  </r>
  <r>
    <x v="3"/>
    <s v="2"/>
    <d v="2026-05-16T00:00:00"/>
    <s v="3540"/>
    <s v="21320"/>
    <s v="BE"/>
    <s v="FR"/>
    <s v="110834"/>
    <s v="110834"/>
    <s v="999999"/>
    <s v="XT414285927TS"/>
    <s v="N"/>
    <s v="Transport"/>
    <s v="N"/>
    <s v="S"/>
    <s v="ZA"/>
    <n v="0.202"/>
    <s v="6C"/>
    <n v="4.84"/>
  </r>
  <r>
    <x v="3"/>
    <s v="2"/>
    <d v="2026-05-16T00:00:00"/>
    <s v="67159"/>
    <s v="21320"/>
    <s v="DE"/>
    <s v="FR"/>
    <s v="112050"/>
    <s v="112050"/>
    <s v="999999"/>
    <s v="XT414286445TS"/>
    <s v="N"/>
    <s v="Transport"/>
    <s v="N"/>
    <s v="S"/>
    <s v="ZA"/>
    <n v="4.57"/>
    <s v="6C"/>
    <n v="9.69"/>
  </r>
  <r>
    <x v="3"/>
    <s v="2"/>
    <d v="2026-05-16T00:00:00"/>
    <s v="67590"/>
    <s v="21320"/>
    <s v="DE"/>
    <s v="FR"/>
    <s v="112318"/>
    <s v="112318"/>
    <s v="999999"/>
    <s v="XT414286471TS"/>
    <s v="N"/>
    <s v="Transport"/>
    <s v="N"/>
    <s v="S"/>
    <s v="ZA"/>
    <n v="4.532"/>
    <s v="6C"/>
    <n v="9.69"/>
  </r>
  <r>
    <x v="3"/>
    <s v="2"/>
    <d v="2026-05-16T00:00:00"/>
    <s v="451 71"/>
    <s v="21320"/>
    <s v="SE"/>
    <s v="FR"/>
    <s v="111052"/>
    <s v="111052"/>
    <s v="999999"/>
    <s v="XT414286542TS"/>
    <s v="N"/>
    <s v="Transport"/>
    <s v="N"/>
    <s v="S"/>
    <s v="ZA"/>
    <n v="0.156"/>
    <s v="6C"/>
    <n v="10.32"/>
  </r>
  <r>
    <x v="3"/>
    <s v="2"/>
    <d v="2026-05-16T00:00:00"/>
    <s v="87534"/>
    <s v="21320"/>
    <s v="DE"/>
    <s v="FR"/>
    <s v="111689"/>
    <s v="111689"/>
    <s v="999999"/>
    <s v="XT414286613TS"/>
    <s v="N"/>
    <s v="Transport"/>
    <s v="N"/>
    <s v="S"/>
    <s v="ZA"/>
    <n v="4.403"/>
    <s v="6C"/>
    <n v="9.69"/>
  </r>
  <r>
    <x v="3"/>
    <s v="2"/>
    <d v="2026-05-16T00:00:00"/>
    <s v="2500"/>
    <s v="21320"/>
    <s v="DK"/>
    <s v="FR"/>
    <s v="109148"/>
    <s v="109148"/>
    <s v="999999"/>
    <s v="XT414288512TS"/>
    <s v="N"/>
    <s v="Transport"/>
    <s v="N"/>
    <s v="S"/>
    <s v="ZA"/>
    <n v="4.678"/>
    <s v="6C"/>
    <n v="13.83"/>
  </r>
  <r>
    <x v="3"/>
    <s v="2"/>
    <d v="2026-05-16T00:00:00"/>
    <s v="30629"/>
    <s v="21320"/>
    <s v="DE"/>
    <s v="FR"/>
    <s v="111639"/>
    <s v="111639"/>
    <s v="999999"/>
    <s v="XT414289464TS"/>
    <s v="N"/>
    <s v="Transport"/>
    <s v="N"/>
    <s v="S"/>
    <s v="ZA"/>
    <n v="4.954"/>
    <s v="6C"/>
    <n v="9.69"/>
  </r>
  <r>
    <x v="3"/>
    <s v="2"/>
    <d v="2026-05-16T00:00:00"/>
    <s v="42113"/>
    <s v="21320"/>
    <s v="DE"/>
    <s v="FR"/>
    <s v="111536"/>
    <s v="111536"/>
    <s v="999999"/>
    <s v="XT414289994TS"/>
    <s v="N"/>
    <s v="Transport"/>
    <s v="N"/>
    <s v="S"/>
    <s v="ZA"/>
    <n v="4.266"/>
    <s v="6C"/>
    <n v="9.69"/>
  </r>
  <r>
    <x v="3"/>
    <s v="2"/>
    <d v="2026-05-16T00:00:00"/>
    <s v="32730"/>
    <s v="21320"/>
    <s v="ES"/>
    <s v="FR"/>
    <s v="108836"/>
    <s v="108836"/>
    <s v="999999"/>
    <s v="XT414292432TS"/>
    <s v="N"/>
    <s v="Transport"/>
    <s v="N"/>
    <s v="S"/>
    <s v="ZA"/>
    <n v="7.258"/>
    <s v="6C"/>
    <n v="12.74"/>
  </r>
  <r>
    <x v="3"/>
    <s v="2"/>
    <d v="2026-05-17T00:00:00"/>
    <s v="9020"/>
    <s v="21320"/>
    <s v="AT"/>
    <s v="FR"/>
    <s v="111664"/>
    <s v="111664"/>
    <s v="999999"/>
    <s v="XT414292772TS"/>
    <s v="N"/>
    <s v="Transport"/>
    <s v="N"/>
    <s v="S"/>
    <s v="ZA"/>
    <n v="6.272"/>
    <s v="6C"/>
    <n v="15.15"/>
  </r>
  <r>
    <x v="3"/>
    <s v="2"/>
    <d v="2026-05-17T00:00:00"/>
    <s v="55546"/>
    <s v="21320"/>
    <s v="DE"/>
    <s v="FR"/>
    <s v="111679"/>
    <s v="111679"/>
    <s v="999999"/>
    <s v="XT414295938TS"/>
    <s v="N"/>
    <s v="Transport"/>
    <s v="N"/>
    <s v="S"/>
    <s v="ZA"/>
    <n v="1.03"/>
    <s v="6C"/>
    <n v="5.88"/>
  </r>
  <r>
    <x v="3"/>
    <s v="2"/>
    <d v="2026-05-17T00:00:00"/>
    <s v="48565"/>
    <s v="21320"/>
    <s v="DE"/>
    <s v="FR"/>
    <s v="111920"/>
    <s v="111920"/>
    <s v="999999"/>
    <s v="XT414296111TS"/>
    <s v="N"/>
    <s v="Transport"/>
    <s v="N"/>
    <s v="S"/>
    <s v="ZA"/>
    <n v="1.004"/>
    <s v="6C"/>
    <n v="5.88"/>
  </r>
  <r>
    <x v="3"/>
    <s v="2"/>
    <d v="2026-05-17T00:00:00"/>
    <s v="63303"/>
    <s v="21320"/>
    <s v="DE"/>
    <s v="FR"/>
    <s v="108826"/>
    <s v="108826"/>
    <s v="999999"/>
    <s v="XT414296828TS"/>
    <s v="N"/>
    <s v="Transport"/>
    <s v="N"/>
    <s v="S"/>
    <s v="ZA"/>
    <n v="9.279999999999999"/>
    <s v="6C"/>
    <n v="12.99"/>
  </r>
  <r>
    <x v="3"/>
    <s v="2"/>
    <d v="2026-05-17T00:00:00"/>
    <s v="91056"/>
    <s v="21320"/>
    <s v="DE"/>
    <s v="FR"/>
    <s v="111855"/>
    <s v="111855"/>
    <s v="999999"/>
    <s v="XT414297797TS"/>
    <s v="N"/>
    <s v="Transport"/>
    <s v="N"/>
    <s v="S"/>
    <s v="ZA"/>
    <n v="4.532"/>
    <s v="6C"/>
    <n v="9.69"/>
  </r>
  <r>
    <x v="3"/>
    <s v="2"/>
    <d v="2026-05-17T00:00:00"/>
    <s v="53757"/>
    <s v="21320"/>
    <s v="DE"/>
    <s v="FR"/>
    <s v="110715"/>
    <s v="110715"/>
    <s v="999999"/>
    <s v="XT414299268TS"/>
    <s v="N"/>
    <s v="Transport"/>
    <s v="N"/>
    <s v="S"/>
    <s v="ZA"/>
    <n v="4.638"/>
    <s v="6C"/>
    <n v="9.69"/>
  </r>
  <r>
    <x v="3"/>
    <s v="2"/>
    <d v="2026-05-17T00:00:00"/>
    <s v="12159"/>
    <s v="21320"/>
    <s v="DE"/>
    <s v="FR"/>
    <s v="109818"/>
    <s v="109818"/>
    <s v="999999"/>
    <s v="XT414300425TS"/>
    <s v="N"/>
    <s v="Transport"/>
    <s v="N"/>
    <s v="S"/>
    <s v="ZA"/>
    <n v="4.365"/>
    <s v="6C"/>
    <n v="9.69"/>
  </r>
  <r>
    <x v="3"/>
    <s v="2"/>
    <d v="2026-05-17T00:00:00"/>
    <s v="76297"/>
    <s v="21320"/>
    <s v="DE"/>
    <s v="FR"/>
    <s v="112341"/>
    <s v="112341"/>
    <s v="999999"/>
    <s v="XT414300482TS"/>
    <s v="N"/>
    <s v="Transport"/>
    <s v="N"/>
    <s v="S"/>
    <s v="ZA"/>
    <n v="4.365"/>
    <s v="6C"/>
    <n v="9.69"/>
  </r>
  <r>
    <x v="3"/>
    <s v="2"/>
    <d v="2026-05-17T00:00:00"/>
    <s v="40221"/>
    <s v="21320"/>
    <s v="DE"/>
    <s v="FR"/>
    <s v="112038"/>
    <s v="112038"/>
    <s v="999999"/>
    <s v="XT414301514TS"/>
    <s v="N"/>
    <s v="Transport"/>
    <s v="N"/>
    <s v="S"/>
    <s v="ZA"/>
    <n v="0.728"/>
    <s v="6C"/>
    <n v="5.55"/>
  </r>
  <r>
    <x v="3"/>
    <s v="2"/>
    <d v="2026-05-17T00:00:00"/>
    <s v="44269"/>
    <s v="21320"/>
    <s v="DE"/>
    <s v="FR"/>
    <s v="110822"/>
    <s v="110822"/>
    <s v="999999"/>
    <s v="XT414302276TS"/>
    <s v="N"/>
    <s v="Transport"/>
    <s v="N"/>
    <s v="S"/>
    <s v="ZA"/>
    <n v="4.638"/>
    <s v="6C"/>
    <n v="9.69"/>
  </r>
  <r>
    <x v="3"/>
    <s v="2"/>
    <d v="2026-05-17T00:00:00"/>
    <s v="10719"/>
    <s v="21320"/>
    <s v="DE"/>
    <s v="FR"/>
    <s v="110420"/>
    <s v="110420"/>
    <s v="999999"/>
    <s v="XT414303965TS"/>
    <s v="N"/>
    <s v="Transport"/>
    <s v="N"/>
    <s v="S"/>
    <s v="ZA"/>
    <n v="4.128"/>
    <s v="6C"/>
    <n v="9.69"/>
  </r>
  <r>
    <x v="3"/>
    <s v="2"/>
    <d v="2026-05-17T00:00:00"/>
    <s v="16556"/>
    <s v="21320"/>
    <s v="DE"/>
    <s v="FR"/>
    <s v="110129"/>
    <s v="110129"/>
    <s v="999999"/>
    <s v="XT414305502TS"/>
    <s v="N"/>
    <s v="Transport"/>
    <s v="N"/>
    <s v="S"/>
    <s v="ZA"/>
    <n v="4.403"/>
    <s v="6C"/>
    <n v="9.69"/>
  </r>
  <r>
    <x v="3"/>
    <s v="2"/>
    <d v="2026-05-17T00:00:00"/>
    <s v="82544"/>
    <s v="21320"/>
    <s v="DE"/>
    <s v="FR"/>
    <s v="111926"/>
    <s v="111926"/>
    <s v="999999"/>
    <s v="XT414306009TS"/>
    <s v="N"/>
    <s v="Transport"/>
    <s v="N"/>
    <s v="S"/>
    <s v="ZA"/>
    <n v="0.884"/>
    <s v="6C"/>
    <n v="5.55"/>
  </r>
  <r>
    <x v="3"/>
    <s v="2"/>
    <d v="2026-05-17T00:00:00"/>
    <s v="67240"/>
    <s v="21320"/>
    <s v="DE"/>
    <s v="FR"/>
    <s v="111740"/>
    <s v="111740"/>
    <s v="999999"/>
    <s v="XT414306905TS"/>
    <s v="N"/>
    <s v="Transport"/>
    <s v="N"/>
    <s v="S"/>
    <s v="ZA"/>
    <n v="4.532"/>
    <s v="6C"/>
    <n v="9.69"/>
  </r>
  <r>
    <x v="3"/>
    <s v="2"/>
    <d v="2026-05-18T00:00:00"/>
    <s v="76307"/>
    <s v="21320"/>
    <s v="DE"/>
    <s v="FR"/>
    <s v="111361"/>
    <s v="111361"/>
    <s v="999999"/>
    <s v="XT414309756TS"/>
    <s v="N"/>
    <s v="Transport"/>
    <s v="N"/>
    <s v="S"/>
    <s v="ZA"/>
    <n v="4.506"/>
    <s v="6C"/>
    <n v="9.69"/>
  </r>
  <r>
    <x v="3"/>
    <s v="2"/>
    <d v="2026-05-18T00:00:00"/>
    <s v="27753"/>
    <s v="21320"/>
    <s v="DE"/>
    <s v="FR"/>
    <s v="111191"/>
    <s v="111191"/>
    <s v="999999"/>
    <s v="XT414312018TS"/>
    <s v="N"/>
    <s v="Transport"/>
    <s v="N"/>
    <s v="S"/>
    <s v="ZA"/>
    <n v="4.532"/>
    <s v="6C"/>
    <n v="9.69"/>
  </r>
  <r>
    <x v="3"/>
    <s v="2"/>
    <d v="2026-05-18T00:00:00"/>
    <s v="15806"/>
    <s v="21320"/>
    <s v="DE"/>
    <s v="FR"/>
    <s v="109251"/>
    <s v="109251"/>
    <s v="999999"/>
    <s v="XT414313092TS"/>
    <s v="N"/>
    <s v="Transport"/>
    <s v="N"/>
    <s v="S"/>
    <s v="ZA"/>
    <n v="4.356"/>
    <s v="6C"/>
    <n v="9.69"/>
  </r>
  <r>
    <x v="3"/>
    <s v="2"/>
    <d v="2026-05-18T00:00:00"/>
    <s v="83700"/>
    <s v="21320"/>
    <s v="DE"/>
    <s v="FR"/>
    <s v="112030"/>
    <s v="112030"/>
    <s v="999999"/>
    <s v="XT414313336TS"/>
    <s v="N"/>
    <s v="Transport"/>
    <s v="N"/>
    <s v="S"/>
    <s v="ZA"/>
    <n v="4.532"/>
    <s v="6C"/>
    <n v="9.69"/>
  </r>
  <r>
    <x v="3"/>
    <s v="2"/>
    <d v="2026-05-18T00:00:00"/>
    <s v="144 51"/>
    <s v="21320"/>
    <s v="SE"/>
    <s v="FR"/>
    <s v="107812"/>
    <s v="107812"/>
    <s v="999999"/>
    <s v="XT414313591TS"/>
    <s v="N"/>
    <s v="Transport"/>
    <s v="N"/>
    <s v="S"/>
    <s v="ZA"/>
    <n v="2.765"/>
    <s v="6C"/>
    <n v="13.36"/>
  </r>
  <r>
    <x v="3"/>
    <s v="2"/>
    <d v="2026-05-18T00:00:00"/>
    <s v="89420"/>
    <s v="21320"/>
    <s v="DE"/>
    <s v="FR"/>
    <s v="111129"/>
    <s v="111129"/>
    <s v="999999"/>
    <s v="XT414314402TS"/>
    <s v="N"/>
    <s v="Transport"/>
    <s v="N"/>
    <s v="S"/>
    <s v="ZA"/>
    <n v="4.166"/>
    <s v="6C"/>
    <n v="9.69"/>
  </r>
  <r>
    <x v="3"/>
    <s v="2"/>
    <d v="2026-05-18T00:00:00"/>
    <s v="52064"/>
    <s v="21320"/>
    <s v="DE"/>
    <s v="FR"/>
    <s v="110105"/>
    <s v="110105"/>
    <s v="999999"/>
    <s v="XT414315283TS"/>
    <s v="N"/>
    <s v="Transport"/>
    <s v="N"/>
    <s v="S"/>
    <s v="ZA"/>
    <n v="1.766"/>
    <s v="6C"/>
    <n v="5.88"/>
  </r>
  <r>
    <x v="3"/>
    <s v="2"/>
    <d v="2026-05-18T00:00:00"/>
    <s v="74321"/>
    <s v="21320"/>
    <s v="DE"/>
    <s v="FR"/>
    <s v="110043"/>
    <s v="110043"/>
    <s v="999999"/>
    <s v="XT414319373TS"/>
    <s v="N"/>
    <s v="Transport"/>
    <s v="N"/>
    <s v="S"/>
    <s v="ZA"/>
    <n v="0.09"/>
    <s v="6C"/>
    <n v="5.33"/>
  </r>
  <r>
    <x v="3"/>
    <s v="2"/>
    <d v="2026-05-18T00:00:00"/>
    <s v="71111"/>
    <s v="21320"/>
    <s v="DE"/>
    <s v="FR"/>
    <s v="111327"/>
    <s v="111327"/>
    <s v="999999"/>
    <s v="XT414321160TS"/>
    <s v="N"/>
    <s v="Transport"/>
    <s v="N"/>
    <s v="S"/>
    <s v="ZA"/>
    <n v="1.104"/>
    <s v="6C"/>
    <n v="5.88"/>
  </r>
  <r>
    <x v="3"/>
    <s v="2"/>
    <d v="2026-05-18T00:00:00"/>
    <s v="64342"/>
    <s v="21320"/>
    <s v="DE"/>
    <s v="FR"/>
    <s v="106068"/>
    <s v="106068"/>
    <s v="999999"/>
    <s v="XT414321275TS"/>
    <s v="N"/>
    <s v="Transport"/>
    <s v="N"/>
    <s v="S"/>
    <s v="ZA"/>
    <n v="6.273"/>
    <s v="6C"/>
    <n v="11.01"/>
  </r>
  <r>
    <x v="3"/>
    <s v="2"/>
    <d v="2026-05-18T00:00:00"/>
    <s v="49013"/>
    <s v="21320"/>
    <s v="ES"/>
    <s v="FR"/>
    <s v="110796"/>
    <s v="110796"/>
    <s v="999999"/>
    <s v="XT414322514TS"/>
    <s v="N"/>
    <s v="Transport"/>
    <s v="N"/>
    <s v="S"/>
    <s v="ZA"/>
    <n v="0.36"/>
    <s v="6C"/>
    <n v="6.4"/>
  </r>
  <r>
    <x v="3"/>
    <s v="2"/>
    <d v="2026-05-18T00:00:00"/>
    <s v="19069"/>
    <s v="21320"/>
    <s v="DE"/>
    <s v="FR"/>
    <s v="110656"/>
    <s v="110656"/>
    <s v="999999"/>
    <s v="XT414325250TS"/>
    <s v="N"/>
    <s v="Transport"/>
    <s v="N"/>
    <s v="S"/>
    <s v="ZA"/>
    <n v="4.532"/>
    <s v="6C"/>
    <n v="9.69"/>
  </r>
  <r>
    <x v="3"/>
    <s v="2"/>
    <d v="2026-05-18T00:00:00"/>
    <s v="70619"/>
    <s v="21320"/>
    <s v="DE"/>
    <s v="FR"/>
    <s v="112546"/>
    <s v="112546"/>
    <s v="999999"/>
    <s v="XT414327627TS"/>
    <s v="N"/>
    <s v="Transport"/>
    <s v="N"/>
    <s v="S"/>
    <s v="ZA"/>
    <n v="0.775"/>
    <s v="6C"/>
    <n v="5.55"/>
  </r>
  <r>
    <x v="3"/>
    <s v="2"/>
    <d v="2026-05-18T00:00:00"/>
    <s v="91074"/>
    <s v="21320"/>
    <s v="DE"/>
    <s v="FR"/>
    <s v="104896"/>
    <s v="104896"/>
    <s v="999999"/>
    <s v="XT414327984TS"/>
    <s v="N"/>
    <s v="Transport"/>
    <s v="N"/>
    <s v="S"/>
    <s v="ZA"/>
    <n v="1.575"/>
    <s v="6C"/>
    <n v="5.88"/>
  </r>
  <r>
    <x v="3"/>
    <s v="2"/>
    <d v="2026-05-18T00:00:00"/>
    <s v="4101 JG"/>
    <s v="21320"/>
    <s v="NL"/>
    <s v="FR"/>
    <s v="108957"/>
    <s v="108957"/>
    <s v="999999"/>
    <s v="XT414328565TS"/>
    <s v="N"/>
    <s v="Transport"/>
    <s v="N"/>
    <s v="S"/>
    <s v="ZA"/>
    <n v="0.882"/>
    <s v="6C"/>
    <n v="5.55"/>
  </r>
  <r>
    <x v="3"/>
    <s v="2"/>
    <d v="2026-05-18T00:00:00"/>
    <s v="70567"/>
    <s v="21320"/>
    <s v="DE"/>
    <s v="FR"/>
    <s v="109102"/>
    <s v="109102"/>
    <s v="999999"/>
    <s v="XT414329424TS"/>
    <s v="N"/>
    <s v="Transport"/>
    <s v="N"/>
    <s v="S"/>
    <s v="ZA"/>
    <n v="0.27"/>
    <s v="6C"/>
    <n v="5.33"/>
  </r>
  <r>
    <x v="3"/>
    <s v="2"/>
    <d v="2026-05-18T00:00:00"/>
    <s v="53804"/>
    <s v="21320"/>
    <s v="DE"/>
    <s v="FR"/>
    <s v="112340"/>
    <s v="112340"/>
    <s v="999999"/>
    <s v="XT414331785TS"/>
    <s v="N"/>
    <s v="Transport"/>
    <s v="N"/>
    <s v="S"/>
    <s v="ZA"/>
    <n v="4.532"/>
    <s v="6C"/>
    <n v="9.69"/>
  </r>
  <r>
    <x v="3"/>
    <s v="2"/>
    <d v="2026-05-18T00:00:00"/>
    <s v="14513"/>
    <s v="21320"/>
    <s v="DE"/>
    <s v="FR"/>
    <s v="108730"/>
    <s v="108730"/>
    <s v="999999"/>
    <s v="XT414331799TS"/>
    <s v="N"/>
    <s v="Transport"/>
    <s v="N"/>
    <s v="S"/>
    <s v="ZA"/>
    <n v="1.2"/>
    <s v="6C"/>
    <n v="5.88"/>
  </r>
  <r>
    <x v="3"/>
    <s v="2"/>
    <d v="2026-05-18T00:00:00"/>
    <s v="754 52"/>
    <s v="21320"/>
    <s v="SE"/>
    <s v="FR"/>
    <s v="111181"/>
    <s v="111181"/>
    <s v="999999"/>
    <s v="XT414333565TS"/>
    <s v="N"/>
    <s v="Transport"/>
    <s v="N"/>
    <s v="S"/>
    <s v="ZA"/>
    <n v="4.787"/>
    <s v="6C"/>
    <n v="14.68"/>
  </r>
  <r>
    <x v="3"/>
    <s v="2"/>
    <d v="2026-05-18T00:00:00"/>
    <s v="81371"/>
    <s v="21320"/>
    <s v="DE"/>
    <s v="FR"/>
    <s v="112508"/>
    <s v="112508"/>
    <s v="999999"/>
    <s v="XT414334565TS"/>
    <s v="N"/>
    <s v="Transport"/>
    <s v="N"/>
    <s v="S"/>
    <s v="ZA"/>
    <n v="1.17"/>
    <s v="6C"/>
    <n v="5.88"/>
  </r>
  <r>
    <x v="3"/>
    <s v="2"/>
    <d v="2026-05-18T00:00:00"/>
    <s v="58332"/>
    <s v="21320"/>
    <s v="DE"/>
    <s v="FR"/>
    <s v="111200"/>
    <s v="111200"/>
    <s v="999999"/>
    <s v="XT414335040TS"/>
    <s v="N"/>
    <s v="Transport"/>
    <s v="N"/>
    <s v="S"/>
    <s v="ZA"/>
    <n v="4.532"/>
    <s v="6C"/>
    <n v="9.69"/>
  </r>
  <r>
    <x v="3"/>
    <s v="2"/>
    <d v="2026-05-18T00:00:00"/>
    <s v="2440"/>
    <s v="21320"/>
    <s v="BE"/>
    <s v="FR"/>
    <s v="110772"/>
    <s v="110772"/>
    <s v="999999"/>
    <s v="XT414339660TS"/>
    <s v="N"/>
    <s v="Transport"/>
    <s v="N"/>
    <s v="S"/>
    <s v="ZA"/>
    <n v="6.35"/>
    <s v="6C"/>
    <n v="10.52"/>
  </r>
  <r>
    <x v="3"/>
    <s v="2"/>
    <d v="2026-05-18T00:00:00"/>
    <s v="08340"/>
    <s v="21320"/>
    <s v="DE"/>
    <s v="FR"/>
    <s v="109086"/>
    <s v="109086"/>
    <s v="999999"/>
    <s v="XT414340380TS"/>
    <s v="N"/>
    <s v="Transport"/>
    <s v="N"/>
    <s v="S"/>
    <s v="ZA"/>
    <n v="0.04"/>
    <s v="6C"/>
    <n v="5.33"/>
  </r>
  <r>
    <x v="3"/>
    <s v="2"/>
    <d v="2026-05-18T00:00:00"/>
    <s v="47918"/>
    <s v="21320"/>
    <s v="DE"/>
    <s v="FR"/>
    <s v="109290"/>
    <s v="109290"/>
    <s v="999999"/>
    <s v="XT414341116TS"/>
    <s v="N"/>
    <s v="Transport"/>
    <s v="N"/>
    <s v="S"/>
    <s v="ZA"/>
    <n v="4.743"/>
    <s v="6C"/>
    <n v="9.69"/>
  </r>
  <r>
    <x v="3"/>
    <s v="2"/>
    <d v="2026-05-18T00:00:00"/>
    <s v="6515 EG"/>
    <s v="21320"/>
    <s v="NL"/>
    <s v="FR"/>
    <s v="108849"/>
    <s v="108849"/>
    <s v="999999"/>
    <s v="XT414344687TS"/>
    <s v="N"/>
    <s v="Transport"/>
    <s v="N"/>
    <s v="S"/>
    <s v="ZA"/>
    <n v="0.546"/>
    <s v="6C"/>
    <n v="5.55"/>
  </r>
  <r>
    <x v="3"/>
    <s v="2"/>
    <d v="2026-05-19T00:00:00"/>
    <s v="3411 ZJ"/>
    <s v="21320"/>
    <s v="NL"/>
    <s v="FR"/>
    <s v="110093"/>
    <s v="110093"/>
    <s v="999999"/>
    <s v="XT414345872TS"/>
    <s v="N"/>
    <s v="Transport"/>
    <s v="N"/>
    <s v="S"/>
    <s v="ZA"/>
    <n v="0.13"/>
    <s v="6C"/>
    <n v="5.33"/>
  </r>
  <r>
    <x v="3"/>
    <s v="2"/>
    <d v="2026-05-19T00:00:00"/>
    <s v="12161"/>
    <s v="21320"/>
    <s v="DE"/>
    <s v="FR"/>
    <s v="111810"/>
    <s v="111810"/>
    <s v="999999"/>
    <s v="XT414350245TS"/>
    <s v="N"/>
    <s v="Transport"/>
    <s v="N"/>
    <s v="S"/>
    <s v="ZA"/>
    <n v="3.888"/>
    <s v="6C"/>
    <n v="9.029999999999999"/>
  </r>
  <r>
    <x v="3"/>
    <s v="2"/>
    <d v="2026-05-19T00:00:00"/>
    <s v="69121"/>
    <s v="21320"/>
    <s v="DE"/>
    <s v="FR"/>
    <s v="112337"/>
    <s v="112337"/>
    <s v="999999"/>
    <s v="XT414350271TS"/>
    <s v="N"/>
    <s v="Transport"/>
    <s v="N"/>
    <s v="S"/>
    <s v="ZA"/>
    <n v="4.365"/>
    <s v="6C"/>
    <n v="9.69"/>
  </r>
  <r>
    <x v="3"/>
    <s v="2"/>
    <d v="2026-05-19T00:00:00"/>
    <s v="1050"/>
    <s v="21320"/>
    <s v="BE"/>
    <s v="FR"/>
    <s v="110995"/>
    <s v="110995"/>
    <s v="999999"/>
    <s v="XT414351113TS"/>
    <s v="N"/>
    <s v="Transport"/>
    <s v="N"/>
    <s v="S"/>
    <s v="ZA"/>
    <n v="4.678"/>
    <s v="6C"/>
    <n v="9.199999999999999"/>
  </r>
  <r>
    <x v="3"/>
    <s v="2"/>
    <d v="2026-05-19T00:00:00"/>
    <s v="72072"/>
    <s v="21320"/>
    <s v="DE"/>
    <s v="FR"/>
    <s v="112516"/>
    <s v="112516"/>
    <s v="999999"/>
    <s v="XT414351192TS"/>
    <s v="N"/>
    <s v="Transport"/>
    <s v="N"/>
    <s v="S"/>
    <s v="ZA"/>
    <n v="4.464"/>
    <s v="6C"/>
    <n v="9.69"/>
  </r>
  <r>
    <x v="3"/>
    <s v="2"/>
    <d v="2026-05-19T00:00:00"/>
    <s v="07743"/>
    <s v="21320"/>
    <s v="DE"/>
    <s v="FR"/>
    <s v="111820"/>
    <s v="111820"/>
    <s v="999999"/>
    <s v="XT414351348TS"/>
    <s v="N"/>
    <s v="Transport"/>
    <s v="N"/>
    <s v="S"/>
    <s v="ZA"/>
    <n v="0.9"/>
    <s v="6C"/>
    <n v="5.55"/>
  </r>
  <r>
    <x v="3"/>
    <s v="2"/>
    <d v="2026-05-19T00:00:00"/>
    <s v="35423"/>
    <s v="21320"/>
    <s v="DE"/>
    <s v="FR"/>
    <s v="108862"/>
    <s v="108862"/>
    <s v="999999"/>
    <s v="XT414353397TS"/>
    <s v="N"/>
    <s v="Transport"/>
    <s v="N"/>
    <s v="S"/>
    <s v="ZA"/>
    <n v="14.88"/>
    <s v="6C"/>
    <n v="16.29"/>
  </r>
  <r>
    <x v="3"/>
    <s v="2"/>
    <d v="2026-05-19T00:00:00"/>
    <s v="86899"/>
    <s v="21320"/>
    <s v="DE"/>
    <s v="FR"/>
    <s v="112893"/>
    <s v="112893"/>
    <s v="999999"/>
    <s v="XT414354741TS"/>
    <s v="N"/>
    <s v="Transport"/>
    <s v="N"/>
    <s v="S"/>
    <s v="ZA"/>
    <n v="4.365"/>
    <s v="6C"/>
    <n v="9.69"/>
  </r>
  <r>
    <x v="3"/>
    <s v="2"/>
    <d v="2026-05-19T00:00:00"/>
    <s v="60322"/>
    <s v="21320"/>
    <s v="DE"/>
    <s v="FR"/>
    <s v="111322"/>
    <s v="111322"/>
    <s v="999999"/>
    <s v="XT414355217TS"/>
    <s v="N"/>
    <s v="Transport"/>
    <s v="N"/>
    <s v="S"/>
    <s v="ZA"/>
    <n v="4.532"/>
    <s v="6C"/>
    <n v="9.69"/>
  </r>
  <r>
    <x v="3"/>
    <s v="2"/>
    <d v="2026-05-19T00:00:00"/>
    <s v="2011 PB"/>
    <s v="21320"/>
    <s v="NL"/>
    <s v="FR"/>
    <s v="111470"/>
    <s v="111470"/>
    <s v="999999"/>
    <s v="XT414355526TS"/>
    <s v="N"/>
    <s v="Transport"/>
    <s v="N"/>
    <s v="S"/>
    <s v="ZA"/>
    <n v="1.176"/>
    <s v="6C"/>
    <n v="5.88"/>
  </r>
  <r>
    <x v="3"/>
    <s v="2"/>
    <d v="2026-05-19T00:00:00"/>
    <s v="45481"/>
    <s v="21320"/>
    <s v="DE"/>
    <s v="FR"/>
    <s v="111937"/>
    <s v="111937"/>
    <s v="999999"/>
    <s v="XT414355720TS"/>
    <s v="N"/>
    <s v="Transport"/>
    <s v="N"/>
    <s v="S"/>
    <s v="ZA"/>
    <n v="0.23"/>
    <s v="6C"/>
    <n v="5.33"/>
  </r>
  <r>
    <x v="3"/>
    <s v="2"/>
    <d v="2026-05-19T00:00:00"/>
    <s v="10587"/>
    <s v="21320"/>
    <s v="DE"/>
    <s v="FR"/>
    <s v="112146"/>
    <s v="112146"/>
    <s v="999999"/>
    <s v="XT414359562TS"/>
    <s v="N"/>
    <s v="Transport"/>
    <s v="N"/>
    <s v="S"/>
    <s v="ZA"/>
    <n v="1.247"/>
    <s v="6C"/>
    <n v="5.88"/>
  </r>
  <r>
    <x v="3"/>
    <s v="2"/>
    <d v="2026-05-19T00:00:00"/>
    <s v="8160"/>
    <s v="21320"/>
    <s v="AT"/>
    <s v="FR"/>
    <s v="112519"/>
    <s v="112519"/>
    <s v="999999"/>
    <s v="XT414360061TS"/>
    <s v="N"/>
    <s v="Transport"/>
    <s v="N"/>
    <s v="S"/>
    <s v="ZA"/>
    <n v="0.648"/>
    <s v="6C"/>
    <n v="9.69"/>
  </r>
  <r>
    <x v="3"/>
    <s v="2"/>
    <d v="2026-05-19T00:00:00"/>
    <s v="51491"/>
    <s v="21320"/>
    <s v="DE"/>
    <s v="FR"/>
    <s v="113067"/>
    <s v="113067"/>
    <s v="999999"/>
    <s v="XT414361172TS"/>
    <s v="N"/>
    <s v="Transport"/>
    <s v="N"/>
    <s v="S"/>
    <s v="ZA"/>
    <n v="0.08"/>
    <s v="6C"/>
    <n v="5.33"/>
  </r>
  <r>
    <x v="3"/>
    <s v="2"/>
    <d v="2026-05-19T00:00:00"/>
    <s v="14542"/>
    <s v="21320"/>
    <s v="DE"/>
    <s v="FR"/>
    <s v="107534"/>
    <s v="107534"/>
    <s v="999999"/>
    <s v="XT414361915TS"/>
    <s v="N"/>
    <s v="Transport"/>
    <s v="N"/>
    <s v="S"/>
    <s v="ZA"/>
    <n v="4.506"/>
    <s v="6C"/>
    <n v="9.69"/>
  </r>
  <r>
    <x v="3"/>
    <s v="2"/>
    <d v="2026-05-19T00:00:00"/>
    <s v="52538"/>
    <s v="21320"/>
    <s v="DE"/>
    <s v="FR"/>
    <s v="108364"/>
    <s v="108364"/>
    <s v="999999"/>
    <s v="XT414362345TS"/>
    <s v="N"/>
    <s v="Transport"/>
    <s v="N"/>
    <s v="S"/>
    <s v="ZA"/>
    <n v="6.691"/>
    <s v="6C"/>
    <n v="11.01"/>
  </r>
  <r>
    <x v="3"/>
    <s v="2"/>
    <d v="2026-05-19T00:00:00"/>
    <s v="27337"/>
    <s v="21320"/>
    <s v="DE"/>
    <s v="FR"/>
    <s v="111056"/>
    <s v="111056"/>
    <s v="999999"/>
    <s v="XT414362915TS"/>
    <s v="N"/>
    <s v="Transport"/>
    <s v="N"/>
    <s v="S"/>
    <s v="ZA"/>
    <n v="4.971"/>
    <s v="6C"/>
    <n v="9.69"/>
  </r>
  <r>
    <x v="3"/>
    <s v="2"/>
    <d v="2026-05-19T00:00:00"/>
    <s v="45659"/>
    <s v="21320"/>
    <s v="DE"/>
    <s v="FR"/>
    <s v="112467"/>
    <s v="112467"/>
    <s v="999999"/>
    <s v="XT414364430TS"/>
    <s v="N"/>
    <s v="Transport"/>
    <s v="N"/>
    <s v="S"/>
    <s v="ZA"/>
    <n v="0.1"/>
    <s v="6C"/>
    <n v="5.33"/>
  </r>
  <r>
    <x v="3"/>
    <s v="2"/>
    <d v="2026-05-19T00:00:00"/>
    <s v="1200"/>
    <s v="21320"/>
    <s v="AT"/>
    <s v="FR"/>
    <s v="111272"/>
    <s v="111272"/>
    <s v="999999"/>
    <s v="XT414365792TS"/>
    <s v="N"/>
    <s v="Transport"/>
    <s v="N"/>
    <s v="S"/>
    <s v="ZA"/>
    <n v="0.07000000000000001"/>
    <s v="6C"/>
    <n v="9.470000000000001"/>
  </r>
  <r>
    <x v="3"/>
    <s v="2"/>
    <d v="2026-05-19T00:00:00"/>
    <s v="34131"/>
    <s v="21320"/>
    <s v="DE"/>
    <s v="FR"/>
    <s v="109143"/>
    <s v="109143"/>
    <s v="999999"/>
    <s v="XT414367113TS"/>
    <s v="N"/>
    <s v="Transport"/>
    <s v="N"/>
    <s v="S"/>
    <s v="ZA"/>
    <n v="4.128"/>
    <s v="6C"/>
    <n v="9.69"/>
  </r>
  <r>
    <x v="3"/>
    <s v="2"/>
    <d v="2026-05-19T00:00:00"/>
    <s v="10247"/>
    <s v="21320"/>
    <s v="DE"/>
    <s v="FR"/>
    <s v="113798"/>
    <s v="113798"/>
    <s v="999999"/>
    <s v="XT414367467TS"/>
    <s v="N"/>
    <s v="Transport"/>
    <s v="N"/>
    <s v="S"/>
    <s v="ZA"/>
    <n v="0.1"/>
    <s v="6C"/>
    <n v="5.33"/>
  </r>
  <r>
    <x v="3"/>
    <s v="2"/>
    <d v="2026-05-19T00:00:00"/>
    <s v="14542"/>
    <s v="21320"/>
    <s v="DE"/>
    <s v="FR"/>
    <s v="113762"/>
    <s v="113762"/>
    <s v="999999"/>
    <s v="XT414368365TS"/>
    <s v="N"/>
    <s v="Transport"/>
    <s v="N"/>
    <s v="S"/>
    <s v="ZA"/>
    <n v="0.22"/>
    <s v="6C"/>
    <n v="5.33"/>
  </r>
  <r>
    <x v="3"/>
    <s v="2"/>
    <d v="2026-05-19T00:00:00"/>
    <s v="10247"/>
    <s v="21320"/>
    <s v="DE"/>
    <s v="FR"/>
    <s v="114039"/>
    <s v="114039"/>
    <s v="999999"/>
    <s v="XT414368839TS"/>
    <s v="N"/>
    <s v="Transport"/>
    <s v="N"/>
    <s v="S"/>
    <s v="ZA"/>
    <n v="0.98"/>
    <s v="6C"/>
    <n v="5.55"/>
  </r>
  <r>
    <x v="3"/>
    <s v="2"/>
    <d v="2026-05-19T00:00:00"/>
    <s v="70190"/>
    <s v="21320"/>
    <s v="DE"/>
    <s v="FR"/>
    <s v="110752"/>
    <s v="110752"/>
    <s v="999999"/>
    <s v="XT414370934TS"/>
    <s v="N"/>
    <s v="Transport"/>
    <s v="N"/>
    <s v="S"/>
    <s v="ZA"/>
    <n v="0.646"/>
    <s v="6C"/>
    <n v="5.55"/>
  </r>
  <r>
    <x v="3"/>
    <s v="2"/>
    <d v="2026-05-19T00:00:00"/>
    <s v="45894"/>
    <s v="21320"/>
    <s v="DE"/>
    <s v="FR"/>
    <s v="110980"/>
    <s v="110980"/>
    <s v="999999"/>
    <s v="XT414372060TS"/>
    <s v="N"/>
    <s v="Transport"/>
    <s v="N"/>
    <s v="S"/>
    <s v="ZA"/>
    <n v="4.365"/>
    <s v="6C"/>
    <n v="9.69"/>
  </r>
  <r>
    <x v="3"/>
    <s v="2"/>
    <d v="2026-05-19T00:00:00"/>
    <s v="87439"/>
    <s v="21320"/>
    <s v="DE"/>
    <s v="FR"/>
    <s v="110888"/>
    <s v="110888"/>
    <s v="999999"/>
    <s v="XT414372586TS"/>
    <s v="N"/>
    <s v="Transport"/>
    <s v="N"/>
    <s v="S"/>
    <s v="ZA"/>
    <n v="6.204"/>
    <s v="6C"/>
    <n v="11.01"/>
  </r>
  <r>
    <x v="3"/>
    <s v="2"/>
    <d v="2026-05-19T00:00:00"/>
    <s v="59423"/>
    <s v="21320"/>
    <s v="DE"/>
    <s v="FR"/>
    <s v="111965"/>
    <s v="111965"/>
    <s v="999999"/>
    <s v="XT414373025TS"/>
    <s v="N"/>
    <s v="Transport"/>
    <s v="N"/>
    <s v="S"/>
    <s v="ZA"/>
    <n v="4.532"/>
    <s v="6C"/>
    <n v="9.69"/>
  </r>
  <r>
    <x v="3"/>
    <s v="2"/>
    <d v="2026-05-19T00:00:00"/>
    <s v="23562"/>
    <s v="21320"/>
    <s v="DE"/>
    <s v="FR"/>
    <s v="111276"/>
    <s v="111276"/>
    <s v="999999"/>
    <s v="XT414374065TS"/>
    <s v="N"/>
    <s v="Transport"/>
    <s v="N"/>
    <s v="S"/>
    <s v="ZA"/>
    <n v="0.713"/>
    <s v="6C"/>
    <n v="5.55"/>
  </r>
  <r>
    <x v="3"/>
    <s v="2"/>
    <d v="2026-05-19T00:00:00"/>
    <s v="53424"/>
    <s v="21320"/>
    <s v="DE"/>
    <s v="FR"/>
    <s v="110102"/>
    <s v="110102"/>
    <s v="999999"/>
    <s v="XT414374247TS"/>
    <s v="N"/>
    <s v="Transport"/>
    <s v="N"/>
    <s v="S"/>
    <s v="ZA"/>
    <n v="0.442"/>
    <s v="6C"/>
    <n v="5.33"/>
  </r>
  <r>
    <x v="3"/>
    <s v="2"/>
    <d v="2026-05-19T00:00:00"/>
    <s v="79102"/>
    <s v="21320"/>
    <s v="DE"/>
    <s v="FR"/>
    <s v="110602"/>
    <s v="110602"/>
    <s v="999999"/>
    <s v="XT414375891TS"/>
    <s v="N"/>
    <s v="Transport"/>
    <s v="N"/>
    <s v="S"/>
    <s v="ZA"/>
    <n v="4.506"/>
    <s v="6C"/>
    <n v="9.69"/>
  </r>
  <r>
    <x v="3"/>
    <s v="2"/>
    <d v="2026-05-19T00:00:00"/>
    <s v="53332"/>
    <s v="21320"/>
    <s v="DE"/>
    <s v="FR"/>
    <s v="112539"/>
    <s v="112539"/>
    <s v="999999"/>
    <s v="XT414376061TS"/>
    <s v="N"/>
    <s v="Transport"/>
    <s v="N"/>
    <s v="S"/>
    <s v="ZA"/>
    <n v="0.09"/>
    <s v="6C"/>
    <n v="5.33"/>
  </r>
  <r>
    <x v="3"/>
    <s v="2"/>
    <d v="2026-05-19T00:00:00"/>
    <s v="33106"/>
    <s v="21320"/>
    <s v="DE"/>
    <s v="FR"/>
    <s v="109787"/>
    <s v="109787"/>
    <s v="999999"/>
    <s v="XT414377535TS"/>
    <s v="N"/>
    <s v="Transport"/>
    <s v="N"/>
    <s v="S"/>
    <s v="ZA"/>
    <n v="9.84"/>
    <s v="6C"/>
    <n v="12.99"/>
  </r>
  <r>
    <x v="3"/>
    <s v="2"/>
    <d v="2026-05-19T00:00:00"/>
    <s v="9000"/>
    <s v="21320"/>
    <s v="BE"/>
    <s v="FR"/>
    <s v="111456"/>
    <s v="111456"/>
    <s v="999999"/>
    <s v="XT414378045TS"/>
    <s v="N"/>
    <s v="Transport"/>
    <s v="N"/>
    <s v="S"/>
    <s v="ZA"/>
    <n v="0.85"/>
    <s v="6C"/>
    <n v="4.95"/>
  </r>
  <r>
    <x v="3"/>
    <s v="2"/>
    <d v="2026-05-20T00:00:00"/>
    <s v="76297"/>
    <s v="21320"/>
    <s v="DE"/>
    <s v="FR"/>
    <s v="112715"/>
    <s v="112715"/>
    <s v="999999"/>
    <s v="XT414383080TS"/>
    <s v="N"/>
    <s v="Transport"/>
    <s v="N"/>
    <s v="S"/>
    <s v="ZA"/>
    <n v="0.05"/>
    <s v="6C"/>
    <n v="5.33"/>
  </r>
  <r>
    <x v="3"/>
    <s v="2"/>
    <d v="2026-05-20T00:00:00"/>
    <s v="76297"/>
    <s v="21320"/>
    <s v="DE"/>
    <s v="FR"/>
    <s v="113461"/>
    <s v="113461"/>
    <s v="999999"/>
    <s v="XT414384227TS"/>
    <s v="N"/>
    <s v="Transport"/>
    <s v="N"/>
    <s v="S"/>
    <s v="ZA"/>
    <n v="4.541"/>
    <s v="6C"/>
    <n v="9.69"/>
  </r>
  <r>
    <x v="3"/>
    <s v="2"/>
    <d v="2026-05-20T00:00:00"/>
    <s v="2250"/>
    <s v="21320"/>
    <s v="BE"/>
    <s v="FR"/>
    <s v="111567"/>
    <s v="111567"/>
    <s v="999999"/>
    <s v="XT414385063TS"/>
    <s v="N"/>
    <s v="Transport"/>
    <s v="N"/>
    <s v="S"/>
    <s v="ZA"/>
    <n v="0.655"/>
    <s v="6C"/>
    <n v="4.95"/>
  </r>
  <r>
    <x v="3"/>
    <s v="2"/>
    <d v="2026-05-20T00:00:00"/>
    <s v="6200"/>
    <s v="21320"/>
    <s v="DK"/>
    <s v="FR"/>
    <s v="111999"/>
    <s v="111999"/>
    <s v="999999"/>
    <s v="XT414385823TS"/>
    <s v="N"/>
    <s v="Transport"/>
    <s v="N"/>
    <s v="S"/>
    <s v="ZA"/>
    <n v="6.912"/>
    <s v="6C"/>
    <n v="15.15"/>
  </r>
  <r>
    <x v="3"/>
    <s v="2"/>
    <d v="2026-05-20T00:00:00"/>
    <s v="85375"/>
    <s v="21320"/>
    <s v="DE"/>
    <s v="FR"/>
    <s v="113475"/>
    <s v="113475"/>
    <s v="999999"/>
    <s v="XT414386497TS"/>
    <s v="N"/>
    <s v="Transport"/>
    <s v="N"/>
    <s v="S"/>
    <s v="ZA"/>
    <n v="4.608"/>
    <s v="6C"/>
    <n v="9.69"/>
  </r>
  <r>
    <x v="3"/>
    <s v="2"/>
    <d v="2026-05-20T00:00:00"/>
    <s v="54308"/>
    <s v="21320"/>
    <s v="DE"/>
    <s v="FR"/>
    <s v="109878"/>
    <s v="109878"/>
    <s v="999999"/>
    <s v="XT414386695TS"/>
    <s v="N"/>
    <s v="Transport"/>
    <s v="N"/>
    <s v="S"/>
    <s v="ZA"/>
    <n v="4.532"/>
    <s v="6C"/>
    <n v="9.69"/>
  </r>
  <r>
    <x v="3"/>
    <s v="2"/>
    <d v="2026-05-20T00:00:00"/>
    <s v="1086 XT"/>
    <s v="21320"/>
    <s v="NL"/>
    <s v="FR"/>
    <s v="111798"/>
    <s v="111798"/>
    <s v="999999"/>
    <s v="XT414387081TS"/>
    <s v="N"/>
    <s v="Transport"/>
    <s v="N"/>
    <s v="S"/>
    <s v="ZA"/>
    <n v="0.03"/>
    <s v="6C"/>
    <n v="5.33"/>
  </r>
  <r>
    <x v="3"/>
    <s v="2"/>
    <d v="2026-05-20T00:00:00"/>
    <s v="1050"/>
    <s v="21320"/>
    <s v="AT"/>
    <s v="FR"/>
    <s v="112818"/>
    <s v="112818"/>
    <s v="999999"/>
    <s v="XT414388127TS"/>
    <s v="N"/>
    <s v="Transport"/>
    <s v="N"/>
    <s v="S"/>
    <s v="ZA"/>
    <n v="4.954"/>
    <s v="6C"/>
    <n v="13.83"/>
  </r>
  <r>
    <x v="3"/>
    <s v="2"/>
    <d v="2026-05-20T00:00:00"/>
    <s v="50931"/>
    <s v="21320"/>
    <s v="DE"/>
    <s v="FR"/>
    <s v="112997"/>
    <s v="112997"/>
    <s v="999999"/>
    <s v="XT414389215TS"/>
    <s v="N"/>
    <s v="Transport"/>
    <s v="N"/>
    <s v="S"/>
    <s v="ZA"/>
    <n v="4.403"/>
    <s v="6C"/>
    <n v="9.69"/>
  </r>
  <r>
    <x v="3"/>
    <s v="2"/>
    <d v="2026-05-20T00:00:00"/>
    <s v="3520"/>
    <s v="21320"/>
    <s v="DK"/>
    <s v="FR"/>
    <s v="111706"/>
    <s v="111706"/>
    <s v="999999"/>
    <s v="XT414389445TS"/>
    <s v="N"/>
    <s v="Transport"/>
    <s v="N"/>
    <s v="S"/>
    <s v="ZA"/>
    <n v="4.787"/>
    <s v="6C"/>
    <n v="13.83"/>
  </r>
  <r>
    <x v="3"/>
    <s v="2"/>
    <d v="2026-05-20T00:00:00"/>
    <s v="87534"/>
    <s v="21320"/>
    <s v="DE"/>
    <s v="FR"/>
    <s v="107074"/>
    <s v="107074"/>
    <s v="999999"/>
    <s v="XT414389754TS"/>
    <s v="N"/>
    <s v="Transport"/>
    <s v="N"/>
    <s v="S"/>
    <s v="ZA"/>
    <n v="1.12"/>
    <s v="6C"/>
    <n v="5.88"/>
  </r>
  <r>
    <x v="3"/>
    <s v="2"/>
    <d v="2026-05-20T00:00:00"/>
    <s v="45133"/>
    <s v="21320"/>
    <s v="DE"/>
    <s v="FR"/>
    <s v="112603"/>
    <s v="112603"/>
    <s v="999999"/>
    <s v="XT414390899TS"/>
    <s v="N"/>
    <s v="Transport"/>
    <s v="N"/>
    <s v="S"/>
    <s v="ZA"/>
    <n v="1.822"/>
    <s v="6C"/>
    <n v="5.88"/>
  </r>
  <r>
    <x v="3"/>
    <s v="2"/>
    <d v="2026-05-20T00:00:00"/>
    <s v="91593"/>
    <s v="21320"/>
    <s v="DE"/>
    <s v="FR"/>
    <s v="109519"/>
    <s v="109519"/>
    <s v="999999"/>
    <s v="XT414391214TS"/>
    <s v="N"/>
    <s v="Transport"/>
    <s v="N"/>
    <s v="S"/>
    <s v="ZA"/>
    <n v="0.22"/>
    <s v="6C"/>
    <n v="5.33"/>
  </r>
  <r>
    <x v="3"/>
    <s v="2"/>
    <d v="2026-05-20T00:00:00"/>
    <s v="91593"/>
    <s v="21320"/>
    <s v="DE"/>
    <s v="FR"/>
    <s v="109519"/>
    <s v="109519"/>
    <s v="999999"/>
    <s v="XT414391259TS"/>
    <s v="N"/>
    <s v="Transport"/>
    <s v="N"/>
    <s v="S"/>
    <s v="ZA"/>
    <n v="5.773"/>
    <s v="6C"/>
    <n v="10.35"/>
  </r>
  <r>
    <x v="3"/>
    <s v="2"/>
    <d v="2026-05-20T00:00:00"/>
    <s v="48161"/>
    <s v="21320"/>
    <s v="DE"/>
    <s v="FR"/>
    <s v="112130"/>
    <s v="112130"/>
    <s v="999999"/>
    <s v="XT414391571TS"/>
    <s v="N"/>
    <s v="Transport"/>
    <s v="N"/>
    <s v="S"/>
    <s v="ZA"/>
    <n v="0.08"/>
    <s v="6C"/>
    <n v="5.33"/>
  </r>
  <r>
    <x v="3"/>
    <s v="2"/>
    <d v="2026-05-20T00:00:00"/>
    <s v="40547"/>
    <s v="21320"/>
    <s v="DE"/>
    <s v="FR"/>
    <s v="112585"/>
    <s v="112585"/>
    <s v="999999"/>
    <s v="XT414391965TS"/>
    <s v="N"/>
    <s v="Transport"/>
    <s v="N"/>
    <s v="S"/>
    <s v="ZA"/>
    <n v="4.464"/>
    <s v="6C"/>
    <n v="9.69"/>
  </r>
  <r>
    <x v="3"/>
    <s v="2"/>
    <d v="2026-05-20T00:00:00"/>
    <s v="32361"/>
    <s v="21320"/>
    <s v="DE"/>
    <s v="FR"/>
    <s v="110838"/>
    <s v="110838"/>
    <s v="999999"/>
    <s v="XT414392078TS"/>
    <s v="N"/>
    <s v="Transport"/>
    <s v="N"/>
    <s v="S"/>
    <s v="ZA"/>
    <n v="0.6"/>
    <s v="6C"/>
    <n v="5.55"/>
  </r>
  <r>
    <x v="3"/>
    <s v="2"/>
    <d v="2026-05-20T00:00:00"/>
    <s v="22145"/>
    <s v="21320"/>
    <s v="DE"/>
    <s v="FR"/>
    <s v="113502"/>
    <s v="113502"/>
    <s v="999999"/>
    <s v="XT414392872TS"/>
    <s v="N"/>
    <s v="Transport"/>
    <s v="N"/>
    <s v="S"/>
    <s v="ZA"/>
    <n v="5.904"/>
    <s v="6C"/>
    <n v="10.35"/>
  </r>
  <r>
    <x v="3"/>
    <s v="2"/>
    <d v="2026-05-20T00:00:00"/>
    <s v="07586"/>
    <s v="21320"/>
    <s v="DE"/>
    <s v="FR"/>
    <s v="110552"/>
    <s v="110552"/>
    <s v="999999"/>
    <s v="XT414394330TS"/>
    <s v="N"/>
    <s v="Transport"/>
    <s v="N"/>
    <s v="S"/>
    <s v="ZA"/>
    <n v="0.09"/>
    <s v="6C"/>
    <n v="5.33"/>
  </r>
  <r>
    <x v="3"/>
    <s v="2"/>
    <d v="2026-05-20T00:00:00"/>
    <s v="7312 DS"/>
    <s v="21320"/>
    <s v="NL"/>
    <s v="FR"/>
    <s v="112286"/>
    <s v="112286"/>
    <s v="999999"/>
    <s v="XT414395180TS"/>
    <s v="N"/>
    <s v="Transport"/>
    <s v="N"/>
    <s v="S"/>
    <s v="ZA"/>
    <n v="2.975"/>
    <s v="6C"/>
    <n v="8.369999999999999"/>
  </r>
  <r>
    <x v="3"/>
    <s v="2"/>
    <d v="2026-05-20T00:00:00"/>
    <s v="7312 DS"/>
    <s v="21320"/>
    <s v="NL"/>
    <s v="FR"/>
    <s v="112286"/>
    <s v="112286"/>
    <s v="999999"/>
    <s v="XT414395180TS"/>
    <s v="N"/>
    <s v="Supplement Etiquette Non Conforme"/>
    <s v="N"/>
    <m/>
    <s v="ZA"/>
    <n v="0"/>
    <s v="6C"/>
    <n v="2"/>
  </r>
  <r>
    <x v="3"/>
    <s v="2"/>
    <d v="2026-05-20T00:00:00"/>
    <s v="64569"/>
    <s v="21320"/>
    <s v="DE"/>
    <s v="FR"/>
    <s v="113023"/>
    <s v="113023"/>
    <s v="999999"/>
    <s v="XT414396724TS"/>
    <s v="N"/>
    <s v="Transport"/>
    <s v="N"/>
    <s v="S"/>
    <s v="ZA"/>
    <n v="4.532"/>
    <s v="6C"/>
    <n v="9.69"/>
  </r>
  <r>
    <x v="3"/>
    <s v="2"/>
    <d v="2026-05-20T00:00:00"/>
    <s v="73773"/>
    <s v="21320"/>
    <s v="DE"/>
    <s v="FR"/>
    <s v="111658"/>
    <s v="111658"/>
    <s v="999999"/>
    <s v="XT414400052TS"/>
    <s v="N"/>
    <s v="Transport"/>
    <s v="N"/>
    <s v="S"/>
    <s v="ZA"/>
    <n v="4.894"/>
    <s v="6C"/>
    <n v="9.69"/>
  </r>
  <r>
    <x v="3"/>
    <s v="2"/>
    <d v="2026-05-20T00:00:00"/>
    <s v="80995"/>
    <s v="21320"/>
    <s v="DE"/>
    <s v="FR"/>
    <s v="113361"/>
    <s v="113361"/>
    <s v="999999"/>
    <s v="XT414400110TS"/>
    <s v="N"/>
    <s v="Transport"/>
    <s v="N"/>
    <s v="S"/>
    <s v="ZA"/>
    <n v="0.17"/>
    <s v="6C"/>
    <n v="5.33"/>
  </r>
  <r>
    <x v="3"/>
    <s v="2"/>
    <d v="2026-05-20T00:00:00"/>
    <s v="81371"/>
    <s v="21320"/>
    <s v="DE"/>
    <s v="FR"/>
    <s v="112079"/>
    <s v="112079"/>
    <s v="999999"/>
    <s v="XT414400980TS"/>
    <s v="N"/>
    <s v="Transport"/>
    <s v="N"/>
    <s v="S"/>
    <s v="ZA"/>
    <n v="0.624"/>
    <s v="6C"/>
    <n v="5.55"/>
  </r>
  <r>
    <x v="3"/>
    <s v="2"/>
    <d v="2026-05-20T00:00:00"/>
    <s v="4840"/>
    <s v="21320"/>
    <s v="BE"/>
    <s v="FR"/>
    <s v="113240"/>
    <s v="113240"/>
    <s v="999999"/>
    <s v="XT414401035TS"/>
    <s v="N"/>
    <s v="Transport"/>
    <s v="N"/>
    <s v="S"/>
    <s v="ZA"/>
    <n v="0.1"/>
    <s v="6C"/>
    <n v="4.84"/>
  </r>
  <r>
    <x v="3"/>
    <s v="2"/>
    <d v="2026-05-20T00:00:00"/>
    <s v="30163"/>
    <s v="21320"/>
    <s v="DE"/>
    <s v="FR"/>
    <s v="113396"/>
    <s v="113396"/>
    <s v="999999"/>
    <s v="XT414401628TS"/>
    <s v="N"/>
    <s v="Transport"/>
    <s v="N"/>
    <s v="S"/>
    <s v="ZA"/>
    <n v="1.116"/>
    <s v="6C"/>
    <n v="5.88"/>
  </r>
  <r>
    <x v="3"/>
    <s v="2"/>
    <d v="2026-05-20T00:00:00"/>
    <s v="86159"/>
    <s v="21320"/>
    <s v="DE"/>
    <s v="FR"/>
    <s v="113507"/>
    <s v="113507"/>
    <s v="999999"/>
    <s v="XT414402623TS"/>
    <s v="N"/>
    <s v="Transport"/>
    <s v="N"/>
    <s v="S"/>
    <s v="ZA"/>
    <n v="0.5590000000000001"/>
    <s v="6C"/>
    <n v="5.55"/>
  </r>
  <r>
    <x v="3"/>
    <s v="2"/>
    <d v="2026-05-20T00:00:00"/>
    <s v="3037 GA"/>
    <s v="21320"/>
    <s v="NL"/>
    <s v="FR"/>
    <s v="111816"/>
    <s v="111816"/>
    <s v="999999"/>
    <s v="XT414404916TS"/>
    <s v="N"/>
    <s v="Transport"/>
    <s v="N"/>
    <s v="S"/>
    <s v="ZA"/>
    <n v="4.57"/>
    <s v="6C"/>
    <n v="9.69"/>
  </r>
  <r>
    <x v="3"/>
    <s v="2"/>
    <d v="2026-05-20T00:00:00"/>
    <s v="27749"/>
    <s v="21320"/>
    <s v="DE"/>
    <s v="FR"/>
    <s v="112314"/>
    <s v="112314"/>
    <s v="999999"/>
    <s v="XT414405046TS"/>
    <s v="N"/>
    <s v="Transport"/>
    <s v="N"/>
    <s v="S"/>
    <s v="ZA"/>
    <n v="4.678"/>
    <s v="6C"/>
    <n v="9.69"/>
  </r>
  <r>
    <x v="3"/>
    <s v="2"/>
    <d v="2026-05-20T00:00:00"/>
    <s v="46242"/>
    <s v="21320"/>
    <s v="DE"/>
    <s v="FR"/>
    <s v="112597"/>
    <s v="112597"/>
    <s v="999999"/>
    <s v="XT414405050TS"/>
    <s v="N"/>
    <s v="Transport"/>
    <s v="N"/>
    <s v="S"/>
    <s v="ZA"/>
    <n v="0.06"/>
    <s v="6C"/>
    <n v="5.33"/>
  </r>
  <r>
    <x v="3"/>
    <s v="2"/>
    <d v="2026-05-20T00:00:00"/>
    <s v="36286"/>
    <s v="21320"/>
    <s v="DE"/>
    <s v="FR"/>
    <s v="113586"/>
    <s v="113586"/>
    <s v="999999"/>
    <s v="XT414405063TS"/>
    <s v="N"/>
    <s v="Transport"/>
    <s v="N"/>
    <s v="S"/>
    <s v="ZA"/>
    <n v="5.848"/>
    <s v="6C"/>
    <n v="10.35"/>
  </r>
  <r>
    <x v="3"/>
    <s v="2"/>
    <d v="2026-05-20T00:00:00"/>
    <s v="71229"/>
    <s v="21320"/>
    <s v="DE"/>
    <s v="FR"/>
    <s v="111709"/>
    <s v="111709"/>
    <s v="999999"/>
    <s v="XT414405182TS"/>
    <s v="N"/>
    <s v="Transport"/>
    <s v="N"/>
    <s v="S"/>
    <s v="ZA"/>
    <n v="4.266"/>
    <s v="6C"/>
    <n v="9.69"/>
  </r>
  <r>
    <x v="3"/>
    <s v="2"/>
    <d v="2026-05-20T00:00:00"/>
    <s v="22143"/>
    <s v="21320"/>
    <s v="DE"/>
    <s v="FR"/>
    <s v="108139"/>
    <s v="108139"/>
    <s v="999999"/>
    <s v="XT414405960TS"/>
    <s v="N"/>
    <s v="Transport"/>
    <s v="N"/>
    <s v="S"/>
    <s v="ZA"/>
    <n v="0.22"/>
    <s v="6C"/>
    <n v="5.33"/>
  </r>
  <r>
    <x v="3"/>
    <s v="2"/>
    <d v="2026-05-20T00:00:00"/>
    <s v="22143"/>
    <s v="21320"/>
    <s v="DE"/>
    <s v="FR"/>
    <s v="107744"/>
    <s v="107744"/>
    <s v="999999"/>
    <s v="XT414406055TS"/>
    <s v="N"/>
    <s v="Transport"/>
    <s v="N"/>
    <s v="S"/>
    <s v="ZA"/>
    <n v="0.6"/>
    <s v="6C"/>
    <n v="5.55"/>
  </r>
  <r>
    <x v="3"/>
    <s v="2"/>
    <d v="2026-05-20T00:00:00"/>
    <s v="50733"/>
    <s v="21320"/>
    <s v="DE"/>
    <s v="FR"/>
    <s v="112958"/>
    <s v="112958"/>
    <s v="999999"/>
    <s v="XT414406483TS"/>
    <s v="N"/>
    <s v="Transport"/>
    <s v="N"/>
    <s v="S"/>
    <s v="ZA"/>
    <n v="0.17"/>
    <s v="6C"/>
    <n v="5.33"/>
  </r>
  <r>
    <x v="3"/>
    <s v="2"/>
    <d v="2026-05-20T00:00:00"/>
    <s v="41515"/>
    <s v="21320"/>
    <s v="DE"/>
    <s v="FR"/>
    <s v="112624"/>
    <s v="112624"/>
    <s v="999999"/>
    <s v="XT414406965TS"/>
    <s v="N"/>
    <s v="Transport"/>
    <s v="N"/>
    <s v="S"/>
    <s v="ZA"/>
    <n v="4.365"/>
    <s v="6C"/>
    <n v="9.69"/>
  </r>
  <r>
    <x v="3"/>
    <s v="2"/>
    <d v="2026-05-20T00:00:00"/>
    <s v="82178"/>
    <s v="21320"/>
    <s v="DE"/>
    <s v="FR"/>
    <s v="113663"/>
    <s v="113663"/>
    <s v="999999"/>
    <s v="XT414407356TS"/>
    <s v="N"/>
    <s v="Transport"/>
    <s v="N"/>
    <s v="S"/>
    <s v="ZA"/>
    <n v="4.743"/>
    <s v="6C"/>
    <n v="9.69"/>
  </r>
  <r>
    <x v="3"/>
    <s v="2"/>
    <d v="2026-05-20T00:00:00"/>
    <s v="82547"/>
    <s v="21320"/>
    <s v="DE"/>
    <s v="FR"/>
    <s v="113171"/>
    <s v="113171"/>
    <s v="999999"/>
    <s v="XT414407461TS"/>
    <s v="N"/>
    <s v="Transport"/>
    <s v="N"/>
    <s v="S"/>
    <s v="ZA"/>
    <n v="4.532"/>
    <s v="6C"/>
    <n v="9.69"/>
  </r>
  <r>
    <x v="3"/>
    <s v="2"/>
    <d v="2026-05-20T00:00:00"/>
    <s v="2184"/>
    <s v="21320"/>
    <s v="AT"/>
    <s v="FR"/>
    <s v="113155"/>
    <s v="113155"/>
    <s v="999999"/>
    <s v="XT414407648TS"/>
    <s v="N"/>
    <s v="Transport"/>
    <s v="N"/>
    <s v="S"/>
    <s v="ZA"/>
    <n v="0.07000000000000001"/>
    <s v="6C"/>
    <n v="9.470000000000001"/>
  </r>
  <r>
    <x v="3"/>
    <s v="2"/>
    <d v="2026-05-20T00:00:00"/>
    <s v="06366"/>
    <s v="21320"/>
    <s v="DE"/>
    <s v="FR"/>
    <s v="111360"/>
    <s v="111360"/>
    <s v="999999"/>
    <s v="XT414408731TS"/>
    <s v="N"/>
    <s v="Transport"/>
    <s v="N"/>
    <s v="S"/>
    <s v="ZA"/>
    <n v="0.13"/>
    <s v="6C"/>
    <n v="5.33"/>
  </r>
  <r>
    <x v="3"/>
    <s v="2"/>
    <d v="2026-05-20T00:00:00"/>
    <s v="53117"/>
    <s v="21320"/>
    <s v="DE"/>
    <s v="FR"/>
    <s v="113444"/>
    <s v="113444"/>
    <s v="999999"/>
    <s v="XT414409431TS"/>
    <s v="N"/>
    <s v="Transport"/>
    <s v="N"/>
    <s v="S"/>
    <s v="ZA"/>
    <n v="0.336"/>
    <s v="6C"/>
    <n v="5.33"/>
  </r>
  <r>
    <x v="3"/>
    <s v="2"/>
    <d v="2026-05-20T00:00:00"/>
    <s v="6071"/>
    <s v="21320"/>
    <s v="AT"/>
    <s v="FR"/>
    <s v="113278"/>
    <s v="113278"/>
    <s v="999999"/>
    <s v="XT414409445TS"/>
    <s v="N"/>
    <s v="Transport"/>
    <s v="N"/>
    <s v="S"/>
    <s v="ZA"/>
    <n v="5.984"/>
    <s v="6C"/>
    <n v="14.49"/>
  </r>
  <r>
    <x v="3"/>
    <s v="2"/>
    <d v="2026-05-20T00:00:00"/>
    <s v="831 39"/>
    <s v="21320"/>
    <s v="SE"/>
    <s v="FR"/>
    <s v="112490"/>
    <s v="112490"/>
    <s v="999999"/>
    <s v="XT414411934TS"/>
    <s v="N"/>
    <s v="Transport"/>
    <s v="N"/>
    <s v="S"/>
    <s v="ZA"/>
    <n v="4.678"/>
    <s v="6C"/>
    <n v="14.68"/>
  </r>
  <r>
    <x v="3"/>
    <s v="2"/>
    <d v="2026-05-20T00:00:00"/>
    <s v="41004"/>
    <s v="21320"/>
    <s v="ES"/>
    <s v="FR"/>
    <s v="110072"/>
    <s v="110072"/>
    <s v="999999"/>
    <s v="XT414412016TS"/>
    <s v="N"/>
    <s v="Transport"/>
    <s v="N"/>
    <s v="S"/>
    <s v="ZA"/>
    <n v="0.21"/>
    <s v="6C"/>
    <n v="6.4"/>
  </r>
  <r>
    <x v="3"/>
    <s v="2"/>
    <d v="2026-05-21T00:00:00"/>
    <s v="2960"/>
    <s v="21320"/>
    <s v="DK"/>
    <s v="FR"/>
    <s v="112929"/>
    <s v="112929"/>
    <s v="999999"/>
    <s v="XT414415065TS"/>
    <s v="N"/>
    <s v="Transport"/>
    <s v="N"/>
    <s v="S"/>
    <s v="ZA"/>
    <n v="7.031"/>
    <s v="6C"/>
    <n v="15.81"/>
  </r>
  <r>
    <x v="3"/>
    <s v="2"/>
    <d v="2026-05-21T00:00:00"/>
    <s v="70565"/>
    <s v="21320"/>
    <s v="DE"/>
    <s v="FR"/>
    <s v="112864"/>
    <s v="112864"/>
    <s v="999999"/>
    <s v="XT414418209TS"/>
    <s v="N"/>
    <s v="Transport"/>
    <s v="N"/>
    <s v="S"/>
    <s v="ZA"/>
    <n v="5.773"/>
    <s v="6C"/>
    <n v="10.35"/>
  </r>
  <r>
    <x v="3"/>
    <s v="2"/>
    <d v="2026-05-21T00:00:00"/>
    <s v="82515"/>
    <s v="21320"/>
    <s v="DE"/>
    <s v="FR"/>
    <s v="112451"/>
    <s v="112451"/>
    <s v="999999"/>
    <s v="XT414418566TS"/>
    <s v="N"/>
    <s v="Transport"/>
    <s v="N"/>
    <s v="S"/>
    <s v="ZA"/>
    <n v="6.48"/>
    <s v="6C"/>
    <n v="11.01"/>
  </r>
  <r>
    <x v="3"/>
    <s v="2"/>
    <d v="2026-05-21T00:00:00"/>
    <s v="81925"/>
    <s v="21320"/>
    <s v="DE"/>
    <s v="FR"/>
    <s v="112420"/>
    <s v="112420"/>
    <s v="999999"/>
    <s v="XT414418858TS"/>
    <s v="N"/>
    <s v="Transport"/>
    <s v="N"/>
    <s v="S"/>
    <s v="ZA"/>
    <n v="4.638"/>
    <s v="6C"/>
    <n v="9.69"/>
  </r>
  <r>
    <x v="3"/>
    <s v="2"/>
    <d v="2026-05-21T00:00:00"/>
    <s v="04159"/>
    <s v="21320"/>
    <s v="DE"/>
    <s v="FR"/>
    <s v="113158"/>
    <s v="113158"/>
    <s v="999999"/>
    <s v="XT414420026TS"/>
    <s v="N"/>
    <s v="Transport"/>
    <s v="N"/>
    <s v="S"/>
    <s v="ZA"/>
    <n v="4.678"/>
    <s v="6C"/>
    <n v="9.69"/>
  </r>
  <r>
    <x v="3"/>
    <s v="2"/>
    <d v="2026-05-21T00:00:00"/>
    <s v="63110"/>
    <s v="21320"/>
    <s v="DE"/>
    <s v="FR"/>
    <s v="113467"/>
    <s v="113467"/>
    <s v="999999"/>
    <s v="XT414424822TS"/>
    <s v="N"/>
    <s v="Transport"/>
    <s v="N"/>
    <s v="S"/>
    <s v="ZA"/>
    <n v="0.35"/>
    <s v="6C"/>
    <n v="5.33"/>
  </r>
  <r>
    <x v="3"/>
    <s v="2"/>
    <d v="2026-05-21T00:00:00"/>
    <s v="22453"/>
    <s v="21320"/>
    <s v="DE"/>
    <s v="FR"/>
    <s v="113723"/>
    <s v="113723"/>
    <s v="999999"/>
    <s v="XT414425350TS"/>
    <s v="N"/>
    <s v="Transport"/>
    <s v="N"/>
    <s v="S"/>
    <s v="ZA"/>
    <n v="4.743"/>
    <s v="6C"/>
    <n v="9.69"/>
  </r>
  <r>
    <x v="3"/>
    <s v="2"/>
    <d v="2026-05-21T00:00:00"/>
    <s v="74238"/>
    <s v="21320"/>
    <s v="DE"/>
    <s v="FR"/>
    <s v="112665"/>
    <s v="112665"/>
    <s v="999999"/>
    <s v="XT414425377TS"/>
    <s v="N"/>
    <s v="Transport"/>
    <s v="N"/>
    <s v="S"/>
    <s v="ZA"/>
    <n v="1.4"/>
    <s v="6C"/>
    <n v="5.88"/>
  </r>
  <r>
    <x v="3"/>
    <s v="2"/>
    <d v="2026-05-21T00:00:00"/>
    <s v="06749"/>
    <s v="21320"/>
    <s v="DE"/>
    <s v="FR"/>
    <s v="113270"/>
    <s v="113270"/>
    <s v="999999"/>
    <s v="XT414425417TS"/>
    <s v="N"/>
    <s v="Transport"/>
    <s v="N"/>
    <s v="S"/>
    <s v="ZA"/>
    <n v="4.506"/>
    <s v="6C"/>
    <n v="9.69"/>
  </r>
  <r>
    <x v="3"/>
    <s v="2"/>
    <d v="2026-05-21T00:00:00"/>
    <s v="06886"/>
    <s v="21320"/>
    <s v="DE"/>
    <s v="FR"/>
    <s v="112580"/>
    <s v="112580"/>
    <s v="999999"/>
    <s v="XT414425902TS"/>
    <s v="N"/>
    <s v="Transport"/>
    <s v="N"/>
    <s v="S"/>
    <s v="ZA"/>
    <n v="1.24"/>
    <s v="6C"/>
    <n v="5.88"/>
  </r>
  <r>
    <x v="3"/>
    <s v="2"/>
    <d v="2026-05-21T00:00:00"/>
    <s v="55128"/>
    <s v="21320"/>
    <s v="DE"/>
    <s v="FR"/>
    <s v="111852"/>
    <s v="111852"/>
    <s v="999999"/>
    <s v="XT414427333TS"/>
    <s v="N"/>
    <s v="Transport"/>
    <s v="N"/>
    <s v="S"/>
    <s v="ZA"/>
    <n v="0.22"/>
    <s v="6C"/>
    <n v="5.33"/>
  </r>
  <r>
    <x v="3"/>
    <s v="2"/>
    <d v="2026-05-21T00:00:00"/>
    <s v="9718 JZ"/>
    <s v="21320"/>
    <s v="NL"/>
    <s v="FR"/>
    <s v="110933"/>
    <s v="110933"/>
    <s v="999999"/>
    <s v="XT414427625TS"/>
    <s v="N"/>
    <s v="Transport"/>
    <s v="N"/>
    <s v="S"/>
    <s v="ZA"/>
    <n v="0.13"/>
    <s v="6C"/>
    <n v="5.33"/>
  </r>
  <r>
    <x v="3"/>
    <s v="2"/>
    <d v="2026-05-21T00:00:00"/>
    <s v="2678 VM"/>
    <s v="21320"/>
    <s v="NL"/>
    <s v="FR"/>
    <s v="111493"/>
    <s v="111493"/>
    <s v="999999"/>
    <s v="XT414427863TS"/>
    <s v="N"/>
    <s v="Transport"/>
    <s v="N"/>
    <s v="S"/>
    <s v="ZA"/>
    <n v="5.267"/>
    <s v="6C"/>
    <n v="10.35"/>
  </r>
  <r>
    <x v="3"/>
    <s v="2"/>
    <d v="2026-05-21T00:00:00"/>
    <s v="2678 VM"/>
    <s v="21320"/>
    <s v="NL"/>
    <s v="FR"/>
    <s v="111493"/>
    <s v="111493"/>
    <s v="999999"/>
    <s v="XT414427863TS"/>
    <s v="N"/>
    <s v="Supplement Manutention"/>
    <s v="N"/>
    <m/>
    <s v="ZA"/>
    <n v="0"/>
    <s v="6C"/>
    <n v="20"/>
  </r>
  <r>
    <x v="3"/>
    <s v="2"/>
    <d v="2026-05-21T00:00:00"/>
    <s v="23566"/>
    <s v="21320"/>
    <s v="DE"/>
    <s v="FR"/>
    <s v="112591"/>
    <s v="112591"/>
    <s v="999999"/>
    <s v="XT414429144TS"/>
    <s v="N"/>
    <s v="Transport"/>
    <s v="N"/>
    <s v="S"/>
    <s v="ZA"/>
    <n v="0.1"/>
    <s v="6C"/>
    <n v="5.33"/>
  </r>
  <r>
    <x v="3"/>
    <s v="2"/>
    <d v="2026-05-21T00:00:00"/>
    <s v="07400"/>
    <s v="21320"/>
    <s v="ES"/>
    <s v="FR"/>
    <s v="102274"/>
    <s v="102274"/>
    <s v="999999"/>
    <s v="XT414432126TS"/>
    <s v="N"/>
    <s v="Transport"/>
    <s v="N"/>
    <s v="S"/>
    <s v="ZA"/>
    <n v="4.403"/>
    <s v="6C"/>
    <n v="10.76"/>
  </r>
  <r>
    <x v="3"/>
    <s v="2"/>
    <d v="2026-05-21T00:00:00"/>
    <s v="66121"/>
    <s v="21320"/>
    <s v="DE"/>
    <s v="FR"/>
    <s v="114024"/>
    <s v="114024"/>
    <s v="999999"/>
    <s v="XT414432165TS"/>
    <s v="N"/>
    <s v="Transport"/>
    <s v="N"/>
    <s v="S"/>
    <s v="ZA"/>
    <n v="0.276"/>
    <s v="6C"/>
    <n v="5.33"/>
  </r>
  <r>
    <x v="3"/>
    <s v="2"/>
    <d v="2026-05-21T00:00:00"/>
    <s v="2514"/>
    <s v="21320"/>
    <s v="AT"/>
    <s v="FR"/>
    <s v="113081"/>
    <s v="113081"/>
    <s v="999999"/>
    <s v="XT414432320TS"/>
    <s v="N"/>
    <s v="Transport"/>
    <s v="N"/>
    <s v="S"/>
    <s v="ZA"/>
    <n v="4.532"/>
    <s v="6C"/>
    <n v="13.83"/>
  </r>
  <r>
    <x v="3"/>
    <s v="2"/>
    <d v="2026-05-21T00:00:00"/>
    <s v="10825"/>
    <s v="21320"/>
    <s v="DE"/>
    <s v="FR"/>
    <s v="113503"/>
    <s v="113503"/>
    <s v="999999"/>
    <s v="XT414434379TS"/>
    <s v="N"/>
    <s v="Transport"/>
    <s v="N"/>
    <s v="S"/>
    <s v="ZA"/>
    <n v="2.957"/>
    <s v="6C"/>
    <n v="8.369999999999999"/>
  </r>
  <r>
    <x v="3"/>
    <s v="2"/>
    <d v="2026-05-21T00:00:00"/>
    <s v="22527"/>
    <s v="21320"/>
    <s v="DE"/>
    <s v="FR"/>
    <s v="112155"/>
    <s v="112155"/>
    <s v="999999"/>
    <s v="XT414434762TS"/>
    <s v="N"/>
    <s v="Transport"/>
    <s v="N"/>
    <s v="S"/>
    <s v="ZA"/>
    <n v="0.06"/>
    <s v="6C"/>
    <n v="5.33"/>
  </r>
  <r>
    <x v="3"/>
    <s v="2"/>
    <d v="2026-05-21T00:00:00"/>
    <s v="88094"/>
    <s v="21320"/>
    <s v="DE"/>
    <s v="FR"/>
    <s v="114030"/>
    <s v="114030"/>
    <s v="999999"/>
    <s v="XT414436508TS"/>
    <s v="N"/>
    <s v="Transport"/>
    <s v="N"/>
    <s v="S"/>
    <s v="ZA"/>
    <n v="1.55"/>
    <s v="6C"/>
    <n v="5.88"/>
  </r>
  <r>
    <x v="3"/>
    <s v="2"/>
    <d v="2026-05-21T00:00:00"/>
    <s v="68526"/>
    <s v="21320"/>
    <s v="DE"/>
    <s v="FR"/>
    <s v="112573"/>
    <s v="112573"/>
    <s v="999999"/>
    <s v="XT414438279TS"/>
    <s v="N"/>
    <s v="Transport"/>
    <s v="N"/>
    <s v="S"/>
    <s v="ZA"/>
    <n v="0.29"/>
    <s v="6C"/>
    <n v="5.33"/>
  </r>
  <r>
    <x v="3"/>
    <s v="2"/>
    <d v="2026-05-21T00:00:00"/>
    <s v="22926"/>
    <s v="21320"/>
    <s v="DE"/>
    <s v="FR"/>
    <s v="114036"/>
    <s v="114036"/>
    <s v="999999"/>
    <s v="XT414438645TS"/>
    <s v="N"/>
    <s v="Transport"/>
    <s v="N"/>
    <s v="S"/>
    <s v="ZA"/>
    <n v="4.638"/>
    <s v="6C"/>
    <n v="9.69"/>
  </r>
  <r>
    <x v="3"/>
    <s v="2"/>
    <d v="2026-05-21T00:00:00"/>
    <s v="2670"/>
    <s v="21320"/>
    <s v="DK"/>
    <s v="FR"/>
    <s v="111077"/>
    <s v="111077"/>
    <s v="999999"/>
    <s v="XT414439098TS"/>
    <s v="N"/>
    <s v="Transport"/>
    <s v="N"/>
    <s v="S"/>
    <s v="ZA"/>
    <n v="0.23"/>
    <s v="6C"/>
    <n v="9.470000000000001"/>
  </r>
  <r>
    <x v="3"/>
    <s v="2"/>
    <d v="2026-05-21T00:00:00"/>
    <s v="2670"/>
    <s v="21320"/>
    <s v="DK"/>
    <s v="FR"/>
    <s v="113247"/>
    <s v="113247"/>
    <s v="999999"/>
    <s v="XT414439402TS"/>
    <s v="N"/>
    <s v="Transport"/>
    <s v="N"/>
    <s v="S"/>
    <s v="ZA"/>
    <n v="6.134"/>
    <s v="6C"/>
    <n v="15.15"/>
  </r>
  <r>
    <x v="3"/>
    <s v="2"/>
    <d v="2026-05-21T00:00:00"/>
    <s v="2610"/>
    <s v="21320"/>
    <s v="DK"/>
    <s v="FR"/>
    <s v="110366"/>
    <s v="110366"/>
    <s v="999999"/>
    <s v="XT414440768TS"/>
    <s v="N"/>
    <s v="Transport"/>
    <s v="N"/>
    <s v="S"/>
    <s v="ZA"/>
    <n v="2.091"/>
    <s v="6C"/>
    <n v="12.51"/>
  </r>
  <r>
    <x v="3"/>
    <s v="2"/>
    <d v="2026-05-21T00:00:00"/>
    <s v="76829"/>
    <s v="21320"/>
    <s v="DE"/>
    <s v="FR"/>
    <s v="114028"/>
    <s v="114028"/>
    <s v="999999"/>
    <s v="XT414440860TS"/>
    <s v="N"/>
    <s v="Transport"/>
    <s v="N"/>
    <s v="S"/>
    <s v="ZA"/>
    <n v="4.365"/>
    <s v="6C"/>
    <n v="9.69"/>
  </r>
  <r>
    <x v="3"/>
    <s v="2"/>
    <d v="2026-05-21T00:00:00"/>
    <s v="95234"/>
    <s v="21320"/>
    <s v="DE"/>
    <s v="FR"/>
    <s v="114166"/>
    <s v="114166"/>
    <s v="999999"/>
    <s v="XT414442579TS"/>
    <s v="N"/>
    <s v="Transport"/>
    <s v="N"/>
    <s v="S"/>
    <s v="ZA"/>
    <n v="5.544"/>
    <s v="6C"/>
    <n v="10.35"/>
  </r>
  <r>
    <x v="3"/>
    <s v="2"/>
    <d v="2026-05-21T00:00:00"/>
    <s v="95234"/>
    <s v="21320"/>
    <s v="DE"/>
    <s v="FR"/>
    <s v="114166"/>
    <s v="114166"/>
    <s v="999999"/>
    <s v="XT414442579TS"/>
    <s v="N"/>
    <s v="Supplement Etiquette Non Conforme"/>
    <s v="N"/>
    <m/>
    <s v="ZA"/>
    <n v="0"/>
    <s v="6C"/>
    <n v="2"/>
  </r>
  <r>
    <x v="3"/>
    <s v="2"/>
    <d v="2026-05-21T00:00:00"/>
    <s v="91080"/>
    <s v="21320"/>
    <s v="DE"/>
    <s v="FR"/>
    <s v="111320"/>
    <s v="111320"/>
    <s v="999999"/>
    <s v="XT414442843TS"/>
    <s v="N"/>
    <s v="Transport"/>
    <s v="N"/>
    <s v="S"/>
    <s v="ZA"/>
    <n v="0.04"/>
    <s v="6C"/>
    <n v="5.33"/>
  </r>
  <r>
    <x v="3"/>
    <s v="2"/>
    <d v="2026-05-21T00:00:00"/>
    <s v="38442"/>
    <s v="21320"/>
    <s v="DE"/>
    <s v="FR"/>
    <s v="113392"/>
    <s v="113392"/>
    <s v="999999"/>
    <s v="XT414443013TS"/>
    <s v="N"/>
    <s v="Transport"/>
    <s v="N"/>
    <s v="S"/>
    <s v="ZA"/>
    <n v="0.17"/>
    <s v="6C"/>
    <n v="5.33"/>
  </r>
  <r>
    <x v="3"/>
    <s v="2"/>
    <d v="2026-05-21T00:00:00"/>
    <s v="01129"/>
    <s v="21320"/>
    <s v="DE"/>
    <s v="FR"/>
    <s v="113007"/>
    <s v="113007"/>
    <s v="999999"/>
    <s v="XT414443061TS"/>
    <s v="N"/>
    <s v="Transport"/>
    <s v="N"/>
    <s v="S"/>
    <s v="ZA"/>
    <n v="4.365"/>
    <s v="6C"/>
    <n v="9.69"/>
  </r>
  <r>
    <x v="3"/>
    <s v="2"/>
    <d v="2026-05-21T00:00:00"/>
    <s v="382 96"/>
    <s v="21320"/>
    <s v="SE"/>
    <s v="FR"/>
    <s v="110853"/>
    <s v="110853"/>
    <s v="999999"/>
    <s v="XT414443185TS"/>
    <s v="N"/>
    <s v="Transport"/>
    <s v="N"/>
    <s v="S"/>
    <s v="ZA"/>
    <n v="4.532"/>
    <s v="6C"/>
    <n v="14.68"/>
  </r>
  <r>
    <x v="3"/>
    <s v="2"/>
    <d v="2026-05-21T00:00:00"/>
    <s v="06114"/>
    <s v="21320"/>
    <s v="DE"/>
    <s v="FR"/>
    <s v="113108"/>
    <s v="113108"/>
    <s v="999999"/>
    <s v="XT414444654TS"/>
    <s v="N"/>
    <s v="Transport"/>
    <s v="N"/>
    <s v="S"/>
    <s v="ZA"/>
    <n v="3.827"/>
    <s v="6C"/>
    <n v="9.029999999999999"/>
  </r>
  <r>
    <x v="3"/>
    <s v="2"/>
    <d v="2026-05-21T00:00:00"/>
    <s v="79618"/>
    <s v="21320"/>
    <s v="DE"/>
    <s v="FR"/>
    <s v="110587"/>
    <s v="110587"/>
    <s v="999999"/>
    <s v="XT414444711TS"/>
    <s v="N"/>
    <s v="Transport"/>
    <s v="N"/>
    <s v="S"/>
    <s v="ZA"/>
    <n v="9.662000000000001"/>
    <s v="6C"/>
    <n v="12.99"/>
  </r>
  <r>
    <x v="3"/>
    <s v="2"/>
    <d v="2026-05-22T00:00:00"/>
    <s v="81669"/>
    <s v="21320"/>
    <s v="DE"/>
    <s v="FR"/>
    <s v="113205"/>
    <s v="113205"/>
    <s v="999999"/>
    <s v="XT414448801TS"/>
    <s v="N"/>
    <s v="Transport"/>
    <s v="N"/>
    <s v="S"/>
    <s v="ZA"/>
    <n v="4.638"/>
    <s v="6C"/>
    <n v="9.69"/>
  </r>
  <r>
    <x v="3"/>
    <s v="2"/>
    <d v="2026-05-22T00:00:00"/>
    <s v="90766"/>
    <s v="21320"/>
    <s v="DE"/>
    <s v="FR"/>
    <s v="108841"/>
    <s v="108841"/>
    <s v="999999"/>
    <s v="XT414449149TS"/>
    <s v="N"/>
    <s v="Transport"/>
    <s v="N"/>
    <s v="S"/>
    <s v="ZA"/>
    <n v="4.365"/>
    <s v="6C"/>
    <n v="9.69"/>
  </r>
  <r>
    <x v="3"/>
    <s v="2"/>
    <d v="2026-05-22T00:00:00"/>
    <s v="5300"/>
    <s v="21320"/>
    <s v="AT"/>
    <s v="FR"/>
    <s v="110448"/>
    <s v="110448"/>
    <s v="999999"/>
    <s v="XT414449988TS"/>
    <s v="N"/>
    <s v="Transport"/>
    <s v="N"/>
    <s v="S"/>
    <s v="ZA"/>
    <n v="4.57"/>
    <s v="6C"/>
    <n v="13.83"/>
  </r>
  <r>
    <x v="3"/>
    <s v="2"/>
    <d v="2026-05-22T00:00:00"/>
    <s v="15907"/>
    <s v="21320"/>
    <s v="DE"/>
    <s v="FR"/>
    <s v="111186"/>
    <s v="111186"/>
    <s v="999999"/>
    <s v="XT414450093TS"/>
    <s v="N"/>
    <s v="Transport"/>
    <s v="N"/>
    <s v="S"/>
    <s v="ZA"/>
    <n v="7.834"/>
    <s v="6C"/>
    <n v="11.67"/>
  </r>
  <r>
    <x v="3"/>
    <s v="2"/>
    <d v="2026-05-22T00:00:00"/>
    <s v="41169"/>
    <s v="21320"/>
    <s v="DE"/>
    <s v="FR"/>
    <s v="113125"/>
    <s v="113125"/>
    <s v="999999"/>
    <s v="XT414451690TS"/>
    <s v="N"/>
    <s v="Transport"/>
    <s v="N"/>
    <s v="S"/>
    <s v="ZA"/>
    <n v="1.044"/>
    <s v="6C"/>
    <n v="5.88"/>
  </r>
  <r>
    <x v="3"/>
    <s v="2"/>
    <d v="2026-05-22T00:00:00"/>
    <s v="96167"/>
    <s v="21320"/>
    <s v="DE"/>
    <s v="FR"/>
    <s v="113698"/>
    <s v="113698"/>
    <s v="999999"/>
    <s v="XT414451916TS"/>
    <s v="N"/>
    <s v="Transport"/>
    <s v="N"/>
    <s v="S"/>
    <s v="ZA"/>
    <n v="0.9360000000000001"/>
    <s v="6C"/>
    <n v="5.55"/>
  </r>
  <r>
    <x v="3"/>
    <s v="2"/>
    <d v="2026-05-22T00:00:00"/>
    <s v="48147"/>
    <s v="21320"/>
    <s v="DE"/>
    <s v="FR"/>
    <s v="111892"/>
    <s v="111892"/>
    <s v="999999"/>
    <s v="XT414457817TS"/>
    <s v="N"/>
    <s v="Transport"/>
    <s v="N"/>
    <s v="S"/>
    <s v="ZA"/>
    <n v="4.532"/>
    <s v="6C"/>
    <n v="9.69"/>
  </r>
  <r>
    <x v="3"/>
    <s v="2"/>
    <d v="2026-05-22T00:00:00"/>
    <s v="70329"/>
    <s v="21320"/>
    <s v="DE"/>
    <s v="FR"/>
    <s v="113267"/>
    <s v="113267"/>
    <s v="999999"/>
    <s v="XT414458874TS"/>
    <s v="N"/>
    <s v="Transport"/>
    <s v="N"/>
    <s v="S"/>
    <s v="ZA"/>
    <n v="4.506"/>
    <s v="6C"/>
    <n v="9.69"/>
  </r>
  <r>
    <x v="3"/>
    <s v="2"/>
    <d v="2026-05-22T00:00:00"/>
    <s v="53757"/>
    <s v="21320"/>
    <s v="DE"/>
    <s v="FR"/>
    <s v="112458"/>
    <s v="112458"/>
    <s v="999999"/>
    <s v="XT414459129TS"/>
    <s v="N"/>
    <s v="Transport"/>
    <s v="N"/>
    <s v="S"/>
    <s v="ZA"/>
    <n v="4.506"/>
    <s v="6C"/>
    <n v="9.69"/>
  </r>
  <r>
    <x v="3"/>
    <s v="2"/>
    <d v="2026-05-22T00:00:00"/>
    <s v="46117"/>
    <s v="21320"/>
    <s v="DE"/>
    <s v="FR"/>
    <s v="112806"/>
    <s v="112806"/>
    <s v="999999"/>
    <s v="XT414459424TS"/>
    <s v="N"/>
    <s v="Transport"/>
    <s v="N"/>
    <s v="S"/>
    <s v="ZA"/>
    <n v="5.779"/>
    <s v="6C"/>
    <n v="10.35"/>
  </r>
  <r>
    <x v="3"/>
    <s v="2"/>
    <d v="2026-05-22T00:00:00"/>
    <s v="1230"/>
    <s v="21320"/>
    <s v="AT"/>
    <s v="FR"/>
    <s v="109571"/>
    <s v="109571"/>
    <s v="999999"/>
    <s v="XT414460056TS"/>
    <s v="N"/>
    <s v="Transport"/>
    <s v="N"/>
    <s v="S"/>
    <s v="ZA"/>
    <n v="0.544"/>
    <s v="6C"/>
    <n v="9.69"/>
  </r>
  <r>
    <x v="3"/>
    <s v="2"/>
    <d v="2026-05-22T00:00:00"/>
    <s v="8700"/>
    <s v="21320"/>
    <s v="AT"/>
    <s v="FR"/>
    <s v="114035"/>
    <s v="114035"/>
    <s v="999999"/>
    <s v="XT414460317TS"/>
    <s v="N"/>
    <s v="Transport"/>
    <s v="N"/>
    <s v="S"/>
    <s v="ZA"/>
    <n v="6.035"/>
    <s v="6C"/>
    <n v="15.15"/>
  </r>
  <r>
    <x v="3"/>
    <s v="2"/>
    <d v="2026-05-22T00:00:00"/>
    <s v="14800"/>
    <s v="21320"/>
    <s v="ES"/>
    <s v="FR"/>
    <s v="112755"/>
    <s v="112755"/>
    <s v="999999"/>
    <s v="XT414461480TS"/>
    <s v="N"/>
    <s v="Transport"/>
    <s v="N"/>
    <s v="S"/>
    <s v="ZA"/>
    <n v="0.21"/>
    <s v="6C"/>
    <n v="6.4"/>
  </r>
  <r>
    <x v="3"/>
    <s v="2"/>
    <d v="2026-05-22T00:00:00"/>
    <s v="85579"/>
    <s v="21320"/>
    <s v="DE"/>
    <s v="FR"/>
    <s v="106860"/>
    <s v="106860"/>
    <s v="999999"/>
    <s v="XT414462193TS"/>
    <s v="N"/>
    <s v="Transport"/>
    <s v="N"/>
    <s v="S"/>
    <s v="ZA"/>
    <n v="0.7"/>
    <s v="6C"/>
    <n v="5.55"/>
  </r>
  <r>
    <x v="3"/>
    <s v="2"/>
    <d v="2026-05-22T00:00:00"/>
    <s v="65529"/>
    <s v="21320"/>
    <s v="DE"/>
    <s v="FR"/>
    <s v="114124"/>
    <s v="114124"/>
    <s v="999999"/>
    <s v="XT414462397TS"/>
    <s v="N"/>
    <s v="Transport"/>
    <s v="N"/>
    <s v="S"/>
    <s v="ZA"/>
    <n v="0.532"/>
    <s v="6C"/>
    <n v="5.55"/>
  </r>
  <r>
    <x v="3"/>
    <s v="2"/>
    <d v="2026-05-22T00:00:00"/>
    <s v="69250"/>
    <s v="21320"/>
    <s v="DE"/>
    <s v="FR"/>
    <s v="113186"/>
    <s v="113186"/>
    <s v="999999"/>
    <s v="XT414462525TS"/>
    <s v="N"/>
    <s v="Transport"/>
    <s v="N"/>
    <s v="S"/>
    <s v="ZA"/>
    <n v="4.506"/>
    <s v="6C"/>
    <n v="9.69"/>
  </r>
  <r>
    <x v="3"/>
    <s v="2"/>
    <d v="2026-05-22T00:00:00"/>
    <s v="06114"/>
    <s v="21320"/>
    <s v="DE"/>
    <s v="FR"/>
    <s v="113377"/>
    <s v="113377"/>
    <s v="999999"/>
    <s v="XT414463826TS"/>
    <s v="N"/>
    <s v="Transport"/>
    <s v="N"/>
    <s v="S"/>
    <s v="ZA"/>
    <n v="0.14"/>
    <s v="6C"/>
    <n v="5.33"/>
  </r>
  <r>
    <x v="3"/>
    <s v="2"/>
    <d v="2026-05-22T00:00:00"/>
    <s v="38124"/>
    <s v="21320"/>
    <s v="DE"/>
    <s v="FR"/>
    <s v="114178"/>
    <s v="114178"/>
    <s v="999999"/>
    <s v="XT414464375TS"/>
    <s v="N"/>
    <s v="Transport"/>
    <s v="N"/>
    <s v="S"/>
    <s v="ZA"/>
    <n v="0.28"/>
    <s v="6C"/>
    <n v="5.33"/>
  </r>
  <r>
    <x v="3"/>
    <s v="2"/>
    <d v="2026-05-22T00:00:00"/>
    <s v="72074"/>
    <s v="21320"/>
    <s v="DE"/>
    <s v="FR"/>
    <s v="114114"/>
    <s v="114114"/>
    <s v="999999"/>
    <s v="XT414468050TS"/>
    <s v="N"/>
    <s v="Transport"/>
    <s v="N"/>
    <s v="S"/>
    <s v="ZA"/>
    <n v="4.403"/>
    <s v="6C"/>
    <n v="9.69"/>
  </r>
  <r>
    <x v="3"/>
    <s v="2"/>
    <d v="2026-05-22T00:00:00"/>
    <s v="70599"/>
    <s v="21320"/>
    <s v="DE"/>
    <s v="FR"/>
    <s v="112175"/>
    <s v="112175"/>
    <s v="999999"/>
    <s v="XT414468488TS"/>
    <s v="N"/>
    <s v="Transport"/>
    <s v="N"/>
    <s v="S"/>
    <s v="ZA"/>
    <n v="4.532"/>
    <s v="6C"/>
    <n v="9.69"/>
  </r>
  <r>
    <x v="3"/>
    <s v="2"/>
    <d v="2026-05-22T00:00:00"/>
    <s v="21465"/>
    <s v="21320"/>
    <s v="DE"/>
    <s v="FR"/>
    <s v="113077"/>
    <s v="113077"/>
    <s v="999999"/>
    <s v="XT414469280TS"/>
    <s v="N"/>
    <s v="Transport"/>
    <s v="N"/>
    <s v="S"/>
    <s v="ZA"/>
    <n v="6.552"/>
    <s v="6C"/>
    <n v="11.01"/>
  </r>
  <r>
    <x v="3"/>
    <s v="2"/>
    <d v="2026-05-22T00:00:00"/>
    <s v="8061"/>
    <s v="21320"/>
    <s v="AT"/>
    <s v="FR"/>
    <s v="113017"/>
    <s v="113017"/>
    <s v="999999"/>
    <s v="XT414469965TS"/>
    <s v="N"/>
    <s v="Transport"/>
    <s v="N"/>
    <s v="S"/>
    <s v="ZA"/>
    <n v="4.532"/>
    <s v="6C"/>
    <n v="13.83"/>
  </r>
  <r>
    <x v="3"/>
    <s v="2"/>
    <d v="2026-05-22T00:00:00"/>
    <s v="71364"/>
    <s v="21320"/>
    <s v="DE"/>
    <s v="FR"/>
    <s v="112264"/>
    <s v="112264"/>
    <s v="999999"/>
    <s v="XT414472023TS"/>
    <s v="N"/>
    <s v="Transport"/>
    <s v="N"/>
    <s v="S"/>
    <s v="ZA"/>
    <n v="5.904"/>
    <s v="6C"/>
    <n v="10.35"/>
  </r>
  <r>
    <x v="3"/>
    <s v="2"/>
    <d v="2026-05-22T00:00:00"/>
    <s v="40489"/>
    <s v="21320"/>
    <s v="DE"/>
    <s v="FR"/>
    <s v="113154"/>
    <s v="113154"/>
    <s v="999999"/>
    <s v="XT414473465TS"/>
    <s v="N"/>
    <s v="Transport"/>
    <s v="N"/>
    <s v="S"/>
    <s v="ZA"/>
    <n v="0.24"/>
    <s v="6C"/>
    <n v="5.33"/>
  </r>
  <r>
    <x v="3"/>
    <s v="2"/>
    <d v="2026-05-22T00:00:00"/>
    <s v="9781 XT"/>
    <s v="21320"/>
    <s v="NL"/>
    <s v="FR"/>
    <s v="114043"/>
    <s v="114043"/>
    <s v="999999"/>
    <s v="XT414474523TS"/>
    <s v="N"/>
    <s v="Transport"/>
    <s v="N"/>
    <s v="S"/>
    <s v="ZA"/>
    <n v="7.04"/>
    <s v="6C"/>
    <n v="11.67"/>
  </r>
  <r>
    <x v="3"/>
    <s v="2"/>
    <n v="46164"/>
    <s v="55128"/>
    <s v="21320"/>
    <s v="DE"/>
    <s v="FR"/>
    <s v="114188"/>
    <s v="114188"/>
    <s v="999999"/>
    <s v="XT414475841TS"/>
    <s v="N"/>
    <s v="Transport"/>
    <s v="N"/>
    <s v="S"/>
    <s v="ZA"/>
    <n v="1.872"/>
    <s v="6C"/>
    <n v="5.88"/>
  </r>
  <r>
    <x v="3"/>
    <s v="2"/>
    <n v="46164"/>
    <s v="01796"/>
    <s v="21320"/>
    <s v="DE"/>
    <s v="FR"/>
    <s v="113322"/>
    <s v="113322"/>
    <s v="999999"/>
    <s v="XT414476008TS"/>
    <s v="N"/>
    <s v="Transport"/>
    <s v="N"/>
    <s v="S"/>
    <s v="ZA"/>
    <n v="4.506"/>
    <s v="6C"/>
    <n v="9.69"/>
  </r>
  <r>
    <x v="3"/>
    <s v="2"/>
    <n v="46164"/>
    <s v="1410"/>
    <s v="21320"/>
    <s v="BE"/>
    <s v="FR"/>
    <s v="111257"/>
    <s v="111257"/>
    <s v="999999"/>
    <s v="XT414476691TS"/>
    <s v="N"/>
    <s v="Transport"/>
    <s v="N"/>
    <s v="S"/>
    <s v="ZA"/>
    <n v="0.04"/>
    <s v="6C"/>
    <n v="4.84"/>
  </r>
  <r>
    <x v="3"/>
    <s v="2"/>
    <n v="46164"/>
    <s v="70597"/>
    <s v="21320"/>
    <s v="DE"/>
    <s v="FR"/>
    <s v="114506"/>
    <s v="114506"/>
    <s v="999999"/>
    <s v="XT414477873TS"/>
    <s v="N"/>
    <s v="Transport"/>
    <s v="N"/>
    <s v="S"/>
    <s v="ZA"/>
    <n v="0.22"/>
    <s v="6C"/>
    <n v="5.33"/>
  </r>
  <r>
    <x v="3"/>
    <s v="2"/>
    <n v="46165"/>
    <s v="32130"/>
    <s v="21320"/>
    <s v="DE"/>
    <s v="FR"/>
    <s v="113496"/>
    <s v="113496"/>
    <s v="999999"/>
    <s v="XT414482737TS"/>
    <s v="N"/>
    <s v="Transport"/>
    <s v="N"/>
    <s v="S"/>
    <s v="ZA"/>
    <n v="5.994"/>
    <s v="6C"/>
    <n v="10.35"/>
  </r>
  <r>
    <x v="3"/>
    <s v="2"/>
    <n v="46165"/>
    <s v="87439"/>
    <s v="21320"/>
    <s v="DE"/>
    <s v="FR"/>
    <s v="113047"/>
    <s v="113047"/>
    <s v="999999"/>
    <s v="XT414483661TS"/>
    <s v="N"/>
    <s v="Transport"/>
    <s v="N"/>
    <s v="S"/>
    <s v="ZA"/>
    <n v="0.676"/>
    <s v="6C"/>
    <n v="5.55"/>
  </r>
  <r>
    <x v="3"/>
    <s v="2"/>
    <n v="46165"/>
    <s v="2252 BE"/>
    <s v="21320"/>
    <s v="NL"/>
    <s v="FR"/>
    <s v="111498"/>
    <s v="111498"/>
    <s v="999999"/>
    <s v="XT414485177TS"/>
    <s v="N"/>
    <s v="Transport"/>
    <s v="N"/>
    <s v="S"/>
    <s v="ZA"/>
    <n v="5.086"/>
    <s v="6C"/>
    <n v="10.35"/>
  </r>
  <r>
    <x v="3"/>
    <s v="2"/>
    <n v="46165"/>
    <s v="71034"/>
    <s v="21320"/>
    <s v="DE"/>
    <s v="FR"/>
    <s v="109625"/>
    <s v="109625"/>
    <s v="999999"/>
    <s v="XT414485954TS"/>
    <s v="N"/>
    <s v="Transport"/>
    <s v="N"/>
    <s v="S"/>
    <s v="ZA"/>
    <n v="0.483"/>
    <s v="6C"/>
    <n v="5.33"/>
  </r>
  <r>
    <x v="3"/>
    <s v="2"/>
    <n v="46165"/>
    <s v="82131"/>
    <s v="21320"/>
    <s v="DE"/>
    <s v="FR"/>
    <s v="111379"/>
    <s v="111379"/>
    <s v="999999"/>
    <s v="XT414486623TS"/>
    <s v="N"/>
    <s v="Transport"/>
    <s v="N"/>
    <s v="S"/>
    <s v="ZA"/>
    <n v="0.912"/>
    <s v="6C"/>
    <n v="5.55"/>
  </r>
  <r>
    <x v="3"/>
    <s v="2"/>
    <n v="46165"/>
    <s v="74336"/>
    <s v="21320"/>
    <s v="DE"/>
    <s v="FR"/>
    <s v="114422"/>
    <s v="114422"/>
    <s v="999999"/>
    <s v="XT414486645TS"/>
    <s v="N"/>
    <s v="Transport"/>
    <s v="N"/>
    <s v="S"/>
    <s v="ZA"/>
    <n v="1.176"/>
    <s v="6C"/>
    <n v="5.88"/>
  </r>
  <r>
    <x v="3"/>
    <s v="2"/>
    <n v="46165"/>
    <s v="65366"/>
    <s v="21320"/>
    <s v="DE"/>
    <s v="FR"/>
    <s v="112705"/>
    <s v="112705"/>
    <s v="999999"/>
    <s v="XT414487650TS"/>
    <s v="N"/>
    <s v="Transport"/>
    <s v="N"/>
    <s v="S"/>
    <s v="ZA"/>
    <n v="1.591"/>
    <s v="6C"/>
    <n v="5.88"/>
  </r>
  <r>
    <x v="3"/>
    <s v="2"/>
    <n v="46165"/>
    <s v="73431"/>
    <s v="21320"/>
    <s v="DE"/>
    <s v="FR"/>
    <s v="113305"/>
    <s v="113305"/>
    <s v="999999"/>
    <s v="XT414488329TS"/>
    <s v="N"/>
    <s v="Transport"/>
    <s v="N"/>
    <s v="S"/>
    <s v="ZA"/>
    <n v="4.532"/>
    <s v="6C"/>
    <n v="9.69"/>
  </r>
  <r>
    <x v="3"/>
    <s v="2"/>
    <n v="46165"/>
    <s v="94431"/>
    <s v="21320"/>
    <s v="DE"/>
    <s v="FR"/>
    <s v="112389"/>
    <s v="112389"/>
    <s v="999999"/>
    <s v="XT414490061TS"/>
    <s v="N"/>
    <s v="Transport"/>
    <s v="N"/>
    <s v="S"/>
    <s v="ZA"/>
    <n v="0.1"/>
    <s v="6C"/>
    <n v="5.33"/>
  </r>
  <r>
    <x v="3"/>
    <s v="2"/>
    <n v="46165"/>
    <s v="5500"/>
    <s v="21320"/>
    <s v="AT"/>
    <s v="FR"/>
    <s v="113976"/>
    <s v="113976"/>
    <s v="999999"/>
    <s v="XT414490282TS"/>
    <s v="N"/>
    <s v="Transport"/>
    <s v="N"/>
    <s v="S"/>
    <s v="ZA"/>
    <n v="6.256"/>
    <s v="6C"/>
    <n v="15.15"/>
  </r>
  <r>
    <x v="3"/>
    <s v="2"/>
    <n v="46165"/>
    <s v="8362"/>
    <s v="21320"/>
    <s v="DK"/>
    <s v="FR"/>
    <s v="111913"/>
    <s v="111913"/>
    <s v="999999"/>
    <s v="XT414490702TS"/>
    <s v="N"/>
    <s v="Transport"/>
    <s v="N"/>
    <s v="S"/>
    <s v="ZA"/>
    <n v="0.23"/>
    <s v="6C"/>
    <n v="9.470000000000001"/>
  </r>
  <r>
    <x v="3"/>
    <s v="2"/>
    <n v="46165"/>
    <s v="246 57"/>
    <s v="21320"/>
    <s v="SE"/>
    <s v="FR"/>
    <s v="111626"/>
    <s v="111626"/>
    <s v="999999"/>
    <s v="XT414492028TS"/>
    <s v="N"/>
    <s v="Transport"/>
    <s v="N"/>
    <s v="S"/>
    <s v="ZA"/>
    <n v="0.18"/>
    <s v="6C"/>
    <n v="10.32"/>
  </r>
  <r>
    <x v="3"/>
    <s v="2"/>
    <n v="46165"/>
    <s v="80639"/>
    <s v="21320"/>
    <s v="DE"/>
    <s v="FR"/>
    <s v="113121"/>
    <s v="113121"/>
    <s v="999999"/>
    <s v="XT414493108TS"/>
    <s v="N"/>
    <s v="Transport"/>
    <s v="N"/>
    <s v="S"/>
    <s v="ZA"/>
    <n v="0.21"/>
    <s v="6C"/>
    <n v="5.33"/>
  </r>
  <r>
    <x v="3"/>
    <s v="2"/>
    <n v="46165"/>
    <s v="87739"/>
    <s v="21320"/>
    <s v="DE"/>
    <s v="FR"/>
    <s v="113552"/>
    <s v="113552"/>
    <s v="999999"/>
    <s v="XT414493730TS"/>
    <s v="N"/>
    <s v="Transport"/>
    <s v="N"/>
    <s v="S"/>
    <s v="ZA"/>
    <n v="6.261"/>
    <s v="6C"/>
    <n v="11.01"/>
  </r>
  <r>
    <x v="3"/>
    <s v="2"/>
    <n v="46165"/>
    <s v="12059"/>
    <s v="21320"/>
    <s v="DE"/>
    <s v="FR"/>
    <s v="112953"/>
    <s v="112953"/>
    <s v="999999"/>
    <s v="XT414494806TS"/>
    <s v="N"/>
    <s v="Transport"/>
    <s v="N"/>
    <s v="S"/>
    <s v="ZA"/>
    <n v="1.122"/>
    <s v="6C"/>
    <n v="5.88"/>
  </r>
  <r>
    <x v="3"/>
    <s v="2"/>
    <n v="46165"/>
    <s v="33106"/>
    <s v="21320"/>
    <s v="DE"/>
    <s v="FR"/>
    <s v="112660"/>
    <s v="112660"/>
    <s v="999999"/>
    <s v="XT414496740TS"/>
    <s v="N"/>
    <s v="Transport"/>
    <s v="N"/>
    <s v="S"/>
    <s v="ZA"/>
    <n v="4.532"/>
    <s v="6C"/>
    <n v="9.69"/>
  </r>
  <r>
    <x v="3"/>
    <s v="2"/>
    <n v="46166"/>
    <s v="8010"/>
    <s v="21320"/>
    <s v="AT"/>
    <s v="FR"/>
    <s v="111356"/>
    <s v="111356"/>
    <s v="999999"/>
    <s v="XT414498445TS"/>
    <s v="N"/>
    <s v="Transport"/>
    <s v="N"/>
    <s v="S"/>
    <s v="ZA"/>
    <n v="0.825"/>
    <s v="6C"/>
    <n v="9.69"/>
  </r>
  <r>
    <x v="3"/>
    <s v="2"/>
    <n v="46166"/>
    <s v="55122"/>
    <s v="21320"/>
    <s v="DE"/>
    <s v="FR"/>
    <s v="111100"/>
    <s v="111100"/>
    <s v="999999"/>
    <s v="XT414498975TS"/>
    <s v="N"/>
    <s v="Transport"/>
    <s v="N"/>
    <s v="S"/>
    <s v="ZA"/>
    <n v="0.04"/>
    <s v="6C"/>
    <n v="5.33"/>
  </r>
  <r>
    <x v="3"/>
    <s v="2"/>
    <n v="46166"/>
    <s v="25335"/>
    <s v="21320"/>
    <s v="DE"/>
    <s v="FR"/>
    <s v="113365"/>
    <s v="113365"/>
    <s v="999999"/>
    <s v="XT414502198TS"/>
    <s v="N"/>
    <s v="Transport"/>
    <s v="N"/>
    <s v="S"/>
    <s v="ZA"/>
    <n v="4.638"/>
    <s v="6C"/>
    <n v="9.69"/>
  </r>
  <r>
    <x v="3"/>
    <s v="2"/>
    <n v="46166"/>
    <s v="1370"/>
    <s v="21320"/>
    <s v="BE"/>
    <s v="FR"/>
    <s v="113217"/>
    <s v="113217"/>
    <s v="999999"/>
    <s v="XT414503162TS"/>
    <s v="N"/>
    <s v="Transport"/>
    <s v="N"/>
    <s v="S"/>
    <s v="ZA"/>
    <n v="4.678"/>
    <s v="6C"/>
    <n v="9.199999999999999"/>
  </r>
  <r>
    <x v="3"/>
    <s v="2"/>
    <n v="46166"/>
    <s v="27612"/>
    <s v="21320"/>
    <s v="DE"/>
    <s v="FR"/>
    <s v="112033"/>
    <s v="112033"/>
    <s v="999999"/>
    <s v="XT414503692TS"/>
    <s v="N"/>
    <s v="Transport"/>
    <s v="N"/>
    <s v="S"/>
    <s v="ZA"/>
    <n v="4.678"/>
    <s v="6C"/>
    <n v="9.69"/>
  </r>
  <r>
    <x v="3"/>
    <s v="2"/>
    <n v="46166"/>
    <s v="2500"/>
    <s v="21320"/>
    <s v="DK"/>
    <s v="FR"/>
    <s v="111559"/>
    <s v="111559"/>
    <s v="999999"/>
    <s v="XT414504021TS"/>
    <s v="N"/>
    <s v="Transport"/>
    <s v="N"/>
    <s v="S"/>
    <s v="ZA"/>
    <n v="0.2"/>
    <s v="6C"/>
    <n v="9.470000000000001"/>
  </r>
  <r>
    <x v="3"/>
    <s v="2"/>
    <n v="46166"/>
    <s v="14052"/>
    <s v="21320"/>
    <s v="DE"/>
    <s v="FR"/>
    <s v="110937"/>
    <s v="110937"/>
    <s v="999999"/>
    <s v="XT414504123TS"/>
    <s v="N"/>
    <s v="Transport"/>
    <s v="N"/>
    <s v="S"/>
    <s v="ZA"/>
    <n v="0.702"/>
    <s v="6C"/>
    <n v="5.55"/>
  </r>
  <r>
    <x v="3"/>
    <s v="2"/>
    <n v="46166"/>
    <s v="41063"/>
    <s v="21320"/>
    <s v="DE"/>
    <s v="FR"/>
    <s v="112577"/>
    <s v="112577"/>
    <s v="999999"/>
    <s v="XT414504605TS"/>
    <s v="N"/>
    <s v="Transport"/>
    <s v="N"/>
    <s v="S"/>
    <s v="ZA"/>
    <n v="0.21"/>
    <s v="6C"/>
    <n v="5.33"/>
  </r>
  <r>
    <x v="3"/>
    <s v="2"/>
    <n v="46166"/>
    <s v="85551"/>
    <s v="21320"/>
    <s v="DE"/>
    <s v="FR"/>
    <s v="113927"/>
    <s v="113927"/>
    <s v="999999"/>
    <s v="XT414504905TS"/>
    <s v="N"/>
    <s v="Transport"/>
    <s v="N"/>
    <s v="S"/>
    <s v="ZA"/>
    <n v="0.4"/>
    <s v="6C"/>
    <n v="5.33"/>
  </r>
  <r>
    <x v="3"/>
    <s v="2"/>
    <n v="46166"/>
    <s v="54290"/>
    <s v="21320"/>
    <s v="DE"/>
    <s v="FR"/>
    <s v="114512"/>
    <s v="114512"/>
    <s v="999999"/>
    <s v="XT414506075TS"/>
    <s v="N"/>
    <s v="Transport"/>
    <s v="N"/>
    <s v="S"/>
    <s v="ZA"/>
    <n v="4.532"/>
    <s v="6C"/>
    <n v="9.69"/>
  </r>
  <r>
    <x v="3"/>
    <s v="2"/>
    <n v="46166"/>
    <s v="2341 VK"/>
    <s v="21320"/>
    <s v="NL"/>
    <s v="FR"/>
    <s v="113452"/>
    <s v="113452"/>
    <s v="999999"/>
    <s v="XT414506606TS"/>
    <s v="N"/>
    <s v="Transport"/>
    <s v="N"/>
    <s v="S"/>
    <s v="ZA"/>
    <n v="0.672"/>
    <s v="6C"/>
    <n v="5.55"/>
  </r>
  <r>
    <x v="3"/>
    <s v="2"/>
    <n v="46166"/>
    <s v="7325 DA"/>
    <s v="21320"/>
    <s v="NL"/>
    <s v="FR"/>
    <s v="114464"/>
    <s v="114464"/>
    <s v="999999"/>
    <s v="XT414507544TS"/>
    <s v="N"/>
    <s v="Transport"/>
    <s v="N"/>
    <s v="S"/>
    <s v="ZA"/>
    <n v="4.954"/>
    <s v="6C"/>
    <n v="9.69"/>
  </r>
  <r>
    <x v="3"/>
    <s v="2"/>
    <n v="46166"/>
    <s v="2635"/>
    <s v="21320"/>
    <s v="DK"/>
    <s v="FR"/>
    <s v="114093"/>
    <s v="114093"/>
    <s v="999999"/>
    <s v="XT414510455TS"/>
    <s v="N"/>
    <s v="Transport"/>
    <s v="N"/>
    <s v="S"/>
    <s v="ZA"/>
    <n v="0.91"/>
    <s v="6C"/>
    <n v="9.69"/>
  </r>
  <r>
    <x v="3"/>
    <s v="2"/>
    <n v="46166"/>
    <s v="22119"/>
    <s v="21320"/>
    <s v="DE"/>
    <s v="FR"/>
    <s v="111611"/>
    <s v="111611"/>
    <s v="999999"/>
    <s v="XT414510985TS"/>
    <s v="N"/>
    <s v="Transport"/>
    <s v="N"/>
    <s v="S"/>
    <s v="ZA"/>
    <n v="6.12"/>
    <s v="6C"/>
    <n v="11.01"/>
  </r>
  <r>
    <x v="3"/>
    <s v="2"/>
    <n v="46166"/>
    <s v="70195"/>
    <s v="21320"/>
    <s v="DE"/>
    <s v="FR"/>
    <s v="112888"/>
    <s v="112888"/>
    <s v="999999"/>
    <s v="XT414511186TS"/>
    <s v="N"/>
    <s v="Transport"/>
    <s v="N"/>
    <s v="S"/>
    <s v="ZA"/>
    <n v="0.35"/>
    <s v="6C"/>
    <n v="5.33"/>
  </r>
  <r>
    <x v="3"/>
    <s v="2"/>
    <n v="46166"/>
    <s v="48249"/>
    <s v="21320"/>
    <s v="DE"/>
    <s v="FR"/>
    <s v="113337"/>
    <s v="113337"/>
    <s v="999999"/>
    <s v="XT414512558TS"/>
    <s v="N"/>
    <s v="Transport"/>
    <s v="N"/>
    <s v="S"/>
    <s v="ZA"/>
    <n v="7.37"/>
    <s v="6C"/>
    <n v="11.67"/>
  </r>
  <r>
    <x v="3"/>
    <s v="2"/>
    <n v="46166"/>
    <s v="48249"/>
    <s v="21320"/>
    <s v="DE"/>
    <s v="FR"/>
    <s v="113337"/>
    <s v="113337"/>
    <s v="999999"/>
    <s v="XT414512558TS"/>
    <s v="N"/>
    <s v="Supplement Etiquette Non Conforme"/>
    <s v="N"/>
    <m/>
    <s v="ZA"/>
    <n v="0"/>
    <s v="6C"/>
    <n v="2"/>
  </r>
  <r>
    <x v="3"/>
    <s v="2"/>
    <n v="46167"/>
    <s v="91462"/>
    <s v="21320"/>
    <s v="DE"/>
    <s v="FR"/>
    <s v="112788"/>
    <s v="112788"/>
    <s v="999999"/>
    <s v="XT414516095TS"/>
    <s v="N"/>
    <s v="Transport"/>
    <s v="N"/>
    <s v="S"/>
    <s v="ZA"/>
    <n v="4.794"/>
    <s v="6C"/>
    <n v="9.69"/>
  </r>
  <r>
    <x v="3"/>
    <s v="2"/>
    <n v="46167"/>
    <s v="28038"/>
    <s v="21320"/>
    <s v="ES"/>
    <s v="FR"/>
    <s v="113714"/>
    <s v="113714"/>
    <s v="999999"/>
    <s v="XT414517507TS"/>
    <s v="N"/>
    <s v="Transport"/>
    <s v="N"/>
    <s v="S"/>
    <s v="ZA"/>
    <n v="1.382"/>
    <s v="6C"/>
    <n v="6.95"/>
  </r>
  <r>
    <x v="3"/>
    <s v="2"/>
    <n v="46167"/>
    <s v="2880"/>
    <s v="21320"/>
    <s v="BE"/>
    <s v="FR"/>
    <s v="111997"/>
    <s v="111997"/>
    <s v="999999"/>
    <s v="XT414523388TS"/>
    <s v="N"/>
    <s v="Transport"/>
    <s v="N"/>
    <s v="S"/>
    <s v="ZA"/>
    <n v="4.638"/>
    <s v="6C"/>
    <n v="9.199999999999999"/>
  </r>
  <r>
    <x v="3"/>
    <s v="2"/>
    <n v="46167"/>
    <s v="45549"/>
    <s v="21320"/>
    <s v="DE"/>
    <s v="FR"/>
    <s v="114223"/>
    <s v="114223"/>
    <s v="999999"/>
    <s v="XT414525477TS"/>
    <s v="N"/>
    <s v="Transport"/>
    <s v="N"/>
    <s v="S"/>
    <s v="ZA"/>
    <n v="4.403"/>
    <s v="6C"/>
    <n v="9.69"/>
  </r>
  <r>
    <x v="3"/>
    <s v="2"/>
    <n v="46167"/>
    <s v="31390"/>
    <s v="21320"/>
    <s v="ES"/>
    <s v="FR"/>
    <s v="111607"/>
    <s v="111607"/>
    <s v="999999"/>
    <s v="XT414526945TS"/>
    <s v="N"/>
    <s v="Transport"/>
    <s v="N"/>
    <s v="S"/>
    <s v="ZA"/>
    <n v="0.51"/>
    <s v="6C"/>
    <n v="6.62"/>
  </r>
  <r>
    <x v="3"/>
    <s v="2"/>
    <n v="46167"/>
    <s v="63776"/>
    <s v="21320"/>
    <s v="DE"/>
    <s v="FR"/>
    <s v="112277"/>
    <s v="112277"/>
    <s v="999999"/>
    <s v="XT414527787TS"/>
    <s v="N"/>
    <s v="Transport"/>
    <s v="N"/>
    <s v="S"/>
    <s v="ZA"/>
    <n v="5.264"/>
    <s v="6C"/>
    <n v="10.35"/>
  </r>
  <r>
    <x v="3"/>
    <s v="2"/>
    <n v="46167"/>
    <s v="13088"/>
    <s v="21320"/>
    <s v="DE"/>
    <s v="FR"/>
    <s v="113792"/>
    <s v="113792"/>
    <s v="999999"/>
    <s v="XT414527875TS"/>
    <s v="N"/>
    <s v="Transport"/>
    <s v="N"/>
    <s v="S"/>
    <s v="ZA"/>
    <n v="0.951"/>
    <s v="6C"/>
    <n v="5.55"/>
  </r>
  <r>
    <x v="3"/>
    <s v="2"/>
    <n v="46167"/>
    <s v="34355"/>
    <s v="21320"/>
    <s v="DE"/>
    <s v="FR"/>
    <s v="110539"/>
    <s v="110539"/>
    <s v="999999"/>
    <s v="XT414527985TS"/>
    <s v="N"/>
    <s v="Transport"/>
    <s v="N"/>
    <s v="S"/>
    <s v="ZA"/>
    <n v="0.1"/>
    <s v="6C"/>
    <n v="5.33"/>
  </r>
  <r>
    <x v="3"/>
    <s v="2"/>
    <n v="46167"/>
    <s v="59597"/>
    <s v="21320"/>
    <s v="DE"/>
    <s v="FR"/>
    <s v="113597"/>
    <s v="113597"/>
    <s v="999999"/>
    <s v="XT414529403TS"/>
    <s v="N"/>
    <s v="Transport"/>
    <s v="N"/>
    <s v="S"/>
    <s v="ZA"/>
    <n v="0.986"/>
    <s v="6C"/>
    <n v="5.55"/>
  </r>
  <r>
    <x v="3"/>
    <s v="2"/>
    <n v="46167"/>
    <s v="30539"/>
    <s v="21320"/>
    <s v="DE"/>
    <s v="FR"/>
    <s v="113225"/>
    <s v="113225"/>
    <s v="999999"/>
    <s v="XT414531720TS"/>
    <s v="N"/>
    <s v="Transport"/>
    <s v="N"/>
    <s v="S"/>
    <s v="ZA"/>
    <n v="0.05"/>
    <s v="6C"/>
    <n v="5.33"/>
  </r>
  <r>
    <x v="3"/>
    <s v="2"/>
    <n v="46167"/>
    <s v="20249"/>
    <s v="21320"/>
    <s v="DE"/>
    <s v="FR"/>
    <s v="112222"/>
    <s v="112222"/>
    <s v="999999"/>
    <s v="XT414535942TS"/>
    <s v="N"/>
    <s v="Transport"/>
    <s v="N"/>
    <s v="S"/>
    <s v="ZA"/>
    <n v="7.066"/>
    <s v="6C"/>
    <n v="11.67"/>
  </r>
  <r>
    <x v="3"/>
    <s v="2"/>
    <n v="46167"/>
    <s v="77794"/>
    <s v="21320"/>
    <s v="DE"/>
    <s v="FR"/>
    <s v="113636"/>
    <s v="113636"/>
    <s v="999999"/>
    <s v="XT414537064TS"/>
    <s v="N"/>
    <s v="Transport"/>
    <s v="N"/>
    <s v="S"/>
    <s v="ZA"/>
    <n v="4.787"/>
    <s v="6C"/>
    <n v="9.69"/>
  </r>
  <r>
    <x v="3"/>
    <s v="2"/>
    <n v="46167"/>
    <s v="8600"/>
    <s v="21320"/>
    <s v="DK"/>
    <s v="FR"/>
    <s v="110863"/>
    <s v="110863"/>
    <s v="999999"/>
    <s v="XT414537577TS"/>
    <s v="N"/>
    <s v="Transport"/>
    <s v="N"/>
    <s v="S"/>
    <s v="ZA"/>
    <n v="0.62"/>
    <s v="6C"/>
    <n v="9.69"/>
  </r>
  <r>
    <x v="3"/>
    <s v="2"/>
    <n v="46167"/>
    <s v="24354"/>
    <s v="21320"/>
    <s v="DE"/>
    <s v="FR"/>
    <s v="110855"/>
    <s v="110855"/>
    <s v="999999"/>
    <s v="XT414538507TS"/>
    <s v="N"/>
    <s v="Transport"/>
    <s v="N"/>
    <s v="S"/>
    <s v="ZA"/>
    <n v="4.532"/>
    <s v="6C"/>
    <n v="9.69"/>
  </r>
  <r>
    <x v="3"/>
    <s v="2"/>
    <n v="46168"/>
    <s v="03560"/>
    <s v="21320"/>
    <s v="ES"/>
    <s v="FR"/>
    <s v="112843"/>
    <s v="112843"/>
    <s v="999999"/>
    <s v="XT414539799TS"/>
    <s v="N"/>
    <s v="Transport"/>
    <s v="N"/>
    <s v="S"/>
    <s v="ZA"/>
    <n v="0.22"/>
    <s v="6C"/>
    <n v="6.4"/>
  </r>
  <r>
    <x v="3"/>
    <s v="2"/>
    <n v="46168"/>
    <s v="81249"/>
    <s v="21320"/>
    <s v="DE"/>
    <s v="FR"/>
    <s v="112639"/>
    <s v="112639"/>
    <s v="999999"/>
    <s v="XT414545370TS"/>
    <s v="N"/>
    <s v="Transport"/>
    <s v="N"/>
    <s v="S"/>
    <s v="ZA"/>
    <n v="0.34"/>
    <s v="6C"/>
    <n v="5.33"/>
  </r>
  <r>
    <x v="3"/>
    <s v="2"/>
    <n v="46168"/>
    <s v="44789"/>
    <s v="21320"/>
    <s v="DE"/>
    <s v="FR"/>
    <s v="112332"/>
    <s v="112332"/>
    <s v="999999"/>
    <s v="XT414553331TS"/>
    <s v="N"/>
    <s v="Transport"/>
    <s v="N"/>
    <s v="S"/>
    <s v="ZA"/>
    <n v="0.21"/>
    <s v="6C"/>
    <n v="5.33"/>
  </r>
  <r>
    <x v="3"/>
    <s v="2"/>
    <n v="46168"/>
    <s v="2651 LP"/>
    <s v="21320"/>
    <s v="NL"/>
    <s v="FR"/>
    <s v="112675"/>
    <s v="112675"/>
    <s v="999999"/>
    <s v="XT414554014TS"/>
    <s v="N"/>
    <s v="Transport"/>
    <s v="N"/>
    <s v="S"/>
    <s v="ZA"/>
    <n v="5.773"/>
    <s v="6C"/>
    <n v="10.35"/>
  </r>
  <r>
    <x v="3"/>
    <s v="2"/>
    <n v="46168"/>
    <s v="59069"/>
    <s v="21320"/>
    <s v="DE"/>
    <s v="FR"/>
    <s v="114494"/>
    <s v="114494"/>
    <s v="999999"/>
    <s v="XT414556338TS"/>
    <s v="N"/>
    <s v="Transport"/>
    <s v="N"/>
    <s v="S"/>
    <s v="ZA"/>
    <n v="0.622"/>
    <s v="6C"/>
    <n v="5.55"/>
  </r>
  <r>
    <x v="3"/>
    <s v="2"/>
    <n v="46168"/>
    <s v="3370"/>
    <s v="21320"/>
    <s v="DK"/>
    <s v="FR"/>
    <s v="112511"/>
    <s v="112511"/>
    <s v="999999"/>
    <s v="XT414556995TS"/>
    <s v="N"/>
    <s v="Transport"/>
    <s v="N"/>
    <s v="S"/>
    <s v="ZA"/>
    <n v="0.2"/>
    <s v="6C"/>
    <n v="9.470000000000001"/>
  </r>
  <r>
    <x v="3"/>
    <s v="2"/>
    <n v="46168"/>
    <s v="9711"/>
    <s v="21320"/>
    <s v="AT"/>
    <s v="FR"/>
    <s v="111746"/>
    <s v="111746"/>
    <s v="999999"/>
    <s v="XT414557276TS"/>
    <s v="N"/>
    <s v="Transport"/>
    <s v="N"/>
    <s v="S"/>
    <s v="ZA"/>
    <n v="6.048"/>
    <s v="6C"/>
    <n v="15.15"/>
  </r>
  <r>
    <x v="3"/>
    <s v="2"/>
    <n v="46168"/>
    <s v="38102"/>
    <s v="21320"/>
    <s v="DE"/>
    <s v="FR"/>
    <s v="114277"/>
    <s v="114277"/>
    <s v="999999"/>
    <s v="XT414558815TS"/>
    <s v="N"/>
    <s v="Transport"/>
    <s v="N"/>
    <s v="S"/>
    <s v="ZA"/>
    <n v="4.403"/>
    <s v="6C"/>
    <n v="9.69"/>
  </r>
  <r>
    <x v="3"/>
    <s v="2"/>
    <n v="46168"/>
    <s v="5900"/>
    <s v="21320"/>
    <s v="DK"/>
    <s v="FR"/>
    <s v="113642"/>
    <s v="113642"/>
    <s v="999999"/>
    <s v="XT414559609TS"/>
    <s v="N"/>
    <s v="Transport"/>
    <s v="N"/>
    <s v="S"/>
    <s v="ZA"/>
    <n v="1.485"/>
    <s v="6C"/>
    <n v="10.02"/>
  </r>
  <r>
    <x v="3"/>
    <s v="2"/>
    <n v="46168"/>
    <s v="53844"/>
    <s v="21320"/>
    <s v="DE"/>
    <s v="FR"/>
    <s v="113519"/>
    <s v="113519"/>
    <s v="999999"/>
    <s v="XT414563121TS"/>
    <s v="N"/>
    <s v="Transport"/>
    <s v="N"/>
    <s v="S"/>
    <s v="ZA"/>
    <n v="1.306"/>
    <s v="6C"/>
    <n v="5.88"/>
  </r>
  <r>
    <x v="3"/>
    <s v="2"/>
    <n v="46168"/>
    <s v="1012 NG"/>
    <s v="21320"/>
    <s v="NL"/>
    <s v="FR"/>
    <s v="114418"/>
    <s v="114418"/>
    <s v="999999"/>
    <s v="XT414564144TS"/>
    <s v="N"/>
    <s v="Transport"/>
    <s v="N"/>
    <s v="S"/>
    <s v="ZA"/>
    <n v="4.427"/>
    <s v="6C"/>
    <n v="9.69"/>
  </r>
  <r>
    <x v="3"/>
    <s v="2"/>
    <n v="46168"/>
    <s v="81373"/>
    <s v="21320"/>
    <s v="DE"/>
    <s v="FR"/>
    <s v="112601"/>
    <s v="112601"/>
    <s v="999999"/>
    <s v="XT414565564TS"/>
    <s v="N"/>
    <s v="Transport"/>
    <s v="N"/>
    <s v="S"/>
    <s v="ZA"/>
    <n v="4.365"/>
    <s v="6C"/>
    <n v="9.69"/>
  </r>
  <r>
    <x v="3"/>
    <s v="2"/>
    <n v="46168"/>
    <s v="9300"/>
    <s v="21320"/>
    <s v="BE"/>
    <s v="FR"/>
    <s v="114046"/>
    <s v="114046"/>
    <s v="999999"/>
    <s v="XT414566043TS"/>
    <s v="N"/>
    <s v="Transport"/>
    <s v="N"/>
    <s v="S"/>
    <s v="ZA"/>
    <n v="0.8100000000000001"/>
    <s v="6C"/>
    <n v="4.95"/>
  </r>
  <r>
    <x v="3"/>
    <s v="2"/>
    <n v="46168"/>
    <s v="64546"/>
    <s v="21320"/>
    <s v="DE"/>
    <s v="FR"/>
    <s v="113447"/>
    <s v="113447"/>
    <s v="999999"/>
    <s v="XT414566065TS"/>
    <s v="N"/>
    <s v="Transport"/>
    <s v="N"/>
    <s v="S"/>
    <s v="ZA"/>
    <n v="4.532"/>
    <s v="6C"/>
    <n v="9.69"/>
  </r>
  <r>
    <x v="3"/>
    <s v="2"/>
    <n v="46168"/>
    <s v="1110"/>
    <s v="21320"/>
    <s v="AT"/>
    <s v="FR"/>
    <s v="113903"/>
    <s v="113903"/>
    <s v="999999"/>
    <s v="XT414566715TS"/>
    <s v="N"/>
    <s v="Transport"/>
    <s v="N"/>
    <s v="S"/>
    <s v="ZA"/>
    <n v="4.166"/>
    <s v="6C"/>
    <n v="13.83"/>
  </r>
  <r>
    <x v="3"/>
    <s v="2"/>
    <n v="46168"/>
    <s v="28007"/>
    <s v="21320"/>
    <s v="ES"/>
    <s v="FR"/>
    <s v="113371"/>
    <s v="113371"/>
    <s v="999999"/>
    <s v="XT414566834TS"/>
    <s v="N"/>
    <s v="Transport"/>
    <s v="N"/>
    <s v="S"/>
    <s v="ZA"/>
    <n v="0.576"/>
    <s v="6C"/>
    <n v="6.62"/>
  </r>
  <r>
    <x v="3"/>
    <s v="2"/>
    <n v="46168"/>
    <s v="79112"/>
    <s v="21320"/>
    <s v="DE"/>
    <s v="FR"/>
    <s v="112258"/>
    <s v="112258"/>
    <s v="999999"/>
    <s v="XT414567843TS"/>
    <s v="N"/>
    <s v="Transport"/>
    <s v="N"/>
    <s v="S"/>
    <s v="ZA"/>
    <n v="0.874"/>
    <s v="6C"/>
    <n v="5.55"/>
  </r>
  <r>
    <x v="3"/>
    <s v="2"/>
    <n v="46168"/>
    <s v="13125"/>
    <s v="21320"/>
    <s v="DE"/>
    <s v="FR"/>
    <s v="113301"/>
    <s v="113301"/>
    <s v="999999"/>
    <s v="XT414567857TS"/>
    <s v="N"/>
    <s v="Transport"/>
    <s v="N"/>
    <s v="S"/>
    <s v="ZA"/>
    <n v="0.17"/>
    <s v="6C"/>
    <n v="5.33"/>
  </r>
  <r>
    <x v="3"/>
    <s v="2"/>
    <n v="46168"/>
    <s v="61440"/>
    <s v="21320"/>
    <s v="DE"/>
    <s v="FR"/>
    <s v="112889"/>
    <s v="112889"/>
    <s v="999999"/>
    <s v="XT414568747TS"/>
    <s v="N"/>
    <s v="Transport"/>
    <s v="N"/>
    <s v="S"/>
    <s v="ZA"/>
    <n v="0.57"/>
    <s v="6C"/>
    <n v="5.55"/>
  </r>
  <r>
    <x v="3"/>
    <s v="2"/>
    <n v="46168"/>
    <s v="93133"/>
    <s v="21320"/>
    <s v="DE"/>
    <s v="FR"/>
    <s v="114451"/>
    <s v="114451"/>
    <s v="999999"/>
    <s v="XT414569504TS"/>
    <s v="N"/>
    <s v="Transport"/>
    <s v="N"/>
    <s v="S"/>
    <s v="ZA"/>
    <n v="4.266"/>
    <s v="6C"/>
    <n v="9.69"/>
  </r>
  <r>
    <x v="3"/>
    <s v="2"/>
    <n v="46168"/>
    <s v="66620"/>
    <s v="21320"/>
    <s v="DE"/>
    <s v="FR"/>
    <s v="112915"/>
    <s v="112915"/>
    <s v="999999"/>
    <s v="XT414569725TS"/>
    <s v="N"/>
    <s v="Transport"/>
    <s v="N"/>
    <s v="S"/>
    <s v="ZA"/>
    <n v="4.678"/>
    <s v="6C"/>
    <n v="9.69"/>
  </r>
  <r>
    <x v="3"/>
    <s v="2"/>
    <n v="46168"/>
    <s v="93133"/>
    <s v="21320"/>
    <s v="DE"/>
    <s v="FR"/>
    <s v="113376"/>
    <s v="113376"/>
    <s v="999999"/>
    <s v="XT414569742TS"/>
    <s v="N"/>
    <s v="Transport"/>
    <s v="N"/>
    <s v="S"/>
    <s v="ZA"/>
    <n v="0.18"/>
    <s v="6C"/>
    <n v="5.33"/>
  </r>
  <r>
    <x v="3"/>
    <s v="2"/>
    <n v="46168"/>
    <s v="63477"/>
    <s v="21320"/>
    <s v="DE"/>
    <s v="FR"/>
    <s v="113625"/>
    <s v="113625"/>
    <s v="999999"/>
    <s v="XT414569892TS"/>
    <s v="N"/>
    <s v="Transport"/>
    <s v="N"/>
    <s v="S"/>
    <s v="ZA"/>
    <n v="1.21"/>
    <s v="6C"/>
    <n v="5.88"/>
  </r>
  <r>
    <x v="3"/>
    <s v="2"/>
    <n v="46168"/>
    <s v="3452 MK"/>
    <s v="21320"/>
    <s v="NL"/>
    <s v="FR"/>
    <s v="114266"/>
    <s v="114266"/>
    <s v="999999"/>
    <s v="XT414572361TS"/>
    <s v="N"/>
    <s v="Transport"/>
    <s v="N"/>
    <s v="S"/>
    <s v="ZA"/>
    <n v="5.114"/>
    <s v="6C"/>
    <n v="10.35"/>
  </r>
  <r>
    <x v="3"/>
    <s v="2"/>
    <n v="46168"/>
    <s v="65779"/>
    <s v="21320"/>
    <s v="DE"/>
    <s v="FR"/>
    <s v="112658"/>
    <s v="112658"/>
    <s v="999999"/>
    <s v="XT414572534TS"/>
    <s v="N"/>
    <s v="Transport"/>
    <s v="N"/>
    <s v="S"/>
    <s v="ZA"/>
    <n v="5.848"/>
    <s v="6C"/>
    <n v="10.35"/>
  </r>
  <r>
    <x v="3"/>
    <s v="2"/>
    <n v="46168"/>
    <s v="70378"/>
    <s v="21320"/>
    <s v="DE"/>
    <s v="FR"/>
    <s v="113991"/>
    <s v="113991"/>
    <s v="999999"/>
    <s v="XT414573866TS"/>
    <s v="N"/>
    <s v="Transport"/>
    <s v="N"/>
    <s v="S"/>
    <s v="ZA"/>
    <n v="0.13"/>
    <s v="6C"/>
    <n v="5.33"/>
  </r>
  <r>
    <x v="3"/>
    <s v="2"/>
    <n v="46169"/>
    <s v="40239"/>
    <s v="21320"/>
    <s v="DE"/>
    <s v="FR"/>
    <s v="112454"/>
    <s v="112454"/>
    <s v="999999"/>
    <s v="XT414575592TS"/>
    <s v="N"/>
    <s v="Transport"/>
    <s v="N"/>
    <s v="S"/>
    <s v="ZA"/>
    <n v="0.4"/>
    <s v="6C"/>
    <n v="5.33"/>
  </r>
  <r>
    <x v="3"/>
    <s v="2"/>
    <n v="46169"/>
    <s v="80335"/>
    <s v="21320"/>
    <s v="DE"/>
    <s v="FR"/>
    <s v="112941"/>
    <s v="112941"/>
    <s v="999999"/>
    <s v="XT414577939TS"/>
    <s v="N"/>
    <s v="Transport"/>
    <s v="N"/>
    <s v="S"/>
    <s v="ZA"/>
    <n v="0.24"/>
    <s v="6C"/>
    <n v="5.33"/>
  </r>
  <r>
    <x v="3"/>
    <s v="2"/>
    <n v="46169"/>
    <s v="47012"/>
    <s v="21320"/>
    <s v="ES"/>
    <s v="FR"/>
    <s v="110735"/>
    <s v="110735"/>
    <s v="999999"/>
    <s v="XT414578276TS"/>
    <s v="N"/>
    <s v="Transport"/>
    <s v="N"/>
    <s v="S"/>
    <s v="ZA"/>
    <n v="1.67"/>
    <s v="6C"/>
    <n v="6.95"/>
  </r>
  <r>
    <x v="3"/>
    <s v="2"/>
    <n v="46169"/>
    <s v="85445"/>
    <s v="21320"/>
    <s v="DE"/>
    <s v="FR"/>
    <s v="111060"/>
    <s v="111060"/>
    <s v="999999"/>
    <s v="XT414582845TS"/>
    <s v="N"/>
    <s v="Transport"/>
    <s v="N"/>
    <s v="S"/>
    <s v="ZA"/>
    <n v="0.4"/>
    <s v="6C"/>
    <n v="5.33"/>
  </r>
  <r>
    <x v="3"/>
    <s v="2"/>
    <n v="46169"/>
    <s v="65185"/>
    <s v="21320"/>
    <s v="DE"/>
    <s v="FR"/>
    <s v="112223"/>
    <s v="112223"/>
    <s v="999999"/>
    <s v="XT414583191TS"/>
    <s v="N"/>
    <s v="Transport"/>
    <s v="N"/>
    <s v="S"/>
    <s v="ZA"/>
    <n v="1.05"/>
    <s v="6C"/>
    <n v="5.88"/>
  </r>
  <r>
    <x v="3"/>
    <s v="2"/>
    <n v="46169"/>
    <s v="13500"/>
    <s v="21320"/>
    <s v="ES"/>
    <s v="FR"/>
    <s v="113624"/>
    <s v="113624"/>
    <s v="999999"/>
    <s v="XT414583506TS"/>
    <s v="N"/>
    <s v="Transport"/>
    <s v="N"/>
    <s v="S"/>
    <s v="ZA"/>
    <n v="0.08"/>
    <s v="6C"/>
    <n v="6.4"/>
  </r>
  <r>
    <x v="3"/>
    <s v="2"/>
    <n v="46169"/>
    <s v="3010"/>
    <s v="21320"/>
    <s v="BE"/>
    <s v="FR"/>
    <s v="114693"/>
    <s v="114693"/>
    <s v="999999"/>
    <s v="XT414583656TS"/>
    <s v="N"/>
    <s v="Transport"/>
    <s v="N"/>
    <s v="S"/>
    <s v="ZA"/>
    <n v="0.29"/>
    <s v="6C"/>
    <n v="4.84"/>
  </r>
  <r>
    <x v="3"/>
    <s v="2"/>
    <n v="46169"/>
    <s v="91080"/>
    <s v="21320"/>
    <s v="DE"/>
    <s v="FR"/>
    <s v="112632"/>
    <s v="112632"/>
    <s v="999999"/>
    <s v="XT414584665TS"/>
    <s v="N"/>
    <s v="Transport"/>
    <s v="N"/>
    <s v="S"/>
    <s v="ZA"/>
    <n v="0.21"/>
    <s v="6C"/>
    <n v="5.33"/>
  </r>
  <r>
    <x v="3"/>
    <s v="2"/>
    <n v="46169"/>
    <s v="82319"/>
    <s v="21320"/>
    <s v="DE"/>
    <s v="FR"/>
    <s v="113038"/>
    <s v="113038"/>
    <s v="999999"/>
    <s v="XT414586811TS"/>
    <s v="N"/>
    <s v="Transport"/>
    <s v="N"/>
    <s v="S"/>
    <s v="ZA"/>
    <n v="4.532"/>
    <s v="6C"/>
    <n v="9.69"/>
  </r>
  <r>
    <x v="3"/>
    <s v="2"/>
    <n v="46169"/>
    <s v="71729"/>
    <s v="21320"/>
    <s v="DE"/>
    <s v="FR"/>
    <s v="112865"/>
    <s v="112865"/>
    <s v="999999"/>
    <s v="XT414587715TS"/>
    <s v="N"/>
    <s v="Transport"/>
    <s v="N"/>
    <s v="S"/>
    <s v="ZA"/>
    <n v="0.17"/>
    <s v="6C"/>
    <n v="5.33"/>
  </r>
  <r>
    <x v="3"/>
    <s v="2"/>
    <n v="46169"/>
    <s v="61440"/>
    <s v="21320"/>
    <s v="DE"/>
    <s v="FR"/>
    <s v="114731"/>
    <s v="114731"/>
    <s v="999999"/>
    <s v="XT414589398TS"/>
    <s v="N"/>
    <s v="Transport"/>
    <s v="N"/>
    <s v="S"/>
    <s v="ZA"/>
    <n v="0.07000000000000001"/>
    <s v="6C"/>
    <n v="5.33"/>
  </r>
  <r>
    <x v="3"/>
    <s v="2"/>
    <n v="46169"/>
    <s v="90427"/>
    <s v="21320"/>
    <s v="DE"/>
    <s v="FR"/>
    <s v="112449"/>
    <s v="112449"/>
    <s v="999999"/>
    <s v="XT414590705TS"/>
    <s v="N"/>
    <s v="Transport"/>
    <s v="N"/>
    <s v="S"/>
    <s v="ZA"/>
    <n v="5.658"/>
    <s v="6C"/>
    <n v="10.35"/>
  </r>
  <r>
    <x v="3"/>
    <s v="2"/>
    <n v="46169"/>
    <s v="2273 XZ"/>
    <s v="21320"/>
    <s v="NL"/>
    <s v="FR"/>
    <s v="114772"/>
    <s v="114772"/>
    <s v="999999"/>
    <s v="XT414593004TS"/>
    <s v="N"/>
    <s v="Transport"/>
    <s v="N"/>
    <s v="S"/>
    <s v="ZA"/>
    <n v="0.1"/>
    <s v="6C"/>
    <n v="5.33"/>
  </r>
  <r>
    <x v="3"/>
    <s v="2"/>
    <n v="46169"/>
    <s v="93133"/>
    <s v="21320"/>
    <s v="DE"/>
    <s v="FR"/>
    <s v="114451"/>
    <s v="114451"/>
    <s v="999999"/>
    <s v="XT414594676TS"/>
    <s v="N"/>
    <s v="Transport"/>
    <s v="N"/>
    <s v="S"/>
    <s v="ZA"/>
    <n v="0.19"/>
    <s v="6C"/>
    <n v="5.33"/>
  </r>
  <r>
    <x v="3"/>
    <s v="2"/>
    <n v="46169"/>
    <s v="39638"/>
    <s v="21320"/>
    <s v="DE"/>
    <s v="FR"/>
    <s v="114113"/>
    <s v="114113"/>
    <s v="999999"/>
    <s v="XT414596717TS"/>
    <s v="N"/>
    <s v="Transport"/>
    <s v="N"/>
    <s v="S"/>
    <s v="ZA"/>
    <n v="0.22"/>
    <s v="6C"/>
    <n v="5.33"/>
  </r>
  <r>
    <x v="3"/>
    <s v="2"/>
    <n v="46169"/>
    <s v="65199"/>
    <s v="21320"/>
    <s v="DE"/>
    <s v="FR"/>
    <s v="114829"/>
    <s v="114829"/>
    <s v="999999"/>
    <s v="XT414600836TS"/>
    <s v="N"/>
    <s v="Transport"/>
    <s v="N"/>
    <s v="S"/>
    <s v="ZA"/>
    <n v="4.678"/>
    <s v="6C"/>
    <n v="9.69"/>
  </r>
  <r>
    <x v="3"/>
    <s v="2"/>
    <n v="46169"/>
    <s v="74376"/>
    <s v="21320"/>
    <s v="DE"/>
    <s v="FR"/>
    <s v="110694"/>
    <s v="110694"/>
    <s v="999999"/>
    <s v="XT414600867TS"/>
    <s v="N"/>
    <s v="Transport"/>
    <s v="N"/>
    <s v="S"/>
    <s v="ZA"/>
    <n v="0.09"/>
    <s v="6C"/>
    <n v="5.33"/>
  </r>
  <r>
    <x v="3"/>
    <s v="2"/>
    <n v="46169"/>
    <s v="50259"/>
    <s v="21320"/>
    <s v="DE"/>
    <s v="FR"/>
    <s v="108252"/>
    <s v="108252"/>
    <s v="999999"/>
    <s v="XT414601160TS"/>
    <s v="N"/>
    <s v="Transport"/>
    <s v="N"/>
    <s v="S"/>
    <s v="ZA"/>
    <n v="0.5"/>
    <s v="6C"/>
    <n v="5.33"/>
  </r>
  <r>
    <x v="3"/>
    <s v="2"/>
    <n v="46169"/>
    <s v="12683"/>
    <s v="21320"/>
    <s v="DE"/>
    <s v="FR"/>
    <s v="114338"/>
    <s v="114338"/>
    <s v="999999"/>
    <s v="XT414601553TS"/>
    <s v="N"/>
    <s v="Transport"/>
    <s v="N"/>
    <s v="S"/>
    <s v="ZA"/>
    <n v="4.365"/>
    <s v="6C"/>
    <n v="9.69"/>
  </r>
  <r>
    <x v="3"/>
    <s v="2"/>
    <n v="46169"/>
    <s v="86663"/>
    <s v="21320"/>
    <s v="DE"/>
    <s v="FR"/>
    <s v="114915"/>
    <s v="114915"/>
    <s v="999999"/>
    <s v="XT414602179TS"/>
    <s v="N"/>
    <s v="Transport"/>
    <s v="N"/>
    <s v="S"/>
    <s v="ZA"/>
    <n v="0.67"/>
    <s v="6C"/>
    <n v="5.55"/>
  </r>
  <r>
    <x v="3"/>
    <s v="2"/>
    <n v="46169"/>
    <s v="167 33"/>
    <s v="21320"/>
    <s v="SE"/>
    <s v="FR"/>
    <s v="110620"/>
    <s v="110620"/>
    <s v="999999"/>
    <s v="XT414603948TS"/>
    <s v="N"/>
    <s v="Transport"/>
    <s v="N"/>
    <s v="S"/>
    <s v="ZA"/>
    <n v="4.532"/>
    <s v="6C"/>
    <n v="14.68"/>
  </r>
  <r>
    <x v="3"/>
    <s v="2"/>
    <n v="46169"/>
    <s v="167 33"/>
    <s v="21320"/>
    <s v="SE"/>
    <s v="FR"/>
    <s v="111640"/>
    <s v="111640"/>
    <s v="999999"/>
    <s v="XT414603996TS"/>
    <s v="N"/>
    <s v="Transport"/>
    <s v="N"/>
    <s v="S"/>
    <s v="ZA"/>
    <n v="4.532"/>
    <s v="6C"/>
    <n v="14.68"/>
  </r>
  <r>
    <x v="3"/>
    <s v="2"/>
    <n v="46169"/>
    <s v="86929"/>
    <s v="21320"/>
    <s v="DE"/>
    <s v="FR"/>
    <s v="114799"/>
    <s v="114799"/>
    <s v="999999"/>
    <s v="XT414606462TS"/>
    <s v="N"/>
    <s v="Transport"/>
    <s v="N"/>
    <s v="S"/>
    <s v="ZA"/>
    <n v="0.21"/>
    <s v="6C"/>
    <n v="5.33"/>
  </r>
  <r>
    <x v="3"/>
    <s v="2"/>
    <n v="46169"/>
    <s v="34117"/>
    <s v="21320"/>
    <s v="DE"/>
    <s v="FR"/>
    <s v="113918"/>
    <s v="113918"/>
    <s v="999999"/>
    <s v="XT414606935TS"/>
    <s v="N"/>
    <s v="Transport"/>
    <s v="N"/>
    <s v="S"/>
    <s v="ZA"/>
    <n v="1.79"/>
    <s v="6C"/>
    <n v="5.88"/>
  </r>
  <r>
    <x v="3"/>
    <s v="2"/>
    <n v="46169"/>
    <s v="1086 XT"/>
    <s v="21320"/>
    <s v="NL"/>
    <s v="FR"/>
    <s v="111798"/>
    <s v="111798"/>
    <s v="999999"/>
    <s v="XT414606961TS"/>
    <s v="N"/>
    <s v="Transport"/>
    <s v="N"/>
    <s v="S"/>
    <s v="ZA"/>
    <n v="4.678"/>
    <s v="6C"/>
    <n v="9.69"/>
  </r>
  <r>
    <x v="3"/>
    <s v="2"/>
    <n v="46170"/>
    <s v="60438"/>
    <s v="21320"/>
    <s v="DE"/>
    <s v="FR"/>
    <s v="112289"/>
    <s v="112289"/>
    <s v="999999"/>
    <s v="XT414609424TS"/>
    <s v="N"/>
    <s v="Transport"/>
    <s v="N"/>
    <s v="S"/>
    <s v="ZA"/>
    <n v="0.28"/>
    <s v="6C"/>
    <n v="5.33"/>
  </r>
  <r>
    <x v="3"/>
    <s v="2"/>
    <n v="46170"/>
    <s v="7422 NS"/>
    <s v="21320"/>
    <s v="NL"/>
    <s v="FR"/>
    <s v="113604"/>
    <s v="113604"/>
    <s v="999999"/>
    <s v="XT414611723TS"/>
    <s v="N"/>
    <s v="Transport"/>
    <s v="N"/>
    <s v="S"/>
    <s v="ZA"/>
    <n v="0.35"/>
    <s v="6C"/>
    <n v="5.33"/>
  </r>
  <r>
    <x v="3"/>
    <s v="2"/>
    <n v="46170"/>
    <s v="47799"/>
    <s v="21320"/>
    <s v="DE"/>
    <s v="FR"/>
    <s v="114362"/>
    <s v="114362"/>
    <s v="999999"/>
    <s v="XT414615963TS"/>
    <s v="N"/>
    <s v="Transport"/>
    <s v="N"/>
    <s v="S"/>
    <s v="ZA"/>
    <n v="0.22"/>
    <s v="6C"/>
    <n v="5.33"/>
  </r>
  <r>
    <x v="3"/>
    <s v="2"/>
    <n v="46170"/>
    <s v="28290"/>
    <s v="21320"/>
    <s v="ES"/>
    <s v="FR"/>
    <s v="110582"/>
    <s v="110582"/>
    <s v="999999"/>
    <s v="XT414616938TS"/>
    <s v="N"/>
    <s v="Transport"/>
    <s v="N"/>
    <s v="S"/>
    <s v="ZA"/>
    <n v="0.05"/>
    <s v="6C"/>
    <n v="6.4"/>
  </r>
  <r>
    <x v="3"/>
    <s v="2"/>
    <n v="46170"/>
    <s v="5688 JT"/>
    <s v="21320"/>
    <s v="NL"/>
    <s v="FR"/>
    <s v="114535"/>
    <s v="114535"/>
    <s v="999999"/>
    <s v="XT414617195TS"/>
    <s v="N"/>
    <s v="Transport"/>
    <s v="N"/>
    <s v="S"/>
    <s v="ZA"/>
    <n v="1.775"/>
    <s v="6C"/>
    <n v="5.88"/>
  </r>
  <r>
    <x v="3"/>
    <s v="2"/>
    <n v="46170"/>
    <s v="63579"/>
    <s v="21320"/>
    <s v="DE"/>
    <s v="FR"/>
    <s v="110290"/>
    <s v="110290"/>
    <s v="999999"/>
    <s v="XT414619497TS"/>
    <s v="N"/>
    <s v="Transport"/>
    <s v="N"/>
    <s v="S"/>
    <s v="ZA"/>
    <n v="0.04"/>
    <s v="6C"/>
    <n v="5.33"/>
  </r>
  <r>
    <x v="3"/>
    <s v="2"/>
    <n v="46170"/>
    <s v="87569"/>
    <s v="21320"/>
    <s v="DE"/>
    <s v="FR"/>
    <s v="114768"/>
    <s v="114768"/>
    <s v="999999"/>
    <s v="XT414620124TS"/>
    <s v="N"/>
    <s v="Transport"/>
    <s v="N"/>
    <s v="S"/>
    <s v="ZA"/>
    <n v="0.14"/>
    <s v="6C"/>
    <n v="5.33"/>
  </r>
  <r>
    <x v="3"/>
    <s v="2"/>
    <n v="46170"/>
    <s v="4040"/>
    <s v="21320"/>
    <s v="AT"/>
    <s v="FR"/>
    <s v="109619"/>
    <s v="109619"/>
    <s v="999999"/>
    <s v="XT414620402TS"/>
    <s v="N"/>
    <s v="Transport"/>
    <s v="N"/>
    <s v="S"/>
    <s v="ZA"/>
    <n v="0.1"/>
    <s v="6C"/>
    <n v="9.470000000000001"/>
  </r>
  <r>
    <x v="3"/>
    <s v="2"/>
    <n v="46170"/>
    <s v="72074"/>
    <s v="21320"/>
    <s v="DE"/>
    <s v="FR"/>
    <s v="114774"/>
    <s v="114774"/>
    <s v="999999"/>
    <s v="XT414620875TS"/>
    <s v="N"/>
    <s v="Transport"/>
    <s v="N"/>
    <s v="S"/>
    <s v="ZA"/>
    <n v="4.532"/>
    <s v="6C"/>
    <n v="9.69"/>
  </r>
  <r>
    <x v="3"/>
    <s v="2"/>
    <n v="46170"/>
    <s v="87569"/>
    <s v="21320"/>
    <s v="DE"/>
    <s v="FR"/>
    <s v="114768"/>
    <s v="114768"/>
    <s v="999999"/>
    <s v="XT414622244TS"/>
    <s v="N"/>
    <s v="Transport"/>
    <s v="N"/>
    <s v="S"/>
    <s v="ZA"/>
    <n v="0.14"/>
    <s v="6C"/>
    <n v="5.33"/>
  </r>
  <r>
    <x v="3"/>
    <s v="2"/>
    <n v="46170"/>
    <s v="80802"/>
    <s v="21320"/>
    <s v="DE"/>
    <s v="FR"/>
    <s v="112810"/>
    <s v="112810"/>
    <s v="999999"/>
    <s v="XT414622301TS"/>
    <s v="N"/>
    <s v="Transport"/>
    <s v="N"/>
    <s v="S"/>
    <s v="ZA"/>
    <n v="0.03"/>
    <s v="6C"/>
    <n v="5.33"/>
  </r>
  <r>
    <x v="3"/>
    <s v="2"/>
    <n v="46170"/>
    <s v="8361"/>
    <s v="21320"/>
    <s v="DK"/>
    <s v="FR"/>
    <s v="107565"/>
    <s v="107565"/>
    <s v="999999"/>
    <s v="XT414622536TS"/>
    <s v="N"/>
    <s v="Transport"/>
    <s v="N"/>
    <s v="S"/>
    <s v="ZA"/>
    <n v="0.21"/>
    <s v="6C"/>
    <n v="9.470000000000001"/>
  </r>
  <r>
    <x v="3"/>
    <s v="2"/>
    <n v="46170"/>
    <s v="4020"/>
    <s v="21320"/>
    <s v="AT"/>
    <s v="FR"/>
    <s v="111817"/>
    <s v="111817"/>
    <s v="999999"/>
    <s v="XT414623117TS"/>
    <s v="N"/>
    <s v="Transport"/>
    <s v="N"/>
    <s v="S"/>
    <s v="ZA"/>
    <n v="3.72"/>
    <s v="6C"/>
    <n v="13.17"/>
  </r>
  <r>
    <x v="3"/>
    <s v="2"/>
    <n v="46170"/>
    <s v="77880"/>
    <s v="21320"/>
    <s v="DE"/>
    <s v="FR"/>
    <s v="113960"/>
    <s v="113960"/>
    <s v="999999"/>
    <s v="XT414623474TS"/>
    <s v="N"/>
    <s v="Transport"/>
    <s v="N"/>
    <s v="S"/>
    <s v="ZA"/>
    <n v="0.13"/>
    <s v="6C"/>
    <n v="5.33"/>
  </r>
  <r>
    <x v="3"/>
    <s v="2"/>
    <n v="46170"/>
    <s v="15898"/>
    <s v="21320"/>
    <s v="ES"/>
    <s v="FR"/>
    <s v="112524"/>
    <s v="112524"/>
    <s v="999999"/>
    <s v="XT414623810TS"/>
    <s v="N"/>
    <s v="Transport"/>
    <s v="N"/>
    <s v="S"/>
    <s v="ZA"/>
    <n v="0.32"/>
    <s v="6C"/>
    <n v="6.4"/>
  </r>
  <r>
    <x v="3"/>
    <s v="2"/>
    <n v="46170"/>
    <s v="50997"/>
    <s v="21320"/>
    <s v="DE"/>
    <s v="FR"/>
    <s v="116343"/>
    <s v="116343"/>
    <s v="999999"/>
    <s v="XT414624041TS"/>
    <s v="N"/>
    <s v="Transport"/>
    <s v="N"/>
    <s v="S"/>
    <s v="ZA"/>
    <n v="0.73"/>
    <s v="6C"/>
    <n v="5.55"/>
  </r>
  <r>
    <x v="3"/>
    <s v="2"/>
    <n v="46170"/>
    <s v="91275"/>
    <s v="21320"/>
    <s v="DE"/>
    <s v="FR"/>
    <s v="113767"/>
    <s v="113767"/>
    <s v="999999"/>
    <s v="XT414624832TS"/>
    <s v="N"/>
    <s v="Transport"/>
    <s v="N"/>
    <s v="S"/>
    <s v="ZA"/>
    <n v="0.32"/>
    <s v="6C"/>
    <n v="5.33"/>
  </r>
  <r>
    <x v="3"/>
    <s v="2"/>
    <n v="46170"/>
    <s v="1230"/>
    <s v="21320"/>
    <s v="AT"/>
    <s v="FR"/>
    <s v="114312"/>
    <s v="114312"/>
    <s v="999999"/>
    <s v="XT414625444TS"/>
    <s v="N"/>
    <s v="Transport"/>
    <s v="N"/>
    <s v="S"/>
    <s v="ZA"/>
    <n v="0.12"/>
    <s v="6C"/>
    <n v="9.470000000000001"/>
  </r>
  <r>
    <x v="3"/>
    <s v="2"/>
    <n v="46170"/>
    <s v="93059"/>
    <s v="21320"/>
    <s v="DE"/>
    <s v="FR"/>
    <s v="115080"/>
    <s v="115080"/>
    <s v="999999"/>
    <s v="XT414625719TS"/>
    <s v="N"/>
    <s v="Transport"/>
    <s v="N"/>
    <s v="S"/>
    <s v="ZA"/>
    <n v="0.18"/>
    <s v="6C"/>
    <n v="5.33"/>
  </r>
  <r>
    <x v="3"/>
    <s v="2"/>
    <n v="46170"/>
    <s v="24790"/>
    <s v="21320"/>
    <s v="DE"/>
    <s v="FR"/>
    <s v="114260"/>
    <s v="114260"/>
    <s v="999999"/>
    <s v="XT414625753TS"/>
    <s v="N"/>
    <s v="Transport"/>
    <s v="N"/>
    <s v="S"/>
    <s v="ZA"/>
    <n v="0.17"/>
    <s v="6C"/>
    <n v="5.33"/>
  </r>
  <r>
    <x v="3"/>
    <s v="2"/>
    <n v="46170"/>
    <s v="61381"/>
    <s v="21320"/>
    <s v="DE"/>
    <s v="FR"/>
    <s v="115465"/>
    <s v="115465"/>
    <s v="999999"/>
    <s v="XT414626135TS"/>
    <s v="N"/>
    <s v="Transport"/>
    <s v="N"/>
    <s v="S"/>
    <s v="ZA"/>
    <n v="4.266"/>
    <s v="6C"/>
    <n v="9.69"/>
  </r>
  <r>
    <x v="3"/>
    <s v="2"/>
    <n v="46170"/>
    <s v="6020"/>
    <s v="21320"/>
    <s v="AT"/>
    <s v="FR"/>
    <s v="117140"/>
    <s v="117140"/>
    <s v="999999"/>
    <s v="XT414629738TS"/>
    <s v="N"/>
    <s v="Transport"/>
    <s v="N"/>
    <s v="S"/>
    <s v="ZA"/>
    <n v="0.29"/>
    <s v="6C"/>
    <n v="9.470000000000001"/>
  </r>
  <r>
    <x v="3"/>
    <s v="2"/>
    <n v="46170"/>
    <s v="3090"/>
    <s v="21320"/>
    <s v="BE"/>
    <s v="FR"/>
    <s v="117311"/>
    <s v="117311"/>
    <s v="999999"/>
    <s v="XT414633595TS"/>
    <s v="N"/>
    <s v="Transport"/>
    <s v="N"/>
    <s v="S"/>
    <s v="ZA"/>
    <n v="4.532"/>
    <s v="6C"/>
    <n v="9.199999999999999"/>
  </r>
  <r>
    <x v="3"/>
    <s v="2"/>
    <n v="46170"/>
    <s v="3480"/>
    <s v="21320"/>
    <s v="DK"/>
    <s v="FR"/>
    <s v="114335"/>
    <s v="114335"/>
    <s v="999999"/>
    <s v="XT414634300TS"/>
    <s v="N"/>
    <s v="Transport"/>
    <s v="N"/>
    <s v="S"/>
    <s v="ZA"/>
    <n v="0.03"/>
    <s v="6C"/>
    <n v="9.470000000000001"/>
  </r>
  <r>
    <x v="3"/>
    <s v="2"/>
    <n v="46170"/>
    <s v="6108"/>
    <s v="21320"/>
    <s v="AT"/>
    <s v="FR"/>
    <s v="116585"/>
    <s v="116585"/>
    <s v="999999"/>
    <s v="XT414634830TS"/>
    <s v="N"/>
    <s v="Transport"/>
    <s v="N"/>
    <s v="S"/>
    <s v="ZA"/>
    <n v="0.13"/>
    <s v="6C"/>
    <n v="9.470000000000001"/>
  </r>
  <r>
    <x v="3"/>
    <s v="2"/>
    <n v="46170"/>
    <s v="86415"/>
    <s v="21320"/>
    <s v="DE"/>
    <s v="FR"/>
    <s v="115815"/>
    <s v="115815"/>
    <s v="999999"/>
    <s v="XT414636053TS"/>
    <s v="N"/>
    <s v="Transport"/>
    <s v="N"/>
    <s v="S"/>
    <s v="ZA"/>
    <n v="0.53"/>
    <s v="6C"/>
    <n v="5.55"/>
  </r>
  <r>
    <x v="3"/>
    <s v="2"/>
    <n v="46170"/>
    <s v="56637"/>
    <s v="21320"/>
    <s v="DE"/>
    <s v="FR"/>
    <s v="116411"/>
    <s v="116411"/>
    <s v="999999"/>
    <s v="XT414636420TS"/>
    <s v="N"/>
    <s v="Transport"/>
    <s v="N"/>
    <s v="S"/>
    <s v="ZA"/>
    <n v="0.23"/>
    <s v="6C"/>
    <n v="5.33"/>
  </r>
  <r>
    <x v="3"/>
    <s v="2"/>
    <n v="46170"/>
    <s v="9300"/>
    <s v="21320"/>
    <s v="AT"/>
    <s v="FR"/>
    <s v="117327"/>
    <s v="117327"/>
    <s v="999999"/>
    <s v="XT414636535TS"/>
    <s v="N"/>
    <s v="Transport"/>
    <s v="N"/>
    <s v="S"/>
    <s v="ZA"/>
    <n v="4.678"/>
    <s v="6C"/>
    <n v="13.83"/>
  </r>
  <r>
    <x v="3"/>
    <s v="2"/>
    <n v="46170"/>
    <s v="7475 BC"/>
    <s v="21320"/>
    <s v="NL"/>
    <s v="FR"/>
    <s v="116816"/>
    <s v="116816"/>
    <s v="999999"/>
    <s v="XT414636552TS"/>
    <s v="N"/>
    <s v="Transport"/>
    <s v="N"/>
    <s v="S"/>
    <s v="ZA"/>
    <n v="0.21"/>
    <s v="6C"/>
    <n v="5.33"/>
  </r>
  <r>
    <x v="3"/>
    <s v="2"/>
    <n v="46170"/>
    <s v="97846"/>
    <s v="21320"/>
    <s v="DE"/>
    <s v="FR"/>
    <s v="115148"/>
    <s v="115148"/>
    <s v="999999"/>
    <s v="XT414636699TS"/>
    <s v="N"/>
    <s v="Transport"/>
    <s v="N"/>
    <s v="S"/>
    <s v="ZA"/>
    <n v="0.25"/>
    <s v="6C"/>
    <n v="5.33"/>
  </r>
  <r>
    <x v="3"/>
    <s v="2"/>
    <n v="46170"/>
    <s v="01689"/>
    <s v="21320"/>
    <s v="DE"/>
    <s v="FR"/>
    <s v="114141"/>
    <s v="114141"/>
    <s v="999999"/>
    <s v="XT414637969TS"/>
    <s v="N"/>
    <s v="Transport"/>
    <s v="N"/>
    <s v="S"/>
    <s v="ZA"/>
    <n v="0.39"/>
    <s v="6C"/>
    <n v="5.33"/>
  </r>
  <r>
    <x v="3"/>
    <s v="2"/>
    <n v="46170"/>
    <s v="2381"/>
    <s v="21320"/>
    <s v="BE"/>
    <s v="FR"/>
    <s v="115926"/>
    <s v="115926"/>
    <s v="999999"/>
    <s v="XT414638385TS"/>
    <s v="N"/>
    <s v="Transport"/>
    <s v="N"/>
    <s v="S"/>
    <s v="ZA"/>
    <n v="0.4"/>
    <s v="6C"/>
    <n v="4.84"/>
  </r>
  <r>
    <x v="3"/>
    <s v="2"/>
    <n v="46170"/>
    <s v="60327"/>
    <s v="21320"/>
    <s v="DE"/>
    <s v="FR"/>
    <s v="116170"/>
    <s v="116170"/>
    <s v="999999"/>
    <s v="XT414638417TS"/>
    <s v="N"/>
    <s v="Transport"/>
    <s v="N"/>
    <s v="S"/>
    <s v="ZA"/>
    <n v="0.23"/>
    <s v="6C"/>
    <n v="5.33"/>
  </r>
  <r>
    <x v="3"/>
    <s v="2"/>
    <n v="46170"/>
    <s v="97259"/>
    <s v="21320"/>
    <s v="DE"/>
    <s v="FR"/>
    <s v="117217"/>
    <s v="117217"/>
    <s v="999999"/>
    <s v="XT414638519TS"/>
    <s v="N"/>
    <s v="Transport"/>
    <s v="N"/>
    <s v="S"/>
    <s v="ZA"/>
    <n v="0.21"/>
    <s v="6C"/>
    <n v="5.33"/>
  </r>
  <r>
    <x v="3"/>
    <s v="2"/>
    <n v="46170"/>
    <s v="3300"/>
    <s v="21320"/>
    <s v="DK"/>
    <s v="FR"/>
    <s v="112651"/>
    <s v="112651"/>
    <s v="999999"/>
    <s v="XT414638995TS"/>
    <s v="N"/>
    <s v="Transport"/>
    <s v="N"/>
    <s v="S"/>
    <s v="ZA"/>
    <n v="0.23"/>
    <s v="6C"/>
    <n v="9.470000000000001"/>
  </r>
  <r>
    <x v="3"/>
    <s v="2"/>
    <n v="46170"/>
    <s v="50129"/>
    <s v="21320"/>
    <s v="DE"/>
    <s v="FR"/>
    <s v="117331"/>
    <s v="117331"/>
    <s v="999999"/>
    <s v="XT414639240TS"/>
    <s v="N"/>
    <s v="Transport"/>
    <s v="N"/>
    <s v="S"/>
    <s v="ZA"/>
    <n v="6.48"/>
    <s v="6C"/>
    <n v="11.01"/>
  </r>
  <r>
    <x v="3"/>
    <s v="2"/>
    <n v="46170"/>
    <s v="49134"/>
    <s v="21320"/>
    <s v="DE"/>
    <s v="FR"/>
    <s v="116153"/>
    <s v="116153"/>
    <s v="999999"/>
    <s v="XT414639531TS"/>
    <s v="N"/>
    <s v="Transport"/>
    <s v="N"/>
    <s v="S"/>
    <s v="ZA"/>
    <n v="0.26"/>
    <s v="6C"/>
    <n v="5.33"/>
  </r>
  <r>
    <x v="3"/>
    <s v="2"/>
    <n v="46170"/>
    <s v="80636"/>
    <s v="21320"/>
    <s v="DE"/>
    <s v="FR"/>
    <s v="117081"/>
    <s v="117081"/>
    <s v="999999"/>
    <s v="XT414639806TS"/>
    <s v="N"/>
    <s v="Transport"/>
    <s v="N"/>
    <s v="S"/>
    <s v="ZA"/>
    <n v="0.27"/>
    <s v="6C"/>
    <n v="5.33"/>
  </r>
  <r>
    <x v="3"/>
    <s v="2"/>
    <n v="46170"/>
    <s v="33605"/>
    <s v="21320"/>
    <s v="DE"/>
    <s v="FR"/>
    <s v="112741"/>
    <s v="112741"/>
    <s v="999999"/>
    <s v="XT414641464TS"/>
    <s v="N"/>
    <s v="Transport"/>
    <s v="N"/>
    <s v="S"/>
    <s v="ZA"/>
    <n v="0.89"/>
    <s v="6C"/>
    <n v="5.55"/>
  </r>
  <r>
    <x v="3"/>
    <s v="2"/>
    <n v="46171"/>
    <s v="8042"/>
    <s v="21320"/>
    <s v="AT"/>
    <s v="FR"/>
    <s v="114224"/>
    <s v="114224"/>
    <s v="999999"/>
    <s v="XT414642306TS"/>
    <s v="N"/>
    <s v="Transport"/>
    <s v="N"/>
    <s v="S"/>
    <s v="ZA"/>
    <n v="0.23"/>
    <s v="6C"/>
    <n v="9.470000000000001"/>
  </r>
  <r>
    <x v="3"/>
    <s v="2"/>
    <n v="46171"/>
    <s v="50674"/>
    <s v="21320"/>
    <s v="DE"/>
    <s v="FR"/>
    <s v="114483"/>
    <s v="114483"/>
    <s v="999999"/>
    <s v="XT414644341TS"/>
    <s v="N"/>
    <s v="Transport"/>
    <s v="N"/>
    <s v="S"/>
    <s v="ZA"/>
    <n v="0.46"/>
    <s v="6C"/>
    <n v="5.33"/>
  </r>
  <r>
    <x v="3"/>
    <s v="2"/>
    <n v="46171"/>
    <s v="9972"/>
    <s v="21320"/>
    <s v="AT"/>
    <s v="FR"/>
    <s v="115287"/>
    <s v="115287"/>
    <s v="999999"/>
    <s v="XT414644704TS"/>
    <s v="N"/>
    <s v="Transport"/>
    <s v="N"/>
    <s v="S"/>
    <s v="ZA"/>
    <n v="0.47"/>
    <s v="6C"/>
    <n v="9.470000000000001"/>
  </r>
  <r>
    <x v="3"/>
    <s v="2"/>
    <n v="46171"/>
    <s v="54292"/>
    <s v="21320"/>
    <s v="DE"/>
    <s v="FR"/>
    <s v="116998"/>
    <s v="116998"/>
    <s v="999999"/>
    <s v="XT414645979TS"/>
    <s v="N"/>
    <s v="Transport"/>
    <s v="N"/>
    <s v="S"/>
    <s v="ZA"/>
    <n v="0.06"/>
    <s v="6C"/>
    <n v="5.33"/>
  </r>
  <r>
    <x v="3"/>
    <s v="2"/>
    <n v="46171"/>
    <s v="71640"/>
    <s v="21320"/>
    <s v="DE"/>
    <s v="FR"/>
    <s v="115710"/>
    <s v="115710"/>
    <s v="999999"/>
    <s v="XT414649539TS"/>
    <s v="N"/>
    <s v="Transport"/>
    <s v="N"/>
    <s v="S"/>
    <s v="ZA"/>
    <n v="0.13"/>
    <s v="6C"/>
    <n v="5.33"/>
  </r>
  <r>
    <x v="3"/>
    <s v="2"/>
    <n v="46171"/>
    <s v="49090"/>
    <s v="21320"/>
    <s v="DE"/>
    <s v="FR"/>
    <s v="114575"/>
    <s v="114575"/>
    <s v="999999"/>
    <s v="XT414649746TS"/>
    <s v="N"/>
    <s v="Transport"/>
    <s v="N"/>
    <s v="S"/>
    <s v="ZA"/>
    <n v="0.5"/>
    <s v="6C"/>
    <n v="5.33"/>
  </r>
  <r>
    <x v="3"/>
    <s v="2"/>
    <n v="46171"/>
    <s v="8212 PA"/>
    <s v="21320"/>
    <s v="NL"/>
    <s v="FR"/>
    <s v="115027"/>
    <s v="115027"/>
    <s v="999999"/>
    <s v="XT414651719TS"/>
    <s v="N"/>
    <s v="Transport"/>
    <s v="N"/>
    <s v="S"/>
    <s v="ZA"/>
    <n v="5.069"/>
    <s v="6C"/>
    <n v="10.35"/>
  </r>
  <r>
    <x v="3"/>
    <s v="2"/>
    <n v="46171"/>
    <s v="61381"/>
    <s v="21320"/>
    <s v="DE"/>
    <s v="FR"/>
    <s v="117661"/>
    <s v="117661"/>
    <s v="999999"/>
    <s v="XT414652895TS"/>
    <s v="N"/>
    <s v="Transport"/>
    <s v="N"/>
    <s v="S"/>
    <s v="ZA"/>
    <n v="0.08"/>
    <s v="6C"/>
    <n v="5.33"/>
  </r>
  <r>
    <x v="3"/>
    <s v="2"/>
    <n v="46171"/>
    <s v="72581"/>
    <s v="21320"/>
    <s v="DE"/>
    <s v="FR"/>
    <s v="114324"/>
    <s v="114324"/>
    <s v="999999"/>
    <s v="XT414653839TS"/>
    <s v="N"/>
    <s v="Transport"/>
    <s v="N"/>
    <s v="S"/>
    <s v="ZA"/>
    <n v="0.03"/>
    <s v="6C"/>
    <n v="5.33"/>
  </r>
  <r>
    <x v="3"/>
    <s v="2"/>
    <n v="46171"/>
    <s v="64291"/>
    <s v="21320"/>
    <s v="DE"/>
    <s v="FR"/>
    <s v="116917"/>
    <s v="116917"/>
    <s v="999999"/>
    <s v="XT414655905TS"/>
    <s v="N"/>
    <s v="Transport"/>
    <s v="N"/>
    <s v="S"/>
    <s v="ZA"/>
    <n v="0.23"/>
    <s v="6C"/>
    <n v="5.33"/>
  </r>
  <r>
    <x v="3"/>
    <s v="2"/>
    <n v="46171"/>
    <s v="5622"/>
    <s v="21320"/>
    <s v="AT"/>
    <s v="FR"/>
    <s v="116916"/>
    <s v="116916"/>
    <s v="999999"/>
    <s v="XT414659187TS"/>
    <s v="N"/>
    <s v="Transport"/>
    <s v="N"/>
    <s v="S"/>
    <s v="ZA"/>
    <n v="0.08"/>
    <s v="6C"/>
    <n v="9.470000000000001"/>
  </r>
  <r>
    <x v="3"/>
    <s v="2"/>
    <n v="46171"/>
    <s v="18609"/>
    <s v="21320"/>
    <s v="DE"/>
    <s v="FR"/>
    <s v="114615"/>
    <s v="114615"/>
    <s v="999999"/>
    <s v="XT414660199TS"/>
    <s v="N"/>
    <s v="Transport"/>
    <s v="N"/>
    <s v="S"/>
    <s v="ZA"/>
    <n v="0.46"/>
    <s v="6C"/>
    <n v="5.33"/>
  </r>
  <r>
    <x v="3"/>
    <s v="2"/>
    <n v="46171"/>
    <s v="1621 CC"/>
    <s v="21320"/>
    <s v="NL"/>
    <s v="FR"/>
    <s v="116329"/>
    <s v="116329"/>
    <s v="999999"/>
    <s v="XT414661543TS"/>
    <s v="N"/>
    <s v="Transport"/>
    <s v="N"/>
    <s v="S"/>
    <s v="ZA"/>
    <n v="2.2"/>
    <s v="6C"/>
    <n v="8.369999999999999"/>
  </r>
  <r>
    <x v="3"/>
    <s v="2"/>
    <n v="46171"/>
    <s v="51580"/>
    <s v="21320"/>
    <s v="DE"/>
    <s v="FR"/>
    <s v="115792"/>
    <s v="115792"/>
    <s v="999999"/>
    <s v="XT414662230TS"/>
    <s v="N"/>
    <s v="Transport"/>
    <s v="N"/>
    <s v="S"/>
    <s v="ZA"/>
    <n v="0.12"/>
    <s v="6C"/>
    <n v="5.33"/>
  </r>
  <r>
    <x v="3"/>
    <s v="2"/>
    <n v="46171"/>
    <s v="1431 ET"/>
    <s v="21320"/>
    <s v="NL"/>
    <s v="FR"/>
    <s v="116152"/>
    <s v="116152"/>
    <s v="999999"/>
    <s v="XT414662345TS"/>
    <s v="N"/>
    <s v="Transport"/>
    <s v="N"/>
    <s v="S"/>
    <s v="ZA"/>
    <n v="2.48"/>
    <s v="6C"/>
    <n v="8.369999999999999"/>
  </r>
  <r>
    <x v="3"/>
    <s v="2"/>
    <n v="46171"/>
    <s v="35578"/>
    <s v="21320"/>
    <s v="DE"/>
    <s v="FR"/>
    <s v="115796"/>
    <s v="115796"/>
    <s v="999999"/>
    <s v="XT414663955TS"/>
    <s v="N"/>
    <s v="Transport"/>
    <s v="N"/>
    <s v="S"/>
    <s v="ZA"/>
    <n v="0.22"/>
    <s v="6C"/>
    <n v="5.33"/>
  </r>
  <r>
    <x v="3"/>
    <s v="2"/>
    <n v="46171"/>
    <s v="67574"/>
    <s v="21320"/>
    <s v="DE"/>
    <s v="FR"/>
    <s v="117070"/>
    <s v="117070"/>
    <s v="999999"/>
    <s v="XT414664876TS"/>
    <s v="N"/>
    <s v="Transport"/>
    <s v="N"/>
    <s v="S"/>
    <s v="ZA"/>
    <n v="0.24"/>
    <s v="6C"/>
    <n v="5.33"/>
  </r>
  <r>
    <x v="3"/>
    <s v="2"/>
    <n v="46171"/>
    <s v="12047"/>
    <s v="21320"/>
    <s v="DE"/>
    <s v="FR"/>
    <s v="118014"/>
    <s v="118014"/>
    <s v="999999"/>
    <s v="XT414665077TS"/>
    <s v="N"/>
    <s v="Transport"/>
    <s v="N"/>
    <s v="S"/>
    <s v="ZA"/>
    <n v="0.18"/>
    <s v="6C"/>
    <n v="5.33"/>
  </r>
  <r>
    <x v="3"/>
    <s v="2"/>
    <n v="46171"/>
    <s v="64689"/>
    <s v="21320"/>
    <s v="DE"/>
    <s v="FR"/>
    <s v="116319"/>
    <s v="116319"/>
    <s v="999999"/>
    <s v="XT414665085TS"/>
    <s v="N"/>
    <s v="Transport"/>
    <s v="N"/>
    <s v="S"/>
    <s v="ZA"/>
    <n v="0.21"/>
    <s v="6C"/>
    <n v="5.33"/>
  </r>
  <r>
    <x v="3"/>
    <s v="2"/>
    <n v="46171"/>
    <s v="45663"/>
    <s v="21320"/>
    <s v="DE"/>
    <s v="FR"/>
    <s v="117066"/>
    <s v="117066"/>
    <s v="999999"/>
    <s v="XT414665222TS"/>
    <s v="N"/>
    <s v="Transport"/>
    <s v="N"/>
    <s v="S"/>
    <s v="ZA"/>
    <n v="1.07"/>
    <s v="6C"/>
    <n v="5.88"/>
  </r>
  <r>
    <x v="3"/>
    <s v="2"/>
    <n v="46171"/>
    <s v="7207 CT"/>
    <s v="21320"/>
    <s v="NL"/>
    <s v="FR"/>
    <s v="116643"/>
    <s v="116643"/>
    <s v="999999"/>
    <s v="XT414665236TS"/>
    <s v="N"/>
    <s v="Transport"/>
    <s v="N"/>
    <s v="S"/>
    <s v="ZA"/>
    <n v="0.32"/>
    <s v="6C"/>
    <n v="5.33"/>
  </r>
  <r>
    <x v="3"/>
    <s v="2"/>
    <n v="46171"/>
    <s v="96450"/>
    <s v="21320"/>
    <s v="DE"/>
    <s v="FR"/>
    <s v="118044"/>
    <s v="118044"/>
    <s v="999999"/>
    <s v="XT414665602TS"/>
    <s v="N"/>
    <s v="Transport"/>
    <s v="N"/>
    <s v="S"/>
    <s v="ZA"/>
    <n v="0.03"/>
    <s v="6C"/>
    <n v="5.33"/>
  </r>
  <r>
    <x v="3"/>
    <s v="2"/>
    <n v="46171"/>
    <s v="29227"/>
    <s v="21320"/>
    <s v="DE"/>
    <s v="FR"/>
    <s v="115653"/>
    <s v="115653"/>
    <s v="999999"/>
    <s v="XT414666015TS"/>
    <s v="N"/>
    <s v="Transport"/>
    <s v="N"/>
    <s v="S"/>
    <s v="ZA"/>
    <n v="0.28"/>
    <s v="6C"/>
    <n v="5.33"/>
  </r>
  <r>
    <x v="3"/>
    <s v="2"/>
    <n v="46171"/>
    <s v="1180"/>
    <s v="21320"/>
    <s v="BE"/>
    <s v="FR"/>
    <s v="116768"/>
    <s v="116768"/>
    <s v="999999"/>
    <s v="XT414666523TS"/>
    <s v="N"/>
    <s v="Transport"/>
    <s v="N"/>
    <s v="S"/>
    <s v="ZA"/>
    <n v="0.29"/>
    <s v="6C"/>
    <n v="4.84"/>
  </r>
  <r>
    <x v="3"/>
    <s v="2"/>
    <n v="46171"/>
    <s v="1180"/>
    <s v="21320"/>
    <s v="BE"/>
    <s v="FR"/>
    <s v="116639"/>
    <s v="116639"/>
    <s v="999999"/>
    <s v="XT414666639TS"/>
    <s v="N"/>
    <s v="Transport"/>
    <s v="N"/>
    <s v="S"/>
    <s v="ZA"/>
    <n v="0.14"/>
    <s v="6C"/>
    <n v="4.84"/>
  </r>
  <r>
    <x v="3"/>
    <s v="2"/>
    <n v="46171"/>
    <s v="72178"/>
    <s v="21320"/>
    <s v="DE"/>
    <s v="FR"/>
    <s v="117959"/>
    <s v="117959"/>
    <s v="999999"/>
    <s v="XT414667170TS"/>
    <s v="N"/>
    <s v="Transport"/>
    <s v="N"/>
    <s v="S"/>
    <s v="ZA"/>
    <n v="0.1"/>
    <s v="6C"/>
    <n v="5.33"/>
  </r>
  <r>
    <x v="3"/>
    <s v="2"/>
    <n v="46171"/>
    <s v="2511 DK"/>
    <s v="21320"/>
    <s v="NL"/>
    <s v="FR"/>
    <s v="114503"/>
    <s v="114503"/>
    <s v="999999"/>
    <s v="XT414667254TS"/>
    <s v="N"/>
    <s v="Transport"/>
    <s v="N"/>
    <s v="S"/>
    <s v="ZA"/>
    <n v="0.5600000000000001"/>
    <s v="6C"/>
    <n v="5.55"/>
  </r>
  <r>
    <x v="3"/>
    <s v="2"/>
    <n v="46171"/>
    <s v="1180"/>
    <s v="21320"/>
    <s v="BE"/>
    <s v="FR"/>
    <s v="116639"/>
    <s v="116639"/>
    <s v="999999"/>
    <s v="XT414667492TS"/>
    <s v="N"/>
    <s v="Transport"/>
    <s v="N"/>
    <s v="S"/>
    <s v="ZA"/>
    <n v="0.35"/>
    <s v="6C"/>
    <n v="4.84"/>
  </r>
  <r>
    <x v="3"/>
    <s v="2"/>
    <n v="46171"/>
    <s v="1358 EL"/>
    <s v="21320"/>
    <s v="NL"/>
    <s v="FR"/>
    <s v="116749"/>
    <s v="116749"/>
    <s v="999999"/>
    <s v="XT414667515TS"/>
    <s v="N"/>
    <s v="Transport"/>
    <s v="N"/>
    <s v="S"/>
    <s v="ZA"/>
    <n v="0.23"/>
    <s v="6C"/>
    <n v="5.33"/>
  </r>
  <r>
    <x v="3"/>
    <s v="2"/>
    <n v="46171"/>
    <s v="83674"/>
    <s v="21320"/>
    <s v="DE"/>
    <s v="FR"/>
    <s v="115017"/>
    <s v="115017"/>
    <s v="999999"/>
    <s v="XT414667563TS"/>
    <s v="N"/>
    <s v="Transport"/>
    <s v="N"/>
    <s v="S"/>
    <s v="ZA"/>
    <n v="0.2"/>
    <s v="6C"/>
    <n v="5.33"/>
  </r>
  <r>
    <x v="3"/>
    <s v="2"/>
    <n v="46171"/>
    <s v="55294"/>
    <s v="21320"/>
    <s v="DE"/>
    <s v="FR"/>
    <s v="115228"/>
    <s v="115228"/>
    <s v="999999"/>
    <s v="XT414667651TS"/>
    <s v="N"/>
    <s v="Transport"/>
    <s v="N"/>
    <s v="S"/>
    <s v="ZA"/>
    <n v="0.36"/>
    <s v="6C"/>
    <n v="5.33"/>
  </r>
  <r>
    <x v="3"/>
    <s v="2"/>
    <n v="46171"/>
    <s v="1628 ZM"/>
    <s v="21320"/>
    <s v="NL"/>
    <s v="FR"/>
    <s v="114302"/>
    <s v="114302"/>
    <s v="999999"/>
    <s v="XT414668541TS"/>
    <s v="N"/>
    <s v="Transport"/>
    <s v="N"/>
    <s v="S"/>
    <s v="ZA"/>
    <n v="0.17"/>
    <s v="6C"/>
    <n v="5.33"/>
  </r>
  <r>
    <x v="3"/>
    <s v="2"/>
    <n v="46171"/>
    <s v="39110"/>
    <s v="21320"/>
    <s v="DE"/>
    <s v="FR"/>
    <s v="116731"/>
    <s v="116731"/>
    <s v="999999"/>
    <s v="XT414668688TS"/>
    <s v="N"/>
    <s v="Transport"/>
    <s v="N"/>
    <s v="S"/>
    <s v="ZA"/>
    <n v="0.03"/>
    <s v="6C"/>
    <n v="5.33"/>
  </r>
  <r>
    <x v="3"/>
    <s v="2"/>
    <n v="46171"/>
    <s v="5000"/>
    <s v="21320"/>
    <s v="DK"/>
    <s v="FR"/>
    <s v="116067"/>
    <s v="116067"/>
    <s v="999999"/>
    <s v="XT414669286TS"/>
    <s v="N"/>
    <s v="Transport"/>
    <s v="N"/>
    <s v="S"/>
    <s v="ZA"/>
    <n v="0.41"/>
    <s v="6C"/>
    <n v="9.470000000000001"/>
  </r>
  <r>
    <x v="3"/>
    <s v="2"/>
    <n v="46171"/>
    <s v="70736"/>
    <s v="21320"/>
    <s v="DE"/>
    <s v="FR"/>
    <s v="116742"/>
    <s v="116742"/>
    <s v="999999"/>
    <s v="XT414669808TS"/>
    <s v="N"/>
    <s v="Transport"/>
    <s v="N"/>
    <s v="S"/>
    <s v="ZA"/>
    <n v="0.54"/>
    <s v="6C"/>
    <n v="5.55"/>
  </r>
  <r>
    <x v="3"/>
    <s v="2"/>
    <n v="46171"/>
    <s v="51427"/>
    <s v="21320"/>
    <s v="DE"/>
    <s v="FR"/>
    <s v="117822"/>
    <s v="117822"/>
    <s v="999999"/>
    <s v="XT414670236TS"/>
    <s v="N"/>
    <s v="Transport"/>
    <s v="N"/>
    <s v="S"/>
    <s v="ZA"/>
    <n v="0.25"/>
    <s v="6C"/>
    <n v="5.33"/>
  </r>
  <r>
    <x v="3"/>
    <s v="2"/>
    <n v="46171"/>
    <s v="47906"/>
    <s v="21320"/>
    <s v="DE"/>
    <s v="FR"/>
    <s v="114109"/>
    <s v="114109"/>
    <s v="999999"/>
    <s v="XT414670580TS"/>
    <s v="N"/>
    <s v="Transport"/>
    <s v="N"/>
    <s v="S"/>
    <s v="ZA"/>
    <n v="0.29"/>
    <s v="6C"/>
    <n v="5.33"/>
  </r>
  <r>
    <x v="3"/>
    <s v="2"/>
    <n v="46171"/>
    <s v="58454"/>
    <s v="21320"/>
    <s v="DE"/>
    <s v="FR"/>
    <s v="117686"/>
    <s v="117686"/>
    <s v="999999"/>
    <s v="XT414670871TS"/>
    <s v="N"/>
    <s v="Transport"/>
    <s v="N"/>
    <s v="S"/>
    <s v="ZA"/>
    <n v="0.36"/>
    <s v="6C"/>
    <n v="5.33"/>
  </r>
  <r>
    <x v="3"/>
    <s v="2"/>
    <n v="46171"/>
    <s v="5322"/>
    <s v="21320"/>
    <s v="AT"/>
    <s v="FR"/>
    <s v="117964"/>
    <s v="117964"/>
    <s v="999999"/>
    <s v="XT414673422TS"/>
    <s v="N"/>
    <s v="Transport"/>
    <s v="N"/>
    <s v="S"/>
    <s v="ZA"/>
    <n v="0.29"/>
    <s v="6C"/>
    <n v="9.470000000000001"/>
  </r>
  <r>
    <x v="3"/>
    <s v="2"/>
    <n v="46171"/>
    <s v="5322"/>
    <s v="21320"/>
    <s v="AT"/>
    <s v="FR"/>
    <s v="113826"/>
    <s v="113826"/>
    <s v="999999"/>
    <s v="XT414673484TS"/>
    <s v="N"/>
    <s v="Transport"/>
    <s v="N"/>
    <s v="S"/>
    <s v="ZA"/>
    <n v="0.21"/>
    <s v="6C"/>
    <n v="9.470000000000001"/>
  </r>
  <r>
    <x v="3"/>
    <s v="2"/>
    <n v="46171"/>
    <s v="90409"/>
    <s v="21320"/>
    <s v="DE"/>
    <s v="FR"/>
    <s v="117091"/>
    <s v="117091"/>
    <s v="999999"/>
    <s v="XT414673515TS"/>
    <s v="N"/>
    <s v="Transport"/>
    <s v="N"/>
    <s v="S"/>
    <s v="ZA"/>
    <n v="0.4"/>
    <s v="6C"/>
    <n v="5.33"/>
  </r>
  <r>
    <x v="3"/>
    <s v="2"/>
    <n v="46171"/>
    <s v="97337"/>
    <s v="21320"/>
    <s v="DE"/>
    <s v="FR"/>
    <s v="115746"/>
    <s v="115746"/>
    <s v="999999"/>
    <s v="XT414673569TS"/>
    <s v="N"/>
    <s v="Transport"/>
    <s v="N"/>
    <s v="S"/>
    <s v="ZA"/>
    <n v="0.67"/>
    <s v="6C"/>
    <n v="5.55"/>
  </r>
  <r>
    <x v="3"/>
    <s v="2"/>
    <n v="46171"/>
    <s v="38527"/>
    <s v="21320"/>
    <s v="DE"/>
    <s v="FR"/>
    <s v="112936"/>
    <s v="112936"/>
    <s v="999999"/>
    <s v="XT414673952TS"/>
    <s v="N"/>
    <s v="Transport"/>
    <s v="N"/>
    <s v="S"/>
    <s v="ZA"/>
    <n v="0.28"/>
    <s v="6C"/>
    <n v="5.33"/>
  </r>
  <r>
    <x v="3"/>
    <s v="2"/>
    <n v="46171"/>
    <s v="80538"/>
    <s v="21320"/>
    <s v="DE"/>
    <s v="FR"/>
    <s v="112602"/>
    <s v="112602"/>
    <s v="999999"/>
    <s v="XT414674105TS"/>
    <s v="N"/>
    <s v="Transport"/>
    <s v="N"/>
    <s v="S"/>
    <s v="ZA"/>
    <n v="0.22"/>
    <s v="6C"/>
    <n v="5.33"/>
  </r>
  <r>
    <x v="3"/>
    <s v="2"/>
    <n v="46172"/>
    <s v="47906"/>
    <s v="21320"/>
    <s v="DE"/>
    <s v="FR"/>
    <s v="114254"/>
    <s v="114254"/>
    <s v="999999"/>
    <s v="XT414676432TS"/>
    <s v="N"/>
    <s v="Transport"/>
    <s v="N"/>
    <s v="S"/>
    <s v="ZA"/>
    <n v="0.05"/>
    <s v="6C"/>
    <n v="5.33"/>
  </r>
  <r>
    <x v="3"/>
    <s v="2"/>
    <n v="46172"/>
    <s v="47906"/>
    <s v="21320"/>
    <s v="DE"/>
    <s v="FR"/>
    <s v="116230"/>
    <s v="116230"/>
    <s v="999999"/>
    <s v="XT414676517TS"/>
    <s v="N"/>
    <s v="Transport"/>
    <s v="N"/>
    <s v="S"/>
    <s v="ZA"/>
    <n v="0.63"/>
    <s v="6C"/>
    <n v="5.55"/>
  </r>
  <r>
    <x v="3"/>
    <s v="2"/>
    <n v="46172"/>
    <s v="90765"/>
    <s v="21320"/>
    <s v="DE"/>
    <s v="FR"/>
    <s v="113127"/>
    <s v="113127"/>
    <s v="999999"/>
    <s v="XT414678637TS"/>
    <s v="N"/>
    <s v="Transport"/>
    <s v="N"/>
    <s v="S"/>
    <s v="ZA"/>
    <n v="0.09"/>
    <s v="6C"/>
    <n v="5.33"/>
  </r>
  <r>
    <x v="3"/>
    <s v="2"/>
    <n v="46172"/>
    <s v="8501"/>
    <s v="21320"/>
    <s v="AT"/>
    <s v="FR"/>
    <s v="114852"/>
    <s v="114852"/>
    <s v="999999"/>
    <s v="XT414678699TS"/>
    <s v="N"/>
    <s v="Transport"/>
    <s v="N"/>
    <s v="S"/>
    <s v="ZA"/>
    <n v="0.11"/>
    <s v="6C"/>
    <n v="9.470000000000001"/>
  </r>
  <r>
    <x v="3"/>
    <s v="2"/>
    <n v="46172"/>
    <s v="55124"/>
    <s v="21320"/>
    <s v="DE"/>
    <s v="FR"/>
    <s v="117043"/>
    <s v="117043"/>
    <s v="999999"/>
    <s v="XT414679028TS"/>
    <s v="N"/>
    <s v="Transport"/>
    <s v="N"/>
    <s v="S"/>
    <s v="ZA"/>
    <n v="0.53"/>
    <s v="6C"/>
    <n v="5.55"/>
  </r>
  <r>
    <x v="3"/>
    <s v="2"/>
    <n v="46172"/>
    <s v="9880"/>
    <s v="21320"/>
    <s v="BE"/>
    <s v="FR"/>
    <s v="115493"/>
    <s v="115493"/>
    <s v="999999"/>
    <s v="XT414680193TS"/>
    <s v="N"/>
    <s v="Transport"/>
    <s v="N"/>
    <s v="S"/>
    <s v="ZA"/>
    <n v="0.22"/>
    <s v="6C"/>
    <n v="4.84"/>
  </r>
  <r>
    <x v="3"/>
    <s v="2"/>
    <n v="46172"/>
    <s v="31620"/>
    <s v="21320"/>
    <s v="ES"/>
    <s v="FR"/>
    <s v="118145"/>
    <s v="118145"/>
    <s v="999999"/>
    <s v="XT414682101TS"/>
    <s v="N"/>
    <s v="Transport"/>
    <s v="N"/>
    <s v="S"/>
    <s v="ZA"/>
    <n v="0.41"/>
    <s v="6C"/>
    <n v="6.4"/>
  </r>
  <r>
    <x v="3"/>
    <s v="2"/>
    <n v="46172"/>
    <s v="06217"/>
    <s v="21320"/>
    <s v="DE"/>
    <s v="FR"/>
    <s v="116844"/>
    <s v="116844"/>
    <s v="999999"/>
    <s v="XT414682319TS"/>
    <s v="N"/>
    <s v="Transport"/>
    <s v="N"/>
    <s v="S"/>
    <s v="ZA"/>
    <n v="0.36"/>
    <s v="6C"/>
    <n v="5.33"/>
  </r>
  <r>
    <x v="3"/>
    <s v="2"/>
    <n v="46172"/>
    <s v="55129"/>
    <s v="21320"/>
    <s v="DE"/>
    <s v="FR"/>
    <s v="115086"/>
    <s v="115086"/>
    <s v="999999"/>
    <s v="XT414683040TS"/>
    <s v="N"/>
    <s v="Transport"/>
    <s v="N"/>
    <s v="S"/>
    <s v="ZA"/>
    <n v="0.46"/>
    <s v="6C"/>
    <n v="5.33"/>
  </r>
  <r>
    <x v="3"/>
    <s v="2"/>
    <n v="46172"/>
    <s v="15517"/>
    <s v="21320"/>
    <s v="DE"/>
    <s v="FR"/>
    <s v="115810"/>
    <s v="115810"/>
    <s v="999999"/>
    <s v="XT414683481TS"/>
    <s v="N"/>
    <s v="Transport"/>
    <s v="N"/>
    <s v="S"/>
    <s v="ZA"/>
    <n v="0.42"/>
    <s v="6C"/>
    <n v="5.33"/>
  </r>
  <r>
    <x v="3"/>
    <s v="2"/>
    <n v="46172"/>
    <s v="28021"/>
    <s v="21320"/>
    <s v="ES"/>
    <s v="FR"/>
    <s v="111705"/>
    <s v="111705"/>
    <s v="999999"/>
    <s v="XT414684694TS"/>
    <s v="N"/>
    <s v="Transport"/>
    <s v="N"/>
    <s v="S"/>
    <s v="ZA"/>
    <n v="0.13"/>
    <s v="6C"/>
    <n v="6.4"/>
  </r>
  <r>
    <x v="3"/>
    <s v="2"/>
    <n v="46172"/>
    <s v="2830"/>
    <s v="21320"/>
    <s v="DK"/>
    <s v="FR"/>
    <s v="114473"/>
    <s v="114473"/>
    <s v="999999"/>
    <s v="XT414685332TS"/>
    <s v="N"/>
    <s v="Transport"/>
    <s v="N"/>
    <s v="S"/>
    <s v="ZA"/>
    <n v="0.44"/>
    <s v="6C"/>
    <n v="9.470000000000001"/>
  </r>
  <r>
    <x v="3"/>
    <s v="2"/>
    <n v="46172"/>
    <s v="81479"/>
    <s v="21320"/>
    <s v="DE"/>
    <s v="FR"/>
    <s v="115666"/>
    <s v="115666"/>
    <s v="999999"/>
    <s v="XT414685862TS"/>
    <s v="N"/>
    <s v="Transport"/>
    <s v="N"/>
    <s v="S"/>
    <s v="ZA"/>
    <n v="0.17"/>
    <s v="6C"/>
    <n v="5.33"/>
  </r>
  <r>
    <x v="3"/>
    <s v="2"/>
    <n v="46172"/>
    <s v="65931"/>
    <s v="21320"/>
    <s v="DE"/>
    <s v="FR"/>
    <s v="117190"/>
    <s v="117190"/>
    <s v="999999"/>
    <s v="XT414685978TS"/>
    <s v="N"/>
    <s v="Transport"/>
    <s v="N"/>
    <s v="S"/>
    <s v="ZA"/>
    <n v="0.03"/>
    <s v="6C"/>
    <n v="5.33"/>
  </r>
  <r>
    <x v="3"/>
    <s v="2"/>
    <n v="46172"/>
    <s v="39126"/>
    <s v="21320"/>
    <s v="DE"/>
    <s v="FR"/>
    <s v="116692"/>
    <s v="116692"/>
    <s v="999999"/>
    <s v="XT414686125TS"/>
    <s v="N"/>
    <s v="Transport"/>
    <s v="N"/>
    <s v="S"/>
    <s v="ZA"/>
    <n v="0.19"/>
    <s v="6C"/>
    <n v="5.33"/>
  </r>
  <r>
    <x v="3"/>
    <s v="2"/>
    <n v="46172"/>
    <s v="15741"/>
    <s v="21320"/>
    <s v="DE"/>
    <s v="FR"/>
    <s v="115308"/>
    <s v="115308"/>
    <s v="999999"/>
    <s v="XT414686409TS"/>
    <s v="N"/>
    <s v="Transport"/>
    <s v="N"/>
    <s v="S"/>
    <s v="ZA"/>
    <n v="0.41"/>
    <s v="6C"/>
    <n v="5.33"/>
  </r>
  <r>
    <x v="3"/>
    <s v="2"/>
    <n v="46172"/>
    <s v="49152"/>
    <s v="21320"/>
    <s v="DE"/>
    <s v="FR"/>
    <s v="117079"/>
    <s v="117079"/>
    <s v="999999"/>
    <s v="XT414686545TS"/>
    <s v="N"/>
    <s v="Transport"/>
    <s v="N"/>
    <s v="S"/>
    <s v="ZA"/>
    <n v="0.37"/>
    <s v="6C"/>
    <n v="5.33"/>
  </r>
  <r>
    <x v="3"/>
    <s v="2"/>
    <n v="46172"/>
    <s v="28259"/>
    <s v="21320"/>
    <s v="DE"/>
    <s v="FR"/>
    <s v="114265"/>
    <s v="114265"/>
    <s v="999999"/>
    <s v="XT414686593TS"/>
    <s v="N"/>
    <s v="Transport"/>
    <s v="N"/>
    <s v="S"/>
    <s v="ZA"/>
    <n v="0.18"/>
    <s v="6C"/>
    <n v="5.33"/>
  </r>
  <r>
    <x v="3"/>
    <s v="2"/>
    <n v="46172"/>
    <s v="15907"/>
    <s v="21320"/>
    <s v="DE"/>
    <s v="FR"/>
    <s v="118063"/>
    <s v="118063"/>
    <s v="999999"/>
    <s v="XT414686721TS"/>
    <s v="N"/>
    <s v="Transport"/>
    <s v="N"/>
    <s v="S"/>
    <s v="ZA"/>
    <n v="0.85"/>
    <s v="6C"/>
    <n v="5.55"/>
  </r>
  <r>
    <x v="3"/>
    <s v="2"/>
    <n v="46172"/>
    <s v="10825"/>
    <s v="21320"/>
    <s v="DE"/>
    <s v="FR"/>
    <s v="117764"/>
    <s v="117764"/>
    <s v="999999"/>
    <s v="XT414686845TS"/>
    <s v="N"/>
    <s v="Transport"/>
    <s v="N"/>
    <s v="S"/>
    <s v="ZA"/>
    <n v="0.14"/>
    <s v="6C"/>
    <n v="5.33"/>
  </r>
  <r>
    <x v="3"/>
    <s v="2"/>
    <n v="46172"/>
    <s v="2604"/>
    <s v="21320"/>
    <s v="AT"/>
    <s v="FR"/>
    <s v="117151"/>
    <s v="117151"/>
    <s v="999999"/>
    <s v="XT414687917TS"/>
    <s v="N"/>
    <s v="Transport"/>
    <s v="N"/>
    <s v="S"/>
    <s v="ZA"/>
    <n v="0.32"/>
    <s v="6C"/>
    <n v="9.470000000000001"/>
  </r>
  <r>
    <x v="3"/>
    <s v="2"/>
    <n v="46172"/>
    <s v="04159"/>
    <s v="21320"/>
    <s v="DE"/>
    <s v="FR"/>
    <s v="116870"/>
    <s v="116870"/>
    <s v="999999"/>
    <s v="XT414688501TS"/>
    <s v="N"/>
    <s v="Transport"/>
    <s v="N"/>
    <s v="S"/>
    <s v="ZA"/>
    <n v="0.15"/>
    <s v="6C"/>
    <n v="5.33"/>
  </r>
  <r>
    <x v="3"/>
    <s v="2"/>
    <n v="46172"/>
    <s v="1050"/>
    <s v="21320"/>
    <s v="AT"/>
    <s v="FR"/>
    <s v="112724"/>
    <s v="112724"/>
    <s v="999999"/>
    <s v="XT414688815TS"/>
    <s v="N"/>
    <s v="Transport"/>
    <s v="N"/>
    <s v="S"/>
    <s v="ZA"/>
    <n v="0.17"/>
    <s v="6C"/>
    <n v="9.470000000000001"/>
  </r>
  <r>
    <x v="3"/>
    <s v="2"/>
    <n v="46172"/>
    <s v="1060"/>
    <s v="21320"/>
    <s v="AT"/>
    <s v="FR"/>
    <s v="116200"/>
    <s v="116200"/>
    <s v="999999"/>
    <s v="XT414689008TS"/>
    <s v="N"/>
    <s v="Transport"/>
    <s v="N"/>
    <s v="S"/>
    <s v="ZA"/>
    <n v="0.14"/>
    <s v="6C"/>
    <n v="9.470000000000001"/>
  </r>
  <r>
    <x v="3"/>
    <s v="2"/>
    <n v="46172"/>
    <s v="22087"/>
    <s v="21320"/>
    <s v="DE"/>
    <s v="FR"/>
    <s v="117937"/>
    <s v="117937"/>
    <s v="999999"/>
    <s v="XT414689453TS"/>
    <s v="N"/>
    <s v="Transport"/>
    <s v="N"/>
    <s v="S"/>
    <s v="ZA"/>
    <n v="0.43"/>
    <s v="6C"/>
    <n v="5.33"/>
  </r>
  <r>
    <x v="3"/>
    <s v="2"/>
    <n v="46172"/>
    <s v="1791 LE"/>
    <s v="21320"/>
    <s v="NL"/>
    <s v="FR"/>
    <s v="117274"/>
    <s v="117274"/>
    <s v="999999"/>
    <s v="XT414689970TS"/>
    <s v="N"/>
    <s v="Transport"/>
    <s v="N"/>
    <s v="S"/>
    <s v="ZA"/>
    <n v="0.49"/>
    <s v="6C"/>
    <n v="5.33"/>
  </r>
  <r>
    <x v="3"/>
    <s v="2"/>
    <n v="46172"/>
    <s v="85375"/>
    <s v="21320"/>
    <s v="DE"/>
    <s v="FR"/>
    <s v="114269"/>
    <s v="114269"/>
    <s v="999999"/>
    <s v="XT414690261TS"/>
    <s v="N"/>
    <s v="Transport"/>
    <s v="N"/>
    <s v="S"/>
    <s v="ZA"/>
    <n v="0.55"/>
    <s v="6C"/>
    <n v="5.55"/>
  </r>
  <r>
    <x v="3"/>
    <s v="2"/>
    <n v="46172"/>
    <s v="63674"/>
    <s v="21320"/>
    <s v="DE"/>
    <s v="FR"/>
    <s v="115955"/>
    <s v="115955"/>
    <s v="999999"/>
    <s v="XT414690880TS"/>
    <s v="N"/>
    <s v="Transport"/>
    <s v="N"/>
    <s v="S"/>
    <s v="ZA"/>
    <n v="1.1"/>
    <s v="6C"/>
    <n v="5.88"/>
  </r>
  <r>
    <x v="3"/>
    <s v="2"/>
    <n v="46172"/>
    <s v="80336"/>
    <s v="21320"/>
    <s v="DE"/>
    <s v="FR"/>
    <s v="114626"/>
    <s v="114626"/>
    <s v="999999"/>
    <s v="XT414691094TS"/>
    <s v="N"/>
    <s v="Transport"/>
    <s v="N"/>
    <s v="S"/>
    <s v="ZA"/>
    <n v="0.26"/>
    <s v="6C"/>
    <n v="5.33"/>
  </r>
  <r>
    <x v="3"/>
    <s v="2"/>
    <n v="46172"/>
    <s v="67227"/>
    <s v="21320"/>
    <s v="DE"/>
    <s v="FR"/>
    <s v="116764"/>
    <s v="116764"/>
    <s v="999999"/>
    <s v="XT414691369TS"/>
    <s v="N"/>
    <s v="Transport"/>
    <s v="N"/>
    <s v="S"/>
    <s v="ZA"/>
    <n v="0.21"/>
    <s v="6C"/>
    <n v="5.33"/>
  </r>
  <r>
    <x v="3"/>
    <s v="2"/>
    <n v="46172"/>
    <s v="7424 EA"/>
    <s v="21320"/>
    <s v="NL"/>
    <s v="FR"/>
    <s v="117448"/>
    <s v="117448"/>
    <s v="999999"/>
    <s v="XT414692072TS"/>
    <s v="N"/>
    <s v="Transport"/>
    <s v="N"/>
    <s v="S"/>
    <s v="ZA"/>
    <n v="0.19"/>
    <s v="6C"/>
    <n v="5.33"/>
  </r>
  <r>
    <x v="3"/>
    <s v="2"/>
    <n v="46172"/>
    <s v="7424 EA"/>
    <s v="21320"/>
    <s v="NL"/>
    <s v="FR"/>
    <s v="117907"/>
    <s v="117907"/>
    <s v="999999"/>
    <s v="XT414692109TS"/>
    <s v="N"/>
    <s v="Transport"/>
    <s v="N"/>
    <s v="S"/>
    <s v="ZA"/>
    <n v="0.15"/>
    <s v="6C"/>
    <n v="5.33"/>
  </r>
  <r>
    <x v="3"/>
    <s v="2"/>
    <n v="46172"/>
    <s v="18055"/>
    <s v="21320"/>
    <s v="DE"/>
    <s v="FR"/>
    <s v="112662"/>
    <s v="112662"/>
    <s v="999999"/>
    <s v="XT414692789TS"/>
    <s v="N"/>
    <s v="Transport"/>
    <s v="N"/>
    <s v="S"/>
    <s v="ZA"/>
    <n v="0.34"/>
    <s v="6C"/>
    <n v="5.33"/>
  </r>
  <r>
    <x v="3"/>
    <s v="2"/>
    <n v="46172"/>
    <s v="1200"/>
    <s v="21320"/>
    <s v="BE"/>
    <s v="FR"/>
    <s v="113191"/>
    <s v="113191"/>
    <s v="999999"/>
    <s v="XT414693166TS"/>
    <s v="N"/>
    <s v="Transport"/>
    <s v="N"/>
    <s v="S"/>
    <s v="ZA"/>
    <n v="0.23"/>
    <s v="6C"/>
    <n v="4.84"/>
  </r>
  <r>
    <x v="3"/>
    <s v="2"/>
    <n v="46172"/>
    <s v="70499"/>
    <s v="21320"/>
    <s v="DE"/>
    <s v="FR"/>
    <s v="116537"/>
    <s v="116537"/>
    <s v="999999"/>
    <s v="XT414697463TS"/>
    <s v="N"/>
    <s v="Transport"/>
    <s v="N"/>
    <s v="S"/>
    <s v="ZA"/>
    <n v="1.17"/>
    <s v="6C"/>
    <n v="5.88"/>
  </r>
  <r>
    <x v="3"/>
    <s v="2"/>
    <n v="46172"/>
    <s v="65719"/>
    <s v="21320"/>
    <s v="DE"/>
    <s v="FR"/>
    <s v="111278"/>
    <s v="111278"/>
    <s v="999999"/>
    <s v="XT414697619TS"/>
    <s v="N"/>
    <s v="Transport"/>
    <s v="N"/>
    <s v="S"/>
    <s v="ZA"/>
    <n v="0.15"/>
    <s v="6C"/>
    <n v="5.33"/>
  </r>
  <r>
    <x v="3"/>
    <s v="2"/>
    <n v="46172"/>
    <s v="60316"/>
    <s v="21320"/>
    <s v="DE"/>
    <s v="FR"/>
    <s v="116848"/>
    <s v="116848"/>
    <s v="999999"/>
    <s v="XT414697698TS"/>
    <s v="N"/>
    <s v="Transport"/>
    <s v="N"/>
    <s v="S"/>
    <s v="ZA"/>
    <n v="0.43"/>
    <s v="6C"/>
    <n v="5.33"/>
  </r>
  <r>
    <x v="3"/>
    <s v="2"/>
    <n v="46172"/>
    <s v="86551"/>
    <s v="21320"/>
    <s v="DE"/>
    <s v="FR"/>
    <s v="119112"/>
    <s v="119112"/>
    <s v="999999"/>
    <s v="XT414697826TS"/>
    <s v="N"/>
    <s v="Transport"/>
    <s v="N"/>
    <s v="S"/>
    <s v="ZA"/>
    <n v="0.32"/>
    <s v="6C"/>
    <n v="5.33"/>
  </r>
  <r>
    <x v="3"/>
    <s v="2"/>
    <n v="46173"/>
    <s v="45529"/>
    <s v="21320"/>
    <s v="DE"/>
    <s v="FR"/>
    <s v="118274"/>
    <s v="118274"/>
    <s v="999999"/>
    <s v="XT414702662TS"/>
    <s v="N"/>
    <s v="Transport"/>
    <s v="N"/>
    <s v="S"/>
    <s v="ZA"/>
    <n v="0.09"/>
    <s v="6C"/>
    <n v="5.33"/>
  </r>
  <r>
    <x v="3"/>
    <s v="2"/>
    <n v="46173"/>
    <s v="21073"/>
    <s v="21320"/>
    <s v="DE"/>
    <s v="FR"/>
    <s v="116625"/>
    <s v="116625"/>
    <s v="999999"/>
    <s v="XT414702778TS"/>
    <s v="N"/>
    <s v="Transport"/>
    <s v="N"/>
    <s v="S"/>
    <s v="ZA"/>
    <n v="0.14"/>
    <s v="6C"/>
    <n v="5.33"/>
  </r>
  <r>
    <x v="3"/>
    <s v="2"/>
    <n v="46173"/>
    <s v="1315"/>
    <s v="21320"/>
    <s v="BE"/>
    <s v="FR"/>
    <s v="115715"/>
    <s v="115715"/>
    <s v="999999"/>
    <s v="XT414703359TS"/>
    <s v="N"/>
    <s v="Transport"/>
    <s v="N"/>
    <s v="S"/>
    <s v="ZA"/>
    <n v="0.37"/>
    <s v="6C"/>
    <n v="4.84"/>
  </r>
  <r>
    <x v="3"/>
    <s v="2"/>
    <n v="46173"/>
    <s v="26123"/>
    <s v="21320"/>
    <s v="DE"/>
    <s v="FR"/>
    <s v="118362"/>
    <s v="118362"/>
    <s v="999999"/>
    <s v="XT414703773TS"/>
    <s v="N"/>
    <s v="Transport"/>
    <s v="N"/>
    <s v="S"/>
    <s v="ZA"/>
    <n v="0.2"/>
    <s v="6C"/>
    <n v="5.33"/>
  </r>
  <r>
    <x v="3"/>
    <s v="2"/>
    <n v="46173"/>
    <s v="12526"/>
    <s v="21320"/>
    <s v="DE"/>
    <s v="FR"/>
    <s v="116670"/>
    <s v="116670"/>
    <s v="999999"/>
    <s v="XT414704495TS"/>
    <s v="N"/>
    <s v="Transport"/>
    <s v="N"/>
    <s v="S"/>
    <s v="ZA"/>
    <n v="0.33"/>
    <s v="6C"/>
    <n v="5.33"/>
  </r>
  <r>
    <x v="3"/>
    <s v="2"/>
    <n v="46173"/>
    <s v="35039"/>
    <s v="21320"/>
    <s v="DE"/>
    <s v="FR"/>
    <s v="116345"/>
    <s v="116345"/>
    <s v="999999"/>
    <s v="XT414705584TS"/>
    <s v="N"/>
    <s v="Transport"/>
    <s v="N"/>
    <s v="S"/>
    <s v="ZA"/>
    <n v="0.06"/>
    <s v="6C"/>
    <n v="5.33"/>
  </r>
  <r>
    <x v="3"/>
    <s v="2"/>
    <n v="46173"/>
    <s v="38302"/>
    <s v="21320"/>
    <s v="DE"/>
    <s v="FR"/>
    <s v="116055"/>
    <s v="116055"/>
    <s v="999999"/>
    <s v="XT414706236TS"/>
    <s v="N"/>
    <s v="Transport"/>
    <s v="N"/>
    <s v="S"/>
    <s v="ZA"/>
    <n v="0.35"/>
    <s v="6C"/>
    <n v="5.33"/>
  </r>
  <r>
    <x v="3"/>
    <s v="2"/>
    <n v="46173"/>
    <s v="6942 NM"/>
    <s v="21320"/>
    <s v="NL"/>
    <s v="FR"/>
    <s v="117702"/>
    <s v="117702"/>
    <s v="999999"/>
    <s v="XT414707744TS"/>
    <s v="N"/>
    <s v="Transport"/>
    <s v="N"/>
    <s v="S"/>
    <s v="ZA"/>
    <n v="0.05"/>
    <s v="6C"/>
    <n v="5.33"/>
  </r>
  <r>
    <x v="3"/>
    <s v="2"/>
    <n v="46173"/>
    <s v="40489"/>
    <s v="21320"/>
    <s v="DE"/>
    <s v="FR"/>
    <s v="116033"/>
    <s v="116033"/>
    <s v="999999"/>
    <s v="XT414707863TS"/>
    <s v="N"/>
    <s v="Transport"/>
    <s v="N"/>
    <s v="S"/>
    <s v="ZA"/>
    <n v="0.17"/>
    <s v="6C"/>
    <n v="5.33"/>
  </r>
  <r>
    <x v="3"/>
    <s v="2"/>
    <n v="46173"/>
    <s v="22087"/>
    <s v="21320"/>
    <s v="DE"/>
    <s v="FR"/>
    <s v="115357"/>
    <s v="115357"/>
    <s v="999999"/>
    <s v="XT414710757TS"/>
    <s v="N"/>
    <s v="Transport"/>
    <s v="N"/>
    <s v="S"/>
    <s v="ZA"/>
    <n v="0.14"/>
    <s v="6C"/>
    <n v="5.33"/>
  </r>
  <r>
    <x v="3"/>
    <s v="2"/>
    <n v="46173"/>
    <s v="21614"/>
    <s v="21320"/>
    <s v="DE"/>
    <s v="FR"/>
    <s v="115999"/>
    <s v="115999"/>
    <s v="999999"/>
    <s v="XT414711182TS"/>
    <s v="N"/>
    <s v="Transport"/>
    <s v="N"/>
    <s v="S"/>
    <s v="ZA"/>
    <n v="0.05"/>
    <s v="6C"/>
    <n v="5.33"/>
  </r>
  <r>
    <x v="3"/>
    <s v="2"/>
    <n v="46173"/>
    <s v="1061 MJ"/>
    <s v="21320"/>
    <s v="NL"/>
    <s v="FR"/>
    <s v="116050"/>
    <s v="116050"/>
    <s v="999999"/>
    <s v="XT414711412TS"/>
    <s v="N"/>
    <s v="Transport"/>
    <s v="N"/>
    <s v="S"/>
    <s v="ZA"/>
    <n v="0.03"/>
    <s v="6C"/>
    <n v="5.33"/>
  </r>
  <r>
    <x v="3"/>
    <s v="2"/>
    <n v="46173"/>
    <s v="7022"/>
    <s v="21320"/>
    <s v="BE"/>
    <s v="FR"/>
    <s v="117294"/>
    <s v="117294"/>
    <s v="999999"/>
    <s v="XT414712320TS"/>
    <s v="N"/>
    <s v="Transport"/>
    <s v="N"/>
    <s v="S"/>
    <s v="ZA"/>
    <n v="0.11"/>
    <s v="6C"/>
    <n v="4.84"/>
  </r>
  <r>
    <x v="3"/>
    <s v="2"/>
    <n v="46173"/>
    <s v="72531"/>
    <s v="21320"/>
    <s v="DE"/>
    <s v="FR"/>
    <s v="116030"/>
    <s v="116030"/>
    <s v="999999"/>
    <s v="XT414712404TS"/>
    <s v="N"/>
    <s v="Transport"/>
    <s v="N"/>
    <s v="S"/>
    <s v="ZA"/>
    <n v="0.22"/>
    <s v="6C"/>
    <n v="5.33"/>
  </r>
  <r>
    <x v="3"/>
    <s v="2"/>
    <n v="46173"/>
    <s v="23758"/>
    <s v="21320"/>
    <s v="DE"/>
    <s v="FR"/>
    <s v="112027"/>
    <s v="112027"/>
    <s v="999999"/>
    <s v="XT414712863TS"/>
    <s v="N"/>
    <s v="Transport"/>
    <s v="N"/>
    <s v="S"/>
    <s v="ZA"/>
    <n v="0.12"/>
    <s v="6C"/>
    <n v="5.33"/>
  </r>
  <r>
    <x v="3"/>
    <s v="2"/>
    <n v="46173"/>
    <s v="3931 ZE"/>
    <s v="21320"/>
    <s v="NL"/>
    <s v="FR"/>
    <s v="116842"/>
    <s v="116842"/>
    <s v="999999"/>
    <s v="XT414713360TS"/>
    <s v="N"/>
    <s v="Transport"/>
    <s v="N"/>
    <s v="S"/>
    <s v="ZA"/>
    <n v="0.11"/>
    <s v="6C"/>
    <n v="5.33"/>
  </r>
  <r>
    <x v="3"/>
    <s v="2"/>
    <n v="46173"/>
    <s v="14165"/>
    <s v="21320"/>
    <s v="DE"/>
    <s v="FR"/>
    <s v="113215"/>
    <s v="113215"/>
    <s v="999999"/>
    <s v="XT414713444TS"/>
    <s v="N"/>
    <s v="Transport"/>
    <s v="N"/>
    <s v="S"/>
    <s v="ZA"/>
    <n v="0.31"/>
    <s v="6C"/>
    <n v="5.33"/>
  </r>
  <r>
    <x v="3"/>
    <s v="2"/>
    <n v="46173"/>
    <s v="17489"/>
    <s v="21320"/>
    <s v="DE"/>
    <s v="FR"/>
    <s v="117375"/>
    <s v="117375"/>
    <s v="999999"/>
    <s v="XT414714688TS"/>
    <s v="N"/>
    <s v="Transport"/>
    <s v="N"/>
    <s v="S"/>
    <s v="ZA"/>
    <n v="0.97"/>
    <s v="6C"/>
    <n v="5.55"/>
  </r>
  <r>
    <x v="3"/>
    <s v="2"/>
    <n v="46173"/>
    <s v="92360"/>
    <s v="21320"/>
    <s v="DE"/>
    <s v="FR"/>
    <s v="112954"/>
    <s v="112954"/>
    <s v="999999"/>
    <s v="XT414714833TS"/>
    <s v="N"/>
    <s v="Transport"/>
    <s v="N"/>
    <s v="S"/>
    <s v="ZA"/>
    <n v="0.05"/>
    <s v="6C"/>
    <n v="5.33"/>
  </r>
  <r>
    <x v="3"/>
    <s v="2"/>
    <n v="46173"/>
    <s v="7600"/>
    <s v="21320"/>
    <s v="BE"/>
    <s v="FR"/>
    <s v="116677"/>
    <s v="116677"/>
    <s v="999999"/>
    <s v="XT414716220TS"/>
    <s v="N"/>
    <s v="Transport"/>
    <s v="N"/>
    <s v="S"/>
    <s v="ZA"/>
    <n v="0.32"/>
    <s v="6C"/>
    <n v="4.84"/>
  </r>
  <r>
    <x v="3"/>
    <s v="2"/>
    <n v="46173"/>
    <s v="53111"/>
    <s v="21320"/>
    <s v="DE"/>
    <s v="FR"/>
    <s v="114888"/>
    <s v="114888"/>
    <s v="999999"/>
    <s v="XT414717344TS"/>
    <s v="N"/>
    <s v="Transport"/>
    <s v="N"/>
    <s v="S"/>
    <s v="ZA"/>
    <n v="0.5600000000000001"/>
    <s v="6C"/>
    <n v="5.55"/>
  </r>
  <r>
    <x v="4"/>
    <s v="0"/>
    <n v="46161"/>
    <s v="21320"/>
    <s v="78560"/>
    <s v=""/>
    <s v=""/>
    <s v="Ayton Veronique"/>
    <s v="Laruche"/>
    <s v="999999"/>
    <s v="XU034069311EE"/>
    <s v="N"/>
    <s v="Transport"/>
    <s v="N"/>
    <s v="S"/>
    <s v="NT"/>
    <n v="4.638"/>
    <s v="2"/>
    <n v="15.17"/>
  </r>
  <r>
    <x v="4"/>
    <s v="0"/>
    <n v="46161"/>
    <s v="21320"/>
    <s v="78560"/>
    <s v=""/>
    <s v=""/>
    <s v="Ayton Veronique"/>
    <s v="Laruche"/>
    <s v="999999"/>
    <s v="XU034069311EE"/>
    <s v="N"/>
    <s v="Supplement domicile prive"/>
    <s v="N"/>
    <m/>
    <s v="NT"/>
    <n v="0"/>
    <s v="2"/>
    <n v="3.95"/>
  </r>
  <r>
    <x v="4"/>
    <s v="0"/>
    <n v="46161"/>
    <s v="21320"/>
    <s v="75011"/>
    <s v=""/>
    <s v=""/>
    <s v="Hyun Sumin"/>
    <s v="Laruche"/>
    <s v="999999"/>
    <s v="XU034069427EE"/>
    <s v="N"/>
    <s v="Transport"/>
    <s v="N"/>
    <s v="S"/>
    <s v="NT"/>
    <n v="0.07000000000000001"/>
    <s v="2"/>
    <n v="12.45"/>
  </r>
  <r>
    <x v="4"/>
    <s v="0"/>
    <n v="46162"/>
    <s v="21320"/>
    <s v="75004"/>
    <s v=""/>
    <s v=""/>
    <s v="ABECASSIS Aurore"/>
    <s v="Laruche"/>
    <s v="999999"/>
    <s v="XU034094554EE"/>
    <s v="N"/>
    <s v="Transport"/>
    <s v="N"/>
    <s v="S"/>
    <s v="NT"/>
    <n v="10.5"/>
    <s v="2"/>
    <n v="19.25"/>
  </r>
  <r>
    <x v="4"/>
    <s v="0"/>
    <n v="46162"/>
    <s v="21320"/>
    <s v="75004"/>
    <s v=""/>
    <s v=""/>
    <s v="ABECASSIS Aurore"/>
    <s v="Laruche"/>
    <s v="999999"/>
    <s v="XU034094554EE"/>
    <s v="N"/>
    <s v="Supplement domicile prive"/>
    <s v="N"/>
    <m/>
    <s v="NT"/>
    <n v="0"/>
    <s v="2"/>
    <n v="3.95"/>
  </r>
  <r>
    <x v="0"/>
    <s v="0"/>
    <n v="46146"/>
    <s v="21320"/>
    <s v="00170"/>
    <s v="FR"/>
    <s v="FI"/>
    <s v="Viitala Essi"/>
    <s v="Laruche"/>
    <s v="999999"/>
    <s v="XW253264035JF"/>
    <s v="N"/>
    <s v="Transport"/>
    <s v="N"/>
    <s v="S"/>
    <s v="C2"/>
    <n v="8.118"/>
    <s v="44"/>
    <n v="16.53"/>
  </r>
  <r>
    <x v="0"/>
    <s v="0"/>
    <n v="46146"/>
    <s v="21320"/>
    <s v="62156"/>
    <s v="FR"/>
    <s v="SE"/>
    <s v="Hultgren Pia Da"/>
    <s v="RMSP2YJ34C (renvoi)"/>
    <s v="999999"/>
    <s v="XW253298405JF"/>
    <s v="N"/>
    <s v="Transport"/>
    <s v="N"/>
    <s v="S"/>
    <s v="C2"/>
    <n v="14.4"/>
    <s v="44"/>
    <n v="20.07"/>
  </r>
  <r>
    <x v="0"/>
    <s v="0"/>
    <n v="46146"/>
    <s v="21320"/>
    <s v="62156"/>
    <s v="FR"/>
    <s v="SE"/>
    <s v="Hultgren Pia Da"/>
    <s v="RMSP2YJ34C (renvoi)"/>
    <s v="999999"/>
    <s v="XW253298405JF"/>
    <s v="N"/>
    <s v="Supp Zone Internationale Eloignee"/>
    <s v="N"/>
    <m/>
    <s v="C2"/>
    <n v="0"/>
    <s v="44"/>
    <n v="9"/>
  </r>
  <r>
    <x v="0"/>
    <s v="0"/>
    <n v="46146"/>
    <s v="21320"/>
    <s v="16300"/>
    <s v="FR"/>
    <s v="FI"/>
    <s v="Lyytikainen Tiia"/>
    <s v="Laruche"/>
    <s v="999999"/>
    <s v="XW253320483JF"/>
    <s v="N"/>
    <s v="Transport"/>
    <s v="N"/>
    <s v="S"/>
    <s v="C2"/>
    <n v="7.688"/>
    <s v="44"/>
    <n v="15.94"/>
  </r>
  <r>
    <x v="0"/>
    <s v="0"/>
    <n v="46148"/>
    <s v="21320"/>
    <s v="1373"/>
    <s v="FR"/>
    <s v="CH"/>
    <s v="Veillard Manon"/>
    <s v="Laruche"/>
    <s v="999999"/>
    <s v="XW253944577JF"/>
    <s v="N"/>
    <s v="Transport"/>
    <s v="I"/>
    <s v="S"/>
    <s v="C4"/>
    <n v="1.638"/>
    <s v="44"/>
    <n v="7.67"/>
  </r>
  <r>
    <x v="0"/>
    <s v="0"/>
    <n v="46148"/>
    <s v="21320"/>
    <s v="1373"/>
    <s v="FR"/>
    <s v="CH"/>
    <s v="Veillard Manon"/>
    <s v="Laruche"/>
    <s v="999999"/>
    <s v="XW253944577JF"/>
    <s v="N"/>
    <s v="Traitement SAV complémentaire"/>
    <s v="I"/>
    <m/>
    <s v="C4"/>
    <n v="0"/>
    <s v="44"/>
    <n v="16"/>
  </r>
  <r>
    <x v="0"/>
    <s v="0"/>
    <n v="46148"/>
    <s v="21320"/>
    <s v="1373"/>
    <s v="FR"/>
    <s v="CH"/>
    <s v="Veillard Manon"/>
    <s v="Laruche"/>
    <s v="999999"/>
    <s v="XW253944577JF"/>
    <s v="N"/>
    <s v="Supplement Douane Zone C4"/>
    <s v="I"/>
    <m/>
    <s v="C4"/>
    <n v="0"/>
    <s v="44"/>
    <n v="20"/>
  </r>
  <r>
    <x v="0"/>
    <s v="0"/>
    <n v="46149"/>
    <s v="21320"/>
    <s v="7504"/>
    <s v="FR"/>
    <s v="CH"/>
    <s v="Plattner AG Plattner et"/>
    <s v="Laruche"/>
    <s v="999999"/>
    <s v="XW254717174JF"/>
    <s v="N"/>
    <s v="Transport"/>
    <s v="I"/>
    <s v="S"/>
    <s v="C4"/>
    <n v="7.2"/>
    <s v="44"/>
    <n v="11.03"/>
  </r>
  <r>
    <x v="0"/>
    <s v="0"/>
    <n v="46149"/>
    <s v="21320"/>
    <s v="7504"/>
    <s v="FR"/>
    <s v="CH"/>
    <s v="Plattner AG Plattner et"/>
    <s v="Laruche"/>
    <s v="999999"/>
    <s v="XW254717174JF"/>
    <s v="N"/>
    <s v="Supp Zone Internationale Eloignee"/>
    <s v="I"/>
    <m/>
    <s v="C4"/>
    <n v="0"/>
    <s v="44"/>
    <n v="9"/>
  </r>
  <r>
    <x v="0"/>
    <s v="0"/>
    <n v="46149"/>
    <s v="21320"/>
    <s v="7504"/>
    <s v="FR"/>
    <s v="CH"/>
    <s v="Plattner AG Plattner et"/>
    <s v="Laruche"/>
    <s v="999999"/>
    <s v="XW254717174JF"/>
    <s v="N"/>
    <s v="Supplement Douane Zone C4"/>
    <s v="I"/>
    <m/>
    <s v="C4"/>
    <n v="0"/>
    <s v="44"/>
    <n v="20"/>
  </r>
  <r>
    <x v="0"/>
    <s v="0"/>
    <n v="46153"/>
    <s v="21320"/>
    <s v="14563"/>
    <s v="FR"/>
    <s v="GR"/>
    <s v="katsampa Athina"/>
    <s v="Laruche"/>
    <s v="999999"/>
    <s v="XW256607450JF"/>
    <s v="N"/>
    <s v="Transport"/>
    <s v="N"/>
    <s v="S"/>
    <s v="C2"/>
    <n v="2.97"/>
    <s v="44"/>
    <n v="12.99"/>
  </r>
  <r>
    <x v="0"/>
    <s v="0"/>
    <n v="46153"/>
    <s v="21320"/>
    <s v="1227"/>
    <s v="FR"/>
    <s v="CH"/>
    <s v="Martins Susana"/>
    <s v="Laruche"/>
    <s v="999999"/>
    <s v="XW256635708JF"/>
    <s v="N"/>
    <s v="Transport"/>
    <s v="I"/>
    <s v="S"/>
    <s v="C4"/>
    <n v="1.638"/>
    <s v="44"/>
    <n v="7.67"/>
  </r>
  <r>
    <x v="0"/>
    <s v="0"/>
    <n v="46153"/>
    <s v="21320"/>
    <s v="1227"/>
    <s v="FR"/>
    <s v="CH"/>
    <s v="Martins Susana"/>
    <s v="Laruche"/>
    <s v="999999"/>
    <s v="XW256635708JF"/>
    <s v="N"/>
    <s v="Supplement Douane Zone C4"/>
    <s v="I"/>
    <m/>
    <s v="C4"/>
    <n v="0"/>
    <s v="44"/>
    <n v="20"/>
  </r>
  <r>
    <x v="0"/>
    <s v="0"/>
    <n v="46153"/>
    <s v="21320"/>
    <s v="8405"/>
    <s v="FR"/>
    <s v="CH"/>
    <s v="Margoni Seide Myrto"/>
    <s v="Laruche"/>
    <s v="999999"/>
    <s v="XW256639316JF"/>
    <s v="N"/>
    <s v="Transport"/>
    <s v="I"/>
    <s v="S"/>
    <s v="C4"/>
    <n v="2.792"/>
    <s v="44"/>
    <n v="8.23"/>
  </r>
  <r>
    <x v="0"/>
    <s v="0"/>
    <n v="46153"/>
    <s v="21320"/>
    <s v="8405"/>
    <s v="FR"/>
    <s v="CH"/>
    <s v="Margoni Seide Myrto"/>
    <s v="Laruche"/>
    <s v="999999"/>
    <s v="XW256639316JF"/>
    <s v="N"/>
    <s v="Supplement Douane Zone C4"/>
    <s v="I"/>
    <m/>
    <s v="C4"/>
    <n v="0"/>
    <s v="44"/>
    <n v="20"/>
  </r>
  <r>
    <x v="0"/>
    <s v="0"/>
    <n v="46153"/>
    <s v="21320"/>
    <s v="1008"/>
    <s v="FR"/>
    <s v="CH"/>
    <s v="Gachoud Morgane"/>
    <s v="Laruche"/>
    <s v="999999"/>
    <s v="XW256663111JF"/>
    <s v="N"/>
    <s v="Transport"/>
    <s v="I"/>
    <s v="S"/>
    <s v="C4"/>
    <n v="2.482"/>
    <s v="44"/>
    <n v="8.23"/>
  </r>
  <r>
    <x v="0"/>
    <s v="0"/>
    <n v="46153"/>
    <s v="21320"/>
    <s v="1008"/>
    <s v="FR"/>
    <s v="CH"/>
    <s v="Gachoud Morgane"/>
    <s v="Laruche"/>
    <s v="999999"/>
    <s v="XW256663111JF"/>
    <s v="N"/>
    <s v="Supplement Douane Zone C4"/>
    <s v="I"/>
    <m/>
    <s v="C4"/>
    <n v="0"/>
    <s v="44"/>
    <n v="20"/>
  </r>
  <r>
    <x v="0"/>
    <s v="0"/>
    <n v="46153"/>
    <s v="21320"/>
    <s v="1630"/>
    <s v="FR"/>
    <s v="CH"/>
    <s v="Gamboni LA PETITE TRIBU Laura"/>
    <s v="Laruche"/>
    <s v="999999"/>
    <s v="XW256828751JF"/>
    <s v="N"/>
    <s v="Transport"/>
    <s v="I"/>
    <s v="S"/>
    <s v="C4"/>
    <n v="18.414"/>
    <s v="44"/>
    <n v="17.19"/>
  </r>
  <r>
    <x v="0"/>
    <s v="0"/>
    <n v="46153"/>
    <s v="21320"/>
    <s v="1630"/>
    <s v="FR"/>
    <s v="CH"/>
    <s v="Gamboni LA PETITE TRIBU Laura"/>
    <s v="Laruche"/>
    <s v="999999"/>
    <s v="XW256828751JF"/>
    <s v="N"/>
    <s v="Supplement Douane Zone C4"/>
    <s v="I"/>
    <m/>
    <s v="C4"/>
    <n v="0"/>
    <s v="44"/>
    <n v="20"/>
  </r>
  <r>
    <x v="0"/>
    <s v="0"/>
    <n v="46153"/>
    <s v="21320"/>
    <s v="9070"/>
    <s v="FR"/>
    <s v="BE"/>
    <s v="Macharis-Wagner Maren"/>
    <s v="Laruche"/>
    <s v="999999"/>
    <s v="XW256999495JF"/>
    <s v="N"/>
    <s v="Transport"/>
    <s v="N"/>
    <s v="S"/>
    <s v="C1"/>
    <n v="3.168"/>
    <s v="44"/>
    <n v="10.03"/>
  </r>
  <r>
    <x v="0"/>
    <s v="0"/>
    <n v="46154"/>
    <s v="21320"/>
    <s v="3675"/>
    <s v="FR"/>
    <s v="NO"/>
    <s v="Bakare Misturat"/>
    <s v="Laruche"/>
    <s v="999999"/>
    <s v="XW257464222JF"/>
    <s v="N"/>
    <s v="Transport"/>
    <s v="I"/>
    <s v="S"/>
    <s v="C4"/>
    <n v="1.16"/>
    <s v="44"/>
    <n v="7.67"/>
  </r>
  <r>
    <x v="0"/>
    <s v="0"/>
    <n v="46154"/>
    <s v="21320"/>
    <s v="3675"/>
    <s v="FR"/>
    <s v="NO"/>
    <s v="Bakare Misturat"/>
    <s v="Laruche"/>
    <s v="999999"/>
    <s v="XW257464222JF"/>
    <s v="N"/>
    <s v="Supp Zone Internationale Eloignee"/>
    <s v="I"/>
    <m/>
    <s v="C4"/>
    <n v="0"/>
    <s v="44"/>
    <n v="9"/>
  </r>
  <r>
    <x v="0"/>
    <s v="0"/>
    <n v="46154"/>
    <s v="21320"/>
    <s v="3675"/>
    <s v="FR"/>
    <s v="NO"/>
    <s v="Bakare Misturat"/>
    <s v="Laruche"/>
    <s v="999999"/>
    <s v="XW257464222JF"/>
    <s v="N"/>
    <s v="Traitement SAV complémentaire"/>
    <s v="I"/>
    <m/>
    <s v="C4"/>
    <n v="0"/>
    <s v="44"/>
    <n v="16"/>
  </r>
  <r>
    <x v="0"/>
    <s v="0"/>
    <n v="46154"/>
    <s v="21320"/>
    <s v="3675"/>
    <s v="FR"/>
    <s v="NO"/>
    <s v="Bakare Misturat"/>
    <s v="Laruche"/>
    <s v="999999"/>
    <s v="XW257464222JF"/>
    <s v="N"/>
    <s v="Supplement Douane Zone C4"/>
    <s v="I"/>
    <m/>
    <s v="C4"/>
    <n v="0"/>
    <s v="44"/>
    <n v="20"/>
  </r>
  <r>
    <x v="0"/>
    <s v="0"/>
    <n v="46154"/>
    <s v="21320"/>
    <s v="1264"/>
    <s v="FR"/>
    <s v="CH"/>
    <s v="Curty Pascal"/>
    <s v="Laruche"/>
    <s v="999999"/>
    <s v="XW257527497JF"/>
    <s v="N"/>
    <s v="Transport"/>
    <s v="I"/>
    <s v="S"/>
    <s v="C4"/>
    <n v="1.392"/>
    <s v="44"/>
    <n v="7.67"/>
  </r>
  <r>
    <x v="0"/>
    <s v="0"/>
    <n v="46154"/>
    <s v="21320"/>
    <s v="1264"/>
    <s v="FR"/>
    <s v="CH"/>
    <s v="Curty Pascal"/>
    <s v="Laruche"/>
    <s v="999999"/>
    <s v="XW257527497JF"/>
    <s v="N"/>
    <s v="Traitement SAV complémentaire"/>
    <s v="I"/>
    <m/>
    <s v="C4"/>
    <n v="0"/>
    <s v="44"/>
    <n v="16"/>
  </r>
  <r>
    <x v="0"/>
    <s v="0"/>
    <n v="46154"/>
    <s v="21320"/>
    <s v="1264"/>
    <s v="FR"/>
    <s v="CH"/>
    <s v="Curty Pascal"/>
    <s v="Laruche"/>
    <s v="999999"/>
    <s v="XW257527497JF"/>
    <s v="N"/>
    <s v="Supplement Douane Zone C4"/>
    <s v="I"/>
    <m/>
    <s v="C4"/>
    <n v="0"/>
    <s v="44"/>
    <n v="20"/>
  </r>
  <r>
    <x v="0"/>
    <s v="0"/>
    <n v="46154"/>
    <s v="21320"/>
    <s v="8802"/>
    <s v="FR"/>
    <s v="CH"/>
    <s v="Lepasoon Karin"/>
    <s v="Laruche"/>
    <s v="999999"/>
    <s v="XW257665670JF"/>
    <s v="N"/>
    <s v="Transport"/>
    <s v="I"/>
    <s v="S"/>
    <s v="C4"/>
    <n v="7.02"/>
    <s v="44"/>
    <n v="11.03"/>
  </r>
  <r>
    <x v="0"/>
    <s v="0"/>
    <n v="46154"/>
    <s v="21320"/>
    <s v="8802"/>
    <s v="FR"/>
    <s v="CH"/>
    <s v="Lepasoon Karin"/>
    <s v="Laruche"/>
    <s v="999999"/>
    <s v="XW257665670JF"/>
    <s v="N"/>
    <s v="Supplement Douane Zone C4"/>
    <s v="I"/>
    <m/>
    <s v="C4"/>
    <n v="0"/>
    <s v="44"/>
    <n v="20"/>
  </r>
  <r>
    <x v="0"/>
    <s v="0"/>
    <n v="46155"/>
    <s v="21320"/>
    <s v="1205"/>
    <s v="FR"/>
    <s v="CH"/>
    <s v="Schneeberger Berenice"/>
    <s v="Laruche"/>
    <s v="999999"/>
    <s v="XW258179127JF"/>
    <s v="N"/>
    <s v="Transport"/>
    <s v="I"/>
    <s v="S"/>
    <s v="C4"/>
    <n v="5.078"/>
    <s v="44"/>
    <n v="9.91"/>
  </r>
  <r>
    <x v="0"/>
    <s v="0"/>
    <n v="46155"/>
    <s v="21320"/>
    <s v="1205"/>
    <s v="FR"/>
    <s v="CH"/>
    <s v="Schneeberger Berenice"/>
    <s v="Laruche"/>
    <s v="999999"/>
    <s v="XW258179127JF"/>
    <s v="N"/>
    <s v="Supplement Douane Zone C4"/>
    <s v="I"/>
    <m/>
    <s v="C4"/>
    <n v="0"/>
    <s v="44"/>
    <n v="20"/>
  </r>
  <r>
    <x v="0"/>
    <s v="0"/>
    <n v="46157"/>
    <s v="21320"/>
    <s v="1627"/>
    <s v="FR"/>
    <s v="CH"/>
    <s v="Allemann Marie"/>
    <s v="Laruche"/>
    <s v="999999"/>
    <s v="XW259180736JF"/>
    <s v="N"/>
    <s v="Transport"/>
    <s v="I"/>
    <s v="S"/>
    <s v="C4"/>
    <n v="2.355"/>
    <s v="44"/>
    <n v="8.23"/>
  </r>
  <r>
    <x v="0"/>
    <s v="0"/>
    <n v="46157"/>
    <s v="21320"/>
    <s v="1627"/>
    <s v="FR"/>
    <s v="CH"/>
    <s v="Allemann Marie"/>
    <s v="Laruche"/>
    <s v="999999"/>
    <s v="XW259180736JF"/>
    <s v="N"/>
    <s v="Supplement Douane Zone C4"/>
    <s v="I"/>
    <m/>
    <s v="C4"/>
    <n v="0"/>
    <s v="44"/>
    <n v="20"/>
  </r>
  <r>
    <x v="0"/>
    <s v="0"/>
    <n v="46157"/>
    <s v="21320"/>
    <s v="1219"/>
    <s v="FR"/>
    <s v="CH"/>
    <s v="Visentin Aurelie"/>
    <s v="Laruche"/>
    <s v="999999"/>
    <s v="XW259184295JF"/>
    <s v="N"/>
    <s v="Transport"/>
    <s v="I"/>
    <s v="S"/>
    <s v="C4"/>
    <n v="1.508"/>
    <s v="44"/>
    <n v="7.67"/>
  </r>
  <r>
    <x v="0"/>
    <s v="0"/>
    <n v="46157"/>
    <s v="21320"/>
    <s v="1219"/>
    <s v="FR"/>
    <s v="CH"/>
    <s v="Visentin Aurelie"/>
    <s v="Laruche"/>
    <s v="999999"/>
    <s v="XW259184295JF"/>
    <s v="N"/>
    <s v="Traitement SAV complémentaire"/>
    <s v="I"/>
    <m/>
    <s v="C4"/>
    <n v="0"/>
    <s v="44"/>
    <n v="16"/>
  </r>
  <r>
    <x v="0"/>
    <s v="0"/>
    <n v="46157"/>
    <s v="21320"/>
    <s v="1219"/>
    <s v="FR"/>
    <s v="CH"/>
    <s v="Visentin Aurelie"/>
    <s v="Laruche"/>
    <s v="999999"/>
    <s v="XW259184295JF"/>
    <s v="N"/>
    <s v="Supplement Douane Zone C4"/>
    <s v="I"/>
    <m/>
    <s v="C4"/>
    <n v="0"/>
    <s v="44"/>
    <n v="20"/>
  </r>
  <r>
    <x v="0"/>
    <s v="0"/>
    <n v="46157"/>
    <s v="21320"/>
    <s v="8115"/>
    <s v="FR"/>
    <s v="CH"/>
    <s v="Vatanacan Melek"/>
    <s v="Laruche"/>
    <s v="999999"/>
    <s v="XW259325634JF"/>
    <s v="N"/>
    <s v="Transport"/>
    <s v="I"/>
    <s v="S"/>
    <s v="C4"/>
    <n v="3.6"/>
    <s v="44"/>
    <n v="8.789999999999999"/>
  </r>
  <r>
    <x v="0"/>
    <s v="0"/>
    <n v="46157"/>
    <s v="21320"/>
    <s v="8115"/>
    <s v="FR"/>
    <s v="CH"/>
    <s v="Vatanacan Melek"/>
    <s v="Laruche"/>
    <s v="999999"/>
    <s v="XW259325634JF"/>
    <s v="N"/>
    <s v="Supplement Douane Zone C4"/>
    <s v="I"/>
    <m/>
    <s v="C4"/>
    <n v="0"/>
    <s v="44"/>
    <n v="20"/>
  </r>
  <r>
    <x v="0"/>
    <s v="0"/>
    <n v="46157"/>
    <s v="21320"/>
    <s v="14569"/>
    <s v="FR"/>
    <s v="GR"/>
    <s v="Sovolou Shoshana"/>
    <s v="Laruche"/>
    <s v="999999"/>
    <s v="XW259426536JF"/>
    <s v="N"/>
    <s v="Transport"/>
    <s v="N"/>
    <s v="S"/>
    <s v="C2"/>
    <n v="7.254"/>
    <s v="44"/>
    <n v="15.94"/>
  </r>
  <r>
    <x v="0"/>
    <s v="0"/>
    <n v="46157"/>
    <s v="21320"/>
    <s v="1752"/>
    <s v="FR"/>
    <s v="CH"/>
    <s v="Sarl Rosae"/>
    <s v="Laruche"/>
    <s v="999999"/>
    <s v="XW259442613JF"/>
    <s v="N"/>
    <s v="Transport"/>
    <s v="I"/>
    <s v="S"/>
    <s v="C4"/>
    <n v="3.6"/>
    <s v="44"/>
    <n v="8.789999999999999"/>
  </r>
  <r>
    <x v="0"/>
    <s v="0"/>
    <n v="46157"/>
    <s v="21320"/>
    <s v="1752"/>
    <s v="FR"/>
    <s v="CH"/>
    <s v="Sarl Rosae"/>
    <s v="Laruche"/>
    <s v="999999"/>
    <s v="XW259442613JF"/>
    <s v="N"/>
    <s v="Supplement Douane Zone C4"/>
    <s v="I"/>
    <m/>
    <s v="C4"/>
    <n v="0"/>
    <s v="44"/>
    <n v="20"/>
  </r>
  <r>
    <x v="0"/>
    <s v="0"/>
    <n v="46157"/>
    <s v="21320"/>
    <s v="2740"/>
    <s v="FR"/>
    <s v="CH"/>
    <s v="Dianez Agnes"/>
    <s v="Laruche"/>
    <s v="999999"/>
    <s v="XW259445209JF"/>
    <s v="N"/>
    <s v="Transport"/>
    <s v="I"/>
    <s v="S"/>
    <s v="C4"/>
    <n v="0.945"/>
    <s v="44"/>
    <n v="7.11"/>
  </r>
  <r>
    <x v="0"/>
    <s v="0"/>
    <n v="46157"/>
    <s v="21320"/>
    <s v="2740"/>
    <s v="FR"/>
    <s v="CH"/>
    <s v="Dianez Agnes"/>
    <s v="Laruche"/>
    <s v="999999"/>
    <s v="XW259445209JF"/>
    <s v="N"/>
    <s v="Supplement Douane Zone C4"/>
    <s v="I"/>
    <m/>
    <s v="C4"/>
    <n v="0"/>
    <s v="44"/>
    <n v="20"/>
  </r>
  <r>
    <x v="0"/>
    <s v="0"/>
    <n v="46160"/>
    <s v="21320"/>
    <s v="4410"/>
    <s v="FR"/>
    <s v="CH"/>
    <s v="Cavegn Corinne"/>
    <s v="Laruche"/>
    <s v="999999"/>
    <s v="XW260643250JF"/>
    <s v="N"/>
    <s v="Transport"/>
    <s v="I"/>
    <s v="S"/>
    <s v="C4"/>
    <n v="2.944"/>
    <s v="44"/>
    <n v="8.23"/>
  </r>
  <r>
    <x v="0"/>
    <s v="0"/>
    <n v="46160"/>
    <s v="21320"/>
    <s v="4410"/>
    <s v="FR"/>
    <s v="CH"/>
    <s v="Cavegn Corinne"/>
    <s v="Laruche"/>
    <s v="999999"/>
    <s v="XW260643250JF"/>
    <s v="N"/>
    <s v="Supplement Douane Zone C4"/>
    <s v="I"/>
    <m/>
    <s v="C4"/>
    <n v="0"/>
    <s v="44"/>
    <n v="20"/>
  </r>
  <r>
    <x v="0"/>
    <s v="0"/>
    <n v="46160"/>
    <s v="21320"/>
    <s v="1934"/>
    <s v="FR"/>
    <s v="CH"/>
    <s v="Deleglise Jean-Marc"/>
    <s v="Laruche"/>
    <s v="999999"/>
    <s v="XW260652910JF"/>
    <s v="N"/>
    <s v="Transport"/>
    <s v="I"/>
    <s v="S"/>
    <s v="C4"/>
    <n v="1.44"/>
    <s v="44"/>
    <n v="7.67"/>
  </r>
  <r>
    <x v="0"/>
    <s v="0"/>
    <n v="46160"/>
    <s v="21320"/>
    <s v="1934"/>
    <s v="FR"/>
    <s v="CH"/>
    <s v="Deleglise Jean-Marc"/>
    <s v="Laruche"/>
    <s v="999999"/>
    <s v="XW260652910JF"/>
    <s v="N"/>
    <s v="Traitement SAV complémentaire"/>
    <s v="I"/>
    <m/>
    <s v="C4"/>
    <n v="0"/>
    <s v="44"/>
    <n v="16"/>
  </r>
  <r>
    <x v="0"/>
    <s v="0"/>
    <n v="46160"/>
    <s v="21320"/>
    <s v="1934"/>
    <s v="FR"/>
    <s v="CH"/>
    <s v="Deleglise Jean-Marc"/>
    <s v="Laruche"/>
    <s v="999999"/>
    <s v="XW260652910JF"/>
    <s v="N"/>
    <s v="Supplement Douane Zone C4"/>
    <s v="I"/>
    <m/>
    <s v="C4"/>
    <n v="0"/>
    <s v="44"/>
    <n v="20"/>
  </r>
  <r>
    <x v="0"/>
    <s v="0"/>
    <n v="46160"/>
    <s v="21320"/>
    <s v="7036"/>
    <s v="FR"/>
    <s v="NO"/>
    <s v="Stensaas Winther Mia"/>
    <s v="Laruche"/>
    <s v="999999"/>
    <s v="XW260907685JF"/>
    <s v="N"/>
    <s v="Transport"/>
    <s v="I"/>
    <s v="S"/>
    <s v="C4"/>
    <n v="1.65"/>
    <s v="44"/>
    <n v="7.67"/>
  </r>
  <r>
    <x v="0"/>
    <s v="0"/>
    <n v="46160"/>
    <s v="21320"/>
    <s v="7036"/>
    <s v="FR"/>
    <s v="NO"/>
    <s v="Stensaas Winther Mia"/>
    <s v="Laruche"/>
    <s v="999999"/>
    <s v="XW260907685JF"/>
    <s v="N"/>
    <s v="Supp Zone Internationale Eloignee"/>
    <s v="I"/>
    <m/>
    <s v="C4"/>
    <n v="0"/>
    <s v="44"/>
    <n v="9"/>
  </r>
  <r>
    <x v="0"/>
    <s v="0"/>
    <n v="46160"/>
    <s v="21320"/>
    <s v="7036"/>
    <s v="FR"/>
    <s v="NO"/>
    <s v="Stensaas Winther Mia"/>
    <s v="Laruche"/>
    <s v="999999"/>
    <s v="XW260907685JF"/>
    <s v="N"/>
    <s v="Supplement Douane Zone C4"/>
    <s v="I"/>
    <m/>
    <s v="C4"/>
    <n v="0"/>
    <s v="44"/>
    <n v="20"/>
  </r>
  <r>
    <x v="0"/>
    <s v="0"/>
    <n v="46160"/>
    <s v="21320"/>
    <s v="1814"/>
    <s v="FR"/>
    <s v="CH"/>
    <s v="Delarive Leila"/>
    <s v="Laruche"/>
    <s v="999999"/>
    <s v="XW260945745JF"/>
    <s v="N"/>
    <s v="Transport"/>
    <s v="I"/>
    <s v="S"/>
    <s v="C4"/>
    <n v="1.392"/>
    <s v="44"/>
    <n v="7.67"/>
  </r>
  <r>
    <x v="0"/>
    <s v="0"/>
    <n v="46160"/>
    <s v="21320"/>
    <s v="1814"/>
    <s v="FR"/>
    <s v="CH"/>
    <s v="Delarive Leila"/>
    <s v="Laruche"/>
    <s v="999999"/>
    <s v="XW260945745JF"/>
    <s v="N"/>
    <s v="Supplement Douane Zone C4"/>
    <s v="I"/>
    <m/>
    <s v="C4"/>
    <n v="0"/>
    <s v="44"/>
    <n v="20"/>
  </r>
  <r>
    <x v="0"/>
    <s v="0"/>
    <n v="46160"/>
    <s v="21320"/>
    <s v="16774"/>
    <s v="FR"/>
    <s v="SE"/>
    <s v="InredningNockeb"/>
    <s v="5XPFJPYVSS (renvoi)"/>
    <s v="999999"/>
    <s v="XW260982363JF"/>
    <s v="N"/>
    <s v="Transport"/>
    <s v="N"/>
    <s v="S"/>
    <s v="C2"/>
    <n v="7.254"/>
    <s v="44"/>
    <n v="15.94"/>
  </r>
  <r>
    <x v="0"/>
    <s v="0"/>
    <n v="46161"/>
    <s v="21320"/>
    <s v="3977"/>
    <s v="FR"/>
    <s v="CH"/>
    <s v="Vallelian Michele"/>
    <s v="Laruche"/>
    <s v="999999"/>
    <s v="XW261661246JF"/>
    <s v="N"/>
    <s v="Transport"/>
    <s v="I"/>
    <s v="S"/>
    <s v="C4"/>
    <n v="0.9"/>
    <s v="44"/>
    <n v="7.11"/>
  </r>
  <r>
    <x v="0"/>
    <s v="0"/>
    <n v="46161"/>
    <s v="21320"/>
    <s v="3977"/>
    <s v="FR"/>
    <s v="CH"/>
    <s v="Vallelian Michele"/>
    <s v="Laruche"/>
    <s v="999999"/>
    <s v="XW261661246JF"/>
    <s v="N"/>
    <s v="Supp Zone Internationale Eloignee"/>
    <s v="I"/>
    <m/>
    <s v="C4"/>
    <n v="0"/>
    <s v="44"/>
    <n v="9"/>
  </r>
  <r>
    <x v="0"/>
    <s v="0"/>
    <n v="46161"/>
    <s v="21320"/>
    <s v="3977"/>
    <s v="FR"/>
    <s v="CH"/>
    <s v="Vallelian Michele"/>
    <s v="Laruche"/>
    <s v="999999"/>
    <s v="XW261661246JF"/>
    <s v="N"/>
    <s v="Supplement Douane Zone C4"/>
    <s v="I"/>
    <m/>
    <s v="C4"/>
    <n v="0"/>
    <s v="44"/>
    <n v="20"/>
  </r>
  <r>
    <x v="0"/>
    <s v="0"/>
    <n v="46161"/>
    <s v="21320"/>
    <s v="50823"/>
    <s v="FR"/>
    <s v="DE"/>
    <s v="SCHEE GmbhSteph"/>
    <s v="B2B10884 (renvoi)"/>
    <s v="999999"/>
    <s v="XW261697912JF"/>
    <s v="N"/>
    <s v="Transport"/>
    <s v="N"/>
    <s v="S"/>
    <s v="C1"/>
    <n v="4.8"/>
    <s v="44"/>
    <n v="10.59"/>
  </r>
  <r>
    <x v="0"/>
    <s v="0"/>
    <n v="46164"/>
    <s v="21320"/>
    <s v="1258"/>
    <s v="FR"/>
    <s v="CH"/>
    <s v="Maire Laura Bottari"/>
    <s v="Laruche"/>
    <s v="999999"/>
    <s v="XW262735342JF"/>
    <s v="N"/>
    <s v="Transport"/>
    <s v="I"/>
    <s v="S"/>
    <s v="C4"/>
    <n v="1.392"/>
    <s v="44"/>
    <n v="7.67"/>
  </r>
  <r>
    <x v="0"/>
    <s v="0"/>
    <n v="46164"/>
    <s v="21320"/>
    <s v="1258"/>
    <s v="FR"/>
    <s v="CH"/>
    <s v="Maire Laura Bottari"/>
    <s v="Laruche"/>
    <s v="999999"/>
    <s v="XW262735342JF"/>
    <s v="N"/>
    <s v="Supplement Douane Zone C4"/>
    <s v="I"/>
    <m/>
    <s v="C4"/>
    <n v="0"/>
    <s v="44"/>
    <n v="20"/>
  </r>
  <r>
    <x v="0"/>
    <s v="0"/>
    <n v="46164"/>
    <s v="21320"/>
    <s v="0263"/>
    <s v="FR"/>
    <s v="NO"/>
    <s v="Haugen Kine"/>
    <s v="Laruche"/>
    <s v="999999"/>
    <s v="XW262860084JF"/>
    <s v="N"/>
    <s v="Transport"/>
    <s v="I"/>
    <s v="S"/>
    <s v="C4"/>
    <n v="14.632"/>
    <s v="44"/>
    <n v="14.95"/>
  </r>
  <r>
    <x v="0"/>
    <s v="0"/>
    <n v="46164"/>
    <s v="21320"/>
    <s v="0263"/>
    <s v="FR"/>
    <s v="NO"/>
    <s v="Haugen Kine"/>
    <s v="Laruche"/>
    <s v="999999"/>
    <s v="XW262860084JF"/>
    <s v="N"/>
    <s v="Supplement Douane Zone C4"/>
    <s v="I"/>
    <m/>
    <s v="C4"/>
    <n v="0"/>
    <s v="44"/>
    <n v="20"/>
  </r>
  <r>
    <x v="0"/>
    <s v="0"/>
    <n v="46164"/>
    <s v="21320"/>
    <s v="0263"/>
    <s v="FR"/>
    <s v="NO"/>
    <s v="Haugen Kine"/>
    <s v="Laruche"/>
    <s v="999999"/>
    <s v="XW262860098JF"/>
    <s v="N"/>
    <s v="Transport"/>
    <s v="I"/>
    <s v="S"/>
    <s v="C4"/>
    <n v="21.008"/>
    <s v="44"/>
    <n v="18.87"/>
  </r>
  <r>
    <x v="0"/>
    <s v="0"/>
    <n v="46164"/>
    <s v="21320"/>
    <s v="0263"/>
    <s v="FR"/>
    <s v="NO"/>
    <s v="Haugen Kine"/>
    <s v="Laruche"/>
    <s v="999999"/>
    <s v="XW262860098JF"/>
    <s v="N"/>
    <s v="Supplement Douane Zone C4"/>
    <s v="I"/>
    <m/>
    <s v="C4"/>
    <n v="0"/>
    <s v="44"/>
    <n v="20"/>
  </r>
  <r>
    <x v="0"/>
    <s v="0"/>
    <n v="46164"/>
    <s v="21320"/>
    <s v="0263"/>
    <s v="FR"/>
    <s v="NO"/>
    <s v="Haugen Kine"/>
    <s v="Laruche"/>
    <s v="999999"/>
    <s v="XW262860107JF"/>
    <s v="N"/>
    <s v="Transport"/>
    <s v="I"/>
    <s v="S"/>
    <s v="C4"/>
    <n v="21.008"/>
    <s v="44"/>
    <n v="18.87"/>
  </r>
  <r>
    <x v="0"/>
    <s v="0"/>
    <n v="46164"/>
    <s v="21320"/>
    <s v="0263"/>
    <s v="FR"/>
    <s v="NO"/>
    <s v="Haugen Kine"/>
    <s v="Laruche"/>
    <s v="999999"/>
    <s v="XW262860107JF"/>
    <s v="N"/>
    <s v="Supplement Douane Zone C4"/>
    <s v="I"/>
    <m/>
    <s v="C4"/>
    <n v="0"/>
    <s v="44"/>
    <n v="20"/>
  </r>
  <r>
    <x v="0"/>
    <s v="0"/>
    <n v="46167"/>
    <s v="21320"/>
    <s v="1044"/>
    <s v="FR"/>
    <s v="CH"/>
    <s v="Adamina Yael"/>
    <s v="Laruche"/>
    <s v="999999"/>
    <s v="XW263095827JF"/>
    <s v="N"/>
    <s v="Transport"/>
    <s v="I"/>
    <s v="S"/>
    <s v="C4"/>
    <n v="2.355"/>
    <s v="44"/>
    <n v="8.23"/>
  </r>
  <r>
    <x v="0"/>
    <s v="0"/>
    <n v="46167"/>
    <s v="21320"/>
    <s v="1044"/>
    <s v="FR"/>
    <s v="CH"/>
    <s v="Adamina Yael"/>
    <s v="Laruche"/>
    <s v="999999"/>
    <s v="XW263095827JF"/>
    <s v="N"/>
    <s v="Traitement SAV complémentaire"/>
    <s v="I"/>
    <m/>
    <s v="C4"/>
    <n v="0"/>
    <s v="44"/>
    <n v="16"/>
  </r>
  <r>
    <x v="0"/>
    <s v="0"/>
    <n v="46167"/>
    <s v="21320"/>
    <s v="1044"/>
    <s v="FR"/>
    <s v="CH"/>
    <s v="Adamina Yael"/>
    <s v="Laruche"/>
    <s v="999999"/>
    <s v="XW263095827JF"/>
    <s v="N"/>
    <s v="Supplement Douane Zone C4"/>
    <s v="I"/>
    <m/>
    <s v="C4"/>
    <n v="0"/>
    <s v="44"/>
    <n v="20"/>
  </r>
  <r>
    <x v="0"/>
    <s v="0"/>
    <n v="46167"/>
    <s v="21320"/>
    <s v="1227"/>
    <s v="FR"/>
    <s v="CH"/>
    <s v="Ferron Roxane"/>
    <s v="Laruche"/>
    <s v="999999"/>
    <s v="XW263107445JF"/>
    <s v="N"/>
    <s v="Transport"/>
    <s v="I"/>
    <s v="S"/>
    <s v="C4"/>
    <n v="4.68"/>
    <s v="44"/>
    <n v="9.35"/>
  </r>
  <r>
    <x v="0"/>
    <s v="0"/>
    <n v="46167"/>
    <s v="21320"/>
    <s v="1227"/>
    <s v="FR"/>
    <s v="CH"/>
    <s v="Ferron Roxane"/>
    <s v="Laruche"/>
    <s v="999999"/>
    <s v="XW263107445JF"/>
    <s v="N"/>
    <s v="Traitement SAV complémentaire"/>
    <s v="I"/>
    <m/>
    <s v="C4"/>
    <n v="0"/>
    <s v="44"/>
    <n v="16"/>
  </r>
  <r>
    <x v="0"/>
    <s v="0"/>
    <n v="46167"/>
    <s v="21320"/>
    <s v="1227"/>
    <s v="FR"/>
    <s v="CH"/>
    <s v="Ferron Roxane"/>
    <s v="Laruche"/>
    <s v="999999"/>
    <s v="XW263107445JF"/>
    <s v="N"/>
    <s v="Supplement Douane Zone C4"/>
    <s v="I"/>
    <m/>
    <s v="C4"/>
    <n v="0"/>
    <s v="44"/>
    <n v="20"/>
  </r>
  <r>
    <x v="0"/>
    <s v="0"/>
    <n v="46168"/>
    <s v="21320"/>
    <s v="1084"/>
    <s v="FR"/>
    <s v="CH"/>
    <s v="Goel Jacques"/>
    <s v="Laruche"/>
    <s v="999999"/>
    <s v="XW263365705JF"/>
    <s v="N"/>
    <s v="Transport"/>
    <s v="I"/>
    <s v="S"/>
    <s v="C4"/>
    <n v="0.336"/>
    <s v="44"/>
    <n v="7.11"/>
  </r>
  <r>
    <x v="0"/>
    <s v="0"/>
    <n v="46168"/>
    <s v="21320"/>
    <s v="1084"/>
    <s v="FR"/>
    <s v="CH"/>
    <s v="Goel Jacques"/>
    <s v="Laruche"/>
    <s v="999999"/>
    <s v="XW263365705JF"/>
    <s v="N"/>
    <s v="Supplement Douane Zone C4"/>
    <s v="I"/>
    <m/>
    <s v="C4"/>
    <n v="0"/>
    <s v="44"/>
    <n v="20"/>
  </r>
  <r>
    <x v="0"/>
    <s v="0"/>
    <n v="46169"/>
    <s v="21320"/>
    <s v="1205"/>
    <s v="FR"/>
    <s v="CH"/>
    <s v="Aymon Camille"/>
    <s v="Laruche"/>
    <s v="999999"/>
    <s v="XW263968547JF"/>
    <s v="N"/>
    <s v="Transport"/>
    <s v="I"/>
    <s v="S"/>
    <s v="C4"/>
    <n v="4.68"/>
    <s v="44"/>
    <n v="9.35"/>
  </r>
  <r>
    <x v="0"/>
    <s v="0"/>
    <n v="46169"/>
    <s v="21320"/>
    <s v="1205"/>
    <s v="FR"/>
    <s v="CH"/>
    <s v="Aymon Camille"/>
    <s v="Laruche"/>
    <s v="999999"/>
    <s v="XW263968547JF"/>
    <s v="N"/>
    <s v="Supplement Douane Zone C4"/>
    <s v="I"/>
    <m/>
    <s v="C4"/>
    <n v="0"/>
    <s v="44"/>
    <n v="20"/>
  </r>
  <r>
    <x v="0"/>
    <s v="0"/>
    <n v="46169"/>
    <s v="21320"/>
    <s v="3011"/>
    <s v="FR"/>
    <s v="CH"/>
    <s v="Noir Chat"/>
    <s v="Laruche"/>
    <s v="999999"/>
    <s v="XW264010496JF"/>
    <s v="N"/>
    <s v="Transport"/>
    <s v="I"/>
    <s v="S"/>
    <s v="C4"/>
    <n v="4.68"/>
    <s v="44"/>
    <n v="9.35"/>
  </r>
  <r>
    <x v="0"/>
    <s v="0"/>
    <n v="46169"/>
    <s v="21320"/>
    <s v="3011"/>
    <s v="FR"/>
    <s v="CH"/>
    <s v="Noir Chat"/>
    <s v="Laruche"/>
    <s v="999999"/>
    <s v="XW264010496JF"/>
    <s v="N"/>
    <s v="Traitement SAV complémentaire"/>
    <s v="I"/>
    <m/>
    <s v="C4"/>
    <n v="0"/>
    <s v="44"/>
    <n v="16"/>
  </r>
  <r>
    <x v="0"/>
    <s v="0"/>
    <n v="46169"/>
    <s v="21320"/>
    <s v="3011"/>
    <s v="FR"/>
    <s v="CH"/>
    <s v="Noir Chat"/>
    <s v="Laruche"/>
    <s v="999999"/>
    <s v="XW264010496JF"/>
    <s v="N"/>
    <s v="Supplement Douane Zone C4"/>
    <s v="I"/>
    <m/>
    <s v="C4"/>
    <n v="0"/>
    <s v="44"/>
    <n v="20"/>
  </r>
  <r>
    <x v="0"/>
    <s v="0"/>
    <n v="46170"/>
    <s v="21320"/>
    <s v="3976"/>
    <s v="FR"/>
    <s v="CH"/>
    <s v="Doutrelepont Marie-Laure"/>
    <s v="Laruche"/>
    <s v="999999"/>
    <s v="XW264180699JF"/>
    <s v="N"/>
    <s v="Transport"/>
    <s v="I"/>
    <s v="S"/>
    <s v="C4"/>
    <n v="0.5620000000000001"/>
    <s v="44"/>
    <n v="7.11"/>
  </r>
  <r>
    <x v="0"/>
    <s v="0"/>
    <n v="46170"/>
    <s v="21320"/>
    <s v="3976"/>
    <s v="FR"/>
    <s v="CH"/>
    <s v="Doutrelepont Marie-Laure"/>
    <s v="Laruche"/>
    <s v="999999"/>
    <s v="XW264180699JF"/>
    <s v="N"/>
    <s v="Supp Zone Internationale Eloignee"/>
    <s v="I"/>
    <m/>
    <s v="C4"/>
    <n v="0"/>
    <s v="44"/>
    <n v="9"/>
  </r>
  <r>
    <x v="0"/>
    <s v="0"/>
    <n v="46170"/>
    <s v="21320"/>
    <s v="3976"/>
    <s v="FR"/>
    <s v="CH"/>
    <s v="Doutrelepont Marie-Laure"/>
    <s v="Laruche"/>
    <s v="999999"/>
    <s v="XW264180699JF"/>
    <s v="N"/>
    <s v="Supplement Douane Zone C4"/>
    <s v="I"/>
    <m/>
    <s v="C4"/>
    <n v="0"/>
    <s v="44"/>
    <n v="20"/>
  </r>
  <r>
    <x v="0"/>
    <s v="0"/>
    <n v="46170"/>
    <s v="21320"/>
    <s v="1222"/>
    <s v="FR"/>
    <s v="CH"/>
    <s v="Sarl 8et18"/>
    <s v="Laruche"/>
    <s v="999999"/>
    <s v="XW264183465JF"/>
    <s v="N"/>
    <s v="Transport"/>
    <s v="I"/>
    <s v="S"/>
    <s v="C4"/>
    <n v="20.664"/>
    <s v="44"/>
    <n v="18.31"/>
  </r>
  <r>
    <x v="0"/>
    <s v="0"/>
    <n v="46170"/>
    <s v="21320"/>
    <s v="1222"/>
    <s v="FR"/>
    <s v="CH"/>
    <s v="Sarl 8et18"/>
    <s v="Laruche"/>
    <s v="999999"/>
    <s v="XW264183465JF"/>
    <s v="N"/>
    <s v="Supplement Douane Zone C4"/>
    <s v="I"/>
    <m/>
    <s v="C4"/>
    <n v="0"/>
    <s v="44"/>
    <n v="20"/>
  </r>
  <r>
    <x v="0"/>
    <s v="0"/>
    <n v="46171"/>
    <s v="21320"/>
    <s v="1110"/>
    <s v="FR"/>
    <s v="CH"/>
    <s v="Sweid Nour"/>
    <s v="Laruche"/>
    <s v="999999"/>
    <s v="XW264493697JF"/>
    <s v="N"/>
    <s v="Transport"/>
    <s v="I"/>
    <s v="S"/>
    <s v="C4"/>
    <n v="4.8"/>
    <s v="44"/>
    <n v="9.35"/>
  </r>
  <r>
    <x v="0"/>
    <s v="0"/>
    <n v="46171"/>
    <s v="21320"/>
    <s v="1110"/>
    <s v="FR"/>
    <s v="CH"/>
    <s v="Sweid Nour"/>
    <s v="Laruche"/>
    <s v="999999"/>
    <s v="XW264493697JF"/>
    <s v="N"/>
    <s v="Supplement Douane Zone C4"/>
    <s v="I"/>
    <m/>
    <s v="C4"/>
    <n v="0"/>
    <s v="44"/>
    <n v="20"/>
  </r>
  <r>
    <x v="0"/>
    <s v="0"/>
    <n v="46171"/>
    <s v="21320"/>
    <s v="1400"/>
    <s v="FR"/>
    <s v="CH"/>
    <s v="Meier Camille"/>
    <s v="Laruche"/>
    <s v="999999"/>
    <s v="XW264538328JF"/>
    <s v="N"/>
    <s v="Transport"/>
    <s v="I"/>
    <s v="S"/>
    <s v="C4"/>
    <n v="4.8"/>
    <s v="44"/>
    <n v="9.35"/>
  </r>
  <r>
    <x v="0"/>
    <s v="0"/>
    <n v="46171"/>
    <s v="21320"/>
    <s v="1400"/>
    <s v="FR"/>
    <s v="CH"/>
    <s v="Meier Camille"/>
    <s v="Laruche"/>
    <s v="999999"/>
    <s v="XW264538328JF"/>
    <s v="N"/>
    <s v="Supplement Douane Zone C4"/>
    <s v="I"/>
    <m/>
    <s v="C4"/>
    <n v="0"/>
    <s v="44"/>
    <n v="20"/>
  </r>
  <r>
    <x v="0"/>
    <s v="0"/>
    <n v="46171"/>
    <s v="21320"/>
    <s v="1231"/>
    <s v="FR"/>
    <s v="CH"/>
    <s v="Sanchez Andres"/>
    <s v="Laruche"/>
    <s v="999999"/>
    <s v="XW264611473JF"/>
    <s v="N"/>
    <s v="Transport"/>
    <s v="I"/>
    <s v="S"/>
    <s v="C4"/>
    <n v="2.2"/>
    <s v="44"/>
    <n v="8.23"/>
  </r>
  <r>
    <x v="0"/>
    <s v="0"/>
    <n v="46171"/>
    <s v="21320"/>
    <s v="1231"/>
    <s v="FR"/>
    <s v="CH"/>
    <s v="Sanchez Andres"/>
    <s v="Laruche"/>
    <s v="999999"/>
    <s v="XW264611473JF"/>
    <s v="N"/>
    <s v="Traitement SAV complémentaire"/>
    <s v="I"/>
    <m/>
    <s v="C4"/>
    <n v="0"/>
    <s v="44"/>
    <n v="16"/>
  </r>
  <r>
    <x v="0"/>
    <s v="0"/>
    <n v="46171"/>
    <s v="21320"/>
    <s v="1231"/>
    <s v="FR"/>
    <s v="CH"/>
    <s v="Sanchez Andres"/>
    <s v="Laruche"/>
    <s v="999999"/>
    <s v="XW264611473JF"/>
    <s v="N"/>
    <s v="Supplement Douane Zone C4"/>
    <s v="I"/>
    <m/>
    <s v="C4"/>
    <n v="0"/>
    <s v="44"/>
    <n v="20"/>
  </r>
  <r>
    <x v="4"/>
    <s v="0"/>
    <n v="46155"/>
    <s v="21320"/>
    <s v="75016"/>
    <s v=""/>
    <s v=""/>
    <s v="Bertin Patrice"/>
    <s v="Laruche"/>
    <s v="999999"/>
    <s v="XY513981495JB"/>
    <s v="N"/>
    <s v="Transport"/>
    <s v="N"/>
    <s v="S"/>
    <s v="NT"/>
    <n v="2.335"/>
    <s v="3Z"/>
    <n v="30.86"/>
  </r>
  <r>
    <x v="4"/>
    <s v="0"/>
    <n v="46168"/>
    <s v="21320"/>
    <s v="60300"/>
    <s v=""/>
    <s v=""/>
    <s v="du Passage Cassilda"/>
    <s v="Laruche"/>
    <s v="999999"/>
    <s v="XY514004567JB"/>
    <s v="N"/>
    <s v="Transport"/>
    <s v="N"/>
    <s v="R"/>
    <s v="NT"/>
    <n v="0.2"/>
    <s v="3Z"/>
    <n v="12.58"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count="2351">
  <r>
    <x v="0"/>
    <s v="0"/>
    <d v="2026-05-31T00:00:00"/>
    <s v=""/>
    <m/>
    <m/>
    <m/>
    <m/>
    <s v=""/>
    <s v="0"/>
    <s v="CAPI1"/>
    <s v="X"/>
    <s v="Surcharge Carburant Aérien"/>
    <s v="I"/>
    <n v="0.4375"/>
    <s v="XX"/>
    <n v="0"/>
    <s v="X"/>
    <n v="42.11"/>
  </r>
  <r>
    <x v="0"/>
    <s v="0"/>
    <d v="2026-05-31T00:00:00"/>
    <s v=""/>
    <m/>
    <m/>
    <m/>
    <m/>
    <s v=""/>
    <s v="0"/>
    <s v="CAPI2"/>
    <s v="X"/>
    <s v="Surcharge Carburant Routier"/>
    <s v="I"/>
    <n v="0.1425"/>
    <s v="XX"/>
    <n v="0"/>
    <s v="X"/>
    <n v="55.57"/>
  </r>
  <r>
    <x v="0"/>
    <s v="0"/>
    <d v="2026-05-31T00:00:00"/>
    <s v=""/>
    <m/>
    <m/>
    <m/>
    <m/>
    <s v=""/>
    <s v="0"/>
    <s v="CAPN1"/>
    <s v="X"/>
    <s v="Surcharge Carburant Aérien"/>
    <s v="N"/>
    <n v="0.4375"/>
    <s v="XX"/>
    <n v="0"/>
    <s v="X"/>
    <n v="1534.86"/>
  </r>
  <r>
    <x v="1"/>
    <s v="2"/>
    <d v="2026-05-31T00:00:00"/>
    <s v=""/>
    <m/>
    <m/>
    <m/>
    <m/>
    <s v=""/>
    <s v="0"/>
    <s v="CAPN2"/>
    <s v="X"/>
    <s v="Surcharge Carburant Routier"/>
    <s v="N"/>
    <n v="0.0475"/>
    <s v="XX"/>
    <n v="0"/>
    <s v="X"/>
    <n v="66.13"/>
  </r>
  <r>
    <x v="2"/>
    <s v="0"/>
    <d v="2026-05-31T00:00:00"/>
    <s v=""/>
    <m/>
    <m/>
    <m/>
    <m/>
    <s v=""/>
    <s v="0"/>
    <s v="CAPN2"/>
    <s v="X"/>
    <s v="Surcharge Carburant Routier"/>
    <s v="N"/>
    <n v="0.0475"/>
    <s v="XX"/>
    <n v="0"/>
    <s v="X"/>
    <n v="6.43"/>
  </r>
  <r>
    <x v="3"/>
    <s v="2"/>
    <d v="2026-05-31T00:00:00"/>
    <s v=""/>
    <m/>
    <m/>
    <m/>
    <m/>
    <s v=""/>
    <s v="0"/>
    <s v="CAPN2"/>
    <s v="X"/>
    <s v="Surcharge Carburant Routier"/>
    <s v="N"/>
    <n v="0.0475"/>
    <s v="XX"/>
    <n v="0"/>
    <s v="X"/>
    <n v="371.42"/>
  </r>
  <r>
    <x v="4"/>
    <s v="0"/>
    <d v="2026-05-31T00:00:00"/>
    <s v=""/>
    <m/>
    <m/>
    <m/>
    <m/>
    <s v=""/>
    <s v="0"/>
    <s v="CAPN2"/>
    <s v="X"/>
    <s v="Surcharge Carburant Routier"/>
    <s v="N"/>
    <n v="0.1425"/>
    <s v="XX"/>
    <n v="0"/>
    <s v="X"/>
    <n v="560.45"/>
  </r>
  <r>
    <x v="5"/>
    <s v="2"/>
    <d v="2026-05-31T00:00:00"/>
    <s v=""/>
    <m/>
    <m/>
    <m/>
    <m/>
    <s v=""/>
    <s v="0"/>
    <s v="CAPN2"/>
    <s v="X"/>
    <s v="Surcharge Carburant Routier"/>
    <s v="N"/>
    <n v="0.1425"/>
    <s v="XX"/>
    <n v="0"/>
    <s v="X"/>
    <n v="2.68"/>
  </r>
  <r>
    <x v="0"/>
    <s v="0"/>
    <d v="2026-05-31T00:00:00"/>
    <s v=""/>
    <m/>
    <m/>
    <m/>
    <m/>
    <s v=""/>
    <s v="0"/>
    <s v="CAPN2"/>
    <s v="X"/>
    <s v="Surcharge Carburant Routier"/>
    <s v="N"/>
    <n v="0.1425"/>
    <s v="XX"/>
    <n v="0"/>
    <s v="X"/>
    <n v="18.56"/>
  </r>
  <r>
    <x v="0"/>
    <s v="0"/>
    <d v="2026-05-31T00:00:00"/>
    <s v=""/>
    <m/>
    <m/>
    <m/>
    <m/>
    <s v=""/>
    <s v="0"/>
    <s v="CAPO1"/>
    <s v="X"/>
    <s v="Surcharge Carburant Aérien"/>
    <s v="O"/>
    <n v="0.4375"/>
    <s v="XX"/>
    <n v="0"/>
    <s v="X"/>
    <n v="18.19"/>
  </r>
  <r>
    <x v="0"/>
    <s v="0"/>
    <d v="2026-05-31T00:00:00"/>
    <s v=""/>
    <m/>
    <m/>
    <m/>
    <m/>
    <s v=""/>
    <s v="0"/>
    <s v="ECORI"/>
    <s v="X"/>
    <s v="Participation Eco-Responsable"/>
    <s v="I"/>
    <m/>
    <s v="XX"/>
    <n v="0"/>
    <s v="X"/>
    <n v="3.7"/>
  </r>
  <r>
    <x v="1"/>
    <s v="2"/>
    <d v="2026-05-31T00:00:00"/>
    <s v=""/>
    <m/>
    <m/>
    <m/>
    <m/>
    <s v=""/>
    <s v="0"/>
    <s v="ECORN"/>
    <s v="X"/>
    <s v="Participation Eco-Responsable"/>
    <s v="N"/>
    <m/>
    <s v="XX"/>
    <n v="0"/>
    <s v="X"/>
    <n v="12.99"/>
  </r>
  <r>
    <x v="2"/>
    <s v="0"/>
    <d v="2026-05-31T00:00:00"/>
    <s v=""/>
    <m/>
    <m/>
    <m/>
    <m/>
    <s v=""/>
    <s v="0"/>
    <s v="ECORN"/>
    <s v="X"/>
    <s v="Participation Eco-Responsable"/>
    <s v="N"/>
    <m/>
    <s v="XX"/>
    <n v="0"/>
    <s v="X"/>
    <n v="0.63"/>
  </r>
  <r>
    <x v="3"/>
    <s v="2"/>
    <d v="2026-05-31T00:00:00"/>
    <s v=""/>
    <m/>
    <m/>
    <m/>
    <m/>
    <s v=""/>
    <s v="0"/>
    <s v="ECORN"/>
    <s v="X"/>
    <s v="Participation Eco-Responsable"/>
    <s v="N"/>
    <m/>
    <s v="XX"/>
    <n v="0"/>
    <s v="X"/>
    <n v="27.78"/>
  </r>
  <r>
    <x v="4"/>
    <s v="0"/>
    <d v="2026-05-31T00:00:00"/>
    <s v=""/>
    <m/>
    <m/>
    <m/>
    <m/>
    <s v=""/>
    <s v="0"/>
    <s v="ECORN"/>
    <s v="X"/>
    <s v="Participation Eco-Responsable"/>
    <s v="N"/>
    <m/>
    <s v="XX"/>
    <n v="0"/>
    <s v="X"/>
    <n v="53.7"/>
  </r>
  <r>
    <x v="5"/>
    <s v="2"/>
    <d v="2026-05-31T00:00:00"/>
    <s v=""/>
    <m/>
    <m/>
    <m/>
    <m/>
    <s v=""/>
    <s v="0"/>
    <s v="ECORN"/>
    <s v="X"/>
    <s v="Participation Eco-Responsable"/>
    <s v="N"/>
    <m/>
    <s v="XX"/>
    <n v="0"/>
    <s v="X"/>
    <n v="0.2"/>
  </r>
  <r>
    <x v="0"/>
    <s v="0"/>
    <d v="2026-05-31T00:00:00"/>
    <s v=""/>
    <m/>
    <m/>
    <m/>
    <m/>
    <s v=""/>
    <s v="0"/>
    <s v="ECORN"/>
    <s v="X"/>
    <s v="Participation Eco-Responsable"/>
    <s v="N"/>
    <m/>
    <s v="XX"/>
    <n v="0"/>
    <s v="X"/>
    <n v="23.4"/>
  </r>
  <r>
    <x v="0"/>
    <s v="0"/>
    <d v="2026-05-31T00:00:00"/>
    <s v=""/>
    <m/>
    <m/>
    <m/>
    <m/>
    <s v=""/>
    <s v="0"/>
    <s v="ECORO"/>
    <s v="X"/>
    <s v="Participation Eco-Responsable"/>
    <s v="O"/>
    <m/>
    <s v="XX"/>
    <n v="0"/>
    <s v="X"/>
    <n v="0.1"/>
  </r>
  <r>
    <x v="0"/>
    <s v="0"/>
    <d v="2026-05-31T00:00:00"/>
    <s v=""/>
    <m/>
    <m/>
    <m/>
    <m/>
    <s v=""/>
    <s v="0"/>
    <s v="SURTI"/>
    <s v="X"/>
    <s v="Sûreté colis"/>
    <s v="I"/>
    <m/>
    <s v="XX"/>
    <n v="0"/>
    <s v="X"/>
    <n v="14.8"/>
  </r>
  <r>
    <x v="1"/>
    <s v="2"/>
    <d v="2026-05-31T00:00:00"/>
    <s v=""/>
    <m/>
    <m/>
    <m/>
    <m/>
    <s v=""/>
    <s v="0"/>
    <s v="SURTN"/>
    <s v="X"/>
    <s v="Sûreté colis"/>
    <s v="N"/>
    <m/>
    <s v="XX"/>
    <n v="0"/>
    <s v="X"/>
    <n v="21.65"/>
  </r>
  <r>
    <x v="2"/>
    <s v="0"/>
    <d v="2026-05-31T00:00:00"/>
    <s v=""/>
    <m/>
    <m/>
    <m/>
    <m/>
    <s v=""/>
    <s v="0"/>
    <s v="SURTN"/>
    <s v="X"/>
    <s v="Sûreté colis"/>
    <s v="N"/>
    <m/>
    <s v="XX"/>
    <n v="0"/>
    <s v="X"/>
    <n v="1.05"/>
  </r>
  <r>
    <x v="3"/>
    <s v="2"/>
    <d v="2026-05-31T00:00:00"/>
    <s v=""/>
    <m/>
    <m/>
    <m/>
    <m/>
    <s v=""/>
    <s v="0"/>
    <s v="SURTN"/>
    <s v="X"/>
    <s v="Sûreté colis"/>
    <s v="N"/>
    <m/>
    <s v="XX"/>
    <n v="0"/>
    <s v="X"/>
    <n v="46.3"/>
  </r>
  <r>
    <x v="4"/>
    <s v="0"/>
    <d v="2026-05-31T00:00:00"/>
    <s v=""/>
    <m/>
    <m/>
    <m/>
    <m/>
    <s v=""/>
    <s v="0"/>
    <s v="SURTN"/>
    <s v="X"/>
    <s v="Sûreté colis"/>
    <s v="N"/>
    <m/>
    <s v="XX"/>
    <n v="0"/>
    <s v="X"/>
    <n v="214.8"/>
  </r>
  <r>
    <x v="5"/>
    <s v="2"/>
    <d v="2026-05-31T00:00:00"/>
    <s v=""/>
    <m/>
    <m/>
    <m/>
    <m/>
    <s v=""/>
    <s v="0"/>
    <s v="SURTN"/>
    <s v="X"/>
    <s v="Sûreté colis"/>
    <s v="N"/>
    <m/>
    <s v="XX"/>
    <n v="0"/>
    <s v="X"/>
    <n v="0.8"/>
  </r>
  <r>
    <x v="0"/>
    <s v="0"/>
    <d v="2026-05-31T00:00:00"/>
    <s v=""/>
    <m/>
    <m/>
    <m/>
    <m/>
    <s v=""/>
    <s v="0"/>
    <s v="SURTN"/>
    <s v="X"/>
    <s v="Sûreté colis"/>
    <s v="N"/>
    <m/>
    <s v="XX"/>
    <n v="0"/>
    <s v="X"/>
    <n v="93.59999999999999"/>
  </r>
  <r>
    <x v="0"/>
    <s v="0"/>
    <d v="2026-05-31T00:00:00"/>
    <s v=""/>
    <m/>
    <m/>
    <m/>
    <m/>
    <s v=""/>
    <s v="0"/>
    <s v="SURTO"/>
    <s v="X"/>
    <s v="Sûreté colis"/>
    <s v="O"/>
    <m/>
    <s v="XX"/>
    <n v="0"/>
    <s v="X"/>
    <n v="0.4"/>
  </r>
  <r>
    <x v="0"/>
    <s v="0"/>
    <d v="2026-05-04T00:00:00"/>
    <s v="21320"/>
    <s v="13088"/>
    <s v="FR"/>
    <s v="DE"/>
    <s v="Martinez Cruz Daniela"/>
    <s v="Laruche"/>
    <s v="999999"/>
    <s v="XF142220606FR"/>
    <s v="N"/>
    <s v="Transport"/>
    <s v="N"/>
    <s v="S"/>
    <s v="Z1"/>
    <n v="0.783"/>
    <s v="17"/>
    <n v="9.94"/>
  </r>
  <r>
    <x v="0"/>
    <s v="0"/>
    <d v="2026-05-04T00:00:00"/>
    <s v="21320"/>
    <s v="14542"/>
    <s v="FR"/>
    <s v="DE"/>
    <s v="Fettig Herbert"/>
    <s v="Laruche"/>
    <s v="999999"/>
    <s v="XF142220708FR"/>
    <s v="N"/>
    <s v="Transport"/>
    <s v="N"/>
    <s v="S"/>
    <s v="Z1"/>
    <n v="4.532"/>
    <s v="17"/>
    <n v="19.47"/>
  </r>
  <r>
    <x v="0"/>
    <s v="0"/>
    <d v="2026-05-04T00:00:00"/>
    <s v="21320"/>
    <s v="42651"/>
    <s v="FR"/>
    <s v="DE"/>
    <s v="Michallek Lars"/>
    <s v="Laruche"/>
    <s v="999999"/>
    <s v="XF142220932FR"/>
    <s v="N"/>
    <s v="Transport"/>
    <s v="N"/>
    <s v="S"/>
    <s v="Z1"/>
    <n v="0.748"/>
    <s v="17"/>
    <n v="9.94"/>
  </r>
  <r>
    <x v="0"/>
    <s v="0"/>
    <d v="2026-05-04T00:00:00"/>
    <s v="21320"/>
    <s v="88279"/>
    <s v="FR"/>
    <s v="DE"/>
    <s v="Simon Dr Karl"/>
    <s v="Laruche"/>
    <s v="999999"/>
    <s v="XF142221116FR"/>
    <s v="N"/>
    <s v="Transport"/>
    <s v="N"/>
    <s v="S"/>
    <s v="Z1"/>
    <n v="0.1"/>
    <s v="17"/>
    <n v="7.86"/>
  </r>
  <r>
    <x v="0"/>
    <s v="0"/>
    <d v="2026-05-04T00:00:00"/>
    <s v="21320"/>
    <s v="1028"/>
    <s v="FR"/>
    <s v="HU"/>
    <s v="Moulenes Katalin"/>
    <s v="Laruche"/>
    <s v="999999"/>
    <s v="XF142221147FR"/>
    <s v="N"/>
    <s v="Transport"/>
    <s v="N"/>
    <s v="S"/>
    <s v="Z3"/>
    <n v="0.748"/>
    <s v="17"/>
    <n v="13.35"/>
  </r>
  <r>
    <x v="0"/>
    <s v="0"/>
    <d v="2026-05-04T00:00:00"/>
    <s v="21320"/>
    <s v="17031"/>
    <s v="FR"/>
    <s v="IT"/>
    <s v="CARTA GIOBERTI Cinzia"/>
    <s v="Laruche"/>
    <s v="999999"/>
    <s v="XF142221677FR"/>
    <s v="N"/>
    <s v="Transport"/>
    <s v="N"/>
    <s v="S"/>
    <s v="Z2"/>
    <n v="4.427"/>
    <s v="17"/>
    <n v="18.34"/>
  </r>
  <r>
    <x v="0"/>
    <s v="0"/>
    <d v="2026-05-04T00:00:00"/>
    <s v="21320"/>
    <s v="97348"/>
    <s v="FR"/>
    <s v="DE"/>
    <s v="Seel Timea"/>
    <s v="Laruche"/>
    <s v="999999"/>
    <s v="XF142221779FR"/>
    <s v="N"/>
    <s v="Transport"/>
    <s v="N"/>
    <s v="S"/>
    <s v="Z1"/>
    <n v="5.773"/>
    <s v="17"/>
    <n v="21.83"/>
  </r>
  <r>
    <x v="0"/>
    <s v="0"/>
    <d v="2026-05-04T00:00:00"/>
    <s v="21320"/>
    <s v="28280"/>
    <s v="FR"/>
    <s v="ES"/>
    <s v="Beltran Carmen"/>
    <s v="Laruche"/>
    <s v="999999"/>
    <s v="XF142224761FR"/>
    <s v="N"/>
    <s v="Transport"/>
    <s v="N"/>
    <s v="S"/>
    <s v="Z2"/>
    <n v="0.748"/>
    <s v="17"/>
    <n v="9.94"/>
  </r>
  <r>
    <x v="0"/>
    <s v="0"/>
    <d v="2026-05-04T00:00:00"/>
    <s v="21320"/>
    <s v="94065"/>
    <s v="FR"/>
    <s v="DE"/>
    <s v="Lutje Maximilian"/>
    <s v="Laruche"/>
    <s v="999999"/>
    <s v="XF142225206FR"/>
    <s v="N"/>
    <s v="Transport"/>
    <s v="N"/>
    <s v="S"/>
    <s v="Z1"/>
    <n v="5.76"/>
    <s v="17"/>
    <n v="21.83"/>
  </r>
  <r>
    <x v="0"/>
    <s v="0"/>
    <d v="2026-05-04T00:00:00"/>
    <s v="21320"/>
    <s v="36329"/>
    <s v="FR"/>
    <s v="DE"/>
    <s v="Marek Nicole"/>
    <s v="Laruche"/>
    <s v="999999"/>
    <s v="XF142225223FR"/>
    <s v="N"/>
    <s v="Transport"/>
    <s v="N"/>
    <s v="S"/>
    <s v="Z1"/>
    <n v="4.266"/>
    <s v="17"/>
    <n v="18.34"/>
  </r>
  <r>
    <x v="0"/>
    <s v="0"/>
    <d v="2026-05-04T00:00:00"/>
    <s v="21320"/>
    <s v="57074"/>
    <s v="FR"/>
    <s v="DE"/>
    <s v="Serra Daniela"/>
    <s v="Laruche"/>
    <s v="999999"/>
    <s v="XF142225342FR"/>
    <s v="N"/>
    <s v="Transport"/>
    <s v="N"/>
    <s v="S"/>
    <s v="Z1"/>
    <n v="4.266"/>
    <s v="17"/>
    <n v="18.34"/>
  </r>
  <r>
    <x v="0"/>
    <s v="0"/>
    <d v="2026-05-04T00:00:00"/>
    <s v="21320"/>
    <s v="9991"/>
    <s v="FR"/>
    <s v="BE"/>
    <s v="Van Robays Steven"/>
    <s v="Laruche"/>
    <s v="999999"/>
    <s v="XF142225838FR"/>
    <s v="N"/>
    <s v="Transport"/>
    <s v="N"/>
    <s v="S"/>
    <s v="Z1"/>
    <n v="5.904"/>
    <s v="17"/>
    <n v="21.83"/>
  </r>
  <r>
    <x v="0"/>
    <s v="0"/>
    <d v="2026-05-04T00:00:00"/>
    <s v="21320"/>
    <s v="2542PR"/>
    <s v="FR"/>
    <s v="NL"/>
    <s v="Veldmeijer Giel"/>
    <s v="Laruche"/>
    <s v="999999"/>
    <s v="XF142225943FR"/>
    <s v="N"/>
    <s v="Transport"/>
    <s v="N"/>
    <s v="S"/>
    <s v="Z1"/>
    <n v="0.12"/>
    <s v="17"/>
    <n v="7.86"/>
  </r>
  <r>
    <x v="0"/>
    <s v="0"/>
    <d v="2026-05-04T00:00:00"/>
    <s v="21320"/>
    <s v="21465"/>
    <s v="FR"/>
    <s v="DE"/>
    <s v="Kleiner Mirjam"/>
    <s v="Laruche"/>
    <s v="999999"/>
    <s v="XF142230909FR"/>
    <s v="N"/>
    <s v="Transport"/>
    <s v="N"/>
    <s v="S"/>
    <s v="Z1"/>
    <n v="9.44"/>
    <s v="17"/>
    <n v="30.09"/>
  </r>
  <r>
    <x v="0"/>
    <s v="0"/>
    <d v="2026-05-04T00:00:00"/>
    <s v="21320"/>
    <s v="97250"/>
    <s v="FR"/>
    <s v="MQ"/>
    <s v="Dubourg Sarah"/>
    <s v="Laruche"/>
    <s v="999999"/>
    <s v="XF142240044FR"/>
    <s v="N"/>
    <s v="Transport"/>
    <s v="O"/>
    <s v="S"/>
    <s v="Z8"/>
    <n v="4.64"/>
    <s v="17"/>
    <n v="41.18"/>
  </r>
  <r>
    <x v="0"/>
    <s v="0"/>
    <d v="2026-05-04T00:00:00"/>
    <s v="21320"/>
    <s v="3147PE"/>
    <s v="FR"/>
    <s v="NL"/>
    <s v="Oosterlee Arie"/>
    <s v="Laruche"/>
    <s v="999999"/>
    <s v="XF142264068FR"/>
    <s v="N"/>
    <s v="Transport"/>
    <s v="N"/>
    <s v="S"/>
    <s v="Z1"/>
    <n v="2.567"/>
    <s v="17"/>
    <n v="14.95"/>
  </r>
  <r>
    <x v="0"/>
    <s v="0"/>
    <d v="2026-05-04T00:00:00"/>
    <s v="21320"/>
    <s v="4837CG"/>
    <s v="FR"/>
    <s v="NL"/>
    <s v="Brouwers Marleen"/>
    <s v="Laruche"/>
    <s v="999999"/>
    <s v="XF142264522FR"/>
    <s v="N"/>
    <s v="Transport"/>
    <s v="N"/>
    <s v="S"/>
    <s v="Z1"/>
    <n v="2.567"/>
    <s v="17"/>
    <n v="14.95"/>
  </r>
  <r>
    <x v="0"/>
    <s v="0"/>
    <d v="2026-05-04T00:00:00"/>
    <s v="21320"/>
    <s v="89312"/>
    <s v="FR"/>
    <s v="DE"/>
    <s v="Schmalberger Tina"/>
    <s v="Laruche"/>
    <s v="999999"/>
    <s v="XF142273060FR"/>
    <s v="N"/>
    <s v="Transport"/>
    <s v="N"/>
    <s v="S"/>
    <s v="Z1"/>
    <n v="4.678"/>
    <s v="17"/>
    <n v="19.47"/>
  </r>
  <r>
    <x v="0"/>
    <s v="0"/>
    <d v="2026-05-04T00:00:00"/>
    <s v="21320"/>
    <s v="21465"/>
    <s v="FR"/>
    <s v="DE"/>
    <s v="Elsner Hanno"/>
    <s v="Laruche"/>
    <s v="999999"/>
    <s v="XF142273175FR"/>
    <s v="N"/>
    <s v="Transport"/>
    <s v="N"/>
    <s v="S"/>
    <s v="Z1"/>
    <n v="1.591"/>
    <s v="17"/>
    <n v="12.69"/>
  </r>
  <r>
    <x v="0"/>
    <s v="0"/>
    <d v="2026-05-04T00:00:00"/>
    <s v="21320"/>
    <s v="66023"/>
    <s v="FR"/>
    <s v="IT"/>
    <s v="Giampaolo Loriana"/>
    <s v="Laruche"/>
    <s v="999999"/>
    <s v="XF142273802FR"/>
    <s v="N"/>
    <s v="Transport"/>
    <s v="N"/>
    <s v="S"/>
    <s v="Z2"/>
    <n v="0.484"/>
    <s v="17"/>
    <n v="7.86"/>
  </r>
  <r>
    <x v="0"/>
    <s v="0"/>
    <d v="2026-05-04T00:00:00"/>
    <s v="21320"/>
    <s v="34119"/>
    <s v="FR"/>
    <s v="DE"/>
    <s v="Werner Lukas"/>
    <s v="Laruche"/>
    <s v="999999"/>
    <s v="XF142274365FR"/>
    <s v="N"/>
    <s v="Transport"/>
    <s v="N"/>
    <s v="S"/>
    <s v="Z1"/>
    <n v="5.76"/>
    <s v="17"/>
    <n v="21.83"/>
  </r>
  <r>
    <x v="0"/>
    <s v="0"/>
    <d v="2026-05-04T00:00:00"/>
    <s v="21320"/>
    <s v="8500"/>
    <s v="FR"/>
    <s v="BE"/>
    <s v="Bruynseels Lieve"/>
    <s v="Laruche"/>
    <s v="999999"/>
    <s v="XF142274578FR"/>
    <s v="N"/>
    <s v="Transport"/>
    <s v="N"/>
    <s v="S"/>
    <s v="Z1"/>
    <n v="0.28"/>
    <s v="17"/>
    <n v="7.86"/>
  </r>
  <r>
    <x v="0"/>
    <s v="0"/>
    <d v="2026-05-04T00:00:00"/>
    <s v="21320"/>
    <s v="16156"/>
    <s v="FR"/>
    <s v="IT"/>
    <s v="Traverso Valeria"/>
    <s v="Laruche"/>
    <s v="999999"/>
    <s v="XF142274706FR"/>
    <s v="N"/>
    <s v="Transport"/>
    <s v="N"/>
    <s v="S"/>
    <s v="Z2"/>
    <n v="0.525"/>
    <s v="17"/>
    <n v="9.94"/>
  </r>
  <r>
    <x v="0"/>
    <s v="0"/>
    <d v="2026-05-04T00:00:00"/>
    <s v="21320"/>
    <s v="10243"/>
    <s v="FR"/>
    <s v="DE"/>
    <s v="Adilkhan Abylay"/>
    <s v="Laruche"/>
    <s v="999999"/>
    <s v="XF142275471FR"/>
    <s v="N"/>
    <s v="Transport"/>
    <s v="N"/>
    <s v="S"/>
    <s v="Z1"/>
    <n v="0.18"/>
    <s v="17"/>
    <n v="7.86"/>
  </r>
  <r>
    <x v="0"/>
    <s v="0"/>
    <d v="2026-05-05T00:00:00"/>
    <s v="21320"/>
    <s v="20154"/>
    <s v="FR"/>
    <s v="IT"/>
    <s v="FOLLI Susanna Iris"/>
    <s v="Laruche"/>
    <s v="999999"/>
    <s v="XF142295706FR"/>
    <s v="N"/>
    <s v="Transport"/>
    <s v="N"/>
    <s v="S"/>
    <s v="Z2"/>
    <n v="1.392"/>
    <s v="17"/>
    <n v="11.56"/>
  </r>
  <r>
    <x v="0"/>
    <s v="0"/>
    <d v="2026-05-05T00:00:00"/>
    <s v="21320"/>
    <s v="08340"/>
    <s v="FR"/>
    <s v="ES"/>
    <s v="Ros Judith"/>
    <s v="Laruche"/>
    <s v="999999"/>
    <s v="XF142309113FR"/>
    <s v="N"/>
    <s v="Transport"/>
    <s v="N"/>
    <s v="S"/>
    <s v="Z2"/>
    <n v="0.187"/>
    <s v="17"/>
    <n v="7.86"/>
  </r>
  <r>
    <x v="0"/>
    <s v="0"/>
    <d v="2026-05-05T00:00:00"/>
    <s v="21320"/>
    <s v="51149"/>
    <s v="FR"/>
    <s v="DE"/>
    <s v="Schmitz Melanie"/>
    <s v="Laruche"/>
    <s v="999999"/>
    <s v="XF142310142FR"/>
    <s v="N"/>
    <s v="Transport"/>
    <s v="N"/>
    <s v="S"/>
    <s v="Z1"/>
    <n v="4.266"/>
    <s v="17"/>
    <n v="18.34"/>
  </r>
  <r>
    <x v="0"/>
    <s v="0"/>
    <d v="2026-05-05T00:00:00"/>
    <s v="21320"/>
    <s v="82288"/>
    <s v="FR"/>
    <s v="DE"/>
    <s v="Lorenz Steffi"/>
    <s v="Laruche"/>
    <s v="999999"/>
    <s v="XF142310200FR"/>
    <s v="N"/>
    <s v="Transport"/>
    <s v="N"/>
    <s v="S"/>
    <s v="Z1"/>
    <n v="4.266"/>
    <s v="17"/>
    <n v="18.34"/>
  </r>
  <r>
    <x v="0"/>
    <s v="0"/>
    <d v="2026-05-05T00:00:00"/>
    <s v="21320"/>
    <s v="1791DG"/>
    <s v="FR"/>
    <s v="NL"/>
    <s v="Chang Sou Li"/>
    <s v="Laruche"/>
    <s v="999999"/>
    <s v="XF142349421FR"/>
    <s v="N"/>
    <s v="Transport"/>
    <s v="N"/>
    <s v="S"/>
    <s v="Z1"/>
    <n v="0.53"/>
    <s v="17"/>
    <n v="9.94"/>
  </r>
  <r>
    <x v="0"/>
    <s v="0"/>
    <d v="2026-05-05T00:00:00"/>
    <s v="21320"/>
    <s v="4941JV"/>
    <s v="FR"/>
    <s v="NL"/>
    <s v="Irene Vink"/>
    <s v="Laruche"/>
    <s v="999999"/>
    <s v="XF142349510FR"/>
    <s v="N"/>
    <s v="Transport"/>
    <s v="N"/>
    <s v="S"/>
    <s v="Z1"/>
    <n v="2.592"/>
    <s v="17"/>
    <n v="14.95"/>
  </r>
  <r>
    <x v="0"/>
    <s v="0"/>
    <d v="2026-05-06T00:00:00"/>
    <s v="21320"/>
    <s v="9520"/>
    <s v="FR"/>
    <s v="BE"/>
    <s v="Coppens Ann"/>
    <s v="Laruche"/>
    <s v="999999"/>
    <s v="XF142377215FR"/>
    <s v="N"/>
    <s v="Transport"/>
    <s v="N"/>
    <s v="S"/>
    <s v="Z1"/>
    <n v="0.25"/>
    <s v="17"/>
    <n v="7.86"/>
  </r>
  <r>
    <x v="0"/>
    <s v="0"/>
    <d v="2026-05-06T00:00:00"/>
    <s v="21320"/>
    <s v="86152"/>
    <s v="FR"/>
    <s v="DE"/>
    <s v="Ziegler-Johanni Helga"/>
    <s v="Laruche"/>
    <s v="999999"/>
    <s v="XF142377816FR"/>
    <s v="N"/>
    <s v="Transport"/>
    <s v="N"/>
    <s v="S"/>
    <s v="Z1"/>
    <n v="0.766"/>
    <s v="17"/>
    <n v="9.94"/>
  </r>
  <r>
    <x v="0"/>
    <s v="0"/>
    <d v="2026-05-06T00:00:00"/>
    <s v="21320"/>
    <s v="30016"/>
    <s v="FR"/>
    <s v="IT"/>
    <s v="Caria Antonello"/>
    <s v="Laruche"/>
    <s v="999999"/>
    <s v="XF142377921FR"/>
    <s v="N"/>
    <s v="Transport"/>
    <s v="N"/>
    <s v="S"/>
    <s v="Z2"/>
    <n v="4.266"/>
    <s v="17"/>
    <n v="18.34"/>
  </r>
  <r>
    <x v="0"/>
    <s v="0"/>
    <d v="2026-05-06T00:00:00"/>
    <s v="21320"/>
    <s v="09129"/>
    <s v="FR"/>
    <s v="IT"/>
    <s v="Spiga Alessandra"/>
    <s v="Laruche"/>
    <s v="999999"/>
    <s v="XF142390185FR"/>
    <s v="N"/>
    <s v="Transport"/>
    <s v="N"/>
    <s v="S"/>
    <s v="Z2"/>
    <n v="0.25"/>
    <s v="17"/>
    <n v="7.86"/>
  </r>
  <r>
    <x v="0"/>
    <s v="0"/>
    <d v="2026-05-06T00:00:00"/>
    <s v="21320"/>
    <s v="7441GC"/>
    <s v="FR"/>
    <s v="NL"/>
    <s v="Beltman Nicole"/>
    <s v="Laruche"/>
    <s v="999999"/>
    <s v="XF142419564FR"/>
    <s v="N"/>
    <s v="Transport"/>
    <s v="N"/>
    <s v="S"/>
    <s v="Z1"/>
    <n v="2.567"/>
    <s v="17"/>
    <n v="14.95"/>
  </r>
  <r>
    <x v="0"/>
    <s v="0"/>
    <d v="2026-05-06T00:00:00"/>
    <s v="21320"/>
    <s v="1096AC"/>
    <s v="FR"/>
    <s v="NL"/>
    <s v="Van Erk Ellen"/>
    <s v="Laruche"/>
    <s v="999999"/>
    <s v="XF142419799FR"/>
    <s v="N"/>
    <s v="Transport"/>
    <s v="N"/>
    <s v="S"/>
    <s v="Z1"/>
    <n v="2.567"/>
    <s v="17"/>
    <n v="14.95"/>
  </r>
  <r>
    <x v="0"/>
    <s v="0"/>
    <d v="2026-05-06T00:00:00"/>
    <s v="21320"/>
    <s v="15518"/>
    <s v="FR"/>
    <s v="DE"/>
    <s v="Gauerke Marie"/>
    <s v="Laruche"/>
    <s v="999999"/>
    <s v="XF142423793FR"/>
    <s v="N"/>
    <s v="Transport"/>
    <s v="N"/>
    <s v="S"/>
    <s v="Z1"/>
    <n v="4.266"/>
    <s v="17"/>
    <n v="18.34"/>
  </r>
  <r>
    <x v="0"/>
    <s v="0"/>
    <d v="2026-05-07T00:00:00"/>
    <s v="21320"/>
    <s v="4866"/>
    <s v="FR"/>
    <s v="AT"/>
    <s v="Auersperg-Breunner Elisabeth"/>
    <s v="Laruche"/>
    <s v="999999"/>
    <s v="XF142449583FR"/>
    <s v="N"/>
    <s v="Transport"/>
    <s v="N"/>
    <s v="S"/>
    <s v="Z2"/>
    <n v="0.343"/>
    <s v="17"/>
    <n v="7.86"/>
  </r>
  <r>
    <x v="0"/>
    <s v="0"/>
    <d v="2026-05-07T00:00:00"/>
    <s v="21320"/>
    <s v="7672BB"/>
    <s v="FR"/>
    <s v="NL"/>
    <s v="Oude Vrielink Ingrid"/>
    <s v="Laruche"/>
    <s v="999999"/>
    <s v="XF142449654FR"/>
    <s v="N"/>
    <s v="Transport"/>
    <s v="N"/>
    <s v="S"/>
    <s v="Z1"/>
    <n v="0.731"/>
    <s v="17"/>
    <n v="9.94"/>
  </r>
  <r>
    <x v="0"/>
    <s v="0"/>
    <d v="2026-05-07T00:00:00"/>
    <s v="21320"/>
    <s v="90762"/>
    <s v="FR"/>
    <s v="DE"/>
    <s v="Goj Julia"/>
    <s v="Laruche"/>
    <s v="999999"/>
    <s v="XF142449835FR"/>
    <s v="N"/>
    <s v="Transport"/>
    <s v="N"/>
    <s v="S"/>
    <s v="Z1"/>
    <n v="0.53"/>
    <s v="17"/>
    <n v="9.94"/>
  </r>
  <r>
    <x v="0"/>
    <s v="0"/>
    <d v="2026-05-07T00:00:00"/>
    <s v="21320"/>
    <s v="86152"/>
    <s v="FR"/>
    <s v="DE"/>
    <s v="Ziegler-Johanni Helga"/>
    <s v="Laruche"/>
    <s v="999999"/>
    <s v="XF142477743FR"/>
    <s v="N"/>
    <s v="Transport"/>
    <s v="N"/>
    <s v="S"/>
    <s v="Z1"/>
    <n v="0.504"/>
    <s v="17"/>
    <n v="9.94"/>
  </r>
  <r>
    <x v="0"/>
    <s v="0"/>
    <d v="2026-05-11T00:00:00"/>
    <s v="21320"/>
    <s v="10243"/>
    <s v="FR"/>
    <s v="DE"/>
    <s v="Adilkhan Abylay"/>
    <s v="Laruche"/>
    <s v="999999"/>
    <s v="XF142563994FR"/>
    <s v="N"/>
    <s v="Transport"/>
    <s v="N"/>
    <s v="S"/>
    <s v="Z1"/>
    <n v="0.1"/>
    <s v="17"/>
    <n v="7.86"/>
  </r>
  <r>
    <x v="0"/>
    <s v="0"/>
    <d v="2026-05-11T00:00:00"/>
    <s v="21320"/>
    <s v="9820"/>
    <s v="FR"/>
    <s v="BE"/>
    <s v="Drieghe Sara"/>
    <s v="Laruche"/>
    <s v="999999"/>
    <s v="XF142566165FR"/>
    <s v="N"/>
    <s v="Transport"/>
    <s v="N"/>
    <s v="S"/>
    <s v="Z1"/>
    <n v="0.766"/>
    <s v="17"/>
    <n v="9.94"/>
  </r>
  <r>
    <x v="0"/>
    <s v="0"/>
    <d v="2026-05-11T00:00:00"/>
    <s v="21320"/>
    <s v="55234"/>
    <s v="FR"/>
    <s v="DE"/>
    <s v="Scherrer Sylvia"/>
    <s v="Laruche"/>
    <s v="999999"/>
    <s v="XF142566338FR"/>
    <s v="N"/>
    <s v="Transport"/>
    <s v="N"/>
    <s v="S"/>
    <s v="Z1"/>
    <n v="4.532"/>
    <s v="17"/>
    <n v="19.47"/>
  </r>
  <r>
    <x v="0"/>
    <s v="0"/>
    <d v="2026-05-11T00:00:00"/>
    <s v="21320"/>
    <s v="81827"/>
    <s v="FR"/>
    <s v="DE"/>
    <s v="Braatz Enrico"/>
    <s v="Laruche"/>
    <s v="999999"/>
    <s v="XF142566491FR"/>
    <s v="N"/>
    <s v="Transport"/>
    <s v="N"/>
    <s v="S"/>
    <s v="Z1"/>
    <n v="0.499"/>
    <s v="17"/>
    <n v="7.86"/>
  </r>
  <r>
    <x v="0"/>
    <s v="0"/>
    <d v="2026-05-11T00:00:00"/>
    <s v="21320"/>
    <s v="28691"/>
    <s v="FR"/>
    <s v="ES"/>
    <s v="Murias Maria Rosario"/>
    <s v="Laruche"/>
    <s v="999999"/>
    <s v="XF142567506FR"/>
    <s v="N"/>
    <s v="Transport"/>
    <s v="N"/>
    <s v="S"/>
    <s v="Z2"/>
    <n v="0.546"/>
    <s v="17"/>
    <n v="9.94"/>
  </r>
  <r>
    <x v="0"/>
    <s v="0"/>
    <d v="2026-05-11T00:00:00"/>
    <s v="21320"/>
    <s v="54424"/>
    <s v="FR"/>
    <s v="DE"/>
    <s v="Thelen Bruni"/>
    <s v="Laruche"/>
    <s v="999999"/>
    <s v="XF142567611FR"/>
    <s v="N"/>
    <s v="Transport"/>
    <s v="N"/>
    <s v="S"/>
    <s v="Z1"/>
    <n v="4.266"/>
    <s v="17"/>
    <n v="18.34"/>
  </r>
  <r>
    <x v="0"/>
    <s v="0"/>
    <d v="2026-05-11T00:00:00"/>
    <s v="21320"/>
    <s v="09629"/>
    <s v="FR"/>
    <s v="DE"/>
    <s v="Rub Mandy"/>
    <s v="Laruche"/>
    <s v="999999"/>
    <s v="XF142568135FR"/>
    <s v="N"/>
    <s v="Transport"/>
    <s v="N"/>
    <s v="S"/>
    <s v="Z1"/>
    <n v="0.248"/>
    <s v="17"/>
    <n v="7.86"/>
  </r>
  <r>
    <x v="0"/>
    <s v="0"/>
    <d v="2026-05-11T00:00:00"/>
    <s v="21320"/>
    <s v="69231"/>
    <s v="FR"/>
    <s v="DE"/>
    <s v="Elsasser Romina"/>
    <s v="Laruche"/>
    <s v="999999"/>
    <s v="XF142568206FR"/>
    <s v="N"/>
    <s v="Transport"/>
    <s v="N"/>
    <s v="S"/>
    <s v="Z1"/>
    <n v="5.76"/>
    <s v="17"/>
    <n v="21.83"/>
  </r>
  <r>
    <x v="0"/>
    <s v="0"/>
    <d v="2026-05-11T00:00:00"/>
    <s v="21320"/>
    <s v="36039"/>
    <s v="FR"/>
    <s v="DE"/>
    <s v="Helen Tassilo"/>
    <s v="Laruche"/>
    <s v="999999"/>
    <s v="XF142568400FR"/>
    <s v="N"/>
    <s v="Transport"/>
    <s v="N"/>
    <s v="S"/>
    <s v="Z1"/>
    <n v="4.403"/>
    <s v="17"/>
    <n v="18.34"/>
  </r>
  <r>
    <x v="0"/>
    <s v="0"/>
    <d v="2026-05-11T00:00:00"/>
    <s v="21320"/>
    <s v="76185"/>
    <s v="FR"/>
    <s v="DE"/>
    <s v="Ziegler Barbara"/>
    <s v="Laruche"/>
    <s v="999999"/>
    <s v="XF142568501FR"/>
    <s v="N"/>
    <s v="Transport"/>
    <s v="N"/>
    <s v="S"/>
    <s v="Z1"/>
    <n v="0.763"/>
    <s v="17"/>
    <n v="9.94"/>
  </r>
  <r>
    <x v="0"/>
    <s v="0"/>
    <d v="2026-05-11T00:00:00"/>
    <s v="21320"/>
    <s v="04425"/>
    <s v="FR"/>
    <s v="DE"/>
    <s v="Scholz Prof Dr Gerhard"/>
    <s v="Laruche"/>
    <s v="999999"/>
    <s v="XF142568679FR"/>
    <s v="N"/>
    <s v="Transport"/>
    <s v="N"/>
    <s v="S"/>
    <s v="Z1"/>
    <n v="0.738"/>
    <s v="17"/>
    <n v="9.94"/>
  </r>
  <r>
    <x v="0"/>
    <s v="0"/>
    <d v="2026-05-11T00:00:00"/>
    <s v="21320"/>
    <s v="2094"/>
    <s v="FR"/>
    <s v="HU"/>
    <s v="Whitely Georgina"/>
    <s v="Laruche"/>
    <s v="999999"/>
    <s v="XF142569285FR"/>
    <s v="N"/>
    <s v="Transport"/>
    <s v="N"/>
    <s v="S"/>
    <s v="Z3"/>
    <n v="4.266"/>
    <s v="17"/>
    <n v="26.33"/>
  </r>
  <r>
    <x v="0"/>
    <s v="0"/>
    <d v="2026-05-11T00:00:00"/>
    <s v="21320"/>
    <s v="1050192"/>
    <s v="FR"/>
    <s v="PT"/>
    <s v="Pollack Kevin"/>
    <s v="Laruche"/>
    <s v="999999"/>
    <s v="XF142569507FR"/>
    <s v="N"/>
    <s v="Transport"/>
    <s v="N"/>
    <s v="S"/>
    <s v="Z2"/>
    <n v="4.532"/>
    <s v="17"/>
    <n v="19.47"/>
  </r>
  <r>
    <x v="0"/>
    <s v="0"/>
    <d v="2026-05-12T00:00:00"/>
    <s v="21320"/>
    <s v="47906"/>
    <s v="FR"/>
    <s v="DE"/>
    <s v="Metz Ekkehard"/>
    <s v="Laruche"/>
    <s v="999999"/>
    <s v="XF142651889FR"/>
    <s v="N"/>
    <s v="Transport"/>
    <s v="N"/>
    <s v="S"/>
    <s v="Z1"/>
    <n v="5.76"/>
    <s v="17"/>
    <n v="21.83"/>
  </r>
  <r>
    <x v="0"/>
    <s v="0"/>
    <d v="2026-05-12T00:00:00"/>
    <s v="21320"/>
    <s v="55424"/>
    <s v="FR"/>
    <s v="DE"/>
    <s v="Muratovic Zoran"/>
    <s v="Laruche"/>
    <s v="999999"/>
    <s v="XF142656736FR"/>
    <s v="N"/>
    <s v="Transport"/>
    <s v="N"/>
    <s v="S"/>
    <s v="Z1"/>
    <n v="0.12"/>
    <s v="17"/>
    <n v="7.86"/>
  </r>
  <r>
    <x v="0"/>
    <s v="0"/>
    <d v="2026-05-12T00:00:00"/>
    <s v="21320"/>
    <s v="12000"/>
    <s v="FR"/>
    <s v="CZ"/>
    <s v="meissner anna"/>
    <s v="Laruche"/>
    <s v="999999"/>
    <s v="XF142656775FR"/>
    <s v="N"/>
    <s v="Transport"/>
    <s v="N"/>
    <s v="S"/>
    <s v="Z3"/>
    <n v="4.266"/>
    <s v="17"/>
    <n v="26.33"/>
  </r>
  <r>
    <x v="0"/>
    <s v="0"/>
    <d v="2026-05-12T00:00:00"/>
    <s v="21320"/>
    <s v="08440"/>
    <s v="FR"/>
    <s v="ES"/>
    <s v="Pineda Vila Agueda"/>
    <s v="Laruche"/>
    <s v="999999"/>
    <s v="XF142685423FR"/>
    <s v="N"/>
    <s v="Transport"/>
    <s v="N"/>
    <s v="S"/>
    <s v="Z2"/>
    <n v="0.185"/>
    <s v="17"/>
    <n v="7.86"/>
  </r>
  <r>
    <x v="0"/>
    <s v="0"/>
    <d v="2026-05-13T00:00:00"/>
    <s v="21320"/>
    <s v="24043"/>
    <s v="FR"/>
    <s v="IT"/>
    <s v="Remonti Maria"/>
    <s v="Laruche"/>
    <s v="999999"/>
    <s v="XF142744427FR"/>
    <s v="N"/>
    <s v="Transport"/>
    <s v="N"/>
    <s v="S"/>
    <s v="Z2"/>
    <n v="0.25"/>
    <s v="17"/>
    <n v="7.86"/>
  </r>
  <r>
    <x v="0"/>
    <s v="0"/>
    <d v="2026-05-13T00:00:00"/>
    <s v="21320"/>
    <s v="00199"/>
    <s v="FR"/>
    <s v="IT"/>
    <s v="Roberta GARIERI"/>
    <s v="Laruche"/>
    <s v="999999"/>
    <s v="XF142780747FR"/>
    <s v="N"/>
    <s v="Transport"/>
    <s v="N"/>
    <s v="S"/>
    <s v="Z2"/>
    <n v="0.16"/>
    <s v="17"/>
    <n v="7.86"/>
  </r>
  <r>
    <x v="0"/>
    <s v="0"/>
    <d v="2026-05-15T00:00:00"/>
    <s v="21320"/>
    <s v="03730"/>
    <s v="FR"/>
    <s v="ES"/>
    <s v="Ferrer Ribes Aurora"/>
    <s v="Laruche"/>
    <s v="999999"/>
    <s v="XF142815790FR"/>
    <s v="N"/>
    <s v="Transport"/>
    <s v="N"/>
    <s v="S"/>
    <s v="Z2"/>
    <n v="0.25"/>
    <s v="17"/>
    <n v="7.86"/>
  </r>
  <r>
    <x v="0"/>
    <s v="0"/>
    <d v="2026-05-15T00:00:00"/>
    <s v="21320"/>
    <s v="3784WR"/>
    <s v="FR"/>
    <s v="NL"/>
    <s v="Hartogsveld Karin"/>
    <s v="Laruche"/>
    <s v="999999"/>
    <s v="XF142816870FR"/>
    <s v="N"/>
    <s v="Transport"/>
    <s v="N"/>
    <s v="S"/>
    <s v="Z1"/>
    <n v="0.25"/>
    <s v="17"/>
    <n v="7.86"/>
  </r>
  <r>
    <x v="0"/>
    <s v="0"/>
    <d v="2026-05-15T00:00:00"/>
    <s v="21320"/>
    <s v="6001"/>
    <s v="FR"/>
    <s v="BE"/>
    <s v="Bultot Maxane"/>
    <s v="Laruche"/>
    <s v="999999"/>
    <s v="XF142817186FR"/>
    <s v="N"/>
    <s v="Transport"/>
    <s v="N"/>
    <s v="S"/>
    <s v="Z1"/>
    <n v="4.386"/>
    <s v="17"/>
    <n v="18.34"/>
  </r>
  <r>
    <x v="0"/>
    <s v="0"/>
    <d v="2026-05-15T00:00:00"/>
    <s v="21320"/>
    <s v="5644"/>
    <s v="FR"/>
    <s v="CH"/>
    <s v="Grah Oliver"/>
    <s v="Laruche"/>
    <s v="999999"/>
    <s v="XF142818685FR"/>
    <s v="N"/>
    <s v="Transport"/>
    <s v="I"/>
    <s v="S"/>
    <s v="Z4"/>
    <n v="4.68"/>
    <s v="17"/>
    <n v="41.39"/>
  </r>
  <r>
    <x v="0"/>
    <s v="0"/>
    <d v="2026-05-15T00:00:00"/>
    <s v="21320"/>
    <s v="41030"/>
    <s v="FR"/>
    <s v="IT"/>
    <s v="bassoli giulia"/>
    <s v="Laruche"/>
    <s v="999999"/>
    <s v="XF142820035FR"/>
    <s v="N"/>
    <s v="Transport"/>
    <s v="N"/>
    <s v="S"/>
    <s v="Z2"/>
    <n v="0.25"/>
    <s v="17"/>
    <n v="7.86"/>
  </r>
  <r>
    <x v="0"/>
    <s v="0"/>
    <d v="2026-05-15T00:00:00"/>
    <s v="21320"/>
    <s v="1217EB"/>
    <s v="FR"/>
    <s v="NL"/>
    <s v="De Haes Emilie"/>
    <s v="Laruche"/>
    <s v="999999"/>
    <s v="XF142820392FR"/>
    <s v="N"/>
    <s v="Transport"/>
    <s v="N"/>
    <s v="S"/>
    <s v="Z1"/>
    <n v="2.355"/>
    <s v="17"/>
    <n v="13.82"/>
  </r>
  <r>
    <x v="0"/>
    <s v="0"/>
    <d v="2026-05-15T00:00:00"/>
    <s v="21320"/>
    <s v="2586EZ"/>
    <s v="FR"/>
    <s v="NL"/>
    <s v="Robinson Serana"/>
    <s v="Laruche"/>
    <s v="999999"/>
    <s v="XF142820503FR"/>
    <s v="N"/>
    <s v="Transport"/>
    <s v="N"/>
    <s v="S"/>
    <s v="Z1"/>
    <n v="2.355"/>
    <s v="17"/>
    <n v="13.82"/>
  </r>
  <r>
    <x v="0"/>
    <s v="0"/>
    <d v="2026-05-15T00:00:00"/>
    <s v="21320"/>
    <s v="1965"/>
    <s v="FR"/>
    <s v="CH"/>
    <s v="Fiore Stephanie"/>
    <s v="Laruche"/>
    <s v="999999"/>
    <s v="XF142837852FR"/>
    <s v="N"/>
    <s v="Transport"/>
    <s v="I"/>
    <s v="S"/>
    <s v="Z4"/>
    <n v="3.48"/>
    <s v="17"/>
    <n v="34.85"/>
  </r>
  <r>
    <x v="0"/>
    <s v="0"/>
    <d v="2026-05-15T00:00:00"/>
    <s v="21320"/>
    <s v="63858"/>
    <s v="FR"/>
    <s v="IT"/>
    <s v="Polimanti Cinzia"/>
    <s v="Laruche"/>
    <s v="999999"/>
    <s v="XF142838265FR"/>
    <s v="N"/>
    <s v="Transport"/>
    <s v="N"/>
    <s v="S"/>
    <s v="Z2"/>
    <n v="0.25"/>
    <s v="17"/>
    <n v="7.86"/>
  </r>
  <r>
    <x v="0"/>
    <s v="0"/>
    <d v="2026-05-15T00:00:00"/>
    <s v="21320"/>
    <s v="7625RB"/>
    <s v="FR"/>
    <s v="NL"/>
    <s v="Bonthuis Miranda"/>
    <s v="Laruche"/>
    <s v="999999"/>
    <s v="XF142850258FR"/>
    <s v="N"/>
    <s v="Transport"/>
    <s v="N"/>
    <s v="S"/>
    <s v="Z1"/>
    <n v="4.403"/>
    <s v="17"/>
    <n v="18.34"/>
  </r>
  <r>
    <x v="0"/>
    <s v="0"/>
    <d v="2026-05-18T00:00:00"/>
    <s v="21320"/>
    <s v="16556"/>
    <s v="FR"/>
    <s v="DE"/>
    <s v="Freudenberg Jens"/>
    <s v="Laruche"/>
    <s v="999999"/>
    <s v="XF142889072FR"/>
    <s v="N"/>
    <s v="Transport"/>
    <s v="N"/>
    <s v="S"/>
    <s v="Z1"/>
    <n v="0.781"/>
    <s v="17"/>
    <n v="9.94"/>
  </r>
  <r>
    <x v="0"/>
    <s v="0"/>
    <d v="2026-05-18T00:00:00"/>
    <s v="21320"/>
    <s v="36289"/>
    <s v="FR"/>
    <s v="DE"/>
    <s v="Faber Martin"/>
    <s v="Laruche"/>
    <s v="999999"/>
    <s v="XF142889293FR"/>
    <s v="N"/>
    <s v="Transport"/>
    <s v="N"/>
    <s v="S"/>
    <s v="Z1"/>
    <n v="0.756"/>
    <s v="17"/>
    <n v="9.94"/>
  </r>
  <r>
    <x v="0"/>
    <s v="0"/>
    <d v="2026-05-18T00:00:00"/>
    <s v="21320"/>
    <s v="51491"/>
    <s v="FR"/>
    <s v="DE"/>
    <s v="Wasser Eva"/>
    <s v="Laruche"/>
    <s v="999999"/>
    <s v="XF142889695FR"/>
    <s v="N"/>
    <s v="Transport"/>
    <s v="N"/>
    <s v="S"/>
    <s v="Z1"/>
    <n v="0.25"/>
    <s v="17"/>
    <n v="7.86"/>
  </r>
  <r>
    <x v="0"/>
    <s v="0"/>
    <d v="2026-05-18T00:00:00"/>
    <s v="21320"/>
    <s v="86159"/>
    <s v="FR"/>
    <s v="DE"/>
    <s v="Augsdorfer Angelika"/>
    <s v="Laruche"/>
    <s v="999999"/>
    <s v="XF142889934FR"/>
    <s v="N"/>
    <s v="Transport"/>
    <s v="N"/>
    <s v="S"/>
    <s v="Z1"/>
    <n v="0.504"/>
    <s v="17"/>
    <n v="9.94"/>
  </r>
  <r>
    <x v="0"/>
    <s v="0"/>
    <d v="2026-05-18T00:00:00"/>
    <s v="21320"/>
    <s v="85567"/>
    <s v="FR"/>
    <s v="DE"/>
    <s v="Knabe Tobias"/>
    <s v="Laruche"/>
    <s v="999999"/>
    <s v="XF142890186FR"/>
    <s v="N"/>
    <s v="Transport"/>
    <s v="N"/>
    <s v="S"/>
    <s v="Z1"/>
    <n v="4.532"/>
    <s v="17"/>
    <n v="19.47"/>
  </r>
  <r>
    <x v="0"/>
    <s v="0"/>
    <d v="2026-05-18T00:00:00"/>
    <s v="21320"/>
    <s v="76297"/>
    <s v="FR"/>
    <s v="DE"/>
    <s v="Redweik Kirstin"/>
    <s v="Laruche"/>
    <s v="999999"/>
    <s v="XF142890288FR"/>
    <s v="N"/>
    <s v="Transport"/>
    <s v="N"/>
    <s v="S"/>
    <s v="Z1"/>
    <n v="4.365"/>
    <s v="17"/>
    <n v="18.34"/>
  </r>
  <r>
    <x v="0"/>
    <s v="0"/>
    <d v="2026-05-18T00:00:00"/>
    <s v="21320"/>
    <s v="00071"/>
    <s v="FR"/>
    <s v="IT"/>
    <s v="Lanfranconi Danilo"/>
    <s v="Laruche"/>
    <s v="999999"/>
    <s v="XF142891500FR"/>
    <s v="N"/>
    <s v="Transport"/>
    <s v="N"/>
    <s v="S"/>
    <s v="Z2"/>
    <n v="4.266"/>
    <s v="17"/>
    <n v="18.34"/>
  </r>
  <r>
    <x v="0"/>
    <s v="0"/>
    <d v="2026-05-18T00:00:00"/>
    <s v="21320"/>
    <s v="20154"/>
    <s v="FR"/>
    <s v="IT"/>
    <s v="FOLLI Susanna Iris"/>
    <s v="Laruche"/>
    <s v="999999"/>
    <s v="XF142892099FR"/>
    <s v="N"/>
    <s v="Transport"/>
    <s v="N"/>
    <s v="S"/>
    <s v="Z2"/>
    <n v="1.392"/>
    <s v="17"/>
    <n v="11.56"/>
  </r>
  <r>
    <x v="0"/>
    <s v="0"/>
    <d v="2026-05-18T00:00:00"/>
    <s v="21320"/>
    <s v="97074"/>
    <s v="FR"/>
    <s v="DE"/>
    <s v="Maatouk Barbara"/>
    <s v="Laruche"/>
    <s v="999999"/>
    <s v="XF142892108FR"/>
    <s v="N"/>
    <s v="Transport"/>
    <s v="N"/>
    <s v="S"/>
    <s v="Z1"/>
    <n v="0.748"/>
    <s v="17"/>
    <n v="9.94"/>
  </r>
  <r>
    <x v="0"/>
    <s v="0"/>
    <d v="2026-05-18T00:00:00"/>
    <s v="21320"/>
    <s v="2245BH"/>
    <s v="FR"/>
    <s v="NL"/>
    <s v="van Duijn Dewi"/>
    <s v="Laruche"/>
    <s v="999999"/>
    <s v="XF142892417FR"/>
    <s v="N"/>
    <s v="Transport"/>
    <s v="N"/>
    <s v="S"/>
    <s v="Z1"/>
    <n v="2.511"/>
    <s v="17"/>
    <n v="14.95"/>
  </r>
  <r>
    <x v="0"/>
    <s v="0"/>
    <d v="2026-05-18T00:00:00"/>
    <s v="21320"/>
    <s v="61440"/>
    <s v="FR"/>
    <s v="DE"/>
    <s v="von Versen Gudrun"/>
    <s v="Laruche"/>
    <s v="999999"/>
    <s v="XF142932592FR"/>
    <s v="N"/>
    <s v="Transport"/>
    <s v="N"/>
    <s v="S"/>
    <s v="Z1"/>
    <n v="4.386"/>
    <s v="17"/>
    <n v="18.34"/>
  </r>
  <r>
    <x v="0"/>
    <s v="0"/>
    <d v="2026-05-18T00:00:00"/>
    <s v="21320"/>
    <s v="1012"/>
    <s v="FR"/>
    <s v="HU"/>
    <s v="Bomer Matt"/>
    <s v="Laruche"/>
    <s v="999999"/>
    <s v="XF142940143FR"/>
    <s v="N"/>
    <s v="Transport"/>
    <s v="N"/>
    <s v="S"/>
    <s v="Z3"/>
    <n v="5.773"/>
    <s v="17"/>
    <n v="31.91"/>
  </r>
  <r>
    <x v="0"/>
    <s v="0"/>
    <d v="2026-05-18T00:00:00"/>
    <s v="21320"/>
    <s v="14542"/>
    <s v="FR"/>
    <s v="DE"/>
    <s v="Reinicke Kerstin-Sabine"/>
    <s v="Laruche"/>
    <s v="999999"/>
    <s v="XF142940259FR"/>
    <s v="N"/>
    <s v="Transport"/>
    <s v="N"/>
    <s v="S"/>
    <s v="Z1"/>
    <n v="5.773"/>
    <s v="17"/>
    <n v="21.83"/>
  </r>
  <r>
    <x v="0"/>
    <s v="0"/>
    <d v="2026-05-18T00:00:00"/>
    <s v="21320"/>
    <s v="4284VA"/>
    <s v="FR"/>
    <s v="NL"/>
    <s v="Jacquier Laure"/>
    <s v="Laruche"/>
    <s v="999999"/>
    <s v="XF142942232FR"/>
    <s v="N"/>
    <s v="Transport"/>
    <s v="N"/>
    <s v="S"/>
    <s v="Z1"/>
    <n v="4.532"/>
    <s v="17"/>
    <n v="19.47"/>
  </r>
  <r>
    <x v="0"/>
    <s v="0"/>
    <d v="2026-05-18T00:00:00"/>
    <s v="21320"/>
    <s v="40128"/>
    <s v="FR"/>
    <s v="IT"/>
    <s v="LACASACONTINUA mirca"/>
    <s v="Laruche"/>
    <s v="999999"/>
    <s v="XF142943462FR"/>
    <s v="N"/>
    <s v="Transport"/>
    <s v="N"/>
    <s v="S"/>
    <s v="Z2"/>
    <n v="4.638"/>
    <s v="17"/>
    <n v="19.47"/>
  </r>
  <r>
    <x v="0"/>
    <s v="0"/>
    <d v="2026-05-18T00:00:00"/>
    <s v="21320"/>
    <s v="1098BM"/>
    <s v="FR"/>
    <s v="NL"/>
    <s v="Heuberger Thekla"/>
    <s v="Laruche"/>
    <s v="999999"/>
    <s v="XF142946044FR"/>
    <s v="N"/>
    <s v="Transport"/>
    <s v="N"/>
    <s v="S"/>
    <s v="Z1"/>
    <n v="0.25"/>
    <s v="17"/>
    <n v="7.86"/>
  </r>
  <r>
    <x v="0"/>
    <s v="0"/>
    <d v="2026-05-18T00:00:00"/>
    <s v="21320"/>
    <s v="71272"/>
    <s v="FR"/>
    <s v="DE"/>
    <s v="Coskun Derya"/>
    <s v="Laruche"/>
    <s v="999999"/>
    <s v="XF142946132FR"/>
    <s v="N"/>
    <s v="Transport"/>
    <s v="N"/>
    <s v="S"/>
    <s v="Z1"/>
    <n v="0.756"/>
    <s v="17"/>
    <n v="9.94"/>
  </r>
  <r>
    <x v="0"/>
    <s v="0"/>
    <d v="2026-05-18T00:00:00"/>
    <s v="21320"/>
    <s v="10247"/>
    <s v="FR"/>
    <s v="DE"/>
    <s v="Gobrecht Kerstin"/>
    <s v="Laruche"/>
    <s v="999999"/>
    <s v="XF142946234FR"/>
    <s v="N"/>
    <s v="Transport"/>
    <s v="N"/>
    <s v="S"/>
    <s v="Z1"/>
    <n v="0.375"/>
    <s v="17"/>
    <n v="7.86"/>
  </r>
  <r>
    <x v="0"/>
    <s v="0"/>
    <d v="2026-05-19T00:00:00"/>
    <s v="21320"/>
    <s v="9400"/>
    <s v="FR"/>
    <s v="BE"/>
    <s v="Leirens Patricia"/>
    <s v="Laruche"/>
    <s v="999999"/>
    <s v="XF142969805FR"/>
    <s v="N"/>
    <s v="Transport"/>
    <s v="N"/>
    <s v="S"/>
    <s v="Z1"/>
    <n v="4.532"/>
    <s v="17"/>
    <n v="19.47"/>
  </r>
  <r>
    <x v="0"/>
    <s v="0"/>
    <d v="2026-05-19T00:00:00"/>
    <s v="21320"/>
    <s v="33584"/>
    <s v="FR"/>
    <s v="ES"/>
    <s v="Mikhailina Alena"/>
    <s v="Laruche"/>
    <s v="999999"/>
    <s v="XF142970423FR"/>
    <s v="N"/>
    <s v="Transport"/>
    <s v="N"/>
    <s v="S"/>
    <s v="Z2"/>
    <n v="0.748"/>
    <s v="17"/>
    <n v="9.94"/>
  </r>
  <r>
    <x v="0"/>
    <s v="0"/>
    <d v="2026-05-19T00:00:00"/>
    <s v="21320"/>
    <s v="28200"/>
    <s v="FR"/>
    <s v="ES"/>
    <s v="Aguilera Reija Ersilia"/>
    <s v="Laruche"/>
    <s v="999999"/>
    <s v="XF142970539FR"/>
    <s v="N"/>
    <s v="Transport"/>
    <s v="N"/>
    <s v="S"/>
    <s v="Z2"/>
    <n v="0.328"/>
    <s v="17"/>
    <n v="7.86"/>
  </r>
  <r>
    <x v="0"/>
    <s v="0"/>
    <d v="2026-05-19T00:00:00"/>
    <s v="21320"/>
    <s v="28200"/>
    <s v="FR"/>
    <s v="ES"/>
    <s v="Aguilera Reija Ersilia"/>
    <s v="Laruche"/>
    <s v="999999"/>
    <s v="XF142970539FR"/>
    <s v="N"/>
    <s v="Supp Zone Internationale Eloignee"/>
    <s v="N"/>
    <m/>
    <s v="Z2"/>
    <n v="0"/>
    <s v="17"/>
    <n v="17"/>
  </r>
  <r>
    <x v="0"/>
    <s v="0"/>
    <d v="2026-05-19T00:00:00"/>
    <s v="21320"/>
    <s v="53925"/>
    <s v="FR"/>
    <s v="DE"/>
    <s v="Schumacher Franca"/>
    <s v="Laruche"/>
    <s v="999999"/>
    <s v="XF142970715FR"/>
    <s v="N"/>
    <s v="Transport"/>
    <s v="N"/>
    <s v="S"/>
    <s v="Z1"/>
    <n v="0.738"/>
    <s v="17"/>
    <n v="9.94"/>
  </r>
  <r>
    <x v="0"/>
    <s v="0"/>
    <d v="2026-05-19T00:00:00"/>
    <s v="21320"/>
    <s v="27356"/>
    <s v="FR"/>
    <s v="DE"/>
    <s v="Schroeder Torsten"/>
    <s v="Laruche"/>
    <s v="999999"/>
    <s v="XF142971004FR"/>
    <s v="N"/>
    <s v="Transport"/>
    <s v="N"/>
    <s v="S"/>
    <s v="Z1"/>
    <n v="4.266"/>
    <s v="17"/>
    <n v="18.34"/>
  </r>
  <r>
    <x v="0"/>
    <s v="0"/>
    <d v="2026-05-19T00:00:00"/>
    <s v="21320"/>
    <s v="40625"/>
    <s v="FR"/>
    <s v="DE"/>
    <s v="Dalhoff-Schereik Julia"/>
    <s v="Laruche"/>
    <s v="999999"/>
    <s v="XF142971110FR"/>
    <s v="N"/>
    <s v="Transport"/>
    <s v="N"/>
    <s v="S"/>
    <s v="Z1"/>
    <n v="4.532"/>
    <s v="17"/>
    <n v="19.47"/>
  </r>
  <r>
    <x v="0"/>
    <s v="0"/>
    <d v="2026-05-19T00:00:00"/>
    <s v="21320"/>
    <s v="32657"/>
    <s v="FR"/>
    <s v="DE"/>
    <s v="Werner Annika"/>
    <s v="Laruche"/>
    <s v="999999"/>
    <s v="XF142971199FR"/>
    <s v="N"/>
    <s v="Transport"/>
    <s v="N"/>
    <s v="S"/>
    <s v="Z1"/>
    <n v="0.25"/>
    <s v="17"/>
    <n v="7.86"/>
  </r>
  <r>
    <x v="0"/>
    <s v="0"/>
    <d v="2026-05-19T00:00:00"/>
    <s v="21320"/>
    <s v="32657"/>
    <s v="FR"/>
    <s v="DE"/>
    <s v="Werner Annika"/>
    <s v="Laruche"/>
    <s v="999999"/>
    <s v="XF142971199FR"/>
    <s v="N"/>
    <s v="Supp Retour Expediteur Inter"/>
    <s v="N"/>
    <m/>
    <s v="Z1"/>
    <n v="0"/>
    <s v="17"/>
    <n v="45"/>
  </r>
  <r>
    <x v="0"/>
    <s v="0"/>
    <d v="2026-05-19T00:00:00"/>
    <s v="21320"/>
    <s v="10557"/>
    <s v="FR"/>
    <s v="DE"/>
    <s v="Forster Judith"/>
    <s v="Laruche"/>
    <s v="999999"/>
    <s v="XF142971211FR"/>
    <s v="N"/>
    <s v="Transport"/>
    <s v="N"/>
    <s v="S"/>
    <s v="Z1"/>
    <n v="0.25"/>
    <s v="17"/>
    <n v="7.86"/>
  </r>
  <r>
    <x v="0"/>
    <s v="0"/>
    <d v="2026-05-19T00:00:00"/>
    <s v="21320"/>
    <s v="29700"/>
    <s v="FR"/>
    <s v="ES"/>
    <s v="Power Alejandra"/>
    <s v="Laruche"/>
    <s v="999999"/>
    <s v="XF142972163FR"/>
    <s v="N"/>
    <s v="Transport"/>
    <s v="N"/>
    <s v="S"/>
    <s v="Z2"/>
    <n v="0.748"/>
    <s v="17"/>
    <n v="9.94"/>
  </r>
  <r>
    <x v="0"/>
    <s v="0"/>
    <d v="2026-05-19T00:00:00"/>
    <s v="21320"/>
    <s v="29700"/>
    <s v="FR"/>
    <s v="ES"/>
    <s v="Power Alejandra"/>
    <s v="Laruche"/>
    <s v="999999"/>
    <s v="XF142972163FR"/>
    <s v="N"/>
    <s v="Supp Retour Expediteur Inter"/>
    <s v="N"/>
    <m/>
    <s v="Z2"/>
    <n v="0"/>
    <s v="17"/>
    <n v="45"/>
  </r>
  <r>
    <x v="0"/>
    <s v="0"/>
    <d v="2026-05-19T00:00:00"/>
    <s v="21320"/>
    <s v="32361"/>
    <s v="FR"/>
    <s v="DE"/>
    <s v="Splettstoser Janette"/>
    <s v="Laruche"/>
    <s v="999999"/>
    <s v="XF142984025FR"/>
    <s v="N"/>
    <s v="Transport"/>
    <s v="N"/>
    <s v="S"/>
    <s v="Z1"/>
    <n v="5.76"/>
    <s v="17"/>
    <n v="21.83"/>
  </r>
  <r>
    <x v="0"/>
    <s v="0"/>
    <d v="2026-05-19T00:00:00"/>
    <s v="21320"/>
    <s v="55124"/>
    <s v="FR"/>
    <s v="DE"/>
    <s v="Schlechtriemen-Kos Agnes"/>
    <s v="Laruche"/>
    <s v="999999"/>
    <s v="XF142986471FR"/>
    <s v="N"/>
    <s v="Transport"/>
    <s v="N"/>
    <s v="S"/>
    <s v="Z1"/>
    <n v="4.427"/>
    <s v="17"/>
    <n v="18.34"/>
  </r>
  <r>
    <x v="0"/>
    <s v="0"/>
    <d v="2026-05-19T00:00:00"/>
    <s v="21320"/>
    <s v="54470"/>
    <s v="FR"/>
    <s v="DE"/>
    <s v="Hermann Liane"/>
    <s v="Laruche"/>
    <s v="999999"/>
    <s v="XF142987123FR"/>
    <s v="N"/>
    <s v="Transport"/>
    <s v="N"/>
    <s v="S"/>
    <s v="Z1"/>
    <n v="0.781"/>
    <s v="17"/>
    <n v="9.94"/>
  </r>
  <r>
    <x v="0"/>
    <s v="0"/>
    <d v="2026-05-19T00:00:00"/>
    <s v="21320"/>
    <s v="20123"/>
    <s v="FR"/>
    <s v="IT"/>
    <s v="RINALDI MICHELE"/>
    <s v="Laruche"/>
    <s v="999999"/>
    <s v="XF142995487FR"/>
    <s v="N"/>
    <s v="Transport"/>
    <s v="N"/>
    <s v="S"/>
    <s v="Z2"/>
    <n v="4.532"/>
    <s v="17"/>
    <n v="19.47"/>
  </r>
  <r>
    <x v="0"/>
    <s v="0"/>
    <d v="2026-05-19T00:00:00"/>
    <s v="21320"/>
    <s v="76297"/>
    <s v="FR"/>
    <s v="DE"/>
    <s v="Redweik Kirstin"/>
    <s v="Laruche"/>
    <s v="999999"/>
    <s v="XF143016663FR"/>
    <s v="N"/>
    <s v="Transport"/>
    <s v="N"/>
    <s v="S"/>
    <s v="Z1"/>
    <n v="0.5600000000000001"/>
    <s v="17"/>
    <n v="9.94"/>
  </r>
  <r>
    <x v="0"/>
    <s v="0"/>
    <d v="2026-05-19T00:00:00"/>
    <s v="21320"/>
    <s v="2622AZ"/>
    <s v="FR"/>
    <s v="NL"/>
    <s v="van Vliet Annemiek"/>
    <s v="Laruche"/>
    <s v="999999"/>
    <s v="XF143022641FR"/>
    <s v="N"/>
    <s v="Transport"/>
    <s v="N"/>
    <s v="S"/>
    <s v="Z1"/>
    <n v="0.25"/>
    <s v="17"/>
    <n v="7.86"/>
  </r>
  <r>
    <x v="0"/>
    <s v="0"/>
    <d v="2026-05-19T00:00:00"/>
    <s v="21320"/>
    <s v="1012"/>
    <s v="FR"/>
    <s v="HU"/>
    <s v="Bomer Matt"/>
    <s v="Laruche"/>
    <s v="999999"/>
    <s v="XF143022690FR"/>
    <s v="N"/>
    <s v="Transport"/>
    <s v="N"/>
    <s v="S"/>
    <s v="Z3"/>
    <n v="0.7"/>
    <s v="17"/>
    <n v="13.35"/>
  </r>
  <r>
    <x v="0"/>
    <s v="0"/>
    <d v="2026-05-20T00:00:00"/>
    <s v="21320"/>
    <s v="04740"/>
    <s v="FR"/>
    <s v="ES"/>
    <s v="Jimenez Maria"/>
    <s v="Laruche"/>
    <s v="999999"/>
    <s v="XF143055052FR"/>
    <s v="N"/>
    <s v="Transport"/>
    <s v="N"/>
    <s v="S"/>
    <s v="Z2"/>
    <n v="0.25"/>
    <s v="17"/>
    <n v="7.86"/>
  </r>
  <r>
    <x v="0"/>
    <s v="0"/>
    <d v="2026-05-20T00:00:00"/>
    <s v="21320"/>
    <s v="93086"/>
    <s v="FR"/>
    <s v="DE"/>
    <s v="Rosch Anja"/>
    <s v="Laruche"/>
    <s v="999999"/>
    <s v="XF143055256FR"/>
    <s v="N"/>
    <s v="Transport"/>
    <s v="N"/>
    <s v="S"/>
    <s v="Z1"/>
    <n v="0.748"/>
    <s v="17"/>
    <n v="9.94"/>
  </r>
  <r>
    <x v="0"/>
    <s v="0"/>
    <d v="2026-05-20T00:00:00"/>
    <s v="21320"/>
    <s v="95234"/>
    <s v="FR"/>
    <s v="DE"/>
    <s v="Schuder Barbara"/>
    <s v="Laruche"/>
    <s v="999999"/>
    <s v="XF143055976FR"/>
    <s v="N"/>
    <s v="Transport"/>
    <s v="N"/>
    <s v="S"/>
    <s v="Z1"/>
    <n v="5.914"/>
    <s v="17"/>
    <n v="21.83"/>
  </r>
  <r>
    <x v="0"/>
    <s v="0"/>
    <d v="2026-05-20T00:00:00"/>
    <s v="21320"/>
    <s v="10713"/>
    <s v="FR"/>
    <s v="DE"/>
    <s v="Gurbanberdiyev Hekim"/>
    <s v="Laruche"/>
    <s v="999999"/>
    <s v="XF143056000FR"/>
    <s v="N"/>
    <s v="Transport"/>
    <s v="N"/>
    <s v="S"/>
    <s v="Z1"/>
    <n v="0.25"/>
    <s v="17"/>
    <n v="7.86"/>
  </r>
  <r>
    <x v="0"/>
    <s v="0"/>
    <d v="2026-05-20T00:00:00"/>
    <s v="21320"/>
    <s v="62010"/>
    <s v="FR"/>
    <s v="IT"/>
    <s v="Gagliardini Tommaso"/>
    <s v="Laruche"/>
    <s v="999999"/>
    <s v="XF143056265FR"/>
    <s v="N"/>
    <s v="Transport"/>
    <s v="N"/>
    <s v="S"/>
    <s v="Z2"/>
    <n v="0.748"/>
    <s v="17"/>
    <n v="9.94"/>
  </r>
  <r>
    <x v="0"/>
    <s v="0"/>
    <d v="2026-05-20T00:00:00"/>
    <s v="21320"/>
    <s v="14005"/>
    <s v="FR"/>
    <s v="ES"/>
    <s v="Garcia Galdeano Estefania"/>
    <s v="Laruche"/>
    <s v="999999"/>
    <s v="XF143056305FR"/>
    <s v="N"/>
    <s v="Transport"/>
    <s v="N"/>
    <s v="S"/>
    <s v="Z2"/>
    <n v="4.266"/>
    <s v="17"/>
    <n v="18.34"/>
  </r>
  <r>
    <x v="0"/>
    <s v="0"/>
    <d v="2026-05-20T00:00:00"/>
    <s v="21320"/>
    <s v="28010"/>
    <s v="FR"/>
    <s v="ES"/>
    <s v="ROMANEC Zofia"/>
    <s v="Laruche"/>
    <s v="999999"/>
    <s v="XF143056883FR"/>
    <s v="N"/>
    <s v="Transport"/>
    <s v="N"/>
    <s v="S"/>
    <s v="Z2"/>
    <n v="4.68"/>
    <s v="17"/>
    <n v="19.47"/>
  </r>
  <r>
    <x v="0"/>
    <s v="0"/>
    <d v="2026-05-20T00:00:00"/>
    <s v="21320"/>
    <s v="38102"/>
    <s v="FR"/>
    <s v="DE"/>
    <s v="Eiswirt Charlotte"/>
    <s v="Laruche"/>
    <s v="999999"/>
    <s v="XF143078606FR"/>
    <s v="N"/>
    <s v="Transport"/>
    <s v="N"/>
    <s v="S"/>
    <s v="Z1"/>
    <n v="4.532"/>
    <s v="17"/>
    <n v="19.47"/>
  </r>
  <r>
    <x v="0"/>
    <s v="0"/>
    <d v="2026-05-21T00:00:00"/>
    <s v="21320"/>
    <s v="3703BS"/>
    <s v="FR"/>
    <s v="NL"/>
    <s v="Van Nieuwenhuizen Mark"/>
    <s v="Laruche"/>
    <s v="999999"/>
    <s v="XF143127457FR"/>
    <s v="N"/>
    <s v="Transport"/>
    <s v="N"/>
    <s v="S"/>
    <s v="Z1"/>
    <n v="5.76"/>
    <s v="17"/>
    <n v="21.83"/>
  </r>
  <r>
    <x v="0"/>
    <s v="0"/>
    <d v="2026-05-21T00:00:00"/>
    <s v="21320"/>
    <s v="7325DA"/>
    <s v="FR"/>
    <s v="NL"/>
    <s v="Scheepens Yulia"/>
    <s v="Laruche"/>
    <s v="999999"/>
    <s v="XF143127620FR"/>
    <s v="N"/>
    <s v="Transport"/>
    <s v="N"/>
    <s v="S"/>
    <s v="Z1"/>
    <n v="4.532"/>
    <s v="17"/>
    <n v="19.47"/>
  </r>
  <r>
    <x v="0"/>
    <s v="0"/>
    <d v="2026-05-21T00:00:00"/>
    <s v="21320"/>
    <s v="78532"/>
    <s v="FR"/>
    <s v="DE"/>
    <s v="Kempf Sybille"/>
    <s v="Laruche"/>
    <s v="999999"/>
    <s v="XF143128421FR"/>
    <s v="N"/>
    <s v="Transport"/>
    <s v="N"/>
    <s v="S"/>
    <s v="Z1"/>
    <n v="0.25"/>
    <s v="17"/>
    <n v="7.86"/>
  </r>
  <r>
    <x v="0"/>
    <s v="0"/>
    <d v="2026-05-21T00:00:00"/>
    <s v="21320"/>
    <s v="54290"/>
    <s v="FR"/>
    <s v="DE"/>
    <s v="Lenert Lisa"/>
    <s v="Laruche"/>
    <s v="999999"/>
    <s v="XF143128611FR"/>
    <s v="N"/>
    <s v="Transport"/>
    <s v="N"/>
    <s v="S"/>
    <s v="Z1"/>
    <n v="4.365"/>
    <s v="17"/>
    <n v="18.34"/>
  </r>
  <r>
    <x v="0"/>
    <s v="0"/>
    <d v="2026-05-21T00:00:00"/>
    <s v="21320"/>
    <s v="70597"/>
    <s v="FR"/>
    <s v="DE"/>
    <s v="Gluchow Jana"/>
    <s v="Laruche"/>
    <s v="999999"/>
    <s v="XF143131111FR"/>
    <s v="N"/>
    <s v="Transport"/>
    <s v="N"/>
    <s v="S"/>
    <s v="Z1"/>
    <n v="4.532"/>
    <s v="17"/>
    <n v="19.47"/>
  </r>
  <r>
    <x v="0"/>
    <s v="0"/>
    <d v="2026-05-21T00:00:00"/>
    <s v="21320"/>
    <s v="1071JK"/>
    <s v="FR"/>
    <s v="NL"/>
    <s v="Wilhelm Noah"/>
    <s v="Laruche"/>
    <s v="999999"/>
    <s v="XF143131275FR"/>
    <s v="N"/>
    <s v="Transport"/>
    <s v="N"/>
    <s v="S"/>
    <s v="Z1"/>
    <n v="4.678"/>
    <s v="17"/>
    <n v="19.47"/>
  </r>
  <r>
    <x v="0"/>
    <s v="0"/>
    <d v="2026-05-21T00:00:00"/>
    <s v="21320"/>
    <s v="1850"/>
    <s v="FR"/>
    <s v="BE"/>
    <s v="Ragot Flavina"/>
    <s v="Laruche"/>
    <s v="999999"/>
    <s v="XF143131743FR"/>
    <s v="N"/>
    <s v="Transport"/>
    <s v="N"/>
    <s v="S"/>
    <s v="Z1"/>
    <n v="0.25"/>
    <s v="17"/>
    <n v="7.86"/>
  </r>
  <r>
    <x v="0"/>
    <s v="0"/>
    <d v="2026-05-21T00:00:00"/>
    <s v="21320"/>
    <s v="6212GD"/>
    <s v="FR"/>
    <s v="NL"/>
    <s v="Kahmann Daan"/>
    <s v="Laruche"/>
    <s v="999999"/>
    <s v="XF143131933FR"/>
    <s v="N"/>
    <s v="Transport"/>
    <s v="N"/>
    <s v="S"/>
    <s v="Z1"/>
    <n v="0.25"/>
    <s v="17"/>
    <n v="7.86"/>
  </r>
  <r>
    <x v="0"/>
    <s v="0"/>
    <d v="2026-05-21T00:00:00"/>
    <s v="21320"/>
    <s v="02794"/>
    <s v="FR"/>
    <s v="DE"/>
    <s v="Focsa Anastasia"/>
    <s v="Laruche"/>
    <s v="999999"/>
    <s v="XF143132165FR"/>
    <s v="N"/>
    <s v="Transport"/>
    <s v="N"/>
    <s v="S"/>
    <s v="Z1"/>
    <n v="4.532"/>
    <s v="17"/>
    <n v="19.47"/>
  </r>
  <r>
    <x v="0"/>
    <s v="0"/>
    <d v="2026-05-21T00:00:00"/>
    <s v="21320"/>
    <s v="20123"/>
    <s v="FR"/>
    <s v="IT"/>
    <s v="RINALDI MICHELE"/>
    <s v="Laruche"/>
    <s v="999999"/>
    <s v="XF143139778FR"/>
    <s v="N"/>
    <s v="Transport"/>
    <s v="N"/>
    <s v="S"/>
    <s v="Z2"/>
    <n v="4.532"/>
    <s v="17"/>
    <n v="19.47"/>
  </r>
  <r>
    <x v="0"/>
    <s v="0"/>
    <d v="2026-05-21T00:00:00"/>
    <s v="21320"/>
    <s v="00171"/>
    <s v="FR"/>
    <s v="IT"/>
    <s v="002-Santopolo Rossana"/>
    <s v="Laruche"/>
    <s v="999999"/>
    <s v="XF143156127FR"/>
    <s v="N"/>
    <s v="Transport"/>
    <s v="N"/>
    <s v="S"/>
    <s v="Z2"/>
    <n v="4.532"/>
    <s v="17"/>
    <n v="19.47"/>
  </r>
  <r>
    <x v="0"/>
    <s v="0"/>
    <d v="2026-05-21T00:00:00"/>
    <s v="21320"/>
    <s v="40128"/>
    <s v="FR"/>
    <s v="IT"/>
    <s v="LACASACONTINUA mirca"/>
    <s v="Laruche"/>
    <s v="999999"/>
    <s v="XF143156277FR"/>
    <s v="N"/>
    <s v="Transport"/>
    <s v="N"/>
    <s v="S"/>
    <s v="Z2"/>
    <n v="4.532"/>
    <s v="17"/>
    <n v="19.47"/>
  </r>
  <r>
    <x v="0"/>
    <s v="0"/>
    <d v="2026-05-21T00:00:00"/>
    <s v="21320"/>
    <s v="80995"/>
    <s v="FR"/>
    <s v="DE"/>
    <s v="Djafari Mina"/>
    <s v="Laruche"/>
    <s v="999999"/>
    <s v="XF143156453FR"/>
    <s v="N"/>
    <s v="Transport"/>
    <s v="N"/>
    <s v="S"/>
    <s v="Z1"/>
    <n v="0.25"/>
    <s v="17"/>
    <n v="7.86"/>
  </r>
  <r>
    <x v="0"/>
    <s v="0"/>
    <d v="2026-05-21T00:00:00"/>
    <s v="21320"/>
    <s v="00171"/>
    <s v="FR"/>
    <s v="IT"/>
    <s v="001-Santopolo Rossana"/>
    <s v="Laruche"/>
    <s v="999999"/>
    <s v="XF143156921FR"/>
    <s v="N"/>
    <s v="Transport"/>
    <s v="N"/>
    <s v="S"/>
    <s v="Z2"/>
    <n v="0.25"/>
    <s v="17"/>
    <n v="7.86"/>
  </r>
  <r>
    <x v="0"/>
    <s v="0"/>
    <d v="2026-05-21T00:00:00"/>
    <s v="21320"/>
    <s v="65835"/>
    <s v="FR"/>
    <s v="DE"/>
    <s v="Schonbrunn Michelle"/>
    <s v="Laruche"/>
    <s v="999999"/>
    <s v="XF143172235FR"/>
    <s v="N"/>
    <s v="Transport"/>
    <s v="N"/>
    <s v="S"/>
    <s v="Z1"/>
    <n v="1.008"/>
    <s v="17"/>
    <n v="11.56"/>
  </r>
  <r>
    <x v="0"/>
    <s v="0"/>
    <d v="2026-05-21T00:00:00"/>
    <s v="21320"/>
    <s v="18609"/>
    <s v="FR"/>
    <s v="DE"/>
    <s v="Meier Aurelie"/>
    <s v="Laruche"/>
    <s v="999999"/>
    <s v="XF143172535FR"/>
    <s v="N"/>
    <s v="Transport"/>
    <s v="N"/>
    <s v="S"/>
    <s v="Z1"/>
    <n v="6.273"/>
    <s v="17"/>
    <n v="23.01"/>
  </r>
  <r>
    <x v="0"/>
    <s v="0"/>
    <d v="2026-05-21T00:00:00"/>
    <s v="21320"/>
    <s v="N226PS"/>
    <s v="FR"/>
    <s v="GB"/>
    <s v="Ashby Jack"/>
    <s v="Laruche"/>
    <s v="999999"/>
    <s v="XF143173227FR"/>
    <s v="N"/>
    <s v="Transport"/>
    <s v="I"/>
    <s v="S"/>
    <s v="Z2"/>
    <n v="2.355"/>
    <s v="17"/>
    <n v="18.82"/>
  </r>
  <r>
    <x v="0"/>
    <s v="0"/>
    <d v="2026-05-22T00:00:00"/>
    <s v="21320"/>
    <s v="9635TV"/>
    <s v="FR"/>
    <s v="NL"/>
    <s v="Bekkema Jolanda"/>
    <s v="Laruche"/>
    <s v="999999"/>
    <s v="XF143198864FR"/>
    <s v="N"/>
    <s v="Transport"/>
    <s v="N"/>
    <s v="S"/>
    <s v="Z1"/>
    <n v="4.403"/>
    <s v="17"/>
    <n v="18.34"/>
  </r>
  <r>
    <x v="0"/>
    <s v="0"/>
    <d v="2026-05-22T00:00:00"/>
    <s v="21320"/>
    <s v="1447NJ"/>
    <s v="FR"/>
    <s v="NL"/>
    <s v="Mazouni Saloua"/>
    <s v="Laruche"/>
    <s v="999999"/>
    <s v="XF143199096FR"/>
    <s v="N"/>
    <s v="Transport"/>
    <s v="N"/>
    <s v="S"/>
    <s v="Z1"/>
    <n v="0.24"/>
    <s v="17"/>
    <n v="7.86"/>
  </r>
  <r>
    <x v="0"/>
    <s v="0"/>
    <d v="2026-05-22T00:00:00"/>
    <s v="21320"/>
    <s v="2273XZ"/>
    <s v="FR"/>
    <s v="NL"/>
    <s v="Bolt Janneke"/>
    <s v="Laruche"/>
    <s v="999999"/>
    <s v="XF143199365FR"/>
    <s v="N"/>
    <s v="Transport"/>
    <s v="N"/>
    <s v="S"/>
    <s v="Z1"/>
    <n v="5.773"/>
    <s v="17"/>
    <n v="21.83"/>
  </r>
  <r>
    <x v="0"/>
    <s v="0"/>
    <d v="2026-05-22T00:00:00"/>
    <s v="21320"/>
    <s v="71020"/>
    <s v="FR"/>
    <s v="IT"/>
    <s v="Arcuri Enza"/>
    <s v="Laruche"/>
    <s v="999999"/>
    <s v="XF143199462FR"/>
    <s v="N"/>
    <s v="Transport"/>
    <s v="N"/>
    <s v="S"/>
    <s v="Z2"/>
    <n v="0.25"/>
    <s v="17"/>
    <n v="7.86"/>
  </r>
  <r>
    <x v="0"/>
    <s v="0"/>
    <d v="2026-05-22T00:00:00"/>
    <s v="21320"/>
    <s v="71020"/>
    <s v="FR"/>
    <s v="IT"/>
    <s v="Arcuri Enza"/>
    <s v="Laruche"/>
    <s v="999999"/>
    <s v="XF143199462FR"/>
    <s v="N"/>
    <s v="Supp Zone Internationale Eloignee"/>
    <s v="N"/>
    <m/>
    <s v="Z2"/>
    <n v="0"/>
    <s v="17"/>
    <n v="17"/>
  </r>
  <r>
    <x v="0"/>
    <s v="0"/>
    <d v="2026-05-22T00:00:00"/>
    <s v="21320"/>
    <s v="86153"/>
    <s v="FR"/>
    <s v="DE"/>
    <s v="Monninghoff Jutta"/>
    <s v="Laruche"/>
    <s v="999999"/>
    <s v="XF143200109FR"/>
    <s v="N"/>
    <s v="Transport"/>
    <s v="N"/>
    <s v="S"/>
    <s v="Z1"/>
    <n v="4.266"/>
    <s v="17"/>
    <n v="18.34"/>
  </r>
  <r>
    <x v="0"/>
    <s v="0"/>
    <d v="2026-05-22T00:00:00"/>
    <s v="21320"/>
    <s v="70056"/>
    <s v="FR"/>
    <s v="IT"/>
    <s v="Montemurro Natalia"/>
    <s v="Laruche"/>
    <s v="999999"/>
    <s v="XF143200143FR"/>
    <s v="N"/>
    <s v="Transport"/>
    <s v="N"/>
    <s v="S"/>
    <s v="Z2"/>
    <n v="4.403"/>
    <s v="17"/>
    <n v="18.34"/>
  </r>
  <r>
    <x v="0"/>
    <s v="0"/>
    <d v="2026-05-22T00:00:00"/>
    <s v="21320"/>
    <s v="74336"/>
    <s v="FR"/>
    <s v="DE"/>
    <s v="Steiner Sina"/>
    <s v="Laruche"/>
    <s v="999999"/>
    <s v="XF143200228FR"/>
    <s v="N"/>
    <s v="Transport"/>
    <s v="N"/>
    <s v="S"/>
    <s v="Z1"/>
    <n v="0.8"/>
    <s v="17"/>
    <n v="9.94"/>
  </r>
  <r>
    <x v="0"/>
    <s v="0"/>
    <d v="2026-05-22T00:00:00"/>
    <s v="21320"/>
    <s v="8267AL"/>
    <s v="FR"/>
    <s v="NL"/>
    <s v="Winkelman Fiene"/>
    <s v="Laruche"/>
    <s v="999999"/>
    <s v="XF143219706FR"/>
    <s v="N"/>
    <s v="Transport"/>
    <s v="N"/>
    <s v="S"/>
    <s v="Z1"/>
    <n v="4.488"/>
    <s v="17"/>
    <n v="18.34"/>
  </r>
  <r>
    <x v="0"/>
    <s v="0"/>
    <d v="2026-05-22T00:00:00"/>
    <s v="21320"/>
    <s v="80797"/>
    <s v="FR"/>
    <s v="DE"/>
    <s v="Freitag Petra"/>
    <s v="Laruche"/>
    <s v="999999"/>
    <s v="XF143228518FR"/>
    <s v="N"/>
    <s v="Transport"/>
    <s v="N"/>
    <s v="S"/>
    <s v="Z1"/>
    <n v="0.25"/>
    <s v="17"/>
    <n v="7.86"/>
  </r>
  <r>
    <x v="0"/>
    <s v="0"/>
    <d v="2026-05-22T00:00:00"/>
    <s v="21320"/>
    <s v="78462"/>
    <s v="FR"/>
    <s v="DE"/>
    <s v="Wieland Helmut"/>
    <s v="Laruche"/>
    <s v="999999"/>
    <s v="XF143228739FR"/>
    <s v="N"/>
    <s v="Transport"/>
    <s v="N"/>
    <s v="S"/>
    <s v="Z1"/>
    <n v="5.773"/>
    <s v="17"/>
    <n v="21.83"/>
  </r>
  <r>
    <x v="0"/>
    <s v="0"/>
    <d v="2026-05-22T00:00:00"/>
    <s v="21320"/>
    <s v="65843"/>
    <s v="FR"/>
    <s v="DE"/>
    <s v="Schumacher Sabine"/>
    <s v="Laruche"/>
    <s v="999999"/>
    <s v="XF143230091FR"/>
    <s v="N"/>
    <s v="Transport"/>
    <s v="N"/>
    <s v="S"/>
    <s v="Z1"/>
    <n v="5.904"/>
    <s v="17"/>
    <n v="21.83"/>
  </r>
  <r>
    <x v="0"/>
    <s v="0"/>
    <d v="2026-05-22T00:00:00"/>
    <s v="21320"/>
    <s v="22297"/>
    <s v="FR"/>
    <s v="DE"/>
    <s v="Kutter Christopher"/>
    <s v="Laruche"/>
    <s v="999999"/>
    <s v="XF143235641FR"/>
    <s v="N"/>
    <s v="Transport"/>
    <s v="N"/>
    <s v="S"/>
    <s v="Z1"/>
    <n v="5.904"/>
    <s v="17"/>
    <n v="21.83"/>
  </r>
  <r>
    <x v="0"/>
    <s v="0"/>
    <d v="2026-05-25T00:00:00"/>
    <s v="21320"/>
    <s v="85599"/>
    <s v="FR"/>
    <s v="DE"/>
    <s v="Girard Kathrin"/>
    <s v="Laruche"/>
    <s v="999999"/>
    <s v="XF143259285FR"/>
    <s v="N"/>
    <s v="Transport"/>
    <s v="N"/>
    <s v="S"/>
    <s v="Z1"/>
    <n v="5.76"/>
    <s v="17"/>
    <n v="21.83"/>
  </r>
  <r>
    <x v="0"/>
    <s v="0"/>
    <d v="2026-05-25T00:00:00"/>
    <s v="21320"/>
    <s v="3561XD"/>
    <s v="FR"/>
    <s v="NL"/>
    <s v="Horde Marijke"/>
    <s v="Laruche"/>
    <s v="999999"/>
    <s v="XF143259311FR"/>
    <s v="N"/>
    <s v="Transport"/>
    <s v="N"/>
    <s v="S"/>
    <s v="Z1"/>
    <n v="0.252"/>
    <s v="17"/>
    <n v="7.86"/>
  </r>
  <r>
    <x v="0"/>
    <s v="0"/>
    <d v="2026-05-25T00:00:00"/>
    <s v="21320"/>
    <s v="1325KG"/>
    <s v="FR"/>
    <s v="NL"/>
    <s v="Scholtus ME"/>
    <s v="Laruche"/>
    <s v="999999"/>
    <s v="XF143259360FR"/>
    <s v="N"/>
    <s v="Transport"/>
    <s v="N"/>
    <s v="S"/>
    <s v="Z1"/>
    <n v="0.882"/>
    <s v="17"/>
    <n v="9.94"/>
  </r>
  <r>
    <x v="0"/>
    <s v="0"/>
    <d v="2026-05-25T00:00:00"/>
    <s v="21320"/>
    <s v="93059"/>
    <s v="FR"/>
    <s v="DE"/>
    <s v="Rugamer Lena"/>
    <s v="Laruche"/>
    <s v="999999"/>
    <s v="XF143259475FR"/>
    <s v="N"/>
    <s v="Transport"/>
    <s v="N"/>
    <s v="S"/>
    <s v="Z1"/>
    <n v="4.532"/>
    <s v="17"/>
    <n v="19.47"/>
  </r>
  <r>
    <x v="0"/>
    <s v="0"/>
    <d v="2026-05-25T00:00:00"/>
    <s v="21320"/>
    <s v="8370"/>
    <s v="FR"/>
    <s v="BE"/>
    <s v="Bavina Olha"/>
    <s v="Laruche"/>
    <s v="999999"/>
    <s v="XF143259515FR"/>
    <s v="N"/>
    <s v="Transport"/>
    <s v="N"/>
    <s v="S"/>
    <s v="Z1"/>
    <n v="4.743"/>
    <s v="17"/>
    <n v="19.47"/>
  </r>
  <r>
    <x v="0"/>
    <s v="0"/>
    <d v="2026-05-25T00:00:00"/>
    <s v="21320"/>
    <s v="81369"/>
    <s v="FR"/>
    <s v="DE"/>
    <s v="Engelhardt Antonia"/>
    <s v="Laruche"/>
    <s v="999999"/>
    <s v="XF143259625FR"/>
    <s v="N"/>
    <s v="Transport"/>
    <s v="N"/>
    <s v="S"/>
    <s v="Z1"/>
    <n v="0.25"/>
    <s v="17"/>
    <n v="7.86"/>
  </r>
  <r>
    <x v="0"/>
    <s v="0"/>
    <d v="2026-05-25T00:00:00"/>
    <s v="21320"/>
    <s v="2014BH"/>
    <s v="FR"/>
    <s v="NL"/>
    <s v="Klok Madelon"/>
    <s v="Laruche"/>
    <s v="999999"/>
    <s v="XF143259753FR"/>
    <s v="N"/>
    <s v="Transport"/>
    <s v="N"/>
    <s v="S"/>
    <s v="Z1"/>
    <n v="4.532"/>
    <s v="17"/>
    <n v="19.47"/>
  </r>
  <r>
    <x v="0"/>
    <s v="0"/>
    <d v="2026-05-25T00:00:00"/>
    <s v="21320"/>
    <s v="14513"/>
    <s v="FR"/>
    <s v="DE"/>
    <s v="Klawunde Philipp"/>
    <s v="Laruche"/>
    <s v="999999"/>
    <s v="XF143260575FR"/>
    <s v="N"/>
    <s v="Transport"/>
    <s v="N"/>
    <s v="S"/>
    <s v="Z1"/>
    <n v="4.266"/>
    <s v="17"/>
    <n v="18.34"/>
  </r>
  <r>
    <x v="0"/>
    <s v="0"/>
    <d v="2026-05-25T00:00:00"/>
    <s v="21320"/>
    <s v="82008"/>
    <s v="FR"/>
    <s v="DE"/>
    <s v="Scherer Anna"/>
    <s v="Laruche"/>
    <s v="999999"/>
    <s v="XF143261978FR"/>
    <s v="N"/>
    <s v="Transport"/>
    <s v="N"/>
    <s v="S"/>
    <s v="Z1"/>
    <n v="5.632"/>
    <s v="17"/>
    <n v="21.83"/>
  </r>
  <r>
    <x v="0"/>
    <s v="0"/>
    <d v="2026-05-25T00:00:00"/>
    <s v="21320"/>
    <s v="22159"/>
    <s v="FR"/>
    <s v="DE"/>
    <s v="MollVogelmann Susanne"/>
    <s v="Laruche"/>
    <s v="999999"/>
    <s v="XF143262029FR"/>
    <s v="N"/>
    <s v="Transport"/>
    <s v="N"/>
    <s v="S"/>
    <s v="Z1"/>
    <n v="0.32"/>
    <s v="17"/>
    <n v="7.86"/>
  </r>
  <r>
    <x v="0"/>
    <s v="0"/>
    <d v="2026-05-25T00:00:00"/>
    <s v="21320"/>
    <s v="86163"/>
    <s v="FR"/>
    <s v="DE"/>
    <s v="Hackenbuchner Gerd"/>
    <s v="Laruche"/>
    <s v="999999"/>
    <s v="XF143262046FR"/>
    <s v="N"/>
    <s v="Transport"/>
    <s v="N"/>
    <s v="S"/>
    <s v="Z1"/>
    <n v="1.029"/>
    <s v="17"/>
    <n v="11.56"/>
  </r>
  <r>
    <x v="0"/>
    <s v="0"/>
    <d v="2026-05-25T00:00:00"/>
    <s v="21320"/>
    <s v="81667"/>
    <s v="FR"/>
    <s v="DE"/>
    <s v="White Ceri"/>
    <s v="Laruche"/>
    <s v="999999"/>
    <s v="XF143262050FR"/>
    <s v="N"/>
    <s v="Transport"/>
    <s v="N"/>
    <s v="S"/>
    <s v="Z1"/>
    <n v="0.47"/>
    <s v="17"/>
    <n v="7.86"/>
  </r>
  <r>
    <x v="0"/>
    <s v="0"/>
    <d v="2026-05-25T00:00:00"/>
    <s v="21320"/>
    <s v="2180"/>
    <s v="FR"/>
    <s v="BE"/>
    <s v="Begovic Tanya"/>
    <s v="Laruche"/>
    <s v="999999"/>
    <s v="XF143262103FR"/>
    <s v="N"/>
    <s v="Transport"/>
    <s v="N"/>
    <s v="S"/>
    <s v="Z1"/>
    <n v="4.266"/>
    <s v="17"/>
    <n v="18.34"/>
  </r>
  <r>
    <x v="0"/>
    <s v="0"/>
    <d v="2026-05-25T00:00:00"/>
    <s v="21320"/>
    <s v="2801AM"/>
    <s v="FR"/>
    <s v="NL"/>
    <s v="van den Berg Marc"/>
    <s v="Laruche"/>
    <s v="999999"/>
    <s v="XF143262117FR"/>
    <s v="N"/>
    <s v="Transport"/>
    <s v="N"/>
    <s v="S"/>
    <s v="Z1"/>
    <n v="4.266"/>
    <s v="17"/>
    <n v="18.34"/>
  </r>
  <r>
    <x v="0"/>
    <s v="0"/>
    <d v="2026-05-25T00:00:00"/>
    <s v="21320"/>
    <s v="88131"/>
    <s v="FR"/>
    <s v="DE"/>
    <s v="de Groot Eelco"/>
    <s v="Laruche"/>
    <s v="999999"/>
    <s v="XF143262182FR"/>
    <s v="N"/>
    <s v="Transport"/>
    <s v="N"/>
    <s v="S"/>
    <s v="Z1"/>
    <n v="4.532"/>
    <s v="17"/>
    <n v="19.47"/>
  </r>
  <r>
    <x v="0"/>
    <s v="0"/>
    <d v="2026-05-25T00:00:00"/>
    <s v="21320"/>
    <s v="10154"/>
    <s v="FR"/>
    <s v="IT"/>
    <s v="Boccadoro Paolo"/>
    <s v="Laruche"/>
    <s v="999999"/>
    <s v="XF143262219FR"/>
    <s v="N"/>
    <s v="Transport"/>
    <s v="N"/>
    <s v="S"/>
    <s v="Z2"/>
    <n v="1.457"/>
    <s v="17"/>
    <n v="11.56"/>
  </r>
  <r>
    <x v="0"/>
    <s v="0"/>
    <d v="2026-05-25T00:00:00"/>
    <s v="21320"/>
    <s v="37126"/>
    <s v="FR"/>
    <s v="IT"/>
    <s v="Kokedhima Era"/>
    <s v="Laruche"/>
    <s v="999999"/>
    <s v="XF143262222FR"/>
    <s v="N"/>
    <s v="Transport"/>
    <s v="N"/>
    <s v="S"/>
    <s v="Z2"/>
    <n v="1.41"/>
    <s v="17"/>
    <n v="11.56"/>
  </r>
  <r>
    <x v="0"/>
    <s v="0"/>
    <d v="2026-05-25T00:00:00"/>
    <s v="21320"/>
    <s v="50126"/>
    <s v="FR"/>
    <s v="IT"/>
    <s v="Guerrero Diana"/>
    <s v="Laruche"/>
    <s v="999999"/>
    <s v="XF143262236FR"/>
    <s v="N"/>
    <s v="Transport"/>
    <s v="N"/>
    <s v="S"/>
    <s v="Z2"/>
    <n v="4.266"/>
    <s v="17"/>
    <n v="18.34"/>
  </r>
  <r>
    <x v="0"/>
    <s v="0"/>
    <d v="2026-05-25T00:00:00"/>
    <s v="21320"/>
    <s v="52100"/>
    <s v="FR"/>
    <s v="IT"/>
    <s v="Palazzeschi Stefano"/>
    <s v="Laruche"/>
    <s v="999999"/>
    <s v="XF143262240FR"/>
    <s v="N"/>
    <s v="Transport"/>
    <s v="N"/>
    <s v="S"/>
    <s v="Z2"/>
    <n v="4.266"/>
    <s v="17"/>
    <n v="18.34"/>
  </r>
  <r>
    <x v="0"/>
    <s v="0"/>
    <d v="2026-05-25T00:00:00"/>
    <s v="21320"/>
    <s v="1852XV"/>
    <s v="FR"/>
    <s v="NL"/>
    <s v="van Cronenberg Selma"/>
    <s v="Laruche"/>
    <s v="999999"/>
    <s v="XF143262267FR"/>
    <s v="N"/>
    <s v="Transport"/>
    <s v="N"/>
    <s v="S"/>
    <s v="Z1"/>
    <n v="4.532"/>
    <s v="17"/>
    <n v="19.47"/>
  </r>
  <r>
    <x v="0"/>
    <s v="0"/>
    <d v="2026-05-25T00:00:00"/>
    <s v="21320"/>
    <s v="6819AV"/>
    <s v="FR"/>
    <s v="NL"/>
    <s v="Simons Gabrielle"/>
    <s v="Laruche"/>
    <s v="999999"/>
    <s v="XF143262275FR"/>
    <s v="N"/>
    <s v="Transport"/>
    <s v="N"/>
    <s v="S"/>
    <s v="Z1"/>
    <n v="4.386"/>
    <s v="17"/>
    <n v="18.34"/>
  </r>
  <r>
    <x v="0"/>
    <s v="0"/>
    <d v="2026-05-25T00:00:00"/>
    <s v="21320"/>
    <s v="21629"/>
    <s v="FR"/>
    <s v="DE"/>
    <s v="Kusnezow Irina"/>
    <s v="Laruche"/>
    <s v="999999"/>
    <s v="XF143262315FR"/>
    <s v="N"/>
    <s v="Transport"/>
    <s v="N"/>
    <s v="S"/>
    <s v="Z1"/>
    <n v="0.66"/>
    <s v="17"/>
    <n v="9.94"/>
  </r>
  <r>
    <x v="0"/>
    <s v="0"/>
    <d v="2026-05-25T00:00:00"/>
    <s v="21320"/>
    <s v="82061"/>
    <s v="FR"/>
    <s v="DE"/>
    <s v="Gracklauer Rosa"/>
    <s v="Laruche"/>
    <s v="999999"/>
    <s v="XF143262338FR"/>
    <s v="N"/>
    <s v="Transport"/>
    <s v="N"/>
    <s v="S"/>
    <s v="Z1"/>
    <n v="0.749"/>
    <s v="17"/>
    <n v="9.94"/>
  </r>
  <r>
    <x v="0"/>
    <s v="0"/>
    <d v="2026-05-25T00:00:00"/>
    <s v="21320"/>
    <s v="81249"/>
    <s v="FR"/>
    <s v="DE"/>
    <s v="Paplowske Kevin"/>
    <s v="Laruche"/>
    <s v="999999"/>
    <s v="XF143262355FR"/>
    <s v="N"/>
    <s v="Transport"/>
    <s v="N"/>
    <s v="S"/>
    <s v="Z1"/>
    <n v="5.632"/>
    <s v="17"/>
    <n v="21.83"/>
  </r>
  <r>
    <x v="0"/>
    <s v="0"/>
    <d v="2026-05-25T00:00:00"/>
    <s v="21320"/>
    <s v="2382NX"/>
    <s v="FR"/>
    <s v="NL"/>
    <s v="Overdevest Joost"/>
    <s v="Laruche"/>
    <s v="999999"/>
    <s v="XF143262390FR"/>
    <s v="N"/>
    <s v="Transport"/>
    <s v="N"/>
    <s v="S"/>
    <s v="Z1"/>
    <n v="0.66"/>
    <s v="17"/>
    <n v="9.94"/>
  </r>
  <r>
    <x v="0"/>
    <s v="0"/>
    <d v="2026-05-25T00:00:00"/>
    <s v="21320"/>
    <s v="80805"/>
    <s v="FR"/>
    <s v="DE"/>
    <s v="Singh Mandy"/>
    <s v="Laruche"/>
    <s v="999999"/>
    <s v="XF143262488FR"/>
    <s v="N"/>
    <s v="Transport"/>
    <s v="N"/>
    <s v="S"/>
    <s v="Z1"/>
    <n v="0.403"/>
    <s v="17"/>
    <n v="7.86"/>
  </r>
  <r>
    <x v="0"/>
    <s v="0"/>
    <d v="2026-05-25T00:00:00"/>
    <s v="21320"/>
    <s v="32609"/>
    <s v="FR"/>
    <s v="DE"/>
    <s v="Schmidt Jagna"/>
    <s v="Laruche"/>
    <s v="999999"/>
    <s v="XF143262514FR"/>
    <s v="N"/>
    <s v="Transport"/>
    <s v="N"/>
    <s v="S"/>
    <s v="Z1"/>
    <n v="4.532"/>
    <s v="17"/>
    <n v="19.47"/>
  </r>
  <r>
    <x v="0"/>
    <s v="0"/>
    <d v="2026-05-25T00:00:00"/>
    <s v="21320"/>
    <s v="1100"/>
    <s v="FR"/>
    <s v="AT"/>
    <s v="Kojeder Duang Rong"/>
    <s v="Laruche"/>
    <s v="999999"/>
    <s v="XF143262576FR"/>
    <s v="N"/>
    <s v="Transport"/>
    <s v="N"/>
    <s v="S"/>
    <s v="Z2"/>
    <n v="4.532"/>
    <s v="17"/>
    <n v="19.47"/>
  </r>
  <r>
    <x v="0"/>
    <s v="0"/>
    <d v="2026-05-25T00:00:00"/>
    <s v="21320"/>
    <s v="51381"/>
    <s v="FR"/>
    <s v="DE"/>
    <s v="Hoff Gabriele"/>
    <s v="Laruche"/>
    <s v="999999"/>
    <s v="XF143268097FR"/>
    <s v="N"/>
    <s v="Transport"/>
    <s v="N"/>
    <s v="S"/>
    <s v="Z1"/>
    <n v="5.76"/>
    <s v="17"/>
    <n v="21.83"/>
  </r>
  <r>
    <x v="0"/>
    <s v="0"/>
    <d v="2026-05-25T00:00:00"/>
    <s v="21320"/>
    <s v="97084"/>
    <s v="FR"/>
    <s v="DE"/>
    <s v="Muller Daniel"/>
    <s v="Laruche"/>
    <s v="999999"/>
    <s v="XF143268168FR"/>
    <s v="N"/>
    <s v="Transport"/>
    <s v="N"/>
    <s v="S"/>
    <s v="Z1"/>
    <n v="4.532"/>
    <s v="17"/>
    <n v="19.47"/>
  </r>
  <r>
    <x v="0"/>
    <s v="0"/>
    <d v="2026-05-26T00:00:00"/>
    <s v="21320"/>
    <s v="21465"/>
    <s v="FR"/>
    <s v="DE"/>
    <s v="Heske Pauline"/>
    <s v="Laruche"/>
    <s v="999999"/>
    <s v="XF143279452FR"/>
    <s v="N"/>
    <s v="Transport"/>
    <s v="N"/>
    <s v="S"/>
    <s v="Z1"/>
    <n v="4.266"/>
    <s v="17"/>
    <n v="18.34"/>
  </r>
  <r>
    <x v="0"/>
    <s v="0"/>
    <d v="2026-05-26T00:00:00"/>
    <s v="21320"/>
    <s v="39110"/>
    <s v="FR"/>
    <s v="DE"/>
    <s v="Querfurth Ullrich"/>
    <s v="Laruche"/>
    <s v="999999"/>
    <s v="XF143279497FR"/>
    <s v="N"/>
    <s v="Transport"/>
    <s v="N"/>
    <s v="S"/>
    <s v="Z1"/>
    <n v="0.25"/>
    <s v="17"/>
    <n v="7.86"/>
  </r>
  <r>
    <x v="0"/>
    <s v="0"/>
    <d v="2026-05-26T00:00:00"/>
    <s v="21320"/>
    <s v="1060"/>
    <s v="FR"/>
    <s v="BE"/>
    <s v="Fontaine Appoline"/>
    <s v="Laruche"/>
    <s v="999999"/>
    <s v="XF143279608FR"/>
    <s v="N"/>
    <s v="Transport"/>
    <s v="N"/>
    <s v="S"/>
    <s v="Z1"/>
    <n v="4.532"/>
    <s v="17"/>
    <n v="19.47"/>
  </r>
  <r>
    <x v="0"/>
    <s v="0"/>
    <d v="2026-05-26T00:00:00"/>
    <s v="21320"/>
    <s v="1447NJ"/>
    <s v="FR"/>
    <s v="NL"/>
    <s v="el mazouni Saloua"/>
    <s v="Laruche"/>
    <s v="999999"/>
    <s v="XF143279639FR"/>
    <s v="N"/>
    <s v="Transport"/>
    <s v="N"/>
    <s v="S"/>
    <s v="Z1"/>
    <n v="4.532"/>
    <s v="17"/>
    <n v="19.47"/>
  </r>
  <r>
    <x v="0"/>
    <s v="0"/>
    <d v="2026-05-26T00:00:00"/>
    <s v="21320"/>
    <s v="2548HM"/>
    <s v="FR"/>
    <s v="NL"/>
    <s v="Lenferink Herman"/>
    <s v="Laruche"/>
    <s v="999999"/>
    <s v="XF143279727FR"/>
    <s v="N"/>
    <s v="Transport"/>
    <s v="N"/>
    <s v="S"/>
    <s v="Z1"/>
    <n v="0.475"/>
    <s v="17"/>
    <n v="7.86"/>
  </r>
  <r>
    <x v="0"/>
    <s v="0"/>
    <d v="2026-05-26T00:00:00"/>
    <s v="21320"/>
    <s v="2025CC"/>
    <s v="FR"/>
    <s v="NL"/>
    <s v="zijlstra A"/>
    <s v="Laruche"/>
    <s v="999999"/>
    <s v="XF143279735FR"/>
    <s v="N"/>
    <s v="Transport"/>
    <s v="N"/>
    <s v="S"/>
    <s v="Z1"/>
    <n v="0.26"/>
    <s v="17"/>
    <n v="7.86"/>
  </r>
  <r>
    <x v="0"/>
    <s v="0"/>
    <d v="2026-05-26T00:00:00"/>
    <s v="21320"/>
    <s v="2970"/>
    <s v="FR"/>
    <s v="BE"/>
    <s v="LAQUEUR Matthias"/>
    <s v="Laruche"/>
    <s v="999999"/>
    <s v="XF143279792FR"/>
    <s v="N"/>
    <s v="Transport"/>
    <s v="N"/>
    <s v="S"/>
    <s v="Z1"/>
    <n v="0.979"/>
    <s v="17"/>
    <n v="9.94"/>
  </r>
  <r>
    <x v="0"/>
    <s v="0"/>
    <d v="2026-05-26T00:00:00"/>
    <s v="21320"/>
    <s v="1613LC"/>
    <s v="FR"/>
    <s v="NL"/>
    <s v="Schanzleh Peter"/>
    <s v="Laruche"/>
    <s v="999999"/>
    <s v="XF143279815FR"/>
    <s v="N"/>
    <s v="Transport"/>
    <s v="N"/>
    <s v="S"/>
    <s v="Z1"/>
    <n v="4.532"/>
    <s v="17"/>
    <n v="19.47"/>
  </r>
  <r>
    <x v="0"/>
    <s v="0"/>
    <d v="2026-05-26T00:00:00"/>
    <s v="21320"/>
    <s v="4921XG"/>
    <s v="FR"/>
    <s v="NL"/>
    <s v="Segeren Ton"/>
    <s v="Laruche"/>
    <s v="999999"/>
    <s v="XF143279877FR"/>
    <s v="N"/>
    <s v="Transport"/>
    <s v="N"/>
    <s v="S"/>
    <s v="Z1"/>
    <n v="4.532"/>
    <s v="17"/>
    <n v="19.47"/>
  </r>
  <r>
    <x v="0"/>
    <s v="0"/>
    <d v="2026-05-26T00:00:00"/>
    <s v="21320"/>
    <s v="66399"/>
    <s v="FR"/>
    <s v="DE"/>
    <s v="Hildebrand Kerstin"/>
    <s v="Laruche"/>
    <s v="999999"/>
    <s v="XF143280138FR"/>
    <s v="N"/>
    <s v="Transport"/>
    <s v="N"/>
    <s v="S"/>
    <s v="Z1"/>
    <n v="0.626"/>
    <s v="17"/>
    <n v="9.94"/>
  </r>
  <r>
    <x v="0"/>
    <s v="0"/>
    <d v="2026-05-26T00:00:00"/>
    <s v="21320"/>
    <s v="2134DV"/>
    <s v="FR"/>
    <s v="NL"/>
    <s v="Ruzova Michaela"/>
    <s v="Laruche"/>
    <s v="999999"/>
    <s v="XF143280243FR"/>
    <s v="N"/>
    <s v="Transport"/>
    <s v="N"/>
    <s v="S"/>
    <s v="Z1"/>
    <n v="0.911"/>
    <s v="17"/>
    <n v="9.94"/>
  </r>
  <r>
    <x v="0"/>
    <s v="0"/>
    <d v="2026-05-26T00:00:00"/>
    <s v="21320"/>
    <s v="59227"/>
    <s v="FR"/>
    <s v="DE"/>
    <s v="Thulig Josefine"/>
    <s v="Laruche"/>
    <s v="999999"/>
    <s v="XF143280416FR"/>
    <s v="N"/>
    <s v="Transport"/>
    <s v="N"/>
    <s v="S"/>
    <s v="Z1"/>
    <n v="4.532"/>
    <s v="17"/>
    <n v="19.47"/>
  </r>
  <r>
    <x v="0"/>
    <s v="0"/>
    <d v="2026-05-26T00:00:00"/>
    <s v="21320"/>
    <s v="1050"/>
    <s v="FR"/>
    <s v="AT"/>
    <s v="Kladivko Laurenz"/>
    <s v="Laruche"/>
    <s v="999999"/>
    <s v="XF143280668FR"/>
    <s v="N"/>
    <s v="Transport"/>
    <s v="N"/>
    <s v="S"/>
    <s v="Z2"/>
    <n v="4.266"/>
    <s v="17"/>
    <n v="18.34"/>
  </r>
  <r>
    <x v="0"/>
    <s v="0"/>
    <d v="2026-05-26T00:00:00"/>
    <s v="21320"/>
    <s v="67117"/>
    <s v="FR"/>
    <s v="DE"/>
    <s v="Antosik Katja"/>
    <s v="Laruche"/>
    <s v="999999"/>
    <s v="XF143280725FR"/>
    <s v="N"/>
    <s v="Transport"/>
    <s v="N"/>
    <s v="S"/>
    <s v="Z1"/>
    <n v="4.532"/>
    <s v="17"/>
    <n v="19.47"/>
  </r>
  <r>
    <x v="0"/>
    <s v="0"/>
    <d v="2026-05-26T00:00:00"/>
    <s v="21320"/>
    <s v="76227"/>
    <s v="FR"/>
    <s v="DE"/>
    <s v="Unke Lara"/>
    <s v="Laruche"/>
    <s v="999999"/>
    <s v="XF143280795FR"/>
    <s v="N"/>
    <s v="Transport"/>
    <s v="N"/>
    <s v="S"/>
    <s v="Z1"/>
    <n v="0.3"/>
    <s v="17"/>
    <n v="7.86"/>
  </r>
  <r>
    <x v="0"/>
    <s v="0"/>
    <d v="2026-05-26T00:00:00"/>
    <s v="21320"/>
    <s v="46015"/>
    <s v="FR"/>
    <s v="ES"/>
    <s v="Rodas Ines"/>
    <s v="Laruche"/>
    <s v="999999"/>
    <s v="XF143323690FR"/>
    <s v="N"/>
    <s v="Transport"/>
    <s v="N"/>
    <s v="S"/>
    <s v="Z2"/>
    <n v="0.748"/>
    <s v="17"/>
    <n v="9.94"/>
  </r>
  <r>
    <x v="0"/>
    <s v="0"/>
    <d v="2026-05-26T00:00:00"/>
    <s v="21320"/>
    <s v="6221JR"/>
    <s v="FR"/>
    <s v="NL"/>
    <s v="Lups Joyce"/>
    <s v="Laruche"/>
    <s v="999999"/>
    <s v="XF143323765FR"/>
    <s v="N"/>
    <s v="Transport"/>
    <s v="N"/>
    <s v="S"/>
    <s v="Z1"/>
    <n v="0.25"/>
    <s v="17"/>
    <n v="7.86"/>
  </r>
  <r>
    <x v="0"/>
    <s v="0"/>
    <d v="2026-05-26T00:00:00"/>
    <s v="21320"/>
    <s v="1210"/>
    <s v="FR"/>
    <s v="LU"/>
    <s v="Minelli Maura"/>
    <s v="Laruche"/>
    <s v="999999"/>
    <s v="XF143323814FR"/>
    <s v="N"/>
    <s v="Transport"/>
    <s v="N"/>
    <s v="S"/>
    <s v="Z1"/>
    <n v="4.532"/>
    <s v="17"/>
    <n v="19.47"/>
  </r>
  <r>
    <x v="0"/>
    <s v="0"/>
    <d v="2026-05-26T00:00:00"/>
    <s v="21320"/>
    <s v="55246"/>
    <s v="FR"/>
    <s v="DE"/>
    <s v="Stieb Karin"/>
    <s v="Laruche"/>
    <s v="999999"/>
    <s v="XF143323933FR"/>
    <s v="N"/>
    <s v="Transport"/>
    <s v="N"/>
    <s v="S"/>
    <s v="Z1"/>
    <n v="0.77"/>
    <s v="17"/>
    <n v="9.94"/>
  </r>
  <r>
    <x v="0"/>
    <s v="0"/>
    <d v="2026-05-26T00:00:00"/>
    <s v="21320"/>
    <s v="38239"/>
    <s v="FR"/>
    <s v="DE"/>
    <s v="Braumann Holger"/>
    <s v="Laruche"/>
    <s v="999999"/>
    <s v="XF143324939FR"/>
    <s v="N"/>
    <s v="Transport"/>
    <s v="N"/>
    <s v="S"/>
    <s v="Z1"/>
    <n v="0.475"/>
    <s v="17"/>
    <n v="7.86"/>
  </r>
  <r>
    <x v="0"/>
    <s v="0"/>
    <d v="2026-05-26T00:00:00"/>
    <s v="21320"/>
    <s v="76332"/>
    <s v="FR"/>
    <s v="DE"/>
    <s v="treiber bianka"/>
    <s v="Laruche"/>
    <s v="999999"/>
    <s v="XF143340185FR"/>
    <s v="N"/>
    <s v="Transport"/>
    <s v="N"/>
    <s v="S"/>
    <s v="Z1"/>
    <n v="4.678"/>
    <s v="17"/>
    <n v="19.47"/>
  </r>
  <r>
    <x v="0"/>
    <s v="0"/>
    <d v="2026-05-26T00:00:00"/>
    <s v="21320"/>
    <s v="5126CA"/>
    <s v="FR"/>
    <s v="NL"/>
    <s v="Vermetten John"/>
    <s v="Laruche"/>
    <s v="999999"/>
    <s v="XF143340295FR"/>
    <s v="N"/>
    <s v="Transport"/>
    <s v="N"/>
    <s v="S"/>
    <s v="Z1"/>
    <n v="5.263"/>
    <s v="17"/>
    <n v="20.65"/>
  </r>
  <r>
    <x v="0"/>
    <s v="0"/>
    <d v="2026-05-26T00:00:00"/>
    <s v="21320"/>
    <s v="1074XE"/>
    <s v="FR"/>
    <s v="NL"/>
    <s v="Sabaev Vladimir"/>
    <s v="Laruche"/>
    <s v="999999"/>
    <s v="XF143340432FR"/>
    <s v="N"/>
    <s v="Transport"/>
    <s v="N"/>
    <s v="S"/>
    <s v="Z1"/>
    <n v="4.678"/>
    <s v="17"/>
    <n v="19.47"/>
  </r>
  <r>
    <x v="0"/>
    <s v="0"/>
    <d v="2026-05-26T00:00:00"/>
    <s v="21320"/>
    <s v="8378JC"/>
    <s v="FR"/>
    <s v="NL"/>
    <s v="Huisman Phi"/>
    <s v="Laruche"/>
    <s v="999999"/>
    <s v="XF143340582FR"/>
    <s v="N"/>
    <s v="Transport"/>
    <s v="N"/>
    <s v="S"/>
    <s v="Z1"/>
    <n v="6.412"/>
    <s v="17"/>
    <n v="23.01"/>
  </r>
  <r>
    <x v="0"/>
    <s v="0"/>
    <d v="2026-05-26T00:00:00"/>
    <s v="21320"/>
    <s v="13240"/>
    <s v="FR"/>
    <s v="ES"/>
    <s v="Martin Zarco Manuela"/>
    <s v="Laruche"/>
    <s v="999999"/>
    <s v="XF143342668FR"/>
    <s v="N"/>
    <s v="Transport"/>
    <s v="N"/>
    <s v="S"/>
    <s v="Z2"/>
    <n v="0.853"/>
    <s v="17"/>
    <n v="9.94"/>
  </r>
  <r>
    <x v="0"/>
    <s v="0"/>
    <d v="2026-05-26T00:00:00"/>
    <s v="21320"/>
    <s v="89344"/>
    <s v="FR"/>
    <s v="DE"/>
    <s v="Bronnhuber Martin"/>
    <s v="Laruche"/>
    <s v="999999"/>
    <s v="XF143342725FR"/>
    <s v="N"/>
    <s v="Transport"/>
    <s v="N"/>
    <s v="S"/>
    <s v="Z1"/>
    <n v="0.367"/>
    <s v="17"/>
    <n v="7.86"/>
  </r>
  <r>
    <x v="0"/>
    <s v="0"/>
    <d v="2026-05-27T00:00:00"/>
    <s v="21320"/>
    <s v="15907"/>
    <s v="FR"/>
    <s v="DE"/>
    <s v="Lehmann Heiko"/>
    <s v="Laruche"/>
    <s v="999999"/>
    <s v="XF143371871FR"/>
    <s v="N"/>
    <s v="Transport"/>
    <s v="N"/>
    <s v="S"/>
    <s v="Z1"/>
    <n v="4.638"/>
    <s v="17"/>
    <n v="19.47"/>
  </r>
  <r>
    <x v="0"/>
    <s v="0"/>
    <d v="2026-05-27T00:00:00"/>
    <s v="21320"/>
    <s v="48431"/>
    <s v="FR"/>
    <s v="DE"/>
    <s v="Rosler Ines"/>
    <s v="Laruche"/>
    <s v="999999"/>
    <s v="XF143371956FR"/>
    <s v="N"/>
    <s v="Transport"/>
    <s v="N"/>
    <s v="S"/>
    <s v="Z1"/>
    <n v="0.599"/>
    <s v="17"/>
    <n v="9.94"/>
  </r>
  <r>
    <x v="0"/>
    <s v="0"/>
    <d v="2026-05-27T00:00:00"/>
    <s v="21320"/>
    <s v="08960"/>
    <s v="FR"/>
    <s v="ES"/>
    <s v="Gheitasi Hoda"/>
    <s v="Laruche"/>
    <s v="999999"/>
    <s v="XF143372130FR"/>
    <s v="N"/>
    <s v="Transport"/>
    <s v="N"/>
    <s v="S"/>
    <s v="Z2"/>
    <n v="0.9360000000000001"/>
    <s v="17"/>
    <n v="9.94"/>
  </r>
  <r>
    <x v="0"/>
    <s v="0"/>
    <d v="2026-05-27T00:00:00"/>
    <s v="21320"/>
    <s v="2180"/>
    <s v="FR"/>
    <s v="BE"/>
    <s v="Miggels Alex"/>
    <s v="Laruche"/>
    <s v="999999"/>
    <s v="XF143372449FR"/>
    <s v="N"/>
    <s v="Transport"/>
    <s v="N"/>
    <s v="S"/>
    <s v="Z1"/>
    <n v="0.979"/>
    <s v="17"/>
    <n v="9.94"/>
  </r>
  <r>
    <x v="0"/>
    <s v="0"/>
    <d v="2026-05-27T00:00:00"/>
    <s v="21320"/>
    <s v="1141KG"/>
    <s v="FR"/>
    <s v="NL"/>
    <s v="Post Patrick"/>
    <s v="Laruche"/>
    <s v="999999"/>
    <s v="XF143372554FR"/>
    <s v="N"/>
    <s v="Transport"/>
    <s v="N"/>
    <s v="S"/>
    <s v="Z1"/>
    <n v="1.307"/>
    <s v="17"/>
    <n v="11.56"/>
  </r>
  <r>
    <x v="0"/>
    <s v="0"/>
    <d v="2026-05-27T00:00:00"/>
    <s v="21320"/>
    <s v="1141KG"/>
    <s v="FR"/>
    <s v="NL"/>
    <s v="Post Patrick"/>
    <s v="Laruche"/>
    <s v="999999"/>
    <s v="XF143372554FR"/>
    <s v="N"/>
    <s v="Supplement Etiquette Non Conforme"/>
    <s v="N"/>
    <m/>
    <s v="Z1"/>
    <n v="0"/>
    <s v="17"/>
    <n v="2"/>
  </r>
  <r>
    <x v="0"/>
    <s v="0"/>
    <d v="2026-05-27T00:00:00"/>
    <s v="21320"/>
    <s v="20070"/>
    <s v="FR"/>
    <s v="IT"/>
    <s v="Fusco Marco"/>
    <s v="Laruche"/>
    <s v="999999"/>
    <s v="XF143372979FR"/>
    <s v="N"/>
    <s v="Transport"/>
    <s v="N"/>
    <s v="S"/>
    <s v="Z2"/>
    <n v="0.583"/>
    <s v="17"/>
    <n v="9.94"/>
  </r>
  <r>
    <x v="0"/>
    <s v="0"/>
    <d v="2026-05-27T00:00:00"/>
    <s v="21320"/>
    <s v="51588"/>
    <s v="FR"/>
    <s v="DE"/>
    <s v="Nasimzadah-Lalee Faranus"/>
    <s v="Laruche"/>
    <s v="999999"/>
    <s v="XF143373081FR"/>
    <s v="N"/>
    <s v="Transport"/>
    <s v="N"/>
    <s v="S"/>
    <s v="Z1"/>
    <n v="4.638"/>
    <s v="17"/>
    <n v="19.47"/>
  </r>
  <r>
    <x v="0"/>
    <s v="0"/>
    <d v="2026-05-27T00:00:00"/>
    <s v="21320"/>
    <s v="25421"/>
    <s v="FR"/>
    <s v="DE"/>
    <s v="Bandorf Philip"/>
    <s v="Laruche"/>
    <s v="999999"/>
    <s v="XF143373325FR"/>
    <s v="N"/>
    <s v="Transport"/>
    <s v="N"/>
    <s v="S"/>
    <s v="Z1"/>
    <n v="4.678"/>
    <s v="17"/>
    <n v="19.47"/>
  </r>
  <r>
    <x v="0"/>
    <s v="0"/>
    <d v="2026-05-27T00:00:00"/>
    <s v="21320"/>
    <s v="80804"/>
    <s v="FR"/>
    <s v="DE"/>
    <s v="Mendez Carrillo Miguelangel"/>
    <s v="Laruche"/>
    <s v="999999"/>
    <s v="XF143373395FR"/>
    <s v="N"/>
    <s v="Transport"/>
    <s v="N"/>
    <s v="S"/>
    <s v="Z1"/>
    <n v="0.931"/>
    <s v="17"/>
    <n v="9.94"/>
  </r>
  <r>
    <x v="0"/>
    <s v="0"/>
    <d v="2026-05-27T00:00:00"/>
    <s v="21320"/>
    <s v="31620"/>
    <s v="FR"/>
    <s v="ES"/>
    <s v="Ainciburu Elena"/>
    <s v="Laruche"/>
    <s v="999999"/>
    <s v="XF143374966FR"/>
    <s v="N"/>
    <s v="Transport"/>
    <s v="N"/>
    <s v="S"/>
    <s v="Z2"/>
    <n v="4.836"/>
    <s v="17"/>
    <n v="19.47"/>
  </r>
  <r>
    <x v="0"/>
    <s v="0"/>
    <d v="2026-05-27T00:00:00"/>
    <s v="21320"/>
    <s v="79364"/>
    <s v="FR"/>
    <s v="DE"/>
    <s v="Peikert Anna"/>
    <s v="Laruche"/>
    <s v="999999"/>
    <s v="XF143389197FR"/>
    <s v="N"/>
    <s v="Transport"/>
    <s v="N"/>
    <s v="S"/>
    <s v="Z1"/>
    <n v="4.825"/>
    <s v="17"/>
    <n v="19.47"/>
  </r>
  <r>
    <x v="0"/>
    <s v="0"/>
    <d v="2026-05-27T00:00:00"/>
    <s v="21320"/>
    <s v="66130"/>
    <s v="FR"/>
    <s v="DE"/>
    <s v="Wolff monika"/>
    <s v="Laruche"/>
    <s v="999999"/>
    <s v="XF143389308FR"/>
    <s v="N"/>
    <s v="Transport"/>
    <s v="N"/>
    <s v="S"/>
    <s v="Z1"/>
    <n v="0.26"/>
    <s v="17"/>
    <n v="7.86"/>
  </r>
  <r>
    <x v="0"/>
    <s v="0"/>
    <d v="2026-05-27T00:00:00"/>
    <s v="21320"/>
    <s v="97502"/>
    <s v="FR"/>
    <s v="DE"/>
    <s v="Handel Natascha"/>
    <s v="Laruche"/>
    <s v="999999"/>
    <s v="XF143411187FR"/>
    <s v="N"/>
    <s v="Transport"/>
    <s v="N"/>
    <s v="S"/>
    <s v="Z1"/>
    <n v="1.786"/>
    <s v="17"/>
    <n v="12.69"/>
  </r>
  <r>
    <x v="0"/>
    <s v="0"/>
    <d v="2026-05-27T00:00:00"/>
    <s v="21320"/>
    <s v="61267"/>
    <s v="FR"/>
    <s v="DE"/>
    <s v="Rentel Karl-Heinz"/>
    <s v="Laruche"/>
    <s v="999999"/>
    <s v="XF143412443FR"/>
    <s v="N"/>
    <s v="Transport"/>
    <s v="N"/>
    <s v="S"/>
    <s v="Z1"/>
    <n v="6.273"/>
    <s v="17"/>
    <n v="23.01"/>
  </r>
  <r>
    <x v="0"/>
    <s v="0"/>
    <d v="2026-05-27T00:00:00"/>
    <s v="21320"/>
    <s v="20141"/>
    <s v="FR"/>
    <s v="IT"/>
    <s v="Gambardella Antonella"/>
    <s v="Laruche"/>
    <s v="999999"/>
    <s v="XF143412810FR"/>
    <s v="N"/>
    <s v="Transport"/>
    <s v="N"/>
    <s v="S"/>
    <s v="Z2"/>
    <n v="0.768"/>
    <s v="17"/>
    <n v="9.94"/>
  </r>
  <r>
    <x v="0"/>
    <s v="0"/>
    <d v="2026-05-28T00:00:00"/>
    <s v="21320"/>
    <s v="3441EE"/>
    <s v="FR"/>
    <s v="NL"/>
    <s v="ter Steege Yannick"/>
    <s v="Laruche"/>
    <s v="999999"/>
    <s v="XF143442365FR"/>
    <s v="N"/>
    <s v="Transport"/>
    <s v="N"/>
    <s v="S"/>
    <s v="Z1"/>
    <n v="1.271"/>
    <s v="17"/>
    <n v="11.56"/>
  </r>
  <r>
    <x v="0"/>
    <s v="0"/>
    <d v="2026-05-28T00:00:00"/>
    <s v="21320"/>
    <s v="17480"/>
    <s v="FR"/>
    <s v="ES"/>
    <s v="Singh Rohit"/>
    <s v="Laruche"/>
    <s v="999999"/>
    <s v="XF143442975FR"/>
    <s v="N"/>
    <s v="Transport"/>
    <s v="N"/>
    <s v="S"/>
    <s v="Z2"/>
    <n v="0.185"/>
    <s v="17"/>
    <n v="7.86"/>
  </r>
  <r>
    <x v="0"/>
    <s v="0"/>
    <d v="2026-05-28T00:00:00"/>
    <s v="21320"/>
    <s v="42799"/>
    <s v="FR"/>
    <s v="DE"/>
    <s v="Bruch Michael"/>
    <s v="Laruche"/>
    <s v="999999"/>
    <s v="XF143443410FR"/>
    <s v="N"/>
    <s v="Transport"/>
    <s v="N"/>
    <s v="S"/>
    <s v="Z1"/>
    <n v="5.76"/>
    <s v="17"/>
    <n v="21.83"/>
  </r>
  <r>
    <x v="0"/>
    <s v="0"/>
    <d v="2026-05-28T00:00:00"/>
    <s v="21320"/>
    <s v="43204"/>
    <s v="FR"/>
    <s v="ES"/>
    <s v="Fort Montagut Anna"/>
    <s v="Laruche"/>
    <s v="999999"/>
    <s v="XF143443936FR"/>
    <s v="N"/>
    <s v="Transport"/>
    <s v="N"/>
    <s v="S"/>
    <s v="Z2"/>
    <n v="4.266"/>
    <s v="17"/>
    <n v="18.34"/>
  </r>
  <r>
    <x v="0"/>
    <s v="0"/>
    <d v="2026-05-28T00:00:00"/>
    <s v="21320"/>
    <s v="80067"/>
    <s v="FR"/>
    <s v="IT"/>
    <s v="Tartaglia Tullio"/>
    <s v="Laruche"/>
    <s v="999999"/>
    <s v="XF143444636FR"/>
    <s v="N"/>
    <s v="Transport"/>
    <s v="N"/>
    <s v="S"/>
    <s v="Z2"/>
    <n v="0.51"/>
    <s v="17"/>
    <n v="9.94"/>
  </r>
  <r>
    <x v="0"/>
    <s v="0"/>
    <d v="2026-05-28T00:00:00"/>
    <s v="21320"/>
    <s v="44803"/>
    <s v="FR"/>
    <s v="DE"/>
    <s v="Graw Thomas"/>
    <s v="Laruche"/>
    <s v="999999"/>
    <s v="XF143446036FR"/>
    <s v="N"/>
    <s v="Transport"/>
    <s v="N"/>
    <s v="S"/>
    <s v="Z1"/>
    <n v="5.76"/>
    <s v="17"/>
    <n v="21.83"/>
  </r>
  <r>
    <x v="0"/>
    <s v="0"/>
    <d v="2026-05-28T00:00:00"/>
    <s v="21320"/>
    <s v="16303"/>
    <s v="FR"/>
    <s v="DE"/>
    <s v="Gabler Monique"/>
    <s v="Laruche"/>
    <s v="999999"/>
    <s v="XF143446067FR"/>
    <s v="N"/>
    <s v="Transport"/>
    <s v="N"/>
    <s v="S"/>
    <s v="Z1"/>
    <n v="0.353"/>
    <s v="17"/>
    <n v="7.86"/>
  </r>
  <r>
    <x v="0"/>
    <s v="0"/>
    <d v="2026-05-28T00:00:00"/>
    <s v="21320"/>
    <s v="54294"/>
    <s v="FR"/>
    <s v="DE"/>
    <s v="Kuhn Dr Elvira"/>
    <s v="Laruche"/>
    <s v="999999"/>
    <s v="XF143446155FR"/>
    <s v="N"/>
    <s v="Transport"/>
    <s v="N"/>
    <s v="S"/>
    <s v="Z1"/>
    <n v="4.266"/>
    <s v="17"/>
    <n v="18.34"/>
  </r>
  <r>
    <x v="0"/>
    <s v="0"/>
    <d v="2026-05-28T00:00:00"/>
    <s v="21320"/>
    <s v="80030"/>
    <s v="FR"/>
    <s v="IT"/>
    <s v="Mauro Giacomina"/>
    <s v="Laruche"/>
    <s v="999999"/>
    <s v="XF143474195FR"/>
    <s v="N"/>
    <s v="Transport"/>
    <s v="N"/>
    <s v="S"/>
    <s v="Z2"/>
    <n v="4.532"/>
    <s v="17"/>
    <n v="19.47"/>
  </r>
  <r>
    <x v="0"/>
    <s v="0"/>
    <d v="2026-05-28T00:00:00"/>
    <s v="21320"/>
    <s v="4981"/>
    <s v="FR"/>
    <s v="LU"/>
    <s v="GOERENS Ralph"/>
    <s v="Laruche"/>
    <s v="26065885"/>
    <s v="XF143474451FR"/>
    <s v="O"/>
    <s v="Transport"/>
    <s v="N"/>
    <s v="S"/>
    <s v="Z1"/>
    <n v="0.825"/>
    <s v="17"/>
    <n v="0"/>
  </r>
  <r>
    <x v="0"/>
    <s v="0"/>
    <d v="2026-05-28T00:00:00"/>
    <s v="21320"/>
    <s v="4981"/>
    <s v="FR"/>
    <s v="LU"/>
    <s v="GOERENS Ralph"/>
    <s v="Laruche"/>
    <s v="26065885"/>
    <s v="XF143475783FR"/>
    <s v="O"/>
    <s v="Transport"/>
    <s v="N"/>
    <s v="S"/>
    <s v="Z1"/>
    <n v="4.678"/>
    <s v="17"/>
    <n v="21.83"/>
  </r>
  <r>
    <x v="0"/>
    <s v="0"/>
    <d v="2026-05-28T00:00:00"/>
    <s v="21320"/>
    <s v="6044"/>
    <s v="FR"/>
    <s v="BE"/>
    <s v="Delporte Rudy"/>
    <s v="Laruche"/>
    <s v="999999"/>
    <s v="XF143486675FR"/>
    <s v="N"/>
    <s v="Transport"/>
    <s v="N"/>
    <s v="S"/>
    <s v="Z1"/>
    <n v="4.532"/>
    <s v="17"/>
    <n v="19.47"/>
  </r>
  <r>
    <x v="0"/>
    <s v="0"/>
    <d v="2026-05-29T00:00:00"/>
    <s v="21320"/>
    <s v="8212"/>
    <s v="FR"/>
    <s v="AT"/>
    <s v="Poulsen Catja"/>
    <s v="Laruche"/>
    <s v="999999"/>
    <s v="XF143513946FR"/>
    <s v="N"/>
    <s v="Transport"/>
    <s v="N"/>
    <s v="S"/>
    <s v="Z2"/>
    <n v="4.266"/>
    <s v="17"/>
    <n v="18.34"/>
  </r>
  <r>
    <x v="0"/>
    <s v="0"/>
    <d v="2026-05-29T00:00:00"/>
    <s v="21320"/>
    <s v="04275"/>
    <s v="FR"/>
    <s v="DE"/>
    <s v="Affeldt Henry"/>
    <s v="Laruche"/>
    <s v="999999"/>
    <s v="XF143515156FR"/>
    <s v="N"/>
    <s v="Transport"/>
    <s v="N"/>
    <s v="S"/>
    <s v="Z1"/>
    <n v="5.76"/>
    <s v="17"/>
    <n v="21.83"/>
  </r>
  <r>
    <x v="0"/>
    <s v="0"/>
    <d v="2026-05-29T00:00:00"/>
    <s v="21320"/>
    <s v="2461AR"/>
    <s v="FR"/>
    <s v="NL"/>
    <s v="Mienis MB"/>
    <s v="Laruche"/>
    <s v="999999"/>
    <s v="XF143515329FR"/>
    <s v="N"/>
    <s v="Transport"/>
    <s v="N"/>
    <s v="S"/>
    <s v="Z1"/>
    <n v="10.1"/>
    <s v="17"/>
    <n v="32.64"/>
  </r>
  <r>
    <x v="0"/>
    <s v="0"/>
    <d v="2026-05-29T00:00:00"/>
    <s v="21320"/>
    <s v="10315"/>
    <s v="FR"/>
    <s v="DE"/>
    <s v="Liegmann Jasmin"/>
    <s v="Laruche"/>
    <s v="999999"/>
    <s v="XF143537491FR"/>
    <s v="N"/>
    <s v="Transport"/>
    <s v="N"/>
    <s v="S"/>
    <s v="Z1"/>
    <n v="0.853"/>
    <s v="17"/>
    <n v="9.94"/>
  </r>
  <r>
    <x v="0"/>
    <s v="0"/>
    <d v="2026-05-29T00:00:00"/>
    <s v="21320"/>
    <s v="2586GH"/>
    <s v="FR"/>
    <s v="NL"/>
    <s v="van Dorsser Fenna"/>
    <s v="Laruche"/>
    <s v="999999"/>
    <s v="XF143542103FR"/>
    <s v="N"/>
    <s v="Transport"/>
    <s v="N"/>
    <s v="S"/>
    <s v="Z1"/>
    <n v="0.32"/>
    <s v="17"/>
    <n v="7.86"/>
  </r>
  <r>
    <x v="0"/>
    <s v="0"/>
    <d v="2026-05-29T00:00:00"/>
    <s v="21320"/>
    <s v="20359"/>
    <s v="FR"/>
    <s v="DE"/>
    <s v="Sonnichsen Godja"/>
    <s v="Laruche"/>
    <s v="999999"/>
    <s v="XF143542443FR"/>
    <s v="N"/>
    <s v="Transport"/>
    <s v="N"/>
    <s v="S"/>
    <s v="Z1"/>
    <n v="4.266"/>
    <s v="17"/>
    <n v="18.34"/>
  </r>
  <r>
    <x v="4"/>
    <s v="0"/>
    <d v="2026-05-04T00:00:00"/>
    <s v="21320"/>
    <s v="06500"/>
    <s v=""/>
    <s v=""/>
    <s v="GUERRETTA NELLY"/>
    <s v="Laruche"/>
    <s v="999999"/>
    <s v="XN091315302JB"/>
    <s v="N"/>
    <s v="Transport"/>
    <s v="N"/>
    <s v="S"/>
    <s v="NT"/>
    <n v="4.638"/>
    <s v="16"/>
    <n v="8.6"/>
  </r>
  <r>
    <x v="4"/>
    <s v="0"/>
    <d v="2026-05-04T00:00:00"/>
    <s v="21320"/>
    <s v="75016"/>
    <s v=""/>
    <s v=""/>
    <s v="Cherif Myriam"/>
    <s v="Laruche"/>
    <s v="999999"/>
    <s v="XN091319600JB"/>
    <s v="N"/>
    <s v="Transport"/>
    <s v="N"/>
    <s v="S"/>
    <s v="NT"/>
    <n v="0.05"/>
    <s v="16"/>
    <n v="7"/>
  </r>
  <r>
    <x v="4"/>
    <s v="0"/>
    <d v="2026-05-04T00:00:00"/>
    <s v="21320"/>
    <s v="34340"/>
    <s v=""/>
    <s v=""/>
    <s v="Palpacuer Lydie"/>
    <s v="Laruche"/>
    <s v="999999"/>
    <s v="XN091324437JB"/>
    <s v="N"/>
    <s v="Transport"/>
    <s v="N"/>
    <s v="S"/>
    <s v="NT"/>
    <n v="0.42"/>
    <s v="16"/>
    <n v="7"/>
  </r>
  <r>
    <x v="4"/>
    <s v="0"/>
    <d v="2026-05-04T00:00:00"/>
    <s v="21320"/>
    <s v="59247"/>
    <s v=""/>
    <s v=""/>
    <s v="longuepee domonique"/>
    <s v="Laruche"/>
    <s v="999999"/>
    <s v="XN091329575JB"/>
    <s v="N"/>
    <s v="Transport"/>
    <s v="N"/>
    <s v="S"/>
    <s v="NT"/>
    <n v="4.787"/>
    <s v="16"/>
    <n v="8.6"/>
  </r>
  <r>
    <x v="4"/>
    <s v="0"/>
    <d v="2026-05-04T00:00:00"/>
    <s v="21320"/>
    <s v="75015"/>
    <s v=""/>
    <s v=""/>
    <s v="TRINCA Giancarlo"/>
    <s v="Laruche"/>
    <s v="999999"/>
    <s v="XN091366012JB"/>
    <s v="N"/>
    <s v="Transport"/>
    <s v="N"/>
    <s v="S"/>
    <s v="NT"/>
    <n v="0.05"/>
    <s v="16"/>
    <n v="7"/>
  </r>
  <r>
    <x v="4"/>
    <s v="0"/>
    <d v="2026-05-04T00:00:00"/>
    <s v="21320"/>
    <s v="35620"/>
    <s v=""/>
    <s v=""/>
    <s v="Le Berre Julien"/>
    <s v="Laruche"/>
    <s v="999999"/>
    <s v="XN091366851JB"/>
    <s v="N"/>
    <s v="Transport"/>
    <s v="N"/>
    <s v="S"/>
    <s v="NT"/>
    <n v="0.27"/>
    <s v="16"/>
    <n v="7"/>
  </r>
  <r>
    <x v="4"/>
    <s v="0"/>
    <d v="2026-05-04T00:00:00"/>
    <s v="21320"/>
    <s v="69870"/>
    <s v=""/>
    <s v=""/>
    <s v="DROIN Helene"/>
    <s v="Laruche"/>
    <s v="999999"/>
    <s v="XN091373398JB"/>
    <s v="N"/>
    <s v="Transport"/>
    <s v="N"/>
    <s v="S"/>
    <s v="NT"/>
    <n v="4.638"/>
    <s v="16"/>
    <n v="8.6"/>
  </r>
  <r>
    <x v="4"/>
    <s v="0"/>
    <d v="2026-05-04T00:00:00"/>
    <s v="21320"/>
    <s v="69008"/>
    <s v=""/>
    <s v=""/>
    <s v="Eloundou Eleana"/>
    <s v="Laruche"/>
    <s v="999999"/>
    <s v="XN091386652JB"/>
    <s v="N"/>
    <s v="Transport"/>
    <s v="N"/>
    <s v="S"/>
    <s v="NT"/>
    <n v="4.678"/>
    <s v="16"/>
    <n v="8.6"/>
  </r>
  <r>
    <x v="4"/>
    <s v="0"/>
    <d v="2026-05-04T00:00:00"/>
    <s v="21320"/>
    <s v="74400"/>
    <s v=""/>
    <s v=""/>
    <s v="Fournier Lucie"/>
    <s v="Laruche"/>
    <s v="999999"/>
    <s v="XN091740021JB"/>
    <s v="N"/>
    <s v="Transport"/>
    <s v="N"/>
    <s v="S"/>
    <s v="NT"/>
    <n v="4.532"/>
    <s v="16"/>
    <n v="8.6"/>
  </r>
  <r>
    <x v="4"/>
    <s v="0"/>
    <d v="2026-05-04T00:00:00"/>
    <s v="21320"/>
    <s v="74400"/>
    <s v=""/>
    <s v=""/>
    <s v="Fournier Lucie"/>
    <s v="Laruche"/>
    <s v="999999"/>
    <s v="XN091740021JB"/>
    <s v="N"/>
    <s v="Zones Difficiles d'accès"/>
    <s v="N"/>
    <m/>
    <s v="NT"/>
    <n v="0"/>
    <s v="16"/>
    <n v="5"/>
  </r>
  <r>
    <x v="4"/>
    <s v="0"/>
    <d v="2026-05-04T00:00:00"/>
    <s v="21320"/>
    <s v="30300"/>
    <s v=""/>
    <s v=""/>
    <s v="CHAUDON Nelson"/>
    <s v="Laruche"/>
    <s v="999999"/>
    <s v="XN091799248JB"/>
    <s v="N"/>
    <s v="Transport"/>
    <s v="N"/>
    <s v="S"/>
    <s v="NT"/>
    <n v="2.153"/>
    <s v="16"/>
    <n v="7.8"/>
  </r>
  <r>
    <x v="4"/>
    <s v="0"/>
    <d v="2026-05-04T00:00:00"/>
    <s v="21320"/>
    <s v="22800"/>
    <s v=""/>
    <s v=""/>
    <s v="Durand Antoine"/>
    <s v="Laruche"/>
    <s v="999999"/>
    <s v="XN091825098JB"/>
    <s v="N"/>
    <s v="Transport"/>
    <s v="N"/>
    <s v="S"/>
    <s v="NT"/>
    <n v="1.04"/>
    <s v="16"/>
    <n v="7.4"/>
  </r>
  <r>
    <x v="4"/>
    <s v="0"/>
    <d v="2026-05-04T00:00:00"/>
    <s v="21320"/>
    <s v="57070"/>
    <s v=""/>
    <s v=""/>
    <s v="El Bouari Nouralhouda"/>
    <s v="Laruche"/>
    <s v="999999"/>
    <s v="XN091856064JB"/>
    <s v="N"/>
    <s v="Transport"/>
    <s v="N"/>
    <s v="S"/>
    <s v="NT"/>
    <n v="0.391"/>
    <s v="16"/>
    <n v="7"/>
  </r>
  <r>
    <x v="4"/>
    <s v="0"/>
    <d v="2026-05-04T00:00:00"/>
    <s v="21320"/>
    <s v="69004"/>
    <s v=""/>
    <s v=""/>
    <s v="PEREIRA Antoine"/>
    <s v="Laruche"/>
    <s v="999999"/>
    <s v="XN091857161JB"/>
    <s v="N"/>
    <s v="Transport"/>
    <s v="N"/>
    <s v="S"/>
    <s v="NT"/>
    <n v="3.008"/>
    <s v="16"/>
    <n v="8.199999999999999"/>
  </r>
  <r>
    <x v="4"/>
    <s v="0"/>
    <d v="2026-05-04T00:00:00"/>
    <s v="21320"/>
    <s v="94150"/>
    <s v=""/>
    <s v=""/>
    <s v="SY-ALARY 120906 AFRETY EXP Azizah"/>
    <s v="Laruche"/>
    <s v="999999"/>
    <s v="XN091891432JB"/>
    <s v="N"/>
    <s v="Transport"/>
    <s v="N"/>
    <s v="S"/>
    <s v="NT"/>
    <n v="4.41"/>
    <s v="16"/>
    <n v="8.6"/>
  </r>
  <r>
    <x v="4"/>
    <s v="0"/>
    <d v="2026-05-04T00:00:00"/>
    <s v="21320"/>
    <s v="74400"/>
    <s v=""/>
    <s v=""/>
    <s v="Fournier Lucie"/>
    <s v="Laruche"/>
    <s v="999999"/>
    <s v="XN091892910JB"/>
    <s v="N"/>
    <s v="Transport"/>
    <s v="N"/>
    <s v="S"/>
    <s v="NT"/>
    <n v="0.11"/>
    <s v="16"/>
    <n v="7"/>
  </r>
  <r>
    <x v="4"/>
    <s v="0"/>
    <d v="2026-05-04T00:00:00"/>
    <s v="21320"/>
    <s v="74400"/>
    <s v=""/>
    <s v=""/>
    <s v="Fournier Lucie"/>
    <s v="Laruche"/>
    <s v="999999"/>
    <s v="XN091892910JB"/>
    <s v="N"/>
    <s v="Zones Difficiles d'accès"/>
    <s v="N"/>
    <m/>
    <s v="NT"/>
    <n v="0"/>
    <s v="16"/>
    <n v="5"/>
  </r>
  <r>
    <x v="4"/>
    <s v="0"/>
    <d v="2026-05-04T00:00:00"/>
    <s v="21320"/>
    <s v="92100"/>
    <s v=""/>
    <s v=""/>
    <s v="Chapaux patrick"/>
    <s v="Laruche"/>
    <s v="999999"/>
    <s v="XN091895553JB"/>
    <s v="N"/>
    <s v="Transport"/>
    <s v="N"/>
    <s v="S"/>
    <s v="NT"/>
    <n v="0.3"/>
    <s v="16"/>
    <n v="7"/>
  </r>
  <r>
    <x v="4"/>
    <s v="0"/>
    <d v="2026-05-04T00:00:00"/>
    <s v="21320"/>
    <s v="31470"/>
    <s v=""/>
    <s v=""/>
    <s v="Kouassi Deborah"/>
    <s v="Laruche"/>
    <s v="999999"/>
    <s v="XN091896307JB"/>
    <s v="N"/>
    <s v="Transport"/>
    <s v="N"/>
    <s v="S"/>
    <s v="NT"/>
    <n v="1.7"/>
    <s v="16"/>
    <n v="7.4"/>
  </r>
  <r>
    <x v="4"/>
    <s v="0"/>
    <d v="2026-05-04T00:00:00"/>
    <s v="21320"/>
    <s v="60180"/>
    <s v=""/>
    <s v=""/>
    <s v="MALONGA Laure"/>
    <s v="Laruche"/>
    <s v="999999"/>
    <s v="XN091897404JB"/>
    <s v="N"/>
    <s v="Transport"/>
    <s v="N"/>
    <s v="S"/>
    <s v="NT"/>
    <n v="2.15"/>
    <s v="16"/>
    <n v="7.8"/>
  </r>
  <r>
    <x v="4"/>
    <s v="0"/>
    <d v="2026-05-04T00:00:00"/>
    <s v="21320"/>
    <s v="76600"/>
    <s v=""/>
    <s v=""/>
    <s v="Moumbolou Mouele Linda"/>
    <s v="Laruche"/>
    <s v="999999"/>
    <s v="XN091898515JB"/>
    <s v="N"/>
    <s v="Transport"/>
    <s v="N"/>
    <s v="S"/>
    <s v="NT"/>
    <n v="2.9"/>
    <s v="16"/>
    <n v="7.8"/>
  </r>
  <r>
    <x v="4"/>
    <s v="0"/>
    <d v="2026-05-04T00:00:00"/>
    <s v="21320"/>
    <s v="98000"/>
    <s v=""/>
    <s v=""/>
    <s v="El Karout Hind"/>
    <s v="Laruche"/>
    <s v="999999"/>
    <s v="XN091899436JB"/>
    <s v="N"/>
    <s v="Transport"/>
    <s v="N"/>
    <s v="S"/>
    <s v="NT"/>
    <n v="4.638"/>
    <s v="16"/>
    <n v="8.6"/>
  </r>
  <r>
    <x v="4"/>
    <s v="0"/>
    <d v="2026-05-04T00:00:00"/>
    <s v="21320"/>
    <s v="98000"/>
    <s v=""/>
    <s v=""/>
    <s v="El Karout Hind"/>
    <s v="Laruche"/>
    <s v="999999"/>
    <s v="XN091899436JB"/>
    <s v="N"/>
    <s v="Zones Difficiles d'accès"/>
    <s v="N"/>
    <m/>
    <s v="NT"/>
    <n v="0"/>
    <s v="16"/>
    <n v="5"/>
  </r>
  <r>
    <x v="4"/>
    <s v="0"/>
    <d v="2026-05-04T00:00:00"/>
    <s v="21320"/>
    <s v="72000"/>
    <s v=""/>
    <s v=""/>
    <s v="Dupont Sarah"/>
    <s v="Laruche"/>
    <s v="999999"/>
    <s v="XN091899820JB"/>
    <s v="N"/>
    <s v="Transport"/>
    <s v="N"/>
    <s v="S"/>
    <s v="NT"/>
    <n v="0.389"/>
    <s v="16"/>
    <n v="7"/>
  </r>
  <r>
    <x v="4"/>
    <s v="0"/>
    <d v="2026-05-04T00:00:00"/>
    <s v="21320"/>
    <s v="98000"/>
    <s v=""/>
    <s v=""/>
    <s v="El Karout Hind"/>
    <s v="Laruche"/>
    <s v="999999"/>
    <s v="XN091900355JB"/>
    <s v="N"/>
    <s v="Transport"/>
    <s v="N"/>
    <s v="S"/>
    <s v="NT"/>
    <n v="4.608"/>
    <s v="16"/>
    <n v="8.6"/>
  </r>
  <r>
    <x v="4"/>
    <s v="0"/>
    <d v="2026-05-04T00:00:00"/>
    <s v="21320"/>
    <s v="98000"/>
    <s v=""/>
    <s v=""/>
    <s v="El Karout Hind"/>
    <s v="Laruche"/>
    <s v="999999"/>
    <s v="XN091900355JB"/>
    <s v="N"/>
    <s v="Zones Difficiles d'accès"/>
    <s v="N"/>
    <m/>
    <s v="NT"/>
    <n v="0"/>
    <s v="16"/>
    <n v="5"/>
  </r>
  <r>
    <x v="4"/>
    <s v="0"/>
    <d v="2026-05-04T00:00:00"/>
    <s v="21320"/>
    <s v="59247"/>
    <s v=""/>
    <s v=""/>
    <s v="longuepee domonique"/>
    <s v="Laruche"/>
    <s v="999999"/>
    <s v="XN091906707JB"/>
    <s v="N"/>
    <s v="Transport"/>
    <s v="N"/>
    <s v="S"/>
    <s v="NT"/>
    <n v="6.412"/>
    <s v="16"/>
    <n v="9.4"/>
  </r>
  <r>
    <x v="4"/>
    <s v="0"/>
    <d v="2026-05-05T00:00:00"/>
    <s v="21320"/>
    <s v="77700"/>
    <s v=""/>
    <s v=""/>
    <s v="ANTUNES ALEXANDRA ANA"/>
    <s v="Laruche"/>
    <s v="999999"/>
    <s v="XN092286885JB"/>
    <s v="N"/>
    <s v="Transport"/>
    <s v="N"/>
    <s v="S"/>
    <s v="NT"/>
    <n v="2.335"/>
    <s v="16"/>
    <n v="7.8"/>
  </r>
  <r>
    <x v="4"/>
    <s v="0"/>
    <d v="2026-05-05T00:00:00"/>
    <s v="21320"/>
    <s v="24750"/>
    <s v=""/>
    <s v=""/>
    <s v="Bonot Julien"/>
    <s v="Laruche"/>
    <s v="999999"/>
    <s v="XN092381988JB"/>
    <s v="N"/>
    <s v="Transport"/>
    <s v="N"/>
    <s v="S"/>
    <s v="NT"/>
    <n v="0.2"/>
    <s v="16"/>
    <n v="7"/>
  </r>
  <r>
    <x v="4"/>
    <s v="0"/>
    <d v="2026-05-05T00:00:00"/>
    <s v="21320"/>
    <s v="68740"/>
    <s v=""/>
    <s v=""/>
    <s v="DE SOUSA Sandra"/>
    <s v="Laruche"/>
    <s v="999999"/>
    <s v="XN092824068JB"/>
    <s v="N"/>
    <s v="Transport"/>
    <s v="N"/>
    <s v="S"/>
    <s v="NT"/>
    <n v="0.42"/>
    <s v="16"/>
    <n v="7"/>
  </r>
  <r>
    <x v="4"/>
    <s v="0"/>
    <d v="2026-05-06T00:00:00"/>
    <s v="21320"/>
    <s v="29280"/>
    <s v=""/>
    <s v=""/>
    <s v="RENAULT Marie Therese"/>
    <s v="Laruche"/>
    <s v="999999"/>
    <s v="XN093248509JB"/>
    <s v="N"/>
    <s v="Transport"/>
    <s v="N"/>
    <s v="S"/>
    <s v="NT"/>
    <n v="0.1"/>
    <s v="16"/>
    <n v="7"/>
  </r>
  <r>
    <x v="4"/>
    <s v="0"/>
    <d v="2026-05-06T00:00:00"/>
    <s v="21320"/>
    <s v="78200"/>
    <s v=""/>
    <s v=""/>
    <s v="Praxel Hexiona"/>
    <s v="Laruche"/>
    <s v="999999"/>
    <s v="XN093332484JB"/>
    <s v="N"/>
    <s v="Transport"/>
    <s v="N"/>
    <s v="S"/>
    <s v="NT"/>
    <n v="2.14"/>
    <s v="16"/>
    <n v="7.8"/>
  </r>
  <r>
    <x v="4"/>
    <s v="0"/>
    <d v="2026-05-06T00:00:00"/>
    <s v="21320"/>
    <s v="68150"/>
    <s v=""/>
    <s v=""/>
    <s v="Romanello Myriam"/>
    <s v="Laruche"/>
    <s v="999999"/>
    <s v="XN093365213JB"/>
    <s v="N"/>
    <s v="Transport"/>
    <s v="N"/>
    <s v="S"/>
    <s v="NT"/>
    <n v="0.59"/>
    <s v="16"/>
    <n v="7"/>
  </r>
  <r>
    <x v="4"/>
    <s v="0"/>
    <d v="2026-05-06T00:00:00"/>
    <s v="21320"/>
    <s v="06000"/>
    <s v=""/>
    <s v=""/>
    <s v="Basiuk Cecile"/>
    <s v="Laruche"/>
    <s v="999999"/>
    <s v="XN093366514JB"/>
    <s v="N"/>
    <s v="Transport"/>
    <s v="N"/>
    <s v="S"/>
    <s v="NT"/>
    <n v="8.968"/>
    <s v="16"/>
    <n v="10.2"/>
  </r>
  <r>
    <x v="4"/>
    <s v="0"/>
    <d v="2026-05-06T00:00:00"/>
    <s v="21320"/>
    <s v="76280"/>
    <s v=""/>
    <s v=""/>
    <s v="Merino Nina"/>
    <s v="Laruche"/>
    <s v="999999"/>
    <s v="XN093382110JB"/>
    <s v="N"/>
    <s v="Transport"/>
    <s v="N"/>
    <s v="S"/>
    <s v="NT"/>
    <n v="2.436"/>
    <s v="16"/>
    <n v="7.8"/>
  </r>
  <r>
    <x v="4"/>
    <s v="0"/>
    <d v="2026-05-06T00:00:00"/>
    <s v="21320"/>
    <s v="37100"/>
    <s v=""/>
    <s v=""/>
    <s v="Ngusenge Marie ange cynthia"/>
    <s v="Laruche"/>
    <s v="999999"/>
    <s v="XN093438763JB"/>
    <s v="N"/>
    <s v="Transport"/>
    <s v="N"/>
    <s v="S"/>
    <s v="NT"/>
    <n v="2.9"/>
    <s v="16"/>
    <n v="7.8"/>
  </r>
  <r>
    <x v="4"/>
    <s v="0"/>
    <d v="2026-05-06T00:00:00"/>
    <s v="21320"/>
    <s v="75116"/>
    <s v=""/>
    <s v=""/>
    <s v="Grosman Karine"/>
    <s v="Laruche"/>
    <s v="999999"/>
    <s v="XN093533177JB"/>
    <s v="N"/>
    <s v="Transport"/>
    <s v="N"/>
    <s v="S"/>
    <s v="NT"/>
    <n v="4.638"/>
    <s v="16"/>
    <n v="8.6"/>
  </r>
  <r>
    <x v="4"/>
    <s v="0"/>
    <d v="2026-05-06T00:00:00"/>
    <s v="21320"/>
    <s v="69330"/>
    <s v=""/>
    <s v=""/>
    <s v="rapsode pascal"/>
    <s v="Laruche"/>
    <s v="999999"/>
    <s v="XN093534901JB"/>
    <s v="N"/>
    <s v="Transport"/>
    <s v="N"/>
    <s v="S"/>
    <s v="NT"/>
    <n v="4.532"/>
    <s v="16"/>
    <n v="8.6"/>
  </r>
  <r>
    <x v="4"/>
    <s v="0"/>
    <d v="2026-05-07T00:00:00"/>
    <s v="21320"/>
    <s v="17440"/>
    <s v=""/>
    <s v=""/>
    <s v="Nyls Sophie"/>
    <s v="Laruche"/>
    <s v="999999"/>
    <s v="XN094035071JB"/>
    <s v="N"/>
    <s v="Transport"/>
    <s v="N"/>
    <s v="S"/>
    <s v="NT"/>
    <n v="0.18"/>
    <s v="16"/>
    <n v="7"/>
  </r>
  <r>
    <x v="4"/>
    <s v="0"/>
    <d v="2026-05-07T00:00:00"/>
    <s v="21320"/>
    <s v="74940"/>
    <s v=""/>
    <s v=""/>
    <s v="Boccas Guillaume"/>
    <s v="Laruche"/>
    <s v="999999"/>
    <s v="XN094234007JB"/>
    <s v="N"/>
    <s v="Transport"/>
    <s v="N"/>
    <s v="S"/>
    <s v="NT"/>
    <n v="4.787"/>
    <s v="16"/>
    <n v="8.6"/>
  </r>
  <r>
    <x v="4"/>
    <s v="0"/>
    <d v="2026-05-07T00:00:00"/>
    <s v="21320"/>
    <s v="45400"/>
    <s v=""/>
    <s v=""/>
    <s v="EM¿SSEY-MBOKO Christie"/>
    <s v="Laruche"/>
    <s v="999999"/>
    <s v="XN094445037JB"/>
    <s v="N"/>
    <s v="Transport"/>
    <s v="N"/>
    <s v="S"/>
    <s v="NT"/>
    <n v="1.6"/>
    <s v="16"/>
    <n v="7.4"/>
  </r>
  <r>
    <x v="4"/>
    <s v="0"/>
    <d v="2026-05-07T00:00:00"/>
    <s v="21320"/>
    <s v="54420"/>
    <s v=""/>
    <s v=""/>
    <s v="COLLIN ERIC"/>
    <s v="Laruche"/>
    <s v="999999"/>
    <s v="XN094452585JB"/>
    <s v="N"/>
    <s v="Transport"/>
    <s v="N"/>
    <s v="S"/>
    <s v="NT"/>
    <n v="0.16"/>
    <s v="16"/>
    <n v="7"/>
  </r>
  <r>
    <x v="4"/>
    <s v="0"/>
    <d v="2026-05-11T00:00:00"/>
    <s v="21320"/>
    <s v="01200"/>
    <s v=""/>
    <s v=""/>
    <s v="Giudicelli Floriane"/>
    <s v="Laruche"/>
    <s v="999999"/>
    <s v="XN095585614JB"/>
    <s v="N"/>
    <s v="Transport"/>
    <s v="N"/>
    <s v="S"/>
    <s v="NT"/>
    <n v="0.31"/>
    <s v="16"/>
    <n v="7"/>
  </r>
  <r>
    <x v="4"/>
    <s v="0"/>
    <d v="2026-05-11T00:00:00"/>
    <s v="21320"/>
    <s v="93000"/>
    <s v=""/>
    <s v=""/>
    <s v="HAPI Emma"/>
    <s v="Laruche"/>
    <s v="999999"/>
    <s v="XN095587779JB"/>
    <s v="N"/>
    <s v="Transport"/>
    <s v="N"/>
    <s v="S"/>
    <s v="NT"/>
    <n v="2.55"/>
    <s v="16"/>
    <n v="7.8"/>
  </r>
  <r>
    <x v="4"/>
    <s v="0"/>
    <d v="2026-05-11T00:00:00"/>
    <s v="21320"/>
    <s v="37000"/>
    <s v=""/>
    <s v=""/>
    <s v="BRUNET Aurelie"/>
    <s v="Laruche"/>
    <s v="999999"/>
    <s v="XN095600400JB"/>
    <s v="N"/>
    <s v="Transport"/>
    <s v="N"/>
    <s v="S"/>
    <s v="NT"/>
    <n v="1.638"/>
    <s v="16"/>
    <n v="7.4"/>
  </r>
  <r>
    <x v="4"/>
    <s v="0"/>
    <d v="2026-05-11T00:00:00"/>
    <s v="21320"/>
    <s v="73300"/>
    <s v=""/>
    <s v=""/>
    <s v="Mandray Annie"/>
    <s v="Laruche"/>
    <s v="999999"/>
    <s v="XN095606416JB"/>
    <s v="N"/>
    <s v="Transport"/>
    <s v="N"/>
    <s v="S"/>
    <s v="NT"/>
    <n v="0.31"/>
    <s v="16"/>
    <n v="7"/>
  </r>
  <r>
    <x v="4"/>
    <s v="0"/>
    <d v="2026-05-11T00:00:00"/>
    <s v="21320"/>
    <s v="73300"/>
    <s v=""/>
    <s v=""/>
    <s v="Mandray Annie"/>
    <s v="Laruche"/>
    <s v="999999"/>
    <s v="XN095606416JB"/>
    <s v="N"/>
    <s v="Zones Difficiles d'accès"/>
    <s v="N"/>
    <m/>
    <s v="NT"/>
    <n v="0"/>
    <s v="16"/>
    <n v="5"/>
  </r>
  <r>
    <x v="4"/>
    <s v="0"/>
    <d v="2026-05-11T00:00:00"/>
    <s v="21320"/>
    <s v="75013"/>
    <s v=""/>
    <s v=""/>
    <s v="Kouzmina Marie"/>
    <s v="Laruche"/>
    <s v="999999"/>
    <s v="XN095731484JB"/>
    <s v="N"/>
    <s v="Transport"/>
    <s v="N"/>
    <s v="S"/>
    <s v="NT"/>
    <n v="0.05"/>
    <s v="16"/>
    <n v="7"/>
  </r>
  <r>
    <x v="4"/>
    <s v="0"/>
    <d v="2026-05-11T00:00:00"/>
    <s v="21320"/>
    <s v="59800"/>
    <s v=""/>
    <s v=""/>
    <s v="SANTIN Eleonore"/>
    <s v="Laruche"/>
    <s v="999999"/>
    <s v="XN095734622JB"/>
    <s v="N"/>
    <s v="Transport"/>
    <s v="N"/>
    <s v="S"/>
    <s v="NT"/>
    <n v="6.273"/>
    <s v="16"/>
    <n v="9.4"/>
  </r>
  <r>
    <x v="4"/>
    <s v="0"/>
    <d v="2026-05-11T00:00:00"/>
    <s v="21320"/>
    <s v="92200"/>
    <s v=""/>
    <s v=""/>
    <s v="Ruellan Jacqueline"/>
    <s v="Laruche"/>
    <s v="999999"/>
    <s v="XN095737632JB"/>
    <s v="N"/>
    <s v="Transport"/>
    <s v="N"/>
    <s v="S"/>
    <s v="NT"/>
    <n v="28.71"/>
    <s v="16"/>
    <n v="18.2"/>
  </r>
  <r>
    <x v="4"/>
    <s v="0"/>
    <d v="2026-05-11T00:00:00"/>
    <s v="21320"/>
    <s v="92200"/>
    <s v=""/>
    <s v=""/>
    <s v="Ruellan Jacqueline"/>
    <s v="Laruche"/>
    <s v="999999"/>
    <s v="XN095737632JB"/>
    <s v="N"/>
    <s v="Supplement Manutention"/>
    <s v="N"/>
    <m/>
    <s v="NT"/>
    <n v="0"/>
    <s v="16"/>
    <n v="6"/>
  </r>
  <r>
    <x v="4"/>
    <s v="0"/>
    <d v="2026-05-11T00:00:00"/>
    <s v="21320"/>
    <s v="78810"/>
    <s v=""/>
    <s v=""/>
    <s v="Vaudour Pierrick"/>
    <s v="Laruche"/>
    <s v="999999"/>
    <s v="XN095755110JB"/>
    <s v="N"/>
    <s v="Transport"/>
    <s v="N"/>
    <s v="S"/>
    <s v="NT"/>
    <n v="4.896"/>
    <s v="16"/>
    <n v="8.6"/>
  </r>
  <r>
    <x v="4"/>
    <s v="0"/>
    <d v="2026-05-11T00:00:00"/>
    <s v="21320"/>
    <s v="86340"/>
    <s v=""/>
    <s v=""/>
    <s v="Garcia Evelyne"/>
    <s v="Laruche"/>
    <s v="999999"/>
    <s v="XN095762929JB"/>
    <s v="N"/>
    <s v="Transport"/>
    <s v="N"/>
    <s v="S"/>
    <s v="NT"/>
    <n v="4.678"/>
    <s v="16"/>
    <n v="8.6"/>
  </r>
  <r>
    <x v="4"/>
    <s v="0"/>
    <d v="2026-05-11T00:00:00"/>
    <s v="21320"/>
    <s v="11620"/>
    <s v=""/>
    <s v=""/>
    <s v="LOT Eric"/>
    <s v="Laruche"/>
    <s v="999999"/>
    <s v="XN095781154JB"/>
    <s v="N"/>
    <s v="Transport"/>
    <s v="N"/>
    <s v="S"/>
    <s v="NT"/>
    <n v="0.06"/>
    <s v="16"/>
    <n v="7"/>
  </r>
  <r>
    <x v="4"/>
    <s v="0"/>
    <d v="2026-05-11T00:00:00"/>
    <s v="21320"/>
    <s v="11620"/>
    <s v=""/>
    <s v=""/>
    <s v="LOT Eric"/>
    <s v="Laruche"/>
    <s v="999999"/>
    <s v="XN095781154JB"/>
    <s v="N"/>
    <s v="Zones Difficiles d'accès"/>
    <s v="N"/>
    <m/>
    <s v="NT"/>
    <n v="0"/>
    <s v="16"/>
    <n v="5"/>
  </r>
  <r>
    <x v="4"/>
    <s v="0"/>
    <d v="2026-05-11T00:00:00"/>
    <s v="21320"/>
    <s v="31400"/>
    <s v=""/>
    <s v=""/>
    <s v="Cosson Antoine"/>
    <s v="Laruche"/>
    <s v="999999"/>
    <s v="XN095805607JB"/>
    <s v="N"/>
    <s v="Transport"/>
    <s v="N"/>
    <s v="S"/>
    <s v="NT"/>
    <n v="0.08"/>
    <s v="16"/>
    <n v="7"/>
  </r>
  <r>
    <x v="4"/>
    <s v="0"/>
    <d v="2026-05-11T00:00:00"/>
    <s v="21320"/>
    <s v="13010"/>
    <s v=""/>
    <s v=""/>
    <s v="Mazzolini Manon"/>
    <s v="Laruche"/>
    <s v="999999"/>
    <s v="XN095806749JB"/>
    <s v="N"/>
    <s v="Transport"/>
    <s v="N"/>
    <s v="S"/>
    <s v="NT"/>
    <n v="2.944"/>
    <s v="16"/>
    <n v="7.8"/>
  </r>
  <r>
    <x v="4"/>
    <s v="0"/>
    <d v="2026-05-11T00:00:00"/>
    <s v="21320"/>
    <s v="44800"/>
    <s v=""/>
    <s v=""/>
    <s v="Poirier Maelle"/>
    <s v="Laruche"/>
    <s v="999999"/>
    <s v="XN095809419JB"/>
    <s v="N"/>
    <s v="Transport"/>
    <s v="N"/>
    <s v="S"/>
    <s v="NT"/>
    <n v="2.406"/>
    <s v="16"/>
    <n v="7.8"/>
  </r>
  <r>
    <x v="4"/>
    <s v="0"/>
    <d v="2026-05-11T00:00:00"/>
    <s v="21320"/>
    <s v="31170"/>
    <s v=""/>
    <s v=""/>
    <s v="Fages Nathalie"/>
    <s v="Laruche"/>
    <s v="999999"/>
    <s v="XN095846005JB"/>
    <s v="N"/>
    <s v="Transport"/>
    <s v="N"/>
    <s v="S"/>
    <s v="NT"/>
    <n v="1.512"/>
    <s v="16"/>
    <n v="7.4"/>
  </r>
  <r>
    <x v="4"/>
    <s v="0"/>
    <d v="2026-05-11T00:00:00"/>
    <s v="21320"/>
    <s v="92130"/>
    <s v=""/>
    <s v=""/>
    <s v="LAINE Bruno"/>
    <s v="Laruche"/>
    <s v="999999"/>
    <s v="XN095847788JB"/>
    <s v="N"/>
    <s v="Transport"/>
    <s v="N"/>
    <s v="S"/>
    <s v="NT"/>
    <n v="2.2"/>
    <s v="16"/>
    <n v="7.8"/>
  </r>
  <r>
    <x v="4"/>
    <s v="0"/>
    <d v="2026-05-11T00:00:00"/>
    <s v="21320"/>
    <s v="92320"/>
    <s v=""/>
    <s v=""/>
    <s v="Hamard-Lecoq Helene"/>
    <s v="Laruche"/>
    <s v="999999"/>
    <s v="XN096178886JB"/>
    <s v="N"/>
    <s v="Transport"/>
    <s v="N"/>
    <s v="S"/>
    <s v="NT"/>
    <n v="4.638"/>
    <s v="16"/>
    <n v="8.6"/>
  </r>
  <r>
    <x v="4"/>
    <s v="0"/>
    <d v="2026-05-11T00:00:00"/>
    <s v="21320"/>
    <s v="78220"/>
    <s v=""/>
    <s v=""/>
    <s v="Takennit Laura"/>
    <s v="Laruche"/>
    <s v="999999"/>
    <s v="XN096181531JB"/>
    <s v="N"/>
    <s v="Transport"/>
    <s v="N"/>
    <s v="S"/>
    <s v="NT"/>
    <n v="4.638"/>
    <s v="16"/>
    <n v="8.6"/>
  </r>
  <r>
    <x v="4"/>
    <s v="0"/>
    <d v="2026-05-11T00:00:00"/>
    <s v="21320"/>
    <s v="21800"/>
    <s v=""/>
    <s v=""/>
    <s v="VAN KLAVEREN Nicolas"/>
    <s v="Laruche"/>
    <s v="999999"/>
    <s v="XN096220941JB"/>
    <s v="N"/>
    <s v="Transport"/>
    <s v="N"/>
    <s v="S"/>
    <s v="ND"/>
    <n v="0.8"/>
    <s v="16"/>
    <n v="7"/>
  </r>
  <r>
    <x v="4"/>
    <s v="0"/>
    <d v="2026-05-11T00:00:00"/>
    <s v="21320"/>
    <s v="32230"/>
    <s v=""/>
    <s v=""/>
    <s v="Hansma Jetske"/>
    <s v="Laruche"/>
    <s v="999999"/>
    <s v="XN096222647JB"/>
    <s v="N"/>
    <s v="Transport"/>
    <s v="N"/>
    <s v="S"/>
    <s v="NT"/>
    <n v="0.41"/>
    <s v="16"/>
    <n v="7"/>
  </r>
  <r>
    <x v="4"/>
    <s v="0"/>
    <d v="2026-05-12T00:00:00"/>
    <s v="21320"/>
    <s v="93110"/>
    <s v=""/>
    <s v=""/>
    <s v="BETINI Helene"/>
    <s v="Laruche"/>
    <s v="999999"/>
    <s v="XN096645359JB"/>
    <s v="N"/>
    <s v="Transport"/>
    <s v="N"/>
    <s v="S"/>
    <s v="NT"/>
    <n v="4.532"/>
    <s v="16"/>
    <n v="8.6"/>
  </r>
  <r>
    <x v="4"/>
    <s v="0"/>
    <d v="2026-05-12T00:00:00"/>
    <s v="21320"/>
    <s v="83170"/>
    <s v=""/>
    <s v=""/>
    <s v="Faure Michael"/>
    <s v="Laruche"/>
    <s v="999999"/>
    <s v="XN096647329JB"/>
    <s v="N"/>
    <s v="Transport"/>
    <s v="N"/>
    <s v="S"/>
    <s v="NT"/>
    <n v="0.14"/>
    <s v="16"/>
    <n v="7"/>
  </r>
  <r>
    <x v="4"/>
    <s v="0"/>
    <d v="2026-05-12T00:00:00"/>
    <s v="21320"/>
    <s v="49650"/>
    <s v=""/>
    <s v=""/>
    <s v="Boucq Margot"/>
    <s v="Laruche"/>
    <s v="999999"/>
    <s v="XN096658556JB"/>
    <s v="N"/>
    <s v="Transport"/>
    <s v="N"/>
    <s v="S"/>
    <s v="NT"/>
    <n v="0.31"/>
    <s v="16"/>
    <n v="7"/>
  </r>
  <r>
    <x v="4"/>
    <s v="0"/>
    <d v="2026-05-12T00:00:00"/>
    <s v="21320"/>
    <s v="35000"/>
    <s v=""/>
    <s v=""/>
    <s v="Fontaine Claire"/>
    <s v="Laruche"/>
    <s v="999999"/>
    <s v="XN096675917JB"/>
    <s v="N"/>
    <s v="Transport"/>
    <s v="N"/>
    <s v="S"/>
    <s v="NT"/>
    <n v="4.743"/>
    <s v="16"/>
    <n v="8.6"/>
  </r>
  <r>
    <x v="4"/>
    <s v="0"/>
    <d v="2026-05-12T00:00:00"/>
    <s v="21320"/>
    <s v="78530"/>
    <s v=""/>
    <s v=""/>
    <s v="Mougel Laurent"/>
    <s v="Laruche"/>
    <s v="999999"/>
    <s v="XN096748251JB"/>
    <s v="N"/>
    <s v="Transport"/>
    <s v="N"/>
    <s v="S"/>
    <s v="NT"/>
    <n v="0.9399999999999999"/>
    <s v="16"/>
    <n v="7"/>
  </r>
  <r>
    <x v="4"/>
    <s v="0"/>
    <d v="2026-05-12T00:00:00"/>
    <s v="21320"/>
    <s v="38300"/>
    <s v=""/>
    <s v=""/>
    <s v="Boulangerie berthet Franck"/>
    <s v="Laruche"/>
    <s v="999999"/>
    <s v="XN096835208JB"/>
    <s v="N"/>
    <s v="Transport"/>
    <s v="N"/>
    <s v="S"/>
    <s v="NT"/>
    <n v="0.634"/>
    <s v="16"/>
    <n v="7"/>
  </r>
  <r>
    <x v="4"/>
    <s v="0"/>
    <d v="2026-05-12T00:00:00"/>
    <s v="21320"/>
    <s v="25310"/>
    <s v=""/>
    <s v=""/>
    <s v="ANDRASIK CARPENT Sylvie"/>
    <s v="Laruche"/>
    <s v="999999"/>
    <s v="XN096900895JB"/>
    <s v="N"/>
    <s v="Transport"/>
    <s v="N"/>
    <s v="S"/>
    <s v="NT"/>
    <n v="2.86"/>
    <s v="16"/>
    <n v="7.8"/>
  </r>
  <r>
    <x v="4"/>
    <s v="0"/>
    <d v="2026-05-12T00:00:00"/>
    <s v="21320"/>
    <s v="04100"/>
    <s v=""/>
    <s v=""/>
    <s v="Urbin Monique"/>
    <s v="Laruche"/>
    <s v="999999"/>
    <s v="XN096910694JB"/>
    <s v="N"/>
    <s v="Transport"/>
    <s v="N"/>
    <s v="S"/>
    <s v="NT"/>
    <n v="0.61"/>
    <s v="16"/>
    <n v="7"/>
  </r>
  <r>
    <x v="4"/>
    <s v="0"/>
    <d v="2026-05-13T00:00:00"/>
    <s v="21320"/>
    <s v="75116"/>
    <s v=""/>
    <s v=""/>
    <s v="Bucelle Claire"/>
    <s v="Laruche"/>
    <s v="999999"/>
    <s v="XN097411528JB"/>
    <s v="N"/>
    <s v="Transport"/>
    <s v="N"/>
    <s v="S"/>
    <s v="NT"/>
    <n v="6.412"/>
    <s v="16"/>
    <n v="9.4"/>
  </r>
  <r>
    <x v="4"/>
    <s v="0"/>
    <d v="2026-05-13T00:00:00"/>
    <s v="21320"/>
    <s v="91730"/>
    <s v=""/>
    <s v=""/>
    <s v="de LUCA Sylvie"/>
    <s v="Laruche"/>
    <s v="999999"/>
    <s v="XN097426624JB"/>
    <s v="N"/>
    <s v="Transport"/>
    <s v="N"/>
    <s v="S"/>
    <s v="NT"/>
    <n v="3.74"/>
    <s v="16"/>
    <n v="8.199999999999999"/>
  </r>
  <r>
    <x v="4"/>
    <s v="0"/>
    <d v="2026-05-13T00:00:00"/>
    <s v="21320"/>
    <s v="67150"/>
    <s v=""/>
    <s v=""/>
    <s v="DE BELLIS Pierre"/>
    <s v="Laruche"/>
    <s v="999999"/>
    <s v="XN097427942JB"/>
    <s v="N"/>
    <s v="Transport"/>
    <s v="N"/>
    <s v="S"/>
    <s v="NT"/>
    <n v="0.61"/>
    <s v="16"/>
    <n v="7"/>
  </r>
  <r>
    <x v="4"/>
    <s v="0"/>
    <d v="2026-05-13T00:00:00"/>
    <s v="21320"/>
    <s v="28110"/>
    <s v=""/>
    <s v=""/>
    <s v="Villiaumey Gregory"/>
    <s v="Laruche"/>
    <s v="999999"/>
    <s v="XN097436330JB"/>
    <s v="N"/>
    <s v="Transport"/>
    <s v="N"/>
    <s v="S"/>
    <s v="NT"/>
    <n v="3.008"/>
    <s v="16"/>
    <n v="8.199999999999999"/>
  </r>
  <r>
    <x v="4"/>
    <s v="0"/>
    <d v="2026-05-13T00:00:00"/>
    <s v="21320"/>
    <s v="92300"/>
    <s v=""/>
    <s v=""/>
    <s v="Celia Schmerber"/>
    <s v="Laruche"/>
    <s v="999999"/>
    <s v="XN097524666JB"/>
    <s v="N"/>
    <s v="Transport"/>
    <s v="N"/>
    <s v="S"/>
    <s v="NT"/>
    <n v="1.488"/>
    <s v="16"/>
    <n v="7.4"/>
  </r>
  <r>
    <x v="4"/>
    <s v="0"/>
    <d v="2026-05-13T00:00:00"/>
    <s v="21320"/>
    <s v="13008"/>
    <s v=""/>
    <s v=""/>
    <s v="Saiman Benjamin"/>
    <s v="Laruche"/>
    <s v="999999"/>
    <s v="XN097539419JB"/>
    <s v="N"/>
    <s v="Transport"/>
    <s v="N"/>
    <s v="S"/>
    <s v="NT"/>
    <n v="2.153"/>
    <s v="16"/>
    <n v="7.8"/>
  </r>
  <r>
    <x v="4"/>
    <s v="0"/>
    <d v="2026-05-13T00:00:00"/>
    <s v="21320"/>
    <s v="85690"/>
    <s v=""/>
    <s v=""/>
    <s v="Grima Florent"/>
    <s v="Laruche"/>
    <s v="999999"/>
    <s v="XN097540235JB"/>
    <s v="N"/>
    <s v="Transport"/>
    <s v="N"/>
    <s v="S"/>
    <s v="NT"/>
    <n v="2.153"/>
    <s v="16"/>
    <n v="7.8"/>
  </r>
  <r>
    <x v="4"/>
    <s v="0"/>
    <d v="2026-05-13T00:00:00"/>
    <s v="21320"/>
    <s v="74310"/>
    <s v=""/>
    <s v=""/>
    <s v="Poisson Monique"/>
    <s v="Laruche"/>
    <s v="999999"/>
    <s v="XN097693660JB"/>
    <s v="N"/>
    <s v="Transport"/>
    <s v="N"/>
    <s v="S"/>
    <s v="NT"/>
    <n v="4.678"/>
    <s v="16"/>
    <n v="8.6"/>
  </r>
  <r>
    <x v="4"/>
    <s v="0"/>
    <d v="2026-05-13T00:00:00"/>
    <s v="21320"/>
    <s v="74310"/>
    <s v=""/>
    <s v=""/>
    <s v="Poisson Monique"/>
    <s v="Laruche"/>
    <s v="999999"/>
    <s v="XN097693660JB"/>
    <s v="N"/>
    <s v="Zones Difficiles d'accès"/>
    <s v="N"/>
    <m/>
    <s v="NT"/>
    <n v="0"/>
    <s v="16"/>
    <n v="5"/>
  </r>
  <r>
    <x v="4"/>
    <s v="0"/>
    <d v="2026-05-15T00:00:00"/>
    <s v="21320"/>
    <s v="75011"/>
    <s v=""/>
    <s v=""/>
    <s v="Hyun sumin"/>
    <s v="Laruche"/>
    <s v="999999"/>
    <s v="XN098398448JB"/>
    <s v="N"/>
    <s v="Transport"/>
    <s v="N"/>
    <s v="S"/>
    <s v="NT"/>
    <n v="0.16"/>
    <s v="16"/>
    <n v="7"/>
  </r>
  <r>
    <x v="4"/>
    <s v="0"/>
    <d v="2026-05-15T00:00:00"/>
    <s v="21320"/>
    <s v="75011"/>
    <s v=""/>
    <s v=""/>
    <s v="Hyun sumin"/>
    <s v="Laruche"/>
    <s v="999999"/>
    <s v="XN098398448JB"/>
    <s v="N"/>
    <s v="Supplement Retour Expediteur"/>
    <s v="N"/>
    <m/>
    <s v="NT"/>
    <n v="0"/>
    <s v="16"/>
    <n v="9"/>
  </r>
  <r>
    <x v="4"/>
    <s v="0"/>
    <d v="2026-05-15T00:00:00"/>
    <s v="21320"/>
    <s v="66280"/>
    <s v=""/>
    <s v=""/>
    <s v="PASCAREL SABINE"/>
    <s v="Laruche"/>
    <s v="999999"/>
    <s v="XN098399616JB"/>
    <s v="N"/>
    <s v="Transport"/>
    <s v="N"/>
    <s v="S"/>
    <s v="NT"/>
    <n v="14.872"/>
    <s v="16"/>
    <n v="12.6"/>
  </r>
  <r>
    <x v="4"/>
    <s v="0"/>
    <d v="2026-05-15T00:00:00"/>
    <s v="21320"/>
    <s v="57600"/>
    <s v=""/>
    <s v=""/>
    <s v="Mocnik Rachel"/>
    <s v="Laruche"/>
    <s v="999999"/>
    <s v="XN098608359JB"/>
    <s v="N"/>
    <s v="Transport"/>
    <s v="N"/>
    <s v="S"/>
    <s v="NT"/>
    <n v="0.96"/>
    <s v="16"/>
    <n v="7"/>
  </r>
  <r>
    <x v="4"/>
    <s v="0"/>
    <d v="2026-05-15T00:00:00"/>
    <s v="21320"/>
    <s v="86200"/>
    <s v=""/>
    <s v=""/>
    <s v="Charlot Audrey"/>
    <s v="Laruche"/>
    <s v="999999"/>
    <s v="XN098638024JB"/>
    <s v="N"/>
    <s v="Transport"/>
    <s v="N"/>
    <s v="S"/>
    <s v="NT"/>
    <n v="0.42"/>
    <s v="16"/>
    <n v="7"/>
  </r>
  <r>
    <x v="4"/>
    <s v="0"/>
    <d v="2026-05-15T00:00:00"/>
    <s v="21320"/>
    <s v="77380"/>
    <s v=""/>
    <s v=""/>
    <s v="DE LA GARE PHARMACIE"/>
    <s v="Laruche"/>
    <s v="999999"/>
    <s v="XN098697773JB"/>
    <s v="N"/>
    <s v="Transport"/>
    <s v="N"/>
    <s v="S"/>
    <s v="NT"/>
    <n v="2.4"/>
    <s v="16"/>
    <n v="7.8"/>
  </r>
  <r>
    <x v="4"/>
    <s v="0"/>
    <d v="2026-05-15T00:00:00"/>
    <s v="21320"/>
    <s v="75014"/>
    <s v=""/>
    <s v=""/>
    <s v="Brigitte Dje Ahou"/>
    <s v="Laruche"/>
    <s v="999999"/>
    <s v="XN098715962JB"/>
    <s v="N"/>
    <s v="Transport"/>
    <s v="N"/>
    <s v="S"/>
    <s v="NT"/>
    <n v="1.6"/>
    <s v="16"/>
    <n v="7.4"/>
  </r>
  <r>
    <x v="4"/>
    <s v="0"/>
    <d v="2026-05-15T00:00:00"/>
    <s v="21320"/>
    <s v="92290"/>
    <s v=""/>
    <s v=""/>
    <s v="MABIT Peter"/>
    <s v="Laruche"/>
    <s v="999999"/>
    <s v="XN098733008JB"/>
    <s v="N"/>
    <s v="Transport"/>
    <s v="N"/>
    <s v="S"/>
    <s v="NT"/>
    <n v="0.76"/>
    <s v="16"/>
    <n v="7"/>
  </r>
  <r>
    <x v="4"/>
    <s v="0"/>
    <d v="2026-05-15T00:00:00"/>
    <s v="21320"/>
    <s v="91730"/>
    <s v=""/>
    <s v=""/>
    <s v="de LUCA Sylvie"/>
    <s v="Laruche"/>
    <s v="999999"/>
    <s v="XN098745669JB"/>
    <s v="N"/>
    <s v="Transport"/>
    <s v="N"/>
    <s v="S"/>
    <s v="NT"/>
    <n v="2.85"/>
    <s v="16"/>
    <n v="7.8"/>
  </r>
  <r>
    <x v="4"/>
    <s v="0"/>
    <d v="2026-05-15T00:00:00"/>
    <s v="21320"/>
    <s v="83500"/>
    <s v=""/>
    <s v=""/>
    <s v="Holdrinet Marie"/>
    <s v="Laruche"/>
    <s v="999999"/>
    <s v="XN098750037JB"/>
    <s v="N"/>
    <s v="Transport"/>
    <s v="N"/>
    <s v="S"/>
    <s v="NT"/>
    <n v="1.7"/>
    <s v="16"/>
    <n v="7.4"/>
  </r>
  <r>
    <x v="4"/>
    <s v="0"/>
    <d v="2026-05-15T00:00:00"/>
    <s v="21320"/>
    <s v="78800"/>
    <s v=""/>
    <s v=""/>
    <s v="BECHAUD David"/>
    <s v="Laruche"/>
    <s v="999999"/>
    <s v="XN098750655JB"/>
    <s v="N"/>
    <s v="Transport"/>
    <s v="N"/>
    <s v="S"/>
    <s v="NT"/>
    <n v="0.52"/>
    <s v="16"/>
    <n v="7"/>
  </r>
  <r>
    <x v="4"/>
    <s v="0"/>
    <d v="2026-05-15T00:00:00"/>
    <s v="21320"/>
    <s v="95580"/>
    <s v=""/>
    <s v=""/>
    <s v="Gruny Helena"/>
    <s v="Laruche"/>
    <s v="999999"/>
    <s v="XN098751457JB"/>
    <s v="N"/>
    <s v="Transport"/>
    <s v="N"/>
    <s v="S"/>
    <s v="NT"/>
    <n v="0.85"/>
    <s v="16"/>
    <n v="7"/>
  </r>
  <r>
    <x v="4"/>
    <s v="0"/>
    <d v="2026-05-15T00:00:00"/>
    <s v="21320"/>
    <s v="02700"/>
    <s v=""/>
    <s v=""/>
    <s v="Eicheldinger Maryse"/>
    <s v="Laruche"/>
    <s v="999999"/>
    <s v="XN098752545JB"/>
    <s v="N"/>
    <s v="Transport"/>
    <s v="N"/>
    <s v="S"/>
    <s v="NT"/>
    <n v="1.583"/>
    <s v="16"/>
    <n v="7.4"/>
  </r>
  <r>
    <x v="4"/>
    <s v="0"/>
    <d v="2026-05-18T00:00:00"/>
    <s v="21320"/>
    <s v="75014"/>
    <s v=""/>
    <s v=""/>
    <s v="Benyounes Samia"/>
    <s v="Laruche"/>
    <s v="999999"/>
    <s v="XN099556220JB"/>
    <s v="N"/>
    <s v="Transport"/>
    <s v="N"/>
    <s v="S"/>
    <s v="NT"/>
    <n v="1.45"/>
    <s v="16"/>
    <n v="7.4"/>
  </r>
  <r>
    <x v="4"/>
    <s v="0"/>
    <d v="2026-05-18T00:00:00"/>
    <s v="21320"/>
    <s v="92350"/>
    <s v=""/>
    <s v=""/>
    <s v="SARDOUK Assya"/>
    <s v="Laruche"/>
    <s v="999999"/>
    <s v="XN099556975JB"/>
    <s v="N"/>
    <s v="Transport"/>
    <s v="N"/>
    <s v="S"/>
    <s v="NT"/>
    <n v="0.07000000000000001"/>
    <s v="16"/>
    <n v="7"/>
  </r>
  <r>
    <x v="4"/>
    <s v="0"/>
    <d v="2026-05-18T00:00:00"/>
    <s v="21320"/>
    <s v="95370"/>
    <s v=""/>
    <s v=""/>
    <s v="Carpentier Marine"/>
    <s v="Laruche"/>
    <s v="999999"/>
    <s v="XN099558764JB"/>
    <s v="N"/>
    <s v="Transport"/>
    <s v="N"/>
    <s v="S"/>
    <s v="NT"/>
    <n v="1.836"/>
    <s v="16"/>
    <n v="7.4"/>
  </r>
  <r>
    <x v="4"/>
    <s v="0"/>
    <d v="2026-05-18T00:00:00"/>
    <s v="21320"/>
    <s v="95370"/>
    <s v=""/>
    <s v=""/>
    <s v="Carpentier Marine"/>
    <s v="Laruche"/>
    <s v="999999"/>
    <s v="XN099558764JB"/>
    <s v="N"/>
    <s v="Supplement Retour Expediteur"/>
    <s v="N"/>
    <m/>
    <s v="NT"/>
    <n v="0"/>
    <s v="16"/>
    <n v="9"/>
  </r>
  <r>
    <x v="4"/>
    <s v="0"/>
    <d v="2026-05-18T00:00:00"/>
    <s v="21320"/>
    <s v="77300"/>
    <s v=""/>
    <s v=""/>
    <s v="De Marco Nathalie"/>
    <s v="Laruche"/>
    <s v="999999"/>
    <s v="XN099575467JB"/>
    <s v="N"/>
    <s v="Transport"/>
    <s v="N"/>
    <s v="S"/>
    <s v="NT"/>
    <n v="0.25"/>
    <s v="16"/>
    <n v="7"/>
  </r>
  <r>
    <x v="4"/>
    <s v="0"/>
    <d v="2026-05-18T00:00:00"/>
    <s v="21320"/>
    <s v="34270"/>
    <s v=""/>
    <s v=""/>
    <s v="Tolofua Christopher"/>
    <s v="Laruche"/>
    <s v="999999"/>
    <s v="XN099586102JB"/>
    <s v="N"/>
    <s v="Transport"/>
    <s v="N"/>
    <s v="S"/>
    <s v="NT"/>
    <n v="2.32"/>
    <s v="16"/>
    <n v="7.8"/>
  </r>
  <r>
    <x v="4"/>
    <s v="0"/>
    <d v="2026-05-18T00:00:00"/>
    <s v="21320"/>
    <s v="68640"/>
    <s v=""/>
    <s v=""/>
    <s v="Duse Cathy"/>
    <s v="Laruche"/>
    <s v="999999"/>
    <s v="XN099588939JB"/>
    <s v="N"/>
    <s v="Transport"/>
    <s v="N"/>
    <s v="S"/>
    <s v="NT"/>
    <n v="0.28"/>
    <s v="16"/>
    <n v="7"/>
  </r>
  <r>
    <x v="4"/>
    <s v="0"/>
    <d v="2026-05-18T00:00:00"/>
    <s v="21320"/>
    <s v="78800"/>
    <s v=""/>
    <s v=""/>
    <s v="BECHAUD David"/>
    <s v="Laruche"/>
    <s v="999999"/>
    <s v="XN099593681JB"/>
    <s v="N"/>
    <s v="Transport"/>
    <s v="N"/>
    <s v="S"/>
    <s v="NT"/>
    <n v="1.07"/>
    <s v="16"/>
    <n v="7.4"/>
  </r>
  <r>
    <x v="4"/>
    <s v="0"/>
    <d v="2026-05-18T00:00:00"/>
    <s v="21320"/>
    <s v="69009"/>
    <s v=""/>
    <s v=""/>
    <s v="Sagna Christele"/>
    <s v="Laruche"/>
    <s v="999999"/>
    <s v="XN099599375JB"/>
    <s v="N"/>
    <s v="Transport"/>
    <s v="N"/>
    <s v="S"/>
    <s v="NT"/>
    <n v="1.6"/>
    <s v="16"/>
    <n v="7.4"/>
  </r>
  <r>
    <x v="4"/>
    <s v="0"/>
    <d v="2026-05-18T00:00:00"/>
    <s v="21320"/>
    <s v="92290"/>
    <s v=""/>
    <s v=""/>
    <s v="ALLAVO Laurelle"/>
    <s v="Laruche"/>
    <s v="999999"/>
    <s v="XN099602012JB"/>
    <s v="N"/>
    <s v="Transport"/>
    <s v="N"/>
    <s v="S"/>
    <s v="NT"/>
    <n v="3.1"/>
    <s v="16"/>
    <n v="8.199999999999999"/>
  </r>
  <r>
    <x v="4"/>
    <s v="0"/>
    <d v="2026-05-18T00:00:00"/>
    <s v="21320"/>
    <s v="59235"/>
    <s v=""/>
    <s v=""/>
    <s v="VIAENE CELINE"/>
    <s v="Laruche"/>
    <s v="999999"/>
    <s v="XN099821809JB"/>
    <s v="N"/>
    <s v="Transport"/>
    <s v="N"/>
    <s v="S"/>
    <s v="NT"/>
    <n v="2.52"/>
    <s v="16"/>
    <n v="7.8"/>
  </r>
  <r>
    <x v="4"/>
    <s v="0"/>
    <d v="2026-05-18T00:00:00"/>
    <s v="21320"/>
    <s v="75009"/>
    <s v=""/>
    <s v=""/>
    <s v="AUTREUX CAMILLE"/>
    <s v="Laruche"/>
    <s v="999999"/>
    <s v="XN099863525JB"/>
    <s v="N"/>
    <s v="Transport"/>
    <s v="N"/>
    <s v="S"/>
    <s v="NT"/>
    <n v="0.11"/>
    <s v="16"/>
    <n v="7"/>
  </r>
  <r>
    <x v="4"/>
    <s v="0"/>
    <d v="2026-05-18T00:00:00"/>
    <s v="21320"/>
    <s v="75016"/>
    <s v=""/>
    <s v=""/>
    <s v="Thomas de Villeneuve"/>
    <s v="Laruche"/>
    <s v="999999"/>
    <s v="XN099946392JB"/>
    <s v="N"/>
    <s v="Transport"/>
    <s v="N"/>
    <s v="S"/>
    <s v="NT"/>
    <n v="1.508"/>
    <s v="16"/>
    <n v="7.4"/>
  </r>
  <r>
    <x v="4"/>
    <s v="0"/>
    <d v="2026-05-18T00:00:00"/>
    <s v="21320"/>
    <s v="91630"/>
    <s v=""/>
    <s v=""/>
    <s v="Borde Nadege"/>
    <s v="Laruche"/>
    <s v="999999"/>
    <s v="XN099979121JB"/>
    <s v="N"/>
    <s v="Transport"/>
    <s v="N"/>
    <s v="S"/>
    <s v="NT"/>
    <n v="0.28"/>
    <s v="16"/>
    <n v="7"/>
  </r>
  <r>
    <x v="4"/>
    <s v="0"/>
    <d v="2026-05-18T00:00:00"/>
    <s v="21320"/>
    <s v="75001"/>
    <s v=""/>
    <s v=""/>
    <s v="Guez Oliver"/>
    <s v="Laruche"/>
    <s v="999999"/>
    <s v="XN099991683JB"/>
    <s v="N"/>
    <s v="Transport"/>
    <s v="N"/>
    <s v="S"/>
    <s v="NT"/>
    <n v="0.77"/>
    <s v="16"/>
    <n v="7"/>
  </r>
  <r>
    <x v="4"/>
    <s v="0"/>
    <d v="2026-05-19T00:00:00"/>
    <s v="21320"/>
    <s v="34740"/>
    <s v=""/>
    <s v=""/>
    <s v="DERIVRY PATRICIA"/>
    <s v="Laruche"/>
    <s v="999999"/>
    <s v="XN100496344JB"/>
    <s v="N"/>
    <s v="Transport"/>
    <s v="N"/>
    <s v="S"/>
    <s v="NT"/>
    <n v="3.51"/>
    <s v="16"/>
    <n v="8.199999999999999"/>
  </r>
  <r>
    <x v="4"/>
    <s v="0"/>
    <d v="2026-05-19T00:00:00"/>
    <s v="21320"/>
    <s v="13640"/>
    <s v=""/>
    <s v=""/>
    <s v="LOPEZ MARJORIE"/>
    <s v="Laruche"/>
    <s v="999999"/>
    <s v="XN100498305JB"/>
    <s v="N"/>
    <s v="Transport"/>
    <s v="N"/>
    <s v="S"/>
    <s v="NT"/>
    <n v="3.51"/>
    <s v="16"/>
    <n v="8.199999999999999"/>
  </r>
  <r>
    <x v="4"/>
    <s v="0"/>
    <d v="2026-05-19T00:00:00"/>
    <s v="21320"/>
    <s v="06530"/>
    <s v=""/>
    <s v=""/>
    <s v="Hanley Chloe"/>
    <s v="Laruche"/>
    <s v="999999"/>
    <s v="XN100826125JB"/>
    <s v="N"/>
    <s v="Transport"/>
    <s v="N"/>
    <s v="S"/>
    <s v="NT"/>
    <n v="0.02"/>
    <s v="16"/>
    <n v="7"/>
  </r>
  <r>
    <x v="4"/>
    <s v="0"/>
    <d v="2026-05-19T00:00:00"/>
    <s v="21320"/>
    <s v="06530"/>
    <s v=""/>
    <s v=""/>
    <s v="Hanley Chloe"/>
    <s v="Laruche"/>
    <s v="999999"/>
    <s v="XN100826125JB"/>
    <s v="N"/>
    <s v="Zones Difficiles d'accès"/>
    <s v="N"/>
    <m/>
    <s v="NT"/>
    <n v="0"/>
    <s v="16"/>
    <n v="5"/>
  </r>
  <r>
    <x v="4"/>
    <s v="0"/>
    <d v="2026-05-19T00:00:00"/>
    <s v="21320"/>
    <s v="75015"/>
    <s v=""/>
    <s v=""/>
    <s v="Meritan Charlotte"/>
    <s v="Laruche"/>
    <s v="999999"/>
    <s v="XN100871708JB"/>
    <s v="N"/>
    <s v="Transport"/>
    <s v="N"/>
    <s v="S"/>
    <s v="NT"/>
    <n v="4.678"/>
    <s v="16"/>
    <n v="8.6"/>
  </r>
  <r>
    <x v="5"/>
    <s v="2"/>
    <d v="2026-05-19T00:00:00"/>
    <s v="21320"/>
    <s v="75016"/>
    <s v=""/>
    <s v=""/>
    <s v="Cavalcaselle Eu"/>
    <s v="#25734"/>
    <s v="999999"/>
    <s v="XN101055649JB"/>
    <s v="N"/>
    <s v="Transport"/>
    <s v="N"/>
    <s v="S"/>
    <s v="NT"/>
    <n v="3"/>
    <s v="16"/>
    <n v="7.8"/>
  </r>
  <r>
    <x v="4"/>
    <s v="0"/>
    <d v="2026-05-20T00:00:00"/>
    <s v="21320"/>
    <s v="80340"/>
    <s v=""/>
    <s v=""/>
    <s v="Pascale Les Nereides"/>
    <s v="Laruche"/>
    <s v="999999"/>
    <s v="XN101272555JB"/>
    <s v="N"/>
    <s v="Transport"/>
    <s v="N"/>
    <s v="S"/>
    <s v="NT"/>
    <n v="0.28"/>
    <s v="16"/>
    <n v="7"/>
  </r>
  <r>
    <x v="4"/>
    <s v="0"/>
    <d v="2026-05-20T00:00:00"/>
    <s v="21320"/>
    <s v="75010"/>
    <s v=""/>
    <s v=""/>
    <s v="Amaddeo Pascale"/>
    <s v="Laruche"/>
    <s v="999999"/>
    <s v="XN101281852JB"/>
    <s v="N"/>
    <s v="Transport"/>
    <s v="N"/>
    <s v="S"/>
    <s v="NT"/>
    <n v="0.15"/>
    <s v="16"/>
    <n v="7"/>
  </r>
  <r>
    <x v="4"/>
    <s v="0"/>
    <d v="2026-05-20T00:00:00"/>
    <s v="21320"/>
    <s v="13630"/>
    <s v=""/>
    <s v=""/>
    <s v="KAPPESMélanie"/>
    <s v="EXP20260422-2714055"/>
    <s v="999999"/>
    <s v="XN101331324JB"/>
    <s v="N"/>
    <s v="Transport"/>
    <s v="N"/>
    <s v="S"/>
    <s v="NT"/>
    <n v="10.08"/>
    <s v="16"/>
    <n v="11"/>
  </r>
  <r>
    <x v="4"/>
    <s v="0"/>
    <d v="2026-05-20T00:00:00"/>
    <s v="21320"/>
    <s v="33110"/>
    <s v=""/>
    <s v=""/>
    <s v="Boudia Marie"/>
    <s v="Laruche"/>
    <s v="999999"/>
    <s v="XN101406708JB"/>
    <s v="N"/>
    <s v="Transport"/>
    <s v="N"/>
    <s v="S"/>
    <s v="NT"/>
    <n v="0.4"/>
    <s v="16"/>
    <n v="7"/>
  </r>
  <r>
    <x v="4"/>
    <s v="0"/>
    <d v="2026-05-20T00:00:00"/>
    <s v="21320"/>
    <s v="59247"/>
    <s v=""/>
    <s v=""/>
    <s v="longuepee domonique"/>
    <s v="Laruche"/>
    <s v="999999"/>
    <s v="XN101465343JB"/>
    <s v="N"/>
    <s v="Transport"/>
    <s v="N"/>
    <s v="S"/>
    <s v="NT"/>
    <n v="4.787"/>
    <s v="16"/>
    <n v="8.6"/>
  </r>
  <r>
    <x v="4"/>
    <s v="0"/>
    <d v="2026-05-20T00:00:00"/>
    <s v="21320"/>
    <s v="44340"/>
    <s v=""/>
    <s v=""/>
    <s v="NOWACZYK Catherine"/>
    <s v="Laruche"/>
    <s v="999999"/>
    <s v="XN101667181JB"/>
    <s v="N"/>
    <s v="Transport"/>
    <s v="N"/>
    <s v="S"/>
    <s v="NT"/>
    <n v="4.532"/>
    <s v="16"/>
    <n v="8.6"/>
  </r>
  <r>
    <x v="4"/>
    <s v="0"/>
    <d v="2026-05-20T00:00:00"/>
    <s v="21320"/>
    <s v="14000"/>
    <s v=""/>
    <s v=""/>
    <s v="BLOT JORDAN"/>
    <s v="Laruche"/>
    <s v="999999"/>
    <s v="XN101680466JB"/>
    <s v="N"/>
    <s v="Transport"/>
    <s v="N"/>
    <s v="S"/>
    <s v="NT"/>
    <n v="4.464"/>
    <s v="16"/>
    <n v="8.6"/>
  </r>
  <r>
    <x v="4"/>
    <s v="0"/>
    <d v="2026-05-21T00:00:00"/>
    <s v="21320"/>
    <s v="42660"/>
    <s v=""/>
    <s v=""/>
    <s v="Charreyre Catherine"/>
    <s v="Laruche"/>
    <s v="999999"/>
    <s v="XN102114652JB"/>
    <s v="N"/>
    <s v="Transport"/>
    <s v="N"/>
    <s v="S"/>
    <s v="NT"/>
    <n v="4.532"/>
    <s v="16"/>
    <n v="8.6"/>
  </r>
  <r>
    <x v="4"/>
    <s v="0"/>
    <d v="2026-05-21T00:00:00"/>
    <s v="21320"/>
    <s v="42660"/>
    <s v=""/>
    <s v=""/>
    <s v="Charreyre Catherine"/>
    <s v="Laruche"/>
    <s v="999999"/>
    <s v="XN102114652JB"/>
    <s v="N"/>
    <s v="Zones Difficiles d'accès"/>
    <s v="N"/>
    <m/>
    <s v="NT"/>
    <n v="0"/>
    <s v="16"/>
    <n v="5"/>
  </r>
  <r>
    <x v="4"/>
    <s v="0"/>
    <d v="2026-05-21T00:00:00"/>
    <s v="21320"/>
    <s v="89150"/>
    <s v=""/>
    <s v=""/>
    <s v="MANIERE-LEVEQUE Anne-Marie"/>
    <s v="Laruche"/>
    <s v="999999"/>
    <s v="XN102114900JB"/>
    <s v="N"/>
    <s v="Transport"/>
    <s v="N"/>
    <s v="S"/>
    <s v="NR"/>
    <n v="4.532"/>
    <s v="16"/>
    <n v="8.6"/>
  </r>
  <r>
    <x v="4"/>
    <s v="0"/>
    <d v="2026-05-21T00:00:00"/>
    <s v="21320"/>
    <s v="56600"/>
    <s v=""/>
    <s v=""/>
    <s v="Le Berre Camille"/>
    <s v="Laruche"/>
    <s v="999999"/>
    <s v="XN102114992JB"/>
    <s v="N"/>
    <s v="Transport"/>
    <s v="N"/>
    <s v="S"/>
    <s v="NT"/>
    <n v="0.05"/>
    <s v="16"/>
    <n v="7"/>
  </r>
  <r>
    <x v="4"/>
    <s v="0"/>
    <d v="2026-05-21T00:00:00"/>
    <s v="21320"/>
    <s v="29600"/>
    <s v=""/>
    <s v=""/>
    <s v="COZIC Jacqueline"/>
    <s v="Laruche"/>
    <s v="999999"/>
    <s v="XN102116755JB"/>
    <s v="N"/>
    <s v="Transport"/>
    <s v="N"/>
    <s v="S"/>
    <s v="NT"/>
    <n v="0.07000000000000001"/>
    <s v="16"/>
    <n v="7"/>
  </r>
  <r>
    <x v="4"/>
    <s v="0"/>
    <d v="2026-05-21T00:00:00"/>
    <s v="21320"/>
    <s v="84800"/>
    <s v=""/>
    <s v=""/>
    <s v="Touati Lorenzo"/>
    <s v="Laruche"/>
    <s v="999999"/>
    <s v="XN102149342JB"/>
    <s v="N"/>
    <s v="Transport"/>
    <s v="N"/>
    <s v="S"/>
    <s v="NT"/>
    <n v="0.1"/>
    <s v="16"/>
    <n v="7"/>
  </r>
  <r>
    <x v="4"/>
    <s v="0"/>
    <d v="2026-05-21T00:00:00"/>
    <s v="21320"/>
    <s v="67500"/>
    <s v=""/>
    <s v=""/>
    <s v="BEAUSEJOUR Alyson"/>
    <s v="Laruche"/>
    <s v="999999"/>
    <s v="XN102159353JB"/>
    <s v="N"/>
    <s v="Transport"/>
    <s v="N"/>
    <s v="S"/>
    <s v="NT"/>
    <n v="1.6"/>
    <s v="16"/>
    <n v="7.4"/>
  </r>
  <r>
    <x v="4"/>
    <s v="0"/>
    <d v="2026-05-21T00:00:00"/>
    <s v="21320"/>
    <s v="06410"/>
    <s v=""/>
    <s v=""/>
    <s v="BALAGUERO Gilles"/>
    <s v="Laruche"/>
    <s v="999999"/>
    <s v="XN102160095JB"/>
    <s v="N"/>
    <s v="Transport"/>
    <s v="N"/>
    <s v="S"/>
    <s v="NT"/>
    <n v="2.03"/>
    <s v="16"/>
    <n v="7.8"/>
  </r>
  <r>
    <x v="4"/>
    <s v="0"/>
    <d v="2026-05-21T00:00:00"/>
    <s v="21320"/>
    <s v="35700"/>
    <s v=""/>
    <s v=""/>
    <s v="Sidibe Diatto"/>
    <s v="Laruche"/>
    <s v="999999"/>
    <s v="XN102183508JB"/>
    <s v="N"/>
    <s v="Transport"/>
    <s v="N"/>
    <s v="S"/>
    <s v="NT"/>
    <n v="1.488"/>
    <s v="16"/>
    <n v="7.4"/>
  </r>
  <r>
    <x v="4"/>
    <s v="0"/>
    <d v="2026-05-21T00:00:00"/>
    <s v="21320"/>
    <s v="13630"/>
    <s v=""/>
    <s v=""/>
    <s v="KAPPES Melanie"/>
    <s v="Laruche"/>
    <s v="999999"/>
    <s v="XN102424359JB"/>
    <s v="N"/>
    <s v="Transport"/>
    <s v="N"/>
    <s v="S"/>
    <s v="NT"/>
    <n v="0.2"/>
    <s v="16"/>
    <n v="7"/>
  </r>
  <r>
    <x v="4"/>
    <s v="0"/>
    <d v="2026-05-21T00:00:00"/>
    <s v="21320"/>
    <s v="40530"/>
    <s v=""/>
    <s v=""/>
    <s v="Favarin Anne-Cecile"/>
    <s v="Laruche"/>
    <s v="999999"/>
    <s v="XN102455617JB"/>
    <s v="N"/>
    <s v="Transport"/>
    <s v="N"/>
    <s v="S"/>
    <s v="NT"/>
    <n v="0.42"/>
    <s v="16"/>
    <n v="7"/>
  </r>
  <r>
    <x v="4"/>
    <s v="0"/>
    <d v="2026-05-22T00:00:00"/>
    <s v="21320"/>
    <s v="82000"/>
    <s v=""/>
    <s v=""/>
    <s v="DELCLOS Philippe"/>
    <s v="Laruche"/>
    <s v="999999"/>
    <s v="XN102778484JB"/>
    <s v="N"/>
    <s v="Transport"/>
    <s v="N"/>
    <s v="S"/>
    <s v="NT"/>
    <n v="0.11"/>
    <s v="16"/>
    <n v="7"/>
  </r>
  <r>
    <x v="4"/>
    <s v="0"/>
    <d v="2026-05-22T00:00:00"/>
    <s v="21320"/>
    <s v="92430"/>
    <s v=""/>
    <s v=""/>
    <s v="GUENIN AURORE"/>
    <s v="Laruche"/>
    <s v="999999"/>
    <s v="XN102783705JB"/>
    <s v="N"/>
    <s v="Transport"/>
    <s v="N"/>
    <s v="S"/>
    <s v="NT"/>
    <n v="4.638"/>
    <s v="16"/>
    <n v="8.6"/>
  </r>
  <r>
    <x v="4"/>
    <s v="0"/>
    <d v="2026-05-22T00:00:00"/>
    <s v="21320"/>
    <s v="41350"/>
    <s v=""/>
    <s v=""/>
    <s v="DHALLUIN MARC"/>
    <s v="Laruche"/>
    <s v="999999"/>
    <s v="XN102785834JB"/>
    <s v="N"/>
    <s v="Transport"/>
    <s v="N"/>
    <s v="S"/>
    <s v="NT"/>
    <n v="4.266"/>
    <s v="16"/>
    <n v="8.6"/>
  </r>
  <r>
    <x v="4"/>
    <s v="0"/>
    <d v="2026-05-22T00:00:00"/>
    <s v="21320"/>
    <s v="37000"/>
    <s v=""/>
    <s v=""/>
    <s v="BRUNET Aurelie"/>
    <s v="Laruche"/>
    <s v="999999"/>
    <s v="XN102787645JB"/>
    <s v="N"/>
    <s v="Transport"/>
    <s v="N"/>
    <s v="S"/>
    <s v="NT"/>
    <n v="1.508"/>
    <s v="16"/>
    <n v="7.4"/>
  </r>
  <r>
    <x v="4"/>
    <s v="0"/>
    <d v="2026-05-22T00:00:00"/>
    <s v="21320"/>
    <s v="74330"/>
    <s v=""/>
    <s v=""/>
    <s v="PARA VITAL"/>
    <s v="Laruche"/>
    <s v="999999"/>
    <s v="XN102796545JB"/>
    <s v="N"/>
    <s v="Transport"/>
    <s v="N"/>
    <s v="S"/>
    <s v="NT"/>
    <n v="15.163"/>
    <s v="16"/>
    <n v="13"/>
  </r>
  <r>
    <x v="4"/>
    <s v="0"/>
    <d v="2026-05-22T00:00:00"/>
    <s v="21320"/>
    <s v="31210"/>
    <s v=""/>
    <s v=""/>
    <s v="ROUBARDEAU Frederic"/>
    <s v="Laruche"/>
    <s v="999999"/>
    <s v="XN102820235JB"/>
    <s v="N"/>
    <s v="Transport"/>
    <s v="N"/>
    <s v="S"/>
    <s v="NT"/>
    <n v="0.52"/>
    <s v="16"/>
    <n v="7"/>
  </r>
  <r>
    <x v="4"/>
    <s v="0"/>
    <d v="2026-05-22T00:00:00"/>
    <s v="21320"/>
    <s v="93300"/>
    <s v=""/>
    <s v=""/>
    <s v="prophete Shelda"/>
    <s v="Laruche"/>
    <s v="999999"/>
    <s v="XN102820862JB"/>
    <s v="N"/>
    <s v="Transport"/>
    <s v="N"/>
    <s v="S"/>
    <s v="NT"/>
    <n v="1.583"/>
    <s v="16"/>
    <n v="7.4"/>
  </r>
  <r>
    <x v="4"/>
    <s v="0"/>
    <d v="2026-05-22T00:00:00"/>
    <s v="21320"/>
    <s v="62580"/>
    <s v=""/>
    <s v=""/>
    <s v="Lagache Francois"/>
    <s v="Laruche"/>
    <s v="999999"/>
    <s v="XN102821911JB"/>
    <s v="N"/>
    <s v="Transport"/>
    <s v="N"/>
    <s v="S"/>
    <s v="NT"/>
    <n v="0.42"/>
    <s v="16"/>
    <n v="7"/>
  </r>
  <r>
    <x v="4"/>
    <s v="0"/>
    <d v="2026-05-22T00:00:00"/>
    <s v="21320"/>
    <s v="29000"/>
    <s v=""/>
    <s v=""/>
    <s v="Boscher Helene"/>
    <s v="Laruche"/>
    <s v="999999"/>
    <s v="XN102822191JB"/>
    <s v="N"/>
    <s v="Transport"/>
    <s v="N"/>
    <s v="S"/>
    <s v="NT"/>
    <n v="0.42"/>
    <s v="16"/>
    <n v="7"/>
  </r>
  <r>
    <x v="4"/>
    <s v="0"/>
    <d v="2026-05-22T00:00:00"/>
    <s v="21320"/>
    <s v="13011"/>
    <s v=""/>
    <s v=""/>
    <s v="2757490"/>
    <s v="LOGISTIQUE"/>
    <s v="999999"/>
    <s v="XN102933453JB"/>
    <s v="N"/>
    <s v="Transport"/>
    <s v="N"/>
    <s v="S"/>
    <s v="NT"/>
    <n v="6"/>
    <s v="16"/>
    <n v="9"/>
  </r>
  <r>
    <x v="4"/>
    <s v="0"/>
    <d v="2026-05-22T00:00:00"/>
    <s v="21320"/>
    <s v="22620"/>
    <s v=""/>
    <s v=""/>
    <s v="Pee Emilie"/>
    <s v="Laruche"/>
    <s v="999999"/>
    <s v="XN102936401JB"/>
    <s v="N"/>
    <s v="Transport"/>
    <s v="N"/>
    <s v="S"/>
    <s v="NT"/>
    <n v="4.787"/>
    <s v="16"/>
    <n v="8.6"/>
  </r>
  <r>
    <x v="4"/>
    <s v="0"/>
    <d v="2026-05-22T00:00:00"/>
    <s v="21320"/>
    <s v="95300"/>
    <s v=""/>
    <s v=""/>
    <s v="Ey Angelique"/>
    <s v="Laruche"/>
    <s v="999999"/>
    <s v="XN102947903JB"/>
    <s v="N"/>
    <s v="Transport"/>
    <s v="N"/>
    <s v="S"/>
    <s v="NT"/>
    <n v="0.21"/>
    <s v="16"/>
    <n v="7"/>
  </r>
  <r>
    <x v="4"/>
    <s v="0"/>
    <d v="2026-05-22T00:00:00"/>
    <s v="21320"/>
    <s v="54530"/>
    <s v=""/>
    <s v=""/>
    <s v="Smara kheira"/>
    <s v="Laruche"/>
    <s v="999999"/>
    <s v="XN102948183JB"/>
    <s v="N"/>
    <s v="Transport"/>
    <s v="N"/>
    <s v="S"/>
    <s v="NT"/>
    <n v="0.64"/>
    <s v="16"/>
    <n v="7"/>
  </r>
  <r>
    <x v="4"/>
    <s v="0"/>
    <d v="2026-05-22T00:00:00"/>
    <s v="21320"/>
    <s v="22450"/>
    <s v=""/>
    <s v=""/>
    <s v="EVEN Marie"/>
    <s v="Laruche"/>
    <s v="999999"/>
    <s v="XN102948585JB"/>
    <s v="N"/>
    <s v="Transport"/>
    <s v="N"/>
    <s v="S"/>
    <s v="NT"/>
    <n v="0.42"/>
    <s v="16"/>
    <n v="7"/>
  </r>
  <r>
    <x v="4"/>
    <s v="0"/>
    <d v="2026-05-22T00:00:00"/>
    <s v="21320"/>
    <s v="57430"/>
    <s v=""/>
    <s v=""/>
    <s v="Kaiser Blandine"/>
    <s v="Laruche"/>
    <s v="999999"/>
    <s v="XN102964402JB"/>
    <s v="N"/>
    <s v="Transport"/>
    <s v="N"/>
    <s v="S"/>
    <s v="NT"/>
    <n v="0.3"/>
    <s v="16"/>
    <n v="7"/>
  </r>
  <r>
    <x v="4"/>
    <s v="0"/>
    <d v="2026-05-22T00:00:00"/>
    <s v="21320"/>
    <s v="28000"/>
    <s v=""/>
    <s v=""/>
    <s v="Letartre Angelique"/>
    <s v="Laruche"/>
    <s v="999999"/>
    <s v="XN102966624JB"/>
    <s v="N"/>
    <s v="Transport"/>
    <s v="N"/>
    <s v="S"/>
    <s v="NT"/>
    <n v="2.24"/>
    <s v="16"/>
    <n v="7.8"/>
  </r>
  <r>
    <x v="4"/>
    <s v="0"/>
    <d v="2026-05-22T00:00:00"/>
    <s v="21320"/>
    <s v="29790"/>
    <s v=""/>
    <s v=""/>
    <s v="DENIS Ghislaine"/>
    <s v="Laruche"/>
    <s v="999999"/>
    <s v="XN102967240JB"/>
    <s v="N"/>
    <s v="Transport"/>
    <s v="N"/>
    <s v="S"/>
    <s v="NT"/>
    <n v="0.08"/>
    <s v="16"/>
    <n v="7"/>
  </r>
  <r>
    <x v="4"/>
    <s v="0"/>
    <d v="2026-05-22T00:00:00"/>
    <s v="21320"/>
    <s v="33520"/>
    <s v=""/>
    <s v=""/>
    <s v="Schlosser Renaud"/>
    <s v="Laruche"/>
    <s v="999999"/>
    <s v="XN102967457JB"/>
    <s v="N"/>
    <s v="Transport"/>
    <s v="N"/>
    <s v="S"/>
    <s v="NT"/>
    <n v="0.42"/>
    <s v="16"/>
    <n v="7"/>
  </r>
  <r>
    <x v="4"/>
    <s v="0"/>
    <d v="2026-05-22T00:00:00"/>
    <s v="21320"/>
    <s v="24110"/>
    <s v=""/>
    <s v=""/>
    <s v="JAFFRELOT Erwan"/>
    <s v="Laruche"/>
    <s v="999999"/>
    <s v="XN102968245JB"/>
    <s v="N"/>
    <s v="Transport"/>
    <s v="N"/>
    <s v="S"/>
    <s v="NT"/>
    <n v="0.41"/>
    <s v="16"/>
    <n v="7"/>
  </r>
  <r>
    <x v="4"/>
    <s v="0"/>
    <d v="2026-05-22T00:00:00"/>
    <s v="21320"/>
    <s v="26400"/>
    <s v=""/>
    <s v=""/>
    <s v="FERRATIER Stephane"/>
    <s v="Laruche"/>
    <s v="999999"/>
    <s v="XN102968965JB"/>
    <s v="N"/>
    <s v="Transport"/>
    <s v="N"/>
    <s v="S"/>
    <s v="NT"/>
    <n v="0.41"/>
    <s v="16"/>
    <n v="7"/>
  </r>
  <r>
    <x v="4"/>
    <s v="0"/>
    <d v="2026-05-22T00:00:00"/>
    <s v="21320"/>
    <s v="07130"/>
    <s v=""/>
    <s v=""/>
    <s v="CHASSON Pascale"/>
    <s v="Laruche"/>
    <s v="999999"/>
    <s v="XN102971010JB"/>
    <s v="N"/>
    <s v="Transport"/>
    <s v="N"/>
    <s v="S"/>
    <s v="NT"/>
    <n v="0.31"/>
    <s v="16"/>
    <n v="7"/>
  </r>
  <r>
    <x v="4"/>
    <s v="0"/>
    <d v="2026-05-22T00:00:00"/>
    <s v="21320"/>
    <s v="93370"/>
    <s v=""/>
    <s v=""/>
    <s v="Allouche Yaffa"/>
    <s v="Laruche"/>
    <s v="999999"/>
    <s v="XN102978415JB"/>
    <s v="N"/>
    <s v="Transport"/>
    <s v="N"/>
    <s v="S"/>
    <s v="NT"/>
    <n v="1.33"/>
    <s v="16"/>
    <n v="7.4"/>
  </r>
  <r>
    <x v="4"/>
    <s v="0"/>
    <d v="2026-05-22T00:00:00"/>
    <s v="21320"/>
    <s v="68127"/>
    <s v=""/>
    <s v=""/>
    <s v="TRABER Melanie"/>
    <s v="Laruche"/>
    <s v="999999"/>
    <s v="XN102979543JB"/>
    <s v="N"/>
    <s v="Transport"/>
    <s v="N"/>
    <s v="S"/>
    <s v="NT"/>
    <n v="0.42"/>
    <s v="16"/>
    <n v="7"/>
  </r>
  <r>
    <x v="4"/>
    <s v="0"/>
    <d v="2026-05-22T00:00:00"/>
    <s v="21320"/>
    <s v="81000"/>
    <s v=""/>
    <s v=""/>
    <s v="BERNARD BEATRICE"/>
    <s v="Laruche"/>
    <s v="999999"/>
    <s v="XN102980436JB"/>
    <s v="N"/>
    <s v="Transport"/>
    <s v="N"/>
    <s v="S"/>
    <s v="NT"/>
    <n v="4.266"/>
    <s v="16"/>
    <n v="8.6"/>
  </r>
  <r>
    <x v="4"/>
    <s v="0"/>
    <d v="2026-05-22T00:00:00"/>
    <s v="21320"/>
    <s v="74890"/>
    <s v=""/>
    <s v=""/>
    <s v="LESAGE Alexis"/>
    <s v="Laruche"/>
    <s v="999999"/>
    <s v="XN103025432JB"/>
    <s v="N"/>
    <s v="Transport"/>
    <s v="N"/>
    <s v="S"/>
    <s v="NT"/>
    <n v="0.82"/>
    <s v="16"/>
    <n v="7"/>
  </r>
  <r>
    <x v="4"/>
    <s v="0"/>
    <d v="2026-05-22T00:00:00"/>
    <s v="21320"/>
    <s v="60690"/>
    <s v=""/>
    <s v=""/>
    <s v="Frantschi Fabien"/>
    <s v="Laruche"/>
    <s v="999999"/>
    <s v="XN103056854JB"/>
    <s v="N"/>
    <s v="Transport"/>
    <s v="N"/>
    <s v="S"/>
    <s v="NT"/>
    <n v="0.3"/>
    <s v="16"/>
    <n v="7"/>
  </r>
  <r>
    <x v="4"/>
    <s v="0"/>
    <d v="2026-05-22T00:00:00"/>
    <s v="21320"/>
    <s v="37220"/>
    <s v=""/>
    <s v=""/>
    <s v="Descamps Isabelle"/>
    <s v="Laruche"/>
    <s v="999999"/>
    <s v="XN103057069JB"/>
    <s v="N"/>
    <s v="Transport"/>
    <s v="N"/>
    <s v="S"/>
    <s v="NT"/>
    <n v="0.21"/>
    <s v="16"/>
    <n v="7"/>
  </r>
  <r>
    <x v="4"/>
    <s v="0"/>
    <d v="2026-05-22T00:00:00"/>
    <s v="21320"/>
    <s v="78160"/>
    <s v=""/>
    <s v=""/>
    <s v="Thibeaud Aubin"/>
    <s v="Laruche"/>
    <s v="999999"/>
    <s v="XN103057228JB"/>
    <s v="N"/>
    <s v="Transport"/>
    <s v="N"/>
    <s v="S"/>
    <s v="NT"/>
    <n v="2.65"/>
    <s v="16"/>
    <n v="7.8"/>
  </r>
  <r>
    <x v="4"/>
    <s v="0"/>
    <d v="2026-05-22T00:00:00"/>
    <s v="21320"/>
    <s v="43200"/>
    <s v=""/>
    <s v=""/>
    <s v="Mounier Benjamin"/>
    <s v="Laruche"/>
    <s v="999999"/>
    <s v="XN103091621JB"/>
    <s v="N"/>
    <s v="Transport"/>
    <s v="N"/>
    <s v="S"/>
    <s v="NT"/>
    <n v="0.42"/>
    <s v="16"/>
    <n v="7"/>
  </r>
  <r>
    <x v="4"/>
    <s v="0"/>
    <d v="2026-05-22T00:00:00"/>
    <s v="21320"/>
    <s v="29480"/>
    <s v=""/>
    <s v=""/>
    <s v="Penduff Bernard"/>
    <s v="Laruche"/>
    <s v="999999"/>
    <s v="XN103108211JB"/>
    <s v="N"/>
    <s v="Transport"/>
    <s v="N"/>
    <s v="S"/>
    <s v="NT"/>
    <n v="0.24"/>
    <s v="16"/>
    <n v="7"/>
  </r>
  <r>
    <x v="4"/>
    <s v="0"/>
    <d v="2026-05-22T00:00:00"/>
    <s v="21320"/>
    <s v="33200"/>
    <s v=""/>
    <s v=""/>
    <s v="SEPTIER ANTOINE"/>
    <s v="Laruche"/>
    <s v="999999"/>
    <s v="XN103109367JB"/>
    <s v="N"/>
    <s v="Transport"/>
    <s v="N"/>
    <s v="S"/>
    <s v="NT"/>
    <n v="0.42"/>
    <s v="16"/>
    <n v="7"/>
  </r>
  <r>
    <x v="4"/>
    <s v="0"/>
    <d v="2026-05-22T00:00:00"/>
    <s v="21320"/>
    <s v="14190"/>
    <s v=""/>
    <s v=""/>
    <s v="Besnard Vanessa"/>
    <s v="Laruche"/>
    <s v="999999"/>
    <s v="XN103109849JB"/>
    <s v="N"/>
    <s v="Transport"/>
    <s v="N"/>
    <s v="S"/>
    <s v="NT"/>
    <n v="0.42"/>
    <s v="16"/>
    <n v="7"/>
  </r>
  <r>
    <x v="4"/>
    <s v="0"/>
    <d v="2026-05-22T00:00:00"/>
    <s v="21320"/>
    <s v="95690"/>
    <s v=""/>
    <s v=""/>
    <s v="RYGAS Nathalie"/>
    <s v="Laruche"/>
    <s v="999999"/>
    <s v="XN103110691JB"/>
    <s v="N"/>
    <s v="Transport"/>
    <s v="N"/>
    <s v="S"/>
    <s v="NT"/>
    <n v="1.26"/>
    <s v="16"/>
    <n v="7.4"/>
  </r>
  <r>
    <x v="4"/>
    <s v="0"/>
    <d v="2026-05-25T00:00:00"/>
    <s v="21320"/>
    <s v="30220"/>
    <s v=""/>
    <s v=""/>
    <s v="Bouissiere Julien"/>
    <s v="Laruche"/>
    <s v="999999"/>
    <s v="XN103720962JB"/>
    <s v="N"/>
    <s v="Transport"/>
    <s v="N"/>
    <s v="S"/>
    <s v="NT"/>
    <n v="2.355"/>
    <s v="16"/>
    <n v="7.8"/>
  </r>
  <r>
    <x v="4"/>
    <s v="0"/>
    <d v="2026-05-25T00:00:00"/>
    <s v="21320"/>
    <s v="81600"/>
    <s v=""/>
    <s v=""/>
    <s v="Ngo Ngos Eliane"/>
    <s v="Laruche"/>
    <s v="999999"/>
    <s v="XN103740105JB"/>
    <s v="N"/>
    <s v="Transport"/>
    <s v="N"/>
    <s v="S"/>
    <s v="NT"/>
    <n v="2.5"/>
    <s v="16"/>
    <n v="7.8"/>
  </r>
  <r>
    <x v="4"/>
    <s v="0"/>
    <d v="2026-05-25T00:00:00"/>
    <s v="21320"/>
    <s v="31200"/>
    <s v=""/>
    <s v=""/>
    <s v="Marie charlotte GUERET"/>
    <s v="Laruche"/>
    <s v="999999"/>
    <s v="XN103753373JB"/>
    <s v="N"/>
    <s v="Transport"/>
    <s v="N"/>
    <s v="S"/>
    <s v="NT"/>
    <n v="0.42"/>
    <s v="16"/>
    <n v="7"/>
  </r>
  <r>
    <x v="4"/>
    <s v="0"/>
    <d v="2026-05-25T00:00:00"/>
    <s v="21320"/>
    <s v="04100"/>
    <s v=""/>
    <s v=""/>
    <s v="BARBESANT Remi"/>
    <s v="Laruche"/>
    <s v="999999"/>
    <s v="XN103753886JB"/>
    <s v="N"/>
    <s v="Transport"/>
    <s v="N"/>
    <s v="S"/>
    <s v="NT"/>
    <n v="0.42"/>
    <s v="16"/>
    <n v="7"/>
  </r>
  <r>
    <x v="4"/>
    <s v="0"/>
    <d v="2026-05-25T00:00:00"/>
    <s v="21320"/>
    <s v="11510"/>
    <s v=""/>
    <s v=""/>
    <s v="Tudoret Cynthia"/>
    <s v="Laruche"/>
    <s v="999999"/>
    <s v="XN103755153JB"/>
    <s v="N"/>
    <s v="Transport"/>
    <s v="N"/>
    <s v="S"/>
    <s v="NT"/>
    <n v="1.57"/>
    <s v="16"/>
    <n v="7.4"/>
  </r>
  <r>
    <x v="4"/>
    <s v="0"/>
    <d v="2026-05-25T00:00:00"/>
    <s v="21320"/>
    <s v="69800"/>
    <s v=""/>
    <s v=""/>
    <s v="Thabet Imene"/>
    <s v="Laruche"/>
    <s v="999999"/>
    <s v="XN103755737JB"/>
    <s v="N"/>
    <s v="Transport"/>
    <s v="N"/>
    <s v="S"/>
    <s v="NT"/>
    <n v="0.41"/>
    <s v="16"/>
    <n v="7"/>
  </r>
  <r>
    <x v="4"/>
    <s v="0"/>
    <d v="2026-05-25T00:00:00"/>
    <s v="21320"/>
    <s v="13140"/>
    <s v=""/>
    <s v=""/>
    <s v="El assioui Houria"/>
    <s v="Laruche"/>
    <s v="999999"/>
    <s v="XN103756193JB"/>
    <s v="N"/>
    <s v="Transport"/>
    <s v="N"/>
    <s v="S"/>
    <s v="NT"/>
    <n v="0.41"/>
    <s v="16"/>
    <n v="7"/>
  </r>
  <r>
    <x v="4"/>
    <s v="0"/>
    <d v="2026-05-25T00:00:00"/>
    <s v="21320"/>
    <s v="62180"/>
    <s v=""/>
    <s v=""/>
    <s v="Dingreville Sally"/>
    <s v="Laruche"/>
    <s v="999999"/>
    <s v="XN103756278JB"/>
    <s v="N"/>
    <s v="Transport"/>
    <s v="N"/>
    <s v="S"/>
    <s v="NT"/>
    <n v="1.47"/>
    <s v="16"/>
    <n v="7.4"/>
  </r>
  <r>
    <x v="4"/>
    <s v="0"/>
    <d v="2026-05-25T00:00:00"/>
    <s v="21320"/>
    <s v="56410"/>
    <s v=""/>
    <s v=""/>
    <s v="JAFFRE Madeleine"/>
    <s v="Laruche"/>
    <s v="999999"/>
    <s v="XN103756560JB"/>
    <s v="N"/>
    <s v="Transport"/>
    <s v="N"/>
    <s v="S"/>
    <s v="NT"/>
    <n v="0.31"/>
    <s v="16"/>
    <n v="7"/>
  </r>
  <r>
    <x v="4"/>
    <s v="0"/>
    <d v="2026-05-25T00:00:00"/>
    <s v="21320"/>
    <s v="92250"/>
    <s v=""/>
    <s v=""/>
    <s v="Bonnet Marie-Lise"/>
    <s v="Laruche"/>
    <s v="999999"/>
    <s v="XN103756848JB"/>
    <s v="N"/>
    <s v="Transport"/>
    <s v="N"/>
    <s v="S"/>
    <s v="NT"/>
    <n v="4.638"/>
    <s v="16"/>
    <n v="8.6"/>
  </r>
  <r>
    <x v="4"/>
    <s v="0"/>
    <d v="2026-05-25T00:00:00"/>
    <s v="21320"/>
    <s v="47200"/>
    <s v=""/>
    <s v=""/>
    <s v="CARTIER LUDOVIC"/>
    <s v="Laruche"/>
    <s v="999999"/>
    <s v="XN103756919JB"/>
    <s v="N"/>
    <s v="Transport"/>
    <s v="N"/>
    <s v="S"/>
    <s v="NT"/>
    <n v="0.42"/>
    <s v="16"/>
    <n v="7"/>
  </r>
  <r>
    <x v="4"/>
    <s v="0"/>
    <d v="2026-05-25T00:00:00"/>
    <s v="21320"/>
    <s v="82000"/>
    <s v=""/>
    <s v=""/>
    <s v="Philip Ugo"/>
    <s v="Laruche"/>
    <s v="999999"/>
    <s v="XN103757185JB"/>
    <s v="N"/>
    <s v="Transport"/>
    <s v="N"/>
    <s v="S"/>
    <s v="NT"/>
    <n v="0.31"/>
    <s v="16"/>
    <n v="7"/>
  </r>
  <r>
    <x v="4"/>
    <s v="0"/>
    <d v="2026-05-25T00:00:00"/>
    <s v="21320"/>
    <s v="31200"/>
    <s v=""/>
    <s v=""/>
    <s v="Ducros florence"/>
    <s v="Laruche"/>
    <s v="999999"/>
    <s v="XN103757432JB"/>
    <s v="N"/>
    <s v="Transport"/>
    <s v="N"/>
    <s v="S"/>
    <s v="NT"/>
    <n v="0.42"/>
    <s v="16"/>
    <n v="7"/>
  </r>
  <r>
    <x v="4"/>
    <s v="0"/>
    <d v="2026-05-25T00:00:00"/>
    <s v="21320"/>
    <s v="77320"/>
    <s v=""/>
    <s v=""/>
    <s v="Nival Elodie"/>
    <s v="Laruche"/>
    <s v="999999"/>
    <s v="XN103757772JB"/>
    <s v="N"/>
    <s v="Transport"/>
    <s v="N"/>
    <s v="S"/>
    <s v="NT"/>
    <n v="0.3"/>
    <s v="16"/>
    <n v="7"/>
  </r>
  <r>
    <x v="4"/>
    <s v="0"/>
    <d v="2026-05-25T00:00:00"/>
    <s v="21320"/>
    <s v="70000"/>
    <s v=""/>
    <s v=""/>
    <s v="LE MEUR Manon"/>
    <s v="Laruche"/>
    <s v="999999"/>
    <s v="XN103758092JB"/>
    <s v="N"/>
    <s v="Transport"/>
    <s v="N"/>
    <s v="S"/>
    <s v="NR"/>
    <n v="4.506"/>
    <s v="16"/>
    <n v="8.6"/>
  </r>
  <r>
    <x v="4"/>
    <s v="0"/>
    <d v="2026-05-25T00:00:00"/>
    <s v="21320"/>
    <s v="33160"/>
    <s v=""/>
    <s v=""/>
    <s v="Brette Mathieu"/>
    <s v="Laruche"/>
    <s v="999999"/>
    <s v="XN103758778JB"/>
    <s v="N"/>
    <s v="Transport"/>
    <s v="N"/>
    <s v="S"/>
    <s v="NT"/>
    <n v="0.42"/>
    <s v="16"/>
    <n v="7"/>
  </r>
  <r>
    <x v="4"/>
    <s v="0"/>
    <d v="2026-05-25T00:00:00"/>
    <s v="21320"/>
    <s v="38500"/>
    <s v=""/>
    <s v=""/>
    <s v="RAO Martine"/>
    <s v="Laruche"/>
    <s v="999999"/>
    <s v="XN103759075JB"/>
    <s v="N"/>
    <s v="Transport"/>
    <s v="N"/>
    <s v="S"/>
    <s v="NT"/>
    <n v="0.31"/>
    <s v="16"/>
    <n v="7"/>
  </r>
  <r>
    <x v="4"/>
    <s v="0"/>
    <d v="2026-05-25T00:00:00"/>
    <s v="21320"/>
    <s v="42300"/>
    <s v=""/>
    <s v=""/>
    <s v="Vermorel Sabine"/>
    <s v="Laruche"/>
    <s v="999999"/>
    <s v="XN103759725JB"/>
    <s v="N"/>
    <s v="Transport"/>
    <s v="N"/>
    <s v="S"/>
    <s v="NT"/>
    <n v="0.2"/>
    <s v="16"/>
    <n v="7"/>
  </r>
  <r>
    <x v="4"/>
    <s v="0"/>
    <d v="2026-05-25T00:00:00"/>
    <s v="21320"/>
    <s v="30111"/>
    <s v=""/>
    <s v=""/>
    <s v="Wolf Jade"/>
    <s v="Laruche"/>
    <s v="999999"/>
    <s v="XN103759929JB"/>
    <s v="N"/>
    <s v="Transport"/>
    <s v="N"/>
    <s v="S"/>
    <s v="NT"/>
    <n v="0.63"/>
    <s v="16"/>
    <n v="7"/>
  </r>
  <r>
    <x v="4"/>
    <s v="0"/>
    <d v="2026-05-25T00:00:00"/>
    <s v="21320"/>
    <s v="02870"/>
    <s v=""/>
    <s v=""/>
    <s v="Bubela Celine"/>
    <s v="Laruche"/>
    <s v="999999"/>
    <s v="XN103759950JB"/>
    <s v="N"/>
    <s v="Transport"/>
    <s v="N"/>
    <s v="S"/>
    <s v="NT"/>
    <n v="0.31"/>
    <s v="16"/>
    <n v="7"/>
  </r>
  <r>
    <x v="4"/>
    <s v="0"/>
    <d v="2026-05-25T00:00:00"/>
    <s v="21320"/>
    <s v="38240"/>
    <s v=""/>
    <s v=""/>
    <s v="MOREL Valerie"/>
    <s v="Laruche"/>
    <s v="999999"/>
    <s v="XN103760290JB"/>
    <s v="N"/>
    <s v="Transport"/>
    <s v="N"/>
    <s v="S"/>
    <s v="NT"/>
    <n v="6.273"/>
    <s v="16"/>
    <n v="9.4"/>
  </r>
  <r>
    <x v="4"/>
    <s v="0"/>
    <d v="2026-05-25T00:00:00"/>
    <s v="21320"/>
    <s v="69580"/>
    <s v=""/>
    <s v=""/>
    <s v="Manisse Eliot"/>
    <s v="Laruche"/>
    <s v="999999"/>
    <s v="XN103760462JB"/>
    <s v="N"/>
    <s v="Transport"/>
    <s v="N"/>
    <s v="S"/>
    <s v="NT"/>
    <n v="0.42"/>
    <s v="16"/>
    <n v="7"/>
  </r>
  <r>
    <x v="4"/>
    <s v="0"/>
    <d v="2026-05-25T00:00:00"/>
    <s v="21320"/>
    <s v="56000"/>
    <s v=""/>
    <s v=""/>
    <s v="BESSON GENEVIEVE"/>
    <s v="Laruche"/>
    <s v="999999"/>
    <s v="XN103760480JB"/>
    <s v="N"/>
    <s v="Transport"/>
    <s v="N"/>
    <s v="S"/>
    <s v="NT"/>
    <n v="4.532"/>
    <s v="16"/>
    <n v="8.6"/>
  </r>
  <r>
    <x v="4"/>
    <s v="0"/>
    <d v="2026-05-25T00:00:00"/>
    <s v="21320"/>
    <s v="26130"/>
    <s v=""/>
    <s v=""/>
    <s v="Boutin Ilona"/>
    <s v="Laruche"/>
    <s v="999999"/>
    <s v="XN103761088JB"/>
    <s v="N"/>
    <s v="Transport"/>
    <s v="N"/>
    <s v="S"/>
    <s v="NT"/>
    <n v="1.22"/>
    <s v="16"/>
    <n v="7.4"/>
  </r>
  <r>
    <x v="4"/>
    <s v="0"/>
    <d v="2026-05-25T00:00:00"/>
    <s v="21320"/>
    <s v="84450"/>
    <s v=""/>
    <s v=""/>
    <s v="GARCIA Julia"/>
    <s v="Laruche"/>
    <s v="999999"/>
    <s v="XN103761295JB"/>
    <s v="N"/>
    <s v="Transport"/>
    <s v="N"/>
    <s v="S"/>
    <s v="NT"/>
    <n v="0.77"/>
    <s v="16"/>
    <n v="7"/>
  </r>
  <r>
    <x v="4"/>
    <s v="0"/>
    <d v="2026-05-25T00:00:00"/>
    <s v="21320"/>
    <s v="57155"/>
    <s v=""/>
    <s v=""/>
    <s v="Rohr Stephane"/>
    <s v="Laruche"/>
    <s v="999999"/>
    <s v="XN103761556JB"/>
    <s v="N"/>
    <s v="Transport"/>
    <s v="N"/>
    <s v="S"/>
    <s v="NT"/>
    <n v="4.532"/>
    <s v="16"/>
    <n v="8.6"/>
  </r>
  <r>
    <x v="4"/>
    <s v="0"/>
    <d v="2026-05-25T00:00:00"/>
    <s v="21320"/>
    <s v="91470"/>
    <s v=""/>
    <s v=""/>
    <s v="Marouze Valerie"/>
    <s v="Laruche"/>
    <s v="999999"/>
    <s v="XN103761689JB"/>
    <s v="N"/>
    <s v="Transport"/>
    <s v="N"/>
    <s v="S"/>
    <s v="NT"/>
    <n v="0.41"/>
    <s v="16"/>
    <n v="7"/>
  </r>
  <r>
    <x v="4"/>
    <s v="0"/>
    <d v="2026-05-25T00:00:00"/>
    <s v="21320"/>
    <s v="68200"/>
    <s v=""/>
    <s v=""/>
    <s v="Kaouane Youssef"/>
    <s v="Laruche"/>
    <s v="999999"/>
    <s v="XN103761919JB"/>
    <s v="N"/>
    <s v="Transport"/>
    <s v="N"/>
    <s v="S"/>
    <s v="NT"/>
    <n v="0.41"/>
    <s v="16"/>
    <n v="7"/>
  </r>
  <r>
    <x v="4"/>
    <s v="0"/>
    <d v="2026-05-25T00:00:00"/>
    <s v="21320"/>
    <s v="28220"/>
    <s v=""/>
    <s v=""/>
    <s v="BARTHELEMY Audrey"/>
    <s v="Laruche"/>
    <s v="999999"/>
    <s v="XN103761940JB"/>
    <s v="N"/>
    <s v="Transport"/>
    <s v="N"/>
    <s v="S"/>
    <s v="NT"/>
    <n v="0.63"/>
    <s v="16"/>
    <n v="7"/>
  </r>
  <r>
    <x v="4"/>
    <s v="0"/>
    <d v="2026-05-25T00:00:00"/>
    <s v="21320"/>
    <s v="60220"/>
    <s v=""/>
    <s v=""/>
    <s v="Lepetit Yann"/>
    <s v="Laruche"/>
    <s v="999999"/>
    <s v="XN103762375JB"/>
    <s v="N"/>
    <s v="Transport"/>
    <s v="N"/>
    <s v="S"/>
    <s v="NT"/>
    <n v="0.63"/>
    <s v="16"/>
    <n v="7"/>
  </r>
  <r>
    <x v="4"/>
    <s v="0"/>
    <d v="2026-05-25T00:00:00"/>
    <s v="21320"/>
    <s v="59230"/>
    <s v=""/>
    <s v=""/>
    <s v="Darbon Jessica"/>
    <s v="Laruche"/>
    <s v="999999"/>
    <s v="XN103762551JB"/>
    <s v="N"/>
    <s v="Transport"/>
    <s v="N"/>
    <s v="S"/>
    <s v="NT"/>
    <n v="0.21"/>
    <s v="16"/>
    <n v="7"/>
  </r>
  <r>
    <x v="4"/>
    <s v="0"/>
    <d v="2026-05-25T00:00:00"/>
    <s v="21320"/>
    <s v="50140"/>
    <s v=""/>
    <s v=""/>
    <s v="VERCHER Martine"/>
    <s v="Laruche"/>
    <s v="999999"/>
    <s v="XN103762993JB"/>
    <s v="N"/>
    <s v="Transport"/>
    <s v="N"/>
    <s v="S"/>
    <s v="NT"/>
    <n v="0.73"/>
    <s v="16"/>
    <n v="7"/>
  </r>
  <r>
    <x v="4"/>
    <s v="0"/>
    <d v="2026-05-25T00:00:00"/>
    <s v="21320"/>
    <s v="10600"/>
    <s v=""/>
    <s v=""/>
    <s v="BECARD tiffany"/>
    <s v="Laruche"/>
    <s v="999999"/>
    <s v="XN103763150JB"/>
    <s v="N"/>
    <s v="Transport"/>
    <s v="N"/>
    <s v="S"/>
    <s v="NR"/>
    <n v="0.41"/>
    <s v="16"/>
    <n v="7"/>
  </r>
  <r>
    <x v="4"/>
    <s v="0"/>
    <d v="2026-05-25T00:00:00"/>
    <s v="21320"/>
    <s v="03630"/>
    <s v=""/>
    <s v=""/>
    <s v="Saulnier Sarah"/>
    <s v="Laruche"/>
    <s v="999999"/>
    <s v="XN103763367JB"/>
    <s v="N"/>
    <s v="Transport"/>
    <s v="N"/>
    <s v="S"/>
    <s v="NT"/>
    <n v="0.31"/>
    <s v="16"/>
    <n v="7"/>
  </r>
  <r>
    <x v="4"/>
    <s v="0"/>
    <d v="2026-05-25T00:00:00"/>
    <s v="21320"/>
    <s v="91290"/>
    <s v=""/>
    <s v=""/>
    <s v="Scarpa Julie"/>
    <s v="Laruche"/>
    <s v="999999"/>
    <s v="XN103763781JB"/>
    <s v="N"/>
    <s v="Transport"/>
    <s v="N"/>
    <s v="S"/>
    <s v="NT"/>
    <n v="0.21"/>
    <s v="16"/>
    <n v="7"/>
  </r>
  <r>
    <x v="4"/>
    <s v="0"/>
    <d v="2026-05-25T00:00:00"/>
    <s v="21320"/>
    <s v="87420"/>
    <s v=""/>
    <s v=""/>
    <s v="Patrier Emilie"/>
    <s v="Laruche"/>
    <s v="999999"/>
    <s v="XN103764155JB"/>
    <s v="N"/>
    <s v="Transport"/>
    <s v="N"/>
    <s v="S"/>
    <s v="NT"/>
    <n v="0.21"/>
    <s v="16"/>
    <n v="7"/>
  </r>
  <r>
    <x v="4"/>
    <s v="0"/>
    <d v="2026-05-25T00:00:00"/>
    <s v="21320"/>
    <s v="44210"/>
    <s v=""/>
    <s v=""/>
    <s v="Panici Anne"/>
    <s v="Laruche"/>
    <s v="999999"/>
    <s v="XN103764331JB"/>
    <s v="N"/>
    <s v="Transport"/>
    <s v="N"/>
    <s v="S"/>
    <s v="NT"/>
    <n v="4.532"/>
    <s v="16"/>
    <n v="8.6"/>
  </r>
  <r>
    <x v="4"/>
    <s v="0"/>
    <d v="2026-05-25T00:00:00"/>
    <s v="21320"/>
    <s v="92120"/>
    <s v=""/>
    <s v=""/>
    <s v="breal jean baptiste"/>
    <s v="Laruche"/>
    <s v="999999"/>
    <s v="XN103764464JB"/>
    <s v="N"/>
    <s v="Transport"/>
    <s v="N"/>
    <s v="S"/>
    <s v="NT"/>
    <n v="0.42"/>
    <s v="16"/>
    <n v="7"/>
  </r>
  <r>
    <x v="4"/>
    <s v="0"/>
    <d v="2026-05-25T00:00:00"/>
    <s v="21320"/>
    <s v="34300"/>
    <s v=""/>
    <s v=""/>
    <s v="Bottcher Tiphaine"/>
    <s v="Laruche"/>
    <s v="999999"/>
    <s v="XN103765178JB"/>
    <s v="N"/>
    <s v="Transport"/>
    <s v="N"/>
    <s v="S"/>
    <s v="NT"/>
    <n v="0.63"/>
    <s v="16"/>
    <n v="7"/>
  </r>
  <r>
    <x v="4"/>
    <s v="0"/>
    <d v="2026-05-25T00:00:00"/>
    <s v="21320"/>
    <s v="43250"/>
    <s v=""/>
    <s v=""/>
    <s v="GILOT Francoise"/>
    <s v="Laruche"/>
    <s v="999999"/>
    <s v="XN103766227JB"/>
    <s v="N"/>
    <s v="Transport"/>
    <s v="N"/>
    <s v="S"/>
    <s v="NT"/>
    <n v="0.21"/>
    <s v="16"/>
    <n v="7"/>
  </r>
  <r>
    <x v="4"/>
    <s v="0"/>
    <d v="2026-05-25T00:00:00"/>
    <s v="21320"/>
    <s v="57970"/>
    <s v=""/>
    <s v=""/>
    <s v="BRION Laetitia"/>
    <s v="Laruche"/>
    <s v="999999"/>
    <s v="XN103766425JB"/>
    <s v="N"/>
    <s v="Transport"/>
    <s v="N"/>
    <s v="S"/>
    <s v="NT"/>
    <n v="0.41"/>
    <s v="16"/>
    <n v="7"/>
  </r>
  <r>
    <x v="4"/>
    <s v="0"/>
    <d v="2026-05-25T00:00:00"/>
    <s v="21320"/>
    <s v="85610"/>
    <s v=""/>
    <s v=""/>
    <s v="Chez Dill Ly Lan Vincent Bouhours"/>
    <s v="Laruche"/>
    <s v="999999"/>
    <s v="XN103766615JB"/>
    <s v="N"/>
    <s v="Transport"/>
    <s v="N"/>
    <s v="S"/>
    <s v="NT"/>
    <n v="0.24"/>
    <s v="16"/>
    <n v="7"/>
  </r>
  <r>
    <x v="4"/>
    <s v="0"/>
    <d v="2026-05-25T00:00:00"/>
    <s v="21320"/>
    <s v="85610"/>
    <s v=""/>
    <s v=""/>
    <s v="Chez Dill Ly Lan Vincent Bouhours"/>
    <s v="Laruche"/>
    <s v="999999"/>
    <s v="XN103766615JB"/>
    <s v="N"/>
    <s v="Supplement Retour Expediteur"/>
    <s v="N"/>
    <m/>
    <s v="NT"/>
    <n v="0"/>
    <s v="16"/>
    <n v="9"/>
  </r>
  <r>
    <x v="4"/>
    <s v="0"/>
    <d v="2026-05-25T00:00:00"/>
    <s v="21320"/>
    <s v="53290"/>
    <s v=""/>
    <s v=""/>
    <s v="Caltiau Julie"/>
    <s v="Laruche"/>
    <s v="999999"/>
    <s v="XN103766814JB"/>
    <s v="N"/>
    <s v="Transport"/>
    <s v="N"/>
    <s v="S"/>
    <s v="NT"/>
    <n v="0.52"/>
    <s v="16"/>
    <n v="7"/>
  </r>
  <r>
    <x v="4"/>
    <s v="0"/>
    <d v="2026-05-25T00:00:00"/>
    <s v="21320"/>
    <s v="74310"/>
    <s v=""/>
    <s v=""/>
    <s v="Burnet Alizee"/>
    <s v="Laruche"/>
    <s v="999999"/>
    <s v="XN103766880JB"/>
    <s v="N"/>
    <s v="Transport"/>
    <s v="N"/>
    <s v="S"/>
    <s v="NT"/>
    <n v="0.2"/>
    <s v="16"/>
    <n v="7"/>
  </r>
  <r>
    <x v="4"/>
    <s v="0"/>
    <d v="2026-05-25T00:00:00"/>
    <s v="21320"/>
    <s v="74310"/>
    <s v=""/>
    <s v=""/>
    <s v="Burnet Alizee"/>
    <s v="Laruche"/>
    <s v="999999"/>
    <s v="XN103766880JB"/>
    <s v="N"/>
    <s v="Zones Difficiles d'accès"/>
    <s v="N"/>
    <m/>
    <s v="NT"/>
    <n v="0"/>
    <s v="16"/>
    <n v="5"/>
  </r>
  <r>
    <x v="4"/>
    <s v="0"/>
    <d v="2026-05-25T00:00:00"/>
    <s v="21320"/>
    <s v="39400"/>
    <s v=""/>
    <s v=""/>
    <s v="Jeanneret Valerie"/>
    <s v="Laruche"/>
    <s v="999999"/>
    <s v="XN103766893JB"/>
    <s v="N"/>
    <s v="Transport"/>
    <s v="N"/>
    <s v="S"/>
    <s v="NR"/>
    <n v="0.28"/>
    <s v="16"/>
    <n v="7"/>
  </r>
  <r>
    <x v="4"/>
    <s v="0"/>
    <d v="2026-05-25T00:00:00"/>
    <s v="21320"/>
    <s v="39400"/>
    <s v=""/>
    <s v=""/>
    <s v="Jeanneret Valerie"/>
    <s v="Laruche"/>
    <s v="999999"/>
    <s v="XN103766893JB"/>
    <s v="N"/>
    <s v="Zones Difficiles d'accès"/>
    <s v="N"/>
    <m/>
    <s v="NR"/>
    <n v="0"/>
    <s v="16"/>
    <n v="5"/>
  </r>
  <r>
    <x v="4"/>
    <s v="0"/>
    <d v="2026-05-25T00:00:00"/>
    <s v="21320"/>
    <s v="44210"/>
    <s v=""/>
    <s v=""/>
    <s v="Panici Anne"/>
    <s v="Laruche"/>
    <s v="999999"/>
    <s v="XN103767015JB"/>
    <s v="N"/>
    <s v="Transport"/>
    <s v="N"/>
    <s v="S"/>
    <s v="NT"/>
    <n v="0.18"/>
    <s v="16"/>
    <n v="7"/>
  </r>
  <r>
    <x v="4"/>
    <s v="0"/>
    <d v="2026-05-25T00:00:00"/>
    <s v="21320"/>
    <s v="35170"/>
    <s v=""/>
    <s v=""/>
    <s v="Aguasca Quentin"/>
    <s v="Laruche"/>
    <s v="999999"/>
    <s v="XN103767284JB"/>
    <s v="N"/>
    <s v="Transport"/>
    <s v="N"/>
    <s v="S"/>
    <s v="NT"/>
    <n v="0.63"/>
    <s v="16"/>
    <n v="7"/>
  </r>
  <r>
    <x v="4"/>
    <s v="0"/>
    <d v="2026-05-25T00:00:00"/>
    <s v="21320"/>
    <s v="67100"/>
    <s v=""/>
    <s v=""/>
    <s v="MUTSCHLER Lucie"/>
    <s v="Laruche"/>
    <s v="999999"/>
    <s v="XN103767443JB"/>
    <s v="N"/>
    <s v="Transport"/>
    <s v="N"/>
    <s v="S"/>
    <s v="NT"/>
    <n v="0.02"/>
    <s v="16"/>
    <n v="7"/>
  </r>
  <r>
    <x v="4"/>
    <s v="0"/>
    <d v="2026-05-25T00:00:00"/>
    <s v="21320"/>
    <s v="78670"/>
    <s v=""/>
    <s v=""/>
    <s v="Duclos Normand Maria-Cristina"/>
    <s v="Laruche"/>
    <s v="999999"/>
    <s v="XN103767491JB"/>
    <s v="N"/>
    <s v="Transport"/>
    <s v="N"/>
    <s v="S"/>
    <s v="NT"/>
    <n v="0.19"/>
    <s v="16"/>
    <n v="7"/>
  </r>
  <r>
    <x v="4"/>
    <s v="0"/>
    <d v="2026-05-25T00:00:00"/>
    <s v="21320"/>
    <s v="49080"/>
    <s v=""/>
    <s v=""/>
    <s v="Thevenod Lucas"/>
    <s v="Laruche"/>
    <s v="999999"/>
    <s v="XN103767505JB"/>
    <s v="N"/>
    <s v="Transport"/>
    <s v="N"/>
    <s v="S"/>
    <s v="NT"/>
    <n v="0.41"/>
    <s v="16"/>
    <n v="7"/>
  </r>
  <r>
    <x v="4"/>
    <s v="0"/>
    <d v="2026-05-25T00:00:00"/>
    <s v="21320"/>
    <s v="29810"/>
    <s v=""/>
    <s v=""/>
    <s v="Gourmelon Marine"/>
    <s v="Laruche"/>
    <s v="999999"/>
    <s v="XN103767908JB"/>
    <s v="N"/>
    <s v="Transport"/>
    <s v="N"/>
    <s v="S"/>
    <s v="NT"/>
    <n v="0.41"/>
    <s v="16"/>
    <n v="7"/>
  </r>
  <r>
    <x v="4"/>
    <s v="0"/>
    <d v="2026-05-25T00:00:00"/>
    <s v="21320"/>
    <s v="56260"/>
    <s v=""/>
    <s v=""/>
    <s v="Lefebvre Tiphaine"/>
    <s v="Laruche"/>
    <s v="999999"/>
    <s v="XN103768568JB"/>
    <s v="N"/>
    <s v="Transport"/>
    <s v="N"/>
    <s v="S"/>
    <s v="NT"/>
    <n v="0.3"/>
    <s v="16"/>
    <n v="7"/>
  </r>
  <r>
    <x v="4"/>
    <s v="0"/>
    <d v="2026-05-25T00:00:00"/>
    <s v="21320"/>
    <s v="74160"/>
    <s v=""/>
    <s v=""/>
    <s v="Dall'arche Julien"/>
    <s v="Laruche"/>
    <s v="999999"/>
    <s v="XN103768599JB"/>
    <s v="N"/>
    <s v="Transport"/>
    <s v="N"/>
    <s v="S"/>
    <s v="NT"/>
    <n v="0.63"/>
    <s v="16"/>
    <n v="7"/>
  </r>
  <r>
    <x v="4"/>
    <s v="0"/>
    <d v="2026-05-25T00:00:00"/>
    <s v="21320"/>
    <s v="81400"/>
    <s v=""/>
    <s v=""/>
    <s v="De taeye Fanny"/>
    <s v="Laruche"/>
    <s v="999999"/>
    <s v="XN103769135JB"/>
    <s v="N"/>
    <s v="Transport"/>
    <s v="N"/>
    <s v="S"/>
    <s v="NT"/>
    <n v="0.41"/>
    <s v="16"/>
    <n v="7"/>
  </r>
  <r>
    <x v="4"/>
    <s v="0"/>
    <d v="2026-05-25T00:00:00"/>
    <s v="21320"/>
    <s v="13090"/>
    <s v=""/>
    <s v=""/>
    <s v="Fernandez Daphne"/>
    <s v="Laruche"/>
    <s v="999999"/>
    <s v="XN103769206JB"/>
    <s v="N"/>
    <s v="Transport"/>
    <s v="N"/>
    <s v="S"/>
    <s v="NT"/>
    <n v="1.75"/>
    <s v="16"/>
    <n v="7.4"/>
  </r>
  <r>
    <x v="4"/>
    <s v="0"/>
    <d v="2026-05-25T00:00:00"/>
    <s v="21320"/>
    <s v="25600"/>
    <s v=""/>
    <s v=""/>
    <s v="Gouvenot Julie"/>
    <s v="Laruche"/>
    <s v="999999"/>
    <s v="XN103769373JB"/>
    <s v="N"/>
    <s v="Transport"/>
    <s v="N"/>
    <s v="S"/>
    <s v="NT"/>
    <n v="0.41"/>
    <s v="16"/>
    <n v="7"/>
  </r>
  <r>
    <x v="4"/>
    <s v="0"/>
    <d v="2026-05-25T00:00:00"/>
    <s v="21320"/>
    <s v="75016"/>
    <s v=""/>
    <s v=""/>
    <s v="Ballu Dorothee"/>
    <s v="Laruche"/>
    <s v="999999"/>
    <s v="XN103769400JB"/>
    <s v="N"/>
    <s v="Transport"/>
    <s v="N"/>
    <s v="S"/>
    <s v="NT"/>
    <n v="0.86"/>
    <s v="16"/>
    <n v="7"/>
  </r>
  <r>
    <x v="4"/>
    <s v="0"/>
    <d v="2026-05-25T00:00:00"/>
    <s v="21320"/>
    <s v="65290"/>
    <s v=""/>
    <s v=""/>
    <s v="Alves Thibault"/>
    <s v="Laruche"/>
    <s v="999999"/>
    <s v="XN103769965JB"/>
    <s v="N"/>
    <s v="Transport"/>
    <s v="N"/>
    <s v="S"/>
    <s v="NT"/>
    <n v="0.04"/>
    <s v="16"/>
    <n v="7"/>
  </r>
  <r>
    <x v="4"/>
    <s v="0"/>
    <d v="2026-05-25T00:00:00"/>
    <s v="21320"/>
    <s v="69002"/>
    <s v=""/>
    <s v=""/>
    <s v="PICARD Aurelie"/>
    <s v="Laruche"/>
    <s v="999999"/>
    <s v="XN103771536JB"/>
    <s v="N"/>
    <s v="Transport"/>
    <s v="N"/>
    <s v="S"/>
    <s v="NT"/>
    <n v="0.42"/>
    <s v="16"/>
    <n v="7"/>
  </r>
  <r>
    <x v="4"/>
    <s v="0"/>
    <d v="2026-05-25T00:00:00"/>
    <s v="21320"/>
    <s v="84350"/>
    <s v=""/>
    <s v=""/>
    <s v="Abate Jonathan"/>
    <s v="Laruche"/>
    <s v="999999"/>
    <s v="XN103771575JB"/>
    <s v="N"/>
    <s v="Transport"/>
    <s v="N"/>
    <s v="S"/>
    <s v="NT"/>
    <n v="0.63"/>
    <s v="16"/>
    <n v="7"/>
  </r>
  <r>
    <x v="4"/>
    <s v="0"/>
    <d v="2026-05-25T00:00:00"/>
    <s v="21320"/>
    <s v="83370"/>
    <s v=""/>
    <s v=""/>
    <s v="LEBOUGRE myriam"/>
    <s v="Laruche"/>
    <s v="999999"/>
    <s v="XN103771831JB"/>
    <s v="N"/>
    <s v="Transport"/>
    <s v="N"/>
    <s v="S"/>
    <s v="NT"/>
    <n v="0.63"/>
    <s v="16"/>
    <n v="7"/>
  </r>
  <r>
    <x v="4"/>
    <s v="0"/>
    <d v="2026-05-25T00:00:00"/>
    <s v="21320"/>
    <s v="75018"/>
    <s v=""/>
    <s v=""/>
    <s v="Colpin Morel Laetitia"/>
    <s v="Laruche"/>
    <s v="999999"/>
    <s v="XN103771862JB"/>
    <s v="N"/>
    <s v="Transport"/>
    <s v="N"/>
    <s v="S"/>
    <s v="NT"/>
    <n v="1.33"/>
    <s v="16"/>
    <n v="7.4"/>
  </r>
  <r>
    <x v="4"/>
    <s v="0"/>
    <d v="2026-05-25T00:00:00"/>
    <s v="21320"/>
    <s v="67310"/>
    <s v=""/>
    <s v=""/>
    <s v="SACCHETTI Vincent"/>
    <s v="Laruche"/>
    <s v="999999"/>
    <s v="XN103772134JB"/>
    <s v="N"/>
    <s v="Transport"/>
    <s v="N"/>
    <s v="S"/>
    <s v="NT"/>
    <n v="4.032"/>
    <s v="16"/>
    <n v="8.6"/>
  </r>
  <r>
    <x v="4"/>
    <s v="0"/>
    <d v="2026-05-25T00:00:00"/>
    <s v="21320"/>
    <s v="77930"/>
    <s v=""/>
    <s v=""/>
    <s v="Crapet Marion"/>
    <s v="Laruche"/>
    <s v="999999"/>
    <s v="XN103772369JB"/>
    <s v="N"/>
    <s v="Transport"/>
    <s v="N"/>
    <s v="S"/>
    <s v="NT"/>
    <n v="0.63"/>
    <s v="16"/>
    <n v="7"/>
  </r>
  <r>
    <x v="4"/>
    <s v="0"/>
    <d v="2026-05-25T00:00:00"/>
    <s v="21320"/>
    <s v="53120"/>
    <s v=""/>
    <s v=""/>
    <s v="Gaultier Frederic"/>
    <s v="Laruche"/>
    <s v="999999"/>
    <s v="XN103772899JB"/>
    <s v="N"/>
    <s v="Transport"/>
    <s v="N"/>
    <s v="S"/>
    <s v="NT"/>
    <n v="0.42"/>
    <s v="16"/>
    <n v="7"/>
  </r>
  <r>
    <x v="4"/>
    <s v="0"/>
    <d v="2026-05-25T00:00:00"/>
    <s v="21320"/>
    <s v="29180"/>
    <s v=""/>
    <s v=""/>
    <s v="Bevan Lucie"/>
    <s v="Laruche"/>
    <s v="999999"/>
    <s v="XN103772925JB"/>
    <s v="N"/>
    <s v="Transport"/>
    <s v="N"/>
    <s v="S"/>
    <s v="NT"/>
    <n v="0.84"/>
    <s v="16"/>
    <n v="7"/>
  </r>
  <r>
    <x v="4"/>
    <s v="0"/>
    <d v="2026-05-25T00:00:00"/>
    <s v="21320"/>
    <s v="56510"/>
    <s v=""/>
    <s v=""/>
    <s v="DEPIN Maryline"/>
    <s v="Laruche"/>
    <s v="999999"/>
    <s v="XN103776343JB"/>
    <s v="N"/>
    <s v="Transport"/>
    <s v="N"/>
    <s v="S"/>
    <s v="NT"/>
    <n v="0.52"/>
    <s v="16"/>
    <n v="7"/>
  </r>
  <r>
    <x v="4"/>
    <s v="0"/>
    <d v="2026-05-25T00:00:00"/>
    <s v="21320"/>
    <s v="92130"/>
    <s v=""/>
    <s v=""/>
    <s v="Wehl Tamara"/>
    <s v="Laruche"/>
    <s v="999999"/>
    <s v="XN103786748JB"/>
    <s v="N"/>
    <s v="Transport"/>
    <s v="N"/>
    <s v="S"/>
    <s v="NT"/>
    <n v="0.42"/>
    <s v="16"/>
    <n v="7"/>
  </r>
  <r>
    <x v="4"/>
    <s v="0"/>
    <d v="2026-05-25T00:00:00"/>
    <s v="21320"/>
    <s v="95270"/>
    <s v=""/>
    <s v=""/>
    <s v="Peyne Baptiste"/>
    <s v="Laruche"/>
    <s v="999999"/>
    <s v="XN103919210JB"/>
    <s v="N"/>
    <s v="Transport"/>
    <s v="N"/>
    <s v="S"/>
    <s v="NT"/>
    <n v="0.13"/>
    <s v="16"/>
    <n v="7"/>
  </r>
  <r>
    <x v="4"/>
    <s v="0"/>
    <d v="2026-05-26T00:00:00"/>
    <s v="21320"/>
    <s v="78110"/>
    <s v=""/>
    <s v=""/>
    <s v="MAETZ GERARD"/>
    <s v="Laruche"/>
    <s v="999999"/>
    <s v="XN104299000JB"/>
    <s v="N"/>
    <s v="Transport"/>
    <s v="N"/>
    <s v="S"/>
    <s v="NT"/>
    <n v="0.09"/>
    <s v="16"/>
    <n v="7"/>
  </r>
  <r>
    <x v="4"/>
    <s v="0"/>
    <d v="2026-05-26T00:00:00"/>
    <s v="21320"/>
    <s v="13090"/>
    <s v=""/>
    <s v=""/>
    <s v="Garrison Aurelie"/>
    <s v="Laruche"/>
    <s v="999999"/>
    <s v="XN104301065JB"/>
    <s v="N"/>
    <s v="Transport"/>
    <s v="N"/>
    <s v="S"/>
    <s v="NT"/>
    <n v="4.532"/>
    <s v="16"/>
    <n v="8.6"/>
  </r>
  <r>
    <x v="4"/>
    <s v="0"/>
    <d v="2026-05-26T00:00:00"/>
    <s v="21320"/>
    <s v="56190"/>
    <s v=""/>
    <s v=""/>
    <s v="Quemeneur Nadine"/>
    <s v="Laruche"/>
    <s v="999999"/>
    <s v="XN104301613JB"/>
    <s v="N"/>
    <s v="Transport"/>
    <s v="N"/>
    <s v="S"/>
    <s v="NT"/>
    <n v="0.29"/>
    <s v="16"/>
    <n v="7"/>
  </r>
  <r>
    <x v="4"/>
    <s v="0"/>
    <d v="2026-05-26T00:00:00"/>
    <s v="21320"/>
    <s v="75015"/>
    <s v=""/>
    <s v=""/>
    <s v="Perarnau Marie"/>
    <s v="Laruche"/>
    <s v="999999"/>
    <s v="XN104304570JB"/>
    <s v="N"/>
    <s v="Transport"/>
    <s v="N"/>
    <s v="S"/>
    <s v="NT"/>
    <n v="4.678"/>
    <s v="16"/>
    <n v="8.6"/>
  </r>
  <r>
    <x v="4"/>
    <s v="0"/>
    <d v="2026-05-26T00:00:00"/>
    <s v="21320"/>
    <s v="36320"/>
    <s v=""/>
    <s v=""/>
    <s v="Warre Leigh"/>
    <s v="Laruche"/>
    <s v="999999"/>
    <s v="XN104317587JB"/>
    <s v="N"/>
    <s v="Transport"/>
    <s v="N"/>
    <s v="S"/>
    <s v="NT"/>
    <n v="0.4"/>
    <s v="16"/>
    <n v="7"/>
  </r>
  <r>
    <x v="4"/>
    <s v="0"/>
    <d v="2026-05-26T00:00:00"/>
    <s v="21320"/>
    <s v="59247"/>
    <s v=""/>
    <s v=""/>
    <s v="longuepee domonique"/>
    <s v="Laruche"/>
    <s v="999999"/>
    <s v="XN104320657JB"/>
    <s v="N"/>
    <s v="Transport"/>
    <s v="N"/>
    <s v="S"/>
    <s v="NT"/>
    <n v="5.069"/>
    <s v="16"/>
    <n v="9"/>
  </r>
  <r>
    <x v="4"/>
    <s v="0"/>
    <d v="2026-05-26T00:00:00"/>
    <s v="21320"/>
    <s v="92110"/>
    <s v=""/>
    <s v=""/>
    <s v="axdis armel axdis armel"/>
    <s v="Laruche"/>
    <s v="999999"/>
    <s v="XN104525390JB"/>
    <s v="N"/>
    <s v="Transport"/>
    <s v="N"/>
    <s v="S"/>
    <s v="NT"/>
    <n v="0.01"/>
    <s v="16"/>
    <n v="7"/>
  </r>
  <r>
    <x v="4"/>
    <s v="0"/>
    <d v="2026-05-26T00:00:00"/>
    <s v="21320"/>
    <s v="60150"/>
    <s v=""/>
    <s v=""/>
    <s v="Vanpevenage Pascale"/>
    <s v="Laruche"/>
    <s v="999999"/>
    <s v="XN104550505JB"/>
    <s v="N"/>
    <s v="Transport"/>
    <s v="N"/>
    <s v="S"/>
    <s v="NT"/>
    <n v="4.678"/>
    <s v="16"/>
    <n v="8.6"/>
  </r>
  <r>
    <x v="4"/>
    <s v="0"/>
    <d v="2026-05-26T00:00:00"/>
    <s v="21320"/>
    <s v="13011"/>
    <s v=""/>
    <s v=""/>
    <s v="BRANCALEONIAlic"/>
    <s v="DEFECTUEUX"/>
    <s v="999999"/>
    <s v="XN104633111JB"/>
    <s v="N"/>
    <s v="Transport"/>
    <s v="N"/>
    <s v="S"/>
    <s v="NT"/>
    <n v="4.477"/>
    <s v="16"/>
    <n v="8.6"/>
  </r>
  <r>
    <x v="5"/>
    <s v="2"/>
    <d v="2026-05-26T00:00:00"/>
    <s v="21320"/>
    <s v="13014"/>
    <s v=""/>
    <s v=""/>
    <s v="MAXENCEJean Mar"/>
    <s v="3573-B2B"/>
    <s v="999999"/>
    <s v="XN104661903JB"/>
    <s v="N"/>
    <s v="Transport"/>
    <s v="N"/>
    <s v="S"/>
    <s v="NT"/>
    <n v="9"/>
    <s v="16"/>
    <n v="10.2"/>
  </r>
  <r>
    <x v="4"/>
    <s v="0"/>
    <d v="2026-05-26T00:00:00"/>
    <s v="21320"/>
    <s v="69500"/>
    <s v=""/>
    <s v=""/>
    <s v="breniaux veronique"/>
    <s v="Laruche"/>
    <s v="999999"/>
    <s v="XN104749738JB"/>
    <s v="N"/>
    <s v="Transport"/>
    <s v="N"/>
    <s v="S"/>
    <s v="NT"/>
    <n v="4.787"/>
    <s v="16"/>
    <n v="8.6"/>
  </r>
  <r>
    <x v="4"/>
    <s v="0"/>
    <d v="2026-05-26T00:00:00"/>
    <s v="21320"/>
    <s v="14600"/>
    <s v=""/>
    <s v=""/>
    <s v="ESTABLIE Annie"/>
    <s v="Laruche"/>
    <s v="999999"/>
    <s v="XN104758315JB"/>
    <s v="N"/>
    <s v="Transport"/>
    <s v="N"/>
    <s v="S"/>
    <s v="NT"/>
    <n v="1.16"/>
    <s v="16"/>
    <n v="7.4"/>
  </r>
  <r>
    <x v="4"/>
    <s v="0"/>
    <d v="2026-05-26T00:00:00"/>
    <s v="21320"/>
    <s v="92120"/>
    <s v=""/>
    <s v=""/>
    <s v="Guessel Emma"/>
    <s v="Laruche"/>
    <s v="999999"/>
    <s v="XN104923476JB"/>
    <s v="N"/>
    <s v="Transport"/>
    <s v="N"/>
    <s v="S"/>
    <s v="NT"/>
    <n v="4.638"/>
    <s v="16"/>
    <n v="8.6"/>
  </r>
  <r>
    <x v="4"/>
    <s v="0"/>
    <d v="2026-05-26T00:00:00"/>
    <s v="21320"/>
    <s v="09310"/>
    <s v=""/>
    <s v=""/>
    <s v="Derache Catherine"/>
    <s v="Laruche"/>
    <s v="999999"/>
    <s v="XN104927994JB"/>
    <s v="N"/>
    <s v="Transport"/>
    <s v="N"/>
    <s v="S"/>
    <s v="NT"/>
    <n v="4.787"/>
    <s v="16"/>
    <n v="8.6"/>
  </r>
  <r>
    <x v="4"/>
    <s v="0"/>
    <d v="2026-05-26T00:00:00"/>
    <s v="21320"/>
    <s v="09310"/>
    <s v=""/>
    <s v=""/>
    <s v="Derache Catherine"/>
    <s v="Laruche"/>
    <s v="999999"/>
    <s v="XN104927994JB"/>
    <s v="N"/>
    <s v="Zones Difficiles d'accès"/>
    <s v="N"/>
    <m/>
    <s v="NT"/>
    <n v="0"/>
    <s v="16"/>
    <n v="5"/>
  </r>
  <r>
    <x v="4"/>
    <s v="0"/>
    <d v="2026-05-27T00:00:00"/>
    <s v="21320"/>
    <s v="43000"/>
    <s v=""/>
    <s v=""/>
    <s v="Verdier Pauline"/>
    <s v="Laruche"/>
    <s v="999999"/>
    <s v="XN105360309JB"/>
    <s v="N"/>
    <s v="Transport"/>
    <s v="N"/>
    <s v="S"/>
    <s v="NT"/>
    <n v="1.56"/>
    <s v="16"/>
    <n v="7.4"/>
  </r>
  <r>
    <x v="4"/>
    <s v="0"/>
    <d v="2026-05-27T00:00:00"/>
    <s v="21320"/>
    <s v="81400"/>
    <s v=""/>
    <s v=""/>
    <s v="BONNET patricia"/>
    <s v="Laruche"/>
    <s v="999999"/>
    <s v="XN105366845JB"/>
    <s v="N"/>
    <s v="Transport"/>
    <s v="N"/>
    <s v="S"/>
    <s v="NT"/>
    <n v="0.27"/>
    <s v="16"/>
    <n v="7"/>
  </r>
  <r>
    <x v="4"/>
    <s v="0"/>
    <d v="2026-05-27T00:00:00"/>
    <s v="21320"/>
    <s v="94700"/>
    <s v=""/>
    <s v=""/>
    <s v="Laval Romain"/>
    <s v="Laruche"/>
    <s v="999999"/>
    <s v="XN105367165JB"/>
    <s v="N"/>
    <s v="Transport"/>
    <s v="N"/>
    <s v="S"/>
    <s v="NT"/>
    <n v="2.429"/>
    <s v="16"/>
    <n v="7.8"/>
  </r>
  <r>
    <x v="4"/>
    <s v="0"/>
    <d v="2026-05-27T00:00:00"/>
    <s v="21320"/>
    <s v="94700"/>
    <s v=""/>
    <s v=""/>
    <s v="Laval Romain"/>
    <s v="Laruche"/>
    <s v="999999"/>
    <s v="XN105367165JB"/>
    <s v="N"/>
    <s v="Supplement Etiquette Non Conforme"/>
    <s v="N"/>
    <m/>
    <s v="NT"/>
    <n v="0"/>
    <s v="16"/>
    <n v="2"/>
  </r>
  <r>
    <x v="4"/>
    <s v="0"/>
    <d v="2026-05-27T00:00:00"/>
    <s v="21320"/>
    <s v="08310"/>
    <s v=""/>
    <s v=""/>
    <s v="Vade Leo"/>
    <s v="Laruche"/>
    <s v="999999"/>
    <s v="XN105368846JB"/>
    <s v="N"/>
    <s v="Transport"/>
    <s v="N"/>
    <s v="S"/>
    <s v="NT"/>
    <n v="0.15"/>
    <s v="16"/>
    <n v="7"/>
  </r>
  <r>
    <x v="4"/>
    <s v="0"/>
    <d v="2026-05-27T00:00:00"/>
    <s v="21320"/>
    <s v="50180"/>
    <s v=""/>
    <s v=""/>
    <s v="Pask Sally"/>
    <s v="Laruche"/>
    <s v="999999"/>
    <s v="XN105376595JB"/>
    <s v="N"/>
    <s v="Transport"/>
    <s v="N"/>
    <s v="S"/>
    <s v="NT"/>
    <n v="4.532"/>
    <s v="16"/>
    <n v="8.6"/>
  </r>
  <r>
    <x v="4"/>
    <s v="0"/>
    <d v="2026-05-27T00:00:00"/>
    <s v="21320"/>
    <s v="11100"/>
    <s v=""/>
    <s v=""/>
    <s v="dominati sandra"/>
    <s v="Laruche"/>
    <s v="999999"/>
    <s v="XN105613382JB"/>
    <s v="N"/>
    <s v="Transport"/>
    <s v="N"/>
    <s v="S"/>
    <s v="NT"/>
    <n v="4.506"/>
    <s v="16"/>
    <n v="8.6"/>
  </r>
  <r>
    <x v="4"/>
    <s v="0"/>
    <d v="2026-05-27T00:00:00"/>
    <s v="21320"/>
    <s v="61550"/>
    <s v=""/>
    <s v=""/>
    <s v="le baillif francoise"/>
    <s v="Laruche"/>
    <s v="999999"/>
    <s v="XN105680121JB"/>
    <s v="N"/>
    <s v="Transport"/>
    <s v="N"/>
    <s v="S"/>
    <s v="NT"/>
    <n v="0.979"/>
    <s v="16"/>
    <n v="7"/>
  </r>
  <r>
    <x v="4"/>
    <s v="0"/>
    <d v="2026-05-27T00:00:00"/>
    <s v="21320"/>
    <s v="56890"/>
    <s v=""/>
    <s v=""/>
    <s v="Le Marec Laurence"/>
    <s v="Laruche"/>
    <s v="999999"/>
    <s v="XN105720982JB"/>
    <s v="N"/>
    <s v="Transport"/>
    <s v="N"/>
    <s v="S"/>
    <s v="NT"/>
    <n v="3.393"/>
    <s v="16"/>
    <n v="8.199999999999999"/>
  </r>
  <r>
    <x v="4"/>
    <s v="0"/>
    <d v="2026-05-27T00:00:00"/>
    <s v="21320"/>
    <s v="91820"/>
    <s v=""/>
    <s v=""/>
    <s v="JACQUOT FABIENNE"/>
    <s v="Laruche"/>
    <s v="999999"/>
    <s v="XN105735032JB"/>
    <s v="N"/>
    <s v="Transport"/>
    <s v="N"/>
    <s v="S"/>
    <s v="NT"/>
    <n v="26.438"/>
    <s v="16"/>
    <n v="17.4"/>
  </r>
  <r>
    <x v="4"/>
    <s v="0"/>
    <d v="2026-05-27T00:00:00"/>
    <s v="21320"/>
    <s v="91300"/>
    <s v=""/>
    <s v=""/>
    <s v="Areny Mathilde"/>
    <s v="Laruche"/>
    <s v="999999"/>
    <s v="XN105749907JB"/>
    <s v="N"/>
    <s v="Transport"/>
    <s v="N"/>
    <s v="S"/>
    <s v="NT"/>
    <n v="1.392"/>
    <s v="16"/>
    <n v="7.4"/>
  </r>
  <r>
    <x v="4"/>
    <s v="0"/>
    <d v="2026-05-28T00:00:00"/>
    <s v="21320"/>
    <s v="06330"/>
    <s v=""/>
    <s v=""/>
    <s v="Theux Galina"/>
    <s v="Laruche"/>
    <s v="999999"/>
    <s v="XN106153798JB"/>
    <s v="N"/>
    <s v="Transport"/>
    <s v="N"/>
    <s v="S"/>
    <s v="NT"/>
    <n v="0.29"/>
    <s v="16"/>
    <n v="7"/>
  </r>
  <r>
    <x v="4"/>
    <s v="0"/>
    <d v="2026-05-28T00:00:00"/>
    <s v="21320"/>
    <s v="52360"/>
    <s v=""/>
    <s v=""/>
    <s v="CHEMIN Regis"/>
    <s v="Laruche"/>
    <s v="999999"/>
    <s v="XN106156661JB"/>
    <s v="N"/>
    <s v="Transport"/>
    <s v="N"/>
    <s v="S"/>
    <s v="NR"/>
    <n v="0.4"/>
    <s v="16"/>
    <n v="7"/>
  </r>
  <r>
    <x v="4"/>
    <s v="0"/>
    <d v="2026-05-28T00:00:00"/>
    <s v="21320"/>
    <s v="91450"/>
    <s v=""/>
    <s v=""/>
    <s v="Lemee Matthieu"/>
    <s v="Laruche"/>
    <s v="999999"/>
    <s v="XN106161410JB"/>
    <s v="N"/>
    <s v="Transport"/>
    <s v="N"/>
    <s v="S"/>
    <s v="NT"/>
    <n v="2.65"/>
    <s v="16"/>
    <n v="7.8"/>
  </r>
  <r>
    <x v="4"/>
    <s v="0"/>
    <d v="2026-05-28T00:00:00"/>
    <s v="21320"/>
    <s v="78480"/>
    <s v=""/>
    <s v=""/>
    <s v="Chez Mme GUILLOU Rene TILLIET"/>
    <s v="Laruche"/>
    <s v="999999"/>
    <s v="XN106167341JB"/>
    <s v="N"/>
    <s v="Transport"/>
    <s v="N"/>
    <s v="S"/>
    <s v="NT"/>
    <n v="0.07000000000000001"/>
    <s v="16"/>
    <n v="7"/>
  </r>
  <r>
    <x v="4"/>
    <s v="0"/>
    <d v="2026-05-28T00:00:00"/>
    <s v="21320"/>
    <s v="28110"/>
    <s v=""/>
    <s v=""/>
    <s v="Enifer Rajaa"/>
    <s v="Laruche"/>
    <s v="999999"/>
    <s v="XN106170734JB"/>
    <s v="N"/>
    <s v="Transport"/>
    <s v="N"/>
    <s v="S"/>
    <s v="NT"/>
    <n v="1.638"/>
    <s v="16"/>
    <n v="7.4"/>
  </r>
  <r>
    <x v="4"/>
    <s v="0"/>
    <d v="2026-05-28T00:00:00"/>
    <s v="21320"/>
    <s v="67730"/>
    <s v=""/>
    <s v=""/>
    <s v="Philippon Daniel"/>
    <s v="Laruche"/>
    <s v="999999"/>
    <s v="XN106181017JB"/>
    <s v="N"/>
    <s v="Transport"/>
    <s v="N"/>
    <s v="S"/>
    <s v="NT"/>
    <n v="0.13"/>
    <s v="16"/>
    <n v="7"/>
  </r>
  <r>
    <x v="4"/>
    <s v="0"/>
    <d v="2026-05-28T00:00:00"/>
    <s v="21320"/>
    <s v="45640"/>
    <s v=""/>
    <s v=""/>
    <s v="Douchet Liliane"/>
    <s v="Laruche"/>
    <s v="999999"/>
    <s v="XN106182057JB"/>
    <s v="N"/>
    <s v="Transport"/>
    <s v="N"/>
    <s v="S"/>
    <s v="NT"/>
    <n v="0.2"/>
    <s v="16"/>
    <n v="7"/>
  </r>
  <r>
    <x v="4"/>
    <s v="0"/>
    <d v="2026-05-28T00:00:00"/>
    <s v="21320"/>
    <s v="72220"/>
    <s v=""/>
    <s v=""/>
    <s v="Manac¿h Virginie"/>
    <s v="Laruche"/>
    <s v="999999"/>
    <s v="XN106182556JB"/>
    <s v="N"/>
    <s v="Transport"/>
    <s v="N"/>
    <s v="S"/>
    <s v="NT"/>
    <n v="0.4"/>
    <s v="16"/>
    <n v="7"/>
  </r>
  <r>
    <x v="4"/>
    <s v="0"/>
    <d v="2026-05-28T00:00:00"/>
    <s v="21320"/>
    <s v="31530"/>
    <s v=""/>
    <s v=""/>
    <s v="PANNEBIAU ANNICK"/>
    <s v="Laruche"/>
    <s v="999999"/>
    <s v="XN106187624JB"/>
    <s v="N"/>
    <s v="Transport"/>
    <s v="N"/>
    <s v="S"/>
    <s v="NT"/>
    <n v="0.15"/>
    <s v="16"/>
    <n v="7"/>
  </r>
  <r>
    <x v="4"/>
    <s v="0"/>
    <d v="2026-05-28T00:00:00"/>
    <s v="21320"/>
    <s v="02410"/>
    <s v=""/>
    <s v=""/>
    <s v="Leconte Louise"/>
    <s v="Laruche"/>
    <s v="999999"/>
    <s v="XN106188341JB"/>
    <s v="N"/>
    <s v="Transport"/>
    <s v="N"/>
    <s v="S"/>
    <s v="NT"/>
    <n v="4.638"/>
    <s v="16"/>
    <n v="8.6"/>
  </r>
  <r>
    <x v="4"/>
    <s v="0"/>
    <d v="2026-05-28T00:00:00"/>
    <s v="21320"/>
    <s v="75007"/>
    <s v=""/>
    <s v=""/>
    <s v="Notarantonio Catherine"/>
    <s v="Laruche"/>
    <s v="999999"/>
    <s v="XN106189231JB"/>
    <s v="N"/>
    <s v="Transport"/>
    <s v="N"/>
    <s v="S"/>
    <s v="NT"/>
    <n v="2.195"/>
    <s v="16"/>
    <n v="7.8"/>
  </r>
  <r>
    <x v="4"/>
    <s v="0"/>
    <d v="2026-05-28T00:00:00"/>
    <s v="21320"/>
    <s v="56890"/>
    <s v=""/>
    <s v=""/>
    <s v="LE MAREC Laurence"/>
    <s v="Laruche"/>
    <s v="999999"/>
    <s v="XN106413515JB"/>
    <s v="N"/>
    <s v="Transport"/>
    <s v="N"/>
    <s v="S"/>
    <s v="NT"/>
    <n v="1.44"/>
    <s v="16"/>
    <n v="7.4"/>
  </r>
  <r>
    <x v="4"/>
    <s v="0"/>
    <d v="2026-05-28T00:00:00"/>
    <s v="21320"/>
    <s v="45740"/>
    <s v=""/>
    <s v=""/>
    <s v="Couvreur Sarah"/>
    <s v="Laruche"/>
    <s v="999999"/>
    <s v="XN106473505JB"/>
    <s v="N"/>
    <s v="Transport"/>
    <s v="N"/>
    <s v="S"/>
    <s v="NT"/>
    <n v="4.532"/>
    <s v="16"/>
    <n v="8.6"/>
  </r>
  <r>
    <x v="4"/>
    <s v="0"/>
    <d v="2026-05-28T00:00:00"/>
    <s v="21320"/>
    <s v="13330"/>
    <s v=""/>
    <s v=""/>
    <s v="gonzalez walter"/>
    <s v="Laruche"/>
    <s v="999999"/>
    <s v="XN106564317JB"/>
    <s v="N"/>
    <s v="Transport"/>
    <s v="N"/>
    <s v="S"/>
    <s v="NT"/>
    <n v="0.27"/>
    <s v="16"/>
    <n v="7"/>
  </r>
  <r>
    <x v="4"/>
    <s v="0"/>
    <d v="2026-05-29T00:00:00"/>
    <s v="21320"/>
    <s v="69008"/>
    <s v=""/>
    <s v=""/>
    <s v="Douza Fateh"/>
    <s v="Laruche"/>
    <s v="999999"/>
    <s v="XN106937084JB"/>
    <s v="N"/>
    <s v="Transport"/>
    <s v="N"/>
    <s v="S"/>
    <s v="NT"/>
    <n v="0.93"/>
    <s v="16"/>
    <n v="7"/>
  </r>
  <r>
    <x v="4"/>
    <s v="0"/>
    <d v="2026-05-29T00:00:00"/>
    <s v="21320"/>
    <s v="91380"/>
    <s v=""/>
    <s v=""/>
    <s v="PETRO ANAIS"/>
    <s v="Laruche"/>
    <s v="999999"/>
    <s v="XN106963835JB"/>
    <s v="N"/>
    <s v="Transport"/>
    <s v="N"/>
    <s v="S"/>
    <s v="NT"/>
    <n v="0.9"/>
    <s v="16"/>
    <n v="7"/>
  </r>
  <r>
    <x v="4"/>
    <s v="0"/>
    <d v="2026-05-29T00:00:00"/>
    <s v="21320"/>
    <s v="92500"/>
    <s v=""/>
    <s v=""/>
    <s v="Lucas Jean-Christophe"/>
    <s v="Laruche"/>
    <s v="999999"/>
    <s v="XN106966307JB"/>
    <s v="N"/>
    <s v="Transport"/>
    <s v="N"/>
    <s v="S"/>
    <s v="NT"/>
    <n v="0.1"/>
    <s v="16"/>
    <n v="7"/>
  </r>
  <r>
    <x v="4"/>
    <s v="0"/>
    <d v="2026-05-29T00:00:00"/>
    <s v="21320"/>
    <s v="77000"/>
    <s v=""/>
    <s v=""/>
    <s v="MAGNIEN Beatrice"/>
    <s v="Laruche"/>
    <s v="999999"/>
    <s v="XN106972378JB"/>
    <s v="N"/>
    <s v="Transport"/>
    <s v="N"/>
    <s v="S"/>
    <s v="NT"/>
    <n v="0.08"/>
    <s v="16"/>
    <n v="7"/>
  </r>
  <r>
    <x v="4"/>
    <s v="0"/>
    <d v="2026-05-29T00:00:00"/>
    <s v="21320"/>
    <s v="61190"/>
    <s v=""/>
    <s v=""/>
    <s v="JEANNES Marie claire"/>
    <s v="Laruche"/>
    <s v="999999"/>
    <s v="XN107235215JB"/>
    <s v="N"/>
    <s v="Transport"/>
    <s v="N"/>
    <s v="S"/>
    <s v="NT"/>
    <n v="0.234"/>
    <s v="16"/>
    <n v="7"/>
  </r>
  <r>
    <x v="4"/>
    <s v="0"/>
    <d v="2026-05-29T00:00:00"/>
    <s v="21320"/>
    <s v="25240"/>
    <s v=""/>
    <s v=""/>
    <s v="Michaud Denis"/>
    <s v="Laruche"/>
    <s v="999999"/>
    <s v="XN107236627JB"/>
    <s v="N"/>
    <s v="Transport"/>
    <s v="N"/>
    <s v="S"/>
    <s v="NT"/>
    <n v="0.13"/>
    <s v="16"/>
    <n v="7"/>
  </r>
  <r>
    <x v="4"/>
    <s v="0"/>
    <d v="2026-05-29T00:00:00"/>
    <s v="21320"/>
    <s v="25240"/>
    <s v=""/>
    <s v=""/>
    <s v="Michaud Denis"/>
    <s v="Laruche"/>
    <s v="999999"/>
    <s v="XN107236627JB"/>
    <s v="N"/>
    <s v="Zones Difficiles d'accès"/>
    <s v="N"/>
    <m/>
    <s v="NT"/>
    <n v="0"/>
    <s v="16"/>
    <n v="5"/>
  </r>
  <r>
    <x v="4"/>
    <s v="0"/>
    <d v="2026-05-29T00:00:00"/>
    <s v="21320"/>
    <s v="22960"/>
    <s v=""/>
    <s v=""/>
    <s v="Fanic Solange"/>
    <s v="Laruche"/>
    <s v="999999"/>
    <s v="XN107244331JB"/>
    <s v="N"/>
    <s v="Transport"/>
    <s v="N"/>
    <s v="S"/>
    <s v="NT"/>
    <n v="4.638"/>
    <s v="16"/>
    <n v="8.6"/>
  </r>
  <r>
    <x v="4"/>
    <s v="0"/>
    <d v="2026-05-29T00:00:00"/>
    <s v="21320"/>
    <s v="75013"/>
    <s v=""/>
    <s v=""/>
    <s v="Kouzmina Marie"/>
    <s v="Laruche"/>
    <s v="999999"/>
    <s v="XN107245178JB"/>
    <s v="N"/>
    <s v="Transport"/>
    <s v="N"/>
    <s v="S"/>
    <s v="NT"/>
    <n v="0.11"/>
    <s v="16"/>
    <n v="7"/>
  </r>
  <r>
    <x v="4"/>
    <s v="0"/>
    <d v="2026-05-29T00:00:00"/>
    <s v="21320"/>
    <s v="77400"/>
    <s v=""/>
    <s v=""/>
    <s v="Sawaya Pascaline"/>
    <s v="Laruche"/>
    <s v="999999"/>
    <s v="XN107316753JB"/>
    <s v="N"/>
    <s v="Transport"/>
    <s v="N"/>
    <s v="S"/>
    <s v="NT"/>
    <n v="5.904"/>
    <s v="16"/>
    <n v="9"/>
  </r>
  <r>
    <x v="4"/>
    <s v="0"/>
    <d v="2026-05-29T00:00:00"/>
    <s v="21320"/>
    <s v="34110"/>
    <s v=""/>
    <s v=""/>
    <s v="Servigne Lyliane"/>
    <s v="Laruche"/>
    <s v="999999"/>
    <s v="XN107337237JB"/>
    <s v="N"/>
    <s v="Transport"/>
    <s v="N"/>
    <s v="S"/>
    <s v="NT"/>
    <n v="6.273"/>
    <s v="16"/>
    <n v="9.4"/>
  </r>
  <r>
    <x v="4"/>
    <s v="0"/>
    <d v="2026-05-05T00:00:00"/>
    <s v="21320"/>
    <s v="59930"/>
    <s v=""/>
    <s v=""/>
    <s v="LORIDAN Thomas"/>
    <s v="Laruche"/>
    <s v="999999"/>
    <s v="XR552362573FR"/>
    <s v="N"/>
    <s v="Transport"/>
    <s v="N"/>
    <s v="S"/>
    <s v="NT"/>
    <n v="3.84"/>
    <s v="1S"/>
    <n v="6.9"/>
  </r>
  <r>
    <x v="4"/>
    <s v="0"/>
    <d v="2026-05-15T00:00:00"/>
    <s v="21320"/>
    <s v="75007"/>
    <s v=""/>
    <s v=""/>
    <s v="Nikitina Natalia"/>
    <s v="Laruche"/>
    <s v="999999"/>
    <s v="XR557181326FR"/>
    <s v="N"/>
    <s v="Transport"/>
    <s v="N"/>
    <s v="S"/>
    <s v="NT"/>
    <n v="1.65"/>
    <s v="1S"/>
    <n v="6.3"/>
  </r>
  <r>
    <x v="4"/>
    <s v="0"/>
    <d v="2026-05-18T00:00:00"/>
    <s v="21320"/>
    <s v="75001"/>
    <s v=""/>
    <s v=""/>
    <s v="Loeb Frederic"/>
    <s v="Laruche"/>
    <s v="999999"/>
    <s v="XR557669944FR"/>
    <s v="N"/>
    <s v="Transport"/>
    <s v="N"/>
    <s v="S"/>
    <s v="NT"/>
    <n v="3.51"/>
    <s v="1S"/>
    <n v="6.9"/>
  </r>
  <r>
    <x v="4"/>
    <s v="0"/>
    <d v="2026-05-18T00:00:00"/>
    <s v="21320"/>
    <s v="75001"/>
    <s v=""/>
    <s v=""/>
    <s v="Loeb Frederic"/>
    <s v="Laruche"/>
    <s v="999999"/>
    <s v="XR557669944FR"/>
    <s v="N"/>
    <s v="Supplement domicile prive"/>
    <s v="N"/>
    <m/>
    <s v="NT"/>
    <n v="0"/>
    <s v="1S"/>
    <n v="3.95"/>
  </r>
  <r>
    <x v="4"/>
    <s v="0"/>
    <d v="2026-05-22T00:00:00"/>
    <s v="21320"/>
    <s v="75011"/>
    <s v=""/>
    <s v=""/>
    <s v="Emma Graneri"/>
    <s v="Laruche"/>
    <s v="999999"/>
    <s v="XR560584736FR"/>
    <s v="N"/>
    <s v="Transport"/>
    <s v="N"/>
    <s v="S"/>
    <s v="NT"/>
    <n v="1.462"/>
    <s v="1S"/>
    <n v="6.3"/>
  </r>
  <r>
    <x v="4"/>
    <s v="0"/>
    <d v="2026-05-25T00:00:00"/>
    <s v="21320"/>
    <s v="13001"/>
    <s v=""/>
    <s v=""/>
    <s v="Barras Julie"/>
    <s v="Laruche"/>
    <s v="999999"/>
    <s v="XR561350834FR"/>
    <s v="N"/>
    <s v="Transport"/>
    <s v="N"/>
    <s v="S"/>
    <s v="NT"/>
    <n v="2.05"/>
    <s v="1S"/>
    <n v="6.6"/>
  </r>
  <r>
    <x v="4"/>
    <s v="0"/>
    <d v="2026-05-25T00:00:00"/>
    <s v="21320"/>
    <s v="93320"/>
    <s v=""/>
    <s v=""/>
    <s v="MOHAMED SONIA"/>
    <s v="Laruche"/>
    <s v="999999"/>
    <s v="XR561444457FR"/>
    <s v="N"/>
    <s v="Transport"/>
    <s v="N"/>
    <s v="S"/>
    <s v="NT"/>
    <n v="0.626"/>
    <s v="1S"/>
    <n v="6"/>
  </r>
  <r>
    <x v="4"/>
    <s v="0"/>
    <d v="2026-05-25T00:00:00"/>
    <s v="21320"/>
    <s v="93320"/>
    <s v=""/>
    <s v=""/>
    <s v="MOHAMED SONIA"/>
    <s v="Laruche"/>
    <s v="999999"/>
    <s v="XR561444457FR"/>
    <s v="N"/>
    <s v="Supplement domicile prive"/>
    <s v="N"/>
    <m/>
    <s v="NT"/>
    <n v="0"/>
    <s v="1S"/>
    <n v="3.95"/>
  </r>
  <r>
    <x v="4"/>
    <s v="0"/>
    <d v="2026-05-28T00:00:00"/>
    <s v="21320"/>
    <s v="74200"/>
    <s v=""/>
    <s v=""/>
    <s v="Satoriz Anthy-sur-Leman"/>
    <s v="Laruche"/>
    <s v="26065886"/>
    <s v="XR563408611FR"/>
    <s v="O"/>
    <s v="Transport"/>
    <s v="N"/>
    <s v="S"/>
    <s v="NT"/>
    <n v="12.15"/>
    <s v="1S"/>
    <n v="0"/>
  </r>
  <r>
    <x v="4"/>
    <s v="0"/>
    <d v="2026-05-28T00:00:00"/>
    <s v="21320"/>
    <s v="74200"/>
    <s v=""/>
    <s v=""/>
    <s v="Satoriz Anthy-sur-Leman"/>
    <s v="Laruche"/>
    <s v="26065886"/>
    <s v="XR563408625FR"/>
    <s v="O"/>
    <s v="Transport"/>
    <s v="N"/>
    <s v="S"/>
    <s v="NT"/>
    <n v="9.9"/>
    <s v="1S"/>
    <n v="14.55"/>
  </r>
  <r>
    <x v="4"/>
    <s v="0"/>
    <d v="2026-05-09T00:00:00"/>
    <s v="21320"/>
    <s v="69300"/>
    <s v=""/>
    <s v=""/>
    <s v="2126Y"/>
    <s v="Laruche"/>
    <s v="999999"/>
    <s v="XS435858308FR"/>
    <s v="N"/>
    <s v="Transport"/>
    <s v="N"/>
    <s v="RR"/>
    <s v="NT"/>
    <n v="1.247"/>
    <s v="86"/>
    <n v="0"/>
  </r>
  <r>
    <x v="4"/>
    <s v="0"/>
    <d v="2026-05-09T00:00:00"/>
    <s v="21320"/>
    <s v="69300"/>
    <s v=""/>
    <s v=""/>
    <s v="2126Y"/>
    <s v="Laruche"/>
    <s v="999999"/>
    <s v="XS435858308FR"/>
    <s v="N"/>
    <s v="Supplement Retour Expediteur"/>
    <s v="N"/>
    <s v="RR"/>
    <s v="NT"/>
    <n v="0"/>
    <s v="86"/>
    <n v="9"/>
  </r>
  <r>
    <x v="4"/>
    <s v="0"/>
    <d v="2026-05-20T00:00:00"/>
    <s v="21320"/>
    <s v="06000"/>
    <s v=""/>
    <s v=""/>
    <s v="5966S"/>
    <s v="Laruche"/>
    <s v="999999"/>
    <s v="XS436030291FR"/>
    <s v="N"/>
    <s v="Transport"/>
    <s v="N"/>
    <s v="RR"/>
    <s v="NT"/>
    <n v="5.888"/>
    <s v="86"/>
    <n v="0"/>
  </r>
  <r>
    <x v="4"/>
    <s v="0"/>
    <d v="2026-05-20T00:00:00"/>
    <s v="21320"/>
    <s v="06000"/>
    <s v=""/>
    <s v=""/>
    <s v="5966S"/>
    <s v="Laruche"/>
    <s v="999999"/>
    <s v="XS436030291FR"/>
    <s v="N"/>
    <s v="Supplement Retour Expediteur"/>
    <s v="N"/>
    <s v="RR"/>
    <s v="NT"/>
    <n v="0"/>
    <s v="86"/>
    <n v="9"/>
  </r>
  <r>
    <x v="4"/>
    <s v="0"/>
    <d v="2026-05-13T00:00:00"/>
    <s v="21320"/>
    <s v="70140"/>
    <s v=""/>
    <s v=""/>
    <s v="899AS"/>
    <s v="Laruche"/>
    <s v="999999"/>
    <s v="XS437646561FR"/>
    <s v="N"/>
    <s v="Transport"/>
    <s v="N"/>
    <s v="RR"/>
    <s v="NR"/>
    <n v="4.787"/>
    <s v="86"/>
    <n v="0"/>
  </r>
  <r>
    <x v="4"/>
    <s v="0"/>
    <d v="2026-05-13T00:00:00"/>
    <s v="21320"/>
    <s v="70140"/>
    <s v=""/>
    <s v=""/>
    <s v="899AS"/>
    <s v="Laruche"/>
    <s v="999999"/>
    <s v="XS437646561FR"/>
    <s v="N"/>
    <s v="Supplement Retour Expediteur"/>
    <s v="N"/>
    <s v="RR"/>
    <s v="NR"/>
    <n v="0"/>
    <s v="86"/>
    <n v="9"/>
  </r>
  <r>
    <x v="4"/>
    <s v="0"/>
    <d v="2026-05-04T00:00:00"/>
    <s v="21320"/>
    <s v="35000"/>
    <s v=""/>
    <s v=""/>
    <s v="0839X"/>
    <s v="Laruche"/>
    <s v="999999"/>
    <s v="XS438688041FR"/>
    <s v="N"/>
    <s v="Transport"/>
    <s v="N"/>
    <s v="S"/>
    <s v="NT"/>
    <n v="0.2"/>
    <s v="86"/>
    <n v="4.25"/>
  </r>
  <r>
    <x v="4"/>
    <s v="0"/>
    <d v="2026-05-04T00:00:00"/>
    <s v="21320"/>
    <s v="31280"/>
    <s v=""/>
    <s v=""/>
    <s v="867BX"/>
    <s v="Laruche"/>
    <s v="999999"/>
    <s v="XS438688537FR"/>
    <s v="N"/>
    <s v="Transport"/>
    <s v="N"/>
    <s v="S"/>
    <s v="NT"/>
    <n v="0.26"/>
    <s v="86"/>
    <n v="4.25"/>
  </r>
  <r>
    <x v="4"/>
    <s v="0"/>
    <d v="2026-05-04T00:00:00"/>
    <s v="21320"/>
    <s v="31240"/>
    <s v=""/>
    <s v=""/>
    <s v="9404X"/>
    <s v="Laruche"/>
    <s v="999999"/>
    <s v="XS438690969FR"/>
    <s v="N"/>
    <s v="Transport"/>
    <s v="N"/>
    <s v="S"/>
    <s v="NT"/>
    <n v="4.787"/>
    <s v="86"/>
    <n v="5.88"/>
  </r>
  <r>
    <x v="4"/>
    <s v="0"/>
    <d v="2026-05-04T00:00:00"/>
    <s v="21320"/>
    <s v="74370"/>
    <s v=""/>
    <s v=""/>
    <s v="0763X"/>
    <s v="Laruche"/>
    <s v="999999"/>
    <s v="XS438691690FR"/>
    <s v="N"/>
    <s v="Transport"/>
    <s v="N"/>
    <s v="S"/>
    <s v="NT"/>
    <n v="4.427"/>
    <s v="86"/>
    <n v="5.88"/>
  </r>
  <r>
    <x v="4"/>
    <s v="0"/>
    <d v="2026-05-04T00:00:00"/>
    <s v="21320"/>
    <s v="69160"/>
    <s v=""/>
    <s v=""/>
    <s v="0762V"/>
    <s v="Laruche"/>
    <s v="999999"/>
    <s v="XS438692868FR"/>
    <s v="N"/>
    <s v="Transport"/>
    <s v="N"/>
    <s v="S"/>
    <s v="NT"/>
    <n v="0.588"/>
    <s v="86"/>
    <n v="4.25"/>
  </r>
  <r>
    <x v="4"/>
    <s v="0"/>
    <d v="2026-05-04T00:00:00"/>
    <s v="21320"/>
    <s v="06250"/>
    <s v=""/>
    <s v=""/>
    <s v="274GA"/>
    <s v="Laruche"/>
    <s v="999999"/>
    <s v="XS438694930FR"/>
    <s v="N"/>
    <s v="Transport"/>
    <s v="N"/>
    <s v="S"/>
    <s v="NT"/>
    <n v="4.638"/>
    <s v="86"/>
    <n v="5.88"/>
  </r>
  <r>
    <x v="4"/>
    <s v="0"/>
    <d v="2026-05-04T00:00:00"/>
    <s v="21320"/>
    <s v="86000"/>
    <s v=""/>
    <s v=""/>
    <s v="5923U"/>
    <s v="Laruche"/>
    <s v="999999"/>
    <s v="XS438696096FR"/>
    <s v="N"/>
    <s v="Transport"/>
    <s v="N"/>
    <s v="S"/>
    <s v="NT"/>
    <n v="6.412"/>
    <s v="86"/>
    <n v="6.9"/>
  </r>
  <r>
    <x v="4"/>
    <s v="0"/>
    <d v="2026-05-04T00:00:00"/>
    <s v="21320"/>
    <s v="75018"/>
    <s v=""/>
    <s v=""/>
    <s v="1656Y"/>
    <s v="Laruche"/>
    <s v="999999"/>
    <s v="XS438697817FR"/>
    <s v="N"/>
    <s v="Transport"/>
    <s v="N"/>
    <s v="S"/>
    <s v="NT"/>
    <n v="0.1"/>
    <s v="86"/>
    <n v="4.25"/>
  </r>
  <r>
    <x v="4"/>
    <s v="0"/>
    <d v="2026-05-04T00:00:00"/>
    <s v="21320"/>
    <s v="42340"/>
    <s v=""/>
    <s v=""/>
    <s v="8801S"/>
    <s v="Laruche"/>
    <s v="999999"/>
    <s v="XS438700785FR"/>
    <s v="N"/>
    <s v="Transport"/>
    <s v="N"/>
    <s v="S"/>
    <s v="NT"/>
    <n v="0.14"/>
    <s v="86"/>
    <n v="4.25"/>
  </r>
  <r>
    <x v="4"/>
    <s v="0"/>
    <d v="2026-05-04T00:00:00"/>
    <s v="21320"/>
    <s v="87270"/>
    <s v=""/>
    <s v=""/>
    <s v="6037X"/>
    <s v="Laruche"/>
    <s v="999999"/>
    <s v="XS438714492FR"/>
    <s v="N"/>
    <s v="Transport"/>
    <s v="N"/>
    <s v="S"/>
    <s v="NT"/>
    <n v="4.787"/>
    <s v="86"/>
    <n v="5.88"/>
  </r>
  <r>
    <x v="4"/>
    <s v="0"/>
    <d v="2026-05-04T00:00:00"/>
    <s v="21320"/>
    <s v="77600"/>
    <s v=""/>
    <s v=""/>
    <s v="0924X"/>
    <s v="Laruche"/>
    <s v="999999"/>
    <s v="XS438723636FR"/>
    <s v="N"/>
    <s v="Transport"/>
    <s v="N"/>
    <s v="S"/>
    <s v="NT"/>
    <n v="0.09"/>
    <s v="86"/>
    <n v="4.25"/>
  </r>
  <r>
    <x v="4"/>
    <s v="0"/>
    <d v="2026-05-04T00:00:00"/>
    <s v="21320"/>
    <s v="75018"/>
    <s v=""/>
    <s v=""/>
    <s v="1648Y"/>
    <s v="Laruche"/>
    <s v="999999"/>
    <s v="XS438725420FR"/>
    <s v="N"/>
    <s v="Transport"/>
    <s v="N"/>
    <s v="S"/>
    <s v="NT"/>
    <n v="0.22"/>
    <s v="86"/>
    <n v="4.25"/>
  </r>
  <r>
    <x v="4"/>
    <s v="0"/>
    <d v="2026-05-04T00:00:00"/>
    <s v="21320"/>
    <s v="67500"/>
    <s v=""/>
    <s v=""/>
    <s v="7268U"/>
    <s v="Laruche"/>
    <s v="999999"/>
    <s v="XS438731558FR"/>
    <s v="N"/>
    <s v="Transport"/>
    <s v="N"/>
    <s v="S"/>
    <s v="NT"/>
    <n v="0.1"/>
    <s v="86"/>
    <n v="4.25"/>
  </r>
  <r>
    <x v="4"/>
    <s v="0"/>
    <d v="2026-05-04T00:00:00"/>
    <s v="21320"/>
    <s v="13300"/>
    <s v=""/>
    <s v=""/>
    <s v="0007C"/>
    <s v="Laruche"/>
    <s v="999999"/>
    <s v="XS438732385FR"/>
    <s v="N"/>
    <s v="Transport"/>
    <s v="N"/>
    <s v="S"/>
    <s v="NT"/>
    <n v="0.01"/>
    <s v="86"/>
    <n v="4.25"/>
  </r>
  <r>
    <x v="4"/>
    <s v="0"/>
    <d v="2026-05-04T00:00:00"/>
    <s v="21320"/>
    <s v="78500"/>
    <s v=""/>
    <s v=""/>
    <s v="905BX"/>
    <s v="Laruche"/>
    <s v="999999"/>
    <s v="XS438732655FR"/>
    <s v="N"/>
    <s v="Transport"/>
    <s v="N"/>
    <s v="S"/>
    <s v="NT"/>
    <n v="0.22"/>
    <s v="86"/>
    <n v="4.25"/>
  </r>
  <r>
    <x v="4"/>
    <s v="0"/>
    <d v="2026-05-04T00:00:00"/>
    <s v="21320"/>
    <s v="38138"/>
    <s v=""/>
    <s v=""/>
    <s v="3445X"/>
    <s v="Laruche"/>
    <s v="999999"/>
    <s v="XS438733545FR"/>
    <s v="N"/>
    <s v="Transport"/>
    <s v="N"/>
    <s v="S"/>
    <s v="NT"/>
    <n v="5.544"/>
    <s v="86"/>
    <n v="6.39"/>
  </r>
  <r>
    <x v="4"/>
    <s v="0"/>
    <d v="2026-05-04T00:00:00"/>
    <s v="21320"/>
    <s v="75012"/>
    <s v=""/>
    <s v=""/>
    <s v="289DA"/>
    <s v="Laruche"/>
    <s v="999999"/>
    <s v="XS438734695FR"/>
    <s v="N"/>
    <s v="Transport"/>
    <s v="N"/>
    <s v="S"/>
    <s v="NT"/>
    <n v="0.17"/>
    <s v="86"/>
    <n v="4.25"/>
  </r>
  <r>
    <x v="4"/>
    <s v="0"/>
    <d v="2026-05-04T00:00:00"/>
    <s v="21320"/>
    <s v="76000"/>
    <s v=""/>
    <s v=""/>
    <s v="936DA"/>
    <s v="Laruche"/>
    <s v="999999"/>
    <s v="XS438735223FR"/>
    <s v="N"/>
    <s v="Transport"/>
    <s v="N"/>
    <s v="S"/>
    <s v="NT"/>
    <n v="4.638"/>
    <s v="86"/>
    <n v="5.88"/>
  </r>
  <r>
    <x v="4"/>
    <s v="0"/>
    <d v="2026-05-04T00:00:00"/>
    <s v="21320"/>
    <s v="75008"/>
    <s v=""/>
    <s v=""/>
    <s v="668CY"/>
    <s v="Laruche"/>
    <s v="999999"/>
    <s v="XS438738088FR"/>
    <s v="N"/>
    <s v="Transport"/>
    <s v="N"/>
    <s v="S"/>
    <s v="NT"/>
    <n v="4.638"/>
    <s v="86"/>
    <n v="5.88"/>
  </r>
  <r>
    <x v="4"/>
    <s v="0"/>
    <d v="2026-05-04T00:00:00"/>
    <s v="21320"/>
    <s v="94100"/>
    <s v=""/>
    <s v=""/>
    <s v="258CM"/>
    <s v="Laruche"/>
    <s v="999999"/>
    <s v="XS439096717FR"/>
    <s v="N"/>
    <s v="Transport"/>
    <s v="N"/>
    <s v="S"/>
    <s v="NT"/>
    <n v="0.49"/>
    <s v="86"/>
    <n v="4.25"/>
  </r>
  <r>
    <x v="4"/>
    <s v="0"/>
    <d v="2026-05-04T00:00:00"/>
    <s v="21320"/>
    <s v="67440"/>
    <s v=""/>
    <s v=""/>
    <s v="5446X"/>
    <s v="Laruche"/>
    <s v="999999"/>
    <s v="XS439097332FR"/>
    <s v="N"/>
    <s v="Transport"/>
    <s v="N"/>
    <s v="S"/>
    <s v="NT"/>
    <n v="0.07000000000000001"/>
    <s v="86"/>
    <n v="4.25"/>
  </r>
  <r>
    <x v="4"/>
    <s v="0"/>
    <d v="2026-05-04T00:00:00"/>
    <s v="21320"/>
    <s v="62610"/>
    <s v=""/>
    <s v=""/>
    <s v="3326V"/>
    <s v="Laruche"/>
    <s v="999999"/>
    <s v="XS439098029FR"/>
    <s v="N"/>
    <s v="Transport"/>
    <s v="N"/>
    <s v="S"/>
    <s v="NT"/>
    <n v="0.15"/>
    <s v="86"/>
    <n v="4.25"/>
  </r>
  <r>
    <x v="4"/>
    <s v="0"/>
    <d v="2026-05-04T00:00:00"/>
    <s v="21320"/>
    <s v="01500"/>
    <s v=""/>
    <s v=""/>
    <s v="159CY"/>
    <s v="Laruche"/>
    <s v="999999"/>
    <s v="XS439107644FR"/>
    <s v="N"/>
    <s v="Transport"/>
    <s v="N"/>
    <s v="S"/>
    <s v="NT"/>
    <n v="1.47"/>
    <s v="86"/>
    <n v="4.58"/>
  </r>
  <r>
    <x v="4"/>
    <s v="0"/>
    <d v="2026-05-04T00:00:00"/>
    <s v="21320"/>
    <s v="49240"/>
    <s v=""/>
    <s v=""/>
    <s v="8001X"/>
    <s v="Laruche"/>
    <s v="999999"/>
    <s v="XS439108137FR"/>
    <s v="N"/>
    <s v="Transport"/>
    <s v="N"/>
    <s v="S"/>
    <s v="NT"/>
    <n v="0.09"/>
    <s v="86"/>
    <n v="4.25"/>
  </r>
  <r>
    <x v="4"/>
    <s v="0"/>
    <d v="2026-05-04T00:00:00"/>
    <s v="21320"/>
    <s v="75011"/>
    <s v=""/>
    <s v=""/>
    <s v="189AG"/>
    <s v="Laruche"/>
    <s v="999999"/>
    <s v="XS439114089FR"/>
    <s v="N"/>
    <s v="Transport"/>
    <s v="N"/>
    <s v="S"/>
    <s v="NT"/>
    <n v="0.18"/>
    <s v="86"/>
    <n v="4.25"/>
  </r>
  <r>
    <x v="4"/>
    <s v="0"/>
    <d v="2026-05-04T00:00:00"/>
    <s v="21320"/>
    <s v="35360"/>
    <s v=""/>
    <s v=""/>
    <s v="1764V"/>
    <s v="Laruche"/>
    <s v="999999"/>
    <s v="XS439115637FR"/>
    <s v="N"/>
    <s v="Transport"/>
    <s v="N"/>
    <s v="S"/>
    <s v="NT"/>
    <n v="0.18"/>
    <s v="86"/>
    <n v="4.25"/>
  </r>
  <r>
    <x v="4"/>
    <s v="0"/>
    <d v="2026-05-04T00:00:00"/>
    <s v="21320"/>
    <s v="69200"/>
    <s v=""/>
    <s v=""/>
    <s v="330LA"/>
    <s v="Laruche"/>
    <s v="999999"/>
    <s v="XS439116558FR"/>
    <s v="N"/>
    <s v="Transport"/>
    <s v="N"/>
    <s v="S"/>
    <s v="NT"/>
    <n v="0.02"/>
    <s v="86"/>
    <n v="4.25"/>
  </r>
  <r>
    <x v="4"/>
    <s v="0"/>
    <d v="2026-05-04T00:00:00"/>
    <s v="21320"/>
    <s v="69200"/>
    <s v=""/>
    <s v=""/>
    <s v="330LA"/>
    <s v="Laruche"/>
    <s v="999999"/>
    <s v="XS439116558FR"/>
    <s v="N"/>
    <s v="Supplement Retour Expediteur"/>
    <s v="N"/>
    <m/>
    <s v="NT"/>
    <n v="0"/>
    <s v="86"/>
    <n v="9"/>
  </r>
  <r>
    <x v="4"/>
    <s v="0"/>
    <d v="2026-05-04T00:00:00"/>
    <s v="21320"/>
    <s v="03390"/>
    <s v=""/>
    <s v=""/>
    <s v="5202S"/>
    <s v="Laruche"/>
    <s v="999999"/>
    <s v="XS439123576FR"/>
    <s v="N"/>
    <s v="Transport"/>
    <s v="N"/>
    <s v="S"/>
    <s v="NT"/>
    <n v="0.17"/>
    <s v="86"/>
    <n v="4.25"/>
  </r>
  <r>
    <x v="4"/>
    <s v="0"/>
    <d v="2026-05-04T00:00:00"/>
    <s v="21320"/>
    <s v="29860"/>
    <s v=""/>
    <s v=""/>
    <s v="187CX"/>
    <s v="Laruche"/>
    <s v="999999"/>
    <s v="XS439123810FR"/>
    <s v="N"/>
    <s v="Transport"/>
    <s v="N"/>
    <s v="S"/>
    <s v="NT"/>
    <n v="0.12"/>
    <s v="86"/>
    <n v="4.25"/>
  </r>
  <r>
    <x v="4"/>
    <s v="0"/>
    <d v="2026-05-05T00:00:00"/>
    <s v="21320"/>
    <s v="44450"/>
    <s v=""/>
    <s v=""/>
    <s v="9839O"/>
    <s v="Laruche"/>
    <s v="999999"/>
    <s v="XS439362355FR"/>
    <s v="N"/>
    <s v="Transport"/>
    <s v="N"/>
    <s v="S"/>
    <s v="NT"/>
    <n v="4.678"/>
    <s v="86"/>
    <n v="5.88"/>
  </r>
  <r>
    <x v="4"/>
    <s v="0"/>
    <d v="2026-05-05T00:00:00"/>
    <s v="21320"/>
    <s v="01280"/>
    <s v=""/>
    <s v=""/>
    <s v="0517X"/>
    <s v="Laruche"/>
    <s v="999999"/>
    <s v="XS439363792FR"/>
    <s v="N"/>
    <s v="Transport"/>
    <s v="N"/>
    <s v="S"/>
    <s v="NT"/>
    <n v="4.532"/>
    <s v="86"/>
    <n v="5.88"/>
  </r>
  <r>
    <x v="4"/>
    <s v="0"/>
    <d v="2026-05-05T00:00:00"/>
    <s v="21320"/>
    <s v="38400"/>
    <s v=""/>
    <s v=""/>
    <s v="6762B"/>
    <s v="Laruche"/>
    <s v="999999"/>
    <s v="XS439364909FR"/>
    <s v="N"/>
    <s v="Transport"/>
    <s v="N"/>
    <s v="S"/>
    <s v="NT"/>
    <n v="4.638"/>
    <s v="86"/>
    <n v="5.88"/>
  </r>
  <r>
    <x v="4"/>
    <s v="0"/>
    <d v="2026-05-05T00:00:00"/>
    <s v="21320"/>
    <s v="01300"/>
    <s v=""/>
    <s v=""/>
    <s v="784CV"/>
    <s v="Laruche"/>
    <s v="999999"/>
    <s v="XS439365507FR"/>
    <s v="N"/>
    <s v="Transport"/>
    <s v="N"/>
    <s v="S"/>
    <s v="NT"/>
    <n v="5.904"/>
    <s v="86"/>
    <n v="6.39"/>
  </r>
  <r>
    <x v="4"/>
    <s v="0"/>
    <d v="2026-05-05T00:00:00"/>
    <s v="21320"/>
    <s v="93300"/>
    <s v=""/>
    <s v=""/>
    <s v="7638S"/>
    <s v="Laruche"/>
    <s v="999999"/>
    <s v="XS439520705FR"/>
    <s v="N"/>
    <s v="Transport"/>
    <s v="N"/>
    <s v="S"/>
    <s v="NT"/>
    <n v="0.09"/>
    <s v="86"/>
    <n v="4.25"/>
  </r>
  <r>
    <x v="4"/>
    <s v="0"/>
    <d v="2026-05-05T00:00:00"/>
    <s v="21320"/>
    <s v="75006"/>
    <s v=""/>
    <s v=""/>
    <s v="9061S"/>
    <s v="Laruche"/>
    <s v="999999"/>
    <s v="XS439633146FR"/>
    <s v="N"/>
    <s v="Transport"/>
    <s v="N"/>
    <s v="S"/>
    <s v="NT"/>
    <n v="5.904"/>
    <s v="86"/>
    <n v="6.39"/>
  </r>
  <r>
    <x v="4"/>
    <s v="0"/>
    <d v="2026-05-06T00:00:00"/>
    <s v="21320"/>
    <s v="67500"/>
    <s v=""/>
    <s v=""/>
    <s v="7268U"/>
    <s v="Laruche"/>
    <s v="999999"/>
    <s v="XS439833641FR"/>
    <s v="N"/>
    <s v="Transport"/>
    <s v="N"/>
    <s v="S"/>
    <s v="NT"/>
    <n v="0.11"/>
    <s v="86"/>
    <n v="4.25"/>
  </r>
  <r>
    <x v="4"/>
    <s v="0"/>
    <d v="2026-05-06T00:00:00"/>
    <s v="21320"/>
    <s v="29150"/>
    <s v=""/>
    <s v=""/>
    <s v="3317U"/>
    <s v="Laruche"/>
    <s v="999999"/>
    <s v="XS440002385FR"/>
    <s v="N"/>
    <s v="Transport"/>
    <s v="N"/>
    <s v="S"/>
    <s v="NT"/>
    <n v="4.678"/>
    <s v="86"/>
    <n v="5.88"/>
  </r>
  <r>
    <x v="4"/>
    <s v="0"/>
    <d v="2026-05-06T00:00:00"/>
    <s v="21320"/>
    <s v="21130"/>
    <s v=""/>
    <s v=""/>
    <s v="1901U"/>
    <s v="Laruche"/>
    <s v="999999"/>
    <s v="XS440063747FR"/>
    <s v="N"/>
    <s v="Transport"/>
    <s v="N"/>
    <s v="S"/>
    <s v="ND"/>
    <n v="2.335"/>
    <s v="86"/>
    <n v="4.96"/>
  </r>
  <r>
    <x v="4"/>
    <s v="0"/>
    <d v="2026-05-06T00:00:00"/>
    <s v="21320"/>
    <s v="12000"/>
    <s v=""/>
    <s v=""/>
    <s v="8136W"/>
    <s v="commande n°1364"/>
    <s v="999999"/>
    <s v="XS440107010FR"/>
    <s v="N"/>
    <s v="Transport"/>
    <s v="N"/>
    <s v="S"/>
    <s v="NT"/>
    <n v="0.02"/>
    <s v="86"/>
    <n v="4.25"/>
  </r>
  <r>
    <x v="4"/>
    <s v="0"/>
    <d v="2026-05-06T00:00:00"/>
    <s v="21320"/>
    <s v="87350"/>
    <s v=""/>
    <s v=""/>
    <s v="4813Y"/>
    <s v="commande n°1367"/>
    <s v="999999"/>
    <s v="XS440108151FR"/>
    <s v="N"/>
    <s v="Transport"/>
    <s v="N"/>
    <s v="S"/>
    <s v="NT"/>
    <n v="0.02"/>
    <s v="86"/>
    <n v="4.25"/>
  </r>
  <r>
    <x v="4"/>
    <s v="0"/>
    <d v="2026-05-06T00:00:00"/>
    <s v="21320"/>
    <s v="21230"/>
    <s v=""/>
    <s v=""/>
    <s v="561AE"/>
    <s v="commande n°1369"/>
    <s v="999999"/>
    <s v="XS440109015FR"/>
    <s v="N"/>
    <s v="Transport"/>
    <s v="N"/>
    <s v="S"/>
    <s v="ND"/>
    <n v="0.01"/>
    <s v="86"/>
    <n v="4.25"/>
  </r>
  <r>
    <x v="4"/>
    <s v="0"/>
    <d v="2026-05-06T00:00:00"/>
    <s v="21320"/>
    <s v="54600"/>
    <s v=""/>
    <s v=""/>
    <s v="0521X"/>
    <s v="Laruche"/>
    <s v="999999"/>
    <s v="XS440110416FR"/>
    <s v="N"/>
    <s v="Transport"/>
    <s v="N"/>
    <s v="S"/>
    <s v="NT"/>
    <n v="0.12"/>
    <s v="86"/>
    <n v="4.25"/>
  </r>
  <r>
    <x v="4"/>
    <s v="0"/>
    <d v="2026-05-06T00:00:00"/>
    <s v="21320"/>
    <s v="25770"/>
    <s v=""/>
    <s v=""/>
    <s v="0521U"/>
    <s v="Laruche"/>
    <s v="999999"/>
    <s v="XS440112774FR"/>
    <s v="N"/>
    <s v="Transport"/>
    <s v="N"/>
    <s v="S"/>
    <s v="NT"/>
    <n v="4.678"/>
    <s v="86"/>
    <n v="5.88"/>
  </r>
  <r>
    <x v="4"/>
    <s v="0"/>
    <d v="2026-05-07T00:00:00"/>
    <s v="21320"/>
    <s v="91190"/>
    <s v=""/>
    <s v=""/>
    <s v="4262S"/>
    <s v="Laruche"/>
    <s v="999999"/>
    <s v="XS440265608FR"/>
    <s v="N"/>
    <s v="Transport"/>
    <s v="N"/>
    <s v="S"/>
    <s v="NT"/>
    <n v="4.532"/>
    <s v="86"/>
    <n v="5.88"/>
  </r>
  <r>
    <x v="4"/>
    <s v="0"/>
    <d v="2026-05-07T00:00:00"/>
    <s v="21320"/>
    <s v="69008"/>
    <s v=""/>
    <s v=""/>
    <s v="7741O"/>
    <s v="Laruche"/>
    <s v="999999"/>
    <s v="XS440438895FR"/>
    <s v="N"/>
    <s v="Transport"/>
    <s v="N"/>
    <s v="S"/>
    <s v="NT"/>
    <n v="1.53"/>
    <s v="86"/>
    <n v="4.58"/>
  </r>
  <r>
    <x v="4"/>
    <s v="0"/>
    <d v="2026-05-07T00:00:00"/>
    <s v="21320"/>
    <s v="77550"/>
    <s v=""/>
    <s v=""/>
    <s v="696CX"/>
    <s v="Laruche"/>
    <s v="999999"/>
    <s v="XS440439493FR"/>
    <s v="N"/>
    <s v="Transport"/>
    <s v="N"/>
    <s v="S"/>
    <s v="NT"/>
    <n v="0.02"/>
    <s v="86"/>
    <n v="4.25"/>
  </r>
  <r>
    <x v="4"/>
    <s v="0"/>
    <d v="2026-05-11T00:00:00"/>
    <s v="21320"/>
    <s v="21700"/>
    <s v=""/>
    <s v=""/>
    <s v="0657X"/>
    <s v="Laruche"/>
    <s v="999999"/>
    <s v="XS441044174FR"/>
    <s v="N"/>
    <s v="Transport"/>
    <s v="N"/>
    <s v="S"/>
    <s v="ND"/>
    <n v="0.02"/>
    <s v="86"/>
    <n v="4.25"/>
  </r>
  <r>
    <x v="4"/>
    <s v="0"/>
    <d v="2026-05-11T00:00:00"/>
    <s v="21320"/>
    <s v="38080"/>
    <s v=""/>
    <s v=""/>
    <s v="247BX"/>
    <s v="Laruche"/>
    <s v="999999"/>
    <s v="XS441048176FR"/>
    <s v="N"/>
    <s v="Transport"/>
    <s v="N"/>
    <s v="S"/>
    <s v="NT"/>
    <n v="7.79"/>
    <s v="86"/>
    <n v="7.41"/>
  </r>
  <r>
    <x v="4"/>
    <s v="0"/>
    <d v="2026-05-11T00:00:00"/>
    <s v="21320"/>
    <s v="31110"/>
    <s v=""/>
    <s v=""/>
    <s v="4555V"/>
    <s v="Laruche"/>
    <s v="999999"/>
    <s v="XS441057252FR"/>
    <s v="N"/>
    <s v="Transport"/>
    <s v="N"/>
    <s v="S"/>
    <s v="NT"/>
    <n v="4.787"/>
    <s v="86"/>
    <n v="5.88"/>
  </r>
  <r>
    <x v="4"/>
    <s v="0"/>
    <d v="2026-05-11T00:00:00"/>
    <s v="21320"/>
    <s v="31110"/>
    <s v=""/>
    <s v=""/>
    <s v="4555V"/>
    <s v="Laruche"/>
    <s v="999999"/>
    <s v="XS441057252FR"/>
    <s v="N"/>
    <s v="Zones Difficiles d'accès"/>
    <s v="N"/>
    <m/>
    <s v="NT"/>
    <n v="0"/>
    <s v="86"/>
    <n v="5"/>
  </r>
  <r>
    <x v="4"/>
    <s v="0"/>
    <d v="2026-05-11T00:00:00"/>
    <s v="21320"/>
    <s v="01202"/>
    <s v=""/>
    <s v=""/>
    <s v="0517X"/>
    <s v="Laruche"/>
    <s v="999999"/>
    <s v="XS441059324FR"/>
    <s v="N"/>
    <s v="Transport"/>
    <s v="N"/>
    <s v="S"/>
    <s v="NT"/>
    <n v="4.787"/>
    <s v="86"/>
    <n v="5.88"/>
  </r>
  <r>
    <x v="4"/>
    <s v="0"/>
    <d v="2026-05-11T00:00:00"/>
    <s v="21320"/>
    <s v="01202"/>
    <s v=""/>
    <s v=""/>
    <s v="0517X"/>
    <s v="Laruche"/>
    <s v="999999"/>
    <s v="XS441059324FR"/>
    <s v="N"/>
    <s v="Supplement Retour Expediteur"/>
    <s v="N"/>
    <m/>
    <s v="NT"/>
    <n v="0"/>
    <s v="86"/>
    <n v="9"/>
  </r>
  <r>
    <x v="4"/>
    <s v="0"/>
    <d v="2026-05-11T00:00:00"/>
    <s v="21320"/>
    <s v="31110"/>
    <s v=""/>
    <s v=""/>
    <s v="4555V"/>
    <s v="Laruche"/>
    <s v="999999"/>
    <s v="XS441061858FR"/>
    <s v="N"/>
    <s v="Transport"/>
    <s v="N"/>
    <s v="S"/>
    <s v="NT"/>
    <n v="6.691"/>
    <s v="86"/>
    <n v="6.9"/>
  </r>
  <r>
    <x v="4"/>
    <s v="0"/>
    <d v="2026-05-11T00:00:00"/>
    <s v="21320"/>
    <s v="31110"/>
    <s v=""/>
    <s v=""/>
    <s v="4555V"/>
    <s v="Laruche"/>
    <s v="999999"/>
    <s v="XS441061858FR"/>
    <s v="N"/>
    <s v="Zones Difficiles d'accès"/>
    <s v="N"/>
    <m/>
    <s v="NT"/>
    <n v="0"/>
    <s v="86"/>
    <n v="5"/>
  </r>
  <r>
    <x v="4"/>
    <s v="0"/>
    <d v="2026-05-11T00:00:00"/>
    <s v="21320"/>
    <s v="93400"/>
    <s v=""/>
    <s v=""/>
    <s v="2857V"/>
    <s v="Laruche"/>
    <s v="999999"/>
    <s v="XS441063964FR"/>
    <s v="N"/>
    <s v="Transport"/>
    <s v="N"/>
    <s v="S"/>
    <s v="NT"/>
    <n v="0.25"/>
    <s v="86"/>
    <n v="4.25"/>
  </r>
  <r>
    <x v="4"/>
    <s v="0"/>
    <d v="2026-05-11T00:00:00"/>
    <s v="21320"/>
    <s v="68230"/>
    <s v=""/>
    <s v=""/>
    <s v="4681V"/>
    <s v="Laruche"/>
    <s v="999999"/>
    <s v="XS441064593FR"/>
    <s v="N"/>
    <s v="Transport"/>
    <s v="N"/>
    <s v="S"/>
    <s v="NT"/>
    <n v="0.14"/>
    <s v="86"/>
    <n v="4.25"/>
  </r>
  <r>
    <x v="4"/>
    <s v="0"/>
    <d v="2026-05-11T00:00:00"/>
    <s v="21320"/>
    <s v="75015"/>
    <s v=""/>
    <s v=""/>
    <s v="7854O"/>
    <s v="Laruche"/>
    <s v="999999"/>
    <s v="XS441065470FR"/>
    <s v="N"/>
    <s v="Transport"/>
    <s v="N"/>
    <s v="S"/>
    <s v="NT"/>
    <n v="4.638"/>
    <s v="86"/>
    <n v="5.88"/>
  </r>
  <r>
    <x v="4"/>
    <s v="0"/>
    <d v="2026-05-11T00:00:00"/>
    <s v="21320"/>
    <s v="31500"/>
    <s v=""/>
    <s v=""/>
    <s v="434AN"/>
    <s v="Laruche"/>
    <s v="999999"/>
    <s v="XS441066577FR"/>
    <s v="N"/>
    <s v="Transport"/>
    <s v="N"/>
    <s v="S"/>
    <s v="NT"/>
    <n v="6.035"/>
    <s v="86"/>
    <n v="6.9"/>
  </r>
  <r>
    <x v="4"/>
    <s v="0"/>
    <d v="2026-05-11T00:00:00"/>
    <s v="21320"/>
    <s v="75015"/>
    <s v=""/>
    <s v=""/>
    <s v="6822X"/>
    <s v="Laruche"/>
    <s v="999999"/>
    <s v="XS441067161FR"/>
    <s v="N"/>
    <s v="Transport"/>
    <s v="N"/>
    <s v="S"/>
    <s v="NT"/>
    <n v="7.194"/>
    <s v="86"/>
    <n v="7.41"/>
  </r>
  <r>
    <x v="4"/>
    <s v="0"/>
    <d v="2026-05-11T00:00:00"/>
    <s v="21320"/>
    <s v="13006"/>
    <s v=""/>
    <s v=""/>
    <s v="771BN"/>
    <s v="Laruche"/>
    <s v="999999"/>
    <s v="XS441067728FR"/>
    <s v="N"/>
    <s v="Transport"/>
    <s v="N"/>
    <s v="S"/>
    <s v="NT"/>
    <n v="0.918"/>
    <s v="86"/>
    <n v="4.25"/>
  </r>
  <r>
    <x v="4"/>
    <s v="0"/>
    <d v="2026-05-11T00:00:00"/>
    <s v="21320"/>
    <s v="64250"/>
    <s v=""/>
    <s v=""/>
    <s v="585AB"/>
    <s v="Laruche"/>
    <s v="999999"/>
    <s v="XS441068462FR"/>
    <s v="N"/>
    <s v="Transport"/>
    <s v="N"/>
    <s v="S"/>
    <s v="NT"/>
    <n v="1.555"/>
    <s v="86"/>
    <n v="4.58"/>
  </r>
  <r>
    <x v="4"/>
    <s v="0"/>
    <d v="2026-05-11T00:00:00"/>
    <s v="21320"/>
    <s v="91150"/>
    <s v=""/>
    <s v=""/>
    <s v="748CX"/>
    <s v="Laruche"/>
    <s v="999999"/>
    <s v="XS441069689FR"/>
    <s v="N"/>
    <s v="Transport"/>
    <s v="N"/>
    <s v="S"/>
    <s v="NT"/>
    <n v="1.568"/>
    <s v="86"/>
    <n v="4.58"/>
  </r>
  <r>
    <x v="4"/>
    <s v="0"/>
    <d v="2026-05-11T00:00:00"/>
    <s v="21320"/>
    <s v="92800"/>
    <s v=""/>
    <s v=""/>
    <s v="5563P"/>
    <s v="Laruche"/>
    <s v="999999"/>
    <s v="XS441070280FR"/>
    <s v="N"/>
    <s v="Transport"/>
    <s v="N"/>
    <s v="S"/>
    <s v="NT"/>
    <n v="4.532"/>
    <s v="86"/>
    <n v="5.88"/>
  </r>
  <r>
    <x v="4"/>
    <s v="0"/>
    <d v="2026-05-11T00:00:00"/>
    <s v="21320"/>
    <s v="56470"/>
    <s v=""/>
    <s v=""/>
    <s v="242DX"/>
    <s v="Laruche"/>
    <s v="999999"/>
    <s v="XS441071245FR"/>
    <s v="N"/>
    <s v="Transport"/>
    <s v="N"/>
    <s v="S"/>
    <s v="NT"/>
    <n v="0.96"/>
    <s v="86"/>
    <n v="4.25"/>
  </r>
  <r>
    <x v="4"/>
    <s v="0"/>
    <d v="2026-05-11T00:00:00"/>
    <s v="21320"/>
    <s v="41350"/>
    <s v=""/>
    <s v=""/>
    <s v="5803X"/>
    <s v="Laruche"/>
    <s v="999999"/>
    <s v="XS441075463FR"/>
    <s v="N"/>
    <s v="Transport"/>
    <s v="N"/>
    <s v="S"/>
    <s v="NT"/>
    <n v="4.678"/>
    <s v="86"/>
    <n v="5.88"/>
  </r>
  <r>
    <x v="4"/>
    <s v="0"/>
    <d v="2026-05-11T00:00:00"/>
    <s v="21320"/>
    <s v="54770"/>
    <s v=""/>
    <s v=""/>
    <s v="588BX"/>
    <s v="Laruche"/>
    <s v="999999"/>
    <s v="XS441076194FR"/>
    <s v="N"/>
    <s v="Transport"/>
    <s v="N"/>
    <s v="S"/>
    <s v="NT"/>
    <n v="0.853"/>
    <s v="86"/>
    <n v="4.25"/>
  </r>
  <r>
    <x v="4"/>
    <s v="0"/>
    <d v="2026-05-11T00:00:00"/>
    <s v="21320"/>
    <s v="56000"/>
    <s v=""/>
    <s v=""/>
    <s v="5024R"/>
    <s v="Laruche"/>
    <s v="999999"/>
    <s v="XS441078164FR"/>
    <s v="N"/>
    <s v="Transport"/>
    <s v="N"/>
    <s v="S"/>
    <s v="NT"/>
    <n v="0.41"/>
    <s v="86"/>
    <n v="4.25"/>
  </r>
  <r>
    <x v="4"/>
    <s v="0"/>
    <d v="2026-05-11T00:00:00"/>
    <s v="21320"/>
    <s v="91800"/>
    <s v=""/>
    <s v=""/>
    <s v="7941O"/>
    <s v="Laruche"/>
    <s v="999999"/>
    <s v="XS441083235FR"/>
    <s v="N"/>
    <s v="Transport"/>
    <s v="N"/>
    <s v="S"/>
    <s v="NT"/>
    <n v="4.787"/>
    <s v="86"/>
    <n v="5.88"/>
  </r>
  <r>
    <x v="4"/>
    <s v="0"/>
    <d v="2026-05-11T00:00:00"/>
    <s v="21320"/>
    <s v="33370"/>
    <s v=""/>
    <s v=""/>
    <s v="288BS"/>
    <s v="Laruche"/>
    <s v="999999"/>
    <s v="XS441085219FR"/>
    <s v="N"/>
    <s v="Transport"/>
    <s v="N"/>
    <s v="S"/>
    <s v="NT"/>
    <n v="4.403"/>
    <s v="86"/>
    <n v="5.88"/>
  </r>
  <r>
    <x v="4"/>
    <s v="0"/>
    <d v="2026-05-11T00:00:00"/>
    <s v="21320"/>
    <s v="74370"/>
    <s v=""/>
    <s v=""/>
    <s v="8140X"/>
    <s v="Laruche"/>
    <s v="999999"/>
    <s v="XS441087271FR"/>
    <s v="N"/>
    <s v="Transport"/>
    <s v="N"/>
    <s v="S"/>
    <s v="NT"/>
    <n v="1.488"/>
    <s v="86"/>
    <n v="4.58"/>
  </r>
  <r>
    <x v="4"/>
    <s v="0"/>
    <d v="2026-05-11T00:00:00"/>
    <s v="21320"/>
    <s v="77540"/>
    <s v=""/>
    <s v=""/>
    <s v="5966X"/>
    <s v="Laruche"/>
    <s v="999999"/>
    <s v="XS441088507FR"/>
    <s v="N"/>
    <s v="Transport"/>
    <s v="N"/>
    <s v="S"/>
    <s v="NT"/>
    <n v="4.787"/>
    <s v="86"/>
    <n v="5.88"/>
  </r>
  <r>
    <x v="4"/>
    <s v="0"/>
    <d v="2026-05-11T00:00:00"/>
    <s v="21320"/>
    <s v="29880"/>
    <s v=""/>
    <s v=""/>
    <s v="9685V"/>
    <s v="Laruche"/>
    <s v="999999"/>
    <s v="XS441098416FR"/>
    <s v="N"/>
    <s v="Transport"/>
    <s v="N"/>
    <s v="S"/>
    <s v="NT"/>
    <n v="4.678"/>
    <s v="86"/>
    <n v="5.88"/>
  </r>
  <r>
    <x v="4"/>
    <s v="0"/>
    <d v="2026-05-11T00:00:00"/>
    <s v="21320"/>
    <s v="21120"/>
    <s v=""/>
    <s v=""/>
    <s v="6972X"/>
    <s v="Laruche"/>
    <s v="999999"/>
    <s v="XS441099500FR"/>
    <s v="N"/>
    <s v="Transport"/>
    <s v="N"/>
    <s v="S"/>
    <s v="ND"/>
    <n v="0.41"/>
    <s v="86"/>
    <n v="4.25"/>
  </r>
  <r>
    <x v="4"/>
    <s v="0"/>
    <d v="2026-05-11T00:00:00"/>
    <s v="21320"/>
    <s v="91300"/>
    <s v=""/>
    <s v=""/>
    <s v="113AD"/>
    <s v="Laruche"/>
    <s v="999999"/>
    <s v="XS441100891FR"/>
    <s v="N"/>
    <s v="Transport"/>
    <s v="N"/>
    <s v="S"/>
    <s v="NT"/>
    <n v="0.34"/>
    <s v="86"/>
    <n v="4.25"/>
  </r>
  <r>
    <x v="4"/>
    <s v="0"/>
    <d v="2026-05-11T00:00:00"/>
    <s v="21320"/>
    <s v="78400"/>
    <s v=""/>
    <s v=""/>
    <s v="1702P"/>
    <s v="Laruche"/>
    <s v="999999"/>
    <s v="XS441102521FR"/>
    <s v="N"/>
    <s v="Transport"/>
    <s v="N"/>
    <s v="S"/>
    <s v="NT"/>
    <n v="0.4"/>
    <s v="86"/>
    <n v="4.25"/>
  </r>
  <r>
    <x v="4"/>
    <s v="0"/>
    <d v="2026-05-11T00:00:00"/>
    <s v="21320"/>
    <s v="27530"/>
    <s v=""/>
    <s v=""/>
    <s v="8078V"/>
    <s v="Laruche"/>
    <s v="999999"/>
    <s v="XS441374017FR"/>
    <s v="N"/>
    <s v="Transport"/>
    <s v="N"/>
    <s v="S"/>
    <s v="NT"/>
    <n v="0.01"/>
    <s v="86"/>
    <n v="4.25"/>
  </r>
  <r>
    <x v="4"/>
    <s v="0"/>
    <d v="2026-05-11T00:00:00"/>
    <s v="21320"/>
    <s v="62320"/>
    <s v=""/>
    <s v=""/>
    <s v="4160S"/>
    <s v="Laruche"/>
    <s v="999999"/>
    <s v="XS441435572FR"/>
    <s v="N"/>
    <s v="Transport"/>
    <s v="N"/>
    <s v="S"/>
    <s v="NT"/>
    <n v="0.12"/>
    <s v="86"/>
    <n v="4.25"/>
  </r>
  <r>
    <x v="4"/>
    <s v="0"/>
    <d v="2026-05-12T00:00:00"/>
    <s v="21320"/>
    <s v="01400"/>
    <s v=""/>
    <s v=""/>
    <s v="443CX"/>
    <s v="Laruche"/>
    <s v="999999"/>
    <s v="XS441659120FR"/>
    <s v="N"/>
    <s v="Transport"/>
    <s v="N"/>
    <s v="S"/>
    <s v="NT"/>
    <n v="0.14"/>
    <s v="86"/>
    <n v="4.25"/>
  </r>
  <r>
    <x v="4"/>
    <s v="0"/>
    <d v="2026-05-12T00:00:00"/>
    <s v="21320"/>
    <s v="13600"/>
    <s v=""/>
    <s v=""/>
    <s v="977AX"/>
    <s v="Laruche"/>
    <s v="999999"/>
    <s v="XS441659765FR"/>
    <s v="N"/>
    <s v="Transport"/>
    <s v="N"/>
    <s v="S"/>
    <s v="NT"/>
    <n v="0.27"/>
    <s v="86"/>
    <n v="4.25"/>
  </r>
  <r>
    <x v="4"/>
    <s v="0"/>
    <d v="2026-05-12T00:00:00"/>
    <s v="21320"/>
    <s v="44230"/>
    <s v=""/>
    <s v=""/>
    <s v="7921X"/>
    <s v="Laruche"/>
    <s v="999999"/>
    <s v="XS441660595FR"/>
    <s v="N"/>
    <s v="Transport"/>
    <s v="N"/>
    <s v="S"/>
    <s v="NT"/>
    <n v="0.42"/>
    <s v="86"/>
    <n v="4.25"/>
  </r>
  <r>
    <x v="4"/>
    <s v="0"/>
    <d v="2026-05-12T00:00:00"/>
    <s v="21320"/>
    <s v="29170"/>
    <s v=""/>
    <s v=""/>
    <s v="405BX"/>
    <s v="Laruche"/>
    <s v="999999"/>
    <s v="XS441797744FR"/>
    <s v="N"/>
    <s v="Transport"/>
    <s v="N"/>
    <s v="S"/>
    <s v="NT"/>
    <n v="0.11"/>
    <s v="86"/>
    <n v="4.25"/>
  </r>
  <r>
    <x v="4"/>
    <s v="0"/>
    <d v="2026-05-12T00:00:00"/>
    <s v="21320"/>
    <s v="33126"/>
    <s v=""/>
    <s v=""/>
    <s v="0265X"/>
    <s v="Laruche"/>
    <s v="999999"/>
    <s v="XS441806018FR"/>
    <s v="N"/>
    <s v="Transport"/>
    <s v="N"/>
    <s v="S"/>
    <s v="NT"/>
    <n v="9.359999999999999"/>
    <s v="86"/>
    <n v="8.43"/>
  </r>
  <r>
    <x v="4"/>
    <s v="0"/>
    <d v="2026-05-12T00:00:00"/>
    <s v="21320"/>
    <s v="59800"/>
    <s v=""/>
    <s v=""/>
    <s v="543AS"/>
    <s v="Laruche"/>
    <s v="999999"/>
    <s v="XS441807883FR"/>
    <s v="N"/>
    <s v="Transport"/>
    <s v="N"/>
    <s v="S"/>
    <s v="NT"/>
    <n v="10.416"/>
    <s v="86"/>
    <n v="9.279999999999999"/>
  </r>
  <r>
    <x v="4"/>
    <s v="0"/>
    <d v="2026-05-12T00:00:00"/>
    <s v="21320"/>
    <s v="35700"/>
    <s v=""/>
    <s v=""/>
    <s v="8065O"/>
    <s v="Laruche"/>
    <s v="999999"/>
    <s v="XS441841350FR"/>
    <s v="N"/>
    <s v="Transport"/>
    <s v="N"/>
    <s v="S"/>
    <s v="NT"/>
    <n v="0.06"/>
    <s v="86"/>
    <n v="4.25"/>
  </r>
  <r>
    <x v="4"/>
    <s v="0"/>
    <d v="2026-05-13T00:00:00"/>
    <s v="21320"/>
    <s v="34070"/>
    <s v=""/>
    <s v=""/>
    <s v="101BM"/>
    <s v="Laruche"/>
    <s v="999999"/>
    <s v="XS442103109FR"/>
    <s v="N"/>
    <s v="Transport"/>
    <s v="N"/>
    <s v="S"/>
    <s v="NT"/>
    <n v="0.08"/>
    <s v="86"/>
    <n v="4.25"/>
  </r>
  <r>
    <x v="4"/>
    <s v="0"/>
    <d v="2026-05-13T00:00:00"/>
    <s v="21320"/>
    <s v="35230"/>
    <s v=""/>
    <s v=""/>
    <s v="233EX"/>
    <s v="Laruche"/>
    <s v="999999"/>
    <s v="XS442103554FR"/>
    <s v="N"/>
    <s v="Transport"/>
    <s v="N"/>
    <s v="S"/>
    <s v="NT"/>
    <n v="4.638"/>
    <s v="86"/>
    <n v="5.88"/>
  </r>
  <r>
    <x v="4"/>
    <s v="0"/>
    <d v="2026-05-13T00:00:00"/>
    <s v="21320"/>
    <s v="92400"/>
    <s v=""/>
    <s v=""/>
    <s v="7978O"/>
    <s v="Laruche"/>
    <s v="999999"/>
    <s v="XS442108295FR"/>
    <s v="N"/>
    <s v="Transport"/>
    <s v="N"/>
    <s v="S"/>
    <s v="NT"/>
    <n v="4.787"/>
    <s v="86"/>
    <n v="5.88"/>
  </r>
  <r>
    <x v="4"/>
    <s v="0"/>
    <d v="2026-05-13T00:00:00"/>
    <s v="21320"/>
    <s v="38380"/>
    <s v=""/>
    <s v=""/>
    <s v="9017S"/>
    <s v="Laruche"/>
    <s v="999999"/>
    <s v="XS442202591FR"/>
    <s v="N"/>
    <s v="Transport"/>
    <s v="N"/>
    <s v="S"/>
    <s v="NT"/>
    <n v="0.09"/>
    <s v="86"/>
    <n v="4.25"/>
  </r>
  <r>
    <x v="4"/>
    <s v="0"/>
    <d v="2026-05-13T00:00:00"/>
    <s v="21320"/>
    <s v="95160"/>
    <s v=""/>
    <s v=""/>
    <s v="0194X"/>
    <s v="Laruche"/>
    <s v="999999"/>
    <s v="XS442215017FR"/>
    <s v="N"/>
    <s v="Transport"/>
    <s v="N"/>
    <s v="S"/>
    <s v="NT"/>
    <n v="4.787"/>
    <s v="86"/>
    <n v="5.88"/>
  </r>
  <r>
    <x v="4"/>
    <s v="0"/>
    <d v="2026-05-15T00:00:00"/>
    <s v="21320"/>
    <s v="95120"/>
    <s v=""/>
    <s v=""/>
    <s v="0356X"/>
    <s v="Laruche"/>
    <s v="999999"/>
    <s v="XS442563096FR"/>
    <s v="N"/>
    <s v="Transport"/>
    <s v="N"/>
    <s v="S"/>
    <s v="NT"/>
    <n v="0.12"/>
    <s v="86"/>
    <n v="4.25"/>
  </r>
  <r>
    <x v="4"/>
    <s v="0"/>
    <d v="2026-05-15T00:00:00"/>
    <s v="21320"/>
    <s v="50110"/>
    <s v=""/>
    <s v=""/>
    <s v="0109U"/>
    <s v="Laruche"/>
    <s v="999999"/>
    <s v="XS442563811FR"/>
    <s v="N"/>
    <s v="Transport"/>
    <s v="N"/>
    <s v="S"/>
    <s v="NT"/>
    <n v="6.182"/>
    <s v="86"/>
    <n v="6.9"/>
  </r>
  <r>
    <x v="4"/>
    <s v="0"/>
    <d v="2026-05-15T00:00:00"/>
    <s v="21320"/>
    <s v="50110"/>
    <s v=""/>
    <s v=""/>
    <s v="0109U"/>
    <s v="Laruche"/>
    <s v="999999"/>
    <s v="XS442563811FR"/>
    <s v="N"/>
    <s v="Supplement Etiquette Non Conforme"/>
    <s v="N"/>
    <m/>
    <s v="NT"/>
    <n v="0"/>
    <s v="86"/>
    <n v="2"/>
  </r>
  <r>
    <x v="4"/>
    <s v="0"/>
    <d v="2026-05-15T00:00:00"/>
    <s v="21320"/>
    <s v="13122"/>
    <s v=""/>
    <s v=""/>
    <s v="7593Y"/>
    <s v="Laruche"/>
    <s v="999999"/>
    <s v="XS442564803FR"/>
    <s v="N"/>
    <s v="Transport"/>
    <s v="N"/>
    <s v="S"/>
    <s v="NT"/>
    <n v="0.12"/>
    <s v="86"/>
    <n v="4.25"/>
  </r>
  <r>
    <x v="4"/>
    <s v="0"/>
    <d v="2026-05-15T00:00:00"/>
    <s v="21320"/>
    <s v="59130"/>
    <s v=""/>
    <s v=""/>
    <s v="0317X"/>
    <s v="Laruche"/>
    <s v="999999"/>
    <s v="XS442565361FR"/>
    <s v="N"/>
    <s v="Transport"/>
    <s v="N"/>
    <s v="S"/>
    <s v="NT"/>
    <n v="6.412"/>
    <s v="86"/>
    <n v="6.9"/>
  </r>
  <r>
    <x v="4"/>
    <s v="0"/>
    <d v="2026-05-15T00:00:00"/>
    <s v="21320"/>
    <s v="75011"/>
    <s v=""/>
    <s v=""/>
    <s v="264AK"/>
    <s v="Laruche"/>
    <s v="999999"/>
    <s v="XS442565675FR"/>
    <s v="N"/>
    <s v="Transport"/>
    <s v="N"/>
    <s v="S"/>
    <s v="NT"/>
    <n v="0.08"/>
    <s v="86"/>
    <n v="4.25"/>
  </r>
  <r>
    <x v="4"/>
    <s v="0"/>
    <d v="2026-05-15T00:00:00"/>
    <s v="21320"/>
    <s v="78300"/>
    <s v=""/>
    <s v=""/>
    <s v="6398B"/>
    <s v="Laruche"/>
    <s v="999999"/>
    <s v="XS442572212FR"/>
    <s v="N"/>
    <s v="Transport"/>
    <s v="N"/>
    <s v="S"/>
    <s v="NT"/>
    <n v="1.581"/>
    <s v="86"/>
    <n v="4.58"/>
  </r>
  <r>
    <x v="4"/>
    <s v="0"/>
    <d v="2026-05-15T00:00:00"/>
    <s v="21320"/>
    <s v="11170"/>
    <s v=""/>
    <s v=""/>
    <s v="5351S"/>
    <s v="Laruche"/>
    <s v="999999"/>
    <s v="XS442746275FR"/>
    <s v="N"/>
    <s v="Transport"/>
    <s v="N"/>
    <s v="S"/>
    <s v="NT"/>
    <n v="0.27"/>
    <s v="86"/>
    <n v="4.25"/>
  </r>
  <r>
    <x v="4"/>
    <s v="0"/>
    <d v="2026-05-15T00:00:00"/>
    <s v="21320"/>
    <s v="04230"/>
    <s v=""/>
    <s v=""/>
    <s v="5856B"/>
    <s v="Laruche"/>
    <s v="999999"/>
    <s v="XS442753988FR"/>
    <s v="N"/>
    <s v="Transport"/>
    <s v="N"/>
    <s v="S"/>
    <s v="NT"/>
    <n v="4.638"/>
    <s v="86"/>
    <n v="5.88"/>
  </r>
  <r>
    <x v="4"/>
    <s v="0"/>
    <d v="2026-05-15T00:00:00"/>
    <s v="21320"/>
    <s v="04230"/>
    <s v=""/>
    <s v=""/>
    <s v="5856B"/>
    <s v="Laruche"/>
    <s v="999999"/>
    <s v="XS442753988FR"/>
    <s v="N"/>
    <s v="Zones Difficiles d'accès"/>
    <s v="N"/>
    <m/>
    <s v="NT"/>
    <n v="0"/>
    <s v="86"/>
    <n v="5"/>
  </r>
  <r>
    <x v="4"/>
    <s v="0"/>
    <d v="2026-05-15T00:00:00"/>
    <s v="21320"/>
    <s v="13330"/>
    <s v=""/>
    <s v=""/>
    <s v="8395U"/>
    <s v="Laruche"/>
    <s v="999999"/>
    <s v="XS442761940FR"/>
    <s v="N"/>
    <s v="Transport"/>
    <s v="N"/>
    <s v="S"/>
    <s v="NT"/>
    <n v="0.27"/>
    <s v="86"/>
    <n v="4.25"/>
  </r>
  <r>
    <x v="4"/>
    <s v="0"/>
    <d v="2026-05-15T00:00:00"/>
    <s v="21320"/>
    <s v="91330"/>
    <s v=""/>
    <s v=""/>
    <s v="0101X"/>
    <s v="Laruche"/>
    <s v="999999"/>
    <s v="XS442764549FR"/>
    <s v="N"/>
    <s v="Transport"/>
    <s v="N"/>
    <s v="S"/>
    <s v="NT"/>
    <n v="4.532"/>
    <s v="86"/>
    <n v="5.88"/>
  </r>
  <r>
    <x v="4"/>
    <s v="0"/>
    <d v="2026-05-18T00:00:00"/>
    <s v="21320"/>
    <s v="03600"/>
    <s v=""/>
    <s v=""/>
    <s v="1315V"/>
    <s v="Laruche"/>
    <s v="999999"/>
    <s v="XS443130975FR"/>
    <s v="N"/>
    <s v="Transport"/>
    <s v="N"/>
    <s v="S"/>
    <s v="NT"/>
    <n v="4.532"/>
    <s v="86"/>
    <n v="5.88"/>
  </r>
  <r>
    <x v="4"/>
    <s v="0"/>
    <d v="2026-05-18T00:00:00"/>
    <s v="21320"/>
    <s v="94200"/>
    <s v=""/>
    <s v=""/>
    <s v="9152R"/>
    <s v="Laruche"/>
    <s v="999999"/>
    <s v="XS443133416FR"/>
    <s v="N"/>
    <s v="Transport"/>
    <s v="N"/>
    <s v="S"/>
    <s v="NT"/>
    <n v="0.29"/>
    <s v="86"/>
    <n v="4.25"/>
  </r>
  <r>
    <x v="4"/>
    <s v="0"/>
    <d v="2026-05-18T00:00:00"/>
    <s v="21320"/>
    <s v="92300"/>
    <s v=""/>
    <s v=""/>
    <s v="976BQ"/>
    <s v="Laruche"/>
    <s v="999999"/>
    <s v="XS443137109FR"/>
    <s v="N"/>
    <s v="Transport"/>
    <s v="N"/>
    <s v="S"/>
    <s v="NT"/>
    <n v="0.19"/>
    <s v="86"/>
    <n v="4.25"/>
  </r>
  <r>
    <x v="4"/>
    <s v="0"/>
    <d v="2026-05-18T00:00:00"/>
    <s v="21320"/>
    <s v="77540"/>
    <s v=""/>
    <s v=""/>
    <s v="5966X"/>
    <s v="Laruche"/>
    <s v="999999"/>
    <s v="XS443138943FR"/>
    <s v="N"/>
    <s v="Transport"/>
    <s v="N"/>
    <s v="S"/>
    <s v="NT"/>
    <n v="4.638"/>
    <s v="86"/>
    <n v="5.88"/>
  </r>
  <r>
    <x v="4"/>
    <s v="0"/>
    <d v="2026-05-18T00:00:00"/>
    <s v="21320"/>
    <s v="69003"/>
    <s v=""/>
    <s v=""/>
    <s v="6686V"/>
    <s v="Laruche"/>
    <s v="999999"/>
    <s v="XS443141275FR"/>
    <s v="N"/>
    <s v="Transport"/>
    <s v="N"/>
    <s v="S"/>
    <s v="NT"/>
    <n v="1.479"/>
    <s v="86"/>
    <n v="4.58"/>
  </r>
  <r>
    <x v="4"/>
    <s v="0"/>
    <d v="2026-05-18T00:00:00"/>
    <s v="21320"/>
    <s v="34170"/>
    <s v=""/>
    <s v=""/>
    <s v="9332U"/>
    <s v="Laruche"/>
    <s v="999999"/>
    <s v="XS443142903FR"/>
    <s v="N"/>
    <s v="Transport"/>
    <s v="N"/>
    <s v="S"/>
    <s v="NT"/>
    <n v="4.532"/>
    <s v="86"/>
    <n v="5.88"/>
  </r>
  <r>
    <x v="4"/>
    <s v="0"/>
    <d v="2026-05-18T00:00:00"/>
    <s v="21320"/>
    <s v="92200"/>
    <s v=""/>
    <s v=""/>
    <s v="3086V"/>
    <s v="Laruche"/>
    <s v="999999"/>
    <s v="XS443145961FR"/>
    <s v="N"/>
    <s v="Transport"/>
    <s v="N"/>
    <s v="S"/>
    <s v="NT"/>
    <n v="1.137"/>
    <s v="86"/>
    <n v="4.58"/>
  </r>
  <r>
    <x v="4"/>
    <s v="0"/>
    <d v="2026-05-18T00:00:00"/>
    <s v="21320"/>
    <s v="67300"/>
    <s v=""/>
    <s v=""/>
    <s v="9779W"/>
    <s v="Laruche"/>
    <s v="999999"/>
    <s v="XS443152137FR"/>
    <s v="N"/>
    <s v="Transport"/>
    <s v="N"/>
    <s v="S"/>
    <s v="NT"/>
    <n v="0.08"/>
    <s v="86"/>
    <n v="4.25"/>
  </r>
  <r>
    <x v="4"/>
    <s v="0"/>
    <d v="2026-05-18T00:00:00"/>
    <s v="21320"/>
    <s v="74800"/>
    <s v=""/>
    <s v=""/>
    <s v="1345X"/>
    <s v="Laruche"/>
    <s v="999999"/>
    <s v="XS443157488FR"/>
    <s v="N"/>
    <s v="Transport"/>
    <s v="N"/>
    <s v="S"/>
    <s v="NT"/>
    <n v="4.638"/>
    <s v="86"/>
    <n v="5.88"/>
  </r>
  <r>
    <x v="4"/>
    <s v="0"/>
    <d v="2026-05-18T00:00:00"/>
    <s v="21320"/>
    <s v="92400"/>
    <s v=""/>
    <s v=""/>
    <s v="253AX"/>
    <s v="Laruche"/>
    <s v="999999"/>
    <s v="XS443160779FR"/>
    <s v="N"/>
    <s v="Transport"/>
    <s v="N"/>
    <s v="S"/>
    <s v="NT"/>
    <n v="6.273"/>
    <s v="86"/>
    <n v="6.9"/>
  </r>
  <r>
    <x v="4"/>
    <s v="0"/>
    <d v="2026-05-18T00:00:00"/>
    <s v="21320"/>
    <s v="62860"/>
    <s v=""/>
    <s v=""/>
    <s v="992CT"/>
    <s v="Laruche"/>
    <s v="999999"/>
    <s v="XS443162015FR"/>
    <s v="N"/>
    <s v="Transport"/>
    <s v="N"/>
    <s v="S"/>
    <s v="NT"/>
    <n v="4.787"/>
    <s v="86"/>
    <n v="5.88"/>
  </r>
  <r>
    <x v="4"/>
    <s v="0"/>
    <d v="2026-05-18T00:00:00"/>
    <s v="21320"/>
    <s v="69230"/>
    <s v=""/>
    <s v=""/>
    <s v="329AX"/>
    <s v="Laruche"/>
    <s v="999999"/>
    <s v="XS443464143FR"/>
    <s v="N"/>
    <s v="Transport"/>
    <s v="N"/>
    <s v="S"/>
    <s v="NT"/>
    <n v="0.135"/>
    <s v="86"/>
    <n v="4.25"/>
  </r>
  <r>
    <x v="4"/>
    <s v="0"/>
    <d v="2026-05-18T00:00:00"/>
    <s v="21320"/>
    <s v="26600"/>
    <s v=""/>
    <s v=""/>
    <s v="7668X"/>
    <s v="Laruche"/>
    <s v="999999"/>
    <s v="XS443465206FR"/>
    <s v="N"/>
    <s v="Transport"/>
    <s v="N"/>
    <s v="S"/>
    <s v="NT"/>
    <n v="0.09"/>
    <s v="86"/>
    <n v="4.25"/>
  </r>
  <r>
    <x v="4"/>
    <s v="0"/>
    <d v="2026-05-18T00:00:00"/>
    <s v="21320"/>
    <s v="62100"/>
    <s v=""/>
    <s v=""/>
    <s v="7364U"/>
    <s v="Laruche"/>
    <s v="999999"/>
    <s v="XS443487025FR"/>
    <s v="N"/>
    <s v="Transport"/>
    <s v="N"/>
    <s v="S"/>
    <s v="NT"/>
    <n v="0.05"/>
    <s v="86"/>
    <n v="4.25"/>
  </r>
  <r>
    <x v="4"/>
    <s v="0"/>
    <d v="2026-05-18T00:00:00"/>
    <s v="21320"/>
    <s v="60500"/>
    <s v=""/>
    <s v=""/>
    <s v="0305X"/>
    <s v="Laruche"/>
    <s v="999999"/>
    <s v="XS443517668FR"/>
    <s v="N"/>
    <s v="Transport"/>
    <s v="N"/>
    <s v="S"/>
    <s v="NT"/>
    <n v="5.888"/>
    <s v="86"/>
    <n v="6.39"/>
  </r>
  <r>
    <x v="4"/>
    <s v="0"/>
    <d v="2026-05-19T00:00:00"/>
    <s v="21320"/>
    <s v="75006"/>
    <s v=""/>
    <s v=""/>
    <s v="7784O"/>
    <s v="Laruche"/>
    <s v="999999"/>
    <s v="XS443697545FR"/>
    <s v="N"/>
    <s v="Transport"/>
    <s v="N"/>
    <s v="S"/>
    <s v="NT"/>
    <n v="6.412"/>
    <s v="86"/>
    <n v="6.9"/>
  </r>
  <r>
    <x v="4"/>
    <s v="0"/>
    <d v="2026-05-19T00:00:00"/>
    <s v="21320"/>
    <s v="75014"/>
    <s v=""/>
    <s v=""/>
    <s v="7038O"/>
    <s v="Laruche"/>
    <s v="999999"/>
    <s v="XS443700329FR"/>
    <s v="N"/>
    <s v="Transport"/>
    <s v="N"/>
    <s v="S"/>
    <s v="NT"/>
    <n v="4.787"/>
    <s v="86"/>
    <n v="5.88"/>
  </r>
  <r>
    <x v="4"/>
    <s v="0"/>
    <d v="2026-05-19T00:00:00"/>
    <s v="21320"/>
    <s v="29200"/>
    <s v=""/>
    <s v=""/>
    <s v="8050O"/>
    <s v="Laruche"/>
    <s v="999999"/>
    <s v="XS443701514FR"/>
    <s v="N"/>
    <s v="Transport"/>
    <s v="N"/>
    <s v="S"/>
    <s v="NT"/>
    <n v="4.638"/>
    <s v="86"/>
    <n v="5.88"/>
  </r>
  <r>
    <x v="4"/>
    <s v="0"/>
    <d v="2026-05-19T00:00:00"/>
    <s v="21320"/>
    <s v="31530"/>
    <s v=""/>
    <s v=""/>
    <s v="465CX"/>
    <s v="Laruche"/>
    <s v="999999"/>
    <s v="XS443774220FR"/>
    <s v="N"/>
    <s v="Transport"/>
    <s v="N"/>
    <s v="S"/>
    <s v="NT"/>
    <n v="0.17"/>
    <s v="86"/>
    <n v="4.25"/>
  </r>
  <r>
    <x v="4"/>
    <s v="0"/>
    <d v="2026-05-19T00:00:00"/>
    <s v="21320"/>
    <s v="92600"/>
    <s v=""/>
    <s v=""/>
    <s v="6448V"/>
    <s v="Laruche"/>
    <s v="999999"/>
    <s v="XS443917847FR"/>
    <s v="N"/>
    <s v="Transport"/>
    <s v="N"/>
    <s v="S"/>
    <s v="NT"/>
    <n v="0.02"/>
    <s v="86"/>
    <n v="4.25"/>
  </r>
  <r>
    <x v="4"/>
    <s v="0"/>
    <d v="2026-05-19T00:00:00"/>
    <s v="21320"/>
    <s v="92600"/>
    <s v=""/>
    <s v=""/>
    <s v="6448V"/>
    <s v="Laruche"/>
    <s v="999999"/>
    <s v="XS443933779FR"/>
    <s v="N"/>
    <s v="Transport"/>
    <s v="N"/>
    <s v="S"/>
    <s v="NT"/>
    <n v="0.02"/>
    <s v="86"/>
    <n v="4.25"/>
  </r>
  <r>
    <x v="4"/>
    <s v="0"/>
    <d v="2026-05-19T00:00:00"/>
    <s v="21320"/>
    <s v="42140"/>
    <s v=""/>
    <s v=""/>
    <s v="057AX"/>
    <s v="Laruche"/>
    <s v="999999"/>
    <s v="XS443958736FR"/>
    <s v="N"/>
    <s v="Transport"/>
    <s v="N"/>
    <s v="S"/>
    <s v="NT"/>
    <n v="5.904"/>
    <s v="86"/>
    <n v="6.39"/>
  </r>
  <r>
    <x v="4"/>
    <s v="0"/>
    <d v="2026-05-19T00:00:00"/>
    <s v="21320"/>
    <s v="69620"/>
    <s v=""/>
    <s v=""/>
    <s v="639BZ"/>
    <s v="Laruche"/>
    <s v="999999"/>
    <s v="XS443962381FR"/>
    <s v="N"/>
    <s v="Transport"/>
    <s v="N"/>
    <s v="S"/>
    <s v="NT"/>
    <n v="6.273"/>
    <s v="86"/>
    <n v="6.9"/>
  </r>
  <r>
    <x v="4"/>
    <s v="0"/>
    <d v="2026-05-20T00:00:00"/>
    <s v="21320"/>
    <s v="75012"/>
    <s v=""/>
    <s v=""/>
    <s v="7695W"/>
    <s v="Laruche"/>
    <s v="999999"/>
    <s v="XS444162904FR"/>
    <s v="N"/>
    <s v="Transport"/>
    <s v="N"/>
    <s v="S"/>
    <s v="NT"/>
    <n v="1.612"/>
    <s v="86"/>
    <n v="4.58"/>
  </r>
  <r>
    <x v="4"/>
    <s v="0"/>
    <d v="2026-05-20T00:00:00"/>
    <s v="21320"/>
    <s v="94350"/>
    <s v=""/>
    <s v=""/>
    <s v="8003O"/>
    <s v="Laruche"/>
    <s v="999999"/>
    <s v="XS444163462FR"/>
    <s v="N"/>
    <s v="Transport"/>
    <s v="N"/>
    <s v="S"/>
    <s v="NT"/>
    <n v="0.06"/>
    <s v="86"/>
    <n v="4.25"/>
  </r>
  <r>
    <x v="4"/>
    <s v="0"/>
    <d v="2026-05-20T00:00:00"/>
    <s v="21320"/>
    <s v="06400"/>
    <s v=""/>
    <s v=""/>
    <s v="9707X"/>
    <s v="Laruche"/>
    <s v="999999"/>
    <s v="XS444164587FR"/>
    <s v="N"/>
    <s v="Transport"/>
    <s v="N"/>
    <s v="S"/>
    <s v="NT"/>
    <n v="4.678"/>
    <s v="86"/>
    <n v="5.88"/>
  </r>
  <r>
    <x v="4"/>
    <s v="0"/>
    <d v="2026-05-20T00:00:00"/>
    <s v="21320"/>
    <s v="60290"/>
    <s v=""/>
    <s v=""/>
    <s v="162BB"/>
    <s v="Laruche"/>
    <s v="999999"/>
    <s v="XS444168685FR"/>
    <s v="N"/>
    <s v="Transport"/>
    <s v="N"/>
    <s v="S"/>
    <s v="NT"/>
    <n v="0.918"/>
    <s v="86"/>
    <n v="4.25"/>
  </r>
  <r>
    <x v="4"/>
    <s v="0"/>
    <d v="2026-05-20T00:00:00"/>
    <s v="21320"/>
    <s v="05100"/>
    <s v=""/>
    <s v=""/>
    <s v="6239V"/>
    <s v="Laruche"/>
    <s v="999999"/>
    <s v="XS444169054FR"/>
    <s v="N"/>
    <s v="Transport"/>
    <s v="N"/>
    <s v="S"/>
    <s v="NT"/>
    <n v="0.06"/>
    <s v="86"/>
    <n v="4.25"/>
  </r>
  <r>
    <x v="4"/>
    <s v="0"/>
    <d v="2026-05-20T00:00:00"/>
    <s v="21320"/>
    <s v="75007"/>
    <s v=""/>
    <s v=""/>
    <s v="3847Y"/>
    <s v="Laruche"/>
    <s v="999999"/>
    <s v="XS444277120FR"/>
    <s v="N"/>
    <s v="Transport"/>
    <s v="N"/>
    <s v="S"/>
    <s v="NT"/>
    <n v="5.236"/>
    <s v="86"/>
    <n v="6.39"/>
  </r>
  <r>
    <x v="4"/>
    <s v="0"/>
    <d v="2026-05-20T00:00:00"/>
    <s v="21320"/>
    <s v="73000"/>
    <s v=""/>
    <s v=""/>
    <s v="5504U"/>
    <s v="Laruche"/>
    <s v="999999"/>
    <s v="XS444278156FR"/>
    <s v="N"/>
    <s v="Transport"/>
    <s v="N"/>
    <s v="S"/>
    <s v="NT"/>
    <n v="1.714"/>
    <s v="86"/>
    <n v="4.58"/>
  </r>
  <r>
    <x v="4"/>
    <s v="0"/>
    <d v="2026-05-20T00:00:00"/>
    <s v="21320"/>
    <s v="94800"/>
    <s v=""/>
    <s v=""/>
    <s v="9407W"/>
    <s v="Laruche"/>
    <s v="999999"/>
    <s v="XS444279029FR"/>
    <s v="N"/>
    <s v="Transport"/>
    <s v="N"/>
    <s v="S"/>
    <s v="NT"/>
    <n v="6.882"/>
    <s v="86"/>
    <n v="6.9"/>
  </r>
  <r>
    <x v="4"/>
    <s v="0"/>
    <d v="2026-05-21T00:00:00"/>
    <s v="21320"/>
    <s v="78220"/>
    <s v=""/>
    <s v=""/>
    <s v="8729W"/>
    <s v="Laruche"/>
    <s v="999999"/>
    <s v="XS444585085FR"/>
    <s v="N"/>
    <s v="Transport"/>
    <s v="N"/>
    <s v="S"/>
    <s v="NT"/>
    <n v="6.048"/>
    <s v="86"/>
    <n v="6.9"/>
  </r>
  <r>
    <x v="4"/>
    <s v="0"/>
    <d v="2026-05-21T00:00:00"/>
    <s v="21320"/>
    <s v="60270"/>
    <s v=""/>
    <s v=""/>
    <s v="0305X"/>
    <s v="Laruche"/>
    <s v="999999"/>
    <s v="XS444586761FR"/>
    <s v="N"/>
    <s v="Transport"/>
    <s v="N"/>
    <s v="S"/>
    <s v="NT"/>
    <n v="5.904"/>
    <s v="86"/>
    <n v="6.39"/>
  </r>
  <r>
    <x v="4"/>
    <s v="0"/>
    <d v="2026-05-21T00:00:00"/>
    <s v="21320"/>
    <s v="31400"/>
    <s v=""/>
    <s v=""/>
    <s v="3282Y"/>
    <s v="Laruche"/>
    <s v="999999"/>
    <s v="XS444589502FR"/>
    <s v="N"/>
    <s v="Transport"/>
    <s v="N"/>
    <s v="S"/>
    <s v="NT"/>
    <n v="0.08"/>
    <s v="86"/>
    <n v="4.25"/>
  </r>
  <r>
    <x v="4"/>
    <s v="0"/>
    <d v="2026-05-21T00:00:00"/>
    <s v="21320"/>
    <s v="71960"/>
    <s v=""/>
    <s v=""/>
    <s v="397AX"/>
    <s v="Laruche"/>
    <s v="999999"/>
    <s v="XS444596605FR"/>
    <s v="N"/>
    <s v="Transport"/>
    <s v="N"/>
    <s v="S"/>
    <s v="NR"/>
    <n v="0.23"/>
    <s v="86"/>
    <n v="4.25"/>
  </r>
  <r>
    <x v="4"/>
    <s v="0"/>
    <d v="2026-05-21T00:00:00"/>
    <s v="21320"/>
    <s v="71170"/>
    <s v=""/>
    <s v=""/>
    <s v="6782V"/>
    <s v="Laruche"/>
    <s v="999999"/>
    <s v="XS444649245FR"/>
    <s v="N"/>
    <s v="Transport"/>
    <s v="N"/>
    <s v="S"/>
    <s v="NR"/>
    <n v="4.532"/>
    <s v="86"/>
    <n v="5.88"/>
  </r>
  <r>
    <x v="4"/>
    <s v="0"/>
    <d v="2026-05-21T00:00:00"/>
    <s v="21320"/>
    <s v="35800"/>
    <s v=""/>
    <s v=""/>
    <s v="295DX"/>
    <s v="Laruche"/>
    <s v="999999"/>
    <s v="XS444707102FR"/>
    <s v="N"/>
    <s v="Transport"/>
    <s v="N"/>
    <s v="S"/>
    <s v="NT"/>
    <n v="0.864"/>
    <s v="86"/>
    <n v="4.25"/>
  </r>
  <r>
    <x v="4"/>
    <s v="0"/>
    <d v="2026-05-21T00:00:00"/>
    <s v="21320"/>
    <s v="94490"/>
    <s v=""/>
    <s v=""/>
    <s v="747BX"/>
    <s v="Laruche"/>
    <s v="999999"/>
    <s v="XS444800385FR"/>
    <s v="N"/>
    <s v="Transport"/>
    <s v="N"/>
    <s v="S"/>
    <s v="NT"/>
    <n v="0.07000000000000001"/>
    <s v="86"/>
    <n v="4.25"/>
  </r>
  <r>
    <x v="4"/>
    <s v="0"/>
    <d v="2026-05-21T00:00:00"/>
    <s v="21320"/>
    <s v="74320"/>
    <s v=""/>
    <s v=""/>
    <s v="7093V"/>
    <s v="Laruche"/>
    <s v="999999"/>
    <s v="XS444808199FR"/>
    <s v="N"/>
    <s v="Transport"/>
    <s v="N"/>
    <s v="S"/>
    <s v="NT"/>
    <n v="4.532"/>
    <s v="86"/>
    <n v="5.88"/>
  </r>
  <r>
    <x v="4"/>
    <s v="0"/>
    <d v="2026-05-22T00:00:00"/>
    <s v="21320"/>
    <s v="30520"/>
    <s v=""/>
    <s v=""/>
    <s v="013CX"/>
    <s v="Laruche"/>
    <s v="999999"/>
    <s v="XS444969735FR"/>
    <s v="N"/>
    <s v="Transport"/>
    <s v="N"/>
    <s v="S"/>
    <s v="NT"/>
    <n v="0.28"/>
    <s v="86"/>
    <n v="4.25"/>
  </r>
  <r>
    <x v="4"/>
    <s v="0"/>
    <d v="2026-05-22T00:00:00"/>
    <s v="21320"/>
    <s v="69004"/>
    <s v=""/>
    <s v=""/>
    <s v="1292X"/>
    <s v="Laruche"/>
    <s v="999999"/>
    <s v="XS444970367FR"/>
    <s v="N"/>
    <s v="Transport"/>
    <s v="N"/>
    <s v="S"/>
    <s v="NT"/>
    <n v="6.412"/>
    <s v="86"/>
    <n v="6.9"/>
  </r>
  <r>
    <x v="4"/>
    <s v="0"/>
    <d v="2026-05-22T00:00:00"/>
    <s v="21320"/>
    <s v="13840"/>
    <s v=""/>
    <s v=""/>
    <s v="025BS"/>
    <s v="Laruche"/>
    <s v="999999"/>
    <s v="XS444971291FR"/>
    <s v="N"/>
    <s v="Transport"/>
    <s v="N"/>
    <s v="S"/>
    <s v="NT"/>
    <n v="0.05"/>
    <s v="86"/>
    <n v="4.25"/>
  </r>
  <r>
    <x v="4"/>
    <s v="0"/>
    <d v="2026-05-22T00:00:00"/>
    <s v="21320"/>
    <s v="06200"/>
    <s v=""/>
    <s v=""/>
    <s v="9774W"/>
    <s v="Laruche"/>
    <s v="999999"/>
    <s v="XS444973505FR"/>
    <s v="N"/>
    <s v="Transport"/>
    <s v="N"/>
    <s v="S"/>
    <s v="NT"/>
    <n v="0.02"/>
    <s v="86"/>
    <n v="4.25"/>
  </r>
  <r>
    <x v="4"/>
    <s v="0"/>
    <d v="2026-05-22T00:00:00"/>
    <s v="21320"/>
    <s v="64200"/>
    <s v=""/>
    <s v=""/>
    <s v="9470X"/>
    <s v="Laruche"/>
    <s v="999999"/>
    <s v="XS444977351FR"/>
    <s v="N"/>
    <s v="Transport"/>
    <s v="N"/>
    <s v="S"/>
    <s v="NT"/>
    <n v="0.16"/>
    <s v="86"/>
    <n v="4.25"/>
  </r>
  <r>
    <x v="4"/>
    <s v="0"/>
    <d v="2026-05-22T00:00:00"/>
    <s v="21320"/>
    <s v="46130"/>
    <s v=""/>
    <s v=""/>
    <s v="5786U"/>
    <s v="Laruche"/>
    <s v="999999"/>
    <s v="XS445063474FR"/>
    <s v="N"/>
    <s v="Transport"/>
    <s v="N"/>
    <s v="S"/>
    <s v="NT"/>
    <n v="0.14"/>
    <s v="86"/>
    <n v="4.25"/>
  </r>
  <r>
    <x v="4"/>
    <s v="0"/>
    <d v="2026-05-22T00:00:00"/>
    <s v="21320"/>
    <s v="25240"/>
    <s v=""/>
    <s v=""/>
    <s v="851BQ"/>
    <s v="Laruche"/>
    <s v="999999"/>
    <s v="XS445067706FR"/>
    <s v="N"/>
    <s v="Transport"/>
    <s v="N"/>
    <s v="S"/>
    <s v="NT"/>
    <n v="6.035"/>
    <s v="86"/>
    <n v="6.9"/>
  </r>
  <r>
    <x v="4"/>
    <s v="0"/>
    <d v="2026-05-22T00:00:00"/>
    <s v="21320"/>
    <s v="25240"/>
    <s v=""/>
    <s v=""/>
    <s v="851BQ"/>
    <s v="Laruche"/>
    <s v="999999"/>
    <s v="XS445067706FR"/>
    <s v="N"/>
    <s v="Zones Difficiles d'accès"/>
    <s v="N"/>
    <m/>
    <s v="NT"/>
    <n v="0"/>
    <s v="86"/>
    <n v="5"/>
  </r>
  <r>
    <x v="4"/>
    <s v="0"/>
    <d v="2026-05-22T00:00:00"/>
    <s v="21320"/>
    <s v="75020"/>
    <s v=""/>
    <s v=""/>
    <s v="9604S"/>
    <s v="Laruche"/>
    <s v="999999"/>
    <s v="XS445092864FR"/>
    <s v="N"/>
    <s v="Transport"/>
    <s v="N"/>
    <s v="S"/>
    <s v="NT"/>
    <n v="6.273"/>
    <s v="86"/>
    <n v="6.9"/>
  </r>
  <r>
    <x v="4"/>
    <s v="0"/>
    <d v="2026-05-22T00:00:00"/>
    <s v="21320"/>
    <s v="42170"/>
    <s v=""/>
    <s v=""/>
    <s v="7136X"/>
    <s v="Laruche"/>
    <s v="999999"/>
    <s v="XS445104001FR"/>
    <s v="N"/>
    <s v="Transport"/>
    <s v="N"/>
    <s v="S"/>
    <s v="NT"/>
    <n v="0.05"/>
    <s v="86"/>
    <n v="4.25"/>
  </r>
  <r>
    <x v="4"/>
    <s v="0"/>
    <d v="2026-05-22T00:00:00"/>
    <s v="21320"/>
    <s v="78180"/>
    <s v=""/>
    <s v=""/>
    <s v="7892O"/>
    <s v="Laruche"/>
    <s v="999999"/>
    <s v="XS445146355FR"/>
    <s v="N"/>
    <s v="Transport"/>
    <s v="N"/>
    <s v="S"/>
    <s v="NT"/>
    <n v="4.787"/>
    <s v="86"/>
    <n v="5.88"/>
  </r>
  <r>
    <x v="4"/>
    <s v="0"/>
    <d v="2026-05-22T00:00:00"/>
    <s v="21320"/>
    <s v="69500"/>
    <s v=""/>
    <s v=""/>
    <s v="2412U"/>
    <s v="Laruche"/>
    <s v="999999"/>
    <s v="XS445147130FR"/>
    <s v="N"/>
    <s v="Transport"/>
    <s v="N"/>
    <s v="S"/>
    <s v="NT"/>
    <n v="4.678"/>
    <s v="86"/>
    <n v="5.88"/>
  </r>
  <r>
    <x v="4"/>
    <s v="0"/>
    <d v="2026-05-22T00:00:00"/>
    <s v="21320"/>
    <s v="13013"/>
    <s v=""/>
    <s v=""/>
    <s v="7309U"/>
    <s v="Laruche"/>
    <s v="999999"/>
    <s v="XS445153078FR"/>
    <s v="N"/>
    <s v="Transport"/>
    <s v="N"/>
    <s v="S"/>
    <s v="NT"/>
    <n v="4.532"/>
    <s v="86"/>
    <n v="5.88"/>
  </r>
  <r>
    <x v="4"/>
    <s v="0"/>
    <d v="2026-05-25T00:00:00"/>
    <s v="21320"/>
    <s v="38680"/>
    <s v=""/>
    <s v=""/>
    <s v="3520X"/>
    <s v="Laruche"/>
    <s v="999999"/>
    <s v="XS445366594FR"/>
    <s v="N"/>
    <s v="Transport"/>
    <s v="N"/>
    <s v="S"/>
    <s v="NT"/>
    <n v="0.13"/>
    <s v="86"/>
    <n v="4.25"/>
  </r>
  <r>
    <x v="4"/>
    <s v="0"/>
    <d v="2026-05-25T00:00:00"/>
    <s v="21320"/>
    <s v="38680"/>
    <s v=""/>
    <s v=""/>
    <s v="3520X"/>
    <s v="Laruche"/>
    <s v="999999"/>
    <s v="XS445366594FR"/>
    <s v="N"/>
    <s v="Zones Difficiles d'accès"/>
    <s v="N"/>
    <m/>
    <s v="NT"/>
    <n v="0"/>
    <s v="86"/>
    <n v="5"/>
  </r>
  <r>
    <x v="4"/>
    <s v="0"/>
    <d v="2026-05-25T00:00:00"/>
    <s v="21320"/>
    <s v="78100"/>
    <s v=""/>
    <s v=""/>
    <s v="7771Y"/>
    <s v="Laruche"/>
    <s v="999999"/>
    <s v="XS445366909FR"/>
    <s v="N"/>
    <s v="Transport"/>
    <s v="N"/>
    <s v="S"/>
    <s v="NT"/>
    <n v="4.638"/>
    <s v="86"/>
    <n v="5.88"/>
  </r>
  <r>
    <x v="4"/>
    <s v="0"/>
    <d v="2026-05-25T00:00:00"/>
    <s v="21320"/>
    <s v="78990"/>
    <s v=""/>
    <s v=""/>
    <s v="049AH"/>
    <s v="Laruche"/>
    <s v="999999"/>
    <s v="XS445367100FR"/>
    <s v="N"/>
    <s v="Transport"/>
    <s v="N"/>
    <s v="S"/>
    <s v="NT"/>
    <n v="0.09"/>
    <s v="86"/>
    <n v="4.25"/>
  </r>
  <r>
    <x v="4"/>
    <s v="0"/>
    <d v="2026-05-25T00:00:00"/>
    <s v="21320"/>
    <s v="35650"/>
    <s v=""/>
    <s v=""/>
    <s v="8726U"/>
    <s v="Laruche"/>
    <s v="999999"/>
    <s v="XS445367303FR"/>
    <s v="N"/>
    <s v="Transport"/>
    <s v="N"/>
    <s v="S"/>
    <s v="NT"/>
    <n v="4.638"/>
    <s v="86"/>
    <n v="5.88"/>
  </r>
  <r>
    <x v="4"/>
    <s v="0"/>
    <d v="2026-05-25T00:00:00"/>
    <s v="21320"/>
    <s v="85170"/>
    <s v=""/>
    <s v=""/>
    <s v="1464U"/>
    <s v="Laruche"/>
    <s v="999999"/>
    <s v="XS445367440FR"/>
    <s v="N"/>
    <s v="Transport"/>
    <s v="N"/>
    <s v="S"/>
    <s v="NT"/>
    <n v="0.14"/>
    <s v="86"/>
    <n v="4.25"/>
  </r>
  <r>
    <x v="4"/>
    <s v="0"/>
    <d v="2026-05-25T00:00:00"/>
    <s v="21320"/>
    <s v="76360"/>
    <s v=""/>
    <s v=""/>
    <s v="7114X"/>
    <s v="Laruche"/>
    <s v="999999"/>
    <s v="XS445367630FR"/>
    <s v="N"/>
    <s v="Transport"/>
    <s v="N"/>
    <s v="S"/>
    <s v="NT"/>
    <n v="0.06"/>
    <s v="86"/>
    <n v="4.25"/>
  </r>
  <r>
    <x v="4"/>
    <s v="0"/>
    <d v="2026-05-25T00:00:00"/>
    <s v="21320"/>
    <s v="01310"/>
    <s v=""/>
    <s v=""/>
    <s v="7013X"/>
    <s v="Laruche"/>
    <s v="999999"/>
    <s v="XS445367802FR"/>
    <s v="N"/>
    <s v="Transport"/>
    <s v="N"/>
    <s v="S"/>
    <s v="NT"/>
    <n v="4.896"/>
    <s v="86"/>
    <n v="5.88"/>
  </r>
  <r>
    <x v="4"/>
    <s v="0"/>
    <d v="2026-05-25T00:00:00"/>
    <s v="21320"/>
    <s v="46100"/>
    <s v=""/>
    <s v=""/>
    <s v="7569X"/>
    <s v="Laruche"/>
    <s v="999999"/>
    <s v="XS445368184FR"/>
    <s v="N"/>
    <s v="Transport"/>
    <s v="N"/>
    <s v="S"/>
    <s v="NT"/>
    <n v="4.787"/>
    <s v="86"/>
    <n v="5.88"/>
  </r>
  <r>
    <x v="4"/>
    <s v="0"/>
    <d v="2026-05-25T00:00:00"/>
    <s v="21320"/>
    <s v="33720"/>
    <s v=""/>
    <s v=""/>
    <s v="757DX"/>
    <s v="Laruche"/>
    <s v="999999"/>
    <s v="XS445368873FR"/>
    <s v="N"/>
    <s v="Transport"/>
    <s v="N"/>
    <s v="S"/>
    <s v="NT"/>
    <n v="0.12"/>
    <s v="86"/>
    <n v="4.25"/>
  </r>
  <r>
    <x v="4"/>
    <s v="0"/>
    <d v="2026-05-25T00:00:00"/>
    <s v="21320"/>
    <s v="06100"/>
    <s v=""/>
    <s v=""/>
    <s v="7724O"/>
    <s v="Laruche"/>
    <s v="999999"/>
    <s v="XS445369009FR"/>
    <s v="N"/>
    <s v="Transport"/>
    <s v="N"/>
    <s v="S"/>
    <s v="NT"/>
    <n v="4.787"/>
    <s v="86"/>
    <n v="5.88"/>
  </r>
  <r>
    <x v="4"/>
    <s v="0"/>
    <d v="2026-05-25T00:00:00"/>
    <s v="21320"/>
    <s v="59750"/>
    <s v=""/>
    <s v=""/>
    <s v="5727B"/>
    <s v="Laruche"/>
    <s v="999999"/>
    <s v="XS445369865FR"/>
    <s v="N"/>
    <s v="Transport"/>
    <s v="N"/>
    <s v="S"/>
    <s v="NT"/>
    <n v="0.14"/>
    <s v="86"/>
    <n v="4.25"/>
  </r>
  <r>
    <x v="4"/>
    <s v="0"/>
    <d v="2026-05-25T00:00:00"/>
    <s v="21320"/>
    <s v="91620"/>
    <s v=""/>
    <s v=""/>
    <s v="4943U"/>
    <s v="Laruche"/>
    <s v="999999"/>
    <s v="XS445370143FR"/>
    <s v="N"/>
    <s v="Transport"/>
    <s v="N"/>
    <s v="S"/>
    <s v="NT"/>
    <n v="4.743"/>
    <s v="86"/>
    <n v="5.88"/>
  </r>
  <r>
    <x v="4"/>
    <s v="0"/>
    <d v="2026-05-25T00:00:00"/>
    <s v="21320"/>
    <s v="31320"/>
    <s v=""/>
    <s v=""/>
    <s v="708CX"/>
    <s v="Laruche"/>
    <s v="999999"/>
    <s v="XS445371529FR"/>
    <s v="N"/>
    <s v="Transport"/>
    <s v="N"/>
    <s v="S"/>
    <s v="NT"/>
    <n v="4.787"/>
    <s v="86"/>
    <n v="5.88"/>
  </r>
  <r>
    <x v="4"/>
    <s v="0"/>
    <d v="2026-05-25T00:00:00"/>
    <s v="21320"/>
    <s v="75004"/>
    <s v=""/>
    <s v=""/>
    <s v="0253X"/>
    <s v="Laruche"/>
    <s v="999999"/>
    <s v="XS445372515FR"/>
    <s v="N"/>
    <s v="Transport"/>
    <s v="N"/>
    <s v="S"/>
    <s v="NT"/>
    <n v="0.13"/>
    <s v="86"/>
    <n v="4.25"/>
  </r>
  <r>
    <x v="4"/>
    <s v="0"/>
    <d v="2026-05-25T00:00:00"/>
    <s v="21320"/>
    <s v="83150"/>
    <s v=""/>
    <s v=""/>
    <s v="532AP"/>
    <s v="Laruche"/>
    <s v="999999"/>
    <s v="XS445373839FR"/>
    <s v="N"/>
    <s v="Transport"/>
    <s v="N"/>
    <s v="S"/>
    <s v="NT"/>
    <n v="0.18"/>
    <s v="86"/>
    <n v="4.25"/>
  </r>
  <r>
    <x v="4"/>
    <s v="0"/>
    <d v="2026-05-25T00:00:00"/>
    <s v="21320"/>
    <s v="77163"/>
    <s v=""/>
    <s v=""/>
    <s v="654AN"/>
    <s v="Laruche"/>
    <s v="999999"/>
    <s v="XS445374088FR"/>
    <s v="N"/>
    <s v="Transport"/>
    <s v="N"/>
    <s v="S"/>
    <s v="NT"/>
    <n v="0.19"/>
    <s v="86"/>
    <n v="4.25"/>
  </r>
  <r>
    <x v="4"/>
    <s v="0"/>
    <d v="2026-05-25T00:00:00"/>
    <s v="21320"/>
    <s v="83400"/>
    <s v=""/>
    <s v=""/>
    <s v="4718U"/>
    <s v="Laruche"/>
    <s v="999999"/>
    <s v="XS445374255FR"/>
    <s v="N"/>
    <s v="Transport"/>
    <s v="N"/>
    <s v="S"/>
    <s v="NT"/>
    <n v="0.08"/>
    <s v="86"/>
    <n v="4.25"/>
  </r>
  <r>
    <x v="4"/>
    <s v="0"/>
    <d v="2026-05-25T00:00:00"/>
    <s v="21320"/>
    <s v="01480"/>
    <s v=""/>
    <s v=""/>
    <s v="2233V"/>
    <s v="Laruche"/>
    <s v="999999"/>
    <s v="XS445374701FR"/>
    <s v="N"/>
    <s v="Transport"/>
    <s v="N"/>
    <s v="S"/>
    <s v="NT"/>
    <n v="0.09"/>
    <s v="86"/>
    <n v="4.25"/>
  </r>
  <r>
    <x v="4"/>
    <s v="0"/>
    <d v="2026-05-25T00:00:00"/>
    <s v="21320"/>
    <s v="22120"/>
    <s v=""/>
    <s v=""/>
    <s v="0811X"/>
    <s v="Laruche"/>
    <s v="999999"/>
    <s v="XS445374984FR"/>
    <s v="N"/>
    <s v="Transport"/>
    <s v="N"/>
    <s v="S"/>
    <s v="NT"/>
    <n v="0.17"/>
    <s v="86"/>
    <n v="4.25"/>
  </r>
  <r>
    <x v="4"/>
    <s v="0"/>
    <d v="2026-05-25T00:00:00"/>
    <s v="21320"/>
    <s v="75017"/>
    <s v=""/>
    <s v=""/>
    <s v="0222S"/>
    <s v="Laruche"/>
    <s v="999999"/>
    <s v="XS445375083FR"/>
    <s v="N"/>
    <s v="Transport"/>
    <s v="N"/>
    <s v="S"/>
    <s v="NT"/>
    <n v="0.12"/>
    <s v="86"/>
    <n v="4.25"/>
  </r>
  <r>
    <x v="4"/>
    <s v="0"/>
    <d v="2026-05-25T00:00:00"/>
    <s v="21320"/>
    <s v="77250"/>
    <s v=""/>
    <s v=""/>
    <s v="1432X"/>
    <s v="Laruche"/>
    <s v="999999"/>
    <s v="XS445375171FR"/>
    <s v="N"/>
    <s v="Transport"/>
    <s v="N"/>
    <s v="S"/>
    <s v="NT"/>
    <n v="4.532"/>
    <s v="86"/>
    <n v="5.88"/>
  </r>
  <r>
    <x v="4"/>
    <s v="0"/>
    <d v="2026-05-25T00:00:00"/>
    <s v="21320"/>
    <s v="69290"/>
    <s v=""/>
    <s v=""/>
    <s v="246CY"/>
    <s v="Laruche"/>
    <s v="999999"/>
    <s v="XS445375358FR"/>
    <s v="N"/>
    <s v="Transport"/>
    <s v="N"/>
    <s v="S"/>
    <s v="NT"/>
    <n v="0.14"/>
    <s v="86"/>
    <n v="4.25"/>
  </r>
  <r>
    <x v="4"/>
    <s v="0"/>
    <d v="2026-05-25T00:00:00"/>
    <s v="21320"/>
    <s v="33120"/>
    <s v=""/>
    <s v=""/>
    <s v="1745Y"/>
    <s v="Laruche"/>
    <s v="999999"/>
    <s v="XS445375392FR"/>
    <s v="N"/>
    <s v="Transport"/>
    <s v="N"/>
    <s v="S"/>
    <s v="NT"/>
    <n v="4.638"/>
    <s v="86"/>
    <n v="5.88"/>
  </r>
  <r>
    <x v="4"/>
    <s v="0"/>
    <d v="2026-05-25T00:00:00"/>
    <s v="21320"/>
    <s v="75020"/>
    <s v=""/>
    <s v=""/>
    <s v="7759X"/>
    <s v="Laruche"/>
    <s v="999999"/>
    <s v="XS445375914FR"/>
    <s v="N"/>
    <s v="Transport"/>
    <s v="N"/>
    <s v="S"/>
    <s v="NT"/>
    <n v="0.25"/>
    <s v="86"/>
    <n v="4.25"/>
  </r>
  <r>
    <x v="4"/>
    <s v="0"/>
    <d v="2026-05-25T00:00:00"/>
    <s v="21320"/>
    <s v="77145"/>
    <s v=""/>
    <s v=""/>
    <s v="1253V"/>
    <s v="Laruche"/>
    <s v="999999"/>
    <s v="XS445375976FR"/>
    <s v="N"/>
    <s v="Transport"/>
    <s v="N"/>
    <s v="S"/>
    <s v="NT"/>
    <n v="0.48"/>
    <s v="86"/>
    <n v="4.25"/>
  </r>
  <r>
    <x v="4"/>
    <s v="0"/>
    <d v="2026-05-25T00:00:00"/>
    <s v="21320"/>
    <s v="78000"/>
    <s v=""/>
    <s v=""/>
    <s v="1109V"/>
    <s v="Laruche"/>
    <s v="999999"/>
    <s v="XS445376322FR"/>
    <s v="N"/>
    <s v="Transport"/>
    <s v="N"/>
    <s v="S"/>
    <s v="NT"/>
    <n v="0.24"/>
    <s v="86"/>
    <n v="4.25"/>
  </r>
  <r>
    <x v="4"/>
    <s v="0"/>
    <d v="2026-05-25T00:00:00"/>
    <s v="21320"/>
    <s v="64800"/>
    <s v=""/>
    <s v=""/>
    <s v="8416P"/>
    <s v="Laruche"/>
    <s v="999999"/>
    <s v="XS445376398FR"/>
    <s v="N"/>
    <s v="Transport"/>
    <s v="N"/>
    <s v="S"/>
    <s v="NT"/>
    <n v="0.1"/>
    <s v="86"/>
    <n v="4.25"/>
  </r>
  <r>
    <x v="4"/>
    <s v="0"/>
    <d v="2026-05-25T00:00:00"/>
    <s v="21320"/>
    <s v="85000"/>
    <s v=""/>
    <s v=""/>
    <s v="0634V"/>
    <s v="Laruche"/>
    <s v="999999"/>
    <s v="XS445377124FR"/>
    <s v="N"/>
    <s v="Transport"/>
    <s v="N"/>
    <s v="S"/>
    <s v="NT"/>
    <n v="0.48"/>
    <s v="86"/>
    <n v="4.25"/>
  </r>
  <r>
    <x v="4"/>
    <s v="0"/>
    <d v="2026-05-25T00:00:00"/>
    <s v="21320"/>
    <s v="75012"/>
    <s v=""/>
    <s v=""/>
    <s v="7695W"/>
    <s v="Laruche"/>
    <s v="999999"/>
    <s v="XS445377186FR"/>
    <s v="N"/>
    <s v="Transport"/>
    <s v="N"/>
    <s v="S"/>
    <s v="NT"/>
    <n v="5.76"/>
    <s v="86"/>
    <n v="6.39"/>
  </r>
  <r>
    <x v="4"/>
    <s v="0"/>
    <d v="2026-05-25T00:00:00"/>
    <s v="21320"/>
    <s v="83270"/>
    <s v=""/>
    <s v=""/>
    <s v="274AQ"/>
    <s v="Laruche"/>
    <s v="999999"/>
    <s v="XS445377243FR"/>
    <s v="N"/>
    <s v="Transport"/>
    <s v="N"/>
    <s v="S"/>
    <s v="NT"/>
    <n v="0.1"/>
    <s v="86"/>
    <n v="4.25"/>
  </r>
  <r>
    <x v="4"/>
    <s v="0"/>
    <d v="2026-05-25T00:00:00"/>
    <s v="21320"/>
    <s v="92140"/>
    <s v=""/>
    <s v=""/>
    <s v="0646Y"/>
    <s v="Laruche"/>
    <s v="999999"/>
    <s v="XS445377844FR"/>
    <s v="N"/>
    <s v="Transport"/>
    <s v="N"/>
    <s v="S"/>
    <s v="NT"/>
    <n v="0.05"/>
    <s v="86"/>
    <n v="4.25"/>
  </r>
  <r>
    <x v="4"/>
    <s v="0"/>
    <d v="2026-05-25T00:00:00"/>
    <s v="21320"/>
    <s v="92290"/>
    <s v=""/>
    <s v=""/>
    <s v="300CV"/>
    <s v="Laruche"/>
    <s v="999999"/>
    <s v="XS445381469FR"/>
    <s v="N"/>
    <s v="Transport"/>
    <s v="N"/>
    <s v="S"/>
    <s v="NT"/>
    <n v="1.229"/>
    <s v="86"/>
    <n v="4.58"/>
  </r>
  <r>
    <x v="4"/>
    <s v="0"/>
    <d v="2026-05-25T00:00:00"/>
    <s v="21320"/>
    <s v="92290"/>
    <s v=""/>
    <s v=""/>
    <s v="300CV"/>
    <s v="Laruche"/>
    <s v="999999"/>
    <s v="XS445381469FR"/>
    <s v="N"/>
    <s v="Supplement Manutention"/>
    <s v="N"/>
    <m/>
    <s v="NT"/>
    <n v="0"/>
    <s v="86"/>
    <n v="6"/>
  </r>
  <r>
    <x v="4"/>
    <s v="0"/>
    <d v="2026-05-25T00:00:00"/>
    <s v="21320"/>
    <s v="75015"/>
    <s v=""/>
    <s v=""/>
    <s v="095CT"/>
    <s v="Laruche"/>
    <s v="999999"/>
    <s v="XS445381472FR"/>
    <s v="N"/>
    <s v="Transport"/>
    <s v="N"/>
    <s v="S"/>
    <s v="NT"/>
    <n v="0.26"/>
    <s v="86"/>
    <n v="4.25"/>
  </r>
  <r>
    <x v="4"/>
    <s v="0"/>
    <d v="2026-05-25T00:00:00"/>
    <s v="21320"/>
    <s v="92500"/>
    <s v=""/>
    <s v=""/>
    <s v="1585Y"/>
    <s v="Laruche"/>
    <s v="999999"/>
    <s v="XS445384227FR"/>
    <s v="N"/>
    <s v="Transport"/>
    <s v="N"/>
    <s v="S"/>
    <s v="NT"/>
    <n v="4.532"/>
    <s v="86"/>
    <n v="5.88"/>
  </r>
  <r>
    <x v="4"/>
    <s v="0"/>
    <d v="2026-05-25T00:00:00"/>
    <s v="21320"/>
    <s v="92200"/>
    <s v=""/>
    <s v=""/>
    <s v="8086S"/>
    <s v="Laruche"/>
    <s v="999999"/>
    <s v="XS445407237FR"/>
    <s v="N"/>
    <s v="Transport"/>
    <s v="N"/>
    <s v="S"/>
    <s v="NT"/>
    <n v="9.6"/>
    <s v="86"/>
    <n v="8.43"/>
  </r>
  <r>
    <x v="4"/>
    <s v="0"/>
    <d v="2026-05-25T00:00:00"/>
    <s v="21320"/>
    <s v="92200"/>
    <s v=""/>
    <s v=""/>
    <s v="8086S"/>
    <s v="Laruche"/>
    <s v="999999"/>
    <s v="XS445407237FR"/>
    <s v="N"/>
    <s v="Supplement Etiquette Non Conforme"/>
    <s v="N"/>
    <m/>
    <s v="NT"/>
    <n v="0"/>
    <s v="86"/>
    <n v="2"/>
  </r>
  <r>
    <x v="4"/>
    <s v="0"/>
    <d v="2026-05-25T00:00:00"/>
    <s v="21320"/>
    <s v="31130"/>
    <s v=""/>
    <s v=""/>
    <s v="1271X"/>
    <s v="Laruche"/>
    <s v="999999"/>
    <s v="XS445465610FR"/>
    <s v="N"/>
    <s v="Transport"/>
    <s v="N"/>
    <s v="S"/>
    <s v="NT"/>
    <n v="0.47"/>
    <s v="86"/>
    <n v="4.25"/>
  </r>
  <r>
    <x v="4"/>
    <s v="0"/>
    <d v="2026-05-25T00:00:00"/>
    <s v="21320"/>
    <s v="13014"/>
    <s v=""/>
    <s v=""/>
    <s v="265CM"/>
    <s v="Laruche"/>
    <s v="999999"/>
    <s v="XS445465773FR"/>
    <s v="N"/>
    <s v="Transport"/>
    <s v="N"/>
    <s v="S"/>
    <s v="NT"/>
    <n v="0.27"/>
    <s v="86"/>
    <n v="4.25"/>
  </r>
  <r>
    <x v="4"/>
    <s v="0"/>
    <d v="2026-05-25T00:00:00"/>
    <s v="21320"/>
    <s v="89100"/>
    <s v=""/>
    <s v=""/>
    <s v="5887V"/>
    <s v="Laruche"/>
    <s v="999999"/>
    <s v="XS445471442FR"/>
    <s v="N"/>
    <s v="Transport"/>
    <s v="N"/>
    <s v="S"/>
    <s v="NR"/>
    <n v="5.904"/>
    <s v="86"/>
    <n v="6.39"/>
  </r>
  <r>
    <x v="4"/>
    <s v="0"/>
    <d v="2026-05-25T00:00:00"/>
    <s v="21320"/>
    <s v="13380"/>
    <s v=""/>
    <s v=""/>
    <s v="839UA"/>
    <s v="Laruche"/>
    <s v="999999"/>
    <s v="XS445472195FR"/>
    <s v="N"/>
    <s v="Transport"/>
    <s v="N"/>
    <s v="S"/>
    <s v="NT"/>
    <n v="0.41"/>
    <s v="86"/>
    <n v="4.25"/>
  </r>
  <r>
    <x v="4"/>
    <s v="0"/>
    <d v="2026-05-25T00:00:00"/>
    <s v="21320"/>
    <s v="38250"/>
    <s v=""/>
    <s v=""/>
    <s v="494AX"/>
    <s v="Laruche"/>
    <s v="999999"/>
    <s v="XS445473704FR"/>
    <s v="N"/>
    <s v="Transport"/>
    <s v="N"/>
    <s v="S"/>
    <s v="NT"/>
    <n v="4.532"/>
    <s v="86"/>
    <n v="5.88"/>
  </r>
  <r>
    <x v="4"/>
    <s v="0"/>
    <d v="2026-05-25T00:00:00"/>
    <s v="21320"/>
    <s v="38250"/>
    <s v=""/>
    <s v=""/>
    <s v="494AX"/>
    <s v="Laruche"/>
    <s v="999999"/>
    <s v="XS445473704FR"/>
    <s v="N"/>
    <s v="Zones Difficiles d'accès"/>
    <s v="N"/>
    <m/>
    <s v="NT"/>
    <n v="0"/>
    <s v="86"/>
    <n v="5"/>
  </r>
  <r>
    <x v="4"/>
    <s v="0"/>
    <d v="2026-05-26T00:00:00"/>
    <s v="21320"/>
    <s v="49100"/>
    <s v=""/>
    <s v=""/>
    <s v="0319X"/>
    <s v="Laruche"/>
    <s v="999999"/>
    <s v="XS445633131FR"/>
    <s v="N"/>
    <s v="Transport"/>
    <s v="N"/>
    <s v="S"/>
    <s v="NT"/>
    <n v="4.678"/>
    <s v="86"/>
    <n v="5.88"/>
  </r>
  <r>
    <x v="4"/>
    <s v="0"/>
    <d v="2026-05-26T00:00:00"/>
    <s v="21320"/>
    <s v="01220"/>
    <s v=""/>
    <s v=""/>
    <s v="3599X"/>
    <s v="Laruche"/>
    <s v="999999"/>
    <s v="XS445633437FR"/>
    <s v="N"/>
    <s v="Transport"/>
    <s v="N"/>
    <s v="S"/>
    <s v="NT"/>
    <n v="4.678"/>
    <s v="86"/>
    <n v="5.88"/>
  </r>
  <r>
    <x v="4"/>
    <s v="0"/>
    <d v="2026-05-26T00:00:00"/>
    <s v="21320"/>
    <s v="94120"/>
    <s v=""/>
    <s v=""/>
    <s v="4114V"/>
    <s v="Laruche"/>
    <s v="999999"/>
    <s v="XS445633936FR"/>
    <s v="N"/>
    <s v="Transport"/>
    <s v="N"/>
    <s v="S"/>
    <s v="NT"/>
    <n v="0.09"/>
    <s v="86"/>
    <n v="4.25"/>
  </r>
  <r>
    <x v="4"/>
    <s v="0"/>
    <d v="2026-05-26T00:00:00"/>
    <s v="21320"/>
    <s v="54710"/>
    <s v=""/>
    <s v=""/>
    <s v="2016R"/>
    <s v="Laruche"/>
    <s v="999999"/>
    <s v="XS445636243FR"/>
    <s v="N"/>
    <s v="Transport"/>
    <s v="N"/>
    <s v="S"/>
    <s v="NT"/>
    <n v="4.532"/>
    <s v="86"/>
    <n v="5.88"/>
  </r>
  <r>
    <x v="4"/>
    <s v="0"/>
    <d v="2026-05-26T00:00:00"/>
    <s v="21320"/>
    <s v="92130"/>
    <s v=""/>
    <s v=""/>
    <s v="6467V"/>
    <s v="Laruche"/>
    <s v="999999"/>
    <s v="XS445636393FR"/>
    <s v="N"/>
    <s v="Transport"/>
    <s v="N"/>
    <s v="S"/>
    <s v="NT"/>
    <n v="0.38"/>
    <s v="86"/>
    <n v="4.25"/>
  </r>
  <r>
    <x v="4"/>
    <s v="0"/>
    <d v="2026-05-26T00:00:00"/>
    <s v="21320"/>
    <s v="68230"/>
    <s v=""/>
    <s v=""/>
    <s v="344BG"/>
    <s v="Laruche"/>
    <s v="999999"/>
    <s v="XS445636725FR"/>
    <s v="N"/>
    <s v="Transport"/>
    <s v="N"/>
    <s v="S"/>
    <s v="NT"/>
    <n v="0.17"/>
    <s v="86"/>
    <n v="4.25"/>
  </r>
  <r>
    <x v="4"/>
    <s v="0"/>
    <d v="2026-05-26T00:00:00"/>
    <s v="21320"/>
    <s v="91410"/>
    <s v=""/>
    <s v=""/>
    <s v="7794Y"/>
    <s v="Laruche"/>
    <s v="999999"/>
    <s v="XS445636963FR"/>
    <s v="N"/>
    <s v="Transport"/>
    <s v="N"/>
    <s v="S"/>
    <s v="NT"/>
    <n v="0.08"/>
    <s v="86"/>
    <n v="4.25"/>
  </r>
  <r>
    <x v="4"/>
    <s v="0"/>
    <d v="2026-05-26T00:00:00"/>
    <s v="21320"/>
    <s v="06130"/>
    <s v=""/>
    <s v=""/>
    <s v="1322X"/>
    <s v="Laruche"/>
    <s v="999999"/>
    <s v="XS445638085FR"/>
    <s v="N"/>
    <s v="Transport"/>
    <s v="N"/>
    <s v="S"/>
    <s v="NT"/>
    <n v="0.14"/>
    <s v="86"/>
    <n v="4.25"/>
  </r>
  <r>
    <x v="4"/>
    <s v="0"/>
    <d v="2026-05-26T00:00:00"/>
    <s v="21320"/>
    <s v="38160"/>
    <s v=""/>
    <s v=""/>
    <s v="3872S"/>
    <s v="Laruche"/>
    <s v="999999"/>
    <s v="XS445638301FR"/>
    <s v="N"/>
    <s v="Transport"/>
    <s v="N"/>
    <s v="S"/>
    <s v="NT"/>
    <n v="0.14"/>
    <s v="86"/>
    <n v="4.25"/>
  </r>
  <r>
    <x v="4"/>
    <s v="0"/>
    <d v="2026-05-26T00:00:00"/>
    <s v="21320"/>
    <s v="42140"/>
    <s v=""/>
    <s v=""/>
    <s v="9342P"/>
    <s v="Laruche"/>
    <s v="999999"/>
    <s v="XS445638690FR"/>
    <s v="N"/>
    <s v="Transport"/>
    <s v="N"/>
    <s v="S"/>
    <s v="NT"/>
    <n v="4.678"/>
    <s v="86"/>
    <n v="5.88"/>
  </r>
  <r>
    <x v="4"/>
    <s v="0"/>
    <d v="2026-05-26T00:00:00"/>
    <s v="21320"/>
    <s v="71100"/>
    <s v=""/>
    <s v=""/>
    <s v="0306R"/>
    <s v="Laruche"/>
    <s v="999999"/>
    <s v="XS445639103FR"/>
    <s v="N"/>
    <s v="Transport"/>
    <s v="N"/>
    <s v="S"/>
    <s v="NR"/>
    <n v="0.09"/>
    <s v="86"/>
    <n v="4.25"/>
  </r>
  <r>
    <x v="4"/>
    <s v="0"/>
    <d v="2026-05-26T00:00:00"/>
    <s v="21320"/>
    <s v="73110"/>
    <s v=""/>
    <s v=""/>
    <s v="4597S"/>
    <s v="Laruche"/>
    <s v="999999"/>
    <s v="XS445639324FR"/>
    <s v="N"/>
    <s v="Transport"/>
    <s v="N"/>
    <s v="S"/>
    <s v="NT"/>
    <n v="0.05"/>
    <s v="86"/>
    <n v="4.25"/>
  </r>
  <r>
    <x v="4"/>
    <s v="0"/>
    <d v="2026-05-26T00:00:00"/>
    <s v="21320"/>
    <s v="73110"/>
    <s v=""/>
    <s v=""/>
    <s v="4597S"/>
    <s v="Laruche"/>
    <s v="999999"/>
    <s v="XS445639324FR"/>
    <s v="N"/>
    <s v="Zones Difficiles d'accès"/>
    <s v="N"/>
    <m/>
    <s v="NT"/>
    <n v="0"/>
    <s v="86"/>
    <n v="5"/>
  </r>
  <r>
    <x v="4"/>
    <s v="0"/>
    <d v="2026-05-26T00:00:00"/>
    <s v="21320"/>
    <s v="42170"/>
    <s v=""/>
    <s v=""/>
    <s v="6136V"/>
    <s v="Laruche"/>
    <s v="999999"/>
    <s v="XS445640591FR"/>
    <s v="N"/>
    <s v="Transport"/>
    <s v="N"/>
    <s v="S"/>
    <s v="NT"/>
    <n v="4.532"/>
    <s v="86"/>
    <n v="5.88"/>
  </r>
  <r>
    <x v="4"/>
    <s v="0"/>
    <d v="2026-05-26T00:00:00"/>
    <s v="21320"/>
    <s v="53960"/>
    <s v=""/>
    <s v=""/>
    <s v="4704R"/>
    <s v="Laruche"/>
    <s v="999999"/>
    <s v="XS445646798FR"/>
    <s v="N"/>
    <s v="Transport"/>
    <s v="N"/>
    <s v="S"/>
    <s v="NT"/>
    <n v="4.799"/>
    <s v="86"/>
    <n v="5.88"/>
  </r>
  <r>
    <x v="4"/>
    <s v="0"/>
    <d v="2026-05-26T00:00:00"/>
    <s v="21320"/>
    <s v="92170"/>
    <s v=""/>
    <s v=""/>
    <s v="7966O"/>
    <s v="Laruche"/>
    <s v="999999"/>
    <s v="XS445647780FR"/>
    <s v="N"/>
    <s v="Transport"/>
    <s v="N"/>
    <s v="S"/>
    <s v="NT"/>
    <n v="4.532"/>
    <s v="86"/>
    <n v="5.88"/>
  </r>
  <r>
    <x v="4"/>
    <s v="0"/>
    <d v="2026-05-26T00:00:00"/>
    <s v="21320"/>
    <s v="77270"/>
    <s v=""/>
    <s v=""/>
    <s v="360CY"/>
    <s v="Laruche"/>
    <s v="999999"/>
    <s v="XS445648414FR"/>
    <s v="N"/>
    <s v="Transport"/>
    <s v="N"/>
    <s v="S"/>
    <s v="NT"/>
    <n v="6.412"/>
    <s v="86"/>
    <n v="6.9"/>
  </r>
  <r>
    <x v="4"/>
    <s v="0"/>
    <d v="2026-05-26T00:00:00"/>
    <s v="21320"/>
    <s v="49130"/>
    <s v=""/>
    <s v=""/>
    <s v="3317X"/>
    <s v="Laruche"/>
    <s v="999999"/>
    <s v="XS445649220FR"/>
    <s v="N"/>
    <s v="Transport"/>
    <s v="N"/>
    <s v="S"/>
    <s v="NT"/>
    <n v="0.29"/>
    <s v="86"/>
    <n v="4.25"/>
  </r>
  <r>
    <x v="4"/>
    <s v="0"/>
    <d v="2026-05-26T00:00:00"/>
    <s v="21320"/>
    <s v="40530"/>
    <s v=""/>
    <s v=""/>
    <s v="9926X"/>
    <s v="Laruche"/>
    <s v="999999"/>
    <s v="XS445793411FR"/>
    <s v="N"/>
    <s v="Transport"/>
    <s v="N"/>
    <s v="S"/>
    <s v="NT"/>
    <n v="4.638"/>
    <s v="86"/>
    <n v="5.88"/>
  </r>
  <r>
    <x v="4"/>
    <s v="0"/>
    <d v="2026-05-26T00:00:00"/>
    <s v="21320"/>
    <s v="38250"/>
    <s v=""/>
    <s v=""/>
    <s v="494AX"/>
    <s v="Laruche"/>
    <s v="999999"/>
    <s v="XS445937787FR"/>
    <s v="N"/>
    <s v="Transport"/>
    <s v="N"/>
    <s v="S"/>
    <s v="NT"/>
    <n v="4.638"/>
    <s v="86"/>
    <n v="5.88"/>
  </r>
  <r>
    <x v="4"/>
    <s v="0"/>
    <d v="2026-05-26T00:00:00"/>
    <s v="21320"/>
    <s v="38250"/>
    <s v=""/>
    <s v=""/>
    <s v="494AX"/>
    <s v="Laruche"/>
    <s v="999999"/>
    <s v="XS445937787FR"/>
    <s v="N"/>
    <s v="Zones Difficiles d'accès"/>
    <s v="N"/>
    <m/>
    <s v="NT"/>
    <n v="0"/>
    <s v="86"/>
    <n v="5"/>
  </r>
  <r>
    <x v="4"/>
    <s v="0"/>
    <d v="2026-05-26T00:00:00"/>
    <s v="21320"/>
    <s v="92200"/>
    <s v=""/>
    <s v=""/>
    <s v="5745P"/>
    <s v="Laruche"/>
    <s v="999999"/>
    <s v="XS445942623FR"/>
    <s v="N"/>
    <s v="Transport"/>
    <s v="N"/>
    <s v="S"/>
    <s v="NT"/>
    <n v="0.21"/>
    <s v="86"/>
    <n v="4.25"/>
  </r>
  <r>
    <x v="4"/>
    <s v="0"/>
    <d v="2026-05-26T00:00:00"/>
    <s v="21320"/>
    <s v="73290"/>
    <s v=""/>
    <s v=""/>
    <s v="970AO"/>
    <s v="Laruche"/>
    <s v="999999"/>
    <s v="XS445943495FR"/>
    <s v="N"/>
    <s v="Transport"/>
    <s v="N"/>
    <s v="S"/>
    <s v="NT"/>
    <n v="4.638"/>
    <s v="86"/>
    <n v="5.88"/>
  </r>
  <r>
    <x v="4"/>
    <s v="0"/>
    <d v="2026-05-26T00:00:00"/>
    <s v="21320"/>
    <s v="33133"/>
    <s v=""/>
    <s v=""/>
    <s v="766CX"/>
    <s v="Laruche"/>
    <s v="999999"/>
    <s v="XS446017326FR"/>
    <s v="N"/>
    <s v="Transport"/>
    <s v="N"/>
    <s v="S"/>
    <s v="NT"/>
    <n v="0.01"/>
    <s v="86"/>
    <n v="4.25"/>
  </r>
  <r>
    <x v="4"/>
    <s v="0"/>
    <d v="2026-05-26T00:00:00"/>
    <s v="21320"/>
    <s v="94400"/>
    <s v=""/>
    <s v=""/>
    <s v="443BX"/>
    <s v="Laruche"/>
    <s v="999999"/>
    <s v="XS446040404FR"/>
    <s v="N"/>
    <s v="Transport"/>
    <s v="N"/>
    <s v="S"/>
    <s v="NT"/>
    <n v="0.01"/>
    <s v="86"/>
    <n v="4.25"/>
  </r>
  <r>
    <x v="4"/>
    <s v="0"/>
    <d v="2026-05-26T00:00:00"/>
    <s v="21320"/>
    <s v="77330"/>
    <s v=""/>
    <s v=""/>
    <s v="5771V"/>
    <s v="Laruche"/>
    <s v="999999"/>
    <s v="XS446057515FR"/>
    <s v="N"/>
    <s v="Transport"/>
    <s v="N"/>
    <s v="S"/>
    <s v="NT"/>
    <n v="0.13"/>
    <s v="86"/>
    <n v="4.25"/>
  </r>
  <r>
    <x v="4"/>
    <s v="0"/>
    <d v="2026-05-26T00:00:00"/>
    <s v="21320"/>
    <s v="91300"/>
    <s v=""/>
    <s v=""/>
    <s v="8126S"/>
    <s v="Laruche"/>
    <s v="999999"/>
    <s v="XS446058793FR"/>
    <s v="N"/>
    <s v="Transport"/>
    <s v="N"/>
    <s v="S"/>
    <s v="NT"/>
    <n v="4.896"/>
    <s v="86"/>
    <n v="5.88"/>
  </r>
  <r>
    <x v="4"/>
    <s v="0"/>
    <d v="2026-05-27T00:00:00"/>
    <s v="21320"/>
    <s v="68400"/>
    <s v=""/>
    <s v=""/>
    <s v="535CF"/>
    <s v="Laruche"/>
    <s v="999999"/>
    <s v="XS446275373FR"/>
    <s v="N"/>
    <s v="Transport"/>
    <s v="N"/>
    <s v="S"/>
    <s v="NT"/>
    <n v="0.1"/>
    <s v="86"/>
    <n v="4.25"/>
  </r>
  <r>
    <x v="4"/>
    <s v="0"/>
    <d v="2026-05-27T00:00:00"/>
    <s v="21320"/>
    <s v="25480"/>
    <s v=""/>
    <s v=""/>
    <s v="3416U"/>
    <s v="Laruche"/>
    <s v="999999"/>
    <s v="XS446275841FR"/>
    <s v="N"/>
    <s v="Transport"/>
    <s v="N"/>
    <s v="S"/>
    <s v="NT"/>
    <n v="0.1"/>
    <s v="86"/>
    <n v="4.25"/>
  </r>
  <r>
    <x v="4"/>
    <s v="0"/>
    <d v="2026-05-27T00:00:00"/>
    <s v="21320"/>
    <s v="01430"/>
    <s v=""/>
    <s v=""/>
    <s v="9458S"/>
    <s v="Laruche"/>
    <s v="999999"/>
    <s v="XS446277048FR"/>
    <s v="N"/>
    <s v="Transport"/>
    <s v="N"/>
    <s v="S"/>
    <s v="NT"/>
    <n v="1.882"/>
    <s v="86"/>
    <n v="4.58"/>
  </r>
  <r>
    <x v="4"/>
    <s v="0"/>
    <d v="2026-05-27T00:00:00"/>
    <s v="21320"/>
    <s v="69004"/>
    <s v=""/>
    <s v=""/>
    <s v="951AK"/>
    <s v="Laruche"/>
    <s v="999999"/>
    <s v="XS446277595FR"/>
    <s v="N"/>
    <s v="Transport"/>
    <s v="N"/>
    <s v="S"/>
    <s v="NT"/>
    <n v="0.02"/>
    <s v="86"/>
    <n v="4.25"/>
  </r>
  <r>
    <x v="4"/>
    <s v="0"/>
    <d v="2026-05-27T00:00:00"/>
    <s v="21320"/>
    <s v="34070"/>
    <s v=""/>
    <s v=""/>
    <s v="5954B"/>
    <s v="Laruche"/>
    <s v="999999"/>
    <s v="XS446277975FR"/>
    <s v="N"/>
    <s v="Transport"/>
    <s v="N"/>
    <s v="S"/>
    <s v="NT"/>
    <n v="0.07000000000000001"/>
    <s v="86"/>
    <n v="4.25"/>
  </r>
  <r>
    <x v="4"/>
    <s v="0"/>
    <d v="2026-05-27T00:00:00"/>
    <s v="21320"/>
    <s v="33380"/>
    <s v=""/>
    <s v=""/>
    <s v="8736V"/>
    <s v="Laruche"/>
    <s v="999999"/>
    <s v="XS446278247FR"/>
    <s v="N"/>
    <s v="Transport"/>
    <s v="N"/>
    <s v="S"/>
    <s v="NT"/>
    <n v="2.664"/>
    <s v="86"/>
    <n v="4.96"/>
  </r>
  <r>
    <x v="4"/>
    <s v="0"/>
    <d v="2026-05-27T00:00:00"/>
    <s v="21320"/>
    <s v="44300"/>
    <s v=""/>
    <s v=""/>
    <s v="0173X"/>
    <s v="Laruche"/>
    <s v="999999"/>
    <s v="XS446279018FR"/>
    <s v="N"/>
    <s v="Transport"/>
    <s v="N"/>
    <s v="S"/>
    <s v="NT"/>
    <n v="0.27"/>
    <s v="86"/>
    <n v="4.25"/>
  </r>
  <r>
    <x v="4"/>
    <s v="0"/>
    <d v="2026-05-27T00:00:00"/>
    <s v="21320"/>
    <s v="95100"/>
    <s v=""/>
    <s v=""/>
    <s v="7981X"/>
    <s v="Laruche"/>
    <s v="999999"/>
    <s v="XS446279525FR"/>
    <s v="N"/>
    <s v="Transport"/>
    <s v="N"/>
    <s v="S"/>
    <s v="NT"/>
    <n v="0.16"/>
    <s v="86"/>
    <n v="4.25"/>
  </r>
  <r>
    <x v="4"/>
    <s v="0"/>
    <d v="2026-05-27T00:00:00"/>
    <s v="21320"/>
    <s v="06210"/>
    <s v=""/>
    <s v=""/>
    <s v="8417X"/>
    <s v="Laruche"/>
    <s v="999999"/>
    <s v="XS446382240FR"/>
    <s v="N"/>
    <s v="Transport"/>
    <s v="N"/>
    <s v="S"/>
    <s v="NT"/>
    <n v="4.813"/>
    <s v="86"/>
    <n v="5.88"/>
  </r>
  <r>
    <x v="4"/>
    <s v="0"/>
    <d v="2026-05-27T00:00:00"/>
    <s v="21320"/>
    <s v="71480"/>
    <s v=""/>
    <s v=""/>
    <s v="843CX"/>
    <s v="Laruche"/>
    <s v="999999"/>
    <s v="XS446382871FR"/>
    <s v="N"/>
    <s v="Transport"/>
    <s v="N"/>
    <s v="S"/>
    <s v="NR"/>
    <n v="0.2"/>
    <s v="86"/>
    <n v="4.25"/>
  </r>
  <r>
    <x v="4"/>
    <s v="0"/>
    <d v="2026-05-27T00:00:00"/>
    <s v="21320"/>
    <s v="75014"/>
    <s v=""/>
    <s v=""/>
    <s v="7836V"/>
    <s v="Laruche"/>
    <s v="999999"/>
    <s v="XS446384285FR"/>
    <s v="N"/>
    <s v="Transport"/>
    <s v="N"/>
    <s v="S"/>
    <s v="NT"/>
    <n v="4.638"/>
    <s v="86"/>
    <n v="5.88"/>
  </r>
  <r>
    <x v="4"/>
    <s v="0"/>
    <d v="2026-05-27T00:00:00"/>
    <s v="21320"/>
    <s v="69360"/>
    <s v=""/>
    <s v=""/>
    <s v="437CX"/>
    <s v="Laruche"/>
    <s v="999999"/>
    <s v="XS446430890FR"/>
    <s v="N"/>
    <s v="Transport"/>
    <s v="N"/>
    <s v="S"/>
    <s v="NT"/>
    <n v="0.538"/>
    <s v="86"/>
    <n v="4.25"/>
  </r>
  <r>
    <x v="4"/>
    <s v="0"/>
    <d v="2026-05-27T00:00:00"/>
    <s v="21320"/>
    <s v="74600"/>
    <s v=""/>
    <s v=""/>
    <s v="5441X"/>
    <s v="Laruche"/>
    <s v="999999"/>
    <s v="XS446436875FR"/>
    <s v="N"/>
    <s v="Transport"/>
    <s v="N"/>
    <s v="S"/>
    <s v="NT"/>
    <n v="4.532"/>
    <s v="86"/>
    <n v="5.88"/>
  </r>
  <r>
    <x v="4"/>
    <s v="0"/>
    <d v="2026-05-27T00:00:00"/>
    <s v="21320"/>
    <s v="92160"/>
    <s v=""/>
    <s v=""/>
    <s v="9551V"/>
    <s v="Laruche"/>
    <s v="999999"/>
    <s v="XS446502781FR"/>
    <s v="N"/>
    <s v="Transport"/>
    <s v="N"/>
    <s v="S"/>
    <s v="NT"/>
    <n v="0.653"/>
    <s v="86"/>
    <n v="4.25"/>
  </r>
  <r>
    <x v="4"/>
    <s v="0"/>
    <d v="2026-05-27T00:00:00"/>
    <s v="21320"/>
    <s v="92160"/>
    <s v=""/>
    <s v=""/>
    <s v="9551V"/>
    <s v="Laruche"/>
    <s v="999999"/>
    <s v="XS446502781FR"/>
    <s v="N"/>
    <s v="Supplement Etiquette Non Conforme"/>
    <s v="N"/>
    <m/>
    <s v="NT"/>
    <n v="0"/>
    <s v="86"/>
    <n v="2"/>
  </r>
  <r>
    <x v="4"/>
    <s v="0"/>
    <d v="2026-05-27T00:00:00"/>
    <s v="21320"/>
    <s v="94350"/>
    <s v=""/>
    <s v=""/>
    <s v="113BQ"/>
    <s v="Laruche"/>
    <s v="999999"/>
    <s v="XS446506032FR"/>
    <s v="N"/>
    <s v="Transport"/>
    <s v="N"/>
    <s v="S"/>
    <s v="NT"/>
    <n v="8.026"/>
    <s v="86"/>
    <n v="7.92"/>
  </r>
  <r>
    <x v="4"/>
    <s v="0"/>
    <d v="2026-05-27T00:00:00"/>
    <s v="21320"/>
    <s v="52000"/>
    <s v=""/>
    <s v=""/>
    <s v="2010R"/>
    <s v="Laruche"/>
    <s v="999999"/>
    <s v="XS446506390FR"/>
    <s v="N"/>
    <s v="Transport"/>
    <s v="N"/>
    <s v="S"/>
    <s v="NR"/>
    <n v="0.45"/>
    <s v="86"/>
    <n v="4.25"/>
  </r>
  <r>
    <x v="4"/>
    <s v="0"/>
    <d v="2026-05-27T00:00:00"/>
    <s v="21320"/>
    <s v="87120"/>
    <s v=""/>
    <s v=""/>
    <s v="944DX"/>
    <s v="Laruche"/>
    <s v="999999"/>
    <s v="XS446506704FR"/>
    <s v="N"/>
    <s v="Transport"/>
    <s v="N"/>
    <s v="S"/>
    <s v="NT"/>
    <n v="4.532"/>
    <s v="86"/>
    <n v="5.88"/>
  </r>
  <r>
    <x v="4"/>
    <s v="0"/>
    <d v="2026-05-27T00:00:00"/>
    <s v="21320"/>
    <s v="06230"/>
    <s v=""/>
    <s v=""/>
    <s v="0374V"/>
    <s v="Laruche"/>
    <s v="999999"/>
    <s v="XS446510434FR"/>
    <s v="N"/>
    <s v="Transport"/>
    <s v="N"/>
    <s v="S"/>
    <s v="NT"/>
    <n v="4.787"/>
    <s v="86"/>
    <n v="5.88"/>
  </r>
  <r>
    <x v="4"/>
    <s v="0"/>
    <d v="2026-05-28T00:00:00"/>
    <s v="21320"/>
    <s v="78130"/>
    <s v=""/>
    <s v=""/>
    <s v="5777B"/>
    <s v="Laruche"/>
    <s v="999999"/>
    <s v="XS446709070FR"/>
    <s v="N"/>
    <s v="Transport"/>
    <s v="N"/>
    <s v="S"/>
    <s v="NT"/>
    <n v="6.273"/>
    <s v="86"/>
    <n v="6.9"/>
  </r>
  <r>
    <x v="4"/>
    <s v="0"/>
    <d v="2026-05-28T00:00:00"/>
    <s v="21320"/>
    <s v="38210"/>
    <s v=""/>
    <s v=""/>
    <s v="882CX"/>
    <s v="Laruche"/>
    <s v="999999"/>
    <s v="XS446710339FR"/>
    <s v="N"/>
    <s v="Transport"/>
    <s v="N"/>
    <s v="S"/>
    <s v="NT"/>
    <n v="5.904"/>
    <s v="86"/>
    <n v="6.39"/>
  </r>
  <r>
    <x v="4"/>
    <s v="0"/>
    <d v="2026-05-28T00:00:00"/>
    <s v="21320"/>
    <s v="51100"/>
    <s v=""/>
    <s v=""/>
    <s v="1848R"/>
    <s v="Laruche"/>
    <s v="999999"/>
    <s v="XS446714755FR"/>
    <s v="N"/>
    <s v="Transport"/>
    <s v="N"/>
    <s v="S"/>
    <s v="NT"/>
    <n v="0.07000000000000001"/>
    <s v="86"/>
    <n v="4.25"/>
  </r>
  <r>
    <x v="4"/>
    <s v="0"/>
    <d v="2026-05-28T00:00:00"/>
    <s v="21320"/>
    <s v="44420"/>
    <s v=""/>
    <s v=""/>
    <s v="9042U"/>
    <s v="Laruche"/>
    <s v="999999"/>
    <s v="XS446723814FR"/>
    <s v="N"/>
    <s v="Transport"/>
    <s v="N"/>
    <s v="S"/>
    <s v="NT"/>
    <n v="6.166"/>
    <s v="86"/>
    <n v="6.9"/>
  </r>
  <r>
    <x v="4"/>
    <s v="0"/>
    <d v="2026-05-28T00:00:00"/>
    <s v="21320"/>
    <s v="92000"/>
    <s v=""/>
    <s v=""/>
    <s v="1382U"/>
    <s v="Laruche"/>
    <s v="999999"/>
    <s v="XS446726651FR"/>
    <s v="N"/>
    <s v="Transport"/>
    <s v="N"/>
    <s v="S"/>
    <s v="NT"/>
    <n v="4.638"/>
    <s v="86"/>
    <n v="5.88"/>
  </r>
  <r>
    <x v="4"/>
    <s v="0"/>
    <d v="2026-05-28T00:00:00"/>
    <s v="21320"/>
    <s v="74380"/>
    <s v=""/>
    <s v=""/>
    <s v="9672X"/>
    <s v="Laruche"/>
    <s v="999999"/>
    <s v="XS446727419FR"/>
    <s v="N"/>
    <s v="Transport"/>
    <s v="N"/>
    <s v="S"/>
    <s v="NT"/>
    <n v="4.57"/>
    <s v="86"/>
    <n v="5.88"/>
  </r>
  <r>
    <x v="4"/>
    <s v="0"/>
    <d v="2026-05-28T00:00:00"/>
    <s v="21320"/>
    <s v="13510"/>
    <s v=""/>
    <s v=""/>
    <s v="8406R"/>
    <s v="Laruche"/>
    <s v="999999"/>
    <s v="XS446729321FR"/>
    <s v="N"/>
    <s v="Transport"/>
    <s v="N"/>
    <s v="S"/>
    <s v="NT"/>
    <n v="4.532"/>
    <s v="86"/>
    <n v="5.88"/>
  </r>
  <r>
    <x v="4"/>
    <s v="0"/>
    <d v="2026-05-28T00:00:00"/>
    <s v="21320"/>
    <s v="83140"/>
    <s v=""/>
    <s v=""/>
    <s v="0350X"/>
    <s v="Laruche"/>
    <s v="999999"/>
    <s v="XS446731427FR"/>
    <s v="N"/>
    <s v="Transport"/>
    <s v="N"/>
    <s v="S"/>
    <s v="NT"/>
    <n v="0.1"/>
    <s v="86"/>
    <n v="4.25"/>
  </r>
  <r>
    <x v="4"/>
    <s v="0"/>
    <d v="2026-05-28T00:00:00"/>
    <s v="21320"/>
    <s v="87510"/>
    <s v=""/>
    <s v=""/>
    <s v="1230S"/>
    <s v="Laruche"/>
    <s v="999999"/>
    <s v="XS446735021FR"/>
    <s v="N"/>
    <s v="Transport"/>
    <s v="N"/>
    <s v="S"/>
    <s v="NT"/>
    <n v="4.532"/>
    <s v="86"/>
    <n v="5.88"/>
  </r>
  <r>
    <x v="4"/>
    <s v="0"/>
    <d v="2026-05-28T00:00:00"/>
    <s v="21320"/>
    <s v="13011"/>
    <s v=""/>
    <s v=""/>
    <s v="7671X"/>
    <s v="Laruche"/>
    <s v="999999"/>
    <s v="XS446875196FR"/>
    <s v="N"/>
    <s v="Transport"/>
    <s v="N"/>
    <s v="S"/>
    <s v="NT"/>
    <n v="4.532"/>
    <s v="86"/>
    <n v="5.88"/>
  </r>
  <r>
    <x v="4"/>
    <s v="0"/>
    <d v="2026-05-28T00:00:00"/>
    <s v="21320"/>
    <s v="91380"/>
    <s v=""/>
    <s v=""/>
    <s v="1712U"/>
    <s v="Laruche"/>
    <s v="999999"/>
    <s v="XS446928101FR"/>
    <s v="N"/>
    <s v="Transport"/>
    <s v="N"/>
    <s v="S"/>
    <s v="NT"/>
    <n v="6.273"/>
    <s v="86"/>
    <n v="6.9"/>
  </r>
  <r>
    <x v="4"/>
    <s v="0"/>
    <d v="2026-05-28T00:00:00"/>
    <s v="21320"/>
    <s v="92500"/>
    <s v=""/>
    <s v=""/>
    <s v="543DX"/>
    <s v="Laruche"/>
    <s v="999999"/>
    <s v="XS446946555FR"/>
    <s v="N"/>
    <s v="Transport"/>
    <s v="N"/>
    <s v="S"/>
    <s v="NT"/>
    <n v="4.678"/>
    <s v="86"/>
    <n v="5.88"/>
  </r>
  <r>
    <x v="4"/>
    <s v="0"/>
    <d v="2026-05-28T00:00:00"/>
    <s v="21320"/>
    <s v="30660"/>
    <s v=""/>
    <s v=""/>
    <s v="471EX"/>
    <s v="Laruche"/>
    <s v="999999"/>
    <s v="XS446947105FR"/>
    <s v="N"/>
    <s v="Transport"/>
    <s v="N"/>
    <s v="S"/>
    <s v="NT"/>
    <n v="4.743"/>
    <s v="86"/>
    <n v="5.88"/>
  </r>
  <r>
    <x v="4"/>
    <s v="0"/>
    <d v="2026-05-29T00:00:00"/>
    <s v="21320"/>
    <s v="31320"/>
    <s v=""/>
    <s v=""/>
    <s v="708CX"/>
    <s v="Laruche"/>
    <s v="999999"/>
    <s v="XS447135925FR"/>
    <s v="N"/>
    <s v="Transport"/>
    <s v="N"/>
    <s v="S"/>
    <s v="NT"/>
    <n v="5.904"/>
    <s v="86"/>
    <n v="6.39"/>
  </r>
  <r>
    <x v="4"/>
    <s v="0"/>
    <d v="2026-05-29T00:00:00"/>
    <s v="21320"/>
    <s v="75013"/>
    <s v=""/>
    <s v=""/>
    <s v="7823O"/>
    <s v="Laruche"/>
    <s v="999999"/>
    <s v="XS447137767FR"/>
    <s v="N"/>
    <s v="Transport"/>
    <s v="N"/>
    <s v="S"/>
    <s v="NT"/>
    <n v="0.24"/>
    <s v="86"/>
    <n v="4.25"/>
  </r>
  <r>
    <x v="4"/>
    <s v="0"/>
    <d v="2026-05-29T00:00:00"/>
    <s v="21320"/>
    <s v="95100"/>
    <s v=""/>
    <s v=""/>
    <s v="874CY"/>
    <s v="Laruche"/>
    <s v="999999"/>
    <s v="XS447137988FR"/>
    <s v="N"/>
    <s v="Transport"/>
    <s v="N"/>
    <s v="S"/>
    <s v="NT"/>
    <n v="0.08"/>
    <s v="86"/>
    <n v="4.25"/>
  </r>
  <r>
    <x v="4"/>
    <s v="0"/>
    <d v="2026-05-29T00:00:00"/>
    <s v="21320"/>
    <s v="75018"/>
    <s v=""/>
    <s v=""/>
    <s v="2359V"/>
    <s v="Laruche"/>
    <s v="999999"/>
    <s v="XS447141449FR"/>
    <s v="N"/>
    <s v="Transport"/>
    <s v="N"/>
    <s v="S"/>
    <s v="NT"/>
    <n v="0.27"/>
    <s v="86"/>
    <n v="4.25"/>
  </r>
  <r>
    <x v="4"/>
    <s v="0"/>
    <d v="2026-05-29T00:00:00"/>
    <s v="21320"/>
    <s v="13600"/>
    <s v=""/>
    <s v=""/>
    <s v="044AX"/>
    <s v="Laruche"/>
    <s v="999999"/>
    <s v="XS447142356FR"/>
    <s v="N"/>
    <s v="Transport"/>
    <s v="N"/>
    <s v="S"/>
    <s v="NT"/>
    <n v="0.02"/>
    <s v="86"/>
    <n v="4.25"/>
  </r>
  <r>
    <x v="4"/>
    <s v="0"/>
    <d v="2026-05-29T00:00:00"/>
    <s v="21320"/>
    <s v="34730"/>
    <s v=""/>
    <s v=""/>
    <s v="8853U"/>
    <s v="Laruche"/>
    <s v="999999"/>
    <s v="XS447142679FR"/>
    <s v="N"/>
    <s v="Transport"/>
    <s v="N"/>
    <s v="S"/>
    <s v="NT"/>
    <n v="0.07000000000000001"/>
    <s v="86"/>
    <n v="4.25"/>
  </r>
  <r>
    <x v="4"/>
    <s v="0"/>
    <d v="2026-05-29T00:00:00"/>
    <s v="21320"/>
    <s v="35235"/>
    <s v=""/>
    <s v=""/>
    <s v="7390U"/>
    <s v="Laruche"/>
    <s v="999999"/>
    <s v="XS447143365FR"/>
    <s v="N"/>
    <s v="Transport"/>
    <s v="N"/>
    <s v="S"/>
    <s v="NT"/>
    <n v="0.26"/>
    <s v="86"/>
    <n v="4.25"/>
  </r>
  <r>
    <x v="4"/>
    <s v="0"/>
    <d v="2026-05-29T00:00:00"/>
    <s v="21320"/>
    <s v="62780"/>
    <s v=""/>
    <s v=""/>
    <s v="2044S"/>
    <s v="Laruche"/>
    <s v="999999"/>
    <s v="XS447284270FR"/>
    <s v="N"/>
    <s v="Transport"/>
    <s v="N"/>
    <s v="S"/>
    <s v="NT"/>
    <n v="0.12"/>
    <s v="86"/>
    <n v="4.25"/>
  </r>
  <r>
    <x v="4"/>
    <s v="0"/>
    <d v="2026-05-29T00:00:00"/>
    <s v="21320"/>
    <s v="66410"/>
    <s v=""/>
    <s v=""/>
    <s v="9154O"/>
    <s v="Laruche"/>
    <s v="999999"/>
    <s v="XS447290686FR"/>
    <s v="N"/>
    <s v="Transport"/>
    <s v="N"/>
    <s v="S"/>
    <s v="NT"/>
    <n v="0.17"/>
    <s v="86"/>
    <n v="4.25"/>
  </r>
  <r>
    <x v="4"/>
    <s v="0"/>
    <d v="2026-05-29T00:00:00"/>
    <s v="21320"/>
    <s v="33100"/>
    <s v=""/>
    <s v=""/>
    <s v="369BX"/>
    <s v="Laruche"/>
    <s v="999999"/>
    <s v="XS447291222FR"/>
    <s v="N"/>
    <s v="Transport"/>
    <s v="N"/>
    <s v="S"/>
    <s v="NT"/>
    <n v="0.17"/>
    <s v="86"/>
    <n v="4.25"/>
  </r>
  <r>
    <x v="4"/>
    <s v="0"/>
    <d v="2026-05-29T00:00:00"/>
    <s v="21320"/>
    <s v="04700"/>
    <s v=""/>
    <s v=""/>
    <s v="668CX"/>
    <s v="Laruche"/>
    <s v="999999"/>
    <s v="XS447291911FR"/>
    <s v="N"/>
    <s v="Transport"/>
    <s v="N"/>
    <s v="S"/>
    <s v="NT"/>
    <n v="2.335"/>
    <s v="86"/>
    <n v="4.96"/>
  </r>
  <r>
    <x v="4"/>
    <s v="0"/>
    <d v="2026-05-29T00:00:00"/>
    <s v="21320"/>
    <s v="04700"/>
    <s v=""/>
    <s v=""/>
    <s v="668CX"/>
    <s v="Laruche"/>
    <s v="999999"/>
    <s v="XS447291911FR"/>
    <s v="N"/>
    <s v="Zones Difficiles d'accès"/>
    <s v="N"/>
    <m/>
    <s v="NT"/>
    <n v="0"/>
    <s v="86"/>
    <n v="5"/>
  </r>
  <r>
    <x v="4"/>
    <s v="0"/>
    <d v="2026-05-29T00:00:00"/>
    <s v="21320"/>
    <s v="85180"/>
    <s v=""/>
    <s v=""/>
    <s v="9989Y"/>
    <s v="Laruche"/>
    <s v="999999"/>
    <s v="XS447293197FR"/>
    <s v="N"/>
    <s v="Transport"/>
    <s v="N"/>
    <s v="S"/>
    <s v="NT"/>
    <n v="4.678"/>
    <s v="86"/>
    <n v="5.88"/>
  </r>
  <r>
    <x v="4"/>
    <s v="0"/>
    <d v="2026-05-29T00:00:00"/>
    <s v="21320"/>
    <s v="78360"/>
    <s v=""/>
    <s v=""/>
    <s v="9167X"/>
    <s v="Laruche"/>
    <s v="999999"/>
    <s v="XS447337573FR"/>
    <s v="N"/>
    <s v="Transport"/>
    <s v="N"/>
    <s v="S"/>
    <s v="NT"/>
    <n v="4.532"/>
    <s v="86"/>
    <n v="5.88"/>
  </r>
  <r>
    <x v="1"/>
    <s v="2"/>
    <d v="2026-04-20T00:00:00"/>
    <s v="92200"/>
    <s v="21320"/>
    <s v=""/>
    <s v=""/>
    <s v="103268"/>
    <s v="103268"/>
    <s v="999999"/>
    <s v="XT256909132TS"/>
    <s v="N"/>
    <s v="Transport"/>
    <s v="N"/>
    <s v="S"/>
    <s v="NT"/>
    <n v="0.65"/>
    <s v="5Y"/>
    <n v="3.17"/>
  </r>
  <r>
    <x v="1"/>
    <s v="2"/>
    <d v="2026-04-29T00:00:00"/>
    <s v="36000"/>
    <s v="21320"/>
    <s v=""/>
    <s v=""/>
    <s v="106008"/>
    <s v="106008"/>
    <s v="999999"/>
    <s v="XT257571337TS"/>
    <s v="N"/>
    <s v="Transport"/>
    <s v="N"/>
    <s v="S"/>
    <s v="NT"/>
    <n v="1.5"/>
    <s v="5Y"/>
    <n v="3.49"/>
  </r>
  <r>
    <x v="1"/>
    <s v="2"/>
    <d v="2026-04-30T00:00:00"/>
    <s v="73410"/>
    <s v="21320"/>
    <s v=""/>
    <s v=""/>
    <s v="107021"/>
    <s v="107021"/>
    <s v="999999"/>
    <s v="XT257629880TS"/>
    <s v="N"/>
    <s v="Transport"/>
    <s v="N"/>
    <s v="S"/>
    <s v="NT"/>
    <n v="0.2"/>
    <s v="5Y"/>
    <n v="3.07"/>
  </r>
  <r>
    <x v="1"/>
    <s v="2"/>
    <d v="2026-04-30T00:00:00"/>
    <s v="80260"/>
    <s v="21320"/>
    <s v=""/>
    <s v=""/>
    <s v="106721"/>
    <s v="106721"/>
    <s v="999999"/>
    <s v="XT257673398TS"/>
    <s v="N"/>
    <s v="Transport"/>
    <s v="N"/>
    <s v="S"/>
    <s v="NT"/>
    <n v="0.8"/>
    <s v="5Y"/>
    <n v="3.17"/>
  </r>
  <r>
    <x v="1"/>
    <s v="2"/>
    <d v="2026-04-30T00:00:00"/>
    <s v="49230"/>
    <s v="21320"/>
    <s v=""/>
    <s v=""/>
    <s v="107103"/>
    <s v="107103"/>
    <s v="999999"/>
    <s v="XT257681947TS"/>
    <s v="N"/>
    <s v="Transport"/>
    <s v="N"/>
    <s v="S"/>
    <s v="NT"/>
    <n v="0.22"/>
    <s v="5Y"/>
    <n v="3.07"/>
  </r>
  <r>
    <x v="1"/>
    <s v="2"/>
    <d v="2026-05-01T00:00:00"/>
    <s v="50100"/>
    <s v="21320"/>
    <s v=""/>
    <s v=""/>
    <s v="104860"/>
    <s v="104860"/>
    <s v="999999"/>
    <s v="XT257705175TS"/>
    <s v="N"/>
    <s v="Transport"/>
    <s v="N"/>
    <s v="S"/>
    <s v="NT"/>
    <n v="0.8"/>
    <s v="5Y"/>
    <n v="3.17"/>
  </r>
  <r>
    <x v="1"/>
    <s v="2"/>
    <d v="2026-05-01T00:00:00"/>
    <s v="13009"/>
    <s v="21320"/>
    <s v=""/>
    <s v=""/>
    <s v="105429"/>
    <s v="105429"/>
    <s v="999999"/>
    <s v="XT257708477TS"/>
    <s v="N"/>
    <s v="Transport"/>
    <s v="N"/>
    <s v="S"/>
    <s v="NT"/>
    <n v="0.18"/>
    <s v="5Y"/>
    <n v="3.07"/>
  </r>
  <r>
    <x v="1"/>
    <s v="2"/>
    <d v="2026-05-01T00:00:00"/>
    <s v="76420"/>
    <s v="21320"/>
    <s v=""/>
    <s v=""/>
    <s v="107129"/>
    <s v="107129"/>
    <s v="999999"/>
    <s v="XT257719979TS"/>
    <s v="N"/>
    <s v="Transport"/>
    <s v="N"/>
    <s v="S"/>
    <s v="NT"/>
    <n v="0.44"/>
    <s v="5Y"/>
    <n v="3.07"/>
  </r>
  <r>
    <x v="1"/>
    <s v="2"/>
    <d v="2026-05-01T00:00:00"/>
    <s v="53100"/>
    <s v="21320"/>
    <s v=""/>
    <s v=""/>
    <s v="107827"/>
    <s v="107827"/>
    <s v="999999"/>
    <s v="XT257720597TS"/>
    <s v="N"/>
    <s v="Transport"/>
    <s v="N"/>
    <s v="S"/>
    <s v="NT"/>
    <n v="0.85"/>
    <s v="5Y"/>
    <n v="3.17"/>
  </r>
  <r>
    <x v="1"/>
    <s v="2"/>
    <d v="2026-05-01T00:00:00"/>
    <s v="57330"/>
    <s v="21320"/>
    <s v=""/>
    <s v=""/>
    <s v="106185"/>
    <s v="106185"/>
    <s v="999999"/>
    <s v="XT257734485TS"/>
    <s v="N"/>
    <s v="Transport"/>
    <s v="N"/>
    <s v="S"/>
    <s v="NT"/>
    <n v="0.26"/>
    <s v="5Y"/>
    <n v="3.07"/>
  </r>
  <r>
    <x v="1"/>
    <s v="2"/>
    <d v="2026-05-01T00:00:00"/>
    <s v="68910"/>
    <s v="21320"/>
    <s v=""/>
    <s v=""/>
    <s v="108270"/>
    <s v="108270"/>
    <s v="999999"/>
    <s v="XT257739664TS"/>
    <s v="N"/>
    <s v="Transport"/>
    <s v="N"/>
    <s v="S"/>
    <s v="NT"/>
    <n v="1.58"/>
    <s v="5Y"/>
    <n v="3.49"/>
  </r>
  <r>
    <x v="1"/>
    <s v="2"/>
    <d v="2026-05-02T00:00:00"/>
    <s v="44500"/>
    <s v="21320"/>
    <s v=""/>
    <s v=""/>
    <s v="106756"/>
    <s v="106756"/>
    <s v="999999"/>
    <s v="XT257749556TS"/>
    <s v="N"/>
    <s v="Transport"/>
    <s v="N"/>
    <s v="S"/>
    <s v="NT"/>
    <n v="1.55"/>
    <s v="5Y"/>
    <n v="3.49"/>
  </r>
  <r>
    <x v="1"/>
    <s v="2"/>
    <d v="2026-05-02T00:00:00"/>
    <s v="74440"/>
    <s v="21320"/>
    <s v=""/>
    <s v=""/>
    <s v="105899"/>
    <s v="105899"/>
    <s v="999999"/>
    <s v="XT257750302TS"/>
    <s v="N"/>
    <s v="Transport"/>
    <s v="N"/>
    <s v="S"/>
    <s v="NT"/>
    <n v="0.22"/>
    <s v="5Y"/>
    <n v="3.07"/>
  </r>
  <r>
    <x v="1"/>
    <s v="2"/>
    <d v="2026-05-02T00:00:00"/>
    <s v="26120"/>
    <s v="21320"/>
    <s v=""/>
    <s v=""/>
    <s v="106664"/>
    <s v="106664"/>
    <s v="999999"/>
    <s v="XT257750903TS"/>
    <s v="N"/>
    <s v="Transport"/>
    <s v="N"/>
    <s v="S"/>
    <s v="NT"/>
    <n v="0.35"/>
    <s v="5Y"/>
    <n v="3.07"/>
  </r>
  <r>
    <x v="1"/>
    <s v="2"/>
    <d v="2026-05-02T00:00:00"/>
    <s v="68100"/>
    <s v="21320"/>
    <s v=""/>
    <s v=""/>
    <s v="107136"/>
    <s v="107136"/>
    <s v="999999"/>
    <s v="XT257758907TS"/>
    <s v="N"/>
    <s v="Transport"/>
    <s v="N"/>
    <s v="S"/>
    <s v="NT"/>
    <n v="0.25"/>
    <s v="5Y"/>
    <n v="3.07"/>
  </r>
  <r>
    <x v="1"/>
    <s v="2"/>
    <d v="2026-05-02T00:00:00"/>
    <s v="76000"/>
    <s v="21320"/>
    <s v=""/>
    <s v=""/>
    <s v="107645"/>
    <s v="107645"/>
    <s v="999999"/>
    <s v="XT257763765TS"/>
    <s v="N"/>
    <s v="Transport"/>
    <s v="N"/>
    <s v="S"/>
    <s v="NT"/>
    <n v="0.7"/>
    <s v="5Y"/>
    <n v="3.17"/>
  </r>
  <r>
    <x v="1"/>
    <s v="2"/>
    <d v="2026-05-02T00:00:00"/>
    <s v="76000"/>
    <s v="21320"/>
    <s v=""/>
    <s v=""/>
    <s v="107645"/>
    <s v="107645"/>
    <s v="999999"/>
    <s v="XT257763765TS"/>
    <s v="N"/>
    <s v="Supplement Etiquette Non Conforme"/>
    <s v="N"/>
    <m/>
    <s v="NT"/>
    <n v="0"/>
    <s v="5Y"/>
    <n v="2"/>
  </r>
  <r>
    <x v="1"/>
    <s v="2"/>
    <d v="2026-05-02T00:00:00"/>
    <s v="59540"/>
    <s v="21320"/>
    <s v=""/>
    <s v=""/>
    <s v="105869"/>
    <s v="105869"/>
    <s v="999999"/>
    <s v="XT257767170TS"/>
    <s v="N"/>
    <s v="Transport"/>
    <s v="N"/>
    <s v="S"/>
    <s v="NT"/>
    <n v="0.51"/>
    <s v="5Y"/>
    <n v="3.17"/>
  </r>
  <r>
    <x v="1"/>
    <s v="2"/>
    <d v="2026-05-02T00:00:00"/>
    <s v="36400"/>
    <s v="21320"/>
    <s v=""/>
    <s v=""/>
    <s v="108146"/>
    <s v="108146"/>
    <s v="999999"/>
    <s v="XT257769666TS"/>
    <s v="N"/>
    <s v="Transport"/>
    <s v="N"/>
    <s v="S"/>
    <s v="NT"/>
    <n v="0.22"/>
    <s v="5Y"/>
    <n v="3.07"/>
  </r>
  <r>
    <x v="1"/>
    <s v="2"/>
    <d v="2026-05-02T00:00:00"/>
    <s v="62810"/>
    <s v="21320"/>
    <s v=""/>
    <s v=""/>
    <s v="106675"/>
    <s v="106675"/>
    <s v="999999"/>
    <s v="XT257778606TS"/>
    <s v="N"/>
    <s v="Transport"/>
    <s v="N"/>
    <s v="S"/>
    <s v="NT"/>
    <n v="0.22"/>
    <s v="5Y"/>
    <n v="3.07"/>
  </r>
  <r>
    <x v="1"/>
    <s v="2"/>
    <d v="2026-05-02T00:00:00"/>
    <s v="26100"/>
    <s v="21320"/>
    <s v=""/>
    <s v=""/>
    <s v="107997"/>
    <s v="107997"/>
    <s v="999999"/>
    <s v="XT257778795TS"/>
    <s v="N"/>
    <s v="Transport"/>
    <s v="N"/>
    <s v="S"/>
    <s v="NT"/>
    <n v="0.4"/>
    <s v="5Y"/>
    <n v="3.07"/>
  </r>
  <r>
    <x v="1"/>
    <s v="2"/>
    <d v="2026-05-02T00:00:00"/>
    <s v="75002"/>
    <s v="21320"/>
    <s v=""/>
    <s v=""/>
    <s v="104817"/>
    <s v="104817"/>
    <s v="999999"/>
    <s v="XT257787188TS"/>
    <s v="N"/>
    <s v="Transport"/>
    <s v="N"/>
    <s v="S"/>
    <s v="NT"/>
    <n v="0.4"/>
    <s v="5Y"/>
    <n v="3.07"/>
  </r>
  <r>
    <x v="1"/>
    <s v="2"/>
    <d v="2026-05-02T00:00:00"/>
    <s v="74230"/>
    <s v="21320"/>
    <s v=""/>
    <s v=""/>
    <s v="108034"/>
    <s v="108034"/>
    <s v="999999"/>
    <s v="XT257789325TS"/>
    <s v="N"/>
    <s v="Transport"/>
    <s v="N"/>
    <s v="S"/>
    <s v="NT"/>
    <n v="0.15"/>
    <s v="5Y"/>
    <n v="3.07"/>
  </r>
  <r>
    <x v="1"/>
    <s v="2"/>
    <d v="2026-05-02T00:00:00"/>
    <s v="67000"/>
    <s v="21320"/>
    <s v=""/>
    <s v=""/>
    <s v="108684"/>
    <s v="108684"/>
    <s v="999999"/>
    <s v="XT257792231TS"/>
    <s v="N"/>
    <s v="Transport"/>
    <s v="N"/>
    <s v="S"/>
    <s v="NT"/>
    <n v="0.71"/>
    <s v="5Y"/>
    <n v="3.17"/>
  </r>
  <r>
    <x v="1"/>
    <s v="2"/>
    <d v="2026-05-03T00:00:00"/>
    <s v="67150"/>
    <s v="21320"/>
    <s v=""/>
    <s v=""/>
    <s v="107465"/>
    <s v="107465"/>
    <s v="999999"/>
    <s v="XT257797525TS"/>
    <s v="N"/>
    <s v="Transport"/>
    <s v="N"/>
    <s v="S"/>
    <s v="NT"/>
    <n v="0.27"/>
    <s v="5Y"/>
    <n v="3.07"/>
  </r>
  <r>
    <x v="1"/>
    <s v="2"/>
    <d v="2026-05-03T00:00:00"/>
    <s v="37540"/>
    <s v="21320"/>
    <s v=""/>
    <s v=""/>
    <s v="108550"/>
    <s v="108550"/>
    <s v="999999"/>
    <s v="XT257798910TS"/>
    <s v="N"/>
    <s v="Transport"/>
    <s v="N"/>
    <s v="S"/>
    <s v="NT"/>
    <n v="0.17"/>
    <s v="5Y"/>
    <n v="3.07"/>
  </r>
  <r>
    <x v="1"/>
    <s v="2"/>
    <d v="2026-05-03T00:00:00"/>
    <s v="35510"/>
    <s v="21320"/>
    <s v=""/>
    <s v=""/>
    <s v="103110"/>
    <s v="103110"/>
    <s v="999999"/>
    <s v="XT257803447TS"/>
    <s v="N"/>
    <s v="Transport"/>
    <s v="N"/>
    <s v="S"/>
    <s v="NT"/>
    <n v="0.2"/>
    <s v="5Y"/>
    <n v="3.07"/>
  </r>
  <r>
    <x v="1"/>
    <s v="2"/>
    <d v="2026-05-03T00:00:00"/>
    <s v="45470"/>
    <s v="21320"/>
    <s v=""/>
    <s v=""/>
    <s v="107130"/>
    <s v="107130"/>
    <s v="999999"/>
    <s v="XT257805814TS"/>
    <s v="N"/>
    <s v="Transport"/>
    <s v="N"/>
    <s v="S"/>
    <s v="NT"/>
    <n v="0.25"/>
    <s v="5Y"/>
    <n v="3.07"/>
  </r>
  <r>
    <x v="1"/>
    <s v="2"/>
    <d v="2026-05-03T00:00:00"/>
    <s v="35430"/>
    <s v="21320"/>
    <s v=""/>
    <s v=""/>
    <s v="107013"/>
    <s v="107013"/>
    <s v="999999"/>
    <s v="XT257810981TS"/>
    <s v="N"/>
    <s v="Transport"/>
    <s v="N"/>
    <s v="S"/>
    <s v="NT"/>
    <n v="0.75"/>
    <s v="5Y"/>
    <n v="3.17"/>
  </r>
  <r>
    <x v="1"/>
    <s v="2"/>
    <d v="2026-05-03T00:00:00"/>
    <s v="77150"/>
    <s v="21320"/>
    <s v=""/>
    <s v=""/>
    <s v="108113"/>
    <s v="108113"/>
    <s v="999999"/>
    <s v="XT257813387TS"/>
    <s v="N"/>
    <s v="Transport"/>
    <s v="N"/>
    <s v="S"/>
    <s v="NT"/>
    <n v="0.22"/>
    <s v="5Y"/>
    <n v="3.07"/>
  </r>
  <r>
    <x v="1"/>
    <s v="2"/>
    <d v="2026-05-03T00:00:00"/>
    <s v="63460"/>
    <s v="21320"/>
    <s v=""/>
    <s v=""/>
    <s v="108169"/>
    <s v="108169"/>
    <s v="999999"/>
    <s v="XT257815269TS"/>
    <s v="N"/>
    <s v="Transport"/>
    <s v="N"/>
    <s v="S"/>
    <s v="NT"/>
    <n v="0.05"/>
    <s v="5Y"/>
    <n v="3.07"/>
  </r>
  <r>
    <x v="1"/>
    <s v="2"/>
    <d v="2026-05-03T00:00:00"/>
    <s v="42360"/>
    <s v="21320"/>
    <s v=""/>
    <s v=""/>
    <s v="108149"/>
    <s v="108149"/>
    <s v="999999"/>
    <s v="XT257816940TS"/>
    <s v="N"/>
    <s v="Transport"/>
    <s v="N"/>
    <s v="S"/>
    <s v="NT"/>
    <n v="0.22"/>
    <s v="5Y"/>
    <n v="3.07"/>
  </r>
  <r>
    <x v="1"/>
    <s v="2"/>
    <d v="2026-05-03T00:00:00"/>
    <s v="75012"/>
    <s v="21320"/>
    <s v=""/>
    <s v=""/>
    <s v="107623"/>
    <s v="107623"/>
    <s v="999999"/>
    <s v="XT257826893TS"/>
    <s v="N"/>
    <s v="Transport"/>
    <s v="N"/>
    <s v="S"/>
    <s v="NT"/>
    <n v="0.11"/>
    <s v="5Y"/>
    <n v="3.07"/>
  </r>
  <r>
    <x v="1"/>
    <s v="2"/>
    <d v="2026-05-03T00:00:00"/>
    <s v="94220"/>
    <s v="21320"/>
    <s v=""/>
    <s v=""/>
    <s v="107321"/>
    <s v="107321"/>
    <s v="999999"/>
    <s v="XT257830717TS"/>
    <s v="N"/>
    <s v="Transport"/>
    <s v="N"/>
    <s v="S"/>
    <s v="NT"/>
    <n v="1.4"/>
    <s v="5Y"/>
    <n v="3.49"/>
  </r>
  <r>
    <x v="1"/>
    <s v="2"/>
    <d v="2026-05-04T00:00:00"/>
    <s v="83150"/>
    <s v="21320"/>
    <s v=""/>
    <s v=""/>
    <s v="108468"/>
    <s v="108468"/>
    <s v="999999"/>
    <s v="XT257854449TS"/>
    <s v="N"/>
    <s v="Transport"/>
    <s v="N"/>
    <s v="S"/>
    <s v="NT"/>
    <n v="0.1"/>
    <s v="5Y"/>
    <n v="3.07"/>
  </r>
  <r>
    <x v="1"/>
    <s v="2"/>
    <d v="2026-05-04T00:00:00"/>
    <s v="60560"/>
    <s v="21320"/>
    <s v=""/>
    <s v=""/>
    <s v="102166"/>
    <s v="102166"/>
    <s v="999999"/>
    <s v="XT257854727TS"/>
    <s v="N"/>
    <s v="Transport"/>
    <s v="N"/>
    <s v="S"/>
    <s v="NT"/>
    <n v="0.44"/>
    <s v="5Y"/>
    <n v="3.07"/>
  </r>
  <r>
    <x v="1"/>
    <s v="2"/>
    <d v="2026-05-04T00:00:00"/>
    <s v="92120"/>
    <s v="21320"/>
    <s v=""/>
    <s v=""/>
    <s v="106559"/>
    <s v="106559"/>
    <s v="999999"/>
    <s v="XT257855299TS"/>
    <s v="N"/>
    <s v="Transport"/>
    <s v="N"/>
    <s v="S"/>
    <s v="NT"/>
    <n v="1.1"/>
    <s v="5Y"/>
    <n v="3.49"/>
  </r>
  <r>
    <x v="1"/>
    <s v="2"/>
    <d v="2026-05-04T00:00:00"/>
    <s v="92100"/>
    <s v="21320"/>
    <s v=""/>
    <s v=""/>
    <s v="106336"/>
    <s v="106336"/>
    <s v="999999"/>
    <s v="XT257861609TS"/>
    <s v="N"/>
    <s v="Transport"/>
    <s v="N"/>
    <s v="S"/>
    <s v="NT"/>
    <n v="2.15"/>
    <s v="5Y"/>
    <n v="3.91"/>
  </r>
  <r>
    <x v="1"/>
    <s v="2"/>
    <d v="2026-05-04T00:00:00"/>
    <s v="78110"/>
    <s v="21320"/>
    <s v=""/>
    <s v=""/>
    <s v="107479"/>
    <s v="107479"/>
    <s v="999999"/>
    <s v="XT257869179TS"/>
    <s v="N"/>
    <s v="Transport"/>
    <s v="N"/>
    <s v="S"/>
    <s v="NT"/>
    <n v="0.7"/>
    <s v="5Y"/>
    <n v="3.17"/>
  </r>
  <r>
    <x v="1"/>
    <s v="2"/>
    <d v="2026-05-04T00:00:00"/>
    <s v="29860"/>
    <s v="21320"/>
    <s v=""/>
    <s v=""/>
    <s v="106877"/>
    <s v="106877"/>
    <s v="999999"/>
    <s v="XT257877475TS"/>
    <s v="N"/>
    <s v="Transport"/>
    <s v="N"/>
    <s v="S"/>
    <s v="NT"/>
    <n v="0.17"/>
    <s v="5Y"/>
    <n v="3.07"/>
  </r>
  <r>
    <x v="1"/>
    <s v="2"/>
    <d v="2026-05-04T00:00:00"/>
    <s v="63670"/>
    <s v="21320"/>
    <s v=""/>
    <s v=""/>
    <s v="107151"/>
    <s v="107151"/>
    <s v="999999"/>
    <s v="XT257881427TS"/>
    <s v="N"/>
    <s v="Transport"/>
    <s v="N"/>
    <s v="S"/>
    <s v="NT"/>
    <n v="0.7"/>
    <s v="5Y"/>
    <n v="3.17"/>
  </r>
  <r>
    <x v="1"/>
    <s v="2"/>
    <d v="2026-05-04T00:00:00"/>
    <s v="57650"/>
    <s v="21320"/>
    <s v=""/>
    <s v=""/>
    <s v="107353"/>
    <s v="107353"/>
    <s v="999999"/>
    <s v="XT257881775TS"/>
    <s v="N"/>
    <s v="Transport"/>
    <s v="N"/>
    <s v="S"/>
    <s v="NT"/>
    <n v="0.64"/>
    <s v="5Y"/>
    <n v="3.17"/>
  </r>
  <r>
    <x v="1"/>
    <s v="2"/>
    <d v="2026-05-04T00:00:00"/>
    <s v="14590"/>
    <s v="21320"/>
    <s v=""/>
    <s v=""/>
    <s v="106351"/>
    <s v="106351"/>
    <s v="999999"/>
    <s v="XT257887518TS"/>
    <s v="N"/>
    <s v="Transport"/>
    <s v="N"/>
    <s v="S"/>
    <s v="NT"/>
    <n v="1.2"/>
    <s v="5Y"/>
    <n v="3.49"/>
  </r>
  <r>
    <x v="1"/>
    <s v="2"/>
    <d v="2026-05-04T00:00:00"/>
    <s v="42400"/>
    <s v="21320"/>
    <s v=""/>
    <s v=""/>
    <s v="108131"/>
    <s v="108131"/>
    <s v="999999"/>
    <s v="XT257901427TS"/>
    <s v="N"/>
    <s v="Transport"/>
    <s v="N"/>
    <s v="S"/>
    <s v="NT"/>
    <n v="0.28"/>
    <s v="5Y"/>
    <n v="3.07"/>
  </r>
  <r>
    <x v="1"/>
    <s v="2"/>
    <d v="2026-05-04T00:00:00"/>
    <s v="74600"/>
    <s v="21320"/>
    <s v=""/>
    <s v=""/>
    <s v="106583"/>
    <s v="106583"/>
    <s v="999999"/>
    <s v="XT257906013TS"/>
    <s v="N"/>
    <s v="Transport"/>
    <s v="N"/>
    <s v="S"/>
    <s v="NT"/>
    <n v="0.7"/>
    <s v="5Y"/>
    <n v="3.17"/>
  </r>
  <r>
    <x v="1"/>
    <s v="2"/>
    <d v="2026-05-04T00:00:00"/>
    <s v="54110"/>
    <s v="21320"/>
    <s v=""/>
    <s v=""/>
    <s v="108421"/>
    <s v="108421"/>
    <s v="999999"/>
    <s v="XT257921188TS"/>
    <s v="N"/>
    <s v="Transport"/>
    <s v="N"/>
    <s v="S"/>
    <s v="NT"/>
    <n v="0.18"/>
    <s v="5Y"/>
    <n v="3.07"/>
  </r>
  <r>
    <x v="1"/>
    <s v="2"/>
    <d v="2026-05-04T00:00:00"/>
    <s v="75016"/>
    <s v="21320"/>
    <s v=""/>
    <s v=""/>
    <s v="107298"/>
    <s v="107298"/>
    <s v="999999"/>
    <s v="XT257923541TS"/>
    <s v="N"/>
    <s v="Transport"/>
    <s v="N"/>
    <s v="S"/>
    <s v="NT"/>
    <n v="0.47"/>
    <s v="5Y"/>
    <n v="3.07"/>
  </r>
  <r>
    <x v="1"/>
    <s v="2"/>
    <d v="2026-05-04T00:00:00"/>
    <s v="77100"/>
    <s v="21320"/>
    <s v=""/>
    <s v=""/>
    <s v="108577"/>
    <s v="108577"/>
    <s v="999999"/>
    <s v="XT257925159TS"/>
    <s v="N"/>
    <s v="Transport"/>
    <s v="N"/>
    <s v="S"/>
    <s v="NT"/>
    <n v="0.44"/>
    <s v="5Y"/>
    <n v="3.07"/>
  </r>
  <r>
    <x v="1"/>
    <s v="2"/>
    <d v="2026-05-05T00:00:00"/>
    <s v="56000"/>
    <s v="21320"/>
    <s v=""/>
    <s v=""/>
    <s v="105657"/>
    <s v="105657"/>
    <s v="999999"/>
    <s v="XT257935947TS"/>
    <s v="N"/>
    <s v="Transport"/>
    <s v="N"/>
    <s v="S"/>
    <s v="NT"/>
    <n v="0.8"/>
    <s v="5Y"/>
    <n v="3.17"/>
  </r>
  <r>
    <x v="1"/>
    <s v="2"/>
    <d v="2026-05-05T00:00:00"/>
    <s v="62880"/>
    <s v="21320"/>
    <s v=""/>
    <s v=""/>
    <s v="108499"/>
    <s v="108499"/>
    <s v="999999"/>
    <s v="XT257951777TS"/>
    <s v="N"/>
    <s v="Transport"/>
    <s v="N"/>
    <s v="S"/>
    <s v="NT"/>
    <n v="0.37"/>
    <s v="5Y"/>
    <n v="3.07"/>
  </r>
  <r>
    <x v="1"/>
    <s v="2"/>
    <d v="2026-05-05T00:00:00"/>
    <s v="73000"/>
    <s v="21320"/>
    <s v=""/>
    <s v=""/>
    <s v="107340"/>
    <s v="107340"/>
    <s v="999999"/>
    <s v="XT257954570TS"/>
    <s v="N"/>
    <s v="Transport"/>
    <s v="N"/>
    <s v="S"/>
    <s v="NT"/>
    <n v="0.34"/>
    <s v="5Y"/>
    <n v="3.07"/>
  </r>
  <r>
    <x v="1"/>
    <s v="2"/>
    <d v="2026-05-05T00:00:00"/>
    <s v="72000"/>
    <s v="21320"/>
    <s v=""/>
    <s v=""/>
    <s v="108269"/>
    <s v="108269"/>
    <s v="999999"/>
    <s v="XT257958554TS"/>
    <s v="N"/>
    <s v="Transport"/>
    <s v="N"/>
    <s v="S"/>
    <s v="NT"/>
    <n v="0.6"/>
    <s v="5Y"/>
    <n v="3.17"/>
  </r>
  <r>
    <x v="1"/>
    <s v="2"/>
    <d v="2026-05-05T00:00:00"/>
    <s v="33127"/>
    <s v="21320"/>
    <s v=""/>
    <s v=""/>
    <s v="105084"/>
    <s v="105084"/>
    <s v="999999"/>
    <s v="XT257964427TS"/>
    <s v="N"/>
    <s v="Transport"/>
    <s v="N"/>
    <s v="S"/>
    <s v="NT"/>
    <n v="0.25"/>
    <s v="5Y"/>
    <n v="3.07"/>
  </r>
  <r>
    <x v="1"/>
    <s v="2"/>
    <d v="2026-05-05T00:00:00"/>
    <s v="77390"/>
    <s v="21320"/>
    <s v=""/>
    <s v=""/>
    <s v="107278"/>
    <s v="107278"/>
    <s v="999999"/>
    <s v="XT257970691TS"/>
    <s v="N"/>
    <s v="Transport"/>
    <s v="N"/>
    <s v="S"/>
    <s v="NT"/>
    <n v="0.5600000000000001"/>
    <s v="5Y"/>
    <n v="3.17"/>
  </r>
  <r>
    <x v="1"/>
    <s v="2"/>
    <d v="2026-05-05T00:00:00"/>
    <s v="75018"/>
    <s v="21320"/>
    <s v=""/>
    <s v=""/>
    <s v="108243"/>
    <s v="108243"/>
    <s v="999999"/>
    <s v="XT257972278TS"/>
    <s v="N"/>
    <s v="Transport"/>
    <s v="N"/>
    <s v="S"/>
    <s v="NT"/>
    <n v="0.3"/>
    <s v="5Y"/>
    <n v="3.07"/>
  </r>
  <r>
    <x v="1"/>
    <s v="2"/>
    <d v="2026-05-05T00:00:00"/>
    <s v="74160"/>
    <s v="21320"/>
    <s v=""/>
    <s v=""/>
    <s v="107152"/>
    <s v="107152"/>
    <s v="999999"/>
    <s v="XT257975416TS"/>
    <s v="N"/>
    <s v="Transport"/>
    <s v="N"/>
    <s v="S"/>
    <s v="NT"/>
    <n v="0.15"/>
    <s v="5Y"/>
    <n v="3.07"/>
  </r>
  <r>
    <x v="1"/>
    <s v="2"/>
    <d v="2026-05-05T00:00:00"/>
    <s v="56500"/>
    <s v="21320"/>
    <s v=""/>
    <s v=""/>
    <s v="108355"/>
    <s v="108355"/>
    <s v="999999"/>
    <s v="XT257982920TS"/>
    <s v="N"/>
    <s v="Transport"/>
    <s v="N"/>
    <s v="S"/>
    <s v="NT"/>
    <n v="0.27"/>
    <s v="5Y"/>
    <n v="3.07"/>
  </r>
  <r>
    <x v="1"/>
    <s v="2"/>
    <d v="2026-05-05T00:00:00"/>
    <s v="72000"/>
    <s v="21320"/>
    <s v=""/>
    <s v=""/>
    <s v="107878"/>
    <s v="107878"/>
    <s v="999999"/>
    <s v="XT257988383TS"/>
    <s v="N"/>
    <s v="Transport"/>
    <s v="N"/>
    <s v="S"/>
    <s v="NT"/>
    <n v="0.2"/>
    <s v="5Y"/>
    <n v="3.07"/>
  </r>
  <r>
    <x v="1"/>
    <s v="2"/>
    <d v="2026-05-05T00:00:00"/>
    <s v="69006"/>
    <s v="21320"/>
    <s v=""/>
    <s v=""/>
    <s v="107555"/>
    <s v="107555"/>
    <s v="999999"/>
    <s v="XT258001478TS"/>
    <s v="N"/>
    <s v="Transport"/>
    <s v="N"/>
    <s v="S"/>
    <s v="NT"/>
    <n v="0.42"/>
    <s v="5Y"/>
    <n v="3.07"/>
  </r>
  <r>
    <x v="1"/>
    <s v="2"/>
    <d v="2026-05-05T00:00:00"/>
    <s v="31240"/>
    <s v="21320"/>
    <s v=""/>
    <s v=""/>
    <s v="109002"/>
    <s v="109002"/>
    <s v="999999"/>
    <s v="XT258006679TS"/>
    <s v="N"/>
    <s v="Transport"/>
    <s v="N"/>
    <s v="S"/>
    <s v="NT"/>
    <n v="0.22"/>
    <s v="5Y"/>
    <n v="3.07"/>
  </r>
  <r>
    <x v="1"/>
    <s v="2"/>
    <d v="2026-05-05T00:00:00"/>
    <s v="67500"/>
    <s v="21320"/>
    <s v=""/>
    <s v=""/>
    <s v="109199"/>
    <s v="109199"/>
    <s v="999999"/>
    <s v="XT258009026TS"/>
    <s v="N"/>
    <s v="Transport"/>
    <s v="N"/>
    <s v="S"/>
    <s v="NT"/>
    <n v="0.35"/>
    <s v="5Y"/>
    <n v="3.07"/>
  </r>
  <r>
    <x v="1"/>
    <s v="2"/>
    <d v="2026-05-05T00:00:00"/>
    <s v="80700"/>
    <s v="21320"/>
    <s v=""/>
    <s v=""/>
    <s v="109597"/>
    <s v="109597"/>
    <s v="999999"/>
    <s v="XT258009057TS"/>
    <s v="N"/>
    <s v="Transport"/>
    <s v="N"/>
    <s v="S"/>
    <s v="NT"/>
    <n v="0.6"/>
    <s v="5Y"/>
    <n v="3.17"/>
  </r>
  <r>
    <x v="1"/>
    <s v="2"/>
    <d v="2026-05-06T00:00:00"/>
    <s v="77320"/>
    <s v="21320"/>
    <s v=""/>
    <s v=""/>
    <s v="109192"/>
    <s v="109192"/>
    <s v="999999"/>
    <s v="XT258015375TS"/>
    <s v="N"/>
    <s v="Transport"/>
    <s v="N"/>
    <s v="S"/>
    <s v="NT"/>
    <n v="0.4"/>
    <s v="5Y"/>
    <n v="3.07"/>
  </r>
  <r>
    <x v="1"/>
    <s v="2"/>
    <d v="2026-05-06T00:00:00"/>
    <s v="95450"/>
    <s v="21320"/>
    <s v=""/>
    <s v=""/>
    <s v="109491"/>
    <s v="109491"/>
    <s v="999999"/>
    <s v="XT258018717TS"/>
    <s v="N"/>
    <s v="Transport"/>
    <s v="N"/>
    <s v="S"/>
    <s v="NT"/>
    <n v="0.29"/>
    <s v="5Y"/>
    <n v="3.07"/>
  </r>
  <r>
    <x v="1"/>
    <s v="2"/>
    <d v="2026-05-06T00:00:00"/>
    <s v="95530"/>
    <s v="21320"/>
    <s v=""/>
    <s v=""/>
    <s v="105936"/>
    <s v="105936"/>
    <s v="999999"/>
    <s v="XT258030973TS"/>
    <s v="N"/>
    <s v="Transport"/>
    <s v="N"/>
    <s v="S"/>
    <s v="NT"/>
    <n v="0.05"/>
    <s v="5Y"/>
    <n v="3.07"/>
  </r>
  <r>
    <x v="1"/>
    <s v="2"/>
    <d v="2026-05-06T00:00:00"/>
    <s v="06240"/>
    <s v="21320"/>
    <s v=""/>
    <s v=""/>
    <s v="108483"/>
    <s v="108483"/>
    <s v="999999"/>
    <s v="XT258033688TS"/>
    <s v="N"/>
    <s v="Transport"/>
    <s v="N"/>
    <s v="S"/>
    <s v="NT"/>
    <n v="0.19"/>
    <s v="5Y"/>
    <n v="3.07"/>
  </r>
  <r>
    <x v="1"/>
    <s v="2"/>
    <d v="2026-05-06T00:00:00"/>
    <s v="20000"/>
    <s v="21320"/>
    <s v=""/>
    <s v=""/>
    <s v="107795"/>
    <s v="107795"/>
    <s v="999999"/>
    <s v="XT258043305TS"/>
    <s v="N"/>
    <s v="Transport"/>
    <s v="N"/>
    <s v="S"/>
    <s v="NT"/>
    <n v="0.48"/>
    <s v="5Y"/>
    <n v="3.07"/>
  </r>
  <r>
    <x v="1"/>
    <s v="2"/>
    <d v="2026-05-06T00:00:00"/>
    <s v="20000"/>
    <s v="21320"/>
    <s v=""/>
    <s v=""/>
    <s v="107795"/>
    <s v="107795"/>
    <s v="999999"/>
    <s v="XT258043305TS"/>
    <s v="N"/>
    <s v="Supplement Etiquette Non Conforme"/>
    <s v="N"/>
    <m/>
    <s v="NT"/>
    <n v="0"/>
    <s v="5Y"/>
    <n v="2"/>
  </r>
  <r>
    <x v="1"/>
    <s v="2"/>
    <d v="2026-05-06T00:00:00"/>
    <s v="94490"/>
    <s v="21320"/>
    <s v=""/>
    <s v=""/>
    <s v="106718"/>
    <s v="106718"/>
    <s v="999999"/>
    <s v="XT258048603TS"/>
    <s v="N"/>
    <s v="Transport"/>
    <s v="N"/>
    <s v="S"/>
    <s v="NT"/>
    <n v="0.05"/>
    <s v="5Y"/>
    <n v="3.07"/>
  </r>
  <r>
    <x v="1"/>
    <s v="2"/>
    <d v="2026-05-06T00:00:00"/>
    <s v="06270"/>
    <s v="21320"/>
    <s v=""/>
    <s v=""/>
    <s v="109301"/>
    <s v="109301"/>
    <s v="999999"/>
    <s v="XT258057450TS"/>
    <s v="N"/>
    <s v="Transport"/>
    <s v="N"/>
    <s v="S"/>
    <s v="NT"/>
    <n v="0.25"/>
    <s v="5Y"/>
    <n v="3.07"/>
  </r>
  <r>
    <x v="1"/>
    <s v="2"/>
    <d v="2026-05-06T00:00:00"/>
    <s v="04000"/>
    <s v="21320"/>
    <s v=""/>
    <s v=""/>
    <s v="110349"/>
    <s v="110349"/>
    <s v="999999"/>
    <s v="XT258058490TS"/>
    <s v="N"/>
    <s v="Transport"/>
    <s v="N"/>
    <s v="S"/>
    <s v="NT"/>
    <n v="0.35"/>
    <s v="5Y"/>
    <n v="3.07"/>
  </r>
  <r>
    <x v="1"/>
    <s v="2"/>
    <d v="2026-05-06T00:00:00"/>
    <s v="93400"/>
    <s v="21320"/>
    <s v=""/>
    <s v=""/>
    <s v="107493"/>
    <s v="107493"/>
    <s v="999999"/>
    <s v="XT258058778TS"/>
    <s v="N"/>
    <s v="Transport"/>
    <s v="N"/>
    <s v="S"/>
    <s v="NT"/>
    <n v="0.31"/>
    <s v="5Y"/>
    <n v="3.07"/>
  </r>
  <r>
    <x v="1"/>
    <s v="2"/>
    <d v="2026-05-06T00:00:00"/>
    <s v="44450"/>
    <s v="21320"/>
    <s v=""/>
    <s v=""/>
    <s v="110279"/>
    <s v="110279"/>
    <s v="999999"/>
    <s v="XT258071068TS"/>
    <s v="N"/>
    <s v="Transport"/>
    <s v="N"/>
    <s v="S"/>
    <s v="NT"/>
    <n v="0.8"/>
    <s v="5Y"/>
    <n v="3.17"/>
  </r>
  <r>
    <x v="1"/>
    <s v="2"/>
    <d v="2026-05-06T00:00:00"/>
    <s v="02100"/>
    <s v="21320"/>
    <s v=""/>
    <s v=""/>
    <s v="108474"/>
    <s v="108474"/>
    <s v="999999"/>
    <s v="XT258071496TS"/>
    <s v="N"/>
    <s v="Transport"/>
    <s v="N"/>
    <s v="S"/>
    <s v="NT"/>
    <n v="0.17"/>
    <s v="5Y"/>
    <n v="3.07"/>
  </r>
  <r>
    <x v="1"/>
    <s v="2"/>
    <d v="2026-05-06T00:00:00"/>
    <s v="93100"/>
    <s v="21320"/>
    <s v=""/>
    <s v=""/>
    <s v="107398"/>
    <s v="107398"/>
    <s v="999999"/>
    <s v="XT258071726TS"/>
    <s v="N"/>
    <s v="Transport"/>
    <s v="N"/>
    <s v="S"/>
    <s v="NT"/>
    <n v="0.3"/>
    <s v="5Y"/>
    <n v="3.07"/>
  </r>
  <r>
    <x v="1"/>
    <s v="2"/>
    <d v="2026-05-06T00:00:00"/>
    <s v="75016"/>
    <s v="21320"/>
    <s v=""/>
    <s v=""/>
    <s v="107831"/>
    <s v="107831"/>
    <s v="999999"/>
    <s v="XT258074991TS"/>
    <s v="N"/>
    <s v="Transport"/>
    <s v="N"/>
    <s v="S"/>
    <s v="NT"/>
    <n v="0.31"/>
    <s v="5Y"/>
    <n v="3.07"/>
  </r>
  <r>
    <x v="1"/>
    <s v="2"/>
    <d v="2026-05-06T00:00:00"/>
    <s v="13800"/>
    <s v="21320"/>
    <s v=""/>
    <s v=""/>
    <s v="107971"/>
    <s v="107971"/>
    <s v="999999"/>
    <s v="XT258078106TS"/>
    <s v="N"/>
    <s v="Transport"/>
    <s v="N"/>
    <s v="S"/>
    <s v="NT"/>
    <n v="1.5"/>
    <s v="5Y"/>
    <n v="3.49"/>
  </r>
  <r>
    <x v="1"/>
    <s v="2"/>
    <d v="2026-05-06T00:00:00"/>
    <s v="75020"/>
    <s v="21320"/>
    <s v=""/>
    <s v=""/>
    <s v="106902"/>
    <s v="106902"/>
    <s v="999999"/>
    <s v="XT258078874TS"/>
    <s v="N"/>
    <s v="Transport"/>
    <s v="N"/>
    <s v="S"/>
    <s v="NT"/>
    <n v="0.39"/>
    <s v="5Y"/>
    <n v="3.07"/>
  </r>
  <r>
    <x v="1"/>
    <s v="2"/>
    <d v="2026-05-06T00:00:00"/>
    <s v="37270"/>
    <s v="21320"/>
    <s v=""/>
    <s v=""/>
    <s v="109163"/>
    <s v="109163"/>
    <s v="999999"/>
    <s v="XT258081649TS"/>
    <s v="N"/>
    <s v="Transport"/>
    <s v="N"/>
    <s v="S"/>
    <s v="NT"/>
    <n v="0.97"/>
    <s v="5Y"/>
    <n v="3.17"/>
  </r>
  <r>
    <x v="1"/>
    <s v="2"/>
    <d v="2026-05-06T00:00:00"/>
    <s v="95600"/>
    <s v="21320"/>
    <s v=""/>
    <s v=""/>
    <s v="107196"/>
    <s v="107196"/>
    <s v="999999"/>
    <s v="XT258083110TS"/>
    <s v="N"/>
    <s v="Transport"/>
    <s v="N"/>
    <s v="S"/>
    <s v="NT"/>
    <n v="0.7"/>
    <s v="5Y"/>
    <n v="3.17"/>
  </r>
  <r>
    <x v="1"/>
    <s v="2"/>
    <d v="2026-05-06T00:00:00"/>
    <s v="94200"/>
    <s v="21320"/>
    <s v=""/>
    <s v=""/>
    <s v="109736"/>
    <s v="109736"/>
    <s v="999999"/>
    <s v="XT258089188TS"/>
    <s v="N"/>
    <s v="Transport"/>
    <s v="N"/>
    <s v="S"/>
    <s v="NT"/>
    <n v="0.35"/>
    <s v="5Y"/>
    <n v="3.07"/>
  </r>
  <r>
    <x v="1"/>
    <s v="2"/>
    <d v="2026-05-06T00:00:00"/>
    <s v="94200"/>
    <s v="21320"/>
    <s v=""/>
    <s v=""/>
    <s v="109736"/>
    <s v="109736"/>
    <s v="999999"/>
    <s v="XT258089188TS"/>
    <s v="N"/>
    <s v="Supplement Manutention"/>
    <s v="N"/>
    <m/>
    <s v="NT"/>
    <n v="0"/>
    <s v="5Y"/>
    <n v="20"/>
  </r>
  <r>
    <x v="1"/>
    <s v="2"/>
    <d v="2026-05-06T00:00:00"/>
    <s v="31320"/>
    <s v="21320"/>
    <s v=""/>
    <s v=""/>
    <s v="106651"/>
    <s v="106651"/>
    <s v="999999"/>
    <s v="XT258096952TS"/>
    <s v="N"/>
    <s v="Transport"/>
    <s v="N"/>
    <s v="S"/>
    <s v="NT"/>
    <n v="0.4"/>
    <s v="5Y"/>
    <n v="3.07"/>
  </r>
  <r>
    <x v="1"/>
    <s v="2"/>
    <d v="2026-05-07T00:00:00"/>
    <s v="31200"/>
    <s v="21320"/>
    <s v=""/>
    <s v=""/>
    <s v="107316"/>
    <s v="107316"/>
    <s v="999999"/>
    <s v="XT258111093TS"/>
    <s v="N"/>
    <s v="Transport"/>
    <s v="N"/>
    <s v="S"/>
    <s v="NT"/>
    <n v="1.19"/>
    <s v="5Y"/>
    <n v="3.49"/>
  </r>
  <r>
    <x v="1"/>
    <s v="2"/>
    <d v="2026-05-07T00:00:00"/>
    <s v="57240"/>
    <s v="21320"/>
    <s v=""/>
    <s v=""/>
    <s v="108109"/>
    <s v="108109"/>
    <s v="999999"/>
    <s v="XT258129559TS"/>
    <s v="N"/>
    <s v="Transport"/>
    <s v="N"/>
    <s v="S"/>
    <s v="NT"/>
    <n v="0.64"/>
    <s v="5Y"/>
    <n v="3.17"/>
  </r>
  <r>
    <x v="1"/>
    <s v="2"/>
    <d v="2026-05-07T00:00:00"/>
    <s v="76210"/>
    <s v="21320"/>
    <s v=""/>
    <s v=""/>
    <s v="109138"/>
    <s v="109138"/>
    <s v="999999"/>
    <s v="XT258130702TS"/>
    <s v="N"/>
    <s v="Transport"/>
    <s v="N"/>
    <s v="S"/>
    <s v="NT"/>
    <n v="0.85"/>
    <s v="5Y"/>
    <n v="3.17"/>
  </r>
  <r>
    <x v="1"/>
    <s v="2"/>
    <d v="2026-05-07T00:00:00"/>
    <s v="78260"/>
    <s v="21320"/>
    <s v=""/>
    <s v=""/>
    <s v="109187"/>
    <s v="109187"/>
    <s v="999999"/>
    <s v="XT258136435TS"/>
    <s v="N"/>
    <s v="Transport"/>
    <s v="N"/>
    <s v="S"/>
    <s v="NT"/>
    <n v="0.13"/>
    <s v="5Y"/>
    <n v="3.07"/>
  </r>
  <r>
    <x v="1"/>
    <s v="2"/>
    <d v="2026-05-07T00:00:00"/>
    <s v="72300"/>
    <s v="21320"/>
    <s v=""/>
    <s v=""/>
    <s v="104592"/>
    <s v="104592"/>
    <s v="999999"/>
    <s v="XT258137060TS"/>
    <s v="N"/>
    <s v="Transport"/>
    <s v="N"/>
    <s v="S"/>
    <s v="NT"/>
    <n v="0.3"/>
    <s v="5Y"/>
    <n v="3.07"/>
  </r>
  <r>
    <x v="1"/>
    <s v="2"/>
    <d v="2026-05-07T00:00:00"/>
    <s v="91220"/>
    <s v="21320"/>
    <s v=""/>
    <s v=""/>
    <s v="109545"/>
    <s v="109545"/>
    <s v="999999"/>
    <s v="XT258137541TS"/>
    <s v="N"/>
    <s v="Transport"/>
    <s v="N"/>
    <s v="S"/>
    <s v="NT"/>
    <n v="0.65"/>
    <s v="5Y"/>
    <n v="3.17"/>
  </r>
  <r>
    <x v="1"/>
    <s v="2"/>
    <d v="2026-05-07T00:00:00"/>
    <s v="49100"/>
    <s v="21320"/>
    <s v=""/>
    <s v=""/>
    <s v="109054"/>
    <s v="109054"/>
    <s v="999999"/>
    <s v="XT258146089TS"/>
    <s v="N"/>
    <s v="Transport"/>
    <s v="N"/>
    <s v="S"/>
    <s v="NT"/>
    <n v="0.23"/>
    <s v="5Y"/>
    <n v="3.07"/>
  </r>
  <r>
    <x v="1"/>
    <s v="2"/>
    <d v="2026-05-07T00:00:00"/>
    <s v="92320"/>
    <s v="21320"/>
    <s v=""/>
    <s v=""/>
    <s v="109078"/>
    <s v="109078"/>
    <s v="999999"/>
    <s v="XT258146150TS"/>
    <s v="N"/>
    <s v="Transport"/>
    <s v="N"/>
    <s v="S"/>
    <s v="NT"/>
    <n v="0.95"/>
    <s v="5Y"/>
    <n v="3.17"/>
  </r>
  <r>
    <x v="1"/>
    <s v="2"/>
    <d v="2026-05-07T00:00:00"/>
    <s v="75011"/>
    <s v="21320"/>
    <s v=""/>
    <s v=""/>
    <s v="108177"/>
    <s v="108177"/>
    <s v="999999"/>
    <s v="XT258148822TS"/>
    <s v="N"/>
    <s v="Transport"/>
    <s v="N"/>
    <s v="S"/>
    <s v="NT"/>
    <n v="0.27"/>
    <s v="5Y"/>
    <n v="3.07"/>
  </r>
  <r>
    <x v="1"/>
    <s v="2"/>
    <d v="2026-05-07T00:00:00"/>
    <s v="69100"/>
    <s v="21320"/>
    <s v=""/>
    <s v=""/>
    <s v="108398"/>
    <s v="108398"/>
    <s v="999999"/>
    <s v="XT258150300TS"/>
    <s v="N"/>
    <s v="Transport"/>
    <s v="N"/>
    <s v="S"/>
    <s v="NT"/>
    <n v="0.19"/>
    <s v="5Y"/>
    <n v="3.07"/>
  </r>
  <r>
    <x v="1"/>
    <s v="2"/>
    <d v="2026-05-07T00:00:00"/>
    <s v="21121"/>
    <s v="21320"/>
    <s v=""/>
    <s v=""/>
    <s v="110221"/>
    <s v="110221"/>
    <s v="999999"/>
    <s v="XT258157625TS"/>
    <s v="N"/>
    <s v="Transport"/>
    <s v="N"/>
    <s v="S"/>
    <s v="ND"/>
    <n v="0.31"/>
    <s v="5Y"/>
    <n v="3.07"/>
  </r>
  <r>
    <x v="1"/>
    <s v="2"/>
    <d v="2026-05-07T00:00:00"/>
    <s v="49130"/>
    <s v="21320"/>
    <s v=""/>
    <s v=""/>
    <s v="107182"/>
    <s v="107182"/>
    <s v="999999"/>
    <s v="XT258163008TS"/>
    <s v="N"/>
    <s v="Transport"/>
    <s v="N"/>
    <s v="S"/>
    <s v="NT"/>
    <n v="0.28"/>
    <s v="5Y"/>
    <n v="3.07"/>
  </r>
  <r>
    <x v="1"/>
    <s v="2"/>
    <d v="2026-05-07T00:00:00"/>
    <s v="35800"/>
    <s v="21320"/>
    <s v=""/>
    <s v=""/>
    <s v="110182"/>
    <s v="110182"/>
    <s v="999999"/>
    <s v="XT258168314TS"/>
    <s v="N"/>
    <s v="Transport"/>
    <s v="N"/>
    <s v="S"/>
    <s v="NT"/>
    <n v="0.2"/>
    <s v="5Y"/>
    <n v="3.07"/>
  </r>
  <r>
    <x v="1"/>
    <s v="2"/>
    <d v="2026-05-07T00:00:00"/>
    <s v="75018"/>
    <s v="21320"/>
    <s v=""/>
    <s v=""/>
    <s v="110006"/>
    <s v="110006"/>
    <s v="999999"/>
    <s v="XT258171830TS"/>
    <s v="N"/>
    <s v="Transport"/>
    <s v="N"/>
    <s v="S"/>
    <s v="NT"/>
    <n v="0.31"/>
    <s v="5Y"/>
    <n v="3.07"/>
  </r>
  <r>
    <x v="1"/>
    <s v="2"/>
    <d v="2026-05-07T00:00:00"/>
    <s v="53100"/>
    <s v="21320"/>
    <s v=""/>
    <s v=""/>
    <s v="109743"/>
    <s v="109743"/>
    <s v="999999"/>
    <s v="XT258172217TS"/>
    <s v="N"/>
    <s v="Transport"/>
    <s v="N"/>
    <s v="S"/>
    <s v="NT"/>
    <n v="0.19"/>
    <s v="5Y"/>
    <n v="3.07"/>
  </r>
  <r>
    <x v="1"/>
    <s v="2"/>
    <d v="2026-05-07T00:00:00"/>
    <s v="59260"/>
    <s v="21320"/>
    <s v=""/>
    <s v=""/>
    <s v="109907"/>
    <s v="109907"/>
    <s v="999999"/>
    <s v="XT258176355TS"/>
    <s v="N"/>
    <s v="Transport"/>
    <s v="N"/>
    <s v="S"/>
    <s v="NT"/>
    <n v="0.04"/>
    <s v="5Y"/>
    <n v="3.07"/>
  </r>
  <r>
    <x v="1"/>
    <s v="2"/>
    <d v="2026-05-07T00:00:00"/>
    <s v="81350"/>
    <s v="21320"/>
    <s v=""/>
    <s v=""/>
    <s v="109603"/>
    <s v="109603"/>
    <s v="999999"/>
    <s v="XT258177355TS"/>
    <s v="N"/>
    <s v="Transport"/>
    <s v="N"/>
    <s v="S"/>
    <s v="NT"/>
    <n v="0.13"/>
    <s v="5Y"/>
    <n v="3.07"/>
  </r>
  <r>
    <x v="1"/>
    <s v="2"/>
    <d v="2026-05-07T00:00:00"/>
    <s v="83190"/>
    <s v="21320"/>
    <s v=""/>
    <s v=""/>
    <s v="106940"/>
    <s v="106940"/>
    <s v="999999"/>
    <s v="XT258179422TS"/>
    <s v="N"/>
    <s v="Transport"/>
    <s v="N"/>
    <s v="S"/>
    <s v="NT"/>
    <n v="0.14"/>
    <s v="5Y"/>
    <n v="3.07"/>
  </r>
  <r>
    <x v="1"/>
    <s v="2"/>
    <d v="2026-05-07T00:00:00"/>
    <s v="62138"/>
    <s v="21320"/>
    <s v=""/>
    <s v=""/>
    <s v="109315"/>
    <s v="109315"/>
    <s v="999999"/>
    <s v="XT258179572TS"/>
    <s v="N"/>
    <s v="Transport"/>
    <s v="N"/>
    <s v="S"/>
    <s v="NT"/>
    <n v="0.7"/>
    <s v="5Y"/>
    <n v="3.17"/>
  </r>
  <r>
    <x v="1"/>
    <s v="2"/>
    <d v="2026-05-07T00:00:00"/>
    <s v="71670"/>
    <s v="21320"/>
    <s v=""/>
    <s v=""/>
    <s v="108724"/>
    <s v="108724"/>
    <s v="999999"/>
    <s v="XT258180709TS"/>
    <s v="N"/>
    <s v="Transport"/>
    <s v="N"/>
    <s v="S"/>
    <s v="NR"/>
    <n v="0.18"/>
    <s v="5Y"/>
    <n v="3.07"/>
  </r>
  <r>
    <x v="1"/>
    <s v="2"/>
    <d v="2026-05-07T00:00:00"/>
    <s v="14410"/>
    <s v="21320"/>
    <s v=""/>
    <s v=""/>
    <s v="109809"/>
    <s v="109809"/>
    <s v="999999"/>
    <s v="XT258186732TS"/>
    <s v="N"/>
    <s v="Transport"/>
    <s v="N"/>
    <s v="S"/>
    <s v="NT"/>
    <n v="0.7"/>
    <s v="5Y"/>
    <n v="3.17"/>
  </r>
  <r>
    <x v="1"/>
    <s v="2"/>
    <d v="2026-05-07T00:00:00"/>
    <s v="61000"/>
    <s v="21320"/>
    <s v=""/>
    <s v=""/>
    <s v="109638"/>
    <s v="109638"/>
    <s v="999999"/>
    <s v="XT258189654TS"/>
    <s v="N"/>
    <s v="Transport"/>
    <s v="N"/>
    <s v="S"/>
    <s v="NT"/>
    <n v="0.04"/>
    <s v="5Y"/>
    <n v="3.07"/>
  </r>
  <r>
    <x v="1"/>
    <s v="2"/>
    <d v="2026-05-07T00:00:00"/>
    <s v="68910"/>
    <s v="21320"/>
    <s v=""/>
    <s v=""/>
    <s v="109190"/>
    <s v="109190"/>
    <s v="999999"/>
    <s v="XT258190856TS"/>
    <s v="N"/>
    <s v="Transport"/>
    <s v="N"/>
    <s v="S"/>
    <s v="NT"/>
    <n v="0.3"/>
    <s v="5Y"/>
    <n v="3.07"/>
  </r>
  <r>
    <x v="1"/>
    <s v="2"/>
    <d v="2026-05-07T00:00:00"/>
    <s v="68910"/>
    <s v="21320"/>
    <s v=""/>
    <s v=""/>
    <s v="109190"/>
    <s v="109190"/>
    <s v="999999"/>
    <s v="XT258190856TS"/>
    <s v="N"/>
    <s v="Supplement Etiquette Non Conforme"/>
    <s v="N"/>
    <m/>
    <s v="NT"/>
    <n v="0"/>
    <s v="5Y"/>
    <n v="2"/>
  </r>
  <r>
    <x v="1"/>
    <s v="2"/>
    <d v="2026-05-07T00:00:00"/>
    <s v="87270"/>
    <s v="21320"/>
    <s v=""/>
    <s v=""/>
    <s v="109087"/>
    <s v="109087"/>
    <s v="999999"/>
    <s v="XT258199325TS"/>
    <s v="N"/>
    <s v="Transport"/>
    <s v="N"/>
    <s v="S"/>
    <s v="NT"/>
    <n v="0.95"/>
    <s v="5Y"/>
    <n v="3.17"/>
  </r>
  <r>
    <x v="1"/>
    <s v="2"/>
    <d v="2026-05-07T00:00:00"/>
    <s v="68640"/>
    <s v="21320"/>
    <s v=""/>
    <s v=""/>
    <s v="109773"/>
    <s v="109773"/>
    <s v="999999"/>
    <s v="XT258199387TS"/>
    <s v="N"/>
    <s v="Transport"/>
    <s v="N"/>
    <s v="S"/>
    <s v="NT"/>
    <n v="0.2"/>
    <s v="5Y"/>
    <n v="3.07"/>
  </r>
  <r>
    <x v="1"/>
    <s v="2"/>
    <d v="2026-05-08T00:00:00"/>
    <s v="56860"/>
    <s v="21320"/>
    <s v=""/>
    <s v=""/>
    <s v="110270"/>
    <s v="110270"/>
    <s v="999999"/>
    <s v="XT258204776TS"/>
    <s v="N"/>
    <s v="Transport"/>
    <s v="N"/>
    <s v="S"/>
    <s v="NT"/>
    <n v="0.6"/>
    <s v="5Y"/>
    <n v="3.17"/>
  </r>
  <r>
    <x v="1"/>
    <s v="2"/>
    <d v="2026-05-08T00:00:00"/>
    <s v="74440"/>
    <s v="21320"/>
    <s v=""/>
    <s v=""/>
    <s v="109280"/>
    <s v="109280"/>
    <s v="999999"/>
    <s v="XT258206406TS"/>
    <s v="N"/>
    <s v="Transport"/>
    <s v="N"/>
    <s v="S"/>
    <s v="NT"/>
    <n v="0.21"/>
    <s v="5Y"/>
    <n v="3.07"/>
  </r>
  <r>
    <x v="1"/>
    <s v="2"/>
    <d v="2026-05-08T00:00:00"/>
    <s v="78120"/>
    <s v="21320"/>
    <s v=""/>
    <s v=""/>
    <s v="110484"/>
    <s v="110484"/>
    <s v="999999"/>
    <s v="XT258209169TS"/>
    <s v="N"/>
    <s v="Transport"/>
    <s v="N"/>
    <s v="S"/>
    <s v="NT"/>
    <n v="0.07000000000000001"/>
    <s v="5Y"/>
    <n v="3.07"/>
  </r>
  <r>
    <x v="1"/>
    <s v="2"/>
    <d v="2026-05-08T00:00:00"/>
    <s v="74410"/>
    <s v="21320"/>
    <s v=""/>
    <s v=""/>
    <s v="107015"/>
    <s v="107015"/>
    <s v="999999"/>
    <s v="XT258212392TS"/>
    <s v="N"/>
    <s v="Transport"/>
    <s v="N"/>
    <s v="S"/>
    <s v="NT"/>
    <n v="0.1"/>
    <s v="5Y"/>
    <n v="3.07"/>
  </r>
  <r>
    <x v="1"/>
    <s v="2"/>
    <d v="2026-05-08T00:00:00"/>
    <s v="91620"/>
    <s v="21320"/>
    <s v=""/>
    <s v=""/>
    <s v="110314"/>
    <s v="110314"/>
    <s v="999999"/>
    <s v="XT258214209TS"/>
    <s v="N"/>
    <s v="Transport"/>
    <s v="N"/>
    <s v="S"/>
    <s v="NT"/>
    <n v="0.1"/>
    <s v="5Y"/>
    <n v="3.07"/>
  </r>
  <r>
    <x v="1"/>
    <s v="2"/>
    <d v="2026-05-08T00:00:00"/>
    <s v="68000"/>
    <s v="21320"/>
    <s v=""/>
    <s v=""/>
    <s v="109448"/>
    <s v="109448"/>
    <s v="999999"/>
    <s v="XT258216690TS"/>
    <s v="N"/>
    <s v="Transport"/>
    <s v="N"/>
    <s v="S"/>
    <s v="NT"/>
    <n v="0.36"/>
    <s v="5Y"/>
    <n v="3.07"/>
  </r>
  <r>
    <x v="1"/>
    <s v="2"/>
    <d v="2026-05-08T00:00:00"/>
    <s v="02300"/>
    <s v="21320"/>
    <s v=""/>
    <s v=""/>
    <s v="109320"/>
    <s v="109320"/>
    <s v="999999"/>
    <s v="XT258220120TS"/>
    <s v="N"/>
    <s v="Transport"/>
    <s v="N"/>
    <s v="S"/>
    <s v="NT"/>
    <n v="0.24"/>
    <s v="5Y"/>
    <n v="3.07"/>
  </r>
  <r>
    <x v="1"/>
    <s v="2"/>
    <d v="2026-05-08T00:00:00"/>
    <s v="77590"/>
    <s v="21320"/>
    <s v=""/>
    <s v=""/>
    <s v="110510"/>
    <s v="110510"/>
    <s v="999999"/>
    <s v="XT258225918TS"/>
    <s v="N"/>
    <s v="Transport"/>
    <s v="N"/>
    <s v="S"/>
    <s v="NT"/>
    <n v="0.5"/>
    <s v="5Y"/>
    <n v="3.07"/>
  </r>
  <r>
    <x v="1"/>
    <s v="2"/>
    <d v="2026-05-08T00:00:00"/>
    <s v="95310"/>
    <s v="21320"/>
    <s v=""/>
    <s v=""/>
    <s v="109704"/>
    <s v="109704"/>
    <s v="999999"/>
    <s v="XT258227539TS"/>
    <s v="N"/>
    <s v="Transport"/>
    <s v="N"/>
    <s v="S"/>
    <s v="NT"/>
    <n v="0.16"/>
    <s v="5Y"/>
    <n v="3.07"/>
  </r>
  <r>
    <x v="1"/>
    <s v="2"/>
    <d v="2026-05-08T00:00:00"/>
    <s v="26130"/>
    <s v="21320"/>
    <s v=""/>
    <s v=""/>
    <s v="109449"/>
    <s v="109449"/>
    <s v="999999"/>
    <s v="XT258230073TS"/>
    <s v="N"/>
    <s v="Transport"/>
    <s v="N"/>
    <s v="S"/>
    <s v="NT"/>
    <n v="0.05"/>
    <s v="5Y"/>
    <n v="3.07"/>
  </r>
  <r>
    <x v="1"/>
    <s v="2"/>
    <d v="2026-05-08T00:00:00"/>
    <s v="38110"/>
    <s v="21320"/>
    <s v=""/>
    <s v=""/>
    <s v="109019"/>
    <s v="109019"/>
    <s v="999999"/>
    <s v="XT258235478TS"/>
    <s v="N"/>
    <s v="Transport"/>
    <s v="N"/>
    <s v="S"/>
    <s v="NT"/>
    <n v="0.35"/>
    <s v="5Y"/>
    <n v="3.07"/>
  </r>
  <r>
    <x v="1"/>
    <s v="2"/>
    <d v="2026-05-08T00:00:00"/>
    <s v="77930"/>
    <s v="21320"/>
    <s v=""/>
    <s v=""/>
    <s v="110427"/>
    <s v="110427"/>
    <s v="999999"/>
    <s v="XT258236955TS"/>
    <s v="N"/>
    <s v="Transport"/>
    <s v="N"/>
    <s v="S"/>
    <s v="NT"/>
    <n v="0.6"/>
    <s v="5Y"/>
    <n v="3.17"/>
  </r>
  <r>
    <x v="1"/>
    <s v="2"/>
    <d v="2026-05-08T00:00:00"/>
    <s v="07000"/>
    <s v="21320"/>
    <s v=""/>
    <s v=""/>
    <s v="105300"/>
    <s v="105300"/>
    <s v="999999"/>
    <s v="XT258237006TS"/>
    <s v="N"/>
    <s v="Transport"/>
    <s v="N"/>
    <s v="S"/>
    <s v="NT"/>
    <n v="0.22"/>
    <s v="5Y"/>
    <n v="3.07"/>
  </r>
  <r>
    <x v="1"/>
    <s v="2"/>
    <d v="2026-05-08T00:00:00"/>
    <s v="03000"/>
    <s v="21320"/>
    <s v=""/>
    <s v=""/>
    <s v="109125"/>
    <s v="109125"/>
    <s v="999999"/>
    <s v="XT258237757TS"/>
    <s v="N"/>
    <s v="Transport"/>
    <s v="N"/>
    <s v="S"/>
    <s v="NT"/>
    <n v="0.7"/>
    <s v="5Y"/>
    <n v="3.17"/>
  </r>
  <r>
    <x v="1"/>
    <s v="2"/>
    <d v="2026-05-08T00:00:00"/>
    <s v="49700"/>
    <s v="21320"/>
    <s v=""/>
    <s v=""/>
    <s v="109721"/>
    <s v="109721"/>
    <s v="999999"/>
    <s v="XT258243770TS"/>
    <s v="N"/>
    <s v="Transport"/>
    <s v="N"/>
    <s v="S"/>
    <s v="NT"/>
    <n v="0.44"/>
    <s v="5Y"/>
    <n v="3.07"/>
  </r>
  <r>
    <x v="1"/>
    <s v="2"/>
    <d v="2026-05-09T00:00:00"/>
    <s v="55100"/>
    <s v="21320"/>
    <s v=""/>
    <s v=""/>
    <s v="109766"/>
    <s v="109766"/>
    <s v="999999"/>
    <s v="XT258257014TS"/>
    <s v="N"/>
    <s v="Transport"/>
    <s v="N"/>
    <s v="S"/>
    <s v="NT"/>
    <n v="0.18"/>
    <s v="5Y"/>
    <n v="3.07"/>
  </r>
  <r>
    <x v="1"/>
    <s v="2"/>
    <d v="2026-05-09T00:00:00"/>
    <s v="74370"/>
    <s v="21320"/>
    <s v=""/>
    <s v=""/>
    <s v="108933"/>
    <s v="108933"/>
    <s v="999999"/>
    <s v="XT258258831TS"/>
    <s v="N"/>
    <s v="Transport"/>
    <s v="N"/>
    <s v="S"/>
    <s v="NT"/>
    <n v="0.8"/>
    <s v="5Y"/>
    <n v="3.17"/>
  </r>
  <r>
    <x v="1"/>
    <s v="2"/>
    <d v="2026-05-09T00:00:00"/>
    <s v="69006"/>
    <s v="21320"/>
    <s v=""/>
    <s v=""/>
    <s v="109014"/>
    <s v="109014"/>
    <s v="999999"/>
    <s v="XT258262601TS"/>
    <s v="N"/>
    <s v="Transport"/>
    <s v="N"/>
    <s v="S"/>
    <s v="NT"/>
    <n v="0.2"/>
    <s v="5Y"/>
    <n v="3.07"/>
  </r>
  <r>
    <x v="1"/>
    <s v="2"/>
    <d v="2026-05-09T00:00:00"/>
    <s v="21160"/>
    <s v="21320"/>
    <s v=""/>
    <s v=""/>
    <s v="110492"/>
    <s v="110492"/>
    <s v="999999"/>
    <s v="XT258263289TS"/>
    <s v="N"/>
    <s v="Transport"/>
    <s v="N"/>
    <s v="S"/>
    <s v="ND"/>
    <n v="0.23"/>
    <s v="5Y"/>
    <n v="3.07"/>
  </r>
  <r>
    <x v="1"/>
    <s v="2"/>
    <d v="2026-05-09T00:00:00"/>
    <s v="59850"/>
    <s v="21320"/>
    <s v=""/>
    <s v=""/>
    <s v="109388"/>
    <s v="109388"/>
    <s v="999999"/>
    <s v="XT258264015TS"/>
    <s v="N"/>
    <s v="Transport"/>
    <s v="N"/>
    <s v="S"/>
    <s v="NT"/>
    <n v="0.58"/>
    <s v="5Y"/>
    <n v="3.17"/>
  </r>
  <r>
    <x v="1"/>
    <s v="2"/>
    <d v="2026-05-09T00:00:00"/>
    <s v="75014"/>
    <s v="21320"/>
    <s v=""/>
    <s v=""/>
    <s v="106562"/>
    <s v="106562"/>
    <s v="999999"/>
    <s v="XT258266047TS"/>
    <s v="N"/>
    <s v="Transport"/>
    <s v="N"/>
    <s v="S"/>
    <s v="NT"/>
    <n v="0.6"/>
    <s v="5Y"/>
    <n v="3.17"/>
  </r>
  <r>
    <x v="1"/>
    <s v="2"/>
    <d v="2026-05-09T00:00:00"/>
    <s v="29430"/>
    <s v="21320"/>
    <s v=""/>
    <s v=""/>
    <s v="109539"/>
    <s v="109539"/>
    <s v="999999"/>
    <s v="XT258275485TS"/>
    <s v="N"/>
    <s v="Transport"/>
    <s v="N"/>
    <s v="S"/>
    <s v="NT"/>
    <n v="0.44"/>
    <s v="5Y"/>
    <n v="3.07"/>
  </r>
  <r>
    <x v="1"/>
    <s v="2"/>
    <d v="2026-05-09T00:00:00"/>
    <s v="40130"/>
    <s v="21320"/>
    <s v=""/>
    <s v=""/>
    <s v="106423"/>
    <s v="106423"/>
    <s v="999999"/>
    <s v="XT258283385TS"/>
    <s v="N"/>
    <s v="Transport"/>
    <s v="N"/>
    <s v="S"/>
    <s v="NT"/>
    <n v="0.4"/>
    <s v="5Y"/>
    <n v="3.07"/>
  </r>
  <r>
    <x v="1"/>
    <s v="2"/>
    <d v="2026-05-09T00:00:00"/>
    <s v="33127"/>
    <s v="21320"/>
    <s v=""/>
    <s v=""/>
    <s v="110491"/>
    <s v="110491"/>
    <s v="999999"/>
    <s v="XT258298977TS"/>
    <s v="N"/>
    <s v="Transport"/>
    <s v="N"/>
    <s v="S"/>
    <s v="NT"/>
    <n v="0.2"/>
    <s v="5Y"/>
    <n v="3.07"/>
  </r>
  <r>
    <x v="1"/>
    <s v="2"/>
    <d v="2026-05-09T00:00:00"/>
    <s v="29200"/>
    <s v="21320"/>
    <s v=""/>
    <s v=""/>
    <s v="109068"/>
    <s v="109068"/>
    <s v="999999"/>
    <s v="XT258299005TS"/>
    <s v="N"/>
    <s v="Transport"/>
    <s v="N"/>
    <s v="S"/>
    <s v="NT"/>
    <n v="0.19"/>
    <s v="5Y"/>
    <n v="3.07"/>
  </r>
  <r>
    <x v="1"/>
    <s v="2"/>
    <d v="2026-05-09T00:00:00"/>
    <s v="31330"/>
    <s v="21320"/>
    <s v=""/>
    <s v=""/>
    <s v="109092"/>
    <s v="109092"/>
    <s v="999999"/>
    <s v="XT258299717TS"/>
    <s v="N"/>
    <s v="Transport"/>
    <s v="N"/>
    <s v="S"/>
    <s v="NT"/>
    <n v="0.35"/>
    <s v="5Y"/>
    <n v="3.07"/>
  </r>
  <r>
    <x v="1"/>
    <s v="2"/>
    <d v="2026-05-09T00:00:00"/>
    <s v="07000"/>
    <s v="21320"/>
    <s v=""/>
    <s v=""/>
    <s v="110456"/>
    <s v="110456"/>
    <s v="999999"/>
    <s v="XT258300843TS"/>
    <s v="N"/>
    <s v="Transport"/>
    <s v="N"/>
    <s v="S"/>
    <s v="NT"/>
    <n v="0.3"/>
    <s v="5Y"/>
    <n v="3.07"/>
  </r>
  <r>
    <x v="1"/>
    <s v="2"/>
    <d v="2026-05-09T00:00:00"/>
    <s v="78210"/>
    <s v="21320"/>
    <s v=""/>
    <s v=""/>
    <s v="110003"/>
    <s v="110003"/>
    <s v="999999"/>
    <s v="XT258306863TS"/>
    <s v="N"/>
    <s v="Transport"/>
    <s v="N"/>
    <s v="S"/>
    <s v="NT"/>
    <n v="0.1"/>
    <s v="5Y"/>
    <n v="3.07"/>
  </r>
  <r>
    <x v="1"/>
    <s v="2"/>
    <d v="2026-05-10T00:00:00"/>
    <s v="79100"/>
    <s v="21320"/>
    <s v=""/>
    <s v=""/>
    <s v="108981"/>
    <s v="108981"/>
    <s v="999999"/>
    <s v="XT258308612TS"/>
    <s v="N"/>
    <s v="Transport"/>
    <s v="N"/>
    <s v="S"/>
    <s v="NT"/>
    <n v="0.21"/>
    <s v="5Y"/>
    <n v="3.07"/>
  </r>
  <r>
    <x v="1"/>
    <s v="2"/>
    <d v="2026-05-10T00:00:00"/>
    <s v="44600"/>
    <s v="21320"/>
    <s v=""/>
    <s v=""/>
    <s v="109005"/>
    <s v="109005"/>
    <s v="999999"/>
    <s v="XT258310465TS"/>
    <s v="N"/>
    <s v="Transport"/>
    <s v="N"/>
    <s v="S"/>
    <s v="NT"/>
    <n v="0.11"/>
    <s v="5Y"/>
    <n v="3.07"/>
  </r>
  <r>
    <x v="1"/>
    <s v="2"/>
    <d v="2026-05-10T00:00:00"/>
    <s v="75006"/>
    <s v="21320"/>
    <s v=""/>
    <s v=""/>
    <s v="110437"/>
    <s v="110437"/>
    <s v="999999"/>
    <s v="XT258345592TS"/>
    <s v="N"/>
    <s v="Transport"/>
    <s v="N"/>
    <s v="S"/>
    <s v="NT"/>
    <n v="0.6"/>
    <s v="5Y"/>
    <n v="3.17"/>
  </r>
  <r>
    <x v="1"/>
    <s v="2"/>
    <d v="2026-05-11T00:00:00"/>
    <s v="14150"/>
    <s v="21320"/>
    <s v=""/>
    <s v=""/>
    <s v="109910"/>
    <s v="109910"/>
    <s v="999999"/>
    <s v="XT258363715TS"/>
    <s v="N"/>
    <s v="Transport"/>
    <s v="N"/>
    <s v="S"/>
    <s v="NT"/>
    <n v="0.4"/>
    <s v="5Y"/>
    <n v="3.07"/>
  </r>
  <r>
    <x v="1"/>
    <s v="2"/>
    <d v="2026-05-11T00:00:00"/>
    <s v="69200"/>
    <s v="21320"/>
    <s v=""/>
    <s v=""/>
    <s v="110360"/>
    <s v="110360"/>
    <s v="999999"/>
    <s v="XT258368134TS"/>
    <s v="N"/>
    <s v="Transport"/>
    <s v="N"/>
    <s v="S"/>
    <s v="NT"/>
    <n v="0.42"/>
    <s v="5Y"/>
    <n v="3.07"/>
  </r>
  <r>
    <x v="1"/>
    <s v="2"/>
    <d v="2026-05-11T00:00:00"/>
    <s v="22590"/>
    <s v="21320"/>
    <s v=""/>
    <s v=""/>
    <s v="109279"/>
    <s v="109279"/>
    <s v="999999"/>
    <s v="XT258377330TS"/>
    <s v="N"/>
    <s v="Transport"/>
    <s v="N"/>
    <s v="S"/>
    <s v="NT"/>
    <n v="0.74"/>
    <s v="5Y"/>
    <n v="3.17"/>
  </r>
  <r>
    <x v="1"/>
    <s v="2"/>
    <d v="2026-05-11T00:00:00"/>
    <s v="83250"/>
    <s v="21320"/>
    <s v=""/>
    <s v=""/>
    <s v="106225"/>
    <s v="106225"/>
    <s v="999999"/>
    <s v="XT258381816TS"/>
    <s v="N"/>
    <s v="Transport"/>
    <s v="N"/>
    <s v="S"/>
    <s v="NT"/>
    <n v="0.36"/>
    <s v="5Y"/>
    <n v="3.07"/>
  </r>
  <r>
    <x v="1"/>
    <s v="2"/>
    <d v="2026-05-11T00:00:00"/>
    <s v="35510"/>
    <s v="21320"/>
    <s v=""/>
    <s v=""/>
    <s v="110407"/>
    <s v="110407"/>
    <s v="999999"/>
    <s v="XT258399159TS"/>
    <s v="N"/>
    <s v="Transport"/>
    <s v="N"/>
    <s v="S"/>
    <s v="NT"/>
    <n v="0.1"/>
    <s v="5Y"/>
    <n v="3.07"/>
  </r>
  <r>
    <x v="1"/>
    <s v="2"/>
    <d v="2026-05-11T00:00:00"/>
    <s v="44000"/>
    <s v="21320"/>
    <s v=""/>
    <s v=""/>
    <s v="106979"/>
    <s v="106979"/>
    <s v="999999"/>
    <s v="XT258402927TS"/>
    <s v="N"/>
    <s v="Transport"/>
    <s v="N"/>
    <s v="S"/>
    <s v="NT"/>
    <n v="0.64"/>
    <s v="5Y"/>
    <n v="3.17"/>
  </r>
  <r>
    <x v="1"/>
    <s v="2"/>
    <d v="2026-05-11T00:00:00"/>
    <s v="95450"/>
    <s v="21320"/>
    <s v=""/>
    <s v=""/>
    <s v="110635"/>
    <s v="110635"/>
    <s v="999999"/>
    <s v="XT258408805TS"/>
    <s v="N"/>
    <s v="Transport"/>
    <s v="N"/>
    <s v="S"/>
    <s v="NT"/>
    <n v="0.29"/>
    <s v="5Y"/>
    <n v="3.07"/>
  </r>
  <r>
    <x v="1"/>
    <s v="2"/>
    <d v="2026-05-11T00:00:00"/>
    <s v="75012"/>
    <s v="21320"/>
    <s v=""/>
    <s v=""/>
    <s v="110701"/>
    <s v="110701"/>
    <s v="999999"/>
    <s v="XT258410778TS"/>
    <s v="N"/>
    <s v="Transport"/>
    <s v="N"/>
    <s v="S"/>
    <s v="NT"/>
    <n v="0.66"/>
    <s v="5Y"/>
    <n v="3.17"/>
  </r>
  <r>
    <x v="1"/>
    <s v="2"/>
    <d v="2026-05-11T00:00:00"/>
    <s v="69150"/>
    <s v="21320"/>
    <s v=""/>
    <s v=""/>
    <s v="109209"/>
    <s v="109209"/>
    <s v="999999"/>
    <s v="XT258423839TS"/>
    <s v="N"/>
    <s v="Transport"/>
    <s v="N"/>
    <s v="S"/>
    <s v="NT"/>
    <n v="0.55"/>
    <s v="5Y"/>
    <n v="3.17"/>
  </r>
  <r>
    <x v="1"/>
    <s v="2"/>
    <d v="2026-05-11T00:00:00"/>
    <s v="54000"/>
    <s v="21320"/>
    <s v=""/>
    <s v=""/>
    <s v="107065"/>
    <s v="107065"/>
    <s v="999999"/>
    <s v="XT258425826TS"/>
    <s v="N"/>
    <s v="Transport"/>
    <s v="N"/>
    <s v="S"/>
    <s v="NT"/>
    <n v="0.19"/>
    <s v="5Y"/>
    <n v="3.07"/>
  </r>
  <r>
    <x v="1"/>
    <s v="2"/>
    <d v="2026-05-11T00:00:00"/>
    <s v="80260"/>
    <s v="21320"/>
    <s v=""/>
    <s v=""/>
    <s v="110755"/>
    <s v="110755"/>
    <s v="999999"/>
    <s v="XT258427416TS"/>
    <s v="N"/>
    <s v="Transport"/>
    <s v="N"/>
    <s v="S"/>
    <s v="NT"/>
    <n v="0.22"/>
    <s v="5Y"/>
    <n v="3.07"/>
  </r>
  <r>
    <x v="1"/>
    <s v="2"/>
    <d v="2026-05-11T00:00:00"/>
    <s v="33970"/>
    <s v="21320"/>
    <s v=""/>
    <s v=""/>
    <s v="110683"/>
    <s v="110683"/>
    <s v="999999"/>
    <s v="XT258439502TS"/>
    <s v="N"/>
    <s v="Transport"/>
    <s v="N"/>
    <s v="S"/>
    <s v="NT"/>
    <n v="0.24"/>
    <s v="5Y"/>
    <n v="3.07"/>
  </r>
  <r>
    <x v="1"/>
    <s v="2"/>
    <d v="2026-05-11T00:00:00"/>
    <s v="85160"/>
    <s v="21320"/>
    <s v=""/>
    <s v=""/>
    <s v="110610"/>
    <s v="110610"/>
    <s v="999999"/>
    <s v="XT258456633TS"/>
    <s v="N"/>
    <s v="Transport"/>
    <s v="N"/>
    <s v="S"/>
    <s v="NT"/>
    <n v="0.74"/>
    <s v="5Y"/>
    <n v="3.17"/>
  </r>
  <r>
    <x v="1"/>
    <s v="2"/>
    <d v="2026-05-12T00:00:00"/>
    <s v="74000"/>
    <s v="21320"/>
    <s v=""/>
    <s v=""/>
    <s v="107597"/>
    <s v="107597"/>
    <s v="999999"/>
    <s v="XT258464008TS"/>
    <s v="N"/>
    <s v="Transport"/>
    <s v="N"/>
    <s v="S"/>
    <s v="NT"/>
    <n v="0.4"/>
    <s v="5Y"/>
    <n v="3.07"/>
  </r>
  <r>
    <x v="1"/>
    <s v="2"/>
    <d v="2026-05-12T00:00:00"/>
    <s v="17390"/>
    <s v="21320"/>
    <s v=""/>
    <s v=""/>
    <s v="109656"/>
    <s v="109656"/>
    <s v="999999"/>
    <s v="XT258471030TS"/>
    <s v="N"/>
    <s v="Transport"/>
    <s v="N"/>
    <s v="S"/>
    <s v="NT"/>
    <n v="0.2"/>
    <s v="5Y"/>
    <n v="3.07"/>
  </r>
  <r>
    <x v="1"/>
    <s v="2"/>
    <d v="2026-05-12T00:00:00"/>
    <s v="83500"/>
    <s v="21320"/>
    <s v=""/>
    <s v=""/>
    <s v="109165"/>
    <s v="109165"/>
    <s v="999999"/>
    <s v="XT258472242TS"/>
    <s v="N"/>
    <s v="Transport"/>
    <s v="N"/>
    <s v="S"/>
    <s v="NT"/>
    <n v="0.22"/>
    <s v="5Y"/>
    <n v="3.07"/>
  </r>
  <r>
    <x v="1"/>
    <s v="2"/>
    <d v="2026-05-12T00:00:00"/>
    <s v="75014"/>
    <s v="21320"/>
    <s v=""/>
    <s v=""/>
    <s v="108620"/>
    <s v="108620"/>
    <s v="999999"/>
    <s v="XT258482094TS"/>
    <s v="N"/>
    <s v="Transport"/>
    <s v="N"/>
    <s v="S"/>
    <s v="NT"/>
    <n v="1.1"/>
    <s v="5Y"/>
    <n v="3.49"/>
  </r>
  <r>
    <x v="1"/>
    <s v="2"/>
    <d v="2026-05-12T00:00:00"/>
    <s v="76330"/>
    <s v="21320"/>
    <s v=""/>
    <s v=""/>
    <s v="110541"/>
    <s v="110541"/>
    <s v="999999"/>
    <s v="XT258483846TS"/>
    <s v="N"/>
    <s v="Transport"/>
    <s v="N"/>
    <s v="S"/>
    <s v="NT"/>
    <n v="0.17"/>
    <s v="5Y"/>
    <n v="3.07"/>
  </r>
  <r>
    <x v="1"/>
    <s v="2"/>
    <d v="2026-05-12T00:00:00"/>
    <s v="92300"/>
    <s v="21320"/>
    <s v=""/>
    <s v=""/>
    <s v="110459"/>
    <s v="110459"/>
    <s v="999999"/>
    <s v="XT258501377TS"/>
    <s v="N"/>
    <s v="Transport"/>
    <s v="N"/>
    <s v="S"/>
    <s v="NT"/>
    <n v="0.25"/>
    <s v="5Y"/>
    <n v="3.07"/>
  </r>
  <r>
    <x v="1"/>
    <s v="2"/>
    <d v="2026-05-12T00:00:00"/>
    <s v="31620"/>
    <s v="21320"/>
    <s v=""/>
    <s v=""/>
    <s v="108919"/>
    <s v="108919"/>
    <s v="999999"/>
    <s v="XT258507777TS"/>
    <s v="N"/>
    <s v="Transport"/>
    <s v="N"/>
    <s v="S"/>
    <s v="NT"/>
    <n v="0.27"/>
    <s v="5Y"/>
    <n v="3.07"/>
  </r>
  <r>
    <x v="1"/>
    <s v="2"/>
    <d v="2026-05-12T00:00:00"/>
    <s v="75008"/>
    <s v="21320"/>
    <s v=""/>
    <s v=""/>
    <s v="109422"/>
    <s v="109422"/>
    <s v="999999"/>
    <s v="XT258516133TS"/>
    <s v="N"/>
    <s v="Transport"/>
    <s v="N"/>
    <s v="S"/>
    <s v="NT"/>
    <n v="0.33"/>
    <s v="5Y"/>
    <n v="3.07"/>
  </r>
  <r>
    <x v="1"/>
    <s v="2"/>
    <d v="2026-05-12T00:00:00"/>
    <s v="60560"/>
    <s v="21320"/>
    <s v=""/>
    <s v=""/>
    <s v="110747"/>
    <s v="110747"/>
    <s v="999999"/>
    <s v="XT258516748TS"/>
    <s v="N"/>
    <s v="Transport"/>
    <s v="N"/>
    <s v="S"/>
    <s v="NT"/>
    <n v="0.34"/>
    <s v="5Y"/>
    <n v="3.07"/>
  </r>
  <r>
    <x v="1"/>
    <s v="2"/>
    <d v="2026-05-12T00:00:00"/>
    <s v="29430"/>
    <s v="21320"/>
    <s v=""/>
    <s v=""/>
    <s v="110810"/>
    <s v="110810"/>
    <s v="999999"/>
    <s v="XT258529790TS"/>
    <s v="N"/>
    <s v="Transport"/>
    <s v="N"/>
    <s v="S"/>
    <s v="NT"/>
    <n v="0.71"/>
    <s v="5Y"/>
    <n v="3.17"/>
  </r>
  <r>
    <x v="1"/>
    <s v="2"/>
    <d v="2026-05-12T00:00:00"/>
    <s v="75009"/>
    <s v="21320"/>
    <s v=""/>
    <s v=""/>
    <s v="106105"/>
    <s v="106105"/>
    <s v="999999"/>
    <s v="XT258539046TS"/>
    <s v="N"/>
    <s v="Transport"/>
    <s v="N"/>
    <s v="S"/>
    <s v="NT"/>
    <n v="0.54"/>
    <s v="5Y"/>
    <n v="3.17"/>
  </r>
  <r>
    <x v="1"/>
    <s v="2"/>
    <d v="2026-05-13T00:00:00"/>
    <s v="71100"/>
    <s v="21320"/>
    <s v=""/>
    <s v=""/>
    <s v="107311"/>
    <s v="107311"/>
    <s v="999999"/>
    <s v="XT258546395TS"/>
    <s v="N"/>
    <s v="Transport"/>
    <s v="N"/>
    <s v="S"/>
    <s v="NR"/>
    <n v="0.1"/>
    <s v="5Y"/>
    <n v="3.07"/>
  </r>
  <r>
    <x v="1"/>
    <s v="2"/>
    <d v="2026-05-13T00:00:00"/>
    <s v="78220"/>
    <s v="21320"/>
    <s v=""/>
    <s v=""/>
    <s v="112076"/>
    <s v="112076"/>
    <s v="999999"/>
    <s v="XT258552073TS"/>
    <s v="N"/>
    <s v="Transport"/>
    <s v="N"/>
    <s v="S"/>
    <s v="NT"/>
    <n v="1.05"/>
    <s v="5Y"/>
    <n v="3.49"/>
  </r>
  <r>
    <x v="1"/>
    <s v="2"/>
    <d v="2026-05-13T00:00:00"/>
    <s v="34170"/>
    <s v="21320"/>
    <s v=""/>
    <s v=""/>
    <s v="110197"/>
    <s v="110197"/>
    <s v="999999"/>
    <s v="XT258553215TS"/>
    <s v="N"/>
    <s v="Transport"/>
    <s v="N"/>
    <s v="S"/>
    <s v="NT"/>
    <n v="0.7"/>
    <s v="5Y"/>
    <n v="3.17"/>
  </r>
  <r>
    <x v="1"/>
    <s v="2"/>
    <d v="2026-05-13T00:00:00"/>
    <s v="73190"/>
    <s v="21320"/>
    <s v=""/>
    <s v=""/>
    <s v="110393"/>
    <s v="110393"/>
    <s v="999999"/>
    <s v="XT258556781TS"/>
    <s v="N"/>
    <s v="Transport"/>
    <s v="N"/>
    <s v="S"/>
    <s v="NT"/>
    <n v="1.05"/>
    <s v="5Y"/>
    <n v="3.49"/>
  </r>
  <r>
    <x v="1"/>
    <s v="2"/>
    <d v="2026-05-13T00:00:00"/>
    <s v="73190"/>
    <s v="21320"/>
    <s v=""/>
    <s v=""/>
    <s v="110393"/>
    <s v="110393"/>
    <s v="999999"/>
    <s v="XT258556781TS"/>
    <s v="N"/>
    <s v="Supplement Etiquette Non Conforme"/>
    <s v="N"/>
    <m/>
    <s v="NT"/>
    <n v="0"/>
    <s v="5Y"/>
    <n v="2"/>
  </r>
  <r>
    <x v="1"/>
    <s v="2"/>
    <d v="2026-05-13T00:00:00"/>
    <s v="34340"/>
    <s v="21320"/>
    <s v=""/>
    <s v=""/>
    <s v="108716"/>
    <s v="108716"/>
    <s v="999999"/>
    <s v="XT258564425TS"/>
    <s v="N"/>
    <s v="Transport"/>
    <s v="N"/>
    <s v="S"/>
    <s v="NT"/>
    <n v="0.47"/>
    <s v="5Y"/>
    <n v="3.07"/>
  </r>
  <r>
    <x v="1"/>
    <s v="2"/>
    <d v="2026-05-13T00:00:00"/>
    <s v="92500"/>
    <s v="21320"/>
    <s v=""/>
    <s v=""/>
    <s v="110861"/>
    <s v="110861"/>
    <s v="999999"/>
    <s v="XT258574493TS"/>
    <s v="N"/>
    <s v="Transport"/>
    <s v="N"/>
    <s v="S"/>
    <s v="NT"/>
    <n v="0.19"/>
    <s v="5Y"/>
    <n v="3.07"/>
  </r>
  <r>
    <x v="1"/>
    <s v="2"/>
    <d v="2026-05-13T00:00:00"/>
    <s v="31500"/>
    <s v="21320"/>
    <s v=""/>
    <s v=""/>
    <s v="109444"/>
    <s v="109444"/>
    <s v="999999"/>
    <s v="XT258578739TS"/>
    <s v="N"/>
    <s v="Transport"/>
    <s v="N"/>
    <s v="S"/>
    <s v="NT"/>
    <n v="0.5"/>
    <s v="5Y"/>
    <n v="3.07"/>
  </r>
  <r>
    <x v="1"/>
    <s v="2"/>
    <d v="2026-05-13T00:00:00"/>
    <s v="64160"/>
    <s v="21320"/>
    <s v=""/>
    <s v=""/>
    <s v="105504"/>
    <s v="105504"/>
    <s v="999999"/>
    <s v="XT258586871TS"/>
    <s v="N"/>
    <s v="Transport"/>
    <s v="N"/>
    <s v="S"/>
    <s v="NT"/>
    <n v="0.3"/>
    <s v="5Y"/>
    <n v="3.07"/>
  </r>
  <r>
    <x v="1"/>
    <s v="2"/>
    <d v="2026-05-13T00:00:00"/>
    <s v="13008"/>
    <s v="21320"/>
    <s v=""/>
    <s v=""/>
    <s v="110878"/>
    <s v="110878"/>
    <s v="999999"/>
    <s v="XT258602702TS"/>
    <s v="N"/>
    <s v="Transport"/>
    <s v="N"/>
    <s v="S"/>
    <s v="NT"/>
    <n v="0.42"/>
    <s v="5Y"/>
    <n v="3.07"/>
  </r>
  <r>
    <x v="1"/>
    <s v="2"/>
    <d v="2026-05-13T00:00:00"/>
    <s v="33370"/>
    <s v="21320"/>
    <s v=""/>
    <s v=""/>
    <s v="111695"/>
    <s v="111695"/>
    <s v="999999"/>
    <s v="XT258608722TS"/>
    <s v="N"/>
    <s v="Transport"/>
    <s v="N"/>
    <s v="S"/>
    <s v="NT"/>
    <n v="0.18"/>
    <s v="5Y"/>
    <n v="3.07"/>
  </r>
  <r>
    <x v="1"/>
    <s v="2"/>
    <d v="2026-05-13T00:00:00"/>
    <s v="78680"/>
    <s v="21320"/>
    <s v=""/>
    <s v=""/>
    <s v="108230"/>
    <s v="108230"/>
    <s v="999999"/>
    <s v="XT258613308TS"/>
    <s v="N"/>
    <s v="Transport"/>
    <s v="N"/>
    <s v="S"/>
    <s v="NT"/>
    <n v="0.03"/>
    <s v="5Y"/>
    <n v="3.07"/>
  </r>
  <r>
    <x v="1"/>
    <s v="2"/>
    <d v="2026-05-13T00:00:00"/>
    <s v="91330"/>
    <s v="21320"/>
    <s v=""/>
    <s v=""/>
    <s v="111217"/>
    <s v="111217"/>
    <s v="999999"/>
    <s v="XT258619645TS"/>
    <s v="N"/>
    <s v="Transport"/>
    <s v="N"/>
    <s v="S"/>
    <s v="NT"/>
    <n v="0.22"/>
    <s v="5Y"/>
    <n v="3.07"/>
  </r>
  <r>
    <x v="1"/>
    <s v="2"/>
    <d v="2026-05-14T00:00:00"/>
    <s v="74520"/>
    <s v="21320"/>
    <s v=""/>
    <s v=""/>
    <s v="111333"/>
    <s v="111333"/>
    <s v="999999"/>
    <s v="XT258635285TS"/>
    <s v="N"/>
    <s v="Transport"/>
    <s v="N"/>
    <s v="S"/>
    <s v="NT"/>
    <n v="0.55"/>
    <s v="5Y"/>
    <n v="3.17"/>
  </r>
  <r>
    <x v="1"/>
    <s v="2"/>
    <d v="2026-05-14T00:00:00"/>
    <s v="51450"/>
    <s v="21320"/>
    <s v=""/>
    <s v=""/>
    <s v="111515"/>
    <s v="111515"/>
    <s v="999999"/>
    <s v="XT258637088TS"/>
    <s v="N"/>
    <s v="Transport"/>
    <s v="N"/>
    <s v="S"/>
    <s v="NT"/>
    <n v="0.35"/>
    <s v="5Y"/>
    <n v="3.07"/>
  </r>
  <r>
    <x v="1"/>
    <s v="2"/>
    <d v="2026-05-14T00:00:00"/>
    <s v="31110"/>
    <s v="21320"/>
    <s v=""/>
    <s v=""/>
    <s v="111440"/>
    <s v="111440"/>
    <s v="999999"/>
    <s v="XT258640498TS"/>
    <s v="N"/>
    <s v="Transport"/>
    <s v="N"/>
    <s v="S"/>
    <s v="NT"/>
    <n v="0.04"/>
    <s v="5Y"/>
    <n v="3.07"/>
  </r>
  <r>
    <x v="1"/>
    <s v="2"/>
    <d v="2026-05-14T00:00:00"/>
    <s v="76770"/>
    <s v="21320"/>
    <s v=""/>
    <s v=""/>
    <s v="111940"/>
    <s v="111940"/>
    <s v="999999"/>
    <s v="XT258640674TS"/>
    <s v="N"/>
    <s v="Transport"/>
    <s v="N"/>
    <s v="S"/>
    <s v="NT"/>
    <n v="0.55"/>
    <s v="5Y"/>
    <n v="3.17"/>
  </r>
  <r>
    <x v="1"/>
    <s v="2"/>
    <d v="2026-05-14T00:00:00"/>
    <s v="76770"/>
    <s v="21320"/>
    <s v=""/>
    <s v=""/>
    <s v="111940"/>
    <s v="111940"/>
    <s v="999999"/>
    <s v="XT258640674TS"/>
    <s v="N"/>
    <s v="Supplement Etiquette Non Conforme"/>
    <s v="N"/>
    <m/>
    <s v="NT"/>
    <n v="0"/>
    <s v="5Y"/>
    <n v="2"/>
  </r>
  <r>
    <x v="1"/>
    <s v="2"/>
    <d v="2026-05-14T00:00:00"/>
    <s v="69230"/>
    <s v="21320"/>
    <s v=""/>
    <s v=""/>
    <s v="112260"/>
    <s v="112260"/>
    <s v="999999"/>
    <s v="XT258653956TS"/>
    <s v="N"/>
    <s v="Transport"/>
    <s v="N"/>
    <s v="S"/>
    <s v="NT"/>
    <n v="0.45"/>
    <s v="5Y"/>
    <n v="3.07"/>
  </r>
  <r>
    <x v="1"/>
    <s v="2"/>
    <d v="2026-05-14T00:00:00"/>
    <s v="69126"/>
    <s v="21320"/>
    <s v=""/>
    <s v=""/>
    <s v="111165"/>
    <s v="111165"/>
    <s v="999999"/>
    <s v="XT258655648TS"/>
    <s v="N"/>
    <s v="Transport"/>
    <s v="N"/>
    <s v="S"/>
    <s v="NT"/>
    <n v="0.7"/>
    <s v="5Y"/>
    <n v="3.17"/>
  </r>
  <r>
    <x v="1"/>
    <s v="2"/>
    <d v="2026-05-14T00:00:00"/>
    <s v="59290"/>
    <s v="21320"/>
    <s v=""/>
    <s v=""/>
    <s v="111635"/>
    <s v="111635"/>
    <s v="999999"/>
    <s v="XT258656688TS"/>
    <s v="N"/>
    <s v="Transport"/>
    <s v="N"/>
    <s v="S"/>
    <s v="NT"/>
    <n v="0.25"/>
    <s v="5Y"/>
    <n v="3.07"/>
  </r>
  <r>
    <x v="1"/>
    <s v="2"/>
    <d v="2026-05-14T00:00:00"/>
    <s v="77000"/>
    <s v="21320"/>
    <s v=""/>
    <s v=""/>
    <s v="111903"/>
    <s v="111903"/>
    <s v="999999"/>
    <s v="XT258662944TS"/>
    <s v="N"/>
    <s v="Transport"/>
    <s v="N"/>
    <s v="S"/>
    <s v="NT"/>
    <n v="0.95"/>
    <s v="5Y"/>
    <n v="3.17"/>
  </r>
  <r>
    <x v="1"/>
    <s v="2"/>
    <d v="2026-05-14T00:00:00"/>
    <s v="33300"/>
    <s v="21320"/>
    <s v=""/>
    <s v=""/>
    <s v="111807"/>
    <s v="111807"/>
    <s v="999999"/>
    <s v="XT258671637TS"/>
    <s v="N"/>
    <s v="Transport"/>
    <s v="N"/>
    <s v="S"/>
    <s v="NT"/>
    <n v="0.2"/>
    <s v="5Y"/>
    <n v="3.07"/>
  </r>
  <r>
    <x v="1"/>
    <s v="2"/>
    <d v="2026-05-14T00:00:00"/>
    <s v="62980"/>
    <s v="21320"/>
    <s v=""/>
    <s v=""/>
    <s v="111886"/>
    <s v="111886"/>
    <s v="999999"/>
    <s v="XT258675850TS"/>
    <s v="N"/>
    <s v="Transport"/>
    <s v="N"/>
    <s v="S"/>
    <s v="NT"/>
    <n v="0.83"/>
    <s v="5Y"/>
    <n v="3.17"/>
  </r>
  <r>
    <x v="1"/>
    <s v="2"/>
    <d v="2026-05-14T00:00:00"/>
    <s v="54410"/>
    <s v="21320"/>
    <s v=""/>
    <s v=""/>
    <s v="111229"/>
    <s v="111229"/>
    <s v="999999"/>
    <s v="XT258676237TS"/>
    <s v="N"/>
    <s v="Transport"/>
    <s v="N"/>
    <s v="S"/>
    <s v="NT"/>
    <n v="0.19"/>
    <s v="5Y"/>
    <n v="3.07"/>
  </r>
  <r>
    <x v="1"/>
    <s v="2"/>
    <d v="2026-05-14T00:00:00"/>
    <s v="64110"/>
    <s v="21320"/>
    <s v=""/>
    <s v=""/>
    <s v="111319"/>
    <s v="111319"/>
    <s v="999999"/>
    <s v="XT258676360TS"/>
    <s v="N"/>
    <s v="Transport"/>
    <s v="N"/>
    <s v="S"/>
    <s v="NT"/>
    <n v="0.5"/>
    <s v="5Y"/>
    <n v="3.07"/>
  </r>
  <r>
    <x v="1"/>
    <s v="2"/>
    <d v="2026-05-14T00:00:00"/>
    <s v="92210"/>
    <s v="21320"/>
    <s v=""/>
    <s v=""/>
    <s v="111840"/>
    <s v="111840"/>
    <s v="999999"/>
    <s v="XT258677983TS"/>
    <s v="N"/>
    <s v="Transport"/>
    <s v="N"/>
    <s v="S"/>
    <s v="NT"/>
    <n v="1.1"/>
    <s v="5Y"/>
    <n v="3.49"/>
  </r>
  <r>
    <x v="1"/>
    <s v="2"/>
    <d v="2026-05-14T00:00:00"/>
    <s v="92320"/>
    <s v="21320"/>
    <s v=""/>
    <s v=""/>
    <s v="110927"/>
    <s v="110927"/>
    <s v="999999"/>
    <s v="XT258679159TS"/>
    <s v="N"/>
    <s v="Transport"/>
    <s v="N"/>
    <s v="S"/>
    <s v="NT"/>
    <n v="0.75"/>
    <s v="5Y"/>
    <n v="3.17"/>
  </r>
  <r>
    <x v="1"/>
    <s v="2"/>
    <d v="2026-05-15T00:00:00"/>
    <s v="39600"/>
    <s v="21320"/>
    <s v=""/>
    <s v=""/>
    <s v="108997"/>
    <s v="108997"/>
    <s v="999999"/>
    <s v="XT258690707TS"/>
    <s v="N"/>
    <s v="Transport"/>
    <s v="N"/>
    <s v="S"/>
    <s v="NR"/>
    <n v="0.2"/>
    <s v="5Y"/>
    <n v="3.07"/>
  </r>
  <r>
    <x v="1"/>
    <s v="2"/>
    <d v="2026-05-15T00:00:00"/>
    <s v="56490"/>
    <s v="21320"/>
    <s v=""/>
    <s v=""/>
    <s v="111870"/>
    <s v="111870"/>
    <s v="999999"/>
    <s v="XT258697183TS"/>
    <s v="N"/>
    <s v="Transport"/>
    <s v="N"/>
    <s v="S"/>
    <s v="NT"/>
    <n v="0.5"/>
    <s v="5Y"/>
    <n v="3.07"/>
  </r>
  <r>
    <x v="1"/>
    <s v="2"/>
    <d v="2026-05-15T00:00:00"/>
    <s v="76000"/>
    <s v="21320"/>
    <s v=""/>
    <s v=""/>
    <s v="109900"/>
    <s v="109900"/>
    <s v="999999"/>
    <s v="XT258708368TS"/>
    <s v="N"/>
    <s v="Transport"/>
    <s v="N"/>
    <s v="S"/>
    <s v="NT"/>
    <n v="0.06"/>
    <s v="5Y"/>
    <n v="3.07"/>
  </r>
  <r>
    <x v="1"/>
    <s v="2"/>
    <d v="2026-05-15T00:00:00"/>
    <s v="92700"/>
    <s v="21320"/>
    <s v=""/>
    <s v=""/>
    <s v="108191"/>
    <s v="108191"/>
    <s v="999999"/>
    <s v="XT258726185TS"/>
    <s v="N"/>
    <s v="Transport"/>
    <s v="N"/>
    <s v="S"/>
    <s v="NT"/>
    <n v="0.12"/>
    <s v="5Y"/>
    <n v="3.07"/>
  </r>
  <r>
    <x v="1"/>
    <s v="2"/>
    <d v="2026-05-15T00:00:00"/>
    <s v="29880"/>
    <s v="21320"/>
    <s v=""/>
    <s v=""/>
    <s v="111558"/>
    <s v="111558"/>
    <s v="999999"/>
    <s v="XT258734487TS"/>
    <s v="N"/>
    <s v="Transport"/>
    <s v="N"/>
    <s v="S"/>
    <s v="NT"/>
    <n v="0.9"/>
    <s v="5Y"/>
    <n v="3.17"/>
  </r>
  <r>
    <x v="1"/>
    <s v="2"/>
    <d v="2026-05-15T00:00:00"/>
    <s v="50530"/>
    <s v="21320"/>
    <s v=""/>
    <s v=""/>
    <s v="104843"/>
    <s v="104843"/>
    <s v="999999"/>
    <s v="XT258739379TS"/>
    <s v="N"/>
    <s v="Transport"/>
    <s v="N"/>
    <s v="S"/>
    <s v="NT"/>
    <n v="0.9"/>
    <s v="5Y"/>
    <n v="3.17"/>
  </r>
  <r>
    <x v="1"/>
    <s v="2"/>
    <d v="2026-05-15T00:00:00"/>
    <s v="75013"/>
    <s v="21320"/>
    <s v=""/>
    <s v=""/>
    <s v="111417"/>
    <s v="111417"/>
    <s v="999999"/>
    <s v="XT258743625TS"/>
    <s v="N"/>
    <s v="Transport"/>
    <s v="N"/>
    <s v="S"/>
    <s v="NT"/>
    <n v="0.09"/>
    <s v="5Y"/>
    <n v="3.07"/>
  </r>
  <r>
    <x v="1"/>
    <s v="2"/>
    <d v="2026-05-15T00:00:00"/>
    <s v="31330"/>
    <s v="21320"/>
    <s v=""/>
    <s v=""/>
    <s v="111879"/>
    <s v="111879"/>
    <s v="999999"/>
    <s v="XT258749685TS"/>
    <s v="N"/>
    <s v="Transport"/>
    <s v="N"/>
    <s v="S"/>
    <s v="NT"/>
    <n v="0.55"/>
    <s v="5Y"/>
    <n v="3.17"/>
  </r>
  <r>
    <x v="1"/>
    <s v="2"/>
    <d v="2026-05-15T00:00:00"/>
    <s v="83910"/>
    <s v="21320"/>
    <s v=""/>
    <s v=""/>
    <s v="111479"/>
    <s v="111479"/>
    <s v="999999"/>
    <s v="XT258750343TS"/>
    <s v="N"/>
    <s v="Transport"/>
    <s v="N"/>
    <s v="S"/>
    <s v="NT"/>
    <n v="0.14"/>
    <s v="5Y"/>
    <n v="3.07"/>
  </r>
  <r>
    <x v="1"/>
    <s v="2"/>
    <d v="2026-05-15T00:00:00"/>
    <s v="66300"/>
    <s v="21320"/>
    <s v=""/>
    <s v=""/>
    <s v="111616"/>
    <s v="111616"/>
    <s v="999999"/>
    <s v="XT258752653TS"/>
    <s v="N"/>
    <s v="Transport"/>
    <s v="N"/>
    <s v="S"/>
    <s v="NT"/>
    <n v="0.12"/>
    <s v="5Y"/>
    <n v="3.07"/>
  </r>
  <r>
    <x v="1"/>
    <s v="2"/>
    <d v="2026-05-15T00:00:00"/>
    <s v="85220"/>
    <s v="21320"/>
    <s v=""/>
    <s v=""/>
    <s v="111979"/>
    <s v="111979"/>
    <s v="999999"/>
    <s v="XT258755249TS"/>
    <s v="N"/>
    <s v="Transport"/>
    <s v="N"/>
    <s v="S"/>
    <s v="NT"/>
    <n v="0.59"/>
    <s v="5Y"/>
    <n v="3.17"/>
  </r>
  <r>
    <x v="1"/>
    <s v="2"/>
    <d v="2026-05-15T00:00:00"/>
    <s v="78630"/>
    <s v="21320"/>
    <s v=""/>
    <s v=""/>
    <s v="111648"/>
    <s v="111648"/>
    <s v="999999"/>
    <s v="XT258755751TS"/>
    <s v="N"/>
    <s v="Transport"/>
    <s v="N"/>
    <s v="S"/>
    <s v="NT"/>
    <n v="0.65"/>
    <s v="5Y"/>
    <n v="3.17"/>
  </r>
  <r>
    <x v="1"/>
    <s v="2"/>
    <d v="2026-05-15T00:00:00"/>
    <s v="50700"/>
    <s v="21320"/>
    <s v=""/>
    <s v=""/>
    <s v="112190"/>
    <s v="112190"/>
    <s v="999999"/>
    <s v="XT258756054TS"/>
    <s v="N"/>
    <s v="Transport"/>
    <s v="N"/>
    <s v="S"/>
    <s v="NT"/>
    <n v="0.6"/>
    <s v="5Y"/>
    <n v="3.17"/>
  </r>
  <r>
    <x v="1"/>
    <s v="2"/>
    <d v="2026-05-16T00:00:00"/>
    <s v="42210"/>
    <s v="21320"/>
    <s v=""/>
    <s v=""/>
    <s v="110857"/>
    <s v="110857"/>
    <s v="999999"/>
    <s v="XT258765475TS"/>
    <s v="N"/>
    <s v="Transport"/>
    <s v="N"/>
    <s v="S"/>
    <s v="NT"/>
    <n v="0.6"/>
    <s v="5Y"/>
    <n v="3.17"/>
  </r>
  <r>
    <x v="1"/>
    <s v="2"/>
    <d v="2026-05-16T00:00:00"/>
    <s v="35000"/>
    <s v="21320"/>
    <s v=""/>
    <s v=""/>
    <s v="111906"/>
    <s v="111906"/>
    <s v="999999"/>
    <s v="XT258767255TS"/>
    <s v="N"/>
    <s v="Transport"/>
    <s v="N"/>
    <s v="S"/>
    <s v="NT"/>
    <n v="0.38"/>
    <s v="5Y"/>
    <n v="3.07"/>
  </r>
  <r>
    <x v="1"/>
    <s v="2"/>
    <d v="2026-05-16T00:00:00"/>
    <s v="94400"/>
    <s v="21320"/>
    <s v=""/>
    <s v=""/>
    <s v="111153"/>
    <s v="111153"/>
    <s v="999999"/>
    <s v="XT258767803TS"/>
    <s v="N"/>
    <s v="Transport"/>
    <s v="N"/>
    <s v="S"/>
    <s v="NT"/>
    <n v="0.11"/>
    <s v="5Y"/>
    <n v="3.07"/>
  </r>
  <r>
    <x v="1"/>
    <s v="2"/>
    <d v="2026-05-16T00:00:00"/>
    <s v="39270"/>
    <s v="21320"/>
    <s v=""/>
    <s v=""/>
    <s v="111204"/>
    <s v="111204"/>
    <s v="999999"/>
    <s v="XT258773049TS"/>
    <s v="N"/>
    <s v="Transport"/>
    <s v="N"/>
    <s v="S"/>
    <s v="NR"/>
    <n v="1.2"/>
    <s v="5Y"/>
    <n v="3.49"/>
  </r>
  <r>
    <x v="1"/>
    <s v="2"/>
    <d v="2026-05-16T00:00:00"/>
    <s v="06000"/>
    <s v="21320"/>
    <s v=""/>
    <s v=""/>
    <s v="106616"/>
    <s v="106616"/>
    <s v="999999"/>
    <s v="XT258773653TS"/>
    <s v="N"/>
    <s v="Transport"/>
    <s v="N"/>
    <s v="S"/>
    <s v="NT"/>
    <n v="0.13"/>
    <s v="5Y"/>
    <n v="3.07"/>
  </r>
  <r>
    <x v="1"/>
    <s v="2"/>
    <d v="2026-05-16T00:00:00"/>
    <s v="77540"/>
    <s v="21320"/>
    <s v=""/>
    <s v=""/>
    <s v="111655"/>
    <s v="111655"/>
    <s v="999999"/>
    <s v="XT258774424TS"/>
    <s v="N"/>
    <s v="Transport"/>
    <s v="N"/>
    <s v="S"/>
    <s v="NT"/>
    <n v="0.43"/>
    <s v="5Y"/>
    <n v="3.07"/>
  </r>
  <r>
    <x v="1"/>
    <s v="2"/>
    <d v="2026-05-16T00:00:00"/>
    <s v="14123"/>
    <s v="21320"/>
    <s v=""/>
    <s v=""/>
    <s v="110793"/>
    <s v="110793"/>
    <s v="999999"/>
    <s v="XT258777350TS"/>
    <s v="N"/>
    <s v="Transport"/>
    <s v="N"/>
    <s v="S"/>
    <s v="NT"/>
    <n v="0.13"/>
    <s v="5Y"/>
    <n v="3.07"/>
  </r>
  <r>
    <x v="1"/>
    <s v="2"/>
    <d v="2026-05-16T00:00:00"/>
    <s v="75005"/>
    <s v="21320"/>
    <s v=""/>
    <s v=""/>
    <s v="110883"/>
    <s v="110883"/>
    <s v="999999"/>
    <s v="XT258780331TS"/>
    <s v="N"/>
    <s v="Transport"/>
    <s v="N"/>
    <s v="S"/>
    <s v="NT"/>
    <n v="0.12"/>
    <s v="5Y"/>
    <n v="3.07"/>
  </r>
  <r>
    <x v="1"/>
    <s v="2"/>
    <d v="2026-05-16T00:00:00"/>
    <s v="60310"/>
    <s v="21320"/>
    <s v=""/>
    <s v=""/>
    <s v="107600"/>
    <s v="107600"/>
    <s v="999999"/>
    <s v="XT258786952TS"/>
    <s v="N"/>
    <s v="Transport"/>
    <s v="N"/>
    <s v="S"/>
    <s v="NT"/>
    <n v="0.3"/>
    <s v="5Y"/>
    <n v="3.07"/>
  </r>
  <r>
    <x v="1"/>
    <s v="2"/>
    <d v="2026-05-16T00:00:00"/>
    <s v="59390"/>
    <s v="21320"/>
    <s v=""/>
    <s v=""/>
    <s v="112301"/>
    <s v="112301"/>
    <s v="999999"/>
    <s v="XT258787207TS"/>
    <s v="N"/>
    <s v="Transport"/>
    <s v="N"/>
    <s v="S"/>
    <s v="NT"/>
    <n v="0.14"/>
    <s v="5Y"/>
    <n v="3.07"/>
  </r>
  <r>
    <x v="1"/>
    <s v="2"/>
    <d v="2026-05-16T00:00:00"/>
    <s v="69380"/>
    <s v="21320"/>
    <s v=""/>
    <s v=""/>
    <s v="112303"/>
    <s v="112303"/>
    <s v="999999"/>
    <s v="XT258788131TS"/>
    <s v="N"/>
    <s v="Transport"/>
    <s v="N"/>
    <s v="S"/>
    <s v="NT"/>
    <n v="0.8"/>
    <s v="5Y"/>
    <n v="3.17"/>
  </r>
  <r>
    <x v="1"/>
    <s v="2"/>
    <d v="2026-05-16T00:00:00"/>
    <s v="91000"/>
    <s v="21320"/>
    <s v=""/>
    <s v=""/>
    <s v="112476"/>
    <s v="112476"/>
    <s v="999999"/>
    <s v="XT258793732TS"/>
    <s v="N"/>
    <s v="Transport"/>
    <s v="N"/>
    <s v="S"/>
    <s v="NT"/>
    <n v="0.6"/>
    <s v="5Y"/>
    <n v="3.17"/>
  </r>
  <r>
    <x v="1"/>
    <s v="2"/>
    <d v="2026-05-16T00:00:00"/>
    <s v="01280"/>
    <s v="21320"/>
    <s v=""/>
    <s v=""/>
    <s v="110340"/>
    <s v="110340"/>
    <s v="999999"/>
    <s v="XT258798068TS"/>
    <s v="N"/>
    <s v="Transport"/>
    <s v="N"/>
    <s v="S"/>
    <s v="NT"/>
    <n v="0.4"/>
    <s v="5Y"/>
    <n v="3.07"/>
  </r>
  <r>
    <x v="1"/>
    <s v="2"/>
    <d v="2026-05-16T00:00:00"/>
    <s v="91330"/>
    <s v="21320"/>
    <s v=""/>
    <s v=""/>
    <s v="113000"/>
    <s v="113000"/>
    <s v="999999"/>
    <s v="XT258802187TS"/>
    <s v="N"/>
    <s v="Transport"/>
    <s v="N"/>
    <s v="S"/>
    <s v="NT"/>
    <n v="0.4"/>
    <s v="5Y"/>
    <n v="3.07"/>
  </r>
  <r>
    <x v="1"/>
    <s v="2"/>
    <d v="2026-05-16T00:00:00"/>
    <s v="44000"/>
    <s v="21320"/>
    <s v=""/>
    <s v=""/>
    <s v="111995"/>
    <s v="111995"/>
    <s v="999999"/>
    <s v="XT258809945TS"/>
    <s v="N"/>
    <s v="Transport"/>
    <s v="N"/>
    <s v="S"/>
    <s v="NT"/>
    <n v="0.33"/>
    <s v="5Y"/>
    <n v="3.07"/>
  </r>
  <r>
    <x v="1"/>
    <s v="2"/>
    <d v="2026-05-16T00:00:00"/>
    <s v="78100"/>
    <s v="21320"/>
    <s v=""/>
    <s v=""/>
    <s v="111267"/>
    <s v="111267"/>
    <s v="999999"/>
    <s v="XT258810206TS"/>
    <s v="N"/>
    <s v="Transport"/>
    <s v="N"/>
    <s v="S"/>
    <s v="NT"/>
    <n v="1.1"/>
    <s v="5Y"/>
    <n v="3.49"/>
  </r>
  <r>
    <x v="1"/>
    <s v="2"/>
    <d v="2026-05-16T00:00:00"/>
    <s v="44500"/>
    <s v="21320"/>
    <s v=""/>
    <s v=""/>
    <s v="112214"/>
    <s v="112214"/>
    <s v="999999"/>
    <s v="XT258817116TS"/>
    <s v="N"/>
    <s v="Transport"/>
    <s v="N"/>
    <s v="S"/>
    <s v="NT"/>
    <n v="0.23"/>
    <s v="5Y"/>
    <n v="3.07"/>
  </r>
  <r>
    <x v="1"/>
    <s v="2"/>
    <d v="2026-05-16T00:00:00"/>
    <s v="29800"/>
    <s v="21320"/>
    <s v=""/>
    <s v=""/>
    <s v="109944"/>
    <s v="109944"/>
    <s v="999999"/>
    <s v="XT258823156TS"/>
    <s v="N"/>
    <s v="Transport"/>
    <s v="N"/>
    <s v="S"/>
    <s v="NT"/>
    <n v="0.11"/>
    <s v="5Y"/>
    <n v="3.07"/>
  </r>
  <r>
    <x v="1"/>
    <s v="2"/>
    <d v="2026-05-17T00:00:00"/>
    <s v="50100"/>
    <s v="21320"/>
    <s v=""/>
    <s v=""/>
    <s v="108845"/>
    <s v="108845"/>
    <s v="999999"/>
    <s v="XT258824960TS"/>
    <s v="N"/>
    <s v="Transport"/>
    <s v="N"/>
    <s v="S"/>
    <s v="NT"/>
    <n v="0.03"/>
    <s v="5Y"/>
    <n v="3.07"/>
  </r>
  <r>
    <x v="1"/>
    <s v="2"/>
    <d v="2026-05-17T00:00:00"/>
    <s v="19200"/>
    <s v="21320"/>
    <s v=""/>
    <s v=""/>
    <s v="111891"/>
    <s v="111891"/>
    <s v="999999"/>
    <s v="XT258829180TS"/>
    <s v="N"/>
    <s v="Transport"/>
    <s v="N"/>
    <s v="S"/>
    <s v="NT"/>
    <n v="0.75"/>
    <s v="5Y"/>
    <n v="3.17"/>
  </r>
  <r>
    <x v="1"/>
    <s v="2"/>
    <d v="2026-05-17T00:00:00"/>
    <s v="34980"/>
    <s v="21320"/>
    <s v=""/>
    <s v=""/>
    <s v="112394"/>
    <s v="112394"/>
    <s v="999999"/>
    <s v="XT258829366TS"/>
    <s v="N"/>
    <s v="Transport"/>
    <s v="N"/>
    <s v="S"/>
    <s v="NT"/>
    <n v="0.19"/>
    <s v="5Y"/>
    <n v="3.07"/>
  </r>
  <r>
    <x v="1"/>
    <s v="2"/>
    <d v="2026-05-17T00:00:00"/>
    <s v="63122"/>
    <s v="21320"/>
    <s v=""/>
    <s v=""/>
    <s v="110743"/>
    <s v="110743"/>
    <s v="999999"/>
    <s v="XT258837288TS"/>
    <s v="N"/>
    <s v="Transport"/>
    <s v="N"/>
    <s v="S"/>
    <s v="NT"/>
    <n v="1.6"/>
    <s v="5Y"/>
    <n v="3.49"/>
  </r>
  <r>
    <x v="1"/>
    <s v="2"/>
    <d v="2026-05-17T00:00:00"/>
    <s v="35000"/>
    <s v="21320"/>
    <s v=""/>
    <s v=""/>
    <s v="110576"/>
    <s v="110576"/>
    <s v="999999"/>
    <s v="XT258840344TS"/>
    <s v="N"/>
    <s v="Transport"/>
    <s v="N"/>
    <s v="S"/>
    <s v="NT"/>
    <n v="1"/>
    <s v="5Y"/>
    <n v="3.17"/>
  </r>
  <r>
    <x v="1"/>
    <s v="2"/>
    <d v="2026-05-17T00:00:00"/>
    <s v="35000"/>
    <s v="21320"/>
    <s v=""/>
    <s v=""/>
    <s v="112265"/>
    <s v="112265"/>
    <s v="999999"/>
    <s v="XT258844893TS"/>
    <s v="N"/>
    <s v="Transport"/>
    <s v="N"/>
    <s v="S"/>
    <s v="NT"/>
    <n v="1.4"/>
    <s v="5Y"/>
    <n v="3.49"/>
  </r>
  <r>
    <x v="1"/>
    <s v="2"/>
    <d v="2026-05-17T00:00:00"/>
    <s v="36000"/>
    <s v="21320"/>
    <s v=""/>
    <s v=""/>
    <s v="108419"/>
    <s v="108419"/>
    <s v="999999"/>
    <s v="XT258847648TS"/>
    <s v="N"/>
    <s v="Transport"/>
    <s v="N"/>
    <s v="S"/>
    <s v="NT"/>
    <n v="0.17"/>
    <s v="5Y"/>
    <n v="3.07"/>
  </r>
  <r>
    <x v="1"/>
    <s v="2"/>
    <d v="2026-05-17T00:00:00"/>
    <s v="60820"/>
    <s v="21320"/>
    <s v=""/>
    <s v=""/>
    <s v="111825"/>
    <s v="111825"/>
    <s v="999999"/>
    <s v="XT258851758TS"/>
    <s v="N"/>
    <s v="Transport"/>
    <s v="N"/>
    <s v="S"/>
    <s v="NT"/>
    <n v="0.22"/>
    <s v="5Y"/>
    <n v="3.07"/>
  </r>
  <r>
    <x v="1"/>
    <s v="2"/>
    <d v="2026-05-17T00:00:00"/>
    <s v="92400"/>
    <s v="21320"/>
    <s v=""/>
    <s v=""/>
    <s v="112486"/>
    <s v="112486"/>
    <s v="999999"/>
    <s v="XT258852585TS"/>
    <s v="N"/>
    <s v="Transport"/>
    <s v="N"/>
    <s v="S"/>
    <s v="NT"/>
    <n v="1.05"/>
    <s v="5Y"/>
    <n v="3.49"/>
  </r>
  <r>
    <x v="1"/>
    <s v="2"/>
    <d v="2026-05-17T00:00:00"/>
    <s v="38300"/>
    <s v="21320"/>
    <s v=""/>
    <s v=""/>
    <s v="110705"/>
    <s v="110705"/>
    <s v="999999"/>
    <s v="XT258853541TS"/>
    <s v="N"/>
    <s v="Transport"/>
    <s v="N"/>
    <s v="S"/>
    <s v="NT"/>
    <n v="0.02"/>
    <s v="5Y"/>
    <n v="3.07"/>
  </r>
  <r>
    <x v="1"/>
    <s v="2"/>
    <d v="2026-05-17T00:00:00"/>
    <s v="40990"/>
    <s v="21320"/>
    <s v=""/>
    <s v=""/>
    <s v="112201"/>
    <s v="112201"/>
    <s v="999999"/>
    <s v="XT258860803TS"/>
    <s v="N"/>
    <s v="Transport"/>
    <s v="N"/>
    <s v="S"/>
    <s v="NT"/>
    <n v="0.95"/>
    <s v="5Y"/>
    <n v="3.17"/>
  </r>
  <r>
    <x v="1"/>
    <s v="2"/>
    <d v="2026-05-17T00:00:00"/>
    <s v="71740"/>
    <s v="21320"/>
    <s v=""/>
    <s v=""/>
    <s v="109088"/>
    <s v="109088"/>
    <s v="999999"/>
    <s v="XT258861083TS"/>
    <s v="N"/>
    <s v="Transport"/>
    <s v="N"/>
    <s v="S"/>
    <s v="NR"/>
    <n v="0.7"/>
    <s v="5Y"/>
    <n v="3.17"/>
  </r>
  <r>
    <x v="1"/>
    <s v="2"/>
    <d v="2026-05-17T00:00:00"/>
    <s v="49124"/>
    <s v="21320"/>
    <s v=""/>
    <s v=""/>
    <s v="112509"/>
    <s v="112509"/>
    <s v="999999"/>
    <s v="XT258866298TS"/>
    <s v="N"/>
    <s v="Transport"/>
    <s v="N"/>
    <s v="S"/>
    <s v="NT"/>
    <n v="0.65"/>
    <s v="5Y"/>
    <n v="3.17"/>
  </r>
  <r>
    <x v="1"/>
    <s v="2"/>
    <d v="2026-05-17T00:00:00"/>
    <s v="29700"/>
    <s v="21320"/>
    <s v=""/>
    <s v=""/>
    <s v="111863"/>
    <s v="111863"/>
    <s v="999999"/>
    <s v="XT258876281TS"/>
    <s v="N"/>
    <s v="Transport"/>
    <s v="N"/>
    <s v="S"/>
    <s v="NT"/>
    <n v="0.9"/>
    <s v="5Y"/>
    <n v="3.17"/>
  </r>
  <r>
    <x v="1"/>
    <s v="2"/>
    <d v="2026-05-17T00:00:00"/>
    <s v="75019"/>
    <s v="21320"/>
    <s v=""/>
    <s v=""/>
    <s v="109052"/>
    <s v="109052"/>
    <s v="999999"/>
    <s v="XT258878906TS"/>
    <s v="N"/>
    <s v="Transport"/>
    <s v="N"/>
    <s v="S"/>
    <s v="NT"/>
    <n v="0.14"/>
    <s v="5Y"/>
    <n v="3.07"/>
  </r>
  <r>
    <x v="1"/>
    <s v="2"/>
    <d v="2026-05-18T00:00:00"/>
    <s v="42330"/>
    <s v="21320"/>
    <s v=""/>
    <s v=""/>
    <s v="108711"/>
    <s v="108711"/>
    <s v="999999"/>
    <s v="XT258914461TS"/>
    <s v="N"/>
    <s v="Transport"/>
    <s v="N"/>
    <s v="S"/>
    <s v="NT"/>
    <n v="0.22"/>
    <s v="5Y"/>
    <n v="3.07"/>
  </r>
  <r>
    <x v="1"/>
    <s v="2"/>
    <d v="2026-05-18T00:00:00"/>
    <s v="84140"/>
    <s v="21320"/>
    <s v=""/>
    <s v=""/>
    <s v="106714"/>
    <s v="106714"/>
    <s v="999999"/>
    <s v="XT258926059TS"/>
    <s v="N"/>
    <s v="Transport"/>
    <s v="N"/>
    <s v="S"/>
    <s v="NT"/>
    <n v="0.9"/>
    <s v="5Y"/>
    <n v="3.17"/>
  </r>
  <r>
    <x v="1"/>
    <s v="2"/>
    <d v="2026-05-18T00:00:00"/>
    <s v="94700"/>
    <s v="21320"/>
    <s v=""/>
    <s v=""/>
    <s v="112728"/>
    <s v="112728"/>
    <s v="999999"/>
    <s v="XT258943406TS"/>
    <s v="N"/>
    <s v="Transport"/>
    <s v="N"/>
    <s v="S"/>
    <s v="NT"/>
    <n v="0.1"/>
    <s v="5Y"/>
    <n v="3.07"/>
  </r>
  <r>
    <x v="1"/>
    <s v="2"/>
    <d v="2026-05-18T00:00:00"/>
    <s v="84400"/>
    <s v="21320"/>
    <s v=""/>
    <s v=""/>
    <s v="110068"/>
    <s v="110068"/>
    <s v="999999"/>
    <s v="XT258946844TS"/>
    <s v="N"/>
    <s v="Transport"/>
    <s v="N"/>
    <s v="S"/>
    <s v="NT"/>
    <n v="0.75"/>
    <s v="5Y"/>
    <n v="3.17"/>
  </r>
  <r>
    <x v="1"/>
    <s v="2"/>
    <d v="2026-05-18T00:00:00"/>
    <s v="92110"/>
    <s v="21320"/>
    <s v=""/>
    <s v=""/>
    <s v="112677"/>
    <s v="112677"/>
    <s v="999999"/>
    <s v="XT258952014TS"/>
    <s v="N"/>
    <s v="Transport"/>
    <s v="N"/>
    <s v="S"/>
    <s v="NT"/>
    <n v="0.22"/>
    <s v="5Y"/>
    <n v="3.07"/>
  </r>
  <r>
    <x v="1"/>
    <s v="2"/>
    <d v="2026-05-18T00:00:00"/>
    <s v="69300"/>
    <s v="21320"/>
    <s v=""/>
    <s v=""/>
    <s v="111207"/>
    <s v="111207"/>
    <s v="999999"/>
    <s v="XT258965415TS"/>
    <s v="N"/>
    <s v="Transport"/>
    <s v="N"/>
    <s v="S"/>
    <s v="NT"/>
    <n v="0.38"/>
    <s v="5Y"/>
    <n v="3.07"/>
  </r>
  <r>
    <x v="1"/>
    <s v="2"/>
    <d v="2026-05-18T00:00:00"/>
    <s v="67310"/>
    <s v="21320"/>
    <s v=""/>
    <s v=""/>
    <s v="112270"/>
    <s v="112270"/>
    <s v="999999"/>
    <s v="XT258981404TS"/>
    <s v="N"/>
    <s v="Transport"/>
    <s v="N"/>
    <s v="S"/>
    <s v="NT"/>
    <n v="0.3"/>
    <s v="5Y"/>
    <n v="3.07"/>
  </r>
  <r>
    <x v="1"/>
    <s v="2"/>
    <d v="2026-05-18T00:00:00"/>
    <s v="38400"/>
    <s v="21320"/>
    <s v=""/>
    <s v=""/>
    <s v="110344"/>
    <s v="110344"/>
    <s v="999999"/>
    <s v="XT258990936TS"/>
    <s v="N"/>
    <s v="Transport"/>
    <s v="N"/>
    <s v="S"/>
    <s v="NT"/>
    <n v="0.21"/>
    <s v="5Y"/>
    <n v="3.07"/>
  </r>
  <r>
    <x v="1"/>
    <s v="2"/>
    <d v="2026-05-19T00:00:00"/>
    <s v="38280"/>
    <s v="21320"/>
    <s v=""/>
    <s v=""/>
    <s v="112209"/>
    <s v="112209"/>
    <s v="999999"/>
    <s v="XT259006057TS"/>
    <s v="N"/>
    <s v="Transport"/>
    <s v="N"/>
    <s v="S"/>
    <s v="NT"/>
    <n v="0.2"/>
    <s v="5Y"/>
    <n v="3.07"/>
  </r>
  <r>
    <x v="1"/>
    <s v="2"/>
    <d v="2026-05-19T00:00:00"/>
    <s v="92310"/>
    <s v="21320"/>
    <s v=""/>
    <s v=""/>
    <s v="112535"/>
    <s v="112535"/>
    <s v="999999"/>
    <s v="XT259007517TS"/>
    <s v="N"/>
    <s v="Transport"/>
    <s v="N"/>
    <s v="S"/>
    <s v="NT"/>
    <n v="0.3"/>
    <s v="5Y"/>
    <n v="3.07"/>
  </r>
  <r>
    <x v="1"/>
    <s v="2"/>
    <d v="2026-05-19T00:00:00"/>
    <s v="92310"/>
    <s v="21320"/>
    <s v=""/>
    <s v=""/>
    <s v="112535"/>
    <s v="112535"/>
    <s v="999999"/>
    <s v="XT259007517TS"/>
    <s v="N"/>
    <s v="Supplement Etiquette Non Conforme"/>
    <s v="N"/>
    <m/>
    <s v="NT"/>
    <n v="0"/>
    <s v="5Y"/>
    <n v="2"/>
  </r>
  <r>
    <x v="1"/>
    <s v="2"/>
    <d v="2026-05-19T00:00:00"/>
    <s v="69003"/>
    <s v="21320"/>
    <s v=""/>
    <s v=""/>
    <s v="111982"/>
    <s v="111982"/>
    <s v="999999"/>
    <s v="XT259010808TS"/>
    <s v="N"/>
    <s v="Transport"/>
    <s v="N"/>
    <s v="S"/>
    <s v="NT"/>
    <n v="0.7"/>
    <s v="5Y"/>
    <n v="3.17"/>
  </r>
  <r>
    <x v="1"/>
    <s v="2"/>
    <d v="2026-05-19T00:00:00"/>
    <s v="38110"/>
    <s v="21320"/>
    <s v=""/>
    <s v=""/>
    <s v="111708"/>
    <s v="111708"/>
    <s v="999999"/>
    <s v="XT259025538TS"/>
    <s v="N"/>
    <s v="Transport"/>
    <s v="N"/>
    <s v="S"/>
    <s v="NT"/>
    <n v="0.22"/>
    <s v="5Y"/>
    <n v="3.07"/>
  </r>
  <r>
    <x v="1"/>
    <s v="2"/>
    <d v="2026-05-19T00:00:00"/>
    <s v="89100"/>
    <s v="21320"/>
    <s v=""/>
    <s v=""/>
    <s v="112780"/>
    <s v="112780"/>
    <s v="999999"/>
    <s v="XT259052326TS"/>
    <s v="N"/>
    <s v="Transport"/>
    <s v="N"/>
    <s v="S"/>
    <s v="NR"/>
    <n v="0.5"/>
    <s v="5Y"/>
    <n v="3.07"/>
  </r>
  <r>
    <x v="1"/>
    <s v="2"/>
    <d v="2026-05-19T00:00:00"/>
    <s v="45000"/>
    <s v="21320"/>
    <s v=""/>
    <s v=""/>
    <s v="113541"/>
    <s v="113541"/>
    <s v="999999"/>
    <s v="XT259072192TS"/>
    <s v="N"/>
    <s v="Transport"/>
    <s v="N"/>
    <s v="S"/>
    <s v="NT"/>
    <n v="1.1"/>
    <s v="5Y"/>
    <n v="3.49"/>
  </r>
  <r>
    <x v="1"/>
    <s v="2"/>
    <d v="2026-05-19T00:00:00"/>
    <s v="54190"/>
    <s v="21320"/>
    <s v=""/>
    <s v=""/>
    <s v="113378"/>
    <s v="113378"/>
    <s v="999999"/>
    <s v="XT259072918TS"/>
    <s v="N"/>
    <s v="Transport"/>
    <s v="N"/>
    <s v="S"/>
    <s v="NT"/>
    <n v="0.36"/>
    <s v="5Y"/>
    <n v="3.07"/>
  </r>
  <r>
    <x v="1"/>
    <s v="2"/>
    <d v="2026-05-20T00:00:00"/>
    <s v="35700"/>
    <s v="21320"/>
    <s v=""/>
    <s v=""/>
    <s v="112518"/>
    <s v="112518"/>
    <s v="999999"/>
    <s v="XT259109079TS"/>
    <s v="N"/>
    <s v="Transport"/>
    <s v="N"/>
    <s v="S"/>
    <s v="NT"/>
    <n v="0.26"/>
    <s v="5Y"/>
    <n v="3.07"/>
  </r>
  <r>
    <x v="1"/>
    <s v="2"/>
    <d v="2026-05-20T00:00:00"/>
    <s v="67300"/>
    <s v="21320"/>
    <s v=""/>
    <s v=""/>
    <s v="112802"/>
    <s v="112802"/>
    <s v="999999"/>
    <s v="XT259111846TS"/>
    <s v="N"/>
    <s v="Transport"/>
    <s v="N"/>
    <s v="S"/>
    <s v="NT"/>
    <n v="0.05"/>
    <s v="5Y"/>
    <n v="3.07"/>
  </r>
  <r>
    <x v="1"/>
    <s v="2"/>
    <d v="2026-05-20T00:00:00"/>
    <s v="92150"/>
    <s v="21320"/>
    <s v=""/>
    <s v=""/>
    <s v="109011"/>
    <s v="109011"/>
    <s v="999999"/>
    <s v="XT259112753TS"/>
    <s v="N"/>
    <s v="Transport"/>
    <s v="N"/>
    <s v="S"/>
    <s v="NT"/>
    <n v="0.62"/>
    <s v="5Y"/>
    <n v="3.17"/>
  </r>
  <r>
    <x v="1"/>
    <s v="2"/>
    <d v="2026-05-20T00:00:00"/>
    <s v="86300"/>
    <s v="21320"/>
    <s v=""/>
    <s v=""/>
    <s v="112593"/>
    <s v="112593"/>
    <s v="999999"/>
    <s v="XT259116525TS"/>
    <s v="N"/>
    <s v="Transport"/>
    <s v="N"/>
    <s v="S"/>
    <s v="NT"/>
    <n v="0.31"/>
    <s v="5Y"/>
    <n v="3.07"/>
  </r>
  <r>
    <x v="1"/>
    <s v="2"/>
    <d v="2026-05-20T00:00:00"/>
    <s v="92260"/>
    <s v="21320"/>
    <s v=""/>
    <s v=""/>
    <s v="112423"/>
    <s v="112423"/>
    <s v="999999"/>
    <s v="XT259116622TS"/>
    <s v="N"/>
    <s v="Transport"/>
    <s v="N"/>
    <s v="S"/>
    <s v="NT"/>
    <n v="0.75"/>
    <s v="5Y"/>
    <n v="3.17"/>
  </r>
  <r>
    <x v="1"/>
    <s v="2"/>
    <d v="2026-05-20T00:00:00"/>
    <s v="29200"/>
    <s v="21320"/>
    <s v=""/>
    <s v=""/>
    <s v="112542"/>
    <s v="112542"/>
    <s v="999999"/>
    <s v="XT259134127TS"/>
    <s v="N"/>
    <s v="Transport"/>
    <s v="N"/>
    <s v="S"/>
    <s v="NT"/>
    <n v="0.55"/>
    <s v="5Y"/>
    <n v="3.17"/>
  </r>
  <r>
    <x v="1"/>
    <s v="2"/>
    <d v="2026-05-20T00:00:00"/>
    <s v="75116"/>
    <s v="21320"/>
    <s v=""/>
    <s v=""/>
    <s v="113590"/>
    <s v="113590"/>
    <s v="999999"/>
    <s v="XT259144053TS"/>
    <s v="N"/>
    <s v="Transport"/>
    <s v="N"/>
    <s v="S"/>
    <s v="NT"/>
    <n v="0.35"/>
    <s v="5Y"/>
    <n v="3.07"/>
  </r>
  <r>
    <x v="1"/>
    <s v="2"/>
    <d v="2026-05-20T00:00:00"/>
    <s v="08000"/>
    <s v="21320"/>
    <s v=""/>
    <s v=""/>
    <s v="113908"/>
    <s v="113908"/>
    <s v="999999"/>
    <s v="XT259161343TS"/>
    <s v="N"/>
    <s v="Transport"/>
    <s v="N"/>
    <s v="S"/>
    <s v="NT"/>
    <n v="0.09"/>
    <s v="5Y"/>
    <n v="3.07"/>
  </r>
  <r>
    <x v="1"/>
    <s v="2"/>
    <d v="2026-05-20T00:00:00"/>
    <s v="68220"/>
    <s v="21320"/>
    <s v=""/>
    <s v=""/>
    <s v="113673"/>
    <s v="113673"/>
    <s v="999999"/>
    <s v="XT259188540TS"/>
    <s v="N"/>
    <s v="Transport"/>
    <s v="N"/>
    <s v="S"/>
    <s v="NT"/>
    <n v="0.52"/>
    <s v="5Y"/>
    <n v="3.17"/>
  </r>
  <r>
    <x v="1"/>
    <s v="2"/>
    <d v="2026-05-20T00:00:00"/>
    <s v="74800"/>
    <s v="21320"/>
    <s v=""/>
    <s v=""/>
    <s v="113307"/>
    <s v="113307"/>
    <s v="999999"/>
    <s v="XT259188933TS"/>
    <s v="N"/>
    <s v="Transport"/>
    <s v="N"/>
    <s v="S"/>
    <s v="NT"/>
    <n v="0.05"/>
    <s v="5Y"/>
    <n v="3.07"/>
  </r>
  <r>
    <x v="1"/>
    <s v="2"/>
    <d v="2026-05-20T00:00:00"/>
    <s v="92300"/>
    <s v="21320"/>
    <s v=""/>
    <s v=""/>
    <s v="112870"/>
    <s v="112870"/>
    <s v="999999"/>
    <s v="XT259190248TS"/>
    <s v="N"/>
    <s v="Transport"/>
    <s v="N"/>
    <s v="S"/>
    <s v="NT"/>
    <n v="0.3"/>
    <s v="5Y"/>
    <n v="3.07"/>
  </r>
  <r>
    <x v="1"/>
    <s v="2"/>
    <d v="2026-05-21T00:00:00"/>
    <s v="07230"/>
    <s v="21320"/>
    <s v=""/>
    <s v=""/>
    <s v="113380"/>
    <s v="113380"/>
    <s v="999999"/>
    <s v="XT259195090TS"/>
    <s v="N"/>
    <s v="Transport"/>
    <s v="N"/>
    <s v="S"/>
    <s v="NT"/>
    <n v="1.25"/>
    <s v="5Y"/>
    <n v="3.49"/>
  </r>
  <r>
    <x v="1"/>
    <s v="2"/>
    <d v="2026-05-21T00:00:00"/>
    <s v="35700"/>
    <s v="21320"/>
    <s v=""/>
    <s v=""/>
    <s v="111355"/>
    <s v="111355"/>
    <s v="999999"/>
    <s v="XT259201983TS"/>
    <s v="N"/>
    <s v="Transport"/>
    <s v="N"/>
    <s v="S"/>
    <s v="NT"/>
    <n v="0.25"/>
    <s v="5Y"/>
    <n v="3.07"/>
  </r>
  <r>
    <x v="1"/>
    <s v="2"/>
    <d v="2026-05-21T00:00:00"/>
    <s v="92200"/>
    <s v="21320"/>
    <s v=""/>
    <s v=""/>
    <s v="112210"/>
    <s v="112210"/>
    <s v="999999"/>
    <s v="XT259205852TS"/>
    <s v="N"/>
    <s v="Transport"/>
    <s v="N"/>
    <s v="S"/>
    <s v="NT"/>
    <n v="0.34"/>
    <s v="5Y"/>
    <n v="3.07"/>
  </r>
  <r>
    <x v="1"/>
    <s v="2"/>
    <d v="2026-05-21T00:00:00"/>
    <s v="75014"/>
    <s v="21320"/>
    <s v=""/>
    <s v=""/>
    <s v="113705"/>
    <s v="113705"/>
    <s v="999999"/>
    <s v="XT259222325TS"/>
    <s v="N"/>
    <s v="Transport"/>
    <s v="N"/>
    <s v="S"/>
    <s v="NT"/>
    <n v="0.55"/>
    <s v="5Y"/>
    <n v="3.17"/>
  </r>
  <r>
    <x v="1"/>
    <s v="2"/>
    <d v="2026-05-21T00:00:00"/>
    <s v="92600"/>
    <s v="21320"/>
    <s v=""/>
    <s v=""/>
    <s v="114001"/>
    <s v="114001"/>
    <s v="999999"/>
    <s v="XT259227053TS"/>
    <s v="N"/>
    <s v="Transport"/>
    <s v="N"/>
    <s v="S"/>
    <s v="NT"/>
    <n v="0.14"/>
    <s v="5Y"/>
    <n v="3.07"/>
  </r>
  <r>
    <x v="1"/>
    <s v="2"/>
    <d v="2026-05-21T00:00:00"/>
    <s v="29800"/>
    <s v="21320"/>
    <s v=""/>
    <s v=""/>
    <s v="113002"/>
    <s v="113002"/>
    <s v="999999"/>
    <s v="XT259242254TS"/>
    <s v="N"/>
    <s v="Transport"/>
    <s v="N"/>
    <s v="S"/>
    <s v="NT"/>
    <n v="0.26"/>
    <s v="5Y"/>
    <n v="3.07"/>
  </r>
  <r>
    <x v="1"/>
    <s v="2"/>
    <d v="2026-05-21T00:00:00"/>
    <s v="44400"/>
    <s v="21320"/>
    <s v=""/>
    <s v=""/>
    <s v="113089"/>
    <s v="113089"/>
    <s v="999999"/>
    <s v="XT259243263TS"/>
    <s v="N"/>
    <s v="Transport"/>
    <s v="N"/>
    <s v="S"/>
    <s v="NT"/>
    <n v="0.64"/>
    <s v="5Y"/>
    <n v="3.17"/>
  </r>
  <r>
    <x v="1"/>
    <s v="2"/>
    <d v="2026-05-21T00:00:00"/>
    <s v="74300"/>
    <s v="21320"/>
    <s v=""/>
    <s v=""/>
    <s v="113785"/>
    <s v="113785"/>
    <s v="999999"/>
    <s v="XT259256015TS"/>
    <s v="N"/>
    <s v="Transport"/>
    <s v="N"/>
    <s v="S"/>
    <s v="NT"/>
    <n v="0.36"/>
    <s v="5Y"/>
    <n v="3.07"/>
  </r>
  <r>
    <x v="1"/>
    <s v="2"/>
    <d v="2026-05-21T00:00:00"/>
    <s v="65390"/>
    <s v="21320"/>
    <s v=""/>
    <s v=""/>
    <s v="113618"/>
    <s v="113618"/>
    <s v="999999"/>
    <s v="XT259260730TS"/>
    <s v="N"/>
    <s v="Transport"/>
    <s v="N"/>
    <s v="S"/>
    <s v="NT"/>
    <n v="0.19"/>
    <s v="5Y"/>
    <n v="3.07"/>
  </r>
  <r>
    <x v="1"/>
    <s v="2"/>
    <d v="2026-05-21T00:00:00"/>
    <s v="76520"/>
    <s v="21320"/>
    <s v=""/>
    <s v=""/>
    <s v="113273"/>
    <s v="113273"/>
    <s v="999999"/>
    <s v="XT259263135TS"/>
    <s v="N"/>
    <s v="Transport"/>
    <s v="N"/>
    <s v="S"/>
    <s v="NT"/>
    <n v="0.65"/>
    <s v="5Y"/>
    <n v="3.17"/>
  </r>
  <r>
    <x v="1"/>
    <s v="2"/>
    <d v="2026-05-21T00:00:00"/>
    <s v="83420"/>
    <s v="21320"/>
    <s v=""/>
    <s v=""/>
    <s v="113599"/>
    <s v="113599"/>
    <s v="999999"/>
    <s v="XT259263223TS"/>
    <s v="N"/>
    <s v="Transport"/>
    <s v="N"/>
    <s v="S"/>
    <s v="NT"/>
    <n v="0.23"/>
    <s v="5Y"/>
    <n v="3.07"/>
  </r>
  <r>
    <x v="1"/>
    <s v="2"/>
    <d v="2026-05-21T00:00:00"/>
    <s v="34410"/>
    <s v="21320"/>
    <s v=""/>
    <s v=""/>
    <s v="112400"/>
    <s v="112400"/>
    <s v="999999"/>
    <s v="XT259268305TS"/>
    <s v="N"/>
    <s v="Transport"/>
    <s v="N"/>
    <s v="S"/>
    <s v="NT"/>
    <n v="0.85"/>
    <s v="5Y"/>
    <n v="3.17"/>
  </r>
  <r>
    <x v="1"/>
    <s v="2"/>
    <d v="2026-05-21T00:00:00"/>
    <s v="75015"/>
    <s v="21320"/>
    <s v=""/>
    <s v=""/>
    <s v="113054"/>
    <s v="113054"/>
    <s v="999999"/>
    <s v="XT259276519TS"/>
    <s v="N"/>
    <s v="Transport"/>
    <s v="N"/>
    <s v="S"/>
    <s v="NT"/>
    <n v="0.37"/>
    <s v="5Y"/>
    <n v="3.07"/>
  </r>
  <r>
    <x v="1"/>
    <s v="2"/>
    <d v="2026-05-21T00:00:00"/>
    <s v="13013"/>
    <s v="21320"/>
    <s v=""/>
    <s v=""/>
    <s v="113425"/>
    <s v="113425"/>
    <s v="999999"/>
    <s v="XT259277029TS"/>
    <s v="N"/>
    <s v="Transport"/>
    <s v="N"/>
    <s v="S"/>
    <s v="NT"/>
    <n v="0.19"/>
    <s v="5Y"/>
    <n v="3.07"/>
  </r>
  <r>
    <x v="1"/>
    <s v="2"/>
    <d v="2026-05-21T00:00:00"/>
    <s v="95100"/>
    <s v="21320"/>
    <s v=""/>
    <s v=""/>
    <s v="113287"/>
    <s v="113287"/>
    <s v="999999"/>
    <s v="XT259281862TS"/>
    <s v="N"/>
    <s v="Transport"/>
    <s v="N"/>
    <s v="S"/>
    <s v="NT"/>
    <n v="1.15"/>
    <s v="5Y"/>
    <n v="3.49"/>
  </r>
  <r>
    <x v="1"/>
    <s v="2"/>
    <d v="2026-05-21T00:00:00"/>
    <s v="83910"/>
    <s v="21320"/>
    <s v=""/>
    <s v=""/>
    <s v="113102"/>
    <s v="113102"/>
    <s v="999999"/>
    <s v="XT259290855TS"/>
    <s v="N"/>
    <s v="Transport"/>
    <s v="N"/>
    <s v="S"/>
    <s v="NT"/>
    <n v="0.4"/>
    <s v="5Y"/>
    <n v="3.07"/>
  </r>
  <r>
    <x v="1"/>
    <s v="2"/>
    <d v="2026-05-21T00:00:00"/>
    <s v="64800"/>
    <s v="21320"/>
    <s v=""/>
    <s v=""/>
    <s v="113923"/>
    <s v="113923"/>
    <s v="999999"/>
    <s v="XT259295535TS"/>
    <s v="N"/>
    <s v="Transport"/>
    <s v="N"/>
    <s v="S"/>
    <s v="NT"/>
    <n v="0.13"/>
    <s v="5Y"/>
    <n v="3.07"/>
  </r>
  <r>
    <x v="1"/>
    <s v="2"/>
    <d v="2026-05-22T00:00:00"/>
    <s v="12400"/>
    <s v="21320"/>
    <s v=""/>
    <s v=""/>
    <s v="113794"/>
    <s v="113794"/>
    <s v="999999"/>
    <s v="XT259302514TS"/>
    <s v="N"/>
    <s v="Transport"/>
    <s v="N"/>
    <s v="S"/>
    <s v="NT"/>
    <n v="0.11"/>
    <s v="5Y"/>
    <n v="3.07"/>
  </r>
  <r>
    <x v="1"/>
    <s v="2"/>
    <d v="2026-05-22T00:00:00"/>
    <s v="75004"/>
    <s v="21320"/>
    <s v=""/>
    <s v=""/>
    <s v="114189"/>
    <s v="114189"/>
    <s v="999999"/>
    <s v="XT259309693TS"/>
    <s v="N"/>
    <s v="Transport"/>
    <s v="N"/>
    <s v="S"/>
    <s v="NT"/>
    <n v="0.65"/>
    <s v="5Y"/>
    <n v="3.17"/>
  </r>
  <r>
    <x v="1"/>
    <s v="2"/>
    <d v="2026-05-22T00:00:00"/>
    <s v="42000"/>
    <s v="21320"/>
    <s v=""/>
    <s v=""/>
    <s v="110852"/>
    <s v="110852"/>
    <s v="999999"/>
    <s v="XT259316204TS"/>
    <s v="N"/>
    <s v="Transport"/>
    <s v="N"/>
    <s v="S"/>
    <s v="NT"/>
    <n v="0.5"/>
    <s v="5Y"/>
    <n v="3.07"/>
  </r>
  <r>
    <x v="1"/>
    <s v="2"/>
    <d v="2026-05-22T00:00:00"/>
    <s v="42153"/>
    <s v="21320"/>
    <s v=""/>
    <s v=""/>
    <s v="113001"/>
    <s v="113001"/>
    <s v="999999"/>
    <s v="XT259316575TS"/>
    <s v="N"/>
    <s v="Transport"/>
    <s v="N"/>
    <s v="S"/>
    <s v="NT"/>
    <n v="0.45"/>
    <s v="5Y"/>
    <n v="3.07"/>
  </r>
  <r>
    <x v="1"/>
    <s v="2"/>
    <d v="2026-05-22T00:00:00"/>
    <s v="40220"/>
    <s v="21320"/>
    <s v=""/>
    <s v=""/>
    <s v="109168"/>
    <s v="109168"/>
    <s v="999999"/>
    <s v="XT259321734TS"/>
    <s v="N"/>
    <s v="Transport"/>
    <s v="N"/>
    <s v="S"/>
    <s v="NT"/>
    <n v="0.75"/>
    <s v="5Y"/>
    <n v="3.17"/>
  </r>
  <r>
    <x v="1"/>
    <s v="2"/>
    <d v="2026-05-22T00:00:00"/>
    <s v="94340"/>
    <s v="21320"/>
    <s v=""/>
    <s v=""/>
    <s v="114352"/>
    <s v="114352"/>
    <s v="999999"/>
    <s v="XT259325223TS"/>
    <s v="N"/>
    <s v="Transport"/>
    <s v="N"/>
    <s v="S"/>
    <s v="NT"/>
    <n v="0.9399999999999999"/>
    <s v="5Y"/>
    <n v="3.17"/>
  </r>
  <r>
    <x v="1"/>
    <s v="2"/>
    <d v="2026-05-22T00:00:00"/>
    <s v="31200"/>
    <s v="21320"/>
    <s v=""/>
    <s v=""/>
    <s v="113486"/>
    <s v="113486"/>
    <s v="999999"/>
    <s v="XT259342460TS"/>
    <s v="N"/>
    <s v="Transport"/>
    <s v="N"/>
    <s v="S"/>
    <s v="NT"/>
    <n v="0.5"/>
    <s v="5Y"/>
    <n v="3.07"/>
  </r>
  <r>
    <x v="1"/>
    <s v="2"/>
    <d v="2026-05-22T00:00:00"/>
    <s v="17137"/>
    <s v="21320"/>
    <s v=""/>
    <s v=""/>
    <s v="114025"/>
    <s v="114025"/>
    <s v="999999"/>
    <s v="XT259346152TS"/>
    <s v="N"/>
    <s v="Transport"/>
    <s v="N"/>
    <s v="S"/>
    <s v="NT"/>
    <n v="0.2"/>
    <s v="5Y"/>
    <n v="3.07"/>
  </r>
  <r>
    <x v="1"/>
    <s v="2"/>
    <d v="2026-05-22T00:00:00"/>
    <s v="49140"/>
    <s v="21320"/>
    <s v=""/>
    <s v=""/>
    <s v="113602"/>
    <s v="113602"/>
    <s v="999999"/>
    <s v="XT259346170TS"/>
    <s v="N"/>
    <s v="Transport"/>
    <s v="N"/>
    <s v="S"/>
    <s v="NT"/>
    <n v="0.07000000000000001"/>
    <s v="5Y"/>
    <n v="3.07"/>
  </r>
  <r>
    <x v="1"/>
    <s v="2"/>
    <d v="2026-05-22T00:00:00"/>
    <s v="78800"/>
    <s v="21320"/>
    <s v=""/>
    <s v=""/>
    <s v="114192"/>
    <s v="114192"/>
    <s v="999999"/>
    <s v="XT259350072TS"/>
    <s v="N"/>
    <s v="Transport"/>
    <s v="N"/>
    <s v="S"/>
    <s v="NT"/>
    <n v="0.4"/>
    <s v="5Y"/>
    <n v="3.07"/>
  </r>
  <r>
    <x v="1"/>
    <s v="2"/>
    <d v="2026-05-22T00:00:00"/>
    <s v="95880"/>
    <s v="21320"/>
    <s v=""/>
    <s v=""/>
    <s v="112964"/>
    <s v="112964"/>
    <s v="999999"/>
    <s v="XT259360018TS"/>
    <s v="N"/>
    <s v="Transport"/>
    <s v="N"/>
    <s v="S"/>
    <s v="NT"/>
    <n v="0.11"/>
    <s v="5Y"/>
    <n v="3.07"/>
  </r>
  <r>
    <x v="1"/>
    <s v="2"/>
    <d v="2026-05-22T00:00:00"/>
    <s v="94200"/>
    <s v="21320"/>
    <s v=""/>
    <s v=""/>
    <s v="113398"/>
    <s v="113398"/>
    <s v="999999"/>
    <s v="XT259372064TS"/>
    <s v="N"/>
    <s v="Transport"/>
    <s v="N"/>
    <s v="S"/>
    <s v="NT"/>
    <n v="0.27"/>
    <s v="5Y"/>
    <n v="3.07"/>
  </r>
  <r>
    <x v="1"/>
    <s v="2"/>
    <d v="2026-05-23T00:00:00"/>
    <s v="75015"/>
    <s v="21320"/>
    <s v=""/>
    <s v=""/>
    <s v="114044"/>
    <s v="114044"/>
    <s v="999999"/>
    <s v="XT259397931TS"/>
    <s v="N"/>
    <s v="Transport"/>
    <s v="N"/>
    <s v="S"/>
    <s v="NT"/>
    <n v="0.1"/>
    <s v="5Y"/>
    <n v="3.07"/>
  </r>
  <r>
    <x v="1"/>
    <s v="2"/>
    <d v="2026-05-23T00:00:00"/>
    <s v="18000"/>
    <s v="21320"/>
    <s v=""/>
    <s v=""/>
    <s v="114345"/>
    <s v="114345"/>
    <s v="999999"/>
    <s v="XT259404080TS"/>
    <s v="N"/>
    <s v="Transport"/>
    <s v="N"/>
    <s v="S"/>
    <s v="NT"/>
    <n v="0.03"/>
    <s v="5Y"/>
    <n v="3.07"/>
  </r>
  <r>
    <x v="1"/>
    <s v="2"/>
    <d v="2026-05-23T00:00:00"/>
    <s v="25480"/>
    <s v="21320"/>
    <s v=""/>
    <s v=""/>
    <s v="114832"/>
    <s v="114832"/>
    <s v="999999"/>
    <s v="XT259407245TS"/>
    <s v="N"/>
    <s v="Transport"/>
    <s v="N"/>
    <s v="S"/>
    <s v="NT"/>
    <n v="0.52"/>
    <s v="5Y"/>
    <n v="3.17"/>
  </r>
  <r>
    <x v="1"/>
    <s v="2"/>
    <d v="2026-05-23T00:00:00"/>
    <s v="91600"/>
    <s v="21320"/>
    <s v=""/>
    <s v=""/>
    <s v="111719"/>
    <s v="111719"/>
    <s v="999999"/>
    <s v="XT259415935TS"/>
    <s v="N"/>
    <s v="Transport"/>
    <s v="N"/>
    <s v="S"/>
    <s v="NT"/>
    <n v="0.22"/>
    <s v="5Y"/>
    <n v="3.07"/>
  </r>
  <r>
    <x v="1"/>
    <s v="2"/>
    <d v="2026-05-23T00:00:00"/>
    <s v="21121"/>
    <s v="21320"/>
    <s v=""/>
    <s v=""/>
    <s v="113483"/>
    <s v="113483"/>
    <s v="999999"/>
    <s v="XT259424985TS"/>
    <s v="N"/>
    <s v="Transport"/>
    <s v="N"/>
    <s v="S"/>
    <s v="ND"/>
    <n v="0.31"/>
    <s v="5Y"/>
    <n v="3.07"/>
  </r>
  <r>
    <x v="1"/>
    <s v="2"/>
    <d v="2026-05-23T00:00:00"/>
    <s v="13170"/>
    <s v="21320"/>
    <s v=""/>
    <s v=""/>
    <s v="113605"/>
    <s v="113605"/>
    <s v="999999"/>
    <s v="XT259426995TS"/>
    <s v="N"/>
    <s v="Transport"/>
    <s v="N"/>
    <s v="S"/>
    <s v="NT"/>
    <n v="0.15"/>
    <s v="5Y"/>
    <n v="3.07"/>
  </r>
  <r>
    <x v="1"/>
    <s v="2"/>
    <d v="2026-05-23T00:00:00"/>
    <s v="13170"/>
    <s v="21320"/>
    <s v=""/>
    <s v=""/>
    <s v="113605"/>
    <s v="113605"/>
    <s v="999999"/>
    <s v="XT259429855TS"/>
    <s v="N"/>
    <s v="Transport"/>
    <s v="N"/>
    <s v="S"/>
    <s v="NT"/>
    <n v="0.22"/>
    <s v="5Y"/>
    <n v="3.07"/>
  </r>
  <r>
    <x v="1"/>
    <s v="2"/>
    <d v="2026-05-24T00:00:00"/>
    <s v="92120"/>
    <s v="21320"/>
    <s v=""/>
    <s v=""/>
    <s v="111112"/>
    <s v="111112"/>
    <s v="999999"/>
    <s v="XT259446266TS"/>
    <s v="N"/>
    <s v="Transport"/>
    <s v="N"/>
    <s v="S"/>
    <s v="NT"/>
    <n v="0.11"/>
    <s v="5Y"/>
    <n v="3.07"/>
  </r>
  <r>
    <x v="1"/>
    <s v="2"/>
    <d v="2026-05-24T00:00:00"/>
    <s v="93800"/>
    <s v="21320"/>
    <s v=""/>
    <s v=""/>
    <s v="112285"/>
    <s v="112285"/>
    <s v="999999"/>
    <s v="XT259446371TS"/>
    <s v="N"/>
    <s v="Transport"/>
    <s v="N"/>
    <s v="S"/>
    <s v="NT"/>
    <n v="0.5600000000000001"/>
    <s v="5Y"/>
    <n v="3.17"/>
  </r>
  <r>
    <x v="1"/>
    <s v="2"/>
    <d v="2026-05-24T00:00:00"/>
    <s v="44700"/>
    <s v="21320"/>
    <s v=""/>
    <s v=""/>
    <s v="113731"/>
    <s v="113731"/>
    <s v="999999"/>
    <s v="XT259448488TS"/>
    <s v="N"/>
    <s v="Transport"/>
    <s v="N"/>
    <s v="S"/>
    <s v="NT"/>
    <n v="0.17"/>
    <s v="5Y"/>
    <n v="3.07"/>
  </r>
  <r>
    <x v="1"/>
    <s v="2"/>
    <d v="2026-05-24T00:00:00"/>
    <s v="56000"/>
    <s v="21320"/>
    <s v=""/>
    <s v=""/>
    <s v="112739"/>
    <s v="112739"/>
    <s v="999999"/>
    <s v="XT259453369TS"/>
    <s v="N"/>
    <s v="Transport"/>
    <s v="N"/>
    <s v="S"/>
    <s v="NT"/>
    <n v="0.55"/>
    <s v="5Y"/>
    <n v="3.17"/>
  </r>
  <r>
    <x v="1"/>
    <s v="2"/>
    <d v="2026-05-24T00:00:00"/>
    <s v="49000"/>
    <s v="21320"/>
    <s v=""/>
    <s v=""/>
    <s v="110217"/>
    <s v="110217"/>
    <s v="999999"/>
    <s v="XT259459928TS"/>
    <s v="N"/>
    <s v="Transport"/>
    <s v="N"/>
    <s v="S"/>
    <s v="NT"/>
    <n v="1.5"/>
    <s v="5Y"/>
    <n v="3.49"/>
  </r>
  <r>
    <x v="1"/>
    <s v="2"/>
    <d v="2026-05-24T00:00:00"/>
    <s v="91230"/>
    <s v="21320"/>
    <s v=""/>
    <s v=""/>
    <s v="113572"/>
    <s v="113572"/>
    <s v="999999"/>
    <s v="XT259466331TS"/>
    <s v="N"/>
    <s v="Transport"/>
    <s v="N"/>
    <s v="S"/>
    <s v="NT"/>
    <n v="0.26"/>
    <s v="5Y"/>
    <n v="3.07"/>
  </r>
  <r>
    <x v="1"/>
    <s v="2"/>
    <d v="2026-05-24T00:00:00"/>
    <s v="95550"/>
    <s v="21320"/>
    <s v=""/>
    <s v=""/>
    <s v="112545"/>
    <s v="112545"/>
    <s v="999999"/>
    <s v="XT259468301TS"/>
    <s v="N"/>
    <s v="Transport"/>
    <s v="N"/>
    <s v="S"/>
    <s v="NT"/>
    <n v="0.48"/>
    <s v="5Y"/>
    <n v="3.07"/>
  </r>
  <r>
    <x v="1"/>
    <s v="2"/>
    <d v="2026-05-24T00:00:00"/>
    <s v="07200"/>
    <s v="21320"/>
    <s v=""/>
    <s v=""/>
    <s v="112122"/>
    <s v="112122"/>
    <s v="999999"/>
    <s v="XT259468553TS"/>
    <s v="N"/>
    <s v="Transport"/>
    <s v="N"/>
    <s v="S"/>
    <s v="NT"/>
    <n v="0.2"/>
    <s v="5Y"/>
    <n v="3.07"/>
  </r>
  <r>
    <x v="1"/>
    <s v="2"/>
    <d v="2026-05-25T00:00:00"/>
    <s v="13012"/>
    <s v="21320"/>
    <s v=""/>
    <s v=""/>
    <s v="113161"/>
    <s v="113161"/>
    <s v="999999"/>
    <s v="XT259484281TS"/>
    <s v="N"/>
    <s v="Transport"/>
    <s v="N"/>
    <s v="S"/>
    <s v="NT"/>
    <n v="0.09"/>
    <s v="5Y"/>
    <n v="3.07"/>
  </r>
  <r>
    <x v="1"/>
    <s v="2"/>
    <d v="2026-05-25T00:00:00"/>
    <s v="34980"/>
    <s v="21320"/>
    <s v=""/>
    <s v=""/>
    <s v="113008"/>
    <s v="113008"/>
    <s v="999999"/>
    <s v="XT259490619TS"/>
    <s v="N"/>
    <s v="Transport"/>
    <s v="N"/>
    <s v="S"/>
    <s v="NT"/>
    <n v="0.26"/>
    <s v="5Y"/>
    <n v="3.07"/>
  </r>
  <r>
    <x v="1"/>
    <s v="2"/>
    <d v="2026-05-25T00:00:00"/>
    <s v="75015"/>
    <s v="21320"/>
    <s v=""/>
    <s v=""/>
    <s v="114505"/>
    <s v="114505"/>
    <s v="999999"/>
    <s v="XT259495647TS"/>
    <s v="N"/>
    <s v="Transport"/>
    <s v="N"/>
    <s v="S"/>
    <s v="NT"/>
    <n v="0.03"/>
    <s v="5Y"/>
    <n v="3.07"/>
  </r>
  <r>
    <x v="1"/>
    <s v="2"/>
    <d v="2026-05-25T00:00:00"/>
    <s v="17137"/>
    <s v="21320"/>
    <s v=""/>
    <s v=""/>
    <s v="114037"/>
    <s v="114037"/>
    <s v="999999"/>
    <s v="XT259499808TS"/>
    <s v="N"/>
    <s v="Transport"/>
    <s v="N"/>
    <s v="S"/>
    <s v="NT"/>
    <n v="0.11"/>
    <s v="5Y"/>
    <n v="3.07"/>
  </r>
  <r>
    <x v="1"/>
    <s v="2"/>
    <d v="2026-05-25T00:00:00"/>
    <s v="92430"/>
    <s v="21320"/>
    <s v=""/>
    <s v=""/>
    <s v="114755"/>
    <s v="114755"/>
    <s v="999999"/>
    <s v="XT259502881TS"/>
    <s v="N"/>
    <s v="Transport"/>
    <s v="N"/>
    <s v="S"/>
    <s v="NT"/>
    <n v="0.53"/>
    <s v="5Y"/>
    <n v="3.17"/>
  </r>
  <r>
    <x v="1"/>
    <s v="2"/>
    <d v="2026-05-25T00:00:00"/>
    <s v="31160"/>
    <s v="21320"/>
    <s v=""/>
    <s v=""/>
    <s v="114327"/>
    <s v="114327"/>
    <s v="999999"/>
    <s v="XT259504321TS"/>
    <s v="N"/>
    <s v="Transport"/>
    <s v="N"/>
    <s v="S"/>
    <s v="NT"/>
    <n v="0.13"/>
    <s v="5Y"/>
    <n v="3.07"/>
  </r>
  <r>
    <x v="1"/>
    <s v="2"/>
    <d v="2026-05-25T00:00:00"/>
    <s v="64000"/>
    <s v="21320"/>
    <s v=""/>
    <s v=""/>
    <s v="112626"/>
    <s v="112626"/>
    <s v="999999"/>
    <s v="XT259508297TS"/>
    <s v="N"/>
    <s v="Transport"/>
    <s v="N"/>
    <s v="S"/>
    <s v="NT"/>
    <n v="0.04"/>
    <s v="5Y"/>
    <n v="3.07"/>
  </r>
  <r>
    <x v="1"/>
    <s v="2"/>
    <d v="2026-05-25T00:00:00"/>
    <s v="34090"/>
    <s v="21320"/>
    <s v=""/>
    <s v=""/>
    <s v="112959"/>
    <s v="112959"/>
    <s v="999999"/>
    <s v="XT259517546TS"/>
    <s v="N"/>
    <s v="Transport"/>
    <s v="N"/>
    <s v="S"/>
    <s v="NT"/>
    <n v="0.59"/>
    <s v="5Y"/>
    <n v="3.17"/>
  </r>
  <r>
    <x v="1"/>
    <s v="2"/>
    <d v="2026-05-25T00:00:00"/>
    <s v="78000"/>
    <s v="21320"/>
    <s v=""/>
    <s v=""/>
    <s v="114094"/>
    <s v="114094"/>
    <s v="999999"/>
    <s v="XT259517886TS"/>
    <s v="N"/>
    <s v="Transport"/>
    <s v="N"/>
    <s v="S"/>
    <s v="NT"/>
    <n v="0.29"/>
    <s v="5Y"/>
    <n v="3.07"/>
  </r>
  <r>
    <x v="1"/>
    <s v="2"/>
    <d v="2026-05-25T00:00:00"/>
    <s v="44980"/>
    <s v="21320"/>
    <s v=""/>
    <s v=""/>
    <s v="112740"/>
    <s v="112740"/>
    <s v="999999"/>
    <s v="XT259526123TS"/>
    <s v="N"/>
    <s v="Transport"/>
    <s v="N"/>
    <s v="S"/>
    <s v="NT"/>
    <n v="0.34"/>
    <s v="5Y"/>
    <n v="3.07"/>
  </r>
  <r>
    <x v="1"/>
    <s v="2"/>
    <d v="2026-05-25T00:00:00"/>
    <s v="78100"/>
    <s v="21320"/>
    <s v=""/>
    <s v=""/>
    <s v="113407"/>
    <s v="113407"/>
    <s v="999999"/>
    <s v="XT259530030TS"/>
    <s v="N"/>
    <s v="Transport"/>
    <s v="N"/>
    <s v="S"/>
    <s v="NT"/>
    <n v="0.28"/>
    <s v="5Y"/>
    <n v="3.07"/>
  </r>
  <r>
    <x v="1"/>
    <s v="2"/>
    <d v="2026-05-25T00:00:00"/>
    <s v="60200"/>
    <s v="21320"/>
    <s v=""/>
    <s v=""/>
    <s v="111109"/>
    <s v="111109"/>
    <s v="999999"/>
    <s v="XT259530975TS"/>
    <s v="N"/>
    <s v="Transport"/>
    <s v="N"/>
    <s v="S"/>
    <s v="NT"/>
    <n v="0.21"/>
    <s v="5Y"/>
    <n v="3.07"/>
  </r>
  <r>
    <x v="1"/>
    <s v="2"/>
    <d v="2026-05-25T00:00:00"/>
    <s v="26300"/>
    <s v="21320"/>
    <s v=""/>
    <s v=""/>
    <s v="110775"/>
    <s v="110775"/>
    <s v="999999"/>
    <s v="XT259535791TS"/>
    <s v="N"/>
    <s v="Transport"/>
    <s v="N"/>
    <s v="S"/>
    <s v="NT"/>
    <n v="0.85"/>
    <s v="5Y"/>
    <n v="3.17"/>
  </r>
  <r>
    <x v="1"/>
    <s v="2"/>
    <d v="2026-05-25T00:00:00"/>
    <s v="72540"/>
    <s v="21320"/>
    <s v=""/>
    <s v=""/>
    <s v="112028"/>
    <s v="112028"/>
    <s v="999999"/>
    <s v="XT259537832TS"/>
    <s v="N"/>
    <s v="Transport"/>
    <s v="N"/>
    <s v="S"/>
    <s v="NT"/>
    <n v="0.35"/>
    <s v="5Y"/>
    <n v="3.07"/>
  </r>
  <r>
    <x v="1"/>
    <s v="2"/>
    <d v="2026-05-26T00:00:00"/>
    <s v="57530"/>
    <s v="21320"/>
    <s v=""/>
    <s v=""/>
    <s v="112971"/>
    <s v="112971"/>
    <s v="999999"/>
    <s v="XT259565688TS"/>
    <s v="N"/>
    <s v="Transport"/>
    <s v="N"/>
    <s v="S"/>
    <s v="NT"/>
    <n v="0.13"/>
    <s v="5Y"/>
    <n v="3.07"/>
  </r>
  <r>
    <x v="1"/>
    <s v="2"/>
    <d v="2026-05-26T00:00:00"/>
    <s v="74420"/>
    <s v="21320"/>
    <s v=""/>
    <s v=""/>
    <s v="110092"/>
    <s v="110092"/>
    <s v="999999"/>
    <s v="XT259567613TS"/>
    <s v="N"/>
    <s v="Transport"/>
    <s v="N"/>
    <s v="S"/>
    <s v="NT"/>
    <n v="0.18"/>
    <s v="5Y"/>
    <n v="3.07"/>
  </r>
  <r>
    <x v="1"/>
    <s v="2"/>
    <d v="2026-05-26T00:00:00"/>
    <s v="14530"/>
    <s v="21320"/>
    <s v=""/>
    <s v=""/>
    <s v="114245"/>
    <s v="114245"/>
    <s v="999999"/>
    <s v="XT259570303TS"/>
    <s v="N"/>
    <s v="Transport"/>
    <s v="N"/>
    <s v="S"/>
    <s v="NT"/>
    <n v="0.2"/>
    <s v="5Y"/>
    <n v="3.07"/>
  </r>
  <r>
    <x v="1"/>
    <s v="2"/>
    <d v="2026-05-26T00:00:00"/>
    <s v="69500"/>
    <s v="21320"/>
    <s v=""/>
    <s v=""/>
    <s v="115012"/>
    <s v="115012"/>
    <s v="999999"/>
    <s v="XT259579951TS"/>
    <s v="N"/>
    <s v="Transport"/>
    <s v="N"/>
    <s v="S"/>
    <s v="NT"/>
    <n v="0.6"/>
    <s v="5Y"/>
    <n v="3.17"/>
  </r>
  <r>
    <x v="1"/>
    <s v="2"/>
    <d v="2026-05-26T00:00:00"/>
    <s v="93700"/>
    <s v="21320"/>
    <s v=""/>
    <s v=""/>
    <s v="113006"/>
    <s v="113006"/>
    <s v="999999"/>
    <s v="XT259580433TS"/>
    <s v="N"/>
    <s v="Transport"/>
    <s v="N"/>
    <s v="S"/>
    <s v="NT"/>
    <n v="1.05"/>
    <s v="5Y"/>
    <n v="3.49"/>
  </r>
  <r>
    <x v="1"/>
    <s v="2"/>
    <d v="2026-05-26T00:00:00"/>
    <s v="37000"/>
    <s v="21320"/>
    <s v=""/>
    <s v=""/>
    <s v="114665"/>
    <s v="114665"/>
    <s v="999999"/>
    <s v="XT259590807TS"/>
    <s v="N"/>
    <s v="Transport"/>
    <s v="N"/>
    <s v="S"/>
    <s v="NT"/>
    <n v="0.24"/>
    <s v="5Y"/>
    <n v="3.07"/>
  </r>
  <r>
    <x v="1"/>
    <s v="2"/>
    <d v="2026-05-26T00:00:00"/>
    <s v="64110"/>
    <s v="21320"/>
    <s v=""/>
    <s v=""/>
    <s v="113100"/>
    <s v="113100"/>
    <s v="999999"/>
    <s v="XT259598638TS"/>
    <s v="N"/>
    <s v="Transport"/>
    <s v="N"/>
    <s v="S"/>
    <s v="NT"/>
    <n v="0.23"/>
    <s v="5Y"/>
    <n v="3.07"/>
  </r>
  <r>
    <x v="1"/>
    <s v="2"/>
    <d v="2026-05-26T00:00:00"/>
    <s v="37550"/>
    <s v="21320"/>
    <s v=""/>
    <s v=""/>
    <s v="114389"/>
    <s v="114389"/>
    <s v="999999"/>
    <s v="XT259603240TS"/>
    <s v="N"/>
    <s v="Transport"/>
    <s v="N"/>
    <s v="S"/>
    <s v="NT"/>
    <n v="0.19"/>
    <s v="5Y"/>
    <n v="3.07"/>
  </r>
  <r>
    <x v="1"/>
    <s v="2"/>
    <d v="2026-05-26T00:00:00"/>
    <s v="49100"/>
    <s v="21320"/>
    <s v=""/>
    <s v=""/>
    <s v="114417"/>
    <s v="114417"/>
    <s v="999999"/>
    <s v="XT259611453TS"/>
    <s v="N"/>
    <s v="Transport"/>
    <s v="N"/>
    <s v="S"/>
    <s v="NT"/>
    <n v="1.75"/>
    <s v="5Y"/>
    <n v="3.49"/>
  </r>
  <r>
    <x v="1"/>
    <s v="2"/>
    <d v="2026-05-26T00:00:00"/>
    <s v="74300"/>
    <s v="21320"/>
    <s v=""/>
    <s v=""/>
    <s v="114688"/>
    <s v="114688"/>
    <s v="999999"/>
    <s v="XT259615129TS"/>
    <s v="N"/>
    <s v="Transport"/>
    <s v="N"/>
    <s v="S"/>
    <s v="NT"/>
    <n v="0.25"/>
    <s v="5Y"/>
    <n v="3.07"/>
  </r>
  <r>
    <x v="1"/>
    <s v="2"/>
    <d v="2026-05-26T00:00:00"/>
    <s v="54980"/>
    <s v="21320"/>
    <s v=""/>
    <s v=""/>
    <s v="113324"/>
    <s v="113324"/>
    <s v="999999"/>
    <s v="XT259615764TS"/>
    <s v="N"/>
    <s v="Transport"/>
    <s v="N"/>
    <s v="S"/>
    <s v="NT"/>
    <n v="0.23"/>
    <s v="5Y"/>
    <n v="3.07"/>
  </r>
  <r>
    <x v="1"/>
    <s v="2"/>
    <d v="2026-05-26T00:00:00"/>
    <s v="75012"/>
    <s v="21320"/>
    <s v=""/>
    <s v=""/>
    <s v="113955"/>
    <s v="113955"/>
    <s v="999999"/>
    <s v="XT259616138TS"/>
    <s v="N"/>
    <s v="Transport"/>
    <s v="N"/>
    <s v="S"/>
    <s v="NT"/>
    <n v="0.45"/>
    <s v="5Y"/>
    <n v="3.07"/>
  </r>
  <r>
    <x v="1"/>
    <s v="2"/>
    <d v="2026-05-26T00:00:00"/>
    <s v="79000"/>
    <s v="21320"/>
    <s v=""/>
    <s v=""/>
    <s v="114463"/>
    <s v="114463"/>
    <s v="999999"/>
    <s v="XT259619911TS"/>
    <s v="N"/>
    <s v="Transport"/>
    <s v="N"/>
    <s v="S"/>
    <s v="NT"/>
    <n v="0.2"/>
    <s v="5Y"/>
    <n v="3.07"/>
  </r>
  <r>
    <x v="1"/>
    <s v="2"/>
    <d v="2026-05-27T00:00:00"/>
    <s v="86210"/>
    <s v="21320"/>
    <s v=""/>
    <s v=""/>
    <s v="113721"/>
    <s v="113721"/>
    <s v="999999"/>
    <s v="XT259635208TS"/>
    <s v="N"/>
    <s v="Transport"/>
    <s v="N"/>
    <s v="S"/>
    <s v="NT"/>
    <n v="0.8"/>
    <s v="5Y"/>
    <n v="3.17"/>
  </r>
  <r>
    <x v="1"/>
    <s v="2"/>
    <d v="2026-05-27T00:00:00"/>
    <s v="66690"/>
    <s v="21320"/>
    <s v=""/>
    <s v=""/>
    <s v="114651"/>
    <s v="114651"/>
    <s v="999999"/>
    <s v="XT259643765TS"/>
    <s v="N"/>
    <s v="Transport"/>
    <s v="N"/>
    <s v="S"/>
    <s v="NT"/>
    <n v="0.8"/>
    <s v="5Y"/>
    <n v="3.17"/>
  </r>
  <r>
    <x v="1"/>
    <s v="2"/>
    <d v="2026-05-27T00:00:00"/>
    <s v="75013"/>
    <s v="21320"/>
    <s v=""/>
    <s v=""/>
    <s v="104262"/>
    <s v="104262"/>
    <s v="999999"/>
    <s v="XT259649754TS"/>
    <s v="N"/>
    <s v="Transport"/>
    <s v="N"/>
    <s v="S"/>
    <s v="NT"/>
    <n v="0.54"/>
    <s v="5Y"/>
    <n v="3.17"/>
  </r>
  <r>
    <x v="1"/>
    <s v="2"/>
    <d v="2026-05-27T00:00:00"/>
    <s v="22590"/>
    <s v="21320"/>
    <s v=""/>
    <s v=""/>
    <s v="115854"/>
    <s v="115854"/>
    <s v="999999"/>
    <s v="XT259668563TS"/>
    <s v="N"/>
    <s v="Transport"/>
    <s v="N"/>
    <s v="S"/>
    <s v="NT"/>
    <n v="0.11"/>
    <s v="5Y"/>
    <n v="3.07"/>
  </r>
  <r>
    <x v="1"/>
    <s v="2"/>
    <d v="2026-05-27T00:00:00"/>
    <s v="30000"/>
    <s v="21320"/>
    <s v=""/>
    <s v=""/>
    <s v="114664"/>
    <s v="114664"/>
    <s v="999999"/>
    <s v="XT259670672TS"/>
    <s v="N"/>
    <s v="Transport"/>
    <s v="N"/>
    <s v="S"/>
    <s v="NT"/>
    <n v="0.18"/>
    <s v="5Y"/>
    <n v="3.07"/>
  </r>
  <r>
    <x v="1"/>
    <s v="2"/>
    <d v="2026-05-27T00:00:00"/>
    <s v="59242"/>
    <s v="21320"/>
    <s v=""/>
    <s v=""/>
    <s v="115181"/>
    <s v="115181"/>
    <s v="999999"/>
    <s v="XT259671987TS"/>
    <s v="N"/>
    <s v="Transport"/>
    <s v="N"/>
    <s v="S"/>
    <s v="NT"/>
    <n v="0.7"/>
    <s v="5Y"/>
    <n v="3.17"/>
  </r>
  <r>
    <x v="1"/>
    <s v="2"/>
    <d v="2026-05-27T00:00:00"/>
    <s v="44980"/>
    <s v="21320"/>
    <s v=""/>
    <s v=""/>
    <s v="111288"/>
    <s v="111288"/>
    <s v="999999"/>
    <s v="XT259680710TS"/>
    <s v="N"/>
    <s v="Transport"/>
    <s v="N"/>
    <s v="S"/>
    <s v="NT"/>
    <n v="1.05"/>
    <s v="5Y"/>
    <n v="3.49"/>
  </r>
  <r>
    <x v="1"/>
    <s v="2"/>
    <d v="2026-05-27T00:00:00"/>
    <s v="62400"/>
    <s v="21320"/>
    <s v=""/>
    <s v=""/>
    <s v="115852"/>
    <s v="115852"/>
    <s v="999999"/>
    <s v="XT259688585TS"/>
    <s v="N"/>
    <s v="Transport"/>
    <s v="N"/>
    <s v="S"/>
    <s v="NT"/>
    <n v="0.27"/>
    <s v="5Y"/>
    <n v="3.07"/>
  </r>
  <r>
    <x v="1"/>
    <s v="2"/>
    <d v="2026-05-27T00:00:00"/>
    <s v="60150"/>
    <s v="21320"/>
    <s v=""/>
    <s v=""/>
    <s v="117245"/>
    <s v="117245"/>
    <s v="999999"/>
    <s v="XT259691920TS"/>
    <s v="N"/>
    <s v="Transport"/>
    <s v="N"/>
    <s v="S"/>
    <s v="NT"/>
    <n v="0.17"/>
    <s v="5Y"/>
    <n v="3.07"/>
  </r>
  <r>
    <x v="1"/>
    <s v="2"/>
    <d v="2026-05-27T00:00:00"/>
    <s v="33840"/>
    <s v="21320"/>
    <s v=""/>
    <s v=""/>
    <s v="104250"/>
    <s v="104250"/>
    <s v="999999"/>
    <s v="XT259692797TS"/>
    <s v="N"/>
    <s v="Transport"/>
    <s v="N"/>
    <s v="S"/>
    <s v="NT"/>
    <n v="0.32"/>
    <s v="5Y"/>
    <n v="3.07"/>
  </r>
  <r>
    <x v="1"/>
    <s v="2"/>
    <d v="2026-05-27T00:00:00"/>
    <s v="78330"/>
    <s v="21320"/>
    <s v=""/>
    <s v=""/>
    <s v="114429"/>
    <s v="114429"/>
    <s v="999999"/>
    <s v="XT259693205TS"/>
    <s v="N"/>
    <s v="Transport"/>
    <s v="N"/>
    <s v="S"/>
    <s v="NT"/>
    <n v="0.13"/>
    <s v="5Y"/>
    <n v="3.07"/>
  </r>
  <r>
    <x v="1"/>
    <s v="2"/>
    <d v="2026-05-27T00:00:00"/>
    <s v="74940"/>
    <s v="21320"/>
    <s v=""/>
    <s v=""/>
    <s v="114781"/>
    <s v="114781"/>
    <s v="999999"/>
    <s v="XT259703027TS"/>
    <s v="N"/>
    <s v="Transport"/>
    <s v="N"/>
    <s v="S"/>
    <s v="NT"/>
    <n v="0.2"/>
    <s v="5Y"/>
    <n v="3.07"/>
  </r>
  <r>
    <x v="1"/>
    <s v="2"/>
    <d v="2026-05-27T00:00:00"/>
    <s v="85190"/>
    <s v="21320"/>
    <s v=""/>
    <s v=""/>
    <s v="111985"/>
    <s v="111985"/>
    <s v="999999"/>
    <s v="XT259712633TS"/>
    <s v="N"/>
    <s v="Transport"/>
    <s v="N"/>
    <s v="S"/>
    <s v="NT"/>
    <n v="0.6"/>
    <s v="5Y"/>
    <n v="3.17"/>
  </r>
  <r>
    <x v="1"/>
    <s v="2"/>
    <d v="2026-05-28T00:00:00"/>
    <s v="75018"/>
    <s v="21320"/>
    <s v=""/>
    <s v=""/>
    <s v="116299"/>
    <s v="116299"/>
    <s v="999999"/>
    <s v="XT259721578TS"/>
    <s v="N"/>
    <s v="Transport"/>
    <s v="N"/>
    <s v="S"/>
    <s v="NT"/>
    <n v="0.3"/>
    <s v="5Y"/>
    <n v="3.07"/>
  </r>
  <r>
    <x v="1"/>
    <s v="2"/>
    <d v="2026-05-28T00:00:00"/>
    <s v="44000"/>
    <s v="21320"/>
    <s v=""/>
    <s v=""/>
    <s v="113462"/>
    <s v="113462"/>
    <s v="999999"/>
    <s v="XT259721799TS"/>
    <s v="N"/>
    <s v="Transport"/>
    <s v="N"/>
    <s v="S"/>
    <s v="NT"/>
    <n v="0.22"/>
    <s v="5Y"/>
    <n v="3.07"/>
  </r>
  <r>
    <x v="1"/>
    <s v="2"/>
    <d v="2026-05-28T00:00:00"/>
    <s v="59830"/>
    <s v="21320"/>
    <s v=""/>
    <s v=""/>
    <s v="112875"/>
    <s v="112875"/>
    <s v="999999"/>
    <s v="XT259724279TS"/>
    <s v="N"/>
    <s v="Transport"/>
    <s v="N"/>
    <s v="S"/>
    <s v="NT"/>
    <n v="1.05"/>
    <s v="5Y"/>
    <n v="3.49"/>
  </r>
  <r>
    <x v="1"/>
    <s v="2"/>
    <d v="2026-05-28T00:00:00"/>
    <s v="35170"/>
    <s v="21320"/>
    <s v=""/>
    <s v=""/>
    <s v="115805"/>
    <s v="115805"/>
    <s v="999999"/>
    <s v="XT259738091TS"/>
    <s v="N"/>
    <s v="Transport"/>
    <s v="N"/>
    <s v="S"/>
    <s v="NT"/>
    <n v="0.2"/>
    <s v="5Y"/>
    <n v="3.07"/>
  </r>
  <r>
    <x v="1"/>
    <s v="2"/>
    <d v="2026-05-28T00:00:00"/>
    <s v="62223"/>
    <s v="21320"/>
    <s v=""/>
    <s v=""/>
    <s v="115691"/>
    <s v="115691"/>
    <s v="999999"/>
    <s v="XT259749664TS"/>
    <s v="N"/>
    <s v="Transport"/>
    <s v="N"/>
    <s v="S"/>
    <s v="NT"/>
    <n v="0.15"/>
    <s v="5Y"/>
    <n v="3.07"/>
  </r>
  <r>
    <x v="1"/>
    <s v="2"/>
    <d v="2026-05-28T00:00:00"/>
    <s v="07210"/>
    <s v="21320"/>
    <s v=""/>
    <s v=""/>
    <s v="115824"/>
    <s v="115824"/>
    <s v="999999"/>
    <s v="XT259758445TS"/>
    <s v="N"/>
    <s v="Transport"/>
    <s v="N"/>
    <s v="S"/>
    <s v="NT"/>
    <n v="0.3"/>
    <s v="5Y"/>
    <n v="3.07"/>
  </r>
  <r>
    <x v="1"/>
    <s v="2"/>
    <d v="2026-05-28T00:00:00"/>
    <s v="07200"/>
    <s v="21320"/>
    <s v=""/>
    <s v=""/>
    <s v="115210"/>
    <s v="115210"/>
    <s v="999999"/>
    <s v="XT259759193TS"/>
    <s v="N"/>
    <s v="Transport"/>
    <s v="N"/>
    <s v="S"/>
    <s v="NT"/>
    <n v="0.75"/>
    <s v="5Y"/>
    <n v="3.17"/>
  </r>
  <r>
    <x v="1"/>
    <s v="2"/>
    <d v="2026-05-28T00:00:00"/>
    <s v="29170"/>
    <s v="21320"/>
    <s v=""/>
    <s v=""/>
    <s v="116517"/>
    <s v="116517"/>
    <s v="999999"/>
    <s v="XT259764658TS"/>
    <s v="N"/>
    <s v="Transport"/>
    <s v="N"/>
    <s v="S"/>
    <s v="NT"/>
    <n v="0.3"/>
    <s v="5Y"/>
    <n v="3.07"/>
  </r>
  <r>
    <x v="1"/>
    <s v="2"/>
    <d v="2026-05-28T00:00:00"/>
    <s v="83680"/>
    <s v="21320"/>
    <s v=""/>
    <s v=""/>
    <s v="113253"/>
    <s v="113253"/>
    <s v="999999"/>
    <s v="XT259767036TS"/>
    <s v="N"/>
    <s v="Transport"/>
    <s v="N"/>
    <s v="S"/>
    <s v="NT"/>
    <n v="0.21"/>
    <s v="5Y"/>
    <n v="3.07"/>
  </r>
  <r>
    <x v="1"/>
    <s v="2"/>
    <d v="2026-05-28T00:00:00"/>
    <s v="87100"/>
    <s v="21320"/>
    <s v=""/>
    <s v=""/>
    <s v="115967"/>
    <s v="115967"/>
    <s v="999999"/>
    <s v="XT259768456TS"/>
    <s v="N"/>
    <s v="Transport"/>
    <s v="N"/>
    <s v="S"/>
    <s v="NT"/>
    <n v="0.23"/>
    <s v="5Y"/>
    <n v="3.07"/>
  </r>
  <r>
    <x v="1"/>
    <s v="2"/>
    <d v="2026-05-28T00:00:00"/>
    <s v="21130"/>
    <s v="21320"/>
    <s v=""/>
    <s v=""/>
    <s v="118194"/>
    <s v="118194"/>
    <s v="999999"/>
    <s v="XT259768513TS"/>
    <s v="N"/>
    <s v="Transport"/>
    <s v="N"/>
    <s v="S"/>
    <s v="ND"/>
    <n v="0.14"/>
    <s v="5Y"/>
    <n v="3.07"/>
  </r>
  <r>
    <x v="1"/>
    <s v="2"/>
    <d v="2026-05-28T00:00:00"/>
    <s v="59240"/>
    <s v="21320"/>
    <s v=""/>
    <s v=""/>
    <s v="115655"/>
    <s v="115655"/>
    <s v="999999"/>
    <s v="XT259768822TS"/>
    <s v="N"/>
    <s v="Transport"/>
    <s v="N"/>
    <s v="S"/>
    <s v="NT"/>
    <n v="0.25"/>
    <s v="5Y"/>
    <n v="3.07"/>
  </r>
  <r>
    <x v="1"/>
    <s v="2"/>
    <d v="2026-05-28T00:00:00"/>
    <s v="29100"/>
    <s v="21320"/>
    <s v=""/>
    <s v=""/>
    <s v="117121"/>
    <s v="117121"/>
    <s v="999999"/>
    <s v="XT259769638TS"/>
    <s v="N"/>
    <s v="Transport"/>
    <s v="N"/>
    <s v="S"/>
    <s v="NT"/>
    <n v="0.25"/>
    <s v="5Y"/>
    <n v="3.07"/>
  </r>
  <r>
    <x v="1"/>
    <s v="2"/>
    <d v="2026-05-28T00:00:00"/>
    <s v="29100"/>
    <s v="21320"/>
    <s v=""/>
    <s v=""/>
    <s v="117121"/>
    <s v="117121"/>
    <s v="999999"/>
    <s v="XT259769638TS"/>
    <s v="N"/>
    <s v="Supplement Etiquette Non Conforme"/>
    <s v="N"/>
    <m/>
    <s v="NT"/>
    <n v="0"/>
    <s v="5Y"/>
    <n v="2"/>
  </r>
  <r>
    <x v="1"/>
    <s v="2"/>
    <d v="2026-05-28T00:00:00"/>
    <s v="42170"/>
    <s v="21320"/>
    <s v=""/>
    <s v=""/>
    <s v="114657"/>
    <s v="114657"/>
    <s v="999999"/>
    <s v="XT259769686TS"/>
    <s v="N"/>
    <s v="Transport"/>
    <s v="N"/>
    <s v="S"/>
    <s v="NT"/>
    <n v="0.55"/>
    <s v="5Y"/>
    <n v="3.17"/>
  </r>
  <r>
    <x v="1"/>
    <s v="2"/>
    <d v="2026-05-28T00:00:00"/>
    <s v="42170"/>
    <s v="21320"/>
    <s v=""/>
    <s v=""/>
    <s v="114657"/>
    <s v="114657"/>
    <s v="999999"/>
    <s v="XT259769686TS"/>
    <s v="N"/>
    <s v="Supplement Etiquette Non Conforme"/>
    <s v="N"/>
    <m/>
    <s v="NT"/>
    <n v="0"/>
    <s v="5Y"/>
    <n v="2"/>
  </r>
  <r>
    <x v="1"/>
    <s v="2"/>
    <d v="2026-05-28T00:00:00"/>
    <s v="18700"/>
    <s v="21320"/>
    <s v=""/>
    <s v=""/>
    <s v="117007"/>
    <s v="117007"/>
    <s v="999999"/>
    <s v="XT259778073TS"/>
    <s v="N"/>
    <s v="Transport"/>
    <s v="N"/>
    <s v="S"/>
    <s v="NT"/>
    <n v="0.29"/>
    <s v="5Y"/>
    <n v="3.07"/>
  </r>
  <r>
    <x v="1"/>
    <s v="2"/>
    <d v="2026-05-28T00:00:00"/>
    <s v="29170"/>
    <s v="21320"/>
    <s v=""/>
    <s v=""/>
    <s v="115992"/>
    <s v="115992"/>
    <s v="999999"/>
    <s v="XT259779635TS"/>
    <s v="N"/>
    <s v="Transport"/>
    <s v="N"/>
    <s v="S"/>
    <s v="NT"/>
    <n v="0.12"/>
    <s v="5Y"/>
    <n v="3.07"/>
  </r>
  <r>
    <x v="1"/>
    <s v="2"/>
    <d v="2026-05-28T00:00:00"/>
    <s v="38360"/>
    <s v="21320"/>
    <s v=""/>
    <s v=""/>
    <s v="110915"/>
    <s v="110915"/>
    <s v="999999"/>
    <s v="XT259782988TS"/>
    <s v="N"/>
    <s v="Transport"/>
    <s v="N"/>
    <s v="S"/>
    <s v="NT"/>
    <n v="0.25"/>
    <s v="5Y"/>
    <n v="3.07"/>
  </r>
  <r>
    <x v="1"/>
    <s v="2"/>
    <d v="2026-05-28T00:00:00"/>
    <s v="44000"/>
    <s v="21320"/>
    <s v=""/>
    <s v=""/>
    <s v="117418"/>
    <s v="117418"/>
    <s v="999999"/>
    <s v="XT259783691TS"/>
    <s v="N"/>
    <s v="Transport"/>
    <s v="N"/>
    <s v="S"/>
    <s v="NT"/>
    <n v="0.03"/>
    <s v="5Y"/>
    <n v="3.07"/>
  </r>
  <r>
    <x v="1"/>
    <s v="2"/>
    <d v="2026-05-28T00:00:00"/>
    <s v="74100"/>
    <s v="21320"/>
    <s v=""/>
    <s v=""/>
    <s v="116500"/>
    <s v="116500"/>
    <s v="999999"/>
    <s v="XT259785851TS"/>
    <s v="N"/>
    <s v="Transport"/>
    <s v="N"/>
    <s v="S"/>
    <s v="NT"/>
    <n v="0.17"/>
    <s v="5Y"/>
    <n v="3.07"/>
  </r>
  <r>
    <x v="1"/>
    <s v="2"/>
    <d v="2026-05-28T00:00:00"/>
    <s v="01000"/>
    <s v="21320"/>
    <s v=""/>
    <s v=""/>
    <s v="115350"/>
    <s v="115350"/>
    <s v="999999"/>
    <s v="XT259787146TS"/>
    <s v="N"/>
    <s v="Transport"/>
    <s v="N"/>
    <s v="S"/>
    <s v="NT"/>
    <n v="0.3"/>
    <s v="5Y"/>
    <n v="3.07"/>
  </r>
  <r>
    <x v="1"/>
    <s v="2"/>
    <d v="2026-05-28T00:00:00"/>
    <s v="46100"/>
    <s v="21320"/>
    <s v=""/>
    <s v=""/>
    <s v="115310"/>
    <s v="115310"/>
    <s v="999999"/>
    <s v="XT259796845TS"/>
    <s v="N"/>
    <s v="Transport"/>
    <s v="N"/>
    <s v="S"/>
    <s v="NT"/>
    <n v="0.85"/>
    <s v="5Y"/>
    <n v="3.17"/>
  </r>
  <r>
    <x v="1"/>
    <s v="2"/>
    <d v="2026-05-28T00:00:00"/>
    <s v="85200"/>
    <s v="21320"/>
    <s v=""/>
    <s v=""/>
    <s v="116824"/>
    <s v="116824"/>
    <s v="999999"/>
    <s v="XT259803802TS"/>
    <s v="N"/>
    <s v="Transport"/>
    <s v="N"/>
    <s v="S"/>
    <s v="NT"/>
    <n v="0.24"/>
    <s v="5Y"/>
    <n v="3.07"/>
  </r>
  <r>
    <x v="1"/>
    <s v="2"/>
    <d v="2026-05-28T00:00:00"/>
    <s v="91910"/>
    <s v="21320"/>
    <s v=""/>
    <s v=""/>
    <s v="115771"/>
    <s v="115771"/>
    <s v="999999"/>
    <s v="XT259806049TS"/>
    <s v="N"/>
    <s v="Transport"/>
    <s v="N"/>
    <s v="S"/>
    <s v="NT"/>
    <n v="0.21"/>
    <s v="5Y"/>
    <n v="3.07"/>
  </r>
  <r>
    <x v="1"/>
    <s v="2"/>
    <d v="2026-05-28T00:00:00"/>
    <s v="38230"/>
    <s v="21320"/>
    <s v=""/>
    <s v=""/>
    <s v="114659"/>
    <s v="114659"/>
    <s v="999999"/>
    <s v="XT259807217TS"/>
    <s v="N"/>
    <s v="Transport"/>
    <s v="N"/>
    <s v="S"/>
    <s v="NT"/>
    <n v="0.4"/>
    <s v="5Y"/>
    <n v="3.07"/>
  </r>
  <r>
    <x v="1"/>
    <s v="2"/>
    <d v="2026-05-29T00:00:00"/>
    <s v="67370"/>
    <s v="21320"/>
    <s v=""/>
    <s v=""/>
    <s v="113806"/>
    <s v="113806"/>
    <s v="999999"/>
    <s v="XT259812322TS"/>
    <s v="N"/>
    <s v="Transport"/>
    <s v="N"/>
    <s v="S"/>
    <s v="NT"/>
    <n v="0.36"/>
    <s v="5Y"/>
    <n v="3.07"/>
  </r>
  <r>
    <x v="1"/>
    <s v="2"/>
    <d v="2026-05-29T00:00:00"/>
    <s v="38450"/>
    <s v="21320"/>
    <s v=""/>
    <s v=""/>
    <s v="118201"/>
    <s v="118201"/>
    <s v="999999"/>
    <s v="XT259812469TS"/>
    <s v="N"/>
    <s v="Transport"/>
    <s v="N"/>
    <s v="S"/>
    <s v="NT"/>
    <n v="0.22"/>
    <s v="5Y"/>
    <n v="3.07"/>
  </r>
  <r>
    <x v="1"/>
    <s v="2"/>
    <d v="2026-05-29T00:00:00"/>
    <s v="86550"/>
    <s v="21320"/>
    <s v=""/>
    <s v=""/>
    <s v="115159"/>
    <s v="115159"/>
    <s v="999999"/>
    <s v="XT259813138TS"/>
    <s v="N"/>
    <s v="Transport"/>
    <s v="N"/>
    <s v="S"/>
    <s v="NT"/>
    <n v="0.12"/>
    <s v="5Y"/>
    <n v="3.07"/>
  </r>
  <r>
    <x v="1"/>
    <s v="2"/>
    <d v="2026-05-29T00:00:00"/>
    <s v="26750"/>
    <s v="21320"/>
    <s v=""/>
    <s v=""/>
    <s v="117205"/>
    <s v="117205"/>
    <s v="999999"/>
    <s v="XT259815023TS"/>
    <s v="N"/>
    <s v="Transport"/>
    <s v="N"/>
    <s v="S"/>
    <s v="NT"/>
    <n v="0.1"/>
    <s v="5Y"/>
    <n v="3.07"/>
  </r>
  <r>
    <x v="1"/>
    <s v="2"/>
    <d v="2026-05-29T00:00:00"/>
    <s v="64100"/>
    <s v="21320"/>
    <s v=""/>
    <s v=""/>
    <s v="112720"/>
    <s v="112720"/>
    <s v="999999"/>
    <s v="XT259819113TS"/>
    <s v="N"/>
    <s v="Transport"/>
    <s v="N"/>
    <s v="S"/>
    <s v="NT"/>
    <n v="0.13"/>
    <s v="5Y"/>
    <n v="3.07"/>
  </r>
  <r>
    <x v="1"/>
    <s v="2"/>
    <d v="2026-05-29T00:00:00"/>
    <s v="17000"/>
    <s v="21320"/>
    <s v=""/>
    <s v=""/>
    <s v="116026"/>
    <s v="116026"/>
    <s v="999999"/>
    <s v="XT259829169TS"/>
    <s v="N"/>
    <s v="Transport"/>
    <s v="N"/>
    <s v="S"/>
    <s v="NT"/>
    <n v="0.13"/>
    <s v="5Y"/>
    <n v="3.07"/>
  </r>
  <r>
    <x v="1"/>
    <s v="2"/>
    <d v="2026-05-29T00:00:00"/>
    <s v="37130"/>
    <s v="21320"/>
    <s v=""/>
    <s v=""/>
    <s v="117113"/>
    <s v="117113"/>
    <s v="999999"/>
    <s v="XT259830462TS"/>
    <s v="N"/>
    <s v="Transport"/>
    <s v="N"/>
    <s v="S"/>
    <s v="NT"/>
    <n v="0.09"/>
    <s v="5Y"/>
    <n v="3.07"/>
  </r>
  <r>
    <x v="1"/>
    <s v="2"/>
    <d v="2026-05-29T00:00:00"/>
    <s v="59494"/>
    <s v="21320"/>
    <s v=""/>
    <s v=""/>
    <s v="117725"/>
    <s v="117725"/>
    <s v="999999"/>
    <s v="XT259842085TS"/>
    <s v="N"/>
    <s v="Transport"/>
    <s v="N"/>
    <s v="S"/>
    <s v="NT"/>
    <n v="0.35"/>
    <s v="5Y"/>
    <n v="3.07"/>
  </r>
  <r>
    <x v="1"/>
    <s v="2"/>
    <d v="2026-05-29T00:00:00"/>
    <s v="74320"/>
    <s v="21320"/>
    <s v=""/>
    <s v=""/>
    <s v="114390"/>
    <s v="114390"/>
    <s v="999999"/>
    <s v="XT259856354TS"/>
    <s v="N"/>
    <s v="Transport"/>
    <s v="N"/>
    <s v="S"/>
    <s v="NT"/>
    <n v="0.72"/>
    <s v="5Y"/>
    <n v="3.17"/>
  </r>
  <r>
    <x v="1"/>
    <s v="2"/>
    <d v="2026-05-29T00:00:00"/>
    <s v="38450"/>
    <s v="21320"/>
    <s v=""/>
    <s v=""/>
    <s v="115881"/>
    <s v="115881"/>
    <s v="999999"/>
    <s v="XT259858369TS"/>
    <s v="N"/>
    <s v="Transport"/>
    <s v="N"/>
    <s v="S"/>
    <s v="NT"/>
    <n v="0.02"/>
    <s v="5Y"/>
    <n v="3.07"/>
  </r>
  <r>
    <x v="1"/>
    <s v="2"/>
    <d v="2026-05-29T00:00:00"/>
    <s v="78100"/>
    <s v="21320"/>
    <s v=""/>
    <s v=""/>
    <s v="115577"/>
    <s v="115577"/>
    <s v="999999"/>
    <s v="XT259860504TS"/>
    <s v="N"/>
    <s v="Transport"/>
    <s v="N"/>
    <s v="S"/>
    <s v="NT"/>
    <n v="0.2"/>
    <s v="5Y"/>
    <n v="3.07"/>
  </r>
  <r>
    <x v="1"/>
    <s v="2"/>
    <d v="2026-05-29T00:00:00"/>
    <s v="56150"/>
    <s v="21320"/>
    <s v=""/>
    <s v=""/>
    <s v="117632"/>
    <s v="117632"/>
    <s v="999999"/>
    <s v="XT259860610TS"/>
    <s v="N"/>
    <s v="Transport"/>
    <s v="N"/>
    <s v="S"/>
    <s v="NT"/>
    <n v="0.95"/>
    <s v="5Y"/>
    <n v="3.17"/>
  </r>
  <r>
    <x v="1"/>
    <s v="2"/>
    <d v="2026-05-29T00:00:00"/>
    <s v="78100"/>
    <s v="21320"/>
    <s v=""/>
    <s v=""/>
    <s v="117537"/>
    <s v="117537"/>
    <s v="999999"/>
    <s v="XT259866731TS"/>
    <s v="N"/>
    <s v="Transport"/>
    <s v="N"/>
    <s v="S"/>
    <s v="NT"/>
    <n v="0.7"/>
    <s v="5Y"/>
    <n v="3.17"/>
  </r>
  <r>
    <x v="1"/>
    <s v="2"/>
    <d v="2026-05-29T00:00:00"/>
    <s v="78510"/>
    <s v="21320"/>
    <s v=""/>
    <s v=""/>
    <s v="118420"/>
    <s v="118420"/>
    <s v="999999"/>
    <s v="XT259868278TS"/>
    <s v="N"/>
    <s v="Transport"/>
    <s v="N"/>
    <s v="S"/>
    <s v="NT"/>
    <n v="0.24"/>
    <s v="5Y"/>
    <n v="3.07"/>
  </r>
  <r>
    <x v="1"/>
    <s v="2"/>
    <d v="2026-05-29T00:00:00"/>
    <s v="30200"/>
    <s v="21320"/>
    <s v=""/>
    <s v=""/>
    <s v="115986"/>
    <s v="115986"/>
    <s v="999999"/>
    <s v="XT259871833TS"/>
    <s v="N"/>
    <s v="Transport"/>
    <s v="N"/>
    <s v="S"/>
    <s v="NT"/>
    <n v="0.11"/>
    <s v="5Y"/>
    <n v="3.07"/>
  </r>
  <r>
    <x v="1"/>
    <s v="2"/>
    <d v="2026-05-29T00:00:00"/>
    <s v="69220"/>
    <s v="21320"/>
    <s v=""/>
    <s v=""/>
    <s v="115289"/>
    <s v="115289"/>
    <s v="999999"/>
    <s v="XT259873542TS"/>
    <s v="N"/>
    <s v="Transport"/>
    <s v="N"/>
    <s v="S"/>
    <s v="NT"/>
    <n v="0.19"/>
    <s v="5Y"/>
    <n v="3.07"/>
  </r>
  <r>
    <x v="1"/>
    <s v="2"/>
    <d v="2026-05-29T00:00:00"/>
    <s v="64100"/>
    <s v="21320"/>
    <s v=""/>
    <s v=""/>
    <s v="116698"/>
    <s v="116698"/>
    <s v="999999"/>
    <s v="XT259876115TS"/>
    <s v="N"/>
    <s v="Transport"/>
    <s v="N"/>
    <s v="S"/>
    <s v="NT"/>
    <n v="0.33"/>
    <s v="5Y"/>
    <n v="3.07"/>
  </r>
  <r>
    <x v="1"/>
    <s v="2"/>
    <d v="2026-05-29T00:00:00"/>
    <s v="33650"/>
    <s v="21320"/>
    <s v=""/>
    <s v=""/>
    <s v="114943"/>
    <s v="114943"/>
    <s v="999999"/>
    <s v="XT259876169TS"/>
    <s v="N"/>
    <s v="Transport"/>
    <s v="N"/>
    <s v="S"/>
    <s v="NT"/>
    <n v="0.35"/>
    <s v="5Y"/>
    <n v="3.07"/>
  </r>
  <r>
    <x v="1"/>
    <s v="2"/>
    <d v="2026-05-29T00:00:00"/>
    <s v="27210"/>
    <s v="21320"/>
    <s v=""/>
    <s v=""/>
    <s v="117962"/>
    <s v="117962"/>
    <s v="999999"/>
    <s v="XT259878275TS"/>
    <s v="N"/>
    <s v="Transport"/>
    <s v="N"/>
    <s v="S"/>
    <s v="NT"/>
    <n v="0.49"/>
    <s v="5Y"/>
    <n v="3.07"/>
  </r>
  <r>
    <x v="1"/>
    <s v="2"/>
    <d v="2026-05-29T00:00:00"/>
    <s v="49300"/>
    <s v="21320"/>
    <s v=""/>
    <s v=""/>
    <s v="116788"/>
    <s v="116788"/>
    <s v="999999"/>
    <s v="XT259880129TS"/>
    <s v="N"/>
    <s v="Transport"/>
    <s v="N"/>
    <s v="S"/>
    <s v="NT"/>
    <n v="0.13"/>
    <s v="5Y"/>
    <n v="3.07"/>
  </r>
  <r>
    <x v="1"/>
    <s v="2"/>
    <d v="2026-05-29T00:00:00"/>
    <s v="13790"/>
    <s v="21320"/>
    <s v=""/>
    <s v=""/>
    <s v="116939"/>
    <s v="116939"/>
    <s v="999999"/>
    <s v="XT259882615TS"/>
    <s v="N"/>
    <s v="Transport"/>
    <s v="N"/>
    <s v="S"/>
    <s v="NT"/>
    <n v="0.9"/>
    <s v="5Y"/>
    <n v="3.17"/>
  </r>
  <r>
    <x v="1"/>
    <s v="2"/>
    <d v="2026-05-29T00:00:00"/>
    <s v="67240"/>
    <s v="21320"/>
    <s v=""/>
    <s v=""/>
    <s v="116662"/>
    <s v="116662"/>
    <s v="999999"/>
    <s v="XT259883200TS"/>
    <s v="N"/>
    <s v="Transport"/>
    <s v="N"/>
    <s v="S"/>
    <s v="NT"/>
    <n v="0.12"/>
    <s v="5Y"/>
    <n v="3.07"/>
  </r>
  <r>
    <x v="1"/>
    <s v="2"/>
    <d v="2026-05-29T00:00:00"/>
    <s v="10000"/>
    <s v="21320"/>
    <s v=""/>
    <s v=""/>
    <s v="118502"/>
    <s v="118502"/>
    <s v="999999"/>
    <s v="XT259884196TS"/>
    <s v="N"/>
    <s v="Transport"/>
    <s v="N"/>
    <s v="S"/>
    <s v="NR"/>
    <n v="0.22"/>
    <s v="5Y"/>
    <n v="3.07"/>
  </r>
  <r>
    <x v="1"/>
    <s v="2"/>
    <d v="2026-05-29T00:00:00"/>
    <s v="41350"/>
    <s v="21320"/>
    <s v=""/>
    <s v=""/>
    <s v="116699"/>
    <s v="116699"/>
    <s v="999999"/>
    <s v="XT259884338TS"/>
    <s v="N"/>
    <s v="Transport"/>
    <s v="N"/>
    <s v="S"/>
    <s v="NT"/>
    <n v="0.8"/>
    <s v="5Y"/>
    <n v="3.17"/>
  </r>
  <r>
    <x v="1"/>
    <s v="2"/>
    <d v="2026-05-29T00:00:00"/>
    <s v="17220"/>
    <s v="21320"/>
    <s v=""/>
    <s v=""/>
    <s v="115272"/>
    <s v="115272"/>
    <s v="999999"/>
    <s v="XT259890245TS"/>
    <s v="N"/>
    <s v="Transport"/>
    <s v="N"/>
    <s v="S"/>
    <s v="NT"/>
    <n v="0.22"/>
    <s v="5Y"/>
    <n v="3.07"/>
  </r>
  <r>
    <x v="1"/>
    <s v="2"/>
    <d v="2026-05-29T00:00:00"/>
    <s v="75019"/>
    <s v="21320"/>
    <s v=""/>
    <s v=""/>
    <s v="118083"/>
    <s v="118083"/>
    <s v="999999"/>
    <s v="XT259894851TS"/>
    <s v="N"/>
    <s v="Transport"/>
    <s v="N"/>
    <s v="S"/>
    <s v="NT"/>
    <n v="0.37"/>
    <s v="5Y"/>
    <n v="3.07"/>
  </r>
  <r>
    <x v="1"/>
    <s v="2"/>
    <d v="2026-05-29T00:00:00"/>
    <s v="34270"/>
    <s v="21320"/>
    <s v=""/>
    <s v=""/>
    <s v="115129"/>
    <s v="115129"/>
    <s v="999999"/>
    <s v="XT259897481TS"/>
    <s v="N"/>
    <s v="Transport"/>
    <s v="N"/>
    <s v="S"/>
    <s v="NT"/>
    <n v="0.03"/>
    <s v="5Y"/>
    <n v="3.07"/>
  </r>
  <r>
    <x v="1"/>
    <s v="2"/>
    <d v="2026-05-29T00:00:00"/>
    <s v="42155"/>
    <s v="21320"/>
    <s v=""/>
    <s v=""/>
    <s v="115107"/>
    <s v="115107"/>
    <s v="999999"/>
    <s v="XT259902164TS"/>
    <s v="N"/>
    <s v="Transport"/>
    <s v="N"/>
    <s v="S"/>
    <s v="NT"/>
    <n v="0.17"/>
    <s v="5Y"/>
    <n v="3.07"/>
  </r>
  <r>
    <x v="1"/>
    <s v="2"/>
    <d v="2026-05-29T00:00:00"/>
    <s v="30670"/>
    <s v="21320"/>
    <s v=""/>
    <s v=""/>
    <s v="117957"/>
    <s v="117957"/>
    <s v="999999"/>
    <s v="XT259902765TS"/>
    <s v="N"/>
    <s v="Transport"/>
    <s v="N"/>
    <s v="S"/>
    <s v="NT"/>
    <n v="0.22"/>
    <s v="5Y"/>
    <n v="3.07"/>
  </r>
  <r>
    <x v="1"/>
    <s v="2"/>
    <d v="2026-05-29T00:00:00"/>
    <s v="45680"/>
    <s v="21320"/>
    <s v=""/>
    <s v=""/>
    <s v="116760"/>
    <s v="116760"/>
    <s v="999999"/>
    <s v="XT259906515TS"/>
    <s v="N"/>
    <s v="Transport"/>
    <s v="N"/>
    <s v="S"/>
    <s v="NT"/>
    <n v="0.71"/>
    <s v="5Y"/>
    <n v="3.17"/>
  </r>
  <r>
    <x v="1"/>
    <s v="2"/>
    <d v="2026-05-29T00:00:00"/>
    <s v="59250"/>
    <s v="21320"/>
    <s v=""/>
    <s v=""/>
    <s v="115739"/>
    <s v="115739"/>
    <s v="999999"/>
    <s v="XT259914445TS"/>
    <s v="N"/>
    <s v="Transport"/>
    <s v="N"/>
    <s v="S"/>
    <s v="NT"/>
    <n v="0.03"/>
    <s v="5Y"/>
    <n v="3.07"/>
  </r>
  <r>
    <x v="1"/>
    <s v="2"/>
    <d v="2026-05-30T00:00:00"/>
    <s v="27160"/>
    <s v="21320"/>
    <s v=""/>
    <s v=""/>
    <s v="117162"/>
    <s v="117162"/>
    <s v="999999"/>
    <s v="XT259915843TS"/>
    <s v="N"/>
    <s v="Transport"/>
    <s v="N"/>
    <s v="S"/>
    <s v="NT"/>
    <n v="0.23"/>
    <s v="5Y"/>
    <n v="3.07"/>
  </r>
  <r>
    <x v="1"/>
    <s v="2"/>
    <d v="2026-05-30T00:00:00"/>
    <s v="56000"/>
    <s v="21320"/>
    <s v=""/>
    <s v=""/>
    <s v="111550"/>
    <s v="111550"/>
    <s v="999999"/>
    <s v="XT259923235TS"/>
    <s v="N"/>
    <s v="Transport"/>
    <s v="N"/>
    <s v="S"/>
    <s v="NT"/>
    <n v="0.35"/>
    <s v="5Y"/>
    <n v="3.07"/>
  </r>
  <r>
    <x v="1"/>
    <s v="2"/>
    <d v="2026-05-30T00:00:00"/>
    <s v="17140"/>
    <s v="21320"/>
    <s v=""/>
    <s v=""/>
    <s v="117918"/>
    <s v="117918"/>
    <s v="999999"/>
    <s v="XT259926571TS"/>
    <s v="N"/>
    <s v="Transport"/>
    <s v="N"/>
    <s v="S"/>
    <s v="NT"/>
    <n v="0.62"/>
    <s v="5Y"/>
    <n v="3.17"/>
  </r>
  <r>
    <x v="1"/>
    <s v="2"/>
    <d v="2026-05-30T00:00:00"/>
    <s v="33600"/>
    <s v="21320"/>
    <s v=""/>
    <s v=""/>
    <s v="115696"/>
    <s v="115696"/>
    <s v="999999"/>
    <s v="XT259927152TS"/>
    <s v="N"/>
    <s v="Transport"/>
    <s v="N"/>
    <s v="S"/>
    <s v="NT"/>
    <n v="0.21"/>
    <s v="5Y"/>
    <n v="3.07"/>
  </r>
  <r>
    <x v="1"/>
    <s v="2"/>
    <d v="2026-05-30T00:00:00"/>
    <s v="81150"/>
    <s v="21320"/>
    <s v=""/>
    <s v=""/>
    <s v="116188"/>
    <s v="116188"/>
    <s v="999999"/>
    <s v="XT259927400TS"/>
    <s v="N"/>
    <s v="Transport"/>
    <s v="N"/>
    <s v="S"/>
    <s v="NT"/>
    <n v="0.3"/>
    <s v="5Y"/>
    <n v="3.07"/>
  </r>
  <r>
    <x v="1"/>
    <s v="2"/>
    <d v="2026-05-30T00:00:00"/>
    <s v="75019"/>
    <s v="21320"/>
    <s v=""/>
    <s v=""/>
    <s v="117843"/>
    <s v="117843"/>
    <s v="999999"/>
    <s v="XT259930338TS"/>
    <s v="N"/>
    <s v="Transport"/>
    <s v="N"/>
    <s v="S"/>
    <s v="NT"/>
    <n v="0.2"/>
    <s v="5Y"/>
    <n v="3.07"/>
  </r>
  <r>
    <x v="1"/>
    <s v="2"/>
    <d v="2026-05-30T00:00:00"/>
    <s v="92600"/>
    <s v="21320"/>
    <s v=""/>
    <s v=""/>
    <s v="116769"/>
    <s v="116769"/>
    <s v="999999"/>
    <s v="XT259936675TS"/>
    <s v="N"/>
    <s v="Transport"/>
    <s v="N"/>
    <s v="S"/>
    <s v="NT"/>
    <n v="0.11"/>
    <s v="5Y"/>
    <n v="3.07"/>
  </r>
  <r>
    <x v="1"/>
    <s v="2"/>
    <d v="2026-05-30T00:00:00"/>
    <s v="92600"/>
    <s v="21320"/>
    <s v=""/>
    <s v=""/>
    <s v="114147"/>
    <s v="114147"/>
    <s v="999999"/>
    <s v="XT259936980TS"/>
    <s v="N"/>
    <s v="Transport"/>
    <s v="N"/>
    <s v="S"/>
    <s v="NT"/>
    <n v="0.09"/>
    <s v="5Y"/>
    <n v="3.07"/>
  </r>
  <r>
    <x v="1"/>
    <s v="2"/>
    <d v="2026-05-30T00:00:00"/>
    <s v="75016"/>
    <s v="21320"/>
    <s v=""/>
    <s v=""/>
    <s v="118407"/>
    <s v="118407"/>
    <s v="999999"/>
    <s v="XT259944867TS"/>
    <s v="N"/>
    <s v="Transport"/>
    <s v="N"/>
    <s v="S"/>
    <s v="NT"/>
    <n v="0.22"/>
    <s v="5Y"/>
    <n v="3.07"/>
  </r>
  <r>
    <x v="1"/>
    <s v="2"/>
    <d v="2026-05-30T00:00:00"/>
    <s v="55100"/>
    <s v="21320"/>
    <s v=""/>
    <s v=""/>
    <s v="115103"/>
    <s v="115103"/>
    <s v="999999"/>
    <s v="XT259957208TS"/>
    <s v="N"/>
    <s v="Transport"/>
    <s v="N"/>
    <s v="S"/>
    <s v="NT"/>
    <n v="0.27"/>
    <s v="5Y"/>
    <n v="3.07"/>
  </r>
  <r>
    <x v="1"/>
    <s v="2"/>
    <d v="2026-05-30T00:00:00"/>
    <s v="51130"/>
    <s v="21320"/>
    <s v=""/>
    <s v=""/>
    <s v="118488"/>
    <s v="118488"/>
    <s v="999999"/>
    <s v="XT259957653TS"/>
    <s v="N"/>
    <s v="Transport"/>
    <s v="N"/>
    <s v="S"/>
    <s v="NT"/>
    <n v="0.27"/>
    <s v="5Y"/>
    <n v="3.07"/>
  </r>
  <r>
    <x v="1"/>
    <s v="2"/>
    <d v="2026-05-30T00:00:00"/>
    <s v="56250"/>
    <s v="21320"/>
    <s v=""/>
    <s v=""/>
    <s v="113075"/>
    <s v="113075"/>
    <s v="999999"/>
    <s v="XT259958322TS"/>
    <s v="N"/>
    <s v="Transport"/>
    <s v="N"/>
    <s v="S"/>
    <s v="NT"/>
    <n v="0.08"/>
    <s v="5Y"/>
    <n v="3.07"/>
  </r>
  <r>
    <x v="1"/>
    <s v="2"/>
    <d v="2026-05-30T00:00:00"/>
    <s v="31520"/>
    <s v="21320"/>
    <s v=""/>
    <s v=""/>
    <s v="117595"/>
    <s v="117595"/>
    <s v="999999"/>
    <s v="XT259961397TS"/>
    <s v="N"/>
    <s v="Transport"/>
    <s v="N"/>
    <s v="S"/>
    <s v="NT"/>
    <n v="0.24"/>
    <s v="5Y"/>
    <n v="3.07"/>
  </r>
  <r>
    <x v="1"/>
    <s v="2"/>
    <d v="2026-05-30T00:00:00"/>
    <s v="74580"/>
    <s v="21320"/>
    <s v=""/>
    <s v=""/>
    <s v="118697"/>
    <s v="118697"/>
    <s v="999999"/>
    <s v="XT259966037TS"/>
    <s v="N"/>
    <s v="Transport"/>
    <s v="N"/>
    <s v="S"/>
    <s v="NT"/>
    <n v="0.66"/>
    <s v="5Y"/>
    <n v="3.17"/>
  </r>
  <r>
    <x v="1"/>
    <s v="2"/>
    <d v="2026-05-30T00:00:00"/>
    <s v="91420"/>
    <s v="21320"/>
    <s v=""/>
    <s v=""/>
    <s v="118280"/>
    <s v="118280"/>
    <s v="999999"/>
    <s v="XT259967077TS"/>
    <s v="N"/>
    <s v="Transport"/>
    <s v="N"/>
    <s v="S"/>
    <s v="NT"/>
    <n v="0.13"/>
    <s v="5Y"/>
    <n v="3.07"/>
  </r>
  <r>
    <x v="1"/>
    <s v="2"/>
    <d v="2026-05-30T00:00:00"/>
    <s v="38100"/>
    <s v="21320"/>
    <s v=""/>
    <s v=""/>
    <s v="117868"/>
    <s v="117868"/>
    <s v="999999"/>
    <s v="XT259967386TS"/>
    <s v="N"/>
    <s v="Transport"/>
    <s v="N"/>
    <s v="S"/>
    <s v="NT"/>
    <n v="0.09"/>
    <s v="5Y"/>
    <n v="3.07"/>
  </r>
  <r>
    <x v="1"/>
    <s v="2"/>
    <d v="2026-05-30T00:00:00"/>
    <s v="57950"/>
    <s v="21320"/>
    <s v=""/>
    <s v=""/>
    <s v="115309"/>
    <s v="115309"/>
    <s v="999999"/>
    <s v="XT259970442TS"/>
    <s v="N"/>
    <s v="Transport"/>
    <s v="N"/>
    <s v="S"/>
    <s v="NT"/>
    <n v="0.2"/>
    <s v="5Y"/>
    <n v="3.07"/>
  </r>
  <r>
    <x v="1"/>
    <s v="2"/>
    <d v="2026-05-30T00:00:00"/>
    <s v="64320"/>
    <s v="21320"/>
    <s v=""/>
    <s v=""/>
    <s v="116211"/>
    <s v="116211"/>
    <s v="999999"/>
    <s v="XT259972593TS"/>
    <s v="N"/>
    <s v="Transport"/>
    <s v="N"/>
    <s v="S"/>
    <s v="NT"/>
    <n v="0.27"/>
    <s v="5Y"/>
    <n v="3.07"/>
  </r>
  <r>
    <x v="1"/>
    <s v="2"/>
    <d v="2026-05-30T00:00:00"/>
    <s v="44100"/>
    <s v="21320"/>
    <s v=""/>
    <s v=""/>
    <s v="116798"/>
    <s v="116798"/>
    <s v="999999"/>
    <s v="XT259974183TS"/>
    <s v="N"/>
    <s v="Transport"/>
    <s v="N"/>
    <s v="S"/>
    <s v="NT"/>
    <n v="0.22"/>
    <s v="5Y"/>
    <n v="3.07"/>
  </r>
  <r>
    <x v="1"/>
    <s v="2"/>
    <d v="2026-05-31T00:00:00"/>
    <s v="38360"/>
    <s v="21320"/>
    <s v=""/>
    <s v=""/>
    <s v="118611"/>
    <s v="118611"/>
    <s v="999999"/>
    <s v="XT259999812TS"/>
    <s v="N"/>
    <s v="Transport"/>
    <s v="N"/>
    <s v="S"/>
    <s v="NT"/>
    <n v="0.19"/>
    <s v="5Y"/>
    <n v="3.07"/>
  </r>
  <r>
    <x v="1"/>
    <s v="2"/>
    <d v="2026-05-31T00:00:00"/>
    <s v="91190"/>
    <s v="21320"/>
    <s v=""/>
    <s v=""/>
    <s v="118657"/>
    <s v="118657"/>
    <s v="999999"/>
    <s v="XT260000706TS"/>
    <s v="N"/>
    <s v="Transport"/>
    <s v="N"/>
    <s v="S"/>
    <s v="NT"/>
    <n v="0.11"/>
    <s v="5Y"/>
    <n v="3.07"/>
  </r>
  <r>
    <x v="1"/>
    <s v="2"/>
    <d v="2026-05-31T00:00:00"/>
    <s v="31330"/>
    <s v="21320"/>
    <s v=""/>
    <s v=""/>
    <s v="113457"/>
    <s v="113457"/>
    <s v="999999"/>
    <s v="XT260003185TS"/>
    <s v="N"/>
    <s v="Transport"/>
    <s v="N"/>
    <s v="S"/>
    <s v="NT"/>
    <n v="0.36"/>
    <s v="5Y"/>
    <n v="3.07"/>
  </r>
  <r>
    <x v="1"/>
    <s v="2"/>
    <d v="2026-05-31T00:00:00"/>
    <s v="78000"/>
    <s v="21320"/>
    <s v=""/>
    <s v=""/>
    <s v="114190"/>
    <s v="114190"/>
    <s v="999999"/>
    <s v="XT260003702TS"/>
    <s v="N"/>
    <s v="Transport"/>
    <s v="N"/>
    <s v="S"/>
    <s v="NT"/>
    <n v="0.26"/>
    <s v="5Y"/>
    <n v="3.07"/>
  </r>
  <r>
    <x v="1"/>
    <s v="2"/>
    <d v="2026-05-31T00:00:00"/>
    <s v="71170"/>
    <s v="21320"/>
    <s v=""/>
    <s v=""/>
    <s v="114543"/>
    <s v="114543"/>
    <s v="999999"/>
    <s v="XT260009254TS"/>
    <s v="N"/>
    <s v="Transport"/>
    <s v="N"/>
    <s v="S"/>
    <s v="NR"/>
    <n v="0.16"/>
    <s v="5Y"/>
    <n v="3.07"/>
  </r>
  <r>
    <x v="1"/>
    <s v="2"/>
    <d v="2026-05-31T00:00:00"/>
    <s v="29860"/>
    <s v="21320"/>
    <s v=""/>
    <s v=""/>
    <s v="118709"/>
    <s v="118709"/>
    <s v="999999"/>
    <s v="XT260009815TS"/>
    <s v="N"/>
    <s v="Transport"/>
    <s v="N"/>
    <s v="S"/>
    <s v="NT"/>
    <n v="0.22"/>
    <s v="5Y"/>
    <n v="3.07"/>
  </r>
  <r>
    <x v="1"/>
    <s v="2"/>
    <d v="2026-05-31T00:00:00"/>
    <s v="94130"/>
    <s v="21320"/>
    <s v=""/>
    <s v=""/>
    <s v="113185"/>
    <s v="113185"/>
    <s v="999999"/>
    <s v="XT260010558TS"/>
    <s v="N"/>
    <s v="Transport"/>
    <s v="N"/>
    <s v="S"/>
    <s v="NT"/>
    <n v="0.1"/>
    <s v="5Y"/>
    <n v="3.07"/>
  </r>
  <r>
    <x v="1"/>
    <s v="2"/>
    <d v="2026-05-31T00:00:00"/>
    <s v="67200"/>
    <s v="21320"/>
    <s v=""/>
    <s v=""/>
    <s v="118851"/>
    <s v="118851"/>
    <s v="999999"/>
    <s v="XT260010685TS"/>
    <s v="N"/>
    <s v="Transport"/>
    <s v="N"/>
    <s v="S"/>
    <s v="NT"/>
    <n v="0.04"/>
    <s v="5Y"/>
    <n v="3.07"/>
  </r>
  <r>
    <x v="1"/>
    <s v="2"/>
    <d v="2026-05-31T00:00:00"/>
    <s v="92500"/>
    <s v="21320"/>
    <s v=""/>
    <s v=""/>
    <s v="119023"/>
    <s v="119023"/>
    <s v="999999"/>
    <s v="XT260014360TS"/>
    <s v="N"/>
    <s v="Transport"/>
    <s v="N"/>
    <s v="S"/>
    <s v="NT"/>
    <n v="0.13"/>
    <s v="5Y"/>
    <n v="3.07"/>
  </r>
  <r>
    <x v="1"/>
    <s v="2"/>
    <d v="2026-05-31T00:00:00"/>
    <s v="46000"/>
    <s v="21320"/>
    <s v=""/>
    <s v=""/>
    <s v="116877"/>
    <s v="116877"/>
    <s v="999999"/>
    <s v="XT260014373TS"/>
    <s v="N"/>
    <s v="Transport"/>
    <s v="N"/>
    <s v="S"/>
    <s v="NT"/>
    <n v="0.19"/>
    <s v="5Y"/>
    <n v="3.07"/>
  </r>
  <r>
    <x v="1"/>
    <s v="2"/>
    <d v="2026-05-31T00:00:00"/>
    <s v="50110"/>
    <s v="21320"/>
    <s v=""/>
    <s v=""/>
    <s v="117850"/>
    <s v="117850"/>
    <s v="999999"/>
    <s v="XT260016414TS"/>
    <s v="N"/>
    <s v="Transport"/>
    <s v="N"/>
    <s v="S"/>
    <s v="NT"/>
    <n v="0.2"/>
    <s v="5Y"/>
    <n v="3.07"/>
  </r>
  <r>
    <x v="1"/>
    <s v="2"/>
    <d v="2026-05-31T00:00:00"/>
    <s v="60150"/>
    <s v="21320"/>
    <s v=""/>
    <s v=""/>
    <s v="118603"/>
    <s v="118603"/>
    <s v="999999"/>
    <s v="XT260020246TS"/>
    <s v="N"/>
    <s v="Transport"/>
    <s v="N"/>
    <s v="S"/>
    <s v="NT"/>
    <n v="0.21"/>
    <s v="5Y"/>
    <n v="3.07"/>
  </r>
  <r>
    <x v="1"/>
    <s v="2"/>
    <d v="2026-05-31T00:00:00"/>
    <s v="56110"/>
    <s v="21320"/>
    <s v=""/>
    <s v=""/>
    <s v="117696"/>
    <s v="117696"/>
    <s v="999999"/>
    <s v="XT260023401TS"/>
    <s v="N"/>
    <s v="Transport"/>
    <s v="N"/>
    <s v="S"/>
    <s v="NT"/>
    <n v="0.17"/>
    <s v="5Y"/>
    <n v="3.07"/>
  </r>
  <r>
    <x v="1"/>
    <s v="2"/>
    <d v="2026-05-31T00:00:00"/>
    <s v="59310"/>
    <s v="21320"/>
    <s v=""/>
    <s v=""/>
    <s v="116175"/>
    <s v="116175"/>
    <s v="999999"/>
    <s v="XT260024251TS"/>
    <s v="N"/>
    <s v="Transport"/>
    <s v="N"/>
    <s v="S"/>
    <s v="NT"/>
    <n v="0.22"/>
    <s v="5Y"/>
    <n v="3.07"/>
  </r>
  <r>
    <x v="1"/>
    <s v="2"/>
    <d v="2026-05-31T00:00:00"/>
    <s v="69230"/>
    <s v="21320"/>
    <s v=""/>
    <s v=""/>
    <s v="118705"/>
    <s v="118705"/>
    <s v="999999"/>
    <s v="XT260028995TS"/>
    <s v="N"/>
    <s v="Transport"/>
    <s v="N"/>
    <s v="S"/>
    <s v="NT"/>
    <n v="0.06"/>
    <s v="5Y"/>
    <n v="3.07"/>
  </r>
  <r>
    <x v="1"/>
    <s v="2"/>
    <d v="2026-05-31T00:00:00"/>
    <s v="44980"/>
    <s v="21320"/>
    <s v=""/>
    <s v=""/>
    <s v="117226"/>
    <s v="117226"/>
    <s v="999999"/>
    <s v="XT260033531TS"/>
    <s v="N"/>
    <s v="Transport"/>
    <s v="N"/>
    <s v="S"/>
    <s v="NT"/>
    <n v="0.11"/>
    <s v="5Y"/>
    <n v="3.07"/>
  </r>
  <r>
    <x v="1"/>
    <s v="2"/>
    <d v="2026-05-31T00:00:00"/>
    <s v="42190"/>
    <s v="21320"/>
    <s v=""/>
    <s v=""/>
    <s v="117391"/>
    <s v="117391"/>
    <s v="999999"/>
    <s v="XT260037326TS"/>
    <s v="N"/>
    <s v="Transport"/>
    <s v="N"/>
    <s v="S"/>
    <s v="NT"/>
    <n v="0.18"/>
    <s v="5Y"/>
    <n v="3.07"/>
  </r>
  <r>
    <x v="2"/>
    <s v="0"/>
    <d v="2026-05-29T00:00:00"/>
    <s v="21320"/>
    <s v="1300"/>
    <s v="FR"/>
    <s v="BE"/>
    <s v="Thibault De Geyter"/>
    <s v="Laruche"/>
    <s v="999999"/>
    <s v="XT328769278TS"/>
    <s v="N"/>
    <s v="Transport"/>
    <s v="N"/>
    <s v="RR"/>
    <s v="ZA"/>
    <n v="0.04"/>
    <s v="6B"/>
    <n v="0"/>
  </r>
  <r>
    <x v="2"/>
    <s v="0"/>
    <d v="2026-05-29T00:00:00"/>
    <s v="21320"/>
    <s v="1300"/>
    <s v="FR"/>
    <s v="BE"/>
    <s v="Thibault De Geyter"/>
    <s v="Laruche"/>
    <s v="999999"/>
    <s v="XT328769278TS"/>
    <s v="N"/>
    <s v="Supp Retour Expediteur Europe"/>
    <s v="N"/>
    <s v="RR"/>
    <s v="ZA"/>
    <n v="0"/>
    <s v="6B"/>
    <n v="20"/>
  </r>
  <r>
    <x v="2"/>
    <s v="0"/>
    <d v="2026-05-04T00:00:00"/>
    <s v="21320"/>
    <s v="4450208"/>
    <s v="FR"/>
    <s v="PT"/>
    <s v="Perzadayeva Jamilya"/>
    <s v="Laruche"/>
    <s v="999999"/>
    <s v="XT328868942TS"/>
    <s v="N"/>
    <s v="Transport"/>
    <s v="N"/>
    <s v="S"/>
    <s v="ZA"/>
    <n v="5.904"/>
    <s v="6B"/>
    <n v="7.35"/>
  </r>
  <r>
    <x v="2"/>
    <s v="0"/>
    <d v="2026-05-04T00:00:00"/>
    <s v="21320"/>
    <s v="1150017"/>
    <s v="FR"/>
    <s v="PT"/>
    <s v="Ramalho Vanda"/>
    <s v="Laruche"/>
    <s v="999999"/>
    <s v="XT328895673TS"/>
    <s v="N"/>
    <s v="Transport"/>
    <s v="N"/>
    <s v="S"/>
    <s v="ZA"/>
    <n v="0.93"/>
    <s v="6B"/>
    <n v="4.18"/>
  </r>
  <r>
    <x v="2"/>
    <s v="0"/>
    <d v="2026-05-04T00:00:00"/>
    <s v="21320"/>
    <s v="5400687"/>
    <s v="FR"/>
    <s v="PT"/>
    <s v="Molles Eileen"/>
    <s v="Laruche"/>
    <s v="999999"/>
    <s v="XT328923754TS"/>
    <s v="N"/>
    <s v="Transport"/>
    <s v="N"/>
    <s v="S"/>
    <s v="ZA"/>
    <n v="4.638"/>
    <s v="6B"/>
    <n v="6.71"/>
  </r>
  <r>
    <x v="2"/>
    <s v="0"/>
    <d v="2026-05-05T00:00:00"/>
    <s v="21320"/>
    <s v="2640073"/>
    <s v="FR"/>
    <s v="PT"/>
    <s v="Lind Isac"/>
    <s v="Laruche"/>
    <s v="999999"/>
    <s v="XT329002712TS"/>
    <s v="N"/>
    <s v="Transport"/>
    <s v="N"/>
    <s v="S"/>
    <s v="ZA"/>
    <n v="5.904"/>
    <s v="6B"/>
    <n v="7.35"/>
  </r>
  <r>
    <x v="2"/>
    <s v="0"/>
    <d v="2026-05-05T00:00:00"/>
    <s v="21320"/>
    <s v="1300"/>
    <s v="FR"/>
    <s v="BE"/>
    <s v="Thibault De Geyter"/>
    <s v="Laruche"/>
    <s v="999999"/>
    <s v="XT329005016TS"/>
    <s v="N"/>
    <s v="Transport"/>
    <s v="N"/>
    <s v="S"/>
    <s v="ZA"/>
    <n v="0.02"/>
    <s v="6B"/>
    <n v="3.38"/>
  </r>
  <r>
    <x v="2"/>
    <s v="0"/>
    <d v="2026-05-06T00:00:00"/>
    <s v="21320"/>
    <s v="2500926"/>
    <s v="FR"/>
    <s v="PT"/>
    <s v="Henderson Meghan"/>
    <s v="Laruche"/>
    <s v="999999"/>
    <s v="XT329054051TS"/>
    <s v="N"/>
    <s v="Transport"/>
    <s v="N"/>
    <s v="S"/>
    <s v="ZA"/>
    <n v="4.787"/>
    <s v="6B"/>
    <n v="6.71"/>
  </r>
  <r>
    <x v="2"/>
    <s v="0"/>
    <d v="2026-05-06T00:00:00"/>
    <s v="21320"/>
    <s v="2765419"/>
    <s v="FR"/>
    <s v="PT"/>
    <s v="Shkolnick Maxim"/>
    <s v="Laruche"/>
    <s v="999999"/>
    <s v="XT329071390TS"/>
    <s v="N"/>
    <s v="Transport"/>
    <s v="N"/>
    <s v="S"/>
    <s v="ZA"/>
    <n v="5.904"/>
    <s v="6B"/>
    <n v="7.35"/>
  </r>
  <r>
    <x v="2"/>
    <s v="0"/>
    <d v="2026-05-11T00:00:00"/>
    <s v="21320"/>
    <s v="1400074"/>
    <s v="FR"/>
    <s v="PT"/>
    <s v="Silva Mariana"/>
    <s v="Laruche"/>
    <s v="999999"/>
    <s v="XT329261751TS"/>
    <s v="N"/>
    <s v="Transport"/>
    <s v="N"/>
    <s v="S"/>
    <s v="ZA"/>
    <n v="0.1"/>
    <s v="6B"/>
    <n v="3.96"/>
  </r>
  <r>
    <x v="2"/>
    <s v="0"/>
    <d v="2026-05-11T00:00:00"/>
    <s v="21320"/>
    <s v="1700093"/>
    <s v="FR"/>
    <s v="PT"/>
    <s v="coelho cristina"/>
    <s v="Laruche"/>
    <s v="999999"/>
    <s v="XT329268088TS"/>
    <s v="N"/>
    <s v="Transport"/>
    <s v="N"/>
    <s v="S"/>
    <s v="ZA"/>
    <n v="4.787"/>
    <s v="6B"/>
    <n v="6.71"/>
  </r>
  <r>
    <x v="2"/>
    <s v="0"/>
    <d v="2026-05-18T00:00:00"/>
    <s v="21320"/>
    <s v="2890040"/>
    <s v="FR"/>
    <s v="PT"/>
    <s v="Caria Telma"/>
    <s v="Laruche"/>
    <s v="999999"/>
    <s v="XT329636281TS"/>
    <s v="N"/>
    <s v="Transport"/>
    <s v="N"/>
    <s v="S"/>
    <s v="ZA"/>
    <n v="0.744"/>
    <s v="6B"/>
    <n v="4.18"/>
  </r>
  <r>
    <x v="2"/>
    <s v="0"/>
    <d v="2026-05-18T00:00:00"/>
    <s v="21320"/>
    <s v="2530229"/>
    <s v="FR"/>
    <s v="PT"/>
    <s v="Krall Brittney"/>
    <s v="Laruche"/>
    <s v="999999"/>
    <s v="XT329652219TS"/>
    <s v="N"/>
    <s v="Transport"/>
    <s v="N"/>
    <s v="S"/>
    <s v="ZA"/>
    <n v="0.42"/>
    <s v="6B"/>
    <n v="3.96"/>
  </r>
  <r>
    <x v="2"/>
    <s v="0"/>
    <d v="2026-05-25T00:00:00"/>
    <s v="21320"/>
    <s v="2765095"/>
    <s v="FR"/>
    <s v="PT"/>
    <s v="Sousa Catia"/>
    <s v="Laruche"/>
    <s v="999999"/>
    <s v="XT329997427TS"/>
    <s v="N"/>
    <s v="Transport"/>
    <s v="N"/>
    <s v="S"/>
    <s v="ZA"/>
    <n v="0.23"/>
    <s v="6B"/>
    <n v="3.96"/>
  </r>
  <r>
    <x v="2"/>
    <s v="0"/>
    <d v="2026-05-26T00:00:00"/>
    <s v="21320"/>
    <s v="4050637"/>
    <s v="FR"/>
    <s v="PT"/>
    <s v="Ambar Graziella"/>
    <s v="Laruche"/>
    <s v="999999"/>
    <s v="XT330062850TS"/>
    <s v="N"/>
    <s v="Transport"/>
    <s v="N"/>
    <s v="S"/>
    <s v="ZA"/>
    <n v="0.62"/>
    <s v="6B"/>
    <n v="4.18"/>
  </r>
  <r>
    <x v="2"/>
    <s v="0"/>
    <d v="2026-05-26T00:00:00"/>
    <s v="21320"/>
    <s v="4050637"/>
    <s v="FR"/>
    <s v="PT"/>
    <s v="Ambar Graziella"/>
    <s v="Laruche"/>
    <s v="999999"/>
    <s v="XT330065768TS"/>
    <s v="N"/>
    <s v="Transport"/>
    <s v="N"/>
    <s v="S"/>
    <s v="ZA"/>
    <n v="0.62"/>
    <s v="6B"/>
    <n v="4.18"/>
  </r>
  <r>
    <x v="2"/>
    <s v="0"/>
    <d v="2026-05-26T00:00:00"/>
    <s v="21320"/>
    <s v="4050637"/>
    <s v="FR"/>
    <s v="PT"/>
    <s v="Ambar Graziella"/>
    <s v="Laruche"/>
    <s v="999999"/>
    <s v="XT330066701TS"/>
    <s v="N"/>
    <s v="Transport"/>
    <s v="N"/>
    <s v="S"/>
    <s v="ZA"/>
    <n v="2.509"/>
    <s v="6B"/>
    <n v="5.43"/>
  </r>
  <r>
    <x v="2"/>
    <s v="0"/>
    <d v="2026-05-27T00:00:00"/>
    <s v="21320"/>
    <s v="2655477"/>
    <s v="FR"/>
    <s v="PT"/>
    <s v="Zhulavska Lyubov"/>
    <s v="Laruche"/>
    <s v="999999"/>
    <s v="XT330151081TS"/>
    <s v="N"/>
    <s v="Transport"/>
    <s v="N"/>
    <s v="S"/>
    <s v="ZA"/>
    <n v="4.787"/>
    <s v="6B"/>
    <n v="6.71"/>
  </r>
  <r>
    <x v="2"/>
    <s v="0"/>
    <d v="2026-05-27T00:00:00"/>
    <s v="21320"/>
    <s v="1000109"/>
    <s v="FR"/>
    <s v="PT"/>
    <s v="Bereznikova Ekaterina"/>
    <s v="Laruche"/>
    <s v="999999"/>
    <s v="XT330157212TS"/>
    <s v="N"/>
    <s v="Transport"/>
    <s v="N"/>
    <s v="S"/>
    <s v="ZA"/>
    <n v="4.787"/>
    <s v="6B"/>
    <n v="6.71"/>
  </r>
  <r>
    <x v="2"/>
    <s v="0"/>
    <d v="2026-05-27T00:00:00"/>
    <s v="21320"/>
    <s v="2640546"/>
    <s v="FR"/>
    <s v="PT"/>
    <s v="Marques Sara"/>
    <s v="Laruche"/>
    <s v="999999"/>
    <s v="XT330172104TS"/>
    <s v="N"/>
    <s v="Transport"/>
    <s v="N"/>
    <s v="S"/>
    <s v="ZA"/>
    <n v="4.638"/>
    <s v="6B"/>
    <n v="6.71"/>
  </r>
  <r>
    <x v="2"/>
    <s v="0"/>
    <d v="2026-05-27T00:00:00"/>
    <s v="21320"/>
    <s v="1100-391"/>
    <s v="FR"/>
    <s v="PT"/>
    <s v="228HA"/>
    <s v="118312"/>
    <s v="999999"/>
    <s v="XT330178291TS"/>
    <s v="N"/>
    <s v="Transport"/>
    <s v="N"/>
    <s v="S"/>
    <s v="ZA"/>
    <n v="0.385"/>
    <s v="6B"/>
    <n v="3.96"/>
  </r>
  <r>
    <x v="2"/>
    <s v="0"/>
    <d v="2026-05-28T00:00:00"/>
    <s v="21320"/>
    <s v="4430169"/>
    <s v="FR"/>
    <s v="PT"/>
    <s v="Collia Maria Rosaria"/>
    <s v="Laruche"/>
    <s v="999999"/>
    <s v="XT330212951TS"/>
    <s v="N"/>
    <s v="Transport"/>
    <s v="N"/>
    <s v="S"/>
    <s v="ZA"/>
    <n v="0.34"/>
    <s v="6B"/>
    <n v="3.96"/>
  </r>
  <r>
    <x v="2"/>
    <s v="0"/>
    <d v="2026-05-29T00:00:00"/>
    <s v="21320"/>
    <s v="8800216"/>
    <s v="FR"/>
    <s v="PT"/>
    <s v="Mirhoseini Krista"/>
    <s v="Laruche"/>
    <s v="999999"/>
    <s v="XT330268394TS"/>
    <s v="N"/>
    <s v="Transport"/>
    <s v="N"/>
    <s v="S"/>
    <s v="ZA"/>
    <n v="4.638"/>
    <s v="6B"/>
    <n v="6.71"/>
  </r>
  <r>
    <x v="3"/>
    <s v="2"/>
    <d v="2026-04-21T00:00:00"/>
    <s v="17002"/>
    <s v="21320"/>
    <s v="ES"/>
    <s v="FR"/>
    <s v="101076"/>
    <s v="101076"/>
    <s v="999999"/>
    <s v="XT413735942TS"/>
    <s v="N"/>
    <s v="Transport"/>
    <s v="N"/>
    <s v="S"/>
    <s v="ZA"/>
    <n v="7.52"/>
    <s v="6C"/>
    <n v="12.74"/>
  </r>
  <r>
    <x v="3"/>
    <s v="2"/>
    <d v="2026-04-28T00:00:00"/>
    <s v="50259"/>
    <s v="21320"/>
    <s v="DE"/>
    <s v="FR"/>
    <s v="106492"/>
    <s v="106492"/>
    <s v="999999"/>
    <s v="XT413860675TS"/>
    <s v="N"/>
    <s v="Transport"/>
    <s v="N"/>
    <s v="S"/>
    <s v="ZA"/>
    <n v="4.532"/>
    <s v="6C"/>
    <n v="9.69"/>
  </r>
  <r>
    <x v="3"/>
    <s v="2"/>
    <d v="2026-04-29T00:00:00"/>
    <s v="21109"/>
    <s v="21320"/>
    <s v="DE"/>
    <s v="FR"/>
    <s v="105708"/>
    <s v="105708"/>
    <s v="999999"/>
    <s v="XT413866245TS"/>
    <s v="N"/>
    <s v="Transport"/>
    <s v="N"/>
    <s v="S"/>
    <s v="ZA"/>
    <n v="0.7"/>
    <s v="6C"/>
    <n v="5.55"/>
  </r>
  <r>
    <x v="3"/>
    <s v="2"/>
    <d v="2026-04-29T00:00:00"/>
    <s v="75428"/>
    <s v="21320"/>
    <s v="DE"/>
    <s v="FR"/>
    <s v="103617"/>
    <s v="103617"/>
    <s v="999999"/>
    <s v="XT413873847TS"/>
    <s v="N"/>
    <s v="Transport"/>
    <s v="N"/>
    <s v="S"/>
    <s v="ZA"/>
    <n v="4.532"/>
    <s v="6C"/>
    <n v="9.69"/>
  </r>
  <r>
    <x v="3"/>
    <s v="2"/>
    <d v="2026-04-29T00:00:00"/>
    <s v="89134"/>
    <s v="21320"/>
    <s v="DE"/>
    <s v="FR"/>
    <s v="106876"/>
    <s v="106876"/>
    <s v="999999"/>
    <s v="XT413876707TS"/>
    <s v="N"/>
    <s v="Transport"/>
    <s v="N"/>
    <s v="S"/>
    <s v="ZA"/>
    <n v="4.365"/>
    <s v="6C"/>
    <n v="9.69"/>
  </r>
  <r>
    <x v="3"/>
    <s v="2"/>
    <d v="2026-04-29T00:00:00"/>
    <s v="04442"/>
    <s v="21320"/>
    <s v="DE"/>
    <s v="FR"/>
    <s v="106669"/>
    <s v="106669"/>
    <s v="999999"/>
    <s v="XT413878376TS"/>
    <s v="N"/>
    <s v="Transport"/>
    <s v="N"/>
    <s v="S"/>
    <s v="ZA"/>
    <n v="0.744"/>
    <s v="6C"/>
    <n v="5.55"/>
  </r>
  <r>
    <x v="3"/>
    <s v="2"/>
    <d v="2026-04-29T00:00:00"/>
    <s v="74547"/>
    <s v="21320"/>
    <s v="DE"/>
    <s v="FR"/>
    <s v="107381"/>
    <s v="107381"/>
    <s v="999999"/>
    <s v="XT413880406TS"/>
    <s v="N"/>
    <s v="Transport"/>
    <s v="N"/>
    <s v="S"/>
    <s v="ZA"/>
    <n v="5.642"/>
    <s v="6C"/>
    <n v="10.35"/>
  </r>
  <r>
    <x v="3"/>
    <s v="2"/>
    <d v="2026-04-29T00:00:00"/>
    <s v="80799"/>
    <s v="21320"/>
    <s v="DE"/>
    <s v="FR"/>
    <s v="106149"/>
    <s v="106149"/>
    <s v="999999"/>
    <s v="XT413883708TS"/>
    <s v="N"/>
    <s v="Transport"/>
    <s v="N"/>
    <s v="S"/>
    <s v="ZA"/>
    <n v="4.532"/>
    <s v="6C"/>
    <n v="9.69"/>
  </r>
  <r>
    <x v="3"/>
    <s v="2"/>
    <d v="2026-04-30T00:00:00"/>
    <s v="45279"/>
    <s v="21320"/>
    <s v="DE"/>
    <s v="FR"/>
    <s v="107360"/>
    <s v="107360"/>
    <s v="999999"/>
    <s v="XT413889776TS"/>
    <s v="N"/>
    <s v="Transport"/>
    <s v="N"/>
    <s v="S"/>
    <s v="ZA"/>
    <n v="1.373"/>
    <s v="6C"/>
    <n v="5.88"/>
  </r>
  <r>
    <x v="3"/>
    <s v="2"/>
    <d v="2026-04-30T00:00:00"/>
    <s v="64739"/>
    <s v="21320"/>
    <s v="DE"/>
    <s v="FR"/>
    <s v="106700"/>
    <s v="106700"/>
    <s v="999999"/>
    <s v="XT413890519TS"/>
    <s v="N"/>
    <s v="Transport"/>
    <s v="N"/>
    <s v="S"/>
    <s v="ZA"/>
    <n v="4.787"/>
    <s v="6C"/>
    <n v="9.69"/>
  </r>
  <r>
    <x v="3"/>
    <s v="2"/>
    <d v="2026-04-30T00:00:00"/>
    <s v="2900"/>
    <s v="21320"/>
    <s v="DK"/>
    <s v="FR"/>
    <s v="106542"/>
    <s v="106542"/>
    <s v="999999"/>
    <s v="XT413896542TS"/>
    <s v="N"/>
    <s v="Transport"/>
    <s v="N"/>
    <s v="S"/>
    <s v="ZA"/>
    <n v="4.799"/>
    <s v="6C"/>
    <n v="13.83"/>
  </r>
  <r>
    <x v="3"/>
    <s v="2"/>
    <d v="2026-04-30T00:00:00"/>
    <s v="64291"/>
    <s v="21320"/>
    <s v="DE"/>
    <s v="FR"/>
    <s v="106849"/>
    <s v="106849"/>
    <s v="999999"/>
    <s v="XT413900984TS"/>
    <s v="N"/>
    <s v="Transport"/>
    <s v="N"/>
    <s v="S"/>
    <s v="ZA"/>
    <n v="6.624"/>
    <s v="6C"/>
    <n v="11.01"/>
  </r>
  <r>
    <x v="3"/>
    <s v="2"/>
    <d v="2026-04-30T00:00:00"/>
    <s v="28041"/>
    <s v="21320"/>
    <s v="ES"/>
    <s v="FR"/>
    <s v="105391"/>
    <s v="105391"/>
    <s v="999999"/>
    <s v="XT413903654TS"/>
    <s v="N"/>
    <s v="Transport"/>
    <s v="N"/>
    <s v="S"/>
    <s v="ZA"/>
    <n v="1.176"/>
    <s v="6C"/>
    <n v="6.95"/>
  </r>
  <r>
    <x v="3"/>
    <s v="2"/>
    <d v="2026-04-30T00:00:00"/>
    <s v="03502"/>
    <s v="21320"/>
    <s v="ES"/>
    <s v="FR"/>
    <s v="105857"/>
    <s v="105857"/>
    <s v="999999"/>
    <s v="XT413903800TS"/>
    <s v="N"/>
    <s v="Transport"/>
    <s v="N"/>
    <s v="S"/>
    <s v="ZA"/>
    <n v="5.086"/>
    <s v="6C"/>
    <n v="11.42"/>
  </r>
  <r>
    <x v="3"/>
    <s v="2"/>
    <d v="2026-05-01T00:00:00"/>
    <s v="5700"/>
    <s v="21320"/>
    <s v="DK"/>
    <s v="FR"/>
    <s v="107271"/>
    <s v="107271"/>
    <s v="999999"/>
    <s v="XT413904650TS"/>
    <s v="N"/>
    <s v="Transport"/>
    <s v="N"/>
    <s v="S"/>
    <s v="ZA"/>
    <n v="4.678"/>
    <s v="6C"/>
    <n v="13.83"/>
  </r>
  <r>
    <x v="3"/>
    <s v="2"/>
    <d v="2026-05-01T00:00:00"/>
    <s v="64380"/>
    <s v="21320"/>
    <s v="DE"/>
    <s v="FR"/>
    <s v="106701"/>
    <s v="106701"/>
    <s v="999999"/>
    <s v="XT413905156TS"/>
    <s v="N"/>
    <s v="Transport"/>
    <s v="N"/>
    <s v="S"/>
    <s v="ZA"/>
    <n v="4.532"/>
    <s v="6C"/>
    <n v="9.69"/>
  </r>
  <r>
    <x v="3"/>
    <s v="2"/>
    <d v="2026-05-01T00:00:00"/>
    <s v="91096"/>
    <s v="21320"/>
    <s v="DE"/>
    <s v="FR"/>
    <s v="107205"/>
    <s v="107205"/>
    <s v="999999"/>
    <s v="XT413905315TS"/>
    <s v="N"/>
    <s v="Transport"/>
    <s v="N"/>
    <s v="S"/>
    <s v="ZA"/>
    <n v="2.117"/>
    <s v="6C"/>
    <n v="8.369999999999999"/>
  </r>
  <r>
    <x v="3"/>
    <s v="2"/>
    <d v="2026-05-01T00:00:00"/>
    <s v="33617"/>
    <s v="21320"/>
    <s v="DE"/>
    <s v="FR"/>
    <s v="106649"/>
    <s v="106649"/>
    <s v="999999"/>
    <s v="XT413908271TS"/>
    <s v="N"/>
    <s v="Transport"/>
    <s v="N"/>
    <s v="S"/>
    <s v="ZA"/>
    <n v="4.638"/>
    <s v="6C"/>
    <n v="9.69"/>
  </r>
  <r>
    <x v="3"/>
    <s v="2"/>
    <d v="2026-05-01T00:00:00"/>
    <s v="68526"/>
    <s v="21320"/>
    <s v="DE"/>
    <s v="FR"/>
    <s v="107112"/>
    <s v="107112"/>
    <s v="999999"/>
    <s v="XT413909325TS"/>
    <s v="N"/>
    <s v="Transport"/>
    <s v="N"/>
    <s v="S"/>
    <s v="ZA"/>
    <n v="1.786"/>
    <s v="6C"/>
    <n v="5.88"/>
  </r>
  <r>
    <x v="3"/>
    <s v="2"/>
    <d v="2026-05-01T00:00:00"/>
    <s v="68526"/>
    <s v="21320"/>
    <s v="DE"/>
    <s v="FR"/>
    <s v="106177"/>
    <s v="106177"/>
    <s v="999999"/>
    <s v="XT413909351TS"/>
    <s v="N"/>
    <s v="Transport"/>
    <s v="N"/>
    <s v="S"/>
    <s v="ZA"/>
    <n v="0.17"/>
    <s v="6C"/>
    <n v="5.33"/>
  </r>
  <r>
    <x v="3"/>
    <s v="2"/>
    <d v="2026-05-01T00:00:00"/>
    <s v="68526"/>
    <s v="21320"/>
    <s v="DE"/>
    <s v="FR"/>
    <s v="106165"/>
    <s v="106165"/>
    <s v="999999"/>
    <s v="XT413909396TS"/>
    <s v="N"/>
    <s v="Transport"/>
    <s v="N"/>
    <s v="S"/>
    <s v="ZA"/>
    <n v="0.96"/>
    <s v="6C"/>
    <n v="5.55"/>
  </r>
  <r>
    <x v="3"/>
    <s v="2"/>
    <d v="2026-05-01T00:00:00"/>
    <s v="14532"/>
    <s v="21320"/>
    <s v="DE"/>
    <s v="FR"/>
    <s v="106744"/>
    <s v="106744"/>
    <s v="999999"/>
    <s v="XT413910350TS"/>
    <s v="N"/>
    <s v="Transport"/>
    <s v="N"/>
    <s v="S"/>
    <s v="ZA"/>
    <n v="0.783"/>
    <s v="6C"/>
    <n v="5.55"/>
  </r>
  <r>
    <x v="3"/>
    <s v="2"/>
    <d v="2026-05-01T00:00:00"/>
    <s v="4143 LR"/>
    <s v="21320"/>
    <s v="NL"/>
    <s v="FR"/>
    <s v="107967"/>
    <s v="107967"/>
    <s v="999999"/>
    <s v="XT413910394TS"/>
    <s v="N"/>
    <s v="Transport"/>
    <s v="N"/>
    <s v="S"/>
    <s v="ZA"/>
    <n v="5.808"/>
    <s v="6C"/>
    <n v="10.35"/>
  </r>
  <r>
    <x v="3"/>
    <s v="2"/>
    <d v="2026-05-01T00:00:00"/>
    <s v="41379"/>
    <s v="21320"/>
    <s v="DE"/>
    <s v="FR"/>
    <s v="107472"/>
    <s v="107472"/>
    <s v="999999"/>
    <s v="XT413910451TS"/>
    <s v="N"/>
    <s v="Transport"/>
    <s v="N"/>
    <s v="S"/>
    <s v="ZA"/>
    <n v="4.678"/>
    <s v="6C"/>
    <n v="9.69"/>
  </r>
  <r>
    <x v="3"/>
    <s v="2"/>
    <d v="2026-05-01T00:00:00"/>
    <s v="30890"/>
    <s v="21320"/>
    <s v="DE"/>
    <s v="FR"/>
    <s v="107935"/>
    <s v="107935"/>
    <s v="999999"/>
    <s v="XT413910933TS"/>
    <s v="N"/>
    <s v="Transport"/>
    <s v="N"/>
    <s v="S"/>
    <s v="ZA"/>
    <n v="4.825"/>
    <s v="6C"/>
    <n v="9.69"/>
  </r>
  <r>
    <x v="3"/>
    <s v="2"/>
    <d v="2026-05-01T00:00:00"/>
    <s v="15230"/>
    <s v="21320"/>
    <s v="DE"/>
    <s v="FR"/>
    <s v="106069"/>
    <s v="106069"/>
    <s v="999999"/>
    <s v="XT413910955TS"/>
    <s v="N"/>
    <s v="Transport"/>
    <s v="N"/>
    <s v="S"/>
    <s v="ZA"/>
    <n v="4.365"/>
    <s v="6C"/>
    <n v="9.69"/>
  </r>
  <r>
    <x v="3"/>
    <s v="2"/>
    <d v="2026-05-01T00:00:00"/>
    <s v="71116"/>
    <s v="21320"/>
    <s v="DE"/>
    <s v="FR"/>
    <s v="106925"/>
    <s v="106925"/>
    <s v="999999"/>
    <s v="XT413911465TS"/>
    <s v="N"/>
    <s v="Transport"/>
    <s v="N"/>
    <s v="S"/>
    <s v="ZA"/>
    <n v="0.595"/>
    <s v="6C"/>
    <n v="5.55"/>
  </r>
  <r>
    <x v="3"/>
    <s v="2"/>
    <d v="2026-05-02T00:00:00"/>
    <s v="96179"/>
    <s v="21320"/>
    <s v="DE"/>
    <s v="FR"/>
    <s v="103237"/>
    <s v="103237"/>
    <s v="999999"/>
    <s v="XT413911925TS"/>
    <s v="N"/>
    <s v="Transport"/>
    <s v="N"/>
    <s v="S"/>
    <s v="ZA"/>
    <n v="4.787"/>
    <s v="6C"/>
    <n v="9.69"/>
  </r>
  <r>
    <x v="3"/>
    <s v="2"/>
    <d v="2026-05-02T00:00:00"/>
    <s v="38704"/>
    <s v="21320"/>
    <s v="DE"/>
    <s v="FR"/>
    <s v="107049"/>
    <s v="107049"/>
    <s v="999999"/>
    <s v="XT413912069TS"/>
    <s v="N"/>
    <s v="Transport"/>
    <s v="N"/>
    <s v="S"/>
    <s v="ZA"/>
    <n v="0.05"/>
    <s v="6C"/>
    <n v="5.33"/>
  </r>
  <r>
    <x v="3"/>
    <s v="2"/>
    <d v="2026-05-02T00:00:00"/>
    <s v="46519"/>
    <s v="21320"/>
    <s v="DE"/>
    <s v="FR"/>
    <s v="106770"/>
    <s v="106770"/>
    <s v="999999"/>
    <s v="XT413912435TS"/>
    <s v="N"/>
    <s v="Transport"/>
    <s v="N"/>
    <s v="S"/>
    <s v="ZA"/>
    <n v="4.678"/>
    <s v="6C"/>
    <n v="9.69"/>
  </r>
  <r>
    <x v="3"/>
    <s v="2"/>
    <d v="2026-05-02T00:00:00"/>
    <s v="46519"/>
    <s v="21320"/>
    <s v="DE"/>
    <s v="FR"/>
    <s v="106770"/>
    <s v="106770"/>
    <s v="999999"/>
    <s v="XT413912435TS"/>
    <s v="N"/>
    <s v="Supplement Etiquette Non Conforme"/>
    <s v="N"/>
    <m/>
    <s v="ZA"/>
    <n v="0"/>
    <s v="6C"/>
    <n v="2"/>
  </r>
  <r>
    <x v="3"/>
    <s v="2"/>
    <d v="2026-05-02T00:00:00"/>
    <s v="4813"/>
    <s v="21320"/>
    <s v="AT"/>
    <s v="FR"/>
    <s v="108336"/>
    <s v="108336"/>
    <s v="999999"/>
    <s v="XT413912554TS"/>
    <s v="N"/>
    <s v="Transport"/>
    <s v="N"/>
    <s v="S"/>
    <s v="ZA"/>
    <n v="0.5"/>
    <s v="6C"/>
    <n v="9.470000000000001"/>
  </r>
  <r>
    <x v="3"/>
    <s v="2"/>
    <d v="2026-05-02T00:00:00"/>
    <s v="65199"/>
    <s v="21320"/>
    <s v="DE"/>
    <s v="FR"/>
    <s v="107948"/>
    <s v="107948"/>
    <s v="999999"/>
    <s v="XT413912744TS"/>
    <s v="N"/>
    <s v="Transport"/>
    <s v="N"/>
    <s v="S"/>
    <s v="ZA"/>
    <n v="4.954"/>
    <s v="6C"/>
    <n v="9.69"/>
  </r>
  <r>
    <x v="3"/>
    <s v="2"/>
    <d v="2026-05-02T00:00:00"/>
    <s v="59075"/>
    <s v="21320"/>
    <s v="DE"/>
    <s v="FR"/>
    <s v="107443"/>
    <s v="107443"/>
    <s v="999999"/>
    <s v="XT413913356TS"/>
    <s v="N"/>
    <s v="Transport"/>
    <s v="N"/>
    <s v="S"/>
    <s v="ZA"/>
    <n v="4.787"/>
    <s v="6C"/>
    <n v="9.69"/>
  </r>
  <r>
    <x v="3"/>
    <s v="2"/>
    <d v="2026-05-02T00:00:00"/>
    <s v="85567"/>
    <s v="21320"/>
    <s v="DE"/>
    <s v="FR"/>
    <s v="106909"/>
    <s v="106909"/>
    <s v="999999"/>
    <s v="XT413913585TS"/>
    <s v="N"/>
    <s v="Transport"/>
    <s v="N"/>
    <s v="S"/>
    <s v="ZA"/>
    <n v="0.775"/>
    <s v="6C"/>
    <n v="5.55"/>
  </r>
  <r>
    <x v="3"/>
    <s v="2"/>
    <d v="2026-05-02T00:00:00"/>
    <s v="3500"/>
    <s v="21320"/>
    <s v="DK"/>
    <s v="FR"/>
    <s v="104726"/>
    <s v="104726"/>
    <s v="999999"/>
    <s v="XT413914833TS"/>
    <s v="N"/>
    <s v="Transport"/>
    <s v="N"/>
    <s v="S"/>
    <s v="ZA"/>
    <n v="4.799"/>
    <s v="6C"/>
    <n v="13.83"/>
  </r>
  <r>
    <x v="3"/>
    <s v="2"/>
    <d v="2026-05-02T00:00:00"/>
    <s v="50937"/>
    <s v="21320"/>
    <s v="DE"/>
    <s v="FR"/>
    <s v="106457"/>
    <s v="106457"/>
    <s v="999999"/>
    <s v="XT413915238TS"/>
    <s v="N"/>
    <s v="Transport"/>
    <s v="N"/>
    <s v="S"/>
    <s v="ZA"/>
    <n v="5.779"/>
    <s v="6C"/>
    <n v="10.35"/>
  </r>
  <r>
    <x v="3"/>
    <s v="2"/>
    <d v="2026-05-02T00:00:00"/>
    <s v="7475 BC"/>
    <s v="21320"/>
    <s v="NL"/>
    <s v="FR"/>
    <s v="106846"/>
    <s v="106846"/>
    <s v="999999"/>
    <s v="XT413915706TS"/>
    <s v="N"/>
    <s v="Transport"/>
    <s v="N"/>
    <s v="S"/>
    <s v="ZA"/>
    <n v="5.53"/>
    <s v="6C"/>
    <n v="10.35"/>
  </r>
  <r>
    <x v="3"/>
    <s v="2"/>
    <d v="2026-05-02T00:00:00"/>
    <s v="7475 BC"/>
    <s v="21320"/>
    <s v="NL"/>
    <s v="FR"/>
    <s v="107172"/>
    <s v="107172"/>
    <s v="999999"/>
    <s v="XT413915737TS"/>
    <s v="N"/>
    <s v="Transport"/>
    <s v="N"/>
    <s v="S"/>
    <s v="ZA"/>
    <n v="4.638"/>
    <s v="6C"/>
    <n v="9.69"/>
  </r>
  <r>
    <x v="3"/>
    <s v="2"/>
    <d v="2026-05-02T00:00:00"/>
    <s v="55257"/>
    <s v="21320"/>
    <s v="DE"/>
    <s v="FR"/>
    <s v="107478"/>
    <s v="107478"/>
    <s v="999999"/>
    <s v="XT413915913TS"/>
    <s v="N"/>
    <s v="Transport"/>
    <s v="N"/>
    <s v="S"/>
    <s v="ZA"/>
    <n v="4.638"/>
    <s v="6C"/>
    <n v="9.69"/>
  </r>
  <r>
    <x v="3"/>
    <s v="2"/>
    <d v="2026-05-02T00:00:00"/>
    <s v="426 69"/>
    <s v="21320"/>
    <s v="SE"/>
    <s v="FR"/>
    <s v="105871"/>
    <s v="105871"/>
    <s v="999999"/>
    <s v="XT413916105TS"/>
    <s v="N"/>
    <s v="Transport"/>
    <s v="N"/>
    <s v="S"/>
    <s v="ZA"/>
    <n v="4.743"/>
    <s v="6C"/>
    <n v="14.68"/>
  </r>
  <r>
    <x v="3"/>
    <s v="2"/>
    <d v="2026-05-02T00:00:00"/>
    <s v="53773"/>
    <s v="21320"/>
    <s v="DE"/>
    <s v="FR"/>
    <s v="107805"/>
    <s v="107805"/>
    <s v="999999"/>
    <s v="XT413916159TS"/>
    <s v="N"/>
    <s v="Transport"/>
    <s v="N"/>
    <s v="S"/>
    <s v="ZA"/>
    <n v="4.638"/>
    <s v="6C"/>
    <n v="9.69"/>
  </r>
  <r>
    <x v="3"/>
    <s v="2"/>
    <d v="2026-05-02T00:00:00"/>
    <s v="53773"/>
    <s v="21320"/>
    <s v="DE"/>
    <s v="FR"/>
    <s v="107805"/>
    <s v="107805"/>
    <s v="999999"/>
    <s v="XT413916159TS"/>
    <s v="N"/>
    <s v="Supplement Etiquette Non Conforme"/>
    <s v="N"/>
    <m/>
    <s v="ZA"/>
    <n v="0"/>
    <s v="6C"/>
    <n v="2"/>
  </r>
  <r>
    <x v="3"/>
    <s v="2"/>
    <d v="2026-05-02T00:00:00"/>
    <s v="14005"/>
    <s v="21320"/>
    <s v="ES"/>
    <s v="FR"/>
    <s v="105449"/>
    <s v="105449"/>
    <s v="999999"/>
    <s v="XT413916587TS"/>
    <s v="N"/>
    <s v="Transport"/>
    <s v="N"/>
    <s v="S"/>
    <s v="ZA"/>
    <n v="0.72"/>
    <s v="6C"/>
    <n v="6.62"/>
  </r>
  <r>
    <x v="3"/>
    <s v="2"/>
    <d v="2026-05-02T00:00:00"/>
    <s v="14005"/>
    <s v="21320"/>
    <s v="ES"/>
    <s v="FR"/>
    <s v="105195"/>
    <s v="105195"/>
    <s v="999999"/>
    <s v="XT413916613TS"/>
    <s v="N"/>
    <s v="Transport"/>
    <s v="N"/>
    <s v="S"/>
    <s v="ZA"/>
    <n v="0.03"/>
    <s v="6C"/>
    <n v="6.4"/>
  </r>
  <r>
    <x v="3"/>
    <s v="2"/>
    <d v="2026-05-02T00:00:00"/>
    <s v="86989"/>
    <s v="21320"/>
    <s v="DE"/>
    <s v="FR"/>
    <s v="106920"/>
    <s v="106920"/>
    <s v="999999"/>
    <s v="XT413916644TS"/>
    <s v="N"/>
    <s v="Transport"/>
    <s v="N"/>
    <s v="S"/>
    <s v="ZA"/>
    <n v="4.638"/>
    <s v="6C"/>
    <n v="9.69"/>
  </r>
  <r>
    <x v="3"/>
    <s v="2"/>
    <d v="2026-05-02T00:00:00"/>
    <s v="69251"/>
    <s v="21320"/>
    <s v="DE"/>
    <s v="FR"/>
    <s v="108018"/>
    <s v="108018"/>
    <s v="999999"/>
    <s v="XT413916975TS"/>
    <s v="N"/>
    <s v="Transport"/>
    <s v="N"/>
    <s v="S"/>
    <s v="ZA"/>
    <n v="4.266"/>
    <s v="6C"/>
    <n v="9.69"/>
  </r>
  <r>
    <x v="3"/>
    <s v="2"/>
    <d v="2026-05-02T00:00:00"/>
    <s v="2252 BE"/>
    <s v="21320"/>
    <s v="NL"/>
    <s v="FR"/>
    <s v="106079"/>
    <s v="106079"/>
    <s v="999999"/>
    <s v="XT413917021TS"/>
    <s v="N"/>
    <s v="Transport"/>
    <s v="N"/>
    <s v="S"/>
    <s v="ZA"/>
    <n v="4.799"/>
    <s v="6C"/>
    <n v="9.69"/>
  </r>
  <r>
    <x v="3"/>
    <s v="2"/>
    <d v="2026-05-02T00:00:00"/>
    <s v="83550"/>
    <s v="21320"/>
    <s v="DE"/>
    <s v="FR"/>
    <s v="105766"/>
    <s v="105766"/>
    <s v="999999"/>
    <s v="XT413917052TS"/>
    <s v="N"/>
    <s v="Transport"/>
    <s v="N"/>
    <s v="S"/>
    <s v="ZA"/>
    <n v="0.967"/>
    <s v="6C"/>
    <n v="5.55"/>
  </r>
  <r>
    <x v="3"/>
    <s v="2"/>
    <d v="2026-05-02T00:00:00"/>
    <s v="80469"/>
    <s v="21320"/>
    <s v="DE"/>
    <s v="FR"/>
    <s v="107420"/>
    <s v="107420"/>
    <s v="999999"/>
    <s v="XT413917199TS"/>
    <s v="N"/>
    <s v="Transport"/>
    <s v="N"/>
    <s v="S"/>
    <s v="ZA"/>
    <n v="4.963"/>
    <s v="6C"/>
    <n v="9.69"/>
  </r>
  <r>
    <x v="3"/>
    <s v="2"/>
    <d v="2026-05-02T00:00:00"/>
    <s v="4130"/>
    <s v="21320"/>
    <s v="BE"/>
    <s v="FR"/>
    <s v="108007"/>
    <s v="108007"/>
    <s v="999999"/>
    <s v="XT413917260TS"/>
    <s v="N"/>
    <s v="Transport"/>
    <s v="N"/>
    <s v="S"/>
    <s v="ZA"/>
    <n v="0.7"/>
    <s v="6C"/>
    <n v="4.95"/>
  </r>
  <r>
    <x v="3"/>
    <s v="2"/>
    <d v="2026-05-02T00:00:00"/>
    <s v="83550"/>
    <s v="21320"/>
    <s v="DE"/>
    <s v="FR"/>
    <s v="105974"/>
    <s v="105974"/>
    <s v="999999"/>
    <s v="XT413917401TS"/>
    <s v="N"/>
    <s v="Transport"/>
    <s v="N"/>
    <s v="S"/>
    <s v="ZA"/>
    <n v="2.842"/>
    <s v="6C"/>
    <n v="8.369999999999999"/>
  </r>
  <r>
    <x v="3"/>
    <s v="2"/>
    <d v="2026-05-02T00:00:00"/>
    <s v="83550"/>
    <s v="21320"/>
    <s v="DE"/>
    <s v="FR"/>
    <s v="106668"/>
    <s v="106668"/>
    <s v="999999"/>
    <s v="XT413917432TS"/>
    <s v="N"/>
    <s v="Transport"/>
    <s v="N"/>
    <s v="S"/>
    <s v="ZA"/>
    <n v="0.35"/>
    <s v="6C"/>
    <n v="5.33"/>
  </r>
  <r>
    <x v="3"/>
    <s v="2"/>
    <d v="2026-05-02T00:00:00"/>
    <s v="28035"/>
    <s v="21320"/>
    <s v="ES"/>
    <s v="FR"/>
    <s v="106512"/>
    <s v="106512"/>
    <s v="999999"/>
    <s v="XT413917959TS"/>
    <s v="N"/>
    <s v="Transport"/>
    <s v="N"/>
    <s v="S"/>
    <s v="ZA"/>
    <n v="0.1"/>
    <s v="6C"/>
    <n v="6.4"/>
  </r>
  <r>
    <x v="3"/>
    <s v="2"/>
    <d v="2026-05-02T00:00:00"/>
    <s v="2015 JJ"/>
    <s v="21320"/>
    <s v="NL"/>
    <s v="FR"/>
    <s v="108280"/>
    <s v="108280"/>
    <s v="999999"/>
    <s v="XT413917993TS"/>
    <s v="N"/>
    <s v="Transport"/>
    <s v="N"/>
    <s v="S"/>
    <s v="ZA"/>
    <n v="0.5"/>
    <s v="6C"/>
    <n v="5.33"/>
  </r>
  <r>
    <x v="3"/>
    <s v="2"/>
    <d v="2026-05-02T00:00:00"/>
    <s v="94239"/>
    <s v="21320"/>
    <s v="DE"/>
    <s v="FR"/>
    <s v="107906"/>
    <s v="107906"/>
    <s v="999999"/>
    <s v="XT413918000TS"/>
    <s v="N"/>
    <s v="Transport"/>
    <s v="N"/>
    <s v="S"/>
    <s v="ZA"/>
    <n v="5.632"/>
    <s v="6C"/>
    <n v="10.35"/>
  </r>
  <r>
    <x v="3"/>
    <s v="2"/>
    <d v="2026-05-02T00:00:00"/>
    <s v="94239"/>
    <s v="21320"/>
    <s v="DE"/>
    <s v="FR"/>
    <s v="107923"/>
    <s v="107923"/>
    <s v="999999"/>
    <s v="XT413918203TS"/>
    <s v="N"/>
    <s v="Transport"/>
    <s v="N"/>
    <s v="S"/>
    <s v="ZA"/>
    <n v="2.352"/>
    <s v="6C"/>
    <n v="8.369999999999999"/>
  </r>
  <r>
    <x v="3"/>
    <s v="2"/>
    <d v="2026-05-02T00:00:00"/>
    <s v="65462"/>
    <s v="21320"/>
    <s v="DE"/>
    <s v="FR"/>
    <s v="103878"/>
    <s v="103878"/>
    <s v="999999"/>
    <s v="XT413918375TS"/>
    <s v="N"/>
    <s v="Transport"/>
    <s v="N"/>
    <s v="S"/>
    <s v="ZA"/>
    <n v="4.937"/>
    <s v="6C"/>
    <n v="9.69"/>
  </r>
  <r>
    <x v="3"/>
    <s v="2"/>
    <d v="2026-05-02T00:00:00"/>
    <s v="47533"/>
    <s v="21320"/>
    <s v="DE"/>
    <s v="FR"/>
    <s v="106187"/>
    <s v="106187"/>
    <s v="999999"/>
    <s v="XT413918472TS"/>
    <s v="N"/>
    <s v="Transport"/>
    <s v="N"/>
    <s v="S"/>
    <s v="ZA"/>
    <n v="2.016"/>
    <s v="6C"/>
    <n v="8.369999999999999"/>
  </r>
  <r>
    <x v="3"/>
    <s v="2"/>
    <d v="2026-05-02T00:00:00"/>
    <s v="72072"/>
    <s v="21320"/>
    <s v="DE"/>
    <s v="FR"/>
    <s v="106907"/>
    <s v="106907"/>
    <s v="999999"/>
    <s v="XT413918659TS"/>
    <s v="N"/>
    <s v="Transport"/>
    <s v="N"/>
    <s v="S"/>
    <s v="ZA"/>
    <n v="0.8100000000000001"/>
    <s v="6C"/>
    <n v="5.55"/>
  </r>
  <r>
    <x v="3"/>
    <s v="2"/>
    <d v="2026-05-02T00:00:00"/>
    <s v="72072"/>
    <s v="21320"/>
    <s v="DE"/>
    <s v="FR"/>
    <s v="104786"/>
    <s v="104786"/>
    <s v="999999"/>
    <s v="XT413918821TS"/>
    <s v="N"/>
    <s v="Transport"/>
    <s v="N"/>
    <s v="S"/>
    <s v="ZA"/>
    <n v="0.614"/>
    <s v="6C"/>
    <n v="5.55"/>
  </r>
  <r>
    <x v="3"/>
    <s v="2"/>
    <d v="2026-05-02T00:00:00"/>
    <s v="21629"/>
    <s v="21320"/>
    <s v="DE"/>
    <s v="FR"/>
    <s v="106869"/>
    <s v="106869"/>
    <s v="999999"/>
    <s v="XT413918937TS"/>
    <s v="N"/>
    <s v="Transport"/>
    <s v="N"/>
    <s v="S"/>
    <s v="ZA"/>
    <n v="4.532"/>
    <s v="6C"/>
    <n v="9.69"/>
  </r>
  <r>
    <x v="3"/>
    <s v="2"/>
    <d v="2026-05-02T00:00:00"/>
    <s v="31228"/>
    <s v="21320"/>
    <s v="DE"/>
    <s v="FR"/>
    <s v="107721"/>
    <s v="107721"/>
    <s v="999999"/>
    <s v="XT413920927TS"/>
    <s v="N"/>
    <s v="Transport"/>
    <s v="N"/>
    <s v="S"/>
    <s v="ZA"/>
    <n v="4.532"/>
    <s v="6C"/>
    <n v="9.69"/>
  </r>
  <r>
    <x v="3"/>
    <s v="2"/>
    <d v="2026-05-03T00:00:00"/>
    <s v="67227"/>
    <s v="21320"/>
    <s v="DE"/>
    <s v="FR"/>
    <s v="107934"/>
    <s v="107934"/>
    <s v="999999"/>
    <s v="XT413922622TS"/>
    <s v="N"/>
    <s v="Transport"/>
    <s v="N"/>
    <s v="S"/>
    <s v="ZA"/>
    <n v="0.365"/>
    <s v="6C"/>
    <n v="5.33"/>
  </r>
  <r>
    <x v="3"/>
    <s v="2"/>
    <d v="2026-05-03T00:00:00"/>
    <s v="66606"/>
    <s v="21320"/>
    <s v="DE"/>
    <s v="FR"/>
    <s v="107292"/>
    <s v="107292"/>
    <s v="999999"/>
    <s v="XT413925399TS"/>
    <s v="N"/>
    <s v="Transport"/>
    <s v="N"/>
    <s v="S"/>
    <s v="ZA"/>
    <n v="3.226"/>
    <s v="6C"/>
    <n v="9.029999999999999"/>
  </r>
  <r>
    <x v="3"/>
    <s v="2"/>
    <d v="2026-05-03T00:00:00"/>
    <s v="08339"/>
    <s v="21320"/>
    <s v="ES"/>
    <s v="FR"/>
    <s v="105653"/>
    <s v="105653"/>
    <s v="999999"/>
    <s v="XT413926859TS"/>
    <s v="N"/>
    <s v="Transport"/>
    <s v="N"/>
    <s v="S"/>
    <s v="ZA"/>
    <n v="0.713"/>
    <s v="6C"/>
    <n v="6.62"/>
  </r>
  <r>
    <x v="3"/>
    <s v="2"/>
    <d v="2026-05-03T00:00:00"/>
    <s v="70188"/>
    <s v="21320"/>
    <s v="DE"/>
    <s v="FR"/>
    <s v="106510"/>
    <s v="106510"/>
    <s v="999999"/>
    <s v="XT413926920TS"/>
    <s v="N"/>
    <s v="Transport"/>
    <s v="N"/>
    <s v="S"/>
    <s v="ZA"/>
    <n v="4.638"/>
    <s v="6C"/>
    <n v="9.69"/>
  </r>
  <r>
    <x v="3"/>
    <s v="2"/>
    <d v="2026-05-03T00:00:00"/>
    <s v="10713"/>
    <s v="21320"/>
    <s v="DE"/>
    <s v="FR"/>
    <s v="104913"/>
    <s v="104913"/>
    <s v="999999"/>
    <s v="XT413927085TS"/>
    <s v="N"/>
    <s v="Transport"/>
    <s v="N"/>
    <s v="S"/>
    <s v="ZA"/>
    <n v="4.787"/>
    <s v="6C"/>
    <n v="9.69"/>
  </r>
  <r>
    <x v="3"/>
    <s v="2"/>
    <d v="2026-05-03T00:00:00"/>
    <s v="33161"/>
    <s v="21320"/>
    <s v="DE"/>
    <s v="FR"/>
    <s v="108278"/>
    <s v="108278"/>
    <s v="999999"/>
    <s v="XT413927545TS"/>
    <s v="N"/>
    <s v="Transport"/>
    <s v="N"/>
    <s v="S"/>
    <s v="ZA"/>
    <n v="4.937"/>
    <s v="6C"/>
    <n v="9.69"/>
  </r>
  <r>
    <x v="3"/>
    <s v="2"/>
    <d v="2026-05-03T00:00:00"/>
    <s v="2500"/>
    <s v="21320"/>
    <s v="DK"/>
    <s v="FR"/>
    <s v="106191"/>
    <s v="106191"/>
    <s v="999999"/>
    <s v="XT413927718TS"/>
    <s v="N"/>
    <s v="Transport"/>
    <s v="N"/>
    <s v="S"/>
    <s v="ZA"/>
    <n v="0.1"/>
    <s v="6C"/>
    <n v="9.470000000000001"/>
  </r>
  <r>
    <x v="3"/>
    <s v="2"/>
    <d v="2026-05-03T00:00:00"/>
    <s v="28007"/>
    <s v="21320"/>
    <s v="ES"/>
    <s v="FR"/>
    <s v="105675"/>
    <s v="105675"/>
    <s v="999999"/>
    <s v="XT413929356TS"/>
    <s v="N"/>
    <s v="Transport"/>
    <s v="N"/>
    <s v="S"/>
    <s v="ZA"/>
    <n v="0.984"/>
    <s v="6C"/>
    <n v="6.62"/>
  </r>
  <r>
    <x v="3"/>
    <s v="2"/>
    <d v="2026-05-03T00:00:00"/>
    <s v="3703 BG"/>
    <s v="21320"/>
    <s v="NL"/>
    <s v="FR"/>
    <s v="106339"/>
    <s v="106339"/>
    <s v="999999"/>
    <s v="XT413930345TS"/>
    <s v="N"/>
    <s v="Transport"/>
    <s v="N"/>
    <s v="S"/>
    <s v="ZA"/>
    <n v="2.112"/>
    <s v="6C"/>
    <n v="8.369999999999999"/>
  </r>
  <r>
    <x v="3"/>
    <s v="2"/>
    <d v="2026-05-03T00:00:00"/>
    <s v="1220"/>
    <s v="21320"/>
    <s v="AT"/>
    <s v="FR"/>
    <s v="107228"/>
    <s v="107228"/>
    <s v="999999"/>
    <s v="XT413930898TS"/>
    <s v="N"/>
    <s v="Transport"/>
    <s v="N"/>
    <s v="S"/>
    <s v="ZA"/>
    <n v="4.825"/>
    <s v="6C"/>
    <n v="13.83"/>
  </r>
  <r>
    <x v="3"/>
    <s v="2"/>
    <d v="2026-05-03T00:00:00"/>
    <s v="2342 BM"/>
    <s v="21320"/>
    <s v="NL"/>
    <s v="FR"/>
    <s v="108006"/>
    <s v="108006"/>
    <s v="999999"/>
    <s v="XT413931235TS"/>
    <s v="N"/>
    <s v="Transport"/>
    <s v="N"/>
    <s v="S"/>
    <s v="ZA"/>
    <n v="1.28"/>
    <s v="6C"/>
    <n v="5.88"/>
  </r>
  <r>
    <x v="3"/>
    <s v="2"/>
    <d v="2026-05-03T00:00:00"/>
    <s v="93057"/>
    <s v="21320"/>
    <s v="DE"/>
    <s v="FR"/>
    <s v="107737"/>
    <s v="107737"/>
    <s v="999999"/>
    <s v="XT413932094TS"/>
    <s v="N"/>
    <s v="Transport"/>
    <s v="N"/>
    <s v="S"/>
    <s v="ZA"/>
    <n v="3.456"/>
    <s v="6C"/>
    <n v="9.029999999999999"/>
  </r>
  <r>
    <x v="3"/>
    <s v="2"/>
    <d v="2026-05-03T00:00:00"/>
    <s v="59329"/>
    <s v="21320"/>
    <s v="DE"/>
    <s v="FR"/>
    <s v="106761"/>
    <s v="106761"/>
    <s v="999999"/>
    <s v="XT413932298TS"/>
    <s v="N"/>
    <s v="Transport"/>
    <s v="N"/>
    <s v="S"/>
    <s v="ZA"/>
    <n v="0.9409999999999999"/>
    <s v="6C"/>
    <n v="5.55"/>
  </r>
  <r>
    <x v="3"/>
    <s v="2"/>
    <d v="2026-05-03T00:00:00"/>
    <s v="83329"/>
    <s v="21320"/>
    <s v="DE"/>
    <s v="FR"/>
    <s v="107251"/>
    <s v="107251"/>
    <s v="999999"/>
    <s v="XT413932514TS"/>
    <s v="N"/>
    <s v="Transport"/>
    <s v="N"/>
    <s v="S"/>
    <s v="ZA"/>
    <n v="0.25"/>
    <s v="6C"/>
    <n v="5.33"/>
  </r>
  <r>
    <x v="3"/>
    <s v="2"/>
    <d v="2026-05-03T00:00:00"/>
    <s v="28935"/>
    <s v="21320"/>
    <s v="ES"/>
    <s v="FR"/>
    <s v="103616"/>
    <s v="103616"/>
    <s v="999999"/>
    <s v="XT413932655TS"/>
    <s v="N"/>
    <s v="Transport"/>
    <s v="N"/>
    <s v="S"/>
    <s v="ZA"/>
    <n v="0.14"/>
    <s v="6C"/>
    <n v="6.4"/>
  </r>
  <r>
    <x v="3"/>
    <s v="2"/>
    <d v="2026-05-03T00:00:00"/>
    <s v="28003"/>
    <s v="21320"/>
    <s v="ES"/>
    <s v="FR"/>
    <s v="105111"/>
    <s v="105111"/>
    <s v="999999"/>
    <s v="XT413932735TS"/>
    <s v="N"/>
    <s v="Transport"/>
    <s v="N"/>
    <s v="S"/>
    <s v="ZA"/>
    <n v="0.24"/>
    <s v="6C"/>
    <n v="6.4"/>
  </r>
  <r>
    <x v="3"/>
    <s v="2"/>
    <d v="2026-05-03T00:00:00"/>
    <s v="664 92"/>
    <s v="21320"/>
    <s v="SE"/>
    <s v="FR"/>
    <s v="106087"/>
    <s v="106087"/>
    <s v="999999"/>
    <s v="XT413933015TS"/>
    <s v="N"/>
    <s v="Transport"/>
    <s v="N"/>
    <s v="S"/>
    <s v="ZA"/>
    <n v="1.776"/>
    <s v="6C"/>
    <n v="10.87"/>
  </r>
  <r>
    <x v="3"/>
    <s v="2"/>
    <d v="2026-05-03T00:00:00"/>
    <s v="76185"/>
    <s v="21320"/>
    <s v="DE"/>
    <s v="FR"/>
    <s v="107540"/>
    <s v="107540"/>
    <s v="999999"/>
    <s v="XT413933055TS"/>
    <s v="N"/>
    <s v="Transport"/>
    <s v="N"/>
    <s v="S"/>
    <s v="ZA"/>
    <n v="4.896"/>
    <s v="6C"/>
    <n v="9.69"/>
  </r>
  <r>
    <x v="3"/>
    <s v="2"/>
    <d v="2026-05-03T00:00:00"/>
    <s v="14467"/>
    <s v="21320"/>
    <s v="DE"/>
    <s v="FR"/>
    <s v="107581"/>
    <s v="107581"/>
    <s v="999999"/>
    <s v="XT413933510TS"/>
    <s v="N"/>
    <s v="Transport"/>
    <s v="N"/>
    <s v="S"/>
    <s v="ZA"/>
    <n v="1.229"/>
    <s v="6C"/>
    <n v="5.88"/>
  </r>
  <r>
    <x v="3"/>
    <s v="2"/>
    <d v="2026-05-03T00:00:00"/>
    <s v="14467"/>
    <s v="21320"/>
    <s v="DE"/>
    <s v="FR"/>
    <s v="107581"/>
    <s v="107581"/>
    <s v="999999"/>
    <s v="XT413933510TS"/>
    <s v="N"/>
    <s v="Supplement Etiquette Non Conforme"/>
    <s v="N"/>
    <m/>
    <s v="ZA"/>
    <n v="0"/>
    <s v="6C"/>
    <n v="2"/>
  </r>
  <r>
    <x v="3"/>
    <s v="2"/>
    <d v="2026-05-03T00:00:00"/>
    <s v="68165"/>
    <s v="21320"/>
    <s v="DE"/>
    <s v="FR"/>
    <s v="106678"/>
    <s v="106678"/>
    <s v="999999"/>
    <s v="XT413933775TS"/>
    <s v="N"/>
    <s v="Transport"/>
    <s v="N"/>
    <s v="S"/>
    <s v="ZA"/>
    <n v="5.768"/>
    <s v="6C"/>
    <n v="10.35"/>
  </r>
  <r>
    <x v="3"/>
    <s v="2"/>
    <d v="2026-05-03T00:00:00"/>
    <s v="68165"/>
    <s v="21320"/>
    <s v="DE"/>
    <s v="FR"/>
    <s v="106678"/>
    <s v="106678"/>
    <s v="999999"/>
    <s v="XT413933775TS"/>
    <s v="N"/>
    <s v="Supplement Etiquette Non Conforme"/>
    <s v="N"/>
    <m/>
    <s v="ZA"/>
    <n v="0"/>
    <s v="6C"/>
    <n v="2"/>
  </r>
  <r>
    <x v="3"/>
    <s v="2"/>
    <d v="2026-05-03T00:00:00"/>
    <s v="73230"/>
    <s v="21320"/>
    <s v="DE"/>
    <s v="FR"/>
    <s v="106122"/>
    <s v="106122"/>
    <s v="999999"/>
    <s v="XT413935303TS"/>
    <s v="N"/>
    <s v="Transport"/>
    <s v="N"/>
    <s v="S"/>
    <s v="ZA"/>
    <n v="1.037"/>
    <s v="6C"/>
    <n v="5.88"/>
  </r>
  <r>
    <x v="3"/>
    <s v="2"/>
    <d v="2026-05-03T00:00:00"/>
    <s v="96114"/>
    <s v="21320"/>
    <s v="DE"/>
    <s v="FR"/>
    <s v="107302"/>
    <s v="107302"/>
    <s v="999999"/>
    <s v="XT413935453TS"/>
    <s v="N"/>
    <s v="Transport"/>
    <s v="N"/>
    <s v="S"/>
    <s v="ZA"/>
    <n v="11.52"/>
    <s v="6C"/>
    <n v="14.31"/>
  </r>
  <r>
    <x v="3"/>
    <s v="2"/>
    <d v="2026-05-04T00:00:00"/>
    <s v="82211"/>
    <s v="21320"/>
    <s v="DE"/>
    <s v="FR"/>
    <s v="106219"/>
    <s v="106219"/>
    <s v="999999"/>
    <s v="XT413941516TS"/>
    <s v="N"/>
    <s v="Transport"/>
    <s v="N"/>
    <s v="S"/>
    <s v="ZA"/>
    <n v="1.459"/>
    <s v="6C"/>
    <n v="5.88"/>
  </r>
  <r>
    <x v="3"/>
    <s v="2"/>
    <d v="2026-05-04T00:00:00"/>
    <s v="23611"/>
    <s v="21320"/>
    <s v="DE"/>
    <s v="FR"/>
    <s v="108067"/>
    <s v="108067"/>
    <s v="999999"/>
    <s v="XT413943097TS"/>
    <s v="N"/>
    <s v="Transport"/>
    <s v="N"/>
    <s v="S"/>
    <s v="ZA"/>
    <n v="4.799"/>
    <s v="6C"/>
    <n v="9.69"/>
  </r>
  <r>
    <x v="3"/>
    <s v="2"/>
    <d v="2026-05-04T00:00:00"/>
    <s v="50171"/>
    <s v="21320"/>
    <s v="DE"/>
    <s v="FR"/>
    <s v="107489"/>
    <s v="107489"/>
    <s v="999999"/>
    <s v="XT413943242TS"/>
    <s v="N"/>
    <s v="Transport"/>
    <s v="N"/>
    <s v="S"/>
    <s v="ZA"/>
    <n v="4.787"/>
    <s v="6C"/>
    <n v="9.69"/>
  </r>
  <r>
    <x v="3"/>
    <s v="2"/>
    <d v="2026-05-04T00:00:00"/>
    <s v="29790"/>
    <s v="21320"/>
    <s v="ES"/>
    <s v="FR"/>
    <s v="105273"/>
    <s v="105273"/>
    <s v="999999"/>
    <s v="XT413943928TS"/>
    <s v="N"/>
    <s v="Transport"/>
    <s v="N"/>
    <s v="S"/>
    <s v="ZA"/>
    <n v="5.414"/>
    <s v="6C"/>
    <n v="11.42"/>
  </r>
  <r>
    <x v="3"/>
    <s v="2"/>
    <d v="2026-05-04T00:00:00"/>
    <s v="269 35"/>
    <s v="21320"/>
    <s v="SE"/>
    <s v="FR"/>
    <s v="103803"/>
    <s v="103803"/>
    <s v="999999"/>
    <s v="XT413944628TS"/>
    <s v="N"/>
    <s v="Transport"/>
    <s v="N"/>
    <s v="S"/>
    <s v="ZA"/>
    <n v="6.33"/>
    <s v="6C"/>
    <n v="16"/>
  </r>
  <r>
    <x v="3"/>
    <s v="2"/>
    <d v="2026-05-04T00:00:00"/>
    <s v="28329"/>
    <s v="21320"/>
    <s v="DE"/>
    <s v="FR"/>
    <s v="107501"/>
    <s v="107501"/>
    <s v="999999"/>
    <s v="XT413945889TS"/>
    <s v="N"/>
    <s v="Transport"/>
    <s v="N"/>
    <s v="S"/>
    <s v="ZA"/>
    <n v="4.678"/>
    <s v="6C"/>
    <n v="9.69"/>
  </r>
  <r>
    <x v="3"/>
    <s v="2"/>
    <d v="2026-05-04T00:00:00"/>
    <s v="83355"/>
    <s v="21320"/>
    <s v="DE"/>
    <s v="FR"/>
    <s v="106757"/>
    <s v="106757"/>
    <s v="999999"/>
    <s v="XT413951371TS"/>
    <s v="N"/>
    <s v="Transport"/>
    <s v="N"/>
    <s v="S"/>
    <s v="ZA"/>
    <n v="5.508"/>
    <s v="6C"/>
    <n v="10.35"/>
  </r>
  <r>
    <x v="3"/>
    <s v="2"/>
    <d v="2026-05-04T00:00:00"/>
    <s v="37213"/>
    <s v="21320"/>
    <s v="DE"/>
    <s v="FR"/>
    <s v="108078"/>
    <s v="108078"/>
    <s v="999999"/>
    <s v="XT413951779TS"/>
    <s v="N"/>
    <s v="Transport"/>
    <s v="N"/>
    <s v="S"/>
    <s v="ZA"/>
    <n v="1.584"/>
    <s v="6C"/>
    <n v="5.88"/>
  </r>
  <r>
    <x v="3"/>
    <s v="2"/>
    <d v="2026-05-04T00:00:00"/>
    <s v="2820"/>
    <s v="21320"/>
    <s v="DK"/>
    <s v="FR"/>
    <s v="104378"/>
    <s v="104378"/>
    <s v="999999"/>
    <s v="XT413953236TS"/>
    <s v="N"/>
    <s v="Transport"/>
    <s v="N"/>
    <s v="S"/>
    <s v="ZA"/>
    <n v="3.326"/>
    <s v="6C"/>
    <n v="13.17"/>
  </r>
  <r>
    <x v="3"/>
    <s v="2"/>
    <d v="2026-05-04T00:00:00"/>
    <s v="63853"/>
    <s v="21320"/>
    <s v="DE"/>
    <s v="FR"/>
    <s v="105334"/>
    <s v="105334"/>
    <s v="999999"/>
    <s v="XT413953655TS"/>
    <s v="N"/>
    <s v="Transport"/>
    <s v="N"/>
    <s v="S"/>
    <s v="ZA"/>
    <n v="4.266"/>
    <s v="6C"/>
    <n v="9.69"/>
  </r>
  <r>
    <x v="3"/>
    <s v="2"/>
    <d v="2026-05-04T00:00:00"/>
    <s v="92280"/>
    <s v="21320"/>
    <s v="DE"/>
    <s v="FR"/>
    <s v="107928"/>
    <s v="107928"/>
    <s v="999999"/>
    <s v="XT413954069TS"/>
    <s v="N"/>
    <s v="Transport"/>
    <s v="N"/>
    <s v="S"/>
    <s v="ZA"/>
    <n v="1.264"/>
    <s v="6C"/>
    <n v="5.88"/>
  </r>
  <r>
    <x v="3"/>
    <s v="2"/>
    <d v="2026-05-04T00:00:00"/>
    <s v="44575"/>
    <s v="21320"/>
    <s v="DE"/>
    <s v="FR"/>
    <s v="106349"/>
    <s v="106349"/>
    <s v="999999"/>
    <s v="XT413954829TS"/>
    <s v="N"/>
    <s v="Transport"/>
    <s v="N"/>
    <s v="S"/>
    <s v="ZA"/>
    <n v="4.532"/>
    <s v="6C"/>
    <n v="9.69"/>
  </r>
  <r>
    <x v="3"/>
    <s v="2"/>
    <d v="2026-05-04T00:00:00"/>
    <s v="14469"/>
    <s v="21320"/>
    <s v="DE"/>
    <s v="FR"/>
    <s v="104168"/>
    <s v="104168"/>
    <s v="999999"/>
    <s v="XT413954934TS"/>
    <s v="N"/>
    <s v="Transport"/>
    <s v="N"/>
    <s v="S"/>
    <s v="ZA"/>
    <n v="1.24"/>
    <s v="6C"/>
    <n v="5.88"/>
  </r>
  <r>
    <x v="3"/>
    <s v="2"/>
    <d v="2026-05-04T00:00:00"/>
    <s v="131 40"/>
    <s v="21320"/>
    <s v="SE"/>
    <s v="FR"/>
    <s v="105637"/>
    <s v="105637"/>
    <s v="999999"/>
    <s v="XT413956042TS"/>
    <s v="N"/>
    <s v="Transport"/>
    <s v="N"/>
    <s v="S"/>
    <s v="ZA"/>
    <n v="1.944"/>
    <s v="6C"/>
    <n v="10.87"/>
  </r>
  <r>
    <x v="3"/>
    <s v="2"/>
    <d v="2026-05-04T00:00:00"/>
    <s v="67098"/>
    <s v="21320"/>
    <s v="DE"/>
    <s v="FR"/>
    <s v="107392"/>
    <s v="107392"/>
    <s v="999999"/>
    <s v="XT413959225TS"/>
    <s v="N"/>
    <s v="Transport"/>
    <s v="N"/>
    <s v="S"/>
    <s v="ZA"/>
    <n v="6.9"/>
    <s v="6C"/>
    <n v="11.01"/>
  </r>
  <r>
    <x v="3"/>
    <s v="2"/>
    <d v="2026-05-04T00:00:00"/>
    <s v="82024"/>
    <s v="21320"/>
    <s v="DE"/>
    <s v="FR"/>
    <s v="108206"/>
    <s v="108206"/>
    <s v="999999"/>
    <s v="XT413959361TS"/>
    <s v="N"/>
    <s v="Transport"/>
    <s v="N"/>
    <s v="S"/>
    <s v="ZA"/>
    <n v="1.056"/>
    <s v="6C"/>
    <n v="5.88"/>
  </r>
  <r>
    <x v="3"/>
    <s v="2"/>
    <d v="2026-05-04T00:00:00"/>
    <s v="79774"/>
    <s v="21320"/>
    <s v="DE"/>
    <s v="FR"/>
    <s v="105307"/>
    <s v="105307"/>
    <s v="999999"/>
    <s v="XT413963587TS"/>
    <s v="N"/>
    <s v="Transport"/>
    <s v="N"/>
    <s v="S"/>
    <s v="ZA"/>
    <n v="5.642"/>
    <s v="6C"/>
    <n v="10.35"/>
  </r>
  <r>
    <x v="3"/>
    <s v="2"/>
    <d v="2026-05-04T00:00:00"/>
    <s v="46200"/>
    <s v="21320"/>
    <s v="ES"/>
    <s v="FR"/>
    <s v="106688"/>
    <s v="106688"/>
    <s v="999999"/>
    <s v="XT413964260TS"/>
    <s v="N"/>
    <s v="Transport"/>
    <s v="N"/>
    <s v="S"/>
    <s v="ZA"/>
    <n v="0.3"/>
    <s v="6C"/>
    <n v="6.4"/>
  </r>
  <r>
    <x v="3"/>
    <s v="2"/>
    <d v="2026-05-04T00:00:00"/>
    <s v="72762"/>
    <s v="21320"/>
    <s v="DE"/>
    <s v="FR"/>
    <s v="107751"/>
    <s v="107751"/>
    <s v="999999"/>
    <s v="XT413964976TS"/>
    <s v="N"/>
    <s v="Transport"/>
    <s v="N"/>
    <s v="S"/>
    <s v="ZA"/>
    <n v="4.464"/>
    <s v="6C"/>
    <n v="9.69"/>
  </r>
  <r>
    <x v="3"/>
    <s v="2"/>
    <d v="2026-05-04T00:00:00"/>
    <s v="1160"/>
    <s v="21320"/>
    <s v="AT"/>
    <s v="FR"/>
    <s v="104274"/>
    <s v="104274"/>
    <s v="999999"/>
    <s v="XT413966331TS"/>
    <s v="N"/>
    <s v="Transport"/>
    <s v="N"/>
    <s v="S"/>
    <s v="ZA"/>
    <n v="4.532"/>
    <s v="6C"/>
    <n v="13.83"/>
  </r>
  <r>
    <x v="3"/>
    <s v="2"/>
    <d v="2026-05-04T00:00:00"/>
    <s v="2283"/>
    <s v="21320"/>
    <s v="AT"/>
    <s v="FR"/>
    <s v="105175"/>
    <s v="105175"/>
    <s v="999999"/>
    <s v="XT413969355TS"/>
    <s v="N"/>
    <s v="Transport"/>
    <s v="N"/>
    <s v="S"/>
    <s v="ZA"/>
    <n v="4.532"/>
    <s v="6C"/>
    <n v="13.83"/>
  </r>
  <r>
    <x v="3"/>
    <s v="2"/>
    <d v="2026-05-05T00:00:00"/>
    <s v="131 52"/>
    <s v="21320"/>
    <s v="SE"/>
    <s v="FR"/>
    <s v="107116"/>
    <s v="107116"/>
    <s v="999999"/>
    <s v="XT413973200TS"/>
    <s v="N"/>
    <s v="Transport"/>
    <s v="N"/>
    <s v="S"/>
    <s v="ZA"/>
    <n v="0.986"/>
    <s v="6C"/>
    <n v="10.54"/>
  </r>
  <r>
    <x v="3"/>
    <s v="2"/>
    <d v="2026-05-05T00:00:00"/>
    <s v="2680"/>
    <s v="21320"/>
    <s v="DK"/>
    <s v="FR"/>
    <s v="106321"/>
    <s v="106321"/>
    <s v="999999"/>
    <s v="XT413974721TS"/>
    <s v="N"/>
    <s v="Transport"/>
    <s v="N"/>
    <s v="S"/>
    <s v="ZA"/>
    <n v="1.094"/>
    <s v="6C"/>
    <n v="10.02"/>
  </r>
  <r>
    <x v="3"/>
    <s v="2"/>
    <d v="2026-05-05T00:00:00"/>
    <s v="3037 ED"/>
    <s v="21320"/>
    <s v="NL"/>
    <s v="FR"/>
    <s v="102823"/>
    <s v="102823"/>
    <s v="999999"/>
    <s v="XT413975801TS"/>
    <s v="N"/>
    <s v="Transport"/>
    <s v="N"/>
    <s v="S"/>
    <s v="ZA"/>
    <n v="6.653"/>
    <s v="6C"/>
    <n v="11.01"/>
  </r>
  <r>
    <x v="3"/>
    <s v="2"/>
    <d v="2026-05-05T00:00:00"/>
    <s v="3994 ZP"/>
    <s v="21320"/>
    <s v="NL"/>
    <s v="FR"/>
    <s v="95518"/>
    <s v="95518"/>
    <s v="999999"/>
    <s v="XT413977626TS"/>
    <s v="N"/>
    <s v="Transport"/>
    <s v="N"/>
    <s v="S"/>
    <s v="ZA"/>
    <n v="0.13"/>
    <s v="6C"/>
    <n v="5.33"/>
  </r>
  <r>
    <x v="3"/>
    <s v="2"/>
    <d v="2026-05-05T00:00:00"/>
    <s v="1791 DG"/>
    <s v="21320"/>
    <s v="NL"/>
    <s v="FR"/>
    <s v="106800"/>
    <s v="106800"/>
    <s v="999999"/>
    <s v="XT413977762TS"/>
    <s v="N"/>
    <s v="Transport"/>
    <s v="N"/>
    <s v="S"/>
    <s v="ZA"/>
    <n v="0.538"/>
    <s v="6C"/>
    <n v="5.55"/>
  </r>
  <r>
    <x v="3"/>
    <s v="2"/>
    <d v="2026-05-05T00:00:00"/>
    <s v="81377"/>
    <s v="21320"/>
    <s v="DE"/>
    <s v="FR"/>
    <s v="106724"/>
    <s v="106724"/>
    <s v="999999"/>
    <s v="XT413978272TS"/>
    <s v="N"/>
    <s v="Transport"/>
    <s v="N"/>
    <s v="S"/>
    <s v="ZA"/>
    <n v="5.904"/>
    <s v="6C"/>
    <n v="10.35"/>
  </r>
  <r>
    <x v="3"/>
    <s v="2"/>
    <d v="2026-05-05T00:00:00"/>
    <s v="45257"/>
    <s v="21320"/>
    <s v="DE"/>
    <s v="FR"/>
    <s v="106543"/>
    <s v="106543"/>
    <s v="999999"/>
    <s v="XT413982158TS"/>
    <s v="N"/>
    <s v="Transport"/>
    <s v="N"/>
    <s v="S"/>
    <s v="ZA"/>
    <n v="6.063"/>
    <s v="6C"/>
    <n v="11.01"/>
  </r>
  <r>
    <x v="3"/>
    <s v="2"/>
    <d v="2026-05-05T00:00:00"/>
    <s v="86159"/>
    <s v="21320"/>
    <s v="DE"/>
    <s v="FR"/>
    <s v="107497"/>
    <s v="107497"/>
    <s v="999999"/>
    <s v="XT413982232TS"/>
    <s v="N"/>
    <s v="Transport"/>
    <s v="N"/>
    <s v="S"/>
    <s v="ZA"/>
    <n v="1.188"/>
    <s v="6C"/>
    <n v="5.88"/>
  </r>
  <r>
    <x v="3"/>
    <s v="2"/>
    <d v="2026-05-05T00:00:00"/>
    <s v="22391"/>
    <s v="21320"/>
    <s v="DE"/>
    <s v="FR"/>
    <s v="108110"/>
    <s v="108110"/>
    <s v="999999"/>
    <s v="XT413983272TS"/>
    <s v="N"/>
    <s v="Transport"/>
    <s v="N"/>
    <s v="S"/>
    <s v="ZA"/>
    <n v="0.14"/>
    <s v="6C"/>
    <n v="5.33"/>
  </r>
  <r>
    <x v="3"/>
    <s v="2"/>
    <d v="2026-05-05T00:00:00"/>
    <s v="17300"/>
    <s v="21320"/>
    <s v="ES"/>
    <s v="FR"/>
    <s v="107700"/>
    <s v="107700"/>
    <s v="999999"/>
    <s v="XT413983309TS"/>
    <s v="N"/>
    <s v="Transport"/>
    <s v="N"/>
    <s v="S"/>
    <s v="ZA"/>
    <n v="4.266"/>
    <s v="6C"/>
    <n v="10.76"/>
  </r>
  <r>
    <x v="3"/>
    <s v="2"/>
    <d v="2026-05-05T00:00:00"/>
    <s v="587 54"/>
    <s v="21320"/>
    <s v="SE"/>
    <s v="FR"/>
    <s v="106144"/>
    <s v="106144"/>
    <s v="999999"/>
    <s v="XT413983581TS"/>
    <s v="N"/>
    <s v="Transport"/>
    <s v="N"/>
    <s v="S"/>
    <s v="ZA"/>
    <n v="5.263"/>
    <s v="6C"/>
    <n v="15.34"/>
  </r>
  <r>
    <x v="3"/>
    <s v="2"/>
    <d v="2026-05-05T00:00:00"/>
    <s v="39112"/>
    <s v="21320"/>
    <s v="DE"/>
    <s v="FR"/>
    <s v="105117"/>
    <s v="105117"/>
    <s v="999999"/>
    <s v="XT413984065TS"/>
    <s v="N"/>
    <s v="Transport"/>
    <s v="N"/>
    <s v="S"/>
    <s v="ZA"/>
    <n v="4.638"/>
    <s v="6C"/>
    <n v="9.69"/>
  </r>
  <r>
    <x v="3"/>
    <s v="2"/>
    <d v="2026-05-05T00:00:00"/>
    <s v="82110"/>
    <s v="21320"/>
    <s v="DE"/>
    <s v="FR"/>
    <s v="108072"/>
    <s v="108072"/>
    <s v="999999"/>
    <s v="XT413984193TS"/>
    <s v="N"/>
    <s v="Transport"/>
    <s v="N"/>
    <s v="S"/>
    <s v="ZA"/>
    <n v="4.532"/>
    <s v="6C"/>
    <n v="9.69"/>
  </r>
  <r>
    <x v="3"/>
    <s v="2"/>
    <d v="2026-05-05T00:00:00"/>
    <s v="90482"/>
    <s v="21320"/>
    <s v="DE"/>
    <s v="FR"/>
    <s v="107333"/>
    <s v="107333"/>
    <s v="999999"/>
    <s v="XT413984635TS"/>
    <s v="N"/>
    <s v="Transport"/>
    <s v="N"/>
    <s v="S"/>
    <s v="ZA"/>
    <n v="5.904"/>
    <s v="6C"/>
    <n v="10.35"/>
  </r>
  <r>
    <x v="3"/>
    <s v="2"/>
    <d v="2026-05-05T00:00:00"/>
    <s v="88512"/>
    <s v="21320"/>
    <s v="DE"/>
    <s v="FR"/>
    <s v="108303"/>
    <s v="108303"/>
    <s v="999999"/>
    <s v="XT413986631TS"/>
    <s v="N"/>
    <s v="Transport"/>
    <s v="N"/>
    <s v="S"/>
    <s v="ZA"/>
    <n v="0.17"/>
    <s v="6C"/>
    <n v="5.33"/>
  </r>
  <r>
    <x v="3"/>
    <s v="2"/>
    <d v="2026-05-05T00:00:00"/>
    <s v="88512"/>
    <s v="21320"/>
    <s v="DE"/>
    <s v="FR"/>
    <s v="102519"/>
    <s v="102519"/>
    <s v="999999"/>
    <s v="XT413987518TS"/>
    <s v="N"/>
    <s v="Transport"/>
    <s v="N"/>
    <s v="S"/>
    <s v="ZA"/>
    <n v="1.35"/>
    <s v="6C"/>
    <n v="5.88"/>
  </r>
  <r>
    <x v="3"/>
    <s v="2"/>
    <d v="2026-05-05T00:00:00"/>
    <s v="33330"/>
    <s v="21320"/>
    <s v="DE"/>
    <s v="FR"/>
    <s v="108065"/>
    <s v="108065"/>
    <s v="999999"/>
    <s v="XT413989385TS"/>
    <s v="N"/>
    <s v="Transport"/>
    <s v="N"/>
    <s v="S"/>
    <s v="ZA"/>
    <n v="0.06"/>
    <s v="6C"/>
    <n v="5.33"/>
  </r>
  <r>
    <x v="3"/>
    <s v="2"/>
    <d v="2026-05-05T00:00:00"/>
    <s v="40470"/>
    <s v="21320"/>
    <s v="DE"/>
    <s v="FR"/>
    <s v="107587"/>
    <s v="107587"/>
    <s v="999999"/>
    <s v="XT413989575TS"/>
    <s v="N"/>
    <s v="Transport"/>
    <s v="N"/>
    <s v="S"/>
    <s v="ZA"/>
    <n v="4.638"/>
    <s v="6C"/>
    <n v="9.69"/>
  </r>
  <r>
    <x v="3"/>
    <s v="2"/>
    <d v="2026-05-05T00:00:00"/>
    <s v="71636"/>
    <s v="21320"/>
    <s v="DE"/>
    <s v="FR"/>
    <s v="108449"/>
    <s v="108449"/>
    <s v="999999"/>
    <s v="XT413990993TS"/>
    <s v="N"/>
    <s v="Transport"/>
    <s v="N"/>
    <s v="S"/>
    <s v="ZA"/>
    <n v="4.403"/>
    <s v="6C"/>
    <n v="9.69"/>
  </r>
  <r>
    <x v="3"/>
    <s v="2"/>
    <d v="2026-05-05T00:00:00"/>
    <s v="2512"/>
    <s v="21320"/>
    <s v="AT"/>
    <s v="FR"/>
    <s v="107658"/>
    <s v="107658"/>
    <s v="999999"/>
    <s v="XT413991716TS"/>
    <s v="N"/>
    <s v="Transport"/>
    <s v="N"/>
    <s v="S"/>
    <s v="ZA"/>
    <n v="1.408"/>
    <s v="6C"/>
    <n v="10.02"/>
  </r>
  <r>
    <x v="3"/>
    <s v="2"/>
    <d v="2026-05-05T00:00:00"/>
    <s v="55118"/>
    <s v="21320"/>
    <s v="DE"/>
    <s v="FR"/>
    <s v="107105"/>
    <s v="107105"/>
    <s v="999999"/>
    <s v="XT413992376TS"/>
    <s v="N"/>
    <s v="Transport"/>
    <s v="N"/>
    <s v="S"/>
    <s v="ZA"/>
    <n v="2.419"/>
    <s v="6C"/>
    <n v="8.369999999999999"/>
  </r>
  <r>
    <x v="3"/>
    <s v="2"/>
    <d v="2026-05-05T00:00:00"/>
    <s v="22880"/>
    <s v="21320"/>
    <s v="DE"/>
    <s v="FR"/>
    <s v="108642"/>
    <s v="108642"/>
    <s v="999999"/>
    <s v="XT413992892TS"/>
    <s v="N"/>
    <s v="Transport"/>
    <s v="N"/>
    <s v="S"/>
    <s v="ZA"/>
    <n v="1.488"/>
    <s v="6C"/>
    <n v="5.88"/>
  </r>
  <r>
    <x v="3"/>
    <s v="2"/>
    <d v="2026-05-05T00:00:00"/>
    <s v="5683 LV"/>
    <s v="21320"/>
    <s v="NL"/>
    <s v="FR"/>
    <s v="108343"/>
    <s v="108343"/>
    <s v="999999"/>
    <s v="XT413993014TS"/>
    <s v="N"/>
    <s v="Transport"/>
    <s v="N"/>
    <s v="S"/>
    <s v="ZA"/>
    <n v="1.042"/>
    <s v="6C"/>
    <n v="5.88"/>
  </r>
  <r>
    <x v="3"/>
    <s v="2"/>
    <d v="2026-05-05T00:00:00"/>
    <s v="85521"/>
    <s v="21320"/>
    <s v="DE"/>
    <s v="FR"/>
    <s v="107230"/>
    <s v="107230"/>
    <s v="999999"/>
    <s v="XT413994947TS"/>
    <s v="N"/>
    <s v="Transport"/>
    <s v="N"/>
    <s v="S"/>
    <s v="ZA"/>
    <n v="1.29"/>
    <s v="6C"/>
    <n v="5.88"/>
  </r>
  <r>
    <x v="3"/>
    <s v="2"/>
    <d v="2026-05-05T00:00:00"/>
    <s v="03690"/>
    <s v="21320"/>
    <s v="ES"/>
    <s v="FR"/>
    <s v="104424"/>
    <s v="104424"/>
    <s v="999999"/>
    <s v="XT413995219TS"/>
    <s v="N"/>
    <s v="Transport"/>
    <s v="N"/>
    <s v="S"/>
    <s v="ZA"/>
    <n v="5.273"/>
    <s v="6C"/>
    <n v="11.42"/>
  </r>
  <r>
    <x v="3"/>
    <s v="2"/>
    <d v="2026-05-05T00:00:00"/>
    <s v="646 51"/>
    <s v="21320"/>
    <s v="SE"/>
    <s v="FR"/>
    <s v="106694"/>
    <s v="106694"/>
    <s v="999999"/>
    <s v="XT413996302TS"/>
    <s v="N"/>
    <s v="Transport"/>
    <s v="N"/>
    <s v="S"/>
    <s v="ZA"/>
    <n v="2.17"/>
    <s v="6C"/>
    <n v="13.36"/>
  </r>
  <r>
    <x v="3"/>
    <s v="2"/>
    <d v="2026-05-05T00:00:00"/>
    <s v="13156"/>
    <s v="21320"/>
    <s v="DE"/>
    <s v="FR"/>
    <s v="105534"/>
    <s v="105534"/>
    <s v="999999"/>
    <s v="XT413997807TS"/>
    <s v="N"/>
    <s v="Transport"/>
    <s v="N"/>
    <s v="S"/>
    <s v="ZA"/>
    <n v="4.532"/>
    <s v="6C"/>
    <n v="9.69"/>
  </r>
  <r>
    <x v="3"/>
    <s v="2"/>
    <d v="2026-05-06T00:00:00"/>
    <s v="114 54"/>
    <s v="21320"/>
    <s v="SE"/>
    <s v="FR"/>
    <s v="107918"/>
    <s v="107918"/>
    <s v="999999"/>
    <s v="XT414001165TS"/>
    <s v="N"/>
    <s v="Transport"/>
    <s v="N"/>
    <s v="S"/>
    <s v="ZA"/>
    <n v="0.13"/>
    <s v="6C"/>
    <n v="10.32"/>
  </r>
  <r>
    <x v="3"/>
    <s v="2"/>
    <d v="2026-05-06T00:00:00"/>
    <s v="90425"/>
    <s v="21320"/>
    <s v="DE"/>
    <s v="FR"/>
    <s v="107444"/>
    <s v="107444"/>
    <s v="999999"/>
    <s v="XT414003277TS"/>
    <s v="N"/>
    <s v="Transport"/>
    <s v="N"/>
    <s v="S"/>
    <s v="ZA"/>
    <n v="4.532"/>
    <s v="6C"/>
    <n v="9.69"/>
  </r>
  <r>
    <x v="3"/>
    <s v="2"/>
    <d v="2026-05-06T00:00:00"/>
    <s v="1230"/>
    <s v="21320"/>
    <s v="AT"/>
    <s v="FR"/>
    <s v="108617"/>
    <s v="108617"/>
    <s v="999999"/>
    <s v="XT414004309TS"/>
    <s v="N"/>
    <s v="Transport"/>
    <s v="N"/>
    <s v="S"/>
    <s v="ZA"/>
    <n v="4.799"/>
    <s v="6C"/>
    <n v="13.83"/>
  </r>
  <r>
    <x v="3"/>
    <s v="2"/>
    <d v="2026-05-06T00:00:00"/>
    <s v="28036"/>
    <s v="21320"/>
    <s v="ES"/>
    <s v="FR"/>
    <s v="107823"/>
    <s v="107823"/>
    <s v="999999"/>
    <s v="XT414008376TS"/>
    <s v="N"/>
    <s v="Transport"/>
    <s v="N"/>
    <s v="S"/>
    <s v="ZA"/>
    <n v="4.678"/>
    <s v="6C"/>
    <n v="10.76"/>
  </r>
  <r>
    <x v="3"/>
    <s v="2"/>
    <d v="2026-05-06T00:00:00"/>
    <s v="28036"/>
    <s v="21320"/>
    <s v="ES"/>
    <s v="FR"/>
    <s v="107823"/>
    <s v="107823"/>
    <s v="999999"/>
    <s v="XT414008376TS"/>
    <s v="N"/>
    <s v="Supplement Etiquette Non Conforme"/>
    <s v="N"/>
    <m/>
    <s v="ZA"/>
    <n v="0"/>
    <s v="6C"/>
    <n v="2"/>
  </r>
  <r>
    <x v="3"/>
    <s v="2"/>
    <d v="2026-05-06T00:00:00"/>
    <s v="236 38"/>
    <s v="21320"/>
    <s v="SE"/>
    <s v="FR"/>
    <s v="108217"/>
    <s v="108217"/>
    <s v="999999"/>
    <s v="XT414008570TS"/>
    <s v="N"/>
    <s v="Transport"/>
    <s v="N"/>
    <s v="S"/>
    <s v="ZA"/>
    <n v="6.174"/>
    <s v="6C"/>
    <n v="16"/>
  </r>
  <r>
    <x v="3"/>
    <s v="2"/>
    <d v="2026-05-06T00:00:00"/>
    <s v="48147"/>
    <s v="21320"/>
    <s v="DE"/>
    <s v="FR"/>
    <s v="108394"/>
    <s v="108394"/>
    <s v="999999"/>
    <s v="XT414008858TS"/>
    <s v="N"/>
    <s v="Transport"/>
    <s v="N"/>
    <s v="S"/>
    <s v="ZA"/>
    <n v="4.678"/>
    <s v="6C"/>
    <n v="9.69"/>
  </r>
  <r>
    <x v="3"/>
    <s v="2"/>
    <d v="2026-05-06T00:00:00"/>
    <s v="8920"/>
    <s v="21320"/>
    <s v="DK"/>
    <s v="FR"/>
    <s v="106766"/>
    <s v="106766"/>
    <s v="999999"/>
    <s v="XT414009235TS"/>
    <s v="N"/>
    <s v="Transport"/>
    <s v="N"/>
    <s v="S"/>
    <s v="ZA"/>
    <n v="0.37"/>
    <s v="6C"/>
    <n v="9.470000000000001"/>
  </r>
  <r>
    <x v="3"/>
    <s v="2"/>
    <d v="2026-05-06T00:00:00"/>
    <s v="80336"/>
    <s v="21320"/>
    <s v="DE"/>
    <s v="FR"/>
    <s v="105625"/>
    <s v="105625"/>
    <s v="999999"/>
    <s v="XT414009460TS"/>
    <s v="N"/>
    <s v="Transport"/>
    <s v="N"/>
    <s v="S"/>
    <s v="ZA"/>
    <n v="1.428"/>
    <s v="6C"/>
    <n v="5.88"/>
  </r>
  <r>
    <x v="3"/>
    <s v="2"/>
    <d v="2026-05-06T00:00:00"/>
    <s v="82041"/>
    <s v="21320"/>
    <s v="DE"/>
    <s v="FR"/>
    <s v="106987"/>
    <s v="106987"/>
    <s v="999999"/>
    <s v="XT414010397TS"/>
    <s v="N"/>
    <s v="Transport"/>
    <s v="N"/>
    <s v="S"/>
    <s v="ZA"/>
    <n v="1.692"/>
    <s v="6C"/>
    <n v="5.88"/>
  </r>
  <r>
    <x v="3"/>
    <s v="2"/>
    <d v="2026-05-06T00:00:00"/>
    <s v="53129"/>
    <s v="21320"/>
    <s v="DE"/>
    <s v="FR"/>
    <s v="107086"/>
    <s v="107086"/>
    <s v="999999"/>
    <s v="XT414010627TS"/>
    <s v="N"/>
    <s v="Transport"/>
    <s v="N"/>
    <s v="S"/>
    <s v="ZA"/>
    <n v="4.365"/>
    <s v="6C"/>
    <n v="9.69"/>
  </r>
  <r>
    <x v="3"/>
    <s v="2"/>
    <d v="2026-05-06T00:00:00"/>
    <s v="2770"/>
    <s v="21320"/>
    <s v="DK"/>
    <s v="FR"/>
    <s v="107678"/>
    <s v="107678"/>
    <s v="999999"/>
    <s v="XT414011931TS"/>
    <s v="N"/>
    <s v="Transport"/>
    <s v="N"/>
    <s v="S"/>
    <s v="ZA"/>
    <n v="0.11"/>
    <s v="6C"/>
    <n v="9.470000000000001"/>
  </r>
  <r>
    <x v="3"/>
    <s v="2"/>
    <d v="2026-05-06T00:00:00"/>
    <s v="64297"/>
    <s v="21320"/>
    <s v="DE"/>
    <s v="FR"/>
    <s v="109239"/>
    <s v="109239"/>
    <s v="999999"/>
    <s v="XT414012234TS"/>
    <s v="N"/>
    <s v="Transport"/>
    <s v="N"/>
    <s v="S"/>
    <s v="ZA"/>
    <n v="4.266"/>
    <s v="6C"/>
    <n v="9.69"/>
  </r>
  <r>
    <x v="3"/>
    <s v="2"/>
    <d v="2026-05-06T00:00:00"/>
    <s v="70619"/>
    <s v="21320"/>
    <s v="DE"/>
    <s v="FR"/>
    <s v="105783"/>
    <s v="105783"/>
    <s v="999999"/>
    <s v="XT414013274TS"/>
    <s v="N"/>
    <s v="Transport"/>
    <s v="N"/>
    <s v="S"/>
    <s v="ZA"/>
    <n v="4.638"/>
    <s v="6C"/>
    <n v="9.69"/>
  </r>
  <r>
    <x v="3"/>
    <s v="2"/>
    <d v="2026-05-06T00:00:00"/>
    <s v="53117"/>
    <s v="21320"/>
    <s v="DE"/>
    <s v="FR"/>
    <s v="106152"/>
    <s v="106152"/>
    <s v="999999"/>
    <s v="XT414013932TS"/>
    <s v="N"/>
    <s v="Transport"/>
    <s v="N"/>
    <s v="S"/>
    <s v="ZA"/>
    <n v="4.678"/>
    <s v="6C"/>
    <n v="9.69"/>
  </r>
  <r>
    <x v="3"/>
    <s v="2"/>
    <d v="2026-05-06T00:00:00"/>
    <s v="65719"/>
    <s v="21320"/>
    <s v="DE"/>
    <s v="FR"/>
    <s v="108264"/>
    <s v="108264"/>
    <s v="999999"/>
    <s v="XT414014059TS"/>
    <s v="N"/>
    <s v="Transport"/>
    <s v="N"/>
    <s v="S"/>
    <s v="ZA"/>
    <n v="4.752"/>
    <s v="6C"/>
    <n v="9.69"/>
  </r>
  <r>
    <x v="3"/>
    <s v="2"/>
    <d v="2026-05-06T00:00:00"/>
    <s v="8800"/>
    <s v="21320"/>
    <s v="DK"/>
    <s v="FR"/>
    <s v="108383"/>
    <s v="108383"/>
    <s v="999999"/>
    <s v="XT414014062TS"/>
    <s v="N"/>
    <s v="Transport"/>
    <s v="N"/>
    <s v="S"/>
    <s v="ZA"/>
    <n v="4.638"/>
    <s v="6C"/>
    <n v="13.83"/>
  </r>
  <r>
    <x v="3"/>
    <s v="2"/>
    <d v="2026-05-06T00:00:00"/>
    <s v="86922"/>
    <s v="21320"/>
    <s v="DE"/>
    <s v="FR"/>
    <s v="108722"/>
    <s v="108722"/>
    <s v="999999"/>
    <s v="XT414014703TS"/>
    <s v="N"/>
    <s v="Transport"/>
    <s v="N"/>
    <s v="S"/>
    <s v="ZA"/>
    <n v="6.336"/>
    <s v="6C"/>
    <n v="11.01"/>
  </r>
  <r>
    <x v="3"/>
    <s v="2"/>
    <d v="2026-05-06T00:00:00"/>
    <s v="1050"/>
    <s v="21320"/>
    <s v="BE"/>
    <s v="FR"/>
    <s v="108736"/>
    <s v="108736"/>
    <s v="999999"/>
    <s v="XT414014884TS"/>
    <s v="N"/>
    <s v="Transport"/>
    <s v="N"/>
    <s v="S"/>
    <s v="ZA"/>
    <n v="5.166"/>
    <s v="6C"/>
    <n v="9.859999999999999"/>
  </r>
  <r>
    <x v="3"/>
    <s v="2"/>
    <d v="2026-05-06T00:00:00"/>
    <s v="04157"/>
    <s v="21320"/>
    <s v="DE"/>
    <s v="FR"/>
    <s v="106521"/>
    <s v="106521"/>
    <s v="999999"/>
    <s v="XT414015227TS"/>
    <s v="N"/>
    <s v="Transport"/>
    <s v="N"/>
    <s v="S"/>
    <s v="ZA"/>
    <n v="4.532"/>
    <s v="6C"/>
    <n v="9.69"/>
  </r>
  <r>
    <x v="3"/>
    <s v="2"/>
    <d v="2026-05-06T00:00:00"/>
    <s v="2724 PS"/>
    <s v="21320"/>
    <s v="NL"/>
    <s v="FR"/>
    <s v="104798"/>
    <s v="104798"/>
    <s v="999999"/>
    <s v="XT414015292TS"/>
    <s v="N"/>
    <s v="Transport"/>
    <s v="N"/>
    <s v="S"/>
    <s v="ZA"/>
    <n v="1.061"/>
    <s v="6C"/>
    <n v="5.88"/>
  </r>
  <r>
    <x v="3"/>
    <s v="2"/>
    <d v="2026-05-06T00:00:00"/>
    <s v="34119"/>
    <s v="21320"/>
    <s v="DE"/>
    <s v="FR"/>
    <s v="110051"/>
    <s v="110051"/>
    <s v="999999"/>
    <s v="XT414015743TS"/>
    <s v="N"/>
    <s v="Transport"/>
    <s v="N"/>
    <s v="S"/>
    <s v="ZA"/>
    <n v="7.344"/>
    <s v="6C"/>
    <n v="11.67"/>
  </r>
  <r>
    <x v="3"/>
    <s v="2"/>
    <d v="2026-05-06T00:00:00"/>
    <s v="1318 RW"/>
    <s v="21320"/>
    <s v="NL"/>
    <s v="FR"/>
    <s v="107262"/>
    <s v="107262"/>
    <s v="999999"/>
    <s v="XT414015893TS"/>
    <s v="N"/>
    <s v="Transport"/>
    <s v="N"/>
    <s v="S"/>
    <s v="ZA"/>
    <n v="6.221"/>
    <s v="6C"/>
    <n v="11.01"/>
  </r>
  <r>
    <x v="3"/>
    <s v="2"/>
    <d v="2026-05-06T00:00:00"/>
    <s v="2930"/>
    <s v="21320"/>
    <s v="BE"/>
    <s v="FR"/>
    <s v="109134"/>
    <s v="109134"/>
    <s v="999999"/>
    <s v="XT414017885TS"/>
    <s v="N"/>
    <s v="Transport"/>
    <s v="N"/>
    <s v="S"/>
    <s v="ZA"/>
    <n v="0.4"/>
    <s v="6C"/>
    <n v="4.84"/>
  </r>
  <r>
    <x v="3"/>
    <s v="2"/>
    <d v="2026-05-06T00:00:00"/>
    <s v="83550"/>
    <s v="21320"/>
    <s v="DE"/>
    <s v="FR"/>
    <s v="108183"/>
    <s v="108183"/>
    <s v="999999"/>
    <s v="XT414019524TS"/>
    <s v="N"/>
    <s v="Transport"/>
    <s v="N"/>
    <s v="S"/>
    <s v="ZA"/>
    <n v="1.067"/>
    <s v="6C"/>
    <n v="5.88"/>
  </r>
  <r>
    <x v="3"/>
    <s v="2"/>
    <d v="2026-05-06T00:00:00"/>
    <s v="70327"/>
    <s v="21320"/>
    <s v="DE"/>
    <s v="FR"/>
    <s v="109871"/>
    <s v="109871"/>
    <s v="999999"/>
    <s v="XT414020451TS"/>
    <s v="N"/>
    <s v="Transport"/>
    <s v="N"/>
    <s v="S"/>
    <s v="ZA"/>
    <n v="0.521"/>
    <s v="6C"/>
    <n v="5.55"/>
  </r>
  <r>
    <x v="3"/>
    <s v="2"/>
    <d v="2026-05-06T00:00:00"/>
    <s v="83083"/>
    <s v="21320"/>
    <s v="DE"/>
    <s v="FR"/>
    <s v="105030"/>
    <s v="105030"/>
    <s v="999999"/>
    <s v="XT414020757TS"/>
    <s v="N"/>
    <s v="Transport"/>
    <s v="N"/>
    <s v="S"/>
    <s v="ZA"/>
    <n v="4.356"/>
    <s v="6C"/>
    <n v="9.69"/>
  </r>
  <r>
    <x v="3"/>
    <s v="2"/>
    <d v="2026-05-06T00:00:00"/>
    <s v="75210"/>
    <s v="21320"/>
    <s v="DE"/>
    <s v="FR"/>
    <s v="107759"/>
    <s v="107759"/>
    <s v="999999"/>
    <s v="XT414020893TS"/>
    <s v="N"/>
    <s v="Transport"/>
    <s v="N"/>
    <s v="S"/>
    <s v="ZA"/>
    <n v="0.72"/>
    <s v="6C"/>
    <n v="5.55"/>
  </r>
  <r>
    <x v="3"/>
    <s v="2"/>
    <d v="2026-05-06T00:00:00"/>
    <s v="49176"/>
    <s v="21320"/>
    <s v="DE"/>
    <s v="FR"/>
    <s v="107529"/>
    <s v="107529"/>
    <s v="999999"/>
    <s v="XT414020964TS"/>
    <s v="N"/>
    <s v="Transport"/>
    <s v="N"/>
    <s v="S"/>
    <s v="ZA"/>
    <n v="4.678"/>
    <s v="6C"/>
    <n v="9.69"/>
  </r>
  <r>
    <x v="3"/>
    <s v="2"/>
    <d v="2026-05-06T00:00:00"/>
    <s v="30173"/>
    <s v="21320"/>
    <s v="DE"/>
    <s v="FR"/>
    <s v="109317"/>
    <s v="109317"/>
    <s v="999999"/>
    <s v="XT414021324TS"/>
    <s v="N"/>
    <s v="Transport"/>
    <s v="N"/>
    <s v="S"/>
    <s v="ZA"/>
    <n v="4.532"/>
    <s v="6C"/>
    <n v="9.69"/>
  </r>
  <r>
    <x v="3"/>
    <s v="2"/>
    <d v="2026-05-06T00:00:00"/>
    <s v="1190"/>
    <s v="21320"/>
    <s v="AT"/>
    <s v="FR"/>
    <s v="108742"/>
    <s v="108742"/>
    <s v="999999"/>
    <s v="XT414021960TS"/>
    <s v="N"/>
    <s v="Transport"/>
    <s v="N"/>
    <s v="S"/>
    <s v="ZA"/>
    <n v="4.678"/>
    <s v="6C"/>
    <n v="13.83"/>
  </r>
  <r>
    <x v="3"/>
    <s v="2"/>
    <d v="2026-05-06T00:00:00"/>
    <s v="85276"/>
    <s v="21320"/>
    <s v="DE"/>
    <s v="FR"/>
    <s v="109484"/>
    <s v="109484"/>
    <s v="999999"/>
    <s v="XT414023002TS"/>
    <s v="N"/>
    <s v="Transport"/>
    <s v="N"/>
    <s v="S"/>
    <s v="ZA"/>
    <n v="4.638"/>
    <s v="6C"/>
    <n v="9.69"/>
  </r>
  <r>
    <x v="3"/>
    <s v="2"/>
    <d v="2026-05-06T00:00:00"/>
    <s v="32760"/>
    <s v="21320"/>
    <s v="DE"/>
    <s v="FR"/>
    <s v="107951"/>
    <s v="107951"/>
    <s v="999999"/>
    <s v="XT414023210TS"/>
    <s v="N"/>
    <s v="Transport"/>
    <s v="N"/>
    <s v="S"/>
    <s v="ZA"/>
    <n v="0.03"/>
    <s v="6C"/>
    <n v="5.33"/>
  </r>
  <r>
    <x v="3"/>
    <s v="2"/>
    <d v="2026-05-06T00:00:00"/>
    <s v="51149"/>
    <s v="21320"/>
    <s v="DE"/>
    <s v="FR"/>
    <s v="110301"/>
    <s v="110301"/>
    <s v="999999"/>
    <s v="XT414024039TS"/>
    <s v="N"/>
    <s v="Transport"/>
    <s v="N"/>
    <s v="S"/>
    <s v="ZA"/>
    <n v="4.799"/>
    <s v="6C"/>
    <n v="9.69"/>
  </r>
  <r>
    <x v="3"/>
    <s v="2"/>
    <d v="2026-05-06T00:00:00"/>
    <s v="73466"/>
    <s v="21320"/>
    <s v="DE"/>
    <s v="FR"/>
    <s v="108788"/>
    <s v="108788"/>
    <s v="999999"/>
    <s v="XT414024189TS"/>
    <s v="N"/>
    <s v="Transport"/>
    <s v="N"/>
    <s v="S"/>
    <s v="ZA"/>
    <n v="0.258"/>
    <s v="6C"/>
    <n v="5.33"/>
  </r>
  <r>
    <x v="3"/>
    <s v="2"/>
    <d v="2026-05-06T00:00:00"/>
    <s v="06179"/>
    <s v="21320"/>
    <s v="DE"/>
    <s v="FR"/>
    <s v="107223"/>
    <s v="107223"/>
    <s v="999999"/>
    <s v="XT414024419TS"/>
    <s v="N"/>
    <s v="Transport"/>
    <s v="N"/>
    <s v="S"/>
    <s v="ZA"/>
    <n v="4.403"/>
    <s v="6C"/>
    <n v="9.69"/>
  </r>
  <r>
    <x v="3"/>
    <s v="2"/>
    <d v="2026-05-06T00:00:00"/>
    <s v="09599"/>
    <s v="21320"/>
    <s v="DE"/>
    <s v="FR"/>
    <s v="109104"/>
    <s v="109104"/>
    <s v="999999"/>
    <s v="XT414024515TS"/>
    <s v="N"/>
    <s v="Transport"/>
    <s v="N"/>
    <s v="S"/>
    <s v="ZA"/>
    <n v="0.168"/>
    <s v="6C"/>
    <n v="5.33"/>
  </r>
  <r>
    <x v="3"/>
    <s v="2"/>
    <d v="2026-05-06T00:00:00"/>
    <s v="99096"/>
    <s v="21320"/>
    <s v="DE"/>
    <s v="FR"/>
    <s v="109429"/>
    <s v="109429"/>
    <s v="999999"/>
    <s v="XT414024643TS"/>
    <s v="N"/>
    <s v="Transport"/>
    <s v="N"/>
    <s v="S"/>
    <s v="ZA"/>
    <n v="4.638"/>
    <s v="6C"/>
    <n v="9.69"/>
  </r>
  <r>
    <x v="3"/>
    <s v="2"/>
    <d v="2026-05-06T00:00:00"/>
    <s v="4781 AH"/>
    <s v="21320"/>
    <s v="NL"/>
    <s v="FR"/>
    <s v="108458"/>
    <s v="108458"/>
    <s v="999999"/>
    <s v="XT414025547TS"/>
    <s v="N"/>
    <s v="Transport"/>
    <s v="N"/>
    <s v="S"/>
    <s v="ZA"/>
    <n v="3.629"/>
    <s v="6C"/>
    <n v="9.029999999999999"/>
  </r>
  <r>
    <x v="3"/>
    <s v="2"/>
    <d v="2026-05-06T00:00:00"/>
    <s v="46514"/>
    <s v="21320"/>
    <s v="DE"/>
    <s v="FR"/>
    <s v="106063"/>
    <s v="106063"/>
    <s v="999999"/>
    <s v="XT414025771TS"/>
    <s v="N"/>
    <s v="Transport"/>
    <s v="N"/>
    <s v="S"/>
    <s v="ZA"/>
    <n v="4.532"/>
    <s v="6C"/>
    <n v="9.69"/>
  </r>
  <r>
    <x v="3"/>
    <s v="2"/>
    <d v="2026-05-06T00:00:00"/>
    <s v="63110"/>
    <s v="21320"/>
    <s v="DE"/>
    <s v="FR"/>
    <s v="106637"/>
    <s v="106637"/>
    <s v="999999"/>
    <s v="XT414026370TS"/>
    <s v="N"/>
    <s v="Transport"/>
    <s v="N"/>
    <s v="S"/>
    <s v="ZA"/>
    <n v="0.9360000000000001"/>
    <s v="6C"/>
    <n v="5.55"/>
  </r>
  <r>
    <x v="3"/>
    <s v="2"/>
    <d v="2026-05-06T00:00:00"/>
    <s v="8101"/>
    <s v="21320"/>
    <s v="AT"/>
    <s v="FR"/>
    <s v="108964"/>
    <s v="108964"/>
    <s v="999999"/>
    <s v="XT414026746TS"/>
    <s v="N"/>
    <s v="Transport"/>
    <s v="N"/>
    <s v="S"/>
    <s v="ZA"/>
    <n v="3.6"/>
    <s v="6C"/>
    <n v="13.17"/>
  </r>
  <r>
    <x v="3"/>
    <s v="2"/>
    <d v="2026-05-07T00:00:00"/>
    <s v="66271"/>
    <s v="21320"/>
    <s v="DE"/>
    <s v="FR"/>
    <s v="105265"/>
    <s v="105265"/>
    <s v="999999"/>
    <s v="XT414030405TS"/>
    <s v="N"/>
    <s v="Transport"/>
    <s v="N"/>
    <s v="S"/>
    <s v="ZA"/>
    <n v="11.978"/>
    <s v="6C"/>
    <n v="14.31"/>
  </r>
  <r>
    <x v="3"/>
    <s v="2"/>
    <d v="2026-05-07T00:00:00"/>
    <s v="30657"/>
    <s v="21320"/>
    <s v="DE"/>
    <s v="FR"/>
    <s v="108274"/>
    <s v="108274"/>
    <s v="999999"/>
    <s v="XT414032401TS"/>
    <s v="N"/>
    <s v="Transport"/>
    <s v="N"/>
    <s v="S"/>
    <s v="ZA"/>
    <n v="4.532"/>
    <s v="6C"/>
    <n v="9.69"/>
  </r>
  <r>
    <x v="3"/>
    <s v="2"/>
    <d v="2026-05-07T00:00:00"/>
    <s v="8000"/>
    <s v="21320"/>
    <s v="BE"/>
    <s v="FR"/>
    <s v="109012"/>
    <s v="109012"/>
    <s v="999999"/>
    <s v="XT414033680TS"/>
    <s v="N"/>
    <s v="Transport"/>
    <s v="N"/>
    <s v="S"/>
    <s v="ZA"/>
    <n v="4.266"/>
    <s v="6C"/>
    <n v="9.199999999999999"/>
  </r>
  <r>
    <x v="3"/>
    <s v="2"/>
    <d v="2026-05-07T00:00:00"/>
    <s v="90530"/>
    <s v="21320"/>
    <s v="DE"/>
    <s v="FR"/>
    <s v="107849"/>
    <s v="107849"/>
    <s v="999999"/>
    <s v="XT414034645TS"/>
    <s v="N"/>
    <s v="Transport"/>
    <s v="N"/>
    <s v="S"/>
    <s v="ZA"/>
    <n v="3.5"/>
    <s v="6C"/>
    <n v="9.029999999999999"/>
  </r>
  <r>
    <x v="3"/>
    <s v="2"/>
    <d v="2026-05-07T00:00:00"/>
    <s v="79232"/>
    <s v="21320"/>
    <s v="DE"/>
    <s v="FR"/>
    <s v="106532"/>
    <s v="106532"/>
    <s v="999999"/>
    <s v="XT414035544TS"/>
    <s v="N"/>
    <s v="Transport"/>
    <s v="N"/>
    <s v="S"/>
    <s v="ZA"/>
    <n v="1.104"/>
    <s v="6C"/>
    <n v="5.88"/>
  </r>
  <r>
    <x v="3"/>
    <s v="2"/>
    <d v="2026-05-07T00:00:00"/>
    <s v="48599"/>
    <s v="21320"/>
    <s v="DE"/>
    <s v="FR"/>
    <s v="108069"/>
    <s v="108069"/>
    <s v="999999"/>
    <s v="XT414036995TS"/>
    <s v="N"/>
    <s v="Transport"/>
    <s v="N"/>
    <s v="S"/>
    <s v="ZA"/>
    <n v="4.787"/>
    <s v="6C"/>
    <n v="9.69"/>
  </r>
  <r>
    <x v="3"/>
    <s v="2"/>
    <d v="2026-05-07T00:00:00"/>
    <s v="97350"/>
    <s v="21320"/>
    <s v="DE"/>
    <s v="FR"/>
    <s v="109963"/>
    <s v="109963"/>
    <s v="999999"/>
    <s v="XT414037094TS"/>
    <s v="N"/>
    <s v="Transport"/>
    <s v="N"/>
    <s v="S"/>
    <s v="ZA"/>
    <n v="1.16"/>
    <s v="6C"/>
    <n v="5.88"/>
  </r>
  <r>
    <x v="3"/>
    <s v="2"/>
    <d v="2026-05-07T00:00:00"/>
    <s v="02828"/>
    <s v="21320"/>
    <s v="DE"/>
    <s v="FR"/>
    <s v="109781"/>
    <s v="109781"/>
    <s v="999999"/>
    <s v="XT414037633TS"/>
    <s v="N"/>
    <s v="Transport"/>
    <s v="N"/>
    <s v="S"/>
    <s v="ZA"/>
    <n v="4.506"/>
    <s v="6C"/>
    <n v="9.69"/>
  </r>
  <r>
    <x v="3"/>
    <s v="2"/>
    <d v="2026-05-07T00:00:00"/>
    <s v="81247"/>
    <s v="21320"/>
    <s v="DE"/>
    <s v="FR"/>
    <s v="109108"/>
    <s v="109108"/>
    <s v="999999"/>
    <s v="XT414039974TS"/>
    <s v="N"/>
    <s v="Transport"/>
    <s v="N"/>
    <s v="S"/>
    <s v="ZA"/>
    <n v="4.787"/>
    <s v="6C"/>
    <n v="9.69"/>
  </r>
  <r>
    <x v="3"/>
    <s v="2"/>
    <d v="2026-05-07T00:00:00"/>
    <s v="46446"/>
    <s v="21320"/>
    <s v="DE"/>
    <s v="FR"/>
    <s v="109042"/>
    <s v="109042"/>
    <s v="999999"/>
    <s v="XT414040283TS"/>
    <s v="N"/>
    <s v="Transport"/>
    <s v="N"/>
    <s v="S"/>
    <s v="ZA"/>
    <n v="4.403"/>
    <s v="6C"/>
    <n v="9.69"/>
  </r>
  <r>
    <x v="3"/>
    <s v="2"/>
    <d v="2026-05-07T00:00:00"/>
    <s v="81247"/>
    <s v="21320"/>
    <s v="DE"/>
    <s v="FR"/>
    <s v="109273"/>
    <s v="109273"/>
    <s v="999999"/>
    <s v="XT414040411TS"/>
    <s v="N"/>
    <s v="Transport"/>
    <s v="N"/>
    <s v="S"/>
    <s v="ZA"/>
    <n v="0.979"/>
    <s v="6C"/>
    <n v="5.55"/>
  </r>
  <r>
    <x v="3"/>
    <s v="2"/>
    <d v="2026-05-07T00:00:00"/>
    <s v="82288"/>
    <s v="21320"/>
    <s v="DE"/>
    <s v="FR"/>
    <s v="110254"/>
    <s v="110254"/>
    <s v="999999"/>
    <s v="XT414041315TS"/>
    <s v="N"/>
    <s v="Transport"/>
    <s v="N"/>
    <s v="S"/>
    <s v="ZA"/>
    <n v="4.532"/>
    <s v="6C"/>
    <n v="9.69"/>
  </r>
  <r>
    <x v="3"/>
    <s v="2"/>
    <d v="2026-05-07T00:00:00"/>
    <s v="4000"/>
    <s v="21320"/>
    <s v="BE"/>
    <s v="FR"/>
    <s v="109357"/>
    <s v="109357"/>
    <s v="999999"/>
    <s v="XT414046710TS"/>
    <s v="N"/>
    <s v="Transport"/>
    <s v="N"/>
    <s v="S"/>
    <s v="ZA"/>
    <n v="0.9"/>
    <s v="6C"/>
    <n v="4.95"/>
  </r>
  <r>
    <x v="3"/>
    <s v="2"/>
    <d v="2026-05-07T00:00:00"/>
    <s v="46182"/>
    <s v="21320"/>
    <s v="ES"/>
    <s v="FR"/>
    <s v="107119"/>
    <s v="107119"/>
    <s v="999999"/>
    <s v="XT414048494TS"/>
    <s v="N"/>
    <s v="Transport"/>
    <s v="N"/>
    <s v="S"/>
    <s v="ZA"/>
    <n v="0.615"/>
    <s v="6C"/>
    <n v="6.62"/>
  </r>
  <r>
    <x v="3"/>
    <s v="2"/>
    <d v="2026-05-07T00:00:00"/>
    <s v="01920"/>
    <s v="21320"/>
    <s v="DE"/>
    <s v="FR"/>
    <s v="109426"/>
    <s v="109426"/>
    <s v="999999"/>
    <s v="XT414048675TS"/>
    <s v="N"/>
    <s v="Transport"/>
    <s v="N"/>
    <s v="S"/>
    <s v="ZA"/>
    <n v="4.68"/>
    <s v="6C"/>
    <n v="9.69"/>
  </r>
  <r>
    <x v="3"/>
    <s v="2"/>
    <d v="2026-05-07T00:00:00"/>
    <s v="74842"/>
    <s v="21320"/>
    <s v="DE"/>
    <s v="FR"/>
    <s v="110248"/>
    <s v="110248"/>
    <s v="999999"/>
    <s v="XT414050056TS"/>
    <s v="N"/>
    <s v="Transport"/>
    <s v="N"/>
    <s v="S"/>
    <s v="ZA"/>
    <n v="4.506"/>
    <s v="6C"/>
    <n v="9.69"/>
  </r>
  <r>
    <x v="3"/>
    <s v="2"/>
    <d v="2026-05-07T00:00:00"/>
    <s v="31191"/>
    <s v="21320"/>
    <s v="DE"/>
    <s v="FR"/>
    <s v="108414"/>
    <s v="108414"/>
    <s v="999999"/>
    <s v="XT414052848TS"/>
    <s v="N"/>
    <s v="Transport"/>
    <s v="N"/>
    <s v="S"/>
    <s v="ZA"/>
    <n v="4.678"/>
    <s v="6C"/>
    <n v="9.69"/>
  </r>
  <r>
    <x v="3"/>
    <s v="2"/>
    <d v="2026-05-07T00:00:00"/>
    <s v="5685 DE"/>
    <s v="21320"/>
    <s v="NL"/>
    <s v="FR"/>
    <s v="109562"/>
    <s v="109562"/>
    <s v="999999"/>
    <s v="XT414053070TS"/>
    <s v="N"/>
    <s v="Transport"/>
    <s v="N"/>
    <s v="S"/>
    <s v="ZA"/>
    <n v="0.57"/>
    <s v="6C"/>
    <n v="5.55"/>
  </r>
  <r>
    <x v="3"/>
    <s v="2"/>
    <d v="2026-05-07T00:00:00"/>
    <s v="5685 DE"/>
    <s v="21320"/>
    <s v="NL"/>
    <s v="FR"/>
    <s v="109562"/>
    <s v="109562"/>
    <s v="999999"/>
    <s v="XT414053070TS"/>
    <s v="N"/>
    <s v="Supplement Etiquette Non Conforme"/>
    <s v="N"/>
    <m/>
    <s v="ZA"/>
    <n v="0"/>
    <s v="6C"/>
    <n v="2"/>
  </r>
  <r>
    <x v="3"/>
    <s v="2"/>
    <d v="2026-05-07T00:00:00"/>
    <s v="53173"/>
    <s v="21320"/>
    <s v="DE"/>
    <s v="FR"/>
    <s v="109173"/>
    <s v="109173"/>
    <s v="999999"/>
    <s v="XT414053993TS"/>
    <s v="N"/>
    <s v="Transport"/>
    <s v="N"/>
    <s v="S"/>
    <s v="ZA"/>
    <n v="4.403"/>
    <s v="6C"/>
    <n v="9.69"/>
  </r>
  <r>
    <x v="3"/>
    <s v="2"/>
    <d v="2026-05-07T00:00:00"/>
    <s v="88263"/>
    <s v="21320"/>
    <s v="DE"/>
    <s v="FR"/>
    <s v="106526"/>
    <s v="106526"/>
    <s v="999999"/>
    <s v="XT414054398TS"/>
    <s v="N"/>
    <s v="Transport"/>
    <s v="N"/>
    <s v="S"/>
    <s v="ZA"/>
    <n v="4.506"/>
    <s v="6C"/>
    <n v="9.69"/>
  </r>
  <r>
    <x v="3"/>
    <s v="2"/>
    <d v="2026-05-07T00:00:00"/>
    <s v="65719"/>
    <s v="21320"/>
    <s v="DE"/>
    <s v="FR"/>
    <s v="109581"/>
    <s v="109581"/>
    <s v="999999"/>
    <s v="XT414055478TS"/>
    <s v="N"/>
    <s v="Transport"/>
    <s v="N"/>
    <s v="S"/>
    <s v="ZA"/>
    <n v="4"/>
    <s v="6C"/>
    <n v="9.029999999999999"/>
  </r>
  <r>
    <x v="3"/>
    <s v="2"/>
    <d v="2026-05-07T00:00:00"/>
    <s v="81829"/>
    <s v="21320"/>
    <s v="DE"/>
    <s v="FR"/>
    <s v="109180"/>
    <s v="109180"/>
    <s v="999999"/>
    <s v="XT414056093TS"/>
    <s v="N"/>
    <s v="Transport"/>
    <s v="N"/>
    <s v="S"/>
    <s v="ZA"/>
    <n v="4.678"/>
    <s v="6C"/>
    <n v="9.69"/>
  </r>
  <r>
    <x v="3"/>
    <s v="2"/>
    <d v="2026-05-07T00:00:00"/>
    <s v="87452"/>
    <s v="21320"/>
    <s v="DE"/>
    <s v="FR"/>
    <s v="108473"/>
    <s v="108473"/>
    <s v="999999"/>
    <s v="XT414060597TS"/>
    <s v="N"/>
    <s v="Transport"/>
    <s v="N"/>
    <s v="S"/>
    <s v="ZA"/>
    <n v="5.165"/>
    <s v="6C"/>
    <n v="10.35"/>
  </r>
  <r>
    <x v="3"/>
    <s v="2"/>
    <d v="2026-05-08T00:00:00"/>
    <s v="9972"/>
    <s v="21320"/>
    <s v="AT"/>
    <s v="FR"/>
    <s v="110103"/>
    <s v="110103"/>
    <s v="999999"/>
    <s v="XT414063505TS"/>
    <s v="N"/>
    <s v="Transport"/>
    <s v="N"/>
    <s v="S"/>
    <s v="ZA"/>
    <n v="4.743"/>
    <s v="6C"/>
    <n v="13.83"/>
  </r>
  <r>
    <x v="3"/>
    <s v="2"/>
    <d v="2026-05-08T00:00:00"/>
    <s v="95488"/>
    <s v="21320"/>
    <s v="DE"/>
    <s v="FR"/>
    <s v="110029"/>
    <s v="110029"/>
    <s v="999999"/>
    <s v="XT414064112TS"/>
    <s v="N"/>
    <s v="Transport"/>
    <s v="N"/>
    <s v="S"/>
    <s v="ZA"/>
    <n v="1.12"/>
    <s v="6C"/>
    <n v="5.88"/>
  </r>
  <r>
    <x v="3"/>
    <s v="2"/>
    <d v="2026-05-08T00:00:00"/>
    <s v="22145"/>
    <s v="21320"/>
    <s v="DE"/>
    <s v="FR"/>
    <s v="107604"/>
    <s v="107604"/>
    <s v="999999"/>
    <s v="XT414065965TS"/>
    <s v="N"/>
    <s v="Transport"/>
    <s v="N"/>
    <s v="S"/>
    <s v="ZA"/>
    <n v="3.891"/>
    <s v="6C"/>
    <n v="9.029999999999999"/>
  </r>
  <r>
    <x v="3"/>
    <s v="2"/>
    <d v="2026-05-08T00:00:00"/>
    <s v="82237"/>
    <s v="21320"/>
    <s v="DE"/>
    <s v="FR"/>
    <s v="107091"/>
    <s v="107091"/>
    <s v="999999"/>
    <s v="XT414065991TS"/>
    <s v="N"/>
    <s v="Transport"/>
    <s v="N"/>
    <s v="S"/>
    <s v="ZA"/>
    <n v="4.532"/>
    <s v="6C"/>
    <n v="9.69"/>
  </r>
  <r>
    <x v="3"/>
    <s v="2"/>
    <d v="2026-05-08T00:00:00"/>
    <s v="1090"/>
    <s v="21320"/>
    <s v="AT"/>
    <s v="FR"/>
    <s v="97280"/>
    <s v="97280"/>
    <s v="999999"/>
    <s v="XT414067224TS"/>
    <s v="N"/>
    <s v="Transport"/>
    <s v="N"/>
    <s v="S"/>
    <s v="ZA"/>
    <n v="0.8159999999999999"/>
    <s v="6C"/>
    <n v="9.69"/>
  </r>
  <r>
    <x v="3"/>
    <s v="2"/>
    <d v="2026-05-08T00:00:00"/>
    <s v="16567"/>
    <s v="21320"/>
    <s v="DE"/>
    <s v="FR"/>
    <s v="108956"/>
    <s v="108956"/>
    <s v="999999"/>
    <s v="XT414067652TS"/>
    <s v="N"/>
    <s v="Transport"/>
    <s v="N"/>
    <s v="S"/>
    <s v="ZA"/>
    <n v="0.13"/>
    <s v="6C"/>
    <n v="5.33"/>
  </r>
  <r>
    <x v="3"/>
    <s v="2"/>
    <d v="2026-05-08T00:00:00"/>
    <s v="06343"/>
    <s v="21320"/>
    <s v="DE"/>
    <s v="FR"/>
    <s v="108799"/>
    <s v="108799"/>
    <s v="999999"/>
    <s v="XT414067785TS"/>
    <s v="N"/>
    <s v="Transport"/>
    <s v="N"/>
    <s v="S"/>
    <s v="ZA"/>
    <n v="6.33"/>
    <s v="6C"/>
    <n v="11.01"/>
  </r>
  <r>
    <x v="3"/>
    <s v="2"/>
    <d v="2026-05-08T00:00:00"/>
    <s v="15345"/>
    <s v="21320"/>
    <s v="DE"/>
    <s v="FR"/>
    <s v="109098"/>
    <s v="109098"/>
    <s v="999999"/>
    <s v="XT414067839TS"/>
    <s v="N"/>
    <s v="Transport"/>
    <s v="N"/>
    <s v="S"/>
    <s v="ZA"/>
    <n v="4.464"/>
    <s v="6C"/>
    <n v="9.69"/>
  </r>
  <r>
    <x v="3"/>
    <s v="2"/>
    <d v="2026-05-08T00:00:00"/>
    <s v="72631"/>
    <s v="21320"/>
    <s v="DE"/>
    <s v="FR"/>
    <s v="108376"/>
    <s v="108376"/>
    <s v="999999"/>
    <s v="XT414069826TS"/>
    <s v="N"/>
    <s v="Transport"/>
    <s v="N"/>
    <s v="S"/>
    <s v="ZA"/>
    <n v="4.266"/>
    <s v="6C"/>
    <n v="9.69"/>
  </r>
  <r>
    <x v="3"/>
    <s v="2"/>
    <d v="2026-05-08T00:00:00"/>
    <s v="06249"/>
    <s v="21320"/>
    <s v="DE"/>
    <s v="FR"/>
    <s v="109003"/>
    <s v="109003"/>
    <s v="999999"/>
    <s v="XT414069891TS"/>
    <s v="N"/>
    <s v="Transport"/>
    <s v="N"/>
    <s v="S"/>
    <s v="ZA"/>
    <n v="1.802"/>
    <s v="6C"/>
    <n v="5.88"/>
  </r>
  <r>
    <x v="3"/>
    <s v="2"/>
    <d v="2026-05-08T00:00:00"/>
    <s v="191 33"/>
    <s v="21320"/>
    <s v="SE"/>
    <s v="FR"/>
    <s v="109345"/>
    <s v="109345"/>
    <s v="999999"/>
    <s v="XT414069980TS"/>
    <s v="N"/>
    <s v="Transport"/>
    <s v="N"/>
    <s v="S"/>
    <s v="ZA"/>
    <n v="9.676"/>
    <s v="6C"/>
    <n v="17.98"/>
  </r>
  <r>
    <x v="3"/>
    <s v="2"/>
    <d v="2026-05-08T00:00:00"/>
    <s v="95126"/>
    <s v="21320"/>
    <s v="DE"/>
    <s v="FR"/>
    <s v="109216"/>
    <s v="109216"/>
    <s v="999999"/>
    <s v="XT414070016TS"/>
    <s v="N"/>
    <s v="Transport"/>
    <s v="N"/>
    <s v="S"/>
    <s v="ZA"/>
    <n v="1.276"/>
    <s v="6C"/>
    <n v="5.88"/>
  </r>
  <r>
    <x v="3"/>
    <s v="2"/>
    <d v="2026-05-08T00:00:00"/>
    <s v="9380"/>
    <s v="21320"/>
    <s v="DK"/>
    <s v="FR"/>
    <s v="108384"/>
    <s v="108384"/>
    <s v="999999"/>
    <s v="XT414070461TS"/>
    <s v="N"/>
    <s v="Transport"/>
    <s v="N"/>
    <s v="S"/>
    <s v="ZA"/>
    <n v="0.644"/>
    <s v="6C"/>
    <n v="9.69"/>
  </r>
  <r>
    <x v="3"/>
    <s v="2"/>
    <d v="2026-05-08T00:00:00"/>
    <s v="26725"/>
    <s v="21320"/>
    <s v="DE"/>
    <s v="FR"/>
    <s v="109230"/>
    <s v="109230"/>
    <s v="999999"/>
    <s v="XT414070930TS"/>
    <s v="N"/>
    <s v="Transport"/>
    <s v="N"/>
    <s v="S"/>
    <s v="ZA"/>
    <n v="1.395"/>
    <s v="6C"/>
    <n v="5.88"/>
  </r>
  <r>
    <x v="3"/>
    <s v="2"/>
    <d v="2026-05-08T00:00:00"/>
    <s v="81371"/>
    <s v="21320"/>
    <s v="DE"/>
    <s v="FR"/>
    <s v="109219"/>
    <s v="109219"/>
    <s v="999999"/>
    <s v="XT414071952TS"/>
    <s v="N"/>
    <s v="Transport"/>
    <s v="N"/>
    <s v="S"/>
    <s v="ZA"/>
    <n v="0.878"/>
    <s v="6C"/>
    <n v="5.55"/>
  </r>
  <r>
    <x v="3"/>
    <s v="2"/>
    <d v="2026-05-08T00:00:00"/>
    <s v="10559"/>
    <s v="21320"/>
    <s v="DE"/>
    <s v="FR"/>
    <s v="109201"/>
    <s v="109201"/>
    <s v="999999"/>
    <s v="XT414072343TS"/>
    <s v="N"/>
    <s v="Transport"/>
    <s v="N"/>
    <s v="S"/>
    <s v="ZA"/>
    <n v="0.4"/>
    <s v="6C"/>
    <n v="5.33"/>
  </r>
  <r>
    <x v="3"/>
    <s v="2"/>
    <d v="2026-05-08T00:00:00"/>
    <s v="5531 KA"/>
    <s v="21320"/>
    <s v="NL"/>
    <s v="FR"/>
    <s v="107043"/>
    <s v="107043"/>
    <s v="999999"/>
    <s v="XT414072520TS"/>
    <s v="N"/>
    <s v="Transport"/>
    <s v="N"/>
    <s v="S"/>
    <s v="ZA"/>
    <n v="0.25"/>
    <s v="6C"/>
    <n v="5.33"/>
  </r>
  <r>
    <x v="3"/>
    <s v="2"/>
    <d v="2026-05-08T00:00:00"/>
    <s v="85406"/>
    <s v="21320"/>
    <s v="DE"/>
    <s v="FR"/>
    <s v="110487"/>
    <s v="110487"/>
    <s v="999999"/>
    <s v="XT414072581TS"/>
    <s v="N"/>
    <s v="Transport"/>
    <s v="N"/>
    <s v="S"/>
    <s v="ZA"/>
    <n v="5.855"/>
    <s v="6C"/>
    <n v="10.35"/>
  </r>
  <r>
    <x v="3"/>
    <s v="2"/>
    <d v="2026-05-08T00:00:00"/>
    <s v="9900"/>
    <s v="21320"/>
    <s v="DK"/>
    <s v="FR"/>
    <s v="107170"/>
    <s v="107170"/>
    <s v="999999"/>
    <s v="XT414075866TS"/>
    <s v="N"/>
    <s v="Transport"/>
    <s v="N"/>
    <s v="S"/>
    <s v="ZA"/>
    <n v="0.18"/>
    <s v="6C"/>
    <n v="9.470000000000001"/>
  </r>
  <r>
    <x v="3"/>
    <s v="2"/>
    <d v="2026-05-08T00:00:00"/>
    <s v="4500"/>
    <s v="21320"/>
    <s v="BE"/>
    <s v="FR"/>
    <s v="109833"/>
    <s v="109833"/>
    <s v="999999"/>
    <s v="XT414076075TS"/>
    <s v="N"/>
    <s v="Transport"/>
    <s v="N"/>
    <s v="S"/>
    <s v="ZA"/>
    <n v="0.768"/>
    <s v="6C"/>
    <n v="4.95"/>
  </r>
  <r>
    <x v="3"/>
    <s v="2"/>
    <d v="2026-05-08T00:00:00"/>
    <s v="30629"/>
    <s v="21320"/>
    <s v="DE"/>
    <s v="FR"/>
    <s v="109690"/>
    <s v="109690"/>
    <s v="999999"/>
    <s v="XT414076892TS"/>
    <s v="N"/>
    <s v="Transport"/>
    <s v="N"/>
    <s v="S"/>
    <s v="ZA"/>
    <n v="9.44"/>
    <s v="6C"/>
    <n v="12.99"/>
  </r>
  <r>
    <x v="3"/>
    <s v="2"/>
    <d v="2026-05-08T00:00:00"/>
    <s v="16303"/>
    <s v="21320"/>
    <s v="DE"/>
    <s v="FR"/>
    <s v="109737"/>
    <s v="109737"/>
    <s v="999999"/>
    <s v="XT414077425TS"/>
    <s v="N"/>
    <s v="Transport"/>
    <s v="N"/>
    <s v="S"/>
    <s v="ZA"/>
    <n v="0.951"/>
    <s v="6C"/>
    <n v="5.55"/>
  </r>
  <r>
    <x v="3"/>
    <s v="2"/>
    <d v="2026-05-08T00:00:00"/>
    <s v="2791"/>
    <s v="21320"/>
    <s v="DK"/>
    <s v="FR"/>
    <s v="109395"/>
    <s v="109395"/>
    <s v="999999"/>
    <s v="XT414077938TS"/>
    <s v="N"/>
    <s v="Transport"/>
    <s v="N"/>
    <s v="S"/>
    <s v="ZA"/>
    <n v="3.182"/>
    <s v="6C"/>
    <n v="13.17"/>
  </r>
  <r>
    <x v="3"/>
    <s v="2"/>
    <d v="2026-05-08T00:00:00"/>
    <s v="27749"/>
    <s v="21320"/>
    <s v="DE"/>
    <s v="FR"/>
    <s v="109498"/>
    <s v="109498"/>
    <s v="999999"/>
    <s v="XT414078160TS"/>
    <s v="N"/>
    <s v="Transport"/>
    <s v="N"/>
    <s v="S"/>
    <s v="ZA"/>
    <n v="5.263"/>
    <s v="6C"/>
    <n v="10.35"/>
  </r>
  <r>
    <x v="3"/>
    <s v="2"/>
    <d v="2026-05-08T00:00:00"/>
    <s v="8010"/>
    <s v="21320"/>
    <s v="AT"/>
    <s v="FR"/>
    <s v="107456"/>
    <s v="107456"/>
    <s v="999999"/>
    <s v="XT414079117TS"/>
    <s v="N"/>
    <s v="Transport"/>
    <s v="N"/>
    <s v="S"/>
    <s v="ZA"/>
    <n v="0.759"/>
    <s v="6C"/>
    <n v="9.69"/>
  </r>
  <r>
    <x v="3"/>
    <s v="2"/>
    <d v="2026-05-08T00:00:00"/>
    <s v="63762"/>
    <s v="21320"/>
    <s v="DE"/>
    <s v="FR"/>
    <s v="107974"/>
    <s v="107974"/>
    <s v="999999"/>
    <s v="XT414079681TS"/>
    <s v="N"/>
    <s v="Transport"/>
    <s v="N"/>
    <s v="S"/>
    <s v="ZA"/>
    <n v="0.45"/>
    <s v="6C"/>
    <n v="5.33"/>
  </r>
  <r>
    <x v="3"/>
    <s v="2"/>
    <d v="2026-05-08T00:00:00"/>
    <s v="32657"/>
    <s v="21320"/>
    <s v="DE"/>
    <s v="FR"/>
    <s v="108766"/>
    <s v="108766"/>
    <s v="999999"/>
    <s v="XT414080027TS"/>
    <s v="N"/>
    <s v="Transport"/>
    <s v="N"/>
    <s v="S"/>
    <s v="ZA"/>
    <n v="0.2"/>
    <s v="6C"/>
    <n v="5.33"/>
  </r>
  <r>
    <x v="3"/>
    <s v="2"/>
    <d v="2026-05-08T00:00:00"/>
    <s v="22763"/>
    <s v="21320"/>
    <s v="DE"/>
    <s v="FR"/>
    <s v="107908"/>
    <s v="107908"/>
    <s v="999999"/>
    <s v="XT414080526TS"/>
    <s v="N"/>
    <s v="Transport"/>
    <s v="N"/>
    <s v="S"/>
    <s v="ZA"/>
    <n v="4.532"/>
    <s v="6C"/>
    <n v="9.69"/>
  </r>
  <r>
    <x v="3"/>
    <s v="2"/>
    <d v="2026-05-08T00:00:00"/>
    <s v="1654 KH"/>
    <s v="21320"/>
    <s v="NL"/>
    <s v="FR"/>
    <s v="109432"/>
    <s v="109432"/>
    <s v="999999"/>
    <s v="XT414080821TS"/>
    <s v="N"/>
    <s v="Transport"/>
    <s v="N"/>
    <s v="S"/>
    <s v="ZA"/>
    <n v="6.283"/>
    <s v="6C"/>
    <n v="11.01"/>
  </r>
  <r>
    <x v="3"/>
    <s v="2"/>
    <d v="2026-05-08T00:00:00"/>
    <s v="91564"/>
    <s v="21320"/>
    <s v="DE"/>
    <s v="FR"/>
    <s v="110650"/>
    <s v="110650"/>
    <s v="999999"/>
    <s v="XT414080910TS"/>
    <s v="N"/>
    <s v="Transport"/>
    <s v="N"/>
    <s v="S"/>
    <s v="ZA"/>
    <n v="4.532"/>
    <s v="6C"/>
    <n v="9.69"/>
  </r>
  <r>
    <x v="3"/>
    <s v="2"/>
    <d v="2026-05-08T00:00:00"/>
    <s v="2500"/>
    <s v="21320"/>
    <s v="DK"/>
    <s v="FR"/>
    <s v="109148"/>
    <s v="109148"/>
    <s v="999999"/>
    <s v="XT414081040TS"/>
    <s v="N"/>
    <s v="Transport"/>
    <s v="N"/>
    <s v="S"/>
    <s v="ZA"/>
    <n v="0.38"/>
    <s v="6C"/>
    <n v="9.470000000000001"/>
  </r>
  <r>
    <x v="3"/>
    <s v="2"/>
    <d v="2026-05-08T00:00:00"/>
    <s v="86450"/>
    <s v="21320"/>
    <s v="DE"/>
    <s v="FR"/>
    <s v="110596"/>
    <s v="110596"/>
    <s v="999999"/>
    <s v="XT414081190TS"/>
    <s v="N"/>
    <s v="Transport"/>
    <s v="N"/>
    <s v="S"/>
    <s v="ZA"/>
    <n v="1.004"/>
    <s v="6C"/>
    <n v="5.88"/>
  </r>
  <r>
    <x v="3"/>
    <s v="2"/>
    <d v="2026-05-08T00:00:00"/>
    <s v="65307"/>
    <s v="21320"/>
    <s v="DE"/>
    <s v="FR"/>
    <s v="108195"/>
    <s v="108195"/>
    <s v="999999"/>
    <s v="XT414081760TS"/>
    <s v="N"/>
    <s v="Transport"/>
    <s v="N"/>
    <s v="S"/>
    <s v="ZA"/>
    <n v="4.532"/>
    <s v="6C"/>
    <n v="9.69"/>
  </r>
  <r>
    <x v="3"/>
    <s v="2"/>
    <d v="2026-05-08T00:00:00"/>
    <s v="61231"/>
    <s v="21320"/>
    <s v="DE"/>
    <s v="FR"/>
    <s v="109775"/>
    <s v="109775"/>
    <s v="999999"/>
    <s v="XT414082116TS"/>
    <s v="N"/>
    <s v="Transport"/>
    <s v="N"/>
    <s v="S"/>
    <s v="ZA"/>
    <n v="4.825"/>
    <s v="6C"/>
    <n v="9.69"/>
  </r>
  <r>
    <x v="3"/>
    <s v="2"/>
    <d v="2026-05-08T00:00:00"/>
    <s v="86391"/>
    <s v="21320"/>
    <s v="DE"/>
    <s v="FR"/>
    <s v="109241"/>
    <s v="109241"/>
    <s v="999999"/>
    <s v="XT414083099TS"/>
    <s v="N"/>
    <s v="Transport"/>
    <s v="N"/>
    <s v="S"/>
    <s v="ZA"/>
    <n v="4.532"/>
    <s v="6C"/>
    <n v="9.69"/>
  </r>
  <r>
    <x v="3"/>
    <s v="2"/>
    <d v="2026-05-08T00:00:00"/>
    <s v="67678"/>
    <s v="21320"/>
    <s v="DE"/>
    <s v="FR"/>
    <s v="108646"/>
    <s v="108646"/>
    <s v="999999"/>
    <s v="XT414083479TS"/>
    <s v="N"/>
    <s v="Transport"/>
    <s v="N"/>
    <s v="S"/>
    <s v="ZA"/>
    <n v="0.18"/>
    <s v="6C"/>
    <n v="5.33"/>
  </r>
  <r>
    <x v="3"/>
    <s v="2"/>
    <d v="2026-05-08T00:00:00"/>
    <s v="34576"/>
    <s v="21320"/>
    <s v="DE"/>
    <s v="FR"/>
    <s v="110388"/>
    <s v="110388"/>
    <s v="999999"/>
    <s v="XT414083690TS"/>
    <s v="N"/>
    <s v="Transport"/>
    <s v="N"/>
    <s v="S"/>
    <s v="ZA"/>
    <n v="1.178"/>
    <s v="6C"/>
    <n v="5.88"/>
  </r>
  <r>
    <x v="3"/>
    <s v="2"/>
    <d v="2026-05-08T00:00:00"/>
    <s v="12590"/>
    <s v="21320"/>
    <s v="ES"/>
    <s v="FR"/>
    <s v="108703"/>
    <s v="108703"/>
    <s v="999999"/>
    <s v="XT414084620TS"/>
    <s v="N"/>
    <s v="Transport"/>
    <s v="N"/>
    <s v="S"/>
    <s v="ZA"/>
    <n v="1.536"/>
    <s v="6C"/>
    <n v="6.95"/>
  </r>
  <r>
    <x v="3"/>
    <s v="2"/>
    <d v="2026-05-08T00:00:00"/>
    <s v="2070"/>
    <s v="21320"/>
    <s v="AT"/>
    <s v="FR"/>
    <s v="106933"/>
    <s v="106933"/>
    <s v="999999"/>
    <s v="XT414085214TS"/>
    <s v="N"/>
    <s v="Transport"/>
    <s v="N"/>
    <s v="S"/>
    <s v="ZA"/>
    <n v="4.608"/>
    <s v="6C"/>
    <n v="13.83"/>
  </r>
  <r>
    <x v="3"/>
    <s v="2"/>
    <d v="2026-05-08T00:00:00"/>
    <s v="08785"/>
    <s v="21320"/>
    <s v="ES"/>
    <s v="FR"/>
    <s v="108812"/>
    <s v="108812"/>
    <s v="999999"/>
    <s v="XT414085302TS"/>
    <s v="N"/>
    <s v="Transport"/>
    <s v="N"/>
    <s v="S"/>
    <s v="ZA"/>
    <n v="5.086"/>
    <s v="6C"/>
    <n v="11.42"/>
  </r>
  <r>
    <x v="3"/>
    <s v="2"/>
    <d v="2026-05-08T00:00:00"/>
    <s v="08785"/>
    <s v="21320"/>
    <s v="ES"/>
    <s v="FR"/>
    <s v="108812"/>
    <s v="108812"/>
    <s v="999999"/>
    <s v="XT414085302TS"/>
    <s v="N"/>
    <s v="Supplement Etiquette Non Conforme"/>
    <s v="N"/>
    <m/>
    <s v="ZA"/>
    <n v="0"/>
    <s v="6C"/>
    <n v="2"/>
  </r>
  <r>
    <x v="3"/>
    <s v="2"/>
    <d v="2026-05-08T00:00:00"/>
    <s v="01097"/>
    <s v="21320"/>
    <s v="DE"/>
    <s v="FR"/>
    <s v="108859"/>
    <s v="108859"/>
    <s v="999999"/>
    <s v="XT414086020TS"/>
    <s v="N"/>
    <s v="Transport"/>
    <s v="N"/>
    <s v="S"/>
    <s v="ZA"/>
    <n v="6.317"/>
    <s v="6C"/>
    <n v="11.01"/>
  </r>
  <r>
    <x v="3"/>
    <s v="2"/>
    <d v="2026-05-08T00:00:00"/>
    <s v="81371"/>
    <s v="21320"/>
    <s v="DE"/>
    <s v="FR"/>
    <s v="110545"/>
    <s v="110545"/>
    <s v="999999"/>
    <s v="XT414086360TS"/>
    <s v="N"/>
    <s v="Transport"/>
    <s v="N"/>
    <s v="S"/>
    <s v="ZA"/>
    <n v="5.51"/>
    <s v="6C"/>
    <n v="10.35"/>
  </r>
  <r>
    <x v="3"/>
    <s v="2"/>
    <d v="2026-05-08T00:00:00"/>
    <s v="93197"/>
    <s v="21320"/>
    <s v="DE"/>
    <s v="FR"/>
    <s v="107818"/>
    <s v="107818"/>
    <s v="999999"/>
    <s v="XT414087011TS"/>
    <s v="N"/>
    <s v="Transport"/>
    <s v="N"/>
    <s v="S"/>
    <s v="ZA"/>
    <n v="3.214"/>
    <s v="6C"/>
    <n v="9.029999999999999"/>
  </r>
  <r>
    <x v="3"/>
    <s v="2"/>
    <d v="2026-05-08T00:00:00"/>
    <s v="30459"/>
    <s v="21320"/>
    <s v="DE"/>
    <s v="FR"/>
    <s v="109264"/>
    <s v="109264"/>
    <s v="999999"/>
    <s v="XT414087365TS"/>
    <s v="N"/>
    <s v="Transport"/>
    <s v="N"/>
    <s v="S"/>
    <s v="ZA"/>
    <n v="4.532"/>
    <s v="6C"/>
    <n v="9.69"/>
  </r>
  <r>
    <x v="3"/>
    <s v="2"/>
    <d v="2026-05-09T00:00:00"/>
    <s v="06886"/>
    <s v="21320"/>
    <s v="DE"/>
    <s v="FR"/>
    <s v="107246"/>
    <s v="107246"/>
    <s v="999999"/>
    <s v="XT414091775TS"/>
    <s v="N"/>
    <s v="Transport"/>
    <s v="N"/>
    <s v="S"/>
    <s v="ZA"/>
    <n v="6.273"/>
    <s v="6C"/>
    <n v="11.01"/>
  </r>
  <r>
    <x v="3"/>
    <s v="2"/>
    <d v="2026-05-09T00:00:00"/>
    <s v="72760"/>
    <s v="21320"/>
    <s v="DE"/>
    <s v="FR"/>
    <s v="108188"/>
    <s v="108188"/>
    <s v="999999"/>
    <s v="XT414093621TS"/>
    <s v="N"/>
    <s v="Transport"/>
    <s v="N"/>
    <s v="S"/>
    <s v="ZA"/>
    <n v="4.638"/>
    <s v="6C"/>
    <n v="9.69"/>
  </r>
  <r>
    <x v="3"/>
    <s v="2"/>
    <d v="2026-05-09T00:00:00"/>
    <s v="83250"/>
    <s v="21320"/>
    <s v="DE"/>
    <s v="FR"/>
    <s v="108935"/>
    <s v="108935"/>
    <s v="999999"/>
    <s v="XT414094834TS"/>
    <s v="N"/>
    <s v="Transport"/>
    <s v="N"/>
    <s v="S"/>
    <s v="ZA"/>
    <n v="1.056"/>
    <s v="6C"/>
    <n v="5.88"/>
  </r>
  <r>
    <x v="3"/>
    <s v="2"/>
    <d v="2026-05-09T00:00:00"/>
    <s v="167 38"/>
    <s v="21320"/>
    <s v="SE"/>
    <s v="FR"/>
    <s v="108938"/>
    <s v="108938"/>
    <s v="999999"/>
    <s v="XT414094882TS"/>
    <s v="N"/>
    <s v="Transport"/>
    <s v="N"/>
    <s v="S"/>
    <s v="ZA"/>
    <n v="6.134"/>
    <s v="6C"/>
    <n v="16"/>
  </r>
  <r>
    <x v="3"/>
    <s v="2"/>
    <d v="2026-05-09T00:00:00"/>
    <s v="71134"/>
    <s v="21320"/>
    <s v="DE"/>
    <s v="FR"/>
    <s v="107544"/>
    <s v="107544"/>
    <s v="999999"/>
    <s v="XT414095171TS"/>
    <s v="N"/>
    <s v="Transport"/>
    <s v="N"/>
    <s v="S"/>
    <s v="ZA"/>
    <n v="4.493"/>
    <s v="6C"/>
    <n v="9.69"/>
  </r>
  <r>
    <x v="3"/>
    <s v="2"/>
    <d v="2026-05-09T00:00:00"/>
    <s v="28790"/>
    <s v="21320"/>
    <s v="DE"/>
    <s v="FR"/>
    <s v="109472"/>
    <s v="109472"/>
    <s v="999999"/>
    <s v="XT414096234TS"/>
    <s v="N"/>
    <s v="Transport"/>
    <s v="N"/>
    <s v="S"/>
    <s v="ZA"/>
    <n v="3.51"/>
    <s v="6C"/>
    <n v="9.029999999999999"/>
  </r>
  <r>
    <x v="3"/>
    <s v="2"/>
    <d v="2026-05-09T00:00:00"/>
    <s v="82418"/>
    <s v="21320"/>
    <s v="DE"/>
    <s v="FR"/>
    <s v="106469"/>
    <s v="106469"/>
    <s v="999999"/>
    <s v="XT414096398TS"/>
    <s v="N"/>
    <s v="Transport"/>
    <s v="N"/>
    <s v="S"/>
    <s v="ZA"/>
    <n v="4.403"/>
    <s v="6C"/>
    <n v="9.69"/>
  </r>
  <r>
    <x v="3"/>
    <s v="2"/>
    <d v="2026-05-09T00:00:00"/>
    <s v="416 83"/>
    <s v="21320"/>
    <s v="SE"/>
    <s v="FR"/>
    <s v="109308"/>
    <s v="109308"/>
    <s v="999999"/>
    <s v="XT414096509TS"/>
    <s v="N"/>
    <s v="Transport"/>
    <s v="N"/>
    <s v="S"/>
    <s v="ZA"/>
    <n v="0.835"/>
    <s v="6C"/>
    <n v="10.54"/>
  </r>
  <r>
    <x v="3"/>
    <s v="2"/>
    <d v="2026-05-09T00:00:00"/>
    <s v="58285"/>
    <s v="21320"/>
    <s v="DE"/>
    <s v="FR"/>
    <s v="108973"/>
    <s v="108973"/>
    <s v="999999"/>
    <s v="XT414096693TS"/>
    <s v="N"/>
    <s v="Transport"/>
    <s v="N"/>
    <s v="S"/>
    <s v="ZA"/>
    <n v="0.1"/>
    <s v="6C"/>
    <n v="5.33"/>
  </r>
  <r>
    <x v="3"/>
    <s v="2"/>
    <d v="2026-05-09T00:00:00"/>
    <s v="96328"/>
    <s v="21320"/>
    <s v="DE"/>
    <s v="FR"/>
    <s v="109653"/>
    <s v="109653"/>
    <s v="999999"/>
    <s v="XT414096781TS"/>
    <s v="N"/>
    <s v="Transport"/>
    <s v="N"/>
    <s v="S"/>
    <s v="ZA"/>
    <n v="0.58"/>
    <s v="6C"/>
    <n v="5.55"/>
  </r>
  <r>
    <x v="3"/>
    <s v="2"/>
    <d v="2026-05-09T00:00:00"/>
    <s v="91096"/>
    <s v="21320"/>
    <s v="DE"/>
    <s v="FR"/>
    <s v="108894"/>
    <s v="108894"/>
    <s v="999999"/>
    <s v="XT414097552TS"/>
    <s v="N"/>
    <s v="Transport"/>
    <s v="N"/>
    <s v="S"/>
    <s v="ZA"/>
    <n v="1.44"/>
    <s v="6C"/>
    <n v="5.88"/>
  </r>
  <r>
    <x v="3"/>
    <s v="2"/>
    <d v="2026-05-09T00:00:00"/>
    <s v="16356"/>
    <s v="21320"/>
    <s v="DE"/>
    <s v="FR"/>
    <s v="109667"/>
    <s v="109667"/>
    <s v="999999"/>
    <s v="XT414099496TS"/>
    <s v="N"/>
    <s v="Transport"/>
    <s v="N"/>
    <s v="S"/>
    <s v="ZA"/>
    <n v="1.189"/>
    <s v="6C"/>
    <n v="5.88"/>
  </r>
  <r>
    <x v="3"/>
    <s v="2"/>
    <d v="2026-05-09T00:00:00"/>
    <s v="09500"/>
    <s v="21320"/>
    <s v="ES"/>
    <s v="FR"/>
    <s v="107435"/>
    <s v="107435"/>
    <s v="999999"/>
    <s v="XT414099584TS"/>
    <s v="N"/>
    <s v="Transport"/>
    <s v="N"/>
    <s v="S"/>
    <s v="ZA"/>
    <n v="4.787"/>
    <s v="6C"/>
    <n v="10.76"/>
  </r>
  <r>
    <x v="3"/>
    <s v="2"/>
    <d v="2026-05-09T00:00:00"/>
    <s v="9210"/>
    <s v="21320"/>
    <s v="DK"/>
    <s v="FR"/>
    <s v="105895"/>
    <s v="105895"/>
    <s v="999999"/>
    <s v="XT414099607TS"/>
    <s v="N"/>
    <s v="Transport"/>
    <s v="N"/>
    <s v="S"/>
    <s v="ZA"/>
    <n v="1.562"/>
    <s v="6C"/>
    <n v="10.02"/>
  </r>
  <r>
    <x v="3"/>
    <s v="2"/>
    <d v="2026-05-09T00:00:00"/>
    <s v="15324"/>
    <s v="21320"/>
    <s v="DE"/>
    <s v="FR"/>
    <s v="109234"/>
    <s v="109234"/>
    <s v="999999"/>
    <s v="XT414100336TS"/>
    <s v="N"/>
    <s v="Transport"/>
    <s v="N"/>
    <s v="S"/>
    <s v="ZA"/>
    <n v="0.13"/>
    <s v="6C"/>
    <n v="5.33"/>
  </r>
  <r>
    <x v="3"/>
    <s v="2"/>
    <d v="2026-05-09T00:00:00"/>
    <s v="78315"/>
    <s v="21320"/>
    <s v="DE"/>
    <s v="FR"/>
    <s v="109070"/>
    <s v="109070"/>
    <s v="999999"/>
    <s v="XT414101265TS"/>
    <s v="N"/>
    <s v="Transport"/>
    <s v="N"/>
    <s v="S"/>
    <s v="ZA"/>
    <n v="3.158"/>
    <s v="6C"/>
    <n v="9.029999999999999"/>
  </r>
  <r>
    <x v="3"/>
    <s v="2"/>
    <d v="2026-05-09T00:00:00"/>
    <s v="2736"/>
    <s v="21320"/>
    <s v="LU"/>
    <s v="FR"/>
    <s v="110462"/>
    <s v="110462"/>
    <s v="999999"/>
    <s v="XT414101985TS"/>
    <s v="N"/>
    <s v="Transport"/>
    <s v="N"/>
    <s v="S"/>
    <s v="ZA"/>
    <n v="1.008"/>
    <s v="6C"/>
    <n v="5.88"/>
  </r>
  <r>
    <x v="3"/>
    <s v="2"/>
    <d v="2026-05-09T00:00:00"/>
    <s v="17489"/>
    <s v="21320"/>
    <s v="DE"/>
    <s v="FR"/>
    <s v="107643"/>
    <s v="107643"/>
    <s v="999999"/>
    <s v="XT414102218TS"/>
    <s v="N"/>
    <s v="Transport"/>
    <s v="N"/>
    <s v="S"/>
    <s v="ZA"/>
    <n v="5.21"/>
    <s v="6C"/>
    <n v="10.35"/>
  </r>
  <r>
    <x v="3"/>
    <s v="2"/>
    <d v="2026-05-09T00:00:00"/>
    <s v="59174"/>
    <s v="21320"/>
    <s v="DE"/>
    <s v="FR"/>
    <s v="110247"/>
    <s v="110247"/>
    <s v="999999"/>
    <s v="XT414102646TS"/>
    <s v="N"/>
    <s v="Transport"/>
    <s v="N"/>
    <s v="S"/>
    <s v="ZA"/>
    <n v="0.16"/>
    <s v="6C"/>
    <n v="5.33"/>
  </r>
  <r>
    <x v="3"/>
    <s v="2"/>
    <d v="2026-05-09T00:00:00"/>
    <s v="21031"/>
    <s v="21320"/>
    <s v="DE"/>
    <s v="FR"/>
    <s v="110613"/>
    <s v="110613"/>
    <s v="999999"/>
    <s v="XT414103045TS"/>
    <s v="N"/>
    <s v="Transport"/>
    <s v="N"/>
    <s v="S"/>
    <s v="ZA"/>
    <n v="1.128"/>
    <s v="6C"/>
    <n v="5.88"/>
  </r>
  <r>
    <x v="3"/>
    <s v="2"/>
    <d v="2026-05-09T00:00:00"/>
    <s v="67304"/>
    <s v="21320"/>
    <s v="DE"/>
    <s v="FR"/>
    <s v="109137"/>
    <s v="109137"/>
    <s v="999999"/>
    <s v="XT414103964TS"/>
    <s v="N"/>
    <s v="Transport"/>
    <s v="N"/>
    <s v="S"/>
    <s v="ZA"/>
    <n v="0.774"/>
    <s v="6C"/>
    <n v="5.55"/>
  </r>
  <r>
    <x v="3"/>
    <s v="2"/>
    <d v="2026-05-09T00:00:00"/>
    <s v="80803"/>
    <s v="21320"/>
    <s v="DE"/>
    <s v="FR"/>
    <s v="109755"/>
    <s v="109755"/>
    <s v="999999"/>
    <s v="XT414104151TS"/>
    <s v="N"/>
    <s v="Transport"/>
    <s v="N"/>
    <s v="S"/>
    <s v="ZA"/>
    <n v="1.701"/>
    <s v="6C"/>
    <n v="5.88"/>
  </r>
  <r>
    <x v="3"/>
    <s v="2"/>
    <d v="2026-05-09T00:00:00"/>
    <s v="2151 JX"/>
    <s v="21320"/>
    <s v="NL"/>
    <s v="FR"/>
    <s v="107156"/>
    <s v="107156"/>
    <s v="999999"/>
    <s v="XT414104236TS"/>
    <s v="N"/>
    <s v="Transport"/>
    <s v="N"/>
    <s v="S"/>
    <s v="ZA"/>
    <n v="5.984"/>
    <s v="6C"/>
    <n v="10.35"/>
  </r>
  <r>
    <x v="3"/>
    <s v="2"/>
    <d v="2026-05-09T00:00:00"/>
    <s v="76297"/>
    <s v="21320"/>
    <s v="DE"/>
    <s v="FR"/>
    <s v="108263"/>
    <s v="108263"/>
    <s v="999999"/>
    <s v="XT414104718TS"/>
    <s v="N"/>
    <s v="Transport"/>
    <s v="N"/>
    <s v="S"/>
    <s v="ZA"/>
    <n v="4.787"/>
    <s v="6C"/>
    <n v="9.69"/>
  </r>
  <r>
    <x v="3"/>
    <s v="2"/>
    <d v="2026-05-09T00:00:00"/>
    <s v="76227"/>
    <s v="21320"/>
    <s v="DE"/>
    <s v="FR"/>
    <s v="109542"/>
    <s v="109542"/>
    <s v="999999"/>
    <s v="XT414106356TS"/>
    <s v="N"/>
    <s v="Transport"/>
    <s v="N"/>
    <s v="S"/>
    <s v="ZA"/>
    <n v="4.403"/>
    <s v="6C"/>
    <n v="9.69"/>
  </r>
  <r>
    <x v="3"/>
    <s v="2"/>
    <d v="2026-05-09T00:00:00"/>
    <s v="6708 AZ"/>
    <s v="21320"/>
    <s v="NL"/>
    <s v="FR"/>
    <s v="110187"/>
    <s v="110187"/>
    <s v="999999"/>
    <s v="XT414106360TS"/>
    <s v="N"/>
    <s v="Transport"/>
    <s v="N"/>
    <s v="S"/>
    <s v="ZA"/>
    <n v="1.512"/>
    <s v="6C"/>
    <n v="5.88"/>
  </r>
  <r>
    <x v="3"/>
    <s v="2"/>
    <d v="2026-05-09T00:00:00"/>
    <s v="71083"/>
    <s v="21320"/>
    <s v="DE"/>
    <s v="FR"/>
    <s v="107245"/>
    <s v="107245"/>
    <s v="999999"/>
    <s v="XT414106461TS"/>
    <s v="N"/>
    <s v="Transport"/>
    <s v="N"/>
    <s v="S"/>
    <s v="ZA"/>
    <n v="0.45"/>
    <s v="6C"/>
    <n v="5.33"/>
  </r>
  <r>
    <x v="3"/>
    <s v="2"/>
    <d v="2026-05-09T00:00:00"/>
    <s v="22119"/>
    <s v="21320"/>
    <s v="DE"/>
    <s v="FR"/>
    <s v="110011"/>
    <s v="110011"/>
    <s v="999999"/>
    <s v="XT414106965TS"/>
    <s v="N"/>
    <s v="Transport"/>
    <s v="N"/>
    <s v="S"/>
    <s v="ZA"/>
    <n v="5.298"/>
    <s v="6C"/>
    <n v="10.35"/>
  </r>
  <r>
    <x v="3"/>
    <s v="2"/>
    <d v="2026-05-09T00:00:00"/>
    <s v="12209"/>
    <s v="21320"/>
    <s v="DE"/>
    <s v="FR"/>
    <s v="110319"/>
    <s v="110319"/>
    <s v="999999"/>
    <s v="XT414107657TS"/>
    <s v="N"/>
    <s v="Transport"/>
    <s v="N"/>
    <s v="S"/>
    <s v="ZA"/>
    <n v="0.898"/>
    <s v="6C"/>
    <n v="5.55"/>
  </r>
  <r>
    <x v="3"/>
    <s v="2"/>
    <d v="2026-05-09T00:00:00"/>
    <s v="5591"/>
    <s v="21320"/>
    <s v="AT"/>
    <s v="FR"/>
    <s v="109568"/>
    <s v="109568"/>
    <s v="999999"/>
    <s v="XT414107665TS"/>
    <s v="N"/>
    <s v="Transport"/>
    <s v="N"/>
    <s v="S"/>
    <s v="ZA"/>
    <n v="4.678"/>
    <s v="6C"/>
    <n v="13.83"/>
  </r>
  <r>
    <x v="3"/>
    <s v="2"/>
    <d v="2026-05-09T00:00:00"/>
    <s v="79618"/>
    <s v="21320"/>
    <s v="DE"/>
    <s v="FR"/>
    <s v="107579"/>
    <s v="107579"/>
    <s v="999999"/>
    <s v="XT414107997TS"/>
    <s v="N"/>
    <s v="Transport"/>
    <s v="N"/>
    <s v="S"/>
    <s v="ZA"/>
    <n v="1.102"/>
    <s v="6C"/>
    <n v="5.88"/>
  </r>
  <r>
    <x v="3"/>
    <s v="2"/>
    <d v="2026-05-09T00:00:00"/>
    <s v="65520"/>
    <s v="21320"/>
    <s v="DE"/>
    <s v="FR"/>
    <s v="108459"/>
    <s v="108459"/>
    <s v="999999"/>
    <s v="XT414108621TS"/>
    <s v="N"/>
    <s v="Transport"/>
    <s v="N"/>
    <s v="S"/>
    <s v="ZA"/>
    <n v="0.998"/>
    <s v="6C"/>
    <n v="5.55"/>
  </r>
  <r>
    <x v="3"/>
    <s v="2"/>
    <d v="2026-05-09T00:00:00"/>
    <s v="49176"/>
    <s v="21320"/>
    <s v="DE"/>
    <s v="FR"/>
    <s v="109470"/>
    <s v="109470"/>
    <s v="999999"/>
    <s v="XT414108887TS"/>
    <s v="N"/>
    <s v="Transport"/>
    <s v="N"/>
    <s v="S"/>
    <s v="ZA"/>
    <n v="4.678"/>
    <s v="6C"/>
    <n v="9.69"/>
  </r>
  <r>
    <x v="3"/>
    <s v="2"/>
    <d v="2026-05-10T00:00:00"/>
    <s v="3074"/>
    <s v="21320"/>
    <s v="AT"/>
    <s v="FR"/>
    <s v="109556"/>
    <s v="109556"/>
    <s v="999999"/>
    <s v="XT414112419TS"/>
    <s v="N"/>
    <s v="Transport"/>
    <s v="N"/>
    <s v="S"/>
    <s v="ZA"/>
    <n v="0.51"/>
    <s v="6C"/>
    <n v="9.69"/>
  </r>
  <r>
    <x v="3"/>
    <s v="2"/>
    <d v="2026-05-10T00:00:00"/>
    <s v="79189"/>
    <s v="21320"/>
    <s v="DE"/>
    <s v="FR"/>
    <s v="108937"/>
    <s v="108937"/>
    <s v="999999"/>
    <s v="XT414112538TS"/>
    <s v="N"/>
    <s v="Transport"/>
    <s v="N"/>
    <s v="S"/>
    <s v="ZA"/>
    <n v="0.84"/>
    <s v="6C"/>
    <n v="5.55"/>
  </r>
  <r>
    <x v="3"/>
    <s v="2"/>
    <d v="2026-05-10T00:00:00"/>
    <s v="14197"/>
    <s v="21320"/>
    <s v="DE"/>
    <s v="FR"/>
    <s v="110032"/>
    <s v="110032"/>
    <s v="999999"/>
    <s v="XT414112949TS"/>
    <s v="N"/>
    <s v="Transport"/>
    <s v="N"/>
    <s v="S"/>
    <s v="ZA"/>
    <n v="4.678"/>
    <s v="6C"/>
    <n v="9.69"/>
  </r>
  <r>
    <x v="3"/>
    <s v="2"/>
    <d v="2026-05-10T00:00:00"/>
    <s v="74321"/>
    <s v="21320"/>
    <s v="DE"/>
    <s v="FR"/>
    <s v="109697"/>
    <s v="109697"/>
    <s v="999999"/>
    <s v="XT414113051TS"/>
    <s v="N"/>
    <s v="Transport"/>
    <s v="N"/>
    <s v="S"/>
    <s v="ZA"/>
    <n v="0.907"/>
    <s v="6C"/>
    <n v="5.55"/>
  </r>
  <r>
    <x v="3"/>
    <s v="2"/>
    <d v="2026-05-10T00:00:00"/>
    <s v="42781"/>
    <s v="21320"/>
    <s v="DE"/>
    <s v="FR"/>
    <s v="105119"/>
    <s v="105119"/>
    <s v="999999"/>
    <s v="XT414113839TS"/>
    <s v="N"/>
    <s v="Transport"/>
    <s v="N"/>
    <s v="S"/>
    <s v="ZA"/>
    <n v="4.403"/>
    <s v="6C"/>
    <n v="9.69"/>
  </r>
  <r>
    <x v="3"/>
    <s v="2"/>
    <d v="2026-05-10T00:00:00"/>
    <s v="49324"/>
    <s v="21320"/>
    <s v="DE"/>
    <s v="FR"/>
    <s v="108771"/>
    <s v="108771"/>
    <s v="999999"/>
    <s v="XT414113944TS"/>
    <s v="N"/>
    <s v="Transport"/>
    <s v="N"/>
    <s v="S"/>
    <s v="ZA"/>
    <n v="0.979"/>
    <s v="6C"/>
    <n v="5.55"/>
  </r>
  <r>
    <x v="3"/>
    <s v="2"/>
    <d v="2026-05-10T00:00:00"/>
    <s v="82319"/>
    <s v="21320"/>
    <s v="DE"/>
    <s v="FR"/>
    <s v="110215"/>
    <s v="110215"/>
    <s v="999999"/>
    <s v="XT414113961TS"/>
    <s v="N"/>
    <s v="Transport"/>
    <s v="N"/>
    <s v="S"/>
    <s v="ZA"/>
    <n v="9.204000000000001"/>
    <s v="6C"/>
    <n v="12.99"/>
  </r>
  <r>
    <x v="3"/>
    <s v="2"/>
    <d v="2026-05-10T00:00:00"/>
    <s v="2732"/>
    <s v="21320"/>
    <s v="AT"/>
    <s v="FR"/>
    <s v="110543"/>
    <s v="110543"/>
    <s v="999999"/>
    <s v="XT414114176TS"/>
    <s v="N"/>
    <s v="Transport"/>
    <s v="N"/>
    <s v="S"/>
    <s v="ZA"/>
    <n v="0.546"/>
    <s v="6C"/>
    <n v="9.69"/>
  </r>
  <r>
    <x v="3"/>
    <s v="2"/>
    <d v="2026-05-10T00:00:00"/>
    <s v="3037 GA"/>
    <s v="21320"/>
    <s v="NL"/>
    <s v="FR"/>
    <s v="109112"/>
    <s v="109112"/>
    <s v="999999"/>
    <s v="XT414114247TS"/>
    <s v="N"/>
    <s v="Transport"/>
    <s v="N"/>
    <s v="S"/>
    <s v="ZA"/>
    <n v="4.678"/>
    <s v="6C"/>
    <n v="9.69"/>
  </r>
  <r>
    <x v="3"/>
    <s v="2"/>
    <d v="2026-05-10T00:00:00"/>
    <s v="12167"/>
    <s v="21320"/>
    <s v="DE"/>
    <s v="FR"/>
    <s v="108939"/>
    <s v="108939"/>
    <s v="999999"/>
    <s v="XT414114984TS"/>
    <s v="N"/>
    <s v="Transport"/>
    <s v="N"/>
    <s v="S"/>
    <s v="ZA"/>
    <n v="0.8"/>
    <s v="6C"/>
    <n v="5.55"/>
  </r>
  <r>
    <x v="3"/>
    <s v="2"/>
    <d v="2026-05-10T00:00:00"/>
    <s v="18609"/>
    <s v="21320"/>
    <s v="DE"/>
    <s v="FR"/>
    <s v="107480"/>
    <s v="107480"/>
    <s v="999999"/>
    <s v="XT414115185TS"/>
    <s v="N"/>
    <s v="Transport"/>
    <s v="N"/>
    <s v="S"/>
    <s v="ZA"/>
    <n v="4.678"/>
    <s v="6C"/>
    <n v="9.69"/>
  </r>
  <r>
    <x v="3"/>
    <s v="2"/>
    <d v="2026-05-10T00:00:00"/>
    <s v="69234"/>
    <s v="21320"/>
    <s v="DE"/>
    <s v="FR"/>
    <s v="106836"/>
    <s v="106836"/>
    <s v="999999"/>
    <s v="XT414115327TS"/>
    <s v="N"/>
    <s v="Transport"/>
    <s v="N"/>
    <s v="S"/>
    <s v="ZA"/>
    <n v="4.266"/>
    <s v="6C"/>
    <n v="9.69"/>
  </r>
  <r>
    <x v="3"/>
    <s v="2"/>
    <d v="2026-05-10T00:00:00"/>
    <s v="3583 BK"/>
    <s v="21320"/>
    <s v="NL"/>
    <s v="FR"/>
    <s v="109463"/>
    <s v="109463"/>
    <s v="999999"/>
    <s v="XT414115812TS"/>
    <s v="N"/>
    <s v="Transport"/>
    <s v="N"/>
    <s v="S"/>
    <s v="ZA"/>
    <n v="0.896"/>
    <s v="6C"/>
    <n v="5.55"/>
  </r>
  <r>
    <x v="3"/>
    <s v="2"/>
    <d v="2026-05-10T00:00:00"/>
    <s v="34128"/>
    <s v="21320"/>
    <s v="DE"/>
    <s v="FR"/>
    <s v="108439"/>
    <s v="108439"/>
    <s v="999999"/>
    <s v="XT414115980TS"/>
    <s v="N"/>
    <s v="Transport"/>
    <s v="N"/>
    <s v="S"/>
    <s v="ZA"/>
    <n v="5.773"/>
    <s v="6C"/>
    <n v="10.35"/>
  </r>
  <r>
    <x v="3"/>
    <s v="2"/>
    <d v="2026-05-10T00:00:00"/>
    <s v="50259"/>
    <s v="21320"/>
    <s v="DE"/>
    <s v="FR"/>
    <s v="110055"/>
    <s v="110055"/>
    <s v="999999"/>
    <s v="XT414118155TS"/>
    <s v="N"/>
    <s v="Transport"/>
    <s v="N"/>
    <s v="S"/>
    <s v="ZA"/>
    <n v="4.532"/>
    <s v="6C"/>
    <n v="9.69"/>
  </r>
  <r>
    <x v="3"/>
    <s v="2"/>
    <d v="2026-05-10T00:00:00"/>
    <s v="3300"/>
    <s v="21320"/>
    <s v="DK"/>
    <s v="FR"/>
    <s v="106524"/>
    <s v="106524"/>
    <s v="999999"/>
    <s v="XT414118252TS"/>
    <s v="N"/>
    <s v="Transport"/>
    <s v="N"/>
    <s v="S"/>
    <s v="ZA"/>
    <n v="4.799"/>
    <s v="6C"/>
    <n v="13.83"/>
  </r>
  <r>
    <x v="3"/>
    <s v="2"/>
    <d v="2026-05-10T00:00:00"/>
    <s v="56330"/>
    <s v="21320"/>
    <s v="DE"/>
    <s v="FR"/>
    <s v="108908"/>
    <s v="108908"/>
    <s v="999999"/>
    <s v="XT414118677TS"/>
    <s v="N"/>
    <s v="Transport"/>
    <s v="N"/>
    <s v="S"/>
    <s v="ZA"/>
    <n v="6.66"/>
    <s v="6C"/>
    <n v="11.01"/>
  </r>
  <r>
    <x v="3"/>
    <s v="2"/>
    <d v="2026-05-10T00:00:00"/>
    <s v="21465"/>
    <s v="21320"/>
    <s v="DE"/>
    <s v="FR"/>
    <s v="109921"/>
    <s v="109921"/>
    <s v="999999"/>
    <s v="XT414118717TS"/>
    <s v="N"/>
    <s v="Transport"/>
    <s v="N"/>
    <s v="S"/>
    <s v="ZA"/>
    <n v="9.6"/>
    <s v="6C"/>
    <n v="12.99"/>
  </r>
  <r>
    <x v="3"/>
    <s v="2"/>
    <d v="2026-05-10T00:00:00"/>
    <s v="2550"/>
    <s v="21320"/>
    <s v="BE"/>
    <s v="FR"/>
    <s v="108433"/>
    <s v="108433"/>
    <s v="999999"/>
    <s v="XT414118822TS"/>
    <s v="N"/>
    <s v="Transport"/>
    <s v="N"/>
    <s v="S"/>
    <s v="ZA"/>
    <n v="0.832"/>
    <s v="6C"/>
    <n v="4.95"/>
  </r>
  <r>
    <x v="3"/>
    <s v="2"/>
    <d v="2026-05-10T00:00:00"/>
    <s v="2550"/>
    <s v="21320"/>
    <s v="BE"/>
    <s v="FR"/>
    <s v="108378"/>
    <s v="108378"/>
    <s v="999999"/>
    <s v="XT414119010TS"/>
    <s v="N"/>
    <s v="Transport"/>
    <s v="N"/>
    <s v="S"/>
    <s v="ZA"/>
    <n v="0.572"/>
    <s v="6C"/>
    <n v="4.95"/>
  </r>
  <r>
    <x v="3"/>
    <s v="2"/>
    <d v="2026-05-10T00:00:00"/>
    <s v="89134"/>
    <s v="21320"/>
    <s v="DE"/>
    <s v="FR"/>
    <s v="109602"/>
    <s v="109602"/>
    <s v="999999"/>
    <s v="XT414119258TS"/>
    <s v="N"/>
    <s v="Transport"/>
    <s v="N"/>
    <s v="S"/>
    <s v="ZA"/>
    <n v="4.266"/>
    <s v="6C"/>
    <n v="9.69"/>
  </r>
  <r>
    <x v="3"/>
    <s v="2"/>
    <d v="2026-05-10T00:00:00"/>
    <s v="90530"/>
    <s v="21320"/>
    <s v="DE"/>
    <s v="FR"/>
    <s v="109812"/>
    <s v="109812"/>
    <s v="999999"/>
    <s v="XT414119505TS"/>
    <s v="N"/>
    <s v="Transport"/>
    <s v="N"/>
    <s v="S"/>
    <s v="ZA"/>
    <n v="4.266"/>
    <s v="6C"/>
    <n v="9.69"/>
  </r>
  <r>
    <x v="3"/>
    <s v="2"/>
    <d v="2026-05-10T00:00:00"/>
    <s v="12053"/>
    <s v="21320"/>
    <s v="DE"/>
    <s v="FR"/>
    <s v="109074"/>
    <s v="109074"/>
    <s v="999999"/>
    <s v="XT414119584TS"/>
    <s v="N"/>
    <s v="Transport"/>
    <s v="N"/>
    <s v="S"/>
    <s v="ZA"/>
    <n v="4.638"/>
    <s v="6C"/>
    <n v="9.69"/>
  </r>
  <r>
    <x v="3"/>
    <s v="2"/>
    <d v="2026-05-10T00:00:00"/>
    <s v="45665"/>
    <s v="21320"/>
    <s v="DE"/>
    <s v="FR"/>
    <s v="108883"/>
    <s v="108883"/>
    <s v="999999"/>
    <s v="XT414120018TS"/>
    <s v="N"/>
    <s v="Transport"/>
    <s v="N"/>
    <s v="S"/>
    <s v="ZA"/>
    <n v="8.968"/>
    <s v="6C"/>
    <n v="12.33"/>
  </r>
  <r>
    <x v="3"/>
    <s v="2"/>
    <d v="2026-05-10T00:00:00"/>
    <s v="31558"/>
    <s v="21320"/>
    <s v="DE"/>
    <s v="FR"/>
    <s v="110440"/>
    <s v="110440"/>
    <s v="999999"/>
    <s v="XT414120208TS"/>
    <s v="N"/>
    <s v="Transport"/>
    <s v="N"/>
    <s v="S"/>
    <s v="ZA"/>
    <n v="3.312"/>
    <s v="6C"/>
    <n v="9.029999999999999"/>
  </r>
  <r>
    <x v="3"/>
    <s v="2"/>
    <d v="2026-05-10T00:00:00"/>
    <s v="6600"/>
    <s v="21320"/>
    <s v="AT"/>
    <s v="FR"/>
    <s v="109253"/>
    <s v="109253"/>
    <s v="999999"/>
    <s v="XT414120358TS"/>
    <s v="N"/>
    <s v="Transport"/>
    <s v="N"/>
    <s v="S"/>
    <s v="ZA"/>
    <n v="4.403"/>
    <s v="6C"/>
    <n v="13.83"/>
  </r>
  <r>
    <x v="3"/>
    <s v="2"/>
    <d v="2026-05-10T00:00:00"/>
    <s v="15518"/>
    <s v="21320"/>
    <s v="DE"/>
    <s v="FR"/>
    <s v="110628"/>
    <s v="110628"/>
    <s v="999999"/>
    <s v="XT414121265TS"/>
    <s v="N"/>
    <s v="Transport"/>
    <s v="N"/>
    <s v="S"/>
    <s v="ZA"/>
    <n v="4.266"/>
    <s v="6C"/>
    <n v="9.69"/>
  </r>
  <r>
    <x v="3"/>
    <s v="2"/>
    <d v="2026-05-10T00:00:00"/>
    <s v="45147"/>
    <s v="21320"/>
    <s v="DE"/>
    <s v="FR"/>
    <s v="109393"/>
    <s v="109393"/>
    <s v="999999"/>
    <s v="XT414121897TS"/>
    <s v="N"/>
    <s v="Transport"/>
    <s v="N"/>
    <s v="S"/>
    <s v="ZA"/>
    <n v="4.266"/>
    <s v="6C"/>
    <n v="9.69"/>
  </r>
  <r>
    <x v="3"/>
    <s v="2"/>
    <d v="2026-05-10T00:00:00"/>
    <s v="26386"/>
    <s v="21320"/>
    <s v="DE"/>
    <s v="FR"/>
    <s v="109152"/>
    <s v="109152"/>
    <s v="999999"/>
    <s v="XT414122022TS"/>
    <s v="N"/>
    <s v="Transport"/>
    <s v="N"/>
    <s v="S"/>
    <s v="ZA"/>
    <n v="3.194"/>
    <s v="6C"/>
    <n v="9.029999999999999"/>
  </r>
  <r>
    <x v="3"/>
    <s v="2"/>
    <d v="2026-05-10T00:00:00"/>
    <s v="97896"/>
    <s v="21320"/>
    <s v="DE"/>
    <s v="FR"/>
    <s v="110391"/>
    <s v="110391"/>
    <s v="999999"/>
    <s v="XT414122420TS"/>
    <s v="N"/>
    <s v="Transport"/>
    <s v="N"/>
    <s v="S"/>
    <s v="ZA"/>
    <n v="4.403"/>
    <s v="6C"/>
    <n v="9.69"/>
  </r>
  <r>
    <x v="3"/>
    <s v="2"/>
    <d v="2026-05-10T00:00:00"/>
    <s v="51067"/>
    <s v="21320"/>
    <s v="DE"/>
    <s v="FR"/>
    <s v="107905"/>
    <s v="107905"/>
    <s v="999999"/>
    <s v="XT414123592TS"/>
    <s v="N"/>
    <s v="Transport"/>
    <s v="N"/>
    <s v="S"/>
    <s v="ZA"/>
    <n v="4.799"/>
    <s v="6C"/>
    <n v="9.69"/>
  </r>
  <r>
    <x v="3"/>
    <s v="2"/>
    <d v="2026-05-10T00:00:00"/>
    <s v="63785"/>
    <s v="21320"/>
    <s v="DE"/>
    <s v="FR"/>
    <s v="109176"/>
    <s v="109176"/>
    <s v="999999"/>
    <s v="XT414124615TS"/>
    <s v="N"/>
    <s v="Transport"/>
    <s v="N"/>
    <s v="S"/>
    <s v="ZA"/>
    <n v="4.638"/>
    <s v="6C"/>
    <n v="9.69"/>
  </r>
  <r>
    <x v="3"/>
    <s v="2"/>
    <d v="2026-05-10T00:00:00"/>
    <s v="73660"/>
    <s v="21320"/>
    <s v="DE"/>
    <s v="FR"/>
    <s v="107902"/>
    <s v="107902"/>
    <s v="999999"/>
    <s v="XT414125117TS"/>
    <s v="N"/>
    <s v="Transport"/>
    <s v="N"/>
    <s v="S"/>
    <s v="ZA"/>
    <n v="0.246"/>
    <s v="6C"/>
    <n v="5.33"/>
  </r>
  <r>
    <x v="3"/>
    <s v="2"/>
    <d v="2026-05-10T00:00:00"/>
    <s v="46244"/>
    <s v="21320"/>
    <s v="DE"/>
    <s v="FR"/>
    <s v="105934"/>
    <s v="105934"/>
    <s v="999999"/>
    <s v="XT414126850TS"/>
    <s v="N"/>
    <s v="Transport"/>
    <s v="N"/>
    <s v="S"/>
    <s v="ZA"/>
    <n v="0.1"/>
    <s v="6C"/>
    <n v="5.33"/>
  </r>
  <r>
    <x v="3"/>
    <s v="2"/>
    <d v="2026-05-11T00:00:00"/>
    <s v="71636"/>
    <s v="21320"/>
    <s v="DE"/>
    <s v="FR"/>
    <s v="110512"/>
    <s v="110512"/>
    <s v="999999"/>
    <s v="XT414131470TS"/>
    <s v="N"/>
    <s v="Transport"/>
    <s v="N"/>
    <s v="S"/>
    <s v="ZA"/>
    <n v="4.403"/>
    <s v="6C"/>
    <n v="9.69"/>
  </r>
  <r>
    <x v="3"/>
    <s v="2"/>
    <d v="2026-05-11T00:00:00"/>
    <s v="41539"/>
    <s v="21320"/>
    <s v="DE"/>
    <s v="FR"/>
    <s v="109525"/>
    <s v="109525"/>
    <s v="999999"/>
    <s v="XT414132170TS"/>
    <s v="N"/>
    <s v="Transport"/>
    <s v="N"/>
    <s v="S"/>
    <s v="ZA"/>
    <n v="4.365"/>
    <s v="6C"/>
    <n v="9.69"/>
  </r>
  <r>
    <x v="3"/>
    <s v="2"/>
    <d v="2026-05-11T00:00:00"/>
    <s v="2300"/>
    <s v="21320"/>
    <s v="DK"/>
    <s v="FR"/>
    <s v="101706"/>
    <s v="101706"/>
    <s v="999999"/>
    <s v="XT414133847TS"/>
    <s v="N"/>
    <s v="Transport"/>
    <s v="N"/>
    <s v="S"/>
    <s v="ZA"/>
    <n v="4.678"/>
    <s v="6C"/>
    <n v="13.83"/>
  </r>
  <r>
    <x v="3"/>
    <s v="2"/>
    <d v="2026-05-11T00:00:00"/>
    <s v="3550"/>
    <s v="21320"/>
    <s v="BE"/>
    <s v="FR"/>
    <s v="110334"/>
    <s v="110334"/>
    <s v="999999"/>
    <s v="XT414133970TS"/>
    <s v="N"/>
    <s v="Transport"/>
    <s v="N"/>
    <s v="S"/>
    <s v="ZA"/>
    <n v="0.03"/>
    <s v="6C"/>
    <n v="4.84"/>
  </r>
  <r>
    <x v="3"/>
    <s v="2"/>
    <d v="2026-05-11T00:00:00"/>
    <s v="20257"/>
    <s v="21320"/>
    <s v="DE"/>
    <s v="FR"/>
    <s v="107374"/>
    <s v="107374"/>
    <s v="999999"/>
    <s v="XT414134635TS"/>
    <s v="N"/>
    <s v="Transport"/>
    <s v="N"/>
    <s v="S"/>
    <s v="ZA"/>
    <n v="6.955"/>
    <s v="6C"/>
    <n v="11.01"/>
  </r>
  <r>
    <x v="3"/>
    <s v="2"/>
    <d v="2026-05-11T00:00:00"/>
    <s v="06118"/>
    <s v="21320"/>
    <s v="DE"/>
    <s v="FR"/>
    <s v="108536"/>
    <s v="108536"/>
    <s v="999999"/>
    <s v="XT414134799TS"/>
    <s v="N"/>
    <s v="Transport"/>
    <s v="N"/>
    <s v="S"/>
    <s v="ZA"/>
    <n v="1.114"/>
    <s v="6C"/>
    <n v="5.88"/>
  </r>
  <r>
    <x v="3"/>
    <s v="2"/>
    <d v="2026-05-11T00:00:00"/>
    <s v="89160"/>
    <s v="21320"/>
    <s v="DE"/>
    <s v="FR"/>
    <s v="109404"/>
    <s v="109404"/>
    <s v="999999"/>
    <s v="XT414136724TS"/>
    <s v="N"/>
    <s v="Transport"/>
    <s v="N"/>
    <s v="S"/>
    <s v="ZA"/>
    <n v="4.532"/>
    <s v="6C"/>
    <n v="9.69"/>
  </r>
  <r>
    <x v="3"/>
    <s v="2"/>
    <d v="2026-05-11T00:00:00"/>
    <s v="13465"/>
    <s v="21320"/>
    <s v="DE"/>
    <s v="FR"/>
    <s v="109904"/>
    <s v="109904"/>
    <s v="999999"/>
    <s v="XT414137035TS"/>
    <s v="N"/>
    <s v="Transport"/>
    <s v="N"/>
    <s v="S"/>
    <s v="ZA"/>
    <n v="11.906"/>
    <s v="6C"/>
    <n v="14.31"/>
  </r>
  <r>
    <x v="3"/>
    <s v="2"/>
    <d v="2026-05-11T00:00:00"/>
    <s v="59192"/>
    <s v="21320"/>
    <s v="DE"/>
    <s v="FR"/>
    <s v="110313"/>
    <s v="110313"/>
    <s v="999999"/>
    <s v="XT414137305TS"/>
    <s v="N"/>
    <s v="Transport"/>
    <s v="N"/>
    <s v="S"/>
    <s v="ZA"/>
    <n v="0.12"/>
    <s v="6C"/>
    <n v="5.33"/>
  </r>
  <r>
    <x v="3"/>
    <s v="2"/>
    <d v="2026-05-11T00:00:00"/>
    <s v="85055"/>
    <s v="21320"/>
    <s v="DE"/>
    <s v="FR"/>
    <s v="107773"/>
    <s v="107773"/>
    <s v="999999"/>
    <s v="XT414138155TS"/>
    <s v="N"/>
    <s v="Transport"/>
    <s v="N"/>
    <s v="S"/>
    <s v="ZA"/>
    <n v="0.08"/>
    <s v="6C"/>
    <n v="5.33"/>
  </r>
  <r>
    <x v="3"/>
    <s v="2"/>
    <d v="2026-05-11T00:00:00"/>
    <s v="1034 WB"/>
    <s v="21320"/>
    <s v="NL"/>
    <s v="FR"/>
    <s v="103900"/>
    <s v="103900"/>
    <s v="999999"/>
    <s v="XT414138875TS"/>
    <s v="N"/>
    <s v="Transport"/>
    <s v="N"/>
    <s v="S"/>
    <s v="ZA"/>
    <n v="4.678"/>
    <s v="6C"/>
    <n v="9.69"/>
  </r>
  <r>
    <x v="3"/>
    <s v="2"/>
    <d v="2026-05-11T00:00:00"/>
    <s v="64285"/>
    <s v="21320"/>
    <s v="DE"/>
    <s v="FR"/>
    <s v="110118"/>
    <s v="110118"/>
    <s v="999999"/>
    <s v="XT414139473TS"/>
    <s v="N"/>
    <s v="Transport"/>
    <s v="N"/>
    <s v="S"/>
    <s v="ZA"/>
    <n v="0.12"/>
    <s v="6C"/>
    <n v="5.33"/>
  </r>
  <r>
    <x v="3"/>
    <s v="2"/>
    <d v="2026-05-11T00:00:00"/>
    <s v="2450"/>
    <s v="21320"/>
    <s v="DK"/>
    <s v="FR"/>
    <s v="110145"/>
    <s v="110145"/>
    <s v="999999"/>
    <s v="XT414142645TS"/>
    <s v="N"/>
    <s v="Transport"/>
    <s v="N"/>
    <s v="S"/>
    <s v="ZA"/>
    <n v="4.787"/>
    <s v="6C"/>
    <n v="13.83"/>
  </r>
  <r>
    <x v="3"/>
    <s v="2"/>
    <d v="2026-05-11T00:00:00"/>
    <s v="6020"/>
    <s v="21320"/>
    <s v="AT"/>
    <s v="FR"/>
    <s v="109962"/>
    <s v="109962"/>
    <s v="999999"/>
    <s v="XT414142764TS"/>
    <s v="N"/>
    <s v="Transport"/>
    <s v="N"/>
    <s v="S"/>
    <s v="ZA"/>
    <n v="4.532"/>
    <s v="6C"/>
    <n v="13.83"/>
  </r>
  <r>
    <x v="3"/>
    <s v="2"/>
    <d v="2026-05-11T00:00:00"/>
    <s v="85452"/>
    <s v="21320"/>
    <s v="DE"/>
    <s v="FR"/>
    <s v="109924"/>
    <s v="109924"/>
    <s v="999999"/>
    <s v="XT414143141TS"/>
    <s v="N"/>
    <s v="Transport"/>
    <s v="N"/>
    <s v="S"/>
    <s v="ZA"/>
    <n v="0.35"/>
    <s v="6C"/>
    <n v="5.33"/>
  </r>
  <r>
    <x v="3"/>
    <s v="2"/>
    <d v="2026-05-11T00:00:00"/>
    <s v="5090"/>
    <s v="21320"/>
    <s v="AT"/>
    <s v="FR"/>
    <s v="110364"/>
    <s v="110364"/>
    <s v="999999"/>
    <s v="XT414143685TS"/>
    <s v="N"/>
    <s v="Transport"/>
    <s v="N"/>
    <s v="S"/>
    <s v="ZA"/>
    <n v="0.403"/>
    <s v="6C"/>
    <n v="9.470000000000001"/>
  </r>
  <r>
    <x v="3"/>
    <s v="2"/>
    <d v="2026-05-11T00:00:00"/>
    <s v="50935"/>
    <s v="21320"/>
    <s v="DE"/>
    <s v="FR"/>
    <s v="110356"/>
    <s v="110356"/>
    <s v="999999"/>
    <s v="XT414144558TS"/>
    <s v="N"/>
    <s v="Transport"/>
    <s v="N"/>
    <s v="S"/>
    <s v="ZA"/>
    <n v="0.437"/>
    <s v="6C"/>
    <n v="5.33"/>
  </r>
  <r>
    <x v="3"/>
    <s v="2"/>
    <d v="2026-05-11T00:00:00"/>
    <s v="1933"/>
    <s v="21320"/>
    <s v="BE"/>
    <s v="FR"/>
    <s v="110381"/>
    <s v="110381"/>
    <s v="999999"/>
    <s v="XT414144972TS"/>
    <s v="N"/>
    <s v="Transport"/>
    <s v="N"/>
    <s v="S"/>
    <s v="ZA"/>
    <n v="0.54"/>
    <s v="6C"/>
    <n v="4.95"/>
  </r>
  <r>
    <x v="3"/>
    <s v="2"/>
    <d v="2026-05-11T00:00:00"/>
    <s v="72379"/>
    <s v="21320"/>
    <s v="DE"/>
    <s v="FR"/>
    <s v="110106"/>
    <s v="110106"/>
    <s v="999999"/>
    <s v="XT414145933TS"/>
    <s v="N"/>
    <s v="Transport"/>
    <s v="N"/>
    <s v="S"/>
    <s v="ZA"/>
    <n v="1.24"/>
    <s v="6C"/>
    <n v="5.88"/>
  </r>
  <r>
    <x v="3"/>
    <s v="2"/>
    <d v="2026-05-11T00:00:00"/>
    <s v="793 33"/>
    <s v="21320"/>
    <s v="SE"/>
    <s v="FR"/>
    <s v="107762"/>
    <s v="107762"/>
    <s v="999999"/>
    <s v="XT414147735TS"/>
    <s v="N"/>
    <s v="Transport"/>
    <s v="N"/>
    <s v="S"/>
    <s v="ZA"/>
    <n v="1.624"/>
    <s v="6C"/>
    <n v="10.87"/>
  </r>
  <r>
    <x v="3"/>
    <s v="2"/>
    <d v="2026-05-11T00:00:00"/>
    <s v="33330"/>
    <s v="21320"/>
    <s v="DE"/>
    <s v="FR"/>
    <s v="108748"/>
    <s v="108748"/>
    <s v="999999"/>
    <s v="XT414147917TS"/>
    <s v="N"/>
    <s v="Transport"/>
    <s v="N"/>
    <s v="S"/>
    <s v="ZA"/>
    <n v="0.425"/>
    <s v="6C"/>
    <n v="5.33"/>
  </r>
  <r>
    <x v="3"/>
    <s v="2"/>
    <d v="2026-05-11T00:00:00"/>
    <s v="262 41"/>
    <s v="21320"/>
    <s v="SE"/>
    <s v="FR"/>
    <s v="103266"/>
    <s v="103266"/>
    <s v="999999"/>
    <s v="XT414148223TS"/>
    <s v="N"/>
    <s v="Transport"/>
    <s v="N"/>
    <s v="S"/>
    <s v="ZA"/>
    <n v="4.787"/>
    <s v="6C"/>
    <n v="14.68"/>
  </r>
  <r>
    <x v="3"/>
    <s v="2"/>
    <d v="2026-05-11T00:00:00"/>
    <s v="38518"/>
    <s v="21320"/>
    <s v="DE"/>
    <s v="FR"/>
    <s v="109711"/>
    <s v="109711"/>
    <s v="999999"/>
    <s v="XT414148798TS"/>
    <s v="N"/>
    <s v="Transport"/>
    <s v="N"/>
    <s v="S"/>
    <s v="ZA"/>
    <n v="7.757"/>
    <s v="6C"/>
    <n v="11.67"/>
  </r>
  <r>
    <x v="3"/>
    <s v="2"/>
    <d v="2026-05-11T00:00:00"/>
    <s v="86163"/>
    <s v="21320"/>
    <s v="DE"/>
    <s v="FR"/>
    <s v="107431"/>
    <s v="107431"/>
    <s v="999999"/>
    <s v="XT414149317TS"/>
    <s v="N"/>
    <s v="Transport"/>
    <s v="N"/>
    <s v="S"/>
    <s v="ZA"/>
    <n v="4.638"/>
    <s v="6C"/>
    <n v="9.69"/>
  </r>
  <r>
    <x v="3"/>
    <s v="2"/>
    <d v="2026-05-11T00:00:00"/>
    <s v="2970"/>
    <s v="21320"/>
    <s v="DK"/>
    <s v="FR"/>
    <s v="110318"/>
    <s v="110318"/>
    <s v="999999"/>
    <s v="XT414149555TS"/>
    <s v="N"/>
    <s v="Transport"/>
    <s v="N"/>
    <s v="S"/>
    <s v="ZA"/>
    <n v="1.092"/>
    <s v="6C"/>
    <n v="10.02"/>
  </r>
  <r>
    <x v="3"/>
    <s v="2"/>
    <d v="2026-05-11T00:00:00"/>
    <s v="3769 CB"/>
    <s v="21320"/>
    <s v="NL"/>
    <s v="FR"/>
    <s v="110408"/>
    <s v="110408"/>
    <s v="999999"/>
    <s v="XT414149590TS"/>
    <s v="N"/>
    <s v="Transport"/>
    <s v="N"/>
    <s v="S"/>
    <s v="ZA"/>
    <n v="4.787"/>
    <s v="6C"/>
    <n v="9.69"/>
  </r>
  <r>
    <x v="3"/>
    <s v="2"/>
    <d v="2026-05-11T00:00:00"/>
    <s v="08034"/>
    <s v="21320"/>
    <s v="ES"/>
    <s v="FR"/>
    <s v="107874"/>
    <s v="107874"/>
    <s v="999999"/>
    <s v="XT414149657TS"/>
    <s v="N"/>
    <s v="Transport"/>
    <s v="N"/>
    <s v="S"/>
    <s v="ZA"/>
    <n v="0.03"/>
    <s v="6C"/>
    <n v="6.4"/>
  </r>
  <r>
    <x v="3"/>
    <s v="2"/>
    <d v="2026-05-11T00:00:00"/>
    <s v="4625 DD"/>
    <s v="21320"/>
    <s v="NL"/>
    <s v="FR"/>
    <s v="109017"/>
    <s v="109017"/>
    <s v="999999"/>
    <s v="XT414149759TS"/>
    <s v="N"/>
    <s v="Transport"/>
    <s v="N"/>
    <s v="S"/>
    <s v="ZA"/>
    <n v="4.838"/>
    <s v="6C"/>
    <n v="9.69"/>
  </r>
  <r>
    <x v="3"/>
    <s v="2"/>
    <d v="2026-05-11T00:00:00"/>
    <s v="1827 JW"/>
    <s v="21320"/>
    <s v="NL"/>
    <s v="FR"/>
    <s v="110104"/>
    <s v="110104"/>
    <s v="999999"/>
    <s v="XT414150111TS"/>
    <s v="N"/>
    <s v="Transport"/>
    <s v="N"/>
    <s v="S"/>
    <s v="ZA"/>
    <n v="0.967"/>
    <s v="6C"/>
    <n v="5.55"/>
  </r>
  <r>
    <x v="3"/>
    <s v="2"/>
    <d v="2026-05-11T00:00:00"/>
    <s v="59368"/>
    <s v="21320"/>
    <s v="DE"/>
    <s v="FR"/>
    <s v="109034"/>
    <s v="109034"/>
    <s v="999999"/>
    <s v="XT414151046TS"/>
    <s v="N"/>
    <s v="Transport"/>
    <s v="N"/>
    <s v="S"/>
    <s v="ZA"/>
    <n v="3.024"/>
    <s v="6C"/>
    <n v="9.029999999999999"/>
  </r>
  <r>
    <x v="3"/>
    <s v="2"/>
    <d v="2026-05-11T00:00:00"/>
    <s v="86825"/>
    <s v="21320"/>
    <s v="DE"/>
    <s v="FR"/>
    <s v="108068"/>
    <s v="108068"/>
    <s v="999999"/>
    <s v="XT414151735TS"/>
    <s v="N"/>
    <s v="Transport"/>
    <s v="N"/>
    <s v="S"/>
    <s v="ZA"/>
    <n v="4.937"/>
    <s v="6C"/>
    <n v="9.69"/>
  </r>
  <r>
    <x v="3"/>
    <s v="2"/>
    <d v="2026-05-11T00:00:00"/>
    <s v="25793"/>
    <s v="21320"/>
    <s v="ES"/>
    <s v="FR"/>
    <s v="105262"/>
    <s v="105262"/>
    <s v="999999"/>
    <s v="XT414151806TS"/>
    <s v="N"/>
    <s v="Transport"/>
    <s v="N"/>
    <s v="S"/>
    <s v="ZA"/>
    <n v="5.414"/>
    <s v="6C"/>
    <n v="11.42"/>
  </r>
  <r>
    <x v="3"/>
    <s v="2"/>
    <d v="2026-05-11T00:00:00"/>
    <s v="22880"/>
    <s v="21320"/>
    <s v="DE"/>
    <s v="FR"/>
    <s v="110436"/>
    <s v="110436"/>
    <s v="999999"/>
    <s v="XT414152276TS"/>
    <s v="N"/>
    <s v="Transport"/>
    <s v="N"/>
    <s v="S"/>
    <s v="ZA"/>
    <n v="4.506"/>
    <s v="6C"/>
    <n v="9.69"/>
  </r>
  <r>
    <x v="3"/>
    <s v="2"/>
    <d v="2026-05-11T00:00:00"/>
    <s v="60439"/>
    <s v="21320"/>
    <s v="DE"/>
    <s v="FR"/>
    <s v="109083"/>
    <s v="109083"/>
    <s v="999999"/>
    <s v="XT414152302TS"/>
    <s v="N"/>
    <s v="Transport"/>
    <s v="N"/>
    <s v="S"/>
    <s v="ZA"/>
    <n v="9.44"/>
    <s v="6C"/>
    <n v="12.99"/>
  </r>
  <r>
    <x v="3"/>
    <s v="2"/>
    <d v="2026-05-11T00:00:00"/>
    <s v="64739"/>
    <s v="21320"/>
    <s v="DE"/>
    <s v="FR"/>
    <s v="108660"/>
    <s v="108660"/>
    <s v="999999"/>
    <s v="XT414152506TS"/>
    <s v="N"/>
    <s v="Transport"/>
    <s v="N"/>
    <s v="S"/>
    <s v="ZA"/>
    <n v="0.27"/>
    <s v="6C"/>
    <n v="5.33"/>
  </r>
  <r>
    <x v="3"/>
    <s v="2"/>
    <d v="2026-05-11T00:00:00"/>
    <s v="64739"/>
    <s v="21320"/>
    <s v="DE"/>
    <s v="FR"/>
    <s v="108662"/>
    <s v="108662"/>
    <s v="999999"/>
    <s v="XT414152568TS"/>
    <s v="N"/>
    <s v="Transport"/>
    <s v="N"/>
    <s v="S"/>
    <s v="ZA"/>
    <n v="4.403"/>
    <s v="6C"/>
    <n v="9.69"/>
  </r>
  <r>
    <x v="3"/>
    <s v="2"/>
    <d v="2026-05-11T00:00:00"/>
    <s v="95448"/>
    <s v="21320"/>
    <s v="DE"/>
    <s v="FR"/>
    <s v="108478"/>
    <s v="108478"/>
    <s v="999999"/>
    <s v="XT414152585TS"/>
    <s v="N"/>
    <s v="Transport"/>
    <s v="N"/>
    <s v="S"/>
    <s v="ZA"/>
    <n v="4.506"/>
    <s v="6C"/>
    <n v="9.69"/>
  </r>
  <r>
    <x v="3"/>
    <s v="2"/>
    <d v="2026-05-11T00:00:00"/>
    <s v="7500"/>
    <s v="21320"/>
    <s v="DK"/>
    <s v="FR"/>
    <s v="108975"/>
    <s v="108975"/>
    <s v="999999"/>
    <s v="XT414152656TS"/>
    <s v="N"/>
    <s v="Transport"/>
    <s v="N"/>
    <s v="S"/>
    <s v="ZA"/>
    <n v="7.04"/>
    <s v="6C"/>
    <n v="15.81"/>
  </r>
  <r>
    <x v="3"/>
    <s v="2"/>
    <d v="2026-05-11T00:00:00"/>
    <s v="144 63"/>
    <s v="21320"/>
    <s v="SE"/>
    <s v="FR"/>
    <s v="110439"/>
    <s v="110439"/>
    <s v="999999"/>
    <s v="XT414154609TS"/>
    <s v="N"/>
    <s v="Transport"/>
    <s v="N"/>
    <s v="S"/>
    <s v="ZA"/>
    <n v="5.069"/>
    <s v="6C"/>
    <n v="15.34"/>
  </r>
  <r>
    <x v="3"/>
    <s v="2"/>
    <d v="2026-05-11T00:00:00"/>
    <s v="50668"/>
    <s v="21320"/>
    <s v="DE"/>
    <s v="FR"/>
    <s v="109075"/>
    <s v="109075"/>
    <s v="999999"/>
    <s v="XT414155887TS"/>
    <s v="N"/>
    <s v="Transport"/>
    <s v="N"/>
    <s v="S"/>
    <s v="ZA"/>
    <n v="4.91"/>
    <s v="6C"/>
    <n v="9.69"/>
  </r>
  <r>
    <x v="3"/>
    <s v="2"/>
    <d v="2026-05-11T00:00:00"/>
    <s v="3584 DB"/>
    <s v="21320"/>
    <s v="NL"/>
    <s v="FR"/>
    <s v="109305"/>
    <s v="109305"/>
    <s v="999999"/>
    <s v="XT414156091TS"/>
    <s v="N"/>
    <s v="Transport"/>
    <s v="N"/>
    <s v="S"/>
    <s v="ZA"/>
    <n v="2.304"/>
    <s v="6C"/>
    <n v="8.369999999999999"/>
  </r>
  <r>
    <x v="3"/>
    <s v="2"/>
    <d v="2026-05-11T00:00:00"/>
    <s v="18445"/>
    <s v="21320"/>
    <s v="DE"/>
    <s v="FR"/>
    <s v="110146"/>
    <s v="110146"/>
    <s v="999999"/>
    <s v="XT414156635TS"/>
    <s v="N"/>
    <s v="Transport"/>
    <s v="N"/>
    <s v="S"/>
    <s v="ZA"/>
    <n v="0.96"/>
    <s v="6C"/>
    <n v="5.55"/>
  </r>
  <r>
    <x v="3"/>
    <s v="2"/>
    <d v="2026-05-11T00:00:00"/>
    <s v="82069"/>
    <s v="21320"/>
    <s v="DE"/>
    <s v="FR"/>
    <s v="108528"/>
    <s v="108528"/>
    <s v="999999"/>
    <s v="XT414157494TS"/>
    <s v="N"/>
    <s v="Transport"/>
    <s v="N"/>
    <s v="S"/>
    <s v="ZA"/>
    <n v="4.532"/>
    <s v="6C"/>
    <n v="9.69"/>
  </r>
  <r>
    <x v="3"/>
    <s v="2"/>
    <d v="2026-05-11T00:00:00"/>
    <s v="3811"/>
    <s v="21320"/>
    <s v="AT"/>
    <s v="FR"/>
    <s v="108575"/>
    <s v="108575"/>
    <s v="999999"/>
    <s v="XT414159098TS"/>
    <s v="N"/>
    <s v="Transport"/>
    <s v="N"/>
    <s v="S"/>
    <s v="ZA"/>
    <n v="6.989"/>
    <s v="6C"/>
    <n v="15.15"/>
  </r>
  <r>
    <x v="3"/>
    <s v="2"/>
    <d v="2026-05-12T00:00:00"/>
    <s v="4694 CC"/>
    <s v="21320"/>
    <s v="NL"/>
    <s v="FR"/>
    <s v="109696"/>
    <s v="109696"/>
    <s v="999999"/>
    <s v="XT414162945TS"/>
    <s v="N"/>
    <s v="Transport"/>
    <s v="N"/>
    <s v="S"/>
    <s v="ZA"/>
    <n v="11.656"/>
    <s v="6C"/>
    <n v="14.31"/>
  </r>
  <r>
    <x v="3"/>
    <s v="2"/>
    <d v="2026-05-12T00:00:00"/>
    <s v="24395"/>
    <s v="21320"/>
    <s v="DE"/>
    <s v="FR"/>
    <s v="110170"/>
    <s v="110170"/>
    <s v="999999"/>
    <s v="XT414164331TS"/>
    <s v="N"/>
    <s v="Transport"/>
    <s v="N"/>
    <s v="S"/>
    <s v="ZA"/>
    <n v="0.905"/>
    <s v="6C"/>
    <n v="5.55"/>
  </r>
  <r>
    <x v="3"/>
    <s v="2"/>
    <d v="2026-05-12T00:00:00"/>
    <s v="17509"/>
    <s v="21320"/>
    <s v="DE"/>
    <s v="FR"/>
    <s v="108820"/>
    <s v="108820"/>
    <s v="999999"/>
    <s v="XT414165748TS"/>
    <s v="N"/>
    <s v="Transport"/>
    <s v="N"/>
    <s v="S"/>
    <s v="ZA"/>
    <n v="0.1"/>
    <s v="6C"/>
    <n v="5.33"/>
  </r>
  <r>
    <x v="3"/>
    <s v="2"/>
    <d v="2026-05-12T00:00:00"/>
    <s v="12159"/>
    <s v="21320"/>
    <s v="DE"/>
    <s v="FR"/>
    <s v="109188"/>
    <s v="109188"/>
    <s v="999999"/>
    <s v="XT414166624TS"/>
    <s v="N"/>
    <s v="Transport"/>
    <s v="N"/>
    <s v="S"/>
    <s v="ZA"/>
    <n v="5.904"/>
    <s v="6C"/>
    <n v="10.35"/>
  </r>
  <r>
    <x v="3"/>
    <s v="2"/>
    <d v="2026-05-12T00:00:00"/>
    <s v="5061"/>
    <s v="21320"/>
    <s v="AT"/>
    <s v="FR"/>
    <s v="110458"/>
    <s v="110458"/>
    <s v="999999"/>
    <s v="XT414167580TS"/>
    <s v="N"/>
    <s v="Transport"/>
    <s v="N"/>
    <s v="S"/>
    <s v="ZA"/>
    <n v="4.638"/>
    <s v="6C"/>
    <n v="13.83"/>
  </r>
  <r>
    <x v="3"/>
    <s v="2"/>
    <d v="2026-05-12T00:00:00"/>
    <s v="77784"/>
    <s v="21320"/>
    <s v="DE"/>
    <s v="FR"/>
    <s v="108411"/>
    <s v="108411"/>
    <s v="999999"/>
    <s v="XT414168877TS"/>
    <s v="N"/>
    <s v="Transport"/>
    <s v="N"/>
    <s v="S"/>
    <s v="ZA"/>
    <n v="1.742"/>
    <s v="6C"/>
    <n v="5.88"/>
  </r>
  <r>
    <x v="3"/>
    <s v="2"/>
    <d v="2026-05-12T00:00:00"/>
    <s v="29603"/>
    <s v="21320"/>
    <s v="ES"/>
    <s v="FR"/>
    <s v="110007"/>
    <s v="110007"/>
    <s v="999999"/>
    <s v="XT414171893TS"/>
    <s v="N"/>
    <s v="Transport"/>
    <s v="N"/>
    <s v="S"/>
    <s v="ZA"/>
    <n v="0.23"/>
    <s v="6C"/>
    <n v="6.4"/>
  </r>
  <r>
    <x v="3"/>
    <s v="2"/>
    <d v="2026-05-12T00:00:00"/>
    <s v="22587"/>
    <s v="21320"/>
    <s v="DE"/>
    <s v="FR"/>
    <s v="109990"/>
    <s v="109990"/>
    <s v="999999"/>
    <s v="XT414174532TS"/>
    <s v="N"/>
    <s v="Transport"/>
    <s v="N"/>
    <s v="S"/>
    <s v="ZA"/>
    <n v="0.616"/>
    <s v="6C"/>
    <n v="5.55"/>
  </r>
  <r>
    <x v="3"/>
    <s v="2"/>
    <d v="2026-05-12T00:00:00"/>
    <s v="1390"/>
    <s v="21320"/>
    <s v="BE"/>
    <s v="FR"/>
    <s v="110428"/>
    <s v="110428"/>
    <s v="999999"/>
    <s v="XT414177278TS"/>
    <s v="N"/>
    <s v="Transport"/>
    <s v="N"/>
    <s v="S"/>
    <s v="ZA"/>
    <n v="1.92"/>
    <s v="6C"/>
    <n v="5.28"/>
  </r>
  <r>
    <x v="3"/>
    <s v="2"/>
    <d v="2026-05-12T00:00:00"/>
    <s v="29603"/>
    <s v="21320"/>
    <s v="ES"/>
    <s v="FR"/>
    <s v="110007"/>
    <s v="110007"/>
    <s v="999999"/>
    <s v="XT414178070TS"/>
    <s v="N"/>
    <s v="Transport"/>
    <s v="N"/>
    <s v="S"/>
    <s v="ZA"/>
    <n v="6.433"/>
    <s v="6C"/>
    <n v="12.08"/>
  </r>
  <r>
    <x v="3"/>
    <s v="2"/>
    <d v="2026-05-12T00:00:00"/>
    <s v="30938"/>
    <s v="21320"/>
    <s v="DE"/>
    <s v="FR"/>
    <s v="106856"/>
    <s v="106856"/>
    <s v="999999"/>
    <s v="XT414181025TS"/>
    <s v="N"/>
    <s v="Transport"/>
    <s v="N"/>
    <s v="S"/>
    <s v="ZA"/>
    <n v="4.532"/>
    <s v="6C"/>
    <n v="9.69"/>
  </r>
  <r>
    <x v="3"/>
    <s v="2"/>
    <d v="2026-05-12T00:00:00"/>
    <s v="433 46"/>
    <s v="21320"/>
    <s v="SE"/>
    <s v="FR"/>
    <s v="101237"/>
    <s v="101237"/>
    <s v="999999"/>
    <s v="XT414181533TS"/>
    <s v="N"/>
    <s v="Transport"/>
    <s v="N"/>
    <s v="S"/>
    <s v="ZA"/>
    <n v="1.134"/>
    <s v="6C"/>
    <n v="10.87"/>
  </r>
  <r>
    <x v="3"/>
    <s v="2"/>
    <d v="2026-05-12T00:00:00"/>
    <s v="33334"/>
    <s v="21320"/>
    <s v="DE"/>
    <s v="FR"/>
    <s v="104220"/>
    <s v="104220"/>
    <s v="999999"/>
    <s v="XT414181768TS"/>
    <s v="N"/>
    <s v="Transport"/>
    <s v="N"/>
    <s v="S"/>
    <s v="ZA"/>
    <n v="6.134"/>
    <s v="6C"/>
    <n v="11.01"/>
  </r>
  <r>
    <x v="3"/>
    <s v="2"/>
    <d v="2026-05-12T00:00:00"/>
    <s v="286 31"/>
    <s v="21320"/>
    <s v="SE"/>
    <s v="FR"/>
    <s v="110351"/>
    <s v="110351"/>
    <s v="999999"/>
    <s v="XT414182825TS"/>
    <s v="N"/>
    <s v="Transport"/>
    <s v="N"/>
    <s v="S"/>
    <s v="ZA"/>
    <n v="6.336"/>
    <s v="6C"/>
    <n v="16"/>
  </r>
  <r>
    <x v="3"/>
    <s v="2"/>
    <d v="2026-05-12T00:00:00"/>
    <s v="91058"/>
    <s v="21320"/>
    <s v="DE"/>
    <s v="FR"/>
    <s v="109863"/>
    <s v="109863"/>
    <s v="999999"/>
    <s v="XT414182919TS"/>
    <s v="N"/>
    <s v="Transport"/>
    <s v="N"/>
    <s v="S"/>
    <s v="ZA"/>
    <n v="4.532"/>
    <s v="6C"/>
    <n v="9.69"/>
  </r>
  <r>
    <x v="3"/>
    <s v="2"/>
    <d v="2026-05-12T00:00:00"/>
    <s v="82407"/>
    <s v="21320"/>
    <s v="DE"/>
    <s v="FR"/>
    <s v="110791"/>
    <s v="110791"/>
    <s v="999999"/>
    <s v="XT414183035TS"/>
    <s v="N"/>
    <s v="Transport"/>
    <s v="N"/>
    <s v="S"/>
    <s v="ZA"/>
    <n v="0.875"/>
    <s v="6C"/>
    <n v="5.55"/>
  </r>
  <r>
    <x v="3"/>
    <s v="2"/>
    <d v="2026-05-12T00:00:00"/>
    <s v="86150"/>
    <s v="21320"/>
    <s v="DE"/>
    <s v="FR"/>
    <s v="108959"/>
    <s v="108959"/>
    <s v="999999"/>
    <s v="XT414183769TS"/>
    <s v="N"/>
    <s v="Transport"/>
    <s v="N"/>
    <s v="S"/>
    <s v="ZA"/>
    <n v="14.372"/>
    <s v="6C"/>
    <n v="16.29"/>
  </r>
  <r>
    <x v="3"/>
    <s v="2"/>
    <d v="2026-05-12T00:00:00"/>
    <s v="86150"/>
    <s v="21320"/>
    <s v="DE"/>
    <s v="FR"/>
    <s v="108959"/>
    <s v="108959"/>
    <s v="999999"/>
    <s v="XT414183769TS"/>
    <s v="N"/>
    <s v="Supplement Etiquette Non Conforme"/>
    <s v="N"/>
    <m/>
    <s v="ZA"/>
    <n v="0"/>
    <s v="6C"/>
    <n v="2"/>
  </r>
  <r>
    <x v="3"/>
    <s v="2"/>
    <d v="2026-05-12T00:00:00"/>
    <s v="97724"/>
    <s v="21320"/>
    <s v="DE"/>
    <s v="FR"/>
    <s v="109045"/>
    <s v="109045"/>
    <s v="999999"/>
    <s v="XT414184146TS"/>
    <s v="N"/>
    <s v="Transport"/>
    <s v="N"/>
    <s v="S"/>
    <s v="ZA"/>
    <n v="0.583"/>
    <s v="6C"/>
    <n v="5.55"/>
  </r>
  <r>
    <x v="3"/>
    <s v="2"/>
    <d v="2026-05-12T00:00:00"/>
    <s v="28660"/>
    <s v="21320"/>
    <s v="ES"/>
    <s v="FR"/>
    <s v="109538"/>
    <s v="109538"/>
    <s v="999999"/>
    <s v="XT414186076TS"/>
    <s v="N"/>
    <s v="Transport"/>
    <s v="N"/>
    <s v="S"/>
    <s v="ZA"/>
    <n v="0.1"/>
    <s v="6C"/>
    <n v="6.4"/>
  </r>
  <r>
    <x v="3"/>
    <s v="2"/>
    <d v="2026-05-12T00:00:00"/>
    <s v="94239"/>
    <s v="21320"/>
    <s v="DE"/>
    <s v="FR"/>
    <s v="109457"/>
    <s v="109457"/>
    <s v="999999"/>
    <s v="XT414186495TS"/>
    <s v="N"/>
    <s v="Transport"/>
    <s v="N"/>
    <s v="S"/>
    <s v="ZA"/>
    <n v="11.316"/>
    <s v="6C"/>
    <n v="14.31"/>
  </r>
  <r>
    <x v="3"/>
    <s v="2"/>
    <d v="2026-05-12T00:00:00"/>
    <s v="03172"/>
    <s v="21320"/>
    <s v="DE"/>
    <s v="FR"/>
    <s v="110382"/>
    <s v="110382"/>
    <s v="999999"/>
    <s v="XT414186694TS"/>
    <s v="N"/>
    <s v="Transport"/>
    <s v="N"/>
    <s v="S"/>
    <s v="ZA"/>
    <n v="4.532"/>
    <s v="6C"/>
    <n v="9.69"/>
  </r>
  <r>
    <x v="3"/>
    <s v="2"/>
    <d v="2026-05-12T00:00:00"/>
    <s v="04105"/>
    <s v="21320"/>
    <s v="DE"/>
    <s v="FR"/>
    <s v="110605"/>
    <s v="110605"/>
    <s v="999999"/>
    <s v="XT414187479TS"/>
    <s v="N"/>
    <s v="Transport"/>
    <s v="N"/>
    <s v="S"/>
    <s v="ZA"/>
    <n v="0.29"/>
    <s v="6C"/>
    <n v="5.33"/>
  </r>
  <r>
    <x v="3"/>
    <s v="2"/>
    <d v="2026-05-12T00:00:00"/>
    <s v="82491"/>
    <s v="21320"/>
    <s v="DE"/>
    <s v="FR"/>
    <s v="109552"/>
    <s v="109552"/>
    <s v="999999"/>
    <s v="XT414188426TS"/>
    <s v="N"/>
    <s v="Transport"/>
    <s v="N"/>
    <s v="S"/>
    <s v="ZA"/>
    <n v="0.798"/>
    <s v="6C"/>
    <n v="5.55"/>
  </r>
  <r>
    <x v="3"/>
    <s v="2"/>
    <d v="2026-05-12T00:00:00"/>
    <s v="80337"/>
    <s v="21320"/>
    <s v="DE"/>
    <s v="FR"/>
    <s v="110287"/>
    <s v="110287"/>
    <s v="999999"/>
    <s v="XT414188695TS"/>
    <s v="N"/>
    <s v="Transport"/>
    <s v="N"/>
    <s v="S"/>
    <s v="ZA"/>
    <n v="4.532"/>
    <s v="6C"/>
    <n v="9.69"/>
  </r>
  <r>
    <x v="3"/>
    <s v="2"/>
    <d v="2026-05-13T00:00:00"/>
    <s v="48599"/>
    <s v="21320"/>
    <s v="DE"/>
    <s v="FR"/>
    <s v="108069"/>
    <s v="108069"/>
    <s v="999999"/>
    <s v="XT414194347TS"/>
    <s v="N"/>
    <s v="Transport"/>
    <s v="N"/>
    <s v="S"/>
    <s v="ZA"/>
    <n v="0.469"/>
    <s v="6C"/>
    <n v="5.33"/>
  </r>
  <r>
    <x v="3"/>
    <s v="2"/>
    <d v="2026-05-13T00:00:00"/>
    <s v="31188"/>
    <s v="21320"/>
    <s v="DE"/>
    <s v="FR"/>
    <s v="109175"/>
    <s v="109175"/>
    <s v="999999"/>
    <s v="XT414195311TS"/>
    <s v="N"/>
    <s v="Transport"/>
    <s v="N"/>
    <s v="S"/>
    <s v="ZA"/>
    <n v="0.864"/>
    <s v="6C"/>
    <n v="5.55"/>
  </r>
  <r>
    <x v="3"/>
    <s v="2"/>
    <d v="2026-05-13T00:00:00"/>
    <s v="72072"/>
    <s v="21320"/>
    <s v="DE"/>
    <s v="FR"/>
    <s v="108963"/>
    <s v="108963"/>
    <s v="999999"/>
    <s v="XT414195912TS"/>
    <s v="N"/>
    <s v="Transport"/>
    <s v="N"/>
    <s v="S"/>
    <s v="ZA"/>
    <n v="14.848"/>
    <s v="6C"/>
    <n v="16.29"/>
  </r>
  <r>
    <x v="3"/>
    <s v="2"/>
    <d v="2026-05-13T00:00:00"/>
    <s v="38547"/>
    <s v="21320"/>
    <s v="DE"/>
    <s v="FR"/>
    <s v="111115"/>
    <s v="111115"/>
    <s v="999999"/>
    <s v="XT414196113TS"/>
    <s v="N"/>
    <s v="Transport"/>
    <s v="N"/>
    <s v="S"/>
    <s v="ZA"/>
    <n v="0.33"/>
    <s v="6C"/>
    <n v="5.33"/>
  </r>
  <r>
    <x v="3"/>
    <s v="2"/>
    <d v="2026-05-13T00:00:00"/>
    <s v="19417"/>
    <s v="21320"/>
    <s v="DE"/>
    <s v="FR"/>
    <s v="109633"/>
    <s v="109633"/>
    <s v="999999"/>
    <s v="XT414197374TS"/>
    <s v="N"/>
    <s v="Transport"/>
    <s v="N"/>
    <s v="S"/>
    <s v="ZA"/>
    <n v="1.16"/>
    <s v="6C"/>
    <n v="5.88"/>
  </r>
  <r>
    <x v="3"/>
    <s v="2"/>
    <d v="2026-05-13T00:00:00"/>
    <s v="36329"/>
    <s v="21320"/>
    <s v="DE"/>
    <s v="FR"/>
    <s v="109350"/>
    <s v="109350"/>
    <s v="999999"/>
    <s v="XT414198030TS"/>
    <s v="N"/>
    <s v="Transport"/>
    <s v="N"/>
    <s v="S"/>
    <s v="ZA"/>
    <n v="4.365"/>
    <s v="6C"/>
    <n v="9.69"/>
  </r>
  <r>
    <x v="3"/>
    <s v="2"/>
    <d v="2026-05-13T00:00:00"/>
    <s v="30625"/>
    <s v="21320"/>
    <s v="DE"/>
    <s v="FR"/>
    <s v="110633"/>
    <s v="110633"/>
    <s v="999999"/>
    <s v="XT414198508TS"/>
    <s v="N"/>
    <s v="Transport"/>
    <s v="N"/>
    <s v="S"/>
    <s v="ZA"/>
    <n v="4.532"/>
    <s v="6C"/>
    <n v="9.69"/>
  </r>
  <r>
    <x v="3"/>
    <s v="2"/>
    <d v="2026-05-13T00:00:00"/>
    <s v="9900"/>
    <s v="21320"/>
    <s v="DK"/>
    <s v="FR"/>
    <s v="103371"/>
    <s v="103371"/>
    <s v="999999"/>
    <s v="XT414198556TS"/>
    <s v="N"/>
    <s v="Transport"/>
    <s v="N"/>
    <s v="S"/>
    <s v="ZA"/>
    <n v="1.186"/>
    <s v="6C"/>
    <n v="10.02"/>
  </r>
  <r>
    <x v="3"/>
    <s v="2"/>
    <d v="2026-05-13T00:00:00"/>
    <s v="80636"/>
    <s v="21320"/>
    <s v="DE"/>
    <s v="FR"/>
    <s v="110329"/>
    <s v="110329"/>
    <s v="999999"/>
    <s v="XT414200215TS"/>
    <s v="N"/>
    <s v="Transport"/>
    <s v="N"/>
    <s v="S"/>
    <s v="ZA"/>
    <n v="4.506"/>
    <s v="6C"/>
    <n v="9.69"/>
  </r>
  <r>
    <x v="3"/>
    <s v="2"/>
    <d v="2026-05-13T00:00:00"/>
    <s v="21037"/>
    <s v="21320"/>
    <s v="DE"/>
    <s v="FR"/>
    <s v="110736"/>
    <s v="110736"/>
    <s v="999999"/>
    <s v="XT414200780TS"/>
    <s v="N"/>
    <s v="Transport"/>
    <s v="N"/>
    <s v="S"/>
    <s v="ZA"/>
    <n v="0.874"/>
    <s v="6C"/>
    <n v="5.55"/>
  </r>
  <r>
    <x v="3"/>
    <s v="2"/>
    <d v="2026-05-13T00:00:00"/>
    <s v="56412"/>
    <s v="21320"/>
    <s v="DE"/>
    <s v="FR"/>
    <s v="111499"/>
    <s v="111499"/>
    <s v="999999"/>
    <s v="XT414204680TS"/>
    <s v="N"/>
    <s v="Transport"/>
    <s v="N"/>
    <s v="S"/>
    <s v="ZA"/>
    <n v="0.778"/>
    <s v="6C"/>
    <n v="5.55"/>
  </r>
  <r>
    <x v="3"/>
    <s v="2"/>
    <d v="2026-05-13T00:00:00"/>
    <s v="51515"/>
    <s v="21320"/>
    <s v="DE"/>
    <s v="FR"/>
    <s v="111378"/>
    <s v="111378"/>
    <s v="999999"/>
    <s v="XT414205124TS"/>
    <s v="N"/>
    <s v="Transport"/>
    <s v="N"/>
    <s v="S"/>
    <s v="ZA"/>
    <n v="4.937"/>
    <s v="6C"/>
    <n v="9.69"/>
  </r>
  <r>
    <x v="3"/>
    <s v="2"/>
    <d v="2026-05-13T00:00:00"/>
    <s v="51515"/>
    <s v="21320"/>
    <s v="DE"/>
    <s v="FR"/>
    <s v="111378"/>
    <s v="111378"/>
    <s v="999999"/>
    <s v="XT414205124TS"/>
    <s v="N"/>
    <s v="Supplement Etiquette Non Conforme"/>
    <s v="N"/>
    <m/>
    <s v="ZA"/>
    <n v="0"/>
    <s v="6C"/>
    <n v="2"/>
  </r>
  <r>
    <x v="3"/>
    <s v="2"/>
    <d v="2026-05-13T00:00:00"/>
    <s v="70195"/>
    <s v="21320"/>
    <s v="DE"/>
    <s v="FR"/>
    <s v="110885"/>
    <s v="110885"/>
    <s v="999999"/>
    <s v="XT414205172TS"/>
    <s v="N"/>
    <s v="Transport"/>
    <s v="N"/>
    <s v="S"/>
    <s v="ZA"/>
    <n v="4.506"/>
    <s v="6C"/>
    <n v="9.69"/>
  </r>
  <r>
    <x v="3"/>
    <s v="2"/>
    <d v="2026-05-13T00:00:00"/>
    <s v="30900"/>
    <s v="21320"/>
    <s v="DE"/>
    <s v="FR"/>
    <s v="110415"/>
    <s v="110415"/>
    <s v="999999"/>
    <s v="XT414206853TS"/>
    <s v="N"/>
    <s v="Transport"/>
    <s v="N"/>
    <s v="S"/>
    <s v="ZA"/>
    <n v="0.717"/>
    <s v="6C"/>
    <n v="5.55"/>
  </r>
  <r>
    <x v="3"/>
    <s v="2"/>
    <d v="2026-05-13T00:00:00"/>
    <s v="4720"/>
    <s v="21320"/>
    <s v="DK"/>
    <s v="FR"/>
    <s v="108624"/>
    <s v="108624"/>
    <s v="999999"/>
    <s v="XT414207139TS"/>
    <s v="N"/>
    <s v="Transport"/>
    <s v="N"/>
    <s v="S"/>
    <s v="ZA"/>
    <n v="0.24"/>
    <s v="6C"/>
    <n v="9.470000000000001"/>
  </r>
  <r>
    <x v="3"/>
    <s v="2"/>
    <d v="2026-05-13T00:00:00"/>
    <s v="5020"/>
    <s v="21320"/>
    <s v="AT"/>
    <s v="FR"/>
    <s v="111212"/>
    <s v="111212"/>
    <s v="999999"/>
    <s v="XT414207522TS"/>
    <s v="N"/>
    <s v="Transport"/>
    <s v="N"/>
    <s v="S"/>
    <s v="ZA"/>
    <n v="4.787"/>
    <s v="6C"/>
    <n v="13.83"/>
  </r>
  <r>
    <x v="3"/>
    <s v="2"/>
    <d v="2026-05-13T00:00:00"/>
    <s v="31134"/>
    <s v="21320"/>
    <s v="DE"/>
    <s v="FR"/>
    <s v="109975"/>
    <s v="109975"/>
    <s v="999999"/>
    <s v="XT414208117TS"/>
    <s v="N"/>
    <s v="Transport"/>
    <s v="N"/>
    <s v="S"/>
    <s v="ZA"/>
    <n v="1.775"/>
    <s v="6C"/>
    <n v="5.88"/>
  </r>
  <r>
    <x v="3"/>
    <s v="2"/>
    <d v="2026-05-13T00:00:00"/>
    <s v="31134"/>
    <s v="21320"/>
    <s v="DE"/>
    <s v="FR"/>
    <s v="109975"/>
    <s v="109975"/>
    <s v="999999"/>
    <s v="XT414208117TS"/>
    <s v="N"/>
    <s v="Supplement Etiquette Non Conforme"/>
    <s v="N"/>
    <m/>
    <s v="ZA"/>
    <n v="0"/>
    <s v="6C"/>
    <n v="2"/>
  </r>
  <r>
    <x v="3"/>
    <s v="2"/>
    <d v="2026-05-13T00:00:00"/>
    <s v="21762"/>
    <s v="21320"/>
    <s v="DE"/>
    <s v="FR"/>
    <s v="109952"/>
    <s v="109952"/>
    <s v="999999"/>
    <s v="XT414208355TS"/>
    <s v="N"/>
    <s v="Transport"/>
    <s v="N"/>
    <s v="S"/>
    <s v="ZA"/>
    <n v="14.4"/>
    <s v="6C"/>
    <n v="16.29"/>
  </r>
  <r>
    <x v="3"/>
    <s v="2"/>
    <d v="2026-05-13T00:00:00"/>
    <s v="80538"/>
    <s v="21320"/>
    <s v="DE"/>
    <s v="FR"/>
    <s v="108396"/>
    <s v="108396"/>
    <s v="999999"/>
    <s v="XT414209038TS"/>
    <s v="N"/>
    <s v="Transport"/>
    <s v="N"/>
    <s v="S"/>
    <s v="ZA"/>
    <n v="0.4"/>
    <s v="6C"/>
    <n v="5.33"/>
  </r>
  <r>
    <x v="3"/>
    <s v="2"/>
    <d v="2026-05-13T00:00:00"/>
    <s v="67127"/>
    <s v="21320"/>
    <s v="DE"/>
    <s v="FR"/>
    <s v="110411"/>
    <s v="110411"/>
    <s v="999999"/>
    <s v="XT414209506TS"/>
    <s v="N"/>
    <s v="Transport"/>
    <s v="N"/>
    <s v="S"/>
    <s v="ZA"/>
    <n v="0.98"/>
    <s v="6C"/>
    <n v="5.55"/>
  </r>
  <r>
    <x v="3"/>
    <s v="2"/>
    <d v="2026-05-13T00:00:00"/>
    <s v="31303"/>
    <s v="21320"/>
    <s v="DE"/>
    <s v="FR"/>
    <s v="111967"/>
    <s v="111967"/>
    <s v="999999"/>
    <s v="XT414209510TS"/>
    <s v="N"/>
    <s v="Transport"/>
    <s v="N"/>
    <s v="S"/>
    <s v="ZA"/>
    <n v="1.892"/>
    <s v="6C"/>
    <n v="5.88"/>
  </r>
  <r>
    <x v="3"/>
    <s v="2"/>
    <d v="2026-05-13T00:00:00"/>
    <s v="44799"/>
    <s v="21320"/>
    <s v="DE"/>
    <s v="FR"/>
    <s v="109811"/>
    <s v="109811"/>
    <s v="999999"/>
    <s v="XT414209894TS"/>
    <s v="N"/>
    <s v="Transport"/>
    <s v="N"/>
    <s v="S"/>
    <s v="ZA"/>
    <n v="5.888"/>
    <s v="6C"/>
    <n v="10.35"/>
  </r>
  <r>
    <x v="3"/>
    <s v="2"/>
    <d v="2026-05-13T00:00:00"/>
    <s v="114 54"/>
    <s v="21320"/>
    <s v="SE"/>
    <s v="FR"/>
    <s v="107918"/>
    <s v="107918"/>
    <s v="999999"/>
    <s v="XT414210787TS"/>
    <s v="N"/>
    <s v="Transport"/>
    <s v="N"/>
    <s v="S"/>
    <s v="ZA"/>
    <n v="1.44"/>
    <s v="6C"/>
    <n v="10.87"/>
  </r>
  <r>
    <x v="3"/>
    <s v="2"/>
    <d v="2026-05-13T00:00:00"/>
    <s v="74382"/>
    <s v="21320"/>
    <s v="DE"/>
    <s v="FR"/>
    <s v="110869"/>
    <s v="110869"/>
    <s v="999999"/>
    <s v="XT414211102TS"/>
    <s v="N"/>
    <s v="Transport"/>
    <s v="N"/>
    <s v="S"/>
    <s v="ZA"/>
    <n v="1.426"/>
    <s v="6C"/>
    <n v="5.88"/>
  </r>
  <r>
    <x v="3"/>
    <s v="2"/>
    <d v="2026-05-13T00:00:00"/>
    <s v="86842"/>
    <s v="21320"/>
    <s v="DE"/>
    <s v="FR"/>
    <s v="109513"/>
    <s v="109513"/>
    <s v="999999"/>
    <s v="XT414211297TS"/>
    <s v="N"/>
    <s v="Transport"/>
    <s v="N"/>
    <s v="S"/>
    <s v="ZA"/>
    <n v="0.96"/>
    <s v="6C"/>
    <n v="5.55"/>
  </r>
  <r>
    <x v="3"/>
    <s v="2"/>
    <d v="2026-05-13T00:00:00"/>
    <s v="41515"/>
    <s v="21320"/>
    <s v="DE"/>
    <s v="FR"/>
    <s v="111105"/>
    <s v="111105"/>
    <s v="999999"/>
    <s v="XT414211955TS"/>
    <s v="N"/>
    <s v="Transport"/>
    <s v="N"/>
    <s v="S"/>
    <s v="ZA"/>
    <n v="4.532"/>
    <s v="6C"/>
    <n v="9.69"/>
  </r>
  <r>
    <x v="3"/>
    <s v="2"/>
    <d v="2026-05-13T00:00:00"/>
    <s v="41464"/>
    <s v="21320"/>
    <s v="DE"/>
    <s v="FR"/>
    <s v="110720"/>
    <s v="110720"/>
    <s v="999999"/>
    <s v="XT414212553TS"/>
    <s v="N"/>
    <s v="Transport"/>
    <s v="N"/>
    <s v="S"/>
    <s v="ZA"/>
    <n v="0.235"/>
    <s v="6C"/>
    <n v="5.33"/>
  </r>
  <r>
    <x v="3"/>
    <s v="2"/>
    <d v="2026-05-13T00:00:00"/>
    <s v="1727"/>
    <s v="21320"/>
    <s v="LU"/>
    <s v="FR"/>
    <s v="111250"/>
    <s v="111250"/>
    <s v="999999"/>
    <s v="XT414212607TS"/>
    <s v="N"/>
    <s v="Transport"/>
    <s v="N"/>
    <s v="S"/>
    <s v="ZA"/>
    <n v="1.5"/>
    <s v="6C"/>
    <n v="5.88"/>
  </r>
  <r>
    <x v="3"/>
    <s v="2"/>
    <d v="2026-05-13T00:00:00"/>
    <s v="6852 TA"/>
    <s v="21320"/>
    <s v="NL"/>
    <s v="FR"/>
    <s v="110119"/>
    <s v="110119"/>
    <s v="999999"/>
    <s v="XT414213491TS"/>
    <s v="N"/>
    <s v="Transport"/>
    <s v="N"/>
    <s v="S"/>
    <s v="ZA"/>
    <n v="1.248"/>
    <s v="6C"/>
    <n v="5.88"/>
  </r>
  <r>
    <x v="3"/>
    <s v="2"/>
    <d v="2026-05-13T00:00:00"/>
    <s v="77756"/>
    <s v="21320"/>
    <s v="DE"/>
    <s v="FR"/>
    <s v="108668"/>
    <s v="108668"/>
    <s v="999999"/>
    <s v="XT414213749TS"/>
    <s v="N"/>
    <s v="Transport"/>
    <s v="N"/>
    <s v="S"/>
    <s v="ZA"/>
    <n v="4.365"/>
    <s v="6C"/>
    <n v="9.69"/>
  </r>
  <r>
    <x v="3"/>
    <s v="2"/>
    <d v="2026-05-13T00:00:00"/>
    <s v="40474"/>
    <s v="21320"/>
    <s v="DE"/>
    <s v="FR"/>
    <s v="111752"/>
    <s v="111752"/>
    <s v="999999"/>
    <s v="XT414214165TS"/>
    <s v="N"/>
    <s v="Transport"/>
    <s v="N"/>
    <s v="S"/>
    <s v="ZA"/>
    <n v="0.53"/>
    <s v="6C"/>
    <n v="5.55"/>
  </r>
  <r>
    <x v="3"/>
    <s v="2"/>
    <d v="2026-05-13T00:00:00"/>
    <s v="70195"/>
    <s v="21320"/>
    <s v="DE"/>
    <s v="FR"/>
    <s v="108597"/>
    <s v="108597"/>
    <s v="999999"/>
    <s v="XT414214355TS"/>
    <s v="N"/>
    <s v="Transport"/>
    <s v="N"/>
    <s v="S"/>
    <s v="ZA"/>
    <n v="4.506"/>
    <s v="6C"/>
    <n v="9.69"/>
  </r>
  <r>
    <x v="3"/>
    <s v="2"/>
    <d v="2026-05-13T00:00:00"/>
    <s v="6850"/>
    <s v="21320"/>
    <s v="AT"/>
    <s v="FR"/>
    <s v="109829"/>
    <s v="109829"/>
    <s v="999999"/>
    <s v="XT414215356TS"/>
    <s v="N"/>
    <s v="Transport"/>
    <s v="N"/>
    <s v="S"/>
    <s v="ZA"/>
    <n v="0.09"/>
    <s v="6C"/>
    <n v="9.470000000000001"/>
  </r>
  <r>
    <x v="3"/>
    <s v="2"/>
    <d v="2026-05-13T00:00:00"/>
    <s v="4040"/>
    <s v="21320"/>
    <s v="AT"/>
    <s v="FR"/>
    <s v="111540"/>
    <s v="111540"/>
    <s v="999999"/>
    <s v="XT414215427TS"/>
    <s v="N"/>
    <s v="Transport"/>
    <s v="N"/>
    <s v="S"/>
    <s v="ZA"/>
    <n v="6.345"/>
    <s v="6C"/>
    <n v="15.15"/>
  </r>
  <r>
    <x v="3"/>
    <s v="2"/>
    <d v="2026-05-13T00:00:00"/>
    <s v="42781"/>
    <s v="21320"/>
    <s v="DE"/>
    <s v="FR"/>
    <s v="110919"/>
    <s v="110919"/>
    <s v="999999"/>
    <s v="XT414216135TS"/>
    <s v="N"/>
    <s v="Transport"/>
    <s v="N"/>
    <s v="S"/>
    <s v="ZA"/>
    <n v="1.26"/>
    <s v="6C"/>
    <n v="5.88"/>
  </r>
  <r>
    <x v="3"/>
    <s v="2"/>
    <d v="2026-05-13T00:00:00"/>
    <s v="51688"/>
    <s v="21320"/>
    <s v="DE"/>
    <s v="FR"/>
    <s v="110929"/>
    <s v="110929"/>
    <s v="999999"/>
    <s v="XT414217184TS"/>
    <s v="N"/>
    <s v="Transport"/>
    <s v="N"/>
    <s v="S"/>
    <s v="ZA"/>
    <n v="4.638"/>
    <s v="6C"/>
    <n v="9.69"/>
  </r>
  <r>
    <x v="3"/>
    <s v="2"/>
    <d v="2026-05-13T00:00:00"/>
    <s v="65366"/>
    <s v="21320"/>
    <s v="DE"/>
    <s v="FR"/>
    <s v="111943"/>
    <s v="111943"/>
    <s v="999999"/>
    <s v="XT414219185TS"/>
    <s v="N"/>
    <s v="Transport"/>
    <s v="N"/>
    <s v="S"/>
    <s v="ZA"/>
    <n v="4.532"/>
    <s v="6C"/>
    <n v="9.69"/>
  </r>
  <r>
    <x v="3"/>
    <s v="2"/>
    <d v="2026-05-13T00:00:00"/>
    <s v="428 32"/>
    <s v="21320"/>
    <s v="SE"/>
    <s v="FR"/>
    <s v="110335"/>
    <s v="110335"/>
    <s v="999999"/>
    <s v="XT414219619TS"/>
    <s v="N"/>
    <s v="Transport"/>
    <s v="N"/>
    <s v="S"/>
    <s v="ZA"/>
    <n v="5.086"/>
    <s v="6C"/>
    <n v="15.34"/>
  </r>
  <r>
    <x v="3"/>
    <s v="2"/>
    <d v="2026-05-13T00:00:00"/>
    <s v="30011"/>
    <s v="21320"/>
    <s v="ES"/>
    <s v="FR"/>
    <s v="110647"/>
    <s v="110647"/>
    <s v="999999"/>
    <s v="XT414219636TS"/>
    <s v="N"/>
    <s v="Transport"/>
    <s v="N"/>
    <s v="S"/>
    <s v="ZA"/>
    <n v="7.661"/>
    <s v="6C"/>
    <n v="12.74"/>
  </r>
  <r>
    <x v="3"/>
    <s v="2"/>
    <d v="2026-05-13T00:00:00"/>
    <s v="77815"/>
    <s v="21320"/>
    <s v="DE"/>
    <s v="FR"/>
    <s v="111099"/>
    <s v="111099"/>
    <s v="999999"/>
    <s v="XT414220838TS"/>
    <s v="N"/>
    <s v="Transport"/>
    <s v="N"/>
    <s v="S"/>
    <s v="ZA"/>
    <n v="0.12"/>
    <s v="6C"/>
    <n v="5.33"/>
  </r>
  <r>
    <x v="3"/>
    <s v="2"/>
    <d v="2026-05-13T00:00:00"/>
    <s v="77815"/>
    <s v="21320"/>
    <s v="DE"/>
    <s v="FR"/>
    <s v="109423"/>
    <s v="109423"/>
    <s v="999999"/>
    <s v="XT414220909TS"/>
    <s v="N"/>
    <s v="Transport"/>
    <s v="N"/>
    <s v="S"/>
    <s v="ZA"/>
    <n v="4.532"/>
    <s v="6C"/>
    <n v="9.69"/>
  </r>
  <r>
    <x v="3"/>
    <s v="2"/>
    <d v="2026-05-14T00:00:00"/>
    <s v="61462"/>
    <s v="21320"/>
    <s v="DE"/>
    <s v="FR"/>
    <s v="107610"/>
    <s v="107610"/>
    <s v="999999"/>
    <s v="XT414224145TS"/>
    <s v="N"/>
    <s v="Transport"/>
    <s v="N"/>
    <s v="S"/>
    <s v="ZA"/>
    <n v="6.732"/>
    <s v="6C"/>
    <n v="11.01"/>
  </r>
  <r>
    <x v="3"/>
    <s v="2"/>
    <d v="2026-05-14T00:00:00"/>
    <s v="01309"/>
    <s v="21320"/>
    <s v="DE"/>
    <s v="FR"/>
    <s v="110769"/>
    <s v="110769"/>
    <s v="999999"/>
    <s v="XT414225631TS"/>
    <s v="N"/>
    <s v="Transport"/>
    <s v="N"/>
    <s v="S"/>
    <s v="ZA"/>
    <n v="4.787"/>
    <s v="6C"/>
    <n v="9.69"/>
  </r>
  <r>
    <x v="3"/>
    <s v="2"/>
    <d v="2026-05-14T00:00:00"/>
    <s v="45276"/>
    <s v="21320"/>
    <s v="DE"/>
    <s v="FR"/>
    <s v="108066"/>
    <s v="108066"/>
    <s v="999999"/>
    <s v="XT414226464TS"/>
    <s v="N"/>
    <s v="Transport"/>
    <s v="N"/>
    <s v="S"/>
    <s v="ZA"/>
    <n v="4.532"/>
    <s v="6C"/>
    <n v="9.69"/>
  </r>
  <r>
    <x v="3"/>
    <s v="2"/>
    <d v="2026-05-14T00:00:00"/>
    <s v="80687"/>
    <s v="21320"/>
    <s v="DE"/>
    <s v="FR"/>
    <s v="111688"/>
    <s v="111688"/>
    <s v="999999"/>
    <s v="XT414226668TS"/>
    <s v="N"/>
    <s v="Transport"/>
    <s v="N"/>
    <s v="S"/>
    <s v="ZA"/>
    <n v="0.408"/>
    <s v="6C"/>
    <n v="5.33"/>
  </r>
  <r>
    <x v="3"/>
    <s v="2"/>
    <d v="2026-05-14T00:00:00"/>
    <s v="56253"/>
    <s v="21320"/>
    <s v="DE"/>
    <s v="FR"/>
    <s v="110579"/>
    <s v="110579"/>
    <s v="999999"/>
    <s v="XT414226985TS"/>
    <s v="N"/>
    <s v="Transport"/>
    <s v="N"/>
    <s v="S"/>
    <s v="ZA"/>
    <n v="1.325"/>
    <s v="6C"/>
    <n v="5.88"/>
  </r>
  <r>
    <x v="3"/>
    <s v="2"/>
    <d v="2026-05-14T00:00:00"/>
    <s v="50733"/>
    <s v="21320"/>
    <s v="DE"/>
    <s v="FR"/>
    <s v="112012"/>
    <s v="112012"/>
    <s v="999999"/>
    <s v="XT414227955TS"/>
    <s v="N"/>
    <s v="Transport"/>
    <s v="N"/>
    <s v="S"/>
    <s v="ZA"/>
    <n v="4.678"/>
    <s v="6C"/>
    <n v="9.69"/>
  </r>
  <r>
    <x v="3"/>
    <s v="2"/>
    <d v="2026-05-14T00:00:00"/>
    <s v="52428"/>
    <s v="21320"/>
    <s v="DE"/>
    <s v="FR"/>
    <s v="109167"/>
    <s v="109167"/>
    <s v="999999"/>
    <s v="XT414228054TS"/>
    <s v="N"/>
    <s v="Transport"/>
    <s v="N"/>
    <s v="S"/>
    <s v="ZA"/>
    <n v="6.412"/>
    <s v="6C"/>
    <n v="11.01"/>
  </r>
  <r>
    <x v="3"/>
    <s v="2"/>
    <d v="2026-05-14T00:00:00"/>
    <s v="36088"/>
    <s v="21320"/>
    <s v="DE"/>
    <s v="FR"/>
    <s v="111884"/>
    <s v="111884"/>
    <s v="999999"/>
    <s v="XT414228244TS"/>
    <s v="N"/>
    <s v="Transport"/>
    <s v="N"/>
    <s v="S"/>
    <s v="ZA"/>
    <n v="4.532"/>
    <s v="6C"/>
    <n v="9.69"/>
  </r>
  <r>
    <x v="3"/>
    <s v="2"/>
    <d v="2026-05-14T00:00:00"/>
    <s v="12209"/>
    <s v="21320"/>
    <s v="DE"/>
    <s v="FR"/>
    <s v="110223"/>
    <s v="110223"/>
    <s v="999999"/>
    <s v="XT414228301TS"/>
    <s v="N"/>
    <s v="Transport"/>
    <s v="N"/>
    <s v="S"/>
    <s v="ZA"/>
    <n v="4.532"/>
    <s v="6C"/>
    <n v="9.69"/>
  </r>
  <r>
    <x v="3"/>
    <s v="2"/>
    <d v="2026-05-14T00:00:00"/>
    <s v="1140"/>
    <s v="21320"/>
    <s v="AT"/>
    <s v="FR"/>
    <s v="111399"/>
    <s v="111399"/>
    <s v="999999"/>
    <s v="XT414228876TS"/>
    <s v="N"/>
    <s v="Transport"/>
    <s v="N"/>
    <s v="S"/>
    <s v="ZA"/>
    <n v="4.532"/>
    <s v="6C"/>
    <n v="13.83"/>
  </r>
  <r>
    <x v="3"/>
    <s v="2"/>
    <d v="2026-05-14T00:00:00"/>
    <s v="73655"/>
    <s v="21320"/>
    <s v="DE"/>
    <s v="FR"/>
    <s v="109446"/>
    <s v="109446"/>
    <s v="999999"/>
    <s v="XT414229219TS"/>
    <s v="N"/>
    <s v="Transport"/>
    <s v="N"/>
    <s v="S"/>
    <s v="ZA"/>
    <n v="0.29"/>
    <s v="6C"/>
    <n v="5.33"/>
  </r>
  <r>
    <x v="3"/>
    <s v="2"/>
    <d v="2026-05-14T00:00:00"/>
    <s v="67271"/>
    <s v="21320"/>
    <s v="DE"/>
    <s v="FR"/>
    <s v="108041"/>
    <s v="108041"/>
    <s v="999999"/>
    <s v="XT414229324TS"/>
    <s v="N"/>
    <s v="Transport"/>
    <s v="N"/>
    <s v="S"/>
    <s v="ZA"/>
    <n v="6.918"/>
    <s v="6C"/>
    <n v="11.01"/>
  </r>
  <r>
    <x v="3"/>
    <s v="2"/>
    <d v="2026-05-14T00:00:00"/>
    <s v="04109"/>
    <s v="21320"/>
    <s v="DE"/>
    <s v="FR"/>
    <s v="110377"/>
    <s v="110377"/>
    <s v="999999"/>
    <s v="XT414230702TS"/>
    <s v="N"/>
    <s v="Transport"/>
    <s v="N"/>
    <s v="S"/>
    <s v="ZA"/>
    <n v="4.365"/>
    <s v="6C"/>
    <n v="9.69"/>
  </r>
  <r>
    <x v="3"/>
    <s v="2"/>
    <d v="2026-05-14T00:00:00"/>
    <s v="91522"/>
    <s v="21320"/>
    <s v="DE"/>
    <s v="FR"/>
    <s v="108920"/>
    <s v="108920"/>
    <s v="999999"/>
    <s v="XT414230968TS"/>
    <s v="N"/>
    <s v="Transport"/>
    <s v="N"/>
    <s v="S"/>
    <s v="ZA"/>
    <n v="0.9360000000000001"/>
    <s v="6C"/>
    <n v="5.55"/>
  </r>
  <r>
    <x v="3"/>
    <s v="2"/>
    <d v="2026-05-14T00:00:00"/>
    <s v="645 51"/>
    <s v="21320"/>
    <s v="SE"/>
    <s v="FR"/>
    <s v="110160"/>
    <s v="110160"/>
    <s v="999999"/>
    <s v="XT414231212TS"/>
    <s v="N"/>
    <s v="Transport"/>
    <s v="N"/>
    <s v="S"/>
    <s v="ZA"/>
    <n v="1.155"/>
    <s v="6C"/>
    <n v="10.87"/>
  </r>
  <r>
    <x v="3"/>
    <s v="2"/>
    <d v="2026-05-14T00:00:00"/>
    <s v="72768"/>
    <s v="21320"/>
    <s v="DE"/>
    <s v="FR"/>
    <s v="111296"/>
    <s v="111296"/>
    <s v="999999"/>
    <s v="XT414231288TS"/>
    <s v="N"/>
    <s v="Transport"/>
    <s v="N"/>
    <s v="S"/>
    <s v="ZA"/>
    <n v="4.506"/>
    <s v="6C"/>
    <n v="9.69"/>
  </r>
  <r>
    <x v="3"/>
    <s v="2"/>
    <d v="2026-05-14T00:00:00"/>
    <s v="81247"/>
    <s v="21320"/>
    <s v="DE"/>
    <s v="FR"/>
    <s v="111415"/>
    <s v="111415"/>
    <s v="999999"/>
    <s v="XT414233139TS"/>
    <s v="N"/>
    <s v="Transport"/>
    <s v="N"/>
    <s v="S"/>
    <s v="ZA"/>
    <n v="2.231"/>
    <s v="6C"/>
    <n v="8.369999999999999"/>
  </r>
  <r>
    <x v="3"/>
    <s v="2"/>
    <d v="2026-05-14T00:00:00"/>
    <s v="12623"/>
    <s v="21320"/>
    <s v="DE"/>
    <s v="FR"/>
    <s v="110001"/>
    <s v="110001"/>
    <s v="999999"/>
    <s v="XT414234341TS"/>
    <s v="N"/>
    <s v="Transport"/>
    <s v="N"/>
    <s v="S"/>
    <s v="ZA"/>
    <n v="8.711"/>
    <s v="6C"/>
    <n v="12.33"/>
  </r>
  <r>
    <x v="3"/>
    <s v="2"/>
    <d v="2026-05-14T00:00:00"/>
    <s v="1017 HA"/>
    <s v="21320"/>
    <s v="NL"/>
    <s v="FR"/>
    <s v="109691"/>
    <s v="109691"/>
    <s v="999999"/>
    <s v="XT414235024TS"/>
    <s v="N"/>
    <s v="Transport"/>
    <s v="N"/>
    <s v="S"/>
    <s v="ZA"/>
    <n v="0.79"/>
    <s v="6C"/>
    <n v="5.55"/>
  </r>
  <r>
    <x v="3"/>
    <s v="2"/>
    <d v="2026-05-14T00:00:00"/>
    <s v="14776"/>
    <s v="21320"/>
    <s v="DE"/>
    <s v="FR"/>
    <s v="110590"/>
    <s v="110590"/>
    <s v="999999"/>
    <s v="XT414235038TS"/>
    <s v="N"/>
    <s v="Transport"/>
    <s v="N"/>
    <s v="S"/>
    <s v="ZA"/>
    <n v="1.008"/>
    <s v="6C"/>
    <n v="5.88"/>
  </r>
  <r>
    <x v="3"/>
    <s v="2"/>
    <d v="2026-05-14T00:00:00"/>
    <s v="50226"/>
    <s v="21320"/>
    <s v="DE"/>
    <s v="FR"/>
    <s v="108636"/>
    <s v="108636"/>
    <s v="999999"/>
    <s v="XT414235639TS"/>
    <s v="N"/>
    <s v="Transport"/>
    <s v="N"/>
    <s v="S"/>
    <s v="ZA"/>
    <n v="5.904"/>
    <s v="6C"/>
    <n v="10.35"/>
  </r>
  <r>
    <x v="3"/>
    <s v="2"/>
    <d v="2026-05-14T00:00:00"/>
    <s v="1220"/>
    <s v="21320"/>
    <s v="AT"/>
    <s v="FR"/>
    <s v="109672"/>
    <s v="109672"/>
    <s v="999999"/>
    <s v="XT414237904TS"/>
    <s v="N"/>
    <s v="Transport"/>
    <s v="N"/>
    <s v="S"/>
    <s v="ZA"/>
    <n v="0.638"/>
    <s v="6C"/>
    <n v="9.69"/>
  </r>
  <r>
    <x v="3"/>
    <s v="2"/>
    <d v="2026-05-14T00:00:00"/>
    <s v="64846"/>
    <s v="21320"/>
    <s v="DE"/>
    <s v="FR"/>
    <s v="109803"/>
    <s v="109803"/>
    <s v="999999"/>
    <s v="XT414238272TS"/>
    <s v="N"/>
    <s v="Transport"/>
    <s v="N"/>
    <s v="S"/>
    <s v="ZA"/>
    <n v="4.532"/>
    <s v="6C"/>
    <n v="9.69"/>
  </r>
  <r>
    <x v="3"/>
    <s v="2"/>
    <d v="2026-05-14T00:00:00"/>
    <s v="83071"/>
    <s v="21320"/>
    <s v="DE"/>
    <s v="FR"/>
    <s v="108627"/>
    <s v="108627"/>
    <s v="999999"/>
    <s v="XT414238856TS"/>
    <s v="N"/>
    <s v="Transport"/>
    <s v="N"/>
    <s v="S"/>
    <s v="ZA"/>
    <n v="4.403"/>
    <s v="6C"/>
    <n v="9.69"/>
  </r>
  <r>
    <x v="3"/>
    <s v="2"/>
    <d v="2026-05-14T00:00:00"/>
    <s v="83646"/>
    <s v="21320"/>
    <s v="DE"/>
    <s v="FR"/>
    <s v="107379"/>
    <s v="107379"/>
    <s v="999999"/>
    <s v="XT414239105TS"/>
    <s v="N"/>
    <s v="Transport"/>
    <s v="N"/>
    <s v="S"/>
    <s v="ZA"/>
    <n v="4.678"/>
    <s v="6C"/>
    <n v="9.69"/>
  </r>
  <r>
    <x v="3"/>
    <s v="2"/>
    <d v="2026-05-14T00:00:00"/>
    <s v="79249"/>
    <s v="21320"/>
    <s v="DE"/>
    <s v="FR"/>
    <s v="111388"/>
    <s v="111388"/>
    <s v="999999"/>
    <s v="XT414239159TS"/>
    <s v="N"/>
    <s v="Transport"/>
    <s v="N"/>
    <s v="S"/>
    <s v="ZA"/>
    <n v="4.638"/>
    <s v="6C"/>
    <n v="9.69"/>
  </r>
  <r>
    <x v="3"/>
    <s v="2"/>
    <d v="2026-05-14T00:00:00"/>
    <s v="39108"/>
    <s v="21320"/>
    <s v="DE"/>
    <s v="FR"/>
    <s v="108811"/>
    <s v="108811"/>
    <s v="999999"/>
    <s v="XT414239278TS"/>
    <s v="N"/>
    <s v="Transport"/>
    <s v="N"/>
    <s v="S"/>
    <s v="ZA"/>
    <n v="5.904"/>
    <s v="6C"/>
    <n v="10.35"/>
  </r>
  <r>
    <x v="3"/>
    <s v="2"/>
    <d v="2026-05-14T00:00:00"/>
    <s v="01445"/>
    <s v="21320"/>
    <s v="DE"/>
    <s v="FR"/>
    <s v="111993"/>
    <s v="111993"/>
    <s v="999999"/>
    <s v="XT414239967TS"/>
    <s v="N"/>
    <s v="Transport"/>
    <s v="N"/>
    <s v="S"/>
    <s v="ZA"/>
    <n v="1.428"/>
    <s v="6C"/>
    <n v="5.88"/>
  </r>
  <r>
    <x v="3"/>
    <s v="2"/>
    <d v="2026-05-14T00:00:00"/>
    <s v="5700"/>
    <s v="21320"/>
    <s v="AT"/>
    <s v="FR"/>
    <s v="111372"/>
    <s v="111372"/>
    <s v="999999"/>
    <s v="XT414240347TS"/>
    <s v="N"/>
    <s v="Transport"/>
    <s v="N"/>
    <s v="S"/>
    <s v="ZA"/>
    <n v="4.608"/>
    <s v="6C"/>
    <n v="13.83"/>
  </r>
  <r>
    <x v="3"/>
    <s v="2"/>
    <d v="2026-05-14T00:00:00"/>
    <s v="82538"/>
    <s v="21320"/>
    <s v="DE"/>
    <s v="FR"/>
    <s v="108842"/>
    <s v="108842"/>
    <s v="999999"/>
    <s v="XT414241356TS"/>
    <s v="N"/>
    <s v="Transport"/>
    <s v="N"/>
    <s v="S"/>
    <s v="ZA"/>
    <n v="9.44"/>
    <s v="6C"/>
    <n v="12.99"/>
  </r>
  <r>
    <x v="3"/>
    <s v="2"/>
    <d v="2026-05-14T00:00:00"/>
    <s v="89143"/>
    <s v="21320"/>
    <s v="DE"/>
    <s v="FR"/>
    <s v="109813"/>
    <s v="109813"/>
    <s v="999999"/>
    <s v="XT414241475TS"/>
    <s v="N"/>
    <s v="Transport"/>
    <s v="N"/>
    <s v="S"/>
    <s v="ZA"/>
    <n v="6.256"/>
    <s v="6C"/>
    <n v="11.01"/>
  </r>
  <r>
    <x v="3"/>
    <s v="2"/>
    <d v="2026-05-14T00:00:00"/>
    <s v="65824"/>
    <s v="21320"/>
    <s v="DE"/>
    <s v="FR"/>
    <s v="109197"/>
    <s v="109197"/>
    <s v="999999"/>
    <s v="XT414241798TS"/>
    <s v="N"/>
    <s v="Transport"/>
    <s v="N"/>
    <s v="S"/>
    <s v="ZA"/>
    <n v="9.44"/>
    <s v="6C"/>
    <n v="12.99"/>
  </r>
  <r>
    <x v="3"/>
    <s v="2"/>
    <d v="2026-05-15T00:00:00"/>
    <s v="72770"/>
    <s v="21320"/>
    <s v="DE"/>
    <s v="FR"/>
    <s v="111358"/>
    <s v="111358"/>
    <s v="999999"/>
    <s v="XT414243079TS"/>
    <s v="N"/>
    <s v="Transport"/>
    <s v="N"/>
    <s v="S"/>
    <s v="ZA"/>
    <n v="4.71"/>
    <s v="6C"/>
    <n v="9.69"/>
  </r>
  <r>
    <x v="3"/>
    <s v="2"/>
    <d v="2026-05-15T00:00:00"/>
    <s v="55129"/>
    <s v="21320"/>
    <s v="DE"/>
    <s v="FR"/>
    <s v="111893"/>
    <s v="111893"/>
    <s v="999999"/>
    <s v="XT414249955TS"/>
    <s v="N"/>
    <s v="Transport"/>
    <s v="N"/>
    <s v="S"/>
    <s v="ZA"/>
    <n v="5.984"/>
    <s v="6C"/>
    <n v="10.35"/>
  </r>
  <r>
    <x v="3"/>
    <s v="2"/>
    <d v="2026-05-15T00:00:00"/>
    <s v="86179"/>
    <s v="21320"/>
    <s v="DE"/>
    <s v="FR"/>
    <s v="110353"/>
    <s v="110353"/>
    <s v="999999"/>
    <s v="XT414251058TS"/>
    <s v="N"/>
    <s v="Transport"/>
    <s v="N"/>
    <s v="S"/>
    <s v="ZA"/>
    <n v="0.864"/>
    <s v="6C"/>
    <n v="5.55"/>
  </r>
  <r>
    <x v="3"/>
    <s v="2"/>
    <d v="2026-05-15T00:00:00"/>
    <s v="1140"/>
    <s v="21320"/>
    <s v="AT"/>
    <s v="FR"/>
    <s v="109479"/>
    <s v="109479"/>
    <s v="999999"/>
    <s v="XT414252402TS"/>
    <s v="N"/>
    <s v="Transport"/>
    <s v="N"/>
    <s v="S"/>
    <s v="ZA"/>
    <n v="6.618"/>
    <s v="6C"/>
    <n v="15.15"/>
  </r>
  <r>
    <x v="3"/>
    <s v="2"/>
    <d v="2026-05-15T00:00:00"/>
    <s v="55122"/>
    <s v="21320"/>
    <s v="DE"/>
    <s v="FR"/>
    <s v="109119"/>
    <s v="109119"/>
    <s v="999999"/>
    <s v="XT414252756TS"/>
    <s v="N"/>
    <s v="Transport"/>
    <s v="N"/>
    <s v="S"/>
    <s v="ZA"/>
    <n v="11.04"/>
    <s v="6C"/>
    <n v="14.31"/>
  </r>
  <r>
    <x v="3"/>
    <s v="2"/>
    <d v="2026-05-15T00:00:00"/>
    <s v="38685"/>
    <s v="21320"/>
    <s v="DE"/>
    <s v="FR"/>
    <s v="106222"/>
    <s v="106222"/>
    <s v="999999"/>
    <s v="XT414252929TS"/>
    <s v="N"/>
    <s v="Transport"/>
    <s v="N"/>
    <s v="S"/>
    <s v="ZA"/>
    <n v="4.799"/>
    <s v="6C"/>
    <n v="9.69"/>
  </r>
  <r>
    <x v="3"/>
    <s v="2"/>
    <d v="2026-05-15T00:00:00"/>
    <s v="24582"/>
    <s v="21320"/>
    <s v="DE"/>
    <s v="FR"/>
    <s v="109702"/>
    <s v="109702"/>
    <s v="999999"/>
    <s v="XT414253955TS"/>
    <s v="N"/>
    <s v="Transport"/>
    <s v="N"/>
    <s v="S"/>
    <s v="ZA"/>
    <n v="1.232"/>
    <s v="6C"/>
    <n v="5.88"/>
  </r>
  <r>
    <x v="3"/>
    <s v="2"/>
    <d v="2026-05-15T00:00:00"/>
    <s v="1040"/>
    <s v="21320"/>
    <s v="AT"/>
    <s v="FR"/>
    <s v="110997"/>
    <s v="110997"/>
    <s v="999999"/>
    <s v="XT414254955TS"/>
    <s v="N"/>
    <s v="Transport"/>
    <s v="N"/>
    <s v="S"/>
    <s v="ZA"/>
    <n v="1.05"/>
    <s v="6C"/>
    <n v="10.02"/>
  </r>
  <r>
    <x v="3"/>
    <s v="2"/>
    <d v="2026-05-15T00:00:00"/>
    <s v="2521"/>
    <s v="21320"/>
    <s v="AT"/>
    <s v="FR"/>
    <s v="112320"/>
    <s v="112320"/>
    <s v="999999"/>
    <s v="XT414255236TS"/>
    <s v="N"/>
    <s v="Transport"/>
    <s v="N"/>
    <s v="S"/>
    <s v="ZA"/>
    <n v="5.922"/>
    <s v="6C"/>
    <n v="14.49"/>
  </r>
  <r>
    <x v="3"/>
    <s v="2"/>
    <d v="2026-05-15T00:00:00"/>
    <s v="21337"/>
    <s v="21320"/>
    <s v="DE"/>
    <s v="FR"/>
    <s v="107884"/>
    <s v="107884"/>
    <s v="999999"/>
    <s v="XT414256727TS"/>
    <s v="N"/>
    <s v="Transport"/>
    <s v="N"/>
    <s v="S"/>
    <s v="ZA"/>
    <n v="6.273"/>
    <s v="6C"/>
    <n v="11.01"/>
  </r>
  <r>
    <x v="3"/>
    <s v="2"/>
    <d v="2026-05-15T00:00:00"/>
    <s v="40227"/>
    <s v="21320"/>
    <s v="DE"/>
    <s v="FR"/>
    <s v="109056"/>
    <s v="109056"/>
    <s v="999999"/>
    <s v="XT414257170TS"/>
    <s v="N"/>
    <s v="Transport"/>
    <s v="N"/>
    <s v="S"/>
    <s v="ZA"/>
    <n v="5.022"/>
    <s v="6C"/>
    <n v="10.35"/>
  </r>
  <r>
    <x v="3"/>
    <s v="2"/>
    <d v="2026-05-15T00:00:00"/>
    <s v="76689"/>
    <s v="21320"/>
    <s v="DE"/>
    <s v="FR"/>
    <s v="111255"/>
    <s v="111255"/>
    <s v="999999"/>
    <s v="XT414257585TS"/>
    <s v="N"/>
    <s v="Transport"/>
    <s v="N"/>
    <s v="S"/>
    <s v="ZA"/>
    <n v="4.365"/>
    <s v="6C"/>
    <n v="9.69"/>
  </r>
  <r>
    <x v="3"/>
    <s v="2"/>
    <d v="2026-05-15T00:00:00"/>
    <s v="3645 WG"/>
    <s v="21320"/>
    <s v="NL"/>
    <s v="FR"/>
    <s v="111685"/>
    <s v="111685"/>
    <s v="999999"/>
    <s v="XT414257991TS"/>
    <s v="N"/>
    <s v="Transport"/>
    <s v="N"/>
    <s v="S"/>
    <s v="ZA"/>
    <n v="4.678"/>
    <s v="6C"/>
    <n v="9.69"/>
  </r>
  <r>
    <x v="3"/>
    <s v="2"/>
    <d v="2026-05-15T00:00:00"/>
    <s v="93055"/>
    <s v="21320"/>
    <s v="DE"/>
    <s v="FR"/>
    <s v="111762"/>
    <s v="111762"/>
    <s v="999999"/>
    <s v="XT414258498TS"/>
    <s v="N"/>
    <s v="Transport"/>
    <s v="N"/>
    <s v="S"/>
    <s v="ZA"/>
    <n v="4.532"/>
    <s v="6C"/>
    <n v="9.69"/>
  </r>
  <r>
    <x v="3"/>
    <s v="2"/>
    <d v="2026-05-15T00:00:00"/>
    <s v="7694 BP"/>
    <s v="21320"/>
    <s v="NL"/>
    <s v="FR"/>
    <s v="112254"/>
    <s v="112254"/>
    <s v="999999"/>
    <s v="XT414262081TS"/>
    <s v="N"/>
    <s v="Transport"/>
    <s v="N"/>
    <s v="S"/>
    <s v="ZA"/>
    <n v="0.784"/>
    <s v="6C"/>
    <n v="5.55"/>
  </r>
  <r>
    <x v="3"/>
    <s v="2"/>
    <d v="2026-05-15T00:00:00"/>
    <s v="92318"/>
    <s v="21320"/>
    <s v="DE"/>
    <s v="FR"/>
    <s v="111981"/>
    <s v="111981"/>
    <s v="999999"/>
    <s v="XT414262546TS"/>
    <s v="N"/>
    <s v="Transport"/>
    <s v="N"/>
    <s v="S"/>
    <s v="ZA"/>
    <n v="4.532"/>
    <s v="6C"/>
    <n v="9.69"/>
  </r>
  <r>
    <x v="3"/>
    <s v="2"/>
    <d v="2026-05-15T00:00:00"/>
    <s v="4720"/>
    <s v="21320"/>
    <s v="DK"/>
    <s v="FR"/>
    <s v="110952"/>
    <s v="110952"/>
    <s v="999999"/>
    <s v="XT414262617TS"/>
    <s v="N"/>
    <s v="Transport"/>
    <s v="N"/>
    <s v="S"/>
    <s v="ZA"/>
    <n v="4.787"/>
    <s v="6C"/>
    <n v="13.83"/>
  </r>
  <r>
    <x v="3"/>
    <s v="2"/>
    <d v="2026-05-15T00:00:00"/>
    <s v="88353"/>
    <s v="21320"/>
    <s v="DE"/>
    <s v="FR"/>
    <s v="108524"/>
    <s v="108524"/>
    <s v="999999"/>
    <s v="XT414263025TS"/>
    <s v="N"/>
    <s v="Transport"/>
    <s v="N"/>
    <s v="S"/>
    <s v="ZA"/>
    <n v="5.773"/>
    <s v="6C"/>
    <n v="10.35"/>
  </r>
  <r>
    <x v="3"/>
    <s v="2"/>
    <d v="2026-05-15T00:00:00"/>
    <s v="26524"/>
    <s v="21320"/>
    <s v="DE"/>
    <s v="FR"/>
    <s v="111978"/>
    <s v="111978"/>
    <s v="999999"/>
    <s v="XT414264175TS"/>
    <s v="N"/>
    <s v="Transport"/>
    <s v="N"/>
    <s v="S"/>
    <s v="ZA"/>
    <n v="0.626"/>
    <s v="6C"/>
    <n v="5.55"/>
  </r>
  <r>
    <x v="3"/>
    <s v="2"/>
    <d v="2026-05-15T00:00:00"/>
    <s v="26524"/>
    <s v="21320"/>
    <s v="DE"/>
    <s v="FR"/>
    <s v="111978"/>
    <s v="111978"/>
    <s v="999999"/>
    <s v="XT414264175TS"/>
    <s v="N"/>
    <s v="Supplement Etiquette Non Conforme"/>
    <s v="N"/>
    <m/>
    <s v="ZA"/>
    <n v="0"/>
    <s v="6C"/>
    <n v="2"/>
  </r>
  <r>
    <x v="3"/>
    <s v="2"/>
    <d v="2026-05-15T00:00:00"/>
    <s v="79588"/>
    <s v="21320"/>
    <s v="DE"/>
    <s v="FR"/>
    <s v="112283"/>
    <s v="112283"/>
    <s v="999999"/>
    <s v="XT414264873TS"/>
    <s v="N"/>
    <s v="Transport"/>
    <s v="N"/>
    <s v="S"/>
    <s v="ZA"/>
    <n v="4.532"/>
    <s v="6C"/>
    <n v="9.69"/>
  </r>
  <r>
    <x v="3"/>
    <s v="2"/>
    <d v="2026-05-15T00:00:00"/>
    <s v="45659"/>
    <s v="21320"/>
    <s v="DE"/>
    <s v="FR"/>
    <s v="111756"/>
    <s v="111756"/>
    <s v="999999"/>
    <s v="XT414265499TS"/>
    <s v="N"/>
    <s v="Transport"/>
    <s v="N"/>
    <s v="S"/>
    <s v="ZA"/>
    <n v="5.51"/>
    <s v="6C"/>
    <n v="10.35"/>
  </r>
  <r>
    <x v="3"/>
    <s v="2"/>
    <d v="2026-05-15T00:00:00"/>
    <s v="08302"/>
    <s v="21320"/>
    <s v="ES"/>
    <s v="FR"/>
    <s v="110789"/>
    <s v="110789"/>
    <s v="999999"/>
    <s v="XT414266171TS"/>
    <s v="N"/>
    <s v="Transport"/>
    <s v="N"/>
    <s v="S"/>
    <s v="ZA"/>
    <n v="0.67"/>
    <s v="6C"/>
    <n v="6.62"/>
  </r>
  <r>
    <x v="3"/>
    <s v="2"/>
    <d v="2026-05-15T00:00:00"/>
    <s v="60594"/>
    <s v="21320"/>
    <s v="DE"/>
    <s v="FR"/>
    <s v="111687"/>
    <s v="111687"/>
    <s v="999999"/>
    <s v="XT414266389TS"/>
    <s v="N"/>
    <s v="Transport"/>
    <s v="N"/>
    <s v="S"/>
    <s v="ZA"/>
    <n v="4.532"/>
    <s v="6C"/>
    <n v="9.69"/>
  </r>
  <r>
    <x v="3"/>
    <s v="2"/>
    <d v="2026-05-15T00:00:00"/>
    <s v="49324"/>
    <s v="21320"/>
    <s v="DE"/>
    <s v="FR"/>
    <s v="111737"/>
    <s v="111737"/>
    <s v="999999"/>
    <s v="XT414266772TS"/>
    <s v="N"/>
    <s v="Transport"/>
    <s v="N"/>
    <s v="S"/>
    <s v="ZA"/>
    <n v="1.331"/>
    <s v="6C"/>
    <n v="5.88"/>
  </r>
  <r>
    <x v="3"/>
    <s v="2"/>
    <d v="2026-05-15T00:00:00"/>
    <s v="88677"/>
    <s v="21320"/>
    <s v="DE"/>
    <s v="FR"/>
    <s v="112339"/>
    <s v="112339"/>
    <s v="999999"/>
    <s v="XT414267234TS"/>
    <s v="N"/>
    <s v="Transport"/>
    <s v="N"/>
    <s v="S"/>
    <s v="ZA"/>
    <n v="5.086"/>
    <s v="6C"/>
    <n v="10.35"/>
  </r>
  <r>
    <x v="3"/>
    <s v="2"/>
    <d v="2026-05-15T00:00:00"/>
    <s v="1811 ND"/>
    <s v="21320"/>
    <s v="NL"/>
    <s v="FR"/>
    <s v="111468"/>
    <s v="111468"/>
    <s v="999999"/>
    <s v="XT414268288TS"/>
    <s v="N"/>
    <s v="Transport"/>
    <s v="N"/>
    <s v="S"/>
    <s v="ZA"/>
    <n v="0.874"/>
    <s v="6C"/>
    <n v="5.55"/>
  </r>
  <r>
    <x v="3"/>
    <s v="2"/>
    <d v="2026-05-15T00:00:00"/>
    <s v="14473"/>
    <s v="21320"/>
    <s v="DE"/>
    <s v="FR"/>
    <s v="111565"/>
    <s v="111565"/>
    <s v="999999"/>
    <s v="XT414268291TS"/>
    <s v="N"/>
    <s v="Transport"/>
    <s v="N"/>
    <s v="S"/>
    <s v="ZA"/>
    <n v="4.532"/>
    <s v="6C"/>
    <n v="9.69"/>
  </r>
  <r>
    <x v="3"/>
    <s v="2"/>
    <d v="2026-05-15T00:00:00"/>
    <s v="47058"/>
    <s v="21320"/>
    <s v="DE"/>
    <s v="FR"/>
    <s v="112299"/>
    <s v="112299"/>
    <s v="999999"/>
    <s v="XT414268447TS"/>
    <s v="N"/>
    <s v="Transport"/>
    <s v="N"/>
    <s v="S"/>
    <s v="ZA"/>
    <n v="3.024"/>
    <s v="6C"/>
    <n v="9.029999999999999"/>
  </r>
  <r>
    <x v="3"/>
    <s v="2"/>
    <d v="2026-05-15T00:00:00"/>
    <s v="1274 TD"/>
    <s v="21320"/>
    <s v="NL"/>
    <s v="FR"/>
    <s v="111763"/>
    <s v="111763"/>
    <s v="999999"/>
    <s v="XT414269155TS"/>
    <s v="N"/>
    <s v="Transport"/>
    <s v="N"/>
    <s v="S"/>
    <s v="ZA"/>
    <n v="10.856"/>
    <s v="6C"/>
    <n v="13.65"/>
  </r>
  <r>
    <x v="3"/>
    <s v="2"/>
    <d v="2026-05-15T00:00:00"/>
    <s v="63762"/>
    <s v="21320"/>
    <s v="DE"/>
    <s v="FR"/>
    <s v="110403"/>
    <s v="110403"/>
    <s v="999999"/>
    <s v="XT414270573TS"/>
    <s v="N"/>
    <s v="Transport"/>
    <s v="N"/>
    <s v="S"/>
    <s v="ZA"/>
    <n v="4.532"/>
    <s v="6C"/>
    <n v="9.69"/>
  </r>
  <r>
    <x v="3"/>
    <s v="2"/>
    <d v="2026-05-15T00:00:00"/>
    <s v="79268"/>
    <s v="21320"/>
    <s v="DE"/>
    <s v="FR"/>
    <s v="110099"/>
    <s v="110099"/>
    <s v="999999"/>
    <s v="XT414271962TS"/>
    <s v="N"/>
    <s v="Transport"/>
    <s v="N"/>
    <s v="S"/>
    <s v="ZA"/>
    <n v="4.403"/>
    <s v="6C"/>
    <n v="9.69"/>
  </r>
  <r>
    <x v="3"/>
    <s v="2"/>
    <d v="2026-05-15T00:00:00"/>
    <s v="48600"/>
    <s v="21320"/>
    <s v="ES"/>
    <s v="FR"/>
    <s v="107347"/>
    <s v="107347"/>
    <s v="999999"/>
    <s v="XT414272194TS"/>
    <s v="N"/>
    <s v="Transport"/>
    <s v="N"/>
    <s v="S"/>
    <s v="ZA"/>
    <n v="0.21"/>
    <s v="6C"/>
    <n v="6.4"/>
  </r>
  <r>
    <x v="3"/>
    <s v="2"/>
    <d v="2026-05-15T00:00:00"/>
    <s v="83071"/>
    <s v="21320"/>
    <s v="DE"/>
    <s v="FR"/>
    <s v="111321"/>
    <s v="111321"/>
    <s v="999999"/>
    <s v="XT414272883TS"/>
    <s v="N"/>
    <s v="Transport"/>
    <s v="N"/>
    <s v="S"/>
    <s v="ZA"/>
    <n v="14.16"/>
    <s v="6C"/>
    <n v="16.29"/>
  </r>
  <r>
    <x v="3"/>
    <s v="2"/>
    <d v="2026-05-16T00:00:00"/>
    <s v="36088"/>
    <s v="21320"/>
    <s v="DE"/>
    <s v="FR"/>
    <s v="111429"/>
    <s v="111429"/>
    <s v="999999"/>
    <s v="XT414276307TS"/>
    <s v="N"/>
    <s v="Transport"/>
    <s v="N"/>
    <s v="S"/>
    <s v="ZA"/>
    <n v="1.728"/>
    <s v="6C"/>
    <n v="5.88"/>
  </r>
  <r>
    <x v="3"/>
    <s v="2"/>
    <d v="2026-05-16T00:00:00"/>
    <s v="45149"/>
    <s v="21320"/>
    <s v="DE"/>
    <s v="FR"/>
    <s v="109215"/>
    <s v="109215"/>
    <s v="999999"/>
    <s v="XT414276616TS"/>
    <s v="N"/>
    <s v="Transport"/>
    <s v="N"/>
    <s v="S"/>
    <s v="ZA"/>
    <n v="0.7"/>
    <s v="6C"/>
    <n v="5.55"/>
  </r>
  <r>
    <x v="3"/>
    <s v="2"/>
    <d v="2026-05-16T00:00:00"/>
    <s v="32428"/>
    <s v="21320"/>
    <s v="DE"/>
    <s v="FR"/>
    <s v="110325"/>
    <s v="110325"/>
    <s v="999999"/>
    <s v="XT414277568TS"/>
    <s v="N"/>
    <s v="Transport"/>
    <s v="N"/>
    <s v="S"/>
    <s v="ZA"/>
    <n v="4.532"/>
    <s v="6C"/>
    <n v="9.69"/>
  </r>
  <r>
    <x v="3"/>
    <s v="2"/>
    <d v="2026-05-16T00:00:00"/>
    <s v="18198"/>
    <s v="21320"/>
    <s v="DE"/>
    <s v="FR"/>
    <s v="111628"/>
    <s v="111628"/>
    <s v="999999"/>
    <s v="XT414277585TS"/>
    <s v="N"/>
    <s v="Transport"/>
    <s v="N"/>
    <s v="S"/>
    <s v="ZA"/>
    <n v="0.884"/>
    <s v="6C"/>
    <n v="5.55"/>
  </r>
  <r>
    <x v="3"/>
    <s v="2"/>
    <d v="2026-05-16T00:00:00"/>
    <s v="40489"/>
    <s v="21320"/>
    <s v="DE"/>
    <s v="FR"/>
    <s v="109752"/>
    <s v="109752"/>
    <s v="999999"/>
    <s v="XT414277687TS"/>
    <s v="N"/>
    <s v="Transport"/>
    <s v="N"/>
    <s v="S"/>
    <s v="ZA"/>
    <n v="4.532"/>
    <s v="6C"/>
    <n v="9.69"/>
  </r>
  <r>
    <x v="3"/>
    <s v="2"/>
    <d v="2026-05-16T00:00:00"/>
    <s v="52222"/>
    <s v="21320"/>
    <s v="DE"/>
    <s v="FR"/>
    <s v="111424"/>
    <s v="111424"/>
    <s v="999999"/>
    <s v="XT414277951TS"/>
    <s v="N"/>
    <s v="Transport"/>
    <s v="N"/>
    <s v="S"/>
    <s v="ZA"/>
    <n v="5.547"/>
    <s v="6C"/>
    <n v="10.35"/>
  </r>
  <r>
    <x v="3"/>
    <s v="2"/>
    <d v="2026-05-16T00:00:00"/>
    <s v="71404"/>
    <s v="21320"/>
    <s v="DE"/>
    <s v="FR"/>
    <s v="109675"/>
    <s v="109675"/>
    <s v="999999"/>
    <s v="XT414278501TS"/>
    <s v="N"/>
    <s v="Transport"/>
    <s v="N"/>
    <s v="S"/>
    <s v="ZA"/>
    <n v="1.165"/>
    <s v="6C"/>
    <n v="5.88"/>
  </r>
  <r>
    <x v="3"/>
    <s v="2"/>
    <d v="2026-05-16T00:00:00"/>
    <s v="01277"/>
    <s v="21320"/>
    <s v="DE"/>
    <s v="FR"/>
    <s v="108093"/>
    <s v="108093"/>
    <s v="999999"/>
    <s v="XT414278775TS"/>
    <s v="N"/>
    <s v="Transport"/>
    <s v="N"/>
    <s v="S"/>
    <s v="ZA"/>
    <n v="1.229"/>
    <s v="6C"/>
    <n v="5.88"/>
  </r>
  <r>
    <x v="3"/>
    <s v="2"/>
    <d v="2026-05-16T00:00:00"/>
    <s v="40470"/>
    <s v="21320"/>
    <s v="DE"/>
    <s v="FR"/>
    <s v="111259"/>
    <s v="111259"/>
    <s v="999999"/>
    <s v="XT414278824TS"/>
    <s v="N"/>
    <s v="Transport"/>
    <s v="N"/>
    <s v="S"/>
    <s v="ZA"/>
    <n v="5.28"/>
    <s v="6C"/>
    <n v="10.35"/>
  </r>
  <r>
    <x v="3"/>
    <s v="2"/>
    <d v="2026-05-16T00:00:00"/>
    <s v="80638"/>
    <s v="21320"/>
    <s v="DE"/>
    <s v="FR"/>
    <s v="109402"/>
    <s v="109402"/>
    <s v="999999"/>
    <s v="XT414278869TS"/>
    <s v="N"/>
    <s v="Transport"/>
    <s v="N"/>
    <s v="S"/>
    <s v="ZA"/>
    <n v="1.426"/>
    <s v="6C"/>
    <n v="5.88"/>
  </r>
  <r>
    <x v="3"/>
    <s v="2"/>
    <d v="2026-05-16T00:00:00"/>
    <s v="80638"/>
    <s v="21320"/>
    <s v="DE"/>
    <s v="FR"/>
    <s v="110931"/>
    <s v="110931"/>
    <s v="999999"/>
    <s v="XT414278930TS"/>
    <s v="N"/>
    <s v="Transport"/>
    <s v="N"/>
    <s v="S"/>
    <s v="ZA"/>
    <n v="4.638"/>
    <s v="6C"/>
    <n v="9.69"/>
  </r>
  <r>
    <x v="3"/>
    <s v="2"/>
    <d v="2026-05-16T00:00:00"/>
    <s v="47906"/>
    <s v="21320"/>
    <s v="DE"/>
    <s v="FR"/>
    <s v="112297"/>
    <s v="112297"/>
    <s v="999999"/>
    <s v="XT414279348TS"/>
    <s v="N"/>
    <s v="Transport"/>
    <s v="N"/>
    <s v="S"/>
    <s v="ZA"/>
    <n v="6.256"/>
    <s v="6C"/>
    <n v="11.01"/>
  </r>
  <r>
    <x v="3"/>
    <s v="2"/>
    <d v="2026-05-16T00:00:00"/>
    <s v="79102"/>
    <s v="21320"/>
    <s v="DE"/>
    <s v="FR"/>
    <s v="112327"/>
    <s v="112327"/>
    <s v="999999"/>
    <s v="XT414281576TS"/>
    <s v="N"/>
    <s v="Transport"/>
    <s v="N"/>
    <s v="S"/>
    <s v="ZA"/>
    <n v="9.192"/>
    <s v="6C"/>
    <n v="12.99"/>
  </r>
  <r>
    <x v="3"/>
    <s v="2"/>
    <d v="2026-05-16T00:00:00"/>
    <s v="80796"/>
    <s v="21320"/>
    <s v="DE"/>
    <s v="FR"/>
    <s v="112071"/>
    <s v="112071"/>
    <s v="999999"/>
    <s v="XT414281721TS"/>
    <s v="N"/>
    <s v="Transport"/>
    <s v="N"/>
    <s v="S"/>
    <s v="ZA"/>
    <n v="4.787"/>
    <s v="6C"/>
    <n v="9.69"/>
  </r>
  <r>
    <x v="3"/>
    <s v="2"/>
    <d v="2026-05-16T00:00:00"/>
    <s v="27313"/>
    <s v="21320"/>
    <s v="DE"/>
    <s v="FR"/>
    <s v="111151"/>
    <s v="111151"/>
    <s v="999999"/>
    <s v="XT414281995TS"/>
    <s v="N"/>
    <s v="Transport"/>
    <s v="N"/>
    <s v="S"/>
    <s v="ZA"/>
    <n v="4.532"/>
    <s v="6C"/>
    <n v="9.69"/>
  </r>
  <r>
    <x v="3"/>
    <s v="2"/>
    <d v="2026-05-16T00:00:00"/>
    <s v="14165"/>
    <s v="21320"/>
    <s v="DE"/>
    <s v="FR"/>
    <s v="110778"/>
    <s v="110778"/>
    <s v="999999"/>
    <s v="XT414282571TS"/>
    <s v="N"/>
    <s v="Transport"/>
    <s v="N"/>
    <s v="S"/>
    <s v="ZA"/>
    <n v="1.32"/>
    <s v="6C"/>
    <n v="5.88"/>
  </r>
  <r>
    <x v="3"/>
    <s v="2"/>
    <d v="2026-05-16T00:00:00"/>
    <s v="6533 BM"/>
    <s v="21320"/>
    <s v="NL"/>
    <s v="FR"/>
    <s v="110875"/>
    <s v="110875"/>
    <s v="999999"/>
    <s v="XT414283152TS"/>
    <s v="N"/>
    <s v="Transport"/>
    <s v="N"/>
    <s v="S"/>
    <s v="ZA"/>
    <n v="4.723"/>
    <s v="6C"/>
    <n v="9.69"/>
  </r>
  <r>
    <x v="3"/>
    <s v="2"/>
    <d v="2026-05-16T00:00:00"/>
    <s v="01109"/>
    <s v="21320"/>
    <s v="DE"/>
    <s v="FR"/>
    <s v="109247"/>
    <s v="109247"/>
    <s v="999999"/>
    <s v="XT414283373TS"/>
    <s v="N"/>
    <s v="Transport"/>
    <s v="N"/>
    <s v="S"/>
    <s v="ZA"/>
    <n v="4.532"/>
    <s v="6C"/>
    <n v="9.69"/>
  </r>
  <r>
    <x v="3"/>
    <s v="2"/>
    <d v="2026-05-16T00:00:00"/>
    <s v="80637"/>
    <s v="21320"/>
    <s v="DE"/>
    <s v="FR"/>
    <s v="111815"/>
    <s v="111815"/>
    <s v="999999"/>
    <s v="XT414283648TS"/>
    <s v="N"/>
    <s v="Transport"/>
    <s v="N"/>
    <s v="S"/>
    <s v="ZA"/>
    <n v="0.499"/>
    <s v="6C"/>
    <n v="5.33"/>
  </r>
  <r>
    <x v="3"/>
    <s v="2"/>
    <d v="2026-05-16T00:00:00"/>
    <s v="1110"/>
    <s v="21320"/>
    <s v="AT"/>
    <s v="FR"/>
    <s v="111848"/>
    <s v="111848"/>
    <s v="999999"/>
    <s v="XT414284612TS"/>
    <s v="N"/>
    <s v="Transport"/>
    <s v="N"/>
    <s v="S"/>
    <s v="ZA"/>
    <n v="4.532"/>
    <s v="6C"/>
    <n v="13.83"/>
  </r>
  <r>
    <x v="3"/>
    <s v="2"/>
    <d v="2026-05-16T00:00:00"/>
    <s v="3540"/>
    <s v="21320"/>
    <s v="BE"/>
    <s v="FR"/>
    <s v="110834"/>
    <s v="110834"/>
    <s v="999999"/>
    <s v="XT414285927TS"/>
    <s v="N"/>
    <s v="Transport"/>
    <s v="N"/>
    <s v="S"/>
    <s v="ZA"/>
    <n v="0.202"/>
    <s v="6C"/>
    <n v="4.84"/>
  </r>
  <r>
    <x v="3"/>
    <s v="2"/>
    <d v="2026-05-16T00:00:00"/>
    <s v="67159"/>
    <s v="21320"/>
    <s v="DE"/>
    <s v="FR"/>
    <s v="112050"/>
    <s v="112050"/>
    <s v="999999"/>
    <s v="XT414286445TS"/>
    <s v="N"/>
    <s v="Transport"/>
    <s v="N"/>
    <s v="S"/>
    <s v="ZA"/>
    <n v="4.57"/>
    <s v="6C"/>
    <n v="9.69"/>
  </r>
  <r>
    <x v="3"/>
    <s v="2"/>
    <d v="2026-05-16T00:00:00"/>
    <s v="67590"/>
    <s v="21320"/>
    <s v="DE"/>
    <s v="FR"/>
    <s v="112318"/>
    <s v="112318"/>
    <s v="999999"/>
    <s v="XT414286471TS"/>
    <s v="N"/>
    <s v="Transport"/>
    <s v="N"/>
    <s v="S"/>
    <s v="ZA"/>
    <n v="4.532"/>
    <s v="6C"/>
    <n v="9.69"/>
  </r>
  <r>
    <x v="3"/>
    <s v="2"/>
    <d v="2026-05-16T00:00:00"/>
    <s v="451 71"/>
    <s v="21320"/>
    <s v="SE"/>
    <s v="FR"/>
    <s v="111052"/>
    <s v="111052"/>
    <s v="999999"/>
    <s v="XT414286542TS"/>
    <s v="N"/>
    <s v="Transport"/>
    <s v="N"/>
    <s v="S"/>
    <s v="ZA"/>
    <n v="0.156"/>
    <s v="6C"/>
    <n v="10.32"/>
  </r>
  <r>
    <x v="3"/>
    <s v="2"/>
    <d v="2026-05-16T00:00:00"/>
    <s v="87534"/>
    <s v="21320"/>
    <s v="DE"/>
    <s v="FR"/>
    <s v="111689"/>
    <s v="111689"/>
    <s v="999999"/>
    <s v="XT414286613TS"/>
    <s v="N"/>
    <s v="Transport"/>
    <s v="N"/>
    <s v="S"/>
    <s v="ZA"/>
    <n v="4.403"/>
    <s v="6C"/>
    <n v="9.69"/>
  </r>
  <r>
    <x v="3"/>
    <s v="2"/>
    <d v="2026-05-16T00:00:00"/>
    <s v="2500"/>
    <s v="21320"/>
    <s v="DK"/>
    <s v="FR"/>
    <s v="109148"/>
    <s v="109148"/>
    <s v="999999"/>
    <s v="XT414288512TS"/>
    <s v="N"/>
    <s v="Transport"/>
    <s v="N"/>
    <s v="S"/>
    <s v="ZA"/>
    <n v="4.678"/>
    <s v="6C"/>
    <n v="13.83"/>
  </r>
  <r>
    <x v="3"/>
    <s v="2"/>
    <d v="2026-05-16T00:00:00"/>
    <s v="30629"/>
    <s v="21320"/>
    <s v="DE"/>
    <s v="FR"/>
    <s v="111639"/>
    <s v="111639"/>
    <s v="999999"/>
    <s v="XT414289464TS"/>
    <s v="N"/>
    <s v="Transport"/>
    <s v="N"/>
    <s v="S"/>
    <s v="ZA"/>
    <n v="4.954"/>
    <s v="6C"/>
    <n v="9.69"/>
  </r>
  <r>
    <x v="3"/>
    <s v="2"/>
    <d v="2026-05-16T00:00:00"/>
    <s v="42113"/>
    <s v="21320"/>
    <s v="DE"/>
    <s v="FR"/>
    <s v="111536"/>
    <s v="111536"/>
    <s v="999999"/>
    <s v="XT414289994TS"/>
    <s v="N"/>
    <s v="Transport"/>
    <s v="N"/>
    <s v="S"/>
    <s v="ZA"/>
    <n v="4.266"/>
    <s v="6C"/>
    <n v="9.69"/>
  </r>
  <r>
    <x v="3"/>
    <s v="2"/>
    <d v="2026-05-16T00:00:00"/>
    <s v="32730"/>
    <s v="21320"/>
    <s v="ES"/>
    <s v="FR"/>
    <s v="108836"/>
    <s v="108836"/>
    <s v="999999"/>
    <s v="XT414292432TS"/>
    <s v="N"/>
    <s v="Transport"/>
    <s v="N"/>
    <s v="S"/>
    <s v="ZA"/>
    <n v="7.258"/>
    <s v="6C"/>
    <n v="12.74"/>
  </r>
  <r>
    <x v="3"/>
    <s v="2"/>
    <d v="2026-05-17T00:00:00"/>
    <s v="9020"/>
    <s v="21320"/>
    <s v="AT"/>
    <s v="FR"/>
    <s v="111664"/>
    <s v="111664"/>
    <s v="999999"/>
    <s v="XT414292772TS"/>
    <s v="N"/>
    <s v="Transport"/>
    <s v="N"/>
    <s v="S"/>
    <s v="ZA"/>
    <n v="6.272"/>
    <s v="6C"/>
    <n v="15.15"/>
  </r>
  <r>
    <x v="3"/>
    <s v="2"/>
    <d v="2026-05-17T00:00:00"/>
    <s v="55546"/>
    <s v="21320"/>
    <s v="DE"/>
    <s v="FR"/>
    <s v="111679"/>
    <s v="111679"/>
    <s v="999999"/>
    <s v="XT414295938TS"/>
    <s v="N"/>
    <s v="Transport"/>
    <s v="N"/>
    <s v="S"/>
    <s v="ZA"/>
    <n v="1.03"/>
    <s v="6C"/>
    <n v="5.88"/>
  </r>
  <r>
    <x v="3"/>
    <s v="2"/>
    <d v="2026-05-17T00:00:00"/>
    <s v="48565"/>
    <s v="21320"/>
    <s v="DE"/>
    <s v="FR"/>
    <s v="111920"/>
    <s v="111920"/>
    <s v="999999"/>
    <s v="XT414296111TS"/>
    <s v="N"/>
    <s v="Transport"/>
    <s v="N"/>
    <s v="S"/>
    <s v="ZA"/>
    <n v="1.004"/>
    <s v="6C"/>
    <n v="5.88"/>
  </r>
  <r>
    <x v="3"/>
    <s v="2"/>
    <d v="2026-05-17T00:00:00"/>
    <s v="63303"/>
    <s v="21320"/>
    <s v="DE"/>
    <s v="FR"/>
    <s v="108826"/>
    <s v="108826"/>
    <s v="999999"/>
    <s v="XT414296828TS"/>
    <s v="N"/>
    <s v="Transport"/>
    <s v="N"/>
    <s v="S"/>
    <s v="ZA"/>
    <n v="9.279999999999999"/>
    <s v="6C"/>
    <n v="12.99"/>
  </r>
  <r>
    <x v="3"/>
    <s v="2"/>
    <d v="2026-05-17T00:00:00"/>
    <s v="91056"/>
    <s v="21320"/>
    <s v="DE"/>
    <s v="FR"/>
    <s v="111855"/>
    <s v="111855"/>
    <s v="999999"/>
    <s v="XT414297797TS"/>
    <s v="N"/>
    <s v="Transport"/>
    <s v="N"/>
    <s v="S"/>
    <s v="ZA"/>
    <n v="4.532"/>
    <s v="6C"/>
    <n v="9.69"/>
  </r>
  <r>
    <x v="3"/>
    <s v="2"/>
    <d v="2026-05-17T00:00:00"/>
    <s v="53757"/>
    <s v="21320"/>
    <s v="DE"/>
    <s v="FR"/>
    <s v="110715"/>
    <s v="110715"/>
    <s v="999999"/>
    <s v="XT414299268TS"/>
    <s v="N"/>
    <s v="Transport"/>
    <s v="N"/>
    <s v="S"/>
    <s v="ZA"/>
    <n v="4.638"/>
    <s v="6C"/>
    <n v="9.69"/>
  </r>
  <r>
    <x v="3"/>
    <s v="2"/>
    <d v="2026-05-17T00:00:00"/>
    <s v="12159"/>
    <s v="21320"/>
    <s v="DE"/>
    <s v="FR"/>
    <s v="109818"/>
    <s v="109818"/>
    <s v="999999"/>
    <s v="XT414300425TS"/>
    <s v="N"/>
    <s v="Transport"/>
    <s v="N"/>
    <s v="S"/>
    <s v="ZA"/>
    <n v="4.365"/>
    <s v="6C"/>
    <n v="9.69"/>
  </r>
  <r>
    <x v="3"/>
    <s v="2"/>
    <d v="2026-05-17T00:00:00"/>
    <s v="76297"/>
    <s v="21320"/>
    <s v="DE"/>
    <s v="FR"/>
    <s v="112341"/>
    <s v="112341"/>
    <s v="999999"/>
    <s v="XT414300482TS"/>
    <s v="N"/>
    <s v="Transport"/>
    <s v="N"/>
    <s v="S"/>
    <s v="ZA"/>
    <n v="4.365"/>
    <s v="6C"/>
    <n v="9.69"/>
  </r>
  <r>
    <x v="3"/>
    <s v="2"/>
    <d v="2026-05-17T00:00:00"/>
    <s v="40221"/>
    <s v="21320"/>
    <s v="DE"/>
    <s v="FR"/>
    <s v="112038"/>
    <s v="112038"/>
    <s v="999999"/>
    <s v="XT414301514TS"/>
    <s v="N"/>
    <s v="Transport"/>
    <s v="N"/>
    <s v="S"/>
    <s v="ZA"/>
    <n v="0.728"/>
    <s v="6C"/>
    <n v="5.55"/>
  </r>
  <r>
    <x v="3"/>
    <s v="2"/>
    <d v="2026-05-17T00:00:00"/>
    <s v="44269"/>
    <s v="21320"/>
    <s v="DE"/>
    <s v="FR"/>
    <s v="110822"/>
    <s v="110822"/>
    <s v="999999"/>
    <s v="XT414302276TS"/>
    <s v="N"/>
    <s v="Transport"/>
    <s v="N"/>
    <s v="S"/>
    <s v="ZA"/>
    <n v="4.638"/>
    <s v="6C"/>
    <n v="9.69"/>
  </r>
  <r>
    <x v="3"/>
    <s v="2"/>
    <d v="2026-05-17T00:00:00"/>
    <s v="10719"/>
    <s v="21320"/>
    <s v="DE"/>
    <s v="FR"/>
    <s v="110420"/>
    <s v="110420"/>
    <s v="999999"/>
    <s v="XT414303965TS"/>
    <s v="N"/>
    <s v="Transport"/>
    <s v="N"/>
    <s v="S"/>
    <s v="ZA"/>
    <n v="4.128"/>
    <s v="6C"/>
    <n v="9.69"/>
  </r>
  <r>
    <x v="3"/>
    <s v="2"/>
    <d v="2026-05-17T00:00:00"/>
    <s v="16556"/>
    <s v="21320"/>
    <s v="DE"/>
    <s v="FR"/>
    <s v="110129"/>
    <s v="110129"/>
    <s v="999999"/>
    <s v="XT414305502TS"/>
    <s v="N"/>
    <s v="Transport"/>
    <s v="N"/>
    <s v="S"/>
    <s v="ZA"/>
    <n v="4.403"/>
    <s v="6C"/>
    <n v="9.69"/>
  </r>
  <r>
    <x v="3"/>
    <s v="2"/>
    <d v="2026-05-17T00:00:00"/>
    <s v="82544"/>
    <s v="21320"/>
    <s v="DE"/>
    <s v="FR"/>
    <s v="111926"/>
    <s v="111926"/>
    <s v="999999"/>
    <s v="XT414306009TS"/>
    <s v="N"/>
    <s v="Transport"/>
    <s v="N"/>
    <s v="S"/>
    <s v="ZA"/>
    <n v="0.884"/>
    <s v="6C"/>
    <n v="5.55"/>
  </r>
  <r>
    <x v="3"/>
    <s v="2"/>
    <d v="2026-05-17T00:00:00"/>
    <s v="67240"/>
    <s v="21320"/>
    <s v="DE"/>
    <s v="FR"/>
    <s v="111740"/>
    <s v="111740"/>
    <s v="999999"/>
    <s v="XT414306905TS"/>
    <s v="N"/>
    <s v="Transport"/>
    <s v="N"/>
    <s v="S"/>
    <s v="ZA"/>
    <n v="4.532"/>
    <s v="6C"/>
    <n v="9.69"/>
  </r>
  <r>
    <x v="3"/>
    <s v="2"/>
    <d v="2026-05-18T00:00:00"/>
    <s v="76307"/>
    <s v="21320"/>
    <s v="DE"/>
    <s v="FR"/>
    <s v="111361"/>
    <s v="111361"/>
    <s v="999999"/>
    <s v="XT414309756TS"/>
    <s v="N"/>
    <s v="Transport"/>
    <s v="N"/>
    <s v="S"/>
    <s v="ZA"/>
    <n v="4.506"/>
    <s v="6C"/>
    <n v="9.69"/>
  </r>
  <r>
    <x v="3"/>
    <s v="2"/>
    <d v="2026-05-18T00:00:00"/>
    <s v="27753"/>
    <s v="21320"/>
    <s v="DE"/>
    <s v="FR"/>
    <s v="111191"/>
    <s v="111191"/>
    <s v="999999"/>
    <s v="XT414312018TS"/>
    <s v="N"/>
    <s v="Transport"/>
    <s v="N"/>
    <s v="S"/>
    <s v="ZA"/>
    <n v="4.532"/>
    <s v="6C"/>
    <n v="9.69"/>
  </r>
  <r>
    <x v="3"/>
    <s v="2"/>
    <d v="2026-05-18T00:00:00"/>
    <s v="15806"/>
    <s v="21320"/>
    <s v="DE"/>
    <s v="FR"/>
    <s v="109251"/>
    <s v="109251"/>
    <s v="999999"/>
    <s v="XT414313092TS"/>
    <s v="N"/>
    <s v="Transport"/>
    <s v="N"/>
    <s v="S"/>
    <s v="ZA"/>
    <n v="4.356"/>
    <s v="6C"/>
    <n v="9.69"/>
  </r>
  <r>
    <x v="3"/>
    <s v="2"/>
    <d v="2026-05-18T00:00:00"/>
    <s v="83700"/>
    <s v="21320"/>
    <s v="DE"/>
    <s v="FR"/>
    <s v="112030"/>
    <s v="112030"/>
    <s v="999999"/>
    <s v="XT414313336TS"/>
    <s v="N"/>
    <s v="Transport"/>
    <s v="N"/>
    <s v="S"/>
    <s v="ZA"/>
    <n v="4.532"/>
    <s v="6C"/>
    <n v="9.69"/>
  </r>
  <r>
    <x v="3"/>
    <s v="2"/>
    <d v="2026-05-18T00:00:00"/>
    <s v="144 51"/>
    <s v="21320"/>
    <s v="SE"/>
    <s v="FR"/>
    <s v="107812"/>
    <s v="107812"/>
    <s v="999999"/>
    <s v="XT414313591TS"/>
    <s v="N"/>
    <s v="Transport"/>
    <s v="N"/>
    <s v="S"/>
    <s v="ZA"/>
    <n v="2.765"/>
    <s v="6C"/>
    <n v="13.36"/>
  </r>
  <r>
    <x v="3"/>
    <s v="2"/>
    <d v="2026-05-18T00:00:00"/>
    <s v="89420"/>
    <s v="21320"/>
    <s v="DE"/>
    <s v="FR"/>
    <s v="111129"/>
    <s v="111129"/>
    <s v="999999"/>
    <s v="XT414314402TS"/>
    <s v="N"/>
    <s v="Transport"/>
    <s v="N"/>
    <s v="S"/>
    <s v="ZA"/>
    <n v="4.166"/>
    <s v="6C"/>
    <n v="9.69"/>
  </r>
  <r>
    <x v="3"/>
    <s v="2"/>
    <d v="2026-05-18T00:00:00"/>
    <s v="52064"/>
    <s v="21320"/>
    <s v="DE"/>
    <s v="FR"/>
    <s v="110105"/>
    <s v="110105"/>
    <s v="999999"/>
    <s v="XT414315283TS"/>
    <s v="N"/>
    <s v="Transport"/>
    <s v="N"/>
    <s v="S"/>
    <s v="ZA"/>
    <n v="1.766"/>
    <s v="6C"/>
    <n v="5.88"/>
  </r>
  <r>
    <x v="3"/>
    <s v="2"/>
    <d v="2026-05-18T00:00:00"/>
    <s v="74321"/>
    <s v="21320"/>
    <s v="DE"/>
    <s v="FR"/>
    <s v="110043"/>
    <s v="110043"/>
    <s v="999999"/>
    <s v="XT414319373TS"/>
    <s v="N"/>
    <s v="Transport"/>
    <s v="N"/>
    <s v="S"/>
    <s v="ZA"/>
    <n v="0.09"/>
    <s v="6C"/>
    <n v="5.33"/>
  </r>
  <r>
    <x v="3"/>
    <s v="2"/>
    <d v="2026-05-18T00:00:00"/>
    <s v="71111"/>
    <s v="21320"/>
    <s v="DE"/>
    <s v="FR"/>
    <s v="111327"/>
    <s v="111327"/>
    <s v="999999"/>
    <s v="XT414321160TS"/>
    <s v="N"/>
    <s v="Transport"/>
    <s v="N"/>
    <s v="S"/>
    <s v="ZA"/>
    <n v="1.104"/>
    <s v="6C"/>
    <n v="5.88"/>
  </r>
  <r>
    <x v="3"/>
    <s v="2"/>
    <d v="2026-05-18T00:00:00"/>
    <s v="64342"/>
    <s v="21320"/>
    <s v="DE"/>
    <s v="FR"/>
    <s v="106068"/>
    <s v="106068"/>
    <s v="999999"/>
    <s v="XT414321275TS"/>
    <s v="N"/>
    <s v="Transport"/>
    <s v="N"/>
    <s v="S"/>
    <s v="ZA"/>
    <n v="6.273"/>
    <s v="6C"/>
    <n v="11.01"/>
  </r>
  <r>
    <x v="3"/>
    <s v="2"/>
    <d v="2026-05-18T00:00:00"/>
    <s v="49013"/>
    <s v="21320"/>
    <s v="ES"/>
    <s v="FR"/>
    <s v="110796"/>
    <s v="110796"/>
    <s v="999999"/>
    <s v="XT414322514TS"/>
    <s v="N"/>
    <s v="Transport"/>
    <s v="N"/>
    <s v="S"/>
    <s v="ZA"/>
    <n v="0.36"/>
    <s v="6C"/>
    <n v="6.4"/>
  </r>
  <r>
    <x v="3"/>
    <s v="2"/>
    <d v="2026-05-18T00:00:00"/>
    <s v="19069"/>
    <s v="21320"/>
    <s v="DE"/>
    <s v="FR"/>
    <s v="110656"/>
    <s v="110656"/>
    <s v="999999"/>
    <s v="XT414325250TS"/>
    <s v="N"/>
    <s v="Transport"/>
    <s v="N"/>
    <s v="S"/>
    <s v="ZA"/>
    <n v="4.532"/>
    <s v="6C"/>
    <n v="9.69"/>
  </r>
  <r>
    <x v="3"/>
    <s v="2"/>
    <d v="2026-05-18T00:00:00"/>
    <s v="70619"/>
    <s v="21320"/>
    <s v="DE"/>
    <s v="FR"/>
    <s v="112546"/>
    <s v="112546"/>
    <s v="999999"/>
    <s v="XT414327627TS"/>
    <s v="N"/>
    <s v="Transport"/>
    <s v="N"/>
    <s v="S"/>
    <s v="ZA"/>
    <n v="0.775"/>
    <s v="6C"/>
    <n v="5.55"/>
  </r>
  <r>
    <x v="3"/>
    <s v="2"/>
    <d v="2026-05-18T00:00:00"/>
    <s v="91074"/>
    <s v="21320"/>
    <s v="DE"/>
    <s v="FR"/>
    <s v="104896"/>
    <s v="104896"/>
    <s v="999999"/>
    <s v="XT414327984TS"/>
    <s v="N"/>
    <s v="Transport"/>
    <s v="N"/>
    <s v="S"/>
    <s v="ZA"/>
    <n v="1.575"/>
    <s v="6C"/>
    <n v="5.88"/>
  </r>
  <r>
    <x v="3"/>
    <s v="2"/>
    <d v="2026-05-18T00:00:00"/>
    <s v="4101 JG"/>
    <s v="21320"/>
    <s v="NL"/>
    <s v="FR"/>
    <s v="108957"/>
    <s v="108957"/>
    <s v="999999"/>
    <s v="XT414328565TS"/>
    <s v="N"/>
    <s v="Transport"/>
    <s v="N"/>
    <s v="S"/>
    <s v="ZA"/>
    <n v="0.882"/>
    <s v="6C"/>
    <n v="5.55"/>
  </r>
  <r>
    <x v="3"/>
    <s v="2"/>
    <d v="2026-05-18T00:00:00"/>
    <s v="70567"/>
    <s v="21320"/>
    <s v="DE"/>
    <s v="FR"/>
    <s v="109102"/>
    <s v="109102"/>
    <s v="999999"/>
    <s v="XT414329424TS"/>
    <s v="N"/>
    <s v="Transport"/>
    <s v="N"/>
    <s v="S"/>
    <s v="ZA"/>
    <n v="0.27"/>
    <s v="6C"/>
    <n v="5.33"/>
  </r>
  <r>
    <x v="3"/>
    <s v="2"/>
    <d v="2026-05-18T00:00:00"/>
    <s v="53804"/>
    <s v="21320"/>
    <s v="DE"/>
    <s v="FR"/>
    <s v="112340"/>
    <s v="112340"/>
    <s v="999999"/>
    <s v="XT414331785TS"/>
    <s v="N"/>
    <s v="Transport"/>
    <s v="N"/>
    <s v="S"/>
    <s v="ZA"/>
    <n v="4.532"/>
    <s v="6C"/>
    <n v="9.69"/>
  </r>
  <r>
    <x v="3"/>
    <s v="2"/>
    <d v="2026-05-18T00:00:00"/>
    <s v="14513"/>
    <s v="21320"/>
    <s v="DE"/>
    <s v="FR"/>
    <s v="108730"/>
    <s v="108730"/>
    <s v="999999"/>
    <s v="XT414331799TS"/>
    <s v="N"/>
    <s v="Transport"/>
    <s v="N"/>
    <s v="S"/>
    <s v="ZA"/>
    <n v="1.2"/>
    <s v="6C"/>
    <n v="5.88"/>
  </r>
  <r>
    <x v="3"/>
    <s v="2"/>
    <d v="2026-05-18T00:00:00"/>
    <s v="754 52"/>
    <s v="21320"/>
    <s v="SE"/>
    <s v="FR"/>
    <s v="111181"/>
    <s v="111181"/>
    <s v="999999"/>
    <s v="XT414333565TS"/>
    <s v="N"/>
    <s v="Transport"/>
    <s v="N"/>
    <s v="S"/>
    <s v="ZA"/>
    <n v="4.787"/>
    <s v="6C"/>
    <n v="14.68"/>
  </r>
  <r>
    <x v="3"/>
    <s v="2"/>
    <d v="2026-05-18T00:00:00"/>
    <s v="81371"/>
    <s v="21320"/>
    <s v="DE"/>
    <s v="FR"/>
    <s v="112508"/>
    <s v="112508"/>
    <s v="999999"/>
    <s v="XT414334565TS"/>
    <s v="N"/>
    <s v="Transport"/>
    <s v="N"/>
    <s v="S"/>
    <s v="ZA"/>
    <n v="1.17"/>
    <s v="6C"/>
    <n v="5.88"/>
  </r>
  <r>
    <x v="3"/>
    <s v="2"/>
    <d v="2026-05-18T00:00:00"/>
    <s v="58332"/>
    <s v="21320"/>
    <s v="DE"/>
    <s v="FR"/>
    <s v="111200"/>
    <s v="111200"/>
    <s v="999999"/>
    <s v="XT414335040TS"/>
    <s v="N"/>
    <s v="Transport"/>
    <s v="N"/>
    <s v="S"/>
    <s v="ZA"/>
    <n v="4.532"/>
    <s v="6C"/>
    <n v="9.69"/>
  </r>
  <r>
    <x v="3"/>
    <s v="2"/>
    <d v="2026-05-18T00:00:00"/>
    <s v="2440"/>
    <s v="21320"/>
    <s v="BE"/>
    <s v="FR"/>
    <s v="110772"/>
    <s v="110772"/>
    <s v="999999"/>
    <s v="XT414339660TS"/>
    <s v="N"/>
    <s v="Transport"/>
    <s v="N"/>
    <s v="S"/>
    <s v="ZA"/>
    <n v="6.35"/>
    <s v="6C"/>
    <n v="10.52"/>
  </r>
  <r>
    <x v="3"/>
    <s v="2"/>
    <d v="2026-05-18T00:00:00"/>
    <s v="08340"/>
    <s v="21320"/>
    <s v="DE"/>
    <s v="FR"/>
    <s v="109086"/>
    <s v="109086"/>
    <s v="999999"/>
    <s v="XT414340380TS"/>
    <s v="N"/>
    <s v="Transport"/>
    <s v="N"/>
    <s v="S"/>
    <s v="ZA"/>
    <n v="0.04"/>
    <s v="6C"/>
    <n v="5.33"/>
  </r>
  <r>
    <x v="3"/>
    <s v="2"/>
    <d v="2026-05-18T00:00:00"/>
    <s v="47918"/>
    <s v="21320"/>
    <s v="DE"/>
    <s v="FR"/>
    <s v="109290"/>
    <s v="109290"/>
    <s v="999999"/>
    <s v="XT414341116TS"/>
    <s v="N"/>
    <s v="Transport"/>
    <s v="N"/>
    <s v="S"/>
    <s v="ZA"/>
    <n v="4.743"/>
    <s v="6C"/>
    <n v="9.69"/>
  </r>
  <r>
    <x v="3"/>
    <s v="2"/>
    <d v="2026-05-18T00:00:00"/>
    <s v="6515 EG"/>
    <s v="21320"/>
    <s v="NL"/>
    <s v="FR"/>
    <s v="108849"/>
    <s v="108849"/>
    <s v="999999"/>
    <s v="XT414344687TS"/>
    <s v="N"/>
    <s v="Transport"/>
    <s v="N"/>
    <s v="S"/>
    <s v="ZA"/>
    <n v="0.546"/>
    <s v="6C"/>
    <n v="5.55"/>
  </r>
  <r>
    <x v="3"/>
    <s v="2"/>
    <d v="2026-05-19T00:00:00"/>
    <s v="3411 ZJ"/>
    <s v="21320"/>
    <s v="NL"/>
    <s v="FR"/>
    <s v="110093"/>
    <s v="110093"/>
    <s v="999999"/>
    <s v="XT414345872TS"/>
    <s v="N"/>
    <s v="Transport"/>
    <s v="N"/>
    <s v="S"/>
    <s v="ZA"/>
    <n v="0.13"/>
    <s v="6C"/>
    <n v="5.33"/>
  </r>
  <r>
    <x v="3"/>
    <s v="2"/>
    <d v="2026-05-19T00:00:00"/>
    <s v="12161"/>
    <s v="21320"/>
    <s v="DE"/>
    <s v="FR"/>
    <s v="111810"/>
    <s v="111810"/>
    <s v="999999"/>
    <s v="XT414350245TS"/>
    <s v="N"/>
    <s v="Transport"/>
    <s v="N"/>
    <s v="S"/>
    <s v="ZA"/>
    <n v="3.888"/>
    <s v="6C"/>
    <n v="9.029999999999999"/>
  </r>
  <r>
    <x v="3"/>
    <s v="2"/>
    <d v="2026-05-19T00:00:00"/>
    <s v="69121"/>
    <s v="21320"/>
    <s v="DE"/>
    <s v="FR"/>
    <s v="112337"/>
    <s v="112337"/>
    <s v="999999"/>
    <s v="XT414350271TS"/>
    <s v="N"/>
    <s v="Transport"/>
    <s v="N"/>
    <s v="S"/>
    <s v="ZA"/>
    <n v="4.365"/>
    <s v="6C"/>
    <n v="9.69"/>
  </r>
  <r>
    <x v="3"/>
    <s v="2"/>
    <d v="2026-05-19T00:00:00"/>
    <s v="1050"/>
    <s v="21320"/>
    <s v="BE"/>
    <s v="FR"/>
    <s v="110995"/>
    <s v="110995"/>
    <s v="999999"/>
    <s v="XT414351113TS"/>
    <s v="N"/>
    <s v="Transport"/>
    <s v="N"/>
    <s v="S"/>
    <s v="ZA"/>
    <n v="4.678"/>
    <s v="6C"/>
    <n v="9.199999999999999"/>
  </r>
  <r>
    <x v="3"/>
    <s v="2"/>
    <d v="2026-05-19T00:00:00"/>
    <s v="72072"/>
    <s v="21320"/>
    <s v="DE"/>
    <s v="FR"/>
    <s v="112516"/>
    <s v="112516"/>
    <s v="999999"/>
    <s v="XT414351192TS"/>
    <s v="N"/>
    <s v="Transport"/>
    <s v="N"/>
    <s v="S"/>
    <s v="ZA"/>
    <n v="4.464"/>
    <s v="6C"/>
    <n v="9.69"/>
  </r>
  <r>
    <x v="3"/>
    <s v="2"/>
    <d v="2026-05-19T00:00:00"/>
    <s v="07743"/>
    <s v="21320"/>
    <s v="DE"/>
    <s v="FR"/>
    <s v="111820"/>
    <s v="111820"/>
    <s v="999999"/>
    <s v="XT414351348TS"/>
    <s v="N"/>
    <s v="Transport"/>
    <s v="N"/>
    <s v="S"/>
    <s v="ZA"/>
    <n v="0.9"/>
    <s v="6C"/>
    <n v="5.55"/>
  </r>
  <r>
    <x v="3"/>
    <s v="2"/>
    <d v="2026-05-19T00:00:00"/>
    <s v="35423"/>
    <s v="21320"/>
    <s v="DE"/>
    <s v="FR"/>
    <s v="108862"/>
    <s v="108862"/>
    <s v="999999"/>
    <s v="XT414353397TS"/>
    <s v="N"/>
    <s v="Transport"/>
    <s v="N"/>
    <s v="S"/>
    <s v="ZA"/>
    <n v="14.88"/>
    <s v="6C"/>
    <n v="16.29"/>
  </r>
  <r>
    <x v="3"/>
    <s v="2"/>
    <d v="2026-05-19T00:00:00"/>
    <s v="86899"/>
    <s v="21320"/>
    <s v="DE"/>
    <s v="FR"/>
    <s v="112893"/>
    <s v="112893"/>
    <s v="999999"/>
    <s v="XT414354741TS"/>
    <s v="N"/>
    <s v="Transport"/>
    <s v="N"/>
    <s v="S"/>
    <s v="ZA"/>
    <n v="4.365"/>
    <s v="6C"/>
    <n v="9.69"/>
  </r>
  <r>
    <x v="3"/>
    <s v="2"/>
    <d v="2026-05-19T00:00:00"/>
    <s v="60322"/>
    <s v="21320"/>
    <s v="DE"/>
    <s v="FR"/>
    <s v="111322"/>
    <s v="111322"/>
    <s v="999999"/>
    <s v="XT414355217TS"/>
    <s v="N"/>
    <s v="Transport"/>
    <s v="N"/>
    <s v="S"/>
    <s v="ZA"/>
    <n v="4.532"/>
    <s v="6C"/>
    <n v="9.69"/>
  </r>
  <r>
    <x v="3"/>
    <s v="2"/>
    <d v="2026-05-19T00:00:00"/>
    <s v="2011 PB"/>
    <s v="21320"/>
    <s v="NL"/>
    <s v="FR"/>
    <s v="111470"/>
    <s v="111470"/>
    <s v="999999"/>
    <s v="XT414355526TS"/>
    <s v="N"/>
    <s v="Transport"/>
    <s v="N"/>
    <s v="S"/>
    <s v="ZA"/>
    <n v="1.176"/>
    <s v="6C"/>
    <n v="5.88"/>
  </r>
  <r>
    <x v="3"/>
    <s v="2"/>
    <d v="2026-05-19T00:00:00"/>
    <s v="45481"/>
    <s v="21320"/>
    <s v="DE"/>
    <s v="FR"/>
    <s v="111937"/>
    <s v="111937"/>
    <s v="999999"/>
    <s v="XT414355720TS"/>
    <s v="N"/>
    <s v="Transport"/>
    <s v="N"/>
    <s v="S"/>
    <s v="ZA"/>
    <n v="0.23"/>
    <s v="6C"/>
    <n v="5.33"/>
  </r>
  <r>
    <x v="3"/>
    <s v="2"/>
    <d v="2026-05-19T00:00:00"/>
    <s v="10587"/>
    <s v="21320"/>
    <s v="DE"/>
    <s v="FR"/>
    <s v="112146"/>
    <s v="112146"/>
    <s v="999999"/>
    <s v="XT414359562TS"/>
    <s v="N"/>
    <s v="Transport"/>
    <s v="N"/>
    <s v="S"/>
    <s v="ZA"/>
    <n v="1.247"/>
    <s v="6C"/>
    <n v="5.88"/>
  </r>
  <r>
    <x v="3"/>
    <s v="2"/>
    <d v="2026-05-19T00:00:00"/>
    <s v="8160"/>
    <s v="21320"/>
    <s v="AT"/>
    <s v="FR"/>
    <s v="112519"/>
    <s v="112519"/>
    <s v="999999"/>
    <s v="XT414360061TS"/>
    <s v="N"/>
    <s v="Transport"/>
    <s v="N"/>
    <s v="S"/>
    <s v="ZA"/>
    <n v="0.648"/>
    <s v="6C"/>
    <n v="9.69"/>
  </r>
  <r>
    <x v="3"/>
    <s v="2"/>
    <d v="2026-05-19T00:00:00"/>
    <s v="51491"/>
    <s v="21320"/>
    <s v="DE"/>
    <s v="FR"/>
    <s v="113067"/>
    <s v="113067"/>
    <s v="999999"/>
    <s v="XT414361172TS"/>
    <s v="N"/>
    <s v="Transport"/>
    <s v="N"/>
    <s v="S"/>
    <s v="ZA"/>
    <n v="0.08"/>
    <s v="6C"/>
    <n v="5.33"/>
  </r>
  <r>
    <x v="3"/>
    <s v="2"/>
    <d v="2026-05-19T00:00:00"/>
    <s v="14542"/>
    <s v="21320"/>
    <s v="DE"/>
    <s v="FR"/>
    <s v="107534"/>
    <s v="107534"/>
    <s v="999999"/>
    <s v="XT414361915TS"/>
    <s v="N"/>
    <s v="Transport"/>
    <s v="N"/>
    <s v="S"/>
    <s v="ZA"/>
    <n v="4.506"/>
    <s v="6C"/>
    <n v="9.69"/>
  </r>
  <r>
    <x v="3"/>
    <s v="2"/>
    <d v="2026-05-19T00:00:00"/>
    <s v="52538"/>
    <s v="21320"/>
    <s v="DE"/>
    <s v="FR"/>
    <s v="108364"/>
    <s v="108364"/>
    <s v="999999"/>
    <s v="XT414362345TS"/>
    <s v="N"/>
    <s v="Transport"/>
    <s v="N"/>
    <s v="S"/>
    <s v="ZA"/>
    <n v="6.691"/>
    <s v="6C"/>
    <n v="11.01"/>
  </r>
  <r>
    <x v="3"/>
    <s v="2"/>
    <d v="2026-05-19T00:00:00"/>
    <s v="27337"/>
    <s v="21320"/>
    <s v="DE"/>
    <s v="FR"/>
    <s v="111056"/>
    <s v="111056"/>
    <s v="999999"/>
    <s v="XT414362915TS"/>
    <s v="N"/>
    <s v="Transport"/>
    <s v="N"/>
    <s v="S"/>
    <s v="ZA"/>
    <n v="4.971"/>
    <s v="6C"/>
    <n v="9.69"/>
  </r>
  <r>
    <x v="3"/>
    <s v="2"/>
    <d v="2026-05-19T00:00:00"/>
    <s v="45659"/>
    <s v="21320"/>
    <s v="DE"/>
    <s v="FR"/>
    <s v="112467"/>
    <s v="112467"/>
    <s v="999999"/>
    <s v="XT414364430TS"/>
    <s v="N"/>
    <s v="Transport"/>
    <s v="N"/>
    <s v="S"/>
    <s v="ZA"/>
    <n v="0.1"/>
    <s v="6C"/>
    <n v="5.33"/>
  </r>
  <r>
    <x v="3"/>
    <s v="2"/>
    <d v="2026-05-19T00:00:00"/>
    <s v="1200"/>
    <s v="21320"/>
    <s v="AT"/>
    <s v="FR"/>
    <s v="111272"/>
    <s v="111272"/>
    <s v="999999"/>
    <s v="XT414365792TS"/>
    <s v="N"/>
    <s v="Transport"/>
    <s v="N"/>
    <s v="S"/>
    <s v="ZA"/>
    <n v="0.07000000000000001"/>
    <s v="6C"/>
    <n v="9.470000000000001"/>
  </r>
  <r>
    <x v="3"/>
    <s v="2"/>
    <d v="2026-05-19T00:00:00"/>
    <s v="34131"/>
    <s v="21320"/>
    <s v="DE"/>
    <s v="FR"/>
    <s v="109143"/>
    <s v="109143"/>
    <s v="999999"/>
    <s v="XT414367113TS"/>
    <s v="N"/>
    <s v="Transport"/>
    <s v="N"/>
    <s v="S"/>
    <s v="ZA"/>
    <n v="4.128"/>
    <s v="6C"/>
    <n v="9.69"/>
  </r>
  <r>
    <x v="3"/>
    <s v="2"/>
    <d v="2026-05-19T00:00:00"/>
    <s v="10247"/>
    <s v="21320"/>
    <s v="DE"/>
    <s v="FR"/>
    <s v="113798"/>
    <s v="113798"/>
    <s v="999999"/>
    <s v="XT414367467TS"/>
    <s v="N"/>
    <s v="Transport"/>
    <s v="N"/>
    <s v="S"/>
    <s v="ZA"/>
    <n v="0.1"/>
    <s v="6C"/>
    <n v="5.33"/>
  </r>
  <r>
    <x v="3"/>
    <s v="2"/>
    <d v="2026-05-19T00:00:00"/>
    <s v="14542"/>
    <s v="21320"/>
    <s v="DE"/>
    <s v="FR"/>
    <s v="113762"/>
    <s v="113762"/>
    <s v="999999"/>
    <s v="XT414368365TS"/>
    <s v="N"/>
    <s v="Transport"/>
    <s v="N"/>
    <s v="S"/>
    <s v="ZA"/>
    <n v="0.22"/>
    <s v="6C"/>
    <n v="5.33"/>
  </r>
  <r>
    <x v="3"/>
    <s v="2"/>
    <d v="2026-05-19T00:00:00"/>
    <s v="10247"/>
    <s v="21320"/>
    <s v="DE"/>
    <s v="FR"/>
    <s v="114039"/>
    <s v="114039"/>
    <s v="999999"/>
    <s v="XT414368839TS"/>
    <s v="N"/>
    <s v="Transport"/>
    <s v="N"/>
    <s v="S"/>
    <s v="ZA"/>
    <n v="0.98"/>
    <s v="6C"/>
    <n v="5.55"/>
  </r>
  <r>
    <x v="3"/>
    <s v="2"/>
    <d v="2026-05-19T00:00:00"/>
    <s v="70190"/>
    <s v="21320"/>
    <s v="DE"/>
    <s v="FR"/>
    <s v="110752"/>
    <s v="110752"/>
    <s v="999999"/>
    <s v="XT414370934TS"/>
    <s v="N"/>
    <s v="Transport"/>
    <s v="N"/>
    <s v="S"/>
    <s v="ZA"/>
    <n v="0.646"/>
    <s v="6C"/>
    <n v="5.55"/>
  </r>
  <r>
    <x v="3"/>
    <s v="2"/>
    <d v="2026-05-19T00:00:00"/>
    <s v="45894"/>
    <s v="21320"/>
    <s v="DE"/>
    <s v="FR"/>
    <s v="110980"/>
    <s v="110980"/>
    <s v="999999"/>
    <s v="XT414372060TS"/>
    <s v="N"/>
    <s v="Transport"/>
    <s v="N"/>
    <s v="S"/>
    <s v="ZA"/>
    <n v="4.365"/>
    <s v="6C"/>
    <n v="9.69"/>
  </r>
  <r>
    <x v="3"/>
    <s v="2"/>
    <d v="2026-05-19T00:00:00"/>
    <s v="87439"/>
    <s v="21320"/>
    <s v="DE"/>
    <s v="FR"/>
    <s v="110888"/>
    <s v="110888"/>
    <s v="999999"/>
    <s v="XT414372586TS"/>
    <s v="N"/>
    <s v="Transport"/>
    <s v="N"/>
    <s v="S"/>
    <s v="ZA"/>
    <n v="6.204"/>
    <s v="6C"/>
    <n v="11.01"/>
  </r>
  <r>
    <x v="3"/>
    <s v="2"/>
    <d v="2026-05-19T00:00:00"/>
    <s v="59423"/>
    <s v="21320"/>
    <s v="DE"/>
    <s v="FR"/>
    <s v="111965"/>
    <s v="111965"/>
    <s v="999999"/>
    <s v="XT414373025TS"/>
    <s v="N"/>
    <s v="Transport"/>
    <s v="N"/>
    <s v="S"/>
    <s v="ZA"/>
    <n v="4.532"/>
    <s v="6C"/>
    <n v="9.69"/>
  </r>
  <r>
    <x v="3"/>
    <s v="2"/>
    <d v="2026-05-19T00:00:00"/>
    <s v="23562"/>
    <s v="21320"/>
    <s v="DE"/>
    <s v="FR"/>
    <s v="111276"/>
    <s v="111276"/>
    <s v="999999"/>
    <s v="XT414374065TS"/>
    <s v="N"/>
    <s v="Transport"/>
    <s v="N"/>
    <s v="S"/>
    <s v="ZA"/>
    <n v="0.713"/>
    <s v="6C"/>
    <n v="5.55"/>
  </r>
  <r>
    <x v="3"/>
    <s v="2"/>
    <d v="2026-05-19T00:00:00"/>
    <s v="53424"/>
    <s v="21320"/>
    <s v="DE"/>
    <s v="FR"/>
    <s v="110102"/>
    <s v="110102"/>
    <s v="999999"/>
    <s v="XT414374247TS"/>
    <s v="N"/>
    <s v="Transport"/>
    <s v="N"/>
    <s v="S"/>
    <s v="ZA"/>
    <n v="0.442"/>
    <s v="6C"/>
    <n v="5.33"/>
  </r>
  <r>
    <x v="3"/>
    <s v="2"/>
    <d v="2026-05-19T00:00:00"/>
    <s v="79102"/>
    <s v="21320"/>
    <s v="DE"/>
    <s v="FR"/>
    <s v="110602"/>
    <s v="110602"/>
    <s v="999999"/>
    <s v="XT414375891TS"/>
    <s v="N"/>
    <s v="Transport"/>
    <s v="N"/>
    <s v="S"/>
    <s v="ZA"/>
    <n v="4.506"/>
    <s v="6C"/>
    <n v="9.69"/>
  </r>
  <r>
    <x v="3"/>
    <s v="2"/>
    <d v="2026-05-19T00:00:00"/>
    <s v="53332"/>
    <s v="21320"/>
    <s v="DE"/>
    <s v="FR"/>
    <s v="112539"/>
    <s v="112539"/>
    <s v="999999"/>
    <s v="XT414376061TS"/>
    <s v="N"/>
    <s v="Transport"/>
    <s v="N"/>
    <s v="S"/>
    <s v="ZA"/>
    <n v="0.09"/>
    <s v="6C"/>
    <n v="5.33"/>
  </r>
  <r>
    <x v="3"/>
    <s v="2"/>
    <d v="2026-05-19T00:00:00"/>
    <s v="33106"/>
    <s v="21320"/>
    <s v="DE"/>
    <s v="FR"/>
    <s v="109787"/>
    <s v="109787"/>
    <s v="999999"/>
    <s v="XT414377535TS"/>
    <s v="N"/>
    <s v="Transport"/>
    <s v="N"/>
    <s v="S"/>
    <s v="ZA"/>
    <n v="9.84"/>
    <s v="6C"/>
    <n v="12.99"/>
  </r>
  <r>
    <x v="3"/>
    <s v="2"/>
    <d v="2026-05-19T00:00:00"/>
    <s v="9000"/>
    <s v="21320"/>
    <s v="BE"/>
    <s v="FR"/>
    <s v="111456"/>
    <s v="111456"/>
    <s v="999999"/>
    <s v="XT414378045TS"/>
    <s v="N"/>
    <s v="Transport"/>
    <s v="N"/>
    <s v="S"/>
    <s v="ZA"/>
    <n v="0.85"/>
    <s v="6C"/>
    <n v="4.95"/>
  </r>
  <r>
    <x v="3"/>
    <s v="2"/>
    <d v="2026-05-20T00:00:00"/>
    <s v="76297"/>
    <s v="21320"/>
    <s v="DE"/>
    <s v="FR"/>
    <s v="112715"/>
    <s v="112715"/>
    <s v="999999"/>
    <s v="XT414383080TS"/>
    <s v="N"/>
    <s v="Transport"/>
    <s v="N"/>
    <s v="S"/>
    <s v="ZA"/>
    <n v="0.05"/>
    <s v="6C"/>
    <n v="5.33"/>
  </r>
  <r>
    <x v="3"/>
    <s v="2"/>
    <d v="2026-05-20T00:00:00"/>
    <s v="76297"/>
    <s v="21320"/>
    <s v="DE"/>
    <s v="FR"/>
    <s v="113461"/>
    <s v="113461"/>
    <s v="999999"/>
    <s v="XT414384227TS"/>
    <s v="N"/>
    <s v="Transport"/>
    <s v="N"/>
    <s v="S"/>
    <s v="ZA"/>
    <n v="4.541"/>
    <s v="6C"/>
    <n v="9.69"/>
  </r>
  <r>
    <x v="3"/>
    <s v="2"/>
    <d v="2026-05-20T00:00:00"/>
    <s v="2250"/>
    <s v="21320"/>
    <s v="BE"/>
    <s v="FR"/>
    <s v="111567"/>
    <s v="111567"/>
    <s v="999999"/>
    <s v="XT414385063TS"/>
    <s v="N"/>
    <s v="Transport"/>
    <s v="N"/>
    <s v="S"/>
    <s v="ZA"/>
    <n v="0.655"/>
    <s v="6C"/>
    <n v="4.95"/>
  </r>
  <r>
    <x v="3"/>
    <s v="2"/>
    <d v="2026-05-20T00:00:00"/>
    <s v="6200"/>
    <s v="21320"/>
    <s v="DK"/>
    <s v="FR"/>
    <s v="111999"/>
    <s v="111999"/>
    <s v="999999"/>
    <s v="XT414385823TS"/>
    <s v="N"/>
    <s v="Transport"/>
    <s v="N"/>
    <s v="S"/>
    <s v="ZA"/>
    <n v="6.912"/>
    <s v="6C"/>
    <n v="15.15"/>
  </r>
  <r>
    <x v="3"/>
    <s v="2"/>
    <d v="2026-05-20T00:00:00"/>
    <s v="85375"/>
    <s v="21320"/>
    <s v="DE"/>
    <s v="FR"/>
    <s v="113475"/>
    <s v="113475"/>
    <s v="999999"/>
    <s v="XT414386497TS"/>
    <s v="N"/>
    <s v="Transport"/>
    <s v="N"/>
    <s v="S"/>
    <s v="ZA"/>
    <n v="4.608"/>
    <s v="6C"/>
    <n v="9.69"/>
  </r>
  <r>
    <x v="3"/>
    <s v="2"/>
    <d v="2026-05-20T00:00:00"/>
    <s v="54308"/>
    <s v="21320"/>
    <s v="DE"/>
    <s v="FR"/>
    <s v="109878"/>
    <s v="109878"/>
    <s v="999999"/>
    <s v="XT414386695TS"/>
    <s v="N"/>
    <s v="Transport"/>
    <s v="N"/>
    <s v="S"/>
    <s v="ZA"/>
    <n v="4.532"/>
    <s v="6C"/>
    <n v="9.69"/>
  </r>
  <r>
    <x v="3"/>
    <s v="2"/>
    <d v="2026-05-20T00:00:00"/>
    <s v="1086 XT"/>
    <s v="21320"/>
    <s v="NL"/>
    <s v="FR"/>
    <s v="111798"/>
    <s v="111798"/>
    <s v="999999"/>
    <s v="XT414387081TS"/>
    <s v="N"/>
    <s v="Transport"/>
    <s v="N"/>
    <s v="S"/>
    <s v="ZA"/>
    <n v="0.03"/>
    <s v="6C"/>
    <n v="5.33"/>
  </r>
  <r>
    <x v="3"/>
    <s v="2"/>
    <d v="2026-05-20T00:00:00"/>
    <s v="1050"/>
    <s v="21320"/>
    <s v="AT"/>
    <s v="FR"/>
    <s v="112818"/>
    <s v="112818"/>
    <s v="999999"/>
    <s v="XT414388127TS"/>
    <s v="N"/>
    <s v="Transport"/>
    <s v="N"/>
    <s v="S"/>
    <s v="ZA"/>
    <n v="4.954"/>
    <s v="6C"/>
    <n v="13.83"/>
  </r>
  <r>
    <x v="3"/>
    <s v="2"/>
    <d v="2026-05-20T00:00:00"/>
    <s v="50931"/>
    <s v="21320"/>
    <s v="DE"/>
    <s v="FR"/>
    <s v="112997"/>
    <s v="112997"/>
    <s v="999999"/>
    <s v="XT414389215TS"/>
    <s v="N"/>
    <s v="Transport"/>
    <s v="N"/>
    <s v="S"/>
    <s v="ZA"/>
    <n v="4.403"/>
    <s v="6C"/>
    <n v="9.69"/>
  </r>
  <r>
    <x v="3"/>
    <s v="2"/>
    <d v="2026-05-20T00:00:00"/>
    <s v="3520"/>
    <s v="21320"/>
    <s v="DK"/>
    <s v="FR"/>
    <s v="111706"/>
    <s v="111706"/>
    <s v="999999"/>
    <s v="XT414389445TS"/>
    <s v="N"/>
    <s v="Transport"/>
    <s v="N"/>
    <s v="S"/>
    <s v="ZA"/>
    <n v="4.787"/>
    <s v="6C"/>
    <n v="13.83"/>
  </r>
  <r>
    <x v="3"/>
    <s v="2"/>
    <d v="2026-05-20T00:00:00"/>
    <s v="87534"/>
    <s v="21320"/>
    <s v="DE"/>
    <s v="FR"/>
    <s v="107074"/>
    <s v="107074"/>
    <s v="999999"/>
    <s v="XT414389754TS"/>
    <s v="N"/>
    <s v="Transport"/>
    <s v="N"/>
    <s v="S"/>
    <s v="ZA"/>
    <n v="1.12"/>
    <s v="6C"/>
    <n v="5.88"/>
  </r>
  <r>
    <x v="3"/>
    <s v="2"/>
    <d v="2026-05-20T00:00:00"/>
    <s v="45133"/>
    <s v="21320"/>
    <s v="DE"/>
    <s v="FR"/>
    <s v="112603"/>
    <s v="112603"/>
    <s v="999999"/>
    <s v="XT414390899TS"/>
    <s v="N"/>
    <s v="Transport"/>
    <s v="N"/>
    <s v="S"/>
    <s v="ZA"/>
    <n v="1.822"/>
    <s v="6C"/>
    <n v="5.88"/>
  </r>
  <r>
    <x v="3"/>
    <s v="2"/>
    <d v="2026-05-20T00:00:00"/>
    <s v="91593"/>
    <s v="21320"/>
    <s v="DE"/>
    <s v="FR"/>
    <s v="109519"/>
    <s v="109519"/>
    <s v="999999"/>
    <s v="XT414391214TS"/>
    <s v="N"/>
    <s v="Transport"/>
    <s v="N"/>
    <s v="S"/>
    <s v="ZA"/>
    <n v="0.22"/>
    <s v="6C"/>
    <n v="5.33"/>
  </r>
  <r>
    <x v="3"/>
    <s v="2"/>
    <d v="2026-05-20T00:00:00"/>
    <s v="91593"/>
    <s v="21320"/>
    <s v="DE"/>
    <s v="FR"/>
    <s v="109519"/>
    <s v="109519"/>
    <s v="999999"/>
    <s v="XT414391259TS"/>
    <s v="N"/>
    <s v="Transport"/>
    <s v="N"/>
    <s v="S"/>
    <s v="ZA"/>
    <n v="5.773"/>
    <s v="6C"/>
    <n v="10.35"/>
  </r>
  <r>
    <x v="3"/>
    <s v="2"/>
    <d v="2026-05-20T00:00:00"/>
    <s v="48161"/>
    <s v="21320"/>
    <s v="DE"/>
    <s v="FR"/>
    <s v="112130"/>
    <s v="112130"/>
    <s v="999999"/>
    <s v="XT414391571TS"/>
    <s v="N"/>
    <s v="Transport"/>
    <s v="N"/>
    <s v="S"/>
    <s v="ZA"/>
    <n v="0.08"/>
    <s v="6C"/>
    <n v="5.33"/>
  </r>
  <r>
    <x v="3"/>
    <s v="2"/>
    <d v="2026-05-20T00:00:00"/>
    <s v="40547"/>
    <s v="21320"/>
    <s v="DE"/>
    <s v="FR"/>
    <s v="112585"/>
    <s v="112585"/>
    <s v="999999"/>
    <s v="XT414391965TS"/>
    <s v="N"/>
    <s v="Transport"/>
    <s v="N"/>
    <s v="S"/>
    <s v="ZA"/>
    <n v="4.464"/>
    <s v="6C"/>
    <n v="9.69"/>
  </r>
  <r>
    <x v="3"/>
    <s v="2"/>
    <d v="2026-05-20T00:00:00"/>
    <s v="32361"/>
    <s v="21320"/>
    <s v="DE"/>
    <s v="FR"/>
    <s v="110838"/>
    <s v="110838"/>
    <s v="999999"/>
    <s v="XT414392078TS"/>
    <s v="N"/>
    <s v="Transport"/>
    <s v="N"/>
    <s v="S"/>
    <s v="ZA"/>
    <n v="0.6"/>
    <s v="6C"/>
    <n v="5.55"/>
  </r>
  <r>
    <x v="3"/>
    <s v="2"/>
    <d v="2026-05-20T00:00:00"/>
    <s v="22145"/>
    <s v="21320"/>
    <s v="DE"/>
    <s v="FR"/>
    <s v="113502"/>
    <s v="113502"/>
    <s v="999999"/>
    <s v="XT414392872TS"/>
    <s v="N"/>
    <s v="Transport"/>
    <s v="N"/>
    <s v="S"/>
    <s v="ZA"/>
    <n v="5.904"/>
    <s v="6C"/>
    <n v="10.35"/>
  </r>
  <r>
    <x v="3"/>
    <s v="2"/>
    <d v="2026-05-20T00:00:00"/>
    <s v="07586"/>
    <s v="21320"/>
    <s v="DE"/>
    <s v="FR"/>
    <s v="110552"/>
    <s v="110552"/>
    <s v="999999"/>
    <s v="XT414394330TS"/>
    <s v="N"/>
    <s v="Transport"/>
    <s v="N"/>
    <s v="S"/>
    <s v="ZA"/>
    <n v="0.09"/>
    <s v="6C"/>
    <n v="5.33"/>
  </r>
  <r>
    <x v="3"/>
    <s v="2"/>
    <d v="2026-05-20T00:00:00"/>
    <s v="7312 DS"/>
    <s v="21320"/>
    <s v="NL"/>
    <s v="FR"/>
    <s v="112286"/>
    <s v="112286"/>
    <s v="999999"/>
    <s v="XT414395180TS"/>
    <s v="N"/>
    <s v="Transport"/>
    <s v="N"/>
    <s v="S"/>
    <s v="ZA"/>
    <n v="2.975"/>
    <s v="6C"/>
    <n v="8.369999999999999"/>
  </r>
  <r>
    <x v="3"/>
    <s v="2"/>
    <d v="2026-05-20T00:00:00"/>
    <s v="7312 DS"/>
    <s v="21320"/>
    <s v="NL"/>
    <s v="FR"/>
    <s v="112286"/>
    <s v="112286"/>
    <s v="999999"/>
    <s v="XT414395180TS"/>
    <s v="N"/>
    <s v="Supplement Etiquette Non Conforme"/>
    <s v="N"/>
    <m/>
    <s v="ZA"/>
    <n v="0"/>
    <s v="6C"/>
    <n v="2"/>
  </r>
  <r>
    <x v="3"/>
    <s v="2"/>
    <d v="2026-05-20T00:00:00"/>
    <s v="64569"/>
    <s v="21320"/>
    <s v="DE"/>
    <s v="FR"/>
    <s v="113023"/>
    <s v="113023"/>
    <s v="999999"/>
    <s v="XT414396724TS"/>
    <s v="N"/>
    <s v="Transport"/>
    <s v="N"/>
    <s v="S"/>
    <s v="ZA"/>
    <n v="4.532"/>
    <s v="6C"/>
    <n v="9.69"/>
  </r>
  <r>
    <x v="3"/>
    <s v="2"/>
    <d v="2026-05-20T00:00:00"/>
    <s v="73773"/>
    <s v="21320"/>
    <s v="DE"/>
    <s v="FR"/>
    <s v="111658"/>
    <s v="111658"/>
    <s v="999999"/>
    <s v="XT414400052TS"/>
    <s v="N"/>
    <s v="Transport"/>
    <s v="N"/>
    <s v="S"/>
    <s v="ZA"/>
    <n v="4.894"/>
    <s v="6C"/>
    <n v="9.69"/>
  </r>
  <r>
    <x v="3"/>
    <s v="2"/>
    <d v="2026-05-20T00:00:00"/>
    <s v="80995"/>
    <s v="21320"/>
    <s v="DE"/>
    <s v="FR"/>
    <s v="113361"/>
    <s v="113361"/>
    <s v="999999"/>
    <s v="XT414400110TS"/>
    <s v="N"/>
    <s v="Transport"/>
    <s v="N"/>
    <s v="S"/>
    <s v="ZA"/>
    <n v="0.17"/>
    <s v="6C"/>
    <n v="5.33"/>
  </r>
  <r>
    <x v="3"/>
    <s v="2"/>
    <d v="2026-05-20T00:00:00"/>
    <s v="81371"/>
    <s v="21320"/>
    <s v="DE"/>
    <s v="FR"/>
    <s v="112079"/>
    <s v="112079"/>
    <s v="999999"/>
    <s v="XT414400980TS"/>
    <s v="N"/>
    <s v="Transport"/>
    <s v="N"/>
    <s v="S"/>
    <s v="ZA"/>
    <n v="0.624"/>
    <s v="6C"/>
    <n v="5.55"/>
  </r>
  <r>
    <x v="3"/>
    <s v="2"/>
    <d v="2026-05-20T00:00:00"/>
    <s v="4840"/>
    <s v="21320"/>
    <s v="BE"/>
    <s v="FR"/>
    <s v="113240"/>
    <s v="113240"/>
    <s v="999999"/>
    <s v="XT414401035TS"/>
    <s v="N"/>
    <s v="Transport"/>
    <s v="N"/>
    <s v="S"/>
    <s v="ZA"/>
    <n v="0.1"/>
    <s v="6C"/>
    <n v="4.84"/>
  </r>
  <r>
    <x v="3"/>
    <s v="2"/>
    <d v="2026-05-20T00:00:00"/>
    <s v="30163"/>
    <s v="21320"/>
    <s v="DE"/>
    <s v="FR"/>
    <s v="113396"/>
    <s v="113396"/>
    <s v="999999"/>
    <s v="XT414401628TS"/>
    <s v="N"/>
    <s v="Transport"/>
    <s v="N"/>
    <s v="S"/>
    <s v="ZA"/>
    <n v="1.116"/>
    <s v="6C"/>
    <n v="5.88"/>
  </r>
  <r>
    <x v="3"/>
    <s v="2"/>
    <d v="2026-05-20T00:00:00"/>
    <s v="86159"/>
    <s v="21320"/>
    <s v="DE"/>
    <s v="FR"/>
    <s v="113507"/>
    <s v="113507"/>
    <s v="999999"/>
    <s v="XT414402623TS"/>
    <s v="N"/>
    <s v="Transport"/>
    <s v="N"/>
    <s v="S"/>
    <s v="ZA"/>
    <n v="0.5590000000000001"/>
    <s v="6C"/>
    <n v="5.55"/>
  </r>
  <r>
    <x v="3"/>
    <s v="2"/>
    <d v="2026-05-20T00:00:00"/>
    <s v="3037 GA"/>
    <s v="21320"/>
    <s v="NL"/>
    <s v="FR"/>
    <s v="111816"/>
    <s v="111816"/>
    <s v="999999"/>
    <s v="XT414404916TS"/>
    <s v="N"/>
    <s v="Transport"/>
    <s v="N"/>
    <s v="S"/>
    <s v="ZA"/>
    <n v="4.57"/>
    <s v="6C"/>
    <n v="9.69"/>
  </r>
  <r>
    <x v="3"/>
    <s v="2"/>
    <d v="2026-05-20T00:00:00"/>
    <s v="27749"/>
    <s v="21320"/>
    <s v="DE"/>
    <s v="FR"/>
    <s v="112314"/>
    <s v="112314"/>
    <s v="999999"/>
    <s v="XT414405046TS"/>
    <s v="N"/>
    <s v="Transport"/>
    <s v="N"/>
    <s v="S"/>
    <s v="ZA"/>
    <n v="4.678"/>
    <s v="6C"/>
    <n v="9.69"/>
  </r>
  <r>
    <x v="3"/>
    <s v="2"/>
    <d v="2026-05-20T00:00:00"/>
    <s v="46242"/>
    <s v="21320"/>
    <s v="DE"/>
    <s v="FR"/>
    <s v="112597"/>
    <s v="112597"/>
    <s v="999999"/>
    <s v="XT414405050TS"/>
    <s v="N"/>
    <s v="Transport"/>
    <s v="N"/>
    <s v="S"/>
    <s v="ZA"/>
    <n v="0.06"/>
    <s v="6C"/>
    <n v="5.33"/>
  </r>
  <r>
    <x v="3"/>
    <s v="2"/>
    <d v="2026-05-20T00:00:00"/>
    <s v="36286"/>
    <s v="21320"/>
    <s v="DE"/>
    <s v="FR"/>
    <s v="113586"/>
    <s v="113586"/>
    <s v="999999"/>
    <s v="XT414405063TS"/>
    <s v="N"/>
    <s v="Transport"/>
    <s v="N"/>
    <s v="S"/>
    <s v="ZA"/>
    <n v="5.848"/>
    <s v="6C"/>
    <n v="10.35"/>
  </r>
  <r>
    <x v="3"/>
    <s v="2"/>
    <d v="2026-05-20T00:00:00"/>
    <s v="71229"/>
    <s v="21320"/>
    <s v="DE"/>
    <s v="FR"/>
    <s v="111709"/>
    <s v="111709"/>
    <s v="999999"/>
    <s v="XT414405182TS"/>
    <s v="N"/>
    <s v="Transport"/>
    <s v="N"/>
    <s v="S"/>
    <s v="ZA"/>
    <n v="4.266"/>
    <s v="6C"/>
    <n v="9.69"/>
  </r>
  <r>
    <x v="3"/>
    <s v="2"/>
    <d v="2026-05-20T00:00:00"/>
    <s v="22143"/>
    <s v="21320"/>
    <s v="DE"/>
    <s v="FR"/>
    <s v="108139"/>
    <s v="108139"/>
    <s v="999999"/>
    <s v="XT414405960TS"/>
    <s v="N"/>
    <s v="Transport"/>
    <s v="N"/>
    <s v="S"/>
    <s v="ZA"/>
    <n v="0.22"/>
    <s v="6C"/>
    <n v="5.33"/>
  </r>
  <r>
    <x v="3"/>
    <s v="2"/>
    <d v="2026-05-20T00:00:00"/>
    <s v="22143"/>
    <s v="21320"/>
    <s v="DE"/>
    <s v="FR"/>
    <s v="107744"/>
    <s v="107744"/>
    <s v="999999"/>
    <s v="XT414406055TS"/>
    <s v="N"/>
    <s v="Transport"/>
    <s v="N"/>
    <s v="S"/>
    <s v="ZA"/>
    <n v="0.6"/>
    <s v="6C"/>
    <n v="5.55"/>
  </r>
  <r>
    <x v="3"/>
    <s v="2"/>
    <d v="2026-05-20T00:00:00"/>
    <s v="50733"/>
    <s v="21320"/>
    <s v="DE"/>
    <s v="FR"/>
    <s v="112958"/>
    <s v="112958"/>
    <s v="999999"/>
    <s v="XT414406483TS"/>
    <s v="N"/>
    <s v="Transport"/>
    <s v="N"/>
    <s v="S"/>
    <s v="ZA"/>
    <n v="0.17"/>
    <s v="6C"/>
    <n v="5.33"/>
  </r>
  <r>
    <x v="3"/>
    <s v="2"/>
    <d v="2026-05-20T00:00:00"/>
    <s v="41515"/>
    <s v="21320"/>
    <s v="DE"/>
    <s v="FR"/>
    <s v="112624"/>
    <s v="112624"/>
    <s v="999999"/>
    <s v="XT414406965TS"/>
    <s v="N"/>
    <s v="Transport"/>
    <s v="N"/>
    <s v="S"/>
    <s v="ZA"/>
    <n v="4.365"/>
    <s v="6C"/>
    <n v="9.69"/>
  </r>
  <r>
    <x v="3"/>
    <s v="2"/>
    <d v="2026-05-20T00:00:00"/>
    <s v="82178"/>
    <s v="21320"/>
    <s v="DE"/>
    <s v="FR"/>
    <s v="113663"/>
    <s v="113663"/>
    <s v="999999"/>
    <s v="XT414407356TS"/>
    <s v="N"/>
    <s v="Transport"/>
    <s v="N"/>
    <s v="S"/>
    <s v="ZA"/>
    <n v="4.743"/>
    <s v="6C"/>
    <n v="9.69"/>
  </r>
  <r>
    <x v="3"/>
    <s v="2"/>
    <d v="2026-05-20T00:00:00"/>
    <s v="82547"/>
    <s v="21320"/>
    <s v="DE"/>
    <s v="FR"/>
    <s v="113171"/>
    <s v="113171"/>
    <s v="999999"/>
    <s v="XT414407461TS"/>
    <s v="N"/>
    <s v="Transport"/>
    <s v="N"/>
    <s v="S"/>
    <s v="ZA"/>
    <n v="4.532"/>
    <s v="6C"/>
    <n v="9.69"/>
  </r>
  <r>
    <x v="3"/>
    <s v="2"/>
    <d v="2026-05-20T00:00:00"/>
    <s v="2184"/>
    <s v="21320"/>
    <s v="AT"/>
    <s v="FR"/>
    <s v="113155"/>
    <s v="113155"/>
    <s v="999999"/>
    <s v="XT414407648TS"/>
    <s v="N"/>
    <s v="Transport"/>
    <s v="N"/>
    <s v="S"/>
    <s v="ZA"/>
    <n v="0.07000000000000001"/>
    <s v="6C"/>
    <n v="9.470000000000001"/>
  </r>
  <r>
    <x v="3"/>
    <s v="2"/>
    <d v="2026-05-20T00:00:00"/>
    <s v="06366"/>
    <s v="21320"/>
    <s v="DE"/>
    <s v="FR"/>
    <s v="111360"/>
    <s v="111360"/>
    <s v="999999"/>
    <s v="XT414408731TS"/>
    <s v="N"/>
    <s v="Transport"/>
    <s v="N"/>
    <s v="S"/>
    <s v="ZA"/>
    <n v="0.13"/>
    <s v="6C"/>
    <n v="5.33"/>
  </r>
  <r>
    <x v="3"/>
    <s v="2"/>
    <d v="2026-05-20T00:00:00"/>
    <s v="53117"/>
    <s v="21320"/>
    <s v="DE"/>
    <s v="FR"/>
    <s v="113444"/>
    <s v="113444"/>
    <s v="999999"/>
    <s v="XT414409431TS"/>
    <s v="N"/>
    <s v="Transport"/>
    <s v="N"/>
    <s v="S"/>
    <s v="ZA"/>
    <n v="0.336"/>
    <s v="6C"/>
    <n v="5.33"/>
  </r>
  <r>
    <x v="3"/>
    <s v="2"/>
    <d v="2026-05-20T00:00:00"/>
    <s v="6071"/>
    <s v="21320"/>
    <s v="AT"/>
    <s v="FR"/>
    <s v="113278"/>
    <s v="113278"/>
    <s v="999999"/>
    <s v="XT414409445TS"/>
    <s v="N"/>
    <s v="Transport"/>
    <s v="N"/>
    <s v="S"/>
    <s v="ZA"/>
    <n v="5.984"/>
    <s v="6C"/>
    <n v="14.49"/>
  </r>
  <r>
    <x v="3"/>
    <s v="2"/>
    <d v="2026-05-20T00:00:00"/>
    <s v="831 39"/>
    <s v="21320"/>
    <s v="SE"/>
    <s v="FR"/>
    <s v="112490"/>
    <s v="112490"/>
    <s v="999999"/>
    <s v="XT414411934TS"/>
    <s v="N"/>
    <s v="Transport"/>
    <s v="N"/>
    <s v="S"/>
    <s v="ZA"/>
    <n v="4.678"/>
    <s v="6C"/>
    <n v="14.68"/>
  </r>
  <r>
    <x v="3"/>
    <s v="2"/>
    <d v="2026-05-20T00:00:00"/>
    <s v="41004"/>
    <s v="21320"/>
    <s v="ES"/>
    <s v="FR"/>
    <s v="110072"/>
    <s v="110072"/>
    <s v="999999"/>
    <s v="XT414412016TS"/>
    <s v="N"/>
    <s v="Transport"/>
    <s v="N"/>
    <s v="S"/>
    <s v="ZA"/>
    <n v="0.21"/>
    <s v="6C"/>
    <n v="6.4"/>
  </r>
  <r>
    <x v="3"/>
    <s v="2"/>
    <d v="2026-05-21T00:00:00"/>
    <s v="2960"/>
    <s v="21320"/>
    <s v="DK"/>
    <s v="FR"/>
    <s v="112929"/>
    <s v="112929"/>
    <s v="999999"/>
    <s v="XT414415065TS"/>
    <s v="N"/>
    <s v="Transport"/>
    <s v="N"/>
    <s v="S"/>
    <s v="ZA"/>
    <n v="7.031"/>
    <s v="6C"/>
    <n v="15.81"/>
  </r>
  <r>
    <x v="3"/>
    <s v="2"/>
    <d v="2026-05-21T00:00:00"/>
    <s v="70565"/>
    <s v="21320"/>
    <s v="DE"/>
    <s v="FR"/>
    <s v="112864"/>
    <s v="112864"/>
    <s v="999999"/>
    <s v="XT414418209TS"/>
    <s v="N"/>
    <s v="Transport"/>
    <s v="N"/>
    <s v="S"/>
    <s v="ZA"/>
    <n v="5.773"/>
    <s v="6C"/>
    <n v="10.35"/>
  </r>
  <r>
    <x v="3"/>
    <s v="2"/>
    <d v="2026-05-21T00:00:00"/>
    <s v="82515"/>
    <s v="21320"/>
    <s v="DE"/>
    <s v="FR"/>
    <s v="112451"/>
    <s v="112451"/>
    <s v="999999"/>
    <s v="XT414418566TS"/>
    <s v="N"/>
    <s v="Transport"/>
    <s v="N"/>
    <s v="S"/>
    <s v="ZA"/>
    <n v="6.48"/>
    <s v="6C"/>
    <n v="11.01"/>
  </r>
  <r>
    <x v="3"/>
    <s v="2"/>
    <d v="2026-05-21T00:00:00"/>
    <s v="81925"/>
    <s v="21320"/>
    <s v="DE"/>
    <s v="FR"/>
    <s v="112420"/>
    <s v="112420"/>
    <s v="999999"/>
    <s v="XT414418858TS"/>
    <s v="N"/>
    <s v="Transport"/>
    <s v="N"/>
    <s v="S"/>
    <s v="ZA"/>
    <n v="4.638"/>
    <s v="6C"/>
    <n v="9.69"/>
  </r>
  <r>
    <x v="3"/>
    <s v="2"/>
    <d v="2026-05-21T00:00:00"/>
    <s v="04159"/>
    <s v="21320"/>
    <s v="DE"/>
    <s v="FR"/>
    <s v="113158"/>
    <s v="113158"/>
    <s v="999999"/>
    <s v="XT414420026TS"/>
    <s v="N"/>
    <s v="Transport"/>
    <s v="N"/>
    <s v="S"/>
    <s v="ZA"/>
    <n v="4.678"/>
    <s v="6C"/>
    <n v="9.69"/>
  </r>
  <r>
    <x v="3"/>
    <s v="2"/>
    <d v="2026-05-21T00:00:00"/>
    <s v="63110"/>
    <s v="21320"/>
    <s v="DE"/>
    <s v="FR"/>
    <s v="113467"/>
    <s v="113467"/>
    <s v="999999"/>
    <s v="XT414424822TS"/>
    <s v="N"/>
    <s v="Transport"/>
    <s v="N"/>
    <s v="S"/>
    <s v="ZA"/>
    <n v="0.35"/>
    <s v="6C"/>
    <n v="5.33"/>
  </r>
  <r>
    <x v="3"/>
    <s v="2"/>
    <d v="2026-05-21T00:00:00"/>
    <s v="22453"/>
    <s v="21320"/>
    <s v="DE"/>
    <s v="FR"/>
    <s v="113723"/>
    <s v="113723"/>
    <s v="999999"/>
    <s v="XT414425350TS"/>
    <s v="N"/>
    <s v="Transport"/>
    <s v="N"/>
    <s v="S"/>
    <s v="ZA"/>
    <n v="4.743"/>
    <s v="6C"/>
    <n v="9.69"/>
  </r>
  <r>
    <x v="3"/>
    <s v="2"/>
    <d v="2026-05-21T00:00:00"/>
    <s v="74238"/>
    <s v="21320"/>
    <s v="DE"/>
    <s v="FR"/>
    <s v="112665"/>
    <s v="112665"/>
    <s v="999999"/>
    <s v="XT414425377TS"/>
    <s v="N"/>
    <s v="Transport"/>
    <s v="N"/>
    <s v="S"/>
    <s v="ZA"/>
    <n v="1.4"/>
    <s v="6C"/>
    <n v="5.88"/>
  </r>
  <r>
    <x v="3"/>
    <s v="2"/>
    <d v="2026-05-21T00:00:00"/>
    <s v="06749"/>
    <s v="21320"/>
    <s v="DE"/>
    <s v="FR"/>
    <s v="113270"/>
    <s v="113270"/>
    <s v="999999"/>
    <s v="XT414425417TS"/>
    <s v="N"/>
    <s v="Transport"/>
    <s v="N"/>
    <s v="S"/>
    <s v="ZA"/>
    <n v="4.506"/>
    <s v="6C"/>
    <n v="9.69"/>
  </r>
  <r>
    <x v="3"/>
    <s v="2"/>
    <d v="2026-05-21T00:00:00"/>
    <s v="06886"/>
    <s v="21320"/>
    <s v="DE"/>
    <s v="FR"/>
    <s v="112580"/>
    <s v="112580"/>
    <s v="999999"/>
    <s v="XT414425902TS"/>
    <s v="N"/>
    <s v="Transport"/>
    <s v="N"/>
    <s v="S"/>
    <s v="ZA"/>
    <n v="1.24"/>
    <s v="6C"/>
    <n v="5.88"/>
  </r>
  <r>
    <x v="3"/>
    <s v="2"/>
    <d v="2026-05-21T00:00:00"/>
    <s v="55128"/>
    <s v="21320"/>
    <s v="DE"/>
    <s v="FR"/>
    <s v="111852"/>
    <s v="111852"/>
    <s v="999999"/>
    <s v="XT414427333TS"/>
    <s v="N"/>
    <s v="Transport"/>
    <s v="N"/>
    <s v="S"/>
    <s v="ZA"/>
    <n v="0.22"/>
    <s v="6C"/>
    <n v="5.33"/>
  </r>
  <r>
    <x v="3"/>
    <s v="2"/>
    <d v="2026-05-21T00:00:00"/>
    <s v="9718 JZ"/>
    <s v="21320"/>
    <s v="NL"/>
    <s v="FR"/>
    <s v="110933"/>
    <s v="110933"/>
    <s v="999999"/>
    <s v="XT414427625TS"/>
    <s v="N"/>
    <s v="Transport"/>
    <s v="N"/>
    <s v="S"/>
    <s v="ZA"/>
    <n v="0.13"/>
    <s v="6C"/>
    <n v="5.33"/>
  </r>
  <r>
    <x v="3"/>
    <s v="2"/>
    <d v="2026-05-21T00:00:00"/>
    <s v="2678 VM"/>
    <s v="21320"/>
    <s v="NL"/>
    <s v="FR"/>
    <s v="111493"/>
    <s v="111493"/>
    <s v="999999"/>
    <s v="XT414427863TS"/>
    <s v="N"/>
    <s v="Transport"/>
    <s v="N"/>
    <s v="S"/>
    <s v="ZA"/>
    <n v="5.267"/>
    <s v="6C"/>
    <n v="10.35"/>
  </r>
  <r>
    <x v="3"/>
    <s v="2"/>
    <d v="2026-05-21T00:00:00"/>
    <s v="2678 VM"/>
    <s v="21320"/>
    <s v="NL"/>
    <s v="FR"/>
    <s v="111493"/>
    <s v="111493"/>
    <s v="999999"/>
    <s v="XT414427863TS"/>
    <s v="N"/>
    <s v="Supplement Manutention"/>
    <s v="N"/>
    <m/>
    <s v="ZA"/>
    <n v="0"/>
    <s v="6C"/>
    <n v="20"/>
  </r>
  <r>
    <x v="3"/>
    <s v="2"/>
    <d v="2026-05-21T00:00:00"/>
    <s v="23566"/>
    <s v="21320"/>
    <s v="DE"/>
    <s v="FR"/>
    <s v="112591"/>
    <s v="112591"/>
    <s v="999999"/>
    <s v="XT414429144TS"/>
    <s v="N"/>
    <s v="Transport"/>
    <s v="N"/>
    <s v="S"/>
    <s v="ZA"/>
    <n v="0.1"/>
    <s v="6C"/>
    <n v="5.33"/>
  </r>
  <r>
    <x v="3"/>
    <s v="2"/>
    <d v="2026-05-21T00:00:00"/>
    <s v="07400"/>
    <s v="21320"/>
    <s v="ES"/>
    <s v="FR"/>
    <s v="102274"/>
    <s v="102274"/>
    <s v="999999"/>
    <s v="XT414432126TS"/>
    <s v="N"/>
    <s v="Transport"/>
    <s v="N"/>
    <s v="S"/>
    <s v="ZA"/>
    <n v="4.403"/>
    <s v="6C"/>
    <n v="10.76"/>
  </r>
  <r>
    <x v="3"/>
    <s v="2"/>
    <d v="2026-05-21T00:00:00"/>
    <s v="66121"/>
    <s v="21320"/>
    <s v="DE"/>
    <s v="FR"/>
    <s v="114024"/>
    <s v="114024"/>
    <s v="999999"/>
    <s v="XT414432165TS"/>
    <s v="N"/>
    <s v="Transport"/>
    <s v="N"/>
    <s v="S"/>
    <s v="ZA"/>
    <n v="0.276"/>
    <s v="6C"/>
    <n v="5.33"/>
  </r>
  <r>
    <x v="3"/>
    <s v="2"/>
    <d v="2026-05-21T00:00:00"/>
    <s v="2514"/>
    <s v="21320"/>
    <s v="AT"/>
    <s v="FR"/>
    <s v="113081"/>
    <s v="113081"/>
    <s v="999999"/>
    <s v="XT414432320TS"/>
    <s v="N"/>
    <s v="Transport"/>
    <s v="N"/>
    <s v="S"/>
    <s v="ZA"/>
    <n v="4.532"/>
    <s v="6C"/>
    <n v="13.83"/>
  </r>
  <r>
    <x v="3"/>
    <s v="2"/>
    <d v="2026-05-21T00:00:00"/>
    <s v="10825"/>
    <s v="21320"/>
    <s v="DE"/>
    <s v="FR"/>
    <s v="113503"/>
    <s v="113503"/>
    <s v="999999"/>
    <s v="XT414434379TS"/>
    <s v="N"/>
    <s v="Transport"/>
    <s v="N"/>
    <s v="S"/>
    <s v="ZA"/>
    <n v="2.957"/>
    <s v="6C"/>
    <n v="8.369999999999999"/>
  </r>
  <r>
    <x v="3"/>
    <s v="2"/>
    <d v="2026-05-21T00:00:00"/>
    <s v="22527"/>
    <s v="21320"/>
    <s v="DE"/>
    <s v="FR"/>
    <s v="112155"/>
    <s v="112155"/>
    <s v="999999"/>
    <s v="XT414434762TS"/>
    <s v="N"/>
    <s v="Transport"/>
    <s v="N"/>
    <s v="S"/>
    <s v="ZA"/>
    <n v="0.06"/>
    <s v="6C"/>
    <n v="5.33"/>
  </r>
  <r>
    <x v="3"/>
    <s v="2"/>
    <d v="2026-05-21T00:00:00"/>
    <s v="88094"/>
    <s v="21320"/>
    <s v="DE"/>
    <s v="FR"/>
    <s v="114030"/>
    <s v="114030"/>
    <s v="999999"/>
    <s v="XT414436508TS"/>
    <s v="N"/>
    <s v="Transport"/>
    <s v="N"/>
    <s v="S"/>
    <s v="ZA"/>
    <n v="1.55"/>
    <s v="6C"/>
    <n v="5.88"/>
  </r>
  <r>
    <x v="3"/>
    <s v="2"/>
    <d v="2026-05-21T00:00:00"/>
    <s v="68526"/>
    <s v="21320"/>
    <s v="DE"/>
    <s v="FR"/>
    <s v="112573"/>
    <s v="112573"/>
    <s v="999999"/>
    <s v="XT414438279TS"/>
    <s v="N"/>
    <s v="Transport"/>
    <s v="N"/>
    <s v="S"/>
    <s v="ZA"/>
    <n v="0.29"/>
    <s v="6C"/>
    <n v="5.33"/>
  </r>
  <r>
    <x v="3"/>
    <s v="2"/>
    <d v="2026-05-21T00:00:00"/>
    <s v="22926"/>
    <s v="21320"/>
    <s v="DE"/>
    <s v="FR"/>
    <s v="114036"/>
    <s v="114036"/>
    <s v="999999"/>
    <s v="XT414438645TS"/>
    <s v="N"/>
    <s v="Transport"/>
    <s v="N"/>
    <s v="S"/>
    <s v="ZA"/>
    <n v="4.638"/>
    <s v="6C"/>
    <n v="9.69"/>
  </r>
  <r>
    <x v="3"/>
    <s v="2"/>
    <d v="2026-05-21T00:00:00"/>
    <s v="2670"/>
    <s v="21320"/>
    <s v="DK"/>
    <s v="FR"/>
    <s v="111077"/>
    <s v="111077"/>
    <s v="999999"/>
    <s v="XT414439098TS"/>
    <s v="N"/>
    <s v="Transport"/>
    <s v="N"/>
    <s v="S"/>
    <s v="ZA"/>
    <n v="0.23"/>
    <s v="6C"/>
    <n v="9.470000000000001"/>
  </r>
  <r>
    <x v="3"/>
    <s v="2"/>
    <d v="2026-05-21T00:00:00"/>
    <s v="2670"/>
    <s v="21320"/>
    <s v="DK"/>
    <s v="FR"/>
    <s v="113247"/>
    <s v="113247"/>
    <s v="999999"/>
    <s v="XT414439402TS"/>
    <s v="N"/>
    <s v="Transport"/>
    <s v="N"/>
    <s v="S"/>
    <s v="ZA"/>
    <n v="6.134"/>
    <s v="6C"/>
    <n v="15.15"/>
  </r>
  <r>
    <x v="3"/>
    <s v="2"/>
    <d v="2026-05-21T00:00:00"/>
    <s v="2610"/>
    <s v="21320"/>
    <s v="DK"/>
    <s v="FR"/>
    <s v="110366"/>
    <s v="110366"/>
    <s v="999999"/>
    <s v="XT414440768TS"/>
    <s v="N"/>
    <s v="Transport"/>
    <s v="N"/>
    <s v="S"/>
    <s v="ZA"/>
    <n v="2.091"/>
    <s v="6C"/>
    <n v="12.51"/>
  </r>
  <r>
    <x v="3"/>
    <s v="2"/>
    <d v="2026-05-21T00:00:00"/>
    <s v="76829"/>
    <s v="21320"/>
    <s v="DE"/>
    <s v="FR"/>
    <s v="114028"/>
    <s v="114028"/>
    <s v="999999"/>
    <s v="XT414440860TS"/>
    <s v="N"/>
    <s v="Transport"/>
    <s v="N"/>
    <s v="S"/>
    <s v="ZA"/>
    <n v="4.365"/>
    <s v="6C"/>
    <n v="9.69"/>
  </r>
  <r>
    <x v="3"/>
    <s v="2"/>
    <d v="2026-05-21T00:00:00"/>
    <s v="95234"/>
    <s v="21320"/>
    <s v="DE"/>
    <s v="FR"/>
    <s v="114166"/>
    <s v="114166"/>
    <s v="999999"/>
    <s v="XT414442579TS"/>
    <s v="N"/>
    <s v="Transport"/>
    <s v="N"/>
    <s v="S"/>
    <s v="ZA"/>
    <n v="5.544"/>
    <s v="6C"/>
    <n v="10.35"/>
  </r>
  <r>
    <x v="3"/>
    <s v="2"/>
    <d v="2026-05-21T00:00:00"/>
    <s v="95234"/>
    <s v="21320"/>
    <s v="DE"/>
    <s v="FR"/>
    <s v="114166"/>
    <s v="114166"/>
    <s v="999999"/>
    <s v="XT414442579TS"/>
    <s v="N"/>
    <s v="Supplement Etiquette Non Conforme"/>
    <s v="N"/>
    <m/>
    <s v="ZA"/>
    <n v="0"/>
    <s v="6C"/>
    <n v="2"/>
  </r>
  <r>
    <x v="3"/>
    <s v="2"/>
    <d v="2026-05-21T00:00:00"/>
    <s v="91080"/>
    <s v="21320"/>
    <s v="DE"/>
    <s v="FR"/>
    <s v="111320"/>
    <s v="111320"/>
    <s v="999999"/>
    <s v="XT414442843TS"/>
    <s v="N"/>
    <s v="Transport"/>
    <s v="N"/>
    <s v="S"/>
    <s v="ZA"/>
    <n v="0.04"/>
    <s v="6C"/>
    <n v="5.33"/>
  </r>
  <r>
    <x v="3"/>
    <s v="2"/>
    <d v="2026-05-21T00:00:00"/>
    <s v="38442"/>
    <s v="21320"/>
    <s v="DE"/>
    <s v="FR"/>
    <s v="113392"/>
    <s v="113392"/>
    <s v="999999"/>
    <s v="XT414443013TS"/>
    <s v="N"/>
    <s v="Transport"/>
    <s v="N"/>
    <s v="S"/>
    <s v="ZA"/>
    <n v="0.17"/>
    <s v="6C"/>
    <n v="5.33"/>
  </r>
  <r>
    <x v="3"/>
    <s v="2"/>
    <d v="2026-05-21T00:00:00"/>
    <s v="01129"/>
    <s v="21320"/>
    <s v="DE"/>
    <s v="FR"/>
    <s v="113007"/>
    <s v="113007"/>
    <s v="999999"/>
    <s v="XT414443061TS"/>
    <s v="N"/>
    <s v="Transport"/>
    <s v="N"/>
    <s v="S"/>
    <s v="ZA"/>
    <n v="4.365"/>
    <s v="6C"/>
    <n v="9.69"/>
  </r>
  <r>
    <x v="3"/>
    <s v="2"/>
    <d v="2026-05-21T00:00:00"/>
    <s v="382 96"/>
    <s v="21320"/>
    <s v="SE"/>
    <s v="FR"/>
    <s v="110853"/>
    <s v="110853"/>
    <s v="999999"/>
    <s v="XT414443185TS"/>
    <s v="N"/>
    <s v="Transport"/>
    <s v="N"/>
    <s v="S"/>
    <s v="ZA"/>
    <n v="4.532"/>
    <s v="6C"/>
    <n v="14.68"/>
  </r>
  <r>
    <x v="3"/>
    <s v="2"/>
    <d v="2026-05-21T00:00:00"/>
    <s v="06114"/>
    <s v="21320"/>
    <s v="DE"/>
    <s v="FR"/>
    <s v="113108"/>
    <s v="113108"/>
    <s v="999999"/>
    <s v="XT414444654TS"/>
    <s v="N"/>
    <s v="Transport"/>
    <s v="N"/>
    <s v="S"/>
    <s v="ZA"/>
    <n v="3.827"/>
    <s v="6C"/>
    <n v="9.029999999999999"/>
  </r>
  <r>
    <x v="3"/>
    <s v="2"/>
    <d v="2026-05-21T00:00:00"/>
    <s v="79618"/>
    <s v="21320"/>
    <s v="DE"/>
    <s v="FR"/>
    <s v="110587"/>
    <s v="110587"/>
    <s v="999999"/>
    <s v="XT414444711TS"/>
    <s v="N"/>
    <s v="Transport"/>
    <s v="N"/>
    <s v="S"/>
    <s v="ZA"/>
    <n v="9.662000000000001"/>
    <s v="6C"/>
    <n v="12.99"/>
  </r>
  <r>
    <x v="3"/>
    <s v="2"/>
    <d v="2026-05-22T00:00:00"/>
    <s v="81669"/>
    <s v="21320"/>
    <s v="DE"/>
    <s v="FR"/>
    <s v="113205"/>
    <s v="113205"/>
    <s v="999999"/>
    <s v="XT414448801TS"/>
    <s v="N"/>
    <s v="Transport"/>
    <s v="N"/>
    <s v="S"/>
    <s v="ZA"/>
    <n v="4.638"/>
    <s v="6C"/>
    <n v="9.69"/>
  </r>
  <r>
    <x v="3"/>
    <s v="2"/>
    <d v="2026-05-22T00:00:00"/>
    <s v="90766"/>
    <s v="21320"/>
    <s v="DE"/>
    <s v="FR"/>
    <s v="108841"/>
    <s v="108841"/>
    <s v="999999"/>
    <s v="XT414449149TS"/>
    <s v="N"/>
    <s v="Transport"/>
    <s v="N"/>
    <s v="S"/>
    <s v="ZA"/>
    <n v="4.365"/>
    <s v="6C"/>
    <n v="9.69"/>
  </r>
  <r>
    <x v="3"/>
    <s v="2"/>
    <d v="2026-05-22T00:00:00"/>
    <s v="5300"/>
    <s v="21320"/>
    <s v="AT"/>
    <s v="FR"/>
    <s v="110448"/>
    <s v="110448"/>
    <s v="999999"/>
    <s v="XT414449988TS"/>
    <s v="N"/>
    <s v="Transport"/>
    <s v="N"/>
    <s v="S"/>
    <s v="ZA"/>
    <n v="4.57"/>
    <s v="6C"/>
    <n v="13.83"/>
  </r>
  <r>
    <x v="3"/>
    <s v="2"/>
    <d v="2026-05-22T00:00:00"/>
    <s v="15907"/>
    <s v="21320"/>
    <s v="DE"/>
    <s v="FR"/>
    <s v="111186"/>
    <s v="111186"/>
    <s v="999999"/>
    <s v="XT414450093TS"/>
    <s v="N"/>
    <s v="Transport"/>
    <s v="N"/>
    <s v="S"/>
    <s v="ZA"/>
    <n v="7.834"/>
    <s v="6C"/>
    <n v="11.67"/>
  </r>
  <r>
    <x v="3"/>
    <s v="2"/>
    <d v="2026-05-22T00:00:00"/>
    <s v="41169"/>
    <s v="21320"/>
    <s v="DE"/>
    <s v="FR"/>
    <s v="113125"/>
    <s v="113125"/>
    <s v="999999"/>
    <s v="XT414451690TS"/>
    <s v="N"/>
    <s v="Transport"/>
    <s v="N"/>
    <s v="S"/>
    <s v="ZA"/>
    <n v="1.044"/>
    <s v="6C"/>
    <n v="5.88"/>
  </r>
  <r>
    <x v="3"/>
    <s v="2"/>
    <d v="2026-05-22T00:00:00"/>
    <s v="96167"/>
    <s v="21320"/>
    <s v="DE"/>
    <s v="FR"/>
    <s v="113698"/>
    <s v="113698"/>
    <s v="999999"/>
    <s v="XT414451916TS"/>
    <s v="N"/>
    <s v="Transport"/>
    <s v="N"/>
    <s v="S"/>
    <s v="ZA"/>
    <n v="0.9360000000000001"/>
    <s v="6C"/>
    <n v="5.55"/>
  </r>
  <r>
    <x v="3"/>
    <s v="2"/>
    <d v="2026-05-22T00:00:00"/>
    <s v="48147"/>
    <s v="21320"/>
    <s v="DE"/>
    <s v="FR"/>
    <s v="111892"/>
    <s v="111892"/>
    <s v="999999"/>
    <s v="XT414457817TS"/>
    <s v="N"/>
    <s v="Transport"/>
    <s v="N"/>
    <s v="S"/>
    <s v="ZA"/>
    <n v="4.532"/>
    <s v="6C"/>
    <n v="9.69"/>
  </r>
  <r>
    <x v="3"/>
    <s v="2"/>
    <d v="2026-05-22T00:00:00"/>
    <s v="70329"/>
    <s v="21320"/>
    <s v="DE"/>
    <s v="FR"/>
    <s v="113267"/>
    <s v="113267"/>
    <s v="999999"/>
    <s v="XT414458874TS"/>
    <s v="N"/>
    <s v="Transport"/>
    <s v="N"/>
    <s v="S"/>
    <s v="ZA"/>
    <n v="4.506"/>
    <s v="6C"/>
    <n v="9.69"/>
  </r>
  <r>
    <x v="3"/>
    <s v="2"/>
    <d v="2026-05-22T00:00:00"/>
    <s v="53757"/>
    <s v="21320"/>
    <s v="DE"/>
    <s v="FR"/>
    <s v="112458"/>
    <s v="112458"/>
    <s v="999999"/>
    <s v="XT414459129TS"/>
    <s v="N"/>
    <s v="Transport"/>
    <s v="N"/>
    <s v="S"/>
    <s v="ZA"/>
    <n v="4.506"/>
    <s v="6C"/>
    <n v="9.69"/>
  </r>
  <r>
    <x v="3"/>
    <s v="2"/>
    <d v="2026-05-22T00:00:00"/>
    <s v="46117"/>
    <s v="21320"/>
    <s v="DE"/>
    <s v="FR"/>
    <s v="112806"/>
    <s v="112806"/>
    <s v="999999"/>
    <s v="XT414459424TS"/>
    <s v="N"/>
    <s v="Transport"/>
    <s v="N"/>
    <s v="S"/>
    <s v="ZA"/>
    <n v="5.779"/>
    <s v="6C"/>
    <n v="10.35"/>
  </r>
  <r>
    <x v="3"/>
    <s v="2"/>
    <d v="2026-05-22T00:00:00"/>
    <s v="1230"/>
    <s v="21320"/>
    <s v="AT"/>
    <s v="FR"/>
    <s v="109571"/>
    <s v="109571"/>
    <s v="999999"/>
    <s v="XT414460056TS"/>
    <s v="N"/>
    <s v="Transport"/>
    <s v="N"/>
    <s v="S"/>
    <s v="ZA"/>
    <n v="0.544"/>
    <s v="6C"/>
    <n v="9.69"/>
  </r>
  <r>
    <x v="3"/>
    <s v="2"/>
    <d v="2026-05-22T00:00:00"/>
    <s v="8700"/>
    <s v="21320"/>
    <s v="AT"/>
    <s v="FR"/>
    <s v="114035"/>
    <s v="114035"/>
    <s v="999999"/>
    <s v="XT414460317TS"/>
    <s v="N"/>
    <s v="Transport"/>
    <s v="N"/>
    <s v="S"/>
    <s v="ZA"/>
    <n v="6.035"/>
    <s v="6C"/>
    <n v="15.15"/>
  </r>
  <r>
    <x v="3"/>
    <s v="2"/>
    <d v="2026-05-22T00:00:00"/>
    <s v="14800"/>
    <s v="21320"/>
    <s v="ES"/>
    <s v="FR"/>
    <s v="112755"/>
    <s v="112755"/>
    <s v="999999"/>
    <s v="XT414461480TS"/>
    <s v="N"/>
    <s v="Transport"/>
    <s v="N"/>
    <s v="S"/>
    <s v="ZA"/>
    <n v="0.21"/>
    <s v="6C"/>
    <n v="6.4"/>
  </r>
  <r>
    <x v="3"/>
    <s v="2"/>
    <d v="2026-05-22T00:00:00"/>
    <s v="85579"/>
    <s v="21320"/>
    <s v="DE"/>
    <s v="FR"/>
    <s v="106860"/>
    <s v="106860"/>
    <s v="999999"/>
    <s v="XT414462193TS"/>
    <s v="N"/>
    <s v="Transport"/>
    <s v="N"/>
    <s v="S"/>
    <s v="ZA"/>
    <n v="0.7"/>
    <s v="6C"/>
    <n v="5.55"/>
  </r>
  <r>
    <x v="3"/>
    <s v="2"/>
    <d v="2026-05-22T00:00:00"/>
    <s v="65529"/>
    <s v="21320"/>
    <s v="DE"/>
    <s v="FR"/>
    <s v="114124"/>
    <s v="114124"/>
    <s v="999999"/>
    <s v="XT414462397TS"/>
    <s v="N"/>
    <s v="Transport"/>
    <s v="N"/>
    <s v="S"/>
    <s v="ZA"/>
    <n v="0.532"/>
    <s v="6C"/>
    <n v="5.55"/>
  </r>
  <r>
    <x v="3"/>
    <s v="2"/>
    <d v="2026-05-22T00:00:00"/>
    <s v="69250"/>
    <s v="21320"/>
    <s v="DE"/>
    <s v="FR"/>
    <s v="113186"/>
    <s v="113186"/>
    <s v="999999"/>
    <s v="XT414462525TS"/>
    <s v="N"/>
    <s v="Transport"/>
    <s v="N"/>
    <s v="S"/>
    <s v="ZA"/>
    <n v="4.506"/>
    <s v="6C"/>
    <n v="9.69"/>
  </r>
  <r>
    <x v="3"/>
    <s v="2"/>
    <d v="2026-05-22T00:00:00"/>
    <s v="06114"/>
    <s v="21320"/>
    <s v="DE"/>
    <s v="FR"/>
    <s v="113377"/>
    <s v="113377"/>
    <s v="999999"/>
    <s v="XT414463826TS"/>
    <s v="N"/>
    <s v="Transport"/>
    <s v="N"/>
    <s v="S"/>
    <s v="ZA"/>
    <n v="0.14"/>
    <s v="6C"/>
    <n v="5.33"/>
  </r>
  <r>
    <x v="3"/>
    <s v="2"/>
    <d v="2026-05-22T00:00:00"/>
    <s v="38124"/>
    <s v="21320"/>
    <s v="DE"/>
    <s v="FR"/>
    <s v="114178"/>
    <s v="114178"/>
    <s v="999999"/>
    <s v="XT414464375TS"/>
    <s v="N"/>
    <s v="Transport"/>
    <s v="N"/>
    <s v="S"/>
    <s v="ZA"/>
    <n v="0.28"/>
    <s v="6C"/>
    <n v="5.33"/>
  </r>
  <r>
    <x v="3"/>
    <s v="2"/>
    <d v="2026-05-22T00:00:00"/>
    <s v="72074"/>
    <s v="21320"/>
    <s v="DE"/>
    <s v="FR"/>
    <s v="114114"/>
    <s v="114114"/>
    <s v="999999"/>
    <s v="XT414468050TS"/>
    <s v="N"/>
    <s v="Transport"/>
    <s v="N"/>
    <s v="S"/>
    <s v="ZA"/>
    <n v="4.403"/>
    <s v="6C"/>
    <n v="9.69"/>
  </r>
  <r>
    <x v="3"/>
    <s v="2"/>
    <d v="2026-05-22T00:00:00"/>
    <s v="70599"/>
    <s v="21320"/>
    <s v="DE"/>
    <s v="FR"/>
    <s v="112175"/>
    <s v="112175"/>
    <s v="999999"/>
    <s v="XT414468488TS"/>
    <s v="N"/>
    <s v="Transport"/>
    <s v="N"/>
    <s v="S"/>
    <s v="ZA"/>
    <n v="4.532"/>
    <s v="6C"/>
    <n v="9.69"/>
  </r>
  <r>
    <x v="3"/>
    <s v="2"/>
    <d v="2026-05-22T00:00:00"/>
    <s v="21465"/>
    <s v="21320"/>
    <s v="DE"/>
    <s v="FR"/>
    <s v="113077"/>
    <s v="113077"/>
    <s v="999999"/>
    <s v="XT414469280TS"/>
    <s v="N"/>
    <s v="Transport"/>
    <s v="N"/>
    <s v="S"/>
    <s v="ZA"/>
    <n v="6.552"/>
    <s v="6C"/>
    <n v="11.01"/>
  </r>
  <r>
    <x v="3"/>
    <s v="2"/>
    <d v="2026-05-22T00:00:00"/>
    <s v="8061"/>
    <s v="21320"/>
    <s v="AT"/>
    <s v="FR"/>
    <s v="113017"/>
    <s v="113017"/>
    <s v="999999"/>
    <s v="XT414469965TS"/>
    <s v="N"/>
    <s v="Transport"/>
    <s v="N"/>
    <s v="S"/>
    <s v="ZA"/>
    <n v="4.532"/>
    <s v="6C"/>
    <n v="13.83"/>
  </r>
  <r>
    <x v="3"/>
    <s v="2"/>
    <d v="2026-05-22T00:00:00"/>
    <s v="71364"/>
    <s v="21320"/>
    <s v="DE"/>
    <s v="FR"/>
    <s v="112264"/>
    <s v="112264"/>
    <s v="999999"/>
    <s v="XT414472023TS"/>
    <s v="N"/>
    <s v="Transport"/>
    <s v="N"/>
    <s v="S"/>
    <s v="ZA"/>
    <n v="5.904"/>
    <s v="6C"/>
    <n v="10.35"/>
  </r>
  <r>
    <x v="3"/>
    <s v="2"/>
    <d v="2026-05-22T00:00:00"/>
    <s v="40489"/>
    <s v="21320"/>
    <s v="DE"/>
    <s v="FR"/>
    <s v="113154"/>
    <s v="113154"/>
    <s v="999999"/>
    <s v="XT414473465TS"/>
    <s v="N"/>
    <s v="Transport"/>
    <s v="N"/>
    <s v="S"/>
    <s v="ZA"/>
    <n v="0.24"/>
    <s v="6C"/>
    <n v="5.33"/>
  </r>
  <r>
    <x v="3"/>
    <s v="2"/>
    <d v="2026-05-22T00:00:00"/>
    <s v="9781 XT"/>
    <s v="21320"/>
    <s v="NL"/>
    <s v="FR"/>
    <s v="114043"/>
    <s v="114043"/>
    <s v="999999"/>
    <s v="XT414474523TS"/>
    <s v="N"/>
    <s v="Transport"/>
    <s v="N"/>
    <s v="S"/>
    <s v="ZA"/>
    <n v="7.04"/>
    <s v="6C"/>
    <n v="11.67"/>
  </r>
  <r>
    <x v="3"/>
    <s v="2"/>
    <n v="46164"/>
    <s v="55128"/>
    <s v="21320"/>
    <s v="DE"/>
    <s v="FR"/>
    <s v="114188"/>
    <s v="114188"/>
    <s v="999999"/>
    <s v="XT414475841TS"/>
    <s v="N"/>
    <s v="Transport"/>
    <s v="N"/>
    <s v="S"/>
    <s v="ZA"/>
    <n v="1.872"/>
    <s v="6C"/>
    <n v="5.88"/>
  </r>
  <r>
    <x v="3"/>
    <s v="2"/>
    <n v="46164"/>
    <s v="01796"/>
    <s v="21320"/>
    <s v="DE"/>
    <s v="FR"/>
    <s v="113322"/>
    <s v="113322"/>
    <s v="999999"/>
    <s v="XT414476008TS"/>
    <s v="N"/>
    <s v="Transport"/>
    <s v="N"/>
    <s v="S"/>
    <s v="ZA"/>
    <n v="4.506"/>
    <s v="6C"/>
    <n v="9.69"/>
  </r>
  <r>
    <x v="3"/>
    <s v="2"/>
    <n v="46164"/>
    <s v="1410"/>
    <s v="21320"/>
    <s v="BE"/>
    <s v="FR"/>
    <s v="111257"/>
    <s v="111257"/>
    <s v="999999"/>
    <s v="XT414476691TS"/>
    <s v="N"/>
    <s v="Transport"/>
    <s v="N"/>
    <s v="S"/>
    <s v="ZA"/>
    <n v="0.04"/>
    <s v="6C"/>
    <n v="4.84"/>
  </r>
  <r>
    <x v="3"/>
    <s v="2"/>
    <n v="46164"/>
    <s v="70597"/>
    <s v="21320"/>
    <s v="DE"/>
    <s v="FR"/>
    <s v="114506"/>
    <s v="114506"/>
    <s v="999999"/>
    <s v="XT414477873TS"/>
    <s v="N"/>
    <s v="Transport"/>
    <s v="N"/>
    <s v="S"/>
    <s v="ZA"/>
    <n v="0.22"/>
    <s v="6C"/>
    <n v="5.33"/>
  </r>
  <r>
    <x v="3"/>
    <s v="2"/>
    <n v="46165"/>
    <s v="32130"/>
    <s v="21320"/>
    <s v="DE"/>
    <s v="FR"/>
    <s v="113496"/>
    <s v="113496"/>
    <s v="999999"/>
    <s v="XT414482737TS"/>
    <s v="N"/>
    <s v="Transport"/>
    <s v="N"/>
    <s v="S"/>
    <s v="ZA"/>
    <n v="5.994"/>
    <s v="6C"/>
    <n v="10.35"/>
  </r>
  <r>
    <x v="3"/>
    <s v="2"/>
    <n v="46165"/>
    <s v="87439"/>
    <s v="21320"/>
    <s v="DE"/>
    <s v="FR"/>
    <s v="113047"/>
    <s v="113047"/>
    <s v="999999"/>
    <s v="XT414483661TS"/>
    <s v="N"/>
    <s v="Transport"/>
    <s v="N"/>
    <s v="S"/>
    <s v="ZA"/>
    <n v="0.676"/>
    <s v="6C"/>
    <n v="5.55"/>
  </r>
  <r>
    <x v="3"/>
    <s v="2"/>
    <n v="46165"/>
    <s v="2252 BE"/>
    <s v="21320"/>
    <s v="NL"/>
    <s v="FR"/>
    <s v="111498"/>
    <s v="111498"/>
    <s v="999999"/>
    <s v="XT414485177TS"/>
    <s v="N"/>
    <s v="Transport"/>
    <s v="N"/>
    <s v="S"/>
    <s v="ZA"/>
    <n v="5.086"/>
    <s v="6C"/>
    <n v="10.35"/>
  </r>
  <r>
    <x v="3"/>
    <s v="2"/>
    <n v="46165"/>
    <s v="71034"/>
    <s v="21320"/>
    <s v="DE"/>
    <s v="FR"/>
    <s v="109625"/>
    <s v="109625"/>
    <s v="999999"/>
    <s v="XT414485954TS"/>
    <s v="N"/>
    <s v="Transport"/>
    <s v="N"/>
    <s v="S"/>
    <s v="ZA"/>
    <n v="0.483"/>
    <s v="6C"/>
    <n v="5.33"/>
  </r>
  <r>
    <x v="3"/>
    <s v="2"/>
    <n v="46165"/>
    <s v="82131"/>
    <s v="21320"/>
    <s v="DE"/>
    <s v="FR"/>
    <s v="111379"/>
    <s v="111379"/>
    <s v="999999"/>
    <s v="XT414486623TS"/>
    <s v="N"/>
    <s v="Transport"/>
    <s v="N"/>
    <s v="S"/>
    <s v="ZA"/>
    <n v="0.912"/>
    <s v="6C"/>
    <n v="5.55"/>
  </r>
  <r>
    <x v="3"/>
    <s v="2"/>
    <n v="46165"/>
    <s v="74336"/>
    <s v="21320"/>
    <s v="DE"/>
    <s v="FR"/>
    <s v="114422"/>
    <s v="114422"/>
    <s v="999999"/>
    <s v="XT414486645TS"/>
    <s v="N"/>
    <s v="Transport"/>
    <s v="N"/>
    <s v="S"/>
    <s v="ZA"/>
    <n v="1.176"/>
    <s v="6C"/>
    <n v="5.88"/>
  </r>
  <r>
    <x v="3"/>
    <s v="2"/>
    <n v="46165"/>
    <s v="65366"/>
    <s v="21320"/>
    <s v="DE"/>
    <s v="FR"/>
    <s v="112705"/>
    <s v="112705"/>
    <s v="999999"/>
    <s v="XT414487650TS"/>
    <s v="N"/>
    <s v="Transport"/>
    <s v="N"/>
    <s v="S"/>
    <s v="ZA"/>
    <n v="1.591"/>
    <s v="6C"/>
    <n v="5.88"/>
  </r>
  <r>
    <x v="3"/>
    <s v="2"/>
    <n v="46165"/>
    <s v="73431"/>
    <s v="21320"/>
    <s v="DE"/>
    <s v="FR"/>
    <s v="113305"/>
    <s v="113305"/>
    <s v="999999"/>
    <s v="XT414488329TS"/>
    <s v="N"/>
    <s v="Transport"/>
    <s v="N"/>
    <s v="S"/>
    <s v="ZA"/>
    <n v="4.532"/>
    <s v="6C"/>
    <n v="9.69"/>
  </r>
  <r>
    <x v="3"/>
    <s v="2"/>
    <n v="46165"/>
    <s v="94431"/>
    <s v="21320"/>
    <s v="DE"/>
    <s v="FR"/>
    <s v="112389"/>
    <s v="112389"/>
    <s v="999999"/>
    <s v="XT414490061TS"/>
    <s v="N"/>
    <s v="Transport"/>
    <s v="N"/>
    <s v="S"/>
    <s v="ZA"/>
    <n v="0.1"/>
    <s v="6C"/>
    <n v="5.33"/>
  </r>
  <r>
    <x v="3"/>
    <s v="2"/>
    <n v="46165"/>
    <s v="5500"/>
    <s v="21320"/>
    <s v="AT"/>
    <s v="FR"/>
    <s v="113976"/>
    <s v="113976"/>
    <s v="999999"/>
    <s v="XT414490282TS"/>
    <s v="N"/>
    <s v="Transport"/>
    <s v="N"/>
    <s v="S"/>
    <s v="ZA"/>
    <n v="6.256"/>
    <s v="6C"/>
    <n v="15.15"/>
  </r>
  <r>
    <x v="3"/>
    <s v="2"/>
    <n v="46165"/>
    <s v="8362"/>
    <s v="21320"/>
    <s v="DK"/>
    <s v="FR"/>
    <s v="111913"/>
    <s v="111913"/>
    <s v="999999"/>
    <s v="XT414490702TS"/>
    <s v="N"/>
    <s v="Transport"/>
    <s v="N"/>
    <s v="S"/>
    <s v="ZA"/>
    <n v="0.23"/>
    <s v="6C"/>
    <n v="9.470000000000001"/>
  </r>
  <r>
    <x v="3"/>
    <s v="2"/>
    <n v="46165"/>
    <s v="246 57"/>
    <s v="21320"/>
    <s v="SE"/>
    <s v="FR"/>
    <s v="111626"/>
    <s v="111626"/>
    <s v="999999"/>
    <s v="XT414492028TS"/>
    <s v="N"/>
    <s v="Transport"/>
    <s v="N"/>
    <s v="S"/>
    <s v="ZA"/>
    <n v="0.18"/>
    <s v="6C"/>
    <n v="10.32"/>
  </r>
  <r>
    <x v="3"/>
    <s v="2"/>
    <n v="46165"/>
    <s v="80639"/>
    <s v="21320"/>
    <s v="DE"/>
    <s v="FR"/>
    <s v="113121"/>
    <s v="113121"/>
    <s v="999999"/>
    <s v="XT414493108TS"/>
    <s v="N"/>
    <s v="Transport"/>
    <s v="N"/>
    <s v="S"/>
    <s v="ZA"/>
    <n v="0.21"/>
    <s v="6C"/>
    <n v="5.33"/>
  </r>
  <r>
    <x v="3"/>
    <s v="2"/>
    <n v="46165"/>
    <s v="87739"/>
    <s v="21320"/>
    <s v="DE"/>
    <s v="FR"/>
    <s v="113552"/>
    <s v="113552"/>
    <s v="999999"/>
    <s v="XT414493730TS"/>
    <s v="N"/>
    <s v="Transport"/>
    <s v="N"/>
    <s v="S"/>
    <s v="ZA"/>
    <n v="6.261"/>
    <s v="6C"/>
    <n v="11.01"/>
  </r>
  <r>
    <x v="3"/>
    <s v="2"/>
    <n v="46165"/>
    <s v="12059"/>
    <s v="21320"/>
    <s v="DE"/>
    <s v="FR"/>
    <s v="112953"/>
    <s v="112953"/>
    <s v="999999"/>
    <s v="XT414494806TS"/>
    <s v="N"/>
    <s v="Transport"/>
    <s v="N"/>
    <s v="S"/>
    <s v="ZA"/>
    <n v="1.122"/>
    <s v="6C"/>
    <n v="5.88"/>
  </r>
  <r>
    <x v="3"/>
    <s v="2"/>
    <n v="46165"/>
    <s v="33106"/>
    <s v="21320"/>
    <s v="DE"/>
    <s v="FR"/>
    <s v="112660"/>
    <s v="112660"/>
    <s v="999999"/>
    <s v="XT414496740TS"/>
    <s v="N"/>
    <s v="Transport"/>
    <s v="N"/>
    <s v="S"/>
    <s v="ZA"/>
    <n v="4.532"/>
    <s v="6C"/>
    <n v="9.69"/>
  </r>
  <r>
    <x v="3"/>
    <s v="2"/>
    <n v="46166"/>
    <s v="8010"/>
    <s v="21320"/>
    <s v="AT"/>
    <s v="FR"/>
    <s v="111356"/>
    <s v="111356"/>
    <s v="999999"/>
    <s v="XT414498445TS"/>
    <s v="N"/>
    <s v="Transport"/>
    <s v="N"/>
    <s v="S"/>
    <s v="ZA"/>
    <n v="0.825"/>
    <s v="6C"/>
    <n v="9.69"/>
  </r>
  <r>
    <x v="3"/>
    <s v="2"/>
    <n v="46166"/>
    <s v="55122"/>
    <s v="21320"/>
    <s v="DE"/>
    <s v="FR"/>
    <s v="111100"/>
    <s v="111100"/>
    <s v="999999"/>
    <s v="XT414498975TS"/>
    <s v="N"/>
    <s v="Transport"/>
    <s v="N"/>
    <s v="S"/>
    <s v="ZA"/>
    <n v="0.04"/>
    <s v="6C"/>
    <n v="5.33"/>
  </r>
  <r>
    <x v="3"/>
    <s v="2"/>
    <n v="46166"/>
    <s v="25335"/>
    <s v="21320"/>
    <s v="DE"/>
    <s v="FR"/>
    <s v="113365"/>
    <s v="113365"/>
    <s v="999999"/>
    <s v="XT414502198TS"/>
    <s v="N"/>
    <s v="Transport"/>
    <s v="N"/>
    <s v="S"/>
    <s v="ZA"/>
    <n v="4.638"/>
    <s v="6C"/>
    <n v="9.69"/>
  </r>
  <r>
    <x v="3"/>
    <s v="2"/>
    <n v="46166"/>
    <s v="1370"/>
    <s v="21320"/>
    <s v="BE"/>
    <s v="FR"/>
    <s v="113217"/>
    <s v="113217"/>
    <s v="999999"/>
    <s v="XT414503162TS"/>
    <s v="N"/>
    <s v="Transport"/>
    <s v="N"/>
    <s v="S"/>
    <s v="ZA"/>
    <n v="4.678"/>
    <s v="6C"/>
    <n v="9.199999999999999"/>
  </r>
  <r>
    <x v="3"/>
    <s v="2"/>
    <n v="46166"/>
    <s v="27612"/>
    <s v="21320"/>
    <s v="DE"/>
    <s v="FR"/>
    <s v="112033"/>
    <s v="112033"/>
    <s v="999999"/>
    <s v="XT414503692TS"/>
    <s v="N"/>
    <s v="Transport"/>
    <s v="N"/>
    <s v="S"/>
    <s v="ZA"/>
    <n v="4.678"/>
    <s v="6C"/>
    <n v="9.69"/>
  </r>
  <r>
    <x v="3"/>
    <s v="2"/>
    <n v="46166"/>
    <s v="2500"/>
    <s v="21320"/>
    <s v="DK"/>
    <s v="FR"/>
    <s v="111559"/>
    <s v="111559"/>
    <s v="999999"/>
    <s v="XT414504021TS"/>
    <s v="N"/>
    <s v="Transport"/>
    <s v="N"/>
    <s v="S"/>
    <s v="ZA"/>
    <n v="0.2"/>
    <s v="6C"/>
    <n v="9.470000000000001"/>
  </r>
  <r>
    <x v="3"/>
    <s v="2"/>
    <n v="46166"/>
    <s v="14052"/>
    <s v="21320"/>
    <s v="DE"/>
    <s v="FR"/>
    <s v="110937"/>
    <s v="110937"/>
    <s v="999999"/>
    <s v="XT414504123TS"/>
    <s v="N"/>
    <s v="Transport"/>
    <s v="N"/>
    <s v="S"/>
    <s v="ZA"/>
    <n v="0.702"/>
    <s v="6C"/>
    <n v="5.55"/>
  </r>
  <r>
    <x v="3"/>
    <s v="2"/>
    <n v="46166"/>
    <s v="41063"/>
    <s v="21320"/>
    <s v="DE"/>
    <s v="FR"/>
    <s v="112577"/>
    <s v="112577"/>
    <s v="999999"/>
    <s v="XT414504605TS"/>
    <s v="N"/>
    <s v="Transport"/>
    <s v="N"/>
    <s v="S"/>
    <s v="ZA"/>
    <n v="0.21"/>
    <s v="6C"/>
    <n v="5.33"/>
  </r>
  <r>
    <x v="3"/>
    <s v="2"/>
    <n v="46166"/>
    <s v="85551"/>
    <s v="21320"/>
    <s v="DE"/>
    <s v="FR"/>
    <s v="113927"/>
    <s v="113927"/>
    <s v="999999"/>
    <s v="XT414504905TS"/>
    <s v="N"/>
    <s v="Transport"/>
    <s v="N"/>
    <s v="S"/>
    <s v="ZA"/>
    <n v="0.4"/>
    <s v="6C"/>
    <n v="5.33"/>
  </r>
  <r>
    <x v="3"/>
    <s v="2"/>
    <n v="46166"/>
    <s v="54290"/>
    <s v="21320"/>
    <s v="DE"/>
    <s v="FR"/>
    <s v="114512"/>
    <s v="114512"/>
    <s v="999999"/>
    <s v="XT414506075TS"/>
    <s v="N"/>
    <s v="Transport"/>
    <s v="N"/>
    <s v="S"/>
    <s v="ZA"/>
    <n v="4.532"/>
    <s v="6C"/>
    <n v="9.69"/>
  </r>
  <r>
    <x v="3"/>
    <s v="2"/>
    <n v="46166"/>
    <s v="2341 VK"/>
    <s v="21320"/>
    <s v="NL"/>
    <s v="FR"/>
    <s v="113452"/>
    <s v="113452"/>
    <s v="999999"/>
    <s v="XT414506606TS"/>
    <s v="N"/>
    <s v="Transport"/>
    <s v="N"/>
    <s v="S"/>
    <s v="ZA"/>
    <n v="0.672"/>
    <s v="6C"/>
    <n v="5.55"/>
  </r>
  <r>
    <x v="3"/>
    <s v="2"/>
    <n v="46166"/>
    <s v="7325 DA"/>
    <s v="21320"/>
    <s v="NL"/>
    <s v="FR"/>
    <s v="114464"/>
    <s v="114464"/>
    <s v="999999"/>
    <s v="XT414507544TS"/>
    <s v="N"/>
    <s v="Transport"/>
    <s v="N"/>
    <s v="S"/>
    <s v="ZA"/>
    <n v="4.954"/>
    <s v="6C"/>
    <n v="9.69"/>
  </r>
  <r>
    <x v="3"/>
    <s v="2"/>
    <n v="46166"/>
    <s v="2635"/>
    <s v="21320"/>
    <s v="DK"/>
    <s v="FR"/>
    <s v="114093"/>
    <s v="114093"/>
    <s v="999999"/>
    <s v="XT414510455TS"/>
    <s v="N"/>
    <s v="Transport"/>
    <s v="N"/>
    <s v="S"/>
    <s v="ZA"/>
    <n v="0.91"/>
    <s v="6C"/>
    <n v="9.69"/>
  </r>
  <r>
    <x v="3"/>
    <s v="2"/>
    <n v="46166"/>
    <s v="22119"/>
    <s v="21320"/>
    <s v="DE"/>
    <s v="FR"/>
    <s v="111611"/>
    <s v="111611"/>
    <s v="999999"/>
    <s v="XT414510985TS"/>
    <s v="N"/>
    <s v="Transport"/>
    <s v="N"/>
    <s v="S"/>
    <s v="ZA"/>
    <n v="6.12"/>
    <s v="6C"/>
    <n v="11.01"/>
  </r>
  <r>
    <x v="3"/>
    <s v="2"/>
    <n v="46166"/>
    <s v="70195"/>
    <s v="21320"/>
    <s v="DE"/>
    <s v="FR"/>
    <s v="112888"/>
    <s v="112888"/>
    <s v="999999"/>
    <s v="XT414511186TS"/>
    <s v="N"/>
    <s v="Transport"/>
    <s v="N"/>
    <s v="S"/>
    <s v="ZA"/>
    <n v="0.35"/>
    <s v="6C"/>
    <n v="5.33"/>
  </r>
  <r>
    <x v="3"/>
    <s v="2"/>
    <n v="46166"/>
    <s v="48249"/>
    <s v="21320"/>
    <s v="DE"/>
    <s v="FR"/>
    <s v="113337"/>
    <s v="113337"/>
    <s v="999999"/>
    <s v="XT414512558TS"/>
    <s v="N"/>
    <s v="Transport"/>
    <s v="N"/>
    <s v="S"/>
    <s v="ZA"/>
    <n v="7.37"/>
    <s v="6C"/>
    <n v="11.67"/>
  </r>
  <r>
    <x v="3"/>
    <s v="2"/>
    <n v="46166"/>
    <s v="48249"/>
    <s v="21320"/>
    <s v="DE"/>
    <s v="FR"/>
    <s v="113337"/>
    <s v="113337"/>
    <s v="999999"/>
    <s v="XT414512558TS"/>
    <s v="N"/>
    <s v="Supplement Etiquette Non Conforme"/>
    <s v="N"/>
    <m/>
    <s v="ZA"/>
    <n v="0"/>
    <s v="6C"/>
    <n v="2"/>
  </r>
  <r>
    <x v="3"/>
    <s v="2"/>
    <n v="46167"/>
    <s v="91462"/>
    <s v="21320"/>
    <s v="DE"/>
    <s v="FR"/>
    <s v="112788"/>
    <s v="112788"/>
    <s v="999999"/>
    <s v="XT414516095TS"/>
    <s v="N"/>
    <s v="Transport"/>
    <s v="N"/>
    <s v="S"/>
    <s v="ZA"/>
    <n v="4.794"/>
    <s v="6C"/>
    <n v="9.69"/>
  </r>
  <r>
    <x v="3"/>
    <s v="2"/>
    <n v="46167"/>
    <s v="28038"/>
    <s v="21320"/>
    <s v="ES"/>
    <s v="FR"/>
    <s v="113714"/>
    <s v="113714"/>
    <s v="999999"/>
    <s v="XT414517507TS"/>
    <s v="N"/>
    <s v="Transport"/>
    <s v="N"/>
    <s v="S"/>
    <s v="ZA"/>
    <n v="1.382"/>
    <s v="6C"/>
    <n v="6.95"/>
  </r>
  <r>
    <x v="3"/>
    <s v="2"/>
    <n v="46167"/>
    <s v="2880"/>
    <s v="21320"/>
    <s v="BE"/>
    <s v="FR"/>
    <s v="111997"/>
    <s v="111997"/>
    <s v="999999"/>
    <s v="XT414523388TS"/>
    <s v="N"/>
    <s v="Transport"/>
    <s v="N"/>
    <s v="S"/>
    <s v="ZA"/>
    <n v="4.638"/>
    <s v="6C"/>
    <n v="9.199999999999999"/>
  </r>
  <r>
    <x v="3"/>
    <s v="2"/>
    <n v="46167"/>
    <s v="45549"/>
    <s v="21320"/>
    <s v="DE"/>
    <s v="FR"/>
    <s v="114223"/>
    <s v="114223"/>
    <s v="999999"/>
    <s v="XT414525477TS"/>
    <s v="N"/>
    <s v="Transport"/>
    <s v="N"/>
    <s v="S"/>
    <s v="ZA"/>
    <n v="4.403"/>
    <s v="6C"/>
    <n v="9.69"/>
  </r>
  <r>
    <x v="3"/>
    <s v="2"/>
    <n v="46167"/>
    <s v="31390"/>
    <s v="21320"/>
    <s v="ES"/>
    <s v="FR"/>
    <s v="111607"/>
    <s v="111607"/>
    <s v="999999"/>
    <s v="XT414526945TS"/>
    <s v="N"/>
    <s v="Transport"/>
    <s v="N"/>
    <s v="S"/>
    <s v="ZA"/>
    <n v="0.51"/>
    <s v="6C"/>
    <n v="6.62"/>
  </r>
  <r>
    <x v="3"/>
    <s v="2"/>
    <n v="46167"/>
    <s v="63776"/>
    <s v="21320"/>
    <s v="DE"/>
    <s v="FR"/>
    <s v="112277"/>
    <s v="112277"/>
    <s v="999999"/>
    <s v="XT414527787TS"/>
    <s v="N"/>
    <s v="Transport"/>
    <s v="N"/>
    <s v="S"/>
    <s v="ZA"/>
    <n v="5.264"/>
    <s v="6C"/>
    <n v="10.35"/>
  </r>
  <r>
    <x v="3"/>
    <s v="2"/>
    <n v="46167"/>
    <s v="13088"/>
    <s v="21320"/>
    <s v="DE"/>
    <s v="FR"/>
    <s v="113792"/>
    <s v="113792"/>
    <s v="999999"/>
    <s v="XT414527875TS"/>
    <s v="N"/>
    <s v="Transport"/>
    <s v="N"/>
    <s v="S"/>
    <s v="ZA"/>
    <n v="0.951"/>
    <s v="6C"/>
    <n v="5.55"/>
  </r>
  <r>
    <x v="3"/>
    <s v="2"/>
    <n v="46167"/>
    <s v="34355"/>
    <s v="21320"/>
    <s v="DE"/>
    <s v="FR"/>
    <s v="110539"/>
    <s v="110539"/>
    <s v="999999"/>
    <s v="XT414527985TS"/>
    <s v="N"/>
    <s v="Transport"/>
    <s v="N"/>
    <s v="S"/>
    <s v="ZA"/>
    <n v="0.1"/>
    <s v="6C"/>
    <n v="5.33"/>
  </r>
  <r>
    <x v="3"/>
    <s v="2"/>
    <n v="46167"/>
    <s v="59597"/>
    <s v="21320"/>
    <s v="DE"/>
    <s v="FR"/>
    <s v="113597"/>
    <s v="113597"/>
    <s v="999999"/>
    <s v="XT414529403TS"/>
    <s v="N"/>
    <s v="Transport"/>
    <s v="N"/>
    <s v="S"/>
    <s v="ZA"/>
    <n v="0.986"/>
    <s v="6C"/>
    <n v="5.55"/>
  </r>
  <r>
    <x v="3"/>
    <s v="2"/>
    <n v="46167"/>
    <s v="30539"/>
    <s v="21320"/>
    <s v="DE"/>
    <s v="FR"/>
    <s v="113225"/>
    <s v="113225"/>
    <s v="999999"/>
    <s v="XT414531720TS"/>
    <s v="N"/>
    <s v="Transport"/>
    <s v="N"/>
    <s v="S"/>
    <s v="ZA"/>
    <n v="0.05"/>
    <s v="6C"/>
    <n v="5.33"/>
  </r>
  <r>
    <x v="3"/>
    <s v="2"/>
    <n v="46167"/>
    <s v="20249"/>
    <s v="21320"/>
    <s v="DE"/>
    <s v="FR"/>
    <s v="112222"/>
    <s v="112222"/>
    <s v="999999"/>
    <s v="XT414535942TS"/>
    <s v="N"/>
    <s v="Transport"/>
    <s v="N"/>
    <s v="S"/>
    <s v="ZA"/>
    <n v="7.066"/>
    <s v="6C"/>
    <n v="11.67"/>
  </r>
  <r>
    <x v="3"/>
    <s v="2"/>
    <n v="46167"/>
    <s v="77794"/>
    <s v="21320"/>
    <s v="DE"/>
    <s v="FR"/>
    <s v="113636"/>
    <s v="113636"/>
    <s v="999999"/>
    <s v="XT414537064TS"/>
    <s v="N"/>
    <s v="Transport"/>
    <s v="N"/>
    <s v="S"/>
    <s v="ZA"/>
    <n v="4.787"/>
    <s v="6C"/>
    <n v="9.69"/>
  </r>
  <r>
    <x v="3"/>
    <s v="2"/>
    <n v="46167"/>
    <s v="8600"/>
    <s v="21320"/>
    <s v="DK"/>
    <s v="FR"/>
    <s v="110863"/>
    <s v="110863"/>
    <s v="999999"/>
    <s v="XT414537577TS"/>
    <s v="N"/>
    <s v="Transport"/>
    <s v="N"/>
    <s v="S"/>
    <s v="ZA"/>
    <n v="0.62"/>
    <s v="6C"/>
    <n v="9.69"/>
  </r>
  <r>
    <x v="3"/>
    <s v="2"/>
    <n v="46167"/>
    <s v="24354"/>
    <s v="21320"/>
    <s v="DE"/>
    <s v="FR"/>
    <s v="110855"/>
    <s v="110855"/>
    <s v="999999"/>
    <s v="XT414538507TS"/>
    <s v="N"/>
    <s v="Transport"/>
    <s v="N"/>
    <s v="S"/>
    <s v="ZA"/>
    <n v="4.532"/>
    <s v="6C"/>
    <n v="9.69"/>
  </r>
  <r>
    <x v="3"/>
    <s v="2"/>
    <n v="46168"/>
    <s v="03560"/>
    <s v="21320"/>
    <s v="ES"/>
    <s v="FR"/>
    <s v="112843"/>
    <s v="112843"/>
    <s v="999999"/>
    <s v="XT414539799TS"/>
    <s v="N"/>
    <s v="Transport"/>
    <s v="N"/>
    <s v="S"/>
    <s v="ZA"/>
    <n v="0.22"/>
    <s v="6C"/>
    <n v="6.4"/>
  </r>
  <r>
    <x v="3"/>
    <s v="2"/>
    <n v="46168"/>
    <s v="81249"/>
    <s v="21320"/>
    <s v="DE"/>
    <s v="FR"/>
    <s v="112639"/>
    <s v="112639"/>
    <s v="999999"/>
    <s v="XT414545370TS"/>
    <s v="N"/>
    <s v="Transport"/>
    <s v="N"/>
    <s v="S"/>
    <s v="ZA"/>
    <n v="0.34"/>
    <s v="6C"/>
    <n v="5.33"/>
  </r>
  <r>
    <x v="3"/>
    <s v="2"/>
    <n v="46168"/>
    <s v="44789"/>
    <s v="21320"/>
    <s v="DE"/>
    <s v="FR"/>
    <s v="112332"/>
    <s v="112332"/>
    <s v="999999"/>
    <s v="XT414553331TS"/>
    <s v="N"/>
    <s v="Transport"/>
    <s v="N"/>
    <s v="S"/>
    <s v="ZA"/>
    <n v="0.21"/>
    <s v="6C"/>
    <n v="5.33"/>
  </r>
  <r>
    <x v="3"/>
    <s v="2"/>
    <n v="46168"/>
    <s v="2651 LP"/>
    <s v="21320"/>
    <s v="NL"/>
    <s v="FR"/>
    <s v="112675"/>
    <s v="112675"/>
    <s v="999999"/>
    <s v="XT414554014TS"/>
    <s v="N"/>
    <s v="Transport"/>
    <s v="N"/>
    <s v="S"/>
    <s v="ZA"/>
    <n v="5.773"/>
    <s v="6C"/>
    <n v="10.35"/>
  </r>
  <r>
    <x v="3"/>
    <s v="2"/>
    <n v="46168"/>
    <s v="59069"/>
    <s v="21320"/>
    <s v="DE"/>
    <s v="FR"/>
    <s v="114494"/>
    <s v="114494"/>
    <s v="999999"/>
    <s v="XT414556338TS"/>
    <s v="N"/>
    <s v="Transport"/>
    <s v="N"/>
    <s v="S"/>
    <s v="ZA"/>
    <n v="0.622"/>
    <s v="6C"/>
    <n v="5.55"/>
  </r>
  <r>
    <x v="3"/>
    <s v="2"/>
    <n v="46168"/>
    <s v="3370"/>
    <s v="21320"/>
    <s v="DK"/>
    <s v="FR"/>
    <s v="112511"/>
    <s v="112511"/>
    <s v="999999"/>
    <s v="XT414556995TS"/>
    <s v="N"/>
    <s v="Transport"/>
    <s v="N"/>
    <s v="S"/>
    <s v="ZA"/>
    <n v="0.2"/>
    <s v="6C"/>
    <n v="9.470000000000001"/>
  </r>
  <r>
    <x v="3"/>
    <s v="2"/>
    <n v="46168"/>
    <s v="9711"/>
    <s v="21320"/>
    <s v="AT"/>
    <s v="FR"/>
    <s v="111746"/>
    <s v="111746"/>
    <s v="999999"/>
    <s v="XT414557276TS"/>
    <s v="N"/>
    <s v="Transport"/>
    <s v="N"/>
    <s v="S"/>
    <s v="ZA"/>
    <n v="6.048"/>
    <s v="6C"/>
    <n v="15.15"/>
  </r>
  <r>
    <x v="3"/>
    <s v="2"/>
    <n v="46168"/>
    <s v="38102"/>
    <s v="21320"/>
    <s v="DE"/>
    <s v="FR"/>
    <s v="114277"/>
    <s v="114277"/>
    <s v="999999"/>
    <s v="XT414558815TS"/>
    <s v="N"/>
    <s v="Transport"/>
    <s v="N"/>
    <s v="S"/>
    <s v="ZA"/>
    <n v="4.403"/>
    <s v="6C"/>
    <n v="9.69"/>
  </r>
  <r>
    <x v="3"/>
    <s v="2"/>
    <n v="46168"/>
    <s v="5900"/>
    <s v="21320"/>
    <s v="DK"/>
    <s v="FR"/>
    <s v="113642"/>
    <s v="113642"/>
    <s v="999999"/>
    <s v="XT414559609TS"/>
    <s v="N"/>
    <s v="Transport"/>
    <s v="N"/>
    <s v="S"/>
    <s v="ZA"/>
    <n v="1.485"/>
    <s v="6C"/>
    <n v="10.02"/>
  </r>
  <r>
    <x v="3"/>
    <s v="2"/>
    <n v="46168"/>
    <s v="53844"/>
    <s v="21320"/>
    <s v="DE"/>
    <s v="FR"/>
    <s v="113519"/>
    <s v="113519"/>
    <s v="999999"/>
    <s v="XT414563121TS"/>
    <s v="N"/>
    <s v="Transport"/>
    <s v="N"/>
    <s v="S"/>
    <s v="ZA"/>
    <n v="1.306"/>
    <s v="6C"/>
    <n v="5.88"/>
  </r>
  <r>
    <x v="3"/>
    <s v="2"/>
    <n v="46168"/>
    <s v="1012 NG"/>
    <s v="21320"/>
    <s v="NL"/>
    <s v="FR"/>
    <s v="114418"/>
    <s v="114418"/>
    <s v="999999"/>
    <s v="XT414564144TS"/>
    <s v="N"/>
    <s v="Transport"/>
    <s v="N"/>
    <s v="S"/>
    <s v="ZA"/>
    <n v="4.427"/>
    <s v="6C"/>
    <n v="9.69"/>
  </r>
  <r>
    <x v="3"/>
    <s v="2"/>
    <n v="46168"/>
    <s v="81373"/>
    <s v="21320"/>
    <s v="DE"/>
    <s v="FR"/>
    <s v="112601"/>
    <s v="112601"/>
    <s v="999999"/>
    <s v="XT414565564TS"/>
    <s v="N"/>
    <s v="Transport"/>
    <s v="N"/>
    <s v="S"/>
    <s v="ZA"/>
    <n v="4.365"/>
    <s v="6C"/>
    <n v="9.69"/>
  </r>
  <r>
    <x v="3"/>
    <s v="2"/>
    <n v="46168"/>
    <s v="9300"/>
    <s v="21320"/>
    <s v="BE"/>
    <s v="FR"/>
    <s v="114046"/>
    <s v="114046"/>
    <s v="999999"/>
    <s v="XT414566043TS"/>
    <s v="N"/>
    <s v="Transport"/>
    <s v="N"/>
    <s v="S"/>
    <s v="ZA"/>
    <n v="0.8100000000000001"/>
    <s v="6C"/>
    <n v="4.95"/>
  </r>
  <r>
    <x v="3"/>
    <s v="2"/>
    <n v="46168"/>
    <s v="64546"/>
    <s v="21320"/>
    <s v="DE"/>
    <s v="FR"/>
    <s v="113447"/>
    <s v="113447"/>
    <s v="999999"/>
    <s v="XT414566065TS"/>
    <s v="N"/>
    <s v="Transport"/>
    <s v="N"/>
    <s v="S"/>
    <s v="ZA"/>
    <n v="4.532"/>
    <s v="6C"/>
    <n v="9.69"/>
  </r>
  <r>
    <x v="3"/>
    <s v="2"/>
    <n v="46168"/>
    <s v="1110"/>
    <s v="21320"/>
    <s v="AT"/>
    <s v="FR"/>
    <s v="113903"/>
    <s v="113903"/>
    <s v="999999"/>
    <s v="XT414566715TS"/>
    <s v="N"/>
    <s v="Transport"/>
    <s v="N"/>
    <s v="S"/>
    <s v="ZA"/>
    <n v="4.166"/>
    <s v="6C"/>
    <n v="13.83"/>
  </r>
  <r>
    <x v="3"/>
    <s v="2"/>
    <n v="46168"/>
    <s v="28007"/>
    <s v="21320"/>
    <s v="ES"/>
    <s v="FR"/>
    <s v="113371"/>
    <s v="113371"/>
    <s v="999999"/>
    <s v="XT414566834TS"/>
    <s v="N"/>
    <s v="Transport"/>
    <s v="N"/>
    <s v="S"/>
    <s v="ZA"/>
    <n v="0.576"/>
    <s v="6C"/>
    <n v="6.62"/>
  </r>
  <r>
    <x v="3"/>
    <s v="2"/>
    <n v="46168"/>
    <s v="79112"/>
    <s v="21320"/>
    <s v="DE"/>
    <s v="FR"/>
    <s v="112258"/>
    <s v="112258"/>
    <s v="999999"/>
    <s v="XT414567843TS"/>
    <s v="N"/>
    <s v="Transport"/>
    <s v="N"/>
    <s v="S"/>
    <s v="ZA"/>
    <n v="0.874"/>
    <s v="6C"/>
    <n v="5.55"/>
  </r>
  <r>
    <x v="3"/>
    <s v="2"/>
    <n v="46168"/>
    <s v="13125"/>
    <s v="21320"/>
    <s v="DE"/>
    <s v="FR"/>
    <s v="113301"/>
    <s v="113301"/>
    <s v="999999"/>
    <s v="XT414567857TS"/>
    <s v="N"/>
    <s v="Transport"/>
    <s v="N"/>
    <s v="S"/>
    <s v="ZA"/>
    <n v="0.17"/>
    <s v="6C"/>
    <n v="5.33"/>
  </r>
  <r>
    <x v="3"/>
    <s v="2"/>
    <n v="46168"/>
    <s v="61440"/>
    <s v="21320"/>
    <s v="DE"/>
    <s v="FR"/>
    <s v="112889"/>
    <s v="112889"/>
    <s v="999999"/>
    <s v="XT414568747TS"/>
    <s v="N"/>
    <s v="Transport"/>
    <s v="N"/>
    <s v="S"/>
    <s v="ZA"/>
    <n v="0.57"/>
    <s v="6C"/>
    <n v="5.55"/>
  </r>
  <r>
    <x v="3"/>
    <s v="2"/>
    <n v="46168"/>
    <s v="93133"/>
    <s v="21320"/>
    <s v="DE"/>
    <s v="FR"/>
    <s v="114451"/>
    <s v="114451"/>
    <s v="999999"/>
    <s v="XT414569504TS"/>
    <s v="N"/>
    <s v="Transport"/>
    <s v="N"/>
    <s v="S"/>
    <s v="ZA"/>
    <n v="4.266"/>
    <s v="6C"/>
    <n v="9.69"/>
  </r>
  <r>
    <x v="3"/>
    <s v="2"/>
    <n v="46168"/>
    <s v="66620"/>
    <s v="21320"/>
    <s v="DE"/>
    <s v="FR"/>
    <s v="112915"/>
    <s v="112915"/>
    <s v="999999"/>
    <s v="XT414569725TS"/>
    <s v="N"/>
    <s v="Transport"/>
    <s v="N"/>
    <s v="S"/>
    <s v="ZA"/>
    <n v="4.678"/>
    <s v="6C"/>
    <n v="9.69"/>
  </r>
  <r>
    <x v="3"/>
    <s v="2"/>
    <n v="46168"/>
    <s v="93133"/>
    <s v="21320"/>
    <s v="DE"/>
    <s v="FR"/>
    <s v="113376"/>
    <s v="113376"/>
    <s v="999999"/>
    <s v="XT414569742TS"/>
    <s v="N"/>
    <s v="Transport"/>
    <s v="N"/>
    <s v="S"/>
    <s v="ZA"/>
    <n v="0.18"/>
    <s v="6C"/>
    <n v="5.33"/>
  </r>
  <r>
    <x v="3"/>
    <s v="2"/>
    <n v="46168"/>
    <s v="63477"/>
    <s v="21320"/>
    <s v="DE"/>
    <s v="FR"/>
    <s v="113625"/>
    <s v="113625"/>
    <s v="999999"/>
    <s v="XT414569892TS"/>
    <s v="N"/>
    <s v="Transport"/>
    <s v="N"/>
    <s v="S"/>
    <s v="ZA"/>
    <n v="1.21"/>
    <s v="6C"/>
    <n v="5.88"/>
  </r>
  <r>
    <x v="3"/>
    <s v="2"/>
    <n v="46168"/>
    <s v="3452 MK"/>
    <s v="21320"/>
    <s v="NL"/>
    <s v="FR"/>
    <s v="114266"/>
    <s v="114266"/>
    <s v="999999"/>
    <s v="XT414572361TS"/>
    <s v="N"/>
    <s v="Transport"/>
    <s v="N"/>
    <s v="S"/>
    <s v="ZA"/>
    <n v="5.114"/>
    <s v="6C"/>
    <n v="10.35"/>
  </r>
  <r>
    <x v="3"/>
    <s v="2"/>
    <n v="46168"/>
    <s v="65779"/>
    <s v="21320"/>
    <s v="DE"/>
    <s v="FR"/>
    <s v="112658"/>
    <s v="112658"/>
    <s v="999999"/>
    <s v="XT414572534TS"/>
    <s v="N"/>
    <s v="Transport"/>
    <s v="N"/>
    <s v="S"/>
    <s v="ZA"/>
    <n v="5.848"/>
    <s v="6C"/>
    <n v="10.35"/>
  </r>
  <r>
    <x v="3"/>
    <s v="2"/>
    <n v="46168"/>
    <s v="70378"/>
    <s v="21320"/>
    <s v="DE"/>
    <s v="FR"/>
    <s v="113991"/>
    <s v="113991"/>
    <s v="999999"/>
    <s v="XT414573866TS"/>
    <s v="N"/>
    <s v="Transport"/>
    <s v="N"/>
    <s v="S"/>
    <s v="ZA"/>
    <n v="0.13"/>
    <s v="6C"/>
    <n v="5.33"/>
  </r>
  <r>
    <x v="3"/>
    <s v="2"/>
    <n v="46169"/>
    <s v="40239"/>
    <s v="21320"/>
    <s v="DE"/>
    <s v="FR"/>
    <s v="112454"/>
    <s v="112454"/>
    <s v="999999"/>
    <s v="XT414575592TS"/>
    <s v="N"/>
    <s v="Transport"/>
    <s v="N"/>
    <s v="S"/>
    <s v="ZA"/>
    <n v="0.4"/>
    <s v="6C"/>
    <n v="5.33"/>
  </r>
  <r>
    <x v="3"/>
    <s v="2"/>
    <n v="46169"/>
    <s v="80335"/>
    <s v="21320"/>
    <s v="DE"/>
    <s v="FR"/>
    <s v="112941"/>
    <s v="112941"/>
    <s v="999999"/>
    <s v="XT414577939TS"/>
    <s v="N"/>
    <s v="Transport"/>
    <s v="N"/>
    <s v="S"/>
    <s v="ZA"/>
    <n v="0.24"/>
    <s v="6C"/>
    <n v="5.33"/>
  </r>
  <r>
    <x v="3"/>
    <s v="2"/>
    <n v="46169"/>
    <s v="47012"/>
    <s v="21320"/>
    <s v="ES"/>
    <s v="FR"/>
    <s v="110735"/>
    <s v="110735"/>
    <s v="999999"/>
    <s v="XT414578276TS"/>
    <s v="N"/>
    <s v="Transport"/>
    <s v="N"/>
    <s v="S"/>
    <s v="ZA"/>
    <n v="1.67"/>
    <s v="6C"/>
    <n v="6.95"/>
  </r>
  <r>
    <x v="3"/>
    <s v="2"/>
    <n v="46169"/>
    <s v="85445"/>
    <s v="21320"/>
    <s v="DE"/>
    <s v="FR"/>
    <s v="111060"/>
    <s v="111060"/>
    <s v="999999"/>
    <s v="XT414582845TS"/>
    <s v="N"/>
    <s v="Transport"/>
    <s v="N"/>
    <s v="S"/>
    <s v="ZA"/>
    <n v="0.4"/>
    <s v="6C"/>
    <n v="5.33"/>
  </r>
  <r>
    <x v="3"/>
    <s v="2"/>
    <n v="46169"/>
    <s v="65185"/>
    <s v="21320"/>
    <s v="DE"/>
    <s v="FR"/>
    <s v="112223"/>
    <s v="112223"/>
    <s v="999999"/>
    <s v="XT414583191TS"/>
    <s v="N"/>
    <s v="Transport"/>
    <s v="N"/>
    <s v="S"/>
    <s v="ZA"/>
    <n v="1.05"/>
    <s v="6C"/>
    <n v="5.88"/>
  </r>
  <r>
    <x v="3"/>
    <s v="2"/>
    <n v="46169"/>
    <s v="13500"/>
    <s v="21320"/>
    <s v="ES"/>
    <s v="FR"/>
    <s v="113624"/>
    <s v="113624"/>
    <s v="999999"/>
    <s v="XT414583506TS"/>
    <s v="N"/>
    <s v="Transport"/>
    <s v="N"/>
    <s v="S"/>
    <s v="ZA"/>
    <n v="0.08"/>
    <s v="6C"/>
    <n v="6.4"/>
  </r>
  <r>
    <x v="3"/>
    <s v="2"/>
    <n v="46169"/>
    <s v="3010"/>
    <s v="21320"/>
    <s v="BE"/>
    <s v="FR"/>
    <s v="114693"/>
    <s v="114693"/>
    <s v="999999"/>
    <s v="XT414583656TS"/>
    <s v="N"/>
    <s v="Transport"/>
    <s v="N"/>
    <s v="S"/>
    <s v="ZA"/>
    <n v="0.29"/>
    <s v="6C"/>
    <n v="4.84"/>
  </r>
  <r>
    <x v="3"/>
    <s v="2"/>
    <n v="46169"/>
    <s v="91080"/>
    <s v="21320"/>
    <s v="DE"/>
    <s v="FR"/>
    <s v="112632"/>
    <s v="112632"/>
    <s v="999999"/>
    <s v="XT414584665TS"/>
    <s v="N"/>
    <s v="Transport"/>
    <s v="N"/>
    <s v="S"/>
    <s v="ZA"/>
    <n v="0.21"/>
    <s v="6C"/>
    <n v="5.33"/>
  </r>
  <r>
    <x v="3"/>
    <s v="2"/>
    <n v="46169"/>
    <s v="82319"/>
    <s v="21320"/>
    <s v="DE"/>
    <s v="FR"/>
    <s v="113038"/>
    <s v="113038"/>
    <s v="999999"/>
    <s v="XT414586811TS"/>
    <s v="N"/>
    <s v="Transport"/>
    <s v="N"/>
    <s v="S"/>
    <s v="ZA"/>
    <n v="4.532"/>
    <s v="6C"/>
    <n v="9.69"/>
  </r>
  <r>
    <x v="3"/>
    <s v="2"/>
    <n v="46169"/>
    <s v="71729"/>
    <s v="21320"/>
    <s v="DE"/>
    <s v="FR"/>
    <s v="112865"/>
    <s v="112865"/>
    <s v="999999"/>
    <s v="XT414587715TS"/>
    <s v="N"/>
    <s v="Transport"/>
    <s v="N"/>
    <s v="S"/>
    <s v="ZA"/>
    <n v="0.17"/>
    <s v="6C"/>
    <n v="5.33"/>
  </r>
  <r>
    <x v="3"/>
    <s v="2"/>
    <n v="46169"/>
    <s v="61440"/>
    <s v="21320"/>
    <s v="DE"/>
    <s v="FR"/>
    <s v="114731"/>
    <s v="114731"/>
    <s v="999999"/>
    <s v="XT414589398TS"/>
    <s v="N"/>
    <s v="Transport"/>
    <s v="N"/>
    <s v="S"/>
    <s v="ZA"/>
    <n v="0.07000000000000001"/>
    <s v="6C"/>
    <n v="5.33"/>
  </r>
  <r>
    <x v="3"/>
    <s v="2"/>
    <n v="46169"/>
    <s v="90427"/>
    <s v="21320"/>
    <s v="DE"/>
    <s v="FR"/>
    <s v="112449"/>
    <s v="112449"/>
    <s v="999999"/>
    <s v="XT414590705TS"/>
    <s v="N"/>
    <s v="Transport"/>
    <s v="N"/>
    <s v="S"/>
    <s v="ZA"/>
    <n v="5.658"/>
    <s v="6C"/>
    <n v="10.35"/>
  </r>
  <r>
    <x v="3"/>
    <s v="2"/>
    <n v="46169"/>
    <s v="2273 XZ"/>
    <s v="21320"/>
    <s v="NL"/>
    <s v="FR"/>
    <s v="114772"/>
    <s v="114772"/>
    <s v="999999"/>
    <s v="XT414593004TS"/>
    <s v="N"/>
    <s v="Transport"/>
    <s v="N"/>
    <s v="S"/>
    <s v="ZA"/>
    <n v="0.1"/>
    <s v="6C"/>
    <n v="5.33"/>
  </r>
  <r>
    <x v="3"/>
    <s v="2"/>
    <n v="46169"/>
    <s v="93133"/>
    <s v="21320"/>
    <s v="DE"/>
    <s v="FR"/>
    <s v="114451"/>
    <s v="114451"/>
    <s v="999999"/>
    <s v="XT414594676TS"/>
    <s v="N"/>
    <s v="Transport"/>
    <s v="N"/>
    <s v="S"/>
    <s v="ZA"/>
    <n v="0.19"/>
    <s v="6C"/>
    <n v="5.33"/>
  </r>
  <r>
    <x v="3"/>
    <s v="2"/>
    <n v="46169"/>
    <s v="39638"/>
    <s v="21320"/>
    <s v="DE"/>
    <s v="FR"/>
    <s v="114113"/>
    <s v="114113"/>
    <s v="999999"/>
    <s v="XT414596717TS"/>
    <s v="N"/>
    <s v="Transport"/>
    <s v="N"/>
    <s v="S"/>
    <s v="ZA"/>
    <n v="0.22"/>
    <s v="6C"/>
    <n v="5.33"/>
  </r>
  <r>
    <x v="3"/>
    <s v="2"/>
    <n v="46169"/>
    <s v="65199"/>
    <s v="21320"/>
    <s v="DE"/>
    <s v="FR"/>
    <s v="114829"/>
    <s v="114829"/>
    <s v="999999"/>
    <s v="XT414600836TS"/>
    <s v="N"/>
    <s v="Transport"/>
    <s v="N"/>
    <s v="S"/>
    <s v="ZA"/>
    <n v="4.678"/>
    <s v="6C"/>
    <n v="9.69"/>
  </r>
  <r>
    <x v="3"/>
    <s v="2"/>
    <n v="46169"/>
    <s v="74376"/>
    <s v="21320"/>
    <s v="DE"/>
    <s v="FR"/>
    <s v="110694"/>
    <s v="110694"/>
    <s v="999999"/>
    <s v="XT414600867TS"/>
    <s v="N"/>
    <s v="Transport"/>
    <s v="N"/>
    <s v="S"/>
    <s v="ZA"/>
    <n v="0.09"/>
    <s v="6C"/>
    <n v="5.33"/>
  </r>
  <r>
    <x v="3"/>
    <s v="2"/>
    <n v="46169"/>
    <s v="50259"/>
    <s v="21320"/>
    <s v="DE"/>
    <s v="FR"/>
    <s v="108252"/>
    <s v="108252"/>
    <s v="999999"/>
    <s v="XT414601160TS"/>
    <s v="N"/>
    <s v="Transport"/>
    <s v="N"/>
    <s v="S"/>
    <s v="ZA"/>
    <n v="0.5"/>
    <s v="6C"/>
    <n v="5.33"/>
  </r>
  <r>
    <x v="3"/>
    <s v="2"/>
    <n v="46169"/>
    <s v="12683"/>
    <s v="21320"/>
    <s v="DE"/>
    <s v="FR"/>
    <s v="114338"/>
    <s v="114338"/>
    <s v="999999"/>
    <s v="XT414601553TS"/>
    <s v="N"/>
    <s v="Transport"/>
    <s v="N"/>
    <s v="S"/>
    <s v="ZA"/>
    <n v="4.365"/>
    <s v="6C"/>
    <n v="9.69"/>
  </r>
  <r>
    <x v="3"/>
    <s v="2"/>
    <n v="46169"/>
    <s v="86663"/>
    <s v="21320"/>
    <s v="DE"/>
    <s v="FR"/>
    <s v="114915"/>
    <s v="114915"/>
    <s v="999999"/>
    <s v="XT414602179TS"/>
    <s v="N"/>
    <s v="Transport"/>
    <s v="N"/>
    <s v="S"/>
    <s v="ZA"/>
    <n v="0.67"/>
    <s v="6C"/>
    <n v="5.55"/>
  </r>
  <r>
    <x v="3"/>
    <s v="2"/>
    <n v="46169"/>
    <s v="167 33"/>
    <s v="21320"/>
    <s v="SE"/>
    <s v="FR"/>
    <s v="110620"/>
    <s v="110620"/>
    <s v="999999"/>
    <s v="XT414603948TS"/>
    <s v="N"/>
    <s v="Transport"/>
    <s v="N"/>
    <s v="S"/>
    <s v="ZA"/>
    <n v="4.532"/>
    <s v="6C"/>
    <n v="14.68"/>
  </r>
  <r>
    <x v="3"/>
    <s v="2"/>
    <n v="46169"/>
    <s v="167 33"/>
    <s v="21320"/>
    <s v="SE"/>
    <s v="FR"/>
    <s v="111640"/>
    <s v="111640"/>
    <s v="999999"/>
    <s v="XT414603996TS"/>
    <s v="N"/>
    <s v="Transport"/>
    <s v="N"/>
    <s v="S"/>
    <s v="ZA"/>
    <n v="4.532"/>
    <s v="6C"/>
    <n v="14.68"/>
  </r>
  <r>
    <x v="3"/>
    <s v="2"/>
    <n v="46169"/>
    <s v="86929"/>
    <s v="21320"/>
    <s v="DE"/>
    <s v="FR"/>
    <s v="114799"/>
    <s v="114799"/>
    <s v="999999"/>
    <s v="XT414606462TS"/>
    <s v="N"/>
    <s v="Transport"/>
    <s v="N"/>
    <s v="S"/>
    <s v="ZA"/>
    <n v="0.21"/>
    <s v="6C"/>
    <n v="5.33"/>
  </r>
  <r>
    <x v="3"/>
    <s v="2"/>
    <n v="46169"/>
    <s v="34117"/>
    <s v="21320"/>
    <s v="DE"/>
    <s v="FR"/>
    <s v="113918"/>
    <s v="113918"/>
    <s v="999999"/>
    <s v="XT414606935TS"/>
    <s v="N"/>
    <s v="Transport"/>
    <s v="N"/>
    <s v="S"/>
    <s v="ZA"/>
    <n v="1.79"/>
    <s v="6C"/>
    <n v="5.88"/>
  </r>
  <r>
    <x v="3"/>
    <s v="2"/>
    <n v="46169"/>
    <s v="1086 XT"/>
    <s v="21320"/>
    <s v="NL"/>
    <s v="FR"/>
    <s v="111798"/>
    <s v="111798"/>
    <s v="999999"/>
    <s v="XT414606961TS"/>
    <s v="N"/>
    <s v="Transport"/>
    <s v="N"/>
    <s v="S"/>
    <s v="ZA"/>
    <n v="4.678"/>
    <s v="6C"/>
    <n v="9.69"/>
  </r>
  <r>
    <x v="3"/>
    <s v="2"/>
    <n v="46170"/>
    <s v="60438"/>
    <s v="21320"/>
    <s v="DE"/>
    <s v="FR"/>
    <s v="112289"/>
    <s v="112289"/>
    <s v="999999"/>
    <s v="XT414609424TS"/>
    <s v="N"/>
    <s v="Transport"/>
    <s v="N"/>
    <s v="S"/>
    <s v="ZA"/>
    <n v="0.28"/>
    <s v="6C"/>
    <n v="5.33"/>
  </r>
  <r>
    <x v="3"/>
    <s v="2"/>
    <n v="46170"/>
    <s v="7422 NS"/>
    <s v="21320"/>
    <s v="NL"/>
    <s v="FR"/>
    <s v="113604"/>
    <s v="113604"/>
    <s v="999999"/>
    <s v="XT414611723TS"/>
    <s v="N"/>
    <s v="Transport"/>
    <s v="N"/>
    <s v="S"/>
    <s v="ZA"/>
    <n v="0.35"/>
    <s v="6C"/>
    <n v="5.33"/>
  </r>
  <r>
    <x v="3"/>
    <s v="2"/>
    <n v="46170"/>
    <s v="47799"/>
    <s v="21320"/>
    <s v="DE"/>
    <s v="FR"/>
    <s v="114362"/>
    <s v="114362"/>
    <s v="999999"/>
    <s v="XT414615963TS"/>
    <s v="N"/>
    <s v="Transport"/>
    <s v="N"/>
    <s v="S"/>
    <s v="ZA"/>
    <n v="0.22"/>
    <s v="6C"/>
    <n v="5.33"/>
  </r>
  <r>
    <x v="3"/>
    <s v="2"/>
    <n v="46170"/>
    <s v="28290"/>
    <s v="21320"/>
    <s v="ES"/>
    <s v="FR"/>
    <s v="110582"/>
    <s v="110582"/>
    <s v="999999"/>
    <s v="XT414616938TS"/>
    <s v="N"/>
    <s v="Transport"/>
    <s v="N"/>
    <s v="S"/>
    <s v="ZA"/>
    <n v="0.05"/>
    <s v="6C"/>
    <n v="6.4"/>
  </r>
  <r>
    <x v="3"/>
    <s v="2"/>
    <n v="46170"/>
    <s v="5688 JT"/>
    <s v="21320"/>
    <s v="NL"/>
    <s v="FR"/>
    <s v="114535"/>
    <s v="114535"/>
    <s v="999999"/>
    <s v="XT414617195TS"/>
    <s v="N"/>
    <s v="Transport"/>
    <s v="N"/>
    <s v="S"/>
    <s v="ZA"/>
    <n v="1.775"/>
    <s v="6C"/>
    <n v="5.88"/>
  </r>
  <r>
    <x v="3"/>
    <s v="2"/>
    <n v="46170"/>
    <s v="63579"/>
    <s v="21320"/>
    <s v="DE"/>
    <s v="FR"/>
    <s v="110290"/>
    <s v="110290"/>
    <s v="999999"/>
    <s v="XT414619497TS"/>
    <s v="N"/>
    <s v="Transport"/>
    <s v="N"/>
    <s v="S"/>
    <s v="ZA"/>
    <n v="0.04"/>
    <s v="6C"/>
    <n v="5.33"/>
  </r>
  <r>
    <x v="3"/>
    <s v="2"/>
    <n v="46170"/>
    <s v="87569"/>
    <s v="21320"/>
    <s v="DE"/>
    <s v="FR"/>
    <s v="114768"/>
    <s v="114768"/>
    <s v="999999"/>
    <s v="XT414620124TS"/>
    <s v="N"/>
    <s v="Transport"/>
    <s v="N"/>
    <s v="S"/>
    <s v="ZA"/>
    <n v="0.14"/>
    <s v="6C"/>
    <n v="5.33"/>
  </r>
  <r>
    <x v="3"/>
    <s v="2"/>
    <n v="46170"/>
    <s v="4040"/>
    <s v="21320"/>
    <s v="AT"/>
    <s v="FR"/>
    <s v="109619"/>
    <s v="109619"/>
    <s v="999999"/>
    <s v="XT414620402TS"/>
    <s v="N"/>
    <s v="Transport"/>
    <s v="N"/>
    <s v="S"/>
    <s v="ZA"/>
    <n v="0.1"/>
    <s v="6C"/>
    <n v="9.470000000000001"/>
  </r>
  <r>
    <x v="3"/>
    <s v="2"/>
    <n v="46170"/>
    <s v="72074"/>
    <s v="21320"/>
    <s v="DE"/>
    <s v="FR"/>
    <s v="114774"/>
    <s v="114774"/>
    <s v="999999"/>
    <s v="XT414620875TS"/>
    <s v="N"/>
    <s v="Transport"/>
    <s v="N"/>
    <s v="S"/>
    <s v="ZA"/>
    <n v="4.532"/>
    <s v="6C"/>
    <n v="9.69"/>
  </r>
  <r>
    <x v="3"/>
    <s v="2"/>
    <n v="46170"/>
    <s v="87569"/>
    <s v="21320"/>
    <s v="DE"/>
    <s v="FR"/>
    <s v="114768"/>
    <s v="114768"/>
    <s v="999999"/>
    <s v="XT414622244TS"/>
    <s v="N"/>
    <s v="Transport"/>
    <s v="N"/>
    <s v="S"/>
    <s v="ZA"/>
    <n v="0.14"/>
    <s v="6C"/>
    <n v="5.33"/>
  </r>
  <r>
    <x v="3"/>
    <s v="2"/>
    <n v="46170"/>
    <s v="80802"/>
    <s v="21320"/>
    <s v="DE"/>
    <s v="FR"/>
    <s v="112810"/>
    <s v="112810"/>
    <s v="999999"/>
    <s v="XT414622301TS"/>
    <s v="N"/>
    <s v="Transport"/>
    <s v="N"/>
    <s v="S"/>
    <s v="ZA"/>
    <n v="0.03"/>
    <s v="6C"/>
    <n v="5.33"/>
  </r>
  <r>
    <x v="3"/>
    <s v="2"/>
    <n v="46170"/>
    <s v="8361"/>
    <s v="21320"/>
    <s v="DK"/>
    <s v="FR"/>
    <s v="107565"/>
    <s v="107565"/>
    <s v="999999"/>
    <s v="XT414622536TS"/>
    <s v="N"/>
    <s v="Transport"/>
    <s v="N"/>
    <s v="S"/>
    <s v="ZA"/>
    <n v="0.21"/>
    <s v="6C"/>
    <n v="9.470000000000001"/>
  </r>
  <r>
    <x v="3"/>
    <s v="2"/>
    <n v="46170"/>
    <s v="4020"/>
    <s v="21320"/>
    <s v="AT"/>
    <s v="FR"/>
    <s v="111817"/>
    <s v="111817"/>
    <s v="999999"/>
    <s v="XT414623117TS"/>
    <s v="N"/>
    <s v="Transport"/>
    <s v="N"/>
    <s v="S"/>
    <s v="ZA"/>
    <n v="3.72"/>
    <s v="6C"/>
    <n v="13.17"/>
  </r>
  <r>
    <x v="3"/>
    <s v="2"/>
    <n v="46170"/>
    <s v="77880"/>
    <s v="21320"/>
    <s v="DE"/>
    <s v="FR"/>
    <s v="113960"/>
    <s v="113960"/>
    <s v="999999"/>
    <s v="XT414623474TS"/>
    <s v="N"/>
    <s v="Transport"/>
    <s v="N"/>
    <s v="S"/>
    <s v="ZA"/>
    <n v="0.13"/>
    <s v="6C"/>
    <n v="5.33"/>
  </r>
  <r>
    <x v="3"/>
    <s v="2"/>
    <n v="46170"/>
    <s v="15898"/>
    <s v="21320"/>
    <s v="ES"/>
    <s v="FR"/>
    <s v="112524"/>
    <s v="112524"/>
    <s v="999999"/>
    <s v="XT414623810TS"/>
    <s v="N"/>
    <s v="Transport"/>
    <s v="N"/>
    <s v="S"/>
    <s v="ZA"/>
    <n v="0.32"/>
    <s v="6C"/>
    <n v="6.4"/>
  </r>
  <r>
    <x v="3"/>
    <s v="2"/>
    <n v="46170"/>
    <s v="50997"/>
    <s v="21320"/>
    <s v="DE"/>
    <s v="FR"/>
    <s v="116343"/>
    <s v="116343"/>
    <s v="999999"/>
    <s v="XT414624041TS"/>
    <s v="N"/>
    <s v="Transport"/>
    <s v="N"/>
    <s v="S"/>
    <s v="ZA"/>
    <n v="0.73"/>
    <s v="6C"/>
    <n v="5.55"/>
  </r>
  <r>
    <x v="3"/>
    <s v="2"/>
    <n v="46170"/>
    <s v="91275"/>
    <s v="21320"/>
    <s v="DE"/>
    <s v="FR"/>
    <s v="113767"/>
    <s v="113767"/>
    <s v="999999"/>
    <s v="XT414624832TS"/>
    <s v="N"/>
    <s v="Transport"/>
    <s v="N"/>
    <s v="S"/>
    <s v="ZA"/>
    <n v="0.32"/>
    <s v="6C"/>
    <n v="5.33"/>
  </r>
  <r>
    <x v="3"/>
    <s v="2"/>
    <n v="46170"/>
    <s v="1230"/>
    <s v="21320"/>
    <s v="AT"/>
    <s v="FR"/>
    <s v="114312"/>
    <s v="114312"/>
    <s v="999999"/>
    <s v="XT414625444TS"/>
    <s v="N"/>
    <s v="Transport"/>
    <s v="N"/>
    <s v="S"/>
    <s v="ZA"/>
    <n v="0.12"/>
    <s v="6C"/>
    <n v="9.470000000000001"/>
  </r>
  <r>
    <x v="3"/>
    <s v="2"/>
    <n v="46170"/>
    <s v="93059"/>
    <s v="21320"/>
    <s v="DE"/>
    <s v="FR"/>
    <s v="115080"/>
    <s v="115080"/>
    <s v="999999"/>
    <s v="XT414625719TS"/>
    <s v="N"/>
    <s v="Transport"/>
    <s v="N"/>
    <s v="S"/>
    <s v="ZA"/>
    <n v="0.18"/>
    <s v="6C"/>
    <n v="5.33"/>
  </r>
  <r>
    <x v="3"/>
    <s v="2"/>
    <n v="46170"/>
    <s v="24790"/>
    <s v="21320"/>
    <s v="DE"/>
    <s v="FR"/>
    <s v="114260"/>
    <s v="114260"/>
    <s v="999999"/>
    <s v="XT414625753TS"/>
    <s v="N"/>
    <s v="Transport"/>
    <s v="N"/>
    <s v="S"/>
    <s v="ZA"/>
    <n v="0.17"/>
    <s v="6C"/>
    <n v="5.33"/>
  </r>
  <r>
    <x v="3"/>
    <s v="2"/>
    <n v="46170"/>
    <s v="61381"/>
    <s v="21320"/>
    <s v="DE"/>
    <s v="FR"/>
    <s v="115465"/>
    <s v="115465"/>
    <s v="999999"/>
    <s v="XT414626135TS"/>
    <s v="N"/>
    <s v="Transport"/>
    <s v="N"/>
    <s v="S"/>
    <s v="ZA"/>
    <n v="4.266"/>
    <s v="6C"/>
    <n v="9.69"/>
  </r>
  <r>
    <x v="3"/>
    <s v="2"/>
    <n v="46170"/>
    <s v="6020"/>
    <s v="21320"/>
    <s v="AT"/>
    <s v="FR"/>
    <s v="117140"/>
    <s v="117140"/>
    <s v="999999"/>
    <s v="XT414629738TS"/>
    <s v="N"/>
    <s v="Transport"/>
    <s v="N"/>
    <s v="S"/>
    <s v="ZA"/>
    <n v="0.29"/>
    <s v="6C"/>
    <n v="9.470000000000001"/>
  </r>
  <r>
    <x v="3"/>
    <s v="2"/>
    <n v="46170"/>
    <s v="3090"/>
    <s v="21320"/>
    <s v="BE"/>
    <s v="FR"/>
    <s v="117311"/>
    <s v="117311"/>
    <s v="999999"/>
    <s v="XT414633595TS"/>
    <s v="N"/>
    <s v="Transport"/>
    <s v="N"/>
    <s v="S"/>
    <s v="ZA"/>
    <n v="4.532"/>
    <s v="6C"/>
    <n v="9.199999999999999"/>
  </r>
  <r>
    <x v="3"/>
    <s v="2"/>
    <n v="46170"/>
    <s v="3480"/>
    <s v="21320"/>
    <s v="DK"/>
    <s v="FR"/>
    <s v="114335"/>
    <s v="114335"/>
    <s v="999999"/>
    <s v="XT414634300TS"/>
    <s v="N"/>
    <s v="Transport"/>
    <s v="N"/>
    <s v="S"/>
    <s v="ZA"/>
    <n v="0.03"/>
    <s v="6C"/>
    <n v="9.470000000000001"/>
  </r>
  <r>
    <x v="3"/>
    <s v="2"/>
    <n v="46170"/>
    <s v="6108"/>
    <s v="21320"/>
    <s v="AT"/>
    <s v="FR"/>
    <s v="116585"/>
    <s v="116585"/>
    <s v="999999"/>
    <s v="XT414634830TS"/>
    <s v="N"/>
    <s v="Transport"/>
    <s v="N"/>
    <s v="S"/>
    <s v="ZA"/>
    <n v="0.13"/>
    <s v="6C"/>
    <n v="9.470000000000001"/>
  </r>
  <r>
    <x v="3"/>
    <s v="2"/>
    <n v="46170"/>
    <s v="86415"/>
    <s v="21320"/>
    <s v="DE"/>
    <s v="FR"/>
    <s v="115815"/>
    <s v="115815"/>
    <s v="999999"/>
    <s v="XT414636053TS"/>
    <s v="N"/>
    <s v="Transport"/>
    <s v="N"/>
    <s v="S"/>
    <s v="ZA"/>
    <n v="0.53"/>
    <s v="6C"/>
    <n v="5.55"/>
  </r>
  <r>
    <x v="3"/>
    <s v="2"/>
    <n v="46170"/>
    <s v="56637"/>
    <s v="21320"/>
    <s v="DE"/>
    <s v="FR"/>
    <s v="116411"/>
    <s v="116411"/>
    <s v="999999"/>
    <s v="XT414636420TS"/>
    <s v="N"/>
    <s v="Transport"/>
    <s v="N"/>
    <s v="S"/>
    <s v="ZA"/>
    <n v="0.23"/>
    <s v="6C"/>
    <n v="5.33"/>
  </r>
  <r>
    <x v="3"/>
    <s v="2"/>
    <n v="46170"/>
    <s v="9300"/>
    <s v="21320"/>
    <s v="AT"/>
    <s v="FR"/>
    <s v="117327"/>
    <s v="117327"/>
    <s v="999999"/>
    <s v="XT414636535TS"/>
    <s v="N"/>
    <s v="Transport"/>
    <s v="N"/>
    <s v="S"/>
    <s v="ZA"/>
    <n v="4.678"/>
    <s v="6C"/>
    <n v="13.83"/>
  </r>
  <r>
    <x v="3"/>
    <s v="2"/>
    <n v="46170"/>
    <s v="7475 BC"/>
    <s v="21320"/>
    <s v="NL"/>
    <s v="FR"/>
    <s v="116816"/>
    <s v="116816"/>
    <s v="999999"/>
    <s v="XT414636552TS"/>
    <s v="N"/>
    <s v="Transport"/>
    <s v="N"/>
    <s v="S"/>
    <s v="ZA"/>
    <n v="0.21"/>
    <s v="6C"/>
    <n v="5.33"/>
  </r>
  <r>
    <x v="3"/>
    <s v="2"/>
    <n v="46170"/>
    <s v="97846"/>
    <s v="21320"/>
    <s v="DE"/>
    <s v="FR"/>
    <s v="115148"/>
    <s v="115148"/>
    <s v="999999"/>
    <s v="XT414636699TS"/>
    <s v="N"/>
    <s v="Transport"/>
    <s v="N"/>
    <s v="S"/>
    <s v="ZA"/>
    <n v="0.25"/>
    <s v="6C"/>
    <n v="5.33"/>
  </r>
  <r>
    <x v="3"/>
    <s v="2"/>
    <n v="46170"/>
    <s v="01689"/>
    <s v="21320"/>
    <s v="DE"/>
    <s v="FR"/>
    <s v="114141"/>
    <s v="114141"/>
    <s v="999999"/>
    <s v="XT414637969TS"/>
    <s v="N"/>
    <s v="Transport"/>
    <s v="N"/>
    <s v="S"/>
    <s v="ZA"/>
    <n v="0.39"/>
    <s v="6C"/>
    <n v="5.33"/>
  </r>
  <r>
    <x v="3"/>
    <s v="2"/>
    <n v="46170"/>
    <s v="2381"/>
    <s v="21320"/>
    <s v="BE"/>
    <s v="FR"/>
    <s v="115926"/>
    <s v="115926"/>
    <s v="999999"/>
    <s v="XT414638385TS"/>
    <s v="N"/>
    <s v="Transport"/>
    <s v="N"/>
    <s v="S"/>
    <s v="ZA"/>
    <n v="0.4"/>
    <s v="6C"/>
    <n v="4.84"/>
  </r>
  <r>
    <x v="3"/>
    <s v="2"/>
    <n v="46170"/>
    <s v="60327"/>
    <s v="21320"/>
    <s v="DE"/>
    <s v="FR"/>
    <s v="116170"/>
    <s v="116170"/>
    <s v="999999"/>
    <s v="XT414638417TS"/>
    <s v="N"/>
    <s v="Transport"/>
    <s v="N"/>
    <s v="S"/>
    <s v="ZA"/>
    <n v="0.23"/>
    <s v="6C"/>
    <n v="5.33"/>
  </r>
  <r>
    <x v="3"/>
    <s v="2"/>
    <n v="46170"/>
    <s v="97259"/>
    <s v="21320"/>
    <s v="DE"/>
    <s v="FR"/>
    <s v="117217"/>
    <s v="117217"/>
    <s v="999999"/>
    <s v="XT414638519TS"/>
    <s v="N"/>
    <s v="Transport"/>
    <s v="N"/>
    <s v="S"/>
    <s v="ZA"/>
    <n v="0.21"/>
    <s v="6C"/>
    <n v="5.33"/>
  </r>
  <r>
    <x v="3"/>
    <s v="2"/>
    <n v="46170"/>
    <s v="3300"/>
    <s v="21320"/>
    <s v="DK"/>
    <s v="FR"/>
    <s v="112651"/>
    <s v="112651"/>
    <s v="999999"/>
    <s v="XT414638995TS"/>
    <s v="N"/>
    <s v="Transport"/>
    <s v="N"/>
    <s v="S"/>
    <s v="ZA"/>
    <n v="0.23"/>
    <s v="6C"/>
    <n v="9.470000000000001"/>
  </r>
  <r>
    <x v="3"/>
    <s v="2"/>
    <n v="46170"/>
    <s v="50129"/>
    <s v="21320"/>
    <s v="DE"/>
    <s v="FR"/>
    <s v="117331"/>
    <s v="117331"/>
    <s v="999999"/>
    <s v="XT414639240TS"/>
    <s v="N"/>
    <s v="Transport"/>
    <s v="N"/>
    <s v="S"/>
    <s v="ZA"/>
    <n v="6.48"/>
    <s v="6C"/>
    <n v="11.01"/>
  </r>
  <r>
    <x v="3"/>
    <s v="2"/>
    <n v="46170"/>
    <s v="49134"/>
    <s v="21320"/>
    <s v="DE"/>
    <s v="FR"/>
    <s v="116153"/>
    <s v="116153"/>
    <s v="999999"/>
    <s v="XT414639531TS"/>
    <s v="N"/>
    <s v="Transport"/>
    <s v="N"/>
    <s v="S"/>
    <s v="ZA"/>
    <n v="0.26"/>
    <s v="6C"/>
    <n v="5.33"/>
  </r>
  <r>
    <x v="3"/>
    <s v="2"/>
    <n v="46170"/>
    <s v="80636"/>
    <s v="21320"/>
    <s v="DE"/>
    <s v="FR"/>
    <s v="117081"/>
    <s v="117081"/>
    <s v="999999"/>
    <s v="XT414639806TS"/>
    <s v="N"/>
    <s v="Transport"/>
    <s v="N"/>
    <s v="S"/>
    <s v="ZA"/>
    <n v="0.27"/>
    <s v="6C"/>
    <n v="5.33"/>
  </r>
  <r>
    <x v="3"/>
    <s v="2"/>
    <n v="46170"/>
    <s v="33605"/>
    <s v="21320"/>
    <s v="DE"/>
    <s v="FR"/>
    <s v="112741"/>
    <s v="112741"/>
    <s v="999999"/>
    <s v="XT414641464TS"/>
    <s v="N"/>
    <s v="Transport"/>
    <s v="N"/>
    <s v="S"/>
    <s v="ZA"/>
    <n v="0.89"/>
    <s v="6C"/>
    <n v="5.55"/>
  </r>
  <r>
    <x v="3"/>
    <s v="2"/>
    <n v="46171"/>
    <s v="8042"/>
    <s v="21320"/>
    <s v="AT"/>
    <s v="FR"/>
    <s v="114224"/>
    <s v="114224"/>
    <s v="999999"/>
    <s v="XT414642306TS"/>
    <s v="N"/>
    <s v="Transport"/>
    <s v="N"/>
    <s v="S"/>
    <s v="ZA"/>
    <n v="0.23"/>
    <s v="6C"/>
    <n v="9.470000000000001"/>
  </r>
  <r>
    <x v="3"/>
    <s v="2"/>
    <n v="46171"/>
    <s v="50674"/>
    <s v="21320"/>
    <s v="DE"/>
    <s v="FR"/>
    <s v="114483"/>
    <s v="114483"/>
    <s v="999999"/>
    <s v="XT414644341TS"/>
    <s v="N"/>
    <s v="Transport"/>
    <s v="N"/>
    <s v="S"/>
    <s v="ZA"/>
    <n v="0.46"/>
    <s v="6C"/>
    <n v="5.33"/>
  </r>
  <r>
    <x v="3"/>
    <s v="2"/>
    <n v="46171"/>
    <s v="9972"/>
    <s v="21320"/>
    <s v="AT"/>
    <s v="FR"/>
    <s v="115287"/>
    <s v="115287"/>
    <s v="999999"/>
    <s v="XT414644704TS"/>
    <s v="N"/>
    <s v="Transport"/>
    <s v="N"/>
    <s v="S"/>
    <s v="ZA"/>
    <n v="0.47"/>
    <s v="6C"/>
    <n v="9.470000000000001"/>
  </r>
  <r>
    <x v="3"/>
    <s v="2"/>
    <n v="46171"/>
    <s v="54292"/>
    <s v="21320"/>
    <s v="DE"/>
    <s v="FR"/>
    <s v="116998"/>
    <s v="116998"/>
    <s v="999999"/>
    <s v="XT414645979TS"/>
    <s v="N"/>
    <s v="Transport"/>
    <s v="N"/>
    <s v="S"/>
    <s v="ZA"/>
    <n v="0.06"/>
    <s v="6C"/>
    <n v="5.33"/>
  </r>
  <r>
    <x v="3"/>
    <s v="2"/>
    <n v="46171"/>
    <s v="71640"/>
    <s v="21320"/>
    <s v="DE"/>
    <s v="FR"/>
    <s v="115710"/>
    <s v="115710"/>
    <s v="999999"/>
    <s v="XT414649539TS"/>
    <s v="N"/>
    <s v="Transport"/>
    <s v="N"/>
    <s v="S"/>
    <s v="ZA"/>
    <n v="0.13"/>
    <s v="6C"/>
    <n v="5.33"/>
  </r>
  <r>
    <x v="3"/>
    <s v="2"/>
    <n v="46171"/>
    <s v="49090"/>
    <s v="21320"/>
    <s v="DE"/>
    <s v="FR"/>
    <s v="114575"/>
    <s v="114575"/>
    <s v="999999"/>
    <s v="XT414649746TS"/>
    <s v="N"/>
    <s v="Transport"/>
    <s v="N"/>
    <s v="S"/>
    <s v="ZA"/>
    <n v="0.5"/>
    <s v="6C"/>
    <n v="5.33"/>
  </r>
  <r>
    <x v="3"/>
    <s v="2"/>
    <n v="46171"/>
    <s v="8212 PA"/>
    <s v="21320"/>
    <s v="NL"/>
    <s v="FR"/>
    <s v="115027"/>
    <s v="115027"/>
    <s v="999999"/>
    <s v="XT414651719TS"/>
    <s v="N"/>
    <s v="Transport"/>
    <s v="N"/>
    <s v="S"/>
    <s v="ZA"/>
    <n v="5.069"/>
    <s v="6C"/>
    <n v="10.35"/>
  </r>
  <r>
    <x v="3"/>
    <s v="2"/>
    <n v="46171"/>
    <s v="61381"/>
    <s v="21320"/>
    <s v="DE"/>
    <s v="FR"/>
    <s v="117661"/>
    <s v="117661"/>
    <s v="999999"/>
    <s v="XT414652895TS"/>
    <s v="N"/>
    <s v="Transport"/>
    <s v="N"/>
    <s v="S"/>
    <s v="ZA"/>
    <n v="0.08"/>
    <s v="6C"/>
    <n v="5.33"/>
  </r>
  <r>
    <x v="3"/>
    <s v="2"/>
    <n v="46171"/>
    <s v="72581"/>
    <s v="21320"/>
    <s v="DE"/>
    <s v="FR"/>
    <s v="114324"/>
    <s v="114324"/>
    <s v="999999"/>
    <s v="XT414653839TS"/>
    <s v="N"/>
    <s v="Transport"/>
    <s v="N"/>
    <s v="S"/>
    <s v="ZA"/>
    <n v="0.03"/>
    <s v="6C"/>
    <n v="5.33"/>
  </r>
  <r>
    <x v="3"/>
    <s v="2"/>
    <n v="46171"/>
    <s v="64291"/>
    <s v="21320"/>
    <s v="DE"/>
    <s v="FR"/>
    <s v="116917"/>
    <s v="116917"/>
    <s v="999999"/>
    <s v="XT414655905TS"/>
    <s v="N"/>
    <s v="Transport"/>
    <s v="N"/>
    <s v="S"/>
    <s v="ZA"/>
    <n v="0.23"/>
    <s v="6C"/>
    <n v="5.33"/>
  </r>
  <r>
    <x v="3"/>
    <s v="2"/>
    <n v="46171"/>
    <s v="5622"/>
    <s v="21320"/>
    <s v="AT"/>
    <s v="FR"/>
    <s v="116916"/>
    <s v="116916"/>
    <s v="999999"/>
    <s v="XT414659187TS"/>
    <s v="N"/>
    <s v="Transport"/>
    <s v="N"/>
    <s v="S"/>
    <s v="ZA"/>
    <n v="0.08"/>
    <s v="6C"/>
    <n v="9.470000000000001"/>
  </r>
  <r>
    <x v="3"/>
    <s v="2"/>
    <n v="46171"/>
    <s v="18609"/>
    <s v="21320"/>
    <s v="DE"/>
    <s v="FR"/>
    <s v="114615"/>
    <s v="114615"/>
    <s v="999999"/>
    <s v="XT414660199TS"/>
    <s v="N"/>
    <s v="Transport"/>
    <s v="N"/>
    <s v="S"/>
    <s v="ZA"/>
    <n v="0.46"/>
    <s v="6C"/>
    <n v="5.33"/>
  </r>
  <r>
    <x v="3"/>
    <s v="2"/>
    <n v="46171"/>
    <s v="1621 CC"/>
    <s v="21320"/>
    <s v="NL"/>
    <s v="FR"/>
    <s v="116329"/>
    <s v="116329"/>
    <s v="999999"/>
    <s v="XT414661543TS"/>
    <s v="N"/>
    <s v="Transport"/>
    <s v="N"/>
    <s v="S"/>
    <s v="ZA"/>
    <n v="2.2"/>
    <s v="6C"/>
    <n v="8.369999999999999"/>
  </r>
  <r>
    <x v="3"/>
    <s v="2"/>
    <n v="46171"/>
    <s v="51580"/>
    <s v="21320"/>
    <s v="DE"/>
    <s v="FR"/>
    <s v="115792"/>
    <s v="115792"/>
    <s v="999999"/>
    <s v="XT414662230TS"/>
    <s v="N"/>
    <s v="Transport"/>
    <s v="N"/>
    <s v="S"/>
    <s v="ZA"/>
    <n v="0.12"/>
    <s v="6C"/>
    <n v="5.33"/>
  </r>
  <r>
    <x v="3"/>
    <s v="2"/>
    <n v="46171"/>
    <s v="1431 ET"/>
    <s v="21320"/>
    <s v="NL"/>
    <s v="FR"/>
    <s v="116152"/>
    <s v="116152"/>
    <s v="999999"/>
    <s v="XT414662345TS"/>
    <s v="N"/>
    <s v="Transport"/>
    <s v="N"/>
    <s v="S"/>
    <s v="ZA"/>
    <n v="2.48"/>
    <s v="6C"/>
    <n v="8.369999999999999"/>
  </r>
  <r>
    <x v="3"/>
    <s v="2"/>
    <n v="46171"/>
    <s v="35578"/>
    <s v="21320"/>
    <s v="DE"/>
    <s v="FR"/>
    <s v="115796"/>
    <s v="115796"/>
    <s v="999999"/>
    <s v="XT414663955TS"/>
    <s v="N"/>
    <s v="Transport"/>
    <s v="N"/>
    <s v="S"/>
    <s v="ZA"/>
    <n v="0.22"/>
    <s v="6C"/>
    <n v="5.33"/>
  </r>
  <r>
    <x v="3"/>
    <s v="2"/>
    <n v="46171"/>
    <s v="67574"/>
    <s v="21320"/>
    <s v="DE"/>
    <s v="FR"/>
    <s v="117070"/>
    <s v="117070"/>
    <s v="999999"/>
    <s v="XT414664876TS"/>
    <s v="N"/>
    <s v="Transport"/>
    <s v="N"/>
    <s v="S"/>
    <s v="ZA"/>
    <n v="0.24"/>
    <s v="6C"/>
    <n v="5.33"/>
  </r>
  <r>
    <x v="3"/>
    <s v="2"/>
    <n v="46171"/>
    <s v="12047"/>
    <s v="21320"/>
    <s v="DE"/>
    <s v="FR"/>
    <s v="118014"/>
    <s v="118014"/>
    <s v="999999"/>
    <s v="XT414665077TS"/>
    <s v="N"/>
    <s v="Transport"/>
    <s v="N"/>
    <s v="S"/>
    <s v="ZA"/>
    <n v="0.18"/>
    <s v="6C"/>
    <n v="5.33"/>
  </r>
  <r>
    <x v="3"/>
    <s v="2"/>
    <n v="46171"/>
    <s v="64689"/>
    <s v="21320"/>
    <s v="DE"/>
    <s v="FR"/>
    <s v="116319"/>
    <s v="116319"/>
    <s v="999999"/>
    <s v="XT414665085TS"/>
    <s v="N"/>
    <s v="Transport"/>
    <s v="N"/>
    <s v="S"/>
    <s v="ZA"/>
    <n v="0.21"/>
    <s v="6C"/>
    <n v="5.33"/>
  </r>
  <r>
    <x v="3"/>
    <s v="2"/>
    <n v="46171"/>
    <s v="45663"/>
    <s v="21320"/>
    <s v="DE"/>
    <s v="FR"/>
    <s v="117066"/>
    <s v="117066"/>
    <s v="999999"/>
    <s v="XT414665222TS"/>
    <s v="N"/>
    <s v="Transport"/>
    <s v="N"/>
    <s v="S"/>
    <s v="ZA"/>
    <n v="1.07"/>
    <s v="6C"/>
    <n v="5.88"/>
  </r>
  <r>
    <x v="3"/>
    <s v="2"/>
    <n v="46171"/>
    <s v="7207 CT"/>
    <s v="21320"/>
    <s v="NL"/>
    <s v="FR"/>
    <s v="116643"/>
    <s v="116643"/>
    <s v="999999"/>
    <s v="XT414665236TS"/>
    <s v="N"/>
    <s v="Transport"/>
    <s v="N"/>
    <s v="S"/>
    <s v="ZA"/>
    <n v="0.32"/>
    <s v="6C"/>
    <n v="5.33"/>
  </r>
  <r>
    <x v="3"/>
    <s v="2"/>
    <n v="46171"/>
    <s v="96450"/>
    <s v="21320"/>
    <s v="DE"/>
    <s v="FR"/>
    <s v="118044"/>
    <s v="118044"/>
    <s v="999999"/>
    <s v="XT414665602TS"/>
    <s v="N"/>
    <s v="Transport"/>
    <s v="N"/>
    <s v="S"/>
    <s v="ZA"/>
    <n v="0.03"/>
    <s v="6C"/>
    <n v="5.33"/>
  </r>
  <r>
    <x v="3"/>
    <s v="2"/>
    <n v="46171"/>
    <s v="29227"/>
    <s v="21320"/>
    <s v="DE"/>
    <s v="FR"/>
    <s v="115653"/>
    <s v="115653"/>
    <s v="999999"/>
    <s v="XT414666015TS"/>
    <s v="N"/>
    <s v="Transport"/>
    <s v="N"/>
    <s v="S"/>
    <s v="ZA"/>
    <n v="0.28"/>
    <s v="6C"/>
    <n v="5.33"/>
  </r>
  <r>
    <x v="3"/>
    <s v="2"/>
    <n v="46171"/>
    <s v="1180"/>
    <s v="21320"/>
    <s v="BE"/>
    <s v="FR"/>
    <s v="116768"/>
    <s v="116768"/>
    <s v="999999"/>
    <s v="XT414666523TS"/>
    <s v="N"/>
    <s v="Transport"/>
    <s v="N"/>
    <s v="S"/>
    <s v="ZA"/>
    <n v="0.29"/>
    <s v="6C"/>
    <n v="4.84"/>
  </r>
  <r>
    <x v="3"/>
    <s v="2"/>
    <n v="46171"/>
    <s v="1180"/>
    <s v="21320"/>
    <s v="BE"/>
    <s v="FR"/>
    <s v="116639"/>
    <s v="116639"/>
    <s v="999999"/>
    <s v="XT414666639TS"/>
    <s v="N"/>
    <s v="Transport"/>
    <s v="N"/>
    <s v="S"/>
    <s v="ZA"/>
    <n v="0.14"/>
    <s v="6C"/>
    <n v="4.84"/>
  </r>
  <r>
    <x v="3"/>
    <s v="2"/>
    <n v="46171"/>
    <s v="72178"/>
    <s v="21320"/>
    <s v="DE"/>
    <s v="FR"/>
    <s v="117959"/>
    <s v="117959"/>
    <s v="999999"/>
    <s v="XT414667170TS"/>
    <s v="N"/>
    <s v="Transport"/>
    <s v="N"/>
    <s v="S"/>
    <s v="ZA"/>
    <n v="0.1"/>
    <s v="6C"/>
    <n v="5.33"/>
  </r>
  <r>
    <x v="3"/>
    <s v="2"/>
    <n v="46171"/>
    <s v="2511 DK"/>
    <s v="21320"/>
    <s v="NL"/>
    <s v="FR"/>
    <s v="114503"/>
    <s v="114503"/>
    <s v="999999"/>
    <s v="XT414667254TS"/>
    <s v="N"/>
    <s v="Transport"/>
    <s v="N"/>
    <s v="S"/>
    <s v="ZA"/>
    <n v="0.5600000000000001"/>
    <s v="6C"/>
    <n v="5.55"/>
  </r>
  <r>
    <x v="3"/>
    <s v="2"/>
    <n v="46171"/>
    <s v="1180"/>
    <s v="21320"/>
    <s v="BE"/>
    <s v="FR"/>
    <s v="116639"/>
    <s v="116639"/>
    <s v="999999"/>
    <s v="XT414667492TS"/>
    <s v="N"/>
    <s v="Transport"/>
    <s v="N"/>
    <s v="S"/>
    <s v="ZA"/>
    <n v="0.35"/>
    <s v="6C"/>
    <n v="4.84"/>
  </r>
  <r>
    <x v="3"/>
    <s v="2"/>
    <n v="46171"/>
    <s v="1358 EL"/>
    <s v="21320"/>
    <s v="NL"/>
    <s v="FR"/>
    <s v="116749"/>
    <s v="116749"/>
    <s v="999999"/>
    <s v="XT414667515TS"/>
    <s v="N"/>
    <s v="Transport"/>
    <s v="N"/>
    <s v="S"/>
    <s v="ZA"/>
    <n v="0.23"/>
    <s v="6C"/>
    <n v="5.33"/>
  </r>
  <r>
    <x v="3"/>
    <s v="2"/>
    <n v="46171"/>
    <s v="83674"/>
    <s v="21320"/>
    <s v="DE"/>
    <s v="FR"/>
    <s v="115017"/>
    <s v="115017"/>
    <s v="999999"/>
    <s v="XT414667563TS"/>
    <s v="N"/>
    <s v="Transport"/>
    <s v="N"/>
    <s v="S"/>
    <s v="ZA"/>
    <n v="0.2"/>
    <s v="6C"/>
    <n v="5.33"/>
  </r>
  <r>
    <x v="3"/>
    <s v="2"/>
    <n v="46171"/>
    <s v="55294"/>
    <s v="21320"/>
    <s v="DE"/>
    <s v="FR"/>
    <s v="115228"/>
    <s v="115228"/>
    <s v="999999"/>
    <s v="XT414667651TS"/>
    <s v="N"/>
    <s v="Transport"/>
    <s v="N"/>
    <s v="S"/>
    <s v="ZA"/>
    <n v="0.36"/>
    <s v="6C"/>
    <n v="5.33"/>
  </r>
  <r>
    <x v="3"/>
    <s v="2"/>
    <n v="46171"/>
    <s v="1628 ZM"/>
    <s v="21320"/>
    <s v="NL"/>
    <s v="FR"/>
    <s v="114302"/>
    <s v="114302"/>
    <s v="999999"/>
    <s v="XT414668541TS"/>
    <s v="N"/>
    <s v="Transport"/>
    <s v="N"/>
    <s v="S"/>
    <s v="ZA"/>
    <n v="0.17"/>
    <s v="6C"/>
    <n v="5.33"/>
  </r>
  <r>
    <x v="3"/>
    <s v="2"/>
    <n v="46171"/>
    <s v="39110"/>
    <s v="21320"/>
    <s v="DE"/>
    <s v="FR"/>
    <s v="116731"/>
    <s v="116731"/>
    <s v="999999"/>
    <s v="XT414668688TS"/>
    <s v="N"/>
    <s v="Transport"/>
    <s v="N"/>
    <s v="S"/>
    <s v="ZA"/>
    <n v="0.03"/>
    <s v="6C"/>
    <n v="5.33"/>
  </r>
  <r>
    <x v="3"/>
    <s v="2"/>
    <n v="46171"/>
    <s v="5000"/>
    <s v="21320"/>
    <s v="DK"/>
    <s v="FR"/>
    <s v="116067"/>
    <s v="116067"/>
    <s v="999999"/>
    <s v="XT414669286TS"/>
    <s v="N"/>
    <s v="Transport"/>
    <s v="N"/>
    <s v="S"/>
    <s v="ZA"/>
    <n v="0.41"/>
    <s v="6C"/>
    <n v="9.470000000000001"/>
  </r>
  <r>
    <x v="3"/>
    <s v="2"/>
    <n v="46171"/>
    <s v="70736"/>
    <s v="21320"/>
    <s v="DE"/>
    <s v="FR"/>
    <s v="116742"/>
    <s v="116742"/>
    <s v="999999"/>
    <s v="XT414669808TS"/>
    <s v="N"/>
    <s v="Transport"/>
    <s v="N"/>
    <s v="S"/>
    <s v="ZA"/>
    <n v="0.54"/>
    <s v="6C"/>
    <n v="5.55"/>
  </r>
  <r>
    <x v="3"/>
    <s v="2"/>
    <n v="46171"/>
    <s v="51427"/>
    <s v="21320"/>
    <s v="DE"/>
    <s v="FR"/>
    <s v="117822"/>
    <s v="117822"/>
    <s v="999999"/>
    <s v="XT414670236TS"/>
    <s v="N"/>
    <s v="Transport"/>
    <s v="N"/>
    <s v="S"/>
    <s v="ZA"/>
    <n v="0.25"/>
    <s v="6C"/>
    <n v="5.33"/>
  </r>
  <r>
    <x v="3"/>
    <s v="2"/>
    <n v="46171"/>
    <s v="47906"/>
    <s v="21320"/>
    <s v="DE"/>
    <s v="FR"/>
    <s v="114109"/>
    <s v="114109"/>
    <s v="999999"/>
    <s v="XT414670580TS"/>
    <s v="N"/>
    <s v="Transport"/>
    <s v="N"/>
    <s v="S"/>
    <s v="ZA"/>
    <n v="0.29"/>
    <s v="6C"/>
    <n v="5.33"/>
  </r>
  <r>
    <x v="3"/>
    <s v="2"/>
    <n v="46171"/>
    <s v="58454"/>
    <s v="21320"/>
    <s v="DE"/>
    <s v="FR"/>
    <s v="117686"/>
    <s v="117686"/>
    <s v="999999"/>
    <s v="XT414670871TS"/>
    <s v="N"/>
    <s v="Transport"/>
    <s v="N"/>
    <s v="S"/>
    <s v="ZA"/>
    <n v="0.36"/>
    <s v="6C"/>
    <n v="5.33"/>
  </r>
  <r>
    <x v="3"/>
    <s v="2"/>
    <n v="46171"/>
    <s v="5322"/>
    <s v="21320"/>
    <s v="AT"/>
    <s v="FR"/>
    <s v="117964"/>
    <s v="117964"/>
    <s v="999999"/>
    <s v="XT414673422TS"/>
    <s v="N"/>
    <s v="Transport"/>
    <s v="N"/>
    <s v="S"/>
    <s v="ZA"/>
    <n v="0.29"/>
    <s v="6C"/>
    <n v="9.470000000000001"/>
  </r>
  <r>
    <x v="3"/>
    <s v="2"/>
    <n v="46171"/>
    <s v="5322"/>
    <s v="21320"/>
    <s v="AT"/>
    <s v="FR"/>
    <s v="113826"/>
    <s v="113826"/>
    <s v="999999"/>
    <s v="XT414673484TS"/>
    <s v="N"/>
    <s v="Transport"/>
    <s v="N"/>
    <s v="S"/>
    <s v="ZA"/>
    <n v="0.21"/>
    <s v="6C"/>
    <n v="9.470000000000001"/>
  </r>
  <r>
    <x v="3"/>
    <s v="2"/>
    <n v="46171"/>
    <s v="90409"/>
    <s v="21320"/>
    <s v="DE"/>
    <s v="FR"/>
    <s v="117091"/>
    <s v="117091"/>
    <s v="999999"/>
    <s v="XT414673515TS"/>
    <s v="N"/>
    <s v="Transport"/>
    <s v="N"/>
    <s v="S"/>
    <s v="ZA"/>
    <n v="0.4"/>
    <s v="6C"/>
    <n v="5.33"/>
  </r>
  <r>
    <x v="3"/>
    <s v="2"/>
    <n v="46171"/>
    <s v="97337"/>
    <s v="21320"/>
    <s v="DE"/>
    <s v="FR"/>
    <s v="115746"/>
    <s v="115746"/>
    <s v="999999"/>
    <s v="XT414673569TS"/>
    <s v="N"/>
    <s v="Transport"/>
    <s v="N"/>
    <s v="S"/>
    <s v="ZA"/>
    <n v="0.67"/>
    <s v="6C"/>
    <n v="5.55"/>
  </r>
  <r>
    <x v="3"/>
    <s v="2"/>
    <n v="46171"/>
    <s v="38527"/>
    <s v="21320"/>
    <s v="DE"/>
    <s v="FR"/>
    <s v="112936"/>
    <s v="112936"/>
    <s v="999999"/>
    <s v="XT414673952TS"/>
    <s v="N"/>
    <s v="Transport"/>
    <s v="N"/>
    <s v="S"/>
    <s v="ZA"/>
    <n v="0.28"/>
    <s v="6C"/>
    <n v="5.33"/>
  </r>
  <r>
    <x v="3"/>
    <s v="2"/>
    <n v="46171"/>
    <s v="80538"/>
    <s v="21320"/>
    <s v="DE"/>
    <s v="FR"/>
    <s v="112602"/>
    <s v="112602"/>
    <s v="999999"/>
    <s v="XT414674105TS"/>
    <s v="N"/>
    <s v="Transport"/>
    <s v="N"/>
    <s v="S"/>
    <s v="ZA"/>
    <n v="0.22"/>
    <s v="6C"/>
    <n v="5.33"/>
  </r>
  <r>
    <x v="3"/>
    <s v="2"/>
    <n v="46172"/>
    <s v="47906"/>
    <s v="21320"/>
    <s v="DE"/>
    <s v="FR"/>
    <s v="114254"/>
    <s v="114254"/>
    <s v="999999"/>
    <s v="XT414676432TS"/>
    <s v="N"/>
    <s v="Transport"/>
    <s v="N"/>
    <s v="S"/>
    <s v="ZA"/>
    <n v="0.05"/>
    <s v="6C"/>
    <n v="5.33"/>
  </r>
  <r>
    <x v="3"/>
    <s v="2"/>
    <n v="46172"/>
    <s v="47906"/>
    <s v="21320"/>
    <s v="DE"/>
    <s v="FR"/>
    <s v="116230"/>
    <s v="116230"/>
    <s v="999999"/>
    <s v="XT414676517TS"/>
    <s v="N"/>
    <s v="Transport"/>
    <s v="N"/>
    <s v="S"/>
    <s v="ZA"/>
    <n v="0.63"/>
    <s v="6C"/>
    <n v="5.55"/>
  </r>
  <r>
    <x v="3"/>
    <s v="2"/>
    <n v="46172"/>
    <s v="90765"/>
    <s v="21320"/>
    <s v="DE"/>
    <s v="FR"/>
    <s v="113127"/>
    <s v="113127"/>
    <s v="999999"/>
    <s v="XT414678637TS"/>
    <s v="N"/>
    <s v="Transport"/>
    <s v="N"/>
    <s v="S"/>
    <s v="ZA"/>
    <n v="0.09"/>
    <s v="6C"/>
    <n v="5.33"/>
  </r>
  <r>
    <x v="3"/>
    <s v="2"/>
    <n v="46172"/>
    <s v="8501"/>
    <s v="21320"/>
    <s v="AT"/>
    <s v="FR"/>
    <s v="114852"/>
    <s v="114852"/>
    <s v="999999"/>
    <s v="XT414678699TS"/>
    <s v="N"/>
    <s v="Transport"/>
    <s v="N"/>
    <s v="S"/>
    <s v="ZA"/>
    <n v="0.11"/>
    <s v="6C"/>
    <n v="9.470000000000001"/>
  </r>
  <r>
    <x v="3"/>
    <s v="2"/>
    <n v="46172"/>
    <s v="55124"/>
    <s v="21320"/>
    <s v="DE"/>
    <s v="FR"/>
    <s v="117043"/>
    <s v="117043"/>
    <s v="999999"/>
    <s v="XT414679028TS"/>
    <s v="N"/>
    <s v="Transport"/>
    <s v="N"/>
    <s v="S"/>
    <s v="ZA"/>
    <n v="0.53"/>
    <s v="6C"/>
    <n v="5.55"/>
  </r>
  <r>
    <x v="3"/>
    <s v="2"/>
    <n v="46172"/>
    <s v="9880"/>
    <s v="21320"/>
    <s v="BE"/>
    <s v="FR"/>
    <s v="115493"/>
    <s v="115493"/>
    <s v="999999"/>
    <s v="XT414680193TS"/>
    <s v="N"/>
    <s v="Transport"/>
    <s v="N"/>
    <s v="S"/>
    <s v="ZA"/>
    <n v="0.22"/>
    <s v="6C"/>
    <n v="4.84"/>
  </r>
  <r>
    <x v="3"/>
    <s v="2"/>
    <n v="46172"/>
    <s v="31620"/>
    <s v="21320"/>
    <s v="ES"/>
    <s v="FR"/>
    <s v="118145"/>
    <s v="118145"/>
    <s v="999999"/>
    <s v="XT414682101TS"/>
    <s v="N"/>
    <s v="Transport"/>
    <s v="N"/>
    <s v="S"/>
    <s v="ZA"/>
    <n v="0.41"/>
    <s v="6C"/>
    <n v="6.4"/>
  </r>
  <r>
    <x v="3"/>
    <s v="2"/>
    <n v="46172"/>
    <s v="06217"/>
    <s v="21320"/>
    <s v="DE"/>
    <s v="FR"/>
    <s v="116844"/>
    <s v="116844"/>
    <s v="999999"/>
    <s v="XT414682319TS"/>
    <s v="N"/>
    <s v="Transport"/>
    <s v="N"/>
    <s v="S"/>
    <s v="ZA"/>
    <n v="0.36"/>
    <s v="6C"/>
    <n v="5.33"/>
  </r>
  <r>
    <x v="3"/>
    <s v="2"/>
    <n v="46172"/>
    <s v="55129"/>
    <s v="21320"/>
    <s v="DE"/>
    <s v="FR"/>
    <s v="115086"/>
    <s v="115086"/>
    <s v="999999"/>
    <s v="XT414683040TS"/>
    <s v="N"/>
    <s v="Transport"/>
    <s v="N"/>
    <s v="S"/>
    <s v="ZA"/>
    <n v="0.46"/>
    <s v="6C"/>
    <n v="5.33"/>
  </r>
  <r>
    <x v="3"/>
    <s v="2"/>
    <n v="46172"/>
    <s v="15517"/>
    <s v="21320"/>
    <s v="DE"/>
    <s v="FR"/>
    <s v="115810"/>
    <s v="115810"/>
    <s v="999999"/>
    <s v="XT414683481TS"/>
    <s v="N"/>
    <s v="Transport"/>
    <s v="N"/>
    <s v="S"/>
    <s v="ZA"/>
    <n v="0.42"/>
    <s v="6C"/>
    <n v="5.33"/>
  </r>
  <r>
    <x v="3"/>
    <s v="2"/>
    <n v="46172"/>
    <s v="28021"/>
    <s v="21320"/>
    <s v="ES"/>
    <s v="FR"/>
    <s v="111705"/>
    <s v="111705"/>
    <s v="999999"/>
    <s v="XT414684694TS"/>
    <s v="N"/>
    <s v="Transport"/>
    <s v="N"/>
    <s v="S"/>
    <s v="ZA"/>
    <n v="0.13"/>
    <s v="6C"/>
    <n v="6.4"/>
  </r>
  <r>
    <x v="3"/>
    <s v="2"/>
    <n v="46172"/>
    <s v="2830"/>
    <s v="21320"/>
    <s v="DK"/>
    <s v="FR"/>
    <s v="114473"/>
    <s v="114473"/>
    <s v="999999"/>
    <s v="XT414685332TS"/>
    <s v="N"/>
    <s v="Transport"/>
    <s v="N"/>
    <s v="S"/>
    <s v="ZA"/>
    <n v="0.44"/>
    <s v="6C"/>
    <n v="9.470000000000001"/>
  </r>
  <r>
    <x v="3"/>
    <s v="2"/>
    <n v="46172"/>
    <s v="81479"/>
    <s v="21320"/>
    <s v="DE"/>
    <s v="FR"/>
    <s v="115666"/>
    <s v="115666"/>
    <s v="999999"/>
    <s v="XT414685862TS"/>
    <s v="N"/>
    <s v="Transport"/>
    <s v="N"/>
    <s v="S"/>
    <s v="ZA"/>
    <n v="0.17"/>
    <s v="6C"/>
    <n v="5.33"/>
  </r>
  <r>
    <x v="3"/>
    <s v="2"/>
    <n v="46172"/>
    <s v="65931"/>
    <s v="21320"/>
    <s v="DE"/>
    <s v="FR"/>
    <s v="117190"/>
    <s v="117190"/>
    <s v="999999"/>
    <s v="XT414685978TS"/>
    <s v="N"/>
    <s v="Transport"/>
    <s v="N"/>
    <s v="S"/>
    <s v="ZA"/>
    <n v="0.03"/>
    <s v="6C"/>
    <n v="5.33"/>
  </r>
  <r>
    <x v="3"/>
    <s v="2"/>
    <n v="46172"/>
    <s v="39126"/>
    <s v="21320"/>
    <s v="DE"/>
    <s v="FR"/>
    <s v="116692"/>
    <s v="116692"/>
    <s v="999999"/>
    <s v="XT414686125TS"/>
    <s v="N"/>
    <s v="Transport"/>
    <s v="N"/>
    <s v="S"/>
    <s v="ZA"/>
    <n v="0.19"/>
    <s v="6C"/>
    <n v="5.33"/>
  </r>
  <r>
    <x v="3"/>
    <s v="2"/>
    <n v="46172"/>
    <s v="15741"/>
    <s v="21320"/>
    <s v="DE"/>
    <s v="FR"/>
    <s v="115308"/>
    <s v="115308"/>
    <s v="999999"/>
    <s v="XT414686409TS"/>
    <s v="N"/>
    <s v="Transport"/>
    <s v="N"/>
    <s v="S"/>
    <s v="ZA"/>
    <n v="0.41"/>
    <s v="6C"/>
    <n v="5.33"/>
  </r>
  <r>
    <x v="3"/>
    <s v="2"/>
    <n v="46172"/>
    <s v="49152"/>
    <s v="21320"/>
    <s v="DE"/>
    <s v="FR"/>
    <s v="117079"/>
    <s v="117079"/>
    <s v="999999"/>
    <s v="XT414686545TS"/>
    <s v="N"/>
    <s v="Transport"/>
    <s v="N"/>
    <s v="S"/>
    <s v="ZA"/>
    <n v="0.37"/>
    <s v="6C"/>
    <n v="5.33"/>
  </r>
  <r>
    <x v="3"/>
    <s v="2"/>
    <n v="46172"/>
    <s v="28259"/>
    <s v="21320"/>
    <s v="DE"/>
    <s v="FR"/>
    <s v="114265"/>
    <s v="114265"/>
    <s v="999999"/>
    <s v="XT414686593TS"/>
    <s v="N"/>
    <s v="Transport"/>
    <s v="N"/>
    <s v="S"/>
    <s v="ZA"/>
    <n v="0.18"/>
    <s v="6C"/>
    <n v="5.33"/>
  </r>
  <r>
    <x v="3"/>
    <s v="2"/>
    <n v="46172"/>
    <s v="15907"/>
    <s v="21320"/>
    <s v="DE"/>
    <s v="FR"/>
    <s v="118063"/>
    <s v="118063"/>
    <s v="999999"/>
    <s v="XT414686721TS"/>
    <s v="N"/>
    <s v="Transport"/>
    <s v="N"/>
    <s v="S"/>
    <s v="ZA"/>
    <n v="0.85"/>
    <s v="6C"/>
    <n v="5.55"/>
  </r>
  <r>
    <x v="3"/>
    <s v="2"/>
    <n v="46172"/>
    <s v="10825"/>
    <s v="21320"/>
    <s v="DE"/>
    <s v="FR"/>
    <s v="117764"/>
    <s v="117764"/>
    <s v="999999"/>
    <s v="XT414686845TS"/>
    <s v="N"/>
    <s v="Transport"/>
    <s v="N"/>
    <s v="S"/>
    <s v="ZA"/>
    <n v="0.14"/>
    <s v="6C"/>
    <n v="5.33"/>
  </r>
  <r>
    <x v="3"/>
    <s v="2"/>
    <n v="46172"/>
    <s v="2604"/>
    <s v="21320"/>
    <s v="AT"/>
    <s v="FR"/>
    <s v="117151"/>
    <s v="117151"/>
    <s v="999999"/>
    <s v="XT414687917TS"/>
    <s v="N"/>
    <s v="Transport"/>
    <s v="N"/>
    <s v="S"/>
    <s v="ZA"/>
    <n v="0.32"/>
    <s v="6C"/>
    <n v="9.470000000000001"/>
  </r>
  <r>
    <x v="3"/>
    <s v="2"/>
    <n v="46172"/>
    <s v="04159"/>
    <s v="21320"/>
    <s v="DE"/>
    <s v="FR"/>
    <s v="116870"/>
    <s v="116870"/>
    <s v="999999"/>
    <s v="XT414688501TS"/>
    <s v="N"/>
    <s v="Transport"/>
    <s v="N"/>
    <s v="S"/>
    <s v="ZA"/>
    <n v="0.15"/>
    <s v="6C"/>
    <n v="5.33"/>
  </r>
  <r>
    <x v="3"/>
    <s v="2"/>
    <n v="46172"/>
    <s v="1050"/>
    <s v="21320"/>
    <s v="AT"/>
    <s v="FR"/>
    <s v="112724"/>
    <s v="112724"/>
    <s v="999999"/>
    <s v="XT414688815TS"/>
    <s v="N"/>
    <s v="Transport"/>
    <s v="N"/>
    <s v="S"/>
    <s v="ZA"/>
    <n v="0.17"/>
    <s v="6C"/>
    <n v="9.470000000000001"/>
  </r>
  <r>
    <x v="3"/>
    <s v="2"/>
    <n v="46172"/>
    <s v="1060"/>
    <s v="21320"/>
    <s v="AT"/>
    <s v="FR"/>
    <s v="116200"/>
    <s v="116200"/>
    <s v="999999"/>
    <s v="XT414689008TS"/>
    <s v="N"/>
    <s v="Transport"/>
    <s v="N"/>
    <s v="S"/>
    <s v="ZA"/>
    <n v="0.14"/>
    <s v="6C"/>
    <n v="9.470000000000001"/>
  </r>
  <r>
    <x v="3"/>
    <s v="2"/>
    <n v="46172"/>
    <s v="22087"/>
    <s v="21320"/>
    <s v="DE"/>
    <s v="FR"/>
    <s v="117937"/>
    <s v="117937"/>
    <s v="999999"/>
    <s v="XT414689453TS"/>
    <s v="N"/>
    <s v="Transport"/>
    <s v="N"/>
    <s v="S"/>
    <s v="ZA"/>
    <n v="0.43"/>
    <s v="6C"/>
    <n v="5.33"/>
  </r>
  <r>
    <x v="3"/>
    <s v="2"/>
    <n v="46172"/>
    <s v="1791 LE"/>
    <s v="21320"/>
    <s v="NL"/>
    <s v="FR"/>
    <s v="117274"/>
    <s v="117274"/>
    <s v="999999"/>
    <s v="XT414689970TS"/>
    <s v="N"/>
    <s v="Transport"/>
    <s v="N"/>
    <s v="S"/>
    <s v="ZA"/>
    <n v="0.49"/>
    <s v="6C"/>
    <n v="5.33"/>
  </r>
  <r>
    <x v="3"/>
    <s v="2"/>
    <n v="46172"/>
    <s v="85375"/>
    <s v="21320"/>
    <s v="DE"/>
    <s v="FR"/>
    <s v="114269"/>
    <s v="114269"/>
    <s v="999999"/>
    <s v="XT414690261TS"/>
    <s v="N"/>
    <s v="Transport"/>
    <s v="N"/>
    <s v="S"/>
    <s v="ZA"/>
    <n v="0.55"/>
    <s v="6C"/>
    <n v="5.55"/>
  </r>
  <r>
    <x v="3"/>
    <s v="2"/>
    <n v="46172"/>
    <s v="63674"/>
    <s v="21320"/>
    <s v="DE"/>
    <s v="FR"/>
    <s v="115955"/>
    <s v="115955"/>
    <s v="999999"/>
    <s v="XT414690880TS"/>
    <s v="N"/>
    <s v="Transport"/>
    <s v="N"/>
    <s v="S"/>
    <s v="ZA"/>
    <n v="1.1"/>
    <s v="6C"/>
    <n v="5.88"/>
  </r>
  <r>
    <x v="3"/>
    <s v="2"/>
    <n v="46172"/>
    <s v="80336"/>
    <s v="21320"/>
    <s v="DE"/>
    <s v="FR"/>
    <s v="114626"/>
    <s v="114626"/>
    <s v="999999"/>
    <s v="XT414691094TS"/>
    <s v="N"/>
    <s v="Transport"/>
    <s v="N"/>
    <s v="S"/>
    <s v="ZA"/>
    <n v="0.26"/>
    <s v="6C"/>
    <n v="5.33"/>
  </r>
  <r>
    <x v="3"/>
    <s v="2"/>
    <n v="46172"/>
    <s v="67227"/>
    <s v="21320"/>
    <s v="DE"/>
    <s v="FR"/>
    <s v="116764"/>
    <s v="116764"/>
    <s v="999999"/>
    <s v="XT414691369TS"/>
    <s v="N"/>
    <s v="Transport"/>
    <s v="N"/>
    <s v="S"/>
    <s v="ZA"/>
    <n v="0.21"/>
    <s v="6C"/>
    <n v="5.33"/>
  </r>
  <r>
    <x v="3"/>
    <s v="2"/>
    <n v="46172"/>
    <s v="7424 EA"/>
    <s v="21320"/>
    <s v="NL"/>
    <s v="FR"/>
    <s v="117448"/>
    <s v="117448"/>
    <s v="999999"/>
    <s v="XT414692072TS"/>
    <s v="N"/>
    <s v="Transport"/>
    <s v="N"/>
    <s v="S"/>
    <s v="ZA"/>
    <n v="0.19"/>
    <s v="6C"/>
    <n v="5.33"/>
  </r>
  <r>
    <x v="3"/>
    <s v="2"/>
    <n v="46172"/>
    <s v="7424 EA"/>
    <s v="21320"/>
    <s v="NL"/>
    <s v="FR"/>
    <s v="117907"/>
    <s v="117907"/>
    <s v="999999"/>
    <s v="XT414692109TS"/>
    <s v="N"/>
    <s v="Transport"/>
    <s v="N"/>
    <s v="S"/>
    <s v="ZA"/>
    <n v="0.15"/>
    <s v="6C"/>
    <n v="5.33"/>
  </r>
  <r>
    <x v="3"/>
    <s v="2"/>
    <n v="46172"/>
    <s v="18055"/>
    <s v="21320"/>
    <s v="DE"/>
    <s v="FR"/>
    <s v="112662"/>
    <s v="112662"/>
    <s v="999999"/>
    <s v="XT414692789TS"/>
    <s v="N"/>
    <s v="Transport"/>
    <s v="N"/>
    <s v="S"/>
    <s v="ZA"/>
    <n v="0.34"/>
    <s v="6C"/>
    <n v="5.33"/>
  </r>
  <r>
    <x v="3"/>
    <s v="2"/>
    <n v="46172"/>
    <s v="1200"/>
    <s v="21320"/>
    <s v="BE"/>
    <s v="FR"/>
    <s v="113191"/>
    <s v="113191"/>
    <s v="999999"/>
    <s v="XT414693166TS"/>
    <s v="N"/>
    <s v="Transport"/>
    <s v="N"/>
    <s v="S"/>
    <s v="ZA"/>
    <n v="0.23"/>
    <s v="6C"/>
    <n v="4.84"/>
  </r>
  <r>
    <x v="3"/>
    <s v="2"/>
    <n v="46172"/>
    <s v="70499"/>
    <s v="21320"/>
    <s v="DE"/>
    <s v="FR"/>
    <s v="116537"/>
    <s v="116537"/>
    <s v="999999"/>
    <s v="XT414697463TS"/>
    <s v="N"/>
    <s v="Transport"/>
    <s v="N"/>
    <s v="S"/>
    <s v="ZA"/>
    <n v="1.17"/>
    <s v="6C"/>
    <n v="5.88"/>
  </r>
  <r>
    <x v="3"/>
    <s v="2"/>
    <n v="46172"/>
    <s v="65719"/>
    <s v="21320"/>
    <s v="DE"/>
    <s v="FR"/>
    <s v="111278"/>
    <s v="111278"/>
    <s v="999999"/>
    <s v="XT414697619TS"/>
    <s v="N"/>
    <s v="Transport"/>
    <s v="N"/>
    <s v="S"/>
    <s v="ZA"/>
    <n v="0.15"/>
    <s v="6C"/>
    <n v="5.33"/>
  </r>
  <r>
    <x v="3"/>
    <s v="2"/>
    <n v="46172"/>
    <s v="60316"/>
    <s v="21320"/>
    <s v="DE"/>
    <s v="FR"/>
    <s v="116848"/>
    <s v="116848"/>
    <s v="999999"/>
    <s v="XT414697698TS"/>
    <s v="N"/>
    <s v="Transport"/>
    <s v="N"/>
    <s v="S"/>
    <s v="ZA"/>
    <n v="0.43"/>
    <s v="6C"/>
    <n v="5.33"/>
  </r>
  <r>
    <x v="3"/>
    <s v="2"/>
    <n v="46172"/>
    <s v="86551"/>
    <s v="21320"/>
    <s v="DE"/>
    <s v="FR"/>
    <s v="119112"/>
    <s v="119112"/>
    <s v="999999"/>
    <s v="XT414697826TS"/>
    <s v="N"/>
    <s v="Transport"/>
    <s v="N"/>
    <s v="S"/>
    <s v="ZA"/>
    <n v="0.32"/>
    <s v="6C"/>
    <n v="5.33"/>
  </r>
  <r>
    <x v="3"/>
    <s v="2"/>
    <n v="46173"/>
    <s v="45529"/>
    <s v="21320"/>
    <s v="DE"/>
    <s v="FR"/>
    <s v="118274"/>
    <s v="118274"/>
    <s v="999999"/>
    <s v="XT414702662TS"/>
    <s v="N"/>
    <s v="Transport"/>
    <s v="N"/>
    <s v="S"/>
    <s v="ZA"/>
    <n v="0.09"/>
    <s v="6C"/>
    <n v="5.33"/>
  </r>
  <r>
    <x v="3"/>
    <s v="2"/>
    <n v="46173"/>
    <s v="21073"/>
    <s v="21320"/>
    <s v="DE"/>
    <s v="FR"/>
    <s v="116625"/>
    <s v="116625"/>
    <s v="999999"/>
    <s v="XT414702778TS"/>
    <s v="N"/>
    <s v="Transport"/>
    <s v="N"/>
    <s v="S"/>
    <s v="ZA"/>
    <n v="0.14"/>
    <s v="6C"/>
    <n v="5.33"/>
  </r>
  <r>
    <x v="3"/>
    <s v="2"/>
    <n v="46173"/>
    <s v="1315"/>
    <s v="21320"/>
    <s v="BE"/>
    <s v="FR"/>
    <s v="115715"/>
    <s v="115715"/>
    <s v="999999"/>
    <s v="XT414703359TS"/>
    <s v="N"/>
    <s v="Transport"/>
    <s v="N"/>
    <s v="S"/>
    <s v="ZA"/>
    <n v="0.37"/>
    <s v="6C"/>
    <n v="4.84"/>
  </r>
  <r>
    <x v="3"/>
    <s v="2"/>
    <n v="46173"/>
    <s v="26123"/>
    <s v="21320"/>
    <s v="DE"/>
    <s v="FR"/>
    <s v="118362"/>
    <s v="118362"/>
    <s v="999999"/>
    <s v="XT414703773TS"/>
    <s v="N"/>
    <s v="Transport"/>
    <s v="N"/>
    <s v="S"/>
    <s v="ZA"/>
    <n v="0.2"/>
    <s v="6C"/>
    <n v="5.33"/>
  </r>
  <r>
    <x v="3"/>
    <s v="2"/>
    <n v="46173"/>
    <s v="12526"/>
    <s v="21320"/>
    <s v="DE"/>
    <s v="FR"/>
    <s v="116670"/>
    <s v="116670"/>
    <s v="999999"/>
    <s v="XT414704495TS"/>
    <s v="N"/>
    <s v="Transport"/>
    <s v="N"/>
    <s v="S"/>
    <s v="ZA"/>
    <n v="0.33"/>
    <s v="6C"/>
    <n v="5.33"/>
  </r>
  <r>
    <x v="3"/>
    <s v="2"/>
    <n v="46173"/>
    <s v="35039"/>
    <s v="21320"/>
    <s v="DE"/>
    <s v="FR"/>
    <s v="116345"/>
    <s v="116345"/>
    <s v="999999"/>
    <s v="XT414705584TS"/>
    <s v="N"/>
    <s v="Transport"/>
    <s v="N"/>
    <s v="S"/>
    <s v="ZA"/>
    <n v="0.06"/>
    <s v="6C"/>
    <n v="5.33"/>
  </r>
  <r>
    <x v="3"/>
    <s v="2"/>
    <n v="46173"/>
    <s v="38302"/>
    <s v="21320"/>
    <s v="DE"/>
    <s v="FR"/>
    <s v="116055"/>
    <s v="116055"/>
    <s v="999999"/>
    <s v="XT414706236TS"/>
    <s v="N"/>
    <s v="Transport"/>
    <s v="N"/>
    <s v="S"/>
    <s v="ZA"/>
    <n v="0.35"/>
    <s v="6C"/>
    <n v="5.33"/>
  </r>
  <r>
    <x v="3"/>
    <s v="2"/>
    <n v="46173"/>
    <s v="6942 NM"/>
    <s v="21320"/>
    <s v="NL"/>
    <s v="FR"/>
    <s v="117702"/>
    <s v="117702"/>
    <s v="999999"/>
    <s v="XT414707744TS"/>
    <s v="N"/>
    <s v="Transport"/>
    <s v="N"/>
    <s v="S"/>
    <s v="ZA"/>
    <n v="0.05"/>
    <s v="6C"/>
    <n v="5.33"/>
  </r>
  <r>
    <x v="3"/>
    <s v="2"/>
    <n v="46173"/>
    <s v="40489"/>
    <s v="21320"/>
    <s v="DE"/>
    <s v="FR"/>
    <s v="116033"/>
    <s v="116033"/>
    <s v="999999"/>
    <s v="XT414707863TS"/>
    <s v="N"/>
    <s v="Transport"/>
    <s v="N"/>
    <s v="S"/>
    <s v="ZA"/>
    <n v="0.17"/>
    <s v="6C"/>
    <n v="5.33"/>
  </r>
  <r>
    <x v="3"/>
    <s v="2"/>
    <n v="46173"/>
    <s v="22087"/>
    <s v="21320"/>
    <s v="DE"/>
    <s v="FR"/>
    <s v="115357"/>
    <s v="115357"/>
    <s v="999999"/>
    <s v="XT414710757TS"/>
    <s v="N"/>
    <s v="Transport"/>
    <s v="N"/>
    <s v="S"/>
    <s v="ZA"/>
    <n v="0.14"/>
    <s v="6C"/>
    <n v="5.33"/>
  </r>
  <r>
    <x v="3"/>
    <s v="2"/>
    <n v="46173"/>
    <s v="21614"/>
    <s v="21320"/>
    <s v="DE"/>
    <s v="FR"/>
    <s v="115999"/>
    <s v="115999"/>
    <s v="999999"/>
    <s v="XT414711182TS"/>
    <s v="N"/>
    <s v="Transport"/>
    <s v="N"/>
    <s v="S"/>
    <s v="ZA"/>
    <n v="0.05"/>
    <s v="6C"/>
    <n v="5.33"/>
  </r>
  <r>
    <x v="3"/>
    <s v="2"/>
    <n v="46173"/>
    <s v="1061 MJ"/>
    <s v="21320"/>
    <s v="NL"/>
    <s v="FR"/>
    <s v="116050"/>
    <s v="116050"/>
    <s v="999999"/>
    <s v="XT414711412TS"/>
    <s v="N"/>
    <s v="Transport"/>
    <s v="N"/>
    <s v="S"/>
    <s v="ZA"/>
    <n v="0.03"/>
    <s v="6C"/>
    <n v="5.33"/>
  </r>
  <r>
    <x v="3"/>
    <s v="2"/>
    <n v="46173"/>
    <s v="7022"/>
    <s v="21320"/>
    <s v="BE"/>
    <s v="FR"/>
    <s v="117294"/>
    <s v="117294"/>
    <s v="999999"/>
    <s v="XT414712320TS"/>
    <s v="N"/>
    <s v="Transport"/>
    <s v="N"/>
    <s v="S"/>
    <s v="ZA"/>
    <n v="0.11"/>
    <s v="6C"/>
    <n v="4.84"/>
  </r>
  <r>
    <x v="3"/>
    <s v="2"/>
    <n v="46173"/>
    <s v="72531"/>
    <s v="21320"/>
    <s v="DE"/>
    <s v="FR"/>
    <s v="116030"/>
    <s v="116030"/>
    <s v="999999"/>
    <s v="XT414712404TS"/>
    <s v="N"/>
    <s v="Transport"/>
    <s v="N"/>
    <s v="S"/>
    <s v="ZA"/>
    <n v="0.22"/>
    <s v="6C"/>
    <n v="5.33"/>
  </r>
  <r>
    <x v="3"/>
    <s v="2"/>
    <n v="46173"/>
    <s v="23758"/>
    <s v="21320"/>
    <s v="DE"/>
    <s v="FR"/>
    <s v="112027"/>
    <s v="112027"/>
    <s v="999999"/>
    <s v="XT414712863TS"/>
    <s v="N"/>
    <s v="Transport"/>
    <s v="N"/>
    <s v="S"/>
    <s v="ZA"/>
    <n v="0.12"/>
    <s v="6C"/>
    <n v="5.33"/>
  </r>
  <r>
    <x v="3"/>
    <s v="2"/>
    <n v="46173"/>
    <s v="3931 ZE"/>
    <s v="21320"/>
    <s v="NL"/>
    <s v="FR"/>
    <s v="116842"/>
    <s v="116842"/>
    <s v="999999"/>
    <s v="XT414713360TS"/>
    <s v="N"/>
    <s v="Transport"/>
    <s v="N"/>
    <s v="S"/>
    <s v="ZA"/>
    <n v="0.11"/>
    <s v="6C"/>
    <n v="5.33"/>
  </r>
  <r>
    <x v="3"/>
    <s v="2"/>
    <n v="46173"/>
    <s v="14165"/>
    <s v="21320"/>
    <s v="DE"/>
    <s v="FR"/>
    <s v="113215"/>
    <s v="113215"/>
    <s v="999999"/>
    <s v="XT414713444TS"/>
    <s v="N"/>
    <s v="Transport"/>
    <s v="N"/>
    <s v="S"/>
    <s v="ZA"/>
    <n v="0.31"/>
    <s v="6C"/>
    <n v="5.33"/>
  </r>
  <r>
    <x v="3"/>
    <s v="2"/>
    <n v="46173"/>
    <s v="17489"/>
    <s v="21320"/>
    <s v="DE"/>
    <s v="FR"/>
    <s v="117375"/>
    <s v="117375"/>
    <s v="999999"/>
    <s v="XT414714688TS"/>
    <s v="N"/>
    <s v="Transport"/>
    <s v="N"/>
    <s v="S"/>
    <s v="ZA"/>
    <n v="0.97"/>
    <s v="6C"/>
    <n v="5.55"/>
  </r>
  <r>
    <x v="3"/>
    <s v="2"/>
    <n v="46173"/>
    <s v="92360"/>
    <s v="21320"/>
    <s v="DE"/>
    <s v="FR"/>
    <s v="112954"/>
    <s v="112954"/>
    <s v="999999"/>
    <s v="XT414714833TS"/>
    <s v="N"/>
    <s v="Transport"/>
    <s v="N"/>
    <s v="S"/>
    <s v="ZA"/>
    <n v="0.05"/>
    <s v="6C"/>
    <n v="5.33"/>
  </r>
  <r>
    <x v="3"/>
    <s v="2"/>
    <n v="46173"/>
    <s v="7600"/>
    <s v="21320"/>
    <s v="BE"/>
    <s v="FR"/>
    <s v="116677"/>
    <s v="116677"/>
    <s v="999999"/>
    <s v="XT414716220TS"/>
    <s v="N"/>
    <s v="Transport"/>
    <s v="N"/>
    <s v="S"/>
    <s v="ZA"/>
    <n v="0.32"/>
    <s v="6C"/>
    <n v="4.84"/>
  </r>
  <r>
    <x v="3"/>
    <s v="2"/>
    <n v="46173"/>
    <s v="53111"/>
    <s v="21320"/>
    <s v="DE"/>
    <s v="FR"/>
    <s v="114888"/>
    <s v="114888"/>
    <s v="999999"/>
    <s v="XT414717344TS"/>
    <s v="N"/>
    <s v="Transport"/>
    <s v="N"/>
    <s v="S"/>
    <s v="ZA"/>
    <n v="0.5600000000000001"/>
    <s v="6C"/>
    <n v="5.55"/>
  </r>
  <r>
    <x v="4"/>
    <s v="0"/>
    <n v="46161"/>
    <s v="21320"/>
    <s v="78560"/>
    <s v=""/>
    <s v=""/>
    <s v="Ayton Veronique"/>
    <s v="Laruche"/>
    <s v="999999"/>
    <s v="XU034069311EE"/>
    <s v="N"/>
    <s v="Transport"/>
    <s v="N"/>
    <s v="S"/>
    <s v="NT"/>
    <n v="4.638"/>
    <s v="2"/>
    <n v="15.17"/>
  </r>
  <r>
    <x v="4"/>
    <s v="0"/>
    <n v="46161"/>
    <s v="21320"/>
    <s v="78560"/>
    <s v=""/>
    <s v=""/>
    <s v="Ayton Veronique"/>
    <s v="Laruche"/>
    <s v="999999"/>
    <s v="XU034069311EE"/>
    <s v="N"/>
    <s v="Supplement domicile prive"/>
    <s v="N"/>
    <m/>
    <s v="NT"/>
    <n v="0"/>
    <s v="2"/>
    <n v="3.95"/>
  </r>
  <r>
    <x v="4"/>
    <s v="0"/>
    <n v="46161"/>
    <s v="21320"/>
    <s v="75011"/>
    <s v=""/>
    <s v=""/>
    <s v="Hyun Sumin"/>
    <s v="Laruche"/>
    <s v="999999"/>
    <s v="XU034069427EE"/>
    <s v="N"/>
    <s v="Transport"/>
    <s v="N"/>
    <s v="S"/>
    <s v="NT"/>
    <n v="0.07000000000000001"/>
    <s v="2"/>
    <n v="12.45"/>
  </r>
  <r>
    <x v="4"/>
    <s v="0"/>
    <n v="46162"/>
    <s v="21320"/>
    <s v="75004"/>
    <s v=""/>
    <s v=""/>
    <s v="ABECASSIS Aurore"/>
    <s v="Laruche"/>
    <s v="999999"/>
    <s v="XU034094554EE"/>
    <s v="N"/>
    <s v="Transport"/>
    <s v="N"/>
    <s v="S"/>
    <s v="NT"/>
    <n v="10.5"/>
    <s v="2"/>
    <n v="19.25"/>
  </r>
  <r>
    <x v="4"/>
    <s v="0"/>
    <n v="46162"/>
    <s v="21320"/>
    <s v="75004"/>
    <s v=""/>
    <s v=""/>
    <s v="ABECASSIS Aurore"/>
    <s v="Laruche"/>
    <s v="999999"/>
    <s v="XU034094554EE"/>
    <s v="N"/>
    <s v="Supplement domicile prive"/>
    <s v="N"/>
    <m/>
    <s v="NT"/>
    <n v="0"/>
    <s v="2"/>
    <n v="3.95"/>
  </r>
  <r>
    <x v="0"/>
    <s v="0"/>
    <n v="46146"/>
    <s v="21320"/>
    <s v="00170"/>
    <s v="FR"/>
    <s v="FI"/>
    <s v="Viitala Essi"/>
    <s v="Laruche"/>
    <s v="999999"/>
    <s v="XW253264035JF"/>
    <s v="N"/>
    <s v="Transport"/>
    <s v="N"/>
    <s v="S"/>
    <s v="C2"/>
    <n v="8.118"/>
    <s v="44"/>
    <n v="16.53"/>
  </r>
  <r>
    <x v="0"/>
    <s v="0"/>
    <n v="46146"/>
    <s v="21320"/>
    <s v="62156"/>
    <s v="FR"/>
    <s v="SE"/>
    <s v="Hultgren Pia Da"/>
    <s v="RMSP2YJ34C (renvoi)"/>
    <s v="999999"/>
    <s v="XW253298405JF"/>
    <s v="N"/>
    <s v="Transport"/>
    <s v="N"/>
    <s v="S"/>
    <s v="C2"/>
    <n v="14.4"/>
    <s v="44"/>
    <n v="20.07"/>
  </r>
  <r>
    <x v="0"/>
    <s v="0"/>
    <n v="46146"/>
    <s v="21320"/>
    <s v="62156"/>
    <s v="FR"/>
    <s v="SE"/>
    <s v="Hultgren Pia Da"/>
    <s v="RMSP2YJ34C (renvoi)"/>
    <s v="999999"/>
    <s v="XW253298405JF"/>
    <s v="N"/>
    <s v="Supp Zone Internationale Eloignee"/>
    <s v="N"/>
    <m/>
    <s v="C2"/>
    <n v="0"/>
    <s v="44"/>
    <n v="9"/>
  </r>
  <r>
    <x v="0"/>
    <s v="0"/>
    <n v="46146"/>
    <s v="21320"/>
    <s v="16300"/>
    <s v="FR"/>
    <s v="FI"/>
    <s v="Lyytikainen Tiia"/>
    <s v="Laruche"/>
    <s v="999999"/>
    <s v="XW253320483JF"/>
    <s v="N"/>
    <s v="Transport"/>
    <s v="N"/>
    <s v="S"/>
    <s v="C2"/>
    <n v="7.688"/>
    <s v="44"/>
    <n v="15.94"/>
  </r>
  <r>
    <x v="0"/>
    <s v="0"/>
    <n v="46148"/>
    <s v="21320"/>
    <s v="1373"/>
    <s v="FR"/>
    <s v="CH"/>
    <s v="Veillard Manon"/>
    <s v="Laruche"/>
    <s v="999999"/>
    <s v="XW253944577JF"/>
    <s v="N"/>
    <s v="Transport"/>
    <s v="I"/>
    <s v="S"/>
    <s v="C4"/>
    <n v="1.638"/>
    <s v="44"/>
    <n v="7.67"/>
  </r>
  <r>
    <x v="0"/>
    <s v="0"/>
    <n v="46148"/>
    <s v="21320"/>
    <s v="1373"/>
    <s v="FR"/>
    <s v="CH"/>
    <s v="Veillard Manon"/>
    <s v="Laruche"/>
    <s v="999999"/>
    <s v="XW253944577JF"/>
    <s v="N"/>
    <s v="Traitement SAV complémentaire"/>
    <s v="I"/>
    <m/>
    <s v="C4"/>
    <n v="0"/>
    <s v="44"/>
    <n v="16"/>
  </r>
  <r>
    <x v="0"/>
    <s v="0"/>
    <n v="46148"/>
    <s v="21320"/>
    <s v="1373"/>
    <s v="FR"/>
    <s v="CH"/>
    <s v="Veillard Manon"/>
    <s v="Laruche"/>
    <s v="999999"/>
    <s v="XW253944577JF"/>
    <s v="N"/>
    <s v="Supplement Douane Zone C4"/>
    <s v="I"/>
    <m/>
    <s v="C4"/>
    <n v="0"/>
    <s v="44"/>
    <n v="20"/>
  </r>
  <r>
    <x v="0"/>
    <s v="0"/>
    <n v="46149"/>
    <s v="21320"/>
    <s v="7504"/>
    <s v="FR"/>
    <s v="CH"/>
    <s v="Plattner AG Plattner et"/>
    <s v="Laruche"/>
    <s v="999999"/>
    <s v="XW254717174JF"/>
    <s v="N"/>
    <s v="Transport"/>
    <s v="I"/>
    <s v="S"/>
    <s v="C4"/>
    <n v="7.2"/>
    <s v="44"/>
    <n v="11.03"/>
  </r>
  <r>
    <x v="0"/>
    <s v="0"/>
    <n v="46149"/>
    <s v="21320"/>
    <s v="7504"/>
    <s v="FR"/>
    <s v="CH"/>
    <s v="Plattner AG Plattner et"/>
    <s v="Laruche"/>
    <s v="999999"/>
    <s v="XW254717174JF"/>
    <s v="N"/>
    <s v="Supp Zone Internationale Eloignee"/>
    <s v="I"/>
    <m/>
    <s v="C4"/>
    <n v="0"/>
    <s v="44"/>
    <n v="9"/>
  </r>
  <r>
    <x v="0"/>
    <s v="0"/>
    <n v="46149"/>
    <s v="21320"/>
    <s v="7504"/>
    <s v="FR"/>
    <s v="CH"/>
    <s v="Plattner AG Plattner et"/>
    <s v="Laruche"/>
    <s v="999999"/>
    <s v="XW254717174JF"/>
    <s v="N"/>
    <s v="Supplement Douane Zone C4"/>
    <s v="I"/>
    <m/>
    <s v="C4"/>
    <n v="0"/>
    <s v="44"/>
    <n v="20"/>
  </r>
  <r>
    <x v="0"/>
    <s v="0"/>
    <n v="46153"/>
    <s v="21320"/>
    <s v="14563"/>
    <s v="FR"/>
    <s v="GR"/>
    <s v="katsampa Athina"/>
    <s v="Laruche"/>
    <s v="999999"/>
    <s v="XW256607450JF"/>
    <s v="N"/>
    <s v="Transport"/>
    <s v="N"/>
    <s v="S"/>
    <s v="C2"/>
    <n v="2.97"/>
    <s v="44"/>
    <n v="12.99"/>
  </r>
  <r>
    <x v="0"/>
    <s v="0"/>
    <n v="46153"/>
    <s v="21320"/>
    <s v="1227"/>
    <s v="FR"/>
    <s v="CH"/>
    <s v="Martins Susana"/>
    <s v="Laruche"/>
    <s v="999999"/>
    <s v="XW256635708JF"/>
    <s v="N"/>
    <s v="Transport"/>
    <s v="I"/>
    <s v="S"/>
    <s v="C4"/>
    <n v="1.638"/>
    <s v="44"/>
    <n v="7.67"/>
  </r>
  <r>
    <x v="0"/>
    <s v="0"/>
    <n v="46153"/>
    <s v="21320"/>
    <s v="1227"/>
    <s v="FR"/>
    <s v="CH"/>
    <s v="Martins Susana"/>
    <s v="Laruche"/>
    <s v="999999"/>
    <s v="XW256635708JF"/>
    <s v="N"/>
    <s v="Supplement Douane Zone C4"/>
    <s v="I"/>
    <m/>
    <s v="C4"/>
    <n v="0"/>
    <s v="44"/>
    <n v="20"/>
  </r>
  <r>
    <x v="0"/>
    <s v="0"/>
    <n v="46153"/>
    <s v="21320"/>
    <s v="8405"/>
    <s v="FR"/>
    <s v="CH"/>
    <s v="Margoni Seide Myrto"/>
    <s v="Laruche"/>
    <s v="999999"/>
    <s v="XW256639316JF"/>
    <s v="N"/>
    <s v="Transport"/>
    <s v="I"/>
    <s v="S"/>
    <s v="C4"/>
    <n v="2.792"/>
    <s v="44"/>
    <n v="8.23"/>
  </r>
  <r>
    <x v="0"/>
    <s v="0"/>
    <n v="46153"/>
    <s v="21320"/>
    <s v="8405"/>
    <s v="FR"/>
    <s v="CH"/>
    <s v="Margoni Seide Myrto"/>
    <s v="Laruche"/>
    <s v="999999"/>
    <s v="XW256639316JF"/>
    <s v="N"/>
    <s v="Supplement Douane Zone C4"/>
    <s v="I"/>
    <m/>
    <s v="C4"/>
    <n v="0"/>
    <s v="44"/>
    <n v="20"/>
  </r>
  <r>
    <x v="0"/>
    <s v="0"/>
    <n v="46153"/>
    <s v="21320"/>
    <s v="1008"/>
    <s v="FR"/>
    <s v="CH"/>
    <s v="Gachoud Morgane"/>
    <s v="Laruche"/>
    <s v="999999"/>
    <s v="XW256663111JF"/>
    <s v="N"/>
    <s v="Transport"/>
    <s v="I"/>
    <s v="S"/>
    <s v="C4"/>
    <n v="2.482"/>
    <s v="44"/>
    <n v="8.23"/>
  </r>
  <r>
    <x v="0"/>
    <s v="0"/>
    <n v="46153"/>
    <s v="21320"/>
    <s v="1008"/>
    <s v="FR"/>
    <s v="CH"/>
    <s v="Gachoud Morgane"/>
    <s v="Laruche"/>
    <s v="999999"/>
    <s v="XW256663111JF"/>
    <s v="N"/>
    <s v="Supplement Douane Zone C4"/>
    <s v="I"/>
    <m/>
    <s v="C4"/>
    <n v="0"/>
    <s v="44"/>
    <n v="20"/>
  </r>
  <r>
    <x v="0"/>
    <s v="0"/>
    <n v="46153"/>
    <s v="21320"/>
    <s v="1630"/>
    <s v="FR"/>
    <s v="CH"/>
    <s v="Gamboni LA PETITE TRIBU Laura"/>
    <s v="Laruche"/>
    <s v="999999"/>
    <s v="XW256828751JF"/>
    <s v="N"/>
    <s v="Transport"/>
    <s v="I"/>
    <s v="S"/>
    <s v="C4"/>
    <n v="18.414"/>
    <s v="44"/>
    <n v="17.19"/>
  </r>
  <r>
    <x v="0"/>
    <s v="0"/>
    <n v="46153"/>
    <s v="21320"/>
    <s v="1630"/>
    <s v="FR"/>
    <s v="CH"/>
    <s v="Gamboni LA PETITE TRIBU Laura"/>
    <s v="Laruche"/>
    <s v="999999"/>
    <s v="XW256828751JF"/>
    <s v="N"/>
    <s v="Supplement Douane Zone C4"/>
    <s v="I"/>
    <m/>
    <s v="C4"/>
    <n v="0"/>
    <s v="44"/>
    <n v="20"/>
  </r>
  <r>
    <x v="0"/>
    <s v="0"/>
    <n v="46153"/>
    <s v="21320"/>
    <s v="9070"/>
    <s v="FR"/>
    <s v="BE"/>
    <s v="Macharis-Wagner Maren"/>
    <s v="Laruche"/>
    <s v="999999"/>
    <s v="XW256999495JF"/>
    <s v="N"/>
    <s v="Transport"/>
    <s v="N"/>
    <s v="S"/>
    <s v="C1"/>
    <n v="3.168"/>
    <s v="44"/>
    <n v="10.03"/>
  </r>
  <r>
    <x v="0"/>
    <s v="0"/>
    <n v="46154"/>
    <s v="21320"/>
    <s v="3675"/>
    <s v="FR"/>
    <s v="NO"/>
    <s v="Bakare Misturat"/>
    <s v="Laruche"/>
    <s v="999999"/>
    <s v="XW257464222JF"/>
    <s v="N"/>
    <s v="Transport"/>
    <s v="I"/>
    <s v="S"/>
    <s v="C4"/>
    <n v="1.16"/>
    <s v="44"/>
    <n v="7.67"/>
  </r>
  <r>
    <x v="0"/>
    <s v="0"/>
    <n v="46154"/>
    <s v="21320"/>
    <s v="3675"/>
    <s v="FR"/>
    <s v="NO"/>
    <s v="Bakare Misturat"/>
    <s v="Laruche"/>
    <s v="999999"/>
    <s v="XW257464222JF"/>
    <s v="N"/>
    <s v="Supp Zone Internationale Eloignee"/>
    <s v="I"/>
    <m/>
    <s v="C4"/>
    <n v="0"/>
    <s v="44"/>
    <n v="9"/>
  </r>
  <r>
    <x v="0"/>
    <s v="0"/>
    <n v="46154"/>
    <s v="21320"/>
    <s v="3675"/>
    <s v="FR"/>
    <s v="NO"/>
    <s v="Bakare Misturat"/>
    <s v="Laruche"/>
    <s v="999999"/>
    <s v="XW257464222JF"/>
    <s v="N"/>
    <s v="Traitement SAV complémentaire"/>
    <s v="I"/>
    <m/>
    <s v="C4"/>
    <n v="0"/>
    <s v="44"/>
    <n v="16"/>
  </r>
  <r>
    <x v="0"/>
    <s v="0"/>
    <n v="46154"/>
    <s v="21320"/>
    <s v="3675"/>
    <s v="FR"/>
    <s v="NO"/>
    <s v="Bakare Misturat"/>
    <s v="Laruche"/>
    <s v="999999"/>
    <s v="XW257464222JF"/>
    <s v="N"/>
    <s v="Supplement Douane Zone C4"/>
    <s v="I"/>
    <m/>
    <s v="C4"/>
    <n v="0"/>
    <s v="44"/>
    <n v="20"/>
  </r>
  <r>
    <x v="0"/>
    <s v="0"/>
    <n v="46154"/>
    <s v="21320"/>
    <s v="1264"/>
    <s v="FR"/>
    <s v="CH"/>
    <s v="Curty Pascal"/>
    <s v="Laruche"/>
    <s v="999999"/>
    <s v="XW257527497JF"/>
    <s v="N"/>
    <s v="Transport"/>
    <s v="I"/>
    <s v="S"/>
    <s v="C4"/>
    <n v="1.392"/>
    <s v="44"/>
    <n v="7.67"/>
  </r>
  <r>
    <x v="0"/>
    <s v="0"/>
    <n v="46154"/>
    <s v="21320"/>
    <s v="1264"/>
    <s v="FR"/>
    <s v="CH"/>
    <s v="Curty Pascal"/>
    <s v="Laruche"/>
    <s v="999999"/>
    <s v="XW257527497JF"/>
    <s v="N"/>
    <s v="Traitement SAV complémentaire"/>
    <s v="I"/>
    <m/>
    <s v="C4"/>
    <n v="0"/>
    <s v="44"/>
    <n v="16"/>
  </r>
  <r>
    <x v="0"/>
    <s v="0"/>
    <n v="46154"/>
    <s v="21320"/>
    <s v="1264"/>
    <s v="FR"/>
    <s v="CH"/>
    <s v="Curty Pascal"/>
    <s v="Laruche"/>
    <s v="999999"/>
    <s v="XW257527497JF"/>
    <s v="N"/>
    <s v="Supplement Douane Zone C4"/>
    <s v="I"/>
    <m/>
    <s v="C4"/>
    <n v="0"/>
    <s v="44"/>
    <n v="20"/>
  </r>
  <r>
    <x v="0"/>
    <s v="0"/>
    <n v="46154"/>
    <s v="21320"/>
    <s v="8802"/>
    <s v="FR"/>
    <s v="CH"/>
    <s v="Lepasoon Karin"/>
    <s v="Laruche"/>
    <s v="999999"/>
    <s v="XW257665670JF"/>
    <s v="N"/>
    <s v="Transport"/>
    <s v="I"/>
    <s v="S"/>
    <s v="C4"/>
    <n v="7.02"/>
    <s v="44"/>
    <n v="11.03"/>
  </r>
  <r>
    <x v="0"/>
    <s v="0"/>
    <n v="46154"/>
    <s v="21320"/>
    <s v="8802"/>
    <s v="FR"/>
    <s v="CH"/>
    <s v="Lepasoon Karin"/>
    <s v="Laruche"/>
    <s v="999999"/>
    <s v="XW257665670JF"/>
    <s v="N"/>
    <s v="Supplement Douane Zone C4"/>
    <s v="I"/>
    <m/>
    <s v="C4"/>
    <n v="0"/>
    <s v="44"/>
    <n v="20"/>
  </r>
  <r>
    <x v="0"/>
    <s v="0"/>
    <n v="46155"/>
    <s v="21320"/>
    <s v="1205"/>
    <s v="FR"/>
    <s v="CH"/>
    <s v="Schneeberger Berenice"/>
    <s v="Laruche"/>
    <s v="999999"/>
    <s v="XW258179127JF"/>
    <s v="N"/>
    <s v="Transport"/>
    <s v="I"/>
    <s v="S"/>
    <s v="C4"/>
    <n v="5.078"/>
    <s v="44"/>
    <n v="9.91"/>
  </r>
  <r>
    <x v="0"/>
    <s v="0"/>
    <n v="46155"/>
    <s v="21320"/>
    <s v="1205"/>
    <s v="FR"/>
    <s v="CH"/>
    <s v="Schneeberger Berenice"/>
    <s v="Laruche"/>
    <s v="999999"/>
    <s v="XW258179127JF"/>
    <s v="N"/>
    <s v="Supplement Douane Zone C4"/>
    <s v="I"/>
    <m/>
    <s v="C4"/>
    <n v="0"/>
    <s v="44"/>
    <n v="20"/>
  </r>
  <r>
    <x v="0"/>
    <s v="0"/>
    <n v="46157"/>
    <s v="21320"/>
    <s v="1627"/>
    <s v="FR"/>
    <s v="CH"/>
    <s v="Allemann Marie"/>
    <s v="Laruche"/>
    <s v="999999"/>
    <s v="XW259180736JF"/>
    <s v="N"/>
    <s v="Transport"/>
    <s v="I"/>
    <s v="S"/>
    <s v="C4"/>
    <n v="2.355"/>
    <s v="44"/>
    <n v="8.23"/>
  </r>
  <r>
    <x v="0"/>
    <s v="0"/>
    <n v="46157"/>
    <s v="21320"/>
    <s v="1627"/>
    <s v="FR"/>
    <s v="CH"/>
    <s v="Allemann Marie"/>
    <s v="Laruche"/>
    <s v="999999"/>
    <s v="XW259180736JF"/>
    <s v="N"/>
    <s v="Supplement Douane Zone C4"/>
    <s v="I"/>
    <m/>
    <s v="C4"/>
    <n v="0"/>
    <s v="44"/>
    <n v="20"/>
  </r>
  <r>
    <x v="0"/>
    <s v="0"/>
    <n v="46157"/>
    <s v="21320"/>
    <s v="1219"/>
    <s v="FR"/>
    <s v="CH"/>
    <s v="Visentin Aurelie"/>
    <s v="Laruche"/>
    <s v="999999"/>
    <s v="XW259184295JF"/>
    <s v="N"/>
    <s v="Transport"/>
    <s v="I"/>
    <s v="S"/>
    <s v="C4"/>
    <n v="1.508"/>
    <s v="44"/>
    <n v="7.67"/>
  </r>
  <r>
    <x v="0"/>
    <s v="0"/>
    <n v="46157"/>
    <s v="21320"/>
    <s v="1219"/>
    <s v="FR"/>
    <s v="CH"/>
    <s v="Visentin Aurelie"/>
    <s v="Laruche"/>
    <s v="999999"/>
    <s v="XW259184295JF"/>
    <s v="N"/>
    <s v="Traitement SAV complémentaire"/>
    <s v="I"/>
    <m/>
    <s v="C4"/>
    <n v="0"/>
    <s v="44"/>
    <n v="16"/>
  </r>
  <r>
    <x v="0"/>
    <s v="0"/>
    <n v="46157"/>
    <s v="21320"/>
    <s v="1219"/>
    <s v="FR"/>
    <s v="CH"/>
    <s v="Visentin Aurelie"/>
    <s v="Laruche"/>
    <s v="999999"/>
    <s v="XW259184295JF"/>
    <s v="N"/>
    <s v="Supplement Douane Zone C4"/>
    <s v="I"/>
    <m/>
    <s v="C4"/>
    <n v="0"/>
    <s v="44"/>
    <n v="20"/>
  </r>
  <r>
    <x v="0"/>
    <s v="0"/>
    <n v="46157"/>
    <s v="21320"/>
    <s v="8115"/>
    <s v="FR"/>
    <s v="CH"/>
    <s v="Vatanacan Melek"/>
    <s v="Laruche"/>
    <s v="999999"/>
    <s v="XW259325634JF"/>
    <s v="N"/>
    <s v="Transport"/>
    <s v="I"/>
    <s v="S"/>
    <s v="C4"/>
    <n v="3.6"/>
    <s v="44"/>
    <n v="8.789999999999999"/>
  </r>
  <r>
    <x v="0"/>
    <s v="0"/>
    <n v="46157"/>
    <s v="21320"/>
    <s v="8115"/>
    <s v="FR"/>
    <s v="CH"/>
    <s v="Vatanacan Melek"/>
    <s v="Laruche"/>
    <s v="999999"/>
    <s v="XW259325634JF"/>
    <s v="N"/>
    <s v="Supplement Douane Zone C4"/>
    <s v="I"/>
    <m/>
    <s v="C4"/>
    <n v="0"/>
    <s v="44"/>
    <n v="20"/>
  </r>
  <r>
    <x v="0"/>
    <s v="0"/>
    <n v="46157"/>
    <s v="21320"/>
    <s v="14569"/>
    <s v="FR"/>
    <s v="GR"/>
    <s v="Sovolou Shoshana"/>
    <s v="Laruche"/>
    <s v="999999"/>
    <s v="XW259426536JF"/>
    <s v="N"/>
    <s v="Transport"/>
    <s v="N"/>
    <s v="S"/>
    <s v="C2"/>
    <n v="7.254"/>
    <s v="44"/>
    <n v="15.94"/>
  </r>
  <r>
    <x v="0"/>
    <s v="0"/>
    <n v="46157"/>
    <s v="21320"/>
    <s v="1752"/>
    <s v="FR"/>
    <s v="CH"/>
    <s v="Sarl Rosae"/>
    <s v="Laruche"/>
    <s v="999999"/>
    <s v="XW259442613JF"/>
    <s v="N"/>
    <s v="Transport"/>
    <s v="I"/>
    <s v="S"/>
    <s v="C4"/>
    <n v="3.6"/>
    <s v="44"/>
    <n v="8.789999999999999"/>
  </r>
  <r>
    <x v="0"/>
    <s v="0"/>
    <n v="46157"/>
    <s v="21320"/>
    <s v="1752"/>
    <s v="FR"/>
    <s v="CH"/>
    <s v="Sarl Rosae"/>
    <s v="Laruche"/>
    <s v="999999"/>
    <s v="XW259442613JF"/>
    <s v="N"/>
    <s v="Supplement Douane Zone C4"/>
    <s v="I"/>
    <m/>
    <s v="C4"/>
    <n v="0"/>
    <s v="44"/>
    <n v="20"/>
  </r>
  <r>
    <x v="0"/>
    <s v="0"/>
    <n v="46157"/>
    <s v="21320"/>
    <s v="2740"/>
    <s v="FR"/>
    <s v="CH"/>
    <s v="Dianez Agnes"/>
    <s v="Laruche"/>
    <s v="999999"/>
    <s v="XW259445209JF"/>
    <s v="N"/>
    <s v="Transport"/>
    <s v="I"/>
    <s v="S"/>
    <s v="C4"/>
    <n v="0.945"/>
    <s v="44"/>
    <n v="7.11"/>
  </r>
  <r>
    <x v="0"/>
    <s v="0"/>
    <n v="46157"/>
    <s v="21320"/>
    <s v="2740"/>
    <s v="FR"/>
    <s v="CH"/>
    <s v="Dianez Agnes"/>
    <s v="Laruche"/>
    <s v="999999"/>
    <s v="XW259445209JF"/>
    <s v="N"/>
    <s v="Supplement Douane Zone C4"/>
    <s v="I"/>
    <m/>
    <s v="C4"/>
    <n v="0"/>
    <s v="44"/>
    <n v="20"/>
  </r>
  <r>
    <x v="0"/>
    <s v="0"/>
    <n v="46160"/>
    <s v="21320"/>
    <s v="4410"/>
    <s v="FR"/>
    <s v="CH"/>
    <s v="Cavegn Corinne"/>
    <s v="Laruche"/>
    <s v="999999"/>
    <s v="XW260643250JF"/>
    <s v="N"/>
    <s v="Transport"/>
    <s v="I"/>
    <s v="S"/>
    <s v="C4"/>
    <n v="2.944"/>
    <s v="44"/>
    <n v="8.23"/>
  </r>
  <r>
    <x v="0"/>
    <s v="0"/>
    <n v="46160"/>
    <s v="21320"/>
    <s v="4410"/>
    <s v="FR"/>
    <s v="CH"/>
    <s v="Cavegn Corinne"/>
    <s v="Laruche"/>
    <s v="999999"/>
    <s v="XW260643250JF"/>
    <s v="N"/>
    <s v="Supplement Douane Zone C4"/>
    <s v="I"/>
    <m/>
    <s v="C4"/>
    <n v="0"/>
    <s v="44"/>
    <n v="20"/>
  </r>
  <r>
    <x v="0"/>
    <s v="0"/>
    <n v="46160"/>
    <s v="21320"/>
    <s v="1934"/>
    <s v="FR"/>
    <s v="CH"/>
    <s v="Deleglise Jean-Marc"/>
    <s v="Laruche"/>
    <s v="999999"/>
    <s v="XW260652910JF"/>
    <s v="N"/>
    <s v="Transport"/>
    <s v="I"/>
    <s v="S"/>
    <s v="C4"/>
    <n v="1.44"/>
    <s v="44"/>
    <n v="7.67"/>
  </r>
  <r>
    <x v="0"/>
    <s v="0"/>
    <n v="46160"/>
    <s v="21320"/>
    <s v="1934"/>
    <s v="FR"/>
    <s v="CH"/>
    <s v="Deleglise Jean-Marc"/>
    <s v="Laruche"/>
    <s v="999999"/>
    <s v="XW260652910JF"/>
    <s v="N"/>
    <s v="Traitement SAV complémentaire"/>
    <s v="I"/>
    <m/>
    <s v="C4"/>
    <n v="0"/>
    <s v="44"/>
    <n v="16"/>
  </r>
  <r>
    <x v="0"/>
    <s v="0"/>
    <n v="46160"/>
    <s v="21320"/>
    <s v="1934"/>
    <s v="FR"/>
    <s v="CH"/>
    <s v="Deleglise Jean-Marc"/>
    <s v="Laruche"/>
    <s v="999999"/>
    <s v="XW260652910JF"/>
    <s v="N"/>
    <s v="Supplement Douane Zone C4"/>
    <s v="I"/>
    <m/>
    <s v="C4"/>
    <n v="0"/>
    <s v="44"/>
    <n v="20"/>
  </r>
  <r>
    <x v="0"/>
    <s v="0"/>
    <n v="46160"/>
    <s v="21320"/>
    <s v="7036"/>
    <s v="FR"/>
    <s v="NO"/>
    <s v="Stensaas Winther Mia"/>
    <s v="Laruche"/>
    <s v="999999"/>
    <s v="XW260907685JF"/>
    <s v="N"/>
    <s v="Transport"/>
    <s v="I"/>
    <s v="S"/>
    <s v="C4"/>
    <n v="1.65"/>
    <s v="44"/>
    <n v="7.67"/>
  </r>
  <r>
    <x v="0"/>
    <s v="0"/>
    <n v="46160"/>
    <s v="21320"/>
    <s v="7036"/>
    <s v="FR"/>
    <s v="NO"/>
    <s v="Stensaas Winther Mia"/>
    <s v="Laruche"/>
    <s v="999999"/>
    <s v="XW260907685JF"/>
    <s v="N"/>
    <s v="Supp Zone Internationale Eloignee"/>
    <s v="I"/>
    <m/>
    <s v="C4"/>
    <n v="0"/>
    <s v="44"/>
    <n v="9"/>
  </r>
  <r>
    <x v="0"/>
    <s v="0"/>
    <n v="46160"/>
    <s v="21320"/>
    <s v="7036"/>
    <s v="FR"/>
    <s v="NO"/>
    <s v="Stensaas Winther Mia"/>
    <s v="Laruche"/>
    <s v="999999"/>
    <s v="XW260907685JF"/>
    <s v="N"/>
    <s v="Supplement Douane Zone C4"/>
    <s v="I"/>
    <m/>
    <s v="C4"/>
    <n v="0"/>
    <s v="44"/>
    <n v="20"/>
  </r>
  <r>
    <x v="0"/>
    <s v="0"/>
    <n v="46160"/>
    <s v="21320"/>
    <s v="1814"/>
    <s v="FR"/>
    <s v="CH"/>
    <s v="Delarive Leila"/>
    <s v="Laruche"/>
    <s v="999999"/>
    <s v="XW260945745JF"/>
    <s v="N"/>
    <s v="Transport"/>
    <s v="I"/>
    <s v="S"/>
    <s v="C4"/>
    <n v="1.392"/>
    <s v="44"/>
    <n v="7.67"/>
  </r>
  <r>
    <x v="0"/>
    <s v="0"/>
    <n v="46160"/>
    <s v="21320"/>
    <s v="1814"/>
    <s v="FR"/>
    <s v="CH"/>
    <s v="Delarive Leila"/>
    <s v="Laruche"/>
    <s v="999999"/>
    <s v="XW260945745JF"/>
    <s v="N"/>
    <s v="Supplement Douane Zone C4"/>
    <s v="I"/>
    <m/>
    <s v="C4"/>
    <n v="0"/>
    <s v="44"/>
    <n v="20"/>
  </r>
  <r>
    <x v="0"/>
    <s v="0"/>
    <n v="46160"/>
    <s v="21320"/>
    <s v="16774"/>
    <s v="FR"/>
    <s v="SE"/>
    <s v="InredningNockeb"/>
    <s v="5XPFJPYVSS (renvoi)"/>
    <s v="999999"/>
    <s v="XW260982363JF"/>
    <s v="N"/>
    <s v="Transport"/>
    <s v="N"/>
    <s v="S"/>
    <s v="C2"/>
    <n v="7.254"/>
    <s v="44"/>
    <n v="15.94"/>
  </r>
  <r>
    <x v="0"/>
    <s v="0"/>
    <n v="46161"/>
    <s v="21320"/>
    <s v="3977"/>
    <s v="FR"/>
    <s v="CH"/>
    <s v="Vallelian Michele"/>
    <s v="Laruche"/>
    <s v="999999"/>
    <s v="XW261661246JF"/>
    <s v="N"/>
    <s v="Transport"/>
    <s v="I"/>
    <s v="S"/>
    <s v="C4"/>
    <n v="0.9"/>
    <s v="44"/>
    <n v="7.11"/>
  </r>
  <r>
    <x v="0"/>
    <s v="0"/>
    <n v="46161"/>
    <s v="21320"/>
    <s v="3977"/>
    <s v="FR"/>
    <s v="CH"/>
    <s v="Vallelian Michele"/>
    <s v="Laruche"/>
    <s v="999999"/>
    <s v="XW261661246JF"/>
    <s v="N"/>
    <s v="Supp Zone Internationale Eloignee"/>
    <s v="I"/>
    <m/>
    <s v="C4"/>
    <n v="0"/>
    <s v="44"/>
    <n v="9"/>
  </r>
  <r>
    <x v="0"/>
    <s v="0"/>
    <n v="46161"/>
    <s v="21320"/>
    <s v="3977"/>
    <s v="FR"/>
    <s v="CH"/>
    <s v="Vallelian Michele"/>
    <s v="Laruche"/>
    <s v="999999"/>
    <s v="XW261661246JF"/>
    <s v="N"/>
    <s v="Supplement Douane Zone C4"/>
    <s v="I"/>
    <m/>
    <s v="C4"/>
    <n v="0"/>
    <s v="44"/>
    <n v="20"/>
  </r>
  <r>
    <x v="0"/>
    <s v="0"/>
    <n v="46161"/>
    <s v="21320"/>
    <s v="50823"/>
    <s v="FR"/>
    <s v="DE"/>
    <s v="SCHEE GmbhSteph"/>
    <s v="B2B10884 (renvoi)"/>
    <s v="999999"/>
    <s v="XW261697912JF"/>
    <s v="N"/>
    <s v="Transport"/>
    <s v="N"/>
    <s v="S"/>
    <s v="C1"/>
    <n v="4.8"/>
    <s v="44"/>
    <n v="10.59"/>
  </r>
  <r>
    <x v="0"/>
    <s v="0"/>
    <n v="46164"/>
    <s v="21320"/>
    <s v="1258"/>
    <s v="FR"/>
    <s v="CH"/>
    <s v="Maire Laura Bottari"/>
    <s v="Laruche"/>
    <s v="999999"/>
    <s v="XW262735342JF"/>
    <s v="N"/>
    <s v="Transport"/>
    <s v="I"/>
    <s v="S"/>
    <s v="C4"/>
    <n v="1.392"/>
    <s v="44"/>
    <n v="7.67"/>
  </r>
  <r>
    <x v="0"/>
    <s v="0"/>
    <n v="46164"/>
    <s v="21320"/>
    <s v="1258"/>
    <s v="FR"/>
    <s v="CH"/>
    <s v="Maire Laura Bottari"/>
    <s v="Laruche"/>
    <s v="999999"/>
    <s v="XW262735342JF"/>
    <s v="N"/>
    <s v="Supplement Douane Zone C4"/>
    <s v="I"/>
    <m/>
    <s v="C4"/>
    <n v="0"/>
    <s v="44"/>
    <n v="20"/>
  </r>
  <r>
    <x v="0"/>
    <s v="0"/>
    <n v="46164"/>
    <s v="21320"/>
    <s v="0263"/>
    <s v="FR"/>
    <s v="NO"/>
    <s v="Haugen Kine"/>
    <s v="Laruche"/>
    <s v="999999"/>
    <s v="XW262860084JF"/>
    <s v="N"/>
    <s v="Transport"/>
    <s v="I"/>
    <s v="S"/>
    <s v="C4"/>
    <n v="14.632"/>
    <s v="44"/>
    <n v="14.95"/>
  </r>
  <r>
    <x v="0"/>
    <s v="0"/>
    <n v="46164"/>
    <s v="21320"/>
    <s v="0263"/>
    <s v="FR"/>
    <s v="NO"/>
    <s v="Haugen Kine"/>
    <s v="Laruche"/>
    <s v="999999"/>
    <s v="XW262860084JF"/>
    <s v="N"/>
    <s v="Supplement Douane Zone C4"/>
    <s v="I"/>
    <m/>
    <s v="C4"/>
    <n v="0"/>
    <s v="44"/>
    <n v="20"/>
  </r>
  <r>
    <x v="0"/>
    <s v="0"/>
    <n v="46164"/>
    <s v="21320"/>
    <s v="0263"/>
    <s v="FR"/>
    <s v="NO"/>
    <s v="Haugen Kine"/>
    <s v="Laruche"/>
    <s v="999999"/>
    <s v="XW262860098JF"/>
    <s v="N"/>
    <s v="Transport"/>
    <s v="I"/>
    <s v="S"/>
    <s v="C4"/>
    <n v="21.008"/>
    <s v="44"/>
    <n v="18.87"/>
  </r>
  <r>
    <x v="0"/>
    <s v="0"/>
    <n v="46164"/>
    <s v="21320"/>
    <s v="0263"/>
    <s v="FR"/>
    <s v="NO"/>
    <s v="Haugen Kine"/>
    <s v="Laruche"/>
    <s v="999999"/>
    <s v="XW262860098JF"/>
    <s v="N"/>
    <s v="Supplement Douane Zone C4"/>
    <s v="I"/>
    <m/>
    <s v="C4"/>
    <n v="0"/>
    <s v="44"/>
    <n v="20"/>
  </r>
  <r>
    <x v="0"/>
    <s v="0"/>
    <n v="46164"/>
    <s v="21320"/>
    <s v="0263"/>
    <s v="FR"/>
    <s v="NO"/>
    <s v="Haugen Kine"/>
    <s v="Laruche"/>
    <s v="999999"/>
    <s v="XW262860107JF"/>
    <s v="N"/>
    <s v="Transport"/>
    <s v="I"/>
    <s v="S"/>
    <s v="C4"/>
    <n v="21.008"/>
    <s v="44"/>
    <n v="18.87"/>
  </r>
  <r>
    <x v="0"/>
    <s v="0"/>
    <n v="46164"/>
    <s v="21320"/>
    <s v="0263"/>
    <s v="FR"/>
    <s v="NO"/>
    <s v="Haugen Kine"/>
    <s v="Laruche"/>
    <s v="999999"/>
    <s v="XW262860107JF"/>
    <s v="N"/>
    <s v="Supplement Douane Zone C4"/>
    <s v="I"/>
    <m/>
    <s v="C4"/>
    <n v="0"/>
    <s v="44"/>
    <n v="20"/>
  </r>
  <r>
    <x v="0"/>
    <s v="0"/>
    <n v="46167"/>
    <s v="21320"/>
    <s v="1044"/>
    <s v="FR"/>
    <s v="CH"/>
    <s v="Adamina Yael"/>
    <s v="Laruche"/>
    <s v="999999"/>
    <s v="XW263095827JF"/>
    <s v="N"/>
    <s v="Transport"/>
    <s v="I"/>
    <s v="S"/>
    <s v="C4"/>
    <n v="2.355"/>
    <s v="44"/>
    <n v="8.23"/>
  </r>
  <r>
    <x v="0"/>
    <s v="0"/>
    <n v="46167"/>
    <s v="21320"/>
    <s v="1044"/>
    <s v="FR"/>
    <s v="CH"/>
    <s v="Adamina Yael"/>
    <s v="Laruche"/>
    <s v="999999"/>
    <s v="XW263095827JF"/>
    <s v="N"/>
    <s v="Traitement SAV complémentaire"/>
    <s v="I"/>
    <m/>
    <s v="C4"/>
    <n v="0"/>
    <s v="44"/>
    <n v="16"/>
  </r>
  <r>
    <x v="0"/>
    <s v="0"/>
    <n v="46167"/>
    <s v="21320"/>
    <s v="1044"/>
    <s v="FR"/>
    <s v="CH"/>
    <s v="Adamina Yael"/>
    <s v="Laruche"/>
    <s v="999999"/>
    <s v="XW263095827JF"/>
    <s v="N"/>
    <s v="Supplement Douane Zone C4"/>
    <s v="I"/>
    <m/>
    <s v="C4"/>
    <n v="0"/>
    <s v="44"/>
    <n v="20"/>
  </r>
  <r>
    <x v="0"/>
    <s v="0"/>
    <n v="46167"/>
    <s v="21320"/>
    <s v="1227"/>
    <s v="FR"/>
    <s v="CH"/>
    <s v="Ferron Roxane"/>
    <s v="Laruche"/>
    <s v="999999"/>
    <s v="XW263107445JF"/>
    <s v="N"/>
    <s v="Transport"/>
    <s v="I"/>
    <s v="S"/>
    <s v="C4"/>
    <n v="4.68"/>
    <s v="44"/>
    <n v="9.35"/>
  </r>
  <r>
    <x v="0"/>
    <s v="0"/>
    <n v="46167"/>
    <s v="21320"/>
    <s v="1227"/>
    <s v="FR"/>
    <s v="CH"/>
    <s v="Ferron Roxane"/>
    <s v="Laruche"/>
    <s v="999999"/>
    <s v="XW263107445JF"/>
    <s v="N"/>
    <s v="Traitement SAV complémentaire"/>
    <s v="I"/>
    <m/>
    <s v="C4"/>
    <n v="0"/>
    <s v="44"/>
    <n v="16"/>
  </r>
  <r>
    <x v="0"/>
    <s v="0"/>
    <n v="46167"/>
    <s v="21320"/>
    <s v="1227"/>
    <s v="FR"/>
    <s v="CH"/>
    <s v="Ferron Roxane"/>
    <s v="Laruche"/>
    <s v="999999"/>
    <s v="XW263107445JF"/>
    <s v="N"/>
    <s v="Supplement Douane Zone C4"/>
    <s v="I"/>
    <m/>
    <s v="C4"/>
    <n v="0"/>
    <s v="44"/>
    <n v="20"/>
  </r>
  <r>
    <x v="0"/>
    <s v="0"/>
    <n v="46168"/>
    <s v="21320"/>
    <s v="1084"/>
    <s v="FR"/>
    <s v="CH"/>
    <s v="Goel Jacques"/>
    <s v="Laruche"/>
    <s v="999999"/>
    <s v="XW263365705JF"/>
    <s v="N"/>
    <s v="Transport"/>
    <s v="I"/>
    <s v="S"/>
    <s v="C4"/>
    <n v="0.336"/>
    <s v="44"/>
    <n v="7.11"/>
  </r>
  <r>
    <x v="0"/>
    <s v="0"/>
    <n v="46168"/>
    <s v="21320"/>
    <s v="1084"/>
    <s v="FR"/>
    <s v="CH"/>
    <s v="Goel Jacques"/>
    <s v="Laruche"/>
    <s v="999999"/>
    <s v="XW263365705JF"/>
    <s v="N"/>
    <s v="Supplement Douane Zone C4"/>
    <s v="I"/>
    <m/>
    <s v="C4"/>
    <n v="0"/>
    <s v="44"/>
    <n v="20"/>
  </r>
  <r>
    <x v="0"/>
    <s v="0"/>
    <n v="46169"/>
    <s v="21320"/>
    <s v="1205"/>
    <s v="FR"/>
    <s v="CH"/>
    <s v="Aymon Camille"/>
    <s v="Laruche"/>
    <s v="999999"/>
    <s v="XW263968547JF"/>
    <s v="N"/>
    <s v="Transport"/>
    <s v="I"/>
    <s v="S"/>
    <s v="C4"/>
    <n v="4.68"/>
    <s v="44"/>
    <n v="9.35"/>
  </r>
  <r>
    <x v="0"/>
    <s v="0"/>
    <n v="46169"/>
    <s v="21320"/>
    <s v="1205"/>
    <s v="FR"/>
    <s v="CH"/>
    <s v="Aymon Camille"/>
    <s v="Laruche"/>
    <s v="999999"/>
    <s v="XW263968547JF"/>
    <s v="N"/>
    <s v="Supplement Douane Zone C4"/>
    <s v="I"/>
    <m/>
    <s v="C4"/>
    <n v="0"/>
    <s v="44"/>
    <n v="20"/>
  </r>
  <r>
    <x v="0"/>
    <s v="0"/>
    <n v="46169"/>
    <s v="21320"/>
    <s v="3011"/>
    <s v="FR"/>
    <s v="CH"/>
    <s v="Noir Chat"/>
    <s v="Laruche"/>
    <s v="999999"/>
    <s v="XW264010496JF"/>
    <s v="N"/>
    <s v="Transport"/>
    <s v="I"/>
    <s v="S"/>
    <s v="C4"/>
    <n v="4.68"/>
    <s v="44"/>
    <n v="9.35"/>
  </r>
  <r>
    <x v="0"/>
    <s v="0"/>
    <n v="46169"/>
    <s v="21320"/>
    <s v="3011"/>
    <s v="FR"/>
    <s v="CH"/>
    <s v="Noir Chat"/>
    <s v="Laruche"/>
    <s v="999999"/>
    <s v="XW264010496JF"/>
    <s v="N"/>
    <s v="Traitement SAV complémentaire"/>
    <s v="I"/>
    <m/>
    <s v="C4"/>
    <n v="0"/>
    <s v="44"/>
    <n v="16"/>
  </r>
  <r>
    <x v="0"/>
    <s v="0"/>
    <n v="46169"/>
    <s v="21320"/>
    <s v="3011"/>
    <s v="FR"/>
    <s v="CH"/>
    <s v="Noir Chat"/>
    <s v="Laruche"/>
    <s v="999999"/>
    <s v="XW264010496JF"/>
    <s v="N"/>
    <s v="Supplement Douane Zone C4"/>
    <s v="I"/>
    <m/>
    <s v="C4"/>
    <n v="0"/>
    <s v="44"/>
    <n v="20"/>
  </r>
  <r>
    <x v="0"/>
    <s v="0"/>
    <n v="46170"/>
    <s v="21320"/>
    <s v="3976"/>
    <s v="FR"/>
    <s v="CH"/>
    <s v="Doutrelepont Marie-Laure"/>
    <s v="Laruche"/>
    <s v="999999"/>
    <s v="XW264180699JF"/>
    <s v="N"/>
    <s v="Transport"/>
    <s v="I"/>
    <s v="S"/>
    <s v="C4"/>
    <n v="0.5620000000000001"/>
    <s v="44"/>
    <n v="7.11"/>
  </r>
  <r>
    <x v="0"/>
    <s v="0"/>
    <n v="46170"/>
    <s v="21320"/>
    <s v="3976"/>
    <s v="FR"/>
    <s v="CH"/>
    <s v="Doutrelepont Marie-Laure"/>
    <s v="Laruche"/>
    <s v="999999"/>
    <s v="XW264180699JF"/>
    <s v="N"/>
    <s v="Supp Zone Internationale Eloignee"/>
    <s v="I"/>
    <m/>
    <s v="C4"/>
    <n v="0"/>
    <s v="44"/>
    <n v="9"/>
  </r>
  <r>
    <x v="0"/>
    <s v="0"/>
    <n v="46170"/>
    <s v="21320"/>
    <s v="3976"/>
    <s v="FR"/>
    <s v="CH"/>
    <s v="Doutrelepont Marie-Laure"/>
    <s v="Laruche"/>
    <s v="999999"/>
    <s v="XW264180699JF"/>
    <s v="N"/>
    <s v="Supplement Douane Zone C4"/>
    <s v="I"/>
    <m/>
    <s v="C4"/>
    <n v="0"/>
    <s v="44"/>
    <n v="20"/>
  </r>
  <r>
    <x v="0"/>
    <s v="0"/>
    <n v="46170"/>
    <s v="21320"/>
    <s v="1222"/>
    <s v="FR"/>
    <s v="CH"/>
    <s v="Sarl 8et18"/>
    <s v="Laruche"/>
    <s v="999999"/>
    <s v="XW264183465JF"/>
    <s v="N"/>
    <s v="Transport"/>
    <s v="I"/>
    <s v="S"/>
    <s v="C4"/>
    <n v="20.664"/>
    <s v="44"/>
    <n v="18.31"/>
  </r>
  <r>
    <x v="0"/>
    <s v="0"/>
    <n v="46170"/>
    <s v="21320"/>
    <s v="1222"/>
    <s v="FR"/>
    <s v="CH"/>
    <s v="Sarl 8et18"/>
    <s v="Laruche"/>
    <s v="999999"/>
    <s v="XW264183465JF"/>
    <s v="N"/>
    <s v="Supplement Douane Zone C4"/>
    <s v="I"/>
    <m/>
    <s v="C4"/>
    <n v="0"/>
    <s v="44"/>
    <n v="20"/>
  </r>
  <r>
    <x v="0"/>
    <s v="0"/>
    <n v="46171"/>
    <s v="21320"/>
    <s v="1110"/>
    <s v="FR"/>
    <s v="CH"/>
    <s v="Sweid Nour"/>
    <s v="Laruche"/>
    <s v="999999"/>
    <s v="XW264493697JF"/>
    <s v="N"/>
    <s v="Transport"/>
    <s v="I"/>
    <s v="S"/>
    <s v="C4"/>
    <n v="4.8"/>
    <s v="44"/>
    <n v="9.35"/>
  </r>
  <r>
    <x v="0"/>
    <s v="0"/>
    <n v="46171"/>
    <s v="21320"/>
    <s v="1110"/>
    <s v="FR"/>
    <s v="CH"/>
    <s v="Sweid Nour"/>
    <s v="Laruche"/>
    <s v="999999"/>
    <s v="XW264493697JF"/>
    <s v="N"/>
    <s v="Supplement Douane Zone C4"/>
    <s v="I"/>
    <m/>
    <s v="C4"/>
    <n v="0"/>
    <s v="44"/>
    <n v="20"/>
  </r>
  <r>
    <x v="0"/>
    <s v="0"/>
    <n v="46171"/>
    <s v="21320"/>
    <s v="1400"/>
    <s v="FR"/>
    <s v="CH"/>
    <s v="Meier Camille"/>
    <s v="Laruche"/>
    <s v="999999"/>
    <s v="XW264538328JF"/>
    <s v="N"/>
    <s v="Transport"/>
    <s v="I"/>
    <s v="S"/>
    <s v="C4"/>
    <n v="4.8"/>
    <s v="44"/>
    <n v="9.35"/>
  </r>
  <r>
    <x v="0"/>
    <s v="0"/>
    <n v="46171"/>
    <s v="21320"/>
    <s v="1400"/>
    <s v="FR"/>
    <s v="CH"/>
    <s v="Meier Camille"/>
    <s v="Laruche"/>
    <s v="999999"/>
    <s v="XW264538328JF"/>
    <s v="N"/>
    <s v="Supplement Douane Zone C4"/>
    <s v="I"/>
    <m/>
    <s v="C4"/>
    <n v="0"/>
    <s v="44"/>
    <n v="20"/>
  </r>
  <r>
    <x v="0"/>
    <s v="0"/>
    <n v="46171"/>
    <s v="21320"/>
    <s v="1231"/>
    <s v="FR"/>
    <s v="CH"/>
    <s v="Sanchez Andres"/>
    <s v="Laruche"/>
    <s v="999999"/>
    <s v="XW264611473JF"/>
    <s v="N"/>
    <s v="Transport"/>
    <s v="I"/>
    <s v="S"/>
    <s v="C4"/>
    <n v="2.2"/>
    <s v="44"/>
    <n v="8.23"/>
  </r>
  <r>
    <x v="0"/>
    <s v="0"/>
    <n v="46171"/>
    <s v="21320"/>
    <s v="1231"/>
    <s v="FR"/>
    <s v="CH"/>
    <s v="Sanchez Andres"/>
    <s v="Laruche"/>
    <s v="999999"/>
    <s v="XW264611473JF"/>
    <s v="N"/>
    <s v="Traitement SAV complémentaire"/>
    <s v="I"/>
    <m/>
    <s v="C4"/>
    <n v="0"/>
    <s v="44"/>
    <n v="16"/>
  </r>
  <r>
    <x v="0"/>
    <s v="0"/>
    <n v="46171"/>
    <s v="21320"/>
    <s v="1231"/>
    <s v="FR"/>
    <s v="CH"/>
    <s v="Sanchez Andres"/>
    <s v="Laruche"/>
    <s v="999999"/>
    <s v="XW264611473JF"/>
    <s v="N"/>
    <s v="Supplement Douane Zone C4"/>
    <s v="I"/>
    <m/>
    <s v="C4"/>
    <n v="0"/>
    <s v="44"/>
    <n v="20"/>
  </r>
  <r>
    <x v="4"/>
    <s v="0"/>
    <n v="46155"/>
    <s v="21320"/>
    <s v="75016"/>
    <s v=""/>
    <s v=""/>
    <s v="Bertin Patrice"/>
    <s v="Laruche"/>
    <s v="999999"/>
    <s v="XY513981495JB"/>
    <s v="N"/>
    <s v="Transport"/>
    <s v="N"/>
    <s v="S"/>
    <s v="NT"/>
    <n v="2.335"/>
    <s v="3Z"/>
    <n v="30.86"/>
  </r>
  <r>
    <x v="4"/>
    <s v="0"/>
    <n v="46168"/>
    <s v="21320"/>
    <s v="60300"/>
    <s v=""/>
    <s v=""/>
    <s v="du Passage Cassilda"/>
    <s v="Laruche"/>
    <s v="999999"/>
    <s v="XY514004567JB"/>
    <s v="N"/>
    <s v="Transport"/>
    <s v="N"/>
    <s v="R"/>
    <s v="NT"/>
    <n v="0.2"/>
    <s v="3Z"/>
    <n v="12.58"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count="2351">
  <r>
    <x v="0"/>
    <s v="0"/>
    <d v="2026-05-31T00:00:00"/>
    <s v=""/>
    <m/>
    <m/>
    <m/>
    <m/>
    <s v=""/>
    <s v="0"/>
    <s v="CAPI1"/>
    <s v="X"/>
    <s v="Surcharge Carburant Aérien"/>
    <s v="I"/>
    <n v="0.4375"/>
    <s v="XX"/>
    <n v="0"/>
    <s v="X"/>
    <n v="42.11"/>
  </r>
  <r>
    <x v="0"/>
    <s v="0"/>
    <d v="2026-05-31T00:00:00"/>
    <s v=""/>
    <m/>
    <m/>
    <m/>
    <m/>
    <s v=""/>
    <s v="0"/>
    <s v="CAPI2"/>
    <s v="X"/>
    <s v="Surcharge Carburant Routier"/>
    <s v="I"/>
    <n v="0.1425"/>
    <s v="XX"/>
    <n v="0"/>
    <s v="X"/>
    <n v="55.57"/>
  </r>
  <r>
    <x v="0"/>
    <s v="0"/>
    <d v="2026-05-31T00:00:00"/>
    <s v=""/>
    <m/>
    <m/>
    <m/>
    <m/>
    <s v=""/>
    <s v="0"/>
    <s v="CAPN1"/>
    <s v="X"/>
    <s v="Surcharge Carburant Aérien"/>
    <s v="N"/>
    <n v="0.4375"/>
    <s v="XX"/>
    <n v="0"/>
    <s v="X"/>
    <n v="1534.86"/>
  </r>
  <r>
    <x v="1"/>
    <s v="2"/>
    <d v="2026-05-31T00:00:00"/>
    <s v=""/>
    <m/>
    <m/>
    <m/>
    <m/>
    <s v=""/>
    <s v="0"/>
    <s v="CAPN2"/>
    <s v="X"/>
    <s v="Surcharge Carburant Routier"/>
    <s v="N"/>
    <n v="0.0475"/>
    <s v="XX"/>
    <n v="0"/>
    <s v="X"/>
    <n v="66.13"/>
  </r>
  <r>
    <x v="2"/>
    <s v="0"/>
    <d v="2026-05-31T00:00:00"/>
    <s v=""/>
    <m/>
    <m/>
    <m/>
    <m/>
    <s v=""/>
    <s v="0"/>
    <s v="CAPN2"/>
    <s v="X"/>
    <s v="Surcharge Carburant Routier"/>
    <s v="N"/>
    <n v="0.0475"/>
    <s v="XX"/>
    <n v="0"/>
    <s v="X"/>
    <n v="6.43"/>
  </r>
  <r>
    <x v="3"/>
    <s v="2"/>
    <d v="2026-05-31T00:00:00"/>
    <s v=""/>
    <m/>
    <m/>
    <m/>
    <m/>
    <s v=""/>
    <s v="0"/>
    <s v="CAPN2"/>
    <s v="X"/>
    <s v="Surcharge Carburant Routier"/>
    <s v="N"/>
    <n v="0.0475"/>
    <s v="XX"/>
    <n v="0"/>
    <s v="X"/>
    <n v="371.42"/>
  </r>
  <r>
    <x v="4"/>
    <s v="0"/>
    <d v="2026-05-31T00:00:00"/>
    <s v=""/>
    <m/>
    <m/>
    <m/>
    <m/>
    <s v=""/>
    <s v="0"/>
    <s v="CAPN2"/>
    <s v="X"/>
    <s v="Surcharge Carburant Routier"/>
    <s v="N"/>
    <n v="0.1425"/>
    <s v="XX"/>
    <n v="0"/>
    <s v="X"/>
    <n v="560.45"/>
  </r>
  <r>
    <x v="5"/>
    <s v="2"/>
    <d v="2026-05-31T00:00:00"/>
    <s v=""/>
    <m/>
    <m/>
    <m/>
    <m/>
    <s v=""/>
    <s v="0"/>
    <s v="CAPN2"/>
    <s v="X"/>
    <s v="Surcharge Carburant Routier"/>
    <s v="N"/>
    <n v="0.1425"/>
    <s v="XX"/>
    <n v="0"/>
    <s v="X"/>
    <n v="2.68"/>
  </r>
  <r>
    <x v="0"/>
    <s v="0"/>
    <d v="2026-05-31T00:00:00"/>
    <s v=""/>
    <m/>
    <m/>
    <m/>
    <m/>
    <s v=""/>
    <s v="0"/>
    <s v="CAPN2"/>
    <s v="X"/>
    <s v="Surcharge Carburant Routier"/>
    <s v="N"/>
    <n v="0.1425"/>
    <s v="XX"/>
    <n v="0"/>
    <s v="X"/>
    <n v="18.56"/>
  </r>
  <r>
    <x v="0"/>
    <s v="0"/>
    <d v="2026-05-31T00:00:00"/>
    <s v=""/>
    <m/>
    <m/>
    <m/>
    <m/>
    <s v=""/>
    <s v="0"/>
    <s v="CAPO1"/>
    <s v="X"/>
    <s v="Surcharge Carburant Aérien"/>
    <s v="O"/>
    <n v="0.4375"/>
    <s v="XX"/>
    <n v="0"/>
    <s v="X"/>
    <n v="18.19"/>
  </r>
  <r>
    <x v="0"/>
    <s v="0"/>
    <d v="2026-05-31T00:00:00"/>
    <s v=""/>
    <m/>
    <m/>
    <m/>
    <m/>
    <s v=""/>
    <s v="0"/>
    <s v="ECORI"/>
    <s v="X"/>
    <s v="Participation Eco-Responsable"/>
    <s v="I"/>
    <m/>
    <s v="XX"/>
    <n v="0"/>
    <s v="X"/>
    <n v="3.7"/>
  </r>
  <r>
    <x v="1"/>
    <s v="2"/>
    <d v="2026-05-31T00:00:00"/>
    <s v=""/>
    <m/>
    <m/>
    <m/>
    <m/>
    <s v=""/>
    <s v="0"/>
    <s v="ECORN"/>
    <s v="X"/>
    <s v="Participation Eco-Responsable"/>
    <s v="N"/>
    <m/>
    <s v="XX"/>
    <n v="0"/>
    <s v="X"/>
    <n v="12.99"/>
  </r>
  <r>
    <x v="2"/>
    <s v="0"/>
    <d v="2026-05-31T00:00:00"/>
    <s v=""/>
    <m/>
    <m/>
    <m/>
    <m/>
    <s v=""/>
    <s v="0"/>
    <s v="ECORN"/>
    <s v="X"/>
    <s v="Participation Eco-Responsable"/>
    <s v="N"/>
    <m/>
    <s v="XX"/>
    <n v="0"/>
    <s v="X"/>
    <n v="0.63"/>
  </r>
  <r>
    <x v="3"/>
    <s v="2"/>
    <d v="2026-05-31T00:00:00"/>
    <s v=""/>
    <m/>
    <m/>
    <m/>
    <m/>
    <s v=""/>
    <s v="0"/>
    <s v="ECORN"/>
    <s v="X"/>
    <s v="Participation Eco-Responsable"/>
    <s v="N"/>
    <m/>
    <s v="XX"/>
    <n v="0"/>
    <s v="X"/>
    <n v="27.78"/>
  </r>
  <r>
    <x v="4"/>
    <s v="0"/>
    <d v="2026-05-31T00:00:00"/>
    <s v=""/>
    <m/>
    <m/>
    <m/>
    <m/>
    <s v=""/>
    <s v="0"/>
    <s v="ECORN"/>
    <s v="X"/>
    <s v="Participation Eco-Responsable"/>
    <s v="N"/>
    <m/>
    <s v="XX"/>
    <n v="0"/>
    <s v="X"/>
    <n v="53.7"/>
  </r>
  <r>
    <x v="5"/>
    <s v="2"/>
    <d v="2026-05-31T00:00:00"/>
    <s v=""/>
    <m/>
    <m/>
    <m/>
    <m/>
    <s v=""/>
    <s v="0"/>
    <s v="ECORN"/>
    <s v="X"/>
    <s v="Participation Eco-Responsable"/>
    <s v="N"/>
    <m/>
    <s v="XX"/>
    <n v="0"/>
    <s v="X"/>
    <n v="0.2"/>
  </r>
  <r>
    <x v="0"/>
    <s v="0"/>
    <d v="2026-05-31T00:00:00"/>
    <s v=""/>
    <m/>
    <m/>
    <m/>
    <m/>
    <s v=""/>
    <s v="0"/>
    <s v="ECORN"/>
    <s v="X"/>
    <s v="Participation Eco-Responsable"/>
    <s v="N"/>
    <m/>
    <s v="XX"/>
    <n v="0"/>
    <s v="X"/>
    <n v="23.4"/>
  </r>
  <r>
    <x v="0"/>
    <s v="0"/>
    <d v="2026-05-31T00:00:00"/>
    <s v=""/>
    <m/>
    <m/>
    <m/>
    <m/>
    <s v=""/>
    <s v="0"/>
    <s v="ECORO"/>
    <s v="X"/>
    <s v="Participation Eco-Responsable"/>
    <s v="O"/>
    <m/>
    <s v="XX"/>
    <n v="0"/>
    <s v="X"/>
    <n v="0.1"/>
  </r>
  <r>
    <x v="0"/>
    <s v="0"/>
    <d v="2026-05-31T00:00:00"/>
    <s v=""/>
    <m/>
    <m/>
    <m/>
    <m/>
    <s v=""/>
    <s v="0"/>
    <s v="SURTI"/>
    <s v="X"/>
    <s v="Sûreté colis"/>
    <s v="I"/>
    <m/>
    <s v="XX"/>
    <n v="0"/>
    <s v="X"/>
    <n v="14.8"/>
  </r>
  <r>
    <x v="1"/>
    <s v="2"/>
    <d v="2026-05-31T00:00:00"/>
    <s v=""/>
    <m/>
    <m/>
    <m/>
    <m/>
    <s v=""/>
    <s v="0"/>
    <s v="SURTN"/>
    <s v="X"/>
    <s v="Sûreté colis"/>
    <s v="N"/>
    <m/>
    <s v="XX"/>
    <n v="0"/>
    <s v="X"/>
    <n v="21.65"/>
  </r>
  <r>
    <x v="2"/>
    <s v="0"/>
    <d v="2026-05-31T00:00:00"/>
    <s v=""/>
    <m/>
    <m/>
    <m/>
    <m/>
    <s v=""/>
    <s v="0"/>
    <s v="SURTN"/>
    <s v="X"/>
    <s v="Sûreté colis"/>
    <s v="N"/>
    <m/>
    <s v="XX"/>
    <n v="0"/>
    <s v="X"/>
    <n v="1.05"/>
  </r>
  <r>
    <x v="3"/>
    <s v="2"/>
    <d v="2026-05-31T00:00:00"/>
    <s v=""/>
    <m/>
    <m/>
    <m/>
    <m/>
    <s v=""/>
    <s v="0"/>
    <s v="SURTN"/>
    <s v="X"/>
    <s v="Sûreté colis"/>
    <s v="N"/>
    <m/>
    <s v="XX"/>
    <n v="0"/>
    <s v="X"/>
    <n v="46.3"/>
  </r>
  <r>
    <x v="4"/>
    <s v="0"/>
    <d v="2026-05-31T00:00:00"/>
    <s v=""/>
    <m/>
    <m/>
    <m/>
    <m/>
    <s v=""/>
    <s v="0"/>
    <s v="SURTN"/>
    <s v="X"/>
    <s v="Sûreté colis"/>
    <s v="N"/>
    <m/>
    <s v="XX"/>
    <n v="0"/>
    <s v="X"/>
    <n v="214.8"/>
  </r>
  <r>
    <x v="5"/>
    <s v="2"/>
    <d v="2026-05-31T00:00:00"/>
    <s v=""/>
    <m/>
    <m/>
    <m/>
    <m/>
    <s v=""/>
    <s v="0"/>
    <s v="SURTN"/>
    <s v="X"/>
    <s v="Sûreté colis"/>
    <s v="N"/>
    <m/>
    <s v="XX"/>
    <n v="0"/>
    <s v="X"/>
    <n v="0.8"/>
  </r>
  <r>
    <x v="0"/>
    <s v="0"/>
    <d v="2026-05-31T00:00:00"/>
    <s v=""/>
    <m/>
    <m/>
    <m/>
    <m/>
    <s v=""/>
    <s v="0"/>
    <s v="SURTN"/>
    <s v="X"/>
    <s v="Sûreté colis"/>
    <s v="N"/>
    <m/>
    <s v="XX"/>
    <n v="0"/>
    <s v="X"/>
    <n v="93.59999999999999"/>
  </r>
  <r>
    <x v="0"/>
    <s v="0"/>
    <d v="2026-05-31T00:00:00"/>
    <s v=""/>
    <m/>
    <m/>
    <m/>
    <m/>
    <s v=""/>
    <s v="0"/>
    <s v="SURTO"/>
    <s v="X"/>
    <s v="Sûreté colis"/>
    <s v="O"/>
    <m/>
    <s v="XX"/>
    <n v="0"/>
    <s v="X"/>
    <n v="0.4"/>
  </r>
  <r>
    <x v="0"/>
    <s v="0"/>
    <d v="2026-05-04T00:00:00"/>
    <s v="21320"/>
    <s v="13088"/>
    <s v="FR"/>
    <s v="DE"/>
    <s v="Martinez Cruz Daniela"/>
    <s v="Laruche"/>
    <s v="999999"/>
    <s v="XF142220606FR"/>
    <s v="N"/>
    <s v="Transport"/>
    <s v="N"/>
    <s v="S"/>
    <s v="Z1"/>
    <n v="0.783"/>
    <s v="17"/>
    <n v="9.94"/>
  </r>
  <r>
    <x v="0"/>
    <s v="0"/>
    <d v="2026-05-04T00:00:00"/>
    <s v="21320"/>
    <s v="14542"/>
    <s v="FR"/>
    <s v="DE"/>
    <s v="Fettig Herbert"/>
    <s v="Laruche"/>
    <s v="999999"/>
    <s v="XF142220708FR"/>
    <s v="N"/>
    <s v="Transport"/>
    <s v="N"/>
    <s v="S"/>
    <s v="Z1"/>
    <n v="4.532"/>
    <s v="17"/>
    <n v="19.47"/>
  </r>
  <r>
    <x v="0"/>
    <s v="0"/>
    <d v="2026-05-04T00:00:00"/>
    <s v="21320"/>
    <s v="42651"/>
    <s v="FR"/>
    <s v="DE"/>
    <s v="Michallek Lars"/>
    <s v="Laruche"/>
    <s v="999999"/>
    <s v="XF142220932FR"/>
    <s v="N"/>
    <s v="Transport"/>
    <s v="N"/>
    <s v="S"/>
    <s v="Z1"/>
    <n v="0.748"/>
    <s v="17"/>
    <n v="9.94"/>
  </r>
  <r>
    <x v="0"/>
    <s v="0"/>
    <d v="2026-05-04T00:00:00"/>
    <s v="21320"/>
    <s v="88279"/>
    <s v="FR"/>
    <s v="DE"/>
    <s v="Simon Dr Karl"/>
    <s v="Laruche"/>
    <s v="999999"/>
    <s v="XF142221116FR"/>
    <s v="N"/>
    <s v="Transport"/>
    <s v="N"/>
    <s v="S"/>
    <s v="Z1"/>
    <n v="0.1"/>
    <s v="17"/>
    <n v="7.86"/>
  </r>
  <r>
    <x v="0"/>
    <s v="0"/>
    <d v="2026-05-04T00:00:00"/>
    <s v="21320"/>
    <s v="1028"/>
    <s v="FR"/>
    <s v="HU"/>
    <s v="Moulenes Katalin"/>
    <s v="Laruche"/>
    <s v="999999"/>
    <s v="XF142221147FR"/>
    <s v="N"/>
    <s v="Transport"/>
    <s v="N"/>
    <s v="S"/>
    <s v="Z3"/>
    <n v="0.748"/>
    <s v="17"/>
    <n v="13.35"/>
  </r>
  <r>
    <x v="0"/>
    <s v="0"/>
    <d v="2026-05-04T00:00:00"/>
    <s v="21320"/>
    <s v="17031"/>
    <s v="FR"/>
    <s v="IT"/>
    <s v="CARTA GIOBERTI Cinzia"/>
    <s v="Laruche"/>
    <s v="999999"/>
    <s v="XF142221677FR"/>
    <s v="N"/>
    <s v="Transport"/>
    <s v="N"/>
    <s v="S"/>
    <s v="Z2"/>
    <n v="4.427"/>
    <s v="17"/>
    <n v="18.34"/>
  </r>
  <r>
    <x v="0"/>
    <s v="0"/>
    <d v="2026-05-04T00:00:00"/>
    <s v="21320"/>
    <s v="97348"/>
    <s v="FR"/>
    <s v="DE"/>
    <s v="Seel Timea"/>
    <s v="Laruche"/>
    <s v="999999"/>
    <s v="XF142221779FR"/>
    <s v="N"/>
    <s v="Transport"/>
    <s v="N"/>
    <s v="S"/>
    <s v="Z1"/>
    <n v="5.773"/>
    <s v="17"/>
    <n v="21.83"/>
  </r>
  <r>
    <x v="0"/>
    <s v="0"/>
    <d v="2026-05-04T00:00:00"/>
    <s v="21320"/>
    <s v="28280"/>
    <s v="FR"/>
    <s v="ES"/>
    <s v="Beltran Carmen"/>
    <s v="Laruche"/>
    <s v="999999"/>
    <s v="XF142224761FR"/>
    <s v="N"/>
    <s v="Transport"/>
    <s v="N"/>
    <s v="S"/>
    <s v="Z2"/>
    <n v="0.748"/>
    <s v="17"/>
    <n v="9.94"/>
  </r>
  <r>
    <x v="0"/>
    <s v="0"/>
    <d v="2026-05-04T00:00:00"/>
    <s v="21320"/>
    <s v="94065"/>
    <s v="FR"/>
    <s v="DE"/>
    <s v="Lutje Maximilian"/>
    <s v="Laruche"/>
    <s v="999999"/>
    <s v="XF142225206FR"/>
    <s v="N"/>
    <s v="Transport"/>
    <s v="N"/>
    <s v="S"/>
    <s v="Z1"/>
    <n v="5.76"/>
    <s v="17"/>
    <n v="21.83"/>
  </r>
  <r>
    <x v="0"/>
    <s v="0"/>
    <d v="2026-05-04T00:00:00"/>
    <s v="21320"/>
    <s v="36329"/>
    <s v="FR"/>
    <s v="DE"/>
    <s v="Marek Nicole"/>
    <s v="Laruche"/>
    <s v="999999"/>
    <s v="XF142225223FR"/>
    <s v="N"/>
    <s v="Transport"/>
    <s v="N"/>
    <s v="S"/>
    <s v="Z1"/>
    <n v="4.266"/>
    <s v="17"/>
    <n v="18.34"/>
  </r>
  <r>
    <x v="0"/>
    <s v="0"/>
    <d v="2026-05-04T00:00:00"/>
    <s v="21320"/>
    <s v="57074"/>
    <s v="FR"/>
    <s v="DE"/>
    <s v="Serra Daniela"/>
    <s v="Laruche"/>
    <s v="999999"/>
    <s v="XF142225342FR"/>
    <s v="N"/>
    <s v="Transport"/>
    <s v="N"/>
    <s v="S"/>
    <s v="Z1"/>
    <n v="4.266"/>
    <s v="17"/>
    <n v="18.34"/>
  </r>
  <r>
    <x v="0"/>
    <s v="0"/>
    <d v="2026-05-04T00:00:00"/>
    <s v="21320"/>
    <s v="9991"/>
    <s v="FR"/>
    <s v="BE"/>
    <s v="Van Robays Steven"/>
    <s v="Laruche"/>
    <s v="999999"/>
    <s v="XF142225838FR"/>
    <s v="N"/>
    <s v="Transport"/>
    <s v="N"/>
    <s v="S"/>
    <s v="Z1"/>
    <n v="5.904"/>
    <s v="17"/>
    <n v="21.83"/>
  </r>
  <r>
    <x v="0"/>
    <s v="0"/>
    <d v="2026-05-04T00:00:00"/>
    <s v="21320"/>
    <s v="2542PR"/>
    <s v="FR"/>
    <s v="NL"/>
    <s v="Veldmeijer Giel"/>
    <s v="Laruche"/>
    <s v="999999"/>
    <s v="XF142225943FR"/>
    <s v="N"/>
    <s v="Transport"/>
    <s v="N"/>
    <s v="S"/>
    <s v="Z1"/>
    <n v="0.12"/>
    <s v="17"/>
    <n v="7.86"/>
  </r>
  <r>
    <x v="0"/>
    <s v="0"/>
    <d v="2026-05-04T00:00:00"/>
    <s v="21320"/>
    <s v="21465"/>
    <s v="FR"/>
    <s v="DE"/>
    <s v="Kleiner Mirjam"/>
    <s v="Laruche"/>
    <s v="999999"/>
    <s v="XF142230909FR"/>
    <s v="N"/>
    <s v="Transport"/>
    <s v="N"/>
    <s v="S"/>
    <s v="Z1"/>
    <n v="9.44"/>
    <s v="17"/>
    <n v="30.09"/>
  </r>
  <r>
    <x v="0"/>
    <s v="0"/>
    <d v="2026-05-04T00:00:00"/>
    <s v="21320"/>
    <s v="97250"/>
    <s v="FR"/>
    <s v="MQ"/>
    <s v="Dubourg Sarah"/>
    <s v="Laruche"/>
    <s v="999999"/>
    <s v="XF142240044FR"/>
    <s v="N"/>
    <s v="Transport"/>
    <s v="O"/>
    <s v="S"/>
    <s v="Z8"/>
    <n v="4.64"/>
    <s v="17"/>
    <n v="41.18"/>
  </r>
  <r>
    <x v="0"/>
    <s v="0"/>
    <d v="2026-05-04T00:00:00"/>
    <s v="21320"/>
    <s v="3147PE"/>
    <s v="FR"/>
    <s v="NL"/>
    <s v="Oosterlee Arie"/>
    <s v="Laruche"/>
    <s v="999999"/>
    <s v="XF142264068FR"/>
    <s v="N"/>
    <s v="Transport"/>
    <s v="N"/>
    <s v="S"/>
    <s v="Z1"/>
    <n v="2.567"/>
    <s v="17"/>
    <n v="14.95"/>
  </r>
  <r>
    <x v="0"/>
    <s v="0"/>
    <d v="2026-05-04T00:00:00"/>
    <s v="21320"/>
    <s v="4837CG"/>
    <s v="FR"/>
    <s v="NL"/>
    <s v="Brouwers Marleen"/>
    <s v="Laruche"/>
    <s v="999999"/>
    <s v="XF142264522FR"/>
    <s v="N"/>
    <s v="Transport"/>
    <s v="N"/>
    <s v="S"/>
    <s v="Z1"/>
    <n v="2.567"/>
    <s v="17"/>
    <n v="14.95"/>
  </r>
  <r>
    <x v="0"/>
    <s v="0"/>
    <d v="2026-05-04T00:00:00"/>
    <s v="21320"/>
    <s v="89312"/>
    <s v="FR"/>
    <s v="DE"/>
    <s v="Schmalberger Tina"/>
    <s v="Laruche"/>
    <s v="999999"/>
    <s v="XF142273060FR"/>
    <s v="N"/>
    <s v="Transport"/>
    <s v="N"/>
    <s v="S"/>
    <s v="Z1"/>
    <n v="4.678"/>
    <s v="17"/>
    <n v="19.47"/>
  </r>
  <r>
    <x v="0"/>
    <s v="0"/>
    <d v="2026-05-04T00:00:00"/>
    <s v="21320"/>
    <s v="21465"/>
    <s v="FR"/>
    <s v="DE"/>
    <s v="Elsner Hanno"/>
    <s v="Laruche"/>
    <s v="999999"/>
    <s v="XF142273175FR"/>
    <s v="N"/>
    <s v="Transport"/>
    <s v="N"/>
    <s v="S"/>
    <s v="Z1"/>
    <n v="1.591"/>
    <s v="17"/>
    <n v="12.69"/>
  </r>
  <r>
    <x v="0"/>
    <s v="0"/>
    <d v="2026-05-04T00:00:00"/>
    <s v="21320"/>
    <s v="66023"/>
    <s v="FR"/>
    <s v="IT"/>
    <s v="Giampaolo Loriana"/>
    <s v="Laruche"/>
    <s v="999999"/>
    <s v="XF142273802FR"/>
    <s v="N"/>
    <s v="Transport"/>
    <s v="N"/>
    <s v="S"/>
    <s v="Z2"/>
    <n v="0.484"/>
    <s v="17"/>
    <n v="7.86"/>
  </r>
  <r>
    <x v="0"/>
    <s v="0"/>
    <d v="2026-05-04T00:00:00"/>
    <s v="21320"/>
    <s v="34119"/>
    <s v="FR"/>
    <s v="DE"/>
    <s v="Werner Lukas"/>
    <s v="Laruche"/>
    <s v="999999"/>
    <s v="XF142274365FR"/>
    <s v="N"/>
    <s v="Transport"/>
    <s v="N"/>
    <s v="S"/>
    <s v="Z1"/>
    <n v="5.76"/>
    <s v="17"/>
    <n v="21.83"/>
  </r>
  <r>
    <x v="0"/>
    <s v="0"/>
    <d v="2026-05-04T00:00:00"/>
    <s v="21320"/>
    <s v="8500"/>
    <s v="FR"/>
    <s v="BE"/>
    <s v="Bruynseels Lieve"/>
    <s v="Laruche"/>
    <s v="999999"/>
    <s v="XF142274578FR"/>
    <s v="N"/>
    <s v="Transport"/>
    <s v="N"/>
    <s v="S"/>
    <s v="Z1"/>
    <n v="0.28"/>
    <s v="17"/>
    <n v="7.86"/>
  </r>
  <r>
    <x v="0"/>
    <s v="0"/>
    <d v="2026-05-04T00:00:00"/>
    <s v="21320"/>
    <s v="16156"/>
    <s v="FR"/>
    <s v="IT"/>
    <s v="Traverso Valeria"/>
    <s v="Laruche"/>
    <s v="999999"/>
    <s v="XF142274706FR"/>
    <s v="N"/>
    <s v="Transport"/>
    <s v="N"/>
    <s v="S"/>
    <s v="Z2"/>
    <n v="0.525"/>
    <s v="17"/>
    <n v="9.94"/>
  </r>
  <r>
    <x v="0"/>
    <s v="0"/>
    <d v="2026-05-04T00:00:00"/>
    <s v="21320"/>
    <s v="10243"/>
    <s v="FR"/>
    <s v="DE"/>
    <s v="Adilkhan Abylay"/>
    <s v="Laruche"/>
    <s v="999999"/>
    <s v="XF142275471FR"/>
    <s v="N"/>
    <s v="Transport"/>
    <s v="N"/>
    <s v="S"/>
    <s v="Z1"/>
    <n v="0.18"/>
    <s v="17"/>
    <n v="7.86"/>
  </r>
  <r>
    <x v="0"/>
    <s v="0"/>
    <d v="2026-05-05T00:00:00"/>
    <s v="21320"/>
    <s v="20154"/>
    <s v="FR"/>
    <s v="IT"/>
    <s v="FOLLI Susanna Iris"/>
    <s v="Laruche"/>
    <s v="999999"/>
    <s v="XF142295706FR"/>
    <s v="N"/>
    <s v="Transport"/>
    <s v="N"/>
    <s v="S"/>
    <s v="Z2"/>
    <n v="1.392"/>
    <s v="17"/>
    <n v="11.56"/>
  </r>
  <r>
    <x v="0"/>
    <s v="0"/>
    <d v="2026-05-05T00:00:00"/>
    <s v="21320"/>
    <s v="08340"/>
    <s v="FR"/>
    <s v="ES"/>
    <s v="Ros Judith"/>
    <s v="Laruche"/>
    <s v="999999"/>
    <s v="XF142309113FR"/>
    <s v="N"/>
    <s v="Transport"/>
    <s v="N"/>
    <s v="S"/>
    <s v="Z2"/>
    <n v="0.187"/>
    <s v="17"/>
    <n v="7.86"/>
  </r>
  <r>
    <x v="0"/>
    <s v="0"/>
    <d v="2026-05-05T00:00:00"/>
    <s v="21320"/>
    <s v="51149"/>
    <s v="FR"/>
    <s v="DE"/>
    <s v="Schmitz Melanie"/>
    <s v="Laruche"/>
    <s v="999999"/>
    <s v="XF142310142FR"/>
    <s v="N"/>
    <s v="Transport"/>
    <s v="N"/>
    <s v="S"/>
    <s v="Z1"/>
    <n v="4.266"/>
    <s v="17"/>
    <n v="18.34"/>
  </r>
  <r>
    <x v="0"/>
    <s v="0"/>
    <d v="2026-05-05T00:00:00"/>
    <s v="21320"/>
    <s v="82288"/>
    <s v="FR"/>
    <s v="DE"/>
    <s v="Lorenz Steffi"/>
    <s v="Laruche"/>
    <s v="999999"/>
    <s v="XF142310200FR"/>
    <s v="N"/>
    <s v="Transport"/>
    <s v="N"/>
    <s v="S"/>
    <s v="Z1"/>
    <n v="4.266"/>
    <s v="17"/>
    <n v="18.34"/>
  </r>
  <r>
    <x v="0"/>
    <s v="0"/>
    <d v="2026-05-05T00:00:00"/>
    <s v="21320"/>
    <s v="1791DG"/>
    <s v="FR"/>
    <s v="NL"/>
    <s v="Chang Sou Li"/>
    <s v="Laruche"/>
    <s v="999999"/>
    <s v="XF142349421FR"/>
    <s v="N"/>
    <s v="Transport"/>
    <s v="N"/>
    <s v="S"/>
    <s v="Z1"/>
    <n v="0.53"/>
    <s v="17"/>
    <n v="9.94"/>
  </r>
  <r>
    <x v="0"/>
    <s v="0"/>
    <d v="2026-05-05T00:00:00"/>
    <s v="21320"/>
    <s v="4941JV"/>
    <s v="FR"/>
    <s v="NL"/>
    <s v="Irene Vink"/>
    <s v="Laruche"/>
    <s v="999999"/>
    <s v="XF142349510FR"/>
    <s v="N"/>
    <s v="Transport"/>
    <s v="N"/>
    <s v="S"/>
    <s v="Z1"/>
    <n v="2.592"/>
    <s v="17"/>
    <n v="14.95"/>
  </r>
  <r>
    <x v="0"/>
    <s v="0"/>
    <d v="2026-05-06T00:00:00"/>
    <s v="21320"/>
    <s v="9520"/>
    <s v="FR"/>
    <s v="BE"/>
    <s v="Coppens Ann"/>
    <s v="Laruche"/>
    <s v="999999"/>
    <s v="XF142377215FR"/>
    <s v="N"/>
    <s v="Transport"/>
    <s v="N"/>
    <s v="S"/>
    <s v="Z1"/>
    <n v="0.25"/>
    <s v="17"/>
    <n v="7.86"/>
  </r>
  <r>
    <x v="0"/>
    <s v="0"/>
    <d v="2026-05-06T00:00:00"/>
    <s v="21320"/>
    <s v="86152"/>
    <s v="FR"/>
    <s v="DE"/>
    <s v="Ziegler-Johanni Helga"/>
    <s v="Laruche"/>
    <s v="999999"/>
    <s v="XF142377816FR"/>
    <s v="N"/>
    <s v="Transport"/>
    <s v="N"/>
    <s v="S"/>
    <s v="Z1"/>
    <n v="0.766"/>
    <s v="17"/>
    <n v="9.94"/>
  </r>
  <r>
    <x v="0"/>
    <s v="0"/>
    <d v="2026-05-06T00:00:00"/>
    <s v="21320"/>
    <s v="30016"/>
    <s v="FR"/>
    <s v="IT"/>
    <s v="Caria Antonello"/>
    <s v="Laruche"/>
    <s v="999999"/>
    <s v="XF142377921FR"/>
    <s v="N"/>
    <s v="Transport"/>
    <s v="N"/>
    <s v="S"/>
    <s v="Z2"/>
    <n v="4.266"/>
    <s v="17"/>
    <n v="18.34"/>
  </r>
  <r>
    <x v="0"/>
    <s v="0"/>
    <d v="2026-05-06T00:00:00"/>
    <s v="21320"/>
    <s v="09129"/>
    <s v="FR"/>
    <s v="IT"/>
    <s v="Spiga Alessandra"/>
    <s v="Laruche"/>
    <s v="999999"/>
    <s v="XF142390185FR"/>
    <s v="N"/>
    <s v="Transport"/>
    <s v="N"/>
    <s v="S"/>
    <s v="Z2"/>
    <n v="0.25"/>
    <s v="17"/>
    <n v="7.86"/>
  </r>
  <r>
    <x v="0"/>
    <s v="0"/>
    <d v="2026-05-06T00:00:00"/>
    <s v="21320"/>
    <s v="7441GC"/>
    <s v="FR"/>
    <s v="NL"/>
    <s v="Beltman Nicole"/>
    <s v="Laruche"/>
    <s v="999999"/>
    <s v="XF142419564FR"/>
    <s v="N"/>
    <s v="Transport"/>
    <s v="N"/>
    <s v="S"/>
    <s v="Z1"/>
    <n v="2.567"/>
    <s v="17"/>
    <n v="14.95"/>
  </r>
  <r>
    <x v="0"/>
    <s v="0"/>
    <d v="2026-05-06T00:00:00"/>
    <s v="21320"/>
    <s v="1096AC"/>
    <s v="FR"/>
    <s v="NL"/>
    <s v="Van Erk Ellen"/>
    <s v="Laruche"/>
    <s v="999999"/>
    <s v="XF142419799FR"/>
    <s v="N"/>
    <s v="Transport"/>
    <s v="N"/>
    <s v="S"/>
    <s v="Z1"/>
    <n v="2.567"/>
    <s v="17"/>
    <n v="14.95"/>
  </r>
  <r>
    <x v="0"/>
    <s v="0"/>
    <d v="2026-05-06T00:00:00"/>
    <s v="21320"/>
    <s v="15518"/>
    <s v="FR"/>
    <s v="DE"/>
    <s v="Gauerke Marie"/>
    <s v="Laruche"/>
    <s v="999999"/>
    <s v="XF142423793FR"/>
    <s v="N"/>
    <s v="Transport"/>
    <s v="N"/>
    <s v="S"/>
    <s v="Z1"/>
    <n v="4.266"/>
    <s v="17"/>
    <n v="18.34"/>
  </r>
  <r>
    <x v="0"/>
    <s v="0"/>
    <d v="2026-05-07T00:00:00"/>
    <s v="21320"/>
    <s v="4866"/>
    <s v="FR"/>
    <s v="AT"/>
    <s v="Auersperg-Breunner Elisabeth"/>
    <s v="Laruche"/>
    <s v="999999"/>
    <s v="XF142449583FR"/>
    <s v="N"/>
    <s v="Transport"/>
    <s v="N"/>
    <s v="S"/>
    <s v="Z2"/>
    <n v="0.343"/>
    <s v="17"/>
    <n v="7.86"/>
  </r>
  <r>
    <x v="0"/>
    <s v="0"/>
    <d v="2026-05-07T00:00:00"/>
    <s v="21320"/>
    <s v="7672BB"/>
    <s v="FR"/>
    <s v="NL"/>
    <s v="Oude Vrielink Ingrid"/>
    <s v="Laruche"/>
    <s v="999999"/>
    <s v="XF142449654FR"/>
    <s v="N"/>
    <s v="Transport"/>
    <s v="N"/>
    <s v="S"/>
    <s v="Z1"/>
    <n v="0.731"/>
    <s v="17"/>
    <n v="9.94"/>
  </r>
  <r>
    <x v="0"/>
    <s v="0"/>
    <d v="2026-05-07T00:00:00"/>
    <s v="21320"/>
    <s v="90762"/>
    <s v="FR"/>
    <s v="DE"/>
    <s v="Goj Julia"/>
    <s v="Laruche"/>
    <s v="999999"/>
    <s v="XF142449835FR"/>
    <s v="N"/>
    <s v="Transport"/>
    <s v="N"/>
    <s v="S"/>
    <s v="Z1"/>
    <n v="0.53"/>
    <s v="17"/>
    <n v="9.94"/>
  </r>
  <r>
    <x v="0"/>
    <s v="0"/>
    <d v="2026-05-07T00:00:00"/>
    <s v="21320"/>
    <s v="86152"/>
    <s v="FR"/>
    <s v="DE"/>
    <s v="Ziegler-Johanni Helga"/>
    <s v="Laruche"/>
    <s v="999999"/>
    <s v="XF142477743FR"/>
    <s v="N"/>
    <s v="Transport"/>
    <s v="N"/>
    <s v="S"/>
    <s v="Z1"/>
    <n v="0.504"/>
    <s v="17"/>
    <n v="9.94"/>
  </r>
  <r>
    <x v="0"/>
    <s v="0"/>
    <d v="2026-05-11T00:00:00"/>
    <s v="21320"/>
    <s v="10243"/>
    <s v="FR"/>
    <s v="DE"/>
    <s v="Adilkhan Abylay"/>
    <s v="Laruche"/>
    <s v="999999"/>
    <s v="XF142563994FR"/>
    <s v="N"/>
    <s v="Transport"/>
    <s v="N"/>
    <s v="S"/>
    <s v="Z1"/>
    <n v="0.1"/>
    <s v="17"/>
    <n v="7.86"/>
  </r>
  <r>
    <x v="0"/>
    <s v="0"/>
    <d v="2026-05-11T00:00:00"/>
    <s v="21320"/>
    <s v="9820"/>
    <s v="FR"/>
    <s v="BE"/>
    <s v="Drieghe Sara"/>
    <s v="Laruche"/>
    <s v="999999"/>
    <s v="XF142566165FR"/>
    <s v="N"/>
    <s v="Transport"/>
    <s v="N"/>
    <s v="S"/>
    <s v="Z1"/>
    <n v="0.766"/>
    <s v="17"/>
    <n v="9.94"/>
  </r>
  <r>
    <x v="0"/>
    <s v="0"/>
    <d v="2026-05-11T00:00:00"/>
    <s v="21320"/>
    <s v="55234"/>
    <s v="FR"/>
    <s v="DE"/>
    <s v="Scherrer Sylvia"/>
    <s v="Laruche"/>
    <s v="999999"/>
    <s v="XF142566338FR"/>
    <s v="N"/>
    <s v="Transport"/>
    <s v="N"/>
    <s v="S"/>
    <s v="Z1"/>
    <n v="4.532"/>
    <s v="17"/>
    <n v="19.47"/>
  </r>
  <r>
    <x v="0"/>
    <s v="0"/>
    <d v="2026-05-11T00:00:00"/>
    <s v="21320"/>
    <s v="81827"/>
    <s v="FR"/>
    <s v="DE"/>
    <s v="Braatz Enrico"/>
    <s v="Laruche"/>
    <s v="999999"/>
    <s v="XF142566491FR"/>
    <s v="N"/>
    <s v="Transport"/>
    <s v="N"/>
    <s v="S"/>
    <s v="Z1"/>
    <n v="0.499"/>
    <s v="17"/>
    <n v="7.86"/>
  </r>
  <r>
    <x v="0"/>
    <s v="0"/>
    <d v="2026-05-11T00:00:00"/>
    <s v="21320"/>
    <s v="28691"/>
    <s v="FR"/>
    <s v="ES"/>
    <s v="Murias Maria Rosario"/>
    <s v="Laruche"/>
    <s v="999999"/>
    <s v="XF142567506FR"/>
    <s v="N"/>
    <s v="Transport"/>
    <s v="N"/>
    <s v="S"/>
    <s v="Z2"/>
    <n v="0.546"/>
    <s v="17"/>
    <n v="9.94"/>
  </r>
  <r>
    <x v="0"/>
    <s v="0"/>
    <d v="2026-05-11T00:00:00"/>
    <s v="21320"/>
    <s v="54424"/>
    <s v="FR"/>
    <s v="DE"/>
    <s v="Thelen Bruni"/>
    <s v="Laruche"/>
    <s v="999999"/>
    <s v="XF142567611FR"/>
    <s v="N"/>
    <s v="Transport"/>
    <s v="N"/>
    <s v="S"/>
    <s v="Z1"/>
    <n v="4.266"/>
    <s v="17"/>
    <n v="18.34"/>
  </r>
  <r>
    <x v="0"/>
    <s v="0"/>
    <d v="2026-05-11T00:00:00"/>
    <s v="21320"/>
    <s v="09629"/>
    <s v="FR"/>
    <s v="DE"/>
    <s v="Rub Mandy"/>
    <s v="Laruche"/>
    <s v="999999"/>
    <s v="XF142568135FR"/>
    <s v="N"/>
    <s v="Transport"/>
    <s v="N"/>
    <s v="S"/>
    <s v="Z1"/>
    <n v="0.248"/>
    <s v="17"/>
    <n v="7.86"/>
  </r>
  <r>
    <x v="0"/>
    <s v="0"/>
    <d v="2026-05-11T00:00:00"/>
    <s v="21320"/>
    <s v="69231"/>
    <s v="FR"/>
    <s v="DE"/>
    <s v="Elsasser Romina"/>
    <s v="Laruche"/>
    <s v="999999"/>
    <s v="XF142568206FR"/>
    <s v="N"/>
    <s v="Transport"/>
    <s v="N"/>
    <s v="S"/>
    <s v="Z1"/>
    <n v="5.76"/>
    <s v="17"/>
    <n v="21.83"/>
  </r>
  <r>
    <x v="0"/>
    <s v="0"/>
    <d v="2026-05-11T00:00:00"/>
    <s v="21320"/>
    <s v="36039"/>
    <s v="FR"/>
    <s v="DE"/>
    <s v="Helen Tassilo"/>
    <s v="Laruche"/>
    <s v="999999"/>
    <s v="XF142568400FR"/>
    <s v="N"/>
    <s v="Transport"/>
    <s v="N"/>
    <s v="S"/>
    <s v="Z1"/>
    <n v="4.403"/>
    <s v="17"/>
    <n v="18.34"/>
  </r>
  <r>
    <x v="0"/>
    <s v="0"/>
    <d v="2026-05-11T00:00:00"/>
    <s v="21320"/>
    <s v="76185"/>
    <s v="FR"/>
    <s v="DE"/>
    <s v="Ziegler Barbara"/>
    <s v="Laruche"/>
    <s v="999999"/>
    <s v="XF142568501FR"/>
    <s v="N"/>
    <s v="Transport"/>
    <s v="N"/>
    <s v="S"/>
    <s v="Z1"/>
    <n v="0.763"/>
    <s v="17"/>
    <n v="9.94"/>
  </r>
  <r>
    <x v="0"/>
    <s v="0"/>
    <d v="2026-05-11T00:00:00"/>
    <s v="21320"/>
    <s v="04425"/>
    <s v="FR"/>
    <s v="DE"/>
    <s v="Scholz Prof Dr Gerhard"/>
    <s v="Laruche"/>
    <s v="999999"/>
    <s v="XF142568679FR"/>
    <s v="N"/>
    <s v="Transport"/>
    <s v="N"/>
    <s v="S"/>
    <s v="Z1"/>
    <n v="0.738"/>
    <s v="17"/>
    <n v="9.94"/>
  </r>
  <r>
    <x v="0"/>
    <s v="0"/>
    <d v="2026-05-11T00:00:00"/>
    <s v="21320"/>
    <s v="2094"/>
    <s v="FR"/>
    <s v="HU"/>
    <s v="Whitely Georgina"/>
    <s v="Laruche"/>
    <s v="999999"/>
    <s v="XF142569285FR"/>
    <s v="N"/>
    <s v="Transport"/>
    <s v="N"/>
    <s v="S"/>
    <s v="Z3"/>
    <n v="4.266"/>
    <s v="17"/>
    <n v="26.33"/>
  </r>
  <r>
    <x v="0"/>
    <s v="0"/>
    <d v="2026-05-11T00:00:00"/>
    <s v="21320"/>
    <s v="1050192"/>
    <s v="FR"/>
    <s v="PT"/>
    <s v="Pollack Kevin"/>
    <s v="Laruche"/>
    <s v="999999"/>
    <s v="XF142569507FR"/>
    <s v="N"/>
    <s v="Transport"/>
    <s v="N"/>
    <s v="S"/>
    <s v="Z2"/>
    <n v="4.532"/>
    <s v="17"/>
    <n v="19.47"/>
  </r>
  <r>
    <x v="0"/>
    <s v="0"/>
    <d v="2026-05-12T00:00:00"/>
    <s v="21320"/>
    <s v="47906"/>
    <s v="FR"/>
    <s v="DE"/>
    <s v="Metz Ekkehard"/>
    <s v="Laruche"/>
    <s v="999999"/>
    <s v="XF142651889FR"/>
    <s v="N"/>
    <s v="Transport"/>
    <s v="N"/>
    <s v="S"/>
    <s v="Z1"/>
    <n v="5.76"/>
    <s v="17"/>
    <n v="21.83"/>
  </r>
  <r>
    <x v="0"/>
    <s v="0"/>
    <d v="2026-05-12T00:00:00"/>
    <s v="21320"/>
    <s v="55424"/>
    <s v="FR"/>
    <s v="DE"/>
    <s v="Muratovic Zoran"/>
    <s v="Laruche"/>
    <s v="999999"/>
    <s v="XF142656736FR"/>
    <s v="N"/>
    <s v="Transport"/>
    <s v="N"/>
    <s v="S"/>
    <s v="Z1"/>
    <n v="0.12"/>
    <s v="17"/>
    <n v="7.86"/>
  </r>
  <r>
    <x v="0"/>
    <s v="0"/>
    <d v="2026-05-12T00:00:00"/>
    <s v="21320"/>
    <s v="12000"/>
    <s v="FR"/>
    <s v="CZ"/>
    <s v="meissner anna"/>
    <s v="Laruche"/>
    <s v="999999"/>
    <s v="XF142656775FR"/>
    <s v="N"/>
    <s v="Transport"/>
    <s v="N"/>
    <s v="S"/>
    <s v="Z3"/>
    <n v="4.266"/>
    <s v="17"/>
    <n v="26.33"/>
  </r>
  <r>
    <x v="0"/>
    <s v="0"/>
    <d v="2026-05-12T00:00:00"/>
    <s v="21320"/>
    <s v="08440"/>
    <s v="FR"/>
    <s v="ES"/>
    <s v="Pineda Vila Agueda"/>
    <s v="Laruche"/>
    <s v="999999"/>
    <s v="XF142685423FR"/>
    <s v="N"/>
    <s v="Transport"/>
    <s v="N"/>
    <s v="S"/>
    <s v="Z2"/>
    <n v="0.185"/>
    <s v="17"/>
    <n v="7.86"/>
  </r>
  <r>
    <x v="0"/>
    <s v="0"/>
    <d v="2026-05-13T00:00:00"/>
    <s v="21320"/>
    <s v="24043"/>
    <s v="FR"/>
    <s v="IT"/>
    <s v="Remonti Maria"/>
    <s v="Laruche"/>
    <s v="999999"/>
    <s v="XF142744427FR"/>
    <s v="N"/>
    <s v="Transport"/>
    <s v="N"/>
    <s v="S"/>
    <s v="Z2"/>
    <n v="0.25"/>
    <s v="17"/>
    <n v="7.86"/>
  </r>
  <r>
    <x v="0"/>
    <s v="0"/>
    <d v="2026-05-13T00:00:00"/>
    <s v="21320"/>
    <s v="00199"/>
    <s v="FR"/>
    <s v="IT"/>
    <s v="Roberta GARIERI"/>
    <s v="Laruche"/>
    <s v="999999"/>
    <s v="XF142780747FR"/>
    <s v="N"/>
    <s v="Transport"/>
    <s v="N"/>
    <s v="S"/>
    <s v="Z2"/>
    <n v="0.16"/>
    <s v="17"/>
    <n v="7.86"/>
  </r>
  <r>
    <x v="0"/>
    <s v="0"/>
    <d v="2026-05-15T00:00:00"/>
    <s v="21320"/>
    <s v="03730"/>
    <s v="FR"/>
    <s v="ES"/>
    <s v="Ferrer Ribes Aurora"/>
    <s v="Laruche"/>
    <s v="999999"/>
    <s v="XF142815790FR"/>
    <s v="N"/>
    <s v="Transport"/>
    <s v="N"/>
    <s v="S"/>
    <s v="Z2"/>
    <n v="0.25"/>
    <s v="17"/>
    <n v="7.86"/>
  </r>
  <r>
    <x v="0"/>
    <s v="0"/>
    <d v="2026-05-15T00:00:00"/>
    <s v="21320"/>
    <s v="3784WR"/>
    <s v="FR"/>
    <s v="NL"/>
    <s v="Hartogsveld Karin"/>
    <s v="Laruche"/>
    <s v="999999"/>
    <s v="XF142816870FR"/>
    <s v="N"/>
    <s v="Transport"/>
    <s v="N"/>
    <s v="S"/>
    <s v="Z1"/>
    <n v="0.25"/>
    <s v="17"/>
    <n v="7.86"/>
  </r>
  <r>
    <x v="0"/>
    <s v="0"/>
    <d v="2026-05-15T00:00:00"/>
    <s v="21320"/>
    <s v="6001"/>
    <s v="FR"/>
    <s v="BE"/>
    <s v="Bultot Maxane"/>
    <s v="Laruche"/>
    <s v="999999"/>
    <s v="XF142817186FR"/>
    <s v="N"/>
    <s v="Transport"/>
    <s v="N"/>
    <s v="S"/>
    <s v="Z1"/>
    <n v="4.386"/>
    <s v="17"/>
    <n v="18.34"/>
  </r>
  <r>
    <x v="0"/>
    <s v="0"/>
    <d v="2026-05-15T00:00:00"/>
    <s v="21320"/>
    <s v="5644"/>
    <s v="FR"/>
    <s v="CH"/>
    <s v="Grah Oliver"/>
    <s v="Laruche"/>
    <s v="999999"/>
    <s v="XF142818685FR"/>
    <s v="N"/>
    <s v="Transport"/>
    <s v="I"/>
    <s v="S"/>
    <s v="Z4"/>
    <n v="4.68"/>
    <s v="17"/>
    <n v="41.39"/>
  </r>
  <r>
    <x v="0"/>
    <s v="0"/>
    <d v="2026-05-15T00:00:00"/>
    <s v="21320"/>
    <s v="41030"/>
    <s v="FR"/>
    <s v="IT"/>
    <s v="bassoli giulia"/>
    <s v="Laruche"/>
    <s v="999999"/>
    <s v="XF142820035FR"/>
    <s v="N"/>
    <s v="Transport"/>
    <s v="N"/>
    <s v="S"/>
    <s v="Z2"/>
    <n v="0.25"/>
    <s v="17"/>
    <n v="7.86"/>
  </r>
  <r>
    <x v="0"/>
    <s v="0"/>
    <d v="2026-05-15T00:00:00"/>
    <s v="21320"/>
    <s v="1217EB"/>
    <s v="FR"/>
    <s v="NL"/>
    <s v="De Haes Emilie"/>
    <s v="Laruche"/>
    <s v="999999"/>
    <s v="XF142820392FR"/>
    <s v="N"/>
    <s v="Transport"/>
    <s v="N"/>
    <s v="S"/>
    <s v="Z1"/>
    <n v="2.355"/>
    <s v="17"/>
    <n v="13.82"/>
  </r>
  <r>
    <x v="0"/>
    <s v="0"/>
    <d v="2026-05-15T00:00:00"/>
    <s v="21320"/>
    <s v="2586EZ"/>
    <s v="FR"/>
    <s v="NL"/>
    <s v="Robinson Serana"/>
    <s v="Laruche"/>
    <s v="999999"/>
    <s v="XF142820503FR"/>
    <s v="N"/>
    <s v="Transport"/>
    <s v="N"/>
    <s v="S"/>
    <s v="Z1"/>
    <n v="2.355"/>
    <s v="17"/>
    <n v="13.82"/>
  </r>
  <r>
    <x v="0"/>
    <s v="0"/>
    <d v="2026-05-15T00:00:00"/>
    <s v="21320"/>
    <s v="1965"/>
    <s v="FR"/>
    <s v="CH"/>
    <s v="Fiore Stephanie"/>
    <s v="Laruche"/>
    <s v="999999"/>
    <s v="XF142837852FR"/>
    <s v="N"/>
    <s v="Transport"/>
    <s v="I"/>
    <s v="S"/>
    <s v="Z4"/>
    <n v="3.48"/>
    <s v="17"/>
    <n v="34.85"/>
  </r>
  <r>
    <x v="0"/>
    <s v="0"/>
    <d v="2026-05-15T00:00:00"/>
    <s v="21320"/>
    <s v="63858"/>
    <s v="FR"/>
    <s v="IT"/>
    <s v="Polimanti Cinzia"/>
    <s v="Laruche"/>
    <s v="999999"/>
    <s v="XF142838265FR"/>
    <s v="N"/>
    <s v="Transport"/>
    <s v="N"/>
    <s v="S"/>
    <s v="Z2"/>
    <n v="0.25"/>
    <s v="17"/>
    <n v="7.86"/>
  </r>
  <r>
    <x v="0"/>
    <s v="0"/>
    <d v="2026-05-15T00:00:00"/>
    <s v="21320"/>
    <s v="7625RB"/>
    <s v="FR"/>
    <s v="NL"/>
    <s v="Bonthuis Miranda"/>
    <s v="Laruche"/>
    <s v="999999"/>
    <s v="XF142850258FR"/>
    <s v="N"/>
    <s v="Transport"/>
    <s v="N"/>
    <s v="S"/>
    <s v="Z1"/>
    <n v="4.403"/>
    <s v="17"/>
    <n v="18.34"/>
  </r>
  <r>
    <x v="0"/>
    <s v="0"/>
    <d v="2026-05-18T00:00:00"/>
    <s v="21320"/>
    <s v="16556"/>
    <s v="FR"/>
    <s v="DE"/>
    <s v="Freudenberg Jens"/>
    <s v="Laruche"/>
    <s v="999999"/>
    <s v="XF142889072FR"/>
    <s v="N"/>
    <s v="Transport"/>
    <s v="N"/>
    <s v="S"/>
    <s v="Z1"/>
    <n v="0.781"/>
    <s v="17"/>
    <n v="9.94"/>
  </r>
  <r>
    <x v="0"/>
    <s v="0"/>
    <d v="2026-05-18T00:00:00"/>
    <s v="21320"/>
    <s v="36289"/>
    <s v="FR"/>
    <s v="DE"/>
    <s v="Faber Martin"/>
    <s v="Laruche"/>
    <s v="999999"/>
    <s v="XF142889293FR"/>
    <s v="N"/>
    <s v="Transport"/>
    <s v="N"/>
    <s v="S"/>
    <s v="Z1"/>
    <n v="0.756"/>
    <s v="17"/>
    <n v="9.94"/>
  </r>
  <r>
    <x v="0"/>
    <s v="0"/>
    <d v="2026-05-18T00:00:00"/>
    <s v="21320"/>
    <s v="51491"/>
    <s v="FR"/>
    <s v="DE"/>
    <s v="Wasser Eva"/>
    <s v="Laruche"/>
    <s v="999999"/>
    <s v="XF142889695FR"/>
    <s v="N"/>
    <s v="Transport"/>
    <s v="N"/>
    <s v="S"/>
    <s v="Z1"/>
    <n v="0.25"/>
    <s v="17"/>
    <n v="7.86"/>
  </r>
  <r>
    <x v="0"/>
    <s v="0"/>
    <d v="2026-05-18T00:00:00"/>
    <s v="21320"/>
    <s v="86159"/>
    <s v="FR"/>
    <s v="DE"/>
    <s v="Augsdorfer Angelika"/>
    <s v="Laruche"/>
    <s v="999999"/>
    <s v="XF142889934FR"/>
    <s v="N"/>
    <s v="Transport"/>
    <s v="N"/>
    <s v="S"/>
    <s v="Z1"/>
    <n v="0.504"/>
    <s v="17"/>
    <n v="9.94"/>
  </r>
  <r>
    <x v="0"/>
    <s v="0"/>
    <d v="2026-05-18T00:00:00"/>
    <s v="21320"/>
    <s v="85567"/>
    <s v="FR"/>
    <s v="DE"/>
    <s v="Knabe Tobias"/>
    <s v="Laruche"/>
    <s v="999999"/>
    <s v="XF142890186FR"/>
    <s v="N"/>
    <s v="Transport"/>
    <s v="N"/>
    <s v="S"/>
    <s v="Z1"/>
    <n v="4.532"/>
    <s v="17"/>
    <n v="19.47"/>
  </r>
  <r>
    <x v="0"/>
    <s v="0"/>
    <d v="2026-05-18T00:00:00"/>
    <s v="21320"/>
    <s v="76297"/>
    <s v="FR"/>
    <s v="DE"/>
    <s v="Redweik Kirstin"/>
    <s v="Laruche"/>
    <s v="999999"/>
    <s v="XF142890288FR"/>
    <s v="N"/>
    <s v="Transport"/>
    <s v="N"/>
    <s v="S"/>
    <s v="Z1"/>
    <n v="4.365"/>
    <s v="17"/>
    <n v="18.34"/>
  </r>
  <r>
    <x v="0"/>
    <s v="0"/>
    <d v="2026-05-18T00:00:00"/>
    <s v="21320"/>
    <s v="00071"/>
    <s v="FR"/>
    <s v="IT"/>
    <s v="Lanfranconi Danilo"/>
    <s v="Laruche"/>
    <s v="999999"/>
    <s v="XF142891500FR"/>
    <s v="N"/>
    <s v="Transport"/>
    <s v="N"/>
    <s v="S"/>
    <s v="Z2"/>
    <n v="4.266"/>
    <s v="17"/>
    <n v="18.34"/>
  </r>
  <r>
    <x v="0"/>
    <s v="0"/>
    <d v="2026-05-18T00:00:00"/>
    <s v="21320"/>
    <s v="20154"/>
    <s v="FR"/>
    <s v="IT"/>
    <s v="FOLLI Susanna Iris"/>
    <s v="Laruche"/>
    <s v="999999"/>
    <s v="XF142892099FR"/>
    <s v="N"/>
    <s v="Transport"/>
    <s v="N"/>
    <s v="S"/>
    <s v="Z2"/>
    <n v="1.392"/>
    <s v="17"/>
    <n v="11.56"/>
  </r>
  <r>
    <x v="0"/>
    <s v="0"/>
    <d v="2026-05-18T00:00:00"/>
    <s v="21320"/>
    <s v="97074"/>
    <s v="FR"/>
    <s v="DE"/>
    <s v="Maatouk Barbara"/>
    <s v="Laruche"/>
    <s v="999999"/>
    <s v="XF142892108FR"/>
    <s v="N"/>
    <s v="Transport"/>
    <s v="N"/>
    <s v="S"/>
    <s v="Z1"/>
    <n v="0.748"/>
    <s v="17"/>
    <n v="9.94"/>
  </r>
  <r>
    <x v="0"/>
    <s v="0"/>
    <d v="2026-05-18T00:00:00"/>
    <s v="21320"/>
    <s v="2245BH"/>
    <s v="FR"/>
    <s v="NL"/>
    <s v="van Duijn Dewi"/>
    <s v="Laruche"/>
    <s v="999999"/>
    <s v="XF142892417FR"/>
    <s v="N"/>
    <s v="Transport"/>
    <s v="N"/>
    <s v="S"/>
    <s v="Z1"/>
    <n v="2.511"/>
    <s v="17"/>
    <n v="14.95"/>
  </r>
  <r>
    <x v="0"/>
    <s v="0"/>
    <d v="2026-05-18T00:00:00"/>
    <s v="21320"/>
    <s v="61440"/>
    <s v="FR"/>
    <s v="DE"/>
    <s v="von Versen Gudrun"/>
    <s v="Laruche"/>
    <s v="999999"/>
    <s v="XF142932592FR"/>
    <s v="N"/>
    <s v="Transport"/>
    <s v="N"/>
    <s v="S"/>
    <s v="Z1"/>
    <n v="4.386"/>
    <s v="17"/>
    <n v="18.34"/>
  </r>
  <r>
    <x v="0"/>
    <s v="0"/>
    <d v="2026-05-18T00:00:00"/>
    <s v="21320"/>
    <s v="1012"/>
    <s v="FR"/>
    <s v="HU"/>
    <s v="Bomer Matt"/>
    <s v="Laruche"/>
    <s v="999999"/>
    <s v="XF142940143FR"/>
    <s v="N"/>
    <s v="Transport"/>
    <s v="N"/>
    <s v="S"/>
    <s v="Z3"/>
    <n v="5.773"/>
    <s v="17"/>
    <n v="31.91"/>
  </r>
  <r>
    <x v="0"/>
    <s v="0"/>
    <d v="2026-05-18T00:00:00"/>
    <s v="21320"/>
    <s v="14542"/>
    <s v="FR"/>
    <s v="DE"/>
    <s v="Reinicke Kerstin-Sabine"/>
    <s v="Laruche"/>
    <s v="999999"/>
    <s v="XF142940259FR"/>
    <s v="N"/>
    <s v="Transport"/>
    <s v="N"/>
    <s v="S"/>
    <s v="Z1"/>
    <n v="5.773"/>
    <s v="17"/>
    <n v="21.83"/>
  </r>
  <r>
    <x v="0"/>
    <s v="0"/>
    <d v="2026-05-18T00:00:00"/>
    <s v="21320"/>
    <s v="4284VA"/>
    <s v="FR"/>
    <s v="NL"/>
    <s v="Jacquier Laure"/>
    <s v="Laruche"/>
    <s v="999999"/>
    <s v="XF142942232FR"/>
    <s v="N"/>
    <s v="Transport"/>
    <s v="N"/>
    <s v="S"/>
    <s v="Z1"/>
    <n v="4.532"/>
    <s v="17"/>
    <n v="19.47"/>
  </r>
  <r>
    <x v="0"/>
    <s v="0"/>
    <d v="2026-05-18T00:00:00"/>
    <s v="21320"/>
    <s v="40128"/>
    <s v="FR"/>
    <s v="IT"/>
    <s v="LACASACONTINUA mirca"/>
    <s v="Laruche"/>
    <s v="999999"/>
    <s v="XF142943462FR"/>
    <s v="N"/>
    <s v="Transport"/>
    <s v="N"/>
    <s v="S"/>
    <s v="Z2"/>
    <n v="4.638"/>
    <s v="17"/>
    <n v="19.47"/>
  </r>
  <r>
    <x v="0"/>
    <s v="0"/>
    <d v="2026-05-18T00:00:00"/>
    <s v="21320"/>
    <s v="1098BM"/>
    <s v="FR"/>
    <s v="NL"/>
    <s v="Heuberger Thekla"/>
    <s v="Laruche"/>
    <s v="999999"/>
    <s v="XF142946044FR"/>
    <s v="N"/>
    <s v="Transport"/>
    <s v="N"/>
    <s v="S"/>
    <s v="Z1"/>
    <n v="0.25"/>
    <s v="17"/>
    <n v="7.86"/>
  </r>
  <r>
    <x v="0"/>
    <s v="0"/>
    <d v="2026-05-18T00:00:00"/>
    <s v="21320"/>
    <s v="71272"/>
    <s v="FR"/>
    <s v="DE"/>
    <s v="Coskun Derya"/>
    <s v="Laruche"/>
    <s v="999999"/>
    <s v="XF142946132FR"/>
    <s v="N"/>
    <s v="Transport"/>
    <s v="N"/>
    <s v="S"/>
    <s v="Z1"/>
    <n v="0.756"/>
    <s v="17"/>
    <n v="9.94"/>
  </r>
  <r>
    <x v="0"/>
    <s v="0"/>
    <d v="2026-05-18T00:00:00"/>
    <s v="21320"/>
    <s v="10247"/>
    <s v="FR"/>
    <s v="DE"/>
    <s v="Gobrecht Kerstin"/>
    <s v="Laruche"/>
    <s v="999999"/>
    <s v="XF142946234FR"/>
    <s v="N"/>
    <s v="Transport"/>
    <s v="N"/>
    <s v="S"/>
    <s v="Z1"/>
    <n v="0.375"/>
    <s v="17"/>
    <n v="7.86"/>
  </r>
  <r>
    <x v="0"/>
    <s v="0"/>
    <d v="2026-05-19T00:00:00"/>
    <s v="21320"/>
    <s v="9400"/>
    <s v="FR"/>
    <s v="BE"/>
    <s v="Leirens Patricia"/>
    <s v="Laruche"/>
    <s v="999999"/>
    <s v="XF142969805FR"/>
    <s v="N"/>
    <s v="Transport"/>
    <s v="N"/>
    <s v="S"/>
    <s v="Z1"/>
    <n v="4.532"/>
    <s v="17"/>
    <n v="19.47"/>
  </r>
  <r>
    <x v="0"/>
    <s v="0"/>
    <d v="2026-05-19T00:00:00"/>
    <s v="21320"/>
    <s v="33584"/>
    <s v="FR"/>
    <s v="ES"/>
    <s v="Mikhailina Alena"/>
    <s v="Laruche"/>
    <s v="999999"/>
    <s v="XF142970423FR"/>
    <s v="N"/>
    <s v="Transport"/>
    <s v="N"/>
    <s v="S"/>
    <s v="Z2"/>
    <n v="0.748"/>
    <s v="17"/>
    <n v="9.94"/>
  </r>
  <r>
    <x v="0"/>
    <s v="0"/>
    <d v="2026-05-19T00:00:00"/>
    <s v="21320"/>
    <s v="28200"/>
    <s v="FR"/>
    <s v="ES"/>
    <s v="Aguilera Reija Ersilia"/>
    <s v="Laruche"/>
    <s v="999999"/>
    <s v="XF142970539FR"/>
    <s v="N"/>
    <s v="Transport"/>
    <s v="N"/>
    <s v="S"/>
    <s v="Z2"/>
    <n v="0.328"/>
    <s v="17"/>
    <n v="7.86"/>
  </r>
  <r>
    <x v="0"/>
    <s v="0"/>
    <d v="2026-05-19T00:00:00"/>
    <s v="21320"/>
    <s v="28200"/>
    <s v="FR"/>
    <s v="ES"/>
    <s v="Aguilera Reija Ersilia"/>
    <s v="Laruche"/>
    <s v="999999"/>
    <s v="XF142970539FR"/>
    <s v="N"/>
    <s v="Supp Zone Internationale Eloignee"/>
    <s v="N"/>
    <m/>
    <s v="Z2"/>
    <n v="0"/>
    <s v="17"/>
    <n v="17"/>
  </r>
  <r>
    <x v="0"/>
    <s v="0"/>
    <d v="2026-05-19T00:00:00"/>
    <s v="21320"/>
    <s v="53925"/>
    <s v="FR"/>
    <s v="DE"/>
    <s v="Schumacher Franca"/>
    <s v="Laruche"/>
    <s v="999999"/>
    <s v="XF142970715FR"/>
    <s v="N"/>
    <s v="Transport"/>
    <s v="N"/>
    <s v="S"/>
    <s v="Z1"/>
    <n v="0.738"/>
    <s v="17"/>
    <n v="9.94"/>
  </r>
  <r>
    <x v="0"/>
    <s v="0"/>
    <d v="2026-05-19T00:00:00"/>
    <s v="21320"/>
    <s v="27356"/>
    <s v="FR"/>
    <s v="DE"/>
    <s v="Schroeder Torsten"/>
    <s v="Laruche"/>
    <s v="999999"/>
    <s v="XF142971004FR"/>
    <s v="N"/>
    <s v="Transport"/>
    <s v="N"/>
    <s v="S"/>
    <s v="Z1"/>
    <n v="4.266"/>
    <s v="17"/>
    <n v="18.34"/>
  </r>
  <r>
    <x v="0"/>
    <s v="0"/>
    <d v="2026-05-19T00:00:00"/>
    <s v="21320"/>
    <s v="40625"/>
    <s v="FR"/>
    <s v="DE"/>
    <s v="Dalhoff-Schereik Julia"/>
    <s v="Laruche"/>
    <s v="999999"/>
    <s v="XF142971110FR"/>
    <s v="N"/>
    <s v="Transport"/>
    <s v="N"/>
    <s v="S"/>
    <s v="Z1"/>
    <n v="4.532"/>
    <s v="17"/>
    <n v="19.47"/>
  </r>
  <r>
    <x v="0"/>
    <s v="0"/>
    <d v="2026-05-19T00:00:00"/>
    <s v="21320"/>
    <s v="32657"/>
    <s v="FR"/>
    <s v="DE"/>
    <s v="Werner Annika"/>
    <s v="Laruche"/>
    <s v="999999"/>
    <s v="XF142971199FR"/>
    <s v="N"/>
    <s v="Transport"/>
    <s v="N"/>
    <s v="S"/>
    <s v="Z1"/>
    <n v="0.25"/>
    <s v="17"/>
    <n v="7.86"/>
  </r>
  <r>
    <x v="0"/>
    <s v="0"/>
    <d v="2026-05-19T00:00:00"/>
    <s v="21320"/>
    <s v="32657"/>
    <s v="FR"/>
    <s v="DE"/>
    <s v="Werner Annika"/>
    <s v="Laruche"/>
    <s v="999999"/>
    <s v="XF142971199FR"/>
    <s v="N"/>
    <s v="Supp Retour Expediteur Inter"/>
    <s v="N"/>
    <m/>
    <s v="Z1"/>
    <n v="0"/>
    <s v="17"/>
    <n v="45"/>
  </r>
  <r>
    <x v="0"/>
    <s v="0"/>
    <d v="2026-05-19T00:00:00"/>
    <s v="21320"/>
    <s v="10557"/>
    <s v="FR"/>
    <s v="DE"/>
    <s v="Forster Judith"/>
    <s v="Laruche"/>
    <s v="999999"/>
    <s v="XF142971211FR"/>
    <s v="N"/>
    <s v="Transport"/>
    <s v="N"/>
    <s v="S"/>
    <s v="Z1"/>
    <n v="0.25"/>
    <s v="17"/>
    <n v="7.86"/>
  </r>
  <r>
    <x v="0"/>
    <s v="0"/>
    <d v="2026-05-19T00:00:00"/>
    <s v="21320"/>
    <s v="29700"/>
    <s v="FR"/>
    <s v="ES"/>
    <s v="Power Alejandra"/>
    <s v="Laruche"/>
    <s v="999999"/>
    <s v="XF142972163FR"/>
    <s v="N"/>
    <s v="Transport"/>
    <s v="N"/>
    <s v="S"/>
    <s v="Z2"/>
    <n v="0.748"/>
    <s v="17"/>
    <n v="9.94"/>
  </r>
  <r>
    <x v="0"/>
    <s v="0"/>
    <d v="2026-05-19T00:00:00"/>
    <s v="21320"/>
    <s v="29700"/>
    <s v="FR"/>
    <s v="ES"/>
    <s v="Power Alejandra"/>
    <s v="Laruche"/>
    <s v="999999"/>
    <s v="XF142972163FR"/>
    <s v="N"/>
    <s v="Supp Retour Expediteur Inter"/>
    <s v="N"/>
    <m/>
    <s v="Z2"/>
    <n v="0"/>
    <s v="17"/>
    <n v="45"/>
  </r>
  <r>
    <x v="0"/>
    <s v="0"/>
    <d v="2026-05-19T00:00:00"/>
    <s v="21320"/>
    <s v="32361"/>
    <s v="FR"/>
    <s v="DE"/>
    <s v="Splettstoser Janette"/>
    <s v="Laruche"/>
    <s v="999999"/>
    <s v="XF142984025FR"/>
    <s v="N"/>
    <s v="Transport"/>
    <s v="N"/>
    <s v="S"/>
    <s v="Z1"/>
    <n v="5.76"/>
    <s v="17"/>
    <n v="21.83"/>
  </r>
  <r>
    <x v="0"/>
    <s v="0"/>
    <d v="2026-05-19T00:00:00"/>
    <s v="21320"/>
    <s v="55124"/>
    <s v="FR"/>
    <s v="DE"/>
    <s v="Schlechtriemen-Kos Agnes"/>
    <s v="Laruche"/>
    <s v="999999"/>
    <s v="XF142986471FR"/>
    <s v="N"/>
    <s v="Transport"/>
    <s v="N"/>
    <s v="S"/>
    <s v="Z1"/>
    <n v="4.427"/>
    <s v="17"/>
    <n v="18.34"/>
  </r>
  <r>
    <x v="0"/>
    <s v="0"/>
    <d v="2026-05-19T00:00:00"/>
    <s v="21320"/>
    <s v="54470"/>
    <s v="FR"/>
    <s v="DE"/>
    <s v="Hermann Liane"/>
    <s v="Laruche"/>
    <s v="999999"/>
    <s v="XF142987123FR"/>
    <s v="N"/>
    <s v="Transport"/>
    <s v="N"/>
    <s v="S"/>
    <s v="Z1"/>
    <n v="0.781"/>
    <s v="17"/>
    <n v="9.94"/>
  </r>
  <r>
    <x v="0"/>
    <s v="0"/>
    <d v="2026-05-19T00:00:00"/>
    <s v="21320"/>
    <s v="20123"/>
    <s v="FR"/>
    <s v="IT"/>
    <s v="RINALDI MICHELE"/>
    <s v="Laruche"/>
    <s v="999999"/>
    <s v="XF142995487FR"/>
    <s v="N"/>
    <s v="Transport"/>
    <s v="N"/>
    <s v="S"/>
    <s v="Z2"/>
    <n v="4.532"/>
    <s v="17"/>
    <n v="19.47"/>
  </r>
  <r>
    <x v="0"/>
    <s v="0"/>
    <d v="2026-05-19T00:00:00"/>
    <s v="21320"/>
    <s v="76297"/>
    <s v="FR"/>
    <s v="DE"/>
    <s v="Redweik Kirstin"/>
    <s v="Laruche"/>
    <s v="999999"/>
    <s v="XF143016663FR"/>
    <s v="N"/>
    <s v="Transport"/>
    <s v="N"/>
    <s v="S"/>
    <s v="Z1"/>
    <n v="0.5600000000000001"/>
    <s v="17"/>
    <n v="9.94"/>
  </r>
  <r>
    <x v="0"/>
    <s v="0"/>
    <d v="2026-05-19T00:00:00"/>
    <s v="21320"/>
    <s v="2622AZ"/>
    <s v="FR"/>
    <s v="NL"/>
    <s v="van Vliet Annemiek"/>
    <s v="Laruche"/>
    <s v="999999"/>
    <s v="XF143022641FR"/>
    <s v="N"/>
    <s v="Transport"/>
    <s v="N"/>
    <s v="S"/>
    <s v="Z1"/>
    <n v="0.25"/>
    <s v="17"/>
    <n v="7.86"/>
  </r>
  <r>
    <x v="0"/>
    <s v="0"/>
    <d v="2026-05-19T00:00:00"/>
    <s v="21320"/>
    <s v="1012"/>
    <s v="FR"/>
    <s v="HU"/>
    <s v="Bomer Matt"/>
    <s v="Laruche"/>
    <s v="999999"/>
    <s v="XF143022690FR"/>
    <s v="N"/>
    <s v="Transport"/>
    <s v="N"/>
    <s v="S"/>
    <s v="Z3"/>
    <n v="0.7"/>
    <s v="17"/>
    <n v="13.35"/>
  </r>
  <r>
    <x v="0"/>
    <s v="0"/>
    <d v="2026-05-20T00:00:00"/>
    <s v="21320"/>
    <s v="04740"/>
    <s v="FR"/>
    <s v="ES"/>
    <s v="Jimenez Maria"/>
    <s v="Laruche"/>
    <s v="999999"/>
    <s v="XF143055052FR"/>
    <s v="N"/>
    <s v="Transport"/>
    <s v="N"/>
    <s v="S"/>
    <s v="Z2"/>
    <n v="0.25"/>
    <s v="17"/>
    <n v="7.86"/>
  </r>
  <r>
    <x v="0"/>
    <s v="0"/>
    <d v="2026-05-20T00:00:00"/>
    <s v="21320"/>
    <s v="93086"/>
    <s v="FR"/>
    <s v="DE"/>
    <s v="Rosch Anja"/>
    <s v="Laruche"/>
    <s v="999999"/>
    <s v="XF143055256FR"/>
    <s v="N"/>
    <s v="Transport"/>
    <s v="N"/>
    <s v="S"/>
    <s v="Z1"/>
    <n v="0.748"/>
    <s v="17"/>
    <n v="9.94"/>
  </r>
  <r>
    <x v="0"/>
    <s v="0"/>
    <d v="2026-05-20T00:00:00"/>
    <s v="21320"/>
    <s v="95234"/>
    <s v="FR"/>
    <s v="DE"/>
    <s v="Schuder Barbara"/>
    <s v="Laruche"/>
    <s v="999999"/>
    <s v="XF143055976FR"/>
    <s v="N"/>
    <s v="Transport"/>
    <s v="N"/>
    <s v="S"/>
    <s v="Z1"/>
    <n v="5.914"/>
    <s v="17"/>
    <n v="21.83"/>
  </r>
  <r>
    <x v="0"/>
    <s v="0"/>
    <d v="2026-05-20T00:00:00"/>
    <s v="21320"/>
    <s v="10713"/>
    <s v="FR"/>
    <s v="DE"/>
    <s v="Gurbanberdiyev Hekim"/>
    <s v="Laruche"/>
    <s v="999999"/>
    <s v="XF143056000FR"/>
    <s v="N"/>
    <s v="Transport"/>
    <s v="N"/>
    <s v="S"/>
    <s v="Z1"/>
    <n v="0.25"/>
    <s v="17"/>
    <n v="7.86"/>
  </r>
  <r>
    <x v="0"/>
    <s v="0"/>
    <d v="2026-05-20T00:00:00"/>
    <s v="21320"/>
    <s v="62010"/>
    <s v="FR"/>
    <s v="IT"/>
    <s v="Gagliardini Tommaso"/>
    <s v="Laruche"/>
    <s v="999999"/>
    <s v="XF143056265FR"/>
    <s v="N"/>
    <s v="Transport"/>
    <s v="N"/>
    <s v="S"/>
    <s v="Z2"/>
    <n v="0.748"/>
    <s v="17"/>
    <n v="9.94"/>
  </r>
  <r>
    <x v="0"/>
    <s v="0"/>
    <d v="2026-05-20T00:00:00"/>
    <s v="21320"/>
    <s v="14005"/>
    <s v="FR"/>
    <s v="ES"/>
    <s v="Garcia Galdeano Estefania"/>
    <s v="Laruche"/>
    <s v="999999"/>
    <s v="XF143056305FR"/>
    <s v="N"/>
    <s v="Transport"/>
    <s v="N"/>
    <s v="S"/>
    <s v="Z2"/>
    <n v="4.266"/>
    <s v="17"/>
    <n v="18.34"/>
  </r>
  <r>
    <x v="0"/>
    <s v="0"/>
    <d v="2026-05-20T00:00:00"/>
    <s v="21320"/>
    <s v="28010"/>
    <s v="FR"/>
    <s v="ES"/>
    <s v="ROMANEC Zofia"/>
    <s v="Laruche"/>
    <s v="999999"/>
    <s v="XF143056883FR"/>
    <s v="N"/>
    <s v="Transport"/>
    <s v="N"/>
    <s v="S"/>
    <s v="Z2"/>
    <n v="4.68"/>
    <s v="17"/>
    <n v="19.47"/>
  </r>
  <r>
    <x v="0"/>
    <s v="0"/>
    <d v="2026-05-20T00:00:00"/>
    <s v="21320"/>
    <s v="38102"/>
    <s v="FR"/>
    <s v="DE"/>
    <s v="Eiswirt Charlotte"/>
    <s v="Laruche"/>
    <s v="999999"/>
    <s v="XF143078606FR"/>
    <s v="N"/>
    <s v="Transport"/>
    <s v="N"/>
    <s v="S"/>
    <s v="Z1"/>
    <n v="4.532"/>
    <s v="17"/>
    <n v="19.47"/>
  </r>
  <r>
    <x v="0"/>
    <s v="0"/>
    <d v="2026-05-21T00:00:00"/>
    <s v="21320"/>
    <s v="3703BS"/>
    <s v="FR"/>
    <s v="NL"/>
    <s v="Van Nieuwenhuizen Mark"/>
    <s v="Laruche"/>
    <s v="999999"/>
    <s v="XF143127457FR"/>
    <s v="N"/>
    <s v="Transport"/>
    <s v="N"/>
    <s v="S"/>
    <s v="Z1"/>
    <n v="5.76"/>
    <s v="17"/>
    <n v="21.83"/>
  </r>
  <r>
    <x v="0"/>
    <s v="0"/>
    <d v="2026-05-21T00:00:00"/>
    <s v="21320"/>
    <s v="7325DA"/>
    <s v="FR"/>
    <s v="NL"/>
    <s v="Scheepens Yulia"/>
    <s v="Laruche"/>
    <s v="999999"/>
    <s v="XF143127620FR"/>
    <s v="N"/>
    <s v="Transport"/>
    <s v="N"/>
    <s v="S"/>
    <s v="Z1"/>
    <n v="4.532"/>
    <s v="17"/>
    <n v="19.47"/>
  </r>
  <r>
    <x v="0"/>
    <s v="0"/>
    <d v="2026-05-21T00:00:00"/>
    <s v="21320"/>
    <s v="78532"/>
    <s v="FR"/>
    <s v="DE"/>
    <s v="Kempf Sybille"/>
    <s v="Laruche"/>
    <s v="999999"/>
    <s v="XF143128421FR"/>
    <s v="N"/>
    <s v="Transport"/>
    <s v="N"/>
    <s v="S"/>
    <s v="Z1"/>
    <n v="0.25"/>
    <s v="17"/>
    <n v="7.86"/>
  </r>
  <r>
    <x v="0"/>
    <s v="0"/>
    <d v="2026-05-21T00:00:00"/>
    <s v="21320"/>
    <s v="54290"/>
    <s v="FR"/>
    <s v="DE"/>
    <s v="Lenert Lisa"/>
    <s v="Laruche"/>
    <s v="999999"/>
    <s v="XF143128611FR"/>
    <s v="N"/>
    <s v="Transport"/>
    <s v="N"/>
    <s v="S"/>
    <s v="Z1"/>
    <n v="4.365"/>
    <s v="17"/>
    <n v="18.34"/>
  </r>
  <r>
    <x v="0"/>
    <s v="0"/>
    <d v="2026-05-21T00:00:00"/>
    <s v="21320"/>
    <s v="70597"/>
    <s v="FR"/>
    <s v="DE"/>
    <s v="Gluchow Jana"/>
    <s v="Laruche"/>
    <s v="999999"/>
    <s v="XF143131111FR"/>
    <s v="N"/>
    <s v="Transport"/>
    <s v="N"/>
    <s v="S"/>
    <s v="Z1"/>
    <n v="4.532"/>
    <s v="17"/>
    <n v="19.47"/>
  </r>
  <r>
    <x v="0"/>
    <s v="0"/>
    <d v="2026-05-21T00:00:00"/>
    <s v="21320"/>
    <s v="1071JK"/>
    <s v="FR"/>
    <s v="NL"/>
    <s v="Wilhelm Noah"/>
    <s v="Laruche"/>
    <s v="999999"/>
    <s v="XF143131275FR"/>
    <s v="N"/>
    <s v="Transport"/>
    <s v="N"/>
    <s v="S"/>
    <s v="Z1"/>
    <n v="4.678"/>
    <s v="17"/>
    <n v="19.47"/>
  </r>
  <r>
    <x v="0"/>
    <s v="0"/>
    <d v="2026-05-21T00:00:00"/>
    <s v="21320"/>
    <s v="1850"/>
    <s v="FR"/>
    <s v="BE"/>
    <s v="Ragot Flavina"/>
    <s v="Laruche"/>
    <s v="999999"/>
    <s v="XF143131743FR"/>
    <s v="N"/>
    <s v="Transport"/>
    <s v="N"/>
    <s v="S"/>
    <s v="Z1"/>
    <n v="0.25"/>
    <s v="17"/>
    <n v="7.86"/>
  </r>
  <r>
    <x v="0"/>
    <s v="0"/>
    <d v="2026-05-21T00:00:00"/>
    <s v="21320"/>
    <s v="6212GD"/>
    <s v="FR"/>
    <s v="NL"/>
    <s v="Kahmann Daan"/>
    <s v="Laruche"/>
    <s v="999999"/>
    <s v="XF143131933FR"/>
    <s v="N"/>
    <s v="Transport"/>
    <s v="N"/>
    <s v="S"/>
    <s v="Z1"/>
    <n v="0.25"/>
    <s v="17"/>
    <n v="7.86"/>
  </r>
  <r>
    <x v="0"/>
    <s v="0"/>
    <d v="2026-05-21T00:00:00"/>
    <s v="21320"/>
    <s v="02794"/>
    <s v="FR"/>
    <s v="DE"/>
    <s v="Focsa Anastasia"/>
    <s v="Laruche"/>
    <s v="999999"/>
    <s v="XF143132165FR"/>
    <s v="N"/>
    <s v="Transport"/>
    <s v="N"/>
    <s v="S"/>
    <s v="Z1"/>
    <n v="4.532"/>
    <s v="17"/>
    <n v="19.47"/>
  </r>
  <r>
    <x v="0"/>
    <s v="0"/>
    <d v="2026-05-21T00:00:00"/>
    <s v="21320"/>
    <s v="20123"/>
    <s v="FR"/>
    <s v="IT"/>
    <s v="RINALDI MICHELE"/>
    <s v="Laruche"/>
    <s v="999999"/>
    <s v="XF143139778FR"/>
    <s v="N"/>
    <s v="Transport"/>
    <s v="N"/>
    <s v="S"/>
    <s v="Z2"/>
    <n v="4.532"/>
    <s v="17"/>
    <n v="19.47"/>
  </r>
  <r>
    <x v="0"/>
    <s v="0"/>
    <d v="2026-05-21T00:00:00"/>
    <s v="21320"/>
    <s v="00171"/>
    <s v="FR"/>
    <s v="IT"/>
    <s v="002-Santopolo Rossana"/>
    <s v="Laruche"/>
    <s v="999999"/>
    <s v="XF143156127FR"/>
    <s v="N"/>
    <s v="Transport"/>
    <s v="N"/>
    <s v="S"/>
    <s v="Z2"/>
    <n v="4.532"/>
    <s v="17"/>
    <n v="19.47"/>
  </r>
  <r>
    <x v="0"/>
    <s v="0"/>
    <d v="2026-05-21T00:00:00"/>
    <s v="21320"/>
    <s v="40128"/>
    <s v="FR"/>
    <s v="IT"/>
    <s v="LACASACONTINUA mirca"/>
    <s v="Laruche"/>
    <s v="999999"/>
    <s v="XF143156277FR"/>
    <s v="N"/>
    <s v="Transport"/>
    <s v="N"/>
    <s v="S"/>
    <s v="Z2"/>
    <n v="4.532"/>
    <s v="17"/>
    <n v="19.47"/>
  </r>
  <r>
    <x v="0"/>
    <s v="0"/>
    <d v="2026-05-21T00:00:00"/>
    <s v="21320"/>
    <s v="80995"/>
    <s v="FR"/>
    <s v="DE"/>
    <s v="Djafari Mina"/>
    <s v="Laruche"/>
    <s v="999999"/>
    <s v="XF143156453FR"/>
    <s v="N"/>
    <s v="Transport"/>
    <s v="N"/>
    <s v="S"/>
    <s v="Z1"/>
    <n v="0.25"/>
    <s v="17"/>
    <n v="7.86"/>
  </r>
  <r>
    <x v="0"/>
    <s v="0"/>
    <d v="2026-05-21T00:00:00"/>
    <s v="21320"/>
    <s v="00171"/>
    <s v="FR"/>
    <s v="IT"/>
    <s v="001-Santopolo Rossana"/>
    <s v="Laruche"/>
    <s v="999999"/>
    <s v="XF143156921FR"/>
    <s v="N"/>
    <s v="Transport"/>
    <s v="N"/>
    <s v="S"/>
    <s v="Z2"/>
    <n v="0.25"/>
    <s v="17"/>
    <n v="7.86"/>
  </r>
  <r>
    <x v="0"/>
    <s v="0"/>
    <d v="2026-05-21T00:00:00"/>
    <s v="21320"/>
    <s v="65835"/>
    <s v="FR"/>
    <s v="DE"/>
    <s v="Schonbrunn Michelle"/>
    <s v="Laruche"/>
    <s v="999999"/>
    <s v="XF143172235FR"/>
    <s v="N"/>
    <s v="Transport"/>
    <s v="N"/>
    <s v="S"/>
    <s v="Z1"/>
    <n v="1.008"/>
    <s v="17"/>
    <n v="11.56"/>
  </r>
  <r>
    <x v="0"/>
    <s v="0"/>
    <d v="2026-05-21T00:00:00"/>
    <s v="21320"/>
    <s v="18609"/>
    <s v="FR"/>
    <s v="DE"/>
    <s v="Meier Aurelie"/>
    <s v="Laruche"/>
    <s v="999999"/>
    <s v="XF143172535FR"/>
    <s v="N"/>
    <s v="Transport"/>
    <s v="N"/>
    <s v="S"/>
    <s v="Z1"/>
    <n v="6.273"/>
    <s v="17"/>
    <n v="23.01"/>
  </r>
  <r>
    <x v="0"/>
    <s v="0"/>
    <d v="2026-05-21T00:00:00"/>
    <s v="21320"/>
    <s v="N226PS"/>
    <s v="FR"/>
    <s v="GB"/>
    <s v="Ashby Jack"/>
    <s v="Laruche"/>
    <s v="999999"/>
    <s v="XF143173227FR"/>
    <s v="N"/>
    <s v="Transport"/>
    <s v="I"/>
    <s v="S"/>
    <s v="Z2"/>
    <n v="2.355"/>
    <s v="17"/>
    <n v="18.82"/>
  </r>
  <r>
    <x v="0"/>
    <s v="0"/>
    <d v="2026-05-22T00:00:00"/>
    <s v="21320"/>
    <s v="9635TV"/>
    <s v="FR"/>
    <s v="NL"/>
    <s v="Bekkema Jolanda"/>
    <s v="Laruche"/>
    <s v="999999"/>
    <s v="XF143198864FR"/>
    <s v="N"/>
    <s v="Transport"/>
    <s v="N"/>
    <s v="S"/>
    <s v="Z1"/>
    <n v="4.403"/>
    <s v="17"/>
    <n v="18.34"/>
  </r>
  <r>
    <x v="0"/>
    <s v="0"/>
    <d v="2026-05-22T00:00:00"/>
    <s v="21320"/>
    <s v="1447NJ"/>
    <s v="FR"/>
    <s v="NL"/>
    <s v="Mazouni Saloua"/>
    <s v="Laruche"/>
    <s v="999999"/>
    <s v="XF143199096FR"/>
    <s v="N"/>
    <s v="Transport"/>
    <s v="N"/>
    <s v="S"/>
    <s v="Z1"/>
    <n v="0.24"/>
    <s v="17"/>
    <n v="7.86"/>
  </r>
  <r>
    <x v="0"/>
    <s v="0"/>
    <d v="2026-05-22T00:00:00"/>
    <s v="21320"/>
    <s v="2273XZ"/>
    <s v="FR"/>
    <s v="NL"/>
    <s v="Bolt Janneke"/>
    <s v="Laruche"/>
    <s v="999999"/>
    <s v="XF143199365FR"/>
    <s v="N"/>
    <s v="Transport"/>
    <s v="N"/>
    <s v="S"/>
    <s v="Z1"/>
    <n v="5.773"/>
    <s v="17"/>
    <n v="21.83"/>
  </r>
  <r>
    <x v="0"/>
    <s v="0"/>
    <d v="2026-05-22T00:00:00"/>
    <s v="21320"/>
    <s v="71020"/>
    <s v="FR"/>
    <s v="IT"/>
    <s v="Arcuri Enza"/>
    <s v="Laruche"/>
    <s v="999999"/>
    <s v="XF143199462FR"/>
    <s v="N"/>
    <s v="Transport"/>
    <s v="N"/>
    <s v="S"/>
    <s v="Z2"/>
    <n v="0.25"/>
    <s v="17"/>
    <n v="7.86"/>
  </r>
  <r>
    <x v="0"/>
    <s v="0"/>
    <d v="2026-05-22T00:00:00"/>
    <s v="21320"/>
    <s v="71020"/>
    <s v="FR"/>
    <s v="IT"/>
    <s v="Arcuri Enza"/>
    <s v="Laruche"/>
    <s v="999999"/>
    <s v="XF143199462FR"/>
    <s v="N"/>
    <s v="Supp Zone Internationale Eloignee"/>
    <s v="N"/>
    <m/>
    <s v="Z2"/>
    <n v="0"/>
    <s v="17"/>
    <n v="17"/>
  </r>
  <r>
    <x v="0"/>
    <s v="0"/>
    <d v="2026-05-22T00:00:00"/>
    <s v="21320"/>
    <s v="86153"/>
    <s v="FR"/>
    <s v="DE"/>
    <s v="Monninghoff Jutta"/>
    <s v="Laruche"/>
    <s v="999999"/>
    <s v="XF143200109FR"/>
    <s v="N"/>
    <s v="Transport"/>
    <s v="N"/>
    <s v="S"/>
    <s v="Z1"/>
    <n v="4.266"/>
    <s v="17"/>
    <n v="18.34"/>
  </r>
  <r>
    <x v="0"/>
    <s v="0"/>
    <d v="2026-05-22T00:00:00"/>
    <s v="21320"/>
    <s v="70056"/>
    <s v="FR"/>
    <s v="IT"/>
    <s v="Montemurro Natalia"/>
    <s v="Laruche"/>
    <s v="999999"/>
    <s v="XF143200143FR"/>
    <s v="N"/>
    <s v="Transport"/>
    <s v="N"/>
    <s v="S"/>
    <s v="Z2"/>
    <n v="4.403"/>
    <s v="17"/>
    <n v="18.34"/>
  </r>
  <r>
    <x v="0"/>
    <s v="0"/>
    <d v="2026-05-22T00:00:00"/>
    <s v="21320"/>
    <s v="74336"/>
    <s v="FR"/>
    <s v="DE"/>
    <s v="Steiner Sina"/>
    <s v="Laruche"/>
    <s v="999999"/>
    <s v="XF143200228FR"/>
    <s v="N"/>
    <s v="Transport"/>
    <s v="N"/>
    <s v="S"/>
    <s v="Z1"/>
    <n v="0.8"/>
    <s v="17"/>
    <n v="9.94"/>
  </r>
  <r>
    <x v="0"/>
    <s v="0"/>
    <d v="2026-05-22T00:00:00"/>
    <s v="21320"/>
    <s v="8267AL"/>
    <s v="FR"/>
    <s v="NL"/>
    <s v="Winkelman Fiene"/>
    <s v="Laruche"/>
    <s v="999999"/>
    <s v="XF143219706FR"/>
    <s v="N"/>
    <s v="Transport"/>
    <s v="N"/>
    <s v="S"/>
    <s v="Z1"/>
    <n v="4.488"/>
    <s v="17"/>
    <n v="18.34"/>
  </r>
  <r>
    <x v="0"/>
    <s v="0"/>
    <d v="2026-05-22T00:00:00"/>
    <s v="21320"/>
    <s v="80797"/>
    <s v="FR"/>
    <s v="DE"/>
    <s v="Freitag Petra"/>
    <s v="Laruche"/>
    <s v="999999"/>
    <s v="XF143228518FR"/>
    <s v="N"/>
    <s v="Transport"/>
    <s v="N"/>
    <s v="S"/>
    <s v="Z1"/>
    <n v="0.25"/>
    <s v="17"/>
    <n v="7.86"/>
  </r>
  <r>
    <x v="0"/>
    <s v="0"/>
    <d v="2026-05-22T00:00:00"/>
    <s v="21320"/>
    <s v="78462"/>
    <s v="FR"/>
    <s v="DE"/>
    <s v="Wieland Helmut"/>
    <s v="Laruche"/>
    <s v="999999"/>
    <s v="XF143228739FR"/>
    <s v="N"/>
    <s v="Transport"/>
    <s v="N"/>
    <s v="S"/>
    <s v="Z1"/>
    <n v="5.773"/>
    <s v="17"/>
    <n v="21.83"/>
  </r>
  <r>
    <x v="0"/>
    <s v="0"/>
    <d v="2026-05-22T00:00:00"/>
    <s v="21320"/>
    <s v="65843"/>
    <s v="FR"/>
    <s v="DE"/>
    <s v="Schumacher Sabine"/>
    <s v="Laruche"/>
    <s v="999999"/>
    <s v="XF143230091FR"/>
    <s v="N"/>
    <s v="Transport"/>
    <s v="N"/>
    <s v="S"/>
    <s v="Z1"/>
    <n v="5.904"/>
    <s v="17"/>
    <n v="21.83"/>
  </r>
  <r>
    <x v="0"/>
    <s v="0"/>
    <d v="2026-05-22T00:00:00"/>
    <s v="21320"/>
    <s v="22297"/>
    <s v="FR"/>
    <s v="DE"/>
    <s v="Kutter Christopher"/>
    <s v="Laruche"/>
    <s v="999999"/>
    <s v="XF143235641FR"/>
    <s v="N"/>
    <s v="Transport"/>
    <s v="N"/>
    <s v="S"/>
    <s v="Z1"/>
    <n v="5.904"/>
    <s v="17"/>
    <n v="21.83"/>
  </r>
  <r>
    <x v="0"/>
    <s v="0"/>
    <d v="2026-05-25T00:00:00"/>
    <s v="21320"/>
    <s v="85599"/>
    <s v="FR"/>
    <s v="DE"/>
    <s v="Girard Kathrin"/>
    <s v="Laruche"/>
    <s v="999999"/>
    <s v="XF143259285FR"/>
    <s v="N"/>
    <s v="Transport"/>
    <s v="N"/>
    <s v="S"/>
    <s v="Z1"/>
    <n v="5.76"/>
    <s v="17"/>
    <n v="21.83"/>
  </r>
  <r>
    <x v="0"/>
    <s v="0"/>
    <d v="2026-05-25T00:00:00"/>
    <s v="21320"/>
    <s v="3561XD"/>
    <s v="FR"/>
    <s v="NL"/>
    <s v="Horde Marijke"/>
    <s v="Laruche"/>
    <s v="999999"/>
    <s v="XF143259311FR"/>
    <s v="N"/>
    <s v="Transport"/>
    <s v="N"/>
    <s v="S"/>
    <s v="Z1"/>
    <n v="0.252"/>
    <s v="17"/>
    <n v="7.86"/>
  </r>
  <r>
    <x v="0"/>
    <s v="0"/>
    <d v="2026-05-25T00:00:00"/>
    <s v="21320"/>
    <s v="1325KG"/>
    <s v="FR"/>
    <s v="NL"/>
    <s v="Scholtus ME"/>
    <s v="Laruche"/>
    <s v="999999"/>
    <s v="XF143259360FR"/>
    <s v="N"/>
    <s v="Transport"/>
    <s v="N"/>
    <s v="S"/>
    <s v="Z1"/>
    <n v="0.882"/>
    <s v="17"/>
    <n v="9.94"/>
  </r>
  <r>
    <x v="0"/>
    <s v="0"/>
    <d v="2026-05-25T00:00:00"/>
    <s v="21320"/>
    <s v="93059"/>
    <s v="FR"/>
    <s v="DE"/>
    <s v="Rugamer Lena"/>
    <s v="Laruche"/>
    <s v="999999"/>
    <s v="XF143259475FR"/>
    <s v="N"/>
    <s v="Transport"/>
    <s v="N"/>
    <s v="S"/>
    <s v="Z1"/>
    <n v="4.532"/>
    <s v="17"/>
    <n v="19.47"/>
  </r>
  <r>
    <x v="0"/>
    <s v="0"/>
    <d v="2026-05-25T00:00:00"/>
    <s v="21320"/>
    <s v="8370"/>
    <s v="FR"/>
    <s v="BE"/>
    <s v="Bavina Olha"/>
    <s v="Laruche"/>
    <s v="999999"/>
    <s v="XF143259515FR"/>
    <s v="N"/>
    <s v="Transport"/>
    <s v="N"/>
    <s v="S"/>
    <s v="Z1"/>
    <n v="4.743"/>
    <s v="17"/>
    <n v="19.47"/>
  </r>
  <r>
    <x v="0"/>
    <s v="0"/>
    <d v="2026-05-25T00:00:00"/>
    <s v="21320"/>
    <s v="81369"/>
    <s v="FR"/>
    <s v="DE"/>
    <s v="Engelhardt Antonia"/>
    <s v="Laruche"/>
    <s v="999999"/>
    <s v="XF143259625FR"/>
    <s v="N"/>
    <s v="Transport"/>
    <s v="N"/>
    <s v="S"/>
    <s v="Z1"/>
    <n v="0.25"/>
    <s v="17"/>
    <n v="7.86"/>
  </r>
  <r>
    <x v="0"/>
    <s v="0"/>
    <d v="2026-05-25T00:00:00"/>
    <s v="21320"/>
    <s v="2014BH"/>
    <s v="FR"/>
    <s v="NL"/>
    <s v="Klok Madelon"/>
    <s v="Laruche"/>
    <s v="999999"/>
    <s v="XF143259753FR"/>
    <s v="N"/>
    <s v="Transport"/>
    <s v="N"/>
    <s v="S"/>
    <s v="Z1"/>
    <n v="4.532"/>
    <s v="17"/>
    <n v="19.47"/>
  </r>
  <r>
    <x v="0"/>
    <s v="0"/>
    <d v="2026-05-25T00:00:00"/>
    <s v="21320"/>
    <s v="14513"/>
    <s v="FR"/>
    <s v="DE"/>
    <s v="Klawunde Philipp"/>
    <s v="Laruche"/>
    <s v="999999"/>
    <s v="XF143260575FR"/>
    <s v="N"/>
    <s v="Transport"/>
    <s v="N"/>
    <s v="S"/>
    <s v="Z1"/>
    <n v="4.266"/>
    <s v="17"/>
    <n v="18.34"/>
  </r>
  <r>
    <x v="0"/>
    <s v="0"/>
    <d v="2026-05-25T00:00:00"/>
    <s v="21320"/>
    <s v="82008"/>
    <s v="FR"/>
    <s v="DE"/>
    <s v="Scherer Anna"/>
    <s v="Laruche"/>
    <s v="999999"/>
    <s v="XF143261978FR"/>
    <s v="N"/>
    <s v="Transport"/>
    <s v="N"/>
    <s v="S"/>
    <s v="Z1"/>
    <n v="5.632"/>
    <s v="17"/>
    <n v="21.83"/>
  </r>
  <r>
    <x v="0"/>
    <s v="0"/>
    <d v="2026-05-25T00:00:00"/>
    <s v="21320"/>
    <s v="22159"/>
    <s v="FR"/>
    <s v="DE"/>
    <s v="MollVogelmann Susanne"/>
    <s v="Laruche"/>
    <s v="999999"/>
    <s v="XF143262029FR"/>
    <s v="N"/>
    <s v="Transport"/>
    <s v="N"/>
    <s v="S"/>
    <s v="Z1"/>
    <n v="0.32"/>
    <s v="17"/>
    <n v="7.86"/>
  </r>
  <r>
    <x v="0"/>
    <s v="0"/>
    <d v="2026-05-25T00:00:00"/>
    <s v="21320"/>
    <s v="86163"/>
    <s v="FR"/>
    <s v="DE"/>
    <s v="Hackenbuchner Gerd"/>
    <s v="Laruche"/>
    <s v="999999"/>
    <s v="XF143262046FR"/>
    <s v="N"/>
    <s v="Transport"/>
    <s v="N"/>
    <s v="S"/>
    <s v="Z1"/>
    <n v="1.029"/>
    <s v="17"/>
    <n v="11.56"/>
  </r>
  <r>
    <x v="0"/>
    <s v="0"/>
    <d v="2026-05-25T00:00:00"/>
    <s v="21320"/>
    <s v="81667"/>
    <s v="FR"/>
    <s v="DE"/>
    <s v="White Ceri"/>
    <s v="Laruche"/>
    <s v="999999"/>
    <s v="XF143262050FR"/>
    <s v="N"/>
    <s v="Transport"/>
    <s v="N"/>
    <s v="S"/>
    <s v="Z1"/>
    <n v="0.47"/>
    <s v="17"/>
    <n v="7.86"/>
  </r>
  <r>
    <x v="0"/>
    <s v="0"/>
    <d v="2026-05-25T00:00:00"/>
    <s v="21320"/>
    <s v="2180"/>
    <s v="FR"/>
    <s v="BE"/>
    <s v="Begovic Tanya"/>
    <s v="Laruche"/>
    <s v="999999"/>
    <s v="XF143262103FR"/>
    <s v="N"/>
    <s v="Transport"/>
    <s v="N"/>
    <s v="S"/>
    <s v="Z1"/>
    <n v="4.266"/>
    <s v="17"/>
    <n v="18.34"/>
  </r>
  <r>
    <x v="0"/>
    <s v="0"/>
    <d v="2026-05-25T00:00:00"/>
    <s v="21320"/>
    <s v="2801AM"/>
    <s v="FR"/>
    <s v="NL"/>
    <s v="van den Berg Marc"/>
    <s v="Laruche"/>
    <s v="999999"/>
    <s v="XF143262117FR"/>
    <s v="N"/>
    <s v="Transport"/>
    <s v="N"/>
    <s v="S"/>
    <s v="Z1"/>
    <n v="4.266"/>
    <s v="17"/>
    <n v="18.34"/>
  </r>
  <r>
    <x v="0"/>
    <s v="0"/>
    <d v="2026-05-25T00:00:00"/>
    <s v="21320"/>
    <s v="88131"/>
    <s v="FR"/>
    <s v="DE"/>
    <s v="de Groot Eelco"/>
    <s v="Laruche"/>
    <s v="999999"/>
    <s v="XF143262182FR"/>
    <s v="N"/>
    <s v="Transport"/>
    <s v="N"/>
    <s v="S"/>
    <s v="Z1"/>
    <n v="4.532"/>
    <s v="17"/>
    <n v="19.47"/>
  </r>
  <r>
    <x v="0"/>
    <s v="0"/>
    <d v="2026-05-25T00:00:00"/>
    <s v="21320"/>
    <s v="10154"/>
    <s v="FR"/>
    <s v="IT"/>
    <s v="Boccadoro Paolo"/>
    <s v="Laruche"/>
    <s v="999999"/>
    <s v="XF143262219FR"/>
    <s v="N"/>
    <s v="Transport"/>
    <s v="N"/>
    <s v="S"/>
    <s v="Z2"/>
    <n v="1.457"/>
    <s v="17"/>
    <n v="11.56"/>
  </r>
  <r>
    <x v="0"/>
    <s v="0"/>
    <d v="2026-05-25T00:00:00"/>
    <s v="21320"/>
    <s v="37126"/>
    <s v="FR"/>
    <s v="IT"/>
    <s v="Kokedhima Era"/>
    <s v="Laruche"/>
    <s v="999999"/>
    <s v="XF143262222FR"/>
    <s v="N"/>
    <s v="Transport"/>
    <s v="N"/>
    <s v="S"/>
    <s v="Z2"/>
    <n v="1.41"/>
    <s v="17"/>
    <n v="11.56"/>
  </r>
  <r>
    <x v="0"/>
    <s v="0"/>
    <d v="2026-05-25T00:00:00"/>
    <s v="21320"/>
    <s v="50126"/>
    <s v="FR"/>
    <s v="IT"/>
    <s v="Guerrero Diana"/>
    <s v="Laruche"/>
    <s v="999999"/>
    <s v="XF143262236FR"/>
    <s v="N"/>
    <s v="Transport"/>
    <s v="N"/>
    <s v="S"/>
    <s v="Z2"/>
    <n v="4.266"/>
    <s v="17"/>
    <n v="18.34"/>
  </r>
  <r>
    <x v="0"/>
    <s v="0"/>
    <d v="2026-05-25T00:00:00"/>
    <s v="21320"/>
    <s v="52100"/>
    <s v="FR"/>
    <s v="IT"/>
    <s v="Palazzeschi Stefano"/>
    <s v="Laruche"/>
    <s v="999999"/>
    <s v="XF143262240FR"/>
    <s v="N"/>
    <s v="Transport"/>
    <s v="N"/>
    <s v="S"/>
    <s v="Z2"/>
    <n v="4.266"/>
    <s v="17"/>
    <n v="18.34"/>
  </r>
  <r>
    <x v="0"/>
    <s v="0"/>
    <d v="2026-05-25T00:00:00"/>
    <s v="21320"/>
    <s v="1852XV"/>
    <s v="FR"/>
    <s v="NL"/>
    <s v="van Cronenberg Selma"/>
    <s v="Laruche"/>
    <s v="999999"/>
    <s v="XF143262267FR"/>
    <s v="N"/>
    <s v="Transport"/>
    <s v="N"/>
    <s v="S"/>
    <s v="Z1"/>
    <n v="4.532"/>
    <s v="17"/>
    <n v="19.47"/>
  </r>
  <r>
    <x v="0"/>
    <s v="0"/>
    <d v="2026-05-25T00:00:00"/>
    <s v="21320"/>
    <s v="6819AV"/>
    <s v="FR"/>
    <s v="NL"/>
    <s v="Simons Gabrielle"/>
    <s v="Laruche"/>
    <s v="999999"/>
    <s v="XF143262275FR"/>
    <s v="N"/>
    <s v="Transport"/>
    <s v="N"/>
    <s v="S"/>
    <s v="Z1"/>
    <n v="4.386"/>
    <s v="17"/>
    <n v="18.34"/>
  </r>
  <r>
    <x v="0"/>
    <s v="0"/>
    <d v="2026-05-25T00:00:00"/>
    <s v="21320"/>
    <s v="21629"/>
    <s v="FR"/>
    <s v="DE"/>
    <s v="Kusnezow Irina"/>
    <s v="Laruche"/>
    <s v="999999"/>
    <s v="XF143262315FR"/>
    <s v="N"/>
    <s v="Transport"/>
    <s v="N"/>
    <s v="S"/>
    <s v="Z1"/>
    <n v="0.66"/>
    <s v="17"/>
    <n v="9.94"/>
  </r>
  <r>
    <x v="0"/>
    <s v="0"/>
    <d v="2026-05-25T00:00:00"/>
    <s v="21320"/>
    <s v="82061"/>
    <s v="FR"/>
    <s v="DE"/>
    <s v="Gracklauer Rosa"/>
    <s v="Laruche"/>
    <s v="999999"/>
    <s v="XF143262338FR"/>
    <s v="N"/>
    <s v="Transport"/>
    <s v="N"/>
    <s v="S"/>
    <s v="Z1"/>
    <n v="0.749"/>
    <s v="17"/>
    <n v="9.94"/>
  </r>
  <r>
    <x v="0"/>
    <s v="0"/>
    <d v="2026-05-25T00:00:00"/>
    <s v="21320"/>
    <s v="81249"/>
    <s v="FR"/>
    <s v="DE"/>
    <s v="Paplowske Kevin"/>
    <s v="Laruche"/>
    <s v="999999"/>
    <s v="XF143262355FR"/>
    <s v="N"/>
    <s v="Transport"/>
    <s v="N"/>
    <s v="S"/>
    <s v="Z1"/>
    <n v="5.632"/>
    <s v="17"/>
    <n v="21.83"/>
  </r>
  <r>
    <x v="0"/>
    <s v="0"/>
    <d v="2026-05-25T00:00:00"/>
    <s v="21320"/>
    <s v="2382NX"/>
    <s v="FR"/>
    <s v="NL"/>
    <s v="Overdevest Joost"/>
    <s v="Laruche"/>
    <s v="999999"/>
    <s v="XF143262390FR"/>
    <s v="N"/>
    <s v="Transport"/>
    <s v="N"/>
    <s v="S"/>
    <s v="Z1"/>
    <n v="0.66"/>
    <s v="17"/>
    <n v="9.94"/>
  </r>
  <r>
    <x v="0"/>
    <s v="0"/>
    <d v="2026-05-25T00:00:00"/>
    <s v="21320"/>
    <s v="80805"/>
    <s v="FR"/>
    <s v="DE"/>
    <s v="Singh Mandy"/>
    <s v="Laruche"/>
    <s v="999999"/>
    <s v="XF143262488FR"/>
    <s v="N"/>
    <s v="Transport"/>
    <s v="N"/>
    <s v="S"/>
    <s v="Z1"/>
    <n v="0.403"/>
    <s v="17"/>
    <n v="7.86"/>
  </r>
  <r>
    <x v="0"/>
    <s v="0"/>
    <d v="2026-05-25T00:00:00"/>
    <s v="21320"/>
    <s v="32609"/>
    <s v="FR"/>
    <s v="DE"/>
    <s v="Schmidt Jagna"/>
    <s v="Laruche"/>
    <s v="999999"/>
    <s v="XF143262514FR"/>
    <s v="N"/>
    <s v="Transport"/>
    <s v="N"/>
    <s v="S"/>
    <s v="Z1"/>
    <n v="4.532"/>
    <s v="17"/>
    <n v="19.47"/>
  </r>
  <r>
    <x v="0"/>
    <s v="0"/>
    <d v="2026-05-25T00:00:00"/>
    <s v="21320"/>
    <s v="1100"/>
    <s v="FR"/>
    <s v="AT"/>
    <s v="Kojeder Duang Rong"/>
    <s v="Laruche"/>
    <s v="999999"/>
    <s v="XF143262576FR"/>
    <s v="N"/>
    <s v="Transport"/>
    <s v="N"/>
    <s v="S"/>
    <s v="Z2"/>
    <n v="4.532"/>
    <s v="17"/>
    <n v="19.47"/>
  </r>
  <r>
    <x v="0"/>
    <s v="0"/>
    <d v="2026-05-25T00:00:00"/>
    <s v="21320"/>
    <s v="51381"/>
    <s v="FR"/>
    <s v="DE"/>
    <s v="Hoff Gabriele"/>
    <s v="Laruche"/>
    <s v="999999"/>
    <s v="XF143268097FR"/>
    <s v="N"/>
    <s v="Transport"/>
    <s v="N"/>
    <s v="S"/>
    <s v="Z1"/>
    <n v="5.76"/>
    <s v="17"/>
    <n v="21.83"/>
  </r>
  <r>
    <x v="0"/>
    <s v="0"/>
    <d v="2026-05-25T00:00:00"/>
    <s v="21320"/>
    <s v="97084"/>
    <s v="FR"/>
    <s v="DE"/>
    <s v="Muller Daniel"/>
    <s v="Laruche"/>
    <s v="999999"/>
    <s v="XF143268168FR"/>
    <s v="N"/>
    <s v="Transport"/>
    <s v="N"/>
    <s v="S"/>
    <s v="Z1"/>
    <n v="4.532"/>
    <s v="17"/>
    <n v="19.47"/>
  </r>
  <r>
    <x v="0"/>
    <s v="0"/>
    <d v="2026-05-26T00:00:00"/>
    <s v="21320"/>
    <s v="21465"/>
    <s v="FR"/>
    <s v="DE"/>
    <s v="Heske Pauline"/>
    <s v="Laruche"/>
    <s v="999999"/>
    <s v="XF143279452FR"/>
    <s v="N"/>
    <s v="Transport"/>
    <s v="N"/>
    <s v="S"/>
    <s v="Z1"/>
    <n v="4.266"/>
    <s v="17"/>
    <n v="18.34"/>
  </r>
  <r>
    <x v="0"/>
    <s v="0"/>
    <d v="2026-05-26T00:00:00"/>
    <s v="21320"/>
    <s v="39110"/>
    <s v="FR"/>
    <s v="DE"/>
    <s v="Querfurth Ullrich"/>
    <s v="Laruche"/>
    <s v="999999"/>
    <s v="XF143279497FR"/>
    <s v="N"/>
    <s v="Transport"/>
    <s v="N"/>
    <s v="S"/>
    <s v="Z1"/>
    <n v="0.25"/>
    <s v="17"/>
    <n v="7.86"/>
  </r>
  <r>
    <x v="0"/>
    <s v="0"/>
    <d v="2026-05-26T00:00:00"/>
    <s v="21320"/>
    <s v="1060"/>
    <s v="FR"/>
    <s v="BE"/>
    <s v="Fontaine Appoline"/>
    <s v="Laruche"/>
    <s v="999999"/>
    <s v="XF143279608FR"/>
    <s v="N"/>
    <s v="Transport"/>
    <s v="N"/>
    <s v="S"/>
    <s v="Z1"/>
    <n v="4.532"/>
    <s v="17"/>
    <n v="19.47"/>
  </r>
  <r>
    <x v="0"/>
    <s v="0"/>
    <d v="2026-05-26T00:00:00"/>
    <s v="21320"/>
    <s v="1447NJ"/>
    <s v="FR"/>
    <s v="NL"/>
    <s v="el mazouni Saloua"/>
    <s v="Laruche"/>
    <s v="999999"/>
    <s v="XF143279639FR"/>
    <s v="N"/>
    <s v="Transport"/>
    <s v="N"/>
    <s v="S"/>
    <s v="Z1"/>
    <n v="4.532"/>
    <s v="17"/>
    <n v="19.47"/>
  </r>
  <r>
    <x v="0"/>
    <s v="0"/>
    <d v="2026-05-26T00:00:00"/>
    <s v="21320"/>
    <s v="2548HM"/>
    <s v="FR"/>
    <s v="NL"/>
    <s v="Lenferink Herman"/>
    <s v="Laruche"/>
    <s v="999999"/>
    <s v="XF143279727FR"/>
    <s v="N"/>
    <s v="Transport"/>
    <s v="N"/>
    <s v="S"/>
    <s v="Z1"/>
    <n v="0.475"/>
    <s v="17"/>
    <n v="7.86"/>
  </r>
  <r>
    <x v="0"/>
    <s v="0"/>
    <d v="2026-05-26T00:00:00"/>
    <s v="21320"/>
    <s v="2025CC"/>
    <s v="FR"/>
    <s v="NL"/>
    <s v="zijlstra A"/>
    <s v="Laruche"/>
    <s v="999999"/>
    <s v="XF143279735FR"/>
    <s v="N"/>
    <s v="Transport"/>
    <s v="N"/>
    <s v="S"/>
    <s v="Z1"/>
    <n v="0.26"/>
    <s v="17"/>
    <n v="7.86"/>
  </r>
  <r>
    <x v="0"/>
    <s v="0"/>
    <d v="2026-05-26T00:00:00"/>
    <s v="21320"/>
    <s v="2970"/>
    <s v="FR"/>
    <s v="BE"/>
    <s v="LAQUEUR Matthias"/>
    <s v="Laruche"/>
    <s v="999999"/>
    <s v="XF143279792FR"/>
    <s v="N"/>
    <s v="Transport"/>
    <s v="N"/>
    <s v="S"/>
    <s v="Z1"/>
    <n v="0.979"/>
    <s v="17"/>
    <n v="9.94"/>
  </r>
  <r>
    <x v="0"/>
    <s v="0"/>
    <d v="2026-05-26T00:00:00"/>
    <s v="21320"/>
    <s v="1613LC"/>
    <s v="FR"/>
    <s v="NL"/>
    <s v="Schanzleh Peter"/>
    <s v="Laruche"/>
    <s v="999999"/>
    <s v="XF143279815FR"/>
    <s v="N"/>
    <s v="Transport"/>
    <s v="N"/>
    <s v="S"/>
    <s v="Z1"/>
    <n v="4.532"/>
    <s v="17"/>
    <n v="19.47"/>
  </r>
  <r>
    <x v="0"/>
    <s v="0"/>
    <d v="2026-05-26T00:00:00"/>
    <s v="21320"/>
    <s v="4921XG"/>
    <s v="FR"/>
    <s v="NL"/>
    <s v="Segeren Ton"/>
    <s v="Laruche"/>
    <s v="999999"/>
    <s v="XF143279877FR"/>
    <s v="N"/>
    <s v="Transport"/>
    <s v="N"/>
    <s v="S"/>
    <s v="Z1"/>
    <n v="4.532"/>
    <s v="17"/>
    <n v="19.47"/>
  </r>
  <r>
    <x v="0"/>
    <s v="0"/>
    <d v="2026-05-26T00:00:00"/>
    <s v="21320"/>
    <s v="66399"/>
    <s v="FR"/>
    <s v="DE"/>
    <s v="Hildebrand Kerstin"/>
    <s v="Laruche"/>
    <s v="999999"/>
    <s v="XF143280138FR"/>
    <s v="N"/>
    <s v="Transport"/>
    <s v="N"/>
    <s v="S"/>
    <s v="Z1"/>
    <n v="0.626"/>
    <s v="17"/>
    <n v="9.94"/>
  </r>
  <r>
    <x v="0"/>
    <s v="0"/>
    <d v="2026-05-26T00:00:00"/>
    <s v="21320"/>
    <s v="2134DV"/>
    <s v="FR"/>
    <s v="NL"/>
    <s v="Ruzova Michaela"/>
    <s v="Laruche"/>
    <s v="999999"/>
    <s v="XF143280243FR"/>
    <s v="N"/>
    <s v="Transport"/>
    <s v="N"/>
    <s v="S"/>
    <s v="Z1"/>
    <n v="0.911"/>
    <s v="17"/>
    <n v="9.94"/>
  </r>
  <r>
    <x v="0"/>
    <s v="0"/>
    <d v="2026-05-26T00:00:00"/>
    <s v="21320"/>
    <s v="59227"/>
    <s v="FR"/>
    <s v="DE"/>
    <s v="Thulig Josefine"/>
    <s v="Laruche"/>
    <s v="999999"/>
    <s v="XF143280416FR"/>
    <s v="N"/>
    <s v="Transport"/>
    <s v="N"/>
    <s v="S"/>
    <s v="Z1"/>
    <n v="4.532"/>
    <s v="17"/>
    <n v="19.47"/>
  </r>
  <r>
    <x v="0"/>
    <s v="0"/>
    <d v="2026-05-26T00:00:00"/>
    <s v="21320"/>
    <s v="1050"/>
    <s v="FR"/>
    <s v="AT"/>
    <s v="Kladivko Laurenz"/>
    <s v="Laruche"/>
    <s v="999999"/>
    <s v="XF143280668FR"/>
    <s v="N"/>
    <s v="Transport"/>
    <s v="N"/>
    <s v="S"/>
    <s v="Z2"/>
    <n v="4.266"/>
    <s v="17"/>
    <n v="18.34"/>
  </r>
  <r>
    <x v="0"/>
    <s v="0"/>
    <d v="2026-05-26T00:00:00"/>
    <s v="21320"/>
    <s v="67117"/>
    <s v="FR"/>
    <s v="DE"/>
    <s v="Antosik Katja"/>
    <s v="Laruche"/>
    <s v="999999"/>
    <s v="XF143280725FR"/>
    <s v="N"/>
    <s v="Transport"/>
    <s v="N"/>
    <s v="S"/>
    <s v="Z1"/>
    <n v="4.532"/>
    <s v="17"/>
    <n v="19.47"/>
  </r>
  <r>
    <x v="0"/>
    <s v="0"/>
    <d v="2026-05-26T00:00:00"/>
    <s v="21320"/>
    <s v="76227"/>
    <s v="FR"/>
    <s v="DE"/>
    <s v="Unke Lara"/>
    <s v="Laruche"/>
    <s v="999999"/>
    <s v="XF143280795FR"/>
    <s v="N"/>
    <s v="Transport"/>
    <s v="N"/>
    <s v="S"/>
    <s v="Z1"/>
    <n v="0.3"/>
    <s v="17"/>
    <n v="7.86"/>
  </r>
  <r>
    <x v="0"/>
    <s v="0"/>
    <d v="2026-05-26T00:00:00"/>
    <s v="21320"/>
    <s v="46015"/>
    <s v="FR"/>
    <s v="ES"/>
    <s v="Rodas Ines"/>
    <s v="Laruche"/>
    <s v="999999"/>
    <s v="XF143323690FR"/>
    <s v="N"/>
    <s v="Transport"/>
    <s v="N"/>
    <s v="S"/>
    <s v="Z2"/>
    <n v="0.748"/>
    <s v="17"/>
    <n v="9.94"/>
  </r>
  <r>
    <x v="0"/>
    <s v="0"/>
    <d v="2026-05-26T00:00:00"/>
    <s v="21320"/>
    <s v="6221JR"/>
    <s v="FR"/>
    <s v="NL"/>
    <s v="Lups Joyce"/>
    <s v="Laruche"/>
    <s v="999999"/>
    <s v="XF143323765FR"/>
    <s v="N"/>
    <s v="Transport"/>
    <s v="N"/>
    <s v="S"/>
    <s v="Z1"/>
    <n v="0.25"/>
    <s v="17"/>
    <n v="7.86"/>
  </r>
  <r>
    <x v="0"/>
    <s v="0"/>
    <d v="2026-05-26T00:00:00"/>
    <s v="21320"/>
    <s v="1210"/>
    <s v="FR"/>
    <s v="LU"/>
    <s v="Minelli Maura"/>
    <s v="Laruche"/>
    <s v="999999"/>
    <s v="XF143323814FR"/>
    <s v="N"/>
    <s v="Transport"/>
    <s v="N"/>
    <s v="S"/>
    <s v="Z1"/>
    <n v="4.532"/>
    <s v="17"/>
    <n v="19.47"/>
  </r>
  <r>
    <x v="0"/>
    <s v="0"/>
    <d v="2026-05-26T00:00:00"/>
    <s v="21320"/>
    <s v="55246"/>
    <s v="FR"/>
    <s v="DE"/>
    <s v="Stieb Karin"/>
    <s v="Laruche"/>
    <s v="999999"/>
    <s v="XF143323933FR"/>
    <s v="N"/>
    <s v="Transport"/>
    <s v="N"/>
    <s v="S"/>
    <s v="Z1"/>
    <n v="0.77"/>
    <s v="17"/>
    <n v="9.94"/>
  </r>
  <r>
    <x v="0"/>
    <s v="0"/>
    <d v="2026-05-26T00:00:00"/>
    <s v="21320"/>
    <s v="38239"/>
    <s v="FR"/>
    <s v="DE"/>
    <s v="Braumann Holger"/>
    <s v="Laruche"/>
    <s v="999999"/>
    <s v="XF143324939FR"/>
    <s v="N"/>
    <s v="Transport"/>
    <s v="N"/>
    <s v="S"/>
    <s v="Z1"/>
    <n v="0.475"/>
    <s v="17"/>
    <n v="7.86"/>
  </r>
  <r>
    <x v="0"/>
    <s v="0"/>
    <d v="2026-05-26T00:00:00"/>
    <s v="21320"/>
    <s v="76332"/>
    <s v="FR"/>
    <s v="DE"/>
    <s v="treiber bianka"/>
    <s v="Laruche"/>
    <s v="999999"/>
    <s v="XF143340185FR"/>
    <s v="N"/>
    <s v="Transport"/>
    <s v="N"/>
    <s v="S"/>
    <s v="Z1"/>
    <n v="4.678"/>
    <s v="17"/>
    <n v="19.47"/>
  </r>
  <r>
    <x v="0"/>
    <s v="0"/>
    <d v="2026-05-26T00:00:00"/>
    <s v="21320"/>
    <s v="5126CA"/>
    <s v="FR"/>
    <s v="NL"/>
    <s v="Vermetten John"/>
    <s v="Laruche"/>
    <s v="999999"/>
    <s v="XF143340295FR"/>
    <s v="N"/>
    <s v="Transport"/>
    <s v="N"/>
    <s v="S"/>
    <s v="Z1"/>
    <n v="5.263"/>
    <s v="17"/>
    <n v="20.65"/>
  </r>
  <r>
    <x v="0"/>
    <s v="0"/>
    <d v="2026-05-26T00:00:00"/>
    <s v="21320"/>
    <s v="1074XE"/>
    <s v="FR"/>
    <s v="NL"/>
    <s v="Sabaev Vladimir"/>
    <s v="Laruche"/>
    <s v="999999"/>
    <s v="XF143340432FR"/>
    <s v="N"/>
    <s v="Transport"/>
    <s v="N"/>
    <s v="S"/>
    <s v="Z1"/>
    <n v="4.678"/>
    <s v="17"/>
    <n v="19.47"/>
  </r>
  <r>
    <x v="0"/>
    <s v="0"/>
    <d v="2026-05-26T00:00:00"/>
    <s v="21320"/>
    <s v="8378JC"/>
    <s v="FR"/>
    <s v="NL"/>
    <s v="Huisman Phi"/>
    <s v="Laruche"/>
    <s v="999999"/>
    <s v="XF143340582FR"/>
    <s v="N"/>
    <s v="Transport"/>
    <s v="N"/>
    <s v="S"/>
    <s v="Z1"/>
    <n v="6.412"/>
    <s v="17"/>
    <n v="23.01"/>
  </r>
  <r>
    <x v="0"/>
    <s v="0"/>
    <d v="2026-05-26T00:00:00"/>
    <s v="21320"/>
    <s v="13240"/>
    <s v="FR"/>
    <s v="ES"/>
    <s v="Martin Zarco Manuela"/>
    <s v="Laruche"/>
    <s v="999999"/>
    <s v="XF143342668FR"/>
    <s v="N"/>
    <s v="Transport"/>
    <s v="N"/>
    <s v="S"/>
    <s v="Z2"/>
    <n v="0.853"/>
    <s v="17"/>
    <n v="9.94"/>
  </r>
  <r>
    <x v="0"/>
    <s v="0"/>
    <d v="2026-05-26T00:00:00"/>
    <s v="21320"/>
    <s v="89344"/>
    <s v="FR"/>
    <s v="DE"/>
    <s v="Bronnhuber Martin"/>
    <s v="Laruche"/>
    <s v="999999"/>
    <s v="XF143342725FR"/>
    <s v="N"/>
    <s v="Transport"/>
    <s v="N"/>
    <s v="S"/>
    <s v="Z1"/>
    <n v="0.367"/>
    <s v="17"/>
    <n v="7.86"/>
  </r>
  <r>
    <x v="0"/>
    <s v="0"/>
    <d v="2026-05-27T00:00:00"/>
    <s v="21320"/>
    <s v="15907"/>
    <s v="FR"/>
    <s v="DE"/>
    <s v="Lehmann Heiko"/>
    <s v="Laruche"/>
    <s v="999999"/>
    <s v="XF143371871FR"/>
    <s v="N"/>
    <s v="Transport"/>
    <s v="N"/>
    <s v="S"/>
    <s v="Z1"/>
    <n v="4.638"/>
    <s v="17"/>
    <n v="19.47"/>
  </r>
  <r>
    <x v="0"/>
    <s v="0"/>
    <d v="2026-05-27T00:00:00"/>
    <s v="21320"/>
    <s v="48431"/>
    <s v="FR"/>
    <s v="DE"/>
    <s v="Rosler Ines"/>
    <s v="Laruche"/>
    <s v="999999"/>
    <s v="XF143371956FR"/>
    <s v="N"/>
    <s v="Transport"/>
    <s v="N"/>
    <s v="S"/>
    <s v="Z1"/>
    <n v="0.599"/>
    <s v="17"/>
    <n v="9.94"/>
  </r>
  <r>
    <x v="0"/>
    <s v="0"/>
    <d v="2026-05-27T00:00:00"/>
    <s v="21320"/>
    <s v="08960"/>
    <s v="FR"/>
    <s v="ES"/>
    <s v="Gheitasi Hoda"/>
    <s v="Laruche"/>
    <s v="999999"/>
    <s v="XF143372130FR"/>
    <s v="N"/>
    <s v="Transport"/>
    <s v="N"/>
    <s v="S"/>
    <s v="Z2"/>
    <n v="0.9360000000000001"/>
    <s v="17"/>
    <n v="9.94"/>
  </r>
  <r>
    <x v="0"/>
    <s v="0"/>
    <d v="2026-05-27T00:00:00"/>
    <s v="21320"/>
    <s v="2180"/>
    <s v="FR"/>
    <s v="BE"/>
    <s v="Miggels Alex"/>
    <s v="Laruche"/>
    <s v="999999"/>
    <s v="XF143372449FR"/>
    <s v="N"/>
    <s v="Transport"/>
    <s v="N"/>
    <s v="S"/>
    <s v="Z1"/>
    <n v="0.979"/>
    <s v="17"/>
    <n v="9.94"/>
  </r>
  <r>
    <x v="0"/>
    <s v="0"/>
    <d v="2026-05-27T00:00:00"/>
    <s v="21320"/>
    <s v="1141KG"/>
    <s v="FR"/>
    <s v="NL"/>
    <s v="Post Patrick"/>
    <s v="Laruche"/>
    <s v="999999"/>
    <s v="XF143372554FR"/>
    <s v="N"/>
    <s v="Transport"/>
    <s v="N"/>
    <s v="S"/>
    <s v="Z1"/>
    <n v="1.307"/>
    <s v="17"/>
    <n v="11.56"/>
  </r>
  <r>
    <x v="0"/>
    <s v="0"/>
    <d v="2026-05-27T00:00:00"/>
    <s v="21320"/>
    <s v="1141KG"/>
    <s v="FR"/>
    <s v="NL"/>
    <s v="Post Patrick"/>
    <s v="Laruche"/>
    <s v="999999"/>
    <s v="XF143372554FR"/>
    <s v="N"/>
    <s v="Supplement Etiquette Non Conforme"/>
    <s v="N"/>
    <m/>
    <s v="Z1"/>
    <n v="0"/>
    <s v="17"/>
    <n v="2"/>
  </r>
  <r>
    <x v="0"/>
    <s v="0"/>
    <d v="2026-05-27T00:00:00"/>
    <s v="21320"/>
    <s v="20070"/>
    <s v="FR"/>
    <s v="IT"/>
    <s v="Fusco Marco"/>
    <s v="Laruche"/>
    <s v="999999"/>
    <s v="XF143372979FR"/>
    <s v="N"/>
    <s v="Transport"/>
    <s v="N"/>
    <s v="S"/>
    <s v="Z2"/>
    <n v="0.583"/>
    <s v="17"/>
    <n v="9.94"/>
  </r>
  <r>
    <x v="0"/>
    <s v="0"/>
    <d v="2026-05-27T00:00:00"/>
    <s v="21320"/>
    <s v="51588"/>
    <s v="FR"/>
    <s v="DE"/>
    <s v="Nasimzadah-Lalee Faranus"/>
    <s v="Laruche"/>
    <s v="999999"/>
    <s v="XF143373081FR"/>
    <s v="N"/>
    <s v="Transport"/>
    <s v="N"/>
    <s v="S"/>
    <s v="Z1"/>
    <n v="4.638"/>
    <s v="17"/>
    <n v="19.47"/>
  </r>
  <r>
    <x v="0"/>
    <s v="0"/>
    <d v="2026-05-27T00:00:00"/>
    <s v="21320"/>
    <s v="25421"/>
    <s v="FR"/>
    <s v="DE"/>
    <s v="Bandorf Philip"/>
    <s v="Laruche"/>
    <s v="999999"/>
    <s v="XF143373325FR"/>
    <s v="N"/>
    <s v="Transport"/>
    <s v="N"/>
    <s v="S"/>
    <s v="Z1"/>
    <n v="4.678"/>
    <s v="17"/>
    <n v="19.47"/>
  </r>
  <r>
    <x v="0"/>
    <s v="0"/>
    <d v="2026-05-27T00:00:00"/>
    <s v="21320"/>
    <s v="80804"/>
    <s v="FR"/>
    <s v="DE"/>
    <s v="Mendez Carrillo Miguelangel"/>
    <s v="Laruche"/>
    <s v="999999"/>
    <s v="XF143373395FR"/>
    <s v="N"/>
    <s v="Transport"/>
    <s v="N"/>
    <s v="S"/>
    <s v="Z1"/>
    <n v="0.931"/>
    <s v="17"/>
    <n v="9.94"/>
  </r>
  <r>
    <x v="0"/>
    <s v="0"/>
    <d v="2026-05-27T00:00:00"/>
    <s v="21320"/>
    <s v="31620"/>
    <s v="FR"/>
    <s v="ES"/>
    <s v="Ainciburu Elena"/>
    <s v="Laruche"/>
    <s v="999999"/>
    <s v="XF143374966FR"/>
    <s v="N"/>
    <s v="Transport"/>
    <s v="N"/>
    <s v="S"/>
    <s v="Z2"/>
    <n v="4.836"/>
    <s v="17"/>
    <n v="19.47"/>
  </r>
  <r>
    <x v="0"/>
    <s v="0"/>
    <d v="2026-05-27T00:00:00"/>
    <s v="21320"/>
    <s v="79364"/>
    <s v="FR"/>
    <s v="DE"/>
    <s v="Peikert Anna"/>
    <s v="Laruche"/>
    <s v="999999"/>
    <s v="XF143389197FR"/>
    <s v="N"/>
    <s v="Transport"/>
    <s v="N"/>
    <s v="S"/>
    <s v="Z1"/>
    <n v="4.825"/>
    <s v="17"/>
    <n v="19.47"/>
  </r>
  <r>
    <x v="0"/>
    <s v="0"/>
    <d v="2026-05-27T00:00:00"/>
    <s v="21320"/>
    <s v="66130"/>
    <s v="FR"/>
    <s v="DE"/>
    <s v="Wolff monika"/>
    <s v="Laruche"/>
    <s v="999999"/>
    <s v="XF143389308FR"/>
    <s v="N"/>
    <s v="Transport"/>
    <s v="N"/>
    <s v="S"/>
    <s v="Z1"/>
    <n v="0.26"/>
    <s v="17"/>
    <n v="7.86"/>
  </r>
  <r>
    <x v="0"/>
    <s v="0"/>
    <d v="2026-05-27T00:00:00"/>
    <s v="21320"/>
    <s v="97502"/>
    <s v="FR"/>
    <s v="DE"/>
    <s v="Handel Natascha"/>
    <s v="Laruche"/>
    <s v="999999"/>
    <s v="XF143411187FR"/>
    <s v="N"/>
    <s v="Transport"/>
    <s v="N"/>
    <s v="S"/>
    <s v="Z1"/>
    <n v="1.786"/>
    <s v="17"/>
    <n v="12.69"/>
  </r>
  <r>
    <x v="0"/>
    <s v="0"/>
    <d v="2026-05-27T00:00:00"/>
    <s v="21320"/>
    <s v="61267"/>
    <s v="FR"/>
    <s v="DE"/>
    <s v="Rentel Karl-Heinz"/>
    <s v="Laruche"/>
    <s v="999999"/>
    <s v="XF143412443FR"/>
    <s v="N"/>
    <s v="Transport"/>
    <s v="N"/>
    <s v="S"/>
    <s v="Z1"/>
    <n v="6.273"/>
    <s v="17"/>
    <n v="23.01"/>
  </r>
  <r>
    <x v="0"/>
    <s v="0"/>
    <d v="2026-05-27T00:00:00"/>
    <s v="21320"/>
    <s v="20141"/>
    <s v="FR"/>
    <s v="IT"/>
    <s v="Gambardella Antonella"/>
    <s v="Laruche"/>
    <s v="999999"/>
    <s v="XF143412810FR"/>
    <s v="N"/>
    <s v="Transport"/>
    <s v="N"/>
    <s v="S"/>
    <s v="Z2"/>
    <n v="0.768"/>
    <s v="17"/>
    <n v="9.94"/>
  </r>
  <r>
    <x v="0"/>
    <s v="0"/>
    <d v="2026-05-28T00:00:00"/>
    <s v="21320"/>
    <s v="3441EE"/>
    <s v="FR"/>
    <s v="NL"/>
    <s v="ter Steege Yannick"/>
    <s v="Laruche"/>
    <s v="999999"/>
    <s v="XF143442365FR"/>
    <s v="N"/>
    <s v="Transport"/>
    <s v="N"/>
    <s v="S"/>
    <s v="Z1"/>
    <n v="1.271"/>
    <s v="17"/>
    <n v="11.56"/>
  </r>
  <r>
    <x v="0"/>
    <s v="0"/>
    <d v="2026-05-28T00:00:00"/>
    <s v="21320"/>
    <s v="17480"/>
    <s v="FR"/>
    <s v="ES"/>
    <s v="Singh Rohit"/>
    <s v="Laruche"/>
    <s v="999999"/>
    <s v="XF143442975FR"/>
    <s v="N"/>
    <s v="Transport"/>
    <s v="N"/>
    <s v="S"/>
    <s v="Z2"/>
    <n v="0.185"/>
    <s v="17"/>
    <n v="7.86"/>
  </r>
  <r>
    <x v="0"/>
    <s v="0"/>
    <d v="2026-05-28T00:00:00"/>
    <s v="21320"/>
    <s v="42799"/>
    <s v="FR"/>
    <s v="DE"/>
    <s v="Bruch Michael"/>
    <s v="Laruche"/>
    <s v="999999"/>
    <s v="XF143443410FR"/>
    <s v="N"/>
    <s v="Transport"/>
    <s v="N"/>
    <s v="S"/>
    <s v="Z1"/>
    <n v="5.76"/>
    <s v="17"/>
    <n v="21.83"/>
  </r>
  <r>
    <x v="0"/>
    <s v="0"/>
    <d v="2026-05-28T00:00:00"/>
    <s v="21320"/>
    <s v="43204"/>
    <s v="FR"/>
    <s v="ES"/>
    <s v="Fort Montagut Anna"/>
    <s v="Laruche"/>
    <s v="999999"/>
    <s v="XF143443936FR"/>
    <s v="N"/>
    <s v="Transport"/>
    <s v="N"/>
    <s v="S"/>
    <s v="Z2"/>
    <n v="4.266"/>
    <s v="17"/>
    <n v="18.34"/>
  </r>
  <r>
    <x v="0"/>
    <s v="0"/>
    <d v="2026-05-28T00:00:00"/>
    <s v="21320"/>
    <s v="80067"/>
    <s v="FR"/>
    <s v="IT"/>
    <s v="Tartaglia Tullio"/>
    <s v="Laruche"/>
    <s v="999999"/>
    <s v="XF143444636FR"/>
    <s v="N"/>
    <s v="Transport"/>
    <s v="N"/>
    <s v="S"/>
    <s v="Z2"/>
    <n v="0.51"/>
    <s v="17"/>
    <n v="9.94"/>
  </r>
  <r>
    <x v="0"/>
    <s v="0"/>
    <d v="2026-05-28T00:00:00"/>
    <s v="21320"/>
    <s v="44803"/>
    <s v="FR"/>
    <s v="DE"/>
    <s v="Graw Thomas"/>
    <s v="Laruche"/>
    <s v="999999"/>
    <s v="XF143446036FR"/>
    <s v="N"/>
    <s v="Transport"/>
    <s v="N"/>
    <s v="S"/>
    <s v="Z1"/>
    <n v="5.76"/>
    <s v="17"/>
    <n v="21.83"/>
  </r>
  <r>
    <x v="0"/>
    <s v="0"/>
    <d v="2026-05-28T00:00:00"/>
    <s v="21320"/>
    <s v="16303"/>
    <s v="FR"/>
    <s v="DE"/>
    <s v="Gabler Monique"/>
    <s v="Laruche"/>
    <s v="999999"/>
    <s v="XF143446067FR"/>
    <s v="N"/>
    <s v="Transport"/>
    <s v="N"/>
    <s v="S"/>
    <s v="Z1"/>
    <n v="0.353"/>
    <s v="17"/>
    <n v="7.86"/>
  </r>
  <r>
    <x v="0"/>
    <s v="0"/>
    <d v="2026-05-28T00:00:00"/>
    <s v="21320"/>
    <s v="54294"/>
    <s v="FR"/>
    <s v="DE"/>
    <s v="Kuhn Dr Elvira"/>
    <s v="Laruche"/>
    <s v="999999"/>
    <s v="XF143446155FR"/>
    <s v="N"/>
    <s v="Transport"/>
    <s v="N"/>
    <s v="S"/>
    <s v="Z1"/>
    <n v="4.266"/>
    <s v="17"/>
    <n v="18.34"/>
  </r>
  <r>
    <x v="0"/>
    <s v="0"/>
    <d v="2026-05-28T00:00:00"/>
    <s v="21320"/>
    <s v="80030"/>
    <s v="FR"/>
    <s v="IT"/>
    <s v="Mauro Giacomina"/>
    <s v="Laruche"/>
    <s v="999999"/>
    <s v="XF143474195FR"/>
    <s v="N"/>
    <s v="Transport"/>
    <s v="N"/>
    <s v="S"/>
    <s v="Z2"/>
    <n v="4.532"/>
    <s v="17"/>
    <n v="19.47"/>
  </r>
  <r>
    <x v="0"/>
    <s v="0"/>
    <d v="2026-05-28T00:00:00"/>
    <s v="21320"/>
    <s v="4981"/>
    <s v="FR"/>
    <s v="LU"/>
    <s v="GOERENS Ralph"/>
    <s v="Laruche"/>
    <s v="26065885"/>
    <s v="XF143474451FR"/>
    <s v="O"/>
    <s v="Transport"/>
    <s v="N"/>
    <s v="S"/>
    <s v="Z1"/>
    <n v="0.825"/>
    <s v="17"/>
    <n v="0"/>
  </r>
  <r>
    <x v="0"/>
    <s v="0"/>
    <d v="2026-05-28T00:00:00"/>
    <s v="21320"/>
    <s v="4981"/>
    <s v="FR"/>
    <s v="LU"/>
    <s v="GOERENS Ralph"/>
    <s v="Laruche"/>
    <s v="26065885"/>
    <s v="XF143475783FR"/>
    <s v="O"/>
    <s v="Transport"/>
    <s v="N"/>
    <s v="S"/>
    <s v="Z1"/>
    <n v="4.678"/>
    <s v="17"/>
    <n v="21.83"/>
  </r>
  <r>
    <x v="0"/>
    <s v="0"/>
    <d v="2026-05-28T00:00:00"/>
    <s v="21320"/>
    <s v="6044"/>
    <s v="FR"/>
    <s v="BE"/>
    <s v="Delporte Rudy"/>
    <s v="Laruche"/>
    <s v="999999"/>
    <s v="XF143486675FR"/>
    <s v="N"/>
    <s v="Transport"/>
    <s v="N"/>
    <s v="S"/>
    <s v="Z1"/>
    <n v="4.532"/>
    <s v="17"/>
    <n v="19.47"/>
  </r>
  <r>
    <x v="0"/>
    <s v="0"/>
    <d v="2026-05-29T00:00:00"/>
    <s v="21320"/>
    <s v="8212"/>
    <s v="FR"/>
    <s v="AT"/>
    <s v="Poulsen Catja"/>
    <s v="Laruche"/>
    <s v="999999"/>
    <s v="XF143513946FR"/>
    <s v="N"/>
    <s v="Transport"/>
    <s v="N"/>
    <s v="S"/>
    <s v="Z2"/>
    <n v="4.266"/>
    <s v="17"/>
    <n v="18.34"/>
  </r>
  <r>
    <x v="0"/>
    <s v="0"/>
    <d v="2026-05-29T00:00:00"/>
    <s v="21320"/>
    <s v="04275"/>
    <s v="FR"/>
    <s v="DE"/>
    <s v="Affeldt Henry"/>
    <s v="Laruche"/>
    <s v="999999"/>
    <s v="XF143515156FR"/>
    <s v="N"/>
    <s v="Transport"/>
    <s v="N"/>
    <s v="S"/>
    <s v="Z1"/>
    <n v="5.76"/>
    <s v="17"/>
    <n v="21.83"/>
  </r>
  <r>
    <x v="0"/>
    <s v="0"/>
    <d v="2026-05-29T00:00:00"/>
    <s v="21320"/>
    <s v="2461AR"/>
    <s v="FR"/>
    <s v="NL"/>
    <s v="Mienis MB"/>
    <s v="Laruche"/>
    <s v="999999"/>
    <s v="XF143515329FR"/>
    <s v="N"/>
    <s v="Transport"/>
    <s v="N"/>
    <s v="S"/>
    <s v="Z1"/>
    <n v="10.1"/>
    <s v="17"/>
    <n v="32.64"/>
  </r>
  <r>
    <x v="0"/>
    <s v="0"/>
    <d v="2026-05-29T00:00:00"/>
    <s v="21320"/>
    <s v="10315"/>
    <s v="FR"/>
    <s v="DE"/>
    <s v="Liegmann Jasmin"/>
    <s v="Laruche"/>
    <s v="999999"/>
    <s v="XF143537491FR"/>
    <s v="N"/>
    <s v="Transport"/>
    <s v="N"/>
    <s v="S"/>
    <s v="Z1"/>
    <n v="0.853"/>
    <s v="17"/>
    <n v="9.94"/>
  </r>
  <r>
    <x v="0"/>
    <s v="0"/>
    <d v="2026-05-29T00:00:00"/>
    <s v="21320"/>
    <s v="2586GH"/>
    <s v="FR"/>
    <s v="NL"/>
    <s v="van Dorsser Fenna"/>
    <s v="Laruche"/>
    <s v="999999"/>
    <s v="XF143542103FR"/>
    <s v="N"/>
    <s v="Transport"/>
    <s v="N"/>
    <s v="S"/>
    <s v="Z1"/>
    <n v="0.32"/>
    <s v="17"/>
    <n v="7.86"/>
  </r>
  <r>
    <x v="0"/>
    <s v="0"/>
    <d v="2026-05-29T00:00:00"/>
    <s v="21320"/>
    <s v="20359"/>
    <s v="FR"/>
    <s v="DE"/>
    <s v="Sonnichsen Godja"/>
    <s v="Laruche"/>
    <s v="999999"/>
    <s v="XF143542443FR"/>
    <s v="N"/>
    <s v="Transport"/>
    <s v="N"/>
    <s v="S"/>
    <s v="Z1"/>
    <n v="4.266"/>
    <s v="17"/>
    <n v="18.34"/>
  </r>
  <r>
    <x v="4"/>
    <s v="0"/>
    <d v="2026-05-04T00:00:00"/>
    <s v="21320"/>
    <s v="06500"/>
    <s v=""/>
    <s v=""/>
    <s v="GUERRETTA NELLY"/>
    <s v="Laruche"/>
    <s v="999999"/>
    <s v="XN091315302JB"/>
    <s v="N"/>
    <s v="Transport"/>
    <s v="N"/>
    <s v="S"/>
    <s v="NT"/>
    <n v="4.638"/>
    <s v="16"/>
    <n v="8.6"/>
  </r>
  <r>
    <x v="4"/>
    <s v="0"/>
    <d v="2026-05-04T00:00:00"/>
    <s v="21320"/>
    <s v="75016"/>
    <s v=""/>
    <s v=""/>
    <s v="Cherif Myriam"/>
    <s v="Laruche"/>
    <s v="999999"/>
    <s v="XN091319600JB"/>
    <s v="N"/>
    <s v="Transport"/>
    <s v="N"/>
    <s v="S"/>
    <s v="NT"/>
    <n v="0.05"/>
    <s v="16"/>
    <n v="7"/>
  </r>
  <r>
    <x v="4"/>
    <s v="0"/>
    <d v="2026-05-04T00:00:00"/>
    <s v="21320"/>
    <s v="34340"/>
    <s v=""/>
    <s v=""/>
    <s v="Palpacuer Lydie"/>
    <s v="Laruche"/>
    <s v="999999"/>
    <s v="XN091324437JB"/>
    <s v="N"/>
    <s v="Transport"/>
    <s v="N"/>
    <s v="S"/>
    <s v="NT"/>
    <n v="0.42"/>
    <s v="16"/>
    <n v="7"/>
  </r>
  <r>
    <x v="4"/>
    <s v="0"/>
    <d v="2026-05-04T00:00:00"/>
    <s v="21320"/>
    <s v="59247"/>
    <s v=""/>
    <s v=""/>
    <s v="longuepee domonique"/>
    <s v="Laruche"/>
    <s v="999999"/>
    <s v="XN091329575JB"/>
    <s v="N"/>
    <s v="Transport"/>
    <s v="N"/>
    <s v="S"/>
    <s v="NT"/>
    <n v="4.787"/>
    <s v="16"/>
    <n v="8.6"/>
  </r>
  <r>
    <x v="4"/>
    <s v="0"/>
    <d v="2026-05-04T00:00:00"/>
    <s v="21320"/>
    <s v="75015"/>
    <s v=""/>
    <s v=""/>
    <s v="TRINCA Giancarlo"/>
    <s v="Laruche"/>
    <s v="999999"/>
    <s v="XN091366012JB"/>
    <s v="N"/>
    <s v="Transport"/>
    <s v="N"/>
    <s v="S"/>
    <s v="NT"/>
    <n v="0.05"/>
    <s v="16"/>
    <n v="7"/>
  </r>
  <r>
    <x v="4"/>
    <s v="0"/>
    <d v="2026-05-04T00:00:00"/>
    <s v="21320"/>
    <s v="35620"/>
    <s v=""/>
    <s v=""/>
    <s v="Le Berre Julien"/>
    <s v="Laruche"/>
    <s v="999999"/>
    <s v="XN091366851JB"/>
    <s v="N"/>
    <s v="Transport"/>
    <s v="N"/>
    <s v="S"/>
    <s v="NT"/>
    <n v="0.27"/>
    <s v="16"/>
    <n v="7"/>
  </r>
  <r>
    <x v="4"/>
    <s v="0"/>
    <d v="2026-05-04T00:00:00"/>
    <s v="21320"/>
    <s v="69870"/>
    <s v=""/>
    <s v=""/>
    <s v="DROIN Helene"/>
    <s v="Laruche"/>
    <s v="999999"/>
    <s v="XN091373398JB"/>
    <s v="N"/>
    <s v="Transport"/>
    <s v="N"/>
    <s v="S"/>
    <s v="NT"/>
    <n v="4.638"/>
    <s v="16"/>
    <n v="8.6"/>
  </r>
  <r>
    <x v="4"/>
    <s v="0"/>
    <d v="2026-05-04T00:00:00"/>
    <s v="21320"/>
    <s v="69008"/>
    <s v=""/>
    <s v=""/>
    <s v="Eloundou Eleana"/>
    <s v="Laruche"/>
    <s v="999999"/>
    <s v="XN091386652JB"/>
    <s v="N"/>
    <s v="Transport"/>
    <s v="N"/>
    <s v="S"/>
    <s v="NT"/>
    <n v="4.678"/>
    <s v="16"/>
    <n v="8.6"/>
  </r>
  <r>
    <x v="4"/>
    <s v="0"/>
    <d v="2026-05-04T00:00:00"/>
    <s v="21320"/>
    <s v="74400"/>
    <s v=""/>
    <s v=""/>
    <s v="Fournier Lucie"/>
    <s v="Laruche"/>
    <s v="999999"/>
    <s v="XN091740021JB"/>
    <s v="N"/>
    <s v="Transport"/>
    <s v="N"/>
    <s v="S"/>
    <s v="NT"/>
    <n v="4.532"/>
    <s v="16"/>
    <n v="8.6"/>
  </r>
  <r>
    <x v="4"/>
    <s v="0"/>
    <d v="2026-05-04T00:00:00"/>
    <s v="21320"/>
    <s v="74400"/>
    <s v=""/>
    <s v=""/>
    <s v="Fournier Lucie"/>
    <s v="Laruche"/>
    <s v="999999"/>
    <s v="XN091740021JB"/>
    <s v="N"/>
    <s v="Zones Difficiles d'accès"/>
    <s v="N"/>
    <m/>
    <s v="NT"/>
    <n v="0"/>
    <s v="16"/>
    <n v="5"/>
  </r>
  <r>
    <x v="4"/>
    <s v="0"/>
    <d v="2026-05-04T00:00:00"/>
    <s v="21320"/>
    <s v="30300"/>
    <s v=""/>
    <s v=""/>
    <s v="CHAUDON Nelson"/>
    <s v="Laruche"/>
    <s v="999999"/>
    <s v="XN091799248JB"/>
    <s v="N"/>
    <s v="Transport"/>
    <s v="N"/>
    <s v="S"/>
    <s v="NT"/>
    <n v="2.153"/>
    <s v="16"/>
    <n v="7.8"/>
  </r>
  <r>
    <x v="4"/>
    <s v="0"/>
    <d v="2026-05-04T00:00:00"/>
    <s v="21320"/>
    <s v="22800"/>
    <s v=""/>
    <s v=""/>
    <s v="Durand Antoine"/>
    <s v="Laruche"/>
    <s v="999999"/>
    <s v="XN091825098JB"/>
    <s v="N"/>
    <s v="Transport"/>
    <s v="N"/>
    <s v="S"/>
    <s v="NT"/>
    <n v="1.04"/>
    <s v="16"/>
    <n v="7.4"/>
  </r>
  <r>
    <x v="4"/>
    <s v="0"/>
    <d v="2026-05-04T00:00:00"/>
    <s v="21320"/>
    <s v="57070"/>
    <s v=""/>
    <s v=""/>
    <s v="El Bouari Nouralhouda"/>
    <s v="Laruche"/>
    <s v="999999"/>
    <s v="XN091856064JB"/>
    <s v="N"/>
    <s v="Transport"/>
    <s v="N"/>
    <s v="S"/>
    <s v="NT"/>
    <n v="0.391"/>
    <s v="16"/>
    <n v="7"/>
  </r>
  <r>
    <x v="4"/>
    <s v="0"/>
    <d v="2026-05-04T00:00:00"/>
    <s v="21320"/>
    <s v="69004"/>
    <s v=""/>
    <s v=""/>
    <s v="PEREIRA Antoine"/>
    <s v="Laruche"/>
    <s v="999999"/>
    <s v="XN091857161JB"/>
    <s v="N"/>
    <s v="Transport"/>
    <s v="N"/>
    <s v="S"/>
    <s v="NT"/>
    <n v="3.008"/>
    <s v="16"/>
    <n v="8.199999999999999"/>
  </r>
  <r>
    <x v="4"/>
    <s v="0"/>
    <d v="2026-05-04T00:00:00"/>
    <s v="21320"/>
    <s v="94150"/>
    <s v=""/>
    <s v=""/>
    <s v="SY-ALARY 120906 AFRETY EXP Azizah"/>
    <s v="Laruche"/>
    <s v="999999"/>
    <s v="XN091891432JB"/>
    <s v="N"/>
    <s v="Transport"/>
    <s v="N"/>
    <s v="S"/>
    <s v="NT"/>
    <n v="4.41"/>
    <s v="16"/>
    <n v="8.6"/>
  </r>
  <r>
    <x v="4"/>
    <s v="0"/>
    <d v="2026-05-04T00:00:00"/>
    <s v="21320"/>
    <s v="74400"/>
    <s v=""/>
    <s v=""/>
    <s v="Fournier Lucie"/>
    <s v="Laruche"/>
    <s v="999999"/>
    <s v="XN091892910JB"/>
    <s v="N"/>
    <s v="Transport"/>
    <s v="N"/>
    <s v="S"/>
    <s v="NT"/>
    <n v="0.11"/>
    <s v="16"/>
    <n v="7"/>
  </r>
  <r>
    <x v="4"/>
    <s v="0"/>
    <d v="2026-05-04T00:00:00"/>
    <s v="21320"/>
    <s v="74400"/>
    <s v=""/>
    <s v=""/>
    <s v="Fournier Lucie"/>
    <s v="Laruche"/>
    <s v="999999"/>
    <s v="XN091892910JB"/>
    <s v="N"/>
    <s v="Zones Difficiles d'accès"/>
    <s v="N"/>
    <m/>
    <s v="NT"/>
    <n v="0"/>
    <s v="16"/>
    <n v="5"/>
  </r>
  <r>
    <x v="4"/>
    <s v="0"/>
    <d v="2026-05-04T00:00:00"/>
    <s v="21320"/>
    <s v="92100"/>
    <s v=""/>
    <s v=""/>
    <s v="Chapaux patrick"/>
    <s v="Laruche"/>
    <s v="999999"/>
    <s v="XN091895553JB"/>
    <s v="N"/>
    <s v="Transport"/>
    <s v="N"/>
    <s v="S"/>
    <s v="NT"/>
    <n v="0.3"/>
    <s v="16"/>
    <n v="7"/>
  </r>
  <r>
    <x v="4"/>
    <s v="0"/>
    <d v="2026-05-04T00:00:00"/>
    <s v="21320"/>
    <s v="31470"/>
    <s v=""/>
    <s v=""/>
    <s v="Kouassi Deborah"/>
    <s v="Laruche"/>
    <s v="999999"/>
    <s v="XN091896307JB"/>
    <s v="N"/>
    <s v="Transport"/>
    <s v="N"/>
    <s v="S"/>
    <s v="NT"/>
    <n v="1.7"/>
    <s v="16"/>
    <n v="7.4"/>
  </r>
  <r>
    <x v="4"/>
    <s v="0"/>
    <d v="2026-05-04T00:00:00"/>
    <s v="21320"/>
    <s v="60180"/>
    <s v=""/>
    <s v=""/>
    <s v="MALONGA Laure"/>
    <s v="Laruche"/>
    <s v="999999"/>
    <s v="XN091897404JB"/>
    <s v="N"/>
    <s v="Transport"/>
    <s v="N"/>
    <s v="S"/>
    <s v="NT"/>
    <n v="2.15"/>
    <s v="16"/>
    <n v="7.8"/>
  </r>
  <r>
    <x v="4"/>
    <s v="0"/>
    <d v="2026-05-04T00:00:00"/>
    <s v="21320"/>
    <s v="76600"/>
    <s v=""/>
    <s v=""/>
    <s v="Moumbolou Mouele Linda"/>
    <s v="Laruche"/>
    <s v="999999"/>
    <s v="XN091898515JB"/>
    <s v="N"/>
    <s v="Transport"/>
    <s v="N"/>
    <s v="S"/>
    <s v="NT"/>
    <n v="2.9"/>
    <s v="16"/>
    <n v="7.8"/>
  </r>
  <r>
    <x v="4"/>
    <s v="0"/>
    <d v="2026-05-04T00:00:00"/>
    <s v="21320"/>
    <s v="98000"/>
    <s v=""/>
    <s v=""/>
    <s v="El Karout Hind"/>
    <s v="Laruche"/>
    <s v="999999"/>
    <s v="XN091899436JB"/>
    <s v="N"/>
    <s v="Transport"/>
    <s v="N"/>
    <s v="S"/>
    <s v="NT"/>
    <n v="4.638"/>
    <s v="16"/>
    <n v="8.6"/>
  </r>
  <r>
    <x v="4"/>
    <s v="0"/>
    <d v="2026-05-04T00:00:00"/>
    <s v="21320"/>
    <s v="98000"/>
    <s v=""/>
    <s v=""/>
    <s v="El Karout Hind"/>
    <s v="Laruche"/>
    <s v="999999"/>
    <s v="XN091899436JB"/>
    <s v="N"/>
    <s v="Zones Difficiles d'accès"/>
    <s v="N"/>
    <m/>
    <s v="NT"/>
    <n v="0"/>
    <s v="16"/>
    <n v="5"/>
  </r>
  <r>
    <x v="4"/>
    <s v="0"/>
    <d v="2026-05-04T00:00:00"/>
    <s v="21320"/>
    <s v="72000"/>
    <s v=""/>
    <s v=""/>
    <s v="Dupont Sarah"/>
    <s v="Laruche"/>
    <s v="999999"/>
    <s v="XN091899820JB"/>
    <s v="N"/>
    <s v="Transport"/>
    <s v="N"/>
    <s v="S"/>
    <s v="NT"/>
    <n v="0.389"/>
    <s v="16"/>
    <n v="7"/>
  </r>
  <r>
    <x v="4"/>
    <s v="0"/>
    <d v="2026-05-04T00:00:00"/>
    <s v="21320"/>
    <s v="98000"/>
    <s v=""/>
    <s v=""/>
    <s v="El Karout Hind"/>
    <s v="Laruche"/>
    <s v="999999"/>
    <s v="XN091900355JB"/>
    <s v="N"/>
    <s v="Transport"/>
    <s v="N"/>
    <s v="S"/>
    <s v="NT"/>
    <n v="4.608"/>
    <s v="16"/>
    <n v="8.6"/>
  </r>
  <r>
    <x v="4"/>
    <s v="0"/>
    <d v="2026-05-04T00:00:00"/>
    <s v="21320"/>
    <s v="98000"/>
    <s v=""/>
    <s v=""/>
    <s v="El Karout Hind"/>
    <s v="Laruche"/>
    <s v="999999"/>
    <s v="XN091900355JB"/>
    <s v="N"/>
    <s v="Zones Difficiles d'accès"/>
    <s v="N"/>
    <m/>
    <s v="NT"/>
    <n v="0"/>
    <s v="16"/>
    <n v="5"/>
  </r>
  <r>
    <x v="4"/>
    <s v="0"/>
    <d v="2026-05-04T00:00:00"/>
    <s v="21320"/>
    <s v="59247"/>
    <s v=""/>
    <s v=""/>
    <s v="longuepee domonique"/>
    <s v="Laruche"/>
    <s v="999999"/>
    <s v="XN091906707JB"/>
    <s v="N"/>
    <s v="Transport"/>
    <s v="N"/>
    <s v="S"/>
    <s v="NT"/>
    <n v="6.412"/>
    <s v="16"/>
    <n v="9.4"/>
  </r>
  <r>
    <x v="4"/>
    <s v="0"/>
    <d v="2026-05-05T00:00:00"/>
    <s v="21320"/>
    <s v="77700"/>
    <s v=""/>
    <s v=""/>
    <s v="ANTUNES ALEXANDRA ANA"/>
    <s v="Laruche"/>
    <s v="999999"/>
    <s v="XN092286885JB"/>
    <s v="N"/>
    <s v="Transport"/>
    <s v="N"/>
    <s v="S"/>
    <s v="NT"/>
    <n v="2.335"/>
    <s v="16"/>
    <n v="7.8"/>
  </r>
  <r>
    <x v="4"/>
    <s v="0"/>
    <d v="2026-05-05T00:00:00"/>
    <s v="21320"/>
    <s v="24750"/>
    <s v=""/>
    <s v=""/>
    <s v="Bonot Julien"/>
    <s v="Laruche"/>
    <s v="999999"/>
    <s v="XN092381988JB"/>
    <s v="N"/>
    <s v="Transport"/>
    <s v="N"/>
    <s v="S"/>
    <s v="NT"/>
    <n v="0.2"/>
    <s v="16"/>
    <n v="7"/>
  </r>
  <r>
    <x v="4"/>
    <s v="0"/>
    <d v="2026-05-05T00:00:00"/>
    <s v="21320"/>
    <s v="68740"/>
    <s v=""/>
    <s v=""/>
    <s v="DE SOUSA Sandra"/>
    <s v="Laruche"/>
    <s v="999999"/>
    <s v="XN092824068JB"/>
    <s v="N"/>
    <s v="Transport"/>
    <s v="N"/>
    <s v="S"/>
    <s v="NT"/>
    <n v="0.42"/>
    <s v="16"/>
    <n v="7"/>
  </r>
  <r>
    <x v="4"/>
    <s v="0"/>
    <d v="2026-05-06T00:00:00"/>
    <s v="21320"/>
    <s v="29280"/>
    <s v=""/>
    <s v=""/>
    <s v="RENAULT Marie Therese"/>
    <s v="Laruche"/>
    <s v="999999"/>
    <s v="XN093248509JB"/>
    <s v="N"/>
    <s v="Transport"/>
    <s v="N"/>
    <s v="S"/>
    <s v="NT"/>
    <n v="0.1"/>
    <s v="16"/>
    <n v="7"/>
  </r>
  <r>
    <x v="4"/>
    <s v="0"/>
    <d v="2026-05-06T00:00:00"/>
    <s v="21320"/>
    <s v="78200"/>
    <s v=""/>
    <s v=""/>
    <s v="Praxel Hexiona"/>
    <s v="Laruche"/>
    <s v="999999"/>
    <s v="XN093332484JB"/>
    <s v="N"/>
    <s v="Transport"/>
    <s v="N"/>
    <s v="S"/>
    <s v="NT"/>
    <n v="2.14"/>
    <s v="16"/>
    <n v="7.8"/>
  </r>
  <r>
    <x v="4"/>
    <s v="0"/>
    <d v="2026-05-06T00:00:00"/>
    <s v="21320"/>
    <s v="68150"/>
    <s v=""/>
    <s v=""/>
    <s v="Romanello Myriam"/>
    <s v="Laruche"/>
    <s v="999999"/>
    <s v="XN093365213JB"/>
    <s v="N"/>
    <s v="Transport"/>
    <s v="N"/>
    <s v="S"/>
    <s v="NT"/>
    <n v="0.59"/>
    <s v="16"/>
    <n v="7"/>
  </r>
  <r>
    <x v="4"/>
    <s v="0"/>
    <d v="2026-05-06T00:00:00"/>
    <s v="21320"/>
    <s v="06000"/>
    <s v=""/>
    <s v=""/>
    <s v="Basiuk Cecile"/>
    <s v="Laruche"/>
    <s v="999999"/>
    <s v="XN093366514JB"/>
    <s v="N"/>
    <s v="Transport"/>
    <s v="N"/>
    <s v="S"/>
    <s v="NT"/>
    <n v="8.968"/>
    <s v="16"/>
    <n v="10.2"/>
  </r>
  <r>
    <x v="4"/>
    <s v="0"/>
    <d v="2026-05-06T00:00:00"/>
    <s v="21320"/>
    <s v="76280"/>
    <s v=""/>
    <s v=""/>
    <s v="Merino Nina"/>
    <s v="Laruche"/>
    <s v="999999"/>
    <s v="XN093382110JB"/>
    <s v="N"/>
    <s v="Transport"/>
    <s v="N"/>
    <s v="S"/>
    <s v="NT"/>
    <n v="2.436"/>
    <s v="16"/>
    <n v="7.8"/>
  </r>
  <r>
    <x v="4"/>
    <s v="0"/>
    <d v="2026-05-06T00:00:00"/>
    <s v="21320"/>
    <s v="37100"/>
    <s v=""/>
    <s v=""/>
    <s v="Ngusenge Marie ange cynthia"/>
    <s v="Laruche"/>
    <s v="999999"/>
    <s v="XN093438763JB"/>
    <s v="N"/>
    <s v="Transport"/>
    <s v="N"/>
    <s v="S"/>
    <s v="NT"/>
    <n v="2.9"/>
    <s v="16"/>
    <n v="7.8"/>
  </r>
  <r>
    <x v="4"/>
    <s v="0"/>
    <d v="2026-05-06T00:00:00"/>
    <s v="21320"/>
    <s v="75116"/>
    <s v=""/>
    <s v=""/>
    <s v="Grosman Karine"/>
    <s v="Laruche"/>
    <s v="999999"/>
    <s v="XN093533177JB"/>
    <s v="N"/>
    <s v="Transport"/>
    <s v="N"/>
    <s v="S"/>
    <s v="NT"/>
    <n v="4.638"/>
    <s v="16"/>
    <n v="8.6"/>
  </r>
  <r>
    <x v="4"/>
    <s v="0"/>
    <d v="2026-05-06T00:00:00"/>
    <s v="21320"/>
    <s v="69330"/>
    <s v=""/>
    <s v=""/>
    <s v="rapsode pascal"/>
    <s v="Laruche"/>
    <s v="999999"/>
    <s v="XN093534901JB"/>
    <s v="N"/>
    <s v="Transport"/>
    <s v="N"/>
    <s v="S"/>
    <s v="NT"/>
    <n v="4.532"/>
    <s v="16"/>
    <n v="8.6"/>
  </r>
  <r>
    <x v="4"/>
    <s v="0"/>
    <d v="2026-05-07T00:00:00"/>
    <s v="21320"/>
    <s v="17440"/>
    <s v=""/>
    <s v=""/>
    <s v="Nyls Sophie"/>
    <s v="Laruche"/>
    <s v="999999"/>
    <s v="XN094035071JB"/>
    <s v="N"/>
    <s v="Transport"/>
    <s v="N"/>
    <s v="S"/>
    <s v="NT"/>
    <n v="0.18"/>
    <s v="16"/>
    <n v="7"/>
  </r>
  <r>
    <x v="4"/>
    <s v="0"/>
    <d v="2026-05-07T00:00:00"/>
    <s v="21320"/>
    <s v="74940"/>
    <s v=""/>
    <s v=""/>
    <s v="Boccas Guillaume"/>
    <s v="Laruche"/>
    <s v="999999"/>
    <s v="XN094234007JB"/>
    <s v="N"/>
    <s v="Transport"/>
    <s v="N"/>
    <s v="S"/>
    <s v="NT"/>
    <n v="4.787"/>
    <s v="16"/>
    <n v="8.6"/>
  </r>
  <r>
    <x v="4"/>
    <s v="0"/>
    <d v="2026-05-07T00:00:00"/>
    <s v="21320"/>
    <s v="45400"/>
    <s v=""/>
    <s v=""/>
    <s v="EM¿SSEY-MBOKO Christie"/>
    <s v="Laruche"/>
    <s v="999999"/>
    <s v="XN094445037JB"/>
    <s v="N"/>
    <s v="Transport"/>
    <s v="N"/>
    <s v="S"/>
    <s v="NT"/>
    <n v="1.6"/>
    <s v="16"/>
    <n v="7.4"/>
  </r>
  <r>
    <x v="4"/>
    <s v="0"/>
    <d v="2026-05-07T00:00:00"/>
    <s v="21320"/>
    <s v="54420"/>
    <s v=""/>
    <s v=""/>
    <s v="COLLIN ERIC"/>
    <s v="Laruche"/>
    <s v="999999"/>
    <s v="XN094452585JB"/>
    <s v="N"/>
    <s v="Transport"/>
    <s v="N"/>
    <s v="S"/>
    <s v="NT"/>
    <n v="0.16"/>
    <s v="16"/>
    <n v="7"/>
  </r>
  <r>
    <x v="4"/>
    <s v="0"/>
    <d v="2026-05-11T00:00:00"/>
    <s v="21320"/>
    <s v="01200"/>
    <s v=""/>
    <s v=""/>
    <s v="Giudicelli Floriane"/>
    <s v="Laruche"/>
    <s v="999999"/>
    <s v="XN095585614JB"/>
    <s v="N"/>
    <s v="Transport"/>
    <s v="N"/>
    <s v="S"/>
    <s v="NT"/>
    <n v="0.31"/>
    <s v="16"/>
    <n v="7"/>
  </r>
  <r>
    <x v="4"/>
    <s v="0"/>
    <d v="2026-05-11T00:00:00"/>
    <s v="21320"/>
    <s v="93000"/>
    <s v=""/>
    <s v=""/>
    <s v="HAPI Emma"/>
    <s v="Laruche"/>
    <s v="999999"/>
    <s v="XN095587779JB"/>
    <s v="N"/>
    <s v="Transport"/>
    <s v="N"/>
    <s v="S"/>
    <s v="NT"/>
    <n v="2.55"/>
    <s v="16"/>
    <n v="7.8"/>
  </r>
  <r>
    <x v="4"/>
    <s v="0"/>
    <d v="2026-05-11T00:00:00"/>
    <s v="21320"/>
    <s v="37000"/>
    <s v=""/>
    <s v=""/>
    <s v="BRUNET Aurelie"/>
    <s v="Laruche"/>
    <s v="999999"/>
    <s v="XN095600400JB"/>
    <s v="N"/>
    <s v="Transport"/>
    <s v="N"/>
    <s v="S"/>
    <s v="NT"/>
    <n v="1.638"/>
    <s v="16"/>
    <n v="7.4"/>
  </r>
  <r>
    <x v="4"/>
    <s v="0"/>
    <d v="2026-05-11T00:00:00"/>
    <s v="21320"/>
    <s v="73300"/>
    <s v=""/>
    <s v=""/>
    <s v="Mandray Annie"/>
    <s v="Laruche"/>
    <s v="999999"/>
    <s v="XN095606416JB"/>
    <s v="N"/>
    <s v="Transport"/>
    <s v="N"/>
    <s v="S"/>
    <s v="NT"/>
    <n v="0.31"/>
    <s v="16"/>
    <n v="7"/>
  </r>
  <r>
    <x v="4"/>
    <s v="0"/>
    <d v="2026-05-11T00:00:00"/>
    <s v="21320"/>
    <s v="73300"/>
    <s v=""/>
    <s v=""/>
    <s v="Mandray Annie"/>
    <s v="Laruche"/>
    <s v="999999"/>
    <s v="XN095606416JB"/>
    <s v="N"/>
    <s v="Zones Difficiles d'accès"/>
    <s v="N"/>
    <m/>
    <s v="NT"/>
    <n v="0"/>
    <s v="16"/>
    <n v="5"/>
  </r>
  <r>
    <x v="4"/>
    <s v="0"/>
    <d v="2026-05-11T00:00:00"/>
    <s v="21320"/>
    <s v="75013"/>
    <s v=""/>
    <s v=""/>
    <s v="Kouzmina Marie"/>
    <s v="Laruche"/>
    <s v="999999"/>
    <s v="XN095731484JB"/>
    <s v="N"/>
    <s v="Transport"/>
    <s v="N"/>
    <s v="S"/>
    <s v="NT"/>
    <n v="0.05"/>
    <s v="16"/>
    <n v="7"/>
  </r>
  <r>
    <x v="4"/>
    <s v="0"/>
    <d v="2026-05-11T00:00:00"/>
    <s v="21320"/>
    <s v="59800"/>
    <s v=""/>
    <s v=""/>
    <s v="SANTIN Eleonore"/>
    <s v="Laruche"/>
    <s v="999999"/>
    <s v="XN095734622JB"/>
    <s v="N"/>
    <s v="Transport"/>
    <s v="N"/>
    <s v="S"/>
    <s v="NT"/>
    <n v="6.273"/>
    <s v="16"/>
    <n v="9.4"/>
  </r>
  <r>
    <x v="4"/>
    <s v="0"/>
    <d v="2026-05-11T00:00:00"/>
    <s v="21320"/>
    <s v="92200"/>
    <s v=""/>
    <s v=""/>
    <s v="Ruellan Jacqueline"/>
    <s v="Laruche"/>
    <s v="999999"/>
    <s v="XN095737632JB"/>
    <s v="N"/>
    <s v="Transport"/>
    <s v="N"/>
    <s v="S"/>
    <s v="NT"/>
    <n v="28.71"/>
    <s v="16"/>
    <n v="18.2"/>
  </r>
  <r>
    <x v="4"/>
    <s v="0"/>
    <d v="2026-05-11T00:00:00"/>
    <s v="21320"/>
    <s v="92200"/>
    <s v=""/>
    <s v=""/>
    <s v="Ruellan Jacqueline"/>
    <s v="Laruche"/>
    <s v="999999"/>
    <s v="XN095737632JB"/>
    <s v="N"/>
    <s v="Supplement Manutention"/>
    <s v="N"/>
    <m/>
    <s v="NT"/>
    <n v="0"/>
    <s v="16"/>
    <n v="6"/>
  </r>
  <r>
    <x v="4"/>
    <s v="0"/>
    <d v="2026-05-11T00:00:00"/>
    <s v="21320"/>
    <s v="78810"/>
    <s v=""/>
    <s v=""/>
    <s v="Vaudour Pierrick"/>
    <s v="Laruche"/>
    <s v="999999"/>
    <s v="XN095755110JB"/>
    <s v="N"/>
    <s v="Transport"/>
    <s v="N"/>
    <s v="S"/>
    <s v="NT"/>
    <n v="4.896"/>
    <s v="16"/>
    <n v="8.6"/>
  </r>
  <r>
    <x v="4"/>
    <s v="0"/>
    <d v="2026-05-11T00:00:00"/>
    <s v="21320"/>
    <s v="86340"/>
    <s v=""/>
    <s v=""/>
    <s v="Garcia Evelyne"/>
    <s v="Laruche"/>
    <s v="999999"/>
    <s v="XN095762929JB"/>
    <s v="N"/>
    <s v="Transport"/>
    <s v="N"/>
    <s v="S"/>
    <s v="NT"/>
    <n v="4.678"/>
    <s v="16"/>
    <n v="8.6"/>
  </r>
  <r>
    <x v="4"/>
    <s v="0"/>
    <d v="2026-05-11T00:00:00"/>
    <s v="21320"/>
    <s v="11620"/>
    <s v=""/>
    <s v=""/>
    <s v="LOT Eric"/>
    <s v="Laruche"/>
    <s v="999999"/>
    <s v="XN095781154JB"/>
    <s v="N"/>
    <s v="Transport"/>
    <s v="N"/>
    <s v="S"/>
    <s v="NT"/>
    <n v="0.06"/>
    <s v="16"/>
    <n v="7"/>
  </r>
  <r>
    <x v="4"/>
    <s v="0"/>
    <d v="2026-05-11T00:00:00"/>
    <s v="21320"/>
    <s v="11620"/>
    <s v=""/>
    <s v=""/>
    <s v="LOT Eric"/>
    <s v="Laruche"/>
    <s v="999999"/>
    <s v="XN095781154JB"/>
    <s v="N"/>
    <s v="Zones Difficiles d'accès"/>
    <s v="N"/>
    <m/>
    <s v="NT"/>
    <n v="0"/>
    <s v="16"/>
    <n v="5"/>
  </r>
  <r>
    <x v="4"/>
    <s v="0"/>
    <d v="2026-05-11T00:00:00"/>
    <s v="21320"/>
    <s v="31400"/>
    <s v=""/>
    <s v=""/>
    <s v="Cosson Antoine"/>
    <s v="Laruche"/>
    <s v="999999"/>
    <s v="XN095805607JB"/>
    <s v="N"/>
    <s v="Transport"/>
    <s v="N"/>
    <s v="S"/>
    <s v="NT"/>
    <n v="0.08"/>
    <s v="16"/>
    <n v="7"/>
  </r>
  <r>
    <x v="4"/>
    <s v="0"/>
    <d v="2026-05-11T00:00:00"/>
    <s v="21320"/>
    <s v="13010"/>
    <s v=""/>
    <s v=""/>
    <s v="Mazzolini Manon"/>
    <s v="Laruche"/>
    <s v="999999"/>
    <s v="XN095806749JB"/>
    <s v="N"/>
    <s v="Transport"/>
    <s v="N"/>
    <s v="S"/>
    <s v="NT"/>
    <n v="2.944"/>
    <s v="16"/>
    <n v="7.8"/>
  </r>
  <r>
    <x v="4"/>
    <s v="0"/>
    <d v="2026-05-11T00:00:00"/>
    <s v="21320"/>
    <s v="44800"/>
    <s v=""/>
    <s v=""/>
    <s v="Poirier Maelle"/>
    <s v="Laruche"/>
    <s v="999999"/>
    <s v="XN095809419JB"/>
    <s v="N"/>
    <s v="Transport"/>
    <s v="N"/>
    <s v="S"/>
    <s v="NT"/>
    <n v="2.406"/>
    <s v="16"/>
    <n v="7.8"/>
  </r>
  <r>
    <x v="4"/>
    <s v="0"/>
    <d v="2026-05-11T00:00:00"/>
    <s v="21320"/>
    <s v="31170"/>
    <s v=""/>
    <s v=""/>
    <s v="Fages Nathalie"/>
    <s v="Laruche"/>
    <s v="999999"/>
    <s v="XN095846005JB"/>
    <s v="N"/>
    <s v="Transport"/>
    <s v="N"/>
    <s v="S"/>
    <s v="NT"/>
    <n v="1.512"/>
    <s v="16"/>
    <n v="7.4"/>
  </r>
  <r>
    <x v="4"/>
    <s v="0"/>
    <d v="2026-05-11T00:00:00"/>
    <s v="21320"/>
    <s v="92130"/>
    <s v=""/>
    <s v=""/>
    <s v="LAINE Bruno"/>
    <s v="Laruche"/>
    <s v="999999"/>
    <s v="XN095847788JB"/>
    <s v="N"/>
    <s v="Transport"/>
    <s v="N"/>
    <s v="S"/>
    <s v="NT"/>
    <n v="2.2"/>
    <s v="16"/>
    <n v="7.8"/>
  </r>
  <r>
    <x v="4"/>
    <s v="0"/>
    <d v="2026-05-11T00:00:00"/>
    <s v="21320"/>
    <s v="92320"/>
    <s v=""/>
    <s v=""/>
    <s v="Hamard-Lecoq Helene"/>
    <s v="Laruche"/>
    <s v="999999"/>
    <s v="XN096178886JB"/>
    <s v="N"/>
    <s v="Transport"/>
    <s v="N"/>
    <s v="S"/>
    <s v="NT"/>
    <n v="4.638"/>
    <s v="16"/>
    <n v="8.6"/>
  </r>
  <r>
    <x v="4"/>
    <s v="0"/>
    <d v="2026-05-11T00:00:00"/>
    <s v="21320"/>
    <s v="78220"/>
    <s v=""/>
    <s v=""/>
    <s v="Takennit Laura"/>
    <s v="Laruche"/>
    <s v="999999"/>
    <s v="XN096181531JB"/>
    <s v="N"/>
    <s v="Transport"/>
    <s v="N"/>
    <s v="S"/>
    <s v="NT"/>
    <n v="4.638"/>
    <s v="16"/>
    <n v="8.6"/>
  </r>
  <r>
    <x v="4"/>
    <s v="0"/>
    <d v="2026-05-11T00:00:00"/>
    <s v="21320"/>
    <s v="21800"/>
    <s v=""/>
    <s v=""/>
    <s v="VAN KLAVEREN Nicolas"/>
    <s v="Laruche"/>
    <s v="999999"/>
    <s v="XN096220941JB"/>
    <s v="N"/>
    <s v="Transport"/>
    <s v="N"/>
    <s v="S"/>
    <s v="ND"/>
    <n v="0.8"/>
    <s v="16"/>
    <n v="7"/>
  </r>
  <r>
    <x v="4"/>
    <s v="0"/>
    <d v="2026-05-11T00:00:00"/>
    <s v="21320"/>
    <s v="32230"/>
    <s v=""/>
    <s v=""/>
    <s v="Hansma Jetske"/>
    <s v="Laruche"/>
    <s v="999999"/>
    <s v="XN096222647JB"/>
    <s v="N"/>
    <s v="Transport"/>
    <s v="N"/>
    <s v="S"/>
    <s v="NT"/>
    <n v="0.41"/>
    <s v="16"/>
    <n v="7"/>
  </r>
  <r>
    <x v="4"/>
    <s v="0"/>
    <d v="2026-05-12T00:00:00"/>
    <s v="21320"/>
    <s v="93110"/>
    <s v=""/>
    <s v=""/>
    <s v="BETINI Helene"/>
    <s v="Laruche"/>
    <s v="999999"/>
    <s v="XN096645359JB"/>
    <s v="N"/>
    <s v="Transport"/>
    <s v="N"/>
    <s v="S"/>
    <s v="NT"/>
    <n v="4.532"/>
    <s v="16"/>
    <n v="8.6"/>
  </r>
  <r>
    <x v="4"/>
    <s v="0"/>
    <d v="2026-05-12T00:00:00"/>
    <s v="21320"/>
    <s v="83170"/>
    <s v=""/>
    <s v=""/>
    <s v="Faure Michael"/>
    <s v="Laruche"/>
    <s v="999999"/>
    <s v="XN096647329JB"/>
    <s v="N"/>
    <s v="Transport"/>
    <s v="N"/>
    <s v="S"/>
    <s v="NT"/>
    <n v="0.14"/>
    <s v="16"/>
    <n v="7"/>
  </r>
  <r>
    <x v="4"/>
    <s v="0"/>
    <d v="2026-05-12T00:00:00"/>
    <s v="21320"/>
    <s v="49650"/>
    <s v=""/>
    <s v=""/>
    <s v="Boucq Margot"/>
    <s v="Laruche"/>
    <s v="999999"/>
    <s v="XN096658556JB"/>
    <s v="N"/>
    <s v="Transport"/>
    <s v="N"/>
    <s v="S"/>
    <s v="NT"/>
    <n v="0.31"/>
    <s v="16"/>
    <n v="7"/>
  </r>
  <r>
    <x v="4"/>
    <s v="0"/>
    <d v="2026-05-12T00:00:00"/>
    <s v="21320"/>
    <s v="35000"/>
    <s v=""/>
    <s v=""/>
    <s v="Fontaine Claire"/>
    <s v="Laruche"/>
    <s v="999999"/>
    <s v="XN096675917JB"/>
    <s v="N"/>
    <s v="Transport"/>
    <s v="N"/>
    <s v="S"/>
    <s v="NT"/>
    <n v="4.743"/>
    <s v="16"/>
    <n v="8.6"/>
  </r>
  <r>
    <x v="4"/>
    <s v="0"/>
    <d v="2026-05-12T00:00:00"/>
    <s v="21320"/>
    <s v="78530"/>
    <s v=""/>
    <s v=""/>
    <s v="Mougel Laurent"/>
    <s v="Laruche"/>
    <s v="999999"/>
    <s v="XN096748251JB"/>
    <s v="N"/>
    <s v="Transport"/>
    <s v="N"/>
    <s v="S"/>
    <s v="NT"/>
    <n v="0.9399999999999999"/>
    <s v="16"/>
    <n v="7"/>
  </r>
  <r>
    <x v="4"/>
    <s v="0"/>
    <d v="2026-05-12T00:00:00"/>
    <s v="21320"/>
    <s v="38300"/>
    <s v=""/>
    <s v=""/>
    <s v="Boulangerie berthet Franck"/>
    <s v="Laruche"/>
    <s v="999999"/>
    <s v="XN096835208JB"/>
    <s v="N"/>
    <s v="Transport"/>
    <s v="N"/>
    <s v="S"/>
    <s v="NT"/>
    <n v="0.634"/>
    <s v="16"/>
    <n v="7"/>
  </r>
  <r>
    <x v="4"/>
    <s v="0"/>
    <d v="2026-05-12T00:00:00"/>
    <s v="21320"/>
    <s v="25310"/>
    <s v=""/>
    <s v=""/>
    <s v="ANDRASIK CARPENT Sylvie"/>
    <s v="Laruche"/>
    <s v="999999"/>
    <s v="XN096900895JB"/>
    <s v="N"/>
    <s v="Transport"/>
    <s v="N"/>
    <s v="S"/>
    <s v="NT"/>
    <n v="2.86"/>
    <s v="16"/>
    <n v="7.8"/>
  </r>
  <r>
    <x v="4"/>
    <s v="0"/>
    <d v="2026-05-12T00:00:00"/>
    <s v="21320"/>
    <s v="04100"/>
    <s v=""/>
    <s v=""/>
    <s v="Urbin Monique"/>
    <s v="Laruche"/>
    <s v="999999"/>
    <s v="XN096910694JB"/>
    <s v="N"/>
    <s v="Transport"/>
    <s v="N"/>
    <s v="S"/>
    <s v="NT"/>
    <n v="0.61"/>
    <s v="16"/>
    <n v="7"/>
  </r>
  <r>
    <x v="4"/>
    <s v="0"/>
    <d v="2026-05-13T00:00:00"/>
    <s v="21320"/>
    <s v="75116"/>
    <s v=""/>
    <s v=""/>
    <s v="Bucelle Claire"/>
    <s v="Laruche"/>
    <s v="999999"/>
    <s v="XN097411528JB"/>
    <s v="N"/>
    <s v="Transport"/>
    <s v="N"/>
    <s v="S"/>
    <s v="NT"/>
    <n v="6.412"/>
    <s v="16"/>
    <n v="9.4"/>
  </r>
  <r>
    <x v="4"/>
    <s v="0"/>
    <d v="2026-05-13T00:00:00"/>
    <s v="21320"/>
    <s v="91730"/>
    <s v=""/>
    <s v=""/>
    <s v="de LUCA Sylvie"/>
    <s v="Laruche"/>
    <s v="999999"/>
    <s v="XN097426624JB"/>
    <s v="N"/>
    <s v="Transport"/>
    <s v="N"/>
    <s v="S"/>
    <s v="NT"/>
    <n v="3.74"/>
    <s v="16"/>
    <n v="8.199999999999999"/>
  </r>
  <r>
    <x v="4"/>
    <s v="0"/>
    <d v="2026-05-13T00:00:00"/>
    <s v="21320"/>
    <s v="67150"/>
    <s v=""/>
    <s v=""/>
    <s v="DE BELLIS Pierre"/>
    <s v="Laruche"/>
    <s v="999999"/>
    <s v="XN097427942JB"/>
    <s v="N"/>
    <s v="Transport"/>
    <s v="N"/>
    <s v="S"/>
    <s v="NT"/>
    <n v="0.61"/>
    <s v="16"/>
    <n v="7"/>
  </r>
  <r>
    <x v="4"/>
    <s v="0"/>
    <d v="2026-05-13T00:00:00"/>
    <s v="21320"/>
    <s v="28110"/>
    <s v=""/>
    <s v=""/>
    <s v="Villiaumey Gregory"/>
    <s v="Laruche"/>
    <s v="999999"/>
    <s v="XN097436330JB"/>
    <s v="N"/>
    <s v="Transport"/>
    <s v="N"/>
    <s v="S"/>
    <s v="NT"/>
    <n v="3.008"/>
    <s v="16"/>
    <n v="8.199999999999999"/>
  </r>
  <r>
    <x v="4"/>
    <s v="0"/>
    <d v="2026-05-13T00:00:00"/>
    <s v="21320"/>
    <s v="92300"/>
    <s v=""/>
    <s v=""/>
    <s v="Celia Schmerber"/>
    <s v="Laruche"/>
    <s v="999999"/>
    <s v="XN097524666JB"/>
    <s v="N"/>
    <s v="Transport"/>
    <s v="N"/>
    <s v="S"/>
    <s v="NT"/>
    <n v="1.488"/>
    <s v="16"/>
    <n v="7.4"/>
  </r>
  <r>
    <x v="4"/>
    <s v="0"/>
    <d v="2026-05-13T00:00:00"/>
    <s v="21320"/>
    <s v="13008"/>
    <s v=""/>
    <s v=""/>
    <s v="Saiman Benjamin"/>
    <s v="Laruche"/>
    <s v="999999"/>
    <s v="XN097539419JB"/>
    <s v="N"/>
    <s v="Transport"/>
    <s v="N"/>
    <s v="S"/>
    <s v="NT"/>
    <n v="2.153"/>
    <s v="16"/>
    <n v="7.8"/>
  </r>
  <r>
    <x v="4"/>
    <s v="0"/>
    <d v="2026-05-13T00:00:00"/>
    <s v="21320"/>
    <s v="85690"/>
    <s v=""/>
    <s v=""/>
    <s v="Grima Florent"/>
    <s v="Laruche"/>
    <s v="999999"/>
    <s v="XN097540235JB"/>
    <s v="N"/>
    <s v="Transport"/>
    <s v="N"/>
    <s v="S"/>
    <s v="NT"/>
    <n v="2.153"/>
    <s v="16"/>
    <n v="7.8"/>
  </r>
  <r>
    <x v="4"/>
    <s v="0"/>
    <d v="2026-05-13T00:00:00"/>
    <s v="21320"/>
    <s v="74310"/>
    <s v=""/>
    <s v=""/>
    <s v="Poisson Monique"/>
    <s v="Laruche"/>
    <s v="999999"/>
    <s v="XN097693660JB"/>
    <s v="N"/>
    <s v="Transport"/>
    <s v="N"/>
    <s v="S"/>
    <s v="NT"/>
    <n v="4.678"/>
    <s v="16"/>
    <n v="8.6"/>
  </r>
  <r>
    <x v="4"/>
    <s v="0"/>
    <d v="2026-05-13T00:00:00"/>
    <s v="21320"/>
    <s v="74310"/>
    <s v=""/>
    <s v=""/>
    <s v="Poisson Monique"/>
    <s v="Laruche"/>
    <s v="999999"/>
    <s v="XN097693660JB"/>
    <s v="N"/>
    <s v="Zones Difficiles d'accès"/>
    <s v="N"/>
    <m/>
    <s v="NT"/>
    <n v="0"/>
    <s v="16"/>
    <n v="5"/>
  </r>
  <r>
    <x v="4"/>
    <s v="0"/>
    <d v="2026-05-15T00:00:00"/>
    <s v="21320"/>
    <s v="75011"/>
    <s v=""/>
    <s v=""/>
    <s v="Hyun sumin"/>
    <s v="Laruche"/>
    <s v="999999"/>
    <s v="XN098398448JB"/>
    <s v="N"/>
    <s v="Transport"/>
    <s v="N"/>
    <s v="S"/>
    <s v="NT"/>
    <n v="0.16"/>
    <s v="16"/>
    <n v="7"/>
  </r>
  <r>
    <x v="4"/>
    <s v="0"/>
    <d v="2026-05-15T00:00:00"/>
    <s v="21320"/>
    <s v="75011"/>
    <s v=""/>
    <s v=""/>
    <s v="Hyun sumin"/>
    <s v="Laruche"/>
    <s v="999999"/>
    <s v="XN098398448JB"/>
    <s v="N"/>
    <s v="Supplement Retour Expediteur"/>
    <s v="N"/>
    <m/>
    <s v="NT"/>
    <n v="0"/>
    <s v="16"/>
    <n v="9"/>
  </r>
  <r>
    <x v="4"/>
    <s v="0"/>
    <d v="2026-05-15T00:00:00"/>
    <s v="21320"/>
    <s v="66280"/>
    <s v=""/>
    <s v=""/>
    <s v="PASCAREL SABINE"/>
    <s v="Laruche"/>
    <s v="999999"/>
    <s v="XN098399616JB"/>
    <s v="N"/>
    <s v="Transport"/>
    <s v="N"/>
    <s v="S"/>
    <s v="NT"/>
    <n v="14.872"/>
    <s v="16"/>
    <n v="12.6"/>
  </r>
  <r>
    <x v="4"/>
    <s v="0"/>
    <d v="2026-05-15T00:00:00"/>
    <s v="21320"/>
    <s v="57600"/>
    <s v=""/>
    <s v=""/>
    <s v="Mocnik Rachel"/>
    <s v="Laruche"/>
    <s v="999999"/>
    <s v="XN098608359JB"/>
    <s v="N"/>
    <s v="Transport"/>
    <s v="N"/>
    <s v="S"/>
    <s v="NT"/>
    <n v="0.96"/>
    <s v="16"/>
    <n v="7"/>
  </r>
  <r>
    <x v="4"/>
    <s v="0"/>
    <d v="2026-05-15T00:00:00"/>
    <s v="21320"/>
    <s v="86200"/>
    <s v=""/>
    <s v=""/>
    <s v="Charlot Audrey"/>
    <s v="Laruche"/>
    <s v="999999"/>
    <s v="XN098638024JB"/>
    <s v="N"/>
    <s v="Transport"/>
    <s v="N"/>
    <s v="S"/>
    <s v="NT"/>
    <n v="0.42"/>
    <s v="16"/>
    <n v="7"/>
  </r>
  <r>
    <x v="4"/>
    <s v="0"/>
    <d v="2026-05-15T00:00:00"/>
    <s v="21320"/>
    <s v="77380"/>
    <s v=""/>
    <s v=""/>
    <s v="DE LA GARE PHARMACIE"/>
    <s v="Laruche"/>
    <s v="999999"/>
    <s v="XN098697773JB"/>
    <s v="N"/>
    <s v="Transport"/>
    <s v="N"/>
    <s v="S"/>
    <s v="NT"/>
    <n v="2.4"/>
    <s v="16"/>
    <n v="7.8"/>
  </r>
  <r>
    <x v="4"/>
    <s v="0"/>
    <d v="2026-05-15T00:00:00"/>
    <s v="21320"/>
    <s v="75014"/>
    <s v=""/>
    <s v=""/>
    <s v="Brigitte Dje Ahou"/>
    <s v="Laruche"/>
    <s v="999999"/>
    <s v="XN098715962JB"/>
    <s v="N"/>
    <s v="Transport"/>
    <s v="N"/>
    <s v="S"/>
    <s v="NT"/>
    <n v="1.6"/>
    <s v="16"/>
    <n v="7.4"/>
  </r>
  <r>
    <x v="4"/>
    <s v="0"/>
    <d v="2026-05-15T00:00:00"/>
    <s v="21320"/>
    <s v="92290"/>
    <s v=""/>
    <s v=""/>
    <s v="MABIT Peter"/>
    <s v="Laruche"/>
    <s v="999999"/>
    <s v="XN098733008JB"/>
    <s v="N"/>
    <s v="Transport"/>
    <s v="N"/>
    <s v="S"/>
    <s v="NT"/>
    <n v="0.76"/>
    <s v="16"/>
    <n v="7"/>
  </r>
  <r>
    <x v="4"/>
    <s v="0"/>
    <d v="2026-05-15T00:00:00"/>
    <s v="21320"/>
    <s v="91730"/>
    <s v=""/>
    <s v=""/>
    <s v="de LUCA Sylvie"/>
    <s v="Laruche"/>
    <s v="999999"/>
    <s v="XN098745669JB"/>
    <s v="N"/>
    <s v="Transport"/>
    <s v="N"/>
    <s v="S"/>
    <s v="NT"/>
    <n v="2.85"/>
    <s v="16"/>
    <n v="7.8"/>
  </r>
  <r>
    <x v="4"/>
    <s v="0"/>
    <d v="2026-05-15T00:00:00"/>
    <s v="21320"/>
    <s v="83500"/>
    <s v=""/>
    <s v=""/>
    <s v="Holdrinet Marie"/>
    <s v="Laruche"/>
    <s v="999999"/>
    <s v="XN098750037JB"/>
    <s v="N"/>
    <s v="Transport"/>
    <s v="N"/>
    <s v="S"/>
    <s v="NT"/>
    <n v="1.7"/>
    <s v="16"/>
    <n v="7.4"/>
  </r>
  <r>
    <x v="4"/>
    <s v="0"/>
    <d v="2026-05-15T00:00:00"/>
    <s v="21320"/>
    <s v="78800"/>
    <s v=""/>
    <s v=""/>
    <s v="BECHAUD David"/>
    <s v="Laruche"/>
    <s v="999999"/>
    <s v="XN098750655JB"/>
    <s v="N"/>
    <s v="Transport"/>
    <s v="N"/>
    <s v="S"/>
    <s v="NT"/>
    <n v="0.52"/>
    <s v="16"/>
    <n v="7"/>
  </r>
  <r>
    <x v="4"/>
    <s v="0"/>
    <d v="2026-05-15T00:00:00"/>
    <s v="21320"/>
    <s v="95580"/>
    <s v=""/>
    <s v=""/>
    <s v="Gruny Helena"/>
    <s v="Laruche"/>
    <s v="999999"/>
    <s v="XN098751457JB"/>
    <s v="N"/>
    <s v="Transport"/>
    <s v="N"/>
    <s v="S"/>
    <s v="NT"/>
    <n v="0.85"/>
    <s v="16"/>
    <n v="7"/>
  </r>
  <r>
    <x v="4"/>
    <s v="0"/>
    <d v="2026-05-15T00:00:00"/>
    <s v="21320"/>
    <s v="02700"/>
    <s v=""/>
    <s v=""/>
    <s v="Eicheldinger Maryse"/>
    <s v="Laruche"/>
    <s v="999999"/>
    <s v="XN098752545JB"/>
    <s v="N"/>
    <s v="Transport"/>
    <s v="N"/>
    <s v="S"/>
    <s v="NT"/>
    <n v="1.583"/>
    <s v="16"/>
    <n v="7.4"/>
  </r>
  <r>
    <x v="4"/>
    <s v="0"/>
    <d v="2026-05-18T00:00:00"/>
    <s v="21320"/>
    <s v="75014"/>
    <s v=""/>
    <s v=""/>
    <s v="Benyounes Samia"/>
    <s v="Laruche"/>
    <s v="999999"/>
    <s v="XN099556220JB"/>
    <s v="N"/>
    <s v="Transport"/>
    <s v="N"/>
    <s v="S"/>
    <s v="NT"/>
    <n v="1.45"/>
    <s v="16"/>
    <n v="7.4"/>
  </r>
  <r>
    <x v="4"/>
    <s v="0"/>
    <d v="2026-05-18T00:00:00"/>
    <s v="21320"/>
    <s v="92350"/>
    <s v=""/>
    <s v=""/>
    <s v="SARDOUK Assya"/>
    <s v="Laruche"/>
    <s v="999999"/>
    <s v="XN099556975JB"/>
    <s v="N"/>
    <s v="Transport"/>
    <s v="N"/>
    <s v="S"/>
    <s v="NT"/>
    <n v="0.07000000000000001"/>
    <s v="16"/>
    <n v="7"/>
  </r>
  <r>
    <x v="4"/>
    <s v="0"/>
    <d v="2026-05-18T00:00:00"/>
    <s v="21320"/>
    <s v="95370"/>
    <s v=""/>
    <s v=""/>
    <s v="Carpentier Marine"/>
    <s v="Laruche"/>
    <s v="999999"/>
    <s v="XN099558764JB"/>
    <s v="N"/>
    <s v="Transport"/>
    <s v="N"/>
    <s v="S"/>
    <s v="NT"/>
    <n v="1.836"/>
    <s v="16"/>
    <n v="7.4"/>
  </r>
  <r>
    <x v="4"/>
    <s v="0"/>
    <d v="2026-05-18T00:00:00"/>
    <s v="21320"/>
    <s v="95370"/>
    <s v=""/>
    <s v=""/>
    <s v="Carpentier Marine"/>
    <s v="Laruche"/>
    <s v="999999"/>
    <s v="XN099558764JB"/>
    <s v="N"/>
    <s v="Supplement Retour Expediteur"/>
    <s v="N"/>
    <m/>
    <s v="NT"/>
    <n v="0"/>
    <s v="16"/>
    <n v="9"/>
  </r>
  <r>
    <x v="4"/>
    <s v="0"/>
    <d v="2026-05-18T00:00:00"/>
    <s v="21320"/>
    <s v="77300"/>
    <s v=""/>
    <s v=""/>
    <s v="De Marco Nathalie"/>
    <s v="Laruche"/>
    <s v="999999"/>
    <s v="XN099575467JB"/>
    <s v="N"/>
    <s v="Transport"/>
    <s v="N"/>
    <s v="S"/>
    <s v="NT"/>
    <n v="0.25"/>
    <s v="16"/>
    <n v="7"/>
  </r>
  <r>
    <x v="4"/>
    <s v="0"/>
    <d v="2026-05-18T00:00:00"/>
    <s v="21320"/>
    <s v="34270"/>
    <s v=""/>
    <s v=""/>
    <s v="Tolofua Christopher"/>
    <s v="Laruche"/>
    <s v="999999"/>
    <s v="XN099586102JB"/>
    <s v="N"/>
    <s v="Transport"/>
    <s v="N"/>
    <s v="S"/>
    <s v="NT"/>
    <n v="2.32"/>
    <s v="16"/>
    <n v="7.8"/>
  </r>
  <r>
    <x v="4"/>
    <s v="0"/>
    <d v="2026-05-18T00:00:00"/>
    <s v="21320"/>
    <s v="68640"/>
    <s v=""/>
    <s v=""/>
    <s v="Duse Cathy"/>
    <s v="Laruche"/>
    <s v="999999"/>
    <s v="XN099588939JB"/>
    <s v="N"/>
    <s v="Transport"/>
    <s v="N"/>
    <s v="S"/>
    <s v="NT"/>
    <n v="0.28"/>
    <s v="16"/>
    <n v="7"/>
  </r>
  <r>
    <x v="4"/>
    <s v="0"/>
    <d v="2026-05-18T00:00:00"/>
    <s v="21320"/>
    <s v="78800"/>
    <s v=""/>
    <s v=""/>
    <s v="BECHAUD David"/>
    <s v="Laruche"/>
    <s v="999999"/>
    <s v="XN099593681JB"/>
    <s v="N"/>
    <s v="Transport"/>
    <s v="N"/>
    <s v="S"/>
    <s v="NT"/>
    <n v="1.07"/>
    <s v="16"/>
    <n v="7.4"/>
  </r>
  <r>
    <x v="4"/>
    <s v="0"/>
    <d v="2026-05-18T00:00:00"/>
    <s v="21320"/>
    <s v="69009"/>
    <s v=""/>
    <s v=""/>
    <s v="Sagna Christele"/>
    <s v="Laruche"/>
    <s v="999999"/>
    <s v="XN099599375JB"/>
    <s v="N"/>
    <s v="Transport"/>
    <s v="N"/>
    <s v="S"/>
    <s v="NT"/>
    <n v="1.6"/>
    <s v="16"/>
    <n v="7.4"/>
  </r>
  <r>
    <x v="4"/>
    <s v="0"/>
    <d v="2026-05-18T00:00:00"/>
    <s v="21320"/>
    <s v="92290"/>
    <s v=""/>
    <s v=""/>
    <s v="ALLAVO Laurelle"/>
    <s v="Laruche"/>
    <s v="999999"/>
    <s v="XN099602012JB"/>
    <s v="N"/>
    <s v="Transport"/>
    <s v="N"/>
    <s v="S"/>
    <s v="NT"/>
    <n v="3.1"/>
    <s v="16"/>
    <n v="8.199999999999999"/>
  </r>
  <r>
    <x v="4"/>
    <s v="0"/>
    <d v="2026-05-18T00:00:00"/>
    <s v="21320"/>
    <s v="59235"/>
    <s v=""/>
    <s v=""/>
    <s v="VIAENE CELINE"/>
    <s v="Laruche"/>
    <s v="999999"/>
    <s v="XN099821809JB"/>
    <s v="N"/>
    <s v="Transport"/>
    <s v="N"/>
    <s v="S"/>
    <s v="NT"/>
    <n v="2.52"/>
    <s v="16"/>
    <n v="7.8"/>
  </r>
  <r>
    <x v="4"/>
    <s v="0"/>
    <d v="2026-05-18T00:00:00"/>
    <s v="21320"/>
    <s v="75009"/>
    <s v=""/>
    <s v=""/>
    <s v="AUTREUX CAMILLE"/>
    <s v="Laruche"/>
    <s v="999999"/>
    <s v="XN099863525JB"/>
    <s v="N"/>
    <s v="Transport"/>
    <s v="N"/>
    <s v="S"/>
    <s v="NT"/>
    <n v="0.11"/>
    <s v="16"/>
    <n v="7"/>
  </r>
  <r>
    <x v="4"/>
    <s v="0"/>
    <d v="2026-05-18T00:00:00"/>
    <s v="21320"/>
    <s v="75016"/>
    <s v=""/>
    <s v=""/>
    <s v="Thomas de Villeneuve"/>
    <s v="Laruche"/>
    <s v="999999"/>
    <s v="XN099946392JB"/>
    <s v="N"/>
    <s v="Transport"/>
    <s v="N"/>
    <s v="S"/>
    <s v="NT"/>
    <n v="1.508"/>
    <s v="16"/>
    <n v="7.4"/>
  </r>
  <r>
    <x v="4"/>
    <s v="0"/>
    <d v="2026-05-18T00:00:00"/>
    <s v="21320"/>
    <s v="91630"/>
    <s v=""/>
    <s v=""/>
    <s v="Borde Nadege"/>
    <s v="Laruche"/>
    <s v="999999"/>
    <s v="XN099979121JB"/>
    <s v="N"/>
    <s v="Transport"/>
    <s v="N"/>
    <s v="S"/>
    <s v="NT"/>
    <n v="0.28"/>
    <s v="16"/>
    <n v="7"/>
  </r>
  <r>
    <x v="4"/>
    <s v="0"/>
    <d v="2026-05-18T00:00:00"/>
    <s v="21320"/>
    <s v="75001"/>
    <s v=""/>
    <s v=""/>
    <s v="Guez Oliver"/>
    <s v="Laruche"/>
    <s v="999999"/>
    <s v="XN099991683JB"/>
    <s v="N"/>
    <s v="Transport"/>
    <s v="N"/>
    <s v="S"/>
    <s v="NT"/>
    <n v="0.77"/>
    <s v="16"/>
    <n v="7"/>
  </r>
  <r>
    <x v="4"/>
    <s v="0"/>
    <d v="2026-05-19T00:00:00"/>
    <s v="21320"/>
    <s v="34740"/>
    <s v=""/>
    <s v=""/>
    <s v="DERIVRY PATRICIA"/>
    <s v="Laruche"/>
    <s v="999999"/>
    <s v="XN100496344JB"/>
    <s v="N"/>
    <s v="Transport"/>
    <s v="N"/>
    <s v="S"/>
    <s v="NT"/>
    <n v="3.51"/>
    <s v="16"/>
    <n v="8.199999999999999"/>
  </r>
  <r>
    <x v="4"/>
    <s v="0"/>
    <d v="2026-05-19T00:00:00"/>
    <s v="21320"/>
    <s v="13640"/>
    <s v=""/>
    <s v=""/>
    <s v="LOPEZ MARJORIE"/>
    <s v="Laruche"/>
    <s v="999999"/>
    <s v="XN100498305JB"/>
    <s v="N"/>
    <s v="Transport"/>
    <s v="N"/>
    <s v="S"/>
    <s v="NT"/>
    <n v="3.51"/>
    <s v="16"/>
    <n v="8.199999999999999"/>
  </r>
  <r>
    <x v="4"/>
    <s v="0"/>
    <d v="2026-05-19T00:00:00"/>
    <s v="21320"/>
    <s v="06530"/>
    <s v=""/>
    <s v=""/>
    <s v="Hanley Chloe"/>
    <s v="Laruche"/>
    <s v="999999"/>
    <s v="XN100826125JB"/>
    <s v="N"/>
    <s v="Transport"/>
    <s v="N"/>
    <s v="S"/>
    <s v="NT"/>
    <n v="0.02"/>
    <s v="16"/>
    <n v="7"/>
  </r>
  <r>
    <x v="4"/>
    <s v="0"/>
    <d v="2026-05-19T00:00:00"/>
    <s v="21320"/>
    <s v="06530"/>
    <s v=""/>
    <s v=""/>
    <s v="Hanley Chloe"/>
    <s v="Laruche"/>
    <s v="999999"/>
    <s v="XN100826125JB"/>
    <s v="N"/>
    <s v="Zones Difficiles d'accès"/>
    <s v="N"/>
    <m/>
    <s v="NT"/>
    <n v="0"/>
    <s v="16"/>
    <n v="5"/>
  </r>
  <r>
    <x v="4"/>
    <s v="0"/>
    <d v="2026-05-19T00:00:00"/>
    <s v="21320"/>
    <s v="75015"/>
    <s v=""/>
    <s v=""/>
    <s v="Meritan Charlotte"/>
    <s v="Laruche"/>
    <s v="999999"/>
    <s v="XN100871708JB"/>
    <s v="N"/>
    <s v="Transport"/>
    <s v="N"/>
    <s v="S"/>
    <s v="NT"/>
    <n v="4.678"/>
    <s v="16"/>
    <n v="8.6"/>
  </r>
  <r>
    <x v="5"/>
    <s v="2"/>
    <d v="2026-05-19T00:00:00"/>
    <s v="21320"/>
    <s v="75016"/>
    <s v=""/>
    <s v=""/>
    <s v="Cavalcaselle Eu"/>
    <s v="#25734"/>
    <s v="999999"/>
    <s v="XN101055649JB"/>
    <s v="N"/>
    <s v="Transport"/>
    <s v="N"/>
    <s v="S"/>
    <s v="NT"/>
    <n v="3"/>
    <s v="16"/>
    <n v="7.8"/>
  </r>
  <r>
    <x v="4"/>
    <s v="0"/>
    <d v="2026-05-20T00:00:00"/>
    <s v="21320"/>
    <s v="80340"/>
    <s v=""/>
    <s v=""/>
    <s v="Pascale Les Nereides"/>
    <s v="Laruche"/>
    <s v="999999"/>
    <s v="XN101272555JB"/>
    <s v="N"/>
    <s v="Transport"/>
    <s v="N"/>
    <s v="S"/>
    <s v="NT"/>
    <n v="0.28"/>
    <s v="16"/>
    <n v="7"/>
  </r>
  <r>
    <x v="4"/>
    <s v="0"/>
    <d v="2026-05-20T00:00:00"/>
    <s v="21320"/>
    <s v="75010"/>
    <s v=""/>
    <s v=""/>
    <s v="Amaddeo Pascale"/>
    <s v="Laruche"/>
    <s v="999999"/>
    <s v="XN101281852JB"/>
    <s v="N"/>
    <s v="Transport"/>
    <s v="N"/>
    <s v="S"/>
    <s v="NT"/>
    <n v="0.15"/>
    <s v="16"/>
    <n v="7"/>
  </r>
  <r>
    <x v="4"/>
    <s v="0"/>
    <d v="2026-05-20T00:00:00"/>
    <s v="21320"/>
    <s v="13630"/>
    <s v=""/>
    <s v=""/>
    <s v="KAPPESMélanie"/>
    <s v="EXP20260422-2714055"/>
    <s v="999999"/>
    <s v="XN101331324JB"/>
    <s v="N"/>
    <s v="Transport"/>
    <s v="N"/>
    <s v="S"/>
    <s v="NT"/>
    <n v="10.08"/>
    <s v="16"/>
    <n v="11"/>
  </r>
  <r>
    <x v="4"/>
    <s v="0"/>
    <d v="2026-05-20T00:00:00"/>
    <s v="21320"/>
    <s v="33110"/>
    <s v=""/>
    <s v=""/>
    <s v="Boudia Marie"/>
    <s v="Laruche"/>
    <s v="999999"/>
    <s v="XN101406708JB"/>
    <s v="N"/>
    <s v="Transport"/>
    <s v="N"/>
    <s v="S"/>
    <s v="NT"/>
    <n v="0.4"/>
    <s v="16"/>
    <n v="7"/>
  </r>
  <r>
    <x v="4"/>
    <s v="0"/>
    <d v="2026-05-20T00:00:00"/>
    <s v="21320"/>
    <s v="59247"/>
    <s v=""/>
    <s v=""/>
    <s v="longuepee domonique"/>
    <s v="Laruche"/>
    <s v="999999"/>
    <s v="XN101465343JB"/>
    <s v="N"/>
    <s v="Transport"/>
    <s v="N"/>
    <s v="S"/>
    <s v="NT"/>
    <n v="4.787"/>
    <s v="16"/>
    <n v="8.6"/>
  </r>
  <r>
    <x v="4"/>
    <s v="0"/>
    <d v="2026-05-20T00:00:00"/>
    <s v="21320"/>
    <s v="44340"/>
    <s v=""/>
    <s v=""/>
    <s v="NOWACZYK Catherine"/>
    <s v="Laruche"/>
    <s v="999999"/>
    <s v="XN101667181JB"/>
    <s v="N"/>
    <s v="Transport"/>
    <s v="N"/>
    <s v="S"/>
    <s v="NT"/>
    <n v="4.532"/>
    <s v="16"/>
    <n v="8.6"/>
  </r>
  <r>
    <x v="4"/>
    <s v="0"/>
    <d v="2026-05-20T00:00:00"/>
    <s v="21320"/>
    <s v="14000"/>
    <s v=""/>
    <s v=""/>
    <s v="BLOT JORDAN"/>
    <s v="Laruche"/>
    <s v="999999"/>
    <s v="XN101680466JB"/>
    <s v="N"/>
    <s v="Transport"/>
    <s v="N"/>
    <s v="S"/>
    <s v="NT"/>
    <n v="4.464"/>
    <s v="16"/>
    <n v="8.6"/>
  </r>
  <r>
    <x v="4"/>
    <s v="0"/>
    <d v="2026-05-21T00:00:00"/>
    <s v="21320"/>
    <s v="42660"/>
    <s v=""/>
    <s v=""/>
    <s v="Charreyre Catherine"/>
    <s v="Laruche"/>
    <s v="999999"/>
    <s v="XN102114652JB"/>
    <s v="N"/>
    <s v="Transport"/>
    <s v="N"/>
    <s v="S"/>
    <s v="NT"/>
    <n v="4.532"/>
    <s v="16"/>
    <n v="8.6"/>
  </r>
  <r>
    <x v="4"/>
    <s v="0"/>
    <d v="2026-05-21T00:00:00"/>
    <s v="21320"/>
    <s v="42660"/>
    <s v=""/>
    <s v=""/>
    <s v="Charreyre Catherine"/>
    <s v="Laruche"/>
    <s v="999999"/>
    <s v="XN102114652JB"/>
    <s v="N"/>
    <s v="Zones Difficiles d'accès"/>
    <s v="N"/>
    <m/>
    <s v="NT"/>
    <n v="0"/>
    <s v="16"/>
    <n v="5"/>
  </r>
  <r>
    <x v="4"/>
    <s v="0"/>
    <d v="2026-05-21T00:00:00"/>
    <s v="21320"/>
    <s v="89150"/>
    <s v=""/>
    <s v=""/>
    <s v="MANIERE-LEVEQUE Anne-Marie"/>
    <s v="Laruche"/>
    <s v="999999"/>
    <s v="XN102114900JB"/>
    <s v="N"/>
    <s v="Transport"/>
    <s v="N"/>
    <s v="S"/>
    <s v="NR"/>
    <n v="4.532"/>
    <s v="16"/>
    <n v="8.6"/>
  </r>
  <r>
    <x v="4"/>
    <s v="0"/>
    <d v="2026-05-21T00:00:00"/>
    <s v="21320"/>
    <s v="56600"/>
    <s v=""/>
    <s v=""/>
    <s v="Le Berre Camille"/>
    <s v="Laruche"/>
    <s v="999999"/>
    <s v="XN102114992JB"/>
    <s v="N"/>
    <s v="Transport"/>
    <s v="N"/>
    <s v="S"/>
    <s v="NT"/>
    <n v="0.05"/>
    <s v="16"/>
    <n v="7"/>
  </r>
  <r>
    <x v="4"/>
    <s v="0"/>
    <d v="2026-05-21T00:00:00"/>
    <s v="21320"/>
    <s v="29600"/>
    <s v=""/>
    <s v=""/>
    <s v="COZIC Jacqueline"/>
    <s v="Laruche"/>
    <s v="999999"/>
    <s v="XN102116755JB"/>
    <s v="N"/>
    <s v="Transport"/>
    <s v="N"/>
    <s v="S"/>
    <s v="NT"/>
    <n v="0.07000000000000001"/>
    <s v="16"/>
    <n v="7"/>
  </r>
  <r>
    <x v="4"/>
    <s v="0"/>
    <d v="2026-05-21T00:00:00"/>
    <s v="21320"/>
    <s v="84800"/>
    <s v=""/>
    <s v=""/>
    <s v="Touati Lorenzo"/>
    <s v="Laruche"/>
    <s v="999999"/>
    <s v="XN102149342JB"/>
    <s v="N"/>
    <s v="Transport"/>
    <s v="N"/>
    <s v="S"/>
    <s v="NT"/>
    <n v="0.1"/>
    <s v="16"/>
    <n v="7"/>
  </r>
  <r>
    <x v="4"/>
    <s v="0"/>
    <d v="2026-05-21T00:00:00"/>
    <s v="21320"/>
    <s v="67500"/>
    <s v=""/>
    <s v=""/>
    <s v="BEAUSEJOUR Alyson"/>
    <s v="Laruche"/>
    <s v="999999"/>
    <s v="XN102159353JB"/>
    <s v="N"/>
    <s v="Transport"/>
    <s v="N"/>
    <s v="S"/>
    <s v="NT"/>
    <n v="1.6"/>
    <s v="16"/>
    <n v="7.4"/>
  </r>
  <r>
    <x v="4"/>
    <s v="0"/>
    <d v="2026-05-21T00:00:00"/>
    <s v="21320"/>
    <s v="06410"/>
    <s v=""/>
    <s v=""/>
    <s v="BALAGUERO Gilles"/>
    <s v="Laruche"/>
    <s v="999999"/>
    <s v="XN102160095JB"/>
    <s v="N"/>
    <s v="Transport"/>
    <s v="N"/>
    <s v="S"/>
    <s v="NT"/>
    <n v="2.03"/>
    <s v="16"/>
    <n v="7.8"/>
  </r>
  <r>
    <x v="4"/>
    <s v="0"/>
    <d v="2026-05-21T00:00:00"/>
    <s v="21320"/>
    <s v="35700"/>
    <s v=""/>
    <s v=""/>
    <s v="Sidibe Diatto"/>
    <s v="Laruche"/>
    <s v="999999"/>
    <s v="XN102183508JB"/>
    <s v="N"/>
    <s v="Transport"/>
    <s v="N"/>
    <s v="S"/>
    <s v="NT"/>
    <n v="1.488"/>
    <s v="16"/>
    <n v="7.4"/>
  </r>
  <r>
    <x v="4"/>
    <s v="0"/>
    <d v="2026-05-21T00:00:00"/>
    <s v="21320"/>
    <s v="13630"/>
    <s v=""/>
    <s v=""/>
    <s v="KAPPES Melanie"/>
    <s v="Laruche"/>
    <s v="999999"/>
    <s v="XN102424359JB"/>
    <s v="N"/>
    <s v="Transport"/>
    <s v="N"/>
    <s v="S"/>
    <s v="NT"/>
    <n v="0.2"/>
    <s v="16"/>
    <n v="7"/>
  </r>
  <r>
    <x v="4"/>
    <s v="0"/>
    <d v="2026-05-21T00:00:00"/>
    <s v="21320"/>
    <s v="40530"/>
    <s v=""/>
    <s v=""/>
    <s v="Favarin Anne-Cecile"/>
    <s v="Laruche"/>
    <s v="999999"/>
    <s v="XN102455617JB"/>
    <s v="N"/>
    <s v="Transport"/>
    <s v="N"/>
    <s v="S"/>
    <s v="NT"/>
    <n v="0.42"/>
    <s v="16"/>
    <n v="7"/>
  </r>
  <r>
    <x v="4"/>
    <s v="0"/>
    <d v="2026-05-22T00:00:00"/>
    <s v="21320"/>
    <s v="82000"/>
    <s v=""/>
    <s v=""/>
    <s v="DELCLOS Philippe"/>
    <s v="Laruche"/>
    <s v="999999"/>
    <s v="XN102778484JB"/>
    <s v="N"/>
    <s v="Transport"/>
    <s v="N"/>
    <s v="S"/>
    <s v="NT"/>
    <n v="0.11"/>
    <s v="16"/>
    <n v="7"/>
  </r>
  <r>
    <x v="4"/>
    <s v="0"/>
    <d v="2026-05-22T00:00:00"/>
    <s v="21320"/>
    <s v="92430"/>
    <s v=""/>
    <s v=""/>
    <s v="GUENIN AURORE"/>
    <s v="Laruche"/>
    <s v="999999"/>
    <s v="XN102783705JB"/>
    <s v="N"/>
    <s v="Transport"/>
    <s v="N"/>
    <s v="S"/>
    <s v="NT"/>
    <n v="4.638"/>
    <s v="16"/>
    <n v="8.6"/>
  </r>
  <r>
    <x v="4"/>
    <s v="0"/>
    <d v="2026-05-22T00:00:00"/>
    <s v="21320"/>
    <s v="41350"/>
    <s v=""/>
    <s v=""/>
    <s v="DHALLUIN MARC"/>
    <s v="Laruche"/>
    <s v="999999"/>
    <s v="XN102785834JB"/>
    <s v="N"/>
    <s v="Transport"/>
    <s v="N"/>
    <s v="S"/>
    <s v="NT"/>
    <n v="4.266"/>
    <s v="16"/>
    <n v="8.6"/>
  </r>
  <r>
    <x v="4"/>
    <s v="0"/>
    <d v="2026-05-22T00:00:00"/>
    <s v="21320"/>
    <s v="37000"/>
    <s v=""/>
    <s v=""/>
    <s v="BRUNET Aurelie"/>
    <s v="Laruche"/>
    <s v="999999"/>
    <s v="XN102787645JB"/>
    <s v="N"/>
    <s v="Transport"/>
    <s v="N"/>
    <s v="S"/>
    <s v="NT"/>
    <n v="1.508"/>
    <s v="16"/>
    <n v="7.4"/>
  </r>
  <r>
    <x v="4"/>
    <s v="0"/>
    <d v="2026-05-22T00:00:00"/>
    <s v="21320"/>
    <s v="74330"/>
    <s v=""/>
    <s v=""/>
    <s v="PARA VITAL"/>
    <s v="Laruche"/>
    <s v="999999"/>
    <s v="XN102796545JB"/>
    <s v="N"/>
    <s v="Transport"/>
    <s v="N"/>
    <s v="S"/>
    <s v="NT"/>
    <n v="15.163"/>
    <s v="16"/>
    <n v="13"/>
  </r>
  <r>
    <x v="4"/>
    <s v="0"/>
    <d v="2026-05-22T00:00:00"/>
    <s v="21320"/>
    <s v="31210"/>
    <s v=""/>
    <s v=""/>
    <s v="ROUBARDEAU Frederic"/>
    <s v="Laruche"/>
    <s v="999999"/>
    <s v="XN102820235JB"/>
    <s v="N"/>
    <s v="Transport"/>
    <s v="N"/>
    <s v="S"/>
    <s v="NT"/>
    <n v="0.52"/>
    <s v="16"/>
    <n v="7"/>
  </r>
  <r>
    <x v="4"/>
    <s v="0"/>
    <d v="2026-05-22T00:00:00"/>
    <s v="21320"/>
    <s v="93300"/>
    <s v=""/>
    <s v=""/>
    <s v="prophete Shelda"/>
    <s v="Laruche"/>
    <s v="999999"/>
    <s v="XN102820862JB"/>
    <s v="N"/>
    <s v="Transport"/>
    <s v="N"/>
    <s v="S"/>
    <s v="NT"/>
    <n v="1.583"/>
    <s v="16"/>
    <n v="7.4"/>
  </r>
  <r>
    <x v="4"/>
    <s v="0"/>
    <d v="2026-05-22T00:00:00"/>
    <s v="21320"/>
    <s v="62580"/>
    <s v=""/>
    <s v=""/>
    <s v="Lagache Francois"/>
    <s v="Laruche"/>
    <s v="999999"/>
    <s v="XN102821911JB"/>
    <s v="N"/>
    <s v="Transport"/>
    <s v="N"/>
    <s v="S"/>
    <s v="NT"/>
    <n v="0.42"/>
    <s v="16"/>
    <n v="7"/>
  </r>
  <r>
    <x v="4"/>
    <s v="0"/>
    <d v="2026-05-22T00:00:00"/>
    <s v="21320"/>
    <s v="29000"/>
    <s v=""/>
    <s v=""/>
    <s v="Boscher Helene"/>
    <s v="Laruche"/>
    <s v="999999"/>
    <s v="XN102822191JB"/>
    <s v="N"/>
    <s v="Transport"/>
    <s v="N"/>
    <s v="S"/>
    <s v="NT"/>
    <n v="0.42"/>
    <s v="16"/>
    <n v="7"/>
  </r>
  <r>
    <x v="4"/>
    <s v="0"/>
    <d v="2026-05-22T00:00:00"/>
    <s v="21320"/>
    <s v="13011"/>
    <s v=""/>
    <s v=""/>
    <s v="2757490"/>
    <s v="LOGISTIQUE"/>
    <s v="999999"/>
    <s v="XN102933453JB"/>
    <s v="N"/>
    <s v="Transport"/>
    <s v="N"/>
    <s v="S"/>
    <s v="NT"/>
    <n v="6"/>
    <s v="16"/>
    <n v="9"/>
  </r>
  <r>
    <x v="4"/>
    <s v="0"/>
    <d v="2026-05-22T00:00:00"/>
    <s v="21320"/>
    <s v="22620"/>
    <s v=""/>
    <s v=""/>
    <s v="Pee Emilie"/>
    <s v="Laruche"/>
    <s v="999999"/>
    <s v="XN102936401JB"/>
    <s v="N"/>
    <s v="Transport"/>
    <s v="N"/>
    <s v="S"/>
    <s v="NT"/>
    <n v="4.787"/>
    <s v="16"/>
    <n v="8.6"/>
  </r>
  <r>
    <x v="4"/>
    <s v="0"/>
    <d v="2026-05-22T00:00:00"/>
    <s v="21320"/>
    <s v="95300"/>
    <s v=""/>
    <s v=""/>
    <s v="Ey Angelique"/>
    <s v="Laruche"/>
    <s v="999999"/>
    <s v="XN102947903JB"/>
    <s v="N"/>
    <s v="Transport"/>
    <s v="N"/>
    <s v="S"/>
    <s v="NT"/>
    <n v="0.21"/>
    <s v="16"/>
    <n v="7"/>
  </r>
  <r>
    <x v="4"/>
    <s v="0"/>
    <d v="2026-05-22T00:00:00"/>
    <s v="21320"/>
    <s v="54530"/>
    <s v=""/>
    <s v=""/>
    <s v="Smara kheira"/>
    <s v="Laruche"/>
    <s v="999999"/>
    <s v="XN102948183JB"/>
    <s v="N"/>
    <s v="Transport"/>
    <s v="N"/>
    <s v="S"/>
    <s v="NT"/>
    <n v="0.64"/>
    <s v="16"/>
    <n v="7"/>
  </r>
  <r>
    <x v="4"/>
    <s v="0"/>
    <d v="2026-05-22T00:00:00"/>
    <s v="21320"/>
    <s v="22450"/>
    <s v=""/>
    <s v=""/>
    <s v="EVEN Marie"/>
    <s v="Laruche"/>
    <s v="999999"/>
    <s v="XN102948585JB"/>
    <s v="N"/>
    <s v="Transport"/>
    <s v="N"/>
    <s v="S"/>
    <s v="NT"/>
    <n v="0.42"/>
    <s v="16"/>
    <n v="7"/>
  </r>
  <r>
    <x v="4"/>
    <s v="0"/>
    <d v="2026-05-22T00:00:00"/>
    <s v="21320"/>
    <s v="57430"/>
    <s v=""/>
    <s v=""/>
    <s v="Kaiser Blandine"/>
    <s v="Laruche"/>
    <s v="999999"/>
    <s v="XN102964402JB"/>
    <s v="N"/>
    <s v="Transport"/>
    <s v="N"/>
    <s v="S"/>
    <s v="NT"/>
    <n v="0.3"/>
    <s v="16"/>
    <n v="7"/>
  </r>
  <r>
    <x v="4"/>
    <s v="0"/>
    <d v="2026-05-22T00:00:00"/>
    <s v="21320"/>
    <s v="28000"/>
    <s v=""/>
    <s v=""/>
    <s v="Letartre Angelique"/>
    <s v="Laruche"/>
    <s v="999999"/>
    <s v="XN102966624JB"/>
    <s v="N"/>
    <s v="Transport"/>
    <s v="N"/>
    <s v="S"/>
    <s v="NT"/>
    <n v="2.24"/>
    <s v="16"/>
    <n v="7.8"/>
  </r>
  <r>
    <x v="4"/>
    <s v="0"/>
    <d v="2026-05-22T00:00:00"/>
    <s v="21320"/>
    <s v="29790"/>
    <s v=""/>
    <s v=""/>
    <s v="DENIS Ghislaine"/>
    <s v="Laruche"/>
    <s v="999999"/>
    <s v="XN102967240JB"/>
    <s v="N"/>
    <s v="Transport"/>
    <s v="N"/>
    <s v="S"/>
    <s v="NT"/>
    <n v="0.08"/>
    <s v="16"/>
    <n v="7"/>
  </r>
  <r>
    <x v="4"/>
    <s v="0"/>
    <d v="2026-05-22T00:00:00"/>
    <s v="21320"/>
    <s v="33520"/>
    <s v=""/>
    <s v=""/>
    <s v="Schlosser Renaud"/>
    <s v="Laruche"/>
    <s v="999999"/>
    <s v="XN102967457JB"/>
    <s v="N"/>
    <s v="Transport"/>
    <s v="N"/>
    <s v="S"/>
    <s v="NT"/>
    <n v="0.42"/>
    <s v="16"/>
    <n v="7"/>
  </r>
  <r>
    <x v="4"/>
    <s v="0"/>
    <d v="2026-05-22T00:00:00"/>
    <s v="21320"/>
    <s v="24110"/>
    <s v=""/>
    <s v=""/>
    <s v="JAFFRELOT Erwan"/>
    <s v="Laruche"/>
    <s v="999999"/>
    <s v="XN102968245JB"/>
    <s v="N"/>
    <s v="Transport"/>
    <s v="N"/>
    <s v="S"/>
    <s v="NT"/>
    <n v="0.41"/>
    <s v="16"/>
    <n v="7"/>
  </r>
  <r>
    <x v="4"/>
    <s v="0"/>
    <d v="2026-05-22T00:00:00"/>
    <s v="21320"/>
    <s v="26400"/>
    <s v=""/>
    <s v=""/>
    <s v="FERRATIER Stephane"/>
    <s v="Laruche"/>
    <s v="999999"/>
    <s v="XN102968965JB"/>
    <s v="N"/>
    <s v="Transport"/>
    <s v="N"/>
    <s v="S"/>
    <s v="NT"/>
    <n v="0.41"/>
    <s v="16"/>
    <n v="7"/>
  </r>
  <r>
    <x v="4"/>
    <s v="0"/>
    <d v="2026-05-22T00:00:00"/>
    <s v="21320"/>
    <s v="07130"/>
    <s v=""/>
    <s v=""/>
    <s v="CHASSON Pascale"/>
    <s v="Laruche"/>
    <s v="999999"/>
    <s v="XN102971010JB"/>
    <s v="N"/>
    <s v="Transport"/>
    <s v="N"/>
    <s v="S"/>
    <s v="NT"/>
    <n v="0.31"/>
    <s v="16"/>
    <n v="7"/>
  </r>
  <r>
    <x v="4"/>
    <s v="0"/>
    <d v="2026-05-22T00:00:00"/>
    <s v="21320"/>
    <s v="93370"/>
    <s v=""/>
    <s v=""/>
    <s v="Allouche Yaffa"/>
    <s v="Laruche"/>
    <s v="999999"/>
    <s v="XN102978415JB"/>
    <s v="N"/>
    <s v="Transport"/>
    <s v="N"/>
    <s v="S"/>
    <s v="NT"/>
    <n v="1.33"/>
    <s v="16"/>
    <n v="7.4"/>
  </r>
  <r>
    <x v="4"/>
    <s v="0"/>
    <d v="2026-05-22T00:00:00"/>
    <s v="21320"/>
    <s v="68127"/>
    <s v=""/>
    <s v=""/>
    <s v="TRABER Melanie"/>
    <s v="Laruche"/>
    <s v="999999"/>
    <s v="XN102979543JB"/>
    <s v="N"/>
    <s v="Transport"/>
    <s v="N"/>
    <s v="S"/>
    <s v="NT"/>
    <n v="0.42"/>
    <s v="16"/>
    <n v="7"/>
  </r>
  <r>
    <x v="4"/>
    <s v="0"/>
    <d v="2026-05-22T00:00:00"/>
    <s v="21320"/>
    <s v="81000"/>
    <s v=""/>
    <s v=""/>
    <s v="BERNARD BEATRICE"/>
    <s v="Laruche"/>
    <s v="999999"/>
    <s v="XN102980436JB"/>
    <s v="N"/>
    <s v="Transport"/>
    <s v="N"/>
    <s v="S"/>
    <s v="NT"/>
    <n v="4.266"/>
    <s v="16"/>
    <n v="8.6"/>
  </r>
  <r>
    <x v="4"/>
    <s v="0"/>
    <d v="2026-05-22T00:00:00"/>
    <s v="21320"/>
    <s v="74890"/>
    <s v=""/>
    <s v=""/>
    <s v="LESAGE Alexis"/>
    <s v="Laruche"/>
    <s v="999999"/>
    <s v="XN103025432JB"/>
    <s v="N"/>
    <s v="Transport"/>
    <s v="N"/>
    <s v="S"/>
    <s v="NT"/>
    <n v="0.82"/>
    <s v="16"/>
    <n v="7"/>
  </r>
  <r>
    <x v="4"/>
    <s v="0"/>
    <d v="2026-05-22T00:00:00"/>
    <s v="21320"/>
    <s v="60690"/>
    <s v=""/>
    <s v=""/>
    <s v="Frantschi Fabien"/>
    <s v="Laruche"/>
    <s v="999999"/>
    <s v="XN103056854JB"/>
    <s v="N"/>
    <s v="Transport"/>
    <s v="N"/>
    <s v="S"/>
    <s v="NT"/>
    <n v="0.3"/>
    <s v="16"/>
    <n v="7"/>
  </r>
  <r>
    <x v="4"/>
    <s v="0"/>
    <d v="2026-05-22T00:00:00"/>
    <s v="21320"/>
    <s v="37220"/>
    <s v=""/>
    <s v=""/>
    <s v="Descamps Isabelle"/>
    <s v="Laruche"/>
    <s v="999999"/>
    <s v="XN103057069JB"/>
    <s v="N"/>
    <s v="Transport"/>
    <s v="N"/>
    <s v="S"/>
    <s v="NT"/>
    <n v="0.21"/>
    <s v="16"/>
    <n v="7"/>
  </r>
  <r>
    <x v="4"/>
    <s v="0"/>
    <d v="2026-05-22T00:00:00"/>
    <s v="21320"/>
    <s v="78160"/>
    <s v=""/>
    <s v=""/>
    <s v="Thibeaud Aubin"/>
    <s v="Laruche"/>
    <s v="999999"/>
    <s v="XN103057228JB"/>
    <s v="N"/>
    <s v="Transport"/>
    <s v="N"/>
    <s v="S"/>
    <s v="NT"/>
    <n v="2.65"/>
    <s v="16"/>
    <n v="7.8"/>
  </r>
  <r>
    <x v="4"/>
    <s v="0"/>
    <d v="2026-05-22T00:00:00"/>
    <s v="21320"/>
    <s v="43200"/>
    <s v=""/>
    <s v=""/>
    <s v="Mounier Benjamin"/>
    <s v="Laruche"/>
    <s v="999999"/>
    <s v="XN103091621JB"/>
    <s v="N"/>
    <s v="Transport"/>
    <s v="N"/>
    <s v="S"/>
    <s v="NT"/>
    <n v="0.42"/>
    <s v="16"/>
    <n v="7"/>
  </r>
  <r>
    <x v="4"/>
    <s v="0"/>
    <d v="2026-05-22T00:00:00"/>
    <s v="21320"/>
    <s v="29480"/>
    <s v=""/>
    <s v=""/>
    <s v="Penduff Bernard"/>
    <s v="Laruche"/>
    <s v="999999"/>
    <s v="XN103108211JB"/>
    <s v="N"/>
    <s v="Transport"/>
    <s v="N"/>
    <s v="S"/>
    <s v="NT"/>
    <n v="0.24"/>
    <s v="16"/>
    <n v="7"/>
  </r>
  <r>
    <x v="4"/>
    <s v="0"/>
    <d v="2026-05-22T00:00:00"/>
    <s v="21320"/>
    <s v="33200"/>
    <s v=""/>
    <s v=""/>
    <s v="SEPTIER ANTOINE"/>
    <s v="Laruche"/>
    <s v="999999"/>
    <s v="XN103109367JB"/>
    <s v="N"/>
    <s v="Transport"/>
    <s v="N"/>
    <s v="S"/>
    <s v="NT"/>
    <n v="0.42"/>
    <s v="16"/>
    <n v="7"/>
  </r>
  <r>
    <x v="4"/>
    <s v="0"/>
    <d v="2026-05-22T00:00:00"/>
    <s v="21320"/>
    <s v="14190"/>
    <s v=""/>
    <s v=""/>
    <s v="Besnard Vanessa"/>
    <s v="Laruche"/>
    <s v="999999"/>
    <s v="XN103109849JB"/>
    <s v="N"/>
    <s v="Transport"/>
    <s v="N"/>
    <s v="S"/>
    <s v="NT"/>
    <n v="0.42"/>
    <s v="16"/>
    <n v="7"/>
  </r>
  <r>
    <x v="4"/>
    <s v="0"/>
    <d v="2026-05-22T00:00:00"/>
    <s v="21320"/>
    <s v="95690"/>
    <s v=""/>
    <s v=""/>
    <s v="RYGAS Nathalie"/>
    <s v="Laruche"/>
    <s v="999999"/>
    <s v="XN103110691JB"/>
    <s v="N"/>
    <s v="Transport"/>
    <s v="N"/>
    <s v="S"/>
    <s v="NT"/>
    <n v="1.26"/>
    <s v="16"/>
    <n v="7.4"/>
  </r>
  <r>
    <x v="4"/>
    <s v="0"/>
    <d v="2026-05-25T00:00:00"/>
    <s v="21320"/>
    <s v="30220"/>
    <s v=""/>
    <s v=""/>
    <s v="Bouissiere Julien"/>
    <s v="Laruche"/>
    <s v="999999"/>
    <s v="XN103720962JB"/>
    <s v="N"/>
    <s v="Transport"/>
    <s v="N"/>
    <s v="S"/>
    <s v="NT"/>
    <n v="2.355"/>
    <s v="16"/>
    <n v="7.8"/>
  </r>
  <r>
    <x v="4"/>
    <s v="0"/>
    <d v="2026-05-25T00:00:00"/>
    <s v="21320"/>
    <s v="81600"/>
    <s v=""/>
    <s v=""/>
    <s v="Ngo Ngos Eliane"/>
    <s v="Laruche"/>
    <s v="999999"/>
    <s v="XN103740105JB"/>
    <s v="N"/>
    <s v="Transport"/>
    <s v="N"/>
    <s v="S"/>
    <s v="NT"/>
    <n v="2.5"/>
    <s v="16"/>
    <n v="7.8"/>
  </r>
  <r>
    <x v="4"/>
    <s v="0"/>
    <d v="2026-05-25T00:00:00"/>
    <s v="21320"/>
    <s v="31200"/>
    <s v=""/>
    <s v=""/>
    <s v="Marie charlotte GUERET"/>
    <s v="Laruche"/>
    <s v="999999"/>
    <s v="XN103753373JB"/>
    <s v="N"/>
    <s v="Transport"/>
    <s v="N"/>
    <s v="S"/>
    <s v="NT"/>
    <n v="0.42"/>
    <s v="16"/>
    <n v="7"/>
  </r>
  <r>
    <x v="4"/>
    <s v="0"/>
    <d v="2026-05-25T00:00:00"/>
    <s v="21320"/>
    <s v="04100"/>
    <s v=""/>
    <s v=""/>
    <s v="BARBESANT Remi"/>
    <s v="Laruche"/>
    <s v="999999"/>
    <s v="XN103753886JB"/>
    <s v="N"/>
    <s v="Transport"/>
    <s v="N"/>
    <s v="S"/>
    <s v="NT"/>
    <n v="0.42"/>
    <s v="16"/>
    <n v="7"/>
  </r>
  <r>
    <x v="4"/>
    <s v="0"/>
    <d v="2026-05-25T00:00:00"/>
    <s v="21320"/>
    <s v="11510"/>
    <s v=""/>
    <s v=""/>
    <s v="Tudoret Cynthia"/>
    <s v="Laruche"/>
    <s v="999999"/>
    <s v="XN103755153JB"/>
    <s v="N"/>
    <s v="Transport"/>
    <s v="N"/>
    <s v="S"/>
    <s v="NT"/>
    <n v="1.57"/>
    <s v="16"/>
    <n v="7.4"/>
  </r>
  <r>
    <x v="4"/>
    <s v="0"/>
    <d v="2026-05-25T00:00:00"/>
    <s v="21320"/>
    <s v="69800"/>
    <s v=""/>
    <s v=""/>
    <s v="Thabet Imene"/>
    <s v="Laruche"/>
    <s v="999999"/>
    <s v="XN103755737JB"/>
    <s v="N"/>
    <s v="Transport"/>
    <s v="N"/>
    <s v="S"/>
    <s v="NT"/>
    <n v="0.41"/>
    <s v="16"/>
    <n v="7"/>
  </r>
  <r>
    <x v="4"/>
    <s v="0"/>
    <d v="2026-05-25T00:00:00"/>
    <s v="21320"/>
    <s v="13140"/>
    <s v=""/>
    <s v=""/>
    <s v="El assioui Houria"/>
    <s v="Laruche"/>
    <s v="999999"/>
    <s v="XN103756193JB"/>
    <s v="N"/>
    <s v="Transport"/>
    <s v="N"/>
    <s v="S"/>
    <s v="NT"/>
    <n v="0.41"/>
    <s v="16"/>
    <n v="7"/>
  </r>
  <r>
    <x v="4"/>
    <s v="0"/>
    <d v="2026-05-25T00:00:00"/>
    <s v="21320"/>
    <s v="62180"/>
    <s v=""/>
    <s v=""/>
    <s v="Dingreville Sally"/>
    <s v="Laruche"/>
    <s v="999999"/>
    <s v="XN103756278JB"/>
    <s v="N"/>
    <s v="Transport"/>
    <s v="N"/>
    <s v="S"/>
    <s v="NT"/>
    <n v="1.47"/>
    <s v="16"/>
    <n v="7.4"/>
  </r>
  <r>
    <x v="4"/>
    <s v="0"/>
    <d v="2026-05-25T00:00:00"/>
    <s v="21320"/>
    <s v="56410"/>
    <s v=""/>
    <s v=""/>
    <s v="JAFFRE Madeleine"/>
    <s v="Laruche"/>
    <s v="999999"/>
    <s v="XN103756560JB"/>
    <s v="N"/>
    <s v="Transport"/>
    <s v="N"/>
    <s v="S"/>
    <s v="NT"/>
    <n v="0.31"/>
    <s v="16"/>
    <n v="7"/>
  </r>
  <r>
    <x v="4"/>
    <s v="0"/>
    <d v="2026-05-25T00:00:00"/>
    <s v="21320"/>
    <s v="92250"/>
    <s v=""/>
    <s v=""/>
    <s v="Bonnet Marie-Lise"/>
    <s v="Laruche"/>
    <s v="999999"/>
    <s v="XN103756848JB"/>
    <s v="N"/>
    <s v="Transport"/>
    <s v="N"/>
    <s v="S"/>
    <s v="NT"/>
    <n v="4.638"/>
    <s v="16"/>
    <n v="8.6"/>
  </r>
  <r>
    <x v="4"/>
    <s v="0"/>
    <d v="2026-05-25T00:00:00"/>
    <s v="21320"/>
    <s v="47200"/>
    <s v=""/>
    <s v=""/>
    <s v="CARTIER LUDOVIC"/>
    <s v="Laruche"/>
    <s v="999999"/>
    <s v="XN103756919JB"/>
    <s v="N"/>
    <s v="Transport"/>
    <s v="N"/>
    <s v="S"/>
    <s v="NT"/>
    <n v="0.42"/>
    <s v="16"/>
    <n v="7"/>
  </r>
  <r>
    <x v="4"/>
    <s v="0"/>
    <d v="2026-05-25T00:00:00"/>
    <s v="21320"/>
    <s v="82000"/>
    <s v=""/>
    <s v=""/>
    <s v="Philip Ugo"/>
    <s v="Laruche"/>
    <s v="999999"/>
    <s v="XN103757185JB"/>
    <s v="N"/>
    <s v="Transport"/>
    <s v="N"/>
    <s v="S"/>
    <s v="NT"/>
    <n v="0.31"/>
    <s v="16"/>
    <n v="7"/>
  </r>
  <r>
    <x v="4"/>
    <s v="0"/>
    <d v="2026-05-25T00:00:00"/>
    <s v="21320"/>
    <s v="31200"/>
    <s v=""/>
    <s v=""/>
    <s v="Ducros florence"/>
    <s v="Laruche"/>
    <s v="999999"/>
    <s v="XN103757432JB"/>
    <s v="N"/>
    <s v="Transport"/>
    <s v="N"/>
    <s v="S"/>
    <s v="NT"/>
    <n v="0.42"/>
    <s v="16"/>
    <n v="7"/>
  </r>
  <r>
    <x v="4"/>
    <s v="0"/>
    <d v="2026-05-25T00:00:00"/>
    <s v="21320"/>
    <s v="77320"/>
    <s v=""/>
    <s v=""/>
    <s v="Nival Elodie"/>
    <s v="Laruche"/>
    <s v="999999"/>
    <s v="XN103757772JB"/>
    <s v="N"/>
    <s v="Transport"/>
    <s v="N"/>
    <s v="S"/>
    <s v="NT"/>
    <n v="0.3"/>
    <s v="16"/>
    <n v="7"/>
  </r>
  <r>
    <x v="4"/>
    <s v="0"/>
    <d v="2026-05-25T00:00:00"/>
    <s v="21320"/>
    <s v="70000"/>
    <s v=""/>
    <s v=""/>
    <s v="LE MEUR Manon"/>
    <s v="Laruche"/>
    <s v="999999"/>
    <s v="XN103758092JB"/>
    <s v="N"/>
    <s v="Transport"/>
    <s v="N"/>
    <s v="S"/>
    <s v="NR"/>
    <n v="4.506"/>
    <s v="16"/>
    <n v="8.6"/>
  </r>
  <r>
    <x v="4"/>
    <s v="0"/>
    <d v="2026-05-25T00:00:00"/>
    <s v="21320"/>
    <s v="33160"/>
    <s v=""/>
    <s v=""/>
    <s v="Brette Mathieu"/>
    <s v="Laruche"/>
    <s v="999999"/>
    <s v="XN103758778JB"/>
    <s v="N"/>
    <s v="Transport"/>
    <s v="N"/>
    <s v="S"/>
    <s v="NT"/>
    <n v="0.42"/>
    <s v="16"/>
    <n v="7"/>
  </r>
  <r>
    <x v="4"/>
    <s v="0"/>
    <d v="2026-05-25T00:00:00"/>
    <s v="21320"/>
    <s v="38500"/>
    <s v=""/>
    <s v=""/>
    <s v="RAO Martine"/>
    <s v="Laruche"/>
    <s v="999999"/>
    <s v="XN103759075JB"/>
    <s v="N"/>
    <s v="Transport"/>
    <s v="N"/>
    <s v="S"/>
    <s v="NT"/>
    <n v="0.31"/>
    <s v="16"/>
    <n v="7"/>
  </r>
  <r>
    <x v="4"/>
    <s v="0"/>
    <d v="2026-05-25T00:00:00"/>
    <s v="21320"/>
    <s v="42300"/>
    <s v=""/>
    <s v=""/>
    <s v="Vermorel Sabine"/>
    <s v="Laruche"/>
    <s v="999999"/>
    <s v="XN103759725JB"/>
    <s v="N"/>
    <s v="Transport"/>
    <s v="N"/>
    <s v="S"/>
    <s v="NT"/>
    <n v="0.2"/>
    <s v="16"/>
    <n v="7"/>
  </r>
  <r>
    <x v="4"/>
    <s v="0"/>
    <d v="2026-05-25T00:00:00"/>
    <s v="21320"/>
    <s v="30111"/>
    <s v=""/>
    <s v=""/>
    <s v="Wolf Jade"/>
    <s v="Laruche"/>
    <s v="999999"/>
    <s v="XN103759929JB"/>
    <s v="N"/>
    <s v="Transport"/>
    <s v="N"/>
    <s v="S"/>
    <s v="NT"/>
    <n v="0.63"/>
    <s v="16"/>
    <n v="7"/>
  </r>
  <r>
    <x v="4"/>
    <s v="0"/>
    <d v="2026-05-25T00:00:00"/>
    <s v="21320"/>
    <s v="02870"/>
    <s v=""/>
    <s v=""/>
    <s v="Bubela Celine"/>
    <s v="Laruche"/>
    <s v="999999"/>
    <s v="XN103759950JB"/>
    <s v="N"/>
    <s v="Transport"/>
    <s v="N"/>
    <s v="S"/>
    <s v="NT"/>
    <n v="0.31"/>
    <s v="16"/>
    <n v="7"/>
  </r>
  <r>
    <x v="4"/>
    <s v="0"/>
    <d v="2026-05-25T00:00:00"/>
    <s v="21320"/>
    <s v="38240"/>
    <s v=""/>
    <s v=""/>
    <s v="MOREL Valerie"/>
    <s v="Laruche"/>
    <s v="999999"/>
    <s v="XN103760290JB"/>
    <s v="N"/>
    <s v="Transport"/>
    <s v="N"/>
    <s v="S"/>
    <s v="NT"/>
    <n v="6.273"/>
    <s v="16"/>
    <n v="9.4"/>
  </r>
  <r>
    <x v="4"/>
    <s v="0"/>
    <d v="2026-05-25T00:00:00"/>
    <s v="21320"/>
    <s v="69580"/>
    <s v=""/>
    <s v=""/>
    <s v="Manisse Eliot"/>
    <s v="Laruche"/>
    <s v="999999"/>
    <s v="XN103760462JB"/>
    <s v="N"/>
    <s v="Transport"/>
    <s v="N"/>
    <s v="S"/>
    <s v="NT"/>
    <n v="0.42"/>
    <s v="16"/>
    <n v="7"/>
  </r>
  <r>
    <x v="4"/>
    <s v="0"/>
    <d v="2026-05-25T00:00:00"/>
    <s v="21320"/>
    <s v="56000"/>
    <s v=""/>
    <s v=""/>
    <s v="BESSON GENEVIEVE"/>
    <s v="Laruche"/>
    <s v="999999"/>
    <s v="XN103760480JB"/>
    <s v="N"/>
    <s v="Transport"/>
    <s v="N"/>
    <s v="S"/>
    <s v="NT"/>
    <n v="4.532"/>
    <s v="16"/>
    <n v="8.6"/>
  </r>
  <r>
    <x v="4"/>
    <s v="0"/>
    <d v="2026-05-25T00:00:00"/>
    <s v="21320"/>
    <s v="26130"/>
    <s v=""/>
    <s v=""/>
    <s v="Boutin Ilona"/>
    <s v="Laruche"/>
    <s v="999999"/>
    <s v="XN103761088JB"/>
    <s v="N"/>
    <s v="Transport"/>
    <s v="N"/>
    <s v="S"/>
    <s v="NT"/>
    <n v="1.22"/>
    <s v="16"/>
    <n v="7.4"/>
  </r>
  <r>
    <x v="4"/>
    <s v="0"/>
    <d v="2026-05-25T00:00:00"/>
    <s v="21320"/>
    <s v="84450"/>
    <s v=""/>
    <s v=""/>
    <s v="GARCIA Julia"/>
    <s v="Laruche"/>
    <s v="999999"/>
    <s v="XN103761295JB"/>
    <s v="N"/>
    <s v="Transport"/>
    <s v="N"/>
    <s v="S"/>
    <s v="NT"/>
    <n v="0.77"/>
    <s v="16"/>
    <n v="7"/>
  </r>
  <r>
    <x v="4"/>
    <s v="0"/>
    <d v="2026-05-25T00:00:00"/>
    <s v="21320"/>
    <s v="57155"/>
    <s v=""/>
    <s v=""/>
    <s v="Rohr Stephane"/>
    <s v="Laruche"/>
    <s v="999999"/>
    <s v="XN103761556JB"/>
    <s v="N"/>
    <s v="Transport"/>
    <s v="N"/>
    <s v="S"/>
    <s v="NT"/>
    <n v="4.532"/>
    <s v="16"/>
    <n v="8.6"/>
  </r>
  <r>
    <x v="4"/>
    <s v="0"/>
    <d v="2026-05-25T00:00:00"/>
    <s v="21320"/>
    <s v="91470"/>
    <s v=""/>
    <s v=""/>
    <s v="Marouze Valerie"/>
    <s v="Laruche"/>
    <s v="999999"/>
    <s v="XN103761689JB"/>
    <s v="N"/>
    <s v="Transport"/>
    <s v="N"/>
    <s v="S"/>
    <s v="NT"/>
    <n v="0.41"/>
    <s v="16"/>
    <n v="7"/>
  </r>
  <r>
    <x v="4"/>
    <s v="0"/>
    <d v="2026-05-25T00:00:00"/>
    <s v="21320"/>
    <s v="68200"/>
    <s v=""/>
    <s v=""/>
    <s v="Kaouane Youssef"/>
    <s v="Laruche"/>
    <s v="999999"/>
    <s v="XN103761919JB"/>
    <s v="N"/>
    <s v="Transport"/>
    <s v="N"/>
    <s v="S"/>
    <s v="NT"/>
    <n v="0.41"/>
    <s v="16"/>
    <n v="7"/>
  </r>
  <r>
    <x v="4"/>
    <s v="0"/>
    <d v="2026-05-25T00:00:00"/>
    <s v="21320"/>
    <s v="28220"/>
    <s v=""/>
    <s v=""/>
    <s v="BARTHELEMY Audrey"/>
    <s v="Laruche"/>
    <s v="999999"/>
    <s v="XN103761940JB"/>
    <s v="N"/>
    <s v="Transport"/>
    <s v="N"/>
    <s v="S"/>
    <s v="NT"/>
    <n v="0.63"/>
    <s v="16"/>
    <n v="7"/>
  </r>
  <r>
    <x v="4"/>
    <s v="0"/>
    <d v="2026-05-25T00:00:00"/>
    <s v="21320"/>
    <s v="60220"/>
    <s v=""/>
    <s v=""/>
    <s v="Lepetit Yann"/>
    <s v="Laruche"/>
    <s v="999999"/>
    <s v="XN103762375JB"/>
    <s v="N"/>
    <s v="Transport"/>
    <s v="N"/>
    <s v="S"/>
    <s v="NT"/>
    <n v="0.63"/>
    <s v="16"/>
    <n v="7"/>
  </r>
  <r>
    <x v="4"/>
    <s v="0"/>
    <d v="2026-05-25T00:00:00"/>
    <s v="21320"/>
    <s v="59230"/>
    <s v=""/>
    <s v=""/>
    <s v="Darbon Jessica"/>
    <s v="Laruche"/>
    <s v="999999"/>
    <s v="XN103762551JB"/>
    <s v="N"/>
    <s v="Transport"/>
    <s v="N"/>
    <s v="S"/>
    <s v="NT"/>
    <n v="0.21"/>
    <s v="16"/>
    <n v="7"/>
  </r>
  <r>
    <x v="4"/>
    <s v="0"/>
    <d v="2026-05-25T00:00:00"/>
    <s v="21320"/>
    <s v="50140"/>
    <s v=""/>
    <s v=""/>
    <s v="VERCHER Martine"/>
    <s v="Laruche"/>
    <s v="999999"/>
    <s v="XN103762993JB"/>
    <s v="N"/>
    <s v="Transport"/>
    <s v="N"/>
    <s v="S"/>
    <s v="NT"/>
    <n v="0.73"/>
    <s v="16"/>
    <n v="7"/>
  </r>
  <r>
    <x v="4"/>
    <s v="0"/>
    <d v="2026-05-25T00:00:00"/>
    <s v="21320"/>
    <s v="10600"/>
    <s v=""/>
    <s v=""/>
    <s v="BECARD tiffany"/>
    <s v="Laruche"/>
    <s v="999999"/>
    <s v="XN103763150JB"/>
    <s v="N"/>
    <s v="Transport"/>
    <s v="N"/>
    <s v="S"/>
    <s v="NR"/>
    <n v="0.41"/>
    <s v="16"/>
    <n v="7"/>
  </r>
  <r>
    <x v="4"/>
    <s v="0"/>
    <d v="2026-05-25T00:00:00"/>
    <s v="21320"/>
    <s v="03630"/>
    <s v=""/>
    <s v=""/>
    <s v="Saulnier Sarah"/>
    <s v="Laruche"/>
    <s v="999999"/>
    <s v="XN103763367JB"/>
    <s v="N"/>
    <s v="Transport"/>
    <s v="N"/>
    <s v="S"/>
    <s v="NT"/>
    <n v="0.31"/>
    <s v="16"/>
    <n v="7"/>
  </r>
  <r>
    <x v="4"/>
    <s v="0"/>
    <d v="2026-05-25T00:00:00"/>
    <s v="21320"/>
    <s v="91290"/>
    <s v=""/>
    <s v=""/>
    <s v="Scarpa Julie"/>
    <s v="Laruche"/>
    <s v="999999"/>
    <s v="XN103763781JB"/>
    <s v="N"/>
    <s v="Transport"/>
    <s v="N"/>
    <s v="S"/>
    <s v="NT"/>
    <n v="0.21"/>
    <s v="16"/>
    <n v="7"/>
  </r>
  <r>
    <x v="4"/>
    <s v="0"/>
    <d v="2026-05-25T00:00:00"/>
    <s v="21320"/>
    <s v="87420"/>
    <s v=""/>
    <s v=""/>
    <s v="Patrier Emilie"/>
    <s v="Laruche"/>
    <s v="999999"/>
    <s v="XN103764155JB"/>
    <s v="N"/>
    <s v="Transport"/>
    <s v="N"/>
    <s v="S"/>
    <s v="NT"/>
    <n v="0.21"/>
    <s v="16"/>
    <n v="7"/>
  </r>
  <r>
    <x v="4"/>
    <s v="0"/>
    <d v="2026-05-25T00:00:00"/>
    <s v="21320"/>
    <s v="44210"/>
    <s v=""/>
    <s v=""/>
    <s v="Panici Anne"/>
    <s v="Laruche"/>
    <s v="999999"/>
    <s v="XN103764331JB"/>
    <s v="N"/>
    <s v="Transport"/>
    <s v="N"/>
    <s v="S"/>
    <s v="NT"/>
    <n v="4.532"/>
    <s v="16"/>
    <n v="8.6"/>
  </r>
  <r>
    <x v="4"/>
    <s v="0"/>
    <d v="2026-05-25T00:00:00"/>
    <s v="21320"/>
    <s v="92120"/>
    <s v=""/>
    <s v=""/>
    <s v="breal jean baptiste"/>
    <s v="Laruche"/>
    <s v="999999"/>
    <s v="XN103764464JB"/>
    <s v="N"/>
    <s v="Transport"/>
    <s v="N"/>
    <s v="S"/>
    <s v="NT"/>
    <n v="0.42"/>
    <s v="16"/>
    <n v="7"/>
  </r>
  <r>
    <x v="4"/>
    <s v="0"/>
    <d v="2026-05-25T00:00:00"/>
    <s v="21320"/>
    <s v="34300"/>
    <s v=""/>
    <s v=""/>
    <s v="Bottcher Tiphaine"/>
    <s v="Laruche"/>
    <s v="999999"/>
    <s v="XN103765178JB"/>
    <s v="N"/>
    <s v="Transport"/>
    <s v="N"/>
    <s v="S"/>
    <s v="NT"/>
    <n v="0.63"/>
    <s v="16"/>
    <n v="7"/>
  </r>
  <r>
    <x v="4"/>
    <s v="0"/>
    <d v="2026-05-25T00:00:00"/>
    <s v="21320"/>
    <s v="43250"/>
    <s v=""/>
    <s v=""/>
    <s v="GILOT Francoise"/>
    <s v="Laruche"/>
    <s v="999999"/>
    <s v="XN103766227JB"/>
    <s v="N"/>
    <s v="Transport"/>
    <s v="N"/>
    <s v="S"/>
    <s v="NT"/>
    <n v="0.21"/>
    <s v="16"/>
    <n v="7"/>
  </r>
  <r>
    <x v="4"/>
    <s v="0"/>
    <d v="2026-05-25T00:00:00"/>
    <s v="21320"/>
    <s v="57970"/>
    <s v=""/>
    <s v=""/>
    <s v="BRION Laetitia"/>
    <s v="Laruche"/>
    <s v="999999"/>
    <s v="XN103766425JB"/>
    <s v="N"/>
    <s v="Transport"/>
    <s v="N"/>
    <s v="S"/>
    <s v="NT"/>
    <n v="0.41"/>
    <s v="16"/>
    <n v="7"/>
  </r>
  <r>
    <x v="4"/>
    <s v="0"/>
    <d v="2026-05-25T00:00:00"/>
    <s v="21320"/>
    <s v="85610"/>
    <s v=""/>
    <s v=""/>
    <s v="Chez Dill Ly Lan Vincent Bouhours"/>
    <s v="Laruche"/>
    <s v="999999"/>
    <s v="XN103766615JB"/>
    <s v="N"/>
    <s v="Transport"/>
    <s v="N"/>
    <s v="S"/>
    <s v="NT"/>
    <n v="0.24"/>
    <s v="16"/>
    <n v="7"/>
  </r>
  <r>
    <x v="4"/>
    <s v="0"/>
    <d v="2026-05-25T00:00:00"/>
    <s v="21320"/>
    <s v="85610"/>
    <s v=""/>
    <s v=""/>
    <s v="Chez Dill Ly Lan Vincent Bouhours"/>
    <s v="Laruche"/>
    <s v="999999"/>
    <s v="XN103766615JB"/>
    <s v="N"/>
    <s v="Supplement Retour Expediteur"/>
    <s v="N"/>
    <m/>
    <s v="NT"/>
    <n v="0"/>
    <s v="16"/>
    <n v="9"/>
  </r>
  <r>
    <x v="4"/>
    <s v="0"/>
    <d v="2026-05-25T00:00:00"/>
    <s v="21320"/>
    <s v="53290"/>
    <s v=""/>
    <s v=""/>
    <s v="Caltiau Julie"/>
    <s v="Laruche"/>
    <s v="999999"/>
    <s v="XN103766814JB"/>
    <s v="N"/>
    <s v="Transport"/>
    <s v="N"/>
    <s v="S"/>
    <s v="NT"/>
    <n v="0.52"/>
    <s v="16"/>
    <n v="7"/>
  </r>
  <r>
    <x v="4"/>
    <s v="0"/>
    <d v="2026-05-25T00:00:00"/>
    <s v="21320"/>
    <s v="74310"/>
    <s v=""/>
    <s v=""/>
    <s v="Burnet Alizee"/>
    <s v="Laruche"/>
    <s v="999999"/>
    <s v="XN103766880JB"/>
    <s v="N"/>
    <s v="Transport"/>
    <s v="N"/>
    <s v="S"/>
    <s v="NT"/>
    <n v="0.2"/>
    <s v="16"/>
    <n v="7"/>
  </r>
  <r>
    <x v="4"/>
    <s v="0"/>
    <d v="2026-05-25T00:00:00"/>
    <s v="21320"/>
    <s v="74310"/>
    <s v=""/>
    <s v=""/>
    <s v="Burnet Alizee"/>
    <s v="Laruche"/>
    <s v="999999"/>
    <s v="XN103766880JB"/>
    <s v="N"/>
    <s v="Zones Difficiles d'accès"/>
    <s v="N"/>
    <m/>
    <s v="NT"/>
    <n v="0"/>
    <s v="16"/>
    <n v="5"/>
  </r>
  <r>
    <x v="4"/>
    <s v="0"/>
    <d v="2026-05-25T00:00:00"/>
    <s v="21320"/>
    <s v="39400"/>
    <s v=""/>
    <s v=""/>
    <s v="Jeanneret Valerie"/>
    <s v="Laruche"/>
    <s v="999999"/>
    <s v="XN103766893JB"/>
    <s v="N"/>
    <s v="Transport"/>
    <s v="N"/>
    <s v="S"/>
    <s v="NR"/>
    <n v="0.28"/>
    <s v="16"/>
    <n v="7"/>
  </r>
  <r>
    <x v="4"/>
    <s v="0"/>
    <d v="2026-05-25T00:00:00"/>
    <s v="21320"/>
    <s v="39400"/>
    <s v=""/>
    <s v=""/>
    <s v="Jeanneret Valerie"/>
    <s v="Laruche"/>
    <s v="999999"/>
    <s v="XN103766893JB"/>
    <s v="N"/>
    <s v="Zones Difficiles d'accès"/>
    <s v="N"/>
    <m/>
    <s v="NR"/>
    <n v="0"/>
    <s v="16"/>
    <n v="5"/>
  </r>
  <r>
    <x v="4"/>
    <s v="0"/>
    <d v="2026-05-25T00:00:00"/>
    <s v="21320"/>
    <s v="44210"/>
    <s v=""/>
    <s v=""/>
    <s v="Panici Anne"/>
    <s v="Laruche"/>
    <s v="999999"/>
    <s v="XN103767015JB"/>
    <s v="N"/>
    <s v="Transport"/>
    <s v="N"/>
    <s v="S"/>
    <s v="NT"/>
    <n v="0.18"/>
    <s v="16"/>
    <n v="7"/>
  </r>
  <r>
    <x v="4"/>
    <s v="0"/>
    <d v="2026-05-25T00:00:00"/>
    <s v="21320"/>
    <s v="35170"/>
    <s v=""/>
    <s v=""/>
    <s v="Aguasca Quentin"/>
    <s v="Laruche"/>
    <s v="999999"/>
    <s v="XN103767284JB"/>
    <s v="N"/>
    <s v="Transport"/>
    <s v="N"/>
    <s v="S"/>
    <s v="NT"/>
    <n v="0.63"/>
    <s v="16"/>
    <n v="7"/>
  </r>
  <r>
    <x v="4"/>
    <s v="0"/>
    <d v="2026-05-25T00:00:00"/>
    <s v="21320"/>
    <s v="67100"/>
    <s v=""/>
    <s v=""/>
    <s v="MUTSCHLER Lucie"/>
    <s v="Laruche"/>
    <s v="999999"/>
    <s v="XN103767443JB"/>
    <s v="N"/>
    <s v="Transport"/>
    <s v="N"/>
    <s v="S"/>
    <s v="NT"/>
    <n v="0.02"/>
    <s v="16"/>
    <n v="7"/>
  </r>
  <r>
    <x v="4"/>
    <s v="0"/>
    <d v="2026-05-25T00:00:00"/>
    <s v="21320"/>
    <s v="78670"/>
    <s v=""/>
    <s v=""/>
    <s v="Duclos Normand Maria-Cristina"/>
    <s v="Laruche"/>
    <s v="999999"/>
    <s v="XN103767491JB"/>
    <s v="N"/>
    <s v="Transport"/>
    <s v="N"/>
    <s v="S"/>
    <s v="NT"/>
    <n v="0.19"/>
    <s v="16"/>
    <n v="7"/>
  </r>
  <r>
    <x v="4"/>
    <s v="0"/>
    <d v="2026-05-25T00:00:00"/>
    <s v="21320"/>
    <s v="49080"/>
    <s v=""/>
    <s v=""/>
    <s v="Thevenod Lucas"/>
    <s v="Laruche"/>
    <s v="999999"/>
    <s v="XN103767505JB"/>
    <s v="N"/>
    <s v="Transport"/>
    <s v="N"/>
    <s v="S"/>
    <s v="NT"/>
    <n v="0.41"/>
    <s v="16"/>
    <n v="7"/>
  </r>
  <r>
    <x v="4"/>
    <s v="0"/>
    <d v="2026-05-25T00:00:00"/>
    <s v="21320"/>
    <s v="29810"/>
    <s v=""/>
    <s v=""/>
    <s v="Gourmelon Marine"/>
    <s v="Laruche"/>
    <s v="999999"/>
    <s v="XN103767908JB"/>
    <s v="N"/>
    <s v="Transport"/>
    <s v="N"/>
    <s v="S"/>
    <s v="NT"/>
    <n v="0.41"/>
    <s v="16"/>
    <n v="7"/>
  </r>
  <r>
    <x v="4"/>
    <s v="0"/>
    <d v="2026-05-25T00:00:00"/>
    <s v="21320"/>
    <s v="56260"/>
    <s v=""/>
    <s v=""/>
    <s v="Lefebvre Tiphaine"/>
    <s v="Laruche"/>
    <s v="999999"/>
    <s v="XN103768568JB"/>
    <s v="N"/>
    <s v="Transport"/>
    <s v="N"/>
    <s v="S"/>
    <s v="NT"/>
    <n v="0.3"/>
    <s v="16"/>
    <n v="7"/>
  </r>
  <r>
    <x v="4"/>
    <s v="0"/>
    <d v="2026-05-25T00:00:00"/>
    <s v="21320"/>
    <s v="74160"/>
    <s v=""/>
    <s v=""/>
    <s v="Dall'arche Julien"/>
    <s v="Laruche"/>
    <s v="999999"/>
    <s v="XN103768599JB"/>
    <s v="N"/>
    <s v="Transport"/>
    <s v="N"/>
    <s v="S"/>
    <s v="NT"/>
    <n v="0.63"/>
    <s v="16"/>
    <n v="7"/>
  </r>
  <r>
    <x v="4"/>
    <s v="0"/>
    <d v="2026-05-25T00:00:00"/>
    <s v="21320"/>
    <s v="81400"/>
    <s v=""/>
    <s v=""/>
    <s v="De taeye Fanny"/>
    <s v="Laruche"/>
    <s v="999999"/>
    <s v="XN103769135JB"/>
    <s v="N"/>
    <s v="Transport"/>
    <s v="N"/>
    <s v="S"/>
    <s v="NT"/>
    <n v="0.41"/>
    <s v="16"/>
    <n v="7"/>
  </r>
  <r>
    <x v="4"/>
    <s v="0"/>
    <d v="2026-05-25T00:00:00"/>
    <s v="21320"/>
    <s v="13090"/>
    <s v=""/>
    <s v=""/>
    <s v="Fernandez Daphne"/>
    <s v="Laruche"/>
    <s v="999999"/>
    <s v="XN103769206JB"/>
    <s v="N"/>
    <s v="Transport"/>
    <s v="N"/>
    <s v="S"/>
    <s v="NT"/>
    <n v="1.75"/>
    <s v="16"/>
    <n v="7.4"/>
  </r>
  <r>
    <x v="4"/>
    <s v="0"/>
    <d v="2026-05-25T00:00:00"/>
    <s v="21320"/>
    <s v="25600"/>
    <s v=""/>
    <s v=""/>
    <s v="Gouvenot Julie"/>
    <s v="Laruche"/>
    <s v="999999"/>
    <s v="XN103769373JB"/>
    <s v="N"/>
    <s v="Transport"/>
    <s v="N"/>
    <s v="S"/>
    <s v="NT"/>
    <n v="0.41"/>
    <s v="16"/>
    <n v="7"/>
  </r>
  <r>
    <x v="4"/>
    <s v="0"/>
    <d v="2026-05-25T00:00:00"/>
    <s v="21320"/>
    <s v="75016"/>
    <s v=""/>
    <s v=""/>
    <s v="Ballu Dorothee"/>
    <s v="Laruche"/>
    <s v="999999"/>
    <s v="XN103769400JB"/>
    <s v="N"/>
    <s v="Transport"/>
    <s v="N"/>
    <s v="S"/>
    <s v="NT"/>
    <n v="0.86"/>
    <s v="16"/>
    <n v="7"/>
  </r>
  <r>
    <x v="4"/>
    <s v="0"/>
    <d v="2026-05-25T00:00:00"/>
    <s v="21320"/>
    <s v="65290"/>
    <s v=""/>
    <s v=""/>
    <s v="Alves Thibault"/>
    <s v="Laruche"/>
    <s v="999999"/>
    <s v="XN103769965JB"/>
    <s v="N"/>
    <s v="Transport"/>
    <s v="N"/>
    <s v="S"/>
    <s v="NT"/>
    <n v="0.04"/>
    <s v="16"/>
    <n v="7"/>
  </r>
  <r>
    <x v="4"/>
    <s v="0"/>
    <d v="2026-05-25T00:00:00"/>
    <s v="21320"/>
    <s v="69002"/>
    <s v=""/>
    <s v=""/>
    <s v="PICARD Aurelie"/>
    <s v="Laruche"/>
    <s v="999999"/>
    <s v="XN103771536JB"/>
    <s v="N"/>
    <s v="Transport"/>
    <s v="N"/>
    <s v="S"/>
    <s v="NT"/>
    <n v="0.42"/>
    <s v="16"/>
    <n v="7"/>
  </r>
  <r>
    <x v="4"/>
    <s v="0"/>
    <d v="2026-05-25T00:00:00"/>
    <s v="21320"/>
    <s v="84350"/>
    <s v=""/>
    <s v=""/>
    <s v="Abate Jonathan"/>
    <s v="Laruche"/>
    <s v="999999"/>
    <s v="XN103771575JB"/>
    <s v="N"/>
    <s v="Transport"/>
    <s v="N"/>
    <s v="S"/>
    <s v="NT"/>
    <n v="0.63"/>
    <s v="16"/>
    <n v="7"/>
  </r>
  <r>
    <x v="4"/>
    <s v="0"/>
    <d v="2026-05-25T00:00:00"/>
    <s v="21320"/>
    <s v="83370"/>
    <s v=""/>
    <s v=""/>
    <s v="LEBOUGRE myriam"/>
    <s v="Laruche"/>
    <s v="999999"/>
    <s v="XN103771831JB"/>
    <s v="N"/>
    <s v="Transport"/>
    <s v="N"/>
    <s v="S"/>
    <s v="NT"/>
    <n v="0.63"/>
    <s v="16"/>
    <n v="7"/>
  </r>
  <r>
    <x v="4"/>
    <s v="0"/>
    <d v="2026-05-25T00:00:00"/>
    <s v="21320"/>
    <s v="75018"/>
    <s v=""/>
    <s v=""/>
    <s v="Colpin Morel Laetitia"/>
    <s v="Laruche"/>
    <s v="999999"/>
    <s v="XN103771862JB"/>
    <s v="N"/>
    <s v="Transport"/>
    <s v="N"/>
    <s v="S"/>
    <s v="NT"/>
    <n v="1.33"/>
    <s v="16"/>
    <n v="7.4"/>
  </r>
  <r>
    <x v="4"/>
    <s v="0"/>
    <d v="2026-05-25T00:00:00"/>
    <s v="21320"/>
    <s v="67310"/>
    <s v=""/>
    <s v=""/>
    <s v="SACCHETTI Vincent"/>
    <s v="Laruche"/>
    <s v="999999"/>
    <s v="XN103772134JB"/>
    <s v="N"/>
    <s v="Transport"/>
    <s v="N"/>
    <s v="S"/>
    <s v="NT"/>
    <n v="4.032"/>
    <s v="16"/>
    <n v="8.6"/>
  </r>
  <r>
    <x v="4"/>
    <s v="0"/>
    <d v="2026-05-25T00:00:00"/>
    <s v="21320"/>
    <s v="77930"/>
    <s v=""/>
    <s v=""/>
    <s v="Crapet Marion"/>
    <s v="Laruche"/>
    <s v="999999"/>
    <s v="XN103772369JB"/>
    <s v="N"/>
    <s v="Transport"/>
    <s v="N"/>
    <s v="S"/>
    <s v="NT"/>
    <n v="0.63"/>
    <s v="16"/>
    <n v="7"/>
  </r>
  <r>
    <x v="4"/>
    <s v="0"/>
    <d v="2026-05-25T00:00:00"/>
    <s v="21320"/>
    <s v="53120"/>
    <s v=""/>
    <s v=""/>
    <s v="Gaultier Frederic"/>
    <s v="Laruche"/>
    <s v="999999"/>
    <s v="XN103772899JB"/>
    <s v="N"/>
    <s v="Transport"/>
    <s v="N"/>
    <s v="S"/>
    <s v="NT"/>
    <n v="0.42"/>
    <s v="16"/>
    <n v="7"/>
  </r>
  <r>
    <x v="4"/>
    <s v="0"/>
    <d v="2026-05-25T00:00:00"/>
    <s v="21320"/>
    <s v="29180"/>
    <s v=""/>
    <s v=""/>
    <s v="Bevan Lucie"/>
    <s v="Laruche"/>
    <s v="999999"/>
    <s v="XN103772925JB"/>
    <s v="N"/>
    <s v="Transport"/>
    <s v="N"/>
    <s v="S"/>
    <s v="NT"/>
    <n v="0.84"/>
    <s v="16"/>
    <n v="7"/>
  </r>
  <r>
    <x v="4"/>
    <s v="0"/>
    <d v="2026-05-25T00:00:00"/>
    <s v="21320"/>
    <s v="56510"/>
    <s v=""/>
    <s v=""/>
    <s v="DEPIN Maryline"/>
    <s v="Laruche"/>
    <s v="999999"/>
    <s v="XN103776343JB"/>
    <s v="N"/>
    <s v="Transport"/>
    <s v="N"/>
    <s v="S"/>
    <s v="NT"/>
    <n v="0.52"/>
    <s v="16"/>
    <n v="7"/>
  </r>
  <r>
    <x v="4"/>
    <s v="0"/>
    <d v="2026-05-25T00:00:00"/>
    <s v="21320"/>
    <s v="92130"/>
    <s v=""/>
    <s v=""/>
    <s v="Wehl Tamara"/>
    <s v="Laruche"/>
    <s v="999999"/>
    <s v="XN103786748JB"/>
    <s v="N"/>
    <s v="Transport"/>
    <s v="N"/>
    <s v="S"/>
    <s v="NT"/>
    <n v="0.42"/>
    <s v="16"/>
    <n v="7"/>
  </r>
  <r>
    <x v="4"/>
    <s v="0"/>
    <d v="2026-05-25T00:00:00"/>
    <s v="21320"/>
    <s v="95270"/>
    <s v=""/>
    <s v=""/>
    <s v="Peyne Baptiste"/>
    <s v="Laruche"/>
    <s v="999999"/>
    <s v="XN103919210JB"/>
    <s v="N"/>
    <s v="Transport"/>
    <s v="N"/>
    <s v="S"/>
    <s v="NT"/>
    <n v="0.13"/>
    <s v="16"/>
    <n v="7"/>
  </r>
  <r>
    <x v="4"/>
    <s v="0"/>
    <d v="2026-05-26T00:00:00"/>
    <s v="21320"/>
    <s v="78110"/>
    <s v=""/>
    <s v=""/>
    <s v="MAETZ GERARD"/>
    <s v="Laruche"/>
    <s v="999999"/>
    <s v="XN104299000JB"/>
    <s v="N"/>
    <s v="Transport"/>
    <s v="N"/>
    <s v="S"/>
    <s v="NT"/>
    <n v="0.09"/>
    <s v="16"/>
    <n v="7"/>
  </r>
  <r>
    <x v="4"/>
    <s v="0"/>
    <d v="2026-05-26T00:00:00"/>
    <s v="21320"/>
    <s v="13090"/>
    <s v=""/>
    <s v=""/>
    <s v="Garrison Aurelie"/>
    <s v="Laruche"/>
    <s v="999999"/>
    <s v="XN104301065JB"/>
    <s v="N"/>
    <s v="Transport"/>
    <s v="N"/>
    <s v="S"/>
    <s v="NT"/>
    <n v="4.532"/>
    <s v="16"/>
    <n v="8.6"/>
  </r>
  <r>
    <x v="4"/>
    <s v="0"/>
    <d v="2026-05-26T00:00:00"/>
    <s v="21320"/>
    <s v="56190"/>
    <s v=""/>
    <s v=""/>
    <s v="Quemeneur Nadine"/>
    <s v="Laruche"/>
    <s v="999999"/>
    <s v="XN104301613JB"/>
    <s v="N"/>
    <s v="Transport"/>
    <s v="N"/>
    <s v="S"/>
    <s v="NT"/>
    <n v="0.29"/>
    <s v="16"/>
    <n v="7"/>
  </r>
  <r>
    <x v="4"/>
    <s v="0"/>
    <d v="2026-05-26T00:00:00"/>
    <s v="21320"/>
    <s v="75015"/>
    <s v=""/>
    <s v=""/>
    <s v="Perarnau Marie"/>
    <s v="Laruche"/>
    <s v="999999"/>
    <s v="XN104304570JB"/>
    <s v="N"/>
    <s v="Transport"/>
    <s v="N"/>
    <s v="S"/>
    <s v="NT"/>
    <n v="4.678"/>
    <s v="16"/>
    <n v="8.6"/>
  </r>
  <r>
    <x v="4"/>
    <s v="0"/>
    <d v="2026-05-26T00:00:00"/>
    <s v="21320"/>
    <s v="36320"/>
    <s v=""/>
    <s v=""/>
    <s v="Warre Leigh"/>
    <s v="Laruche"/>
    <s v="999999"/>
    <s v="XN104317587JB"/>
    <s v="N"/>
    <s v="Transport"/>
    <s v="N"/>
    <s v="S"/>
    <s v="NT"/>
    <n v="0.4"/>
    <s v="16"/>
    <n v="7"/>
  </r>
  <r>
    <x v="4"/>
    <s v="0"/>
    <d v="2026-05-26T00:00:00"/>
    <s v="21320"/>
    <s v="59247"/>
    <s v=""/>
    <s v=""/>
    <s v="longuepee domonique"/>
    <s v="Laruche"/>
    <s v="999999"/>
    <s v="XN104320657JB"/>
    <s v="N"/>
    <s v="Transport"/>
    <s v="N"/>
    <s v="S"/>
    <s v="NT"/>
    <n v="5.069"/>
    <s v="16"/>
    <n v="9"/>
  </r>
  <r>
    <x v="4"/>
    <s v="0"/>
    <d v="2026-05-26T00:00:00"/>
    <s v="21320"/>
    <s v="92110"/>
    <s v=""/>
    <s v=""/>
    <s v="axdis armel axdis armel"/>
    <s v="Laruche"/>
    <s v="999999"/>
    <s v="XN104525390JB"/>
    <s v="N"/>
    <s v="Transport"/>
    <s v="N"/>
    <s v="S"/>
    <s v="NT"/>
    <n v="0.01"/>
    <s v="16"/>
    <n v="7"/>
  </r>
  <r>
    <x v="4"/>
    <s v="0"/>
    <d v="2026-05-26T00:00:00"/>
    <s v="21320"/>
    <s v="60150"/>
    <s v=""/>
    <s v=""/>
    <s v="Vanpevenage Pascale"/>
    <s v="Laruche"/>
    <s v="999999"/>
    <s v="XN104550505JB"/>
    <s v="N"/>
    <s v="Transport"/>
    <s v="N"/>
    <s v="S"/>
    <s v="NT"/>
    <n v="4.678"/>
    <s v="16"/>
    <n v="8.6"/>
  </r>
  <r>
    <x v="4"/>
    <s v="0"/>
    <d v="2026-05-26T00:00:00"/>
    <s v="21320"/>
    <s v="13011"/>
    <s v=""/>
    <s v=""/>
    <s v="BRANCALEONIAlic"/>
    <s v="DEFECTUEUX"/>
    <s v="999999"/>
    <s v="XN104633111JB"/>
    <s v="N"/>
    <s v="Transport"/>
    <s v="N"/>
    <s v="S"/>
    <s v="NT"/>
    <n v="4.477"/>
    <s v="16"/>
    <n v="8.6"/>
  </r>
  <r>
    <x v="5"/>
    <s v="2"/>
    <d v="2026-05-26T00:00:00"/>
    <s v="21320"/>
    <s v="13014"/>
    <s v=""/>
    <s v=""/>
    <s v="MAXENCEJean Mar"/>
    <s v="3573-B2B"/>
    <s v="999999"/>
    <s v="XN104661903JB"/>
    <s v="N"/>
    <s v="Transport"/>
    <s v="N"/>
    <s v="S"/>
    <s v="NT"/>
    <n v="9"/>
    <s v="16"/>
    <n v="10.2"/>
  </r>
  <r>
    <x v="4"/>
    <s v="0"/>
    <d v="2026-05-26T00:00:00"/>
    <s v="21320"/>
    <s v="69500"/>
    <s v=""/>
    <s v=""/>
    <s v="breniaux veronique"/>
    <s v="Laruche"/>
    <s v="999999"/>
    <s v="XN104749738JB"/>
    <s v="N"/>
    <s v="Transport"/>
    <s v="N"/>
    <s v="S"/>
    <s v="NT"/>
    <n v="4.787"/>
    <s v="16"/>
    <n v="8.6"/>
  </r>
  <r>
    <x v="4"/>
    <s v="0"/>
    <d v="2026-05-26T00:00:00"/>
    <s v="21320"/>
    <s v="14600"/>
    <s v=""/>
    <s v=""/>
    <s v="ESTABLIE Annie"/>
    <s v="Laruche"/>
    <s v="999999"/>
    <s v="XN104758315JB"/>
    <s v="N"/>
    <s v="Transport"/>
    <s v="N"/>
    <s v="S"/>
    <s v="NT"/>
    <n v="1.16"/>
    <s v="16"/>
    <n v="7.4"/>
  </r>
  <r>
    <x v="4"/>
    <s v="0"/>
    <d v="2026-05-26T00:00:00"/>
    <s v="21320"/>
    <s v="92120"/>
    <s v=""/>
    <s v=""/>
    <s v="Guessel Emma"/>
    <s v="Laruche"/>
    <s v="999999"/>
    <s v="XN104923476JB"/>
    <s v="N"/>
    <s v="Transport"/>
    <s v="N"/>
    <s v="S"/>
    <s v="NT"/>
    <n v="4.638"/>
    <s v="16"/>
    <n v="8.6"/>
  </r>
  <r>
    <x v="4"/>
    <s v="0"/>
    <d v="2026-05-26T00:00:00"/>
    <s v="21320"/>
    <s v="09310"/>
    <s v=""/>
    <s v=""/>
    <s v="Derache Catherine"/>
    <s v="Laruche"/>
    <s v="999999"/>
    <s v="XN104927994JB"/>
    <s v="N"/>
    <s v="Transport"/>
    <s v="N"/>
    <s v="S"/>
    <s v="NT"/>
    <n v="4.787"/>
    <s v="16"/>
    <n v="8.6"/>
  </r>
  <r>
    <x v="4"/>
    <s v="0"/>
    <d v="2026-05-26T00:00:00"/>
    <s v="21320"/>
    <s v="09310"/>
    <s v=""/>
    <s v=""/>
    <s v="Derache Catherine"/>
    <s v="Laruche"/>
    <s v="999999"/>
    <s v="XN104927994JB"/>
    <s v="N"/>
    <s v="Zones Difficiles d'accès"/>
    <s v="N"/>
    <m/>
    <s v="NT"/>
    <n v="0"/>
    <s v="16"/>
    <n v="5"/>
  </r>
  <r>
    <x v="4"/>
    <s v="0"/>
    <d v="2026-05-27T00:00:00"/>
    <s v="21320"/>
    <s v="43000"/>
    <s v=""/>
    <s v=""/>
    <s v="Verdier Pauline"/>
    <s v="Laruche"/>
    <s v="999999"/>
    <s v="XN105360309JB"/>
    <s v="N"/>
    <s v="Transport"/>
    <s v="N"/>
    <s v="S"/>
    <s v="NT"/>
    <n v="1.56"/>
    <s v="16"/>
    <n v="7.4"/>
  </r>
  <r>
    <x v="4"/>
    <s v="0"/>
    <d v="2026-05-27T00:00:00"/>
    <s v="21320"/>
    <s v="81400"/>
    <s v=""/>
    <s v=""/>
    <s v="BONNET patricia"/>
    <s v="Laruche"/>
    <s v="999999"/>
    <s v="XN105366845JB"/>
    <s v="N"/>
    <s v="Transport"/>
    <s v="N"/>
    <s v="S"/>
    <s v="NT"/>
    <n v="0.27"/>
    <s v="16"/>
    <n v="7"/>
  </r>
  <r>
    <x v="4"/>
    <s v="0"/>
    <d v="2026-05-27T00:00:00"/>
    <s v="21320"/>
    <s v="94700"/>
    <s v=""/>
    <s v=""/>
    <s v="Laval Romain"/>
    <s v="Laruche"/>
    <s v="999999"/>
    <s v="XN105367165JB"/>
    <s v="N"/>
    <s v="Transport"/>
    <s v="N"/>
    <s v="S"/>
    <s v="NT"/>
    <n v="2.429"/>
    <s v="16"/>
    <n v="7.8"/>
  </r>
  <r>
    <x v="4"/>
    <s v="0"/>
    <d v="2026-05-27T00:00:00"/>
    <s v="21320"/>
    <s v="94700"/>
    <s v=""/>
    <s v=""/>
    <s v="Laval Romain"/>
    <s v="Laruche"/>
    <s v="999999"/>
    <s v="XN105367165JB"/>
    <s v="N"/>
    <s v="Supplement Etiquette Non Conforme"/>
    <s v="N"/>
    <m/>
    <s v="NT"/>
    <n v="0"/>
    <s v="16"/>
    <n v="2"/>
  </r>
  <r>
    <x v="4"/>
    <s v="0"/>
    <d v="2026-05-27T00:00:00"/>
    <s v="21320"/>
    <s v="08310"/>
    <s v=""/>
    <s v=""/>
    <s v="Vade Leo"/>
    <s v="Laruche"/>
    <s v="999999"/>
    <s v="XN105368846JB"/>
    <s v="N"/>
    <s v="Transport"/>
    <s v="N"/>
    <s v="S"/>
    <s v="NT"/>
    <n v="0.15"/>
    <s v="16"/>
    <n v="7"/>
  </r>
  <r>
    <x v="4"/>
    <s v="0"/>
    <d v="2026-05-27T00:00:00"/>
    <s v="21320"/>
    <s v="50180"/>
    <s v=""/>
    <s v=""/>
    <s v="Pask Sally"/>
    <s v="Laruche"/>
    <s v="999999"/>
    <s v="XN105376595JB"/>
    <s v="N"/>
    <s v="Transport"/>
    <s v="N"/>
    <s v="S"/>
    <s v="NT"/>
    <n v="4.532"/>
    <s v="16"/>
    <n v="8.6"/>
  </r>
  <r>
    <x v="4"/>
    <s v="0"/>
    <d v="2026-05-27T00:00:00"/>
    <s v="21320"/>
    <s v="11100"/>
    <s v=""/>
    <s v=""/>
    <s v="dominati sandra"/>
    <s v="Laruche"/>
    <s v="999999"/>
    <s v="XN105613382JB"/>
    <s v="N"/>
    <s v="Transport"/>
    <s v="N"/>
    <s v="S"/>
    <s v="NT"/>
    <n v="4.506"/>
    <s v="16"/>
    <n v="8.6"/>
  </r>
  <r>
    <x v="4"/>
    <s v="0"/>
    <d v="2026-05-27T00:00:00"/>
    <s v="21320"/>
    <s v="61550"/>
    <s v=""/>
    <s v=""/>
    <s v="le baillif francoise"/>
    <s v="Laruche"/>
    <s v="999999"/>
    <s v="XN105680121JB"/>
    <s v="N"/>
    <s v="Transport"/>
    <s v="N"/>
    <s v="S"/>
    <s v="NT"/>
    <n v="0.979"/>
    <s v="16"/>
    <n v="7"/>
  </r>
  <r>
    <x v="4"/>
    <s v="0"/>
    <d v="2026-05-27T00:00:00"/>
    <s v="21320"/>
    <s v="56890"/>
    <s v=""/>
    <s v=""/>
    <s v="Le Marec Laurence"/>
    <s v="Laruche"/>
    <s v="999999"/>
    <s v="XN105720982JB"/>
    <s v="N"/>
    <s v="Transport"/>
    <s v="N"/>
    <s v="S"/>
    <s v="NT"/>
    <n v="3.393"/>
    <s v="16"/>
    <n v="8.199999999999999"/>
  </r>
  <r>
    <x v="4"/>
    <s v="0"/>
    <d v="2026-05-27T00:00:00"/>
    <s v="21320"/>
    <s v="91820"/>
    <s v=""/>
    <s v=""/>
    <s v="JACQUOT FABIENNE"/>
    <s v="Laruche"/>
    <s v="999999"/>
    <s v="XN105735032JB"/>
    <s v="N"/>
    <s v="Transport"/>
    <s v="N"/>
    <s v="S"/>
    <s v="NT"/>
    <n v="26.438"/>
    <s v="16"/>
    <n v="17.4"/>
  </r>
  <r>
    <x v="4"/>
    <s v="0"/>
    <d v="2026-05-27T00:00:00"/>
    <s v="21320"/>
    <s v="91300"/>
    <s v=""/>
    <s v=""/>
    <s v="Areny Mathilde"/>
    <s v="Laruche"/>
    <s v="999999"/>
    <s v="XN105749907JB"/>
    <s v="N"/>
    <s v="Transport"/>
    <s v="N"/>
    <s v="S"/>
    <s v="NT"/>
    <n v="1.392"/>
    <s v="16"/>
    <n v="7.4"/>
  </r>
  <r>
    <x v="4"/>
    <s v="0"/>
    <d v="2026-05-28T00:00:00"/>
    <s v="21320"/>
    <s v="06330"/>
    <s v=""/>
    <s v=""/>
    <s v="Theux Galina"/>
    <s v="Laruche"/>
    <s v="999999"/>
    <s v="XN106153798JB"/>
    <s v="N"/>
    <s v="Transport"/>
    <s v="N"/>
    <s v="S"/>
    <s v="NT"/>
    <n v="0.29"/>
    <s v="16"/>
    <n v="7"/>
  </r>
  <r>
    <x v="4"/>
    <s v="0"/>
    <d v="2026-05-28T00:00:00"/>
    <s v="21320"/>
    <s v="52360"/>
    <s v=""/>
    <s v=""/>
    <s v="CHEMIN Regis"/>
    <s v="Laruche"/>
    <s v="999999"/>
    <s v="XN106156661JB"/>
    <s v="N"/>
    <s v="Transport"/>
    <s v="N"/>
    <s v="S"/>
    <s v="NR"/>
    <n v="0.4"/>
    <s v="16"/>
    <n v="7"/>
  </r>
  <r>
    <x v="4"/>
    <s v="0"/>
    <d v="2026-05-28T00:00:00"/>
    <s v="21320"/>
    <s v="91450"/>
    <s v=""/>
    <s v=""/>
    <s v="Lemee Matthieu"/>
    <s v="Laruche"/>
    <s v="999999"/>
    <s v="XN106161410JB"/>
    <s v="N"/>
    <s v="Transport"/>
    <s v="N"/>
    <s v="S"/>
    <s v="NT"/>
    <n v="2.65"/>
    <s v="16"/>
    <n v="7.8"/>
  </r>
  <r>
    <x v="4"/>
    <s v="0"/>
    <d v="2026-05-28T00:00:00"/>
    <s v="21320"/>
    <s v="78480"/>
    <s v=""/>
    <s v=""/>
    <s v="Chez Mme GUILLOU Rene TILLIET"/>
    <s v="Laruche"/>
    <s v="999999"/>
    <s v="XN106167341JB"/>
    <s v="N"/>
    <s v="Transport"/>
    <s v="N"/>
    <s v="S"/>
    <s v="NT"/>
    <n v="0.07000000000000001"/>
    <s v="16"/>
    <n v="7"/>
  </r>
  <r>
    <x v="4"/>
    <s v="0"/>
    <d v="2026-05-28T00:00:00"/>
    <s v="21320"/>
    <s v="28110"/>
    <s v=""/>
    <s v=""/>
    <s v="Enifer Rajaa"/>
    <s v="Laruche"/>
    <s v="999999"/>
    <s v="XN106170734JB"/>
    <s v="N"/>
    <s v="Transport"/>
    <s v="N"/>
    <s v="S"/>
    <s v="NT"/>
    <n v="1.638"/>
    <s v="16"/>
    <n v="7.4"/>
  </r>
  <r>
    <x v="4"/>
    <s v="0"/>
    <d v="2026-05-28T00:00:00"/>
    <s v="21320"/>
    <s v="67730"/>
    <s v=""/>
    <s v=""/>
    <s v="Philippon Daniel"/>
    <s v="Laruche"/>
    <s v="999999"/>
    <s v="XN106181017JB"/>
    <s v="N"/>
    <s v="Transport"/>
    <s v="N"/>
    <s v="S"/>
    <s v="NT"/>
    <n v="0.13"/>
    <s v="16"/>
    <n v="7"/>
  </r>
  <r>
    <x v="4"/>
    <s v="0"/>
    <d v="2026-05-28T00:00:00"/>
    <s v="21320"/>
    <s v="45640"/>
    <s v=""/>
    <s v=""/>
    <s v="Douchet Liliane"/>
    <s v="Laruche"/>
    <s v="999999"/>
    <s v="XN106182057JB"/>
    <s v="N"/>
    <s v="Transport"/>
    <s v="N"/>
    <s v="S"/>
    <s v="NT"/>
    <n v="0.2"/>
    <s v="16"/>
    <n v="7"/>
  </r>
  <r>
    <x v="4"/>
    <s v="0"/>
    <d v="2026-05-28T00:00:00"/>
    <s v="21320"/>
    <s v="72220"/>
    <s v=""/>
    <s v=""/>
    <s v="Manac¿h Virginie"/>
    <s v="Laruche"/>
    <s v="999999"/>
    <s v="XN106182556JB"/>
    <s v="N"/>
    <s v="Transport"/>
    <s v="N"/>
    <s v="S"/>
    <s v="NT"/>
    <n v="0.4"/>
    <s v="16"/>
    <n v="7"/>
  </r>
  <r>
    <x v="4"/>
    <s v="0"/>
    <d v="2026-05-28T00:00:00"/>
    <s v="21320"/>
    <s v="31530"/>
    <s v=""/>
    <s v=""/>
    <s v="PANNEBIAU ANNICK"/>
    <s v="Laruche"/>
    <s v="999999"/>
    <s v="XN106187624JB"/>
    <s v="N"/>
    <s v="Transport"/>
    <s v="N"/>
    <s v="S"/>
    <s v="NT"/>
    <n v="0.15"/>
    <s v="16"/>
    <n v="7"/>
  </r>
  <r>
    <x v="4"/>
    <s v="0"/>
    <d v="2026-05-28T00:00:00"/>
    <s v="21320"/>
    <s v="02410"/>
    <s v=""/>
    <s v=""/>
    <s v="Leconte Louise"/>
    <s v="Laruche"/>
    <s v="999999"/>
    <s v="XN106188341JB"/>
    <s v="N"/>
    <s v="Transport"/>
    <s v="N"/>
    <s v="S"/>
    <s v="NT"/>
    <n v="4.638"/>
    <s v="16"/>
    <n v="8.6"/>
  </r>
  <r>
    <x v="4"/>
    <s v="0"/>
    <d v="2026-05-28T00:00:00"/>
    <s v="21320"/>
    <s v="75007"/>
    <s v=""/>
    <s v=""/>
    <s v="Notarantonio Catherine"/>
    <s v="Laruche"/>
    <s v="999999"/>
    <s v="XN106189231JB"/>
    <s v="N"/>
    <s v="Transport"/>
    <s v="N"/>
    <s v="S"/>
    <s v="NT"/>
    <n v="2.195"/>
    <s v="16"/>
    <n v="7.8"/>
  </r>
  <r>
    <x v="4"/>
    <s v="0"/>
    <d v="2026-05-28T00:00:00"/>
    <s v="21320"/>
    <s v="56890"/>
    <s v=""/>
    <s v=""/>
    <s v="LE MAREC Laurence"/>
    <s v="Laruche"/>
    <s v="999999"/>
    <s v="XN106413515JB"/>
    <s v="N"/>
    <s v="Transport"/>
    <s v="N"/>
    <s v="S"/>
    <s v="NT"/>
    <n v="1.44"/>
    <s v="16"/>
    <n v="7.4"/>
  </r>
  <r>
    <x v="4"/>
    <s v="0"/>
    <d v="2026-05-28T00:00:00"/>
    <s v="21320"/>
    <s v="45740"/>
    <s v=""/>
    <s v=""/>
    <s v="Couvreur Sarah"/>
    <s v="Laruche"/>
    <s v="999999"/>
    <s v="XN106473505JB"/>
    <s v="N"/>
    <s v="Transport"/>
    <s v="N"/>
    <s v="S"/>
    <s v="NT"/>
    <n v="4.532"/>
    <s v="16"/>
    <n v="8.6"/>
  </r>
  <r>
    <x v="4"/>
    <s v="0"/>
    <d v="2026-05-28T00:00:00"/>
    <s v="21320"/>
    <s v="13330"/>
    <s v=""/>
    <s v=""/>
    <s v="gonzalez walter"/>
    <s v="Laruche"/>
    <s v="999999"/>
    <s v="XN106564317JB"/>
    <s v="N"/>
    <s v="Transport"/>
    <s v="N"/>
    <s v="S"/>
    <s v="NT"/>
    <n v="0.27"/>
    <s v="16"/>
    <n v="7"/>
  </r>
  <r>
    <x v="4"/>
    <s v="0"/>
    <d v="2026-05-29T00:00:00"/>
    <s v="21320"/>
    <s v="69008"/>
    <s v=""/>
    <s v=""/>
    <s v="Douza Fateh"/>
    <s v="Laruche"/>
    <s v="999999"/>
    <s v="XN106937084JB"/>
    <s v="N"/>
    <s v="Transport"/>
    <s v="N"/>
    <s v="S"/>
    <s v="NT"/>
    <n v="0.93"/>
    <s v="16"/>
    <n v="7"/>
  </r>
  <r>
    <x v="4"/>
    <s v="0"/>
    <d v="2026-05-29T00:00:00"/>
    <s v="21320"/>
    <s v="91380"/>
    <s v=""/>
    <s v=""/>
    <s v="PETRO ANAIS"/>
    <s v="Laruche"/>
    <s v="999999"/>
    <s v="XN106963835JB"/>
    <s v="N"/>
    <s v="Transport"/>
    <s v="N"/>
    <s v="S"/>
    <s v="NT"/>
    <n v="0.9"/>
    <s v="16"/>
    <n v="7"/>
  </r>
  <r>
    <x v="4"/>
    <s v="0"/>
    <d v="2026-05-29T00:00:00"/>
    <s v="21320"/>
    <s v="92500"/>
    <s v=""/>
    <s v=""/>
    <s v="Lucas Jean-Christophe"/>
    <s v="Laruche"/>
    <s v="999999"/>
    <s v="XN106966307JB"/>
    <s v="N"/>
    <s v="Transport"/>
    <s v="N"/>
    <s v="S"/>
    <s v="NT"/>
    <n v="0.1"/>
    <s v="16"/>
    <n v="7"/>
  </r>
  <r>
    <x v="4"/>
    <s v="0"/>
    <d v="2026-05-29T00:00:00"/>
    <s v="21320"/>
    <s v="77000"/>
    <s v=""/>
    <s v=""/>
    <s v="MAGNIEN Beatrice"/>
    <s v="Laruche"/>
    <s v="999999"/>
    <s v="XN106972378JB"/>
    <s v="N"/>
    <s v="Transport"/>
    <s v="N"/>
    <s v="S"/>
    <s v="NT"/>
    <n v="0.08"/>
    <s v="16"/>
    <n v="7"/>
  </r>
  <r>
    <x v="4"/>
    <s v="0"/>
    <d v="2026-05-29T00:00:00"/>
    <s v="21320"/>
    <s v="61190"/>
    <s v=""/>
    <s v=""/>
    <s v="JEANNES Marie claire"/>
    <s v="Laruche"/>
    <s v="999999"/>
    <s v="XN107235215JB"/>
    <s v="N"/>
    <s v="Transport"/>
    <s v="N"/>
    <s v="S"/>
    <s v="NT"/>
    <n v="0.234"/>
    <s v="16"/>
    <n v="7"/>
  </r>
  <r>
    <x v="4"/>
    <s v="0"/>
    <d v="2026-05-29T00:00:00"/>
    <s v="21320"/>
    <s v="25240"/>
    <s v=""/>
    <s v=""/>
    <s v="Michaud Denis"/>
    <s v="Laruche"/>
    <s v="999999"/>
    <s v="XN107236627JB"/>
    <s v="N"/>
    <s v="Transport"/>
    <s v="N"/>
    <s v="S"/>
    <s v="NT"/>
    <n v="0.13"/>
    <s v="16"/>
    <n v="7"/>
  </r>
  <r>
    <x v="4"/>
    <s v="0"/>
    <d v="2026-05-29T00:00:00"/>
    <s v="21320"/>
    <s v="25240"/>
    <s v=""/>
    <s v=""/>
    <s v="Michaud Denis"/>
    <s v="Laruche"/>
    <s v="999999"/>
    <s v="XN107236627JB"/>
    <s v="N"/>
    <s v="Zones Difficiles d'accès"/>
    <s v="N"/>
    <m/>
    <s v="NT"/>
    <n v="0"/>
    <s v="16"/>
    <n v="5"/>
  </r>
  <r>
    <x v="4"/>
    <s v="0"/>
    <d v="2026-05-29T00:00:00"/>
    <s v="21320"/>
    <s v="22960"/>
    <s v=""/>
    <s v=""/>
    <s v="Fanic Solange"/>
    <s v="Laruche"/>
    <s v="999999"/>
    <s v="XN107244331JB"/>
    <s v="N"/>
    <s v="Transport"/>
    <s v="N"/>
    <s v="S"/>
    <s v="NT"/>
    <n v="4.638"/>
    <s v="16"/>
    <n v="8.6"/>
  </r>
  <r>
    <x v="4"/>
    <s v="0"/>
    <d v="2026-05-29T00:00:00"/>
    <s v="21320"/>
    <s v="75013"/>
    <s v=""/>
    <s v=""/>
    <s v="Kouzmina Marie"/>
    <s v="Laruche"/>
    <s v="999999"/>
    <s v="XN107245178JB"/>
    <s v="N"/>
    <s v="Transport"/>
    <s v="N"/>
    <s v="S"/>
    <s v="NT"/>
    <n v="0.11"/>
    <s v="16"/>
    <n v="7"/>
  </r>
  <r>
    <x v="4"/>
    <s v="0"/>
    <d v="2026-05-29T00:00:00"/>
    <s v="21320"/>
    <s v="77400"/>
    <s v=""/>
    <s v=""/>
    <s v="Sawaya Pascaline"/>
    <s v="Laruche"/>
    <s v="999999"/>
    <s v="XN107316753JB"/>
    <s v="N"/>
    <s v="Transport"/>
    <s v="N"/>
    <s v="S"/>
    <s v="NT"/>
    <n v="5.904"/>
    <s v="16"/>
    <n v="9"/>
  </r>
  <r>
    <x v="4"/>
    <s v="0"/>
    <d v="2026-05-29T00:00:00"/>
    <s v="21320"/>
    <s v="34110"/>
    <s v=""/>
    <s v=""/>
    <s v="Servigne Lyliane"/>
    <s v="Laruche"/>
    <s v="999999"/>
    <s v="XN107337237JB"/>
    <s v="N"/>
    <s v="Transport"/>
    <s v="N"/>
    <s v="S"/>
    <s v="NT"/>
    <n v="6.273"/>
    <s v="16"/>
    <n v="9.4"/>
  </r>
  <r>
    <x v="4"/>
    <s v="0"/>
    <d v="2026-05-05T00:00:00"/>
    <s v="21320"/>
    <s v="59930"/>
    <s v=""/>
    <s v=""/>
    <s v="LORIDAN Thomas"/>
    <s v="Laruche"/>
    <s v="999999"/>
    <s v="XR552362573FR"/>
    <s v="N"/>
    <s v="Transport"/>
    <s v="N"/>
    <s v="S"/>
    <s v="NT"/>
    <n v="3.84"/>
    <s v="1S"/>
    <n v="6.9"/>
  </r>
  <r>
    <x v="4"/>
    <s v="0"/>
    <d v="2026-05-15T00:00:00"/>
    <s v="21320"/>
    <s v="75007"/>
    <s v=""/>
    <s v=""/>
    <s v="Nikitina Natalia"/>
    <s v="Laruche"/>
    <s v="999999"/>
    <s v="XR557181326FR"/>
    <s v="N"/>
    <s v="Transport"/>
    <s v="N"/>
    <s v="S"/>
    <s v="NT"/>
    <n v="1.65"/>
    <s v="1S"/>
    <n v="6.3"/>
  </r>
  <r>
    <x v="4"/>
    <s v="0"/>
    <d v="2026-05-18T00:00:00"/>
    <s v="21320"/>
    <s v="75001"/>
    <s v=""/>
    <s v=""/>
    <s v="Loeb Frederic"/>
    <s v="Laruche"/>
    <s v="999999"/>
    <s v="XR557669944FR"/>
    <s v="N"/>
    <s v="Transport"/>
    <s v="N"/>
    <s v="S"/>
    <s v="NT"/>
    <n v="3.51"/>
    <s v="1S"/>
    <n v="6.9"/>
  </r>
  <r>
    <x v="4"/>
    <s v="0"/>
    <d v="2026-05-18T00:00:00"/>
    <s v="21320"/>
    <s v="75001"/>
    <s v=""/>
    <s v=""/>
    <s v="Loeb Frederic"/>
    <s v="Laruche"/>
    <s v="999999"/>
    <s v="XR557669944FR"/>
    <s v="N"/>
    <s v="Supplement domicile prive"/>
    <s v="N"/>
    <m/>
    <s v="NT"/>
    <n v="0"/>
    <s v="1S"/>
    <n v="3.95"/>
  </r>
  <r>
    <x v="4"/>
    <s v="0"/>
    <d v="2026-05-22T00:00:00"/>
    <s v="21320"/>
    <s v="75011"/>
    <s v=""/>
    <s v=""/>
    <s v="Emma Graneri"/>
    <s v="Laruche"/>
    <s v="999999"/>
    <s v="XR560584736FR"/>
    <s v="N"/>
    <s v="Transport"/>
    <s v="N"/>
    <s v="S"/>
    <s v="NT"/>
    <n v="1.462"/>
    <s v="1S"/>
    <n v="6.3"/>
  </r>
  <r>
    <x v="4"/>
    <s v="0"/>
    <d v="2026-05-25T00:00:00"/>
    <s v="21320"/>
    <s v="13001"/>
    <s v=""/>
    <s v=""/>
    <s v="Barras Julie"/>
    <s v="Laruche"/>
    <s v="999999"/>
    <s v="XR561350834FR"/>
    <s v="N"/>
    <s v="Transport"/>
    <s v="N"/>
    <s v="S"/>
    <s v="NT"/>
    <n v="2.05"/>
    <s v="1S"/>
    <n v="6.6"/>
  </r>
  <r>
    <x v="4"/>
    <s v="0"/>
    <d v="2026-05-25T00:00:00"/>
    <s v="21320"/>
    <s v="93320"/>
    <s v=""/>
    <s v=""/>
    <s v="MOHAMED SONIA"/>
    <s v="Laruche"/>
    <s v="999999"/>
    <s v="XR561444457FR"/>
    <s v="N"/>
    <s v="Transport"/>
    <s v="N"/>
    <s v="S"/>
    <s v="NT"/>
    <n v="0.626"/>
    <s v="1S"/>
    <n v="6"/>
  </r>
  <r>
    <x v="4"/>
    <s v="0"/>
    <d v="2026-05-25T00:00:00"/>
    <s v="21320"/>
    <s v="93320"/>
    <s v=""/>
    <s v=""/>
    <s v="MOHAMED SONIA"/>
    <s v="Laruche"/>
    <s v="999999"/>
    <s v="XR561444457FR"/>
    <s v="N"/>
    <s v="Supplement domicile prive"/>
    <s v="N"/>
    <m/>
    <s v="NT"/>
    <n v="0"/>
    <s v="1S"/>
    <n v="3.95"/>
  </r>
  <r>
    <x v="4"/>
    <s v="0"/>
    <d v="2026-05-28T00:00:00"/>
    <s v="21320"/>
    <s v="74200"/>
    <s v=""/>
    <s v=""/>
    <s v="Satoriz Anthy-sur-Leman"/>
    <s v="Laruche"/>
    <s v="26065886"/>
    <s v="XR563408611FR"/>
    <s v="O"/>
    <s v="Transport"/>
    <s v="N"/>
    <s v="S"/>
    <s v="NT"/>
    <n v="12.15"/>
    <s v="1S"/>
    <n v="0"/>
  </r>
  <r>
    <x v="4"/>
    <s v="0"/>
    <d v="2026-05-28T00:00:00"/>
    <s v="21320"/>
    <s v="74200"/>
    <s v=""/>
    <s v=""/>
    <s v="Satoriz Anthy-sur-Leman"/>
    <s v="Laruche"/>
    <s v="26065886"/>
    <s v="XR563408625FR"/>
    <s v="O"/>
    <s v="Transport"/>
    <s v="N"/>
    <s v="S"/>
    <s v="NT"/>
    <n v="9.9"/>
    <s v="1S"/>
    <n v="14.55"/>
  </r>
  <r>
    <x v="4"/>
    <s v="0"/>
    <d v="2026-05-09T00:00:00"/>
    <s v="21320"/>
    <s v="69300"/>
    <s v=""/>
    <s v=""/>
    <s v="2126Y"/>
    <s v="Laruche"/>
    <s v="999999"/>
    <s v="XS435858308FR"/>
    <s v="N"/>
    <s v="Transport"/>
    <s v="N"/>
    <s v="RR"/>
    <s v="NT"/>
    <n v="1.247"/>
    <s v="86"/>
    <n v="0"/>
  </r>
  <r>
    <x v="4"/>
    <s v="0"/>
    <d v="2026-05-09T00:00:00"/>
    <s v="21320"/>
    <s v="69300"/>
    <s v=""/>
    <s v=""/>
    <s v="2126Y"/>
    <s v="Laruche"/>
    <s v="999999"/>
    <s v="XS435858308FR"/>
    <s v="N"/>
    <s v="Supplement Retour Expediteur"/>
    <s v="N"/>
    <s v="RR"/>
    <s v="NT"/>
    <n v="0"/>
    <s v="86"/>
    <n v="9"/>
  </r>
  <r>
    <x v="4"/>
    <s v="0"/>
    <d v="2026-05-20T00:00:00"/>
    <s v="21320"/>
    <s v="06000"/>
    <s v=""/>
    <s v=""/>
    <s v="5966S"/>
    <s v="Laruche"/>
    <s v="999999"/>
    <s v="XS436030291FR"/>
    <s v="N"/>
    <s v="Transport"/>
    <s v="N"/>
    <s v="RR"/>
    <s v="NT"/>
    <n v="5.888"/>
    <s v="86"/>
    <n v="0"/>
  </r>
  <r>
    <x v="4"/>
    <s v="0"/>
    <d v="2026-05-20T00:00:00"/>
    <s v="21320"/>
    <s v="06000"/>
    <s v=""/>
    <s v=""/>
    <s v="5966S"/>
    <s v="Laruche"/>
    <s v="999999"/>
    <s v="XS436030291FR"/>
    <s v="N"/>
    <s v="Supplement Retour Expediteur"/>
    <s v="N"/>
    <s v="RR"/>
    <s v="NT"/>
    <n v="0"/>
    <s v="86"/>
    <n v="9"/>
  </r>
  <r>
    <x v="4"/>
    <s v="0"/>
    <d v="2026-05-13T00:00:00"/>
    <s v="21320"/>
    <s v="70140"/>
    <s v=""/>
    <s v=""/>
    <s v="899AS"/>
    <s v="Laruche"/>
    <s v="999999"/>
    <s v="XS437646561FR"/>
    <s v="N"/>
    <s v="Transport"/>
    <s v="N"/>
    <s v="RR"/>
    <s v="NR"/>
    <n v="4.787"/>
    <s v="86"/>
    <n v="0"/>
  </r>
  <r>
    <x v="4"/>
    <s v="0"/>
    <d v="2026-05-13T00:00:00"/>
    <s v="21320"/>
    <s v="70140"/>
    <s v=""/>
    <s v=""/>
    <s v="899AS"/>
    <s v="Laruche"/>
    <s v="999999"/>
    <s v="XS437646561FR"/>
    <s v="N"/>
    <s v="Supplement Retour Expediteur"/>
    <s v="N"/>
    <s v="RR"/>
    <s v="NR"/>
    <n v="0"/>
    <s v="86"/>
    <n v="9"/>
  </r>
  <r>
    <x v="4"/>
    <s v="0"/>
    <d v="2026-05-04T00:00:00"/>
    <s v="21320"/>
    <s v="35000"/>
    <s v=""/>
    <s v=""/>
    <s v="0839X"/>
    <s v="Laruche"/>
    <s v="999999"/>
    <s v="XS438688041FR"/>
    <s v="N"/>
    <s v="Transport"/>
    <s v="N"/>
    <s v="S"/>
    <s v="NT"/>
    <n v="0.2"/>
    <s v="86"/>
    <n v="4.25"/>
  </r>
  <r>
    <x v="4"/>
    <s v="0"/>
    <d v="2026-05-04T00:00:00"/>
    <s v="21320"/>
    <s v="31280"/>
    <s v=""/>
    <s v=""/>
    <s v="867BX"/>
    <s v="Laruche"/>
    <s v="999999"/>
    <s v="XS438688537FR"/>
    <s v="N"/>
    <s v="Transport"/>
    <s v="N"/>
    <s v="S"/>
    <s v="NT"/>
    <n v="0.26"/>
    <s v="86"/>
    <n v="4.25"/>
  </r>
  <r>
    <x v="4"/>
    <s v="0"/>
    <d v="2026-05-04T00:00:00"/>
    <s v="21320"/>
    <s v="31240"/>
    <s v=""/>
    <s v=""/>
    <s v="9404X"/>
    <s v="Laruche"/>
    <s v="999999"/>
    <s v="XS438690969FR"/>
    <s v="N"/>
    <s v="Transport"/>
    <s v="N"/>
    <s v="S"/>
    <s v="NT"/>
    <n v="4.787"/>
    <s v="86"/>
    <n v="5.88"/>
  </r>
  <r>
    <x v="4"/>
    <s v="0"/>
    <d v="2026-05-04T00:00:00"/>
    <s v="21320"/>
    <s v="74370"/>
    <s v=""/>
    <s v=""/>
    <s v="0763X"/>
    <s v="Laruche"/>
    <s v="999999"/>
    <s v="XS438691690FR"/>
    <s v="N"/>
    <s v="Transport"/>
    <s v="N"/>
    <s v="S"/>
    <s v="NT"/>
    <n v="4.427"/>
    <s v="86"/>
    <n v="5.88"/>
  </r>
  <r>
    <x v="4"/>
    <s v="0"/>
    <d v="2026-05-04T00:00:00"/>
    <s v="21320"/>
    <s v="69160"/>
    <s v=""/>
    <s v=""/>
    <s v="0762V"/>
    <s v="Laruche"/>
    <s v="999999"/>
    <s v="XS438692868FR"/>
    <s v="N"/>
    <s v="Transport"/>
    <s v="N"/>
    <s v="S"/>
    <s v="NT"/>
    <n v="0.588"/>
    <s v="86"/>
    <n v="4.25"/>
  </r>
  <r>
    <x v="4"/>
    <s v="0"/>
    <d v="2026-05-04T00:00:00"/>
    <s v="21320"/>
    <s v="06250"/>
    <s v=""/>
    <s v=""/>
    <s v="274GA"/>
    <s v="Laruche"/>
    <s v="999999"/>
    <s v="XS438694930FR"/>
    <s v="N"/>
    <s v="Transport"/>
    <s v="N"/>
    <s v="S"/>
    <s v="NT"/>
    <n v="4.638"/>
    <s v="86"/>
    <n v="5.88"/>
  </r>
  <r>
    <x v="4"/>
    <s v="0"/>
    <d v="2026-05-04T00:00:00"/>
    <s v="21320"/>
    <s v="86000"/>
    <s v=""/>
    <s v=""/>
    <s v="5923U"/>
    <s v="Laruche"/>
    <s v="999999"/>
    <s v="XS438696096FR"/>
    <s v="N"/>
    <s v="Transport"/>
    <s v="N"/>
    <s v="S"/>
    <s v="NT"/>
    <n v="6.412"/>
    <s v="86"/>
    <n v="6.9"/>
  </r>
  <r>
    <x v="4"/>
    <s v="0"/>
    <d v="2026-05-04T00:00:00"/>
    <s v="21320"/>
    <s v="75018"/>
    <s v=""/>
    <s v=""/>
    <s v="1656Y"/>
    <s v="Laruche"/>
    <s v="999999"/>
    <s v="XS438697817FR"/>
    <s v="N"/>
    <s v="Transport"/>
    <s v="N"/>
    <s v="S"/>
    <s v="NT"/>
    <n v="0.1"/>
    <s v="86"/>
    <n v="4.25"/>
  </r>
  <r>
    <x v="4"/>
    <s v="0"/>
    <d v="2026-05-04T00:00:00"/>
    <s v="21320"/>
    <s v="42340"/>
    <s v=""/>
    <s v=""/>
    <s v="8801S"/>
    <s v="Laruche"/>
    <s v="999999"/>
    <s v="XS438700785FR"/>
    <s v="N"/>
    <s v="Transport"/>
    <s v="N"/>
    <s v="S"/>
    <s v="NT"/>
    <n v="0.14"/>
    <s v="86"/>
    <n v="4.25"/>
  </r>
  <r>
    <x v="4"/>
    <s v="0"/>
    <d v="2026-05-04T00:00:00"/>
    <s v="21320"/>
    <s v="87270"/>
    <s v=""/>
    <s v=""/>
    <s v="6037X"/>
    <s v="Laruche"/>
    <s v="999999"/>
    <s v="XS438714492FR"/>
    <s v="N"/>
    <s v="Transport"/>
    <s v="N"/>
    <s v="S"/>
    <s v="NT"/>
    <n v="4.787"/>
    <s v="86"/>
    <n v="5.88"/>
  </r>
  <r>
    <x v="4"/>
    <s v="0"/>
    <d v="2026-05-04T00:00:00"/>
    <s v="21320"/>
    <s v="77600"/>
    <s v=""/>
    <s v=""/>
    <s v="0924X"/>
    <s v="Laruche"/>
    <s v="999999"/>
    <s v="XS438723636FR"/>
    <s v="N"/>
    <s v="Transport"/>
    <s v="N"/>
    <s v="S"/>
    <s v="NT"/>
    <n v="0.09"/>
    <s v="86"/>
    <n v="4.25"/>
  </r>
  <r>
    <x v="4"/>
    <s v="0"/>
    <d v="2026-05-04T00:00:00"/>
    <s v="21320"/>
    <s v="75018"/>
    <s v=""/>
    <s v=""/>
    <s v="1648Y"/>
    <s v="Laruche"/>
    <s v="999999"/>
    <s v="XS438725420FR"/>
    <s v="N"/>
    <s v="Transport"/>
    <s v="N"/>
    <s v="S"/>
    <s v="NT"/>
    <n v="0.22"/>
    <s v="86"/>
    <n v="4.25"/>
  </r>
  <r>
    <x v="4"/>
    <s v="0"/>
    <d v="2026-05-04T00:00:00"/>
    <s v="21320"/>
    <s v="67500"/>
    <s v=""/>
    <s v=""/>
    <s v="7268U"/>
    <s v="Laruche"/>
    <s v="999999"/>
    <s v="XS438731558FR"/>
    <s v="N"/>
    <s v="Transport"/>
    <s v="N"/>
    <s v="S"/>
    <s v="NT"/>
    <n v="0.1"/>
    <s v="86"/>
    <n v="4.25"/>
  </r>
  <r>
    <x v="4"/>
    <s v="0"/>
    <d v="2026-05-04T00:00:00"/>
    <s v="21320"/>
    <s v="13300"/>
    <s v=""/>
    <s v=""/>
    <s v="0007C"/>
    <s v="Laruche"/>
    <s v="999999"/>
    <s v="XS438732385FR"/>
    <s v="N"/>
    <s v="Transport"/>
    <s v="N"/>
    <s v="S"/>
    <s v="NT"/>
    <n v="0.01"/>
    <s v="86"/>
    <n v="4.25"/>
  </r>
  <r>
    <x v="4"/>
    <s v="0"/>
    <d v="2026-05-04T00:00:00"/>
    <s v="21320"/>
    <s v="78500"/>
    <s v=""/>
    <s v=""/>
    <s v="905BX"/>
    <s v="Laruche"/>
    <s v="999999"/>
    <s v="XS438732655FR"/>
    <s v="N"/>
    <s v="Transport"/>
    <s v="N"/>
    <s v="S"/>
    <s v="NT"/>
    <n v="0.22"/>
    <s v="86"/>
    <n v="4.25"/>
  </r>
  <r>
    <x v="4"/>
    <s v="0"/>
    <d v="2026-05-04T00:00:00"/>
    <s v="21320"/>
    <s v="38138"/>
    <s v=""/>
    <s v=""/>
    <s v="3445X"/>
    <s v="Laruche"/>
    <s v="999999"/>
    <s v="XS438733545FR"/>
    <s v="N"/>
    <s v="Transport"/>
    <s v="N"/>
    <s v="S"/>
    <s v="NT"/>
    <n v="5.544"/>
    <s v="86"/>
    <n v="6.39"/>
  </r>
  <r>
    <x v="4"/>
    <s v="0"/>
    <d v="2026-05-04T00:00:00"/>
    <s v="21320"/>
    <s v="75012"/>
    <s v=""/>
    <s v=""/>
    <s v="289DA"/>
    <s v="Laruche"/>
    <s v="999999"/>
    <s v="XS438734695FR"/>
    <s v="N"/>
    <s v="Transport"/>
    <s v="N"/>
    <s v="S"/>
    <s v="NT"/>
    <n v="0.17"/>
    <s v="86"/>
    <n v="4.25"/>
  </r>
  <r>
    <x v="4"/>
    <s v="0"/>
    <d v="2026-05-04T00:00:00"/>
    <s v="21320"/>
    <s v="76000"/>
    <s v=""/>
    <s v=""/>
    <s v="936DA"/>
    <s v="Laruche"/>
    <s v="999999"/>
    <s v="XS438735223FR"/>
    <s v="N"/>
    <s v="Transport"/>
    <s v="N"/>
    <s v="S"/>
    <s v="NT"/>
    <n v="4.638"/>
    <s v="86"/>
    <n v="5.88"/>
  </r>
  <r>
    <x v="4"/>
    <s v="0"/>
    <d v="2026-05-04T00:00:00"/>
    <s v="21320"/>
    <s v="75008"/>
    <s v=""/>
    <s v=""/>
    <s v="668CY"/>
    <s v="Laruche"/>
    <s v="999999"/>
    <s v="XS438738088FR"/>
    <s v="N"/>
    <s v="Transport"/>
    <s v="N"/>
    <s v="S"/>
    <s v="NT"/>
    <n v="4.638"/>
    <s v="86"/>
    <n v="5.88"/>
  </r>
  <r>
    <x v="4"/>
    <s v="0"/>
    <d v="2026-05-04T00:00:00"/>
    <s v="21320"/>
    <s v="94100"/>
    <s v=""/>
    <s v=""/>
    <s v="258CM"/>
    <s v="Laruche"/>
    <s v="999999"/>
    <s v="XS439096717FR"/>
    <s v="N"/>
    <s v="Transport"/>
    <s v="N"/>
    <s v="S"/>
    <s v="NT"/>
    <n v="0.49"/>
    <s v="86"/>
    <n v="4.25"/>
  </r>
  <r>
    <x v="4"/>
    <s v="0"/>
    <d v="2026-05-04T00:00:00"/>
    <s v="21320"/>
    <s v="67440"/>
    <s v=""/>
    <s v=""/>
    <s v="5446X"/>
    <s v="Laruche"/>
    <s v="999999"/>
    <s v="XS439097332FR"/>
    <s v="N"/>
    <s v="Transport"/>
    <s v="N"/>
    <s v="S"/>
    <s v="NT"/>
    <n v="0.07000000000000001"/>
    <s v="86"/>
    <n v="4.25"/>
  </r>
  <r>
    <x v="4"/>
    <s v="0"/>
    <d v="2026-05-04T00:00:00"/>
    <s v="21320"/>
    <s v="62610"/>
    <s v=""/>
    <s v=""/>
    <s v="3326V"/>
    <s v="Laruche"/>
    <s v="999999"/>
    <s v="XS439098029FR"/>
    <s v="N"/>
    <s v="Transport"/>
    <s v="N"/>
    <s v="S"/>
    <s v="NT"/>
    <n v="0.15"/>
    <s v="86"/>
    <n v="4.25"/>
  </r>
  <r>
    <x v="4"/>
    <s v="0"/>
    <d v="2026-05-04T00:00:00"/>
    <s v="21320"/>
    <s v="01500"/>
    <s v=""/>
    <s v=""/>
    <s v="159CY"/>
    <s v="Laruche"/>
    <s v="999999"/>
    <s v="XS439107644FR"/>
    <s v="N"/>
    <s v="Transport"/>
    <s v="N"/>
    <s v="S"/>
    <s v="NT"/>
    <n v="1.47"/>
    <s v="86"/>
    <n v="4.58"/>
  </r>
  <r>
    <x v="4"/>
    <s v="0"/>
    <d v="2026-05-04T00:00:00"/>
    <s v="21320"/>
    <s v="49240"/>
    <s v=""/>
    <s v=""/>
    <s v="8001X"/>
    <s v="Laruche"/>
    <s v="999999"/>
    <s v="XS439108137FR"/>
    <s v="N"/>
    <s v="Transport"/>
    <s v="N"/>
    <s v="S"/>
    <s v="NT"/>
    <n v="0.09"/>
    <s v="86"/>
    <n v="4.25"/>
  </r>
  <r>
    <x v="4"/>
    <s v="0"/>
    <d v="2026-05-04T00:00:00"/>
    <s v="21320"/>
    <s v="75011"/>
    <s v=""/>
    <s v=""/>
    <s v="189AG"/>
    <s v="Laruche"/>
    <s v="999999"/>
    <s v="XS439114089FR"/>
    <s v="N"/>
    <s v="Transport"/>
    <s v="N"/>
    <s v="S"/>
    <s v="NT"/>
    <n v="0.18"/>
    <s v="86"/>
    <n v="4.25"/>
  </r>
  <r>
    <x v="4"/>
    <s v="0"/>
    <d v="2026-05-04T00:00:00"/>
    <s v="21320"/>
    <s v="35360"/>
    <s v=""/>
    <s v=""/>
    <s v="1764V"/>
    <s v="Laruche"/>
    <s v="999999"/>
    <s v="XS439115637FR"/>
    <s v="N"/>
    <s v="Transport"/>
    <s v="N"/>
    <s v="S"/>
    <s v="NT"/>
    <n v="0.18"/>
    <s v="86"/>
    <n v="4.25"/>
  </r>
  <r>
    <x v="4"/>
    <s v="0"/>
    <d v="2026-05-04T00:00:00"/>
    <s v="21320"/>
    <s v="69200"/>
    <s v=""/>
    <s v=""/>
    <s v="330LA"/>
    <s v="Laruche"/>
    <s v="999999"/>
    <s v="XS439116558FR"/>
    <s v="N"/>
    <s v="Transport"/>
    <s v="N"/>
    <s v="S"/>
    <s v="NT"/>
    <n v="0.02"/>
    <s v="86"/>
    <n v="4.25"/>
  </r>
  <r>
    <x v="4"/>
    <s v="0"/>
    <d v="2026-05-04T00:00:00"/>
    <s v="21320"/>
    <s v="69200"/>
    <s v=""/>
    <s v=""/>
    <s v="330LA"/>
    <s v="Laruche"/>
    <s v="999999"/>
    <s v="XS439116558FR"/>
    <s v="N"/>
    <s v="Supplement Retour Expediteur"/>
    <s v="N"/>
    <m/>
    <s v="NT"/>
    <n v="0"/>
    <s v="86"/>
    <n v="9"/>
  </r>
  <r>
    <x v="4"/>
    <s v="0"/>
    <d v="2026-05-04T00:00:00"/>
    <s v="21320"/>
    <s v="03390"/>
    <s v=""/>
    <s v=""/>
    <s v="5202S"/>
    <s v="Laruche"/>
    <s v="999999"/>
    <s v="XS439123576FR"/>
    <s v="N"/>
    <s v="Transport"/>
    <s v="N"/>
    <s v="S"/>
    <s v="NT"/>
    <n v="0.17"/>
    <s v="86"/>
    <n v="4.25"/>
  </r>
  <r>
    <x v="4"/>
    <s v="0"/>
    <d v="2026-05-04T00:00:00"/>
    <s v="21320"/>
    <s v="29860"/>
    <s v=""/>
    <s v=""/>
    <s v="187CX"/>
    <s v="Laruche"/>
    <s v="999999"/>
    <s v="XS439123810FR"/>
    <s v="N"/>
    <s v="Transport"/>
    <s v="N"/>
    <s v="S"/>
    <s v="NT"/>
    <n v="0.12"/>
    <s v="86"/>
    <n v="4.25"/>
  </r>
  <r>
    <x v="4"/>
    <s v="0"/>
    <d v="2026-05-05T00:00:00"/>
    <s v="21320"/>
    <s v="44450"/>
    <s v=""/>
    <s v=""/>
    <s v="9839O"/>
    <s v="Laruche"/>
    <s v="999999"/>
    <s v="XS439362355FR"/>
    <s v="N"/>
    <s v="Transport"/>
    <s v="N"/>
    <s v="S"/>
    <s v="NT"/>
    <n v="4.678"/>
    <s v="86"/>
    <n v="5.88"/>
  </r>
  <r>
    <x v="4"/>
    <s v="0"/>
    <d v="2026-05-05T00:00:00"/>
    <s v="21320"/>
    <s v="01280"/>
    <s v=""/>
    <s v=""/>
    <s v="0517X"/>
    <s v="Laruche"/>
    <s v="999999"/>
    <s v="XS439363792FR"/>
    <s v="N"/>
    <s v="Transport"/>
    <s v="N"/>
    <s v="S"/>
    <s v="NT"/>
    <n v="4.532"/>
    <s v="86"/>
    <n v="5.88"/>
  </r>
  <r>
    <x v="4"/>
    <s v="0"/>
    <d v="2026-05-05T00:00:00"/>
    <s v="21320"/>
    <s v="38400"/>
    <s v=""/>
    <s v=""/>
    <s v="6762B"/>
    <s v="Laruche"/>
    <s v="999999"/>
    <s v="XS439364909FR"/>
    <s v="N"/>
    <s v="Transport"/>
    <s v="N"/>
    <s v="S"/>
    <s v="NT"/>
    <n v="4.638"/>
    <s v="86"/>
    <n v="5.88"/>
  </r>
  <r>
    <x v="4"/>
    <s v="0"/>
    <d v="2026-05-05T00:00:00"/>
    <s v="21320"/>
    <s v="01300"/>
    <s v=""/>
    <s v=""/>
    <s v="784CV"/>
    <s v="Laruche"/>
    <s v="999999"/>
    <s v="XS439365507FR"/>
    <s v="N"/>
    <s v="Transport"/>
    <s v="N"/>
    <s v="S"/>
    <s v="NT"/>
    <n v="5.904"/>
    <s v="86"/>
    <n v="6.39"/>
  </r>
  <r>
    <x v="4"/>
    <s v="0"/>
    <d v="2026-05-05T00:00:00"/>
    <s v="21320"/>
    <s v="93300"/>
    <s v=""/>
    <s v=""/>
    <s v="7638S"/>
    <s v="Laruche"/>
    <s v="999999"/>
    <s v="XS439520705FR"/>
    <s v="N"/>
    <s v="Transport"/>
    <s v="N"/>
    <s v="S"/>
    <s v="NT"/>
    <n v="0.09"/>
    <s v="86"/>
    <n v="4.25"/>
  </r>
  <r>
    <x v="4"/>
    <s v="0"/>
    <d v="2026-05-05T00:00:00"/>
    <s v="21320"/>
    <s v="75006"/>
    <s v=""/>
    <s v=""/>
    <s v="9061S"/>
    <s v="Laruche"/>
    <s v="999999"/>
    <s v="XS439633146FR"/>
    <s v="N"/>
    <s v="Transport"/>
    <s v="N"/>
    <s v="S"/>
    <s v="NT"/>
    <n v="5.904"/>
    <s v="86"/>
    <n v="6.39"/>
  </r>
  <r>
    <x v="4"/>
    <s v="0"/>
    <d v="2026-05-06T00:00:00"/>
    <s v="21320"/>
    <s v="67500"/>
    <s v=""/>
    <s v=""/>
    <s v="7268U"/>
    <s v="Laruche"/>
    <s v="999999"/>
    <s v="XS439833641FR"/>
    <s v="N"/>
    <s v="Transport"/>
    <s v="N"/>
    <s v="S"/>
    <s v="NT"/>
    <n v="0.11"/>
    <s v="86"/>
    <n v="4.25"/>
  </r>
  <r>
    <x v="4"/>
    <s v="0"/>
    <d v="2026-05-06T00:00:00"/>
    <s v="21320"/>
    <s v="29150"/>
    <s v=""/>
    <s v=""/>
    <s v="3317U"/>
    <s v="Laruche"/>
    <s v="999999"/>
    <s v="XS440002385FR"/>
    <s v="N"/>
    <s v="Transport"/>
    <s v="N"/>
    <s v="S"/>
    <s v="NT"/>
    <n v="4.678"/>
    <s v="86"/>
    <n v="5.88"/>
  </r>
  <r>
    <x v="4"/>
    <s v="0"/>
    <d v="2026-05-06T00:00:00"/>
    <s v="21320"/>
    <s v="21130"/>
    <s v=""/>
    <s v=""/>
    <s v="1901U"/>
    <s v="Laruche"/>
    <s v="999999"/>
    <s v="XS440063747FR"/>
    <s v="N"/>
    <s v="Transport"/>
    <s v="N"/>
    <s v="S"/>
    <s v="ND"/>
    <n v="2.335"/>
    <s v="86"/>
    <n v="4.96"/>
  </r>
  <r>
    <x v="4"/>
    <s v="0"/>
    <d v="2026-05-06T00:00:00"/>
    <s v="21320"/>
    <s v="12000"/>
    <s v=""/>
    <s v=""/>
    <s v="8136W"/>
    <s v="commande n°1364"/>
    <s v="999999"/>
    <s v="XS440107010FR"/>
    <s v="N"/>
    <s v="Transport"/>
    <s v="N"/>
    <s v="S"/>
    <s v="NT"/>
    <n v="0.02"/>
    <s v="86"/>
    <n v="4.25"/>
  </r>
  <r>
    <x v="4"/>
    <s v="0"/>
    <d v="2026-05-06T00:00:00"/>
    <s v="21320"/>
    <s v="87350"/>
    <s v=""/>
    <s v=""/>
    <s v="4813Y"/>
    <s v="commande n°1367"/>
    <s v="999999"/>
    <s v="XS440108151FR"/>
    <s v="N"/>
    <s v="Transport"/>
    <s v="N"/>
    <s v="S"/>
    <s v="NT"/>
    <n v="0.02"/>
    <s v="86"/>
    <n v="4.25"/>
  </r>
  <r>
    <x v="4"/>
    <s v="0"/>
    <d v="2026-05-06T00:00:00"/>
    <s v="21320"/>
    <s v="21230"/>
    <s v=""/>
    <s v=""/>
    <s v="561AE"/>
    <s v="commande n°1369"/>
    <s v="999999"/>
    <s v="XS440109015FR"/>
    <s v="N"/>
    <s v="Transport"/>
    <s v="N"/>
    <s v="S"/>
    <s v="ND"/>
    <n v="0.01"/>
    <s v="86"/>
    <n v="4.25"/>
  </r>
  <r>
    <x v="4"/>
    <s v="0"/>
    <d v="2026-05-06T00:00:00"/>
    <s v="21320"/>
    <s v="54600"/>
    <s v=""/>
    <s v=""/>
    <s v="0521X"/>
    <s v="Laruche"/>
    <s v="999999"/>
    <s v="XS440110416FR"/>
    <s v="N"/>
    <s v="Transport"/>
    <s v="N"/>
    <s v="S"/>
    <s v="NT"/>
    <n v="0.12"/>
    <s v="86"/>
    <n v="4.25"/>
  </r>
  <r>
    <x v="4"/>
    <s v="0"/>
    <d v="2026-05-06T00:00:00"/>
    <s v="21320"/>
    <s v="25770"/>
    <s v=""/>
    <s v=""/>
    <s v="0521U"/>
    <s v="Laruche"/>
    <s v="999999"/>
    <s v="XS440112774FR"/>
    <s v="N"/>
    <s v="Transport"/>
    <s v="N"/>
    <s v="S"/>
    <s v="NT"/>
    <n v="4.678"/>
    <s v="86"/>
    <n v="5.88"/>
  </r>
  <r>
    <x v="4"/>
    <s v="0"/>
    <d v="2026-05-07T00:00:00"/>
    <s v="21320"/>
    <s v="91190"/>
    <s v=""/>
    <s v=""/>
    <s v="4262S"/>
    <s v="Laruche"/>
    <s v="999999"/>
    <s v="XS440265608FR"/>
    <s v="N"/>
    <s v="Transport"/>
    <s v="N"/>
    <s v="S"/>
    <s v="NT"/>
    <n v="4.532"/>
    <s v="86"/>
    <n v="5.88"/>
  </r>
  <r>
    <x v="4"/>
    <s v="0"/>
    <d v="2026-05-07T00:00:00"/>
    <s v="21320"/>
    <s v="69008"/>
    <s v=""/>
    <s v=""/>
    <s v="7741O"/>
    <s v="Laruche"/>
    <s v="999999"/>
    <s v="XS440438895FR"/>
    <s v="N"/>
    <s v="Transport"/>
    <s v="N"/>
    <s v="S"/>
    <s v="NT"/>
    <n v="1.53"/>
    <s v="86"/>
    <n v="4.58"/>
  </r>
  <r>
    <x v="4"/>
    <s v="0"/>
    <d v="2026-05-07T00:00:00"/>
    <s v="21320"/>
    <s v="77550"/>
    <s v=""/>
    <s v=""/>
    <s v="696CX"/>
    <s v="Laruche"/>
    <s v="999999"/>
    <s v="XS440439493FR"/>
    <s v="N"/>
    <s v="Transport"/>
    <s v="N"/>
    <s v="S"/>
    <s v="NT"/>
    <n v="0.02"/>
    <s v="86"/>
    <n v="4.25"/>
  </r>
  <r>
    <x v="4"/>
    <s v="0"/>
    <d v="2026-05-11T00:00:00"/>
    <s v="21320"/>
    <s v="21700"/>
    <s v=""/>
    <s v=""/>
    <s v="0657X"/>
    <s v="Laruche"/>
    <s v="999999"/>
    <s v="XS441044174FR"/>
    <s v="N"/>
    <s v="Transport"/>
    <s v="N"/>
    <s v="S"/>
    <s v="ND"/>
    <n v="0.02"/>
    <s v="86"/>
    <n v="4.25"/>
  </r>
  <r>
    <x v="4"/>
    <s v="0"/>
    <d v="2026-05-11T00:00:00"/>
    <s v="21320"/>
    <s v="38080"/>
    <s v=""/>
    <s v=""/>
    <s v="247BX"/>
    <s v="Laruche"/>
    <s v="999999"/>
    <s v="XS441048176FR"/>
    <s v="N"/>
    <s v="Transport"/>
    <s v="N"/>
    <s v="S"/>
    <s v="NT"/>
    <n v="7.79"/>
    <s v="86"/>
    <n v="7.41"/>
  </r>
  <r>
    <x v="4"/>
    <s v="0"/>
    <d v="2026-05-11T00:00:00"/>
    <s v="21320"/>
    <s v="31110"/>
    <s v=""/>
    <s v=""/>
    <s v="4555V"/>
    <s v="Laruche"/>
    <s v="999999"/>
    <s v="XS441057252FR"/>
    <s v="N"/>
    <s v="Transport"/>
    <s v="N"/>
    <s v="S"/>
    <s v="NT"/>
    <n v="4.787"/>
    <s v="86"/>
    <n v="5.88"/>
  </r>
  <r>
    <x v="4"/>
    <s v="0"/>
    <d v="2026-05-11T00:00:00"/>
    <s v="21320"/>
    <s v="31110"/>
    <s v=""/>
    <s v=""/>
    <s v="4555V"/>
    <s v="Laruche"/>
    <s v="999999"/>
    <s v="XS441057252FR"/>
    <s v="N"/>
    <s v="Zones Difficiles d'accès"/>
    <s v="N"/>
    <m/>
    <s v="NT"/>
    <n v="0"/>
    <s v="86"/>
    <n v="5"/>
  </r>
  <r>
    <x v="4"/>
    <s v="0"/>
    <d v="2026-05-11T00:00:00"/>
    <s v="21320"/>
    <s v="01202"/>
    <s v=""/>
    <s v=""/>
    <s v="0517X"/>
    <s v="Laruche"/>
    <s v="999999"/>
    <s v="XS441059324FR"/>
    <s v="N"/>
    <s v="Transport"/>
    <s v="N"/>
    <s v="S"/>
    <s v="NT"/>
    <n v="4.787"/>
    <s v="86"/>
    <n v="5.88"/>
  </r>
  <r>
    <x v="4"/>
    <s v="0"/>
    <d v="2026-05-11T00:00:00"/>
    <s v="21320"/>
    <s v="01202"/>
    <s v=""/>
    <s v=""/>
    <s v="0517X"/>
    <s v="Laruche"/>
    <s v="999999"/>
    <s v="XS441059324FR"/>
    <s v="N"/>
    <s v="Supplement Retour Expediteur"/>
    <s v="N"/>
    <m/>
    <s v="NT"/>
    <n v="0"/>
    <s v="86"/>
    <n v="9"/>
  </r>
  <r>
    <x v="4"/>
    <s v="0"/>
    <d v="2026-05-11T00:00:00"/>
    <s v="21320"/>
    <s v="31110"/>
    <s v=""/>
    <s v=""/>
    <s v="4555V"/>
    <s v="Laruche"/>
    <s v="999999"/>
    <s v="XS441061858FR"/>
    <s v="N"/>
    <s v="Transport"/>
    <s v="N"/>
    <s v="S"/>
    <s v="NT"/>
    <n v="6.691"/>
    <s v="86"/>
    <n v="6.9"/>
  </r>
  <r>
    <x v="4"/>
    <s v="0"/>
    <d v="2026-05-11T00:00:00"/>
    <s v="21320"/>
    <s v="31110"/>
    <s v=""/>
    <s v=""/>
    <s v="4555V"/>
    <s v="Laruche"/>
    <s v="999999"/>
    <s v="XS441061858FR"/>
    <s v="N"/>
    <s v="Zones Difficiles d'accès"/>
    <s v="N"/>
    <m/>
    <s v="NT"/>
    <n v="0"/>
    <s v="86"/>
    <n v="5"/>
  </r>
  <r>
    <x v="4"/>
    <s v="0"/>
    <d v="2026-05-11T00:00:00"/>
    <s v="21320"/>
    <s v="93400"/>
    <s v=""/>
    <s v=""/>
    <s v="2857V"/>
    <s v="Laruche"/>
    <s v="999999"/>
    <s v="XS441063964FR"/>
    <s v="N"/>
    <s v="Transport"/>
    <s v="N"/>
    <s v="S"/>
    <s v="NT"/>
    <n v="0.25"/>
    <s v="86"/>
    <n v="4.25"/>
  </r>
  <r>
    <x v="4"/>
    <s v="0"/>
    <d v="2026-05-11T00:00:00"/>
    <s v="21320"/>
    <s v="68230"/>
    <s v=""/>
    <s v=""/>
    <s v="4681V"/>
    <s v="Laruche"/>
    <s v="999999"/>
    <s v="XS441064593FR"/>
    <s v="N"/>
    <s v="Transport"/>
    <s v="N"/>
    <s v="S"/>
    <s v="NT"/>
    <n v="0.14"/>
    <s v="86"/>
    <n v="4.25"/>
  </r>
  <r>
    <x v="4"/>
    <s v="0"/>
    <d v="2026-05-11T00:00:00"/>
    <s v="21320"/>
    <s v="75015"/>
    <s v=""/>
    <s v=""/>
    <s v="7854O"/>
    <s v="Laruche"/>
    <s v="999999"/>
    <s v="XS441065470FR"/>
    <s v="N"/>
    <s v="Transport"/>
    <s v="N"/>
    <s v="S"/>
    <s v="NT"/>
    <n v="4.638"/>
    <s v="86"/>
    <n v="5.88"/>
  </r>
  <r>
    <x v="4"/>
    <s v="0"/>
    <d v="2026-05-11T00:00:00"/>
    <s v="21320"/>
    <s v="31500"/>
    <s v=""/>
    <s v=""/>
    <s v="434AN"/>
    <s v="Laruche"/>
    <s v="999999"/>
    <s v="XS441066577FR"/>
    <s v="N"/>
    <s v="Transport"/>
    <s v="N"/>
    <s v="S"/>
    <s v="NT"/>
    <n v="6.035"/>
    <s v="86"/>
    <n v="6.9"/>
  </r>
  <r>
    <x v="4"/>
    <s v="0"/>
    <d v="2026-05-11T00:00:00"/>
    <s v="21320"/>
    <s v="75015"/>
    <s v=""/>
    <s v=""/>
    <s v="6822X"/>
    <s v="Laruche"/>
    <s v="999999"/>
    <s v="XS441067161FR"/>
    <s v="N"/>
    <s v="Transport"/>
    <s v="N"/>
    <s v="S"/>
    <s v="NT"/>
    <n v="7.194"/>
    <s v="86"/>
    <n v="7.41"/>
  </r>
  <r>
    <x v="4"/>
    <s v="0"/>
    <d v="2026-05-11T00:00:00"/>
    <s v="21320"/>
    <s v="13006"/>
    <s v=""/>
    <s v=""/>
    <s v="771BN"/>
    <s v="Laruche"/>
    <s v="999999"/>
    <s v="XS441067728FR"/>
    <s v="N"/>
    <s v="Transport"/>
    <s v="N"/>
    <s v="S"/>
    <s v="NT"/>
    <n v="0.918"/>
    <s v="86"/>
    <n v="4.25"/>
  </r>
  <r>
    <x v="4"/>
    <s v="0"/>
    <d v="2026-05-11T00:00:00"/>
    <s v="21320"/>
    <s v="64250"/>
    <s v=""/>
    <s v=""/>
    <s v="585AB"/>
    <s v="Laruche"/>
    <s v="999999"/>
    <s v="XS441068462FR"/>
    <s v="N"/>
    <s v="Transport"/>
    <s v="N"/>
    <s v="S"/>
    <s v="NT"/>
    <n v="1.555"/>
    <s v="86"/>
    <n v="4.58"/>
  </r>
  <r>
    <x v="4"/>
    <s v="0"/>
    <d v="2026-05-11T00:00:00"/>
    <s v="21320"/>
    <s v="91150"/>
    <s v=""/>
    <s v=""/>
    <s v="748CX"/>
    <s v="Laruche"/>
    <s v="999999"/>
    <s v="XS441069689FR"/>
    <s v="N"/>
    <s v="Transport"/>
    <s v="N"/>
    <s v="S"/>
    <s v="NT"/>
    <n v="1.568"/>
    <s v="86"/>
    <n v="4.58"/>
  </r>
  <r>
    <x v="4"/>
    <s v="0"/>
    <d v="2026-05-11T00:00:00"/>
    <s v="21320"/>
    <s v="92800"/>
    <s v=""/>
    <s v=""/>
    <s v="5563P"/>
    <s v="Laruche"/>
    <s v="999999"/>
    <s v="XS441070280FR"/>
    <s v="N"/>
    <s v="Transport"/>
    <s v="N"/>
    <s v="S"/>
    <s v="NT"/>
    <n v="4.532"/>
    <s v="86"/>
    <n v="5.88"/>
  </r>
  <r>
    <x v="4"/>
    <s v="0"/>
    <d v="2026-05-11T00:00:00"/>
    <s v="21320"/>
    <s v="56470"/>
    <s v=""/>
    <s v=""/>
    <s v="242DX"/>
    <s v="Laruche"/>
    <s v="999999"/>
    <s v="XS441071245FR"/>
    <s v="N"/>
    <s v="Transport"/>
    <s v="N"/>
    <s v="S"/>
    <s v="NT"/>
    <n v="0.96"/>
    <s v="86"/>
    <n v="4.25"/>
  </r>
  <r>
    <x v="4"/>
    <s v="0"/>
    <d v="2026-05-11T00:00:00"/>
    <s v="21320"/>
    <s v="41350"/>
    <s v=""/>
    <s v=""/>
    <s v="5803X"/>
    <s v="Laruche"/>
    <s v="999999"/>
    <s v="XS441075463FR"/>
    <s v="N"/>
    <s v="Transport"/>
    <s v="N"/>
    <s v="S"/>
    <s v="NT"/>
    <n v="4.678"/>
    <s v="86"/>
    <n v="5.88"/>
  </r>
  <r>
    <x v="4"/>
    <s v="0"/>
    <d v="2026-05-11T00:00:00"/>
    <s v="21320"/>
    <s v="54770"/>
    <s v=""/>
    <s v=""/>
    <s v="588BX"/>
    <s v="Laruche"/>
    <s v="999999"/>
    <s v="XS441076194FR"/>
    <s v="N"/>
    <s v="Transport"/>
    <s v="N"/>
    <s v="S"/>
    <s v="NT"/>
    <n v="0.853"/>
    <s v="86"/>
    <n v="4.25"/>
  </r>
  <r>
    <x v="4"/>
    <s v="0"/>
    <d v="2026-05-11T00:00:00"/>
    <s v="21320"/>
    <s v="56000"/>
    <s v=""/>
    <s v=""/>
    <s v="5024R"/>
    <s v="Laruche"/>
    <s v="999999"/>
    <s v="XS441078164FR"/>
    <s v="N"/>
    <s v="Transport"/>
    <s v="N"/>
    <s v="S"/>
    <s v="NT"/>
    <n v="0.41"/>
    <s v="86"/>
    <n v="4.25"/>
  </r>
  <r>
    <x v="4"/>
    <s v="0"/>
    <d v="2026-05-11T00:00:00"/>
    <s v="21320"/>
    <s v="91800"/>
    <s v=""/>
    <s v=""/>
    <s v="7941O"/>
    <s v="Laruche"/>
    <s v="999999"/>
    <s v="XS441083235FR"/>
    <s v="N"/>
    <s v="Transport"/>
    <s v="N"/>
    <s v="S"/>
    <s v="NT"/>
    <n v="4.787"/>
    <s v="86"/>
    <n v="5.88"/>
  </r>
  <r>
    <x v="4"/>
    <s v="0"/>
    <d v="2026-05-11T00:00:00"/>
    <s v="21320"/>
    <s v="33370"/>
    <s v=""/>
    <s v=""/>
    <s v="288BS"/>
    <s v="Laruche"/>
    <s v="999999"/>
    <s v="XS441085219FR"/>
    <s v="N"/>
    <s v="Transport"/>
    <s v="N"/>
    <s v="S"/>
    <s v="NT"/>
    <n v="4.403"/>
    <s v="86"/>
    <n v="5.88"/>
  </r>
  <r>
    <x v="4"/>
    <s v="0"/>
    <d v="2026-05-11T00:00:00"/>
    <s v="21320"/>
    <s v="74370"/>
    <s v=""/>
    <s v=""/>
    <s v="8140X"/>
    <s v="Laruche"/>
    <s v="999999"/>
    <s v="XS441087271FR"/>
    <s v="N"/>
    <s v="Transport"/>
    <s v="N"/>
    <s v="S"/>
    <s v="NT"/>
    <n v="1.488"/>
    <s v="86"/>
    <n v="4.58"/>
  </r>
  <r>
    <x v="4"/>
    <s v="0"/>
    <d v="2026-05-11T00:00:00"/>
    <s v="21320"/>
    <s v="77540"/>
    <s v=""/>
    <s v=""/>
    <s v="5966X"/>
    <s v="Laruche"/>
    <s v="999999"/>
    <s v="XS441088507FR"/>
    <s v="N"/>
    <s v="Transport"/>
    <s v="N"/>
    <s v="S"/>
    <s v="NT"/>
    <n v="4.787"/>
    <s v="86"/>
    <n v="5.88"/>
  </r>
  <r>
    <x v="4"/>
    <s v="0"/>
    <d v="2026-05-11T00:00:00"/>
    <s v="21320"/>
    <s v="29880"/>
    <s v=""/>
    <s v=""/>
    <s v="9685V"/>
    <s v="Laruche"/>
    <s v="999999"/>
    <s v="XS441098416FR"/>
    <s v="N"/>
    <s v="Transport"/>
    <s v="N"/>
    <s v="S"/>
    <s v="NT"/>
    <n v="4.678"/>
    <s v="86"/>
    <n v="5.88"/>
  </r>
  <r>
    <x v="4"/>
    <s v="0"/>
    <d v="2026-05-11T00:00:00"/>
    <s v="21320"/>
    <s v="21120"/>
    <s v=""/>
    <s v=""/>
    <s v="6972X"/>
    <s v="Laruche"/>
    <s v="999999"/>
    <s v="XS441099500FR"/>
    <s v="N"/>
    <s v="Transport"/>
    <s v="N"/>
    <s v="S"/>
    <s v="ND"/>
    <n v="0.41"/>
    <s v="86"/>
    <n v="4.25"/>
  </r>
  <r>
    <x v="4"/>
    <s v="0"/>
    <d v="2026-05-11T00:00:00"/>
    <s v="21320"/>
    <s v="91300"/>
    <s v=""/>
    <s v=""/>
    <s v="113AD"/>
    <s v="Laruche"/>
    <s v="999999"/>
    <s v="XS441100891FR"/>
    <s v="N"/>
    <s v="Transport"/>
    <s v="N"/>
    <s v="S"/>
    <s v="NT"/>
    <n v="0.34"/>
    <s v="86"/>
    <n v="4.25"/>
  </r>
  <r>
    <x v="4"/>
    <s v="0"/>
    <d v="2026-05-11T00:00:00"/>
    <s v="21320"/>
    <s v="78400"/>
    <s v=""/>
    <s v=""/>
    <s v="1702P"/>
    <s v="Laruche"/>
    <s v="999999"/>
    <s v="XS441102521FR"/>
    <s v="N"/>
    <s v="Transport"/>
    <s v="N"/>
    <s v="S"/>
    <s v="NT"/>
    <n v="0.4"/>
    <s v="86"/>
    <n v="4.25"/>
  </r>
  <r>
    <x v="4"/>
    <s v="0"/>
    <d v="2026-05-11T00:00:00"/>
    <s v="21320"/>
    <s v="27530"/>
    <s v=""/>
    <s v=""/>
    <s v="8078V"/>
    <s v="Laruche"/>
    <s v="999999"/>
    <s v="XS441374017FR"/>
    <s v="N"/>
    <s v="Transport"/>
    <s v="N"/>
    <s v="S"/>
    <s v="NT"/>
    <n v="0.01"/>
    <s v="86"/>
    <n v="4.25"/>
  </r>
  <r>
    <x v="4"/>
    <s v="0"/>
    <d v="2026-05-11T00:00:00"/>
    <s v="21320"/>
    <s v="62320"/>
    <s v=""/>
    <s v=""/>
    <s v="4160S"/>
    <s v="Laruche"/>
    <s v="999999"/>
    <s v="XS441435572FR"/>
    <s v="N"/>
    <s v="Transport"/>
    <s v="N"/>
    <s v="S"/>
    <s v="NT"/>
    <n v="0.12"/>
    <s v="86"/>
    <n v="4.25"/>
  </r>
  <r>
    <x v="4"/>
    <s v="0"/>
    <d v="2026-05-12T00:00:00"/>
    <s v="21320"/>
    <s v="01400"/>
    <s v=""/>
    <s v=""/>
    <s v="443CX"/>
    <s v="Laruche"/>
    <s v="999999"/>
    <s v="XS441659120FR"/>
    <s v="N"/>
    <s v="Transport"/>
    <s v="N"/>
    <s v="S"/>
    <s v="NT"/>
    <n v="0.14"/>
    <s v="86"/>
    <n v="4.25"/>
  </r>
  <r>
    <x v="4"/>
    <s v="0"/>
    <d v="2026-05-12T00:00:00"/>
    <s v="21320"/>
    <s v="13600"/>
    <s v=""/>
    <s v=""/>
    <s v="977AX"/>
    <s v="Laruche"/>
    <s v="999999"/>
    <s v="XS441659765FR"/>
    <s v="N"/>
    <s v="Transport"/>
    <s v="N"/>
    <s v="S"/>
    <s v="NT"/>
    <n v="0.27"/>
    <s v="86"/>
    <n v="4.25"/>
  </r>
  <r>
    <x v="4"/>
    <s v="0"/>
    <d v="2026-05-12T00:00:00"/>
    <s v="21320"/>
    <s v="44230"/>
    <s v=""/>
    <s v=""/>
    <s v="7921X"/>
    <s v="Laruche"/>
    <s v="999999"/>
    <s v="XS441660595FR"/>
    <s v="N"/>
    <s v="Transport"/>
    <s v="N"/>
    <s v="S"/>
    <s v="NT"/>
    <n v="0.42"/>
    <s v="86"/>
    <n v="4.25"/>
  </r>
  <r>
    <x v="4"/>
    <s v="0"/>
    <d v="2026-05-12T00:00:00"/>
    <s v="21320"/>
    <s v="29170"/>
    <s v=""/>
    <s v=""/>
    <s v="405BX"/>
    <s v="Laruche"/>
    <s v="999999"/>
    <s v="XS441797744FR"/>
    <s v="N"/>
    <s v="Transport"/>
    <s v="N"/>
    <s v="S"/>
    <s v="NT"/>
    <n v="0.11"/>
    <s v="86"/>
    <n v="4.25"/>
  </r>
  <r>
    <x v="4"/>
    <s v="0"/>
    <d v="2026-05-12T00:00:00"/>
    <s v="21320"/>
    <s v="33126"/>
    <s v=""/>
    <s v=""/>
    <s v="0265X"/>
    <s v="Laruche"/>
    <s v="999999"/>
    <s v="XS441806018FR"/>
    <s v="N"/>
    <s v="Transport"/>
    <s v="N"/>
    <s v="S"/>
    <s v="NT"/>
    <n v="9.359999999999999"/>
    <s v="86"/>
    <n v="8.43"/>
  </r>
  <r>
    <x v="4"/>
    <s v="0"/>
    <d v="2026-05-12T00:00:00"/>
    <s v="21320"/>
    <s v="59800"/>
    <s v=""/>
    <s v=""/>
    <s v="543AS"/>
    <s v="Laruche"/>
    <s v="999999"/>
    <s v="XS441807883FR"/>
    <s v="N"/>
    <s v="Transport"/>
    <s v="N"/>
    <s v="S"/>
    <s v="NT"/>
    <n v="10.416"/>
    <s v="86"/>
    <n v="9.279999999999999"/>
  </r>
  <r>
    <x v="4"/>
    <s v="0"/>
    <d v="2026-05-12T00:00:00"/>
    <s v="21320"/>
    <s v="35700"/>
    <s v=""/>
    <s v=""/>
    <s v="8065O"/>
    <s v="Laruche"/>
    <s v="999999"/>
    <s v="XS441841350FR"/>
    <s v="N"/>
    <s v="Transport"/>
    <s v="N"/>
    <s v="S"/>
    <s v="NT"/>
    <n v="0.06"/>
    <s v="86"/>
    <n v="4.25"/>
  </r>
  <r>
    <x v="4"/>
    <s v="0"/>
    <d v="2026-05-13T00:00:00"/>
    <s v="21320"/>
    <s v="34070"/>
    <s v=""/>
    <s v=""/>
    <s v="101BM"/>
    <s v="Laruche"/>
    <s v="999999"/>
    <s v="XS442103109FR"/>
    <s v="N"/>
    <s v="Transport"/>
    <s v="N"/>
    <s v="S"/>
    <s v="NT"/>
    <n v="0.08"/>
    <s v="86"/>
    <n v="4.25"/>
  </r>
  <r>
    <x v="4"/>
    <s v="0"/>
    <d v="2026-05-13T00:00:00"/>
    <s v="21320"/>
    <s v="35230"/>
    <s v=""/>
    <s v=""/>
    <s v="233EX"/>
    <s v="Laruche"/>
    <s v="999999"/>
    <s v="XS442103554FR"/>
    <s v="N"/>
    <s v="Transport"/>
    <s v="N"/>
    <s v="S"/>
    <s v="NT"/>
    <n v="4.638"/>
    <s v="86"/>
    <n v="5.88"/>
  </r>
  <r>
    <x v="4"/>
    <s v="0"/>
    <d v="2026-05-13T00:00:00"/>
    <s v="21320"/>
    <s v="92400"/>
    <s v=""/>
    <s v=""/>
    <s v="7978O"/>
    <s v="Laruche"/>
    <s v="999999"/>
    <s v="XS442108295FR"/>
    <s v="N"/>
    <s v="Transport"/>
    <s v="N"/>
    <s v="S"/>
    <s v="NT"/>
    <n v="4.787"/>
    <s v="86"/>
    <n v="5.88"/>
  </r>
  <r>
    <x v="4"/>
    <s v="0"/>
    <d v="2026-05-13T00:00:00"/>
    <s v="21320"/>
    <s v="38380"/>
    <s v=""/>
    <s v=""/>
    <s v="9017S"/>
    <s v="Laruche"/>
    <s v="999999"/>
    <s v="XS442202591FR"/>
    <s v="N"/>
    <s v="Transport"/>
    <s v="N"/>
    <s v="S"/>
    <s v="NT"/>
    <n v="0.09"/>
    <s v="86"/>
    <n v="4.25"/>
  </r>
  <r>
    <x v="4"/>
    <s v="0"/>
    <d v="2026-05-13T00:00:00"/>
    <s v="21320"/>
    <s v="95160"/>
    <s v=""/>
    <s v=""/>
    <s v="0194X"/>
    <s v="Laruche"/>
    <s v="999999"/>
    <s v="XS442215017FR"/>
    <s v="N"/>
    <s v="Transport"/>
    <s v="N"/>
    <s v="S"/>
    <s v="NT"/>
    <n v="4.787"/>
    <s v="86"/>
    <n v="5.88"/>
  </r>
  <r>
    <x v="4"/>
    <s v="0"/>
    <d v="2026-05-15T00:00:00"/>
    <s v="21320"/>
    <s v="95120"/>
    <s v=""/>
    <s v=""/>
    <s v="0356X"/>
    <s v="Laruche"/>
    <s v="999999"/>
    <s v="XS442563096FR"/>
    <s v="N"/>
    <s v="Transport"/>
    <s v="N"/>
    <s v="S"/>
    <s v="NT"/>
    <n v="0.12"/>
    <s v="86"/>
    <n v="4.25"/>
  </r>
  <r>
    <x v="4"/>
    <s v="0"/>
    <d v="2026-05-15T00:00:00"/>
    <s v="21320"/>
    <s v="50110"/>
    <s v=""/>
    <s v=""/>
    <s v="0109U"/>
    <s v="Laruche"/>
    <s v="999999"/>
    <s v="XS442563811FR"/>
    <s v="N"/>
    <s v="Transport"/>
    <s v="N"/>
    <s v="S"/>
    <s v="NT"/>
    <n v="6.182"/>
    <s v="86"/>
    <n v="6.9"/>
  </r>
  <r>
    <x v="4"/>
    <s v="0"/>
    <d v="2026-05-15T00:00:00"/>
    <s v="21320"/>
    <s v="50110"/>
    <s v=""/>
    <s v=""/>
    <s v="0109U"/>
    <s v="Laruche"/>
    <s v="999999"/>
    <s v="XS442563811FR"/>
    <s v="N"/>
    <s v="Supplement Etiquette Non Conforme"/>
    <s v="N"/>
    <m/>
    <s v="NT"/>
    <n v="0"/>
    <s v="86"/>
    <n v="2"/>
  </r>
  <r>
    <x v="4"/>
    <s v="0"/>
    <d v="2026-05-15T00:00:00"/>
    <s v="21320"/>
    <s v="13122"/>
    <s v=""/>
    <s v=""/>
    <s v="7593Y"/>
    <s v="Laruche"/>
    <s v="999999"/>
    <s v="XS442564803FR"/>
    <s v="N"/>
    <s v="Transport"/>
    <s v="N"/>
    <s v="S"/>
    <s v="NT"/>
    <n v="0.12"/>
    <s v="86"/>
    <n v="4.25"/>
  </r>
  <r>
    <x v="4"/>
    <s v="0"/>
    <d v="2026-05-15T00:00:00"/>
    <s v="21320"/>
    <s v="59130"/>
    <s v=""/>
    <s v=""/>
    <s v="0317X"/>
    <s v="Laruche"/>
    <s v="999999"/>
    <s v="XS442565361FR"/>
    <s v="N"/>
    <s v="Transport"/>
    <s v="N"/>
    <s v="S"/>
    <s v="NT"/>
    <n v="6.412"/>
    <s v="86"/>
    <n v="6.9"/>
  </r>
  <r>
    <x v="4"/>
    <s v="0"/>
    <d v="2026-05-15T00:00:00"/>
    <s v="21320"/>
    <s v="75011"/>
    <s v=""/>
    <s v=""/>
    <s v="264AK"/>
    <s v="Laruche"/>
    <s v="999999"/>
    <s v="XS442565675FR"/>
    <s v="N"/>
    <s v="Transport"/>
    <s v="N"/>
    <s v="S"/>
    <s v="NT"/>
    <n v="0.08"/>
    <s v="86"/>
    <n v="4.25"/>
  </r>
  <r>
    <x v="4"/>
    <s v="0"/>
    <d v="2026-05-15T00:00:00"/>
    <s v="21320"/>
    <s v="78300"/>
    <s v=""/>
    <s v=""/>
    <s v="6398B"/>
    <s v="Laruche"/>
    <s v="999999"/>
    <s v="XS442572212FR"/>
    <s v="N"/>
    <s v="Transport"/>
    <s v="N"/>
    <s v="S"/>
    <s v="NT"/>
    <n v="1.581"/>
    <s v="86"/>
    <n v="4.58"/>
  </r>
  <r>
    <x v="4"/>
    <s v="0"/>
    <d v="2026-05-15T00:00:00"/>
    <s v="21320"/>
    <s v="11170"/>
    <s v=""/>
    <s v=""/>
    <s v="5351S"/>
    <s v="Laruche"/>
    <s v="999999"/>
    <s v="XS442746275FR"/>
    <s v="N"/>
    <s v="Transport"/>
    <s v="N"/>
    <s v="S"/>
    <s v="NT"/>
    <n v="0.27"/>
    <s v="86"/>
    <n v="4.25"/>
  </r>
  <r>
    <x v="4"/>
    <s v="0"/>
    <d v="2026-05-15T00:00:00"/>
    <s v="21320"/>
    <s v="04230"/>
    <s v=""/>
    <s v=""/>
    <s v="5856B"/>
    <s v="Laruche"/>
    <s v="999999"/>
    <s v="XS442753988FR"/>
    <s v="N"/>
    <s v="Transport"/>
    <s v="N"/>
    <s v="S"/>
    <s v="NT"/>
    <n v="4.638"/>
    <s v="86"/>
    <n v="5.88"/>
  </r>
  <r>
    <x v="4"/>
    <s v="0"/>
    <d v="2026-05-15T00:00:00"/>
    <s v="21320"/>
    <s v="04230"/>
    <s v=""/>
    <s v=""/>
    <s v="5856B"/>
    <s v="Laruche"/>
    <s v="999999"/>
    <s v="XS442753988FR"/>
    <s v="N"/>
    <s v="Zones Difficiles d'accès"/>
    <s v="N"/>
    <m/>
    <s v="NT"/>
    <n v="0"/>
    <s v="86"/>
    <n v="5"/>
  </r>
  <r>
    <x v="4"/>
    <s v="0"/>
    <d v="2026-05-15T00:00:00"/>
    <s v="21320"/>
    <s v="13330"/>
    <s v=""/>
    <s v=""/>
    <s v="8395U"/>
    <s v="Laruche"/>
    <s v="999999"/>
    <s v="XS442761940FR"/>
    <s v="N"/>
    <s v="Transport"/>
    <s v="N"/>
    <s v="S"/>
    <s v="NT"/>
    <n v="0.27"/>
    <s v="86"/>
    <n v="4.25"/>
  </r>
  <r>
    <x v="4"/>
    <s v="0"/>
    <d v="2026-05-15T00:00:00"/>
    <s v="21320"/>
    <s v="91330"/>
    <s v=""/>
    <s v=""/>
    <s v="0101X"/>
    <s v="Laruche"/>
    <s v="999999"/>
    <s v="XS442764549FR"/>
    <s v="N"/>
    <s v="Transport"/>
    <s v="N"/>
    <s v="S"/>
    <s v="NT"/>
    <n v="4.532"/>
    <s v="86"/>
    <n v="5.88"/>
  </r>
  <r>
    <x v="4"/>
    <s v="0"/>
    <d v="2026-05-18T00:00:00"/>
    <s v="21320"/>
    <s v="03600"/>
    <s v=""/>
    <s v=""/>
    <s v="1315V"/>
    <s v="Laruche"/>
    <s v="999999"/>
    <s v="XS443130975FR"/>
    <s v="N"/>
    <s v="Transport"/>
    <s v="N"/>
    <s v="S"/>
    <s v="NT"/>
    <n v="4.532"/>
    <s v="86"/>
    <n v="5.88"/>
  </r>
  <r>
    <x v="4"/>
    <s v="0"/>
    <d v="2026-05-18T00:00:00"/>
    <s v="21320"/>
    <s v="94200"/>
    <s v=""/>
    <s v=""/>
    <s v="9152R"/>
    <s v="Laruche"/>
    <s v="999999"/>
    <s v="XS443133416FR"/>
    <s v="N"/>
    <s v="Transport"/>
    <s v="N"/>
    <s v="S"/>
    <s v="NT"/>
    <n v="0.29"/>
    <s v="86"/>
    <n v="4.25"/>
  </r>
  <r>
    <x v="4"/>
    <s v="0"/>
    <d v="2026-05-18T00:00:00"/>
    <s v="21320"/>
    <s v="92300"/>
    <s v=""/>
    <s v=""/>
    <s v="976BQ"/>
    <s v="Laruche"/>
    <s v="999999"/>
    <s v="XS443137109FR"/>
    <s v="N"/>
    <s v="Transport"/>
    <s v="N"/>
    <s v="S"/>
    <s v="NT"/>
    <n v="0.19"/>
    <s v="86"/>
    <n v="4.25"/>
  </r>
  <r>
    <x v="4"/>
    <s v="0"/>
    <d v="2026-05-18T00:00:00"/>
    <s v="21320"/>
    <s v="77540"/>
    <s v=""/>
    <s v=""/>
    <s v="5966X"/>
    <s v="Laruche"/>
    <s v="999999"/>
    <s v="XS443138943FR"/>
    <s v="N"/>
    <s v="Transport"/>
    <s v="N"/>
    <s v="S"/>
    <s v="NT"/>
    <n v="4.638"/>
    <s v="86"/>
    <n v="5.88"/>
  </r>
  <r>
    <x v="4"/>
    <s v="0"/>
    <d v="2026-05-18T00:00:00"/>
    <s v="21320"/>
    <s v="69003"/>
    <s v=""/>
    <s v=""/>
    <s v="6686V"/>
    <s v="Laruche"/>
    <s v="999999"/>
    <s v="XS443141275FR"/>
    <s v="N"/>
    <s v="Transport"/>
    <s v="N"/>
    <s v="S"/>
    <s v="NT"/>
    <n v="1.479"/>
    <s v="86"/>
    <n v="4.58"/>
  </r>
  <r>
    <x v="4"/>
    <s v="0"/>
    <d v="2026-05-18T00:00:00"/>
    <s v="21320"/>
    <s v="34170"/>
    <s v=""/>
    <s v=""/>
    <s v="9332U"/>
    <s v="Laruche"/>
    <s v="999999"/>
    <s v="XS443142903FR"/>
    <s v="N"/>
    <s v="Transport"/>
    <s v="N"/>
    <s v="S"/>
    <s v="NT"/>
    <n v="4.532"/>
    <s v="86"/>
    <n v="5.88"/>
  </r>
  <r>
    <x v="4"/>
    <s v="0"/>
    <d v="2026-05-18T00:00:00"/>
    <s v="21320"/>
    <s v="92200"/>
    <s v=""/>
    <s v=""/>
    <s v="3086V"/>
    <s v="Laruche"/>
    <s v="999999"/>
    <s v="XS443145961FR"/>
    <s v="N"/>
    <s v="Transport"/>
    <s v="N"/>
    <s v="S"/>
    <s v="NT"/>
    <n v="1.137"/>
    <s v="86"/>
    <n v="4.58"/>
  </r>
  <r>
    <x v="4"/>
    <s v="0"/>
    <d v="2026-05-18T00:00:00"/>
    <s v="21320"/>
    <s v="67300"/>
    <s v=""/>
    <s v=""/>
    <s v="9779W"/>
    <s v="Laruche"/>
    <s v="999999"/>
    <s v="XS443152137FR"/>
    <s v="N"/>
    <s v="Transport"/>
    <s v="N"/>
    <s v="S"/>
    <s v="NT"/>
    <n v="0.08"/>
    <s v="86"/>
    <n v="4.25"/>
  </r>
  <r>
    <x v="4"/>
    <s v="0"/>
    <d v="2026-05-18T00:00:00"/>
    <s v="21320"/>
    <s v="74800"/>
    <s v=""/>
    <s v=""/>
    <s v="1345X"/>
    <s v="Laruche"/>
    <s v="999999"/>
    <s v="XS443157488FR"/>
    <s v="N"/>
    <s v="Transport"/>
    <s v="N"/>
    <s v="S"/>
    <s v="NT"/>
    <n v="4.638"/>
    <s v="86"/>
    <n v="5.88"/>
  </r>
  <r>
    <x v="4"/>
    <s v="0"/>
    <d v="2026-05-18T00:00:00"/>
    <s v="21320"/>
    <s v="92400"/>
    <s v=""/>
    <s v=""/>
    <s v="253AX"/>
    <s v="Laruche"/>
    <s v="999999"/>
    <s v="XS443160779FR"/>
    <s v="N"/>
    <s v="Transport"/>
    <s v="N"/>
    <s v="S"/>
    <s v="NT"/>
    <n v="6.273"/>
    <s v="86"/>
    <n v="6.9"/>
  </r>
  <r>
    <x v="4"/>
    <s v="0"/>
    <d v="2026-05-18T00:00:00"/>
    <s v="21320"/>
    <s v="62860"/>
    <s v=""/>
    <s v=""/>
    <s v="992CT"/>
    <s v="Laruche"/>
    <s v="999999"/>
    <s v="XS443162015FR"/>
    <s v="N"/>
    <s v="Transport"/>
    <s v="N"/>
    <s v="S"/>
    <s v="NT"/>
    <n v="4.787"/>
    <s v="86"/>
    <n v="5.88"/>
  </r>
  <r>
    <x v="4"/>
    <s v="0"/>
    <d v="2026-05-18T00:00:00"/>
    <s v="21320"/>
    <s v="69230"/>
    <s v=""/>
    <s v=""/>
    <s v="329AX"/>
    <s v="Laruche"/>
    <s v="999999"/>
    <s v="XS443464143FR"/>
    <s v="N"/>
    <s v="Transport"/>
    <s v="N"/>
    <s v="S"/>
    <s v="NT"/>
    <n v="0.135"/>
    <s v="86"/>
    <n v="4.25"/>
  </r>
  <r>
    <x v="4"/>
    <s v="0"/>
    <d v="2026-05-18T00:00:00"/>
    <s v="21320"/>
    <s v="26600"/>
    <s v=""/>
    <s v=""/>
    <s v="7668X"/>
    <s v="Laruche"/>
    <s v="999999"/>
    <s v="XS443465206FR"/>
    <s v="N"/>
    <s v="Transport"/>
    <s v="N"/>
    <s v="S"/>
    <s v="NT"/>
    <n v="0.09"/>
    <s v="86"/>
    <n v="4.25"/>
  </r>
  <r>
    <x v="4"/>
    <s v="0"/>
    <d v="2026-05-18T00:00:00"/>
    <s v="21320"/>
    <s v="62100"/>
    <s v=""/>
    <s v=""/>
    <s v="7364U"/>
    <s v="Laruche"/>
    <s v="999999"/>
    <s v="XS443487025FR"/>
    <s v="N"/>
    <s v="Transport"/>
    <s v="N"/>
    <s v="S"/>
    <s v="NT"/>
    <n v="0.05"/>
    <s v="86"/>
    <n v="4.25"/>
  </r>
  <r>
    <x v="4"/>
    <s v="0"/>
    <d v="2026-05-18T00:00:00"/>
    <s v="21320"/>
    <s v="60500"/>
    <s v=""/>
    <s v=""/>
    <s v="0305X"/>
    <s v="Laruche"/>
    <s v="999999"/>
    <s v="XS443517668FR"/>
    <s v="N"/>
    <s v="Transport"/>
    <s v="N"/>
    <s v="S"/>
    <s v="NT"/>
    <n v="5.888"/>
    <s v="86"/>
    <n v="6.39"/>
  </r>
  <r>
    <x v="4"/>
    <s v="0"/>
    <d v="2026-05-19T00:00:00"/>
    <s v="21320"/>
    <s v="75006"/>
    <s v=""/>
    <s v=""/>
    <s v="7784O"/>
    <s v="Laruche"/>
    <s v="999999"/>
    <s v="XS443697545FR"/>
    <s v="N"/>
    <s v="Transport"/>
    <s v="N"/>
    <s v="S"/>
    <s v="NT"/>
    <n v="6.412"/>
    <s v="86"/>
    <n v="6.9"/>
  </r>
  <r>
    <x v="4"/>
    <s v="0"/>
    <d v="2026-05-19T00:00:00"/>
    <s v="21320"/>
    <s v="75014"/>
    <s v=""/>
    <s v=""/>
    <s v="7038O"/>
    <s v="Laruche"/>
    <s v="999999"/>
    <s v="XS443700329FR"/>
    <s v="N"/>
    <s v="Transport"/>
    <s v="N"/>
    <s v="S"/>
    <s v="NT"/>
    <n v="4.787"/>
    <s v="86"/>
    <n v="5.88"/>
  </r>
  <r>
    <x v="4"/>
    <s v="0"/>
    <d v="2026-05-19T00:00:00"/>
    <s v="21320"/>
    <s v="29200"/>
    <s v=""/>
    <s v=""/>
    <s v="8050O"/>
    <s v="Laruche"/>
    <s v="999999"/>
    <s v="XS443701514FR"/>
    <s v="N"/>
    <s v="Transport"/>
    <s v="N"/>
    <s v="S"/>
    <s v="NT"/>
    <n v="4.638"/>
    <s v="86"/>
    <n v="5.88"/>
  </r>
  <r>
    <x v="4"/>
    <s v="0"/>
    <d v="2026-05-19T00:00:00"/>
    <s v="21320"/>
    <s v="31530"/>
    <s v=""/>
    <s v=""/>
    <s v="465CX"/>
    <s v="Laruche"/>
    <s v="999999"/>
    <s v="XS443774220FR"/>
    <s v="N"/>
    <s v="Transport"/>
    <s v="N"/>
    <s v="S"/>
    <s v="NT"/>
    <n v="0.17"/>
    <s v="86"/>
    <n v="4.25"/>
  </r>
  <r>
    <x v="4"/>
    <s v="0"/>
    <d v="2026-05-19T00:00:00"/>
    <s v="21320"/>
    <s v="92600"/>
    <s v=""/>
    <s v=""/>
    <s v="6448V"/>
    <s v="Laruche"/>
    <s v="999999"/>
    <s v="XS443917847FR"/>
    <s v="N"/>
    <s v="Transport"/>
    <s v="N"/>
    <s v="S"/>
    <s v="NT"/>
    <n v="0.02"/>
    <s v="86"/>
    <n v="4.25"/>
  </r>
  <r>
    <x v="4"/>
    <s v="0"/>
    <d v="2026-05-19T00:00:00"/>
    <s v="21320"/>
    <s v="92600"/>
    <s v=""/>
    <s v=""/>
    <s v="6448V"/>
    <s v="Laruche"/>
    <s v="999999"/>
    <s v="XS443933779FR"/>
    <s v="N"/>
    <s v="Transport"/>
    <s v="N"/>
    <s v="S"/>
    <s v="NT"/>
    <n v="0.02"/>
    <s v="86"/>
    <n v="4.25"/>
  </r>
  <r>
    <x v="4"/>
    <s v="0"/>
    <d v="2026-05-19T00:00:00"/>
    <s v="21320"/>
    <s v="42140"/>
    <s v=""/>
    <s v=""/>
    <s v="057AX"/>
    <s v="Laruche"/>
    <s v="999999"/>
    <s v="XS443958736FR"/>
    <s v="N"/>
    <s v="Transport"/>
    <s v="N"/>
    <s v="S"/>
    <s v="NT"/>
    <n v="5.904"/>
    <s v="86"/>
    <n v="6.39"/>
  </r>
  <r>
    <x v="4"/>
    <s v="0"/>
    <d v="2026-05-19T00:00:00"/>
    <s v="21320"/>
    <s v="69620"/>
    <s v=""/>
    <s v=""/>
    <s v="639BZ"/>
    <s v="Laruche"/>
    <s v="999999"/>
    <s v="XS443962381FR"/>
    <s v="N"/>
    <s v="Transport"/>
    <s v="N"/>
    <s v="S"/>
    <s v="NT"/>
    <n v="6.273"/>
    <s v="86"/>
    <n v="6.9"/>
  </r>
  <r>
    <x v="4"/>
    <s v="0"/>
    <d v="2026-05-20T00:00:00"/>
    <s v="21320"/>
    <s v="75012"/>
    <s v=""/>
    <s v=""/>
    <s v="7695W"/>
    <s v="Laruche"/>
    <s v="999999"/>
    <s v="XS444162904FR"/>
    <s v="N"/>
    <s v="Transport"/>
    <s v="N"/>
    <s v="S"/>
    <s v="NT"/>
    <n v="1.612"/>
    <s v="86"/>
    <n v="4.58"/>
  </r>
  <r>
    <x v="4"/>
    <s v="0"/>
    <d v="2026-05-20T00:00:00"/>
    <s v="21320"/>
    <s v="94350"/>
    <s v=""/>
    <s v=""/>
    <s v="8003O"/>
    <s v="Laruche"/>
    <s v="999999"/>
    <s v="XS444163462FR"/>
    <s v="N"/>
    <s v="Transport"/>
    <s v="N"/>
    <s v="S"/>
    <s v="NT"/>
    <n v="0.06"/>
    <s v="86"/>
    <n v="4.25"/>
  </r>
  <r>
    <x v="4"/>
    <s v="0"/>
    <d v="2026-05-20T00:00:00"/>
    <s v="21320"/>
    <s v="06400"/>
    <s v=""/>
    <s v=""/>
    <s v="9707X"/>
    <s v="Laruche"/>
    <s v="999999"/>
    <s v="XS444164587FR"/>
    <s v="N"/>
    <s v="Transport"/>
    <s v="N"/>
    <s v="S"/>
    <s v="NT"/>
    <n v="4.678"/>
    <s v="86"/>
    <n v="5.88"/>
  </r>
  <r>
    <x v="4"/>
    <s v="0"/>
    <d v="2026-05-20T00:00:00"/>
    <s v="21320"/>
    <s v="60290"/>
    <s v=""/>
    <s v=""/>
    <s v="162BB"/>
    <s v="Laruche"/>
    <s v="999999"/>
    <s v="XS444168685FR"/>
    <s v="N"/>
    <s v="Transport"/>
    <s v="N"/>
    <s v="S"/>
    <s v="NT"/>
    <n v="0.918"/>
    <s v="86"/>
    <n v="4.25"/>
  </r>
  <r>
    <x v="4"/>
    <s v="0"/>
    <d v="2026-05-20T00:00:00"/>
    <s v="21320"/>
    <s v="05100"/>
    <s v=""/>
    <s v=""/>
    <s v="6239V"/>
    <s v="Laruche"/>
    <s v="999999"/>
    <s v="XS444169054FR"/>
    <s v="N"/>
    <s v="Transport"/>
    <s v="N"/>
    <s v="S"/>
    <s v="NT"/>
    <n v="0.06"/>
    <s v="86"/>
    <n v="4.25"/>
  </r>
  <r>
    <x v="4"/>
    <s v="0"/>
    <d v="2026-05-20T00:00:00"/>
    <s v="21320"/>
    <s v="75007"/>
    <s v=""/>
    <s v=""/>
    <s v="3847Y"/>
    <s v="Laruche"/>
    <s v="999999"/>
    <s v="XS444277120FR"/>
    <s v="N"/>
    <s v="Transport"/>
    <s v="N"/>
    <s v="S"/>
    <s v="NT"/>
    <n v="5.236"/>
    <s v="86"/>
    <n v="6.39"/>
  </r>
  <r>
    <x v="4"/>
    <s v="0"/>
    <d v="2026-05-20T00:00:00"/>
    <s v="21320"/>
    <s v="73000"/>
    <s v=""/>
    <s v=""/>
    <s v="5504U"/>
    <s v="Laruche"/>
    <s v="999999"/>
    <s v="XS444278156FR"/>
    <s v="N"/>
    <s v="Transport"/>
    <s v="N"/>
    <s v="S"/>
    <s v="NT"/>
    <n v="1.714"/>
    <s v="86"/>
    <n v="4.58"/>
  </r>
  <r>
    <x v="4"/>
    <s v="0"/>
    <d v="2026-05-20T00:00:00"/>
    <s v="21320"/>
    <s v="94800"/>
    <s v=""/>
    <s v=""/>
    <s v="9407W"/>
    <s v="Laruche"/>
    <s v="999999"/>
    <s v="XS444279029FR"/>
    <s v="N"/>
    <s v="Transport"/>
    <s v="N"/>
    <s v="S"/>
    <s v="NT"/>
    <n v="6.882"/>
    <s v="86"/>
    <n v="6.9"/>
  </r>
  <r>
    <x v="4"/>
    <s v="0"/>
    <d v="2026-05-21T00:00:00"/>
    <s v="21320"/>
    <s v="78220"/>
    <s v=""/>
    <s v=""/>
    <s v="8729W"/>
    <s v="Laruche"/>
    <s v="999999"/>
    <s v="XS444585085FR"/>
    <s v="N"/>
    <s v="Transport"/>
    <s v="N"/>
    <s v="S"/>
    <s v="NT"/>
    <n v="6.048"/>
    <s v="86"/>
    <n v="6.9"/>
  </r>
  <r>
    <x v="4"/>
    <s v="0"/>
    <d v="2026-05-21T00:00:00"/>
    <s v="21320"/>
    <s v="60270"/>
    <s v=""/>
    <s v=""/>
    <s v="0305X"/>
    <s v="Laruche"/>
    <s v="999999"/>
    <s v="XS444586761FR"/>
    <s v="N"/>
    <s v="Transport"/>
    <s v="N"/>
    <s v="S"/>
    <s v="NT"/>
    <n v="5.904"/>
    <s v="86"/>
    <n v="6.39"/>
  </r>
  <r>
    <x v="4"/>
    <s v="0"/>
    <d v="2026-05-21T00:00:00"/>
    <s v="21320"/>
    <s v="31400"/>
    <s v=""/>
    <s v=""/>
    <s v="3282Y"/>
    <s v="Laruche"/>
    <s v="999999"/>
    <s v="XS444589502FR"/>
    <s v="N"/>
    <s v="Transport"/>
    <s v="N"/>
    <s v="S"/>
    <s v="NT"/>
    <n v="0.08"/>
    <s v="86"/>
    <n v="4.25"/>
  </r>
  <r>
    <x v="4"/>
    <s v="0"/>
    <d v="2026-05-21T00:00:00"/>
    <s v="21320"/>
    <s v="71960"/>
    <s v=""/>
    <s v=""/>
    <s v="397AX"/>
    <s v="Laruche"/>
    <s v="999999"/>
    <s v="XS444596605FR"/>
    <s v="N"/>
    <s v="Transport"/>
    <s v="N"/>
    <s v="S"/>
    <s v="NR"/>
    <n v="0.23"/>
    <s v="86"/>
    <n v="4.25"/>
  </r>
  <r>
    <x v="4"/>
    <s v="0"/>
    <d v="2026-05-21T00:00:00"/>
    <s v="21320"/>
    <s v="71170"/>
    <s v=""/>
    <s v=""/>
    <s v="6782V"/>
    <s v="Laruche"/>
    <s v="999999"/>
    <s v="XS444649245FR"/>
    <s v="N"/>
    <s v="Transport"/>
    <s v="N"/>
    <s v="S"/>
    <s v="NR"/>
    <n v="4.532"/>
    <s v="86"/>
    <n v="5.88"/>
  </r>
  <r>
    <x v="4"/>
    <s v="0"/>
    <d v="2026-05-21T00:00:00"/>
    <s v="21320"/>
    <s v="35800"/>
    <s v=""/>
    <s v=""/>
    <s v="295DX"/>
    <s v="Laruche"/>
    <s v="999999"/>
    <s v="XS444707102FR"/>
    <s v="N"/>
    <s v="Transport"/>
    <s v="N"/>
    <s v="S"/>
    <s v="NT"/>
    <n v="0.864"/>
    <s v="86"/>
    <n v="4.25"/>
  </r>
  <r>
    <x v="4"/>
    <s v="0"/>
    <d v="2026-05-21T00:00:00"/>
    <s v="21320"/>
    <s v="94490"/>
    <s v=""/>
    <s v=""/>
    <s v="747BX"/>
    <s v="Laruche"/>
    <s v="999999"/>
    <s v="XS444800385FR"/>
    <s v="N"/>
    <s v="Transport"/>
    <s v="N"/>
    <s v="S"/>
    <s v="NT"/>
    <n v="0.07000000000000001"/>
    <s v="86"/>
    <n v="4.25"/>
  </r>
  <r>
    <x v="4"/>
    <s v="0"/>
    <d v="2026-05-21T00:00:00"/>
    <s v="21320"/>
    <s v="74320"/>
    <s v=""/>
    <s v=""/>
    <s v="7093V"/>
    <s v="Laruche"/>
    <s v="999999"/>
    <s v="XS444808199FR"/>
    <s v="N"/>
    <s v="Transport"/>
    <s v="N"/>
    <s v="S"/>
    <s v="NT"/>
    <n v="4.532"/>
    <s v="86"/>
    <n v="5.88"/>
  </r>
  <r>
    <x v="4"/>
    <s v="0"/>
    <d v="2026-05-22T00:00:00"/>
    <s v="21320"/>
    <s v="30520"/>
    <s v=""/>
    <s v=""/>
    <s v="013CX"/>
    <s v="Laruche"/>
    <s v="999999"/>
    <s v="XS444969735FR"/>
    <s v="N"/>
    <s v="Transport"/>
    <s v="N"/>
    <s v="S"/>
    <s v="NT"/>
    <n v="0.28"/>
    <s v="86"/>
    <n v="4.25"/>
  </r>
  <r>
    <x v="4"/>
    <s v="0"/>
    <d v="2026-05-22T00:00:00"/>
    <s v="21320"/>
    <s v="69004"/>
    <s v=""/>
    <s v=""/>
    <s v="1292X"/>
    <s v="Laruche"/>
    <s v="999999"/>
    <s v="XS444970367FR"/>
    <s v="N"/>
    <s v="Transport"/>
    <s v="N"/>
    <s v="S"/>
    <s v="NT"/>
    <n v="6.412"/>
    <s v="86"/>
    <n v="6.9"/>
  </r>
  <r>
    <x v="4"/>
    <s v="0"/>
    <d v="2026-05-22T00:00:00"/>
    <s v="21320"/>
    <s v="13840"/>
    <s v=""/>
    <s v=""/>
    <s v="025BS"/>
    <s v="Laruche"/>
    <s v="999999"/>
    <s v="XS444971291FR"/>
    <s v="N"/>
    <s v="Transport"/>
    <s v="N"/>
    <s v="S"/>
    <s v="NT"/>
    <n v="0.05"/>
    <s v="86"/>
    <n v="4.25"/>
  </r>
  <r>
    <x v="4"/>
    <s v="0"/>
    <d v="2026-05-22T00:00:00"/>
    <s v="21320"/>
    <s v="06200"/>
    <s v=""/>
    <s v=""/>
    <s v="9774W"/>
    <s v="Laruche"/>
    <s v="999999"/>
    <s v="XS444973505FR"/>
    <s v="N"/>
    <s v="Transport"/>
    <s v="N"/>
    <s v="S"/>
    <s v="NT"/>
    <n v="0.02"/>
    <s v="86"/>
    <n v="4.25"/>
  </r>
  <r>
    <x v="4"/>
    <s v="0"/>
    <d v="2026-05-22T00:00:00"/>
    <s v="21320"/>
    <s v="64200"/>
    <s v=""/>
    <s v=""/>
    <s v="9470X"/>
    <s v="Laruche"/>
    <s v="999999"/>
    <s v="XS444977351FR"/>
    <s v="N"/>
    <s v="Transport"/>
    <s v="N"/>
    <s v="S"/>
    <s v="NT"/>
    <n v="0.16"/>
    <s v="86"/>
    <n v="4.25"/>
  </r>
  <r>
    <x v="4"/>
    <s v="0"/>
    <d v="2026-05-22T00:00:00"/>
    <s v="21320"/>
    <s v="46130"/>
    <s v=""/>
    <s v=""/>
    <s v="5786U"/>
    <s v="Laruche"/>
    <s v="999999"/>
    <s v="XS445063474FR"/>
    <s v="N"/>
    <s v="Transport"/>
    <s v="N"/>
    <s v="S"/>
    <s v="NT"/>
    <n v="0.14"/>
    <s v="86"/>
    <n v="4.25"/>
  </r>
  <r>
    <x v="4"/>
    <s v="0"/>
    <d v="2026-05-22T00:00:00"/>
    <s v="21320"/>
    <s v="25240"/>
    <s v=""/>
    <s v=""/>
    <s v="851BQ"/>
    <s v="Laruche"/>
    <s v="999999"/>
    <s v="XS445067706FR"/>
    <s v="N"/>
    <s v="Transport"/>
    <s v="N"/>
    <s v="S"/>
    <s v="NT"/>
    <n v="6.035"/>
    <s v="86"/>
    <n v="6.9"/>
  </r>
  <r>
    <x v="4"/>
    <s v="0"/>
    <d v="2026-05-22T00:00:00"/>
    <s v="21320"/>
    <s v="25240"/>
    <s v=""/>
    <s v=""/>
    <s v="851BQ"/>
    <s v="Laruche"/>
    <s v="999999"/>
    <s v="XS445067706FR"/>
    <s v="N"/>
    <s v="Zones Difficiles d'accès"/>
    <s v="N"/>
    <m/>
    <s v="NT"/>
    <n v="0"/>
    <s v="86"/>
    <n v="5"/>
  </r>
  <r>
    <x v="4"/>
    <s v="0"/>
    <d v="2026-05-22T00:00:00"/>
    <s v="21320"/>
    <s v="75020"/>
    <s v=""/>
    <s v=""/>
    <s v="9604S"/>
    <s v="Laruche"/>
    <s v="999999"/>
    <s v="XS445092864FR"/>
    <s v="N"/>
    <s v="Transport"/>
    <s v="N"/>
    <s v="S"/>
    <s v="NT"/>
    <n v="6.273"/>
    <s v="86"/>
    <n v="6.9"/>
  </r>
  <r>
    <x v="4"/>
    <s v="0"/>
    <d v="2026-05-22T00:00:00"/>
    <s v="21320"/>
    <s v="42170"/>
    <s v=""/>
    <s v=""/>
    <s v="7136X"/>
    <s v="Laruche"/>
    <s v="999999"/>
    <s v="XS445104001FR"/>
    <s v="N"/>
    <s v="Transport"/>
    <s v="N"/>
    <s v="S"/>
    <s v="NT"/>
    <n v="0.05"/>
    <s v="86"/>
    <n v="4.25"/>
  </r>
  <r>
    <x v="4"/>
    <s v="0"/>
    <d v="2026-05-22T00:00:00"/>
    <s v="21320"/>
    <s v="78180"/>
    <s v=""/>
    <s v=""/>
    <s v="7892O"/>
    <s v="Laruche"/>
    <s v="999999"/>
    <s v="XS445146355FR"/>
    <s v="N"/>
    <s v="Transport"/>
    <s v="N"/>
    <s v="S"/>
    <s v="NT"/>
    <n v="4.787"/>
    <s v="86"/>
    <n v="5.88"/>
  </r>
  <r>
    <x v="4"/>
    <s v="0"/>
    <d v="2026-05-22T00:00:00"/>
    <s v="21320"/>
    <s v="69500"/>
    <s v=""/>
    <s v=""/>
    <s v="2412U"/>
    <s v="Laruche"/>
    <s v="999999"/>
    <s v="XS445147130FR"/>
    <s v="N"/>
    <s v="Transport"/>
    <s v="N"/>
    <s v="S"/>
    <s v="NT"/>
    <n v="4.678"/>
    <s v="86"/>
    <n v="5.88"/>
  </r>
  <r>
    <x v="4"/>
    <s v="0"/>
    <d v="2026-05-22T00:00:00"/>
    <s v="21320"/>
    <s v="13013"/>
    <s v=""/>
    <s v=""/>
    <s v="7309U"/>
    <s v="Laruche"/>
    <s v="999999"/>
    <s v="XS445153078FR"/>
    <s v="N"/>
    <s v="Transport"/>
    <s v="N"/>
    <s v="S"/>
    <s v="NT"/>
    <n v="4.532"/>
    <s v="86"/>
    <n v="5.88"/>
  </r>
  <r>
    <x v="4"/>
    <s v="0"/>
    <d v="2026-05-25T00:00:00"/>
    <s v="21320"/>
    <s v="38680"/>
    <s v=""/>
    <s v=""/>
    <s v="3520X"/>
    <s v="Laruche"/>
    <s v="999999"/>
    <s v="XS445366594FR"/>
    <s v="N"/>
    <s v="Transport"/>
    <s v="N"/>
    <s v="S"/>
    <s v="NT"/>
    <n v="0.13"/>
    <s v="86"/>
    <n v="4.25"/>
  </r>
  <r>
    <x v="4"/>
    <s v="0"/>
    <d v="2026-05-25T00:00:00"/>
    <s v="21320"/>
    <s v="38680"/>
    <s v=""/>
    <s v=""/>
    <s v="3520X"/>
    <s v="Laruche"/>
    <s v="999999"/>
    <s v="XS445366594FR"/>
    <s v="N"/>
    <s v="Zones Difficiles d'accès"/>
    <s v="N"/>
    <m/>
    <s v="NT"/>
    <n v="0"/>
    <s v="86"/>
    <n v="5"/>
  </r>
  <r>
    <x v="4"/>
    <s v="0"/>
    <d v="2026-05-25T00:00:00"/>
    <s v="21320"/>
    <s v="78100"/>
    <s v=""/>
    <s v=""/>
    <s v="7771Y"/>
    <s v="Laruche"/>
    <s v="999999"/>
    <s v="XS445366909FR"/>
    <s v="N"/>
    <s v="Transport"/>
    <s v="N"/>
    <s v="S"/>
    <s v="NT"/>
    <n v="4.638"/>
    <s v="86"/>
    <n v="5.88"/>
  </r>
  <r>
    <x v="4"/>
    <s v="0"/>
    <d v="2026-05-25T00:00:00"/>
    <s v="21320"/>
    <s v="78990"/>
    <s v=""/>
    <s v=""/>
    <s v="049AH"/>
    <s v="Laruche"/>
    <s v="999999"/>
    <s v="XS445367100FR"/>
    <s v="N"/>
    <s v="Transport"/>
    <s v="N"/>
    <s v="S"/>
    <s v="NT"/>
    <n v="0.09"/>
    <s v="86"/>
    <n v="4.25"/>
  </r>
  <r>
    <x v="4"/>
    <s v="0"/>
    <d v="2026-05-25T00:00:00"/>
    <s v="21320"/>
    <s v="35650"/>
    <s v=""/>
    <s v=""/>
    <s v="8726U"/>
    <s v="Laruche"/>
    <s v="999999"/>
    <s v="XS445367303FR"/>
    <s v="N"/>
    <s v="Transport"/>
    <s v="N"/>
    <s v="S"/>
    <s v="NT"/>
    <n v="4.638"/>
    <s v="86"/>
    <n v="5.88"/>
  </r>
  <r>
    <x v="4"/>
    <s v="0"/>
    <d v="2026-05-25T00:00:00"/>
    <s v="21320"/>
    <s v="85170"/>
    <s v=""/>
    <s v=""/>
    <s v="1464U"/>
    <s v="Laruche"/>
    <s v="999999"/>
    <s v="XS445367440FR"/>
    <s v="N"/>
    <s v="Transport"/>
    <s v="N"/>
    <s v="S"/>
    <s v="NT"/>
    <n v="0.14"/>
    <s v="86"/>
    <n v="4.25"/>
  </r>
  <r>
    <x v="4"/>
    <s v="0"/>
    <d v="2026-05-25T00:00:00"/>
    <s v="21320"/>
    <s v="76360"/>
    <s v=""/>
    <s v=""/>
    <s v="7114X"/>
    <s v="Laruche"/>
    <s v="999999"/>
    <s v="XS445367630FR"/>
    <s v="N"/>
    <s v="Transport"/>
    <s v="N"/>
    <s v="S"/>
    <s v="NT"/>
    <n v="0.06"/>
    <s v="86"/>
    <n v="4.25"/>
  </r>
  <r>
    <x v="4"/>
    <s v="0"/>
    <d v="2026-05-25T00:00:00"/>
    <s v="21320"/>
    <s v="01310"/>
    <s v=""/>
    <s v=""/>
    <s v="7013X"/>
    <s v="Laruche"/>
    <s v="999999"/>
    <s v="XS445367802FR"/>
    <s v="N"/>
    <s v="Transport"/>
    <s v="N"/>
    <s v="S"/>
    <s v="NT"/>
    <n v="4.896"/>
    <s v="86"/>
    <n v="5.88"/>
  </r>
  <r>
    <x v="4"/>
    <s v="0"/>
    <d v="2026-05-25T00:00:00"/>
    <s v="21320"/>
    <s v="46100"/>
    <s v=""/>
    <s v=""/>
    <s v="7569X"/>
    <s v="Laruche"/>
    <s v="999999"/>
    <s v="XS445368184FR"/>
    <s v="N"/>
    <s v="Transport"/>
    <s v="N"/>
    <s v="S"/>
    <s v="NT"/>
    <n v="4.787"/>
    <s v="86"/>
    <n v="5.88"/>
  </r>
  <r>
    <x v="4"/>
    <s v="0"/>
    <d v="2026-05-25T00:00:00"/>
    <s v="21320"/>
    <s v="33720"/>
    <s v=""/>
    <s v=""/>
    <s v="757DX"/>
    <s v="Laruche"/>
    <s v="999999"/>
    <s v="XS445368873FR"/>
    <s v="N"/>
    <s v="Transport"/>
    <s v="N"/>
    <s v="S"/>
    <s v="NT"/>
    <n v="0.12"/>
    <s v="86"/>
    <n v="4.25"/>
  </r>
  <r>
    <x v="4"/>
    <s v="0"/>
    <d v="2026-05-25T00:00:00"/>
    <s v="21320"/>
    <s v="06100"/>
    <s v=""/>
    <s v=""/>
    <s v="7724O"/>
    <s v="Laruche"/>
    <s v="999999"/>
    <s v="XS445369009FR"/>
    <s v="N"/>
    <s v="Transport"/>
    <s v="N"/>
    <s v="S"/>
    <s v="NT"/>
    <n v="4.787"/>
    <s v="86"/>
    <n v="5.88"/>
  </r>
  <r>
    <x v="4"/>
    <s v="0"/>
    <d v="2026-05-25T00:00:00"/>
    <s v="21320"/>
    <s v="59750"/>
    <s v=""/>
    <s v=""/>
    <s v="5727B"/>
    <s v="Laruche"/>
    <s v="999999"/>
    <s v="XS445369865FR"/>
    <s v="N"/>
    <s v="Transport"/>
    <s v="N"/>
    <s v="S"/>
    <s v="NT"/>
    <n v="0.14"/>
    <s v="86"/>
    <n v="4.25"/>
  </r>
  <r>
    <x v="4"/>
    <s v="0"/>
    <d v="2026-05-25T00:00:00"/>
    <s v="21320"/>
    <s v="91620"/>
    <s v=""/>
    <s v=""/>
    <s v="4943U"/>
    <s v="Laruche"/>
    <s v="999999"/>
    <s v="XS445370143FR"/>
    <s v="N"/>
    <s v="Transport"/>
    <s v="N"/>
    <s v="S"/>
    <s v="NT"/>
    <n v="4.743"/>
    <s v="86"/>
    <n v="5.88"/>
  </r>
  <r>
    <x v="4"/>
    <s v="0"/>
    <d v="2026-05-25T00:00:00"/>
    <s v="21320"/>
    <s v="31320"/>
    <s v=""/>
    <s v=""/>
    <s v="708CX"/>
    <s v="Laruche"/>
    <s v="999999"/>
    <s v="XS445371529FR"/>
    <s v="N"/>
    <s v="Transport"/>
    <s v="N"/>
    <s v="S"/>
    <s v="NT"/>
    <n v="4.787"/>
    <s v="86"/>
    <n v="5.88"/>
  </r>
  <r>
    <x v="4"/>
    <s v="0"/>
    <d v="2026-05-25T00:00:00"/>
    <s v="21320"/>
    <s v="75004"/>
    <s v=""/>
    <s v=""/>
    <s v="0253X"/>
    <s v="Laruche"/>
    <s v="999999"/>
    <s v="XS445372515FR"/>
    <s v="N"/>
    <s v="Transport"/>
    <s v="N"/>
    <s v="S"/>
    <s v="NT"/>
    <n v="0.13"/>
    <s v="86"/>
    <n v="4.25"/>
  </r>
  <r>
    <x v="4"/>
    <s v="0"/>
    <d v="2026-05-25T00:00:00"/>
    <s v="21320"/>
    <s v="83150"/>
    <s v=""/>
    <s v=""/>
    <s v="532AP"/>
    <s v="Laruche"/>
    <s v="999999"/>
    <s v="XS445373839FR"/>
    <s v="N"/>
    <s v="Transport"/>
    <s v="N"/>
    <s v="S"/>
    <s v="NT"/>
    <n v="0.18"/>
    <s v="86"/>
    <n v="4.25"/>
  </r>
  <r>
    <x v="4"/>
    <s v="0"/>
    <d v="2026-05-25T00:00:00"/>
    <s v="21320"/>
    <s v="77163"/>
    <s v=""/>
    <s v=""/>
    <s v="654AN"/>
    <s v="Laruche"/>
    <s v="999999"/>
    <s v="XS445374088FR"/>
    <s v="N"/>
    <s v="Transport"/>
    <s v="N"/>
    <s v="S"/>
    <s v="NT"/>
    <n v="0.19"/>
    <s v="86"/>
    <n v="4.25"/>
  </r>
  <r>
    <x v="4"/>
    <s v="0"/>
    <d v="2026-05-25T00:00:00"/>
    <s v="21320"/>
    <s v="83400"/>
    <s v=""/>
    <s v=""/>
    <s v="4718U"/>
    <s v="Laruche"/>
    <s v="999999"/>
    <s v="XS445374255FR"/>
    <s v="N"/>
    <s v="Transport"/>
    <s v="N"/>
    <s v="S"/>
    <s v="NT"/>
    <n v="0.08"/>
    <s v="86"/>
    <n v="4.25"/>
  </r>
  <r>
    <x v="4"/>
    <s v="0"/>
    <d v="2026-05-25T00:00:00"/>
    <s v="21320"/>
    <s v="01480"/>
    <s v=""/>
    <s v=""/>
    <s v="2233V"/>
    <s v="Laruche"/>
    <s v="999999"/>
    <s v="XS445374701FR"/>
    <s v="N"/>
    <s v="Transport"/>
    <s v="N"/>
    <s v="S"/>
    <s v="NT"/>
    <n v="0.09"/>
    <s v="86"/>
    <n v="4.25"/>
  </r>
  <r>
    <x v="4"/>
    <s v="0"/>
    <d v="2026-05-25T00:00:00"/>
    <s v="21320"/>
    <s v="22120"/>
    <s v=""/>
    <s v=""/>
    <s v="0811X"/>
    <s v="Laruche"/>
    <s v="999999"/>
    <s v="XS445374984FR"/>
    <s v="N"/>
    <s v="Transport"/>
    <s v="N"/>
    <s v="S"/>
    <s v="NT"/>
    <n v="0.17"/>
    <s v="86"/>
    <n v="4.25"/>
  </r>
  <r>
    <x v="4"/>
    <s v="0"/>
    <d v="2026-05-25T00:00:00"/>
    <s v="21320"/>
    <s v="75017"/>
    <s v=""/>
    <s v=""/>
    <s v="0222S"/>
    <s v="Laruche"/>
    <s v="999999"/>
    <s v="XS445375083FR"/>
    <s v="N"/>
    <s v="Transport"/>
    <s v="N"/>
    <s v="S"/>
    <s v="NT"/>
    <n v="0.12"/>
    <s v="86"/>
    <n v="4.25"/>
  </r>
  <r>
    <x v="4"/>
    <s v="0"/>
    <d v="2026-05-25T00:00:00"/>
    <s v="21320"/>
    <s v="77250"/>
    <s v=""/>
    <s v=""/>
    <s v="1432X"/>
    <s v="Laruche"/>
    <s v="999999"/>
    <s v="XS445375171FR"/>
    <s v="N"/>
    <s v="Transport"/>
    <s v="N"/>
    <s v="S"/>
    <s v="NT"/>
    <n v="4.532"/>
    <s v="86"/>
    <n v="5.88"/>
  </r>
  <r>
    <x v="4"/>
    <s v="0"/>
    <d v="2026-05-25T00:00:00"/>
    <s v="21320"/>
    <s v="69290"/>
    <s v=""/>
    <s v=""/>
    <s v="246CY"/>
    <s v="Laruche"/>
    <s v="999999"/>
    <s v="XS445375358FR"/>
    <s v="N"/>
    <s v="Transport"/>
    <s v="N"/>
    <s v="S"/>
    <s v="NT"/>
    <n v="0.14"/>
    <s v="86"/>
    <n v="4.25"/>
  </r>
  <r>
    <x v="4"/>
    <s v="0"/>
    <d v="2026-05-25T00:00:00"/>
    <s v="21320"/>
    <s v="33120"/>
    <s v=""/>
    <s v=""/>
    <s v="1745Y"/>
    <s v="Laruche"/>
    <s v="999999"/>
    <s v="XS445375392FR"/>
    <s v="N"/>
    <s v="Transport"/>
    <s v="N"/>
    <s v="S"/>
    <s v="NT"/>
    <n v="4.638"/>
    <s v="86"/>
    <n v="5.88"/>
  </r>
  <r>
    <x v="4"/>
    <s v="0"/>
    <d v="2026-05-25T00:00:00"/>
    <s v="21320"/>
    <s v="75020"/>
    <s v=""/>
    <s v=""/>
    <s v="7759X"/>
    <s v="Laruche"/>
    <s v="999999"/>
    <s v="XS445375914FR"/>
    <s v="N"/>
    <s v="Transport"/>
    <s v="N"/>
    <s v="S"/>
    <s v="NT"/>
    <n v="0.25"/>
    <s v="86"/>
    <n v="4.25"/>
  </r>
  <r>
    <x v="4"/>
    <s v="0"/>
    <d v="2026-05-25T00:00:00"/>
    <s v="21320"/>
    <s v="77145"/>
    <s v=""/>
    <s v=""/>
    <s v="1253V"/>
    <s v="Laruche"/>
    <s v="999999"/>
    <s v="XS445375976FR"/>
    <s v="N"/>
    <s v="Transport"/>
    <s v="N"/>
    <s v="S"/>
    <s v="NT"/>
    <n v="0.48"/>
    <s v="86"/>
    <n v="4.25"/>
  </r>
  <r>
    <x v="4"/>
    <s v="0"/>
    <d v="2026-05-25T00:00:00"/>
    <s v="21320"/>
    <s v="78000"/>
    <s v=""/>
    <s v=""/>
    <s v="1109V"/>
    <s v="Laruche"/>
    <s v="999999"/>
    <s v="XS445376322FR"/>
    <s v="N"/>
    <s v="Transport"/>
    <s v="N"/>
    <s v="S"/>
    <s v="NT"/>
    <n v="0.24"/>
    <s v="86"/>
    <n v="4.25"/>
  </r>
  <r>
    <x v="4"/>
    <s v="0"/>
    <d v="2026-05-25T00:00:00"/>
    <s v="21320"/>
    <s v="64800"/>
    <s v=""/>
    <s v=""/>
    <s v="8416P"/>
    <s v="Laruche"/>
    <s v="999999"/>
    <s v="XS445376398FR"/>
    <s v="N"/>
    <s v="Transport"/>
    <s v="N"/>
    <s v="S"/>
    <s v="NT"/>
    <n v="0.1"/>
    <s v="86"/>
    <n v="4.25"/>
  </r>
  <r>
    <x v="4"/>
    <s v="0"/>
    <d v="2026-05-25T00:00:00"/>
    <s v="21320"/>
    <s v="85000"/>
    <s v=""/>
    <s v=""/>
    <s v="0634V"/>
    <s v="Laruche"/>
    <s v="999999"/>
    <s v="XS445377124FR"/>
    <s v="N"/>
    <s v="Transport"/>
    <s v="N"/>
    <s v="S"/>
    <s v="NT"/>
    <n v="0.48"/>
    <s v="86"/>
    <n v="4.25"/>
  </r>
  <r>
    <x v="4"/>
    <s v="0"/>
    <d v="2026-05-25T00:00:00"/>
    <s v="21320"/>
    <s v="75012"/>
    <s v=""/>
    <s v=""/>
    <s v="7695W"/>
    <s v="Laruche"/>
    <s v="999999"/>
    <s v="XS445377186FR"/>
    <s v="N"/>
    <s v="Transport"/>
    <s v="N"/>
    <s v="S"/>
    <s v="NT"/>
    <n v="5.76"/>
    <s v="86"/>
    <n v="6.39"/>
  </r>
  <r>
    <x v="4"/>
    <s v="0"/>
    <d v="2026-05-25T00:00:00"/>
    <s v="21320"/>
    <s v="83270"/>
    <s v=""/>
    <s v=""/>
    <s v="274AQ"/>
    <s v="Laruche"/>
    <s v="999999"/>
    <s v="XS445377243FR"/>
    <s v="N"/>
    <s v="Transport"/>
    <s v="N"/>
    <s v="S"/>
    <s v="NT"/>
    <n v="0.1"/>
    <s v="86"/>
    <n v="4.25"/>
  </r>
  <r>
    <x v="4"/>
    <s v="0"/>
    <d v="2026-05-25T00:00:00"/>
    <s v="21320"/>
    <s v="92140"/>
    <s v=""/>
    <s v=""/>
    <s v="0646Y"/>
    <s v="Laruche"/>
    <s v="999999"/>
    <s v="XS445377844FR"/>
    <s v="N"/>
    <s v="Transport"/>
    <s v="N"/>
    <s v="S"/>
    <s v="NT"/>
    <n v="0.05"/>
    <s v="86"/>
    <n v="4.25"/>
  </r>
  <r>
    <x v="4"/>
    <s v="0"/>
    <d v="2026-05-25T00:00:00"/>
    <s v="21320"/>
    <s v="92290"/>
    <s v=""/>
    <s v=""/>
    <s v="300CV"/>
    <s v="Laruche"/>
    <s v="999999"/>
    <s v="XS445381469FR"/>
    <s v="N"/>
    <s v="Transport"/>
    <s v="N"/>
    <s v="S"/>
    <s v="NT"/>
    <n v="1.229"/>
    <s v="86"/>
    <n v="4.58"/>
  </r>
  <r>
    <x v="4"/>
    <s v="0"/>
    <d v="2026-05-25T00:00:00"/>
    <s v="21320"/>
    <s v="92290"/>
    <s v=""/>
    <s v=""/>
    <s v="300CV"/>
    <s v="Laruche"/>
    <s v="999999"/>
    <s v="XS445381469FR"/>
    <s v="N"/>
    <s v="Supplement Manutention"/>
    <s v="N"/>
    <m/>
    <s v="NT"/>
    <n v="0"/>
    <s v="86"/>
    <n v="6"/>
  </r>
  <r>
    <x v="4"/>
    <s v="0"/>
    <d v="2026-05-25T00:00:00"/>
    <s v="21320"/>
    <s v="75015"/>
    <s v=""/>
    <s v=""/>
    <s v="095CT"/>
    <s v="Laruche"/>
    <s v="999999"/>
    <s v="XS445381472FR"/>
    <s v="N"/>
    <s v="Transport"/>
    <s v="N"/>
    <s v="S"/>
    <s v="NT"/>
    <n v="0.26"/>
    <s v="86"/>
    <n v="4.25"/>
  </r>
  <r>
    <x v="4"/>
    <s v="0"/>
    <d v="2026-05-25T00:00:00"/>
    <s v="21320"/>
    <s v="92500"/>
    <s v=""/>
    <s v=""/>
    <s v="1585Y"/>
    <s v="Laruche"/>
    <s v="999999"/>
    <s v="XS445384227FR"/>
    <s v="N"/>
    <s v="Transport"/>
    <s v="N"/>
    <s v="S"/>
    <s v="NT"/>
    <n v="4.532"/>
    <s v="86"/>
    <n v="5.88"/>
  </r>
  <r>
    <x v="4"/>
    <s v="0"/>
    <d v="2026-05-25T00:00:00"/>
    <s v="21320"/>
    <s v="92200"/>
    <s v=""/>
    <s v=""/>
    <s v="8086S"/>
    <s v="Laruche"/>
    <s v="999999"/>
    <s v="XS445407237FR"/>
    <s v="N"/>
    <s v="Transport"/>
    <s v="N"/>
    <s v="S"/>
    <s v="NT"/>
    <n v="9.6"/>
    <s v="86"/>
    <n v="8.43"/>
  </r>
  <r>
    <x v="4"/>
    <s v="0"/>
    <d v="2026-05-25T00:00:00"/>
    <s v="21320"/>
    <s v="92200"/>
    <s v=""/>
    <s v=""/>
    <s v="8086S"/>
    <s v="Laruche"/>
    <s v="999999"/>
    <s v="XS445407237FR"/>
    <s v="N"/>
    <s v="Supplement Etiquette Non Conforme"/>
    <s v="N"/>
    <m/>
    <s v="NT"/>
    <n v="0"/>
    <s v="86"/>
    <n v="2"/>
  </r>
  <r>
    <x v="4"/>
    <s v="0"/>
    <d v="2026-05-25T00:00:00"/>
    <s v="21320"/>
    <s v="31130"/>
    <s v=""/>
    <s v=""/>
    <s v="1271X"/>
    <s v="Laruche"/>
    <s v="999999"/>
    <s v="XS445465610FR"/>
    <s v="N"/>
    <s v="Transport"/>
    <s v="N"/>
    <s v="S"/>
    <s v="NT"/>
    <n v="0.47"/>
    <s v="86"/>
    <n v="4.25"/>
  </r>
  <r>
    <x v="4"/>
    <s v="0"/>
    <d v="2026-05-25T00:00:00"/>
    <s v="21320"/>
    <s v="13014"/>
    <s v=""/>
    <s v=""/>
    <s v="265CM"/>
    <s v="Laruche"/>
    <s v="999999"/>
    <s v="XS445465773FR"/>
    <s v="N"/>
    <s v="Transport"/>
    <s v="N"/>
    <s v="S"/>
    <s v="NT"/>
    <n v="0.27"/>
    <s v="86"/>
    <n v="4.25"/>
  </r>
  <r>
    <x v="4"/>
    <s v="0"/>
    <d v="2026-05-25T00:00:00"/>
    <s v="21320"/>
    <s v="89100"/>
    <s v=""/>
    <s v=""/>
    <s v="5887V"/>
    <s v="Laruche"/>
    <s v="999999"/>
    <s v="XS445471442FR"/>
    <s v="N"/>
    <s v="Transport"/>
    <s v="N"/>
    <s v="S"/>
    <s v="NR"/>
    <n v="5.904"/>
    <s v="86"/>
    <n v="6.39"/>
  </r>
  <r>
    <x v="4"/>
    <s v="0"/>
    <d v="2026-05-25T00:00:00"/>
    <s v="21320"/>
    <s v="13380"/>
    <s v=""/>
    <s v=""/>
    <s v="839UA"/>
    <s v="Laruche"/>
    <s v="999999"/>
    <s v="XS445472195FR"/>
    <s v="N"/>
    <s v="Transport"/>
    <s v="N"/>
    <s v="S"/>
    <s v="NT"/>
    <n v="0.41"/>
    <s v="86"/>
    <n v="4.25"/>
  </r>
  <r>
    <x v="4"/>
    <s v="0"/>
    <d v="2026-05-25T00:00:00"/>
    <s v="21320"/>
    <s v="38250"/>
    <s v=""/>
    <s v=""/>
    <s v="494AX"/>
    <s v="Laruche"/>
    <s v="999999"/>
    <s v="XS445473704FR"/>
    <s v="N"/>
    <s v="Transport"/>
    <s v="N"/>
    <s v="S"/>
    <s v="NT"/>
    <n v="4.532"/>
    <s v="86"/>
    <n v="5.88"/>
  </r>
  <r>
    <x v="4"/>
    <s v="0"/>
    <d v="2026-05-25T00:00:00"/>
    <s v="21320"/>
    <s v="38250"/>
    <s v=""/>
    <s v=""/>
    <s v="494AX"/>
    <s v="Laruche"/>
    <s v="999999"/>
    <s v="XS445473704FR"/>
    <s v="N"/>
    <s v="Zones Difficiles d'accès"/>
    <s v="N"/>
    <m/>
    <s v="NT"/>
    <n v="0"/>
    <s v="86"/>
    <n v="5"/>
  </r>
  <r>
    <x v="4"/>
    <s v="0"/>
    <d v="2026-05-26T00:00:00"/>
    <s v="21320"/>
    <s v="49100"/>
    <s v=""/>
    <s v=""/>
    <s v="0319X"/>
    <s v="Laruche"/>
    <s v="999999"/>
    <s v="XS445633131FR"/>
    <s v="N"/>
    <s v="Transport"/>
    <s v="N"/>
    <s v="S"/>
    <s v="NT"/>
    <n v="4.678"/>
    <s v="86"/>
    <n v="5.88"/>
  </r>
  <r>
    <x v="4"/>
    <s v="0"/>
    <d v="2026-05-26T00:00:00"/>
    <s v="21320"/>
    <s v="01220"/>
    <s v=""/>
    <s v=""/>
    <s v="3599X"/>
    <s v="Laruche"/>
    <s v="999999"/>
    <s v="XS445633437FR"/>
    <s v="N"/>
    <s v="Transport"/>
    <s v="N"/>
    <s v="S"/>
    <s v="NT"/>
    <n v="4.678"/>
    <s v="86"/>
    <n v="5.88"/>
  </r>
  <r>
    <x v="4"/>
    <s v="0"/>
    <d v="2026-05-26T00:00:00"/>
    <s v="21320"/>
    <s v="94120"/>
    <s v=""/>
    <s v=""/>
    <s v="4114V"/>
    <s v="Laruche"/>
    <s v="999999"/>
    <s v="XS445633936FR"/>
    <s v="N"/>
    <s v="Transport"/>
    <s v="N"/>
    <s v="S"/>
    <s v="NT"/>
    <n v="0.09"/>
    <s v="86"/>
    <n v="4.25"/>
  </r>
  <r>
    <x v="4"/>
    <s v="0"/>
    <d v="2026-05-26T00:00:00"/>
    <s v="21320"/>
    <s v="54710"/>
    <s v=""/>
    <s v=""/>
    <s v="2016R"/>
    <s v="Laruche"/>
    <s v="999999"/>
    <s v="XS445636243FR"/>
    <s v="N"/>
    <s v="Transport"/>
    <s v="N"/>
    <s v="S"/>
    <s v="NT"/>
    <n v="4.532"/>
    <s v="86"/>
    <n v="5.88"/>
  </r>
  <r>
    <x v="4"/>
    <s v="0"/>
    <d v="2026-05-26T00:00:00"/>
    <s v="21320"/>
    <s v="92130"/>
    <s v=""/>
    <s v=""/>
    <s v="6467V"/>
    <s v="Laruche"/>
    <s v="999999"/>
    <s v="XS445636393FR"/>
    <s v="N"/>
    <s v="Transport"/>
    <s v="N"/>
    <s v="S"/>
    <s v="NT"/>
    <n v="0.38"/>
    <s v="86"/>
    <n v="4.25"/>
  </r>
  <r>
    <x v="4"/>
    <s v="0"/>
    <d v="2026-05-26T00:00:00"/>
    <s v="21320"/>
    <s v="68230"/>
    <s v=""/>
    <s v=""/>
    <s v="344BG"/>
    <s v="Laruche"/>
    <s v="999999"/>
    <s v="XS445636725FR"/>
    <s v="N"/>
    <s v="Transport"/>
    <s v="N"/>
    <s v="S"/>
    <s v="NT"/>
    <n v="0.17"/>
    <s v="86"/>
    <n v="4.25"/>
  </r>
  <r>
    <x v="4"/>
    <s v="0"/>
    <d v="2026-05-26T00:00:00"/>
    <s v="21320"/>
    <s v="91410"/>
    <s v=""/>
    <s v=""/>
    <s v="7794Y"/>
    <s v="Laruche"/>
    <s v="999999"/>
    <s v="XS445636963FR"/>
    <s v="N"/>
    <s v="Transport"/>
    <s v="N"/>
    <s v="S"/>
    <s v="NT"/>
    <n v="0.08"/>
    <s v="86"/>
    <n v="4.25"/>
  </r>
  <r>
    <x v="4"/>
    <s v="0"/>
    <d v="2026-05-26T00:00:00"/>
    <s v="21320"/>
    <s v="06130"/>
    <s v=""/>
    <s v=""/>
    <s v="1322X"/>
    <s v="Laruche"/>
    <s v="999999"/>
    <s v="XS445638085FR"/>
    <s v="N"/>
    <s v="Transport"/>
    <s v="N"/>
    <s v="S"/>
    <s v="NT"/>
    <n v="0.14"/>
    <s v="86"/>
    <n v="4.25"/>
  </r>
  <r>
    <x v="4"/>
    <s v="0"/>
    <d v="2026-05-26T00:00:00"/>
    <s v="21320"/>
    <s v="38160"/>
    <s v=""/>
    <s v=""/>
    <s v="3872S"/>
    <s v="Laruche"/>
    <s v="999999"/>
    <s v="XS445638301FR"/>
    <s v="N"/>
    <s v="Transport"/>
    <s v="N"/>
    <s v="S"/>
    <s v="NT"/>
    <n v="0.14"/>
    <s v="86"/>
    <n v="4.25"/>
  </r>
  <r>
    <x v="4"/>
    <s v="0"/>
    <d v="2026-05-26T00:00:00"/>
    <s v="21320"/>
    <s v="42140"/>
    <s v=""/>
    <s v=""/>
    <s v="9342P"/>
    <s v="Laruche"/>
    <s v="999999"/>
    <s v="XS445638690FR"/>
    <s v="N"/>
    <s v="Transport"/>
    <s v="N"/>
    <s v="S"/>
    <s v="NT"/>
    <n v="4.678"/>
    <s v="86"/>
    <n v="5.88"/>
  </r>
  <r>
    <x v="4"/>
    <s v="0"/>
    <d v="2026-05-26T00:00:00"/>
    <s v="21320"/>
    <s v="71100"/>
    <s v=""/>
    <s v=""/>
    <s v="0306R"/>
    <s v="Laruche"/>
    <s v="999999"/>
    <s v="XS445639103FR"/>
    <s v="N"/>
    <s v="Transport"/>
    <s v="N"/>
    <s v="S"/>
    <s v="NR"/>
    <n v="0.09"/>
    <s v="86"/>
    <n v="4.25"/>
  </r>
  <r>
    <x v="4"/>
    <s v="0"/>
    <d v="2026-05-26T00:00:00"/>
    <s v="21320"/>
    <s v="73110"/>
    <s v=""/>
    <s v=""/>
    <s v="4597S"/>
    <s v="Laruche"/>
    <s v="999999"/>
    <s v="XS445639324FR"/>
    <s v="N"/>
    <s v="Transport"/>
    <s v="N"/>
    <s v="S"/>
    <s v="NT"/>
    <n v="0.05"/>
    <s v="86"/>
    <n v="4.25"/>
  </r>
  <r>
    <x v="4"/>
    <s v="0"/>
    <d v="2026-05-26T00:00:00"/>
    <s v="21320"/>
    <s v="73110"/>
    <s v=""/>
    <s v=""/>
    <s v="4597S"/>
    <s v="Laruche"/>
    <s v="999999"/>
    <s v="XS445639324FR"/>
    <s v="N"/>
    <s v="Zones Difficiles d'accès"/>
    <s v="N"/>
    <m/>
    <s v="NT"/>
    <n v="0"/>
    <s v="86"/>
    <n v="5"/>
  </r>
  <r>
    <x v="4"/>
    <s v="0"/>
    <d v="2026-05-26T00:00:00"/>
    <s v="21320"/>
    <s v="42170"/>
    <s v=""/>
    <s v=""/>
    <s v="6136V"/>
    <s v="Laruche"/>
    <s v="999999"/>
    <s v="XS445640591FR"/>
    <s v="N"/>
    <s v="Transport"/>
    <s v="N"/>
    <s v="S"/>
    <s v="NT"/>
    <n v="4.532"/>
    <s v="86"/>
    <n v="5.88"/>
  </r>
  <r>
    <x v="4"/>
    <s v="0"/>
    <d v="2026-05-26T00:00:00"/>
    <s v="21320"/>
    <s v="53960"/>
    <s v=""/>
    <s v=""/>
    <s v="4704R"/>
    <s v="Laruche"/>
    <s v="999999"/>
    <s v="XS445646798FR"/>
    <s v="N"/>
    <s v="Transport"/>
    <s v="N"/>
    <s v="S"/>
    <s v="NT"/>
    <n v="4.799"/>
    <s v="86"/>
    <n v="5.88"/>
  </r>
  <r>
    <x v="4"/>
    <s v="0"/>
    <d v="2026-05-26T00:00:00"/>
    <s v="21320"/>
    <s v="92170"/>
    <s v=""/>
    <s v=""/>
    <s v="7966O"/>
    <s v="Laruche"/>
    <s v="999999"/>
    <s v="XS445647780FR"/>
    <s v="N"/>
    <s v="Transport"/>
    <s v="N"/>
    <s v="S"/>
    <s v="NT"/>
    <n v="4.532"/>
    <s v="86"/>
    <n v="5.88"/>
  </r>
  <r>
    <x v="4"/>
    <s v="0"/>
    <d v="2026-05-26T00:00:00"/>
    <s v="21320"/>
    <s v="77270"/>
    <s v=""/>
    <s v=""/>
    <s v="360CY"/>
    <s v="Laruche"/>
    <s v="999999"/>
    <s v="XS445648414FR"/>
    <s v="N"/>
    <s v="Transport"/>
    <s v="N"/>
    <s v="S"/>
    <s v="NT"/>
    <n v="6.412"/>
    <s v="86"/>
    <n v="6.9"/>
  </r>
  <r>
    <x v="4"/>
    <s v="0"/>
    <d v="2026-05-26T00:00:00"/>
    <s v="21320"/>
    <s v="49130"/>
    <s v=""/>
    <s v=""/>
    <s v="3317X"/>
    <s v="Laruche"/>
    <s v="999999"/>
    <s v="XS445649220FR"/>
    <s v="N"/>
    <s v="Transport"/>
    <s v="N"/>
    <s v="S"/>
    <s v="NT"/>
    <n v="0.29"/>
    <s v="86"/>
    <n v="4.25"/>
  </r>
  <r>
    <x v="4"/>
    <s v="0"/>
    <d v="2026-05-26T00:00:00"/>
    <s v="21320"/>
    <s v="40530"/>
    <s v=""/>
    <s v=""/>
    <s v="9926X"/>
    <s v="Laruche"/>
    <s v="999999"/>
    <s v="XS445793411FR"/>
    <s v="N"/>
    <s v="Transport"/>
    <s v="N"/>
    <s v="S"/>
    <s v="NT"/>
    <n v="4.638"/>
    <s v="86"/>
    <n v="5.88"/>
  </r>
  <r>
    <x v="4"/>
    <s v="0"/>
    <d v="2026-05-26T00:00:00"/>
    <s v="21320"/>
    <s v="38250"/>
    <s v=""/>
    <s v=""/>
    <s v="494AX"/>
    <s v="Laruche"/>
    <s v="999999"/>
    <s v="XS445937787FR"/>
    <s v="N"/>
    <s v="Transport"/>
    <s v="N"/>
    <s v="S"/>
    <s v="NT"/>
    <n v="4.638"/>
    <s v="86"/>
    <n v="5.88"/>
  </r>
  <r>
    <x v="4"/>
    <s v="0"/>
    <d v="2026-05-26T00:00:00"/>
    <s v="21320"/>
    <s v="38250"/>
    <s v=""/>
    <s v=""/>
    <s v="494AX"/>
    <s v="Laruche"/>
    <s v="999999"/>
    <s v="XS445937787FR"/>
    <s v="N"/>
    <s v="Zones Difficiles d'accès"/>
    <s v="N"/>
    <m/>
    <s v="NT"/>
    <n v="0"/>
    <s v="86"/>
    <n v="5"/>
  </r>
  <r>
    <x v="4"/>
    <s v="0"/>
    <d v="2026-05-26T00:00:00"/>
    <s v="21320"/>
    <s v="92200"/>
    <s v=""/>
    <s v=""/>
    <s v="5745P"/>
    <s v="Laruche"/>
    <s v="999999"/>
    <s v="XS445942623FR"/>
    <s v="N"/>
    <s v="Transport"/>
    <s v="N"/>
    <s v="S"/>
    <s v="NT"/>
    <n v="0.21"/>
    <s v="86"/>
    <n v="4.25"/>
  </r>
  <r>
    <x v="4"/>
    <s v="0"/>
    <d v="2026-05-26T00:00:00"/>
    <s v="21320"/>
    <s v="73290"/>
    <s v=""/>
    <s v=""/>
    <s v="970AO"/>
    <s v="Laruche"/>
    <s v="999999"/>
    <s v="XS445943495FR"/>
    <s v="N"/>
    <s v="Transport"/>
    <s v="N"/>
    <s v="S"/>
    <s v="NT"/>
    <n v="4.638"/>
    <s v="86"/>
    <n v="5.88"/>
  </r>
  <r>
    <x v="4"/>
    <s v="0"/>
    <d v="2026-05-26T00:00:00"/>
    <s v="21320"/>
    <s v="33133"/>
    <s v=""/>
    <s v=""/>
    <s v="766CX"/>
    <s v="Laruche"/>
    <s v="999999"/>
    <s v="XS446017326FR"/>
    <s v="N"/>
    <s v="Transport"/>
    <s v="N"/>
    <s v="S"/>
    <s v="NT"/>
    <n v="0.01"/>
    <s v="86"/>
    <n v="4.25"/>
  </r>
  <r>
    <x v="4"/>
    <s v="0"/>
    <d v="2026-05-26T00:00:00"/>
    <s v="21320"/>
    <s v="94400"/>
    <s v=""/>
    <s v=""/>
    <s v="443BX"/>
    <s v="Laruche"/>
    <s v="999999"/>
    <s v="XS446040404FR"/>
    <s v="N"/>
    <s v="Transport"/>
    <s v="N"/>
    <s v="S"/>
    <s v="NT"/>
    <n v="0.01"/>
    <s v="86"/>
    <n v="4.25"/>
  </r>
  <r>
    <x v="4"/>
    <s v="0"/>
    <d v="2026-05-26T00:00:00"/>
    <s v="21320"/>
    <s v="77330"/>
    <s v=""/>
    <s v=""/>
    <s v="5771V"/>
    <s v="Laruche"/>
    <s v="999999"/>
    <s v="XS446057515FR"/>
    <s v="N"/>
    <s v="Transport"/>
    <s v="N"/>
    <s v="S"/>
    <s v="NT"/>
    <n v="0.13"/>
    <s v="86"/>
    <n v="4.25"/>
  </r>
  <r>
    <x v="4"/>
    <s v="0"/>
    <d v="2026-05-26T00:00:00"/>
    <s v="21320"/>
    <s v="91300"/>
    <s v=""/>
    <s v=""/>
    <s v="8126S"/>
    <s v="Laruche"/>
    <s v="999999"/>
    <s v="XS446058793FR"/>
    <s v="N"/>
    <s v="Transport"/>
    <s v="N"/>
    <s v="S"/>
    <s v="NT"/>
    <n v="4.896"/>
    <s v="86"/>
    <n v="5.88"/>
  </r>
  <r>
    <x v="4"/>
    <s v="0"/>
    <d v="2026-05-27T00:00:00"/>
    <s v="21320"/>
    <s v="68400"/>
    <s v=""/>
    <s v=""/>
    <s v="535CF"/>
    <s v="Laruche"/>
    <s v="999999"/>
    <s v="XS446275373FR"/>
    <s v="N"/>
    <s v="Transport"/>
    <s v="N"/>
    <s v="S"/>
    <s v="NT"/>
    <n v="0.1"/>
    <s v="86"/>
    <n v="4.25"/>
  </r>
  <r>
    <x v="4"/>
    <s v="0"/>
    <d v="2026-05-27T00:00:00"/>
    <s v="21320"/>
    <s v="25480"/>
    <s v=""/>
    <s v=""/>
    <s v="3416U"/>
    <s v="Laruche"/>
    <s v="999999"/>
    <s v="XS446275841FR"/>
    <s v="N"/>
    <s v="Transport"/>
    <s v="N"/>
    <s v="S"/>
    <s v="NT"/>
    <n v="0.1"/>
    <s v="86"/>
    <n v="4.25"/>
  </r>
  <r>
    <x v="4"/>
    <s v="0"/>
    <d v="2026-05-27T00:00:00"/>
    <s v="21320"/>
    <s v="01430"/>
    <s v=""/>
    <s v=""/>
    <s v="9458S"/>
    <s v="Laruche"/>
    <s v="999999"/>
    <s v="XS446277048FR"/>
    <s v="N"/>
    <s v="Transport"/>
    <s v="N"/>
    <s v="S"/>
    <s v="NT"/>
    <n v="1.882"/>
    <s v="86"/>
    <n v="4.58"/>
  </r>
  <r>
    <x v="4"/>
    <s v="0"/>
    <d v="2026-05-27T00:00:00"/>
    <s v="21320"/>
    <s v="69004"/>
    <s v=""/>
    <s v=""/>
    <s v="951AK"/>
    <s v="Laruche"/>
    <s v="999999"/>
    <s v="XS446277595FR"/>
    <s v="N"/>
    <s v="Transport"/>
    <s v="N"/>
    <s v="S"/>
    <s v="NT"/>
    <n v="0.02"/>
    <s v="86"/>
    <n v="4.25"/>
  </r>
  <r>
    <x v="4"/>
    <s v="0"/>
    <d v="2026-05-27T00:00:00"/>
    <s v="21320"/>
    <s v="34070"/>
    <s v=""/>
    <s v=""/>
    <s v="5954B"/>
    <s v="Laruche"/>
    <s v="999999"/>
    <s v="XS446277975FR"/>
    <s v="N"/>
    <s v="Transport"/>
    <s v="N"/>
    <s v="S"/>
    <s v="NT"/>
    <n v="0.07000000000000001"/>
    <s v="86"/>
    <n v="4.25"/>
  </r>
  <r>
    <x v="4"/>
    <s v="0"/>
    <d v="2026-05-27T00:00:00"/>
    <s v="21320"/>
    <s v="33380"/>
    <s v=""/>
    <s v=""/>
    <s v="8736V"/>
    <s v="Laruche"/>
    <s v="999999"/>
    <s v="XS446278247FR"/>
    <s v="N"/>
    <s v="Transport"/>
    <s v="N"/>
    <s v="S"/>
    <s v="NT"/>
    <n v="2.664"/>
    <s v="86"/>
    <n v="4.96"/>
  </r>
  <r>
    <x v="4"/>
    <s v="0"/>
    <d v="2026-05-27T00:00:00"/>
    <s v="21320"/>
    <s v="44300"/>
    <s v=""/>
    <s v=""/>
    <s v="0173X"/>
    <s v="Laruche"/>
    <s v="999999"/>
    <s v="XS446279018FR"/>
    <s v="N"/>
    <s v="Transport"/>
    <s v="N"/>
    <s v="S"/>
    <s v="NT"/>
    <n v="0.27"/>
    <s v="86"/>
    <n v="4.25"/>
  </r>
  <r>
    <x v="4"/>
    <s v="0"/>
    <d v="2026-05-27T00:00:00"/>
    <s v="21320"/>
    <s v="95100"/>
    <s v=""/>
    <s v=""/>
    <s v="7981X"/>
    <s v="Laruche"/>
    <s v="999999"/>
    <s v="XS446279525FR"/>
    <s v="N"/>
    <s v="Transport"/>
    <s v="N"/>
    <s v="S"/>
    <s v="NT"/>
    <n v="0.16"/>
    <s v="86"/>
    <n v="4.25"/>
  </r>
  <r>
    <x v="4"/>
    <s v="0"/>
    <d v="2026-05-27T00:00:00"/>
    <s v="21320"/>
    <s v="06210"/>
    <s v=""/>
    <s v=""/>
    <s v="8417X"/>
    <s v="Laruche"/>
    <s v="999999"/>
    <s v="XS446382240FR"/>
    <s v="N"/>
    <s v="Transport"/>
    <s v="N"/>
    <s v="S"/>
    <s v="NT"/>
    <n v="4.813"/>
    <s v="86"/>
    <n v="5.88"/>
  </r>
  <r>
    <x v="4"/>
    <s v="0"/>
    <d v="2026-05-27T00:00:00"/>
    <s v="21320"/>
    <s v="71480"/>
    <s v=""/>
    <s v=""/>
    <s v="843CX"/>
    <s v="Laruche"/>
    <s v="999999"/>
    <s v="XS446382871FR"/>
    <s v="N"/>
    <s v="Transport"/>
    <s v="N"/>
    <s v="S"/>
    <s v="NR"/>
    <n v="0.2"/>
    <s v="86"/>
    <n v="4.25"/>
  </r>
  <r>
    <x v="4"/>
    <s v="0"/>
    <d v="2026-05-27T00:00:00"/>
    <s v="21320"/>
    <s v="75014"/>
    <s v=""/>
    <s v=""/>
    <s v="7836V"/>
    <s v="Laruche"/>
    <s v="999999"/>
    <s v="XS446384285FR"/>
    <s v="N"/>
    <s v="Transport"/>
    <s v="N"/>
    <s v="S"/>
    <s v="NT"/>
    <n v="4.638"/>
    <s v="86"/>
    <n v="5.88"/>
  </r>
  <r>
    <x v="4"/>
    <s v="0"/>
    <d v="2026-05-27T00:00:00"/>
    <s v="21320"/>
    <s v="69360"/>
    <s v=""/>
    <s v=""/>
    <s v="437CX"/>
    <s v="Laruche"/>
    <s v="999999"/>
    <s v="XS446430890FR"/>
    <s v="N"/>
    <s v="Transport"/>
    <s v="N"/>
    <s v="S"/>
    <s v="NT"/>
    <n v="0.538"/>
    <s v="86"/>
    <n v="4.25"/>
  </r>
  <r>
    <x v="4"/>
    <s v="0"/>
    <d v="2026-05-27T00:00:00"/>
    <s v="21320"/>
    <s v="74600"/>
    <s v=""/>
    <s v=""/>
    <s v="5441X"/>
    <s v="Laruche"/>
    <s v="999999"/>
    <s v="XS446436875FR"/>
    <s v="N"/>
    <s v="Transport"/>
    <s v="N"/>
    <s v="S"/>
    <s v="NT"/>
    <n v="4.532"/>
    <s v="86"/>
    <n v="5.88"/>
  </r>
  <r>
    <x v="4"/>
    <s v="0"/>
    <d v="2026-05-27T00:00:00"/>
    <s v="21320"/>
    <s v="92160"/>
    <s v=""/>
    <s v=""/>
    <s v="9551V"/>
    <s v="Laruche"/>
    <s v="999999"/>
    <s v="XS446502781FR"/>
    <s v="N"/>
    <s v="Transport"/>
    <s v="N"/>
    <s v="S"/>
    <s v="NT"/>
    <n v="0.653"/>
    <s v="86"/>
    <n v="4.25"/>
  </r>
  <r>
    <x v="4"/>
    <s v="0"/>
    <d v="2026-05-27T00:00:00"/>
    <s v="21320"/>
    <s v="92160"/>
    <s v=""/>
    <s v=""/>
    <s v="9551V"/>
    <s v="Laruche"/>
    <s v="999999"/>
    <s v="XS446502781FR"/>
    <s v="N"/>
    <s v="Supplement Etiquette Non Conforme"/>
    <s v="N"/>
    <m/>
    <s v="NT"/>
    <n v="0"/>
    <s v="86"/>
    <n v="2"/>
  </r>
  <r>
    <x v="4"/>
    <s v="0"/>
    <d v="2026-05-27T00:00:00"/>
    <s v="21320"/>
    <s v="94350"/>
    <s v=""/>
    <s v=""/>
    <s v="113BQ"/>
    <s v="Laruche"/>
    <s v="999999"/>
    <s v="XS446506032FR"/>
    <s v="N"/>
    <s v="Transport"/>
    <s v="N"/>
    <s v="S"/>
    <s v="NT"/>
    <n v="8.026"/>
    <s v="86"/>
    <n v="7.92"/>
  </r>
  <r>
    <x v="4"/>
    <s v="0"/>
    <d v="2026-05-27T00:00:00"/>
    <s v="21320"/>
    <s v="52000"/>
    <s v=""/>
    <s v=""/>
    <s v="2010R"/>
    <s v="Laruche"/>
    <s v="999999"/>
    <s v="XS446506390FR"/>
    <s v="N"/>
    <s v="Transport"/>
    <s v="N"/>
    <s v="S"/>
    <s v="NR"/>
    <n v="0.45"/>
    <s v="86"/>
    <n v="4.25"/>
  </r>
  <r>
    <x v="4"/>
    <s v="0"/>
    <d v="2026-05-27T00:00:00"/>
    <s v="21320"/>
    <s v="87120"/>
    <s v=""/>
    <s v=""/>
    <s v="944DX"/>
    <s v="Laruche"/>
    <s v="999999"/>
    <s v="XS446506704FR"/>
    <s v="N"/>
    <s v="Transport"/>
    <s v="N"/>
    <s v="S"/>
    <s v="NT"/>
    <n v="4.532"/>
    <s v="86"/>
    <n v="5.88"/>
  </r>
  <r>
    <x v="4"/>
    <s v="0"/>
    <d v="2026-05-27T00:00:00"/>
    <s v="21320"/>
    <s v="06230"/>
    <s v=""/>
    <s v=""/>
    <s v="0374V"/>
    <s v="Laruche"/>
    <s v="999999"/>
    <s v="XS446510434FR"/>
    <s v="N"/>
    <s v="Transport"/>
    <s v="N"/>
    <s v="S"/>
    <s v="NT"/>
    <n v="4.787"/>
    <s v="86"/>
    <n v="5.88"/>
  </r>
  <r>
    <x v="4"/>
    <s v="0"/>
    <d v="2026-05-28T00:00:00"/>
    <s v="21320"/>
    <s v="78130"/>
    <s v=""/>
    <s v=""/>
    <s v="5777B"/>
    <s v="Laruche"/>
    <s v="999999"/>
    <s v="XS446709070FR"/>
    <s v="N"/>
    <s v="Transport"/>
    <s v="N"/>
    <s v="S"/>
    <s v="NT"/>
    <n v="6.273"/>
    <s v="86"/>
    <n v="6.9"/>
  </r>
  <r>
    <x v="4"/>
    <s v="0"/>
    <d v="2026-05-28T00:00:00"/>
    <s v="21320"/>
    <s v="38210"/>
    <s v=""/>
    <s v=""/>
    <s v="882CX"/>
    <s v="Laruche"/>
    <s v="999999"/>
    <s v="XS446710339FR"/>
    <s v="N"/>
    <s v="Transport"/>
    <s v="N"/>
    <s v="S"/>
    <s v="NT"/>
    <n v="5.904"/>
    <s v="86"/>
    <n v="6.39"/>
  </r>
  <r>
    <x v="4"/>
    <s v="0"/>
    <d v="2026-05-28T00:00:00"/>
    <s v="21320"/>
    <s v="51100"/>
    <s v=""/>
    <s v=""/>
    <s v="1848R"/>
    <s v="Laruche"/>
    <s v="999999"/>
    <s v="XS446714755FR"/>
    <s v="N"/>
    <s v="Transport"/>
    <s v="N"/>
    <s v="S"/>
    <s v="NT"/>
    <n v="0.07000000000000001"/>
    <s v="86"/>
    <n v="4.25"/>
  </r>
  <r>
    <x v="4"/>
    <s v="0"/>
    <d v="2026-05-28T00:00:00"/>
    <s v="21320"/>
    <s v="44420"/>
    <s v=""/>
    <s v=""/>
    <s v="9042U"/>
    <s v="Laruche"/>
    <s v="999999"/>
    <s v="XS446723814FR"/>
    <s v="N"/>
    <s v="Transport"/>
    <s v="N"/>
    <s v="S"/>
    <s v="NT"/>
    <n v="6.166"/>
    <s v="86"/>
    <n v="6.9"/>
  </r>
  <r>
    <x v="4"/>
    <s v="0"/>
    <d v="2026-05-28T00:00:00"/>
    <s v="21320"/>
    <s v="92000"/>
    <s v=""/>
    <s v=""/>
    <s v="1382U"/>
    <s v="Laruche"/>
    <s v="999999"/>
    <s v="XS446726651FR"/>
    <s v="N"/>
    <s v="Transport"/>
    <s v="N"/>
    <s v="S"/>
    <s v="NT"/>
    <n v="4.638"/>
    <s v="86"/>
    <n v="5.88"/>
  </r>
  <r>
    <x v="4"/>
    <s v="0"/>
    <d v="2026-05-28T00:00:00"/>
    <s v="21320"/>
    <s v="74380"/>
    <s v=""/>
    <s v=""/>
    <s v="9672X"/>
    <s v="Laruche"/>
    <s v="999999"/>
    <s v="XS446727419FR"/>
    <s v="N"/>
    <s v="Transport"/>
    <s v="N"/>
    <s v="S"/>
    <s v="NT"/>
    <n v="4.57"/>
    <s v="86"/>
    <n v="5.88"/>
  </r>
  <r>
    <x v="4"/>
    <s v="0"/>
    <d v="2026-05-28T00:00:00"/>
    <s v="21320"/>
    <s v="13510"/>
    <s v=""/>
    <s v=""/>
    <s v="8406R"/>
    <s v="Laruche"/>
    <s v="999999"/>
    <s v="XS446729321FR"/>
    <s v="N"/>
    <s v="Transport"/>
    <s v="N"/>
    <s v="S"/>
    <s v="NT"/>
    <n v="4.532"/>
    <s v="86"/>
    <n v="5.88"/>
  </r>
  <r>
    <x v="4"/>
    <s v="0"/>
    <d v="2026-05-28T00:00:00"/>
    <s v="21320"/>
    <s v="83140"/>
    <s v=""/>
    <s v=""/>
    <s v="0350X"/>
    <s v="Laruche"/>
    <s v="999999"/>
    <s v="XS446731427FR"/>
    <s v="N"/>
    <s v="Transport"/>
    <s v="N"/>
    <s v="S"/>
    <s v="NT"/>
    <n v="0.1"/>
    <s v="86"/>
    <n v="4.25"/>
  </r>
  <r>
    <x v="4"/>
    <s v="0"/>
    <d v="2026-05-28T00:00:00"/>
    <s v="21320"/>
    <s v="87510"/>
    <s v=""/>
    <s v=""/>
    <s v="1230S"/>
    <s v="Laruche"/>
    <s v="999999"/>
    <s v="XS446735021FR"/>
    <s v="N"/>
    <s v="Transport"/>
    <s v="N"/>
    <s v="S"/>
    <s v="NT"/>
    <n v="4.532"/>
    <s v="86"/>
    <n v="5.88"/>
  </r>
  <r>
    <x v="4"/>
    <s v="0"/>
    <d v="2026-05-28T00:00:00"/>
    <s v="21320"/>
    <s v="13011"/>
    <s v=""/>
    <s v=""/>
    <s v="7671X"/>
    <s v="Laruche"/>
    <s v="999999"/>
    <s v="XS446875196FR"/>
    <s v="N"/>
    <s v="Transport"/>
    <s v="N"/>
    <s v="S"/>
    <s v="NT"/>
    <n v="4.532"/>
    <s v="86"/>
    <n v="5.88"/>
  </r>
  <r>
    <x v="4"/>
    <s v="0"/>
    <d v="2026-05-28T00:00:00"/>
    <s v="21320"/>
    <s v="91380"/>
    <s v=""/>
    <s v=""/>
    <s v="1712U"/>
    <s v="Laruche"/>
    <s v="999999"/>
    <s v="XS446928101FR"/>
    <s v="N"/>
    <s v="Transport"/>
    <s v="N"/>
    <s v="S"/>
    <s v="NT"/>
    <n v="6.273"/>
    <s v="86"/>
    <n v="6.9"/>
  </r>
  <r>
    <x v="4"/>
    <s v="0"/>
    <d v="2026-05-28T00:00:00"/>
    <s v="21320"/>
    <s v="92500"/>
    <s v=""/>
    <s v=""/>
    <s v="543DX"/>
    <s v="Laruche"/>
    <s v="999999"/>
    <s v="XS446946555FR"/>
    <s v="N"/>
    <s v="Transport"/>
    <s v="N"/>
    <s v="S"/>
    <s v="NT"/>
    <n v="4.678"/>
    <s v="86"/>
    <n v="5.88"/>
  </r>
  <r>
    <x v="4"/>
    <s v="0"/>
    <d v="2026-05-28T00:00:00"/>
    <s v="21320"/>
    <s v="30660"/>
    <s v=""/>
    <s v=""/>
    <s v="471EX"/>
    <s v="Laruche"/>
    <s v="999999"/>
    <s v="XS446947105FR"/>
    <s v="N"/>
    <s v="Transport"/>
    <s v="N"/>
    <s v="S"/>
    <s v="NT"/>
    <n v="4.743"/>
    <s v="86"/>
    <n v="5.88"/>
  </r>
  <r>
    <x v="4"/>
    <s v="0"/>
    <d v="2026-05-29T00:00:00"/>
    <s v="21320"/>
    <s v="31320"/>
    <s v=""/>
    <s v=""/>
    <s v="708CX"/>
    <s v="Laruche"/>
    <s v="999999"/>
    <s v="XS447135925FR"/>
    <s v="N"/>
    <s v="Transport"/>
    <s v="N"/>
    <s v="S"/>
    <s v="NT"/>
    <n v="5.904"/>
    <s v="86"/>
    <n v="6.39"/>
  </r>
  <r>
    <x v="4"/>
    <s v="0"/>
    <d v="2026-05-29T00:00:00"/>
    <s v="21320"/>
    <s v="75013"/>
    <s v=""/>
    <s v=""/>
    <s v="7823O"/>
    <s v="Laruche"/>
    <s v="999999"/>
    <s v="XS447137767FR"/>
    <s v="N"/>
    <s v="Transport"/>
    <s v="N"/>
    <s v="S"/>
    <s v="NT"/>
    <n v="0.24"/>
    <s v="86"/>
    <n v="4.25"/>
  </r>
  <r>
    <x v="4"/>
    <s v="0"/>
    <d v="2026-05-29T00:00:00"/>
    <s v="21320"/>
    <s v="95100"/>
    <s v=""/>
    <s v=""/>
    <s v="874CY"/>
    <s v="Laruche"/>
    <s v="999999"/>
    <s v="XS447137988FR"/>
    <s v="N"/>
    <s v="Transport"/>
    <s v="N"/>
    <s v="S"/>
    <s v="NT"/>
    <n v="0.08"/>
    <s v="86"/>
    <n v="4.25"/>
  </r>
  <r>
    <x v="4"/>
    <s v="0"/>
    <d v="2026-05-29T00:00:00"/>
    <s v="21320"/>
    <s v="75018"/>
    <s v=""/>
    <s v=""/>
    <s v="2359V"/>
    <s v="Laruche"/>
    <s v="999999"/>
    <s v="XS447141449FR"/>
    <s v="N"/>
    <s v="Transport"/>
    <s v="N"/>
    <s v="S"/>
    <s v="NT"/>
    <n v="0.27"/>
    <s v="86"/>
    <n v="4.25"/>
  </r>
  <r>
    <x v="4"/>
    <s v="0"/>
    <d v="2026-05-29T00:00:00"/>
    <s v="21320"/>
    <s v="13600"/>
    <s v=""/>
    <s v=""/>
    <s v="044AX"/>
    <s v="Laruche"/>
    <s v="999999"/>
    <s v="XS447142356FR"/>
    <s v="N"/>
    <s v="Transport"/>
    <s v="N"/>
    <s v="S"/>
    <s v="NT"/>
    <n v="0.02"/>
    <s v="86"/>
    <n v="4.25"/>
  </r>
  <r>
    <x v="4"/>
    <s v="0"/>
    <d v="2026-05-29T00:00:00"/>
    <s v="21320"/>
    <s v="34730"/>
    <s v=""/>
    <s v=""/>
    <s v="8853U"/>
    <s v="Laruche"/>
    <s v="999999"/>
    <s v="XS447142679FR"/>
    <s v="N"/>
    <s v="Transport"/>
    <s v="N"/>
    <s v="S"/>
    <s v="NT"/>
    <n v="0.07000000000000001"/>
    <s v="86"/>
    <n v="4.25"/>
  </r>
  <r>
    <x v="4"/>
    <s v="0"/>
    <d v="2026-05-29T00:00:00"/>
    <s v="21320"/>
    <s v="35235"/>
    <s v=""/>
    <s v=""/>
    <s v="7390U"/>
    <s v="Laruche"/>
    <s v="999999"/>
    <s v="XS447143365FR"/>
    <s v="N"/>
    <s v="Transport"/>
    <s v="N"/>
    <s v="S"/>
    <s v="NT"/>
    <n v="0.26"/>
    <s v="86"/>
    <n v="4.25"/>
  </r>
  <r>
    <x v="4"/>
    <s v="0"/>
    <d v="2026-05-29T00:00:00"/>
    <s v="21320"/>
    <s v="62780"/>
    <s v=""/>
    <s v=""/>
    <s v="2044S"/>
    <s v="Laruche"/>
    <s v="999999"/>
    <s v="XS447284270FR"/>
    <s v="N"/>
    <s v="Transport"/>
    <s v="N"/>
    <s v="S"/>
    <s v="NT"/>
    <n v="0.12"/>
    <s v="86"/>
    <n v="4.25"/>
  </r>
  <r>
    <x v="4"/>
    <s v="0"/>
    <d v="2026-05-29T00:00:00"/>
    <s v="21320"/>
    <s v="66410"/>
    <s v=""/>
    <s v=""/>
    <s v="9154O"/>
    <s v="Laruche"/>
    <s v="999999"/>
    <s v="XS447290686FR"/>
    <s v="N"/>
    <s v="Transport"/>
    <s v="N"/>
    <s v="S"/>
    <s v="NT"/>
    <n v="0.17"/>
    <s v="86"/>
    <n v="4.25"/>
  </r>
  <r>
    <x v="4"/>
    <s v="0"/>
    <d v="2026-05-29T00:00:00"/>
    <s v="21320"/>
    <s v="33100"/>
    <s v=""/>
    <s v=""/>
    <s v="369BX"/>
    <s v="Laruche"/>
    <s v="999999"/>
    <s v="XS447291222FR"/>
    <s v="N"/>
    <s v="Transport"/>
    <s v="N"/>
    <s v="S"/>
    <s v="NT"/>
    <n v="0.17"/>
    <s v="86"/>
    <n v="4.25"/>
  </r>
  <r>
    <x v="4"/>
    <s v="0"/>
    <d v="2026-05-29T00:00:00"/>
    <s v="21320"/>
    <s v="04700"/>
    <s v=""/>
    <s v=""/>
    <s v="668CX"/>
    <s v="Laruche"/>
    <s v="999999"/>
    <s v="XS447291911FR"/>
    <s v="N"/>
    <s v="Transport"/>
    <s v="N"/>
    <s v="S"/>
    <s v="NT"/>
    <n v="2.335"/>
    <s v="86"/>
    <n v="4.96"/>
  </r>
  <r>
    <x v="4"/>
    <s v="0"/>
    <d v="2026-05-29T00:00:00"/>
    <s v="21320"/>
    <s v="04700"/>
    <s v=""/>
    <s v=""/>
    <s v="668CX"/>
    <s v="Laruche"/>
    <s v="999999"/>
    <s v="XS447291911FR"/>
    <s v="N"/>
    <s v="Zones Difficiles d'accès"/>
    <s v="N"/>
    <m/>
    <s v="NT"/>
    <n v="0"/>
    <s v="86"/>
    <n v="5"/>
  </r>
  <r>
    <x v="4"/>
    <s v="0"/>
    <d v="2026-05-29T00:00:00"/>
    <s v="21320"/>
    <s v="85180"/>
    <s v=""/>
    <s v=""/>
    <s v="9989Y"/>
    <s v="Laruche"/>
    <s v="999999"/>
    <s v="XS447293197FR"/>
    <s v="N"/>
    <s v="Transport"/>
    <s v="N"/>
    <s v="S"/>
    <s v="NT"/>
    <n v="4.678"/>
    <s v="86"/>
    <n v="5.88"/>
  </r>
  <r>
    <x v="4"/>
    <s v="0"/>
    <d v="2026-05-29T00:00:00"/>
    <s v="21320"/>
    <s v="78360"/>
    <s v=""/>
    <s v=""/>
    <s v="9167X"/>
    <s v="Laruche"/>
    <s v="999999"/>
    <s v="XS447337573FR"/>
    <s v="N"/>
    <s v="Transport"/>
    <s v="N"/>
    <s v="S"/>
    <s v="NT"/>
    <n v="4.532"/>
    <s v="86"/>
    <n v="5.88"/>
  </r>
  <r>
    <x v="1"/>
    <s v="2"/>
    <d v="2026-04-20T00:00:00"/>
    <s v="92200"/>
    <s v="21320"/>
    <s v=""/>
    <s v=""/>
    <s v="103268"/>
    <s v="103268"/>
    <s v="999999"/>
    <s v="XT256909132TS"/>
    <s v="N"/>
    <s v="Transport"/>
    <s v="N"/>
    <s v="S"/>
    <s v="NT"/>
    <n v="0.65"/>
    <s v="5Y"/>
    <n v="3.17"/>
  </r>
  <r>
    <x v="1"/>
    <s v="2"/>
    <d v="2026-04-29T00:00:00"/>
    <s v="36000"/>
    <s v="21320"/>
    <s v=""/>
    <s v=""/>
    <s v="106008"/>
    <s v="106008"/>
    <s v="999999"/>
    <s v="XT257571337TS"/>
    <s v="N"/>
    <s v="Transport"/>
    <s v="N"/>
    <s v="S"/>
    <s v="NT"/>
    <n v="1.5"/>
    <s v="5Y"/>
    <n v="3.49"/>
  </r>
  <r>
    <x v="1"/>
    <s v="2"/>
    <d v="2026-04-30T00:00:00"/>
    <s v="73410"/>
    <s v="21320"/>
    <s v=""/>
    <s v=""/>
    <s v="107021"/>
    <s v="107021"/>
    <s v="999999"/>
    <s v="XT257629880TS"/>
    <s v="N"/>
    <s v="Transport"/>
    <s v="N"/>
    <s v="S"/>
    <s v="NT"/>
    <n v="0.2"/>
    <s v="5Y"/>
    <n v="3.07"/>
  </r>
  <r>
    <x v="1"/>
    <s v="2"/>
    <d v="2026-04-30T00:00:00"/>
    <s v="80260"/>
    <s v="21320"/>
    <s v=""/>
    <s v=""/>
    <s v="106721"/>
    <s v="106721"/>
    <s v="999999"/>
    <s v="XT257673398TS"/>
    <s v="N"/>
    <s v="Transport"/>
    <s v="N"/>
    <s v="S"/>
    <s v="NT"/>
    <n v="0.8"/>
    <s v="5Y"/>
    <n v="3.17"/>
  </r>
  <r>
    <x v="1"/>
    <s v="2"/>
    <d v="2026-04-30T00:00:00"/>
    <s v="49230"/>
    <s v="21320"/>
    <s v=""/>
    <s v=""/>
    <s v="107103"/>
    <s v="107103"/>
    <s v="999999"/>
    <s v="XT257681947TS"/>
    <s v="N"/>
    <s v="Transport"/>
    <s v="N"/>
    <s v="S"/>
    <s v="NT"/>
    <n v="0.22"/>
    <s v="5Y"/>
    <n v="3.07"/>
  </r>
  <r>
    <x v="1"/>
    <s v="2"/>
    <d v="2026-05-01T00:00:00"/>
    <s v="50100"/>
    <s v="21320"/>
    <s v=""/>
    <s v=""/>
    <s v="104860"/>
    <s v="104860"/>
    <s v="999999"/>
    <s v="XT257705175TS"/>
    <s v="N"/>
    <s v="Transport"/>
    <s v="N"/>
    <s v="S"/>
    <s v="NT"/>
    <n v="0.8"/>
    <s v="5Y"/>
    <n v="3.17"/>
  </r>
  <r>
    <x v="1"/>
    <s v="2"/>
    <d v="2026-05-01T00:00:00"/>
    <s v="13009"/>
    <s v="21320"/>
    <s v=""/>
    <s v=""/>
    <s v="105429"/>
    <s v="105429"/>
    <s v="999999"/>
    <s v="XT257708477TS"/>
    <s v="N"/>
    <s v="Transport"/>
    <s v="N"/>
    <s v="S"/>
    <s v="NT"/>
    <n v="0.18"/>
    <s v="5Y"/>
    <n v="3.07"/>
  </r>
  <r>
    <x v="1"/>
    <s v="2"/>
    <d v="2026-05-01T00:00:00"/>
    <s v="76420"/>
    <s v="21320"/>
    <s v=""/>
    <s v=""/>
    <s v="107129"/>
    <s v="107129"/>
    <s v="999999"/>
    <s v="XT257719979TS"/>
    <s v="N"/>
    <s v="Transport"/>
    <s v="N"/>
    <s v="S"/>
    <s v="NT"/>
    <n v="0.44"/>
    <s v="5Y"/>
    <n v="3.07"/>
  </r>
  <r>
    <x v="1"/>
    <s v="2"/>
    <d v="2026-05-01T00:00:00"/>
    <s v="53100"/>
    <s v="21320"/>
    <s v=""/>
    <s v=""/>
    <s v="107827"/>
    <s v="107827"/>
    <s v="999999"/>
    <s v="XT257720597TS"/>
    <s v="N"/>
    <s v="Transport"/>
    <s v="N"/>
    <s v="S"/>
    <s v="NT"/>
    <n v="0.85"/>
    <s v="5Y"/>
    <n v="3.17"/>
  </r>
  <r>
    <x v="1"/>
    <s v="2"/>
    <d v="2026-05-01T00:00:00"/>
    <s v="57330"/>
    <s v="21320"/>
    <s v=""/>
    <s v=""/>
    <s v="106185"/>
    <s v="106185"/>
    <s v="999999"/>
    <s v="XT257734485TS"/>
    <s v="N"/>
    <s v="Transport"/>
    <s v="N"/>
    <s v="S"/>
    <s v="NT"/>
    <n v="0.26"/>
    <s v="5Y"/>
    <n v="3.07"/>
  </r>
  <r>
    <x v="1"/>
    <s v="2"/>
    <d v="2026-05-01T00:00:00"/>
    <s v="68910"/>
    <s v="21320"/>
    <s v=""/>
    <s v=""/>
    <s v="108270"/>
    <s v="108270"/>
    <s v="999999"/>
    <s v="XT257739664TS"/>
    <s v="N"/>
    <s v="Transport"/>
    <s v="N"/>
    <s v="S"/>
    <s v="NT"/>
    <n v="1.58"/>
    <s v="5Y"/>
    <n v="3.49"/>
  </r>
  <r>
    <x v="1"/>
    <s v="2"/>
    <d v="2026-05-02T00:00:00"/>
    <s v="44500"/>
    <s v="21320"/>
    <s v=""/>
    <s v=""/>
    <s v="106756"/>
    <s v="106756"/>
    <s v="999999"/>
    <s v="XT257749556TS"/>
    <s v="N"/>
    <s v="Transport"/>
    <s v="N"/>
    <s v="S"/>
    <s v="NT"/>
    <n v="1.55"/>
    <s v="5Y"/>
    <n v="3.49"/>
  </r>
  <r>
    <x v="1"/>
    <s v="2"/>
    <d v="2026-05-02T00:00:00"/>
    <s v="74440"/>
    <s v="21320"/>
    <s v=""/>
    <s v=""/>
    <s v="105899"/>
    <s v="105899"/>
    <s v="999999"/>
    <s v="XT257750302TS"/>
    <s v="N"/>
    <s v="Transport"/>
    <s v="N"/>
    <s v="S"/>
    <s v="NT"/>
    <n v="0.22"/>
    <s v="5Y"/>
    <n v="3.07"/>
  </r>
  <r>
    <x v="1"/>
    <s v="2"/>
    <d v="2026-05-02T00:00:00"/>
    <s v="26120"/>
    <s v="21320"/>
    <s v=""/>
    <s v=""/>
    <s v="106664"/>
    <s v="106664"/>
    <s v="999999"/>
    <s v="XT257750903TS"/>
    <s v="N"/>
    <s v="Transport"/>
    <s v="N"/>
    <s v="S"/>
    <s v="NT"/>
    <n v="0.35"/>
    <s v="5Y"/>
    <n v="3.07"/>
  </r>
  <r>
    <x v="1"/>
    <s v="2"/>
    <d v="2026-05-02T00:00:00"/>
    <s v="68100"/>
    <s v="21320"/>
    <s v=""/>
    <s v=""/>
    <s v="107136"/>
    <s v="107136"/>
    <s v="999999"/>
    <s v="XT257758907TS"/>
    <s v="N"/>
    <s v="Transport"/>
    <s v="N"/>
    <s v="S"/>
    <s v="NT"/>
    <n v="0.25"/>
    <s v="5Y"/>
    <n v="3.07"/>
  </r>
  <r>
    <x v="1"/>
    <s v="2"/>
    <d v="2026-05-02T00:00:00"/>
    <s v="76000"/>
    <s v="21320"/>
    <s v=""/>
    <s v=""/>
    <s v="107645"/>
    <s v="107645"/>
    <s v="999999"/>
    <s v="XT257763765TS"/>
    <s v="N"/>
    <s v="Transport"/>
    <s v="N"/>
    <s v="S"/>
    <s v="NT"/>
    <n v="0.7"/>
    <s v="5Y"/>
    <n v="3.17"/>
  </r>
  <r>
    <x v="1"/>
    <s v="2"/>
    <d v="2026-05-02T00:00:00"/>
    <s v="76000"/>
    <s v="21320"/>
    <s v=""/>
    <s v=""/>
    <s v="107645"/>
    <s v="107645"/>
    <s v="999999"/>
    <s v="XT257763765TS"/>
    <s v="N"/>
    <s v="Supplement Etiquette Non Conforme"/>
    <s v="N"/>
    <m/>
    <s v="NT"/>
    <n v="0"/>
    <s v="5Y"/>
    <n v="2"/>
  </r>
  <r>
    <x v="1"/>
    <s v="2"/>
    <d v="2026-05-02T00:00:00"/>
    <s v="59540"/>
    <s v="21320"/>
    <s v=""/>
    <s v=""/>
    <s v="105869"/>
    <s v="105869"/>
    <s v="999999"/>
    <s v="XT257767170TS"/>
    <s v="N"/>
    <s v="Transport"/>
    <s v="N"/>
    <s v="S"/>
    <s v="NT"/>
    <n v="0.51"/>
    <s v="5Y"/>
    <n v="3.17"/>
  </r>
  <r>
    <x v="1"/>
    <s v="2"/>
    <d v="2026-05-02T00:00:00"/>
    <s v="36400"/>
    <s v="21320"/>
    <s v=""/>
    <s v=""/>
    <s v="108146"/>
    <s v="108146"/>
    <s v="999999"/>
    <s v="XT257769666TS"/>
    <s v="N"/>
    <s v="Transport"/>
    <s v="N"/>
    <s v="S"/>
    <s v="NT"/>
    <n v="0.22"/>
    <s v="5Y"/>
    <n v="3.07"/>
  </r>
  <r>
    <x v="1"/>
    <s v="2"/>
    <d v="2026-05-02T00:00:00"/>
    <s v="62810"/>
    <s v="21320"/>
    <s v=""/>
    <s v=""/>
    <s v="106675"/>
    <s v="106675"/>
    <s v="999999"/>
    <s v="XT257778606TS"/>
    <s v="N"/>
    <s v="Transport"/>
    <s v="N"/>
    <s v="S"/>
    <s v="NT"/>
    <n v="0.22"/>
    <s v="5Y"/>
    <n v="3.07"/>
  </r>
  <r>
    <x v="1"/>
    <s v="2"/>
    <d v="2026-05-02T00:00:00"/>
    <s v="26100"/>
    <s v="21320"/>
    <s v=""/>
    <s v=""/>
    <s v="107997"/>
    <s v="107997"/>
    <s v="999999"/>
    <s v="XT257778795TS"/>
    <s v="N"/>
    <s v="Transport"/>
    <s v="N"/>
    <s v="S"/>
    <s v="NT"/>
    <n v="0.4"/>
    <s v="5Y"/>
    <n v="3.07"/>
  </r>
  <r>
    <x v="1"/>
    <s v="2"/>
    <d v="2026-05-02T00:00:00"/>
    <s v="75002"/>
    <s v="21320"/>
    <s v=""/>
    <s v=""/>
    <s v="104817"/>
    <s v="104817"/>
    <s v="999999"/>
    <s v="XT257787188TS"/>
    <s v="N"/>
    <s v="Transport"/>
    <s v="N"/>
    <s v="S"/>
    <s v="NT"/>
    <n v="0.4"/>
    <s v="5Y"/>
    <n v="3.07"/>
  </r>
  <r>
    <x v="1"/>
    <s v="2"/>
    <d v="2026-05-02T00:00:00"/>
    <s v="74230"/>
    <s v="21320"/>
    <s v=""/>
    <s v=""/>
    <s v="108034"/>
    <s v="108034"/>
    <s v="999999"/>
    <s v="XT257789325TS"/>
    <s v="N"/>
    <s v="Transport"/>
    <s v="N"/>
    <s v="S"/>
    <s v="NT"/>
    <n v="0.15"/>
    <s v="5Y"/>
    <n v="3.07"/>
  </r>
  <r>
    <x v="1"/>
    <s v="2"/>
    <d v="2026-05-02T00:00:00"/>
    <s v="67000"/>
    <s v="21320"/>
    <s v=""/>
    <s v=""/>
    <s v="108684"/>
    <s v="108684"/>
    <s v="999999"/>
    <s v="XT257792231TS"/>
    <s v="N"/>
    <s v="Transport"/>
    <s v="N"/>
    <s v="S"/>
    <s v="NT"/>
    <n v="0.71"/>
    <s v="5Y"/>
    <n v="3.17"/>
  </r>
  <r>
    <x v="1"/>
    <s v="2"/>
    <d v="2026-05-03T00:00:00"/>
    <s v="67150"/>
    <s v="21320"/>
    <s v=""/>
    <s v=""/>
    <s v="107465"/>
    <s v="107465"/>
    <s v="999999"/>
    <s v="XT257797525TS"/>
    <s v="N"/>
    <s v="Transport"/>
    <s v="N"/>
    <s v="S"/>
    <s v="NT"/>
    <n v="0.27"/>
    <s v="5Y"/>
    <n v="3.07"/>
  </r>
  <r>
    <x v="1"/>
    <s v="2"/>
    <d v="2026-05-03T00:00:00"/>
    <s v="37540"/>
    <s v="21320"/>
    <s v=""/>
    <s v=""/>
    <s v="108550"/>
    <s v="108550"/>
    <s v="999999"/>
    <s v="XT257798910TS"/>
    <s v="N"/>
    <s v="Transport"/>
    <s v="N"/>
    <s v="S"/>
    <s v="NT"/>
    <n v="0.17"/>
    <s v="5Y"/>
    <n v="3.07"/>
  </r>
  <r>
    <x v="1"/>
    <s v="2"/>
    <d v="2026-05-03T00:00:00"/>
    <s v="35510"/>
    <s v="21320"/>
    <s v=""/>
    <s v=""/>
    <s v="103110"/>
    <s v="103110"/>
    <s v="999999"/>
    <s v="XT257803447TS"/>
    <s v="N"/>
    <s v="Transport"/>
    <s v="N"/>
    <s v="S"/>
    <s v="NT"/>
    <n v="0.2"/>
    <s v="5Y"/>
    <n v="3.07"/>
  </r>
  <r>
    <x v="1"/>
    <s v="2"/>
    <d v="2026-05-03T00:00:00"/>
    <s v="45470"/>
    <s v="21320"/>
    <s v=""/>
    <s v=""/>
    <s v="107130"/>
    <s v="107130"/>
    <s v="999999"/>
    <s v="XT257805814TS"/>
    <s v="N"/>
    <s v="Transport"/>
    <s v="N"/>
    <s v="S"/>
    <s v="NT"/>
    <n v="0.25"/>
    <s v="5Y"/>
    <n v="3.07"/>
  </r>
  <r>
    <x v="1"/>
    <s v="2"/>
    <d v="2026-05-03T00:00:00"/>
    <s v="35430"/>
    <s v="21320"/>
    <s v=""/>
    <s v=""/>
    <s v="107013"/>
    <s v="107013"/>
    <s v="999999"/>
    <s v="XT257810981TS"/>
    <s v="N"/>
    <s v="Transport"/>
    <s v="N"/>
    <s v="S"/>
    <s v="NT"/>
    <n v="0.75"/>
    <s v="5Y"/>
    <n v="3.17"/>
  </r>
  <r>
    <x v="1"/>
    <s v="2"/>
    <d v="2026-05-03T00:00:00"/>
    <s v="77150"/>
    <s v="21320"/>
    <s v=""/>
    <s v=""/>
    <s v="108113"/>
    <s v="108113"/>
    <s v="999999"/>
    <s v="XT257813387TS"/>
    <s v="N"/>
    <s v="Transport"/>
    <s v="N"/>
    <s v="S"/>
    <s v="NT"/>
    <n v="0.22"/>
    <s v="5Y"/>
    <n v="3.07"/>
  </r>
  <r>
    <x v="1"/>
    <s v="2"/>
    <d v="2026-05-03T00:00:00"/>
    <s v="63460"/>
    <s v="21320"/>
    <s v=""/>
    <s v=""/>
    <s v="108169"/>
    <s v="108169"/>
    <s v="999999"/>
    <s v="XT257815269TS"/>
    <s v="N"/>
    <s v="Transport"/>
    <s v="N"/>
    <s v="S"/>
    <s v="NT"/>
    <n v="0.05"/>
    <s v="5Y"/>
    <n v="3.07"/>
  </r>
  <r>
    <x v="1"/>
    <s v="2"/>
    <d v="2026-05-03T00:00:00"/>
    <s v="42360"/>
    <s v="21320"/>
    <s v=""/>
    <s v=""/>
    <s v="108149"/>
    <s v="108149"/>
    <s v="999999"/>
    <s v="XT257816940TS"/>
    <s v="N"/>
    <s v="Transport"/>
    <s v="N"/>
    <s v="S"/>
    <s v="NT"/>
    <n v="0.22"/>
    <s v="5Y"/>
    <n v="3.07"/>
  </r>
  <r>
    <x v="1"/>
    <s v="2"/>
    <d v="2026-05-03T00:00:00"/>
    <s v="75012"/>
    <s v="21320"/>
    <s v=""/>
    <s v=""/>
    <s v="107623"/>
    <s v="107623"/>
    <s v="999999"/>
    <s v="XT257826893TS"/>
    <s v="N"/>
    <s v="Transport"/>
    <s v="N"/>
    <s v="S"/>
    <s v="NT"/>
    <n v="0.11"/>
    <s v="5Y"/>
    <n v="3.07"/>
  </r>
  <r>
    <x v="1"/>
    <s v="2"/>
    <d v="2026-05-03T00:00:00"/>
    <s v="94220"/>
    <s v="21320"/>
    <s v=""/>
    <s v=""/>
    <s v="107321"/>
    <s v="107321"/>
    <s v="999999"/>
    <s v="XT257830717TS"/>
    <s v="N"/>
    <s v="Transport"/>
    <s v="N"/>
    <s v="S"/>
    <s v="NT"/>
    <n v="1.4"/>
    <s v="5Y"/>
    <n v="3.49"/>
  </r>
  <r>
    <x v="1"/>
    <s v="2"/>
    <d v="2026-05-04T00:00:00"/>
    <s v="83150"/>
    <s v="21320"/>
    <s v=""/>
    <s v=""/>
    <s v="108468"/>
    <s v="108468"/>
    <s v="999999"/>
    <s v="XT257854449TS"/>
    <s v="N"/>
    <s v="Transport"/>
    <s v="N"/>
    <s v="S"/>
    <s v="NT"/>
    <n v="0.1"/>
    <s v="5Y"/>
    <n v="3.07"/>
  </r>
  <r>
    <x v="1"/>
    <s v="2"/>
    <d v="2026-05-04T00:00:00"/>
    <s v="60560"/>
    <s v="21320"/>
    <s v=""/>
    <s v=""/>
    <s v="102166"/>
    <s v="102166"/>
    <s v="999999"/>
    <s v="XT257854727TS"/>
    <s v="N"/>
    <s v="Transport"/>
    <s v="N"/>
    <s v="S"/>
    <s v="NT"/>
    <n v="0.44"/>
    <s v="5Y"/>
    <n v="3.07"/>
  </r>
  <r>
    <x v="1"/>
    <s v="2"/>
    <d v="2026-05-04T00:00:00"/>
    <s v="92120"/>
    <s v="21320"/>
    <s v=""/>
    <s v=""/>
    <s v="106559"/>
    <s v="106559"/>
    <s v="999999"/>
    <s v="XT257855299TS"/>
    <s v="N"/>
    <s v="Transport"/>
    <s v="N"/>
    <s v="S"/>
    <s v="NT"/>
    <n v="1.1"/>
    <s v="5Y"/>
    <n v="3.49"/>
  </r>
  <r>
    <x v="1"/>
    <s v="2"/>
    <d v="2026-05-04T00:00:00"/>
    <s v="92100"/>
    <s v="21320"/>
    <s v=""/>
    <s v=""/>
    <s v="106336"/>
    <s v="106336"/>
    <s v="999999"/>
    <s v="XT257861609TS"/>
    <s v="N"/>
    <s v="Transport"/>
    <s v="N"/>
    <s v="S"/>
    <s v="NT"/>
    <n v="2.15"/>
    <s v="5Y"/>
    <n v="3.91"/>
  </r>
  <r>
    <x v="1"/>
    <s v="2"/>
    <d v="2026-05-04T00:00:00"/>
    <s v="78110"/>
    <s v="21320"/>
    <s v=""/>
    <s v=""/>
    <s v="107479"/>
    <s v="107479"/>
    <s v="999999"/>
    <s v="XT257869179TS"/>
    <s v="N"/>
    <s v="Transport"/>
    <s v="N"/>
    <s v="S"/>
    <s v="NT"/>
    <n v="0.7"/>
    <s v="5Y"/>
    <n v="3.17"/>
  </r>
  <r>
    <x v="1"/>
    <s v="2"/>
    <d v="2026-05-04T00:00:00"/>
    <s v="29860"/>
    <s v="21320"/>
    <s v=""/>
    <s v=""/>
    <s v="106877"/>
    <s v="106877"/>
    <s v="999999"/>
    <s v="XT257877475TS"/>
    <s v="N"/>
    <s v="Transport"/>
    <s v="N"/>
    <s v="S"/>
    <s v="NT"/>
    <n v="0.17"/>
    <s v="5Y"/>
    <n v="3.07"/>
  </r>
  <r>
    <x v="1"/>
    <s v="2"/>
    <d v="2026-05-04T00:00:00"/>
    <s v="63670"/>
    <s v="21320"/>
    <s v=""/>
    <s v=""/>
    <s v="107151"/>
    <s v="107151"/>
    <s v="999999"/>
    <s v="XT257881427TS"/>
    <s v="N"/>
    <s v="Transport"/>
    <s v="N"/>
    <s v="S"/>
    <s v="NT"/>
    <n v="0.7"/>
    <s v="5Y"/>
    <n v="3.17"/>
  </r>
  <r>
    <x v="1"/>
    <s v="2"/>
    <d v="2026-05-04T00:00:00"/>
    <s v="57650"/>
    <s v="21320"/>
    <s v=""/>
    <s v=""/>
    <s v="107353"/>
    <s v="107353"/>
    <s v="999999"/>
    <s v="XT257881775TS"/>
    <s v="N"/>
    <s v="Transport"/>
    <s v="N"/>
    <s v="S"/>
    <s v="NT"/>
    <n v="0.64"/>
    <s v="5Y"/>
    <n v="3.17"/>
  </r>
  <r>
    <x v="1"/>
    <s v="2"/>
    <d v="2026-05-04T00:00:00"/>
    <s v="14590"/>
    <s v="21320"/>
    <s v=""/>
    <s v=""/>
    <s v="106351"/>
    <s v="106351"/>
    <s v="999999"/>
    <s v="XT257887518TS"/>
    <s v="N"/>
    <s v="Transport"/>
    <s v="N"/>
    <s v="S"/>
    <s v="NT"/>
    <n v="1.2"/>
    <s v="5Y"/>
    <n v="3.49"/>
  </r>
  <r>
    <x v="1"/>
    <s v="2"/>
    <d v="2026-05-04T00:00:00"/>
    <s v="42400"/>
    <s v="21320"/>
    <s v=""/>
    <s v=""/>
    <s v="108131"/>
    <s v="108131"/>
    <s v="999999"/>
    <s v="XT257901427TS"/>
    <s v="N"/>
    <s v="Transport"/>
    <s v="N"/>
    <s v="S"/>
    <s v="NT"/>
    <n v="0.28"/>
    <s v="5Y"/>
    <n v="3.07"/>
  </r>
  <r>
    <x v="1"/>
    <s v="2"/>
    <d v="2026-05-04T00:00:00"/>
    <s v="74600"/>
    <s v="21320"/>
    <s v=""/>
    <s v=""/>
    <s v="106583"/>
    <s v="106583"/>
    <s v="999999"/>
    <s v="XT257906013TS"/>
    <s v="N"/>
    <s v="Transport"/>
    <s v="N"/>
    <s v="S"/>
    <s v="NT"/>
    <n v="0.7"/>
    <s v="5Y"/>
    <n v="3.17"/>
  </r>
  <r>
    <x v="1"/>
    <s v="2"/>
    <d v="2026-05-04T00:00:00"/>
    <s v="54110"/>
    <s v="21320"/>
    <s v=""/>
    <s v=""/>
    <s v="108421"/>
    <s v="108421"/>
    <s v="999999"/>
    <s v="XT257921188TS"/>
    <s v="N"/>
    <s v="Transport"/>
    <s v="N"/>
    <s v="S"/>
    <s v="NT"/>
    <n v="0.18"/>
    <s v="5Y"/>
    <n v="3.07"/>
  </r>
  <r>
    <x v="1"/>
    <s v="2"/>
    <d v="2026-05-04T00:00:00"/>
    <s v="75016"/>
    <s v="21320"/>
    <s v=""/>
    <s v=""/>
    <s v="107298"/>
    <s v="107298"/>
    <s v="999999"/>
    <s v="XT257923541TS"/>
    <s v="N"/>
    <s v="Transport"/>
    <s v="N"/>
    <s v="S"/>
    <s v="NT"/>
    <n v="0.47"/>
    <s v="5Y"/>
    <n v="3.07"/>
  </r>
  <r>
    <x v="1"/>
    <s v="2"/>
    <d v="2026-05-04T00:00:00"/>
    <s v="77100"/>
    <s v="21320"/>
    <s v=""/>
    <s v=""/>
    <s v="108577"/>
    <s v="108577"/>
    <s v="999999"/>
    <s v="XT257925159TS"/>
    <s v="N"/>
    <s v="Transport"/>
    <s v="N"/>
    <s v="S"/>
    <s v="NT"/>
    <n v="0.44"/>
    <s v="5Y"/>
    <n v="3.07"/>
  </r>
  <r>
    <x v="1"/>
    <s v="2"/>
    <d v="2026-05-05T00:00:00"/>
    <s v="56000"/>
    <s v="21320"/>
    <s v=""/>
    <s v=""/>
    <s v="105657"/>
    <s v="105657"/>
    <s v="999999"/>
    <s v="XT257935947TS"/>
    <s v="N"/>
    <s v="Transport"/>
    <s v="N"/>
    <s v="S"/>
    <s v="NT"/>
    <n v="0.8"/>
    <s v="5Y"/>
    <n v="3.17"/>
  </r>
  <r>
    <x v="1"/>
    <s v="2"/>
    <d v="2026-05-05T00:00:00"/>
    <s v="62880"/>
    <s v="21320"/>
    <s v=""/>
    <s v=""/>
    <s v="108499"/>
    <s v="108499"/>
    <s v="999999"/>
    <s v="XT257951777TS"/>
    <s v="N"/>
    <s v="Transport"/>
    <s v="N"/>
    <s v="S"/>
    <s v="NT"/>
    <n v="0.37"/>
    <s v="5Y"/>
    <n v="3.07"/>
  </r>
  <r>
    <x v="1"/>
    <s v="2"/>
    <d v="2026-05-05T00:00:00"/>
    <s v="73000"/>
    <s v="21320"/>
    <s v=""/>
    <s v=""/>
    <s v="107340"/>
    <s v="107340"/>
    <s v="999999"/>
    <s v="XT257954570TS"/>
    <s v="N"/>
    <s v="Transport"/>
    <s v="N"/>
    <s v="S"/>
    <s v="NT"/>
    <n v="0.34"/>
    <s v="5Y"/>
    <n v="3.07"/>
  </r>
  <r>
    <x v="1"/>
    <s v="2"/>
    <d v="2026-05-05T00:00:00"/>
    <s v="72000"/>
    <s v="21320"/>
    <s v=""/>
    <s v=""/>
    <s v="108269"/>
    <s v="108269"/>
    <s v="999999"/>
    <s v="XT257958554TS"/>
    <s v="N"/>
    <s v="Transport"/>
    <s v="N"/>
    <s v="S"/>
    <s v="NT"/>
    <n v="0.6"/>
    <s v="5Y"/>
    <n v="3.17"/>
  </r>
  <r>
    <x v="1"/>
    <s v="2"/>
    <d v="2026-05-05T00:00:00"/>
    <s v="33127"/>
    <s v="21320"/>
    <s v=""/>
    <s v=""/>
    <s v="105084"/>
    <s v="105084"/>
    <s v="999999"/>
    <s v="XT257964427TS"/>
    <s v="N"/>
    <s v="Transport"/>
    <s v="N"/>
    <s v="S"/>
    <s v="NT"/>
    <n v="0.25"/>
    <s v="5Y"/>
    <n v="3.07"/>
  </r>
  <r>
    <x v="1"/>
    <s v="2"/>
    <d v="2026-05-05T00:00:00"/>
    <s v="77390"/>
    <s v="21320"/>
    <s v=""/>
    <s v=""/>
    <s v="107278"/>
    <s v="107278"/>
    <s v="999999"/>
    <s v="XT257970691TS"/>
    <s v="N"/>
    <s v="Transport"/>
    <s v="N"/>
    <s v="S"/>
    <s v="NT"/>
    <n v="0.5600000000000001"/>
    <s v="5Y"/>
    <n v="3.17"/>
  </r>
  <r>
    <x v="1"/>
    <s v="2"/>
    <d v="2026-05-05T00:00:00"/>
    <s v="75018"/>
    <s v="21320"/>
    <s v=""/>
    <s v=""/>
    <s v="108243"/>
    <s v="108243"/>
    <s v="999999"/>
    <s v="XT257972278TS"/>
    <s v="N"/>
    <s v="Transport"/>
    <s v="N"/>
    <s v="S"/>
    <s v="NT"/>
    <n v="0.3"/>
    <s v="5Y"/>
    <n v="3.07"/>
  </r>
  <r>
    <x v="1"/>
    <s v="2"/>
    <d v="2026-05-05T00:00:00"/>
    <s v="74160"/>
    <s v="21320"/>
    <s v=""/>
    <s v=""/>
    <s v="107152"/>
    <s v="107152"/>
    <s v="999999"/>
    <s v="XT257975416TS"/>
    <s v="N"/>
    <s v="Transport"/>
    <s v="N"/>
    <s v="S"/>
    <s v="NT"/>
    <n v="0.15"/>
    <s v="5Y"/>
    <n v="3.07"/>
  </r>
  <r>
    <x v="1"/>
    <s v="2"/>
    <d v="2026-05-05T00:00:00"/>
    <s v="56500"/>
    <s v="21320"/>
    <s v=""/>
    <s v=""/>
    <s v="108355"/>
    <s v="108355"/>
    <s v="999999"/>
    <s v="XT257982920TS"/>
    <s v="N"/>
    <s v="Transport"/>
    <s v="N"/>
    <s v="S"/>
    <s v="NT"/>
    <n v="0.27"/>
    <s v="5Y"/>
    <n v="3.07"/>
  </r>
  <r>
    <x v="1"/>
    <s v="2"/>
    <d v="2026-05-05T00:00:00"/>
    <s v="72000"/>
    <s v="21320"/>
    <s v=""/>
    <s v=""/>
    <s v="107878"/>
    <s v="107878"/>
    <s v="999999"/>
    <s v="XT257988383TS"/>
    <s v="N"/>
    <s v="Transport"/>
    <s v="N"/>
    <s v="S"/>
    <s v="NT"/>
    <n v="0.2"/>
    <s v="5Y"/>
    <n v="3.07"/>
  </r>
  <r>
    <x v="1"/>
    <s v="2"/>
    <d v="2026-05-05T00:00:00"/>
    <s v="69006"/>
    <s v="21320"/>
    <s v=""/>
    <s v=""/>
    <s v="107555"/>
    <s v="107555"/>
    <s v="999999"/>
    <s v="XT258001478TS"/>
    <s v="N"/>
    <s v="Transport"/>
    <s v="N"/>
    <s v="S"/>
    <s v="NT"/>
    <n v="0.42"/>
    <s v="5Y"/>
    <n v="3.07"/>
  </r>
  <r>
    <x v="1"/>
    <s v="2"/>
    <d v="2026-05-05T00:00:00"/>
    <s v="31240"/>
    <s v="21320"/>
    <s v=""/>
    <s v=""/>
    <s v="109002"/>
    <s v="109002"/>
    <s v="999999"/>
    <s v="XT258006679TS"/>
    <s v="N"/>
    <s v="Transport"/>
    <s v="N"/>
    <s v="S"/>
    <s v="NT"/>
    <n v="0.22"/>
    <s v="5Y"/>
    <n v="3.07"/>
  </r>
  <r>
    <x v="1"/>
    <s v="2"/>
    <d v="2026-05-05T00:00:00"/>
    <s v="67500"/>
    <s v="21320"/>
    <s v=""/>
    <s v=""/>
    <s v="109199"/>
    <s v="109199"/>
    <s v="999999"/>
    <s v="XT258009026TS"/>
    <s v="N"/>
    <s v="Transport"/>
    <s v="N"/>
    <s v="S"/>
    <s v="NT"/>
    <n v="0.35"/>
    <s v="5Y"/>
    <n v="3.07"/>
  </r>
  <r>
    <x v="1"/>
    <s v="2"/>
    <d v="2026-05-05T00:00:00"/>
    <s v="80700"/>
    <s v="21320"/>
    <s v=""/>
    <s v=""/>
    <s v="109597"/>
    <s v="109597"/>
    <s v="999999"/>
    <s v="XT258009057TS"/>
    <s v="N"/>
    <s v="Transport"/>
    <s v="N"/>
    <s v="S"/>
    <s v="NT"/>
    <n v="0.6"/>
    <s v="5Y"/>
    <n v="3.17"/>
  </r>
  <r>
    <x v="1"/>
    <s v="2"/>
    <d v="2026-05-06T00:00:00"/>
    <s v="77320"/>
    <s v="21320"/>
    <s v=""/>
    <s v=""/>
    <s v="109192"/>
    <s v="109192"/>
    <s v="999999"/>
    <s v="XT258015375TS"/>
    <s v="N"/>
    <s v="Transport"/>
    <s v="N"/>
    <s v="S"/>
    <s v="NT"/>
    <n v="0.4"/>
    <s v="5Y"/>
    <n v="3.07"/>
  </r>
  <r>
    <x v="1"/>
    <s v="2"/>
    <d v="2026-05-06T00:00:00"/>
    <s v="95450"/>
    <s v="21320"/>
    <s v=""/>
    <s v=""/>
    <s v="109491"/>
    <s v="109491"/>
    <s v="999999"/>
    <s v="XT258018717TS"/>
    <s v="N"/>
    <s v="Transport"/>
    <s v="N"/>
    <s v="S"/>
    <s v="NT"/>
    <n v="0.29"/>
    <s v="5Y"/>
    <n v="3.07"/>
  </r>
  <r>
    <x v="1"/>
    <s v="2"/>
    <d v="2026-05-06T00:00:00"/>
    <s v="95530"/>
    <s v="21320"/>
    <s v=""/>
    <s v=""/>
    <s v="105936"/>
    <s v="105936"/>
    <s v="999999"/>
    <s v="XT258030973TS"/>
    <s v="N"/>
    <s v="Transport"/>
    <s v="N"/>
    <s v="S"/>
    <s v="NT"/>
    <n v="0.05"/>
    <s v="5Y"/>
    <n v="3.07"/>
  </r>
  <r>
    <x v="1"/>
    <s v="2"/>
    <d v="2026-05-06T00:00:00"/>
    <s v="06240"/>
    <s v="21320"/>
    <s v=""/>
    <s v=""/>
    <s v="108483"/>
    <s v="108483"/>
    <s v="999999"/>
    <s v="XT258033688TS"/>
    <s v="N"/>
    <s v="Transport"/>
    <s v="N"/>
    <s v="S"/>
    <s v="NT"/>
    <n v="0.19"/>
    <s v="5Y"/>
    <n v="3.07"/>
  </r>
  <r>
    <x v="1"/>
    <s v="2"/>
    <d v="2026-05-06T00:00:00"/>
    <s v="20000"/>
    <s v="21320"/>
    <s v=""/>
    <s v=""/>
    <s v="107795"/>
    <s v="107795"/>
    <s v="999999"/>
    <s v="XT258043305TS"/>
    <s v="N"/>
    <s v="Transport"/>
    <s v="N"/>
    <s v="S"/>
    <s v="NT"/>
    <n v="0.48"/>
    <s v="5Y"/>
    <n v="3.07"/>
  </r>
  <r>
    <x v="1"/>
    <s v="2"/>
    <d v="2026-05-06T00:00:00"/>
    <s v="20000"/>
    <s v="21320"/>
    <s v=""/>
    <s v=""/>
    <s v="107795"/>
    <s v="107795"/>
    <s v="999999"/>
    <s v="XT258043305TS"/>
    <s v="N"/>
    <s v="Supplement Etiquette Non Conforme"/>
    <s v="N"/>
    <m/>
    <s v="NT"/>
    <n v="0"/>
    <s v="5Y"/>
    <n v="2"/>
  </r>
  <r>
    <x v="1"/>
    <s v="2"/>
    <d v="2026-05-06T00:00:00"/>
    <s v="94490"/>
    <s v="21320"/>
    <s v=""/>
    <s v=""/>
    <s v="106718"/>
    <s v="106718"/>
    <s v="999999"/>
    <s v="XT258048603TS"/>
    <s v="N"/>
    <s v="Transport"/>
    <s v="N"/>
    <s v="S"/>
    <s v="NT"/>
    <n v="0.05"/>
    <s v="5Y"/>
    <n v="3.07"/>
  </r>
  <r>
    <x v="1"/>
    <s v="2"/>
    <d v="2026-05-06T00:00:00"/>
    <s v="06270"/>
    <s v="21320"/>
    <s v=""/>
    <s v=""/>
    <s v="109301"/>
    <s v="109301"/>
    <s v="999999"/>
    <s v="XT258057450TS"/>
    <s v="N"/>
    <s v="Transport"/>
    <s v="N"/>
    <s v="S"/>
    <s v="NT"/>
    <n v="0.25"/>
    <s v="5Y"/>
    <n v="3.07"/>
  </r>
  <r>
    <x v="1"/>
    <s v="2"/>
    <d v="2026-05-06T00:00:00"/>
    <s v="04000"/>
    <s v="21320"/>
    <s v=""/>
    <s v=""/>
    <s v="110349"/>
    <s v="110349"/>
    <s v="999999"/>
    <s v="XT258058490TS"/>
    <s v="N"/>
    <s v="Transport"/>
    <s v="N"/>
    <s v="S"/>
    <s v="NT"/>
    <n v="0.35"/>
    <s v="5Y"/>
    <n v="3.07"/>
  </r>
  <r>
    <x v="1"/>
    <s v="2"/>
    <d v="2026-05-06T00:00:00"/>
    <s v="93400"/>
    <s v="21320"/>
    <s v=""/>
    <s v=""/>
    <s v="107493"/>
    <s v="107493"/>
    <s v="999999"/>
    <s v="XT258058778TS"/>
    <s v="N"/>
    <s v="Transport"/>
    <s v="N"/>
    <s v="S"/>
    <s v="NT"/>
    <n v="0.31"/>
    <s v="5Y"/>
    <n v="3.07"/>
  </r>
  <r>
    <x v="1"/>
    <s v="2"/>
    <d v="2026-05-06T00:00:00"/>
    <s v="44450"/>
    <s v="21320"/>
    <s v=""/>
    <s v=""/>
    <s v="110279"/>
    <s v="110279"/>
    <s v="999999"/>
    <s v="XT258071068TS"/>
    <s v="N"/>
    <s v="Transport"/>
    <s v="N"/>
    <s v="S"/>
    <s v="NT"/>
    <n v="0.8"/>
    <s v="5Y"/>
    <n v="3.17"/>
  </r>
  <r>
    <x v="1"/>
    <s v="2"/>
    <d v="2026-05-06T00:00:00"/>
    <s v="02100"/>
    <s v="21320"/>
    <s v=""/>
    <s v=""/>
    <s v="108474"/>
    <s v="108474"/>
    <s v="999999"/>
    <s v="XT258071496TS"/>
    <s v="N"/>
    <s v="Transport"/>
    <s v="N"/>
    <s v="S"/>
    <s v="NT"/>
    <n v="0.17"/>
    <s v="5Y"/>
    <n v="3.07"/>
  </r>
  <r>
    <x v="1"/>
    <s v="2"/>
    <d v="2026-05-06T00:00:00"/>
    <s v="93100"/>
    <s v="21320"/>
    <s v=""/>
    <s v=""/>
    <s v="107398"/>
    <s v="107398"/>
    <s v="999999"/>
    <s v="XT258071726TS"/>
    <s v="N"/>
    <s v="Transport"/>
    <s v="N"/>
    <s v="S"/>
    <s v="NT"/>
    <n v="0.3"/>
    <s v="5Y"/>
    <n v="3.07"/>
  </r>
  <r>
    <x v="1"/>
    <s v="2"/>
    <d v="2026-05-06T00:00:00"/>
    <s v="75016"/>
    <s v="21320"/>
    <s v=""/>
    <s v=""/>
    <s v="107831"/>
    <s v="107831"/>
    <s v="999999"/>
    <s v="XT258074991TS"/>
    <s v="N"/>
    <s v="Transport"/>
    <s v="N"/>
    <s v="S"/>
    <s v="NT"/>
    <n v="0.31"/>
    <s v="5Y"/>
    <n v="3.07"/>
  </r>
  <r>
    <x v="1"/>
    <s v="2"/>
    <d v="2026-05-06T00:00:00"/>
    <s v="13800"/>
    <s v="21320"/>
    <s v=""/>
    <s v=""/>
    <s v="107971"/>
    <s v="107971"/>
    <s v="999999"/>
    <s v="XT258078106TS"/>
    <s v="N"/>
    <s v="Transport"/>
    <s v="N"/>
    <s v="S"/>
    <s v="NT"/>
    <n v="1.5"/>
    <s v="5Y"/>
    <n v="3.49"/>
  </r>
  <r>
    <x v="1"/>
    <s v="2"/>
    <d v="2026-05-06T00:00:00"/>
    <s v="75020"/>
    <s v="21320"/>
    <s v=""/>
    <s v=""/>
    <s v="106902"/>
    <s v="106902"/>
    <s v="999999"/>
    <s v="XT258078874TS"/>
    <s v="N"/>
    <s v="Transport"/>
    <s v="N"/>
    <s v="S"/>
    <s v="NT"/>
    <n v="0.39"/>
    <s v="5Y"/>
    <n v="3.07"/>
  </r>
  <r>
    <x v="1"/>
    <s v="2"/>
    <d v="2026-05-06T00:00:00"/>
    <s v="37270"/>
    <s v="21320"/>
    <s v=""/>
    <s v=""/>
    <s v="109163"/>
    <s v="109163"/>
    <s v="999999"/>
    <s v="XT258081649TS"/>
    <s v="N"/>
    <s v="Transport"/>
    <s v="N"/>
    <s v="S"/>
    <s v="NT"/>
    <n v="0.97"/>
    <s v="5Y"/>
    <n v="3.17"/>
  </r>
  <r>
    <x v="1"/>
    <s v="2"/>
    <d v="2026-05-06T00:00:00"/>
    <s v="95600"/>
    <s v="21320"/>
    <s v=""/>
    <s v=""/>
    <s v="107196"/>
    <s v="107196"/>
    <s v="999999"/>
    <s v="XT258083110TS"/>
    <s v="N"/>
    <s v="Transport"/>
    <s v="N"/>
    <s v="S"/>
    <s v="NT"/>
    <n v="0.7"/>
    <s v="5Y"/>
    <n v="3.17"/>
  </r>
  <r>
    <x v="1"/>
    <s v="2"/>
    <d v="2026-05-06T00:00:00"/>
    <s v="94200"/>
    <s v="21320"/>
    <s v=""/>
    <s v=""/>
    <s v="109736"/>
    <s v="109736"/>
    <s v="999999"/>
    <s v="XT258089188TS"/>
    <s v="N"/>
    <s v="Transport"/>
    <s v="N"/>
    <s v="S"/>
    <s v="NT"/>
    <n v="0.35"/>
    <s v="5Y"/>
    <n v="3.07"/>
  </r>
  <r>
    <x v="1"/>
    <s v="2"/>
    <d v="2026-05-06T00:00:00"/>
    <s v="94200"/>
    <s v="21320"/>
    <s v=""/>
    <s v=""/>
    <s v="109736"/>
    <s v="109736"/>
    <s v="999999"/>
    <s v="XT258089188TS"/>
    <s v="N"/>
    <s v="Supplement Manutention"/>
    <s v="N"/>
    <m/>
    <s v="NT"/>
    <n v="0"/>
    <s v="5Y"/>
    <n v="20"/>
  </r>
  <r>
    <x v="1"/>
    <s v="2"/>
    <d v="2026-05-06T00:00:00"/>
    <s v="31320"/>
    <s v="21320"/>
    <s v=""/>
    <s v=""/>
    <s v="106651"/>
    <s v="106651"/>
    <s v="999999"/>
    <s v="XT258096952TS"/>
    <s v="N"/>
    <s v="Transport"/>
    <s v="N"/>
    <s v="S"/>
    <s v="NT"/>
    <n v="0.4"/>
    <s v="5Y"/>
    <n v="3.07"/>
  </r>
  <r>
    <x v="1"/>
    <s v="2"/>
    <d v="2026-05-07T00:00:00"/>
    <s v="31200"/>
    <s v="21320"/>
    <s v=""/>
    <s v=""/>
    <s v="107316"/>
    <s v="107316"/>
    <s v="999999"/>
    <s v="XT258111093TS"/>
    <s v="N"/>
    <s v="Transport"/>
    <s v="N"/>
    <s v="S"/>
    <s v="NT"/>
    <n v="1.19"/>
    <s v="5Y"/>
    <n v="3.49"/>
  </r>
  <r>
    <x v="1"/>
    <s v="2"/>
    <d v="2026-05-07T00:00:00"/>
    <s v="57240"/>
    <s v="21320"/>
    <s v=""/>
    <s v=""/>
    <s v="108109"/>
    <s v="108109"/>
    <s v="999999"/>
    <s v="XT258129559TS"/>
    <s v="N"/>
    <s v="Transport"/>
    <s v="N"/>
    <s v="S"/>
    <s v="NT"/>
    <n v="0.64"/>
    <s v="5Y"/>
    <n v="3.17"/>
  </r>
  <r>
    <x v="1"/>
    <s v="2"/>
    <d v="2026-05-07T00:00:00"/>
    <s v="76210"/>
    <s v="21320"/>
    <s v=""/>
    <s v=""/>
    <s v="109138"/>
    <s v="109138"/>
    <s v="999999"/>
    <s v="XT258130702TS"/>
    <s v="N"/>
    <s v="Transport"/>
    <s v="N"/>
    <s v="S"/>
    <s v="NT"/>
    <n v="0.85"/>
    <s v="5Y"/>
    <n v="3.17"/>
  </r>
  <r>
    <x v="1"/>
    <s v="2"/>
    <d v="2026-05-07T00:00:00"/>
    <s v="78260"/>
    <s v="21320"/>
    <s v=""/>
    <s v=""/>
    <s v="109187"/>
    <s v="109187"/>
    <s v="999999"/>
    <s v="XT258136435TS"/>
    <s v="N"/>
    <s v="Transport"/>
    <s v="N"/>
    <s v="S"/>
    <s v="NT"/>
    <n v="0.13"/>
    <s v="5Y"/>
    <n v="3.07"/>
  </r>
  <r>
    <x v="1"/>
    <s v="2"/>
    <d v="2026-05-07T00:00:00"/>
    <s v="72300"/>
    <s v="21320"/>
    <s v=""/>
    <s v=""/>
    <s v="104592"/>
    <s v="104592"/>
    <s v="999999"/>
    <s v="XT258137060TS"/>
    <s v="N"/>
    <s v="Transport"/>
    <s v="N"/>
    <s v="S"/>
    <s v="NT"/>
    <n v="0.3"/>
    <s v="5Y"/>
    <n v="3.07"/>
  </r>
  <r>
    <x v="1"/>
    <s v="2"/>
    <d v="2026-05-07T00:00:00"/>
    <s v="91220"/>
    <s v="21320"/>
    <s v=""/>
    <s v=""/>
    <s v="109545"/>
    <s v="109545"/>
    <s v="999999"/>
    <s v="XT258137541TS"/>
    <s v="N"/>
    <s v="Transport"/>
    <s v="N"/>
    <s v="S"/>
    <s v="NT"/>
    <n v="0.65"/>
    <s v="5Y"/>
    <n v="3.17"/>
  </r>
  <r>
    <x v="1"/>
    <s v="2"/>
    <d v="2026-05-07T00:00:00"/>
    <s v="49100"/>
    <s v="21320"/>
    <s v=""/>
    <s v=""/>
    <s v="109054"/>
    <s v="109054"/>
    <s v="999999"/>
    <s v="XT258146089TS"/>
    <s v="N"/>
    <s v="Transport"/>
    <s v="N"/>
    <s v="S"/>
    <s v="NT"/>
    <n v="0.23"/>
    <s v="5Y"/>
    <n v="3.07"/>
  </r>
  <r>
    <x v="1"/>
    <s v="2"/>
    <d v="2026-05-07T00:00:00"/>
    <s v="92320"/>
    <s v="21320"/>
    <s v=""/>
    <s v=""/>
    <s v="109078"/>
    <s v="109078"/>
    <s v="999999"/>
    <s v="XT258146150TS"/>
    <s v="N"/>
    <s v="Transport"/>
    <s v="N"/>
    <s v="S"/>
    <s v="NT"/>
    <n v="0.95"/>
    <s v="5Y"/>
    <n v="3.17"/>
  </r>
  <r>
    <x v="1"/>
    <s v="2"/>
    <d v="2026-05-07T00:00:00"/>
    <s v="75011"/>
    <s v="21320"/>
    <s v=""/>
    <s v=""/>
    <s v="108177"/>
    <s v="108177"/>
    <s v="999999"/>
    <s v="XT258148822TS"/>
    <s v="N"/>
    <s v="Transport"/>
    <s v="N"/>
    <s v="S"/>
    <s v="NT"/>
    <n v="0.27"/>
    <s v="5Y"/>
    <n v="3.07"/>
  </r>
  <r>
    <x v="1"/>
    <s v="2"/>
    <d v="2026-05-07T00:00:00"/>
    <s v="69100"/>
    <s v="21320"/>
    <s v=""/>
    <s v=""/>
    <s v="108398"/>
    <s v="108398"/>
    <s v="999999"/>
    <s v="XT258150300TS"/>
    <s v="N"/>
    <s v="Transport"/>
    <s v="N"/>
    <s v="S"/>
    <s v="NT"/>
    <n v="0.19"/>
    <s v="5Y"/>
    <n v="3.07"/>
  </r>
  <r>
    <x v="1"/>
    <s v="2"/>
    <d v="2026-05-07T00:00:00"/>
    <s v="21121"/>
    <s v="21320"/>
    <s v=""/>
    <s v=""/>
    <s v="110221"/>
    <s v="110221"/>
    <s v="999999"/>
    <s v="XT258157625TS"/>
    <s v="N"/>
    <s v="Transport"/>
    <s v="N"/>
    <s v="S"/>
    <s v="ND"/>
    <n v="0.31"/>
    <s v="5Y"/>
    <n v="3.07"/>
  </r>
  <r>
    <x v="1"/>
    <s v="2"/>
    <d v="2026-05-07T00:00:00"/>
    <s v="49130"/>
    <s v="21320"/>
    <s v=""/>
    <s v=""/>
    <s v="107182"/>
    <s v="107182"/>
    <s v="999999"/>
    <s v="XT258163008TS"/>
    <s v="N"/>
    <s v="Transport"/>
    <s v="N"/>
    <s v="S"/>
    <s v="NT"/>
    <n v="0.28"/>
    <s v="5Y"/>
    <n v="3.07"/>
  </r>
  <r>
    <x v="1"/>
    <s v="2"/>
    <d v="2026-05-07T00:00:00"/>
    <s v="35800"/>
    <s v="21320"/>
    <s v=""/>
    <s v=""/>
    <s v="110182"/>
    <s v="110182"/>
    <s v="999999"/>
    <s v="XT258168314TS"/>
    <s v="N"/>
    <s v="Transport"/>
    <s v="N"/>
    <s v="S"/>
    <s v="NT"/>
    <n v="0.2"/>
    <s v="5Y"/>
    <n v="3.07"/>
  </r>
  <r>
    <x v="1"/>
    <s v="2"/>
    <d v="2026-05-07T00:00:00"/>
    <s v="75018"/>
    <s v="21320"/>
    <s v=""/>
    <s v=""/>
    <s v="110006"/>
    <s v="110006"/>
    <s v="999999"/>
    <s v="XT258171830TS"/>
    <s v="N"/>
    <s v="Transport"/>
    <s v="N"/>
    <s v="S"/>
    <s v="NT"/>
    <n v="0.31"/>
    <s v="5Y"/>
    <n v="3.07"/>
  </r>
  <r>
    <x v="1"/>
    <s v="2"/>
    <d v="2026-05-07T00:00:00"/>
    <s v="53100"/>
    <s v="21320"/>
    <s v=""/>
    <s v=""/>
    <s v="109743"/>
    <s v="109743"/>
    <s v="999999"/>
    <s v="XT258172217TS"/>
    <s v="N"/>
    <s v="Transport"/>
    <s v="N"/>
    <s v="S"/>
    <s v="NT"/>
    <n v="0.19"/>
    <s v="5Y"/>
    <n v="3.07"/>
  </r>
  <r>
    <x v="1"/>
    <s v="2"/>
    <d v="2026-05-07T00:00:00"/>
    <s v="59260"/>
    <s v="21320"/>
    <s v=""/>
    <s v=""/>
    <s v="109907"/>
    <s v="109907"/>
    <s v="999999"/>
    <s v="XT258176355TS"/>
    <s v="N"/>
    <s v="Transport"/>
    <s v="N"/>
    <s v="S"/>
    <s v="NT"/>
    <n v="0.04"/>
    <s v="5Y"/>
    <n v="3.07"/>
  </r>
  <r>
    <x v="1"/>
    <s v="2"/>
    <d v="2026-05-07T00:00:00"/>
    <s v="81350"/>
    <s v="21320"/>
    <s v=""/>
    <s v=""/>
    <s v="109603"/>
    <s v="109603"/>
    <s v="999999"/>
    <s v="XT258177355TS"/>
    <s v="N"/>
    <s v="Transport"/>
    <s v="N"/>
    <s v="S"/>
    <s v="NT"/>
    <n v="0.13"/>
    <s v="5Y"/>
    <n v="3.07"/>
  </r>
  <r>
    <x v="1"/>
    <s v="2"/>
    <d v="2026-05-07T00:00:00"/>
    <s v="83190"/>
    <s v="21320"/>
    <s v=""/>
    <s v=""/>
    <s v="106940"/>
    <s v="106940"/>
    <s v="999999"/>
    <s v="XT258179422TS"/>
    <s v="N"/>
    <s v="Transport"/>
    <s v="N"/>
    <s v="S"/>
    <s v="NT"/>
    <n v="0.14"/>
    <s v="5Y"/>
    <n v="3.07"/>
  </r>
  <r>
    <x v="1"/>
    <s v="2"/>
    <d v="2026-05-07T00:00:00"/>
    <s v="62138"/>
    <s v="21320"/>
    <s v=""/>
    <s v=""/>
    <s v="109315"/>
    <s v="109315"/>
    <s v="999999"/>
    <s v="XT258179572TS"/>
    <s v="N"/>
    <s v="Transport"/>
    <s v="N"/>
    <s v="S"/>
    <s v="NT"/>
    <n v="0.7"/>
    <s v="5Y"/>
    <n v="3.17"/>
  </r>
  <r>
    <x v="1"/>
    <s v="2"/>
    <d v="2026-05-07T00:00:00"/>
    <s v="71670"/>
    <s v="21320"/>
    <s v=""/>
    <s v=""/>
    <s v="108724"/>
    <s v="108724"/>
    <s v="999999"/>
    <s v="XT258180709TS"/>
    <s v="N"/>
    <s v="Transport"/>
    <s v="N"/>
    <s v="S"/>
    <s v="NR"/>
    <n v="0.18"/>
    <s v="5Y"/>
    <n v="3.07"/>
  </r>
  <r>
    <x v="1"/>
    <s v="2"/>
    <d v="2026-05-07T00:00:00"/>
    <s v="14410"/>
    <s v="21320"/>
    <s v=""/>
    <s v=""/>
    <s v="109809"/>
    <s v="109809"/>
    <s v="999999"/>
    <s v="XT258186732TS"/>
    <s v="N"/>
    <s v="Transport"/>
    <s v="N"/>
    <s v="S"/>
    <s v="NT"/>
    <n v="0.7"/>
    <s v="5Y"/>
    <n v="3.17"/>
  </r>
  <r>
    <x v="1"/>
    <s v="2"/>
    <d v="2026-05-07T00:00:00"/>
    <s v="61000"/>
    <s v="21320"/>
    <s v=""/>
    <s v=""/>
    <s v="109638"/>
    <s v="109638"/>
    <s v="999999"/>
    <s v="XT258189654TS"/>
    <s v="N"/>
    <s v="Transport"/>
    <s v="N"/>
    <s v="S"/>
    <s v="NT"/>
    <n v="0.04"/>
    <s v="5Y"/>
    <n v="3.07"/>
  </r>
  <r>
    <x v="1"/>
    <s v="2"/>
    <d v="2026-05-07T00:00:00"/>
    <s v="68910"/>
    <s v="21320"/>
    <s v=""/>
    <s v=""/>
    <s v="109190"/>
    <s v="109190"/>
    <s v="999999"/>
    <s v="XT258190856TS"/>
    <s v="N"/>
    <s v="Transport"/>
    <s v="N"/>
    <s v="S"/>
    <s v="NT"/>
    <n v="0.3"/>
    <s v="5Y"/>
    <n v="3.07"/>
  </r>
  <r>
    <x v="1"/>
    <s v="2"/>
    <d v="2026-05-07T00:00:00"/>
    <s v="68910"/>
    <s v="21320"/>
    <s v=""/>
    <s v=""/>
    <s v="109190"/>
    <s v="109190"/>
    <s v="999999"/>
    <s v="XT258190856TS"/>
    <s v="N"/>
    <s v="Supplement Etiquette Non Conforme"/>
    <s v="N"/>
    <m/>
    <s v="NT"/>
    <n v="0"/>
    <s v="5Y"/>
    <n v="2"/>
  </r>
  <r>
    <x v="1"/>
    <s v="2"/>
    <d v="2026-05-07T00:00:00"/>
    <s v="87270"/>
    <s v="21320"/>
    <s v=""/>
    <s v=""/>
    <s v="109087"/>
    <s v="109087"/>
    <s v="999999"/>
    <s v="XT258199325TS"/>
    <s v="N"/>
    <s v="Transport"/>
    <s v="N"/>
    <s v="S"/>
    <s v="NT"/>
    <n v="0.95"/>
    <s v="5Y"/>
    <n v="3.17"/>
  </r>
  <r>
    <x v="1"/>
    <s v="2"/>
    <d v="2026-05-07T00:00:00"/>
    <s v="68640"/>
    <s v="21320"/>
    <s v=""/>
    <s v=""/>
    <s v="109773"/>
    <s v="109773"/>
    <s v="999999"/>
    <s v="XT258199387TS"/>
    <s v="N"/>
    <s v="Transport"/>
    <s v="N"/>
    <s v="S"/>
    <s v="NT"/>
    <n v="0.2"/>
    <s v="5Y"/>
    <n v="3.07"/>
  </r>
  <r>
    <x v="1"/>
    <s v="2"/>
    <d v="2026-05-08T00:00:00"/>
    <s v="56860"/>
    <s v="21320"/>
    <s v=""/>
    <s v=""/>
    <s v="110270"/>
    <s v="110270"/>
    <s v="999999"/>
    <s v="XT258204776TS"/>
    <s v="N"/>
    <s v="Transport"/>
    <s v="N"/>
    <s v="S"/>
    <s v="NT"/>
    <n v="0.6"/>
    <s v="5Y"/>
    <n v="3.17"/>
  </r>
  <r>
    <x v="1"/>
    <s v="2"/>
    <d v="2026-05-08T00:00:00"/>
    <s v="74440"/>
    <s v="21320"/>
    <s v=""/>
    <s v=""/>
    <s v="109280"/>
    <s v="109280"/>
    <s v="999999"/>
    <s v="XT258206406TS"/>
    <s v="N"/>
    <s v="Transport"/>
    <s v="N"/>
    <s v="S"/>
    <s v="NT"/>
    <n v="0.21"/>
    <s v="5Y"/>
    <n v="3.07"/>
  </r>
  <r>
    <x v="1"/>
    <s v="2"/>
    <d v="2026-05-08T00:00:00"/>
    <s v="78120"/>
    <s v="21320"/>
    <s v=""/>
    <s v=""/>
    <s v="110484"/>
    <s v="110484"/>
    <s v="999999"/>
    <s v="XT258209169TS"/>
    <s v="N"/>
    <s v="Transport"/>
    <s v="N"/>
    <s v="S"/>
    <s v="NT"/>
    <n v="0.07000000000000001"/>
    <s v="5Y"/>
    <n v="3.07"/>
  </r>
  <r>
    <x v="1"/>
    <s v="2"/>
    <d v="2026-05-08T00:00:00"/>
    <s v="74410"/>
    <s v="21320"/>
    <s v=""/>
    <s v=""/>
    <s v="107015"/>
    <s v="107015"/>
    <s v="999999"/>
    <s v="XT258212392TS"/>
    <s v="N"/>
    <s v="Transport"/>
    <s v="N"/>
    <s v="S"/>
    <s v="NT"/>
    <n v="0.1"/>
    <s v="5Y"/>
    <n v="3.07"/>
  </r>
  <r>
    <x v="1"/>
    <s v="2"/>
    <d v="2026-05-08T00:00:00"/>
    <s v="91620"/>
    <s v="21320"/>
    <s v=""/>
    <s v=""/>
    <s v="110314"/>
    <s v="110314"/>
    <s v="999999"/>
    <s v="XT258214209TS"/>
    <s v="N"/>
    <s v="Transport"/>
    <s v="N"/>
    <s v="S"/>
    <s v="NT"/>
    <n v="0.1"/>
    <s v="5Y"/>
    <n v="3.07"/>
  </r>
  <r>
    <x v="1"/>
    <s v="2"/>
    <d v="2026-05-08T00:00:00"/>
    <s v="68000"/>
    <s v="21320"/>
    <s v=""/>
    <s v=""/>
    <s v="109448"/>
    <s v="109448"/>
    <s v="999999"/>
    <s v="XT258216690TS"/>
    <s v="N"/>
    <s v="Transport"/>
    <s v="N"/>
    <s v="S"/>
    <s v="NT"/>
    <n v="0.36"/>
    <s v="5Y"/>
    <n v="3.07"/>
  </r>
  <r>
    <x v="1"/>
    <s v="2"/>
    <d v="2026-05-08T00:00:00"/>
    <s v="02300"/>
    <s v="21320"/>
    <s v=""/>
    <s v=""/>
    <s v="109320"/>
    <s v="109320"/>
    <s v="999999"/>
    <s v="XT258220120TS"/>
    <s v="N"/>
    <s v="Transport"/>
    <s v="N"/>
    <s v="S"/>
    <s v="NT"/>
    <n v="0.24"/>
    <s v="5Y"/>
    <n v="3.07"/>
  </r>
  <r>
    <x v="1"/>
    <s v="2"/>
    <d v="2026-05-08T00:00:00"/>
    <s v="77590"/>
    <s v="21320"/>
    <s v=""/>
    <s v=""/>
    <s v="110510"/>
    <s v="110510"/>
    <s v="999999"/>
    <s v="XT258225918TS"/>
    <s v="N"/>
    <s v="Transport"/>
    <s v="N"/>
    <s v="S"/>
    <s v="NT"/>
    <n v="0.5"/>
    <s v="5Y"/>
    <n v="3.07"/>
  </r>
  <r>
    <x v="1"/>
    <s v="2"/>
    <d v="2026-05-08T00:00:00"/>
    <s v="95310"/>
    <s v="21320"/>
    <s v=""/>
    <s v=""/>
    <s v="109704"/>
    <s v="109704"/>
    <s v="999999"/>
    <s v="XT258227539TS"/>
    <s v="N"/>
    <s v="Transport"/>
    <s v="N"/>
    <s v="S"/>
    <s v="NT"/>
    <n v="0.16"/>
    <s v="5Y"/>
    <n v="3.07"/>
  </r>
  <r>
    <x v="1"/>
    <s v="2"/>
    <d v="2026-05-08T00:00:00"/>
    <s v="26130"/>
    <s v="21320"/>
    <s v=""/>
    <s v=""/>
    <s v="109449"/>
    <s v="109449"/>
    <s v="999999"/>
    <s v="XT258230073TS"/>
    <s v="N"/>
    <s v="Transport"/>
    <s v="N"/>
    <s v="S"/>
    <s v="NT"/>
    <n v="0.05"/>
    <s v="5Y"/>
    <n v="3.07"/>
  </r>
  <r>
    <x v="1"/>
    <s v="2"/>
    <d v="2026-05-08T00:00:00"/>
    <s v="38110"/>
    <s v="21320"/>
    <s v=""/>
    <s v=""/>
    <s v="109019"/>
    <s v="109019"/>
    <s v="999999"/>
    <s v="XT258235478TS"/>
    <s v="N"/>
    <s v="Transport"/>
    <s v="N"/>
    <s v="S"/>
    <s v="NT"/>
    <n v="0.35"/>
    <s v="5Y"/>
    <n v="3.07"/>
  </r>
  <r>
    <x v="1"/>
    <s v="2"/>
    <d v="2026-05-08T00:00:00"/>
    <s v="77930"/>
    <s v="21320"/>
    <s v=""/>
    <s v=""/>
    <s v="110427"/>
    <s v="110427"/>
    <s v="999999"/>
    <s v="XT258236955TS"/>
    <s v="N"/>
    <s v="Transport"/>
    <s v="N"/>
    <s v="S"/>
    <s v="NT"/>
    <n v="0.6"/>
    <s v="5Y"/>
    <n v="3.17"/>
  </r>
  <r>
    <x v="1"/>
    <s v="2"/>
    <d v="2026-05-08T00:00:00"/>
    <s v="07000"/>
    <s v="21320"/>
    <s v=""/>
    <s v=""/>
    <s v="105300"/>
    <s v="105300"/>
    <s v="999999"/>
    <s v="XT258237006TS"/>
    <s v="N"/>
    <s v="Transport"/>
    <s v="N"/>
    <s v="S"/>
    <s v="NT"/>
    <n v="0.22"/>
    <s v="5Y"/>
    <n v="3.07"/>
  </r>
  <r>
    <x v="1"/>
    <s v="2"/>
    <d v="2026-05-08T00:00:00"/>
    <s v="03000"/>
    <s v="21320"/>
    <s v=""/>
    <s v=""/>
    <s v="109125"/>
    <s v="109125"/>
    <s v="999999"/>
    <s v="XT258237757TS"/>
    <s v="N"/>
    <s v="Transport"/>
    <s v="N"/>
    <s v="S"/>
    <s v="NT"/>
    <n v="0.7"/>
    <s v="5Y"/>
    <n v="3.17"/>
  </r>
  <r>
    <x v="1"/>
    <s v="2"/>
    <d v="2026-05-08T00:00:00"/>
    <s v="49700"/>
    <s v="21320"/>
    <s v=""/>
    <s v=""/>
    <s v="109721"/>
    <s v="109721"/>
    <s v="999999"/>
    <s v="XT258243770TS"/>
    <s v="N"/>
    <s v="Transport"/>
    <s v="N"/>
    <s v="S"/>
    <s v="NT"/>
    <n v="0.44"/>
    <s v="5Y"/>
    <n v="3.07"/>
  </r>
  <r>
    <x v="1"/>
    <s v="2"/>
    <d v="2026-05-09T00:00:00"/>
    <s v="55100"/>
    <s v="21320"/>
    <s v=""/>
    <s v=""/>
    <s v="109766"/>
    <s v="109766"/>
    <s v="999999"/>
    <s v="XT258257014TS"/>
    <s v="N"/>
    <s v="Transport"/>
    <s v="N"/>
    <s v="S"/>
    <s v="NT"/>
    <n v="0.18"/>
    <s v="5Y"/>
    <n v="3.07"/>
  </r>
  <r>
    <x v="1"/>
    <s v="2"/>
    <d v="2026-05-09T00:00:00"/>
    <s v="74370"/>
    <s v="21320"/>
    <s v=""/>
    <s v=""/>
    <s v="108933"/>
    <s v="108933"/>
    <s v="999999"/>
    <s v="XT258258831TS"/>
    <s v="N"/>
    <s v="Transport"/>
    <s v="N"/>
    <s v="S"/>
    <s v="NT"/>
    <n v="0.8"/>
    <s v="5Y"/>
    <n v="3.17"/>
  </r>
  <r>
    <x v="1"/>
    <s v="2"/>
    <d v="2026-05-09T00:00:00"/>
    <s v="69006"/>
    <s v="21320"/>
    <s v=""/>
    <s v=""/>
    <s v="109014"/>
    <s v="109014"/>
    <s v="999999"/>
    <s v="XT258262601TS"/>
    <s v="N"/>
    <s v="Transport"/>
    <s v="N"/>
    <s v="S"/>
    <s v="NT"/>
    <n v="0.2"/>
    <s v="5Y"/>
    <n v="3.07"/>
  </r>
  <r>
    <x v="1"/>
    <s v="2"/>
    <d v="2026-05-09T00:00:00"/>
    <s v="21160"/>
    <s v="21320"/>
    <s v=""/>
    <s v=""/>
    <s v="110492"/>
    <s v="110492"/>
    <s v="999999"/>
    <s v="XT258263289TS"/>
    <s v="N"/>
    <s v="Transport"/>
    <s v="N"/>
    <s v="S"/>
    <s v="ND"/>
    <n v="0.23"/>
    <s v="5Y"/>
    <n v="3.07"/>
  </r>
  <r>
    <x v="1"/>
    <s v="2"/>
    <d v="2026-05-09T00:00:00"/>
    <s v="59850"/>
    <s v="21320"/>
    <s v=""/>
    <s v=""/>
    <s v="109388"/>
    <s v="109388"/>
    <s v="999999"/>
    <s v="XT258264015TS"/>
    <s v="N"/>
    <s v="Transport"/>
    <s v="N"/>
    <s v="S"/>
    <s v="NT"/>
    <n v="0.58"/>
    <s v="5Y"/>
    <n v="3.17"/>
  </r>
  <r>
    <x v="1"/>
    <s v="2"/>
    <d v="2026-05-09T00:00:00"/>
    <s v="75014"/>
    <s v="21320"/>
    <s v=""/>
    <s v=""/>
    <s v="106562"/>
    <s v="106562"/>
    <s v="999999"/>
    <s v="XT258266047TS"/>
    <s v="N"/>
    <s v="Transport"/>
    <s v="N"/>
    <s v="S"/>
    <s v="NT"/>
    <n v="0.6"/>
    <s v="5Y"/>
    <n v="3.17"/>
  </r>
  <r>
    <x v="1"/>
    <s v="2"/>
    <d v="2026-05-09T00:00:00"/>
    <s v="29430"/>
    <s v="21320"/>
    <s v=""/>
    <s v=""/>
    <s v="109539"/>
    <s v="109539"/>
    <s v="999999"/>
    <s v="XT258275485TS"/>
    <s v="N"/>
    <s v="Transport"/>
    <s v="N"/>
    <s v="S"/>
    <s v="NT"/>
    <n v="0.44"/>
    <s v="5Y"/>
    <n v="3.07"/>
  </r>
  <r>
    <x v="1"/>
    <s v="2"/>
    <d v="2026-05-09T00:00:00"/>
    <s v="40130"/>
    <s v="21320"/>
    <s v=""/>
    <s v=""/>
    <s v="106423"/>
    <s v="106423"/>
    <s v="999999"/>
    <s v="XT258283385TS"/>
    <s v="N"/>
    <s v="Transport"/>
    <s v="N"/>
    <s v="S"/>
    <s v="NT"/>
    <n v="0.4"/>
    <s v="5Y"/>
    <n v="3.07"/>
  </r>
  <r>
    <x v="1"/>
    <s v="2"/>
    <d v="2026-05-09T00:00:00"/>
    <s v="33127"/>
    <s v="21320"/>
    <s v=""/>
    <s v=""/>
    <s v="110491"/>
    <s v="110491"/>
    <s v="999999"/>
    <s v="XT258298977TS"/>
    <s v="N"/>
    <s v="Transport"/>
    <s v="N"/>
    <s v="S"/>
    <s v="NT"/>
    <n v="0.2"/>
    <s v="5Y"/>
    <n v="3.07"/>
  </r>
  <r>
    <x v="1"/>
    <s v="2"/>
    <d v="2026-05-09T00:00:00"/>
    <s v="29200"/>
    <s v="21320"/>
    <s v=""/>
    <s v=""/>
    <s v="109068"/>
    <s v="109068"/>
    <s v="999999"/>
    <s v="XT258299005TS"/>
    <s v="N"/>
    <s v="Transport"/>
    <s v="N"/>
    <s v="S"/>
    <s v="NT"/>
    <n v="0.19"/>
    <s v="5Y"/>
    <n v="3.07"/>
  </r>
  <r>
    <x v="1"/>
    <s v="2"/>
    <d v="2026-05-09T00:00:00"/>
    <s v="31330"/>
    <s v="21320"/>
    <s v=""/>
    <s v=""/>
    <s v="109092"/>
    <s v="109092"/>
    <s v="999999"/>
    <s v="XT258299717TS"/>
    <s v="N"/>
    <s v="Transport"/>
    <s v="N"/>
    <s v="S"/>
    <s v="NT"/>
    <n v="0.35"/>
    <s v="5Y"/>
    <n v="3.07"/>
  </r>
  <r>
    <x v="1"/>
    <s v="2"/>
    <d v="2026-05-09T00:00:00"/>
    <s v="07000"/>
    <s v="21320"/>
    <s v=""/>
    <s v=""/>
    <s v="110456"/>
    <s v="110456"/>
    <s v="999999"/>
    <s v="XT258300843TS"/>
    <s v="N"/>
    <s v="Transport"/>
    <s v="N"/>
    <s v="S"/>
    <s v="NT"/>
    <n v="0.3"/>
    <s v="5Y"/>
    <n v="3.07"/>
  </r>
  <r>
    <x v="1"/>
    <s v="2"/>
    <d v="2026-05-09T00:00:00"/>
    <s v="78210"/>
    <s v="21320"/>
    <s v=""/>
    <s v=""/>
    <s v="110003"/>
    <s v="110003"/>
    <s v="999999"/>
    <s v="XT258306863TS"/>
    <s v="N"/>
    <s v="Transport"/>
    <s v="N"/>
    <s v="S"/>
    <s v="NT"/>
    <n v="0.1"/>
    <s v="5Y"/>
    <n v="3.07"/>
  </r>
  <r>
    <x v="1"/>
    <s v="2"/>
    <d v="2026-05-10T00:00:00"/>
    <s v="79100"/>
    <s v="21320"/>
    <s v=""/>
    <s v=""/>
    <s v="108981"/>
    <s v="108981"/>
    <s v="999999"/>
    <s v="XT258308612TS"/>
    <s v="N"/>
    <s v="Transport"/>
    <s v="N"/>
    <s v="S"/>
    <s v="NT"/>
    <n v="0.21"/>
    <s v="5Y"/>
    <n v="3.07"/>
  </r>
  <r>
    <x v="1"/>
    <s v="2"/>
    <d v="2026-05-10T00:00:00"/>
    <s v="44600"/>
    <s v="21320"/>
    <s v=""/>
    <s v=""/>
    <s v="109005"/>
    <s v="109005"/>
    <s v="999999"/>
    <s v="XT258310465TS"/>
    <s v="N"/>
    <s v="Transport"/>
    <s v="N"/>
    <s v="S"/>
    <s v="NT"/>
    <n v="0.11"/>
    <s v="5Y"/>
    <n v="3.07"/>
  </r>
  <r>
    <x v="1"/>
    <s v="2"/>
    <d v="2026-05-10T00:00:00"/>
    <s v="75006"/>
    <s v="21320"/>
    <s v=""/>
    <s v=""/>
    <s v="110437"/>
    <s v="110437"/>
    <s v="999999"/>
    <s v="XT258345592TS"/>
    <s v="N"/>
    <s v="Transport"/>
    <s v="N"/>
    <s v="S"/>
    <s v="NT"/>
    <n v="0.6"/>
    <s v="5Y"/>
    <n v="3.17"/>
  </r>
  <r>
    <x v="1"/>
    <s v="2"/>
    <d v="2026-05-11T00:00:00"/>
    <s v="14150"/>
    <s v="21320"/>
    <s v=""/>
    <s v=""/>
    <s v="109910"/>
    <s v="109910"/>
    <s v="999999"/>
    <s v="XT258363715TS"/>
    <s v="N"/>
    <s v="Transport"/>
    <s v="N"/>
    <s v="S"/>
    <s v="NT"/>
    <n v="0.4"/>
    <s v="5Y"/>
    <n v="3.07"/>
  </r>
  <r>
    <x v="1"/>
    <s v="2"/>
    <d v="2026-05-11T00:00:00"/>
    <s v="69200"/>
    <s v="21320"/>
    <s v=""/>
    <s v=""/>
    <s v="110360"/>
    <s v="110360"/>
    <s v="999999"/>
    <s v="XT258368134TS"/>
    <s v="N"/>
    <s v="Transport"/>
    <s v="N"/>
    <s v="S"/>
    <s v="NT"/>
    <n v="0.42"/>
    <s v="5Y"/>
    <n v="3.07"/>
  </r>
  <r>
    <x v="1"/>
    <s v="2"/>
    <d v="2026-05-11T00:00:00"/>
    <s v="22590"/>
    <s v="21320"/>
    <s v=""/>
    <s v=""/>
    <s v="109279"/>
    <s v="109279"/>
    <s v="999999"/>
    <s v="XT258377330TS"/>
    <s v="N"/>
    <s v="Transport"/>
    <s v="N"/>
    <s v="S"/>
    <s v="NT"/>
    <n v="0.74"/>
    <s v="5Y"/>
    <n v="3.17"/>
  </r>
  <r>
    <x v="1"/>
    <s v="2"/>
    <d v="2026-05-11T00:00:00"/>
    <s v="83250"/>
    <s v="21320"/>
    <s v=""/>
    <s v=""/>
    <s v="106225"/>
    <s v="106225"/>
    <s v="999999"/>
    <s v="XT258381816TS"/>
    <s v="N"/>
    <s v="Transport"/>
    <s v="N"/>
    <s v="S"/>
    <s v="NT"/>
    <n v="0.36"/>
    <s v="5Y"/>
    <n v="3.07"/>
  </r>
  <r>
    <x v="1"/>
    <s v="2"/>
    <d v="2026-05-11T00:00:00"/>
    <s v="35510"/>
    <s v="21320"/>
    <s v=""/>
    <s v=""/>
    <s v="110407"/>
    <s v="110407"/>
    <s v="999999"/>
    <s v="XT258399159TS"/>
    <s v="N"/>
    <s v="Transport"/>
    <s v="N"/>
    <s v="S"/>
    <s v="NT"/>
    <n v="0.1"/>
    <s v="5Y"/>
    <n v="3.07"/>
  </r>
  <r>
    <x v="1"/>
    <s v="2"/>
    <d v="2026-05-11T00:00:00"/>
    <s v="44000"/>
    <s v="21320"/>
    <s v=""/>
    <s v=""/>
    <s v="106979"/>
    <s v="106979"/>
    <s v="999999"/>
    <s v="XT258402927TS"/>
    <s v="N"/>
    <s v="Transport"/>
    <s v="N"/>
    <s v="S"/>
    <s v="NT"/>
    <n v="0.64"/>
    <s v="5Y"/>
    <n v="3.17"/>
  </r>
  <r>
    <x v="1"/>
    <s v="2"/>
    <d v="2026-05-11T00:00:00"/>
    <s v="95450"/>
    <s v="21320"/>
    <s v=""/>
    <s v=""/>
    <s v="110635"/>
    <s v="110635"/>
    <s v="999999"/>
    <s v="XT258408805TS"/>
    <s v="N"/>
    <s v="Transport"/>
    <s v="N"/>
    <s v="S"/>
    <s v="NT"/>
    <n v="0.29"/>
    <s v="5Y"/>
    <n v="3.07"/>
  </r>
  <r>
    <x v="1"/>
    <s v="2"/>
    <d v="2026-05-11T00:00:00"/>
    <s v="75012"/>
    <s v="21320"/>
    <s v=""/>
    <s v=""/>
    <s v="110701"/>
    <s v="110701"/>
    <s v="999999"/>
    <s v="XT258410778TS"/>
    <s v="N"/>
    <s v="Transport"/>
    <s v="N"/>
    <s v="S"/>
    <s v="NT"/>
    <n v="0.66"/>
    <s v="5Y"/>
    <n v="3.17"/>
  </r>
  <r>
    <x v="1"/>
    <s v="2"/>
    <d v="2026-05-11T00:00:00"/>
    <s v="69150"/>
    <s v="21320"/>
    <s v=""/>
    <s v=""/>
    <s v="109209"/>
    <s v="109209"/>
    <s v="999999"/>
    <s v="XT258423839TS"/>
    <s v="N"/>
    <s v="Transport"/>
    <s v="N"/>
    <s v="S"/>
    <s v="NT"/>
    <n v="0.55"/>
    <s v="5Y"/>
    <n v="3.17"/>
  </r>
  <r>
    <x v="1"/>
    <s v="2"/>
    <d v="2026-05-11T00:00:00"/>
    <s v="54000"/>
    <s v="21320"/>
    <s v=""/>
    <s v=""/>
    <s v="107065"/>
    <s v="107065"/>
    <s v="999999"/>
    <s v="XT258425826TS"/>
    <s v="N"/>
    <s v="Transport"/>
    <s v="N"/>
    <s v="S"/>
    <s v="NT"/>
    <n v="0.19"/>
    <s v="5Y"/>
    <n v="3.07"/>
  </r>
  <r>
    <x v="1"/>
    <s v="2"/>
    <d v="2026-05-11T00:00:00"/>
    <s v="80260"/>
    <s v="21320"/>
    <s v=""/>
    <s v=""/>
    <s v="110755"/>
    <s v="110755"/>
    <s v="999999"/>
    <s v="XT258427416TS"/>
    <s v="N"/>
    <s v="Transport"/>
    <s v="N"/>
    <s v="S"/>
    <s v="NT"/>
    <n v="0.22"/>
    <s v="5Y"/>
    <n v="3.07"/>
  </r>
  <r>
    <x v="1"/>
    <s v="2"/>
    <d v="2026-05-11T00:00:00"/>
    <s v="33970"/>
    <s v="21320"/>
    <s v=""/>
    <s v=""/>
    <s v="110683"/>
    <s v="110683"/>
    <s v="999999"/>
    <s v="XT258439502TS"/>
    <s v="N"/>
    <s v="Transport"/>
    <s v="N"/>
    <s v="S"/>
    <s v="NT"/>
    <n v="0.24"/>
    <s v="5Y"/>
    <n v="3.07"/>
  </r>
  <r>
    <x v="1"/>
    <s v="2"/>
    <d v="2026-05-11T00:00:00"/>
    <s v="85160"/>
    <s v="21320"/>
    <s v=""/>
    <s v=""/>
    <s v="110610"/>
    <s v="110610"/>
    <s v="999999"/>
    <s v="XT258456633TS"/>
    <s v="N"/>
    <s v="Transport"/>
    <s v="N"/>
    <s v="S"/>
    <s v="NT"/>
    <n v="0.74"/>
    <s v="5Y"/>
    <n v="3.17"/>
  </r>
  <r>
    <x v="1"/>
    <s v="2"/>
    <d v="2026-05-12T00:00:00"/>
    <s v="74000"/>
    <s v="21320"/>
    <s v=""/>
    <s v=""/>
    <s v="107597"/>
    <s v="107597"/>
    <s v="999999"/>
    <s v="XT258464008TS"/>
    <s v="N"/>
    <s v="Transport"/>
    <s v="N"/>
    <s v="S"/>
    <s v="NT"/>
    <n v="0.4"/>
    <s v="5Y"/>
    <n v="3.07"/>
  </r>
  <r>
    <x v="1"/>
    <s v="2"/>
    <d v="2026-05-12T00:00:00"/>
    <s v="17390"/>
    <s v="21320"/>
    <s v=""/>
    <s v=""/>
    <s v="109656"/>
    <s v="109656"/>
    <s v="999999"/>
    <s v="XT258471030TS"/>
    <s v="N"/>
    <s v="Transport"/>
    <s v="N"/>
    <s v="S"/>
    <s v="NT"/>
    <n v="0.2"/>
    <s v="5Y"/>
    <n v="3.07"/>
  </r>
  <r>
    <x v="1"/>
    <s v="2"/>
    <d v="2026-05-12T00:00:00"/>
    <s v="83500"/>
    <s v="21320"/>
    <s v=""/>
    <s v=""/>
    <s v="109165"/>
    <s v="109165"/>
    <s v="999999"/>
    <s v="XT258472242TS"/>
    <s v="N"/>
    <s v="Transport"/>
    <s v="N"/>
    <s v="S"/>
    <s v="NT"/>
    <n v="0.22"/>
    <s v="5Y"/>
    <n v="3.07"/>
  </r>
  <r>
    <x v="1"/>
    <s v="2"/>
    <d v="2026-05-12T00:00:00"/>
    <s v="75014"/>
    <s v="21320"/>
    <s v=""/>
    <s v=""/>
    <s v="108620"/>
    <s v="108620"/>
    <s v="999999"/>
    <s v="XT258482094TS"/>
    <s v="N"/>
    <s v="Transport"/>
    <s v="N"/>
    <s v="S"/>
    <s v="NT"/>
    <n v="1.1"/>
    <s v="5Y"/>
    <n v="3.49"/>
  </r>
  <r>
    <x v="1"/>
    <s v="2"/>
    <d v="2026-05-12T00:00:00"/>
    <s v="76330"/>
    <s v="21320"/>
    <s v=""/>
    <s v=""/>
    <s v="110541"/>
    <s v="110541"/>
    <s v="999999"/>
    <s v="XT258483846TS"/>
    <s v="N"/>
    <s v="Transport"/>
    <s v="N"/>
    <s v="S"/>
    <s v="NT"/>
    <n v="0.17"/>
    <s v="5Y"/>
    <n v="3.07"/>
  </r>
  <r>
    <x v="1"/>
    <s v="2"/>
    <d v="2026-05-12T00:00:00"/>
    <s v="92300"/>
    <s v="21320"/>
    <s v=""/>
    <s v=""/>
    <s v="110459"/>
    <s v="110459"/>
    <s v="999999"/>
    <s v="XT258501377TS"/>
    <s v="N"/>
    <s v="Transport"/>
    <s v="N"/>
    <s v="S"/>
    <s v="NT"/>
    <n v="0.25"/>
    <s v="5Y"/>
    <n v="3.07"/>
  </r>
  <r>
    <x v="1"/>
    <s v="2"/>
    <d v="2026-05-12T00:00:00"/>
    <s v="31620"/>
    <s v="21320"/>
    <s v=""/>
    <s v=""/>
    <s v="108919"/>
    <s v="108919"/>
    <s v="999999"/>
    <s v="XT258507777TS"/>
    <s v="N"/>
    <s v="Transport"/>
    <s v="N"/>
    <s v="S"/>
    <s v="NT"/>
    <n v="0.27"/>
    <s v="5Y"/>
    <n v="3.07"/>
  </r>
  <r>
    <x v="1"/>
    <s v="2"/>
    <d v="2026-05-12T00:00:00"/>
    <s v="75008"/>
    <s v="21320"/>
    <s v=""/>
    <s v=""/>
    <s v="109422"/>
    <s v="109422"/>
    <s v="999999"/>
    <s v="XT258516133TS"/>
    <s v="N"/>
    <s v="Transport"/>
    <s v="N"/>
    <s v="S"/>
    <s v="NT"/>
    <n v="0.33"/>
    <s v="5Y"/>
    <n v="3.07"/>
  </r>
  <r>
    <x v="1"/>
    <s v="2"/>
    <d v="2026-05-12T00:00:00"/>
    <s v="60560"/>
    <s v="21320"/>
    <s v=""/>
    <s v=""/>
    <s v="110747"/>
    <s v="110747"/>
    <s v="999999"/>
    <s v="XT258516748TS"/>
    <s v="N"/>
    <s v="Transport"/>
    <s v="N"/>
    <s v="S"/>
    <s v="NT"/>
    <n v="0.34"/>
    <s v="5Y"/>
    <n v="3.07"/>
  </r>
  <r>
    <x v="1"/>
    <s v="2"/>
    <d v="2026-05-12T00:00:00"/>
    <s v="29430"/>
    <s v="21320"/>
    <s v=""/>
    <s v=""/>
    <s v="110810"/>
    <s v="110810"/>
    <s v="999999"/>
    <s v="XT258529790TS"/>
    <s v="N"/>
    <s v="Transport"/>
    <s v="N"/>
    <s v="S"/>
    <s v="NT"/>
    <n v="0.71"/>
    <s v="5Y"/>
    <n v="3.17"/>
  </r>
  <r>
    <x v="1"/>
    <s v="2"/>
    <d v="2026-05-12T00:00:00"/>
    <s v="75009"/>
    <s v="21320"/>
    <s v=""/>
    <s v=""/>
    <s v="106105"/>
    <s v="106105"/>
    <s v="999999"/>
    <s v="XT258539046TS"/>
    <s v="N"/>
    <s v="Transport"/>
    <s v="N"/>
    <s v="S"/>
    <s v="NT"/>
    <n v="0.54"/>
    <s v="5Y"/>
    <n v="3.17"/>
  </r>
  <r>
    <x v="1"/>
    <s v="2"/>
    <d v="2026-05-13T00:00:00"/>
    <s v="71100"/>
    <s v="21320"/>
    <s v=""/>
    <s v=""/>
    <s v="107311"/>
    <s v="107311"/>
    <s v="999999"/>
    <s v="XT258546395TS"/>
    <s v="N"/>
    <s v="Transport"/>
    <s v="N"/>
    <s v="S"/>
    <s v="NR"/>
    <n v="0.1"/>
    <s v="5Y"/>
    <n v="3.07"/>
  </r>
  <r>
    <x v="1"/>
    <s v="2"/>
    <d v="2026-05-13T00:00:00"/>
    <s v="78220"/>
    <s v="21320"/>
    <s v=""/>
    <s v=""/>
    <s v="112076"/>
    <s v="112076"/>
    <s v="999999"/>
    <s v="XT258552073TS"/>
    <s v="N"/>
    <s v="Transport"/>
    <s v="N"/>
    <s v="S"/>
    <s v="NT"/>
    <n v="1.05"/>
    <s v="5Y"/>
    <n v="3.49"/>
  </r>
  <r>
    <x v="1"/>
    <s v="2"/>
    <d v="2026-05-13T00:00:00"/>
    <s v="34170"/>
    <s v="21320"/>
    <s v=""/>
    <s v=""/>
    <s v="110197"/>
    <s v="110197"/>
    <s v="999999"/>
    <s v="XT258553215TS"/>
    <s v="N"/>
    <s v="Transport"/>
    <s v="N"/>
    <s v="S"/>
    <s v="NT"/>
    <n v="0.7"/>
    <s v="5Y"/>
    <n v="3.17"/>
  </r>
  <r>
    <x v="1"/>
    <s v="2"/>
    <d v="2026-05-13T00:00:00"/>
    <s v="73190"/>
    <s v="21320"/>
    <s v=""/>
    <s v=""/>
    <s v="110393"/>
    <s v="110393"/>
    <s v="999999"/>
    <s v="XT258556781TS"/>
    <s v="N"/>
    <s v="Transport"/>
    <s v="N"/>
    <s v="S"/>
    <s v="NT"/>
    <n v="1.05"/>
    <s v="5Y"/>
    <n v="3.49"/>
  </r>
  <r>
    <x v="1"/>
    <s v="2"/>
    <d v="2026-05-13T00:00:00"/>
    <s v="73190"/>
    <s v="21320"/>
    <s v=""/>
    <s v=""/>
    <s v="110393"/>
    <s v="110393"/>
    <s v="999999"/>
    <s v="XT258556781TS"/>
    <s v="N"/>
    <s v="Supplement Etiquette Non Conforme"/>
    <s v="N"/>
    <m/>
    <s v="NT"/>
    <n v="0"/>
    <s v="5Y"/>
    <n v="2"/>
  </r>
  <r>
    <x v="1"/>
    <s v="2"/>
    <d v="2026-05-13T00:00:00"/>
    <s v="34340"/>
    <s v="21320"/>
    <s v=""/>
    <s v=""/>
    <s v="108716"/>
    <s v="108716"/>
    <s v="999999"/>
    <s v="XT258564425TS"/>
    <s v="N"/>
    <s v="Transport"/>
    <s v="N"/>
    <s v="S"/>
    <s v="NT"/>
    <n v="0.47"/>
    <s v="5Y"/>
    <n v="3.07"/>
  </r>
  <r>
    <x v="1"/>
    <s v="2"/>
    <d v="2026-05-13T00:00:00"/>
    <s v="92500"/>
    <s v="21320"/>
    <s v=""/>
    <s v=""/>
    <s v="110861"/>
    <s v="110861"/>
    <s v="999999"/>
    <s v="XT258574493TS"/>
    <s v="N"/>
    <s v="Transport"/>
    <s v="N"/>
    <s v="S"/>
    <s v="NT"/>
    <n v="0.19"/>
    <s v="5Y"/>
    <n v="3.07"/>
  </r>
  <r>
    <x v="1"/>
    <s v="2"/>
    <d v="2026-05-13T00:00:00"/>
    <s v="31500"/>
    <s v="21320"/>
    <s v=""/>
    <s v=""/>
    <s v="109444"/>
    <s v="109444"/>
    <s v="999999"/>
    <s v="XT258578739TS"/>
    <s v="N"/>
    <s v="Transport"/>
    <s v="N"/>
    <s v="S"/>
    <s v="NT"/>
    <n v="0.5"/>
    <s v="5Y"/>
    <n v="3.07"/>
  </r>
  <r>
    <x v="1"/>
    <s v="2"/>
    <d v="2026-05-13T00:00:00"/>
    <s v="64160"/>
    <s v="21320"/>
    <s v=""/>
    <s v=""/>
    <s v="105504"/>
    <s v="105504"/>
    <s v="999999"/>
    <s v="XT258586871TS"/>
    <s v="N"/>
    <s v="Transport"/>
    <s v="N"/>
    <s v="S"/>
    <s v="NT"/>
    <n v="0.3"/>
    <s v="5Y"/>
    <n v="3.07"/>
  </r>
  <r>
    <x v="1"/>
    <s v="2"/>
    <d v="2026-05-13T00:00:00"/>
    <s v="13008"/>
    <s v="21320"/>
    <s v=""/>
    <s v=""/>
    <s v="110878"/>
    <s v="110878"/>
    <s v="999999"/>
    <s v="XT258602702TS"/>
    <s v="N"/>
    <s v="Transport"/>
    <s v="N"/>
    <s v="S"/>
    <s v="NT"/>
    <n v="0.42"/>
    <s v="5Y"/>
    <n v="3.07"/>
  </r>
  <r>
    <x v="1"/>
    <s v="2"/>
    <d v="2026-05-13T00:00:00"/>
    <s v="33370"/>
    <s v="21320"/>
    <s v=""/>
    <s v=""/>
    <s v="111695"/>
    <s v="111695"/>
    <s v="999999"/>
    <s v="XT258608722TS"/>
    <s v="N"/>
    <s v="Transport"/>
    <s v="N"/>
    <s v="S"/>
    <s v="NT"/>
    <n v="0.18"/>
    <s v="5Y"/>
    <n v="3.07"/>
  </r>
  <r>
    <x v="1"/>
    <s v="2"/>
    <d v="2026-05-13T00:00:00"/>
    <s v="78680"/>
    <s v="21320"/>
    <s v=""/>
    <s v=""/>
    <s v="108230"/>
    <s v="108230"/>
    <s v="999999"/>
    <s v="XT258613308TS"/>
    <s v="N"/>
    <s v="Transport"/>
    <s v="N"/>
    <s v="S"/>
    <s v="NT"/>
    <n v="0.03"/>
    <s v="5Y"/>
    <n v="3.07"/>
  </r>
  <r>
    <x v="1"/>
    <s v="2"/>
    <d v="2026-05-13T00:00:00"/>
    <s v="91330"/>
    <s v="21320"/>
    <s v=""/>
    <s v=""/>
    <s v="111217"/>
    <s v="111217"/>
    <s v="999999"/>
    <s v="XT258619645TS"/>
    <s v="N"/>
    <s v="Transport"/>
    <s v="N"/>
    <s v="S"/>
    <s v="NT"/>
    <n v="0.22"/>
    <s v="5Y"/>
    <n v="3.07"/>
  </r>
  <r>
    <x v="1"/>
    <s v="2"/>
    <d v="2026-05-14T00:00:00"/>
    <s v="74520"/>
    <s v="21320"/>
    <s v=""/>
    <s v=""/>
    <s v="111333"/>
    <s v="111333"/>
    <s v="999999"/>
    <s v="XT258635285TS"/>
    <s v="N"/>
    <s v="Transport"/>
    <s v="N"/>
    <s v="S"/>
    <s v="NT"/>
    <n v="0.55"/>
    <s v="5Y"/>
    <n v="3.17"/>
  </r>
  <r>
    <x v="1"/>
    <s v="2"/>
    <d v="2026-05-14T00:00:00"/>
    <s v="51450"/>
    <s v="21320"/>
    <s v=""/>
    <s v=""/>
    <s v="111515"/>
    <s v="111515"/>
    <s v="999999"/>
    <s v="XT258637088TS"/>
    <s v="N"/>
    <s v="Transport"/>
    <s v="N"/>
    <s v="S"/>
    <s v="NT"/>
    <n v="0.35"/>
    <s v="5Y"/>
    <n v="3.07"/>
  </r>
  <r>
    <x v="1"/>
    <s v="2"/>
    <d v="2026-05-14T00:00:00"/>
    <s v="31110"/>
    <s v="21320"/>
    <s v=""/>
    <s v=""/>
    <s v="111440"/>
    <s v="111440"/>
    <s v="999999"/>
    <s v="XT258640498TS"/>
    <s v="N"/>
    <s v="Transport"/>
    <s v="N"/>
    <s v="S"/>
    <s v="NT"/>
    <n v="0.04"/>
    <s v="5Y"/>
    <n v="3.07"/>
  </r>
  <r>
    <x v="1"/>
    <s v="2"/>
    <d v="2026-05-14T00:00:00"/>
    <s v="76770"/>
    <s v="21320"/>
    <s v=""/>
    <s v=""/>
    <s v="111940"/>
    <s v="111940"/>
    <s v="999999"/>
    <s v="XT258640674TS"/>
    <s v="N"/>
    <s v="Transport"/>
    <s v="N"/>
    <s v="S"/>
    <s v="NT"/>
    <n v="0.55"/>
    <s v="5Y"/>
    <n v="3.17"/>
  </r>
  <r>
    <x v="1"/>
    <s v="2"/>
    <d v="2026-05-14T00:00:00"/>
    <s v="76770"/>
    <s v="21320"/>
    <s v=""/>
    <s v=""/>
    <s v="111940"/>
    <s v="111940"/>
    <s v="999999"/>
    <s v="XT258640674TS"/>
    <s v="N"/>
    <s v="Supplement Etiquette Non Conforme"/>
    <s v="N"/>
    <m/>
    <s v="NT"/>
    <n v="0"/>
    <s v="5Y"/>
    <n v="2"/>
  </r>
  <r>
    <x v="1"/>
    <s v="2"/>
    <d v="2026-05-14T00:00:00"/>
    <s v="69230"/>
    <s v="21320"/>
    <s v=""/>
    <s v=""/>
    <s v="112260"/>
    <s v="112260"/>
    <s v="999999"/>
    <s v="XT258653956TS"/>
    <s v="N"/>
    <s v="Transport"/>
    <s v="N"/>
    <s v="S"/>
    <s v="NT"/>
    <n v="0.45"/>
    <s v="5Y"/>
    <n v="3.07"/>
  </r>
  <r>
    <x v="1"/>
    <s v="2"/>
    <d v="2026-05-14T00:00:00"/>
    <s v="69126"/>
    <s v="21320"/>
    <s v=""/>
    <s v=""/>
    <s v="111165"/>
    <s v="111165"/>
    <s v="999999"/>
    <s v="XT258655648TS"/>
    <s v="N"/>
    <s v="Transport"/>
    <s v="N"/>
    <s v="S"/>
    <s v="NT"/>
    <n v="0.7"/>
    <s v="5Y"/>
    <n v="3.17"/>
  </r>
  <r>
    <x v="1"/>
    <s v="2"/>
    <d v="2026-05-14T00:00:00"/>
    <s v="59290"/>
    <s v="21320"/>
    <s v=""/>
    <s v=""/>
    <s v="111635"/>
    <s v="111635"/>
    <s v="999999"/>
    <s v="XT258656688TS"/>
    <s v="N"/>
    <s v="Transport"/>
    <s v="N"/>
    <s v="S"/>
    <s v="NT"/>
    <n v="0.25"/>
    <s v="5Y"/>
    <n v="3.07"/>
  </r>
  <r>
    <x v="1"/>
    <s v="2"/>
    <d v="2026-05-14T00:00:00"/>
    <s v="77000"/>
    <s v="21320"/>
    <s v=""/>
    <s v=""/>
    <s v="111903"/>
    <s v="111903"/>
    <s v="999999"/>
    <s v="XT258662944TS"/>
    <s v="N"/>
    <s v="Transport"/>
    <s v="N"/>
    <s v="S"/>
    <s v="NT"/>
    <n v="0.95"/>
    <s v="5Y"/>
    <n v="3.17"/>
  </r>
  <r>
    <x v="1"/>
    <s v="2"/>
    <d v="2026-05-14T00:00:00"/>
    <s v="33300"/>
    <s v="21320"/>
    <s v=""/>
    <s v=""/>
    <s v="111807"/>
    <s v="111807"/>
    <s v="999999"/>
    <s v="XT258671637TS"/>
    <s v="N"/>
    <s v="Transport"/>
    <s v="N"/>
    <s v="S"/>
    <s v="NT"/>
    <n v="0.2"/>
    <s v="5Y"/>
    <n v="3.07"/>
  </r>
  <r>
    <x v="1"/>
    <s v="2"/>
    <d v="2026-05-14T00:00:00"/>
    <s v="62980"/>
    <s v="21320"/>
    <s v=""/>
    <s v=""/>
    <s v="111886"/>
    <s v="111886"/>
    <s v="999999"/>
    <s v="XT258675850TS"/>
    <s v="N"/>
    <s v="Transport"/>
    <s v="N"/>
    <s v="S"/>
    <s v="NT"/>
    <n v="0.83"/>
    <s v="5Y"/>
    <n v="3.17"/>
  </r>
  <r>
    <x v="1"/>
    <s v="2"/>
    <d v="2026-05-14T00:00:00"/>
    <s v="54410"/>
    <s v="21320"/>
    <s v=""/>
    <s v=""/>
    <s v="111229"/>
    <s v="111229"/>
    <s v="999999"/>
    <s v="XT258676237TS"/>
    <s v="N"/>
    <s v="Transport"/>
    <s v="N"/>
    <s v="S"/>
    <s v="NT"/>
    <n v="0.19"/>
    <s v="5Y"/>
    <n v="3.07"/>
  </r>
  <r>
    <x v="1"/>
    <s v="2"/>
    <d v="2026-05-14T00:00:00"/>
    <s v="64110"/>
    <s v="21320"/>
    <s v=""/>
    <s v=""/>
    <s v="111319"/>
    <s v="111319"/>
    <s v="999999"/>
    <s v="XT258676360TS"/>
    <s v="N"/>
    <s v="Transport"/>
    <s v="N"/>
    <s v="S"/>
    <s v="NT"/>
    <n v="0.5"/>
    <s v="5Y"/>
    <n v="3.07"/>
  </r>
  <r>
    <x v="1"/>
    <s v="2"/>
    <d v="2026-05-14T00:00:00"/>
    <s v="92210"/>
    <s v="21320"/>
    <s v=""/>
    <s v=""/>
    <s v="111840"/>
    <s v="111840"/>
    <s v="999999"/>
    <s v="XT258677983TS"/>
    <s v="N"/>
    <s v="Transport"/>
    <s v="N"/>
    <s v="S"/>
    <s v="NT"/>
    <n v="1.1"/>
    <s v="5Y"/>
    <n v="3.49"/>
  </r>
  <r>
    <x v="1"/>
    <s v="2"/>
    <d v="2026-05-14T00:00:00"/>
    <s v="92320"/>
    <s v="21320"/>
    <s v=""/>
    <s v=""/>
    <s v="110927"/>
    <s v="110927"/>
    <s v="999999"/>
    <s v="XT258679159TS"/>
    <s v="N"/>
    <s v="Transport"/>
    <s v="N"/>
    <s v="S"/>
    <s v="NT"/>
    <n v="0.75"/>
    <s v="5Y"/>
    <n v="3.17"/>
  </r>
  <r>
    <x v="1"/>
    <s v="2"/>
    <d v="2026-05-15T00:00:00"/>
    <s v="39600"/>
    <s v="21320"/>
    <s v=""/>
    <s v=""/>
    <s v="108997"/>
    <s v="108997"/>
    <s v="999999"/>
    <s v="XT258690707TS"/>
    <s v="N"/>
    <s v="Transport"/>
    <s v="N"/>
    <s v="S"/>
    <s v="NR"/>
    <n v="0.2"/>
    <s v="5Y"/>
    <n v="3.07"/>
  </r>
  <r>
    <x v="1"/>
    <s v="2"/>
    <d v="2026-05-15T00:00:00"/>
    <s v="56490"/>
    <s v="21320"/>
    <s v=""/>
    <s v=""/>
    <s v="111870"/>
    <s v="111870"/>
    <s v="999999"/>
    <s v="XT258697183TS"/>
    <s v="N"/>
    <s v="Transport"/>
    <s v="N"/>
    <s v="S"/>
    <s v="NT"/>
    <n v="0.5"/>
    <s v="5Y"/>
    <n v="3.07"/>
  </r>
  <r>
    <x v="1"/>
    <s v="2"/>
    <d v="2026-05-15T00:00:00"/>
    <s v="76000"/>
    <s v="21320"/>
    <s v=""/>
    <s v=""/>
    <s v="109900"/>
    <s v="109900"/>
    <s v="999999"/>
    <s v="XT258708368TS"/>
    <s v="N"/>
    <s v="Transport"/>
    <s v="N"/>
    <s v="S"/>
    <s v="NT"/>
    <n v="0.06"/>
    <s v="5Y"/>
    <n v="3.07"/>
  </r>
  <r>
    <x v="1"/>
    <s v="2"/>
    <d v="2026-05-15T00:00:00"/>
    <s v="92700"/>
    <s v="21320"/>
    <s v=""/>
    <s v=""/>
    <s v="108191"/>
    <s v="108191"/>
    <s v="999999"/>
    <s v="XT258726185TS"/>
    <s v="N"/>
    <s v="Transport"/>
    <s v="N"/>
    <s v="S"/>
    <s v="NT"/>
    <n v="0.12"/>
    <s v="5Y"/>
    <n v="3.07"/>
  </r>
  <r>
    <x v="1"/>
    <s v="2"/>
    <d v="2026-05-15T00:00:00"/>
    <s v="29880"/>
    <s v="21320"/>
    <s v=""/>
    <s v=""/>
    <s v="111558"/>
    <s v="111558"/>
    <s v="999999"/>
    <s v="XT258734487TS"/>
    <s v="N"/>
    <s v="Transport"/>
    <s v="N"/>
    <s v="S"/>
    <s v="NT"/>
    <n v="0.9"/>
    <s v="5Y"/>
    <n v="3.17"/>
  </r>
  <r>
    <x v="1"/>
    <s v="2"/>
    <d v="2026-05-15T00:00:00"/>
    <s v="50530"/>
    <s v="21320"/>
    <s v=""/>
    <s v=""/>
    <s v="104843"/>
    <s v="104843"/>
    <s v="999999"/>
    <s v="XT258739379TS"/>
    <s v="N"/>
    <s v="Transport"/>
    <s v="N"/>
    <s v="S"/>
    <s v="NT"/>
    <n v="0.9"/>
    <s v="5Y"/>
    <n v="3.17"/>
  </r>
  <r>
    <x v="1"/>
    <s v="2"/>
    <d v="2026-05-15T00:00:00"/>
    <s v="75013"/>
    <s v="21320"/>
    <s v=""/>
    <s v=""/>
    <s v="111417"/>
    <s v="111417"/>
    <s v="999999"/>
    <s v="XT258743625TS"/>
    <s v="N"/>
    <s v="Transport"/>
    <s v="N"/>
    <s v="S"/>
    <s v="NT"/>
    <n v="0.09"/>
    <s v="5Y"/>
    <n v="3.07"/>
  </r>
  <r>
    <x v="1"/>
    <s v="2"/>
    <d v="2026-05-15T00:00:00"/>
    <s v="31330"/>
    <s v="21320"/>
    <s v=""/>
    <s v=""/>
    <s v="111879"/>
    <s v="111879"/>
    <s v="999999"/>
    <s v="XT258749685TS"/>
    <s v="N"/>
    <s v="Transport"/>
    <s v="N"/>
    <s v="S"/>
    <s v="NT"/>
    <n v="0.55"/>
    <s v="5Y"/>
    <n v="3.17"/>
  </r>
  <r>
    <x v="1"/>
    <s v="2"/>
    <d v="2026-05-15T00:00:00"/>
    <s v="83910"/>
    <s v="21320"/>
    <s v=""/>
    <s v=""/>
    <s v="111479"/>
    <s v="111479"/>
    <s v="999999"/>
    <s v="XT258750343TS"/>
    <s v="N"/>
    <s v="Transport"/>
    <s v="N"/>
    <s v="S"/>
    <s v="NT"/>
    <n v="0.14"/>
    <s v="5Y"/>
    <n v="3.07"/>
  </r>
  <r>
    <x v="1"/>
    <s v="2"/>
    <d v="2026-05-15T00:00:00"/>
    <s v="66300"/>
    <s v="21320"/>
    <s v=""/>
    <s v=""/>
    <s v="111616"/>
    <s v="111616"/>
    <s v="999999"/>
    <s v="XT258752653TS"/>
    <s v="N"/>
    <s v="Transport"/>
    <s v="N"/>
    <s v="S"/>
    <s v="NT"/>
    <n v="0.12"/>
    <s v="5Y"/>
    <n v="3.07"/>
  </r>
  <r>
    <x v="1"/>
    <s v="2"/>
    <d v="2026-05-15T00:00:00"/>
    <s v="85220"/>
    <s v="21320"/>
    <s v=""/>
    <s v=""/>
    <s v="111979"/>
    <s v="111979"/>
    <s v="999999"/>
    <s v="XT258755249TS"/>
    <s v="N"/>
    <s v="Transport"/>
    <s v="N"/>
    <s v="S"/>
    <s v="NT"/>
    <n v="0.59"/>
    <s v="5Y"/>
    <n v="3.17"/>
  </r>
  <r>
    <x v="1"/>
    <s v="2"/>
    <d v="2026-05-15T00:00:00"/>
    <s v="78630"/>
    <s v="21320"/>
    <s v=""/>
    <s v=""/>
    <s v="111648"/>
    <s v="111648"/>
    <s v="999999"/>
    <s v="XT258755751TS"/>
    <s v="N"/>
    <s v="Transport"/>
    <s v="N"/>
    <s v="S"/>
    <s v="NT"/>
    <n v="0.65"/>
    <s v="5Y"/>
    <n v="3.17"/>
  </r>
  <r>
    <x v="1"/>
    <s v="2"/>
    <d v="2026-05-15T00:00:00"/>
    <s v="50700"/>
    <s v="21320"/>
    <s v=""/>
    <s v=""/>
    <s v="112190"/>
    <s v="112190"/>
    <s v="999999"/>
    <s v="XT258756054TS"/>
    <s v="N"/>
    <s v="Transport"/>
    <s v="N"/>
    <s v="S"/>
    <s v="NT"/>
    <n v="0.6"/>
    <s v="5Y"/>
    <n v="3.17"/>
  </r>
  <r>
    <x v="1"/>
    <s v="2"/>
    <d v="2026-05-16T00:00:00"/>
    <s v="42210"/>
    <s v="21320"/>
    <s v=""/>
    <s v=""/>
    <s v="110857"/>
    <s v="110857"/>
    <s v="999999"/>
    <s v="XT258765475TS"/>
    <s v="N"/>
    <s v="Transport"/>
    <s v="N"/>
    <s v="S"/>
    <s v="NT"/>
    <n v="0.6"/>
    <s v="5Y"/>
    <n v="3.17"/>
  </r>
  <r>
    <x v="1"/>
    <s v="2"/>
    <d v="2026-05-16T00:00:00"/>
    <s v="35000"/>
    <s v="21320"/>
    <s v=""/>
    <s v=""/>
    <s v="111906"/>
    <s v="111906"/>
    <s v="999999"/>
    <s v="XT258767255TS"/>
    <s v="N"/>
    <s v="Transport"/>
    <s v="N"/>
    <s v="S"/>
    <s v="NT"/>
    <n v="0.38"/>
    <s v="5Y"/>
    <n v="3.07"/>
  </r>
  <r>
    <x v="1"/>
    <s v="2"/>
    <d v="2026-05-16T00:00:00"/>
    <s v="94400"/>
    <s v="21320"/>
    <s v=""/>
    <s v=""/>
    <s v="111153"/>
    <s v="111153"/>
    <s v="999999"/>
    <s v="XT258767803TS"/>
    <s v="N"/>
    <s v="Transport"/>
    <s v="N"/>
    <s v="S"/>
    <s v="NT"/>
    <n v="0.11"/>
    <s v="5Y"/>
    <n v="3.07"/>
  </r>
  <r>
    <x v="1"/>
    <s v="2"/>
    <d v="2026-05-16T00:00:00"/>
    <s v="39270"/>
    <s v="21320"/>
    <s v=""/>
    <s v=""/>
    <s v="111204"/>
    <s v="111204"/>
    <s v="999999"/>
    <s v="XT258773049TS"/>
    <s v="N"/>
    <s v="Transport"/>
    <s v="N"/>
    <s v="S"/>
    <s v="NR"/>
    <n v="1.2"/>
    <s v="5Y"/>
    <n v="3.49"/>
  </r>
  <r>
    <x v="1"/>
    <s v="2"/>
    <d v="2026-05-16T00:00:00"/>
    <s v="06000"/>
    <s v="21320"/>
    <s v=""/>
    <s v=""/>
    <s v="106616"/>
    <s v="106616"/>
    <s v="999999"/>
    <s v="XT258773653TS"/>
    <s v="N"/>
    <s v="Transport"/>
    <s v="N"/>
    <s v="S"/>
    <s v="NT"/>
    <n v="0.13"/>
    <s v="5Y"/>
    <n v="3.07"/>
  </r>
  <r>
    <x v="1"/>
    <s v="2"/>
    <d v="2026-05-16T00:00:00"/>
    <s v="77540"/>
    <s v="21320"/>
    <s v=""/>
    <s v=""/>
    <s v="111655"/>
    <s v="111655"/>
    <s v="999999"/>
    <s v="XT258774424TS"/>
    <s v="N"/>
    <s v="Transport"/>
    <s v="N"/>
    <s v="S"/>
    <s v="NT"/>
    <n v="0.43"/>
    <s v="5Y"/>
    <n v="3.07"/>
  </r>
  <r>
    <x v="1"/>
    <s v="2"/>
    <d v="2026-05-16T00:00:00"/>
    <s v="14123"/>
    <s v="21320"/>
    <s v=""/>
    <s v=""/>
    <s v="110793"/>
    <s v="110793"/>
    <s v="999999"/>
    <s v="XT258777350TS"/>
    <s v="N"/>
    <s v="Transport"/>
    <s v="N"/>
    <s v="S"/>
    <s v="NT"/>
    <n v="0.13"/>
    <s v="5Y"/>
    <n v="3.07"/>
  </r>
  <r>
    <x v="1"/>
    <s v="2"/>
    <d v="2026-05-16T00:00:00"/>
    <s v="75005"/>
    <s v="21320"/>
    <s v=""/>
    <s v=""/>
    <s v="110883"/>
    <s v="110883"/>
    <s v="999999"/>
    <s v="XT258780331TS"/>
    <s v="N"/>
    <s v="Transport"/>
    <s v="N"/>
    <s v="S"/>
    <s v="NT"/>
    <n v="0.12"/>
    <s v="5Y"/>
    <n v="3.07"/>
  </r>
  <r>
    <x v="1"/>
    <s v="2"/>
    <d v="2026-05-16T00:00:00"/>
    <s v="60310"/>
    <s v="21320"/>
    <s v=""/>
    <s v=""/>
    <s v="107600"/>
    <s v="107600"/>
    <s v="999999"/>
    <s v="XT258786952TS"/>
    <s v="N"/>
    <s v="Transport"/>
    <s v="N"/>
    <s v="S"/>
    <s v="NT"/>
    <n v="0.3"/>
    <s v="5Y"/>
    <n v="3.07"/>
  </r>
  <r>
    <x v="1"/>
    <s v="2"/>
    <d v="2026-05-16T00:00:00"/>
    <s v="59390"/>
    <s v="21320"/>
    <s v=""/>
    <s v=""/>
    <s v="112301"/>
    <s v="112301"/>
    <s v="999999"/>
    <s v="XT258787207TS"/>
    <s v="N"/>
    <s v="Transport"/>
    <s v="N"/>
    <s v="S"/>
    <s v="NT"/>
    <n v="0.14"/>
    <s v="5Y"/>
    <n v="3.07"/>
  </r>
  <r>
    <x v="1"/>
    <s v="2"/>
    <d v="2026-05-16T00:00:00"/>
    <s v="69380"/>
    <s v="21320"/>
    <s v=""/>
    <s v=""/>
    <s v="112303"/>
    <s v="112303"/>
    <s v="999999"/>
    <s v="XT258788131TS"/>
    <s v="N"/>
    <s v="Transport"/>
    <s v="N"/>
    <s v="S"/>
    <s v="NT"/>
    <n v="0.8"/>
    <s v="5Y"/>
    <n v="3.17"/>
  </r>
  <r>
    <x v="1"/>
    <s v="2"/>
    <d v="2026-05-16T00:00:00"/>
    <s v="91000"/>
    <s v="21320"/>
    <s v=""/>
    <s v=""/>
    <s v="112476"/>
    <s v="112476"/>
    <s v="999999"/>
    <s v="XT258793732TS"/>
    <s v="N"/>
    <s v="Transport"/>
    <s v="N"/>
    <s v="S"/>
    <s v="NT"/>
    <n v="0.6"/>
    <s v="5Y"/>
    <n v="3.17"/>
  </r>
  <r>
    <x v="1"/>
    <s v="2"/>
    <d v="2026-05-16T00:00:00"/>
    <s v="01280"/>
    <s v="21320"/>
    <s v=""/>
    <s v=""/>
    <s v="110340"/>
    <s v="110340"/>
    <s v="999999"/>
    <s v="XT258798068TS"/>
    <s v="N"/>
    <s v="Transport"/>
    <s v="N"/>
    <s v="S"/>
    <s v="NT"/>
    <n v="0.4"/>
    <s v="5Y"/>
    <n v="3.07"/>
  </r>
  <r>
    <x v="1"/>
    <s v="2"/>
    <d v="2026-05-16T00:00:00"/>
    <s v="91330"/>
    <s v="21320"/>
    <s v=""/>
    <s v=""/>
    <s v="113000"/>
    <s v="113000"/>
    <s v="999999"/>
    <s v="XT258802187TS"/>
    <s v="N"/>
    <s v="Transport"/>
    <s v="N"/>
    <s v="S"/>
    <s v="NT"/>
    <n v="0.4"/>
    <s v="5Y"/>
    <n v="3.07"/>
  </r>
  <r>
    <x v="1"/>
    <s v="2"/>
    <d v="2026-05-16T00:00:00"/>
    <s v="44000"/>
    <s v="21320"/>
    <s v=""/>
    <s v=""/>
    <s v="111995"/>
    <s v="111995"/>
    <s v="999999"/>
    <s v="XT258809945TS"/>
    <s v="N"/>
    <s v="Transport"/>
    <s v="N"/>
    <s v="S"/>
    <s v="NT"/>
    <n v="0.33"/>
    <s v="5Y"/>
    <n v="3.07"/>
  </r>
  <r>
    <x v="1"/>
    <s v="2"/>
    <d v="2026-05-16T00:00:00"/>
    <s v="78100"/>
    <s v="21320"/>
    <s v=""/>
    <s v=""/>
    <s v="111267"/>
    <s v="111267"/>
    <s v="999999"/>
    <s v="XT258810206TS"/>
    <s v="N"/>
    <s v="Transport"/>
    <s v="N"/>
    <s v="S"/>
    <s v="NT"/>
    <n v="1.1"/>
    <s v="5Y"/>
    <n v="3.49"/>
  </r>
  <r>
    <x v="1"/>
    <s v="2"/>
    <d v="2026-05-16T00:00:00"/>
    <s v="44500"/>
    <s v="21320"/>
    <s v=""/>
    <s v=""/>
    <s v="112214"/>
    <s v="112214"/>
    <s v="999999"/>
    <s v="XT258817116TS"/>
    <s v="N"/>
    <s v="Transport"/>
    <s v="N"/>
    <s v="S"/>
    <s v="NT"/>
    <n v="0.23"/>
    <s v="5Y"/>
    <n v="3.07"/>
  </r>
  <r>
    <x v="1"/>
    <s v="2"/>
    <d v="2026-05-16T00:00:00"/>
    <s v="29800"/>
    <s v="21320"/>
    <s v=""/>
    <s v=""/>
    <s v="109944"/>
    <s v="109944"/>
    <s v="999999"/>
    <s v="XT258823156TS"/>
    <s v="N"/>
    <s v="Transport"/>
    <s v="N"/>
    <s v="S"/>
    <s v="NT"/>
    <n v="0.11"/>
    <s v="5Y"/>
    <n v="3.07"/>
  </r>
  <r>
    <x v="1"/>
    <s v="2"/>
    <d v="2026-05-17T00:00:00"/>
    <s v="50100"/>
    <s v="21320"/>
    <s v=""/>
    <s v=""/>
    <s v="108845"/>
    <s v="108845"/>
    <s v="999999"/>
    <s v="XT258824960TS"/>
    <s v="N"/>
    <s v="Transport"/>
    <s v="N"/>
    <s v="S"/>
    <s v="NT"/>
    <n v="0.03"/>
    <s v="5Y"/>
    <n v="3.07"/>
  </r>
  <r>
    <x v="1"/>
    <s v="2"/>
    <d v="2026-05-17T00:00:00"/>
    <s v="19200"/>
    <s v="21320"/>
    <s v=""/>
    <s v=""/>
    <s v="111891"/>
    <s v="111891"/>
    <s v="999999"/>
    <s v="XT258829180TS"/>
    <s v="N"/>
    <s v="Transport"/>
    <s v="N"/>
    <s v="S"/>
    <s v="NT"/>
    <n v="0.75"/>
    <s v="5Y"/>
    <n v="3.17"/>
  </r>
  <r>
    <x v="1"/>
    <s v="2"/>
    <d v="2026-05-17T00:00:00"/>
    <s v="34980"/>
    <s v="21320"/>
    <s v=""/>
    <s v=""/>
    <s v="112394"/>
    <s v="112394"/>
    <s v="999999"/>
    <s v="XT258829366TS"/>
    <s v="N"/>
    <s v="Transport"/>
    <s v="N"/>
    <s v="S"/>
    <s v="NT"/>
    <n v="0.19"/>
    <s v="5Y"/>
    <n v="3.07"/>
  </r>
  <r>
    <x v="1"/>
    <s v="2"/>
    <d v="2026-05-17T00:00:00"/>
    <s v="63122"/>
    <s v="21320"/>
    <s v=""/>
    <s v=""/>
    <s v="110743"/>
    <s v="110743"/>
    <s v="999999"/>
    <s v="XT258837288TS"/>
    <s v="N"/>
    <s v="Transport"/>
    <s v="N"/>
    <s v="S"/>
    <s v="NT"/>
    <n v="1.6"/>
    <s v="5Y"/>
    <n v="3.49"/>
  </r>
  <r>
    <x v="1"/>
    <s v="2"/>
    <d v="2026-05-17T00:00:00"/>
    <s v="35000"/>
    <s v="21320"/>
    <s v=""/>
    <s v=""/>
    <s v="110576"/>
    <s v="110576"/>
    <s v="999999"/>
    <s v="XT258840344TS"/>
    <s v="N"/>
    <s v="Transport"/>
    <s v="N"/>
    <s v="S"/>
    <s v="NT"/>
    <n v="1"/>
    <s v="5Y"/>
    <n v="3.17"/>
  </r>
  <r>
    <x v="1"/>
    <s v="2"/>
    <d v="2026-05-17T00:00:00"/>
    <s v="35000"/>
    <s v="21320"/>
    <s v=""/>
    <s v=""/>
    <s v="112265"/>
    <s v="112265"/>
    <s v="999999"/>
    <s v="XT258844893TS"/>
    <s v="N"/>
    <s v="Transport"/>
    <s v="N"/>
    <s v="S"/>
    <s v="NT"/>
    <n v="1.4"/>
    <s v="5Y"/>
    <n v="3.49"/>
  </r>
  <r>
    <x v="1"/>
    <s v="2"/>
    <d v="2026-05-17T00:00:00"/>
    <s v="36000"/>
    <s v="21320"/>
    <s v=""/>
    <s v=""/>
    <s v="108419"/>
    <s v="108419"/>
    <s v="999999"/>
    <s v="XT258847648TS"/>
    <s v="N"/>
    <s v="Transport"/>
    <s v="N"/>
    <s v="S"/>
    <s v="NT"/>
    <n v="0.17"/>
    <s v="5Y"/>
    <n v="3.07"/>
  </r>
  <r>
    <x v="1"/>
    <s v="2"/>
    <d v="2026-05-17T00:00:00"/>
    <s v="60820"/>
    <s v="21320"/>
    <s v=""/>
    <s v=""/>
    <s v="111825"/>
    <s v="111825"/>
    <s v="999999"/>
    <s v="XT258851758TS"/>
    <s v="N"/>
    <s v="Transport"/>
    <s v="N"/>
    <s v="S"/>
    <s v="NT"/>
    <n v="0.22"/>
    <s v="5Y"/>
    <n v="3.07"/>
  </r>
  <r>
    <x v="1"/>
    <s v="2"/>
    <d v="2026-05-17T00:00:00"/>
    <s v="92400"/>
    <s v="21320"/>
    <s v=""/>
    <s v=""/>
    <s v="112486"/>
    <s v="112486"/>
    <s v="999999"/>
    <s v="XT258852585TS"/>
    <s v="N"/>
    <s v="Transport"/>
    <s v="N"/>
    <s v="S"/>
    <s v="NT"/>
    <n v="1.05"/>
    <s v="5Y"/>
    <n v="3.49"/>
  </r>
  <r>
    <x v="1"/>
    <s v="2"/>
    <d v="2026-05-17T00:00:00"/>
    <s v="38300"/>
    <s v="21320"/>
    <s v=""/>
    <s v=""/>
    <s v="110705"/>
    <s v="110705"/>
    <s v="999999"/>
    <s v="XT258853541TS"/>
    <s v="N"/>
    <s v="Transport"/>
    <s v="N"/>
    <s v="S"/>
    <s v="NT"/>
    <n v="0.02"/>
    <s v="5Y"/>
    <n v="3.07"/>
  </r>
  <r>
    <x v="1"/>
    <s v="2"/>
    <d v="2026-05-17T00:00:00"/>
    <s v="40990"/>
    <s v="21320"/>
    <s v=""/>
    <s v=""/>
    <s v="112201"/>
    <s v="112201"/>
    <s v="999999"/>
    <s v="XT258860803TS"/>
    <s v="N"/>
    <s v="Transport"/>
    <s v="N"/>
    <s v="S"/>
    <s v="NT"/>
    <n v="0.95"/>
    <s v="5Y"/>
    <n v="3.17"/>
  </r>
  <r>
    <x v="1"/>
    <s v="2"/>
    <d v="2026-05-17T00:00:00"/>
    <s v="71740"/>
    <s v="21320"/>
    <s v=""/>
    <s v=""/>
    <s v="109088"/>
    <s v="109088"/>
    <s v="999999"/>
    <s v="XT258861083TS"/>
    <s v="N"/>
    <s v="Transport"/>
    <s v="N"/>
    <s v="S"/>
    <s v="NR"/>
    <n v="0.7"/>
    <s v="5Y"/>
    <n v="3.17"/>
  </r>
  <r>
    <x v="1"/>
    <s v="2"/>
    <d v="2026-05-17T00:00:00"/>
    <s v="49124"/>
    <s v="21320"/>
    <s v=""/>
    <s v=""/>
    <s v="112509"/>
    <s v="112509"/>
    <s v="999999"/>
    <s v="XT258866298TS"/>
    <s v="N"/>
    <s v="Transport"/>
    <s v="N"/>
    <s v="S"/>
    <s v="NT"/>
    <n v="0.65"/>
    <s v="5Y"/>
    <n v="3.17"/>
  </r>
  <r>
    <x v="1"/>
    <s v="2"/>
    <d v="2026-05-17T00:00:00"/>
    <s v="29700"/>
    <s v="21320"/>
    <s v=""/>
    <s v=""/>
    <s v="111863"/>
    <s v="111863"/>
    <s v="999999"/>
    <s v="XT258876281TS"/>
    <s v="N"/>
    <s v="Transport"/>
    <s v="N"/>
    <s v="S"/>
    <s v="NT"/>
    <n v="0.9"/>
    <s v="5Y"/>
    <n v="3.17"/>
  </r>
  <r>
    <x v="1"/>
    <s v="2"/>
    <d v="2026-05-17T00:00:00"/>
    <s v="75019"/>
    <s v="21320"/>
    <s v=""/>
    <s v=""/>
    <s v="109052"/>
    <s v="109052"/>
    <s v="999999"/>
    <s v="XT258878906TS"/>
    <s v="N"/>
    <s v="Transport"/>
    <s v="N"/>
    <s v="S"/>
    <s v="NT"/>
    <n v="0.14"/>
    <s v="5Y"/>
    <n v="3.07"/>
  </r>
  <r>
    <x v="1"/>
    <s v="2"/>
    <d v="2026-05-18T00:00:00"/>
    <s v="42330"/>
    <s v="21320"/>
    <s v=""/>
    <s v=""/>
    <s v="108711"/>
    <s v="108711"/>
    <s v="999999"/>
    <s v="XT258914461TS"/>
    <s v="N"/>
    <s v="Transport"/>
    <s v="N"/>
    <s v="S"/>
    <s v="NT"/>
    <n v="0.22"/>
    <s v="5Y"/>
    <n v="3.07"/>
  </r>
  <r>
    <x v="1"/>
    <s v="2"/>
    <d v="2026-05-18T00:00:00"/>
    <s v="84140"/>
    <s v="21320"/>
    <s v=""/>
    <s v=""/>
    <s v="106714"/>
    <s v="106714"/>
    <s v="999999"/>
    <s v="XT258926059TS"/>
    <s v="N"/>
    <s v="Transport"/>
    <s v="N"/>
    <s v="S"/>
    <s v="NT"/>
    <n v="0.9"/>
    <s v="5Y"/>
    <n v="3.17"/>
  </r>
  <r>
    <x v="1"/>
    <s v="2"/>
    <d v="2026-05-18T00:00:00"/>
    <s v="94700"/>
    <s v="21320"/>
    <s v=""/>
    <s v=""/>
    <s v="112728"/>
    <s v="112728"/>
    <s v="999999"/>
    <s v="XT258943406TS"/>
    <s v="N"/>
    <s v="Transport"/>
    <s v="N"/>
    <s v="S"/>
    <s v="NT"/>
    <n v="0.1"/>
    <s v="5Y"/>
    <n v="3.07"/>
  </r>
  <r>
    <x v="1"/>
    <s v="2"/>
    <d v="2026-05-18T00:00:00"/>
    <s v="84400"/>
    <s v="21320"/>
    <s v=""/>
    <s v=""/>
    <s v="110068"/>
    <s v="110068"/>
    <s v="999999"/>
    <s v="XT258946844TS"/>
    <s v="N"/>
    <s v="Transport"/>
    <s v="N"/>
    <s v="S"/>
    <s v="NT"/>
    <n v="0.75"/>
    <s v="5Y"/>
    <n v="3.17"/>
  </r>
  <r>
    <x v="1"/>
    <s v="2"/>
    <d v="2026-05-18T00:00:00"/>
    <s v="92110"/>
    <s v="21320"/>
    <s v=""/>
    <s v=""/>
    <s v="112677"/>
    <s v="112677"/>
    <s v="999999"/>
    <s v="XT258952014TS"/>
    <s v="N"/>
    <s v="Transport"/>
    <s v="N"/>
    <s v="S"/>
    <s v="NT"/>
    <n v="0.22"/>
    <s v="5Y"/>
    <n v="3.07"/>
  </r>
  <r>
    <x v="1"/>
    <s v="2"/>
    <d v="2026-05-18T00:00:00"/>
    <s v="69300"/>
    <s v="21320"/>
    <s v=""/>
    <s v=""/>
    <s v="111207"/>
    <s v="111207"/>
    <s v="999999"/>
    <s v="XT258965415TS"/>
    <s v="N"/>
    <s v="Transport"/>
    <s v="N"/>
    <s v="S"/>
    <s v="NT"/>
    <n v="0.38"/>
    <s v="5Y"/>
    <n v="3.07"/>
  </r>
  <r>
    <x v="1"/>
    <s v="2"/>
    <d v="2026-05-18T00:00:00"/>
    <s v="67310"/>
    <s v="21320"/>
    <s v=""/>
    <s v=""/>
    <s v="112270"/>
    <s v="112270"/>
    <s v="999999"/>
    <s v="XT258981404TS"/>
    <s v="N"/>
    <s v="Transport"/>
    <s v="N"/>
    <s v="S"/>
    <s v="NT"/>
    <n v="0.3"/>
    <s v="5Y"/>
    <n v="3.07"/>
  </r>
  <r>
    <x v="1"/>
    <s v="2"/>
    <d v="2026-05-18T00:00:00"/>
    <s v="38400"/>
    <s v="21320"/>
    <s v=""/>
    <s v=""/>
    <s v="110344"/>
    <s v="110344"/>
    <s v="999999"/>
    <s v="XT258990936TS"/>
    <s v="N"/>
    <s v="Transport"/>
    <s v="N"/>
    <s v="S"/>
    <s v="NT"/>
    <n v="0.21"/>
    <s v="5Y"/>
    <n v="3.07"/>
  </r>
  <r>
    <x v="1"/>
    <s v="2"/>
    <d v="2026-05-19T00:00:00"/>
    <s v="38280"/>
    <s v="21320"/>
    <s v=""/>
    <s v=""/>
    <s v="112209"/>
    <s v="112209"/>
    <s v="999999"/>
    <s v="XT259006057TS"/>
    <s v="N"/>
    <s v="Transport"/>
    <s v="N"/>
    <s v="S"/>
    <s v="NT"/>
    <n v="0.2"/>
    <s v="5Y"/>
    <n v="3.07"/>
  </r>
  <r>
    <x v="1"/>
    <s v="2"/>
    <d v="2026-05-19T00:00:00"/>
    <s v="92310"/>
    <s v="21320"/>
    <s v=""/>
    <s v=""/>
    <s v="112535"/>
    <s v="112535"/>
    <s v="999999"/>
    <s v="XT259007517TS"/>
    <s v="N"/>
    <s v="Transport"/>
    <s v="N"/>
    <s v="S"/>
    <s v="NT"/>
    <n v="0.3"/>
    <s v="5Y"/>
    <n v="3.07"/>
  </r>
  <r>
    <x v="1"/>
    <s v="2"/>
    <d v="2026-05-19T00:00:00"/>
    <s v="92310"/>
    <s v="21320"/>
    <s v=""/>
    <s v=""/>
    <s v="112535"/>
    <s v="112535"/>
    <s v="999999"/>
    <s v="XT259007517TS"/>
    <s v="N"/>
    <s v="Supplement Etiquette Non Conforme"/>
    <s v="N"/>
    <m/>
    <s v="NT"/>
    <n v="0"/>
    <s v="5Y"/>
    <n v="2"/>
  </r>
  <r>
    <x v="1"/>
    <s v="2"/>
    <d v="2026-05-19T00:00:00"/>
    <s v="69003"/>
    <s v="21320"/>
    <s v=""/>
    <s v=""/>
    <s v="111982"/>
    <s v="111982"/>
    <s v="999999"/>
    <s v="XT259010808TS"/>
    <s v="N"/>
    <s v="Transport"/>
    <s v="N"/>
    <s v="S"/>
    <s v="NT"/>
    <n v="0.7"/>
    <s v="5Y"/>
    <n v="3.17"/>
  </r>
  <r>
    <x v="1"/>
    <s v="2"/>
    <d v="2026-05-19T00:00:00"/>
    <s v="38110"/>
    <s v="21320"/>
    <s v=""/>
    <s v=""/>
    <s v="111708"/>
    <s v="111708"/>
    <s v="999999"/>
    <s v="XT259025538TS"/>
    <s v="N"/>
    <s v="Transport"/>
    <s v="N"/>
    <s v="S"/>
    <s v="NT"/>
    <n v="0.22"/>
    <s v="5Y"/>
    <n v="3.07"/>
  </r>
  <r>
    <x v="1"/>
    <s v="2"/>
    <d v="2026-05-19T00:00:00"/>
    <s v="89100"/>
    <s v="21320"/>
    <s v=""/>
    <s v=""/>
    <s v="112780"/>
    <s v="112780"/>
    <s v="999999"/>
    <s v="XT259052326TS"/>
    <s v="N"/>
    <s v="Transport"/>
    <s v="N"/>
    <s v="S"/>
    <s v="NR"/>
    <n v="0.5"/>
    <s v="5Y"/>
    <n v="3.07"/>
  </r>
  <r>
    <x v="1"/>
    <s v="2"/>
    <d v="2026-05-19T00:00:00"/>
    <s v="45000"/>
    <s v="21320"/>
    <s v=""/>
    <s v=""/>
    <s v="113541"/>
    <s v="113541"/>
    <s v="999999"/>
    <s v="XT259072192TS"/>
    <s v="N"/>
    <s v="Transport"/>
    <s v="N"/>
    <s v="S"/>
    <s v="NT"/>
    <n v="1.1"/>
    <s v="5Y"/>
    <n v="3.49"/>
  </r>
  <r>
    <x v="1"/>
    <s v="2"/>
    <d v="2026-05-19T00:00:00"/>
    <s v="54190"/>
    <s v="21320"/>
    <s v=""/>
    <s v=""/>
    <s v="113378"/>
    <s v="113378"/>
    <s v="999999"/>
    <s v="XT259072918TS"/>
    <s v="N"/>
    <s v="Transport"/>
    <s v="N"/>
    <s v="S"/>
    <s v="NT"/>
    <n v="0.36"/>
    <s v="5Y"/>
    <n v="3.07"/>
  </r>
  <r>
    <x v="1"/>
    <s v="2"/>
    <d v="2026-05-20T00:00:00"/>
    <s v="35700"/>
    <s v="21320"/>
    <s v=""/>
    <s v=""/>
    <s v="112518"/>
    <s v="112518"/>
    <s v="999999"/>
    <s v="XT259109079TS"/>
    <s v="N"/>
    <s v="Transport"/>
    <s v="N"/>
    <s v="S"/>
    <s v="NT"/>
    <n v="0.26"/>
    <s v="5Y"/>
    <n v="3.07"/>
  </r>
  <r>
    <x v="1"/>
    <s v="2"/>
    <d v="2026-05-20T00:00:00"/>
    <s v="67300"/>
    <s v="21320"/>
    <s v=""/>
    <s v=""/>
    <s v="112802"/>
    <s v="112802"/>
    <s v="999999"/>
    <s v="XT259111846TS"/>
    <s v="N"/>
    <s v="Transport"/>
    <s v="N"/>
    <s v="S"/>
    <s v="NT"/>
    <n v="0.05"/>
    <s v="5Y"/>
    <n v="3.07"/>
  </r>
  <r>
    <x v="1"/>
    <s v="2"/>
    <d v="2026-05-20T00:00:00"/>
    <s v="92150"/>
    <s v="21320"/>
    <s v=""/>
    <s v=""/>
    <s v="109011"/>
    <s v="109011"/>
    <s v="999999"/>
    <s v="XT259112753TS"/>
    <s v="N"/>
    <s v="Transport"/>
    <s v="N"/>
    <s v="S"/>
    <s v="NT"/>
    <n v="0.62"/>
    <s v="5Y"/>
    <n v="3.17"/>
  </r>
  <r>
    <x v="1"/>
    <s v="2"/>
    <d v="2026-05-20T00:00:00"/>
    <s v="86300"/>
    <s v="21320"/>
    <s v=""/>
    <s v=""/>
    <s v="112593"/>
    <s v="112593"/>
    <s v="999999"/>
    <s v="XT259116525TS"/>
    <s v="N"/>
    <s v="Transport"/>
    <s v="N"/>
    <s v="S"/>
    <s v="NT"/>
    <n v="0.31"/>
    <s v="5Y"/>
    <n v="3.07"/>
  </r>
  <r>
    <x v="1"/>
    <s v="2"/>
    <d v="2026-05-20T00:00:00"/>
    <s v="92260"/>
    <s v="21320"/>
    <s v=""/>
    <s v=""/>
    <s v="112423"/>
    <s v="112423"/>
    <s v="999999"/>
    <s v="XT259116622TS"/>
    <s v="N"/>
    <s v="Transport"/>
    <s v="N"/>
    <s v="S"/>
    <s v="NT"/>
    <n v="0.75"/>
    <s v="5Y"/>
    <n v="3.17"/>
  </r>
  <r>
    <x v="1"/>
    <s v="2"/>
    <d v="2026-05-20T00:00:00"/>
    <s v="29200"/>
    <s v="21320"/>
    <s v=""/>
    <s v=""/>
    <s v="112542"/>
    <s v="112542"/>
    <s v="999999"/>
    <s v="XT259134127TS"/>
    <s v="N"/>
    <s v="Transport"/>
    <s v="N"/>
    <s v="S"/>
    <s v="NT"/>
    <n v="0.55"/>
    <s v="5Y"/>
    <n v="3.17"/>
  </r>
  <r>
    <x v="1"/>
    <s v="2"/>
    <d v="2026-05-20T00:00:00"/>
    <s v="75116"/>
    <s v="21320"/>
    <s v=""/>
    <s v=""/>
    <s v="113590"/>
    <s v="113590"/>
    <s v="999999"/>
    <s v="XT259144053TS"/>
    <s v="N"/>
    <s v="Transport"/>
    <s v="N"/>
    <s v="S"/>
    <s v="NT"/>
    <n v="0.35"/>
    <s v="5Y"/>
    <n v="3.07"/>
  </r>
  <r>
    <x v="1"/>
    <s v="2"/>
    <d v="2026-05-20T00:00:00"/>
    <s v="08000"/>
    <s v="21320"/>
    <s v=""/>
    <s v=""/>
    <s v="113908"/>
    <s v="113908"/>
    <s v="999999"/>
    <s v="XT259161343TS"/>
    <s v="N"/>
    <s v="Transport"/>
    <s v="N"/>
    <s v="S"/>
    <s v="NT"/>
    <n v="0.09"/>
    <s v="5Y"/>
    <n v="3.07"/>
  </r>
  <r>
    <x v="1"/>
    <s v="2"/>
    <d v="2026-05-20T00:00:00"/>
    <s v="68220"/>
    <s v="21320"/>
    <s v=""/>
    <s v=""/>
    <s v="113673"/>
    <s v="113673"/>
    <s v="999999"/>
    <s v="XT259188540TS"/>
    <s v="N"/>
    <s v="Transport"/>
    <s v="N"/>
    <s v="S"/>
    <s v="NT"/>
    <n v="0.52"/>
    <s v="5Y"/>
    <n v="3.17"/>
  </r>
  <r>
    <x v="1"/>
    <s v="2"/>
    <d v="2026-05-20T00:00:00"/>
    <s v="74800"/>
    <s v="21320"/>
    <s v=""/>
    <s v=""/>
    <s v="113307"/>
    <s v="113307"/>
    <s v="999999"/>
    <s v="XT259188933TS"/>
    <s v="N"/>
    <s v="Transport"/>
    <s v="N"/>
    <s v="S"/>
    <s v="NT"/>
    <n v="0.05"/>
    <s v="5Y"/>
    <n v="3.07"/>
  </r>
  <r>
    <x v="1"/>
    <s v="2"/>
    <d v="2026-05-20T00:00:00"/>
    <s v="92300"/>
    <s v="21320"/>
    <s v=""/>
    <s v=""/>
    <s v="112870"/>
    <s v="112870"/>
    <s v="999999"/>
    <s v="XT259190248TS"/>
    <s v="N"/>
    <s v="Transport"/>
    <s v="N"/>
    <s v="S"/>
    <s v="NT"/>
    <n v="0.3"/>
    <s v="5Y"/>
    <n v="3.07"/>
  </r>
  <r>
    <x v="1"/>
    <s v="2"/>
    <d v="2026-05-21T00:00:00"/>
    <s v="07230"/>
    <s v="21320"/>
    <s v=""/>
    <s v=""/>
    <s v="113380"/>
    <s v="113380"/>
    <s v="999999"/>
    <s v="XT259195090TS"/>
    <s v="N"/>
    <s v="Transport"/>
    <s v="N"/>
    <s v="S"/>
    <s v="NT"/>
    <n v="1.25"/>
    <s v="5Y"/>
    <n v="3.49"/>
  </r>
  <r>
    <x v="1"/>
    <s v="2"/>
    <d v="2026-05-21T00:00:00"/>
    <s v="35700"/>
    <s v="21320"/>
    <s v=""/>
    <s v=""/>
    <s v="111355"/>
    <s v="111355"/>
    <s v="999999"/>
    <s v="XT259201983TS"/>
    <s v="N"/>
    <s v="Transport"/>
    <s v="N"/>
    <s v="S"/>
    <s v="NT"/>
    <n v="0.25"/>
    <s v="5Y"/>
    <n v="3.07"/>
  </r>
  <r>
    <x v="1"/>
    <s v="2"/>
    <d v="2026-05-21T00:00:00"/>
    <s v="92200"/>
    <s v="21320"/>
    <s v=""/>
    <s v=""/>
    <s v="112210"/>
    <s v="112210"/>
    <s v="999999"/>
    <s v="XT259205852TS"/>
    <s v="N"/>
    <s v="Transport"/>
    <s v="N"/>
    <s v="S"/>
    <s v="NT"/>
    <n v="0.34"/>
    <s v="5Y"/>
    <n v="3.07"/>
  </r>
  <r>
    <x v="1"/>
    <s v="2"/>
    <d v="2026-05-21T00:00:00"/>
    <s v="75014"/>
    <s v="21320"/>
    <s v=""/>
    <s v=""/>
    <s v="113705"/>
    <s v="113705"/>
    <s v="999999"/>
    <s v="XT259222325TS"/>
    <s v="N"/>
    <s v="Transport"/>
    <s v="N"/>
    <s v="S"/>
    <s v="NT"/>
    <n v="0.55"/>
    <s v="5Y"/>
    <n v="3.17"/>
  </r>
  <r>
    <x v="1"/>
    <s v="2"/>
    <d v="2026-05-21T00:00:00"/>
    <s v="92600"/>
    <s v="21320"/>
    <s v=""/>
    <s v=""/>
    <s v="114001"/>
    <s v="114001"/>
    <s v="999999"/>
    <s v="XT259227053TS"/>
    <s v="N"/>
    <s v="Transport"/>
    <s v="N"/>
    <s v="S"/>
    <s v="NT"/>
    <n v="0.14"/>
    <s v="5Y"/>
    <n v="3.07"/>
  </r>
  <r>
    <x v="1"/>
    <s v="2"/>
    <d v="2026-05-21T00:00:00"/>
    <s v="29800"/>
    <s v="21320"/>
    <s v=""/>
    <s v=""/>
    <s v="113002"/>
    <s v="113002"/>
    <s v="999999"/>
    <s v="XT259242254TS"/>
    <s v="N"/>
    <s v="Transport"/>
    <s v="N"/>
    <s v="S"/>
    <s v="NT"/>
    <n v="0.26"/>
    <s v="5Y"/>
    <n v="3.07"/>
  </r>
  <r>
    <x v="1"/>
    <s v="2"/>
    <d v="2026-05-21T00:00:00"/>
    <s v="44400"/>
    <s v="21320"/>
    <s v=""/>
    <s v=""/>
    <s v="113089"/>
    <s v="113089"/>
    <s v="999999"/>
    <s v="XT259243263TS"/>
    <s v="N"/>
    <s v="Transport"/>
    <s v="N"/>
    <s v="S"/>
    <s v="NT"/>
    <n v="0.64"/>
    <s v="5Y"/>
    <n v="3.17"/>
  </r>
  <r>
    <x v="1"/>
    <s v="2"/>
    <d v="2026-05-21T00:00:00"/>
    <s v="74300"/>
    <s v="21320"/>
    <s v=""/>
    <s v=""/>
    <s v="113785"/>
    <s v="113785"/>
    <s v="999999"/>
    <s v="XT259256015TS"/>
    <s v="N"/>
    <s v="Transport"/>
    <s v="N"/>
    <s v="S"/>
    <s v="NT"/>
    <n v="0.36"/>
    <s v="5Y"/>
    <n v="3.07"/>
  </r>
  <r>
    <x v="1"/>
    <s v="2"/>
    <d v="2026-05-21T00:00:00"/>
    <s v="65390"/>
    <s v="21320"/>
    <s v=""/>
    <s v=""/>
    <s v="113618"/>
    <s v="113618"/>
    <s v="999999"/>
    <s v="XT259260730TS"/>
    <s v="N"/>
    <s v="Transport"/>
    <s v="N"/>
    <s v="S"/>
    <s v="NT"/>
    <n v="0.19"/>
    <s v="5Y"/>
    <n v="3.07"/>
  </r>
  <r>
    <x v="1"/>
    <s v="2"/>
    <d v="2026-05-21T00:00:00"/>
    <s v="76520"/>
    <s v="21320"/>
    <s v=""/>
    <s v=""/>
    <s v="113273"/>
    <s v="113273"/>
    <s v="999999"/>
    <s v="XT259263135TS"/>
    <s v="N"/>
    <s v="Transport"/>
    <s v="N"/>
    <s v="S"/>
    <s v="NT"/>
    <n v="0.65"/>
    <s v="5Y"/>
    <n v="3.17"/>
  </r>
  <r>
    <x v="1"/>
    <s v="2"/>
    <d v="2026-05-21T00:00:00"/>
    <s v="83420"/>
    <s v="21320"/>
    <s v=""/>
    <s v=""/>
    <s v="113599"/>
    <s v="113599"/>
    <s v="999999"/>
    <s v="XT259263223TS"/>
    <s v="N"/>
    <s v="Transport"/>
    <s v="N"/>
    <s v="S"/>
    <s v="NT"/>
    <n v="0.23"/>
    <s v="5Y"/>
    <n v="3.07"/>
  </r>
  <r>
    <x v="1"/>
    <s v="2"/>
    <d v="2026-05-21T00:00:00"/>
    <s v="34410"/>
    <s v="21320"/>
    <s v=""/>
    <s v=""/>
    <s v="112400"/>
    <s v="112400"/>
    <s v="999999"/>
    <s v="XT259268305TS"/>
    <s v="N"/>
    <s v="Transport"/>
    <s v="N"/>
    <s v="S"/>
    <s v="NT"/>
    <n v="0.85"/>
    <s v="5Y"/>
    <n v="3.17"/>
  </r>
  <r>
    <x v="1"/>
    <s v="2"/>
    <d v="2026-05-21T00:00:00"/>
    <s v="75015"/>
    <s v="21320"/>
    <s v=""/>
    <s v=""/>
    <s v="113054"/>
    <s v="113054"/>
    <s v="999999"/>
    <s v="XT259276519TS"/>
    <s v="N"/>
    <s v="Transport"/>
    <s v="N"/>
    <s v="S"/>
    <s v="NT"/>
    <n v="0.37"/>
    <s v="5Y"/>
    <n v="3.07"/>
  </r>
  <r>
    <x v="1"/>
    <s v="2"/>
    <d v="2026-05-21T00:00:00"/>
    <s v="13013"/>
    <s v="21320"/>
    <s v=""/>
    <s v=""/>
    <s v="113425"/>
    <s v="113425"/>
    <s v="999999"/>
    <s v="XT259277029TS"/>
    <s v="N"/>
    <s v="Transport"/>
    <s v="N"/>
    <s v="S"/>
    <s v="NT"/>
    <n v="0.19"/>
    <s v="5Y"/>
    <n v="3.07"/>
  </r>
  <r>
    <x v="1"/>
    <s v="2"/>
    <d v="2026-05-21T00:00:00"/>
    <s v="95100"/>
    <s v="21320"/>
    <s v=""/>
    <s v=""/>
    <s v="113287"/>
    <s v="113287"/>
    <s v="999999"/>
    <s v="XT259281862TS"/>
    <s v="N"/>
    <s v="Transport"/>
    <s v="N"/>
    <s v="S"/>
    <s v="NT"/>
    <n v="1.15"/>
    <s v="5Y"/>
    <n v="3.49"/>
  </r>
  <r>
    <x v="1"/>
    <s v="2"/>
    <d v="2026-05-21T00:00:00"/>
    <s v="83910"/>
    <s v="21320"/>
    <s v=""/>
    <s v=""/>
    <s v="113102"/>
    <s v="113102"/>
    <s v="999999"/>
    <s v="XT259290855TS"/>
    <s v="N"/>
    <s v="Transport"/>
    <s v="N"/>
    <s v="S"/>
    <s v="NT"/>
    <n v="0.4"/>
    <s v="5Y"/>
    <n v="3.07"/>
  </r>
  <r>
    <x v="1"/>
    <s v="2"/>
    <d v="2026-05-21T00:00:00"/>
    <s v="64800"/>
    <s v="21320"/>
    <s v=""/>
    <s v=""/>
    <s v="113923"/>
    <s v="113923"/>
    <s v="999999"/>
    <s v="XT259295535TS"/>
    <s v="N"/>
    <s v="Transport"/>
    <s v="N"/>
    <s v="S"/>
    <s v="NT"/>
    <n v="0.13"/>
    <s v="5Y"/>
    <n v="3.07"/>
  </r>
  <r>
    <x v="1"/>
    <s v="2"/>
    <d v="2026-05-22T00:00:00"/>
    <s v="12400"/>
    <s v="21320"/>
    <s v=""/>
    <s v=""/>
    <s v="113794"/>
    <s v="113794"/>
    <s v="999999"/>
    <s v="XT259302514TS"/>
    <s v="N"/>
    <s v="Transport"/>
    <s v="N"/>
    <s v="S"/>
    <s v="NT"/>
    <n v="0.11"/>
    <s v="5Y"/>
    <n v="3.07"/>
  </r>
  <r>
    <x v="1"/>
    <s v="2"/>
    <d v="2026-05-22T00:00:00"/>
    <s v="75004"/>
    <s v="21320"/>
    <s v=""/>
    <s v=""/>
    <s v="114189"/>
    <s v="114189"/>
    <s v="999999"/>
    <s v="XT259309693TS"/>
    <s v="N"/>
    <s v="Transport"/>
    <s v="N"/>
    <s v="S"/>
    <s v="NT"/>
    <n v="0.65"/>
    <s v="5Y"/>
    <n v="3.17"/>
  </r>
  <r>
    <x v="1"/>
    <s v="2"/>
    <d v="2026-05-22T00:00:00"/>
    <s v="42000"/>
    <s v="21320"/>
    <s v=""/>
    <s v=""/>
    <s v="110852"/>
    <s v="110852"/>
    <s v="999999"/>
    <s v="XT259316204TS"/>
    <s v="N"/>
    <s v="Transport"/>
    <s v="N"/>
    <s v="S"/>
    <s v="NT"/>
    <n v="0.5"/>
    <s v="5Y"/>
    <n v="3.07"/>
  </r>
  <r>
    <x v="1"/>
    <s v="2"/>
    <d v="2026-05-22T00:00:00"/>
    <s v="42153"/>
    <s v="21320"/>
    <s v=""/>
    <s v=""/>
    <s v="113001"/>
    <s v="113001"/>
    <s v="999999"/>
    <s v="XT259316575TS"/>
    <s v="N"/>
    <s v="Transport"/>
    <s v="N"/>
    <s v="S"/>
    <s v="NT"/>
    <n v="0.45"/>
    <s v="5Y"/>
    <n v="3.07"/>
  </r>
  <r>
    <x v="1"/>
    <s v="2"/>
    <d v="2026-05-22T00:00:00"/>
    <s v="40220"/>
    <s v="21320"/>
    <s v=""/>
    <s v=""/>
    <s v="109168"/>
    <s v="109168"/>
    <s v="999999"/>
    <s v="XT259321734TS"/>
    <s v="N"/>
    <s v="Transport"/>
    <s v="N"/>
    <s v="S"/>
    <s v="NT"/>
    <n v="0.75"/>
    <s v="5Y"/>
    <n v="3.17"/>
  </r>
  <r>
    <x v="1"/>
    <s v="2"/>
    <d v="2026-05-22T00:00:00"/>
    <s v="94340"/>
    <s v="21320"/>
    <s v=""/>
    <s v=""/>
    <s v="114352"/>
    <s v="114352"/>
    <s v="999999"/>
    <s v="XT259325223TS"/>
    <s v="N"/>
    <s v="Transport"/>
    <s v="N"/>
    <s v="S"/>
    <s v="NT"/>
    <n v="0.9399999999999999"/>
    <s v="5Y"/>
    <n v="3.17"/>
  </r>
  <r>
    <x v="1"/>
    <s v="2"/>
    <d v="2026-05-22T00:00:00"/>
    <s v="31200"/>
    <s v="21320"/>
    <s v=""/>
    <s v=""/>
    <s v="113486"/>
    <s v="113486"/>
    <s v="999999"/>
    <s v="XT259342460TS"/>
    <s v="N"/>
    <s v="Transport"/>
    <s v="N"/>
    <s v="S"/>
    <s v="NT"/>
    <n v="0.5"/>
    <s v="5Y"/>
    <n v="3.07"/>
  </r>
  <r>
    <x v="1"/>
    <s v="2"/>
    <d v="2026-05-22T00:00:00"/>
    <s v="17137"/>
    <s v="21320"/>
    <s v=""/>
    <s v=""/>
    <s v="114025"/>
    <s v="114025"/>
    <s v="999999"/>
    <s v="XT259346152TS"/>
    <s v="N"/>
    <s v="Transport"/>
    <s v="N"/>
    <s v="S"/>
    <s v="NT"/>
    <n v="0.2"/>
    <s v="5Y"/>
    <n v="3.07"/>
  </r>
  <r>
    <x v="1"/>
    <s v="2"/>
    <d v="2026-05-22T00:00:00"/>
    <s v="49140"/>
    <s v="21320"/>
    <s v=""/>
    <s v=""/>
    <s v="113602"/>
    <s v="113602"/>
    <s v="999999"/>
    <s v="XT259346170TS"/>
    <s v="N"/>
    <s v="Transport"/>
    <s v="N"/>
    <s v="S"/>
    <s v="NT"/>
    <n v="0.07000000000000001"/>
    <s v="5Y"/>
    <n v="3.07"/>
  </r>
  <r>
    <x v="1"/>
    <s v="2"/>
    <d v="2026-05-22T00:00:00"/>
    <s v="78800"/>
    <s v="21320"/>
    <s v=""/>
    <s v=""/>
    <s v="114192"/>
    <s v="114192"/>
    <s v="999999"/>
    <s v="XT259350072TS"/>
    <s v="N"/>
    <s v="Transport"/>
    <s v="N"/>
    <s v="S"/>
    <s v="NT"/>
    <n v="0.4"/>
    <s v="5Y"/>
    <n v="3.07"/>
  </r>
  <r>
    <x v="1"/>
    <s v="2"/>
    <d v="2026-05-22T00:00:00"/>
    <s v="95880"/>
    <s v="21320"/>
    <s v=""/>
    <s v=""/>
    <s v="112964"/>
    <s v="112964"/>
    <s v="999999"/>
    <s v="XT259360018TS"/>
    <s v="N"/>
    <s v="Transport"/>
    <s v="N"/>
    <s v="S"/>
    <s v="NT"/>
    <n v="0.11"/>
    <s v="5Y"/>
    <n v="3.07"/>
  </r>
  <r>
    <x v="1"/>
    <s v="2"/>
    <d v="2026-05-22T00:00:00"/>
    <s v="94200"/>
    <s v="21320"/>
    <s v=""/>
    <s v=""/>
    <s v="113398"/>
    <s v="113398"/>
    <s v="999999"/>
    <s v="XT259372064TS"/>
    <s v="N"/>
    <s v="Transport"/>
    <s v="N"/>
    <s v="S"/>
    <s v="NT"/>
    <n v="0.27"/>
    <s v="5Y"/>
    <n v="3.07"/>
  </r>
  <r>
    <x v="1"/>
    <s v="2"/>
    <d v="2026-05-23T00:00:00"/>
    <s v="75015"/>
    <s v="21320"/>
    <s v=""/>
    <s v=""/>
    <s v="114044"/>
    <s v="114044"/>
    <s v="999999"/>
    <s v="XT259397931TS"/>
    <s v="N"/>
    <s v="Transport"/>
    <s v="N"/>
    <s v="S"/>
    <s v="NT"/>
    <n v="0.1"/>
    <s v="5Y"/>
    <n v="3.07"/>
  </r>
  <r>
    <x v="1"/>
    <s v="2"/>
    <d v="2026-05-23T00:00:00"/>
    <s v="18000"/>
    <s v="21320"/>
    <s v=""/>
    <s v=""/>
    <s v="114345"/>
    <s v="114345"/>
    <s v="999999"/>
    <s v="XT259404080TS"/>
    <s v="N"/>
    <s v="Transport"/>
    <s v="N"/>
    <s v="S"/>
    <s v="NT"/>
    <n v="0.03"/>
    <s v="5Y"/>
    <n v="3.07"/>
  </r>
  <r>
    <x v="1"/>
    <s v="2"/>
    <d v="2026-05-23T00:00:00"/>
    <s v="25480"/>
    <s v="21320"/>
    <s v=""/>
    <s v=""/>
    <s v="114832"/>
    <s v="114832"/>
    <s v="999999"/>
    <s v="XT259407245TS"/>
    <s v="N"/>
    <s v="Transport"/>
    <s v="N"/>
    <s v="S"/>
    <s v="NT"/>
    <n v="0.52"/>
    <s v="5Y"/>
    <n v="3.17"/>
  </r>
  <r>
    <x v="1"/>
    <s v="2"/>
    <d v="2026-05-23T00:00:00"/>
    <s v="91600"/>
    <s v="21320"/>
    <s v=""/>
    <s v=""/>
    <s v="111719"/>
    <s v="111719"/>
    <s v="999999"/>
    <s v="XT259415935TS"/>
    <s v="N"/>
    <s v="Transport"/>
    <s v="N"/>
    <s v="S"/>
    <s v="NT"/>
    <n v="0.22"/>
    <s v="5Y"/>
    <n v="3.07"/>
  </r>
  <r>
    <x v="1"/>
    <s v="2"/>
    <d v="2026-05-23T00:00:00"/>
    <s v="21121"/>
    <s v="21320"/>
    <s v=""/>
    <s v=""/>
    <s v="113483"/>
    <s v="113483"/>
    <s v="999999"/>
    <s v="XT259424985TS"/>
    <s v="N"/>
    <s v="Transport"/>
    <s v="N"/>
    <s v="S"/>
    <s v="ND"/>
    <n v="0.31"/>
    <s v="5Y"/>
    <n v="3.07"/>
  </r>
  <r>
    <x v="1"/>
    <s v="2"/>
    <d v="2026-05-23T00:00:00"/>
    <s v="13170"/>
    <s v="21320"/>
    <s v=""/>
    <s v=""/>
    <s v="113605"/>
    <s v="113605"/>
    <s v="999999"/>
    <s v="XT259426995TS"/>
    <s v="N"/>
    <s v="Transport"/>
    <s v="N"/>
    <s v="S"/>
    <s v="NT"/>
    <n v="0.15"/>
    <s v="5Y"/>
    <n v="3.07"/>
  </r>
  <r>
    <x v="1"/>
    <s v="2"/>
    <d v="2026-05-23T00:00:00"/>
    <s v="13170"/>
    <s v="21320"/>
    <s v=""/>
    <s v=""/>
    <s v="113605"/>
    <s v="113605"/>
    <s v="999999"/>
    <s v="XT259429855TS"/>
    <s v="N"/>
    <s v="Transport"/>
    <s v="N"/>
    <s v="S"/>
    <s v="NT"/>
    <n v="0.22"/>
    <s v="5Y"/>
    <n v="3.07"/>
  </r>
  <r>
    <x v="1"/>
    <s v="2"/>
    <d v="2026-05-24T00:00:00"/>
    <s v="92120"/>
    <s v="21320"/>
    <s v=""/>
    <s v=""/>
    <s v="111112"/>
    <s v="111112"/>
    <s v="999999"/>
    <s v="XT259446266TS"/>
    <s v="N"/>
    <s v="Transport"/>
    <s v="N"/>
    <s v="S"/>
    <s v="NT"/>
    <n v="0.11"/>
    <s v="5Y"/>
    <n v="3.07"/>
  </r>
  <r>
    <x v="1"/>
    <s v="2"/>
    <d v="2026-05-24T00:00:00"/>
    <s v="93800"/>
    <s v="21320"/>
    <s v=""/>
    <s v=""/>
    <s v="112285"/>
    <s v="112285"/>
    <s v="999999"/>
    <s v="XT259446371TS"/>
    <s v="N"/>
    <s v="Transport"/>
    <s v="N"/>
    <s v="S"/>
    <s v="NT"/>
    <n v="0.5600000000000001"/>
    <s v="5Y"/>
    <n v="3.17"/>
  </r>
  <r>
    <x v="1"/>
    <s v="2"/>
    <d v="2026-05-24T00:00:00"/>
    <s v="44700"/>
    <s v="21320"/>
    <s v=""/>
    <s v=""/>
    <s v="113731"/>
    <s v="113731"/>
    <s v="999999"/>
    <s v="XT259448488TS"/>
    <s v="N"/>
    <s v="Transport"/>
    <s v="N"/>
    <s v="S"/>
    <s v="NT"/>
    <n v="0.17"/>
    <s v="5Y"/>
    <n v="3.07"/>
  </r>
  <r>
    <x v="1"/>
    <s v="2"/>
    <d v="2026-05-24T00:00:00"/>
    <s v="56000"/>
    <s v="21320"/>
    <s v=""/>
    <s v=""/>
    <s v="112739"/>
    <s v="112739"/>
    <s v="999999"/>
    <s v="XT259453369TS"/>
    <s v="N"/>
    <s v="Transport"/>
    <s v="N"/>
    <s v="S"/>
    <s v="NT"/>
    <n v="0.55"/>
    <s v="5Y"/>
    <n v="3.17"/>
  </r>
  <r>
    <x v="1"/>
    <s v="2"/>
    <d v="2026-05-24T00:00:00"/>
    <s v="49000"/>
    <s v="21320"/>
    <s v=""/>
    <s v=""/>
    <s v="110217"/>
    <s v="110217"/>
    <s v="999999"/>
    <s v="XT259459928TS"/>
    <s v="N"/>
    <s v="Transport"/>
    <s v="N"/>
    <s v="S"/>
    <s v="NT"/>
    <n v="1.5"/>
    <s v="5Y"/>
    <n v="3.49"/>
  </r>
  <r>
    <x v="1"/>
    <s v="2"/>
    <d v="2026-05-24T00:00:00"/>
    <s v="91230"/>
    <s v="21320"/>
    <s v=""/>
    <s v=""/>
    <s v="113572"/>
    <s v="113572"/>
    <s v="999999"/>
    <s v="XT259466331TS"/>
    <s v="N"/>
    <s v="Transport"/>
    <s v="N"/>
    <s v="S"/>
    <s v="NT"/>
    <n v="0.26"/>
    <s v="5Y"/>
    <n v="3.07"/>
  </r>
  <r>
    <x v="1"/>
    <s v="2"/>
    <d v="2026-05-24T00:00:00"/>
    <s v="95550"/>
    <s v="21320"/>
    <s v=""/>
    <s v=""/>
    <s v="112545"/>
    <s v="112545"/>
    <s v="999999"/>
    <s v="XT259468301TS"/>
    <s v="N"/>
    <s v="Transport"/>
    <s v="N"/>
    <s v="S"/>
    <s v="NT"/>
    <n v="0.48"/>
    <s v="5Y"/>
    <n v="3.07"/>
  </r>
  <r>
    <x v="1"/>
    <s v="2"/>
    <d v="2026-05-24T00:00:00"/>
    <s v="07200"/>
    <s v="21320"/>
    <s v=""/>
    <s v=""/>
    <s v="112122"/>
    <s v="112122"/>
    <s v="999999"/>
    <s v="XT259468553TS"/>
    <s v="N"/>
    <s v="Transport"/>
    <s v="N"/>
    <s v="S"/>
    <s v="NT"/>
    <n v="0.2"/>
    <s v="5Y"/>
    <n v="3.07"/>
  </r>
  <r>
    <x v="1"/>
    <s v="2"/>
    <d v="2026-05-25T00:00:00"/>
    <s v="13012"/>
    <s v="21320"/>
    <s v=""/>
    <s v=""/>
    <s v="113161"/>
    <s v="113161"/>
    <s v="999999"/>
    <s v="XT259484281TS"/>
    <s v="N"/>
    <s v="Transport"/>
    <s v="N"/>
    <s v="S"/>
    <s v="NT"/>
    <n v="0.09"/>
    <s v="5Y"/>
    <n v="3.07"/>
  </r>
  <r>
    <x v="1"/>
    <s v="2"/>
    <d v="2026-05-25T00:00:00"/>
    <s v="34980"/>
    <s v="21320"/>
    <s v=""/>
    <s v=""/>
    <s v="113008"/>
    <s v="113008"/>
    <s v="999999"/>
    <s v="XT259490619TS"/>
    <s v="N"/>
    <s v="Transport"/>
    <s v="N"/>
    <s v="S"/>
    <s v="NT"/>
    <n v="0.26"/>
    <s v="5Y"/>
    <n v="3.07"/>
  </r>
  <r>
    <x v="1"/>
    <s v="2"/>
    <d v="2026-05-25T00:00:00"/>
    <s v="75015"/>
    <s v="21320"/>
    <s v=""/>
    <s v=""/>
    <s v="114505"/>
    <s v="114505"/>
    <s v="999999"/>
    <s v="XT259495647TS"/>
    <s v="N"/>
    <s v="Transport"/>
    <s v="N"/>
    <s v="S"/>
    <s v="NT"/>
    <n v="0.03"/>
    <s v="5Y"/>
    <n v="3.07"/>
  </r>
  <r>
    <x v="1"/>
    <s v="2"/>
    <d v="2026-05-25T00:00:00"/>
    <s v="17137"/>
    <s v="21320"/>
    <s v=""/>
    <s v=""/>
    <s v="114037"/>
    <s v="114037"/>
    <s v="999999"/>
    <s v="XT259499808TS"/>
    <s v="N"/>
    <s v="Transport"/>
    <s v="N"/>
    <s v="S"/>
    <s v="NT"/>
    <n v="0.11"/>
    <s v="5Y"/>
    <n v="3.07"/>
  </r>
  <r>
    <x v="1"/>
    <s v="2"/>
    <d v="2026-05-25T00:00:00"/>
    <s v="92430"/>
    <s v="21320"/>
    <s v=""/>
    <s v=""/>
    <s v="114755"/>
    <s v="114755"/>
    <s v="999999"/>
    <s v="XT259502881TS"/>
    <s v="N"/>
    <s v="Transport"/>
    <s v="N"/>
    <s v="S"/>
    <s v="NT"/>
    <n v="0.53"/>
    <s v="5Y"/>
    <n v="3.17"/>
  </r>
  <r>
    <x v="1"/>
    <s v="2"/>
    <d v="2026-05-25T00:00:00"/>
    <s v="31160"/>
    <s v="21320"/>
    <s v=""/>
    <s v=""/>
    <s v="114327"/>
    <s v="114327"/>
    <s v="999999"/>
    <s v="XT259504321TS"/>
    <s v="N"/>
    <s v="Transport"/>
    <s v="N"/>
    <s v="S"/>
    <s v="NT"/>
    <n v="0.13"/>
    <s v="5Y"/>
    <n v="3.07"/>
  </r>
  <r>
    <x v="1"/>
    <s v="2"/>
    <d v="2026-05-25T00:00:00"/>
    <s v="64000"/>
    <s v="21320"/>
    <s v=""/>
    <s v=""/>
    <s v="112626"/>
    <s v="112626"/>
    <s v="999999"/>
    <s v="XT259508297TS"/>
    <s v="N"/>
    <s v="Transport"/>
    <s v="N"/>
    <s v="S"/>
    <s v="NT"/>
    <n v="0.04"/>
    <s v="5Y"/>
    <n v="3.07"/>
  </r>
  <r>
    <x v="1"/>
    <s v="2"/>
    <d v="2026-05-25T00:00:00"/>
    <s v="34090"/>
    <s v="21320"/>
    <s v=""/>
    <s v=""/>
    <s v="112959"/>
    <s v="112959"/>
    <s v="999999"/>
    <s v="XT259517546TS"/>
    <s v="N"/>
    <s v="Transport"/>
    <s v="N"/>
    <s v="S"/>
    <s v="NT"/>
    <n v="0.59"/>
    <s v="5Y"/>
    <n v="3.17"/>
  </r>
  <r>
    <x v="1"/>
    <s v="2"/>
    <d v="2026-05-25T00:00:00"/>
    <s v="78000"/>
    <s v="21320"/>
    <s v=""/>
    <s v=""/>
    <s v="114094"/>
    <s v="114094"/>
    <s v="999999"/>
    <s v="XT259517886TS"/>
    <s v="N"/>
    <s v="Transport"/>
    <s v="N"/>
    <s v="S"/>
    <s v="NT"/>
    <n v="0.29"/>
    <s v="5Y"/>
    <n v="3.07"/>
  </r>
  <r>
    <x v="1"/>
    <s v="2"/>
    <d v="2026-05-25T00:00:00"/>
    <s v="44980"/>
    <s v="21320"/>
    <s v=""/>
    <s v=""/>
    <s v="112740"/>
    <s v="112740"/>
    <s v="999999"/>
    <s v="XT259526123TS"/>
    <s v="N"/>
    <s v="Transport"/>
    <s v="N"/>
    <s v="S"/>
    <s v="NT"/>
    <n v="0.34"/>
    <s v="5Y"/>
    <n v="3.07"/>
  </r>
  <r>
    <x v="1"/>
    <s v="2"/>
    <d v="2026-05-25T00:00:00"/>
    <s v="78100"/>
    <s v="21320"/>
    <s v=""/>
    <s v=""/>
    <s v="113407"/>
    <s v="113407"/>
    <s v="999999"/>
    <s v="XT259530030TS"/>
    <s v="N"/>
    <s v="Transport"/>
    <s v="N"/>
    <s v="S"/>
    <s v="NT"/>
    <n v="0.28"/>
    <s v="5Y"/>
    <n v="3.07"/>
  </r>
  <r>
    <x v="1"/>
    <s v="2"/>
    <d v="2026-05-25T00:00:00"/>
    <s v="60200"/>
    <s v="21320"/>
    <s v=""/>
    <s v=""/>
    <s v="111109"/>
    <s v="111109"/>
    <s v="999999"/>
    <s v="XT259530975TS"/>
    <s v="N"/>
    <s v="Transport"/>
    <s v="N"/>
    <s v="S"/>
    <s v="NT"/>
    <n v="0.21"/>
    <s v="5Y"/>
    <n v="3.07"/>
  </r>
  <r>
    <x v="1"/>
    <s v="2"/>
    <d v="2026-05-25T00:00:00"/>
    <s v="26300"/>
    <s v="21320"/>
    <s v=""/>
    <s v=""/>
    <s v="110775"/>
    <s v="110775"/>
    <s v="999999"/>
    <s v="XT259535791TS"/>
    <s v="N"/>
    <s v="Transport"/>
    <s v="N"/>
    <s v="S"/>
    <s v="NT"/>
    <n v="0.85"/>
    <s v="5Y"/>
    <n v="3.17"/>
  </r>
  <r>
    <x v="1"/>
    <s v="2"/>
    <d v="2026-05-25T00:00:00"/>
    <s v="72540"/>
    <s v="21320"/>
    <s v=""/>
    <s v=""/>
    <s v="112028"/>
    <s v="112028"/>
    <s v="999999"/>
    <s v="XT259537832TS"/>
    <s v="N"/>
    <s v="Transport"/>
    <s v="N"/>
    <s v="S"/>
    <s v="NT"/>
    <n v="0.35"/>
    <s v="5Y"/>
    <n v="3.07"/>
  </r>
  <r>
    <x v="1"/>
    <s v="2"/>
    <d v="2026-05-26T00:00:00"/>
    <s v="57530"/>
    <s v="21320"/>
    <s v=""/>
    <s v=""/>
    <s v="112971"/>
    <s v="112971"/>
    <s v="999999"/>
    <s v="XT259565688TS"/>
    <s v="N"/>
    <s v="Transport"/>
    <s v="N"/>
    <s v="S"/>
    <s v="NT"/>
    <n v="0.13"/>
    <s v="5Y"/>
    <n v="3.07"/>
  </r>
  <r>
    <x v="1"/>
    <s v="2"/>
    <d v="2026-05-26T00:00:00"/>
    <s v="74420"/>
    <s v="21320"/>
    <s v=""/>
    <s v=""/>
    <s v="110092"/>
    <s v="110092"/>
    <s v="999999"/>
    <s v="XT259567613TS"/>
    <s v="N"/>
    <s v="Transport"/>
    <s v="N"/>
    <s v="S"/>
    <s v="NT"/>
    <n v="0.18"/>
    <s v="5Y"/>
    <n v="3.07"/>
  </r>
  <r>
    <x v="1"/>
    <s v="2"/>
    <d v="2026-05-26T00:00:00"/>
    <s v="14530"/>
    <s v="21320"/>
    <s v=""/>
    <s v=""/>
    <s v="114245"/>
    <s v="114245"/>
    <s v="999999"/>
    <s v="XT259570303TS"/>
    <s v="N"/>
    <s v="Transport"/>
    <s v="N"/>
    <s v="S"/>
    <s v="NT"/>
    <n v="0.2"/>
    <s v="5Y"/>
    <n v="3.07"/>
  </r>
  <r>
    <x v="1"/>
    <s v="2"/>
    <d v="2026-05-26T00:00:00"/>
    <s v="69500"/>
    <s v="21320"/>
    <s v=""/>
    <s v=""/>
    <s v="115012"/>
    <s v="115012"/>
    <s v="999999"/>
    <s v="XT259579951TS"/>
    <s v="N"/>
    <s v="Transport"/>
    <s v="N"/>
    <s v="S"/>
    <s v="NT"/>
    <n v="0.6"/>
    <s v="5Y"/>
    <n v="3.17"/>
  </r>
  <r>
    <x v="1"/>
    <s v="2"/>
    <d v="2026-05-26T00:00:00"/>
    <s v="93700"/>
    <s v="21320"/>
    <s v=""/>
    <s v=""/>
    <s v="113006"/>
    <s v="113006"/>
    <s v="999999"/>
    <s v="XT259580433TS"/>
    <s v="N"/>
    <s v="Transport"/>
    <s v="N"/>
    <s v="S"/>
    <s v="NT"/>
    <n v="1.05"/>
    <s v="5Y"/>
    <n v="3.49"/>
  </r>
  <r>
    <x v="1"/>
    <s v="2"/>
    <d v="2026-05-26T00:00:00"/>
    <s v="37000"/>
    <s v="21320"/>
    <s v=""/>
    <s v=""/>
    <s v="114665"/>
    <s v="114665"/>
    <s v="999999"/>
    <s v="XT259590807TS"/>
    <s v="N"/>
    <s v="Transport"/>
    <s v="N"/>
    <s v="S"/>
    <s v="NT"/>
    <n v="0.24"/>
    <s v="5Y"/>
    <n v="3.07"/>
  </r>
  <r>
    <x v="1"/>
    <s v="2"/>
    <d v="2026-05-26T00:00:00"/>
    <s v="64110"/>
    <s v="21320"/>
    <s v=""/>
    <s v=""/>
    <s v="113100"/>
    <s v="113100"/>
    <s v="999999"/>
    <s v="XT259598638TS"/>
    <s v="N"/>
    <s v="Transport"/>
    <s v="N"/>
    <s v="S"/>
    <s v="NT"/>
    <n v="0.23"/>
    <s v="5Y"/>
    <n v="3.07"/>
  </r>
  <r>
    <x v="1"/>
    <s v="2"/>
    <d v="2026-05-26T00:00:00"/>
    <s v="37550"/>
    <s v="21320"/>
    <s v=""/>
    <s v=""/>
    <s v="114389"/>
    <s v="114389"/>
    <s v="999999"/>
    <s v="XT259603240TS"/>
    <s v="N"/>
    <s v="Transport"/>
    <s v="N"/>
    <s v="S"/>
    <s v="NT"/>
    <n v="0.19"/>
    <s v="5Y"/>
    <n v="3.07"/>
  </r>
  <r>
    <x v="1"/>
    <s v="2"/>
    <d v="2026-05-26T00:00:00"/>
    <s v="49100"/>
    <s v="21320"/>
    <s v=""/>
    <s v=""/>
    <s v="114417"/>
    <s v="114417"/>
    <s v="999999"/>
    <s v="XT259611453TS"/>
    <s v="N"/>
    <s v="Transport"/>
    <s v="N"/>
    <s v="S"/>
    <s v="NT"/>
    <n v="1.75"/>
    <s v="5Y"/>
    <n v="3.49"/>
  </r>
  <r>
    <x v="1"/>
    <s v="2"/>
    <d v="2026-05-26T00:00:00"/>
    <s v="74300"/>
    <s v="21320"/>
    <s v=""/>
    <s v=""/>
    <s v="114688"/>
    <s v="114688"/>
    <s v="999999"/>
    <s v="XT259615129TS"/>
    <s v="N"/>
    <s v="Transport"/>
    <s v="N"/>
    <s v="S"/>
    <s v="NT"/>
    <n v="0.25"/>
    <s v="5Y"/>
    <n v="3.07"/>
  </r>
  <r>
    <x v="1"/>
    <s v="2"/>
    <d v="2026-05-26T00:00:00"/>
    <s v="54980"/>
    <s v="21320"/>
    <s v=""/>
    <s v=""/>
    <s v="113324"/>
    <s v="113324"/>
    <s v="999999"/>
    <s v="XT259615764TS"/>
    <s v="N"/>
    <s v="Transport"/>
    <s v="N"/>
    <s v="S"/>
    <s v="NT"/>
    <n v="0.23"/>
    <s v="5Y"/>
    <n v="3.07"/>
  </r>
  <r>
    <x v="1"/>
    <s v="2"/>
    <d v="2026-05-26T00:00:00"/>
    <s v="75012"/>
    <s v="21320"/>
    <s v=""/>
    <s v=""/>
    <s v="113955"/>
    <s v="113955"/>
    <s v="999999"/>
    <s v="XT259616138TS"/>
    <s v="N"/>
    <s v="Transport"/>
    <s v="N"/>
    <s v="S"/>
    <s v="NT"/>
    <n v="0.45"/>
    <s v="5Y"/>
    <n v="3.07"/>
  </r>
  <r>
    <x v="1"/>
    <s v="2"/>
    <d v="2026-05-26T00:00:00"/>
    <s v="79000"/>
    <s v="21320"/>
    <s v=""/>
    <s v=""/>
    <s v="114463"/>
    <s v="114463"/>
    <s v="999999"/>
    <s v="XT259619911TS"/>
    <s v="N"/>
    <s v="Transport"/>
    <s v="N"/>
    <s v="S"/>
    <s v="NT"/>
    <n v="0.2"/>
    <s v="5Y"/>
    <n v="3.07"/>
  </r>
  <r>
    <x v="1"/>
    <s v="2"/>
    <d v="2026-05-27T00:00:00"/>
    <s v="86210"/>
    <s v="21320"/>
    <s v=""/>
    <s v=""/>
    <s v="113721"/>
    <s v="113721"/>
    <s v="999999"/>
    <s v="XT259635208TS"/>
    <s v="N"/>
    <s v="Transport"/>
    <s v="N"/>
    <s v="S"/>
    <s v="NT"/>
    <n v="0.8"/>
    <s v="5Y"/>
    <n v="3.17"/>
  </r>
  <r>
    <x v="1"/>
    <s v="2"/>
    <d v="2026-05-27T00:00:00"/>
    <s v="66690"/>
    <s v="21320"/>
    <s v=""/>
    <s v=""/>
    <s v="114651"/>
    <s v="114651"/>
    <s v="999999"/>
    <s v="XT259643765TS"/>
    <s v="N"/>
    <s v="Transport"/>
    <s v="N"/>
    <s v="S"/>
    <s v="NT"/>
    <n v="0.8"/>
    <s v="5Y"/>
    <n v="3.17"/>
  </r>
  <r>
    <x v="1"/>
    <s v="2"/>
    <d v="2026-05-27T00:00:00"/>
    <s v="75013"/>
    <s v="21320"/>
    <s v=""/>
    <s v=""/>
    <s v="104262"/>
    <s v="104262"/>
    <s v="999999"/>
    <s v="XT259649754TS"/>
    <s v="N"/>
    <s v="Transport"/>
    <s v="N"/>
    <s v="S"/>
    <s v="NT"/>
    <n v="0.54"/>
    <s v="5Y"/>
    <n v="3.17"/>
  </r>
  <r>
    <x v="1"/>
    <s v="2"/>
    <d v="2026-05-27T00:00:00"/>
    <s v="22590"/>
    <s v="21320"/>
    <s v=""/>
    <s v=""/>
    <s v="115854"/>
    <s v="115854"/>
    <s v="999999"/>
    <s v="XT259668563TS"/>
    <s v="N"/>
    <s v="Transport"/>
    <s v="N"/>
    <s v="S"/>
    <s v="NT"/>
    <n v="0.11"/>
    <s v="5Y"/>
    <n v="3.07"/>
  </r>
  <r>
    <x v="1"/>
    <s v="2"/>
    <d v="2026-05-27T00:00:00"/>
    <s v="30000"/>
    <s v="21320"/>
    <s v=""/>
    <s v=""/>
    <s v="114664"/>
    <s v="114664"/>
    <s v="999999"/>
    <s v="XT259670672TS"/>
    <s v="N"/>
    <s v="Transport"/>
    <s v="N"/>
    <s v="S"/>
    <s v="NT"/>
    <n v="0.18"/>
    <s v="5Y"/>
    <n v="3.07"/>
  </r>
  <r>
    <x v="1"/>
    <s v="2"/>
    <d v="2026-05-27T00:00:00"/>
    <s v="59242"/>
    <s v="21320"/>
    <s v=""/>
    <s v=""/>
    <s v="115181"/>
    <s v="115181"/>
    <s v="999999"/>
    <s v="XT259671987TS"/>
    <s v="N"/>
    <s v="Transport"/>
    <s v="N"/>
    <s v="S"/>
    <s v="NT"/>
    <n v="0.7"/>
    <s v="5Y"/>
    <n v="3.17"/>
  </r>
  <r>
    <x v="1"/>
    <s v="2"/>
    <d v="2026-05-27T00:00:00"/>
    <s v="44980"/>
    <s v="21320"/>
    <s v=""/>
    <s v=""/>
    <s v="111288"/>
    <s v="111288"/>
    <s v="999999"/>
    <s v="XT259680710TS"/>
    <s v="N"/>
    <s v="Transport"/>
    <s v="N"/>
    <s v="S"/>
    <s v="NT"/>
    <n v="1.05"/>
    <s v="5Y"/>
    <n v="3.49"/>
  </r>
  <r>
    <x v="1"/>
    <s v="2"/>
    <d v="2026-05-27T00:00:00"/>
    <s v="62400"/>
    <s v="21320"/>
    <s v=""/>
    <s v=""/>
    <s v="115852"/>
    <s v="115852"/>
    <s v="999999"/>
    <s v="XT259688585TS"/>
    <s v="N"/>
    <s v="Transport"/>
    <s v="N"/>
    <s v="S"/>
    <s v="NT"/>
    <n v="0.27"/>
    <s v="5Y"/>
    <n v="3.07"/>
  </r>
  <r>
    <x v="1"/>
    <s v="2"/>
    <d v="2026-05-27T00:00:00"/>
    <s v="60150"/>
    <s v="21320"/>
    <s v=""/>
    <s v=""/>
    <s v="117245"/>
    <s v="117245"/>
    <s v="999999"/>
    <s v="XT259691920TS"/>
    <s v="N"/>
    <s v="Transport"/>
    <s v="N"/>
    <s v="S"/>
    <s v="NT"/>
    <n v="0.17"/>
    <s v="5Y"/>
    <n v="3.07"/>
  </r>
  <r>
    <x v="1"/>
    <s v="2"/>
    <d v="2026-05-27T00:00:00"/>
    <s v="33840"/>
    <s v="21320"/>
    <s v=""/>
    <s v=""/>
    <s v="104250"/>
    <s v="104250"/>
    <s v="999999"/>
    <s v="XT259692797TS"/>
    <s v="N"/>
    <s v="Transport"/>
    <s v="N"/>
    <s v="S"/>
    <s v="NT"/>
    <n v="0.32"/>
    <s v="5Y"/>
    <n v="3.07"/>
  </r>
  <r>
    <x v="1"/>
    <s v="2"/>
    <d v="2026-05-27T00:00:00"/>
    <s v="78330"/>
    <s v="21320"/>
    <s v=""/>
    <s v=""/>
    <s v="114429"/>
    <s v="114429"/>
    <s v="999999"/>
    <s v="XT259693205TS"/>
    <s v="N"/>
    <s v="Transport"/>
    <s v="N"/>
    <s v="S"/>
    <s v="NT"/>
    <n v="0.13"/>
    <s v="5Y"/>
    <n v="3.07"/>
  </r>
  <r>
    <x v="1"/>
    <s v="2"/>
    <d v="2026-05-27T00:00:00"/>
    <s v="74940"/>
    <s v="21320"/>
    <s v=""/>
    <s v=""/>
    <s v="114781"/>
    <s v="114781"/>
    <s v="999999"/>
    <s v="XT259703027TS"/>
    <s v="N"/>
    <s v="Transport"/>
    <s v="N"/>
    <s v="S"/>
    <s v="NT"/>
    <n v="0.2"/>
    <s v="5Y"/>
    <n v="3.07"/>
  </r>
  <r>
    <x v="1"/>
    <s v="2"/>
    <d v="2026-05-27T00:00:00"/>
    <s v="85190"/>
    <s v="21320"/>
    <s v=""/>
    <s v=""/>
    <s v="111985"/>
    <s v="111985"/>
    <s v="999999"/>
    <s v="XT259712633TS"/>
    <s v="N"/>
    <s v="Transport"/>
    <s v="N"/>
    <s v="S"/>
    <s v="NT"/>
    <n v="0.6"/>
    <s v="5Y"/>
    <n v="3.17"/>
  </r>
  <r>
    <x v="1"/>
    <s v="2"/>
    <d v="2026-05-28T00:00:00"/>
    <s v="75018"/>
    <s v="21320"/>
    <s v=""/>
    <s v=""/>
    <s v="116299"/>
    <s v="116299"/>
    <s v="999999"/>
    <s v="XT259721578TS"/>
    <s v="N"/>
    <s v="Transport"/>
    <s v="N"/>
    <s v="S"/>
    <s v="NT"/>
    <n v="0.3"/>
    <s v="5Y"/>
    <n v="3.07"/>
  </r>
  <r>
    <x v="1"/>
    <s v="2"/>
    <d v="2026-05-28T00:00:00"/>
    <s v="44000"/>
    <s v="21320"/>
    <s v=""/>
    <s v=""/>
    <s v="113462"/>
    <s v="113462"/>
    <s v="999999"/>
    <s v="XT259721799TS"/>
    <s v="N"/>
    <s v="Transport"/>
    <s v="N"/>
    <s v="S"/>
    <s v="NT"/>
    <n v="0.22"/>
    <s v="5Y"/>
    <n v="3.07"/>
  </r>
  <r>
    <x v="1"/>
    <s v="2"/>
    <d v="2026-05-28T00:00:00"/>
    <s v="59830"/>
    <s v="21320"/>
    <s v=""/>
    <s v=""/>
    <s v="112875"/>
    <s v="112875"/>
    <s v="999999"/>
    <s v="XT259724279TS"/>
    <s v="N"/>
    <s v="Transport"/>
    <s v="N"/>
    <s v="S"/>
    <s v="NT"/>
    <n v="1.05"/>
    <s v="5Y"/>
    <n v="3.49"/>
  </r>
  <r>
    <x v="1"/>
    <s v="2"/>
    <d v="2026-05-28T00:00:00"/>
    <s v="35170"/>
    <s v="21320"/>
    <s v=""/>
    <s v=""/>
    <s v="115805"/>
    <s v="115805"/>
    <s v="999999"/>
    <s v="XT259738091TS"/>
    <s v="N"/>
    <s v="Transport"/>
    <s v="N"/>
    <s v="S"/>
    <s v="NT"/>
    <n v="0.2"/>
    <s v="5Y"/>
    <n v="3.07"/>
  </r>
  <r>
    <x v="1"/>
    <s v="2"/>
    <d v="2026-05-28T00:00:00"/>
    <s v="62223"/>
    <s v="21320"/>
    <s v=""/>
    <s v=""/>
    <s v="115691"/>
    <s v="115691"/>
    <s v="999999"/>
    <s v="XT259749664TS"/>
    <s v="N"/>
    <s v="Transport"/>
    <s v="N"/>
    <s v="S"/>
    <s v="NT"/>
    <n v="0.15"/>
    <s v="5Y"/>
    <n v="3.07"/>
  </r>
  <r>
    <x v="1"/>
    <s v="2"/>
    <d v="2026-05-28T00:00:00"/>
    <s v="07210"/>
    <s v="21320"/>
    <s v=""/>
    <s v=""/>
    <s v="115824"/>
    <s v="115824"/>
    <s v="999999"/>
    <s v="XT259758445TS"/>
    <s v="N"/>
    <s v="Transport"/>
    <s v="N"/>
    <s v="S"/>
    <s v="NT"/>
    <n v="0.3"/>
    <s v="5Y"/>
    <n v="3.07"/>
  </r>
  <r>
    <x v="1"/>
    <s v="2"/>
    <d v="2026-05-28T00:00:00"/>
    <s v="07200"/>
    <s v="21320"/>
    <s v=""/>
    <s v=""/>
    <s v="115210"/>
    <s v="115210"/>
    <s v="999999"/>
    <s v="XT259759193TS"/>
    <s v="N"/>
    <s v="Transport"/>
    <s v="N"/>
    <s v="S"/>
    <s v="NT"/>
    <n v="0.75"/>
    <s v="5Y"/>
    <n v="3.17"/>
  </r>
  <r>
    <x v="1"/>
    <s v="2"/>
    <d v="2026-05-28T00:00:00"/>
    <s v="29170"/>
    <s v="21320"/>
    <s v=""/>
    <s v=""/>
    <s v="116517"/>
    <s v="116517"/>
    <s v="999999"/>
    <s v="XT259764658TS"/>
    <s v="N"/>
    <s v="Transport"/>
    <s v="N"/>
    <s v="S"/>
    <s v="NT"/>
    <n v="0.3"/>
    <s v="5Y"/>
    <n v="3.07"/>
  </r>
  <r>
    <x v="1"/>
    <s v="2"/>
    <d v="2026-05-28T00:00:00"/>
    <s v="83680"/>
    <s v="21320"/>
    <s v=""/>
    <s v=""/>
    <s v="113253"/>
    <s v="113253"/>
    <s v="999999"/>
    <s v="XT259767036TS"/>
    <s v="N"/>
    <s v="Transport"/>
    <s v="N"/>
    <s v="S"/>
    <s v="NT"/>
    <n v="0.21"/>
    <s v="5Y"/>
    <n v="3.07"/>
  </r>
  <r>
    <x v="1"/>
    <s v="2"/>
    <d v="2026-05-28T00:00:00"/>
    <s v="87100"/>
    <s v="21320"/>
    <s v=""/>
    <s v=""/>
    <s v="115967"/>
    <s v="115967"/>
    <s v="999999"/>
    <s v="XT259768456TS"/>
    <s v="N"/>
    <s v="Transport"/>
    <s v="N"/>
    <s v="S"/>
    <s v="NT"/>
    <n v="0.23"/>
    <s v="5Y"/>
    <n v="3.07"/>
  </r>
  <r>
    <x v="1"/>
    <s v="2"/>
    <d v="2026-05-28T00:00:00"/>
    <s v="21130"/>
    <s v="21320"/>
    <s v=""/>
    <s v=""/>
    <s v="118194"/>
    <s v="118194"/>
    <s v="999999"/>
    <s v="XT259768513TS"/>
    <s v="N"/>
    <s v="Transport"/>
    <s v="N"/>
    <s v="S"/>
    <s v="ND"/>
    <n v="0.14"/>
    <s v="5Y"/>
    <n v="3.07"/>
  </r>
  <r>
    <x v="1"/>
    <s v="2"/>
    <d v="2026-05-28T00:00:00"/>
    <s v="59240"/>
    <s v="21320"/>
    <s v=""/>
    <s v=""/>
    <s v="115655"/>
    <s v="115655"/>
    <s v="999999"/>
    <s v="XT259768822TS"/>
    <s v="N"/>
    <s v="Transport"/>
    <s v="N"/>
    <s v="S"/>
    <s v="NT"/>
    <n v="0.25"/>
    <s v="5Y"/>
    <n v="3.07"/>
  </r>
  <r>
    <x v="1"/>
    <s v="2"/>
    <d v="2026-05-28T00:00:00"/>
    <s v="29100"/>
    <s v="21320"/>
    <s v=""/>
    <s v=""/>
    <s v="117121"/>
    <s v="117121"/>
    <s v="999999"/>
    <s v="XT259769638TS"/>
    <s v="N"/>
    <s v="Transport"/>
    <s v="N"/>
    <s v="S"/>
    <s v="NT"/>
    <n v="0.25"/>
    <s v="5Y"/>
    <n v="3.07"/>
  </r>
  <r>
    <x v="1"/>
    <s v="2"/>
    <d v="2026-05-28T00:00:00"/>
    <s v="29100"/>
    <s v="21320"/>
    <s v=""/>
    <s v=""/>
    <s v="117121"/>
    <s v="117121"/>
    <s v="999999"/>
    <s v="XT259769638TS"/>
    <s v="N"/>
    <s v="Supplement Etiquette Non Conforme"/>
    <s v="N"/>
    <m/>
    <s v="NT"/>
    <n v="0"/>
    <s v="5Y"/>
    <n v="2"/>
  </r>
  <r>
    <x v="1"/>
    <s v="2"/>
    <d v="2026-05-28T00:00:00"/>
    <s v="42170"/>
    <s v="21320"/>
    <s v=""/>
    <s v=""/>
    <s v="114657"/>
    <s v="114657"/>
    <s v="999999"/>
    <s v="XT259769686TS"/>
    <s v="N"/>
    <s v="Transport"/>
    <s v="N"/>
    <s v="S"/>
    <s v="NT"/>
    <n v="0.55"/>
    <s v="5Y"/>
    <n v="3.17"/>
  </r>
  <r>
    <x v="1"/>
    <s v="2"/>
    <d v="2026-05-28T00:00:00"/>
    <s v="42170"/>
    <s v="21320"/>
    <s v=""/>
    <s v=""/>
    <s v="114657"/>
    <s v="114657"/>
    <s v="999999"/>
    <s v="XT259769686TS"/>
    <s v="N"/>
    <s v="Supplement Etiquette Non Conforme"/>
    <s v="N"/>
    <m/>
    <s v="NT"/>
    <n v="0"/>
    <s v="5Y"/>
    <n v="2"/>
  </r>
  <r>
    <x v="1"/>
    <s v="2"/>
    <d v="2026-05-28T00:00:00"/>
    <s v="18700"/>
    <s v="21320"/>
    <s v=""/>
    <s v=""/>
    <s v="117007"/>
    <s v="117007"/>
    <s v="999999"/>
    <s v="XT259778073TS"/>
    <s v="N"/>
    <s v="Transport"/>
    <s v="N"/>
    <s v="S"/>
    <s v="NT"/>
    <n v="0.29"/>
    <s v="5Y"/>
    <n v="3.07"/>
  </r>
  <r>
    <x v="1"/>
    <s v="2"/>
    <d v="2026-05-28T00:00:00"/>
    <s v="29170"/>
    <s v="21320"/>
    <s v=""/>
    <s v=""/>
    <s v="115992"/>
    <s v="115992"/>
    <s v="999999"/>
    <s v="XT259779635TS"/>
    <s v="N"/>
    <s v="Transport"/>
    <s v="N"/>
    <s v="S"/>
    <s v="NT"/>
    <n v="0.12"/>
    <s v="5Y"/>
    <n v="3.07"/>
  </r>
  <r>
    <x v="1"/>
    <s v="2"/>
    <d v="2026-05-28T00:00:00"/>
    <s v="38360"/>
    <s v="21320"/>
    <s v=""/>
    <s v=""/>
    <s v="110915"/>
    <s v="110915"/>
    <s v="999999"/>
    <s v="XT259782988TS"/>
    <s v="N"/>
    <s v="Transport"/>
    <s v="N"/>
    <s v="S"/>
    <s v="NT"/>
    <n v="0.25"/>
    <s v="5Y"/>
    <n v="3.07"/>
  </r>
  <r>
    <x v="1"/>
    <s v="2"/>
    <d v="2026-05-28T00:00:00"/>
    <s v="44000"/>
    <s v="21320"/>
    <s v=""/>
    <s v=""/>
    <s v="117418"/>
    <s v="117418"/>
    <s v="999999"/>
    <s v="XT259783691TS"/>
    <s v="N"/>
    <s v="Transport"/>
    <s v="N"/>
    <s v="S"/>
    <s v="NT"/>
    <n v="0.03"/>
    <s v="5Y"/>
    <n v="3.07"/>
  </r>
  <r>
    <x v="1"/>
    <s v="2"/>
    <d v="2026-05-28T00:00:00"/>
    <s v="74100"/>
    <s v="21320"/>
    <s v=""/>
    <s v=""/>
    <s v="116500"/>
    <s v="116500"/>
    <s v="999999"/>
    <s v="XT259785851TS"/>
    <s v="N"/>
    <s v="Transport"/>
    <s v="N"/>
    <s v="S"/>
    <s v="NT"/>
    <n v="0.17"/>
    <s v="5Y"/>
    <n v="3.07"/>
  </r>
  <r>
    <x v="1"/>
    <s v="2"/>
    <d v="2026-05-28T00:00:00"/>
    <s v="01000"/>
    <s v="21320"/>
    <s v=""/>
    <s v=""/>
    <s v="115350"/>
    <s v="115350"/>
    <s v="999999"/>
    <s v="XT259787146TS"/>
    <s v="N"/>
    <s v="Transport"/>
    <s v="N"/>
    <s v="S"/>
    <s v="NT"/>
    <n v="0.3"/>
    <s v="5Y"/>
    <n v="3.07"/>
  </r>
  <r>
    <x v="1"/>
    <s v="2"/>
    <d v="2026-05-28T00:00:00"/>
    <s v="46100"/>
    <s v="21320"/>
    <s v=""/>
    <s v=""/>
    <s v="115310"/>
    <s v="115310"/>
    <s v="999999"/>
    <s v="XT259796845TS"/>
    <s v="N"/>
    <s v="Transport"/>
    <s v="N"/>
    <s v="S"/>
    <s v="NT"/>
    <n v="0.85"/>
    <s v="5Y"/>
    <n v="3.17"/>
  </r>
  <r>
    <x v="1"/>
    <s v="2"/>
    <d v="2026-05-28T00:00:00"/>
    <s v="85200"/>
    <s v="21320"/>
    <s v=""/>
    <s v=""/>
    <s v="116824"/>
    <s v="116824"/>
    <s v="999999"/>
    <s v="XT259803802TS"/>
    <s v="N"/>
    <s v="Transport"/>
    <s v="N"/>
    <s v="S"/>
    <s v="NT"/>
    <n v="0.24"/>
    <s v="5Y"/>
    <n v="3.07"/>
  </r>
  <r>
    <x v="1"/>
    <s v="2"/>
    <d v="2026-05-28T00:00:00"/>
    <s v="91910"/>
    <s v="21320"/>
    <s v=""/>
    <s v=""/>
    <s v="115771"/>
    <s v="115771"/>
    <s v="999999"/>
    <s v="XT259806049TS"/>
    <s v="N"/>
    <s v="Transport"/>
    <s v="N"/>
    <s v="S"/>
    <s v="NT"/>
    <n v="0.21"/>
    <s v="5Y"/>
    <n v="3.07"/>
  </r>
  <r>
    <x v="1"/>
    <s v="2"/>
    <d v="2026-05-28T00:00:00"/>
    <s v="38230"/>
    <s v="21320"/>
    <s v=""/>
    <s v=""/>
    <s v="114659"/>
    <s v="114659"/>
    <s v="999999"/>
    <s v="XT259807217TS"/>
    <s v="N"/>
    <s v="Transport"/>
    <s v="N"/>
    <s v="S"/>
    <s v="NT"/>
    <n v="0.4"/>
    <s v="5Y"/>
    <n v="3.07"/>
  </r>
  <r>
    <x v="1"/>
    <s v="2"/>
    <d v="2026-05-29T00:00:00"/>
    <s v="67370"/>
    <s v="21320"/>
    <s v=""/>
    <s v=""/>
    <s v="113806"/>
    <s v="113806"/>
    <s v="999999"/>
    <s v="XT259812322TS"/>
    <s v="N"/>
    <s v="Transport"/>
    <s v="N"/>
    <s v="S"/>
    <s v="NT"/>
    <n v="0.36"/>
    <s v="5Y"/>
    <n v="3.07"/>
  </r>
  <r>
    <x v="1"/>
    <s v="2"/>
    <d v="2026-05-29T00:00:00"/>
    <s v="38450"/>
    <s v="21320"/>
    <s v=""/>
    <s v=""/>
    <s v="118201"/>
    <s v="118201"/>
    <s v="999999"/>
    <s v="XT259812469TS"/>
    <s v="N"/>
    <s v="Transport"/>
    <s v="N"/>
    <s v="S"/>
    <s v="NT"/>
    <n v="0.22"/>
    <s v="5Y"/>
    <n v="3.07"/>
  </r>
  <r>
    <x v="1"/>
    <s v="2"/>
    <d v="2026-05-29T00:00:00"/>
    <s v="86550"/>
    <s v="21320"/>
    <s v=""/>
    <s v=""/>
    <s v="115159"/>
    <s v="115159"/>
    <s v="999999"/>
    <s v="XT259813138TS"/>
    <s v="N"/>
    <s v="Transport"/>
    <s v="N"/>
    <s v="S"/>
    <s v="NT"/>
    <n v="0.12"/>
    <s v="5Y"/>
    <n v="3.07"/>
  </r>
  <r>
    <x v="1"/>
    <s v="2"/>
    <d v="2026-05-29T00:00:00"/>
    <s v="26750"/>
    <s v="21320"/>
    <s v=""/>
    <s v=""/>
    <s v="117205"/>
    <s v="117205"/>
    <s v="999999"/>
    <s v="XT259815023TS"/>
    <s v="N"/>
    <s v="Transport"/>
    <s v="N"/>
    <s v="S"/>
    <s v="NT"/>
    <n v="0.1"/>
    <s v="5Y"/>
    <n v="3.07"/>
  </r>
  <r>
    <x v="1"/>
    <s v="2"/>
    <d v="2026-05-29T00:00:00"/>
    <s v="64100"/>
    <s v="21320"/>
    <s v=""/>
    <s v=""/>
    <s v="112720"/>
    <s v="112720"/>
    <s v="999999"/>
    <s v="XT259819113TS"/>
    <s v="N"/>
    <s v="Transport"/>
    <s v="N"/>
    <s v="S"/>
    <s v="NT"/>
    <n v="0.13"/>
    <s v="5Y"/>
    <n v="3.07"/>
  </r>
  <r>
    <x v="1"/>
    <s v="2"/>
    <d v="2026-05-29T00:00:00"/>
    <s v="17000"/>
    <s v="21320"/>
    <s v=""/>
    <s v=""/>
    <s v="116026"/>
    <s v="116026"/>
    <s v="999999"/>
    <s v="XT259829169TS"/>
    <s v="N"/>
    <s v="Transport"/>
    <s v="N"/>
    <s v="S"/>
    <s v="NT"/>
    <n v="0.13"/>
    <s v="5Y"/>
    <n v="3.07"/>
  </r>
  <r>
    <x v="1"/>
    <s v="2"/>
    <d v="2026-05-29T00:00:00"/>
    <s v="37130"/>
    <s v="21320"/>
    <s v=""/>
    <s v=""/>
    <s v="117113"/>
    <s v="117113"/>
    <s v="999999"/>
    <s v="XT259830462TS"/>
    <s v="N"/>
    <s v="Transport"/>
    <s v="N"/>
    <s v="S"/>
    <s v="NT"/>
    <n v="0.09"/>
    <s v="5Y"/>
    <n v="3.07"/>
  </r>
  <r>
    <x v="1"/>
    <s v="2"/>
    <d v="2026-05-29T00:00:00"/>
    <s v="59494"/>
    <s v="21320"/>
    <s v=""/>
    <s v=""/>
    <s v="117725"/>
    <s v="117725"/>
    <s v="999999"/>
    <s v="XT259842085TS"/>
    <s v="N"/>
    <s v="Transport"/>
    <s v="N"/>
    <s v="S"/>
    <s v="NT"/>
    <n v="0.35"/>
    <s v="5Y"/>
    <n v="3.07"/>
  </r>
  <r>
    <x v="1"/>
    <s v="2"/>
    <d v="2026-05-29T00:00:00"/>
    <s v="74320"/>
    <s v="21320"/>
    <s v=""/>
    <s v=""/>
    <s v="114390"/>
    <s v="114390"/>
    <s v="999999"/>
    <s v="XT259856354TS"/>
    <s v="N"/>
    <s v="Transport"/>
    <s v="N"/>
    <s v="S"/>
    <s v="NT"/>
    <n v="0.72"/>
    <s v="5Y"/>
    <n v="3.17"/>
  </r>
  <r>
    <x v="1"/>
    <s v="2"/>
    <d v="2026-05-29T00:00:00"/>
    <s v="38450"/>
    <s v="21320"/>
    <s v=""/>
    <s v=""/>
    <s v="115881"/>
    <s v="115881"/>
    <s v="999999"/>
    <s v="XT259858369TS"/>
    <s v="N"/>
    <s v="Transport"/>
    <s v="N"/>
    <s v="S"/>
    <s v="NT"/>
    <n v="0.02"/>
    <s v="5Y"/>
    <n v="3.07"/>
  </r>
  <r>
    <x v="1"/>
    <s v="2"/>
    <d v="2026-05-29T00:00:00"/>
    <s v="78100"/>
    <s v="21320"/>
    <s v=""/>
    <s v=""/>
    <s v="115577"/>
    <s v="115577"/>
    <s v="999999"/>
    <s v="XT259860504TS"/>
    <s v="N"/>
    <s v="Transport"/>
    <s v="N"/>
    <s v="S"/>
    <s v="NT"/>
    <n v="0.2"/>
    <s v="5Y"/>
    <n v="3.07"/>
  </r>
  <r>
    <x v="1"/>
    <s v="2"/>
    <d v="2026-05-29T00:00:00"/>
    <s v="56150"/>
    <s v="21320"/>
    <s v=""/>
    <s v=""/>
    <s v="117632"/>
    <s v="117632"/>
    <s v="999999"/>
    <s v="XT259860610TS"/>
    <s v="N"/>
    <s v="Transport"/>
    <s v="N"/>
    <s v="S"/>
    <s v="NT"/>
    <n v="0.95"/>
    <s v="5Y"/>
    <n v="3.17"/>
  </r>
  <r>
    <x v="1"/>
    <s v="2"/>
    <d v="2026-05-29T00:00:00"/>
    <s v="78100"/>
    <s v="21320"/>
    <s v=""/>
    <s v=""/>
    <s v="117537"/>
    <s v="117537"/>
    <s v="999999"/>
    <s v="XT259866731TS"/>
    <s v="N"/>
    <s v="Transport"/>
    <s v="N"/>
    <s v="S"/>
    <s v="NT"/>
    <n v="0.7"/>
    <s v="5Y"/>
    <n v="3.17"/>
  </r>
  <r>
    <x v="1"/>
    <s v="2"/>
    <d v="2026-05-29T00:00:00"/>
    <s v="78510"/>
    <s v="21320"/>
    <s v=""/>
    <s v=""/>
    <s v="118420"/>
    <s v="118420"/>
    <s v="999999"/>
    <s v="XT259868278TS"/>
    <s v="N"/>
    <s v="Transport"/>
    <s v="N"/>
    <s v="S"/>
    <s v="NT"/>
    <n v="0.24"/>
    <s v="5Y"/>
    <n v="3.07"/>
  </r>
  <r>
    <x v="1"/>
    <s v="2"/>
    <d v="2026-05-29T00:00:00"/>
    <s v="30200"/>
    <s v="21320"/>
    <s v=""/>
    <s v=""/>
    <s v="115986"/>
    <s v="115986"/>
    <s v="999999"/>
    <s v="XT259871833TS"/>
    <s v="N"/>
    <s v="Transport"/>
    <s v="N"/>
    <s v="S"/>
    <s v="NT"/>
    <n v="0.11"/>
    <s v="5Y"/>
    <n v="3.07"/>
  </r>
  <r>
    <x v="1"/>
    <s v="2"/>
    <d v="2026-05-29T00:00:00"/>
    <s v="69220"/>
    <s v="21320"/>
    <s v=""/>
    <s v=""/>
    <s v="115289"/>
    <s v="115289"/>
    <s v="999999"/>
    <s v="XT259873542TS"/>
    <s v="N"/>
    <s v="Transport"/>
    <s v="N"/>
    <s v="S"/>
    <s v="NT"/>
    <n v="0.19"/>
    <s v="5Y"/>
    <n v="3.07"/>
  </r>
  <r>
    <x v="1"/>
    <s v="2"/>
    <d v="2026-05-29T00:00:00"/>
    <s v="64100"/>
    <s v="21320"/>
    <s v=""/>
    <s v=""/>
    <s v="116698"/>
    <s v="116698"/>
    <s v="999999"/>
    <s v="XT259876115TS"/>
    <s v="N"/>
    <s v="Transport"/>
    <s v="N"/>
    <s v="S"/>
    <s v="NT"/>
    <n v="0.33"/>
    <s v="5Y"/>
    <n v="3.07"/>
  </r>
  <r>
    <x v="1"/>
    <s v="2"/>
    <d v="2026-05-29T00:00:00"/>
    <s v="33650"/>
    <s v="21320"/>
    <s v=""/>
    <s v=""/>
    <s v="114943"/>
    <s v="114943"/>
    <s v="999999"/>
    <s v="XT259876169TS"/>
    <s v="N"/>
    <s v="Transport"/>
    <s v="N"/>
    <s v="S"/>
    <s v="NT"/>
    <n v="0.35"/>
    <s v="5Y"/>
    <n v="3.07"/>
  </r>
  <r>
    <x v="1"/>
    <s v="2"/>
    <d v="2026-05-29T00:00:00"/>
    <s v="27210"/>
    <s v="21320"/>
    <s v=""/>
    <s v=""/>
    <s v="117962"/>
    <s v="117962"/>
    <s v="999999"/>
    <s v="XT259878275TS"/>
    <s v="N"/>
    <s v="Transport"/>
    <s v="N"/>
    <s v="S"/>
    <s v="NT"/>
    <n v="0.49"/>
    <s v="5Y"/>
    <n v="3.07"/>
  </r>
  <r>
    <x v="1"/>
    <s v="2"/>
    <d v="2026-05-29T00:00:00"/>
    <s v="49300"/>
    <s v="21320"/>
    <s v=""/>
    <s v=""/>
    <s v="116788"/>
    <s v="116788"/>
    <s v="999999"/>
    <s v="XT259880129TS"/>
    <s v="N"/>
    <s v="Transport"/>
    <s v="N"/>
    <s v="S"/>
    <s v="NT"/>
    <n v="0.13"/>
    <s v="5Y"/>
    <n v="3.07"/>
  </r>
  <r>
    <x v="1"/>
    <s v="2"/>
    <d v="2026-05-29T00:00:00"/>
    <s v="13790"/>
    <s v="21320"/>
    <s v=""/>
    <s v=""/>
    <s v="116939"/>
    <s v="116939"/>
    <s v="999999"/>
    <s v="XT259882615TS"/>
    <s v="N"/>
    <s v="Transport"/>
    <s v="N"/>
    <s v="S"/>
    <s v="NT"/>
    <n v="0.9"/>
    <s v="5Y"/>
    <n v="3.17"/>
  </r>
  <r>
    <x v="1"/>
    <s v="2"/>
    <d v="2026-05-29T00:00:00"/>
    <s v="67240"/>
    <s v="21320"/>
    <s v=""/>
    <s v=""/>
    <s v="116662"/>
    <s v="116662"/>
    <s v="999999"/>
    <s v="XT259883200TS"/>
    <s v="N"/>
    <s v="Transport"/>
    <s v="N"/>
    <s v="S"/>
    <s v="NT"/>
    <n v="0.12"/>
    <s v="5Y"/>
    <n v="3.07"/>
  </r>
  <r>
    <x v="1"/>
    <s v="2"/>
    <d v="2026-05-29T00:00:00"/>
    <s v="10000"/>
    <s v="21320"/>
    <s v=""/>
    <s v=""/>
    <s v="118502"/>
    <s v="118502"/>
    <s v="999999"/>
    <s v="XT259884196TS"/>
    <s v="N"/>
    <s v="Transport"/>
    <s v="N"/>
    <s v="S"/>
    <s v="NR"/>
    <n v="0.22"/>
    <s v="5Y"/>
    <n v="3.07"/>
  </r>
  <r>
    <x v="1"/>
    <s v="2"/>
    <d v="2026-05-29T00:00:00"/>
    <s v="41350"/>
    <s v="21320"/>
    <s v=""/>
    <s v=""/>
    <s v="116699"/>
    <s v="116699"/>
    <s v="999999"/>
    <s v="XT259884338TS"/>
    <s v="N"/>
    <s v="Transport"/>
    <s v="N"/>
    <s v="S"/>
    <s v="NT"/>
    <n v="0.8"/>
    <s v="5Y"/>
    <n v="3.17"/>
  </r>
  <r>
    <x v="1"/>
    <s v="2"/>
    <d v="2026-05-29T00:00:00"/>
    <s v="17220"/>
    <s v="21320"/>
    <s v=""/>
    <s v=""/>
    <s v="115272"/>
    <s v="115272"/>
    <s v="999999"/>
    <s v="XT259890245TS"/>
    <s v="N"/>
    <s v="Transport"/>
    <s v="N"/>
    <s v="S"/>
    <s v="NT"/>
    <n v="0.22"/>
    <s v="5Y"/>
    <n v="3.07"/>
  </r>
  <r>
    <x v="1"/>
    <s v="2"/>
    <d v="2026-05-29T00:00:00"/>
    <s v="75019"/>
    <s v="21320"/>
    <s v=""/>
    <s v=""/>
    <s v="118083"/>
    <s v="118083"/>
    <s v="999999"/>
    <s v="XT259894851TS"/>
    <s v="N"/>
    <s v="Transport"/>
    <s v="N"/>
    <s v="S"/>
    <s v="NT"/>
    <n v="0.37"/>
    <s v="5Y"/>
    <n v="3.07"/>
  </r>
  <r>
    <x v="1"/>
    <s v="2"/>
    <d v="2026-05-29T00:00:00"/>
    <s v="34270"/>
    <s v="21320"/>
    <s v=""/>
    <s v=""/>
    <s v="115129"/>
    <s v="115129"/>
    <s v="999999"/>
    <s v="XT259897481TS"/>
    <s v="N"/>
    <s v="Transport"/>
    <s v="N"/>
    <s v="S"/>
    <s v="NT"/>
    <n v="0.03"/>
    <s v="5Y"/>
    <n v="3.07"/>
  </r>
  <r>
    <x v="1"/>
    <s v="2"/>
    <d v="2026-05-29T00:00:00"/>
    <s v="42155"/>
    <s v="21320"/>
    <s v=""/>
    <s v=""/>
    <s v="115107"/>
    <s v="115107"/>
    <s v="999999"/>
    <s v="XT259902164TS"/>
    <s v="N"/>
    <s v="Transport"/>
    <s v="N"/>
    <s v="S"/>
    <s v="NT"/>
    <n v="0.17"/>
    <s v="5Y"/>
    <n v="3.07"/>
  </r>
  <r>
    <x v="1"/>
    <s v="2"/>
    <d v="2026-05-29T00:00:00"/>
    <s v="30670"/>
    <s v="21320"/>
    <s v=""/>
    <s v=""/>
    <s v="117957"/>
    <s v="117957"/>
    <s v="999999"/>
    <s v="XT259902765TS"/>
    <s v="N"/>
    <s v="Transport"/>
    <s v="N"/>
    <s v="S"/>
    <s v="NT"/>
    <n v="0.22"/>
    <s v="5Y"/>
    <n v="3.07"/>
  </r>
  <r>
    <x v="1"/>
    <s v="2"/>
    <d v="2026-05-29T00:00:00"/>
    <s v="45680"/>
    <s v="21320"/>
    <s v=""/>
    <s v=""/>
    <s v="116760"/>
    <s v="116760"/>
    <s v="999999"/>
    <s v="XT259906515TS"/>
    <s v="N"/>
    <s v="Transport"/>
    <s v="N"/>
    <s v="S"/>
    <s v="NT"/>
    <n v="0.71"/>
    <s v="5Y"/>
    <n v="3.17"/>
  </r>
  <r>
    <x v="1"/>
    <s v="2"/>
    <d v="2026-05-29T00:00:00"/>
    <s v="59250"/>
    <s v="21320"/>
    <s v=""/>
    <s v=""/>
    <s v="115739"/>
    <s v="115739"/>
    <s v="999999"/>
    <s v="XT259914445TS"/>
    <s v="N"/>
    <s v="Transport"/>
    <s v="N"/>
    <s v="S"/>
    <s v="NT"/>
    <n v="0.03"/>
    <s v="5Y"/>
    <n v="3.07"/>
  </r>
  <r>
    <x v="1"/>
    <s v="2"/>
    <d v="2026-05-30T00:00:00"/>
    <s v="27160"/>
    <s v="21320"/>
    <s v=""/>
    <s v=""/>
    <s v="117162"/>
    <s v="117162"/>
    <s v="999999"/>
    <s v="XT259915843TS"/>
    <s v="N"/>
    <s v="Transport"/>
    <s v="N"/>
    <s v="S"/>
    <s v="NT"/>
    <n v="0.23"/>
    <s v="5Y"/>
    <n v="3.07"/>
  </r>
  <r>
    <x v="1"/>
    <s v="2"/>
    <d v="2026-05-30T00:00:00"/>
    <s v="56000"/>
    <s v="21320"/>
    <s v=""/>
    <s v=""/>
    <s v="111550"/>
    <s v="111550"/>
    <s v="999999"/>
    <s v="XT259923235TS"/>
    <s v="N"/>
    <s v="Transport"/>
    <s v="N"/>
    <s v="S"/>
    <s v="NT"/>
    <n v="0.35"/>
    <s v="5Y"/>
    <n v="3.07"/>
  </r>
  <r>
    <x v="1"/>
    <s v="2"/>
    <d v="2026-05-30T00:00:00"/>
    <s v="17140"/>
    <s v="21320"/>
    <s v=""/>
    <s v=""/>
    <s v="117918"/>
    <s v="117918"/>
    <s v="999999"/>
    <s v="XT259926571TS"/>
    <s v="N"/>
    <s v="Transport"/>
    <s v="N"/>
    <s v="S"/>
    <s v="NT"/>
    <n v="0.62"/>
    <s v="5Y"/>
    <n v="3.17"/>
  </r>
  <r>
    <x v="1"/>
    <s v="2"/>
    <d v="2026-05-30T00:00:00"/>
    <s v="33600"/>
    <s v="21320"/>
    <s v=""/>
    <s v=""/>
    <s v="115696"/>
    <s v="115696"/>
    <s v="999999"/>
    <s v="XT259927152TS"/>
    <s v="N"/>
    <s v="Transport"/>
    <s v="N"/>
    <s v="S"/>
    <s v="NT"/>
    <n v="0.21"/>
    <s v="5Y"/>
    <n v="3.07"/>
  </r>
  <r>
    <x v="1"/>
    <s v="2"/>
    <d v="2026-05-30T00:00:00"/>
    <s v="81150"/>
    <s v="21320"/>
    <s v=""/>
    <s v=""/>
    <s v="116188"/>
    <s v="116188"/>
    <s v="999999"/>
    <s v="XT259927400TS"/>
    <s v="N"/>
    <s v="Transport"/>
    <s v="N"/>
    <s v="S"/>
    <s v="NT"/>
    <n v="0.3"/>
    <s v="5Y"/>
    <n v="3.07"/>
  </r>
  <r>
    <x v="1"/>
    <s v="2"/>
    <d v="2026-05-30T00:00:00"/>
    <s v="75019"/>
    <s v="21320"/>
    <s v=""/>
    <s v=""/>
    <s v="117843"/>
    <s v="117843"/>
    <s v="999999"/>
    <s v="XT259930338TS"/>
    <s v="N"/>
    <s v="Transport"/>
    <s v="N"/>
    <s v="S"/>
    <s v="NT"/>
    <n v="0.2"/>
    <s v="5Y"/>
    <n v="3.07"/>
  </r>
  <r>
    <x v="1"/>
    <s v="2"/>
    <d v="2026-05-30T00:00:00"/>
    <s v="92600"/>
    <s v="21320"/>
    <s v=""/>
    <s v=""/>
    <s v="116769"/>
    <s v="116769"/>
    <s v="999999"/>
    <s v="XT259936675TS"/>
    <s v="N"/>
    <s v="Transport"/>
    <s v="N"/>
    <s v="S"/>
    <s v="NT"/>
    <n v="0.11"/>
    <s v="5Y"/>
    <n v="3.07"/>
  </r>
  <r>
    <x v="1"/>
    <s v="2"/>
    <d v="2026-05-30T00:00:00"/>
    <s v="92600"/>
    <s v="21320"/>
    <s v=""/>
    <s v=""/>
    <s v="114147"/>
    <s v="114147"/>
    <s v="999999"/>
    <s v="XT259936980TS"/>
    <s v="N"/>
    <s v="Transport"/>
    <s v="N"/>
    <s v="S"/>
    <s v="NT"/>
    <n v="0.09"/>
    <s v="5Y"/>
    <n v="3.07"/>
  </r>
  <r>
    <x v="1"/>
    <s v="2"/>
    <d v="2026-05-30T00:00:00"/>
    <s v="75016"/>
    <s v="21320"/>
    <s v=""/>
    <s v=""/>
    <s v="118407"/>
    <s v="118407"/>
    <s v="999999"/>
    <s v="XT259944867TS"/>
    <s v="N"/>
    <s v="Transport"/>
    <s v="N"/>
    <s v="S"/>
    <s v="NT"/>
    <n v="0.22"/>
    <s v="5Y"/>
    <n v="3.07"/>
  </r>
  <r>
    <x v="1"/>
    <s v="2"/>
    <d v="2026-05-30T00:00:00"/>
    <s v="55100"/>
    <s v="21320"/>
    <s v=""/>
    <s v=""/>
    <s v="115103"/>
    <s v="115103"/>
    <s v="999999"/>
    <s v="XT259957208TS"/>
    <s v="N"/>
    <s v="Transport"/>
    <s v="N"/>
    <s v="S"/>
    <s v="NT"/>
    <n v="0.27"/>
    <s v="5Y"/>
    <n v="3.07"/>
  </r>
  <r>
    <x v="1"/>
    <s v="2"/>
    <d v="2026-05-30T00:00:00"/>
    <s v="51130"/>
    <s v="21320"/>
    <s v=""/>
    <s v=""/>
    <s v="118488"/>
    <s v="118488"/>
    <s v="999999"/>
    <s v="XT259957653TS"/>
    <s v="N"/>
    <s v="Transport"/>
    <s v="N"/>
    <s v="S"/>
    <s v="NT"/>
    <n v="0.27"/>
    <s v="5Y"/>
    <n v="3.07"/>
  </r>
  <r>
    <x v="1"/>
    <s v="2"/>
    <d v="2026-05-30T00:00:00"/>
    <s v="56250"/>
    <s v="21320"/>
    <s v=""/>
    <s v=""/>
    <s v="113075"/>
    <s v="113075"/>
    <s v="999999"/>
    <s v="XT259958322TS"/>
    <s v="N"/>
    <s v="Transport"/>
    <s v="N"/>
    <s v="S"/>
    <s v="NT"/>
    <n v="0.08"/>
    <s v="5Y"/>
    <n v="3.07"/>
  </r>
  <r>
    <x v="1"/>
    <s v="2"/>
    <d v="2026-05-30T00:00:00"/>
    <s v="31520"/>
    <s v="21320"/>
    <s v=""/>
    <s v=""/>
    <s v="117595"/>
    <s v="117595"/>
    <s v="999999"/>
    <s v="XT259961397TS"/>
    <s v="N"/>
    <s v="Transport"/>
    <s v="N"/>
    <s v="S"/>
    <s v="NT"/>
    <n v="0.24"/>
    <s v="5Y"/>
    <n v="3.07"/>
  </r>
  <r>
    <x v="1"/>
    <s v="2"/>
    <d v="2026-05-30T00:00:00"/>
    <s v="74580"/>
    <s v="21320"/>
    <s v=""/>
    <s v=""/>
    <s v="118697"/>
    <s v="118697"/>
    <s v="999999"/>
    <s v="XT259966037TS"/>
    <s v="N"/>
    <s v="Transport"/>
    <s v="N"/>
    <s v="S"/>
    <s v="NT"/>
    <n v="0.66"/>
    <s v="5Y"/>
    <n v="3.17"/>
  </r>
  <r>
    <x v="1"/>
    <s v="2"/>
    <d v="2026-05-30T00:00:00"/>
    <s v="91420"/>
    <s v="21320"/>
    <s v=""/>
    <s v=""/>
    <s v="118280"/>
    <s v="118280"/>
    <s v="999999"/>
    <s v="XT259967077TS"/>
    <s v="N"/>
    <s v="Transport"/>
    <s v="N"/>
    <s v="S"/>
    <s v="NT"/>
    <n v="0.13"/>
    <s v="5Y"/>
    <n v="3.07"/>
  </r>
  <r>
    <x v="1"/>
    <s v="2"/>
    <d v="2026-05-30T00:00:00"/>
    <s v="38100"/>
    <s v="21320"/>
    <s v=""/>
    <s v=""/>
    <s v="117868"/>
    <s v="117868"/>
    <s v="999999"/>
    <s v="XT259967386TS"/>
    <s v="N"/>
    <s v="Transport"/>
    <s v="N"/>
    <s v="S"/>
    <s v="NT"/>
    <n v="0.09"/>
    <s v="5Y"/>
    <n v="3.07"/>
  </r>
  <r>
    <x v="1"/>
    <s v="2"/>
    <d v="2026-05-30T00:00:00"/>
    <s v="57950"/>
    <s v="21320"/>
    <s v=""/>
    <s v=""/>
    <s v="115309"/>
    <s v="115309"/>
    <s v="999999"/>
    <s v="XT259970442TS"/>
    <s v="N"/>
    <s v="Transport"/>
    <s v="N"/>
    <s v="S"/>
    <s v="NT"/>
    <n v="0.2"/>
    <s v="5Y"/>
    <n v="3.07"/>
  </r>
  <r>
    <x v="1"/>
    <s v="2"/>
    <d v="2026-05-30T00:00:00"/>
    <s v="64320"/>
    <s v="21320"/>
    <s v=""/>
    <s v=""/>
    <s v="116211"/>
    <s v="116211"/>
    <s v="999999"/>
    <s v="XT259972593TS"/>
    <s v="N"/>
    <s v="Transport"/>
    <s v="N"/>
    <s v="S"/>
    <s v="NT"/>
    <n v="0.27"/>
    <s v="5Y"/>
    <n v="3.07"/>
  </r>
  <r>
    <x v="1"/>
    <s v="2"/>
    <d v="2026-05-30T00:00:00"/>
    <s v="44100"/>
    <s v="21320"/>
    <s v=""/>
    <s v=""/>
    <s v="116798"/>
    <s v="116798"/>
    <s v="999999"/>
    <s v="XT259974183TS"/>
    <s v="N"/>
    <s v="Transport"/>
    <s v="N"/>
    <s v="S"/>
    <s v="NT"/>
    <n v="0.22"/>
    <s v="5Y"/>
    <n v="3.07"/>
  </r>
  <r>
    <x v="1"/>
    <s v="2"/>
    <d v="2026-05-31T00:00:00"/>
    <s v="38360"/>
    <s v="21320"/>
    <s v=""/>
    <s v=""/>
    <s v="118611"/>
    <s v="118611"/>
    <s v="999999"/>
    <s v="XT259999812TS"/>
    <s v="N"/>
    <s v="Transport"/>
    <s v="N"/>
    <s v="S"/>
    <s v="NT"/>
    <n v="0.19"/>
    <s v="5Y"/>
    <n v="3.07"/>
  </r>
  <r>
    <x v="1"/>
    <s v="2"/>
    <d v="2026-05-31T00:00:00"/>
    <s v="91190"/>
    <s v="21320"/>
    <s v=""/>
    <s v=""/>
    <s v="118657"/>
    <s v="118657"/>
    <s v="999999"/>
    <s v="XT260000706TS"/>
    <s v="N"/>
    <s v="Transport"/>
    <s v="N"/>
    <s v="S"/>
    <s v="NT"/>
    <n v="0.11"/>
    <s v="5Y"/>
    <n v="3.07"/>
  </r>
  <r>
    <x v="1"/>
    <s v="2"/>
    <d v="2026-05-31T00:00:00"/>
    <s v="31330"/>
    <s v="21320"/>
    <s v=""/>
    <s v=""/>
    <s v="113457"/>
    <s v="113457"/>
    <s v="999999"/>
    <s v="XT260003185TS"/>
    <s v="N"/>
    <s v="Transport"/>
    <s v="N"/>
    <s v="S"/>
    <s v="NT"/>
    <n v="0.36"/>
    <s v="5Y"/>
    <n v="3.07"/>
  </r>
  <r>
    <x v="1"/>
    <s v="2"/>
    <d v="2026-05-31T00:00:00"/>
    <s v="78000"/>
    <s v="21320"/>
    <s v=""/>
    <s v=""/>
    <s v="114190"/>
    <s v="114190"/>
    <s v="999999"/>
    <s v="XT260003702TS"/>
    <s v="N"/>
    <s v="Transport"/>
    <s v="N"/>
    <s v="S"/>
    <s v="NT"/>
    <n v="0.26"/>
    <s v="5Y"/>
    <n v="3.07"/>
  </r>
  <r>
    <x v="1"/>
    <s v="2"/>
    <d v="2026-05-31T00:00:00"/>
    <s v="71170"/>
    <s v="21320"/>
    <s v=""/>
    <s v=""/>
    <s v="114543"/>
    <s v="114543"/>
    <s v="999999"/>
    <s v="XT260009254TS"/>
    <s v="N"/>
    <s v="Transport"/>
    <s v="N"/>
    <s v="S"/>
    <s v="NR"/>
    <n v="0.16"/>
    <s v="5Y"/>
    <n v="3.07"/>
  </r>
  <r>
    <x v="1"/>
    <s v="2"/>
    <d v="2026-05-31T00:00:00"/>
    <s v="29860"/>
    <s v="21320"/>
    <s v=""/>
    <s v=""/>
    <s v="118709"/>
    <s v="118709"/>
    <s v="999999"/>
    <s v="XT260009815TS"/>
    <s v="N"/>
    <s v="Transport"/>
    <s v="N"/>
    <s v="S"/>
    <s v="NT"/>
    <n v="0.22"/>
    <s v="5Y"/>
    <n v="3.07"/>
  </r>
  <r>
    <x v="1"/>
    <s v="2"/>
    <d v="2026-05-31T00:00:00"/>
    <s v="94130"/>
    <s v="21320"/>
    <s v=""/>
    <s v=""/>
    <s v="113185"/>
    <s v="113185"/>
    <s v="999999"/>
    <s v="XT260010558TS"/>
    <s v="N"/>
    <s v="Transport"/>
    <s v="N"/>
    <s v="S"/>
    <s v="NT"/>
    <n v="0.1"/>
    <s v="5Y"/>
    <n v="3.07"/>
  </r>
  <r>
    <x v="1"/>
    <s v="2"/>
    <d v="2026-05-31T00:00:00"/>
    <s v="67200"/>
    <s v="21320"/>
    <s v=""/>
    <s v=""/>
    <s v="118851"/>
    <s v="118851"/>
    <s v="999999"/>
    <s v="XT260010685TS"/>
    <s v="N"/>
    <s v="Transport"/>
    <s v="N"/>
    <s v="S"/>
    <s v="NT"/>
    <n v="0.04"/>
    <s v="5Y"/>
    <n v="3.07"/>
  </r>
  <r>
    <x v="1"/>
    <s v="2"/>
    <d v="2026-05-31T00:00:00"/>
    <s v="92500"/>
    <s v="21320"/>
    <s v=""/>
    <s v=""/>
    <s v="119023"/>
    <s v="119023"/>
    <s v="999999"/>
    <s v="XT260014360TS"/>
    <s v="N"/>
    <s v="Transport"/>
    <s v="N"/>
    <s v="S"/>
    <s v="NT"/>
    <n v="0.13"/>
    <s v="5Y"/>
    <n v="3.07"/>
  </r>
  <r>
    <x v="1"/>
    <s v="2"/>
    <d v="2026-05-31T00:00:00"/>
    <s v="46000"/>
    <s v="21320"/>
    <s v=""/>
    <s v=""/>
    <s v="116877"/>
    <s v="116877"/>
    <s v="999999"/>
    <s v="XT260014373TS"/>
    <s v="N"/>
    <s v="Transport"/>
    <s v="N"/>
    <s v="S"/>
    <s v="NT"/>
    <n v="0.19"/>
    <s v="5Y"/>
    <n v="3.07"/>
  </r>
  <r>
    <x v="1"/>
    <s v="2"/>
    <d v="2026-05-31T00:00:00"/>
    <s v="50110"/>
    <s v="21320"/>
    <s v=""/>
    <s v=""/>
    <s v="117850"/>
    <s v="117850"/>
    <s v="999999"/>
    <s v="XT260016414TS"/>
    <s v="N"/>
    <s v="Transport"/>
    <s v="N"/>
    <s v="S"/>
    <s v="NT"/>
    <n v="0.2"/>
    <s v="5Y"/>
    <n v="3.07"/>
  </r>
  <r>
    <x v="1"/>
    <s v="2"/>
    <d v="2026-05-31T00:00:00"/>
    <s v="60150"/>
    <s v="21320"/>
    <s v=""/>
    <s v=""/>
    <s v="118603"/>
    <s v="118603"/>
    <s v="999999"/>
    <s v="XT260020246TS"/>
    <s v="N"/>
    <s v="Transport"/>
    <s v="N"/>
    <s v="S"/>
    <s v="NT"/>
    <n v="0.21"/>
    <s v="5Y"/>
    <n v="3.07"/>
  </r>
  <r>
    <x v="1"/>
    <s v="2"/>
    <d v="2026-05-31T00:00:00"/>
    <s v="56110"/>
    <s v="21320"/>
    <s v=""/>
    <s v=""/>
    <s v="117696"/>
    <s v="117696"/>
    <s v="999999"/>
    <s v="XT260023401TS"/>
    <s v="N"/>
    <s v="Transport"/>
    <s v="N"/>
    <s v="S"/>
    <s v="NT"/>
    <n v="0.17"/>
    <s v="5Y"/>
    <n v="3.07"/>
  </r>
  <r>
    <x v="1"/>
    <s v="2"/>
    <d v="2026-05-31T00:00:00"/>
    <s v="59310"/>
    <s v="21320"/>
    <s v=""/>
    <s v=""/>
    <s v="116175"/>
    <s v="116175"/>
    <s v="999999"/>
    <s v="XT260024251TS"/>
    <s v="N"/>
    <s v="Transport"/>
    <s v="N"/>
    <s v="S"/>
    <s v="NT"/>
    <n v="0.22"/>
    <s v="5Y"/>
    <n v="3.07"/>
  </r>
  <r>
    <x v="1"/>
    <s v="2"/>
    <d v="2026-05-31T00:00:00"/>
    <s v="69230"/>
    <s v="21320"/>
    <s v=""/>
    <s v=""/>
    <s v="118705"/>
    <s v="118705"/>
    <s v="999999"/>
    <s v="XT260028995TS"/>
    <s v="N"/>
    <s v="Transport"/>
    <s v="N"/>
    <s v="S"/>
    <s v="NT"/>
    <n v="0.06"/>
    <s v="5Y"/>
    <n v="3.07"/>
  </r>
  <r>
    <x v="1"/>
    <s v="2"/>
    <d v="2026-05-31T00:00:00"/>
    <s v="44980"/>
    <s v="21320"/>
    <s v=""/>
    <s v=""/>
    <s v="117226"/>
    <s v="117226"/>
    <s v="999999"/>
    <s v="XT260033531TS"/>
    <s v="N"/>
    <s v="Transport"/>
    <s v="N"/>
    <s v="S"/>
    <s v="NT"/>
    <n v="0.11"/>
    <s v="5Y"/>
    <n v="3.07"/>
  </r>
  <r>
    <x v="1"/>
    <s v="2"/>
    <d v="2026-05-31T00:00:00"/>
    <s v="42190"/>
    <s v="21320"/>
    <s v=""/>
    <s v=""/>
    <s v="117391"/>
    <s v="117391"/>
    <s v="999999"/>
    <s v="XT260037326TS"/>
    <s v="N"/>
    <s v="Transport"/>
    <s v="N"/>
    <s v="S"/>
    <s v="NT"/>
    <n v="0.18"/>
    <s v="5Y"/>
    <n v="3.07"/>
  </r>
  <r>
    <x v="2"/>
    <s v="0"/>
    <d v="2026-05-29T00:00:00"/>
    <s v="21320"/>
    <s v="1300"/>
    <s v="FR"/>
    <s v="BE"/>
    <s v="Thibault De Geyter"/>
    <s v="Laruche"/>
    <s v="999999"/>
    <s v="XT328769278TS"/>
    <s v="N"/>
    <s v="Transport"/>
    <s v="N"/>
    <s v="RR"/>
    <s v="ZA"/>
    <n v="0.04"/>
    <s v="6B"/>
    <n v="0"/>
  </r>
  <r>
    <x v="2"/>
    <s v="0"/>
    <d v="2026-05-29T00:00:00"/>
    <s v="21320"/>
    <s v="1300"/>
    <s v="FR"/>
    <s v="BE"/>
    <s v="Thibault De Geyter"/>
    <s v="Laruche"/>
    <s v="999999"/>
    <s v="XT328769278TS"/>
    <s v="N"/>
    <s v="Supp Retour Expediteur Europe"/>
    <s v="N"/>
    <s v="RR"/>
    <s v="ZA"/>
    <n v="0"/>
    <s v="6B"/>
    <n v="20"/>
  </r>
  <r>
    <x v="2"/>
    <s v="0"/>
    <d v="2026-05-04T00:00:00"/>
    <s v="21320"/>
    <s v="4450208"/>
    <s v="FR"/>
    <s v="PT"/>
    <s v="Perzadayeva Jamilya"/>
    <s v="Laruche"/>
    <s v="999999"/>
    <s v="XT328868942TS"/>
    <s v="N"/>
    <s v="Transport"/>
    <s v="N"/>
    <s v="S"/>
    <s v="ZA"/>
    <n v="5.904"/>
    <s v="6B"/>
    <n v="7.35"/>
  </r>
  <r>
    <x v="2"/>
    <s v="0"/>
    <d v="2026-05-04T00:00:00"/>
    <s v="21320"/>
    <s v="1150017"/>
    <s v="FR"/>
    <s v="PT"/>
    <s v="Ramalho Vanda"/>
    <s v="Laruche"/>
    <s v="999999"/>
    <s v="XT328895673TS"/>
    <s v="N"/>
    <s v="Transport"/>
    <s v="N"/>
    <s v="S"/>
    <s v="ZA"/>
    <n v="0.93"/>
    <s v="6B"/>
    <n v="4.18"/>
  </r>
  <r>
    <x v="2"/>
    <s v="0"/>
    <d v="2026-05-04T00:00:00"/>
    <s v="21320"/>
    <s v="5400687"/>
    <s v="FR"/>
    <s v="PT"/>
    <s v="Molles Eileen"/>
    <s v="Laruche"/>
    <s v="999999"/>
    <s v="XT328923754TS"/>
    <s v="N"/>
    <s v="Transport"/>
    <s v="N"/>
    <s v="S"/>
    <s v="ZA"/>
    <n v="4.638"/>
    <s v="6B"/>
    <n v="6.71"/>
  </r>
  <r>
    <x v="2"/>
    <s v="0"/>
    <d v="2026-05-05T00:00:00"/>
    <s v="21320"/>
    <s v="2640073"/>
    <s v="FR"/>
    <s v="PT"/>
    <s v="Lind Isac"/>
    <s v="Laruche"/>
    <s v="999999"/>
    <s v="XT329002712TS"/>
    <s v="N"/>
    <s v="Transport"/>
    <s v="N"/>
    <s v="S"/>
    <s v="ZA"/>
    <n v="5.904"/>
    <s v="6B"/>
    <n v="7.35"/>
  </r>
  <r>
    <x v="2"/>
    <s v="0"/>
    <d v="2026-05-05T00:00:00"/>
    <s v="21320"/>
    <s v="1300"/>
    <s v="FR"/>
    <s v="BE"/>
    <s v="Thibault De Geyter"/>
    <s v="Laruche"/>
    <s v="999999"/>
    <s v="XT329005016TS"/>
    <s v="N"/>
    <s v="Transport"/>
    <s v="N"/>
    <s v="S"/>
    <s v="ZA"/>
    <n v="0.02"/>
    <s v="6B"/>
    <n v="3.38"/>
  </r>
  <r>
    <x v="2"/>
    <s v="0"/>
    <d v="2026-05-06T00:00:00"/>
    <s v="21320"/>
    <s v="2500926"/>
    <s v="FR"/>
    <s v="PT"/>
    <s v="Henderson Meghan"/>
    <s v="Laruche"/>
    <s v="999999"/>
    <s v="XT329054051TS"/>
    <s v="N"/>
    <s v="Transport"/>
    <s v="N"/>
    <s v="S"/>
    <s v="ZA"/>
    <n v="4.787"/>
    <s v="6B"/>
    <n v="6.71"/>
  </r>
  <r>
    <x v="2"/>
    <s v="0"/>
    <d v="2026-05-06T00:00:00"/>
    <s v="21320"/>
    <s v="2765419"/>
    <s v="FR"/>
    <s v="PT"/>
    <s v="Shkolnick Maxim"/>
    <s v="Laruche"/>
    <s v="999999"/>
    <s v="XT329071390TS"/>
    <s v="N"/>
    <s v="Transport"/>
    <s v="N"/>
    <s v="S"/>
    <s v="ZA"/>
    <n v="5.904"/>
    <s v="6B"/>
    <n v="7.35"/>
  </r>
  <r>
    <x v="2"/>
    <s v="0"/>
    <d v="2026-05-11T00:00:00"/>
    <s v="21320"/>
    <s v="1400074"/>
    <s v="FR"/>
    <s v="PT"/>
    <s v="Silva Mariana"/>
    <s v="Laruche"/>
    <s v="999999"/>
    <s v="XT329261751TS"/>
    <s v="N"/>
    <s v="Transport"/>
    <s v="N"/>
    <s v="S"/>
    <s v="ZA"/>
    <n v="0.1"/>
    <s v="6B"/>
    <n v="3.96"/>
  </r>
  <r>
    <x v="2"/>
    <s v="0"/>
    <d v="2026-05-11T00:00:00"/>
    <s v="21320"/>
    <s v="1700093"/>
    <s v="FR"/>
    <s v="PT"/>
    <s v="coelho cristina"/>
    <s v="Laruche"/>
    <s v="999999"/>
    <s v="XT329268088TS"/>
    <s v="N"/>
    <s v="Transport"/>
    <s v="N"/>
    <s v="S"/>
    <s v="ZA"/>
    <n v="4.787"/>
    <s v="6B"/>
    <n v="6.71"/>
  </r>
  <r>
    <x v="2"/>
    <s v="0"/>
    <d v="2026-05-18T00:00:00"/>
    <s v="21320"/>
    <s v="2890040"/>
    <s v="FR"/>
    <s v="PT"/>
    <s v="Caria Telma"/>
    <s v="Laruche"/>
    <s v="999999"/>
    <s v="XT329636281TS"/>
    <s v="N"/>
    <s v="Transport"/>
    <s v="N"/>
    <s v="S"/>
    <s v="ZA"/>
    <n v="0.744"/>
    <s v="6B"/>
    <n v="4.18"/>
  </r>
  <r>
    <x v="2"/>
    <s v="0"/>
    <d v="2026-05-18T00:00:00"/>
    <s v="21320"/>
    <s v="2530229"/>
    <s v="FR"/>
    <s v="PT"/>
    <s v="Krall Brittney"/>
    <s v="Laruche"/>
    <s v="999999"/>
    <s v="XT329652219TS"/>
    <s v="N"/>
    <s v="Transport"/>
    <s v="N"/>
    <s v="S"/>
    <s v="ZA"/>
    <n v="0.42"/>
    <s v="6B"/>
    <n v="3.96"/>
  </r>
  <r>
    <x v="2"/>
    <s v="0"/>
    <d v="2026-05-25T00:00:00"/>
    <s v="21320"/>
    <s v="2765095"/>
    <s v="FR"/>
    <s v="PT"/>
    <s v="Sousa Catia"/>
    <s v="Laruche"/>
    <s v="999999"/>
    <s v="XT329997427TS"/>
    <s v="N"/>
    <s v="Transport"/>
    <s v="N"/>
    <s v="S"/>
    <s v="ZA"/>
    <n v="0.23"/>
    <s v="6B"/>
    <n v="3.96"/>
  </r>
  <r>
    <x v="2"/>
    <s v="0"/>
    <d v="2026-05-26T00:00:00"/>
    <s v="21320"/>
    <s v="4050637"/>
    <s v="FR"/>
    <s v="PT"/>
    <s v="Ambar Graziella"/>
    <s v="Laruche"/>
    <s v="999999"/>
    <s v="XT330062850TS"/>
    <s v="N"/>
    <s v="Transport"/>
    <s v="N"/>
    <s v="S"/>
    <s v="ZA"/>
    <n v="0.62"/>
    <s v="6B"/>
    <n v="4.18"/>
  </r>
  <r>
    <x v="2"/>
    <s v="0"/>
    <d v="2026-05-26T00:00:00"/>
    <s v="21320"/>
    <s v="4050637"/>
    <s v="FR"/>
    <s v="PT"/>
    <s v="Ambar Graziella"/>
    <s v="Laruche"/>
    <s v="999999"/>
    <s v="XT330065768TS"/>
    <s v="N"/>
    <s v="Transport"/>
    <s v="N"/>
    <s v="S"/>
    <s v="ZA"/>
    <n v="0.62"/>
    <s v="6B"/>
    <n v="4.18"/>
  </r>
  <r>
    <x v="2"/>
    <s v="0"/>
    <d v="2026-05-26T00:00:00"/>
    <s v="21320"/>
    <s v="4050637"/>
    <s v="FR"/>
    <s v="PT"/>
    <s v="Ambar Graziella"/>
    <s v="Laruche"/>
    <s v="999999"/>
    <s v="XT330066701TS"/>
    <s v="N"/>
    <s v="Transport"/>
    <s v="N"/>
    <s v="S"/>
    <s v="ZA"/>
    <n v="2.509"/>
    <s v="6B"/>
    <n v="5.43"/>
  </r>
  <r>
    <x v="2"/>
    <s v="0"/>
    <d v="2026-05-27T00:00:00"/>
    <s v="21320"/>
    <s v="2655477"/>
    <s v="FR"/>
    <s v="PT"/>
    <s v="Zhulavska Lyubov"/>
    <s v="Laruche"/>
    <s v="999999"/>
    <s v="XT330151081TS"/>
    <s v="N"/>
    <s v="Transport"/>
    <s v="N"/>
    <s v="S"/>
    <s v="ZA"/>
    <n v="4.787"/>
    <s v="6B"/>
    <n v="6.71"/>
  </r>
  <r>
    <x v="2"/>
    <s v="0"/>
    <d v="2026-05-27T00:00:00"/>
    <s v="21320"/>
    <s v="1000109"/>
    <s v="FR"/>
    <s v="PT"/>
    <s v="Bereznikova Ekaterina"/>
    <s v="Laruche"/>
    <s v="999999"/>
    <s v="XT330157212TS"/>
    <s v="N"/>
    <s v="Transport"/>
    <s v="N"/>
    <s v="S"/>
    <s v="ZA"/>
    <n v="4.787"/>
    <s v="6B"/>
    <n v="6.71"/>
  </r>
  <r>
    <x v="2"/>
    <s v="0"/>
    <d v="2026-05-27T00:00:00"/>
    <s v="21320"/>
    <s v="2640546"/>
    <s v="FR"/>
    <s v="PT"/>
    <s v="Marques Sara"/>
    <s v="Laruche"/>
    <s v="999999"/>
    <s v="XT330172104TS"/>
    <s v="N"/>
    <s v="Transport"/>
    <s v="N"/>
    <s v="S"/>
    <s v="ZA"/>
    <n v="4.638"/>
    <s v="6B"/>
    <n v="6.71"/>
  </r>
  <r>
    <x v="2"/>
    <s v="0"/>
    <d v="2026-05-27T00:00:00"/>
    <s v="21320"/>
    <s v="1100-391"/>
    <s v="FR"/>
    <s v="PT"/>
    <s v="228HA"/>
    <s v="118312"/>
    <s v="999999"/>
    <s v="XT330178291TS"/>
    <s v="N"/>
    <s v="Transport"/>
    <s v="N"/>
    <s v="S"/>
    <s v="ZA"/>
    <n v="0.385"/>
    <s v="6B"/>
    <n v="3.96"/>
  </r>
  <r>
    <x v="2"/>
    <s v="0"/>
    <d v="2026-05-28T00:00:00"/>
    <s v="21320"/>
    <s v="4430169"/>
    <s v="FR"/>
    <s v="PT"/>
    <s v="Collia Maria Rosaria"/>
    <s v="Laruche"/>
    <s v="999999"/>
    <s v="XT330212951TS"/>
    <s v="N"/>
    <s v="Transport"/>
    <s v="N"/>
    <s v="S"/>
    <s v="ZA"/>
    <n v="0.34"/>
    <s v="6B"/>
    <n v="3.96"/>
  </r>
  <r>
    <x v="2"/>
    <s v="0"/>
    <d v="2026-05-29T00:00:00"/>
    <s v="21320"/>
    <s v="8800216"/>
    <s v="FR"/>
    <s v="PT"/>
    <s v="Mirhoseini Krista"/>
    <s v="Laruche"/>
    <s v="999999"/>
    <s v="XT330268394TS"/>
    <s v="N"/>
    <s v="Transport"/>
    <s v="N"/>
    <s v="S"/>
    <s v="ZA"/>
    <n v="4.638"/>
    <s v="6B"/>
    <n v="6.71"/>
  </r>
  <r>
    <x v="3"/>
    <s v="2"/>
    <d v="2026-04-21T00:00:00"/>
    <s v="17002"/>
    <s v="21320"/>
    <s v="ES"/>
    <s v="FR"/>
    <s v="101076"/>
    <s v="101076"/>
    <s v="999999"/>
    <s v="XT413735942TS"/>
    <s v="N"/>
    <s v="Transport"/>
    <s v="N"/>
    <s v="S"/>
    <s v="ZA"/>
    <n v="7.52"/>
    <s v="6C"/>
    <n v="12.74"/>
  </r>
  <r>
    <x v="3"/>
    <s v="2"/>
    <d v="2026-04-28T00:00:00"/>
    <s v="50259"/>
    <s v="21320"/>
    <s v="DE"/>
    <s v="FR"/>
    <s v="106492"/>
    <s v="106492"/>
    <s v="999999"/>
    <s v="XT413860675TS"/>
    <s v="N"/>
    <s v="Transport"/>
    <s v="N"/>
    <s v="S"/>
    <s v="ZA"/>
    <n v="4.532"/>
    <s v="6C"/>
    <n v="9.69"/>
  </r>
  <r>
    <x v="3"/>
    <s v="2"/>
    <d v="2026-04-29T00:00:00"/>
    <s v="21109"/>
    <s v="21320"/>
    <s v="DE"/>
    <s v="FR"/>
    <s v="105708"/>
    <s v="105708"/>
    <s v="999999"/>
    <s v="XT413866245TS"/>
    <s v="N"/>
    <s v="Transport"/>
    <s v="N"/>
    <s v="S"/>
    <s v="ZA"/>
    <n v="0.7"/>
    <s v="6C"/>
    <n v="5.55"/>
  </r>
  <r>
    <x v="3"/>
    <s v="2"/>
    <d v="2026-04-29T00:00:00"/>
    <s v="75428"/>
    <s v="21320"/>
    <s v="DE"/>
    <s v="FR"/>
    <s v="103617"/>
    <s v="103617"/>
    <s v="999999"/>
    <s v="XT413873847TS"/>
    <s v="N"/>
    <s v="Transport"/>
    <s v="N"/>
    <s v="S"/>
    <s v="ZA"/>
    <n v="4.532"/>
    <s v="6C"/>
    <n v="9.69"/>
  </r>
  <r>
    <x v="3"/>
    <s v="2"/>
    <d v="2026-04-29T00:00:00"/>
    <s v="89134"/>
    <s v="21320"/>
    <s v="DE"/>
    <s v="FR"/>
    <s v="106876"/>
    <s v="106876"/>
    <s v="999999"/>
    <s v="XT413876707TS"/>
    <s v="N"/>
    <s v="Transport"/>
    <s v="N"/>
    <s v="S"/>
    <s v="ZA"/>
    <n v="4.365"/>
    <s v="6C"/>
    <n v="9.69"/>
  </r>
  <r>
    <x v="3"/>
    <s v="2"/>
    <d v="2026-04-29T00:00:00"/>
    <s v="04442"/>
    <s v="21320"/>
    <s v="DE"/>
    <s v="FR"/>
    <s v="106669"/>
    <s v="106669"/>
    <s v="999999"/>
    <s v="XT413878376TS"/>
    <s v="N"/>
    <s v="Transport"/>
    <s v="N"/>
    <s v="S"/>
    <s v="ZA"/>
    <n v="0.744"/>
    <s v="6C"/>
    <n v="5.55"/>
  </r>
  <r>
    <x v="3"/>
    <s v="2"/>
    <d v="2026-04-29T00:00:00"/>
    <s v="74547"/>
    <s v="21320"/>
    <s v="DE"/>
    <s v="FR"/>
    <s v="107381"/>
    <s v="107381"/>
    <s v="999999"/>
    <s v="XT413880406TS"/>
    <s v="N"/>
    <s v="Transport"/>
    <s v="N"/>
    <s v="S"/>
    <s v="ZA"/>
    <n v="5.642"/>
    <s v="6C"/>
    <n v="10.35"/>
  </r>
  <r>
    <x v="3"/>
    <s v="2"/>
    <d v="2026-04-29T00:00:00"/>
    <s v="80799"/>
    <s v="21320"/>
    <s v="DE"/>
    <s v="FR"/>
    <s v="106149"/>
    <s v="106149"/>
    <s v="999999"/>
    <s v="XT413883708TS"/>
    <s v="N"/>
    <s v="Transport"/>
    <s v="N"/>
    <s v="S"/>
    <s v="ZA"/>
    <n v="4.532"/>
    <s v="6C"/>
    <n v="9.69"/>
  </r>
  <r>
    <x v="3"/>
    <s v="2"/>
    <d v="2026-04-30T00:00:00"/>
    <s v="45279"/>
    <s v="21320"/>
    <s v="DE"/>
    <s v="FR"/>
    <s v="107360"/>
    <s v="107360"/>
    <s v="999999"/>
    <s v="XT413889776TS"/>
    <s v="N"/>
    <s v="Transport"/>
    <s v="N"/>
    <s v="S"/>
    <s v="ZA"/>
    <n v="1.373"/>
    <s v="6C"/>
    <n v="5.88"/>
  </r>
  <r>
    <x v="3"/>
    <s v="2"/>
    <d v="2026-04-30T00:00:00"/>
    <s v="64739"/>
    <s v="21320"/>
    <s v="DE"/>
    <s v="FR"/>
    <s v="106700"/>
    <s v="106700"/>
    <s v="999999"/>
    <s v="XT413890519TS"/>
    <s v="N"/>
    <s v="Transport"/>
    <s v="N"/>
    <s v="S"/>
    <s v="ZA"/>
    <n v="4.787"/>
    <s v="6C"/>
    <n v="9.69"/>
  </r>
  <r>
    <x v="3"/>
    <s v="2"/>
    <d v="2026-04-30T00:00:00"/>
    <s v="2900"/>
    <s v="21320"/>
    <s v="DK"/>
    <s v="FR"/>
    <s v="106542"/>
    <s v="106542"/>
    <s v="999999"/>
    <s v="XT413896542TS"/>
    <s v="N"/>
    <s v="Transport"/>
    <s v="N"/>
    <s v="S"/>
    <s v="ZA"/>
    <n v="4.799"/>
    <s v="6C"/>
    <n v="13.83"/>
  </r>
  <r>
    <x v="3"/>
    <s v="2"/>
    <d v="2026-04-30T00:00:00"/>
    <s v="64291"/>
    <s v="21320"/>
    <s v="DE"/>
    <s v="FR"/>
    <s v="106849"/>
    <s v="106849"/>
    <s v="999999"/>
    <s v="XT413900984TS"/>
    <s v="N"/>
    <s v="Transport"/>
    <s v="N"/>
    <s v="S"/>
    <s v="ZA"/>
    <n v="6.624"/>
    <s v="6C"/>
    <n v="11.01"/>
  </r>
  <r>
    <x v="3"/>
    <s v="2"/>
    <d v="2026-04-30T00:00:00"/>
    <s v="28041"/>
    <s v="21320"/>
    <s v="ES"/>
    <s v="FR"/>
    <s v="105391"/>
    <s v="105391"/>
    <s v="999999"/>
    <s v="XT413903654TS"/>
    <s v="N"/>
    <s v="Transport"/>
    <s v="N"/>
    <s v="S"/>
    <s v="ZA"/>
    <n v="1.176"/>
    <s v="6C"/>
    <n v="6.95"/>
  </r>
  <r>
    <x v="3"/>
    <s v="2"/>
    <d v="2026-04-30T00:00:00"/>
    <s v="03502"/>
    <s v="21320"/>
    <s v="ES"/>
    <s v="FR"/>
    <s v="105857"/>
    <s v="105857"/>
    <s v="999999"/>
    <s v="XT413903800TS"/>
    <s v="N"/>
    <s v="Transport"/>
    <s v="N"/>
    <s v="S"/>
    <s v="ZA"/>
    <n v="5.086"/>
    <s v="6C"/>
    <n v="11.42"/>
  </r>
  <r>
    <x v="3"/>
    <s v="2"/>
    <d v="2026-05-01T00:00:00"/>
    <s v="5700"/>
    <s v="21320"/>
    <s v="DK"/>
    <s v="FR"/>
    <s v="107271"/>
    <s v="107271"/>
    <s v="999999"/>
    <s v="XT413904650TS"/>
    <s v="N"/>
    <s v="Transport"/>
    <s v="N"/>
    <s v="S"/>
    <s v="ZA"/>
    <n v="4.678"/>
    <s v="6C"/>
    <n v="13.83"/>
  </r>
  <r>
    <x v="3"/>
    <s v="2"/>
    <d v="2026-05-01T00:00:00"/>
    <s v="64380"/>
    <s v="21320"/>
    <s v="DE"/>
    <s v="FR"/>
    <s v="106701"/>
    <s v="106701"/>
    <s v="999999"/>
    <s v="XT413905156TS"/>
    <s v="N"/>
    <s v="Transport"/>
    <s v="N"/>
    <s v="S"/>
    <s v="ZA"/>
    <n v="4.532"/>
    <s v="6C"/>
    <n v="9.69"/>
  </r>
  <r>
    <x v="3"/>
    <s v="2"/>
    <d v="2026-05-01T00:00:00"/>
    <s v="91096"/>
    <s v="21320"/>
    <s v="DE"/>
    <s v="FR"/>
    <s v="107205"/>
    <s v="107205"/>
    <s v="999999"/>
    <s v="XT413905315TS"/>
    <s v="N"/>
    <s v="Transport"/>
    <s v="N"/>
    <s v="S"/>
    <s v="ZA"/>
    <n v="2.117"/>
    <s v="6C"/>
    <n v="8.369999999999999"/>
  </r>
  <r>
    <x v="3"/>
    <s v="2"/>
    <d v="2026-05-01T00:00:00"/>
    <s v="33617"/>
    <s v="21320"/>
    <s v="DE"/>
    <s v="FR"/>
    <s v="106649"/>
    <s v="106649"/>
    <s v="999999"/>
    <s v="XT413908271TS"/>
    <s v="N"/>
    <s v="Transport"/>
    <s v="N"/>
    <s v="S"/>
    <s v="ZA"/>
    <n v="4.638"/>
    <s v="6C"/>
    <n v="9.69"/>
  </r>
  <r>
    <x v="3"/>
    <s v="2"/>
    <d v="2026-05-01T00:00:00"/>
    <s v="68526"/>
    <s v="21320"/>
    <s v="DE"/>
    <s v="FR"/>
    <s v="107112"/>
    <s v="107112"/>
    <s v="999999"/>
    <s v="XT413909325TS"/>
    <s v="N"/>
    <s v="Transport"/>
    <s v="N"/>
    <s v="S"/>
    <s v="ZA"/>
    <n v="1.786"/>
    <s v="6C"/>
    <n v="5.88"/>
  </r>
  <r>
    <x v="3"/>
    <s v="2"/>
    <d v="2026-05-01T00:00:00"/>
    <s v="68526"/>
    <s v="21320"/>
    <s v="DE"/>
    <s v="FR"/>
    <s v="106177"/>
    <s v="106177"/>
    <s v="999999"/>
    <s v="XT413909351TS"/>
    <s v="N"/>
    <s v="Transport"/>
    <s v="N"/>
    <s v="S"/>
    <s v="ZA"/>
    <n v="0.17"/>
    <s v="6C"/>
    <n v="5.33"/>
  </r>
  <r>
    <x v="3"/>
    <s v="2"/>
    <d v="2026-05-01T00:00:00"/>
    <s v="68526"/>
    <s v="21320"/>
    <s v="DE"/>
    <s v="FR"/>
    <s v="106165"/>
    <s v="106165"/>
    <s v="999999"/>
    <s v="XT413909396TS"/>
    <s v="N"/>
    <s v="Transport"/>
    <s v="N"/>
    <s v="S"/>
    <s v="ZA"/>
    <n v="0.96"/>
    <s v="6C"/>
    <n v="5.55"/>
  </r>
  <r>
    <x v="3"/>
    <s v="2"/>
    <d v="2026-05-01T00:00:00"/>
    <s v="14532"/>
    <s v="21320"/>
    <s v="DE"/>
    <s v="FR"/>
    <s v="106744"/>
    <s v="106744"/>
    <s v="999999"/>
    <s v="XT413910350TS"/>
    <s v="N"/>
    <s v="Transport"/>
    <s v="N"/>
    <s v="S"/>
    <s v="ZA"/>
    <n v="0.783"/>
    <s v="6C"/>
    <n v="5.55"/>
  </r>
  <r>
    <x v="3"/>
    <s v="2"/>
    <d v="2026-05-01T00:00:00"/>
    <s v="4143 LR"/>
    <s v="21320"/>
    <s v="NL"/>
    <s v="FR"/>
    <s v="107967"/>
    <s v="107967"/>
    <s v="999999"/>
    <s v="XT413910394TS"/>
    <s v="N"/>
    <s v="Transport"/>
    <s v="N"/>
    <s v="S"/>
    <s v="ZA"/>
    <n v="5.808"/>
    <s v="6C"/>
    <n v="10.35"/>
  </r>
  <r>
    <x v="3"/>
    <s v="2"/>
    <d v="2026-05-01T00:00:00"/>
    <s v="41379"/>
    <s v="21320"/>
    <s v="DE"/>
    <s v="FR"/>
    <s v="107472"/>
    <s v="107472"/>
    <s v="999999"/>
    <s v="XT413910451TS"/>
    <s v="N"/>
    <s v="Transport"/>
    <s v="N"/>
    <s v="S"/>
    <s v="ZA"/>
    <n v="4.678"/>
    <s v="6C"/>
    <n v="9.69"/>
  </r>
  <r>
    <x v="3"/>
    <s v="2"/>
    <d v="2026-05-01T00:00:00"/>
    <s v="30890"/>
    <s v="21320"/>
    <s v="DE"/>
    <s v="FR"/>
    <s v="107935"/>
    <s v="107935"/>
    <s v="999999"/>
    <s v="XT413910933TS"/>
    <s v="N"/>
    <s v="Transport"/>
    <s v="N"/>
    <s v="S"/>
    <s v="ZA"/>
    <n v="4.825"/>
    <s v="6C"/>
    <n v="9.69"/>
  </r>
  <r>
    <x v="3"/>
    <s v="2"/>
    <d v="2026-05-01T00:00:00"/>
    <s v="15230"/>
    <s v="21320"/>
    <s v="DE"/>
    <s v="FR"/>
    <s v="106069"/>
    <s v="106069"/>
    <s v="999999"/>
    <s v="XT413910955TS"/>
    <s v="N"/>
    <s v="Transport"/>
    <s v="N"/>
    <s v="S"/>
    <s v="ZA"/>
    <n v="4.365"/>
    <s v="6C"/>
    <n v="9.69"/>
  </r>
  <r>
    <x v="3"/>
    <s v="2"/>
    <d v="2026-05-01T00:00:00"/>
    <s v="71116"/>
    <s v="21320"/>
    <s v="DE"/>
    <s v="FR"/>
    <s v="106925"/>
    <s v="106925"/>
    <s v="999999"/>
    <s v="XT413911465TS"/>
    <s v="N"/>
    <s v="Transport"/>
    <s v="N"/>
    <s v="S"/>
    <s v="ZA"/>
    <n v="0.595"/>
    <s v="6C"/>
    <n v="5.55"/>
  </r>
  <r>
    <x v="3"/>
    <s v="2"/>
    <d v="2026-05-02T00:00:00"/>
    <s v="96179"/>
    <s v="21320"/>
    <s v="DE"/>
    <s v="FR"/>
    <s v="103237"/>
    <s v="103237"/>
    <s v="999999"/>
    <s v="XT413911925TS"/>
    <s v="N"/>
    <s v="Transport"/>
    <s v="N"/>
    <s v="S"/>
    <s v="ZA"/>
    <n v="4.787"/>
    <s v="6C"/>
    <n v="9.69"/>
  </r>
  <r>
    <x v="3"/>
    <s v="2"/>
    <d v="2026-05-02T00:00:00"/>
    <s v="38704"/>
    <s v="21320"/>
    <s v="DE"/>
    <s v="FR"/>
    <s v="107049"/>
    <s v="107049"/>
    <s v="999999"/>
    <s v="XT413912069TS"/>
    <s v="N"/>
    <s v="Transport"/>
    <s v="N"/>
    <s v="S"/>
    <s v="ZA"/>
    <n v="0.05"/>
    <s v="6C"/>
    <n v="5.33"/>
  </r>
  <r>
    <x v="3"/>
    <s v="2"/>
    <d v="2026-05-02T00:00:00"/>
    <s v="46519"/>
    <s v="21320"/>
    <s v="DE"/>
    <s v="FR"/>
    <s v="106770"/>
    <s v="106770"/>
    <s v="999999"/>
    <s v="XT413912435TS"/>
    <s v="N"/>
    <s v="Transport"/>
    <s v="N"/>
    <s v="S"/>
    <s v="ZA"/>
    <n v="4.678"/>
    <s v="6C"/>
    <n v="9.69"/>
  </r>
  <r>
    <x v="3"/>
    <s v="2"/>
    <d v="2026-05-02T00:00:00"/>
    <s v="46519"/>
    <s v="21320"/>
    <s v="DE"/>
    <s v="FR"/>
    <s v="106770"/>
    <s v="106770"/>
    <s v="999999"/>
    <s v="XT413912435TS"/>
    <s v="N"/>
    <s v="Supplement Etiquette Non Conforme"/>
    <s v="N"/>
    <m/>
    <s v="ZA"/>
    <n v="0"/>
    <s v="6C"/>
    <n v="2"/>
  </r>
  <r>
    <x v="3"/>
    <s v="2"/>
    <d v="2026-05-02T00:00:00"/>
    <s v="4813"/>
    <s v="21320"/>
    <s v="AT"/>
    <s v="FR"/>
    <s v="108336"/>
    <s v="108336"/>
    <s v="999999"/>
    <s v="XT413912554TS"/>
    <s v="N"/>
    <s v="Transport"/>
    <s v="N"/>
    <s v="S"/>
    <s v="ZA"/>
    <n v="0.5"/>
    <s v="6C"/>
    <n v="9.470000000000001"/>
  </r>
  <r>
    <x v="3"/>
    <s v="2"/>
    <d v="2026-05-02T00:00:00"/>
    <s v="65199"/>
    <s v="21320"/>
    <s v="DE"/>
    <s v="FR"/>
    <s v="107948"/>
    <s v="107948"/>
    <s v="999999"/>
    <s v="XT413912744TS"/>
    <s v="N"/>
    <s v="Transport"/>
    <s v="N"/>
    <s v="S"/>
    <s v="ZA"/>
    <n v="4.954"/>
    <s v="6C"/>
    <n v="9.69"/>
  </r>
  <r>
    <x v="3"/>
    <s v="2"/>
    <d v="2026-05-02T00:00:00"/>
    <s v="59075"/>
    <s v="21320"/>
    <s v="DE"/>
    <s v="FR"/>
    <s v="107443"/>
    <s v="107443"/>
    <s v="999999"/>
    <s v="XT413913356TS"/>
    <s v="N"/>
    <s v="Transport"/>
    <s v="N"/>
    <s v="S"/>
    <s v="ZA"/>
    <n v="4.787"/>
    <s v="6C"/>
    <n v="9.69"/>
  </r>
  <r>
    <x v="3"/>
    <s v="2"/>
    <d v="2026-05-02T00:00:00"/>
    <s v="85567"/>
    <s v="21320"/>
    <s v="DE"/>
    <s v="FR"/>
    <s v="106909"/>
    <s v="106909"/>
    <s v="999999"/>
    <s v="XT413913585TS"/>
    <s v="N"/>
    <s v="Transport"/>
    <s v="N"/>
    <s v="S"/>
    <s v="ZA"/>
    <n v="0.775"/>
    <s v="6C"/>
    <n v="5.55"/>
  </r>
  <r>
    <x v="3"/>
    <s v="2"/>
    <d v="2026-05-02T00:00:00"/>
    <s v="3500"/>
    <s v="21320"/>
    <s v="DK"/>
    <s v="FR"/>
    <s v="104726"/>
    <s v="104726"/>
    <s v="999999"/>
    <s v="XT413914833TS"/>
    <s v="N"/>
    <s v="Transport"/>
    <s v="N"/>
    <s v="S"/>
    <s v="ZA"/>
    <n v="4.799"/>
    <s v="6C"/>
    <n v="13.83"/>
  </r>
  <r>
    <x v="3"/>
    <s v="2"/>
    <d v="2026-05-02T00:00:00"/>
    <s v="50937"/>
    <s v="21320"/>
    <s v="DE"/>
    <s v="FR"/>
    <s v="106457"/>
    <s v="106457"/>
    <s v="999999"/>
    <s v="XT413915238TS"/>
    <s v="N"/>
    <s v="Transport"/>
    <s v="N"/>
    <s v="S"/>
    <s v="ZA"/>
    <n v="5.779"/>
    <s v="6C"/>
    <n v="10.35"/>
  </r>
  <r>
    <x v="3"/>
    <s v="2"/>
    <d v="2026-05-02T00:00:00"/>
    <s v="7475 BC"/>
    <s v="21320"/>
    <s v="NL"/>
    <s v="FR"/>
    <s v="106846"/>
    <s v="106846"/>
    <s v="999999"/>
    <s v="XT413915706TS"/>
    <s v="N"/>
    <s v="Transport"/>
    <s v="N"/>
    <s v="S"/>
    <s v="ZA"/>
    <n v="5.53"/>
    <s v="6C"/>
    <n v="10.35"/>
  </r>
  <r>
    <x v="3"/>
    <s v="2"/>
    <d v="2026-05-02T00:00:00"/>
    <s v="7475 BC"/>
    <s v="21320"/>
    <s v="NL"/>
    <s v="FR"/>
    <s v="107172"/>
    <s v="107172"/>
    <s v="999999"/>
    <s v="XT413915737TS"/>
    <s v="N"/>
    <s v="Transport"/>
    <s v="N"/>
    <s v="S"/>
    <s v="ZA"/>
    <n v="4.638"/>
    <s v="6C"/>
    <n v="9.69"/>
  </r>
  <r>
    <x v="3"/>
    <s v="2"/>
    <d v="2026-05-02T00:00:00"/>
    <s v="55257"/>
    <s v="21320"/>
    <s v="DE"/>
    <s v="FR"/>
    <s v="107478"/>
    <s v="107478"/>
    <s v="999999"/>
    <s v="XT413915913TS"/>
    <s v="N"/>
    <s v="Transport"/>
    <s v="N"/>
    <s v="S"/>
    <s v="ZA"/>
    <n v="4.638"/>
    <s v="6C"/>
    <n v="9.69"/>
  </r>
  <r>
    <x v="3"/>
    <s v="2"/>
    <d v="2026-05-02T00:00:00"/>
    <s v="426 69"/>
    <s v="21320"/>
    <s v="SE"/>
    <s v="FR"/>
    <s v="105871"/>
    <s v="105871"/>
    <s v="999999"/>
    <s v="XT413916105TS"/>
    <s v="N"/>
    <s v="Transport"/>
    <s v="N"/>
    <s v="S"/>
    <s v="ZA"/>
    <n v="4.743"/>
    <s v="6C"/>
    <n v="14.68"/>
  </r>
  <r>
    <x v="3"/>
    <s v="2"/>
    <d v="2026-05-02T00:00:00"/>
    <s v="53773"/>
    <s v="21320"/>
    <s v="DE"/>
    <s v="FR"/>
    <s v="107805"/>
    <s v="107805"/>
    <s v="999999"/>
    <s v="XT413916159TS"/>
    <s v="N"/>
    <s v="Transport"/>
    <s v="N"/>
    <s v="S"/>
    <s v="ZA"/>
    <n v="4.638"/>
    <s v="6C"/>
    <n v="9.69"/>
  </r>
  <r>
    <x v="3"/>
    <s v="2"/>
    <d v="2026-05-02T00:00:00"/>
    <s v="53773"/>
    <s v="21320"/>
    <s v="DE"/>
    <s v="FR"/>
    <s v="107805"/>
    <s v="107805"/>
    <s v="999999"/>
    <s v="XT413916159TS"/>
    <s v="N"/>
    <s v="Supplement Etiquette Non Conforme"/>
    <s v="N"/>
    <m/>
    <s v="ZA"/>
    <n v="0"/>
    <s v="6C"/>
    <n v="2"/>
  </r>
  <r>
    <x v="3"/>
    <s v="2"/>
    <d v="2026-05-02T00:00:00"/>
    <s v="14005"/>
    <s v="21320"/>
    <s v="ES"/>
    <s v="FR"/>
    <s v="105449"/>
    <s v="105449"/>
    <s v="999999"/>
    <s v="XT413916587TS"/>
    <s v="N"/>
    <s v="Transport"/>
    <s v="N"/>
    <s v="S"/>
    <s v="ZA"/>
    <n v="0.72"/>
    <s v="6C"/>
    <n v="6.62"/>
  </r>
  <r>
    <x v="3"/>
    <s v="2"/>
    <d v="2026-05-02T00:00:00"/>
    <s v="14005"/>
    <s v="21320"/>
    <s v="ES"/>
    <s v="FR"/>
    <s v="105195"/>
    <s v="105195"/>
    <s v="999999"/>
    <s v="XT413916613TS"/>
    <s v="N"/>
    <s v="Transport"/>
    <s v="N"/>
    <s v="S"/>
    <s v="ZA"/>
    <n v="0.03"/>
    <s v="6C"/>
    <n v="6.4"/>
  </r>
  <r>
    <x v="3"/>
    <s v="2"/>
    <d v="2026-05-02T00:00:00"/>
    <s v="86989"/>
    <s v="21320"/>
    <s v="DE"/>
    <s v="FR"/>
    <s v="106920"/>
    <s v="106920"/>
    <s v="999999"/>
    <s v="XT413916644TS"/>
    <s v="N"/>
    <s v="Transport"/>
    <s v="N"/>
    <s v="S"/>
    <s v="ZA"/>
    <n v="4.638"/>
    <s v="6C"/>
    <n v="9.69"/>
  </r>
  <r>
    <x v="3"/>
    <s v="2"/>
    <d v="2026-05-02T00:00:00"/>
    <s v="69251"/>
    <s v="21320"/>
    <s v="DE"/>
    <s v="FR"/>
    <s v="108018"/>
    <s v="108018"/>
    <s v="999999"/>
    <s v="XT413916975TS"/>
    <s v="N"/>
    <s v="Transport"/>
    <s v="N"/>
    <s v="S"/>
    <s v="ZA"/>
    <n v="4.266"/>
    <s v="6C"/>
    <n v="9.69"/>
  </r>
  <r>
    <x v="3"/>
    <s v="2"/>
    <d v="2026-05-02T00:00:00"/>
    <s v="2252 BE"/>
    <s v="21320"/>
    <s v="NL"/>
    <s v="FR"/>
    <s v="106079"/>
    <s v="106079"/>
    <s v="999999"/>
    <s v="XT413917021TS"/>
    <s v="N"/>
    <s v="Transport"/>
    <s v="N"/>
    <s v="S"/>
    <s v="ZA"/>
    <n v="4.799"/>
    <s v="6C"/>
    <n v="9.69"/>
  </r>
  <r>
    <x v="3"/>
    <s v="2"/>
    <d v="2026-05-02T00:00:00"/>
    <s v="83550"/>
    <s v="21320"/>
    <s v="DE"/>
    <s v="FR"/>
    <s v="105766"/>
    <s v="105766"/>
    <s v="999999"/>
    <s v="XT413917052TS"/>
    <s v="N"/>
    <s v="Transport"/>
    <s v="N"/>
    <s v="S"/>
    <s v="ZA"/>
    <n v="0.967"/>
    <s v="6C"/>
    <n v="5.55"/>
  </r>
  <r>
    <x v="3"/>
    <s v="2"/>
    <d v="2026-05-02T00:00:00"/>
    <s v="80469"/>
    <s v="21320"/>
    <s v="DE"/>
    <s v="FR"/>
    <s v="107420"/>
    <s v="107420"/>
    <s v="999999"/>
    <s v="XT413917199TS"/>
    <s v="N"/>
    <s v="Transport"/>
    <s v="N"/>
    <s v="S"/>
    <s v="ZA"/>
    <n v="4.963"/>
    <s v="6C"/>
    <n v="9.69"/>
  </r>
  <r>
    <x v="3"/>
    <s v="2"/>
    <d v="2026-05-02T00:00:00"/>
    <s v="4130"/>
    <s v="21320"/>
    <s v="BE"/>
    <s v="FR"/>
    <s v="108007"/>
    <s v="108007"/>
    <s v="999999"/>
    <s v="XT413917260TS"/>
    <s v="N"/>
    <s v="Transport"/>
    <s v="N"/>
    <s v="S"/>
    <s v="ZA"/>
    <n v="0.7"/>
    <s v="6C"/>
    <n v="4.95"/>
  </r>
  <r>
    <x v="3"/>
    <s v="2"/>
    <d v="2026-05-02T00:00:00"/>
    <s v="83550"/>
    <s v="21320"/>
    <s v="DE"/>
    <s v="FR"/>
    <s v="105974"/>
    <s v="105974"/>
    <s v="999999"/>
    <s v="XT413917401TS"/>
    <s v="N"/>
    <s v="Transport"/>
    <s v="N"/>
    <s v="S"/>
    <s v="ZA"/>
    <n v="2.842"/>
    <s v="6C"/>
    <n v="8.369999999999999"/>
  </r>
  <r>
    <x v="3"/>
    <s v="2"/>
    <d v="2026-05-02T00:00:00"/>
    <s v="83550"/>
    <s v="21320"/>
    <s v="DE"/>
    <s v="FR"/>
    <s v="106668"/>
    <s v="106668"/>
    <s v="999999"/>
    <s v="XT413917432TS"/>
    <s v="N"/>
    <s v="Transport"/>
    <s v="N"/>
    <s v="S"/>
    <s v="ZA"/>
    <n v="0.35"/>
    <s v="6C"/>
    <n v="5.33"/>
  </r>
  <r>
    <x v="3"/>
    <s v="2"/>
    <d v="2026-05-02T00:00:00"/>
    <s v="28035"/>
    <s v="21320"/>
    <s v="ES"/>
    <s v="FR"/>
    <s v="106512"/>
    <s v="106512"/>
    <s v="999999"/>
    <s v="XT413917959TS"/>
    <s v="N"/>
    <s v="Transport"/>
    <s v="N"/>
    <s v="S"/>
    <s v="ZA"/>
    <n v="0.1"/>
    <s v="6C"/>
    <n v="6.4"/>
  </r>
  <r>
    <x v="3"/>
    <s v="2"/>
    <d v="2026-05-02T00:00:00"/>
    <s v="2015 JJ"/>
    <s v="21320"/>
    <s v="NL"/>
    <s v="FR"/>
    <s v="108280"/>
    <s v="108280"/>
    <s v="999999"/>
    <s v="XT413917993TS"/>
    <s v="N"/>
    <s v="Transport"/>
    <s v="N"/>
    <s v="S"/>
    <s v="ZA"/>
    <n v="0.5"/>
    <s v="6C"/>
    <n v="5.33"/>
  </r>
  <r>
    <x v="3"/>
    <s v="2"/>
    <d v="2026-05-02T00:00:00"/>
    <s v="94239"/>
    <s v="21320"/>
    <s v="DE"/>
    <s v="FR"/>
    <s v="107906"/>
    <s v="107906"/>
    <s v="999999"/>
    <s v="XT413918000TS"/>
    <s v="N"/>
    <s v="Transport"/>
    <s v="N"/>
    <s v="S"/>
    <s v="ZA"/>
    <n v="5.632"/>
    <s v="6C"/>
    <n v="10.35"/>
  </r>
  <r>
    <x v="3"/>
    <s v="2"/>
    <d v="2026-05-02T00:00:00"/>
    <s v="94239"/>
    <s v="21320"/>
    <s v="DE"/>
    <s v="FR"/>
    <s v="107923"/>
    <s v="107923"/>
    <s v="999999"/>
    <s v="XT413918203TS"/>
    <s v="N"/>
    <s v="Transport"/>
    <s v="N"/>
    <s v="S"/>
    <s v="ZA"/>
    <n v="2.352"/>
    <s v="6C"/>
    <n v="8.369999999999999"/>
  </r>
  <r>
    <x v="3"/>
    <s v="2"/>
    <d v="2026-05-02T00:00:00"/>
    <s v="65462"/>
    <s v="21320"/>
    <s v="DE"/>
    <s v="FR"/>
    <s v="103878"/>
    <s v="103878"/>
    <s v="999999"/>
    <s v="XT413918375TS"/>
    <s v="N"/>
    <s v="Transport"/>
    <s v="N"/>
    <s v="S"/>
    <s v="ZA"/>
    <n v="4.937"/>
    <s v="6C"/>
    <n v="9.69"/>
  </r>
  <r>
    <x v="3"/>
    <s v="2"/>
    <d v="2026-05-02T00:00:00"/>
    <s v="47533"/>
    <s v="21320"/>
    <s v="DE"/>
    <s v="FR"/>
    <s v="106187"/>
    <s v="106187"/>
    <s v="999999"/>
    <s v="XT413918472TS"/>
    <s v="N"/>
    <s v="Transport"/>
    <s v="N"/>
    <s v="S"/>
    <s v="ZA"/>
    <n v="2.016"/>
    <s v="6C"/>
    <n v="8.369999999999999"/>
  </r>
  <r>
    <x v="3"/>
    <s v="2"/>
    <d v="2026-05-02T00:00:00"/>
    <s v="72072"/>
    <s v="21320"/>
    <s v="DE"/>
    <s v="FR"/>
    <s v="106907"/>
    <s v="106907"/>
    <s v="999999"/>
    <s v="XT413918659TS"/>
    <s v="N"/>
    <s v="Transport"/>
    <s v="N"/>
    <s v="S"/>
    <s v="ZA"/>
    <n v="0.8100000000000001"/>
    <s v="6C"/>
    <n v="5.55"/>
  </r>
  <r>
    <x v="3"/>
    <s v="2"/>
    <d v="2026-05-02T00:00:00"/>
    <s v="72072"/>
    <s v="21320"/>
    <s v="DE"/>
    <s v="FR"/>
    <s v="104786"/>
    <s v="104786"/>
    <s v="999999"/>
    <s v="XT413918821TS"/>
    <s v="N"/>
    <s v="Transport"/>
    <s v="N"/>
    <s v="S"/>
    <s v="ZA"/>
    <n v="0.614"/>
    <s v="6C"/>
    <n v="5.55"/>
  </r>
  <r>
    <x v="3"/>
    <s v="2"/>
    <d v="2026-05-02T00:00:00"/>
    <s v="21629"/>
    <s v="21320"/>
    <s v="DE"/>
    <s v="FR"/>
    <s v="106869"/>
    <s v="106869"/>
    <s v="999999"/>
    <s v="XT413918937TS"/>
    <s v="N"/>
    <s v="Transport"/>
    <s v="N"/>
    <s v="S"/>
    <s v="ZA"/>
    <n v="4.532"/>
    <s v="6C"/>
    <n v="9.69"/>
  </r>
  <r>
    <x v="3"/>
    <s v="2"/>
    <d v="2026-05-02T00:00:00"/>
    <s v="31228"/>
    <s v="21320"/>
    <s v="DE"/>
    <s v="FR"/>
    <s v="107721"/>
    <s v="107721"/>
    <s v="999999"/>
    <s v="XT413920927TS"/>
    <s v="N"/>
    <s v="Transport"/>
    <s v="N"/>
    <s v="S"/>
    <s v="ZA"/>
    <n v="4.532"/>
    <s v="6C"/>
    <n v="9.69"/>
  </r>
  <r>
    <x v="3"/>
    <s v="2"/>
    <d v="2026-05-03T00:00:00"/>
    <s v="67227"/>
    <s v="21320"/>
    <s v="DE"/>
    <s v="FR"/>
    <s v="107934"/>
    <s v="107934"/>
    <s v="999999"/>
    <s v="XT413922622TS"/>
    <s v="N"/>
    <s v="Transport"/>
    <s v="N"/>
    <s v="S"/>
    <s v="ZA"/>
    <n v="0.365"/>
    <s v="6C"/>
    <n v="5.33"/>
  </r>
  <r>
    <x v="3"/>
    <s v="2"/>
    <d v="2026-05-03T00:00:00"/>
    <s v="66606"/>
    <s v="21320"/>
    <s v="DE"/>
    <s v="FR"/>
    <s v="107292"/>
    <s v="107292"/>
    <s v="999999"/>
    <s v="XT413925399TS"/>
    <s v="N"/>
    <s v="Transport"/>
    <s v="N"/>
    <s v="S"/>
    <s v="ZA"/>
    <n v="3.226"/>
    <s v="6C"/>
    <n v="9.029999999999999"/>
  </r>
  <r>
    <x v="3"/>
    <s v="2"/>
    <d v="2026-05-03T00:00:00"/>
    <s v="08339"/>
    <s v="21320"/>
    <s v="ES"/>
    <s v="FR"/>
    <s v="105653"/>
    <s v="105653"/>
    <s v="999999"/>
    <s v="XT413926859TS"/>
    <s v="N"/>
    <s v="Transport"/>
    <s v="N"/>
    <s v="S"/>
    <s v="ZA"/>
    <n v="0.713"/>
    <s v="6C"/>
    <n v="6.62"/>
  </r>
  <r>
    <x v="3"/>
    <s v="2"/>
    <d v="2026-05-03T00:00:00"/>
    <s v="70188"/>
    <s v="21320"/>
    <s v="DE"/>
    <s v="FR"/>
    <s v="106510"/>
    <s v="106510"/>
    <s v="999999"/>
    <s v="XT413926920TS"/>
    <s v="N"/>
    <s v="Transport"/>
    <s v="N"/>
    <s v="S"/>
    <s v="ZA"/>
    <n v="4.638"/>
    <s v="6C"/>
    <n v="9.69"/>
  </r>
  <r>
    <x v="3"/>
    <s v="2"/>
    <d v="2026-05-03T00:00:00"/>
    <s v="10713"/>
    <s v="21320"/>
    <s v="DE"/>
    <s v="FR"/>
    <s v="104913"/>
    <s v="104913"/>
    <s v="999999"/>
    <s v="XT413927085TS"/>
    <s v="N"/>
    <s v="Transport"/>
    <s v="N"/>
    <s v="S"/>
    <s v="ZA"/>
    <n v="4.787"/>
    <s v="6C"/>
    <n v="9.69"/>
  </r>
  <r>
    <x v="3"/>
    <s v="2"/>
    <d v="2026-05-03T00:00:00"/>
    <s v="33161"/>
    <s v="21320"/>
    <s v="DE"/>
    <s v="FR"/>
    <s v="108278"/>
    <s v="108278"/>
    <s v="999999"/>
    <s v="XT413927545TS"/>
    <s v="N"/>
    <s v="Transport"/>
    <s v="N"/>
    <s v="S"/>
    <s v="ZA"/>
    <n v="4.937"/>
    <s v="6C"/>
    <n v="9.69"/>
  </r>
  <r>
    <x v="3"/>
    <s v="2"/>
    <d v="2026-05-03T00:00:00"/>
    <s v="2500"/>
    <s v="21320"/>
    <s v="DK"/>
    <s v="FR"/>
    <s v="106191"/>
    <s v="106191"/>
    <s v="999999"/>
    <s v="XT413927718TS"/>
    <s v="N"/>
    <s v="Transport"/>
    <s v="N"/>
    <s v="S"/>
    <s v="ZA"/>
    <n v="0.1"/>
    <s v="6C"/>
    <n v="9.470000000000001"/>
  </r>
  <r>
    <x v="3"/>
    <s v="2"/>
    <d v="2026-05-03T00:00:00"/>
    <s v="28007"/>
    <s v="21320"/>
    <s v="ES"/>
    <s v="FR"/>
    <s v="105675"/>
    <s v="105675"/>
    <s v="999999"/>
    <s v="XT413929356TS"/>
    <s v="N"/>
    <s v="Transport"/>
    <s v="N"/>
    <s v="S"/>
    <s v="ZA"/>
    <n v="0.984"/>
    <s v="6C"/>
    <n v="6.62"/>
  </r>
  <r>
    <x v="3"/>
    <s v="2"/>
    <d v="2026-05-03T00:00:00"/>
    <s v="3703 BG"/>
    <s v="21320"/>
    <s v="NL"/>
    <s v="FR"/>
    <s v="106339"/>
    <s v="106339"/>
    <s v="999999"/>
    <s v="XT413930345TS"/>
    <s v="N"/>
    <s v="Transport"/>
    <s v="N"/>
    <s v="S"/>
    <s v="ZA"/>
    <n v="2.112"/>
    <s v="6C"/>
    <n v="8.369999999999999"/>
  </r>
  <r>
    <x v="3"/>
    <s v="2"/>
    <d v="2026-05-03T00:00:00"/>
    <s v="1220"/>
    <s v="21320"/>
    <s v="AT"/>
    <s v="FR"/>
    <s v="107228"/>
    <s v="107228"/>
    <s v="999999"/>
    <s v="XT413930898TS"/>
    <s v="N"/>
    <s v="Transport"/>
    <s v="N"/>
    <s v="S"/>
    <s v="ZA"/>
    <n v="4.825"/>
    <s v="6C"/>
    <n v="13.83"/>
  </r>
  <r>
    <x v="3"/>
    <s v="2"/>
    <d v="2026-05-03T00:00:00"/>
    <s v="2342 BM"/>
    <s v="21320"/>
    <s v="NL"/>
    <s v="FR"/>
    <s v="108006"/>
    <s v="108006"/>
    <s v="999999"/>
    <s v="XT413931235TS"/>
    <s v="N"/>
    <s v="Transport"/>
    <s v="N"/>
    <s v="S"/>
    <s v="ZA"/>
    <n v="1.28"/>
    <s v="6C"/>
    <n v="5.88"/>
  </r>
  <r>
    <x v="3"/>
    <s v="2"/>
    <d v="2026-05-03T00:00:00"/>
    <s v="93057"/>
    <s v="21320"/>
    <s v="DE"/>
    <s v="FR"/>
    <s v="107737"/>
    <s v="107737"/>
    <s v="999999"/>
    <s v="XT413932094TS"/>
    <s v="N"/>
    <s v="Transport"/>
    <s v="N"/>
    <s v="S"/>
    <s v="ZA"/>
    <n v="3.456"/>
    <s v="6C"/>
    <n v="9.029999999999999"/>
  </r>
  <r>
    <x v="3"/>
    <s v="2"/>
    <d v="2026-05-03T00:00:00"/>
    <s v="59329"/>
    <s v="21320"/>
    <s v="DE"/>
    <s v="FR"/>
    <s v="106761"/>
    <s v="106761"/>
    <s v="999999"/>
    <s v="XT413932298TS"/>
    <s v="N"/>
    <s v="Transport"/>
    <s v="N"/>
    <s v="S"/>
    <s v="ZA"/>
    <n v="0.9409999999999999"/>
    <s v="6C"/>
    <n v="5.55"/>
  </r>
  <r>
    <x v="3"/>
    <s v="2"/>
    <d v="2026-05-03T00:00:00"/>
    <s v="83329"/>
    <s v="21320"/>
    <s v="DE"/>
    <s v="FR"/>
    <s v="107251"/>
    <s v="107251"/>
    <s v="999999"/>
    <s v="XT413932514TS"/>
    <s v="N"/>
    <s v="Transport"/>
    <s v="N"/>
    <s v="S"/>
    <s v="ZA"/>
    <n v="0.25"/>
    <s v="6C"/>
    <n v="5.33"/>
  </r>
  <r>
    <x v="3"/>
    <s v="2"/>
    <d v="2026-05-03T00:00:00"/>
    <s v="28935"/>
    <s v="21320"/>
    <s v="ES"/>
    <s v="FR"/>
    <s v="103616"/>
    <s v="103616"/>
    <s v="999999"/>
    <s v="XT413932655TS"/>
    <s v="N"/>
    <s v="Transport"/>
    <s v="N"/>
    <s v="S"/>
    <s v="ZA"/>
    <n v="0.14"/>
    <s v="6C"/>
    <n v="6.4"/>
  </r>
  <r>
    <x v="3"/>
    <s v="2"/>
    <d v="2026-05-03T00:00:00"/>
    <s v="28003"/>
    <s v="21320"/>
    <s v="ES"/>
    <s v="FR"/>
    <s v="105111"/>
    <s v="105111"/>
    <s v="999999"/>
    <s v="XT413932735TS"/>
    <s v="N"/>
    <s v="Transport"/>
    <s v="N"/>
    <s v="S"/>
    <s v="ZA"/>
    <n v="0.24"/>
    <s v="6C"/>
    <n v="6.4"/>
  </r>
  <r>
    <x v="3"/>
    <s v="2"/>
    <d v="2026-05-03T00:00:00"/>
    <s v="664 92"/>
    <s v="21320"/>
    <s v="SE"/>
    <s v="FR"/>
    <s v="106087"/>
    <s v="106087"/>
    <s v="999999"/>
    <s v="XT413933015TS"/>
    <s v="N"/>
    <s v="Transport"/>
    <s v="N"/>
    <s v="S"/>
    <s v="ZA"/>
    <n v="1.776"/>
    <s v="6C"/>
    <n v="10.87"/>
  </r>
  <r>
    <x v="3"/>
    <s v="2"/>
    <d v="2026-05-03T00:00:00"/>
    <s v="76185"/>
    <s v="21320"/>
    <s v="DE"/>
    <s v="FR"/>
    <s v="107540"/>
    <s v="107540"/>
    <s v="999999"/>
    <s v="XT413933055TS"/>
    <s v="N"/>
    <s v="Transport"/>
    <s v="N"/>
    <s v="S"/>
    <s v="ZA"/>
    <n v="4.896"/>
    <s v="6C"/>
    <n v="9.69"/>
  </r>
  <r>
    <x v="3"/>
    <s v="2"/>
    <d v="2026-05-03T00:00:00"/>
    <s v="14467"/>
    <s v="21320"/>
    <s v="DE"/>
    <s v="FR"/>
    <s v="107581"/>
    <s v="107581"/>
    <s v="999999"/>
    <s v="XT413933510TS"/>
    <s v="N"/>
    <s v="Transport"/>
    <s v="N"/>
    <s v="S"/>
    <s v="ZA"/>
    <n v="1.229"/>
    <s v="6C"/>
    <n v="5.88"/>
  </r>
  <r>
    <x v="3"/>
    <s v="2"/>
    <d v="2026-05-03T00:00:00"/>
    <s v="14467"/>
    <s v="21320"/>
    <s v="DE"/>
    <s v="FR"/>
    <s v="107581"/>
    <s v="107581"/>
    <s v="999999"/>
    <s v="XT413933510TS"/>
    <s v="N"/>
    <s v="Supplement Etiquette Non Conforme"/>
    <s v="N"/>
    <m/>
    <s v="ZA"/>
    <n v="0"/>
    <s v="6C"/>
    <n v="2"/>
  </r>
  <r>
    <x v="3"/>
    <s v="2"/>
    <d v="2026-05-03T00:00:00"/>
    <s v="68165"/>
    <s v="21320"/>
    <s v="DE"/>
    <s v="FR"/>
    <s v="106678"/>
    <s v="106678"/>
    <s v="999999"/>
    <s v="XT413933775TS"/>
    <s v="N"/>
    <s v="Transport"/>
    <s v="N"/>
    <s v="S"/>
    <s v="ZA"/>
    <n v="5.768"/>
    <s v="6C"/>
    <n v="10.35"/>
  </r>
  <r>
    <x v="3"/>
    <s v="2"/>
    <d v="2026-05-03T00:00:00"/>
    <s v="68165"/>
    <s v="21320"/>
    <s v="DE"/>
    <s v="FR"/>
    <s v="106678"/>
    <s v="106678"/>
    <s v="999999"/>
    <s v="XT413933775TS"/>
    <s v="N"/>
    <s v="Supplement Etiquette Non Conforme"/>
    <s v="N"/>
    <m/>
    <s v="ZA"/>
    <n v="0"/>
    <s v="6C"/>
    <n v="2"/>
  </r>
  <r>
    <x v="3"/>
    <s v="2"/>
    <d v="2026-05-03T00:00:00"/>
    <s v="73230"/>
    <s v="21320"/>
    <s v="DE"/>
    <s v="FR"/>
    <s v="106122"/>
    <s v="106122"/>
    <s v="999999"/>
    <s v="XT413935303TS"/>
    <s v="N"/>
    <s v="Transport"/>
    <s v="N"/>
    <s v="S"/>
    <s v="ZA"/>
    <n v="1.037"/>
    <s v="6C"/>
    <n v="5.88"/>
  </r>
  <r>
    <x v="3"/>
    <s v="2"/>
    <d v="2026-05-03T00:00:00"/>
    <s v="96114"/>
    <s v="21320"/>
    <s v="DE"/>
    <s v="FR"/>
    <s v="107302"/>
    <s v="107302"/>
    <s v="999999"/>
    <s v="XT413935453TS"/>
    <s v="N"/>
    <s v="Transport"/>
    <s v="N"/>
    <s v="S"/>
    <s v="ZA"/>
    <n v="11.52"/>
    <s v="6C"/>
    <n v="14.31"/>
  </r>
  <r>
    <x v="3"/>
    <s v="2"/>
    <d v="2026-05-04T00:00:00"/>
    <s v="82211"/>
    <s v="21320"/>
    <s v="DE"/>
    <s v="FR"/>
    <s v="106219"/>
    <s v="106219"/>
    <s v="999999"/>
    <s v="XT413941516TS"/>
    <s v="N"/>
    <s v="Transport"/>
    <s v="N"/>
    <s v="S"/>
    <s v="ZA"/>
    <n v="1.459"/>
    <s v="6C"/>
    <n v="5.88"/>
  </r>
  <r>
    <x v="3"/>
    <s v="2"/>
    <d v="2026-05-04T00:00:00"/>
    <s v="23611"/>
    <s v="21320"/>
    <s v="DE"/>
    <s v="FR"/>
    <s v="108067"/>
    <s v="108067"/>
    <s v="999999"/>
    <s v="XT413943097TS"/>
    <s v="N"/>
    <s v="Transport"/>
    <s v="N"/>
    <s v="S"/>
    <s v="ZA"/>
    <n v="4.799"/>
    <s v="6C"/>
    <n v="9.69"/>
  </r>
  <r>
    <x v="3"/>
    <s v="2"/>
    <d v="2026-05-04T00:00:00"/>
    <s v="50171"/>
    <s v="21320"/>
    <s v="DE"/>
    <s v="FR"/>
    <s v="107489"/>
    <s v="107489"/>
    <s v="999999"/>
    <s v="XT413943242TS"/>
    <s v="N"/>
    <s v="Transport"/>
    <s v="N"/>
    <s v="S"/>
    <s v="ZA"/>
    <n v="4.787"/>
    <s v="6C"/>
    <n v="9.69"/>
  </r>
  <r>
    <x v="3"/>
    <s v="2"/>
    <d v="2026-05-04T00:00:00"/>
    <s v="29790"/>
    <s v="21320"/>
    <s v="ES"/>
    <s v="FR"/>
    <s v="105273"/>
    <s v="105273"/>
    <s v="999999"/>
    <s v="XT413943928TS"/>
    <s v="N"/>
    <s v="Transport"/>
    <s v="N"/>
    <s v="S"/>
    <s v="ZA"/>
    <n v="5.414"/>
    <s v="6C"/>
    <n v="11.42"/>
  </r>
  <r>
    <x v="3"/>
    <s v="2"/>
    <d v="2026-05-04T00:00:00"/>
    <s v="269 35"/>
    <s v="21320"/>
    <s v="SE"/>
    <s v="FR"/>
    <s v="103803"/>
    <s v="103803"/>
    <s v="999999"/>
    <s v="XT413944628TS"/>
    <s v="N"/>
    <s v="Transport"/>
    <s v="N"/>
    <s v="S"/>
    <s v="ZA"/>
    <n v="6.33"/>
    <s v="6C"/>
    <n v="16"/>
  </r>
  <r>
    <x v="3"/>
    <s v="2"/>
    <d v="2026-05-04T00:00:00"/>
    <s v="28329"/>
    <s v="21320"/>
    <s v="DE"/>
    <s v="FR"/>
    <s v="107501"/>
    <s v="107501"/>
    <s v="999999"/>
    <s v="XT413945889TS"/>
    <s v="N"/>
    <s v="Transport"/>
    <s v="N"/>
    <s v="S"/>
    <s v="ZA"/>
    <n v="4.678"/>
    <s v="6C"/>
    <n v="9.69"/>
  </r>
  <r>
    <x v="3"/>
    <s v="2"/>
    <d v="2026-05-04T00:00:00"/>
    <s v="83355"/>
    <s v="21320"/>
    <s v="DE"/>
    <s v="FR"/>
    <s v="106757"/>
    <s v="106757"/>
    <s v="999999"/>
    <s v="XT413951371TS"/>
    <s v="N"/>
    <s v="Transport"/>
    <s v="N"/>
    <s v="S"/>
    <s v="ZA"/>
    <n v="5.508"/>
    <s v="6C"/>
    <n v="10.35"/>
  </r>
  <r>
    <x v="3"/>
    <s v="2"/>
    <d v="2026-05-04T00:00:00"/>
    <s v="37213"/>
    <s v="21320"/>
    <s v="DE"/>
    <s v="FR"/>
    <s v="108078"/>
    <s v="108078"/>
    <s v="999999"/>
    <s v="XT413951779TS"/>
    <s v="N"/>
    <s v="Transport"/>
    <s v="N"/>
    <s v="S"/>
    <s v="ZA"/>
    <n v="1.584"/>
    <s v="6C"/>
    <n v="5.88"/>
  </r>
  <r>
    <x v="3"/>
    <s v="2"/>
    <d v="2026-05-04T00:00:00"/>
    <s v="2820"/>
    <s v="21320"/>
    <s v="DK"/>
    <s v="FR"/>
    <s v="104378"/>
    <s v="104378"/>
    <s v="999999"/>
    <s v="XT413953236TS"/>
    <s v="N"/>
    <s v="Transport"/>
    <s v="N"/>
    <s v="S"/>
    <s v="ZA"/>
    <n v="3.326"/>
    <s v="6C"/>
    <n v="13.17"/>
  </r>
  <r>
    <x v="3"/>
    <s v="2"/>
    <d v="2026-05-04T00:00:00"/>
    <s v="63853"/>
    <s v="21320"/>
    <s v="DE"/>
    <s v="FR"/>
    <s v="105334"/>
    <s v="105334"/>
    <s v="999999"/>
    <s v="XT413953655TS"/>
    <s v="N"/>
    <s v="Transport"/>
    <s v="N"/>
    <s v="S"/>
    <s v="ZA"/>
    <n v="4.266"/>
    <s v="6C"/>
    <n v="9.69"/>
  </r>
  <r>
    <x v="3"/>
    <s v="2"/>
    <d v="2026-05-04T00:00:00"/>
    <s v="92280"/>
    <s v="21320"/>
    <s v="DE"/>
    <s v="FR"/>
    <s v="107928"/>
    <s v="107928"/>
    <s v="999999"/>
    <s v="XT413954069TS"/>
    <s v="N"/>
    <s v="Transport"/>
    <s v="N"/>
    <s v="S"/>
    <s v="ZA"/>
    <n v="1.264"/>
    <s v="6C"/>
    <n v="5.88"/>
  </r>
  <r>
    <x v="3"/>
    <s v="2"/>
    <d v="2026-05-04T00:00:00"/>
    <s v="44575"/>
    <s v="21320"/>
    <s v="DE"/>
    <s v="FR"/>
    <s v="106349"/>
    <s v="106349"/>
    <s v="999999"/>
    <s v="XT413954829TS"/>
    <s v="N"/>
    <s v="Transport"/>
    <s v="N"/>
    <s v="S"/>
    <s v="ZA"/>
    <n v="4.532"/>
    <s v="6C"/>
    <n v="9.69"/>
  </r>
  <r>
    <x v="3"/>
    <s v="2"/>
    <d v="2026-05-04T00:00:00"/>
    <s v="14469"/>
    <s v="21320"/>
    <s v="DE"/>
    <s v="FR"/>
    <s v="104168"/>
    <s v="104168"/>
    <s v="999999"/>
    <s v="XT413954934TS"/>
    <s v="N"/>
    <s v="Transport"/>
    <s v="N"/>
    <s v="S"/>
    <s v="ZA"/>
    <n v="1.24"/>
    <s v="6C"/>
    <n v="5.88"/>
  </r>
  <r>
    <x v="3"/>
    <s v="2"/>
    <d v="2026-05-04T00:00:00"/>
    <s v="131 40"/>
    <s v="21320"/>
    <s v="SE"/>
    <s v="FR"/>
    <s v="105637"/>
    <s v="105637"/>
    <s v="999999"/>
    <s v="XT413956042TS"/>
    <s v="N"/>
    <s v="Transport"/>
    <s v="N"/>
    <s v="S"/>
    <s v="ZA"/>
    <n v="1.944"/>
    <s v="6C"/>
    <n v="10.87"/>
  </r>
  <r>
    <x v="3"/>
    <s v="2"/>
    <d v="2026-05-04T00:00:00"/>
    <s v="67098"/>
    <s v="21320"/>
    <s v="DE"/>
    <s v="FR"/>
    <s v="107392"/>
    <s v="107392"/>
    <s v="999999"/>
    <s v="XT413959225TS"/>
    <s v="N"/>
    <s v="Transport"/>
    <s v="N"/>
    <s v="S"/>
    <s v="ZA"/>
    <n v="6.9"/>
    <s v="6C"/>
    <n v="11.01"/>
  </r>
  <r>
    <x v="3"/>
    <s v="2"/>
    <d v="2026-05-04T00:00:00"/>
    <s v="82024"/>
    <s v="21320"/>
    <s v="DE"/>
    <s v="FR"/>
    <s v="108206"/>
    <s v="108206"/>
    <s v="999999"/>
    <s v="XT413959361TS"/>
    <s v="N"/>
    <s v="Transport"/>
    <s v="N"/>
    <s v="S"/>
    <s v="ZA"/>
    <n v="1.056"/>
    <s v="6C"/>
    <n v="5.88"/>
  </r>
  <r>
    <x v="3"/>
    <s v="2"/>
    <d v="2026-05-04T00:00:00"/>
    <s v="79774"/>
    <s v="21320"/>
    <s v="DE"/>
    <s v="FR"/>
    <s v="105307"/>
    <s v="105307"/>
    <s v="999999"/>
    <s v="XT413963587TS"/>
    <s v="N"/>
    <s v="Transport"/>
    <s v="N"/>
    <s v="S"/>
    <s v="ZA"/>
    <n v="5.642"/>
    <s v="6C"/>
    <n v="10.35"/>
  </r>
  <r>
    <x v="3"/>
    <s v="2"/>
    <d v="2026-05-04T00:00:00"/>
    <s v="46200"/>
    <s v="21320"/>
    <s v="ES"/>
    <s v="FR"/>
    <s v="106688"/>
    <s v="106688"/>
    <s v="999999"/>
    <s v="XT413964260TS"/>
    <s v="N"/>
    <s v="Transport"/>
    <s v="N"/>
    <s v="S"/>
    <s v="ZA"/>
    <n v="0.3"/>
    <s v="6C"/>
    <n v="6.4"/>
  </r>
  <r>
    <x v="3"/>
    <s v="2"/>
    <d v="2026-05-04T00:00:00"/>
    <s v="72762"/>
    <s v="21320"/>
    <s v="DE"/>
    <s v="FR"/>
    <s v="107751"/>
    <s v="107751"/>
    <s v="999999"/>
    <s v="XT413964976TS"/>
    <s v="N"/>
    <s v="Transport"/>
    <s v="N"/>
    <s v="S"/>
    <s v="ZA"/>
    <n v="4.464"/>
    <s v="6C"/>
    <n v="9.69"/>
  </r>
  <r>
    <x v="3"/>
    <s v="2"/>
    <d v="2026-05-04T00:00:00"/>
    <s v="1160"/>
    <s v="21320"/>
    <s v="AT"/>
    <s v="FR"/>
    <s v="104274"/>
    <s v="104274"/>
    <s v="999999"/>
    <s v="XT413966331TS"/>
    <s v="N"/>
    <s v="Transport"/>
    <s v="N"/>
    <s v="S"/>
    <s v="ZA"/>
    <n v="4.532"/>
    <s v="6C"/>
    <n v="13.83"/>
  </r>
  <r>
    <x v="3"/>
    <s v="2"/>
    <d v="2026-05-04T00:00:00"/>
    <s v="2283"/>
    <s v="21320"/>
    <s v="AT"/>
    <s v="FR"/>
    <s v="105175"/>
    <s v="105175"/>
    <s v="999999"/>
    <s v="XT413969355TS"/>
    <s v="N"/>
    <s v="Transport"/>
    <s v="N"/>
    <s v="S"/>
    <s v="ZA"/>
    <n v="4.532"/>
    <s v="6C"/>
    <n v="13.83"/>
  </r>
  <r>
    <x v="3"/>
    <s v="2"/>
    <d v="2026-05-05T00:00:00"/>
    <s v="131 52"/>
    <s v="21320"/>
    <s v="SE"/>
    <s v="FR"/>
    <s v="107116"/>
    <s v="107116"/>
    <s v="999999"/>
    <s v="XT413973200TS"/>
    <s v="N"/>
    <s v="Transport"/>
    <s v="N"/>
    <s v="S"/>
    <s v="ZA"/>
    <n v="0.986"/>
    <s v="6C"/>
    <n v="10.54"/>
  </r>
  <r>
    <x v="3"/>
    <s v="2"/>
    <d v="2026-05-05T00:00:00"/>
    <s v="2680"/>
    <s v="21320"/>
    <s v="DK"/>
    <s v="FR"/>
    <s v="106321"/>
    <s v="106321"/>
    <s v="999999"/>
    <s v="XT413974721TS"/>
    <s v="N"/>
    <s v="Transport"/>
    <s v="N"/>
    <s v="S"/>
    <s v="ZA"/>
    <n v="1.094"/>
    <s v="6C"/>
    <n v="10.02"/>
  </r>
  <r>
    <x v="3"/>
    <s v="2"/>
    <d v="2026-05-05T00:00:00"/>
    <s v="3037 ED"/>
    <s v="21320"/>
    <s v="NL"/>
    <s v="FR"/>
    <s v="102823"/>
    <s v="102823"/>
    <s v="999999"/>
    <s v="XT413975801TS"/>
    <s v="N"/>
    <s v="Transport"/>
    <s v="N"/>
    <s v="S"/>
    <s v="ZA"/>
    <n v="6.653"/>
    <s v="6C"/>
    <n v="11.01"/>
  </r>
  <r>
    <x v="3"/>
    <s v="2"/>
    <d v="2026-05-05T00:00:00"/>
    <s v="3994 ZP"/>
    <s v="21320"/>
    <s v="NL"/>
    <s v="FR"/>
    <s v="95518"/>
    <s v="95518"/>
    <s v="999999"/>
    <s v="XT413977626TS"/>
    <s v="N"/>
    <s v="Transport"/>
    <s v="N"/>
    <s v="S"/>
    <s v="ZA"/>
    <n v="0.13"/>
    <s v="6C"/>
    <n v="5.33"/>
  </r>
  <r>
    <x v="3"/>
    <s v="2"/>
    <d v="2026-05-05T00:00:00"/>
    <s v="1791 DG"/>
    <s v="21320"/>
    <s v="NL"/>
    <s v="FR"/>
    <s v="106800"/>
    <s v="106800"/>
    <s v="999999"/>
    <s v="XT413977762TS"/>
    <s v="N"/>
    <s v="Transport"/>
    <s v="N"/>
    <s v="S"/>
    <s v="ZA"/>
    <n v="0.538"/>
    <s v="6C"/>
    <n v="5.55"/>
  </r>
  <r>
    <x v="3"/>
    <s v="2"/>
    <d v="2026-05-05T00:00:00"/>
    <s v="81377"/>
    <s v="21320"/>
    <s v="DE"/>
    <s v="FR"/>
    <s v="106724"/>
    <s v="106724"/>
    <s v="999999"/>
    <s v="XT413978272TS"/>
    <s v="N"/>
    <s v="Transport"/>
    <s v="N"/>
    <s v="S"/>
    <s v="ZA"/>
    <n v="5.904"/>
    <s v="6C"/>
    <n v="10.35"/>
  </r>
  <r>
    <x v="3"/>
    <s v="2"/>
    <d v="2026-05-05T00:00:00"/>
    <s v="45257"/>
    <s v="21320"/>
    <s v="DE"/>
    <s v="FR"/>
    <s v="106543"/>
    <s v="106543"/>
    <s v="999999"/>
    <s v="XT413982158TS"/>
    <s v="N"/>
    <s v="Transport"/>
    <s v="N"/>
    <s v="S"/>
    <s v="ZA"/>
    <n v="6.063"/>
    <s v="6C"/>
    <n v="11.01"/>
  </r>
  <r>
    <x v="3"/>
    <s v="2"/>
    <d v="2026-05-05T00:00:00"/>
    <s v="86159"/>
    <s v="21320"/>
    <s v="DE"/>
    <s v="FR"/>
    <s v="107497"/>
    <s v="107497"/>
    <s v="999999"/>
    <s v="XT413982232TS"/>
    <s v="N"/>
    <s v="Transport"/>
    <s v="N"/>
    <s v="S"/>
    <s v="ZA"/>
    <n v="1.188"/>
    <s v="6C"/>
    <n v="5.88"/>
  </r>
  <r>
    <x v="3"/>
    <s v="2"/>
    <d v="2026-05-05T00:00:00"/>
    <s v="22391"/>
    <s v="21320"/>
    <s v="DE"/>
    <s v="FR"/>
    <s v="108110"/>
    <s v="108110"/>
    <s v="999999"/>
    <s v="XT413983272TS"/>
    <s v="N"/>
    <s v="Transport"/>
    <s v="N"/>
    <s v="S"/>
    <s v="ZA"/>
    <n v="0.14"/>
    <s v="6C"/>
    <n v="5.33"/>
  </r>
  <r>
    <x v="3"/>
    <s v="2"/>
    <d v="2026-05-05T00:00:00"/>
    <s v="17300"/>
    <s v="21320"/>
    <s v="ES"/>
    <s v="FR"/>
    <s v="107700"/>
    <s v="107700"/>
    <s v="999999"/>
    <s v="XT413983309TS"/>
    <s v="N"/>
    <s v="Transport"/>
    <s v="N"/>
    <s v="S"/>
    <s v="ZA"/>
    <n v="4.266"/>
    <s v="6C"/>
    <n v="10.76"/>
  </r>
  <r>
    <x v="3"/>
    <s v="2"/>
    <d v="2026-05-05T00:00:00"/>
    <s v="587 54"/>
    <s v="21320"/>
    <s v="SE"/>
    <s v="FR"/>
    <s v="106144"/>
    <s v="106144"/>
    <s v="999999"/>
    <s v="XT413983581TS"/>
    <s v="N"/>
    <s v="Transport"/>
    <s v="N"/>
    <s v="S"/>
    <s v="ZA"/>
    <n v="5.263"/>
    <s v="6C"/>
    <n v="15.34"/>
  </r>
  <r>
    <x v="3"/>
    <s v="2"/>
    <d v="2026-05-05T00:00:00"/>
    <s v="39112"/>
    <s v="21320"/>
    <s v="DE"/>
    <s v="FR"/>
    <s v="105117"/>
    <s v="105117"/>
    <s v="999999"/>
    <s v="XT413984065TS"/>
    <s v="N"/>
    <s v="Transport"/>
    <s v="N"/>
    <s v="S"/>
    <s v="ZA"/>
    <n v="4.638"/>
    <s v="6C"/>
    <n v="9.69"/>
  </r>
  <r>
    <x v="3"/>
    <s v="2"/>
    <d v="2026-05-05T00:00:00"/>
    <s v="82110"/>
    <s v="21320"/>
    <s v="DE"/>
    <s v="FR"/>
    <s v="108072"/>
    <s v="108072"/>
    <s v="999999"/>
    <s v="XT413984193TS"/>
    <s v="N"/>
    <s v="Transport"/>
    <s v="N"/>
    <s v="S"/>
    <s v="ZA"/>
    <n v="4.532"/>
    <s v="6C"/>
    <n v="9.69"/>
  </r>
  <r>
    <x v="3"/>
    <s v="2"/>
    <d v="2026-05-05T00:00:00"/>
    <s v="90482"/>
    <s v="21320"/>
    <s v="DE"/>
    <s v="FR"/>
    <s v="107333"/>
    <s v="107333"/>
    <s v="999999"/>
    <s v="XT413984635TS"/>
    <s v="N"/>
    <s v="Transport"/>
    <s v="N"/>
    <s v="S"/>
    <s v="ZA"/>
    <n v="5.904"/>
    <s v="6C"/>
    <n v="10.35"/>
  </r>
  <r>
    <x v="3"/>
    <s v="2"/>
    <d v="2026-05-05T00:00:00"/>
    <s v="88512"/>
    <s v="21320"/>
    <s v="DE"/>
    <s v="FR"/>
    <s v="108303"/>
    <s v="108303"/>
    <s v="999999"/>
    <s v="XT413986631TS"/>
    <s v="N"/>
    <s v="Transport"/>
    <s v="N"/>
    <s v="S"/>
    <s v="ZA"/>
    <n v="0.17"/>
    <s v="6C"/>
    <n v="5.33"/>
  </r>
  <r>
    <x v="3"/>
    <s v="2"/>
    <d v="2026-05-05T00:00:00"/>
    <s v="88512"/>
    <s v="21320"/>
    <s v="DE"/>
    <s v="FR"/>
    <s v="102519"/>
    <s v="102519"/>
    <s v="999999"/>
    <s v="XT413987518TS"/>
    <s v="N"/>
    <s v="Transport"/>
    <s v="N"/>
    <s v="S"/>
    <s v="ZA"/>
    <n v="1.35"/>
    <s v="6C"/>
    <n v="5.88"/>
  </r>
  <r>
    <x v="3"/>
    <s v="2"/>
    <d v="2026-05-05T00:00:00"/>
    <s v="33330"/>
    <s v="21320"/>
    <s v="DE"/>
    <s v="FR"/>
    <s v="108065"/>
    <s v="108065"/>
    <s v="999999"/>
    <s v="XT413989385TS"/>
    <s v="N"/>
    <s v="Transport"/>
    <s v="N"/>
    <s v="S"/>
    <s v="ZA"/>
    <n v="0.06"/>
    <s v="6C"/>
    <n v="5.33"/>
  </r>
  <r>
    <x v="3"/>
    <s v="2"/>
    <d v="2026-05-05T00:00:00"/>
    <s v="40470"/>
    <s v="21320"/>
    <s v="DE"/>
    <s v="FR"/>
    <s v="107587"/>
    <s v="107587"/>
    <s v="999999"/>
    <s v="XT413989575TS"/>
    <s v="N"/>
    <s v="Transport"/>
    <s v="N"/>
    <s v="S"/>
    <s v="ZA"/>
    <n v="4.638"/>
    <s v="6C"/>
    <n v="9.69"/>
  </r>
  <r>
    <x v="3"/>
    <s v="2"/>
    <d v="2026-05-05T00:00:00"/>
    <s v="71636"/>
    <s v="21320"/>
    <s v="DE"/>
    <s v="FR"/>
    <s v="108449"/>
    <s v="108449"/>
    <s v="999999"/>
    <s v="XT413990993TS"/>
    <s v="N"/>
    <s v="Transport"/>
    <s v="N"/>
    <s v="S"/>
    <s v="ZA"/>
    <n v="4.403"/>
    <s v="6C"/>
    <n v="9.69"/>
  </r>
  <r>
    <x v="3"/>
    <s v="2"/>
    <d v="2026-05-05T00:00:00"/>
    <s v="2512"/>
    <s v="21320"/>
    <s v="AT"/>
    <s v="FR"/>
    <s v="107658"/>
    <s v="107658"/>
    <s v="999999"/>
    <s v="XT413991716TS"/>
    <s v="N"/>
    <s v="Transport"/>
    <s v="N"/>
    <s v="S"/>
    <s v="ZA"/>
    <n v="1.408"/>
    <s v="6C"/>
    <n v="10.02"/>
  </r>
  <r>
    <x v="3"/>
    <s v="2"/>
    <d v="2026-05-05T00:00:00"/>
    <s v="55118"/>
    <s v="21320"/>
    <s v="DE"/>
    <s v="FR"/>
    <s v="107105"/>
    <s v="107105"/>
    <s v="999999"/>
    <s v="XT413992376TS"/>
    <s v="N"/>
    <s v="Transport"/>
    <s v="N"/>
    <s v="S"/>
    <s v="ZA"/>
    <n v="2.419"/>
    <s v="6C"/>
    <n v="8.369999999999999"/>
  </r>
  <r>
    <x v="3"/>
    <s v="2"/>
    <d v="2026-05-05T00:00:00"/>
    <s v="22880"/>
    <s v="21320"/>
    <s v="DE"/>
    <s v="FR"/>
    <s v="108642"/>
    <s v="108642"/>
    <s v="999999"/>
    <s v="XT413992892TS"/>
    <s v="N"/>
    <s v="Transport"/>
    <s v="N"/>
    <s v="S"/>
    <s v="ZA"/>
    <n v="1.488"/>
    <s v="6C"/>
    <n v="5.88"/>
  </r>
  <r>
    <x v="3"/>
    <s v="2"/>
    <d v="2026-05-05T00:00:00"/>
    <s v="5683 LV"/>
    <s v="21320"/>
    <s v="NL"/>
    <s v="FR"/>
    <s v="108343"/>
    <s v="108343"/>
    <s v="999999"/>
    <s v="XT413993014TS"/>
    <s v="N"/>
    <s v="Transport"/>
    <s v="N"/>
    <s v="S"/>
    <s v="ZA"/>
    <n v="1.042"/>
    <s v="6C"/>
    <n v="5.88"/>
  </r>
  <r>
    <x v="3"/>
    <s v="2"/>
    <d v="2026-05-05T00:00:00"/>
    <s v="85521"/>
    <s v="21320"/>
    <s v="DE"/>
    <s v="FR"/>
    <s v="107230"/>
    <s v="107230"/>
    <s v="999999"/>
    <s v="XT413994947TS"/>
    <s v="N"/>
    <s v="Transport"/>
    <s v="N"/>
    <s v="S"/>
    <s v="ZA"/>
    <n v="1.29"/>
    <s v="6C"/>
    <n v="5.88"/>
  </r>
  <r>
    <x v="3"/>
    <s v="2"/>
    <d v="2026-05-05T00:00:00"/>
    <s v="03690"/>
    <s v="21320"/>
    <s v="ES"/>
    <s v="FR"/>
    <s v="104424"/>
    <s v="104424"/>
    <s v="999999"/>
    <s v="XT413995219TS"/>
    <s v="N"/>
    <s v="Transport"/>
    <s v="N"/>
    <s v="S"/>
    <s v="ZA"/>
    <n v="5.273"/>
    <s v="6C"/>
    <n v="11.42"/>
  </r>
  <r>
    <x v="3"/>
    <s v="2"/>
    <d v="2026-05-05T00:00:00"/>
    <s v="646 51"/>
    <s v="21320"/>
    <s v="SE"/>
    <s v="FR"/>
    <s v="106694"/>
    <s v="106694"/>
    <s v="999999"/>
    <s v="XT413996302TS"/>
    <s v="N"/>
    <s v="Transport"/>
    <s v="N"/>
    <s v="S"/>
    <s v="ZA"/>
    <n v="2.17"/>
    <s v="6C"/>
    <n v="13.36"/>
  </r>
  <r>
    <x v="3"/>
    <s v="2"/>
    <d v="2026-05-05T00:00:00"/>
    <s v="13156"/>
    <s v="21320"/>
    <s v="DE"/>
    <s v="FR"/>
    <s v="105534"/>
    <s v="105534"/>
    <s v="999999"/>
    <s v="XT413997807TS"/>
    <s v="N"/>
    <s v="Transport"/>
    <s v="N"/>
    <s v="S"/>
    <s v="ZA"/>
    <n v="4.532"/>
    <s v="6C"/>
    <n v="9.69"/>
  </r>
  <r>
    <x v="3"/>
    <s v="2"/>
    <d v="2026-05-06T00:00:00"/>
    <s v="114 54"/>
    <s v="21320"/>
    <s v="SE"/>
    <s v="FR"/>
    <s v="107918"/>
    <s v="107918"/>
    <s v="999999"/>
    <s v="XT414001165TS"/>
    <s v="N"/>
    <s v="Transport"/>
    <s v="N"/>
    <s v="S"/>
    <s v="ZA"/>
    <n v="0.13"/>
    <s v="6C"/>
    <n v="10.32"/>
  </r>
  <r>
    <x v="3"/>
    <s v="2"/>
    <d v="2026-05-06T00:00:00"/>
    <s v="90425"/>
    <s v="21320"/>
    <s v="DE"/>
    <s v="FR"/>
    <s v="107444"/>
    <s v="107444"/>
    <s v="999999"/>
    <s v="XT414003277TS"/>
    <s v="N"/>
    <s v="Transport"/>
    <s v="N"/>
    <s v="S"/>
    <s v="ZA"/>
    <n v="4.532"/>
    <s v="6C"/>
    <n v="9.69"/>
  </r>
  <r>
    <x v="3"/>
    <s v="2"/>
    <d v="2026-05-06T00:00:00"/>
    <s v="1230"/>
    <s v="21320"/>
    <s v="AT"/>
    <s v="FR"/>
    <s v="108617"/>
    <s v="108617"/>
    <s v="999999"/>
    <s v="XT414004309TS"/>
    <s v="N"/>
    <s v="Transport"/>
    <s v="N"/>
    <s v="S"/>
    <s v="ZA"/>
    <n v="4.799"/>
    <s v="6C"/>
    <n v="13.83"/>
  </r>
  <r>
    <x v="3"/>
    <s v="2"/>
    <d v="2026-05-06T00:00:00"/>
    <s v="28036"/>
    <s v="21320"/>
    <s v="ES"/>
    <s v="FR"/>
    <s v="107823"/>
    <s v="107823"/>
    <s v="999999"/>
    <s v="XT414008376TS"/>
    <s v="N"/>
    <s v="Transport"/>
    <s v="N"/>
    <s v="S"/>
    <s v="ZA"/>
    <n v="4.678"/>
    <s v="6C"/>
    <n v="10.76"/>
  </r>
  <r>
    <x v="3"/>
    <s v="2"/>
    <d v="2026-05-06T00:00:00"/>
    <s v="28036"/>
    <s v="21320"/>
    <s v="ES"/>
    <s v="FR"/>
    <s v="107823"/>
    <s v="107823"/>
    <s v="999999"/>
    <s v="XT414008376TS"/>
    <s v="N"/>
    <s v="Supplement Etiquette Non Conforme"/>
    <s v="N"/>
    <m/>
    <s v="ZA"/>
    <n v="0"/>
    <s v="6C"/>
    <n v="2"/>
  </r>
  <r>
    <x v="3"/>
    <s v="2"/>
    <d v="2026-05-06T00:00:00"/>
    <s v="236 38"/>
    <s v="21320"/>
    <s v="SE"/>
    <s v="FR"/>
    <s v="108217"/>
    <s v="108217"/>
    <s v="999999"/>
    <s v="XT414008570TS"/>
    <s v="N"/>
    <s v="Transport"/>
    <s v="N"/>
    <s v="S"/>
    <s v="ZA"/>
    <n v="6.174"/>
    <s v="6C"/>
    <n v="16"/>
  </r>
  <r>
    <x v="3"/>
    <s v="2"/>
    <d v="2026-05-06T00:00:00"/>
    <s v="48147"/>
    <s v="21320"/>
    <s v="DE"/>
    <s v="FR"/>
    <s v="108394"/>
    <s v="108394"/>
    <s v="999999"/>
    <s v="XT414008858TS"/>
    <s v="N"/>
    <s v="Transport"/>
    <s v="N"/>
    <s v="S"/>
    <s v="ZA"/>
    <n v="4.678"/>
    <s v="6C"/>
    <n v="9.69"/>
  </r>
  <r>
    <x v="3"/>
    <s v="2"/>
    <d v="2026-05-06T00:00:00"/>
    <s v="8920"/>
    <s v="21320"/>
    <s v="DK"/>
    <s v="FR"/>
    <s v="106766"/>
    <s v="106766"/>
    <s v="999999"/>
    <s v="XT414009235TS"/>
    <s v="N"/>
    <s v="Transport"/>
    <s v="N"/>
    <s v="S"/>
    <s v="ZA"/>
    <n v="0.37"/>
    <s v="6C"/>
    <n v="9.470000000000001"/>
  </r>
  <r>
    <x v="3"/>
    <s v="2"/>
    <d v="2026-05-06T00:00:00"/>
    <s v="80336"/>
    <s v="21320"/>
    <s v="DE"/>
    <s v="FR"/>
    <s v="105625"/>
    <s v="105625"/>
    <s v="999999"/>
    <s v="XT414009460TS"/>
    <s v="N"/>
    <s v="Transport"/>
    <s v="N"/>
    <s v="S"/>
    <s v="ZA"/>
    <n v="1.428"/>
    <s v="6C"/>
    <n v="5.88"/>
  </r>
  <r>
    <x v="3"/>
    <s v="2"/>
    <d v="2026-05-06T00:00:00"/>
    <s v="82041"/>
    <s v="21320"/>
    <s v="DE"/>
    <s v="FR"/>
    <s v="106987"/>
    <s v="106987"/>
    <s v="999999"/>
    <s v="XT414010397TS"/>
    <s v="N"/>
    <s v="Transport"/>
    <s v="N"/>
    <s v="S"/>
    <s v="ZA"/>
    <n v="1.692"/>
    <s v="6C"/>
    <n v="5.88"/>
  </r>
  <r>
    <x v="3"/>
    <s v="2"/>
    <d v="2026-05-06T00:00:00"/>
    <s v="53129"/>
    <s v="21320"/>
    <s v="DE"/>
    <s v="FR"/>
    <s v="107086"/>
    <s v="107086"/>
    <s v="999999"/>
    <s v="XT414010627TS"/>
    <s v="N"/>
    <s v="Transport"/>
    <s v="N"/>
    <s v="S"/>
    <s v="ZA"/>
    <n v="4.365"/>
    <s v="6C"/>
    <n v="9.69"/>
  </r>
  <r>
    <x v="3"/>
    <s v="2"/>
    <d v="2026-05-06T00:00:00"/>
    <s v="2770"/>
    <s v="21320"/>
    <s v="DK"/>
    <s v="FR"/>
    <s v="107678"/>
    <s v="107678"/>
    <s v="999999"/>
    <s v="XT414011931TS"/>
    <s v="N"/>
    <s v="Transport"/>
    <s v="N"/>
    <s v="S"/>
    <s v="ZA"/>
    <n v="0.11"/>
    <s v="6C"/>
    <n v="9.470000000000001"/>
  </r>
  <r>
    <x v="3"/>
    <s v="2"/>
    <d v="2026-05-06T00:00:00"/>
    <s v="64297"/>
    <s v="21320"/>
    <s v="DE"/>
    <s v="FR"/>
    <s v="109239"/>
    <s v="109239"/>
    <s v="999999"/>
    <s v="XT414012234TS"/>
    <s v="N"/>
    <s v="Transport"/>
    <s v="N"/>
    <s v="S"/>
    <s v="ZA"/>
    <n v="4.266"/>
    <s v="6C"/>
    <n v="9.69"/>
  </r>
  <r>
    <x v="3"/>
    <s v="2"/>
    <d v="2026-05-06T00:00:00"/>
    <s v="70619"/>
    <s v="21320"/>
    <s v="DE"/>
    <s v="FR"/>
    <s v="105783"/>
    <s v="105783"/>
    <s v="999999"/>
    <s v="XT414013274TS"/>
    <s v="N"/>
    <s v="Transport"/>
    <s v="N"/>
    <s v="S"/>
    <s v="ZA"/>
    <n v="4.638"/>
    <s v="6C"/>
    <n v="9.69"/>
  </r>
  <r>
    <x v="3"/>
    <s v="2"/>
    <d v="2026-05-06T00:00:00"/>
    <s v="53117"/>
    <s v="21320"/>
    <s v="DE"/>
    <s v="FR"/>
    <s v="106152"/>
    <s v="106152"/>
    <s v="999999"/>
    <s v="XT414013932TS"/>
    <s v="N"/>
    <s v="Transport"/>
    <s v="N"/>
    <s v="S"/>
    <s v="ZA"/>
    <n v="4.678"/>
    <s v="6C"/>
    <n v="9.69"/>
  </r>
  <r>
    <x v="3"/>
    <s v="2"/>
    <d v="2026-05-06T00:00:00"/>
    <s v="65719"/>
    <s v="21320"/>
    <s v="DE"/>
    <s v="FR"/>
    <s v="108264"/>
    <s v="108264"/>
    <s v="999999"/>
    <s v="XT414014059TS"/>
    <s v="N"/>
    <s v="Transport"/>
    <s v="N"/>
    <s v="S"/>
    <s v="ZA"/>
    <n v="4.752"/>
    <s v="6C"/>
    <n v="9.69"/>
  </r>
  <r>
    <x v="3"/>
    <s v="2"/>
    <d v="2026-05-06T00:00:00"/>
    <s v="8800"/>
    <s v="21320"/>
    <s v="DK"/>
    <s v="FR"/>
    <s v="108383"/>
    <s v="108383"/>
    <s v="999999"/>
    <s v="XT414014062TS"/>
    <s v="N"/>
    <s v="Transport"/>
    <s v="N"/>
    <s v="S"/>
    <s v="ZA"/>
    <n v="4.638"/>
    <s v="6C"/>
    <n v="13.83"/>
  </r>
  <r>
    <x v="3"/>
    <s v="2"/>
    <d v="2026-05-06T00:00:00"/>
    <s v="86922"/>
    <s v="21320"/>
    <s v="DE"/>
    <s v="FR"/>
    <s v="108722"/>
    <s v="108722"/>
    <s v="999999"/>
    <s v="XT414014703TS"/>
    <s v="N"/>
    <s v="Transport"/>
    <s v="N"/>
    <s v="S"/>
    <s v="ZA"/>
    <n v="6.336"/>
    <s v="6C"/>
    <n v="11.01"/>
  </r>
  <r>
    <x v="3"/>
    <s v="2"/>
    <d v="2026-05-06T00:00:00"/>
    <s v="1050"/>
    <s v="21320"/>
    <s v="BE"/>
    <s v="FR"/>
    <s v="108736"/>
    <s v="108736"/>
    <s v="999999"/>
    <s v="XT414014884TS"/>
    <s v="N"/>
    <s v="Transport"/>
    <s v="N"/>
    <s v="S"/>
    <s v="ZA"/>
    <n v="5.166"/>
    <s v="6C"/>
    <n v="9.859999999999999"/>
  </r>
  <r>
    <x v="3"/>
    <s v="2"/>
    <d v="2026-05-06T00:00:00"/>
    <s v="04157"/>
    <s v="21320"/>
    <s v="DE"/>
    <s v="FR"/>
    <s v="106521"/>
    <s v="106521"/>
    <s v="999999"/>
    <s v="XT414015227TS"/>
    <s v="N"/>
    <s v="Transport"/>
    <s v="N"/>
    <s v="S"/>
    <s v="ZA"/>
    <n v="4.532"/>
    <s v="6C"/>
    <n v="9.69"/>
  </r>
  <r>
    <x v="3"/>
    <s v="2"/>
    <d v="2026-05-06T00:00:00"/>
    <s v="2724 PS"/>
    <s v="21320"/>
    <s v="NL"/>
    <s v="FR"/>
    <s v="104798"/>
    <s v="104798"/>
    <s v="999999"/>
    <s v="XT414015292TS"/>
    <s v="N"/>
    <s v="Transport"/>
    <s v="N"/>
    <s v="S"/>
    <s v="ZA"/>
    <n v="1.061"/>
    <s v="6C"/>
    <n v="5.88"/>
  </r>
  <r>
    <x v="3"/>
    <s v="2"/>
    <d v="2026-05-06T00:00:00"/>
    <s v="34119"/>
    <s v="21320"/>
    <s v="DE"/>
    <s v="FR"/>
    <s v="110051"/>
    <s v="110051"/>
    <s v="999999"/>
    <s v="XT414015743TS"/>
    <s v="N"/>
    <s v="Transport"/>
    <s v="N"/>
    <s v="S"/>
    <s v="ZA"/>
    <n v="7.344"/>
    <s v="6C"/>
    <n v="11.67"/>
  </r>
  <r>
    <x v="3"/>
    <s v="2"/>
    <d v="2026-05-06T00:00:00"/>
    <s v="1318 RW"/>
    <s v="21320"/>
    <s v="NL"/>
    <s v="FR"/>
    <s v="107262"/>
    <s v="107262"/>
    <s v="999999"/>
    <s v="XT414015893TS"/>
    <s v="N"/>
    <s v="Transport"/>
    <s v="N"/>
    <s v="S"/>
    <s v="ZA"/>
    <n v="6.221"/>
    <s v="6C"/>
    <n v="11.01"/>
  </r>
  <r>
    <x v="3"/>
    <s v="2"/>
    <d v="2026-05-06T00:00:00"/>
    <s v="2930"/>
    <s v="21320"/>
    <s v="BE"/>
    <s v="FR"/>
    <s v="109134"/>
    <s v="109134"/>
    <s v="999999"/>
    <s v="XT414017885TS"/>
    <s v="N"/>
    <s v="Transport"/>
    <s v="N"/>
    <s v="S"/>
    <s v="ZA"/>
    <n v="0.4"/>
    <s v="6C"/>
    <n v="4.84"/>
  </r>
  <r>
    <x v="3"/>
    <s v="2"/>
    <d v="2026-05-06T00:00:00"/>
    <s v="83550"/>
    <s v="21320"/>
    <s v="DE"/>
    <s v="FR"/>
    <s v="108183"/>
    <s v="108183"/>
    <s v="999999"/>
    <s v="XT414019524TS"/>
    <s v="N"/>
    <s v="Transport"/>
    <s v="N"/>
    <s v="S"/>
    <s v="ZA"/>
    <n v="1.067"/>
    <s v="6C"/>
    <n v="5.88"/>
  </r>
  <r>
    <x v="3"/>
    <s v="2"/>
    <d v="2026-05-06T00:00:00"/>
    <s v="70327"/>
    <s v="21320"/>
    <s v="DE"/>
    <s v="FR"/>
    <s v="109871"/>
    <s v="109871"/>
    <s v="999999"/>
    <s v="XT414020451TS"/>
    <s v="N"/>
    <s v="Transport"/>
    <s v="N"/>
    <s v="S"/>
    <s v="ZA"/>
    <n v="0.521"/>
    <s v="6C"/>
    <n v="5.55"/>
  </r>
  <r>
    <x v="3"/>
    <s v="2"/>
    <d v="2026-05-06T00:00:00"/>
    <s v="83083"/>
    <s v="21320"/>
    <s v="DE"/>
    <s v="FR"/>
    <s v="105030"/>
    <s v="105030"/>
    <s v="999999"/>
    <s v="XT414020757TS"/>
    <s v="N"/>
    <s v="Transport"/>
    <s v="N"/>
    <s v="S"/>
    <s v="ZA"/>
    <n v="4.356"/>
    <s v="6C"/>
    <n v="9.69"/>
  </r>
  <r>
    <x v="3"/>
    <s v="2"/>
    <d v="2026-05-06T00:00:00"/>
    <s v="75210"/>
    <s v="21320"/>
    <s v="DE"/>
    <s v="FR"/>
    <s v="107759"/>
    <s v="107759"/>
    <s v="999999"/>
    <s v="XT414020893TS"/>
    <s v="N"/>
    <s v="Transport"/>
    <s v="N"/>
    <s v="S"/>
    <s v="ZA"/>
    <n v="0.72"/>
    <s v="6C"/>
    <n v="5.55"/>
  </r>
  <r>
    <x v="3"/>
    <s v="2"/>
    <d v="2026-05-06T00:00:00"/>
    <s v="49176"/>
    <s v="21320"/>
    <s v="DE"/>
    <s v="FR"/>
    <s v="107529"/>
    <s v="107529"/>
    <s v="999999"/>
    <s v="XT414020964TS"/>
    <s v="N"/>
    <s v="Transport"/>
    <s v="N"/>
    <s v="S"/>
    <s v="ZA"/>
    <n v="4.678"/>
    <s v="6C"/>
    <n v="9.69"/>
  </r>
  <r>
    <x v="3"/>
    <s v="2"/>
    <d v="2026-05-06T00:00:00"/>
    <s v="30173"/>
    <s v="21320"/>
    <s v="DE"/>
    <s v="FR"/>
    <s v="109317"/>
    <s v="109317"/>
    <s v="999999"/>
    <s v="XT414021324TS"/>
    <s v="N"/>
    <s v="Transport"/>
    <s v="N"/>
    <s v="S"/>
    <s v="ZA"/>
    <n v="4.532"/>
    <s v="6C"/>
    <n v="9.69"/>
  </r>
  <r>
    <x v="3"/>
    <s v="2"/>
    <d v="2026-05-06T00:00:00"/>
    <s v="1190"/>
    <s v="21320"/>
    <s v="AT"/>
    <s v="FR"/>
    <s v="108742"/>
    <s v="108742"/>
    <s v="999999"/>
    <s v="XT414021960TS"/>
    <s v="N"/>
    <s v="Transport"/>
    <s v="N"/>
    <s v="S"/>
    <s v="ZA"/>
    <n v="4.678"/>
    <s v="6C"/>
    <n v="13.83"/>
  </r>
  <r>
    <x v="3"/>
    <s v="2"/>
    <d v="2026-05-06T00:00:00"/>
    <s v="85276"/>
    <s v="21320"/>
    <s v="DE"/>
    <s v="FR"/>
    <s v="109484"/>
    <s v="109484"/>
    <s v="999999"/>
    <s v="XT414023002TS"/>
    <s v="N"/>
    <s v="Transport"/>
    <s v="N"/>
    <s v="S"/>
    <s v="ZA"/>
    <n v="4.638"/>
    <s v="6C"/>
    <n v="9.69"/>
  </r>
  <r>
    <x v="3"/>
    <s v="2"/>
    <d v="2026-05-06T00:00:00"/>
    <s v="32760"/>
    <s v="21320"/>
    <s v="DE"/>
    <s v="FR"/>
    <s v="107951"/>
    <s v="107951"/>
    <s v="999999"/>
    <s v="XT414023210TS"/>
    <s v="N"/>
    <s v="Transport"/>
    <s v="N"/>
    <s v="S"/>
    <s v="ZA"/>
    <n v="0.03"/>
    <s v="6C"/>
    <n v="5.33"/>
  </r>
  <r>
    <x v="3"/>
    <s v="2"/>
    <d v="2026-05-06T00:00:00"/>
    <s v="51149"/>
    <s v="21320"/>
    <s v="DE"/>
    <s v="FR"/>
    <s v="110301"/>
    <s v="110301"/>
    <s v="999999"/>
    <s v="XT414024039TS"/>
    <s v="N"/>
    <s v="Transport"/>
    <s v="N"/>
    <s v="S"/>
    <s v="ZA"/>
    <n v="4.799"/>
    <s v="6C"/>
    <n v="9.69"/>
  </r>
  <r>
    <x v="3"/>
    <s v="2"/>
    <d v="2026-05-06T00:00:00"/>
    <s v="73466"/>
    <s v="21320"/>
    <s v="DE"/>
    <s v="FR"/>
    <s v="108788"/>
    <s v="108788"/>
    <s v="999999"/>
    <s v="XT414024189TS"/>
    <s v="N"/>
    <s v="Transport"/>
    <s v="N"/>
    <s v="S"/>
    <s v="ZA"/>
    <n v="0.258"/>
    <s v="6C"/>
    <n v="5.33"/>
  </r>
  <r>
    <x v="3"/>
    <s v="2"/>
    <d v="2026-05-06T00:00:00"/>
    <s v="06179"/>
    <s v="21320"/>
    <s v="DE"/>
    <s v="FR"/>
    <s v="107223"/>
    <s v="107223"/>
    <s v="999999"/>
    <s v="XT414024419TS"/>
    <s v="N"/>
    <s v="Transport"/>
    <s v="N"/>
    <s v="S"/>
    <s v="ZA"/>
    <n v="4.403"/>
    <s v="6C"/>
    <n v="9.69"/>
  </r>
  <r>
    <x v="3"/>
    <s v="2"/>
    <d v="2026-05-06T00:00:00"/>
    <s v="09599"/>
    <s v="21320"/>
    <s v="DE"/>
    <s v="FR"/>
    <s v="109104"/>
    <s v="109104"/>
    <s v="999999"/>
    <s v="XT414024515TS"/>
    <s v="N"/>
    <s v="Transport"/>
    <s v="N"/>
    <s v="S"/>
    <s v="ZA"/>
    <n v="0.168"/>
    <s v="6C"/>
    <n v="5.33"/>
  </r>
  <r>
    <x v="3"/>
    <s v="2"/>
    <d v="2026-05-06T00:00:00"/>
    <s v="99096"/>
    <s v="21320"/>
    <s v="DE"/>
    <s v="FR"/>
    <s v="109429"/>
    <s v="109429"/>
    <s v="999999"/>
    <s v="XT414024643TS"/>
    <s v="N"/>
    <s v="Transport"/>
    <s v="N"/>
    <s v="S"/>
    <s v="ZA"/>
    <n v="4.638"/>
    <s v="6C"/>
    <n v="9.69"/>
  </r>
  <r>
    <x v="3"/>
    <s v="2"/>
    <d v="2026-05-06T00:00:00"/>
    <s v="4781 AH"/>
    <s v="21320"/>
    <s v="NL"/>
    <s v="FR"/>
    <s v="108458"/>
    <s v="108458"/>
    <s v="999999"/>
    <s v="XT414025547TS"/>
    <s v="N"/>
    <s v="Transport"/>
    <s v="N"/>
    <s v="S"/>
    <s v="ZA"/>
    <n v="3.629"/>
    <s v="6C"/>
    <n v="9.029999999999999"/>
  </r>
  <r>
    <x v="3"/>
    <s v="2"/>
    <d v="2026-05-06T00:00:00"/>
    <s v="46514"/>
    <s v="21320"/>
    <s v="DE"/>
    <s v="FR"/>
    <s v="106063"/>
    <s v="106063"/>
    <s v="999999"/>
    <s v="XT414025771TS"/>
    <s v="N"/>
    <s v="Transport"/>
    <s v="N"/>
    <s v="S"/>
    <s v="ZA"/>
    <n v="4.532"/>
    <s v="6C"/>
    <n v="9.69"/>
  </r>
  <r>
    <x v="3"/>
    <s v="2"/>
    <d v="2026-05-06T00:00:00"/>
    <s v="63110"/>
    <s v="21320"/>
    <s v="DE"/>
    <s v="FR"/>
    <s v="106637"/>
    <s v="106637"/>
    <s v="999999"/>
    <s v="XT414026370TS"/>
    <s v="N"/>
    <s v="Transport"/>
    <s v="N"/>
    <s v="S"/>
    <s v="ZA"/>
    <n v="0.9360000000000001"/>
    <s v="6C"/>
    <n v="5.55"/>
  </r>
  <r>
    <x v="3"/>
    <s v="2"/>
    <d v="2026-05-06T00:00:00"/>
    <s v="8101"/>
    <s v="21320"/>
    <s v="AT"/>
    <s v="FR"/>
    <s v="108964"/>
    <s v="108964"/>
    <s v="999999"/>
    <s v="XT414026746TS"/>
    <s v="N"/>
    <s v="Transport"/>
    <s v="N"/>
    <s v="S"/>
    <s v="ZA"/>
    <n v="3.6"/>
    <s v="6C"/>
    <n v="13.17"/>
  </r>
  <r>
    <x v="3"/>
    <s v="2"/>
    <d v="2026-05-07T00:00:00"/>
    <s v="66271"/>
    <s v="21320"/>
    <s v="DE"/>
    <s v="FR"/>
    <s v="105265"/>
    <s v="105265"/>
    <s v="999999"/>
    <s v="XT414030405TS"/>
    <s v="N"/>
    <s v="Transport"/>
    <s v="N"/>
    <s v="S"/>
    <s v="ZA"/>
    <n v="11.978"/>
    <s v="6C"/>
    <n v="14.31"/>
  </r>
  <r>
    <x v="3"/>
    <s v="2"/>
    <d v="2026-05-07T00:00:00"/>
    <s v="30657"/>
    <s v="21320"/>
    <s v="DE"/>
    <s v="FR"/>
    <s v="108274"/>
    <s v="108274"/>
    <s v="999999"/>
    <s v="XT414032401TS"/>
    <s v="N"/>
    <s v="Transport"/>
    <s v="N"/>
    <s v="S"/>
    <s v="ZA"/>
    <n v="4.532"/>
    <s v="6C"/>
    <n v="9.69"/>
  </r>
  <r>
    <x v="3"/>
    <s v="2"/>
    <d v="2026-05-07T00:00:00"/>
    <s v="8000"/>
    <s v="21320"/>
    <s v="BE"/>
    <s v="FR"/>
    <s v="109012"/>
    <s v="109012"/>
    <s v="999999"/>
    <s v="XT414033680TS"/>
    <s v="N"/>
    <s v="Transport"/>
    <s v="N"/>
    <s v="S"/>
    <s v="ZA"/>
    <n v="4.266"/>
    <s v="6C"/>
    <n v="9.199999999999999"/>
  </r>
  <r>
    <x v="3"/>
    <s v="2"/>
    <d v="2026-05-07T00:00:00"/>
    <s v="90530"/>
    <s v="21320"/>
    <s v="DE"/>
    <s v="FR"/>
    <s v="107849"/>
    <s v="107849"/>
    <s v="999999"/>
    <s v="XT414034645TS"/>
    <s v="N"/>
    <s v="Transport"/>
    <s v="N"/>
    <s v="S"/>
    <s v="ZA"/>
    <n v="3.5"/>
    <s v="6C"/>
    <n v="9.029999999999999"/>
  </r>
  <r>
    <x v="3"/>
    <s v="2"/>
    <d v="2026-05-07T00:00:00"/>
    <s v="79232"/>
    <s v="21320"/>
    <s v="DE"/>
    <s v="FR"/>
    <s v="106532"/>
    <s v="106532"/>
    <s v="999999"/>
    <s v="XT414035544TS"/>
    <s v="N"/>
    <s v="Transport"/>
    <s v="N"/>
    <s v="S"/>
    <s v="ZA"/>
    <n v="1.104"/>
    <s v="6C"/>
    <n v="5.88"/>
  </r>
  <r>
    <x v="3"/>
    <s v="2"/>
    <d v="2026-05-07T00:00:00"/>
    <s v="48599"/>
    <s v="21320"/>
    <s v="DE"/>
    <s v="FR"/>
    <s v="108069"/>
    <s v="108069"/>
    <s v="999999"/>
    <s v="XT414036995TS"/>
    <s v="N"/>
    <s v="Transport"/>
    <s v="N"/>
    <s v="S"/>
    <s v="ZA"/>
    <n v="4.787"/>
    <s v="6C"/>
    <n v="9.69"/>
  </r>
  <r>
    <x v="3"/>
    <s v="2"/>
    <d v="2026-05-07T00:00:00"/>
    <s v="97350"/>
    <s v="21320"/>
    <s v="DE"/>
    <s v="FR"/>
    <s v="109963"/>
    <s v="109963"/>
    <s v="999999"/>
    <s v="XT414037094TS"/>
    <s v="N"/>
    <s v="Transport"/>
    <s v="N"/>
    <s v="S"/>
    <s v="ZA"/>
    <n v="1.16"/>
    <s v="6C"/>
    <n v="5.88"/>
  </r>
  <r>
    <x v="3"/>
    <s v="2"/>
    <d v="2026-05-07T00:00:00"/>
    <s v="02828"/>
    <s v="21320"/>
    <s v="DE"/>
    <s v="FR"/>
    <s v="109781"/>
    <s v="109781"/>
    <s v="999999"/>
    <s v="XT414037633TS"/>
    <s v="N"/>
    <s v="Transport"/>
    <s v="N"/>
    <s v="S"/>
    <s v="ZA"/>
    <n v="4.506"/>
    <s v="6C"/>
    <n v="9.69"/>
  </r>
  <r>
    <x v="3"/>
    <s v="2"/>
    <d v="2026-05-07T00:00:00"/>
    <s v="81247"/>
    <s v="21320"/>
    <s v="DE"/>
    <s v="FR"/>
    <s v="109108"/>
    <s v="109108"/>
    <s v="999999"/>
    <s v="XT414039974TS"/>
    <s v="N"/>
    <s v="Transport"/>
    <s v="N"/>
    <s v="S"/>
    <s v="ZA"/>
    <n v="4.787"/>
    <s v="6C"/>
    <n v="9.69"/>
  </r>
  <r>
    <x v="3"/>
    <s v="2"/>
    <d v="2026-05-07T00:00:00"/>
    <s v="46446"/>
    <s v="21320"/>
    <s v="DE"/>
    <s v="FR"/>
    <s v="109042"/>
    <s v="109042"/>
    <s v="999999"/>
    <s v="XT414040283TS"/>
    <s v="N"/>
    <s v="Transport"/>
    <s v="N"/>
    <s v="S"/>
    <s v="ZA"/>
    <n v="4.403"/>
    <s v="6C"/>
    <n v="9.69"/>
  </r>
  <r>
    <x v="3"/>
    <s v="2"/>
    <d v="2026-05-07T00:00:00"/>
    <s v="81247"/>
    <s v="21320"/>
    <s v="DE"/>
    <s v="FR"/>
    <s v="109273"/>
    <s v="109273"/>
    <s v="999999"/>
    <s v="XT414040411TS"/>
    <s v="N"/>
    <s v="Transport"/>
    <s v="N"/>
    <s v="S"/>
    <s v="ZA"/>
    <n v="0.979"/>
    <s v="6C"/>
    <n v="5.55"/>
  </r>
  <r>
    <x v="3"/>
    <s v="2"/>
    <d v="2026-05-07T00:00:00"/>
    <s v="82288"/>
    <s v="21320"/>
    <s v="DE"/>
    <s v="FR"/>
    <s v="110254"/>
    <s v="110254"/>
    <s v="999999"/>
    <s v="XT414041315TS"/>
    <s v="N"/>
    <s v="Transport"/>
    <s v="N"/>
    <s v="S"/>
    <s v="ZA"/>
    <n v="4.532"/>
    <s v="6C"/>
    <n v="9.69"/>
  </r>
  <r>
    <x v="3"/>
    <s v="2"/>
    <d v="2026-05-07T00:00:00"/>
    <s v="4000"/>
    <s v="21320"/>
    <s v="BE"/>
    <s v="FR"/>
    <s v="109357"/>
    <s v="109357"/>
    <s v="999999"/>
    <s v="XT414046710TS"/>
    <s v="N"/>
    <s v="Transport"/>
    <s v="N"/>
    <s v="S"/>
    <s v="ZA"/>
    <n v="0.9"/>
    <s v="6C"/>
    <n v="4.95"/>
  </r>
  <r>
    <x v="3"/>
    <s v="2"/>
    <d v="2026-05-07T00:00:00"/>
    <s v="46182"/>
    <s v="21320"/>
    <s v="ES"/>
    <s v="FR"/>
    <s v="107119"/>
    <s v="107119"/>
    <s v="999999"/>
    <s v="XT414048494TS"/>
    <s v="N"/>
    <s v="Transport"/>
    <s v="N"/>
    <s v="S"/>
    <s v="ZA"/>
    <n v="0.615"/>
    <s v="6C"/>
    <n v="6.62"/>
  </r>
  <r>
    <x v="3"/>
    <s v="2"/>
    <d v="2026-05-07T00:00:00"/>
    <s v="01920"/>
    <s v="21320"/>
    <s v="DE"/>
    <s v="FR"/>
    <s v="109426"/>
    <s v="109426"/>
    <s v="999999"/>
    <s v="XT414048675TS"/>
    <s v="N"/>
    <s v="Transport"/>
    <s v="N"/>
    <s v="S"/>
    <s v="ZA"/>
    <n v="4.68"/>
    <s v="6C"/>
    <n v="9.69"/>
  </r>
  <r>
    <x v="3"/>
    <s v="2"/>
    <d v="2026-05-07T00:00:00"/>
    <s v="74842"/>
    <s v="21320"/>
    <s v="DE"/>
    <s v="FR"/>
    <s v="110248"/>
    <s v="110248"/>
    <s v="999999"/>
    <s v="XT414050056TS"/>
    <s v="N"/>
    <s v="Transport"/>
    <s v="N"/>
    <s v="S"/>
    <s v="ZA"/>
    <n v="4.506"/>
    <s v="6C"/>
    <n v="9.69"/>
  </r>
  <r>
    <x v="3"/>
    <s v="2"/>
    <d v="2026-05-07T00:00:00"/>
    <s v="31191"/>
    <s v="21320"/>
    <s v="DE"/>
    <s v="FR"/>
    <s v="108414"/>
    <s v="108414"/>
    <s v="999999"/>
    <s v="XT414052848TS"/>
    <s v="N"/>
    <s v="Transport"/>
    <s v="N"/>
    <s v="S"/>
    <s v="ZA"/>
    <n v="4.678"/>
    <s v="6C"/>
    <n v="9.69"/>
  </r>
  <r>
    <x v="3"/>
    <s v="2"/>
    <d v="2026-05-07T00:00:00"/>
    <s v="5685 DE"/>
    <s v="21320"/>
    <s v="NL"/>
    <s v="FR"/>
    <s v="109562"/>
    <s v="109562"/>
    <s v="999999"/>
    <s v="XT414053070TS"/>
    <s v="N"/>
    <s v="Transport"/>
    <s v="N"/>
    <s v="S"/>
    <s v="ZA"/>
    <n v="0.57"/>
    <s v="6C"/>
    <n v="5.55"/>
  </r>
  <r>
    <x v="3"/>
    <s v="2"/>
    <d v="2026-05-07T00:00:00"/>
    <s v="5685 DE"/>
    <s v="21320"/>
    <s v="NL"/>
    <s v="FR"/>
    <s v="109562"/>
    <s v="109562"/>
    <s v="999999"/>
    <s v="XT414053070TS"/>
    <s v="N"/>
    <s v="Supplement Etiquette Non Conforme"/>
    <s v="N"/>
    <m/>
    <s v="ZA"/>
    <n v="0"/>
    <s v="6C"/>
    <n v="2"/>
  </r>
  <r>
    <x v="3"/>
    <s v="2"/>
    <d v="2026-05-07T00:00:00"/>
    <s v="53173"/>
    <s v="21320"/>
    <s v="DE"/>
    <s v="FR"/>
    <s v="109173"/>
    <s v="109173"/>
    <s v="999999"/>
    <s v="XT414053993TS"/>
    <s v="N"/>
    <s v="Transport"/>
    <s v="N"/>
    <s v="S"/>
    <s v="ZA"/>
    <n v="4.403"/>
    <s v="6C"/>
    <n v="9.69"/>
  </r>
  <r>
    <x v="3"/>
    <s v="2"/>
    <d v="2026-05-07T00:00:00"/>
    <s v="88263"/>
    <s v="21320"/>
    <s v="DE"/>
    <s v="FR"/>
    <s v="106526"/>
    <s v="106526"/>
    <s v="999999"/>
    <s v="XT414054398TS"/>
    <s v="N"/>
    <s v="Transport"/>
    <s v="N"/>
    <s v="S"/>
    <s v="ZA"/>
    <n v="4.506"/>
    <s v="6C"/>
    <n v="9.69"/>
  </r>
  <r>
    <x v="3"/>
    <s v="2"/>
    <d v="2026-05-07T00:00:00"/>
    <s v="65719"/>
    <s v="21320"/>
    <s v="DE"/>
    <s v="FR"/>
    <s v="109581"/>
    <s v="109581"/>
    <s v="999999"/>
    <s v="XT414055478TS"/>
    <s v="N"/>
    <s v="Transport"/>
    <s v="N"/>
    <s v="S"/>
    <s v="ZA"/>
    <n v="4"/>
    <s v="6C"/>
    <n v="9.029999999999999"/>
  </r>
  <r>
    <x v="3"/>
    <s v="2"/>
    <d v="2026-05-07T00:00:00"/>
    <s v="81829"/>
    <s v="21320"/>
    <s v="DE"/>
    <s v="FR"/>
    <s v="109180"/>
    <s v="109180"/>
    <s v="999999"/>
    <s v="XT414056093TS"/>
    <s v="N"/>
    <s v="Transport"/>
    <s v="N"/>
    <s v="S"/>
    <s v="ZA"/>
    <n v="4.678"/>
    <s v="6C"/>
    <n v="9.69"/>
  </r>
  <r>
    <x v="3"/>
    <s v="2"/>
    <d v="2026-05-07T00:00:00"/>
    <s v="87452"/>
    <s v="21320"/>
    <s v="DE"/>
    <s v="FR"/>
    <s v="108473"/>
    <s v="108473"/>
    <s v="999999"/>
    <s v="XT414060597TS"/>
    <s v="N"/>
    <s v="Transport"/>
    <s v="N"/>
    <s v="S"/>
    <s v="ZA"/>
    <n v="5.165"/>
    <s v="6C"/>
    <n v="10.35"/>
  </r>
  <r>
    <x v="3"/>
    <s v="2"/>
    <d v="2026-05-08T00:00:00"/>
    <s v="9972"/>
    <s v="21320"/>
    <s v="AT"/>
    <s v="FR"/>
    <s v="110103"/>
    <s v="110103"/>
    <s v="999999"/>
    <s v="XT414063505TS"/>
    <s v="N"/>
    <s v="Transport"/>
    <s v="N"/>
    <s v="S"/>
    <s v="ZA"/>
    <n v="4.743"/>
    <s v="6C"/>
    <n v="13.83"/>
  </r>
  <r>
    <x v="3"/>
    <s v="2"/>
    <d v="2026-05-08T00:00:00"/>
    <s v="95488"/>
    <s v="21320"/>
    <s v="DE"/>
    <s v="FR"/>
    <s v="110029"/>
    <s v="110029"/>
    <s v="999999"/>
    <s v="XT414064112TS"/>
    <s v="N"/>
    <s v="Transport"/>
    <s v="N"/>
    <s v="S"/>
    <s v="ZA"/>
    <n v="1.12"/>
    <s v="6C"/>
    <n v="5.88"/>
  </r>
  <r>
    <x v="3"/>
    <s v="2"/>
    <d v="2026-05-08T00:00:00"/>
    <s v="22145"/>
    <s v="21320"/>
    <s v="DE"/>
    <s v="FR"/>
    <s v="107604"/>
    <s v="107604"/>
    <s v="999999"/>
    <s v="XT414065965TS"/>
    <s v="N"/>
    <s v="Transport"/>
    <s v="N"/>
    <s v="S"/>
    <s v="ZA"/>
    <n v="3.891"/>
    <s v="6C"/>
    <n v="9.029999999999999"/>
  </r>
  <r>
    <x v="3"/>
    <s v="2"/>
    <d v="2026-05-08T00:00:00"/>
    <s v="82237"/>
    <s v="21320"/>
    <s v="DE"/>
    <s v="FR"/>
    <s v="107091"/>
    <s v="107091"/>
    <s v="999999"/>
    <s v="XT414065991TS"/>
    <s v="N"/>
    <s v="Transport"/>
    <s v="N"/>
    <s v="S"/>
    <s v="ZA"/>
    <n v="4.532"/>
    <s v="6C"/>
    <n v="9.69"/>
  </r>
  <r>
    <x v="3"/>
    <s v="2"/>
    <d v="2026-05-08T00:00:00"/>
    <s v="1090"/>
    <s v="21320"/>
    <s v="AT"/>
    <s v="FR"/>
    <s v="97280"/>
    <s v="97280"/>
    <s v="999999"/>
    <s v="XT414067224TS"/>
    <s v="N"/>
    <s v="Transport"/>
    <s v="N"/>
    <s v="S"/>
    <s v="ZA"/>
    <n v="0.8159999999999999"/>
    <s v="6C"/>
    <n v="9.69"/>
  </r>
  <r>
    <x v="3"/>
    <s v="2"/>
    <d v="2026-05-08T00:00:00"/>
    <s v="16567"/>
    <s v="21320"/>
    <s v="DE"/>
    <s v="FR"/>
    <s v="108956"/>
    <s v="108956"/>
    <s v="999999"/>
    <s v="XT414067652TS"/>
    <s v="N"/>
    <s v="Transport"/>
    <s v="N"/>
    <s v="S"/>
    <s v="ZA"/>
    <n v="0.13"/>
    <s v="6C"/>
    <n v="5.33"/>
  </r>
  <r>
    <x v="3"/>
    <s v="2"/>
    <d v="2026-05-08T00:00:00"/>
    <s v="06343"/>
    <s v="21320"/>
    <s v="DE"/>
    <s v="FR"/>
    <s v="108799"/>
    <s v="108799"/>
    <s v="999999"/>
    <s v="XT414067785TS"/>
    <s v="N"/>
    <s v="Transport"/>
    <s v="N"/>
    <s v="S"/>
    <s v="ZA"/>
    <n v="6.33"/>
    <s v="6C"/>
    <n v="11.01"/>
  </r>
  <r>
    <x v="3"/>
    <s v="2"/>
    <d v="2026-05-08T00:00:00"/>
    <s v="15345"/>
    <s v="21320"/>
    <s v="DE"/>
    <s v="FR"/>
    <s v="109098"/>
    <s v="109098"/>
    <s v="999999"/>
    <s v="XT414067839TS"/>
    <s v="N"/>
    <s v="Transport"/>
    <s v="N"/>
    <s v="S"/>
    <s v="ZA"/>
    <n v="4.464"/>
    <s v="6C"/>
    <n v="9.69"/>
  </r>
  <r>
    <x v="3"/>
    <s v="2"/>
    <d v="2026-05-08T00:00:00"/>
    <s v="72631"/>
    <s v="21320"/>
    <s v="DE"/>
    <s v="FR"/>
    <s v="108376"/>
    <s v="108376"/>
    <s v="999999"/>
    <s v="XT414069826TS"/>
    <s v="N"/>
    <s v="Transport"/>
    <s v="N"/>
    <s v="S"/>
    <s v="ZA"/>
    <n v="4.266"/>
    <s v="6C"/>
    <n v="9.69"/>
  </r>
  <r>
    <x v="3"/>
    <s v="2"/>
    <d v="2026-05-08T00:00:00"/>
    <s v="06249"/>
    <s v="21320"/>
    <s v="DE"/>
    <s v="FR"/>
    <s v="109003"/>
    <s v="109003"/>
    <s v="999999"/>
    <s v="XT414069891TS"/>
    <s v="N"/>
    <s v="Transport"/>
    <s v="N"/>
    <s v="S"/>
    <s v="ZA"/>
    <n v="1.802"/>
    <s v="6C"/>
    <n v="5.88"/>
  </r>
  <r>
    <x v="3"/>
    <s v="2"/>
    <d v="2026-05-08T00:00:00"/>
    <s v="191 33"/>
    <s v="21320"/>
    <s v="SE"/>
    <s v="FR"/>
    <s v="109345"/>
    <s v="109345"/>
    <s v="999999"/>
    <s v="XT414069980TS"/>
    <s v="N"/>
    <s v="Transport"/>
    <s v="N"/>
    <s v="S"/>
    <s v="ZA"/>
    <n v="9.676"/>
    <s v="6C"/>
    <n v="17.98"/>
  </r>
  <r>
    <x v="3"/>
    <s v="2"/>
    <d v="2026-05-08T00:00:00"/>
    <s v="95126"/>
    <s v="21320"/>
    <s v="DE"/>
    <s v="FR"/>
    <s v="109216"/>
    <s v="109216"/>
    <s v="999999"/>
    <s v="XT414070016TS"/>
    <s v="N"/>
    <s v="Transport"/>
    <s v="N"/>
    <s v="S"/>
    <s v="ZA"/>
    <n v="1.276"/>
    <s v="6C"/>
    <n v="5.88"/>
  </r>
  <r>
    <x v="3"/>
    <s v="2"/>
    <d v="2026-05-08T00:00:00"/>
    <s v="9380"/>
    <s v="21320"/>
    <s v="DK"/>
    <s v="FR"/>
    <s v="108384"/>
    <s v="108384"/>
    <s v="999999"/>
    <s v="XT414070461TS"/>
    <s v="N"/>
    <s v="Transport"/>
    <s v="N"/>
    <s v="S"/>
    <s v="ZA"/>
    <n v="0.644"/>
    <s v="6C"/>
    <n v="9.69"/>
  </r>
  <r>
    <x v="3"/>
    <s v="2"/>
    <d v="2026-05-08T00:00:00"/>
    <s v="26725"/>
    <s v="21320"/>
    <s v="DE"/>
    <s v="FR"/>
    <s v="109230"/>
    <s v="109230"/>
    <s v="999999"/>
    <s v="XT414070930TS"/>
    <s v="N"/>
    <s v="Transport"/>
    <s v="N"/>
    <s v="S"/>
    <s v="ZA"/>
    <n v="1.395"/>
    <s v="6C"/>
    <n v="5.88"/>
  </r>
  <r>
    <x v="3"/>
    <s v="2"/>
    <d v="2026-05-08T00:00:00"/>
    <s v="81371"/>
    <s v="21320"/>
    <s v="DE"/>
    <s v="FR"/>
    <s v="109219"/>
    <s v="109219"/>
    <s v="999999"/>
    <s v="XT414071952TS"/>
    <s v="N"/>
    <s v="Transport"/>
    <s v="N"/>
    <s v="S"/>
    <s v="ZA"/>
    <n v="0.878"/>
    <s v="6C"/>
    <n v="5.55"/>
  </r>
  <r>
    <x v="3"/>
    <s v="2"/>
    <d v="2026-05-08T00:00:00"/>
    <s v="10559"/>
    <s v="21320"/>
    <s v="DE"/>
    <s v="FR"/>
    <s v="109201"/>
    <s v="109201"/>
    <s v="999999"/>
    <s v="XT414072343TS"/>
    <s v="N"/>
    <s v="Transport"/>
    <s v="N"/>
    <s v="S"/>
    <s v="ZA"/>
    <n v="0.4"/>
    <s v="6C"/>
    <n v="5.33"/>
  </r>
  <r>
    <x v="3"/>
    <s v="2"/>
    <d v="2026-05-08T00:00:00"/>
    <s v="5531 KA"/>
    <s v="21320"/>
    <s v="NL"/>
    <s v="FR"/>
    <s v="107043"/>
    <s v="107043"/>
    <s v="999999"/>
    <s v="XT414072520TS"/>
    <s v="N"/>
    <s v="Transport"/>
    <s v="N"/>
    <s v="S"/>
    <s v="ZA"/>
    <n v="0.25"/>
    <s v="6C"/>
    <n v="5.33"/>
  </r>
  <r>
    <x v="3"/>
    <s v="2"/>
    <d v="2026-05-08T00:00:00"/>
    <s v="85406"/>
    <s v="21320"/>
    <s v="DE"/>
    <s v="FR"/>
    <s v="110487"/>
    <s v="110487"/>
    <s v="999999"/>
    <s v="XT414072581TS"/>
    <s v="N"/>
    <s v="Transport"/>
    <s v="N"/>
    <s v="S"/>
    <s v="ZA"/>
    <n v="5.855"/>
    <s v="6C"/>
    <n v="10.35"/>
  </r>
  <r>
    <x v="3"/>
    <s v="2"/>
    <d v="2026-05-08T00:00:00"/>
    <s v="9900"/>
    <s v="21320"/>
    <s v="DK"/>
    <s v="FR"/>
    <s v="107170"/>
    <s v="107170"/>
    <s v="999999"/>
    <s v="XT414075866TS"/>
    <s v="N"/>
    <s v="Transport"/>
    <s v="N"/>
    <s v="S"/>
    <s v="ZA"/>
    <n v="0.18"/>
    <s v="6C"/>
    <n v="9.470000000000001"/>
  </r>
  <r>
    <x v="3"/>
    <s v="2"/>
    <d v="2026-05-08T00:00:00"/>
    <s v="4500"/>
    <s v="21320"/>
    <s v="BE"/>
    <s v="FR"/>
    <s v="109833"/>
    <s v="109833"/>
    <s v="999999"/>
    <s v="XT414076075TS"/>
    <s v="N"/>
    <s v="Transport"/>
    <s v="N"/>
    <s v="S"/>
    <s v="ZA"/>
    <n v="0.768"/>
    <s v="6C"/>
    <n v="4.95"/>
  </r>
  <r>
    <x v="3"/>
    <s v="2"/>
    <d v="2026-05-08T00:00:00"/>
    <s v="30629"/>
    <s v="21320"/>
    <s v="DE"/>
    <s v="FR"/>
    <s v="109690"/>
    <s v="109690"/>
    <s v="999999"/>
    <s v="XT414076892TS"/>
    <s v="N"/>
    <s v="Transport"/>
    <s v="N"/>
    <s v="S"/>
    <s v="ZA"/>
    <n v="9.44"/>
    <s v="6C"/>
    <n v="12.99"/>
  </r>
  <r>
    <x v="3"/>
    <s v="2"/>
    <d v="2026-05-08T00:00:00"/>
    <s v="16303"/>
    <s v="21320"/>
    <s v="DE"/>
    <s v="FR"/>
    <s v="109737"/>
    <s v="109737"/>
    <s v="999999"/>
    <s v="XT414077425TS"/>
    <s v="N"/>
    <s v="Transport"/>
    <s v="N"/>
    <s v="S"/>
    <s v="ZA"/>
    <n v="0.951"/>
    <s v="6C"/>
    <n v="5.55"/>
  </r>
  <r>
    <x v="3"/>
    <s v="2"/>
    <d v="2026-05-08T00:00:00"/>
    <s v="2791"/>
    <s v="21320"/>
    <s v="DK"/>
    <s v="FR"/>
    <s v="109395"/>
    <s v="109395"/>
    <s v="999999"/>
    <s v="XT414077938TS"/>
    <s v="N"/>
    <s v="Transport"/>
    <s v="N"/>
    <s v="S"/>
    <s v="ZA"/>
    <n v="3.182"/>
    <s v="6C"/>
    <n v="13.17"/>
  </r>
  <r>
    <x v="3"/>
    <s v="2"/>
    <d v="2026-05-08T00:00:00"/>
    <s v="27749"/>
    <s v="21320"/>
    <s v="DE"/>
    <s v="FR"/>
    <s v="109498"/>
    <s v="109498"/>
    <s v="999999"/>
    <s v="XT414078160TS"/>
    <s v="N"/>
    <s v="Transport"/>
    <s v="N"/>
    <s v="S"/>
    <s v="ZA"/>
    <n v="5.263"/>
    <s v="6C"/>
    <n v="10.35"/>
  </r>
  <r>
    <x v="3"/>
    <s v="2"/>
    <d v="2026-05-08T00:00:00"/>
    <s v="8010"/>
    <s v="21320"/>
    <s v="AT"/>
    <s v="FR"/>
    <s v="107456"/>
    <s v="107456"/>
    <s v="999999"/>
    <s v="XT414079117TS"/>
    <s v="N"/>
    <s v="Transport"/>
    <s v="N"/>
    <s v="S"/>
    <s v="ZA"/>
    <n v="0.759"/>
    <s v="6C"/>
    <n v="9.69"/>
  </r>
  <r>
    <x v="3"/>
    <s v="2"/>
    <d v="2026-05-08T00:00:00"/>
    <s v="63762"/>
    <s v="21320"/>
    <s v="DE"/>
    <s v="FR"/>
    <s v="107974"/>
    <s v="107974"/>
    <s v="999999"/>
    <s v="XT414079681TS"/>
    <s v="N"/>
    <s v="Transport"/>
    <s v="N"/>
    <s v="S"/>
    <s v="ZA"/>
    <n v="0.45"/>
    <s v="6C"/>
    <n v="5.33"/>
  </r>
  <r>
    <x v="3"/>
    <s v="2"/>
    <d v="2026-05-08T00:00:00"/>
    <s v="32657"/>
    <s v="21320"/>
    <s v="DE"/>
    <s v="FR"/>
    <s v="108766"/>
    <s v="108766"/>
    <s v="999999"/>
    <s v="XT414080027TS"/>
    <s v="N"/>
    <s v="Transport"/>
    <s v="N"/>
    <s v="S"/>
    <s v="ZA"/>
    <n v="0.2"/>
    <s v="6C"/>
    <n v="5.33"/>
  </r>
  <r>
    <x v="3"/>
    <s v="2"/>
    <d v="2026-05-08T00:00:00"/>
    <s v="22763"/>
    <s v="21320"/>
    <s v="DE"/>
    <s v="FR"/>
    <s v="107908"/>
    <s v="107908"/>
    <s v="999999"/>
    <s v="XT414080526TS"/>
    <s v="N"/>
    <s v="Transport"/>
    <s v="N"/>
    <s v="S"/>
    <s v="ZA"/>
    <n v="4.532"/>
    <s v="6C"/>
    <n v="9.69"/>
  </r>
  <r>
    <x v="3"/>
    <s v="2"/>
    <d v="2026-05-08T00:00:00"/>
    <s v="1654 KH"/>
    <s v="21320"/>
    <s v="NL"/>
    <s v="FR"/>
    <s v="109432"/>
    <s v="109432"/>
    <s v="999999"/>
    <s v="XT414080821TS"/>
    <s v="N"/>
    <s v="Transport"/>
    <s v="N"/>
    <s v="S"/>
    <s v="ZA"/>
    <n v="6.283"/>
    <s v="6C"/>
    <n v="11.01"/>
  </r>
  <r>
    <x v="3"/>
    <s v="2"/>
    <d v="2026-05-08T00:00:00"/>
    <s v="91564"/>
    <s v="21320"/>
    <s v="DE"/>
    <s v="FR"/>
    <s v="110650"/>
    <s v="110650"/>
    <s v="999999"/>
    <s v="XT414080910TS"/>
    <s v="N"/>
    <s v="Transport"/>
    <s v="N"/>
    <s v="S"/>
    <s v="ZA"/>
    <n v="4.532"/>
    <s v="6C"/>
    <n v="9.69"/>
  </r>
  <r>
    <x v="3"/>
    <s v="2"/>
    <d v="2026-05-08T00:00:00"/>
    <s v="2500"/>
    <s v="21320"/>
    <s v="DK"/>
    <s v="FR"/>
    <s v="109148"/>
    <s v="109148"/>
    <s v="999999"/>
    <s v="XT414081040TS"/>
    <s v="N"/>
    <s v="Transport"/>
    <s v="N"/>
    <s v="S"/>
    <s v="ZA"/>
    <n v="0.38"/>
    <s v="6C"/>
    <n v="9.470000000000001"/>
  </r>
  <r>
    <x v="3"/>
    <s v="2"/>
    <d v="2026-05-08T00:00:00"/>
    <s v="86450"/>
    <s v="21320"/>
    <s v="DE"/>
    <s v="FR"/>
    <s v="110596"/>
    <s v="110596"/>
    <s v="999999"/>
    <s v="XT414081190TS"/>
    <s v="N"/>
    <s v="Transport"/>
    <s v="N"/>
    <s v="S"/>
    <s v="ZA"/>
    <n v="1.004"/>
    <s v="6C"/>
    <n v="5.88"/>
  </r>
  <r>
    <x v="3"/>
    <s v="2"/>
    <d v="2026-05-08T00:00:00"/>
    <s v="65307"/>
    <s v="21320"/>
    <s v="DE"/>
    <s v="FR"/>
    <s v="108195"/>
    <s v="108195"/>
    <s v="999999"/>
    <s v="XT414081760TS"/>
    <s v="N"/>
    <s v="Transport"/>
    <s v="N"/>
    <s v="S"/>
    <s v="ZA"/>
    <n v="4.532"/>
    <s v="6C"/>
    <n v="9.69"/>
  </r>
  <r>
    <x v="3"/>
    <s v="2"/>
    <d v="2026-05-08T00:00:00"/>
    <s v="61231"/>
    <s v="21320"/>
    <s v="DE"/>
    <s v="FR"/>
    <s v="109775"/>
    <s v="109775"/>
    <s v="999999"/>
    <s v="XT414082116TS"/>
    <s v="N"/>
    <s v="Transport"/>
    <s v="N"/>
    <s v="S"/>
    <s v="ZA"/>
    <n v="4.825"/>
    <s v="6C"/>
    <n v="9.69"/>
  </r>
  <r>
    <x v="3"/>
    <s v="2"/>
    <d v="2026-05-08T00:00:00"/>
    <s v="86391"/>
    <s v="21320"/>
    <s v="DE"/>
    <s v="FR"/>
    <s v="109241"/>
    <s v="109241"/>
    <s v="999999"/>
    <s v="XT414083099TS"/>
    <s v="N"/>
    <s v="Transport"/>
    <s v="N"/>
    <s v="S"/>
    <s v="ZA"/>
    <n v="4.532"/>
    <s v="6C"/>
    <n v="9.69"/>
  </r>
  <r>
    <x v="3"/>
    <s v="2"/>
    <d v="2026-05-08T00:00:00"/>
    <s v="67678"/>
    <s v="21320"/>
    <s v="DE"/>
    <s v="FR"/>
    <s v="108646"/>
    <s v="108646"/>
    <s v="999999"/>
    <s v="XT414083479TS"/>
    <s v="N"/>
    <s v="Transport"/>
    <s v="N"/>
    <s v="S"/>
    <s v="ZA"/>
    <n v="0.18"/>
    <s v="6C"/>
    <n v="5.33"/>
  </r>
  <r>
    <x v="3"/>
    <s v="2"/>
    <d v="2026-05-08T00:00:00"/>
    <s v="34576"/>
    <s v="21320"/>
    <s v="DE"/>
    <s v="FR"/>
    <s v="110388"/>
    <s v="110388"/>
    <s v="999999"/>
    <s v="XT414083690TS"/>
    <s v="N"/>
    <s v="Transport"/>
    <s v="N"/>
    <s v="S"/>
    <s v="ZA"/>
    <n v="1.178"/>
    <s v="6C"/>
    <n v="5.88"/>
  </r>
  <r>
    <x v="3"/>
    <s v="2"/>
    <d v="2026-05-08T00:00:00"/>
    <s v="12590"/>
    <s v="21320"/>
    <s v="ES"/>
    <s v="FR"/>
    <s v="108703"/>
    <s v="108703"/>
    <s v="999999"/>
    <s v="XT414084620TS"/>
    <s v="N"/>
    <s v="Transport"/>
    <s v="N"/>
    <s v="S"/>
    <s v="ZA"/>
    <n v="1.536"/>
    <s v="6C"/>
    <n v="6.95"/>
  </r>
  <r>
    <x v="3"/>
    <s v="2"/>
    <d v="2026-05-08T00:00:00"/>
    <s v="2070"/>
    <s v="21320"/>
    <s v="AT"/>
    <s v="FR"/>
    <s v="106933"/>
    <s v="106933"/>
    <s v="999999"/>
    <s v="XT414085214TS"/>
    <s v="N"/>
    <s v="Transport"/>
    <s v="N"/>
    <s v="S"/>
    <s v="ZA"/>
    <n v="4.608"/>
    <s v="6C"/>
    <n v="13.83"/>
  </r>
  <r>
    <x v="3"/>
    <s v="2"/>
    <d v="2026-05-08T00:00:00"/>
    <s v="08785"/>
    <s v="21320"/>
    <s v="ES"/>
    <s v="FR"/>
    <s v="108812"/>
    <s v="108812"/>
    <s v="999999"/>
    <s v="XT414085302TS"/>
    <s v="N"/>
    <s v="Transport"/>
    <s v="N"/>
    <s v="S"/>
    <s v="ZA"/>
    <n v="5.086"/>
    <s v="6C"/>
    <n v="11.42"/>
  </r>
  <r>
    <x v="3"/>
    <s v="2"/>
    <d v="2026-05-08T00:00:00"/>
    <s v="08785"/>
    <s v="21320"/>
    <s v="ES"/>
    <s v="FR"/>
    <s v="108812"/>
    <s v="108812"/>
    <s v="999999"/>
    <s v="XT414085302TS"/>
    <s v="N"/>
    <s v="Supplement Etiquette Non Conforme"/>
    <s v="N"/>
    <m/>
    <s v="ZA"/>
    <n v="0"/>
    <s v="6C"/>
    <n v="2"/>
  </r>
  <r>
    <x v="3"/>
    <s v="2"/>
    <d v="2026-05-08T00:00:00"/>
    <s v="01097"/>
    <s v="21320"/>
    <s v="DE"/>
    <s v="FR"/>
    <s v="108859"/>
    <s v="108859"/>
    <s v="999999"/>
    <s v="XT414086020TS"/>
    <s v="N"/>
    <s v="Transport"/>
    <s v="N"/>
    <s v="S"/>
    <s v="ZA"/>
    <n v="6.317"/>
    <s v="6C"/>
    <n v="11.01"/>
  </r>
  <r>
    <x v="3"/>
    <s v="2"/>
    <d v="2026-05-08T00:00:00"/>
    <s v="81371"/>
    <s v="21320"/>
    <s v="DE"/>
    <s v="FR"/>
    <s v="110545"/>
    <s v="110545"/>
    <s v="999999"/>
    <s v="XT414086360TS"/>
    <s v="N"/>
    <s v="Transport"/>
    <s v="N"/>
    <s v="S"/>
    <s v="ZA"/>
    <n v="5.51"/>
    <s v="6C"/>
    <n v="10.35"/>
  </r>
  <r>
    <x v="3"/>
    <s v="2"/>
    <d v="2026-05-08T00:00:00"/>
    <s v="93197"/>
    <s v="21320"/>
    <s v="DE"/>
    <s v="FR"/>
    <s v="107818"/>
    <s v="107818"/>
    <s v="999999"/>
    <s v="XT414087011TS"/>
    <s v="N"/>
    <s v="Transport"/>
    <s v="N"/>
    <s v="S"/>
    <s v="ZA"/>
    <n v="3.214"/>
    <s v="6C"/>
    <n v="9.029999999999999"/>
  </r>
  <r>
    <x v="3"/>
    <s v="2"/>
    <d v="2026-05-08T00:00:00"/>
    <s v="30459"/>
    <s v="21320"/>
    <s v="DE"/>
    <s v="FR"/>
    <s v="109264"/>
    <s v="109264"/>
    <s v="999999"/>
    <s v="XT414087365TS"/>
    <s v="N"/>
    <s v="Transport"/>
    <s v="N"/>
    <s v="S"/>
    <s v="ZA"/>
    <n v="4.532"/>
    <s v="6C"/>
    <n v="9.69"/>
  </r>
  <r>
    <x v="3"/>
    <s v="2"/>
    <d v="2026-05-09T00:00:00"/>
    <s v="06886"/>
    <s v="21320"/>
    <s v="DE"/>
    <s v="FR"/>
    <s v="107246"/>
    <s v="107246"/>
    <s v="999999"/>
    <s v="XT414091775TS"/>
    <s v="N"/>
    <s v="Transport"/>
    <s v="N"/>
    <s v="S"/>
    <s v="ZA"/>
    <n v="6.273"/>
    <s v="6C"/>
    <n v="11.01"/>
  </r>
  <r>
    <x v="3"/>
    <s v="2"/>
    <d v="2026-05-09T00:00:00"/>
    <s v="72760"/>
    <s v="21320"/>
    <s v="DE"/>
    <s v="FR"/>
    <s v="108188"/>
    <s v="108188"/>
    <s v="999999"/>
    <s v="XT414093621TS"/>
    <s v="N"/>
    <s v="Transport"/>
    <s v="N"/>
    <s v="S"/>
    <s v="ZA"/>
    <n v="4.638"/>
    <s v="6C"/>
    <n v="9.69"/>
  </r>
  <r>
    <x v="3"/>
    <s v="2"/>
    <d v="2026-05-09T00:00:00"/>
    <s v="83250"/>
    <s v="21320"/>
    <s v="DE"/>
    <s v="FR"/>
    <s v="108935"/>
    <s v="108935"/>
    <s v="999999"/>
    <s v="XT414094834TS"/>
    <s v="N"/>
    <s v="Transport"/>
    <s v="N"/>
    <s v="S"/>
    <s v="ZA"/>
    <n v="1.056"/>
    <s v="6C"/>
    <n v="5.88"/>
  </r>
  <r>
    <x v="3"/>
    <s v="2"/>
    <d v="2026-05-09T00:00:00"/>
    <s v="167 38"/>
    <s v="21320"/>
    <s v="SE"/>
    <s v="FR"/>
    <s v="108938"/>
    <s v="108938"/>
    <s v="999999"/>
    <s v="XT414094882TS"/>
    <s v="N"/>
    <s v="Transport"/>
    <s v="N"/>
    <s v="S"/>
    <s v="ZA"/>
    <n v="6.134"/>
    <s v="6C"/>
    <n v="16"/>
  </r>
  <r>
    <x v="3"/>
    <s v="2"/>
    <d v="2026-05-09T00:00:00"/>
    <s v="71134"/>
    <s v="21320"/>
    <s v="DE"/>
    <s v="FR"/>
    <s v="107544"/>
    <s v="107544"/>
    <s v="999999"/>
    <s v="XT414095171TS"/>
    <s v="N"/>
    <s v="Transport"/>
    <s v="N"/>
    <s v="S"/>
    <s v="ZA"/>
    <n v="4.493"/>
    <s v="6C"/>
    <n v="9.69"/>
  </r>
  <r>
    <x v="3"/>
    <s v="2"/>
    <d v="2026-05-09T00:00:00"/>
    <s v="28790"/>
    <s v="21320"/>
    <s v="DE"/>
    <s v="FR"/>
    <s v="109472"/>
    <s v="109472"/>
    <s v="999999"/>
    <s v="XT414096234TS"/>
    <s v="N"/>
    <s v="Transport"/>
    <s v="N"/>
    <s v="S"/>
    <s v="ZA"/>
    <n v="3.51"/>
    <s v="6C"/>
    <n v="9.029999999999999"/>
  </r>
  <r>
    <x v="3"/>
    <s v="2"/>
    <d v="2026-05-09T00:00:00"/>
    <s v="82418"/>
    <s v="21320"/>
    <s v="DE"/>
    <s v="FR"/>
    <s v="106469"/>
    <s v="106469"/>
    <s v="999999"/>
    <s v="XT414096398TS"/>
    <s v="N"/>
    <s v="Transport"/>
    <s v="N"/>
    <s v="S"/>
    <s v="ZA"/>
    <n v="4.403"/>
    <s v="6C"/>
    <n v="9.69"/>
  </r>
  <r>
    <x v="3"/>
    <s v="2"/>
    <d v="2026-05-09T00:00:00"/>
    <s v="416 83"/>
    <s v="21320"/>
    <s v="SE"/>
    <s v="FR"/>
    <s v="109308"/>
    <s v="109308"/>
    <s v="999999"/>
    <s v="XT414096509TS"/>
    <s v="N"/>
    <s v="Transport"/>
    <s v="N"/>
    <s v="S"/>
    <s v="ZA"/>
    <n v="0.835"/>
    <s v="6C"/>
    <n v="10.54"/>
  </r>
  <r>
    <x v="3"/>
    <s v="2"/>
    <d v="2026-05-09T00:00:00"/>
    <s v="58285"/>
    <s v="21320"/>
    <s v="DE"/>
    <s v="FR"/>
    <s v="108973"/>
    <s v="108973"/>
    <s v="999999"/>
    <s v="XT414096693TS"/>
    <s v="N"/>
    <s v="Transport"/>
    <s v="N"/>
    <s v="S"/>
    <s v="ZA"/>
    <n v="0.1"/>
    <s v="6C"/>
    <n v="5.33"/>
  </r>
  <r>
    <x v="3"/>
    <s v="2"/>
    <d v="2026-05-09T00:00:00"/>
    <s v="96328"/>
    <s v="21320"/>
    <s v="DE"/>
    <s v="FR"/>
    <s v="109653"/>
    <s v="109653"/>
    <s v="999999"/>
    <s v="XT414096781TS"/>
    <s v="N"/>
    <s v="Transport"/>
    <s v="N"/>
    <s v="S"/>
    <s v="ZA"/>
    <n v="0.58"/>
    <s v="6C"/>
    <n v="5.55"/>
  </r>
  <r>
    <x v="3"/>
    <s v="2"/>
    <d v="2026-05-09T00:00:00"/>
    <s v="91096"/>
    <s v="21320"/>
    <s v="DE"/>
    <s v="FR"/>
    <s v="108894"/>
    <s v="108894"/>
    <s v="999999"/>
    <s v="XT414097552TS"/>
    <s v="N"/>
    <s v="Transport"/>
    <s v="N"/>
    <s v="S"/>
    <s v="ZA"/>
    <n v="1.44"/>
    <s v="6C"/>
    <n v="5.88"/>
  </r>
  <r>
    <x v="3"/>
    <s v="2"/>
    <d v="2026-05-09T00:00:00"/>
    <s v="16356"/>
    <s v="21320"/>
    <s v="DE"/>
    <s v="FR"/>
    <s v="109667"/>
    <s v="109667"/>
    <s v="999999"/>
    <s v="XT414099496TS"/>
    <s v="N"/>
    <s v="Transport"/>
    <s v="N"/>
    <s v="S"/>
    <s v="ZA"/>
    <n v="1.189"/>
    <s v="6C"/>
    <n v="5.88"/>
  </r>
  <r>
    <x v="3"/>
    <s v="2"/>
    <d v="2026-05-09T00:00:00"/>
    <s v="09500"/>
    <s v="21320"/>
    <s v="ES"/>
    <s v="FR"/>
    <s v="107435"/>
    <s v="107435"/>
    <s v="999999"/>
    <s v="XT414099584TS"/>
    <s v="N"/>
    <s v="Transport"/>
    <s v="N"/>
    <s v="S"/>
    <s v="ZA"/>
    <n v="4.787"/>
    <s v="6C"/>
    <n v="10.76"/>
  </r>
  <r>
    <x v="3"/>
    <s v="2"/>
    <d v="2026-05-09T00:00:00"/>
    <s v="9210"/>
    <s v="21320"/>
    <s v="DK"/>
    <s v="FR"/>
    <s v="105895"/>
    <s v="105895"/>
    <s v="999999"/>
    <s v="XT414099607TS"/>
    <s v="N"/>
    <s v="Transport"/>
    <s v="N"/>
    <s v="S"/>
    <s v="ZA"/>
    <n v="1.562"/>
    <s v="6C"/>
    <n v="10.02"/>
  </r>
  <r>
    <x v="3"/>
    <s v="2"/>
    <d v="2026-05-09T00:00:00"/>
    <s v="15324"/>
    <s v="21320"/>
    <s v="DE"/>
    <s v="FR"/>
    <s v="109234"/>
    <s v="109234"/>
    <s v="999999"/>
    <s v="XT414100336TS"/>
    <s v="N"/>
    <s v="Transport"/>
    <s v="N"/>
    <s v="S"/>
    <s v="ZA"/>
    <n v="0.13"/>
    <s v="6C"/>
    <n v="5.33"/>
  </r>
  <r>
    <x v="3"/>
    <s v="2"/>
    <d v="2026-05-09T00:00:00"/>
    <s v="78315"/>
    <s v="21320"/>
    <s v="DE"/>
    <s v="FR"/>
    <s v="109070"/>
    <s v="109070"/>
    <s v="999999"/>
    <s v="XT414101265TS"/>
    <s v="N"/>
    <s v="Transport"/>
    <s v="N"/>
    <s v="S"/>
    <s v="ZA"/>
    <n v="3.158"/>
    <s v="6C"/>
    <n v="9.029999999999999"/>
  </r>
  <r>
    <x v="3"/>
    <s v="2"/>
    <d v="2026-05-09T00:00:00"/>
    <s v="2736"/>
    <s v="21320"/>
    <s v="LU"/>
    <s v="FR"/>
    <s v="110462"/>
    <s v="110462"/>
    <s v="999999"/>
    <s v="XT414101985TS"/>
    <s v="N"/>
    <s v="Transport"/>
    <s v="N"/>
    <s v="S"/>
    <s v="ZA"/>
    <n v="1.008"/>
    <s v="6C"/>
    <n v="5.88"/>
  </r>
  <r>
    <x v="3"/>
    <s v="2"/>
    <d v="2026-05-09T00:00:00"/>
    <s v="17489"/>
    <s v="21320"/>
    <s v="DE"/>
    <s v="FR"/>
    <s v="107643"/>
    <s v="107643"/>
    <s v="999999"/>
    <s v="XT414102218TS"/>
    <s v="N"/>
    <s v="Transport"/>
    <s v="N"/>
    <s v="S"/>
    <s v="ZA"/>
    <n v="5.21"/>
    <s v="6C"/>
    <n v="10.35"/>
  </r>
  <r>
    <x v="3"/>
    <s v="2"/>
    <d v="2026-05-09T00:00:00"/>
    <s v="59174"/>
    <s v="21320"/>
    <s v="DE"/>
    <s v="FR"/>
    <s v="110247"/>
    <s v="110247"/>
    <s v="999999"/>
    <s v="XT414102646TS"/>
    <s v="N"/>
    <s v="Transport"/>
    <s v="N"/>
    <s v="S"/>
    <s v="ZA"/>
    <n v="0.16"/>
    <s v="6C"/>
    <n v="5.33"/>
  </r>
  <r>
    <x v="3"/>
    <s v="2"/>
    <d v="2026-05-09T00:00:00"/>
    <s v="21031"/>
    <s v="21320"/>
    <s v="DE"/>
    <s v="FR"/>
    <s v="110613"/>
    <s v="110613"/>
    <s v="999999"/>
    <s v="XT414103045TS"/>
    <s v="N"/>
    <s v="Transport"/>
    <s v="N"/>
    <s v="S"/>
    <s v="ZA"/>
    <n v="1.128"/>
    <s v="6C"/>
    <n v="5.88"/>
  </r>
  <r>
    <x v="3"/>
    <s v="2"/>
    <d v="2026-05-09T00:00:00"/>
    <s v="67304"/>
    <s v="21320"/>
    <s v="DE"/>
    <s v="FR"/>
    <s v="109137"/>
    <s v="109137"/>
    <s v="999999"/>
    <s v="XT414103964TS"/>
    <s v="N"/>
    <s v="Transport"/>
    <s v="N"/>
    <s v="S"/>
    <s v="ZA"/>
    <n v="0.774"/>
    <s v="6C"/>
    <n v="5.55"/>
  </r>
  <r>
    <x v="3"/>
    <s v="2"/>
    <d v="2026-05-09T00:00:00"/>
    <s v="80803"/>
    <s v="21320"/>
    <s v="DE"/>
    <s v="FR"/>
    <s v="109755"/>
    <s v="109755"/>
    <s v="999999"/>
    <s v="XT414104151TS"/>
    <s v="N"/>
    <s v="Transport"/>
    <s v="N"/>
    <s v="S"/>
    <s v="ZA"/>
    <n v="1.701"/>
    <s v="6C"/>
    <n v="5.88"/>
  </r>
  <r>
    <x v="3"/>
    <s v="2"/>
    <d v="2026-05-09T00:00:00"/>
    <s v="2151 JX"/>
    <s v="21320"/>
    <s v="NL"/>
    <s v="FR"/>
    <s v="107156"/>
    <s v="107156"/>
    <s v="999999"/>
    <s v="XT414104236TS"/>
    <s v="N"/>
    <s v="Transport"/>
    <s v="N"/>
    <s v="S"/>
    <s v="ZA"/>
    <n v="5.984"/>
    <s v="6C"/>
    <n v="10.35"/>
  </r>
  <r>
    <x v="3"/>
    <s v="2"/>
    <d v="2026-05-09T00:00:00"/>
    <s v="76297"/>
    <s v="21320"/>
    <s v="DE"/>
    <s v="FR"/>
    <s v="108263"/>
    <s v="108263"/>
    <s v="999999"/>
    <s v="XT414104718TS"/>
    <s v="N"/>
    <s v="Transport"/>
    <s v="N"/>
    <s v="S"/>
    <s v="ZA"/>
    <n v="4.787"/>
    <s v="6C"/>
    <n v="9.69"/>
  </r>
  <r>
    <x v="3"/>
    <s v="2"/>
    <d v="2026-05-09T00:00:00"/>
    <s v="76227"/>
    <s v="21320"/>
    <s v="DE"/>
    <s v="FR"/>
    <s v="109542"/>
    <s v="109542"/>
    <s v="999999"/>
    <s v="XT414106356TS"/>
    <s v="N"/>
    <s v="Transport"/>
    <s v="N"/>
    <s v="S"/>
    <s v="ZA"/>
    <n v="4.403"/>
    <s v="6C"/>
    <n v="9.69"/>
  </r>
  <r>
    <x v="3"/>
    <s v="2"/>
    <d v="2026-05-09T00:00:00"/>
    <s v="6708 AZ"/>
    <s v="21320"/>
    <s v="NL"/>
    <s v="FR"/>
    <s v="110187"/>
    <s v="110187"/>
    <s v="999999"/>
    <s v="XT414106360TS"/>
    <s v="N"/>
    <s v="Transport"/>
    <s v="N"/>
    <s v="S"/>
    <s v="ZA"/>
    <n v="1.512"/>
    <s v="6C"/>
    <n v="5.88"/>
  </r>
  <r>
    <x v="3"/>
    <s v="2"/>
    <d v="2026-05-09T00:00:00"/>
    <s v="71083"/>
    <s v="21320"/>
    <s v="DE"/>
    <s v="FR"/>
    <s v="107245"/>
    <s v="107245"/>
    <s v="999999"/>
    <s v="XT414106461TS"/>
    <s v="N"/>
    <s v="Transport"/>
    <s v="N"/>
    <s v="S"/>
    <s v="ZA"/>
    <n v="0.45"/>
    <s v="6C"/>
    <n v="5.33"/>
  </r>
  <r>
    <x v="3"/>
    <s v="2"/>
    <d v="2026-05-09T00:00:00"/>
    <s v="22119"/>
    <s v="21320"/>
    <s v="DE"/>
    <s v="FR"/>
    <s v="110011"/>
    <s v="110011"/>
    <s v="999999"/>
    <s v="XT414106965TS"/>
    <s v="N"/>
    <s v="Transport"/>
    <s v="N"/>
    <s v="S"/>
    <s v="ZA"/>
    <n v="5.298"/>
    <s v="6C"/>
    <n v="10.35"/>
  </r>
  <r>
    <x v="3"/>
    <s v="2"/>
    <d v="2026-05-09T00:00:00"/>
    <s v="12209"/>
    <s v="21320"/>
    <s v="DE"/>
    <s v="FR"/>
    <s v="110319"/>
    <s v="110319"/>
    <s v="999999"/>
    <s v="XT414107657TS"/>
    <s v="N"/>
    <s v="Transport"/>
    <s v="N"/>
    <s v="S"/>
    <s v="ZA"/>
    <n v="0.898"/>
    <s v="6C"/>
    <n v="5.55"/>
  </r>
  <r>
    <x v="3"/>
    <s v="2"/>
    <d v="2026-05-09T00:00:00"/>
    <s v="5591"/>
    <s v="21320"/>
    <s v="AT"/>
    <s v="FR"/>
    <s v="109568"/>
    <s v="109568"/>
    <s v="999999"/>
    <s v="XT414107665TS"/>
    <s v="N"/>
    <s v="Transport"/>
    <s v="N"/>
    <s v="S"/>
    <s v="ZA"/>
    <n v="4.678"/>
    <s v="6C"/>
    <n v="13.83"/>
  </r>
  <r>
    <x v="3"/>
    <s v="2"/>
    <d v="2026-05-09T00:00:00"/>
    <s v="79618"/>
    <s v="21320"/>
    <s v="DE"/>
    <s v="FR"/>
    <s v="107579"/>
    <s v="107579"/>
    <s v="999999"/>
    <s v="XT414107997TS"/>
    <s v="N"/>
    <s v="Transport"/>
    <s v="N"/>
    <s v="S"/>
    <s v="ZA"/>
    <n v="1.102"/>
    <s v="6C"/>
    <n v="5.88"/>
  </r>
  <r>
    <x v="3"/>
    <s v="2"/>
    <d v="2026-05-09T00:00:00"/>
    <s v="65520"/>
    <s v="21320"/>
    <s v="DE"/>
    <s v="FR"/>
    <s v="108459"/>
    <s v="108459"/>
    <s v="999999"/>
    <s v="XT414108621TS"/>
    <s v="N"/>
    <s v="Transport"/>
    <s v="N"/>
    <s v="S"/>
    <s v="ZA"/>
    <n v="0.998"/>
    <s v="6C"/>
    <n v="5.55"/>
  </r>
  <r>
    <x v="3"/>
    <s v="2"/>
    <d v="2026-05-09T00:00:00"/>
    <s v="49176"/>
    <s v="21320"/>
    <s v="DE"/>
    <s v="FR"/>
    <s v="109470"/>
    <s v="109470"/>
    <s v="999999"/>
    <s v="XT414108887TS"/>
    <s v="N"/>
    <s v="Transport"/>
    <s v="N"/>
    <s v="S"/>
    <s v="ZA"/>
    <n v="4.678"/>
    <s v="6C"/>
    <n v="9.69"/>
  </r>
  <r>
    <x v="3"/>
    <s v="2"/>
    <d v="2026-05-10T00:00:00"/>
    <s v="3074"/>
    <s v="21320"/>
    <s v="AT"/>
    <s v="FR"/>
    <s v="109556"/>
    <s v="109556"/>
    <s v="999999"/>
    <s v="XT414112419TS"/>
    <s v="N"/>
    <s v="Transport"/>
    <s v="N"/>
    <s v="S"/>
    <s v="ZA"/>
    <n v="0.51"/>
    <s v="6C"/>
    <n v="9.69"/>
  </r>
  <r>
    <x v="3"/>
    <s v="2"/>
    <d v="2026-05-10T00:00:00"/>
    <s v="79189"/>
    <s v="21320"/>
    <s v="DE"/>
    <s v="FR"/>
    <s v="108937"/>
    <s v="108937"/>
    <s v="999999"/>
    <s v="XT414112538TS"/>
    <s v="N"/>
    <s v="Transport"/>
    <s v="N"/>
    <s v="S"/>
    <s v="ZA"/>
    <n v="0.84"/>
    <s v="6C"/>
    <n v="5.55"/>
  </r>
  <r>
    <x v="3"/>
    <s v="2"/>
    <d v="2026-05-10T00:00:00"/>
    <s v="14197"/>
    <s v="21320"/>
    <s v="DE"/>
    <s v="FR"/>
    <s v="110032"/>
    <s v="110032"/>
    <s v="999999"/>
    <s v="XT414112949TS"/>
    <s v="N"/>
    <s v="Transport"/>
    <s v="N"/>
    <s v="S"/>
    <s v="ZA"/>
    <n v="4.678"/>
    <s v="6C"/>
    <n v="9.69"/>
  </r>
  <r>
    <x v="3"/>
    <s v="2"/>
    <d v="2026-05-10T00:00:00"/>
    <s v="74321"/>
    <s v="21320"/>
    <s v="DE"/>
    <s v="FR"/>
    <s v="109697"/>
    <s v="109697"/>
    <s v="999999"/>
    <s v="XT414113051TS"/>
    <s v="N"/>
    <s v="Transport"/>
    <s v="N"/>
    <s v="S"/>
    <s v="ZA"/>
    <n v="0.907"/>
    <s v="6C"/>
    <n v="5.55"/>
  </r>
  <r>
    <x v="3"/>
    <s v="2"/>
    <d v="2026-05-10T00:00:00"/>
    <s v="42781"/>
    <s v="21320"/>
    <s v="DE"/>
    <s v="FR"/>
    <s v="105119"/>
    <s v="105119"/>
    <s v="999999"/>
    <s v="XT414113839TS"/>
    <s v="N"/>
    <s v="Transport"/>
    <s v="N"/>
    <s v="S"/>
    <s v="ZA"/>
    <n v="4.403"/>
    <s v="6C"/>
    <n v="9.69"/>
  </r>
  <r>
    <x v="3"/>
    <s v="2"/>
    <d v="2026-05-10T00:00:00"/>
    <s v="49324"/>
    <s v="21320"/>
    <s v="DE"/>
    <s v="FR"/>
    <s v="108771"/>
    <s v="108771"/>
    <s v="999999"/>
    <s v="XT414113944TS"/>
    <s v="N"/>
    <s v="Transport"/>
    <s v="N"/>
    <s v="S"/>
    <s v="ZA"/>
    <n v="0.979"/>
    <s v="6C"/>
    <n v="5.55"/>
  </r>
  <r>
    <x v="3"/>
    <s v="2"/>
    <d v="2026-05-10T00:00:00"/>
    <s v="82319"/>
    <s v="21320"/>
    <s v="DE"/>
    <s v="FR"/>
    <s v="110215"/>
    <s v="110215"/>
    <s v="999999"/>
    <s v="XT414113961TS"/>
    <s v="N"/>
    <s v="Transport"/>
    <s v="N"/>
    <s v="S"/>
    <s v="ZA"/>
    <n v="9.204000000000001"/>
    <s v="6C"/>
    <n v="12.99"/>
  </r>
  <r>
    <x v="3"/>
    <s v="2"/>
    <d v="2026-05-10T00:00:00"/>
    <s v="2732"/>
    <s v="21320"/>
    <s v="AT"/>
    <s v="FR"/>
    <s v="110543"/>
    <s v="110543"/>
    <s v="999999"/>
    <s v="XT414114176TS"/>
    <s v="N"/>
    <s v="Transport"/>
    <s v="N"/>
    <s v="S"/>
    <s v="ZA"/>
    <n v="0.546"/>
    <s v="6C"/>
    <n v="9.69"/>
  </r>
  <r>
    <x v="3"/>
    <s v="2"/>
    <d v="2026-05-10T00:00:00"/>
    <s v="3037 GA"/>
    <s v="21320"/>
    <s v="NL"/>
    <s v="FR"/>
    <s v="109112"/>
    <s v="109112"/>
    <s v="999999"/>
    <s v="XT414114247TS"/>
    <s v="N"/>
    <s v="Transport"/>
    <s v="N"/>
    <s v="S"/>
    <s v="ZA"/>
    <n v="4.678"/>
    <s v="6C"/>
    <n v="9.69"/>
  </r>
  <r>
    <x v="3"/>
    <s v="2"/>
    <d v="2026-05-10T00:00:00"/>
    <s v="12167"/>
    <s v="21320"/>
    <s v="DE"/>
    <s v="FR"/>
    <s v="108939"/>
    <s v="108939"/>
    <s v="999999"/>
    <s v="XT414114984TS"/>
    <s v="N"/>
    <s v="Transport"/>
    <s v="N"/>
    <s v="S"/>
    <s v="ZA"/>
    <n v="0.8"/>
    <s v="6C"/>
    <n v="5.55"/>
  </r>
  <r>
    <x v="3"/>
    <s v="2"/>
    <d v="2026-05-10T00:00:00"/>
    <s v="18609"/>
    <s v="21320"/>
    <s v="DE"/>
    <s v="FR"/>
    <s v="107480"/>
    <s v="107480"/>
    <s v="999999"/>
    <s v="XT414115185TS"/>
    <s v="N"/>
    <s v="Transport"/>
    <s v="N"/>
    <s v="S"/>
    <s v="ZA"/>
    <n v="4.678"/>
    <s v="6C"/>
    <n v="9.69"/>
  </r>
  <r>
    <x v="3"/>
    <s v="2"/>
    <d v="2026-05-10T00:00:00"/>
    <s v="69234"/>
    <s v="21320"/>
    <s v="DE"/>
    <s v="FR"/>
    <s v="106836"/>
    <s v="106836"/>
    <s v="999999"/>
    <s v="XT414115327TS"/>
    <s v="N"/>
    <s v="Transport"/>
    <s v="N"/>
    <s v="S"/>
    <s v="ZA"/>
    <n v="4.266"/>
    <s v="6C"/>
    <n v="9.69"/>
  </r>
  <r>
    <x v="3"/>
    <s v="2"/>
    <d v="2026-05-10T00:00:00"/>
    <s v="3583 BK"/>
    <s v="21320"/>
    <s v="NL"/>
    <s v="FR"/>
    <s v="109463"/>
    <s v="109463"/>
    <s v="999999"/>
    <s v="XT414115812TS"/>
    <s v="N"/>
    <s v="Transport"/>
    <s v="N"/>
    <s v="S"/>
    <s v="ZA"/>
    <n v="0.896"/>
    <s v="6C"/>
    <n v="5.55"/>
  </r>
  <r>
    <x v="3"/>
    <s v="2"/>
    <d v="2026-05-10T00:00:00"/>
    <s v="34128"/>
    <s v="21320"/>
    <s v="DE"/>
    <s v="FR"/>
    <s v="108439"/>
    <s v="108439"/>
    <s v="999999"/>
    <s v="XT414115980TS"/>
    <s v="N"/>
    <s v="Transport"/>
    <s v="N"/>
    <s v="S"/>
    <s v="ZA"/>
    <n v="5.773"/>
    <s v="6C"/>
    <n v="10.35"/>
  </r>
  <r>
    <x v="3"/>
    <s v="2"/>
    <d v="2026-05-10T00:00:00"/>
    <s v="50259"/>
    <s v="21320"/>
    <s v="DE"/>
    <s v="FR"/>
    <s v="110055"/>
    <s v="110055"/>
    <s v="999999"/>
    <s v="XT414118155TS"/>
    <s v="N"/>
    <s v="Transport"/>
    <s v="N"/>
    <s v="S"/>
    <s v="ZA"/>
    <n v="4.532"/>
    <s v="6C"/>
    <n v="9.69"/>
  </r>
  <r>
    <x v="3"/>
    <s v="2"/>
    <d v="2026-05-10T00:00:00"/>
    <s v="3300"/>
    <s v="21320"/>
    <s v="DK"/>
    <s v="FR"/>
    <s v="106524"/>
    <s v="106524"/>
    <s v="999999"/>
    <s v="XT414118252TS"/>
    <s v="N"/>
    <s v="Transport"/>
    <s v="N"/>
    <s v="S"/>
    <s v="ZA"/>
    <n v="4.799"/>
    <s v="6C"/>
    <n v="13.83"/>
  </r>
  <r>
    <x v="3"/>
    <s v="2"/>
    <d v="2026-05-10T00:00:00"/>
    <s v="56330"/>
    <s v="21320"/>
    <s v="DE"/>
    <s v="FR"/>
    <s v="108908"/>
    <s v="108908"/>
    <s v="999999"/>
    <s v="XT414118677TS"/>
    <s v="N"/>
    <s v="Transport"/>
    <s v="N"/>
    <s v="S"/>
    <s v="ZA"/>
    <n v="6.66"/>
    <s v="6C"/>
    <n v="11.01"/>
  </r>
  <r>
    <x v="3"/>
    <s v="2"/>
    <d v="2026-05-10T00:00:00"/>
    <s v="21465"/>
    <s v="21320"/>
    <s v="DE"/>
    <s v="FR"/>
    <s v="109921"/>
    <s v="109921"/>
    <s v="999999"/>
    <s v="XT414118717TS"/>
    <s v="N"/>
    <s v="Transport"/>
    <s v="N"/>
    <s v="S"/>
    <s v="ZA"/>
    <n v="9.6"/>
    <s v="6C"/>
    <n v="12.99"/>
  </r>
  <r>
    <x v="3"/>
    <s v="2"/>
    <d v="2026-05-10T00:00:00"/>
    <s v="2550"/>
    <s v="21320"/>
    <s v="BE"/>
    <s v="FR"/>
    <s v="108433"/>
    <s v="108433"/>
    <s v="999999"/>
    <s v="XT414118822TS"/>
    <s v="N"/>
    <s v="Transport"/>
    <s v="N"/>
    <s v="S"/>
    <s v="ZA"/>
    <n v="0.832"/>
    <s v="6C"/>
    <n v="4.95"/>
  </r>
  <r>
    <x v="3"/>
    <s v="2"/>
    <d v="2026-05-10T00:00:00"/>
    <s v="2550"/>
    <s v="21320"/>
    <s v="BE"/>
    <s v="FR"/>
    <s v="108378"/>
    <s v="108378"/>
    <s v="999999"/>
    <s v="XT414119010TS"/>
    <s v="N"/>
    <s v="Transport"/>
    <s v="N"/>
    <s v="S"/>
    <s v="ZA"/>
    <n v="0.572"/>
    <s v="6C"/>
    <n v="4.95"/>
  </r>
  <r>
    <x v="3"/>
    <s v="2"/>
    <d v="2026-05-10T00:00:00"/>
    <s v="89134"/>
    <s v="21320"/>
    <s v="DE"/>
    <s v="FR"/>
    <s v="109602"/>
    <s v="109602"/>
    <s v="999999"/>
    <s v="XT414119258TS"/>
    <s v="N"/>
    <s v="Transport"/>
    <s v="N"/>
    <s v="S"/>
    <s v="ZA"/>
    <n v="4.266"/>
    <s v="6C"/>
    <n v="9.69"/>
  </r>
  <r>
    <x v="3"/>
    <s v="2"/>
    <d v="2026-05-10T00:00:00"/>
    <s v="90530"/>
    <s v="21320"/>
    <s v="DE"/>
    <s v="FR"/>
    <s v="109812"/>
    <s v="109812"/>
    <s v="999999"/>
    <s v="XT414119505TS"/>
    <s v="N"/>
    <s v="Transport"/>
    <s v="N"/>
    <s v="S"/>
    <s v="ZA"/>
    <n v="4.266"/>
    <s v="6C"/>
    <n v="9.69"/>
  </r>
  <r>
    <x v="3"/>
    <s v="2"/>
    <d v="2026-05-10T00:00:00"/>
    <s v="12053"/>
    <s v="21320"/>
    <s v="DE"/>
    <s v="FR"/>
    <s v="109074"/>
    <s v="109074"/>
    <s v="999999"/>
    <s v="XT414119584TS"/>
    <s v="N"/>
    <s v="Transport"/>
    <s v="N"/>
    <s v="S"/>
    <s v="ZA"/>
    <n v="4.638"/>
    <s v="6C"/>
    <n v="9.69"/>
  </r>
  <r>
    <x v="3"/>
    <s v="2"/>
    <d v="2026-05-10T00:00:00"/>
    <s v="45665"/>
    <s v="21320"/>
    <s v="DE"/>
    <s v="FR"/>
    <s v="108883"/>
    <s v="108883"/>
    <s v="999999"/>
    <s v="XT414120018TS"/>
    <s v="N"/>
    <s v="Transport"/>
    <s v="N"/>
    <s v="S"/>
    <s v="ZA"/>
    <n v="8.968"/>
    <s v="6C"/>
    <n v="12.33"/>
  </r>
  <r>
    <x v="3"/>
    <s v="2"/>
    <d v="2026-05-10T00:00:00"/>
    <s v="31558"/>
    <s v="21320"/>
    <s v="DE"/>
    <s v="FR"/>
    <s v="110440"/>
    <s v="110440"/>
    <s v="999999"/>
    <s v="XT414120208TS"/>
    <s v="N"/>
    <s v="Transport"/>
    <s v="N"/>
    <s v="S"/>
    <s v="ZA"/>
    <n v="3.312"/>
    <s v="6C"/>
    <n v="9.029999999999999"/>
  </r>
  <r>
    <x v="3"/>
    <s v="2"/>
    <d v="2026-05-10T00:00:00"/>
    <s v="6600"/>
    <s v="21320"/>
    <s v="AT"/>
    <s v="FR"/>
    <s v="109253"/>
    <s v="109253"/>
    <s v="999999"/>
    <s v="XT414120358TS"/>
    <s v="N"/>
    <s v="Transport"/>
    <s v="N"/>
    <s v="S"/>
    <s v="ZA"/>
    <n v="4.403"/>
    <s v="6C"/>
    <n v="13.83"/>
  </r>
  <r>
    <x v="3"/>
    <s v="2"/>
    <d v="2026-05-10T00:00:00"/>
    <s v="15518"/>
    <s v="21320"/>
    <s v="DE"/>
    <s v="FR"/>
    <s v="110628"/>
    <s v="110628"/>
    <s v="999999"/>
    <s v="XT414121265TS"/>
    <s v="N"/>
    <s v="Transport"/>
    <s v="N"/>
    <s v="S"/>
    <s v="ZA"/>
    <n v="4.266"/>
    <s v="6C"/>
    <n v="9.69"/>
  </r>
  <r>
    <x v="3"/>
    <s v="2"/>
    <d v="2026-05-10T00:00:00"/>
    <s v="45147"/>
    <s v="21320"/>
    <s v="DE"/>
    <s v="FR"/>
    <s v="109393"/>
    <s v="109393"/>
    <s v="999999"/>
    <s v="XT414121897TS"/>
    <s v="N"/>
    <s v="Transport"/>
    <s v="N"/>
    <s v="S"/>
    <s v="ZA"/>
    <n v="4.266"/>
    <s v="6C"/>
    <n v="9.69"/>
  </r>
  <r>
    <x v="3"/>
    <s v="2"/>
    <d v="2026-05-10T00:00:00"/>
    <s v="26386"/>
    <s v="21320"/>
    <s v="DE"/>
    <s v="FR"/>
    <s v="109152"/>
    <s v="109152"/>
    <s v="999999"/>
    <s v="XT414122022TS"/>
    <s v="N"/>
    <s v="Transport"/>
    <s v="N"/>
    <s v="S"/>
    <s v="ZA"/>
    <n v="3.194"/>
    <s v="6C"/>
    <n v="9.029999999999999"/>
  </r>
  <r>
    <x v="3"/>
    <s v="2"/>
    <d v="2026-05-10T00:00:00"/>
    <s v="97896"/>
    <s v="21320"/>
    <s v="DE"/>
    <s v="FR"/>
    <s v="110391"/>
    <s v="110391"/>
    <s v="999999"/>
    <s v="XT414122420TS"/>
    <s v="N"/>
    <s v="Transport"/>
    <s v="N"/>
    <s v="S"/>
    <s v="ZA"/>
    <n v="4.403"/>
    <s v="6C"/>
    <n v="9.69"/>
  </r>
  <r>
    <x v="3"/>
    <s v="2"/>
    <d v="2026-05-10T00:00:00"/>
    <s v="51067"/>
    <s v="21320"/>
    <s v="DE"/>
    <s v="FR"/>
    <s v="107905"/>
    <s v="107905"/>
    <s v="999999"/>
    <s v="XT414123592TS"/>
    <s v="N"/>
    <s v="Transport"/>
    <s v="N"/>
    <s v="S"/>
    <s v="ZA"/>
    <n v="4.799"/>
    <s v="6C"/>
    <n v="9.69"/>
  </r>
  <r>
    <x v="3"/>
    <s v="2"/>
    <d v="2026-05-10T00:00:00"/>
    <s v="63785"/>
    <s v="21320"/>
    <s v="DE"/>
    <s v="FR"/>
    <s v="109176"/>
    <s v="109176"/>
    <s v="999999"/>
    <s v="XT414124615TS"/>
    <s v="N"/>
    <s v="Transport"/>
    <s v="N"/>
    <s v="S"/>
    <s v="ZA"/>
    <n v="4.638"/>
    <s v="6C"/>
    <n v="9.69"/>
  </r>
  <r>
    <x v="3"/>
    <s v="2"/>
    <d v="2026-05-10T00:00:00"/>
    <s v="73660"/>
    <s v="21320"/>
    <s v="DE"/>
    <s v="FR"/>
    <s v="107902"/>
    <s v="107902"/>
    <s v="999999"/>
    <s v="XT414125117TS"/>
    <s v="N"/>
    <s v="Transport"/>
    <s v="N"/>
    <s v="S"/>
    <s v="ZA"/>
    <n v="0.246"/>
    <s v="6C"/>
    <n v="5.33"/>
  </r>
  <r>
    <x v="3"/>
    <s v="2"/>
    <d v="2026-05-10T00:00:00"/>
    <s v="46244"/>
    <s v="21320"/>
    <s v="DE"/>
    <s v="FR"/>
    <s v="105934"/>
    <s v="105934"/>
    <s v="999999"/>
    <s v="XT414126850TS"/>
    <s v="N"/>
    <s v="Transport"/>
    <s v="N"/>
    <s v="S"/>
    <s v="ZA"/>
    <n v="0.1"/>
    <s v="6C"/>
    <n v="5.33"/>
  </r>
  <r>
    <x v="3"/>
    <s v="2"/>
    <d v="2026-05-11T00:00:00"/>
    <s v="71636"/>
    <s v="21320"/>
    <s v="DE"/>
    <s v="FR"/>
    <s v="110512"/>
    <s v="110512"/>
    <s v="999999"/>
    <s v="XT414131470TS"/>
    <s v="N"/>
    <s v="Transport"/>
    <s v="N"/>
    <s v="S"/>
    <s v="ZA"/>
    <n v="4.403"/>
    <s v="6C"/>
    <n v="9.69"/>
  </r>
  <r>
    <x v="3"/>
    <s v="2"/>
    <d v="2026-05-11T00:00:00"/>
    <s v="41539"/>
    <s v="21320"/>
    <s v="DE"/>
    <s v="FR"/>
    <s v="109525"/>
    <s v="109525"/>
    <s v="999999"/>
    <s v="XT414132170TS"/>
    <s v="N"/>
    <s v="Transport"/>
    <s v="N"/>
    <s v="S"/>
    <s v="ZA"/>
    <n v="4.365"/>
    <s v="6C"/>
    <n v="9.69"/>
  </r>
  <r>
    <x v="3"/>
    <s v="2"/>
    <d v="2026-05-11T00:00:00"/>
    <s v="2300"/>
    <s v="21320"/>
    <s v="DK"/>
    <s v="FR"/>
    <s v="101706"/>
    <s v="101706"/>
    <s v="999999"/>
    <s v="XT414133847TS"/>
    <s v="N"/>
    <s v="Transport"/>
    <s v="N"/>
    <s v="S"/>
    <s v="ZA"/>
    <n v="4.678"/>
    <s v="6C"/>
    <n v="13.83"/>
  </r>
  <r>
    <x v="3"/>
    <s v="2"/>
    <d v="2026-05-11T00:00:00"/>
    <s v="3550"/>
    <s v="21320"/>
    <s v="BE"/>
    <s v="FR"/>
    <s v="110334"/>
    <s v="110334"/>
    <s v="999999"/>
    <s v="XT414133970TS"/>
    <s v="N"/>
    <s v="Transport"/>
    <s v="N"/>
    <s v="S"/>
    <s v="ZA"/>
    <n v="0.03"/>
    <s v="6C"/>
    <n v="4.84"/>
  </r>
  <r>
    <x v="3"/>
    <s v="2"/>
    <d v="2026-05-11T00:00:00"/>
    <s v="20257"/>
    <s v="21320"/>
    <s v="DE"/>
    <s v="FR"/>
    <s v="107374"/>
    <s v="107374"/>
    <s v="999999"/>
    <s v="XT414134635TS"/>
    <s v="N"/>
    <s v="Transport"/>
    <s v="N"/>
    <s v="S"/>
    <s v="ZA"/>
    <n v="6.955"/>
    <s v="6C"/>
    <n v="11.01"/>
  </r>
  <r>
    <x v="3"/>
    <s v="2"/>
    <d v="2026-05-11T00:00:00"/>
    <s v="06118"/>
    <s v="21320"/>
    <s v="DE"/>
    <s v="FR"/>
    <s v="108536"/>
    <s v="108536"/>
    <s v="999999"/>
    <s v="XT414134799TS"/>
    <s v="N"/>
    <s v="Transport"/>
    <s v="N"/>
    <s v="S"/>
    <s v="ZA"/>
    <n v="1.114"/>
    <s v="6C"/>
    <n v="5.88"/>
  </r>
  <r>
    <x v="3"/>
    <s v="2"/>
    <d v="2026-05-11T00:00:00"/>
    <s v="89160"/>
    <s v="21320"/>
    <s v="DE"/>
    <s v="FR"/>
    <s v="109404"/>
    <s v="109404"/>
    <s v="999999"/>
    <s v="XT414136724TS"/>
    <s v="N"/>
    <s v="Transport"/>
    <s v="N"/>
    <s v="S"/>
    <s v="ZA"/>
    <n v="4.532"/>
    <s v="6C"/>
    <n v="9.69"/>
  </r>
  <r>
    <x v="3"/>
    <s v="2"/>
    <d v="2026-05-11T00:00:00"/>
    <s v="13465"/>
    <s v="21320"/>
    <s v="DE"/>
    <s v="FR"/>
    <s v="109904"/>
    <s v="109904"/>
    <s v="999999"/>
    <s v="XT414137035TS"/>
    <s v="N"/>
    <s v="Transport"/>
    <s v="N"/>
    <s v="S"/>
    <s v="ZA"/>
    <n v="11.906"/>
    <s v="6C"/>
    <n v="14.31"/>
  </r>
  <r>
    <x v="3"/>
    <s v="2"/>
    <d v="2026-05-11T00:00:00"/>
    <s v="59192"/>
    <s v="21320"/>
    <s v="DE"/>
    <s v="FR"/>
    <s v="110313"/>
    <s v="110313"/>
    <s v="999999"/>
    <s v="XT414137305TS"/>
    <s v="N"/>
    <s v="Transport"/>
    <s v="N"/>
    <s v="S"/>
    <s v="ZA"/>
    <n v="0.12"/>
    <s v="6C"/>
    <n v="5.33"/>
  </r>
  <r>
    <x v="3"/>
    <s v="2"/>
    <d v="2026-05-11T00:00:00"/>
    <s v="85055"/>
    <s v="21320"/>
    <s v="DE"/>
    <s v="FR"/>
    <s v="107773"/>
    <s v="107773"/>
    <s v="999999"/>
    <s v="XT414138155TS"/>
    <s v="N"/>
    <s v="Transport"/>
    <s v="N"/>
    <s v="S"/>
    <s v="ZA"/>
    <n v="0.08"/>
    <s v="6C"/>
    <n v="5.33"/>
  </r>
  <r>
    <x v="3"/>
    <s v="2"/>
    <d v="2026-05-11T00:00:00"/>
    <s v="1034 WB"/>
    <s v="21320"/>
    <s v="NL"/>
    <s v="FR"/>
    <s v="103900"/>
    <s v="103900"/>
    <s v="999999"/>
    <s v="XT414138875TS"/>
    <s v="N"/>
    <s v="Transport"/>
    <s v="N"/>
    <s v="S"/>
    <s v="ZA"/>
    <n v="4.678"/>
    <s v="6C"/>
    <n v="9.69"/>
  </r>
  <r>
    <x v="3"/>
    <s v="2"/>
    <d v="2026-05-11T00:00:00"/>
    <s v="64285"/>
    <s v="21320"/>
    <s v="DE"/>
    <s v="FR"/>
    <s v="110118"/>
    <s v="110118"/>
    <s v="999999"/>
    <s v="XT414139473TS"/>
    <s v="N"/>
    <s v="Transport"/>
    <s v="N"/>
    <s v="S"/>
    <s v="ZA"/>
    <n v="0.12"/>
    <s v="6C"/>
    <n v="5.33"/>
  </r>
  <r>
    <x v="3"/>
    <s v="2"/>
    <d v="2026-05-11T00:00:00"/>
    <s v="2450"/>
    <s v="21320"/>
    <s v="DK"/>
    <s v="FR"/>
    <s v="110145"/>
    <s v="110145"/>
    <s v="999999"/>
    <s v="XT414142645TS"/>
    <s v="N"/>
    <s v="Transport"/>
    <s v="N"/>
    <s v="S"/>
    <s v="ZA"/>
    <n v="4.787"/>
    <s v="6C"/>
    <n v="13.83"/>
  </r>
  <r>
    <x v="3"/>
    <s v="2"/>
    <d v="2026-05-11T00:00:00"/>
    <s v="6020"/>
    <s v="21320"/>
    <s v="AT"/>
    <s v="FR"/>
    <s v="109962"/>
    <s v="109962"/>
    <s v="999999"/>
    <s v="XT414142764TS"/>
    <s v="N"/>
    <s v="Transport"/>
    <s v="N"/>
    <s v="S"/>
    <s v="ZA"/>
    <n v="4.532"/>
    <s v="6C"/>
    <n v="13.83"/>
  </r>
  <r>
    <x v="3"/>
    <s v="2"/>
    <d v="2026-05-11T00:00:00"/>
    <s v="85452"/>
    <s v="21320"/>
    <s v="DE"/>
    <s v="FR"/>
    <s v="109924"/>
    <s v="109924"/>
    <s v="999999"/>
    <s v="XT414143141TS"/>
    <s v="N"/>
    <s v="Transport"/>
    <s v="N"/>
    <s v="S"/>
    <s v="ZA"/>
    <n v="0.35"/>
    <s v="6C"/>
    <n v="5.33"/>
  </r>
  <r>
    <x v="3"/>
    <s v="2"/>
    <d v="2026-05-11T00:00:00"/>
    <s v="5090"/>
    <s v="21320"/>
    <s v="AT"/>
    <s v="FR"/>
    <s v="110364"/>
    <s v="110364"/>
    <s v="999999"/>
    <s v="XT414143685TS"/>
    <s v="N"/>
    <s v="Transport"/>
    <s v="N"/>
    <s v="S"/>
    <s v="ZA"/>
    <n v="0.403"/>
    <s v="6C"/>
    <n v="9.470000000000001"/>
  </r>
  <r>
    <x v="3"/>
    <s v="2"/>
    <d v="2026-05-11T00:00:00"/>
    <s v="50935"/>
    <s v="21320"/>
    <s v="DE"/>
    <s v="FR"/>
    <s v="110356"/>
    <s v="110356"/>
    <s v="999999"/>
    <s v="XT414144558TS"/>
    <s v="N"/>
    <s v="Transport"/>
    <s v="N"/>
    <s v="S"/>
    <s v="ZA"/>
    <n v="0.437"/>
    <s v="6C"/>
    <n v="5.33"/>
  </r>
  <r>
    <x v="3"/>
    <s v="2"/>
    <d v="2026-05-11T00:00:00"/>
    <s v="1933"/>
    <s v="21320"/>
    <s v="BE"/>
    <s v="FR"/>
    <s v="110381"/>
    <s v="110381"/>
    <s v="999999"/>
    <s v="XT414144972TS"/>
    <s v="N"/>
    <s v="Transport"/>
    <s v="N"/>
    <s v="S"/>
    <s v="ZA"/>
    <n v="0.54"/>
    <s v="6C"/>
    <n v="4.95"/>
  </r>
  <r>
    <x v="3"/>
    <s v="2"/>
    <d v="2026-05-11T00:00:00"/>
    <s v="72379"/>
    <s v="21320"/>
    <s v="DE"/>
    <s v="FR"/>
    <s v="110106"/>
    <s v="110106"/>
    <s v="999999"/>
    <s v="XT414145933TS"/>
    <s v="N"/>
    <s v="Transport"/>
    <s v="N"/>
    <s v="S"/>
    <s v="ZA"/>
    <n v="1.24"/>
    <s v="6C"/>
    <n v="5.88"/>
  </r>
  <r>
    <x v="3"/>
    <s v="2"/>
    <d v="2026-05-11T00:00:00"/>
    <s v="793 33"/>
    <s v="21320"/>
    <s v="SE"/>
    <s v="FR"/>
    <s v="107762"/>
    <s v="107762"/>
    <s v="999999"/>
    <s v="XT414147735TS"/>
    <s v="N"/>
    <s v="Transport"/>
    <s v="N"/>
    <s v="S"/>
    <s v="ZA"/>
    <n v="1.624"/>
    <s v="6C"/>
    <n v="10.87"/>
  </r>
  <r>
    <x v="3"/>
    <s v="2"/>
    <d v="2026-05-11T00:00:00"/>
    <s v="33330"/>
    <s v="21320"/>
    <s v="DE"/>
    <s v="FR"/>
    <s v="108748"/>
    <s v="108748"/>
    <s v="999999"/>
    <s v="XT414147917TS"/>
    <s v="N"/>
    <s v="Transport"/>
    <s v="N"/>
    <s v="S"/>
    <s v="ZA"/>
    <n v="0.425"/>
    <s v="6C"/>
    <n v="5.33"/>
  </r>
  <r>
    <x v="3"/>
    <s v="2"/>
    <d v="2026-05-11T00:00:00"/>
    <s v="262 41"/>
    <s v="21320"/>
    <s v="SE"/>
    <s v="FR"/>
    <s v="103266"/>
    <s v="103266"/>
    <s v="999999"/>
    <s v="XT414148223TS"/>
    <s v="N"/>
    <s v="Transport"/>
    <s v="N"/>
    <s v="S"/>
    <s v="ZA"/>
    <n v="4.787"/>
    <s v="6C"/>
    <n v="14.68"/>
  </r>
  <r>
    <x v="3"/>
    <s v="2"/>
    <d v="2026-05-11T00:00:00"/>
    <s v="38518"/>
    <s v="21320"/>
    <s v="DE"/>
    <s v="FR"/>
    <s v="109711"/>
    <s v="109711"/>
    <s v="999999"/>
    <s v="XT414148798TS"/>
    <s v="N"/>
    <s v="Transport"/>
    <s v="N"/>
    <s v="S"/>
    <s v="ZA"/>
    <n v="7.757"/>
    <s v="6C"/>
    <n v="11.67"/>
  </r>
  <r>
    <x v="3"/>
    <s v="2"/>
    <d v="2026-05-11T00:00:00"/>
    <s v="86163"/>
    <s v="21320"/>
    <s v="DE"/>
    <s v="FR"/>
    <s v="107431"/>
    <s v="107431"/>
    <s v="999999"/>
    <s v="XT414149317TS"/>
    <s v="N"/>
    <s v="Transport"/>
    <s v="N"/>
    <s v="S"/>
    <s v="ZA"/>
    <n v="4.638"/>
    <s v="6C"/>
    <n v="9.69"/>
  </r>
  <r>
    <x v="3"/>
    <s v="2"/>
    <d v="2026-05-11T00:00:00"/>
    <s v="2970"/>
    <s v="21320"/>
    <s v="DK"/>
    <s v="FR"/>
    <s v="110318"/>
    <s v="110318"/>
    <s v="999999"/>
    <s v="XT414149555TS"/>
    <s v="N"/>
    <s v="Transport"/>
    <s v="N"/>
    <s v="S"/>
    <s v="ZA"/>
    <n v="1.092"/>
    <s v="6C"/>
    <n v="10.02"/>
  </r>
  <r>
    <x v="3"/>
    <s v="2"/>
    <d v="2026-05-11T00:00:00"/>
    <s v="3769 CB"/>
    <s v="21320"/>
    <s v="NL"/>
    <s v="FR"/>
    <s v="110408"/>
    <s v="110408"/>
    <s v="999999"/>
    <s v="XT414149590TS"/>
    <s v="N"/>
    <s v="Transport"/>
    <s v="N"/>
    <s v="S"/>
    <s v="ZA"/>
    <n v="4.787"/>
    <s v="6C"/>
    <n v="9.69"/>
  </r>
  <r>
    <x v="3"/>
    <s v="2"/>
    <d v="2026-05-11T00:00:00"/>
    <s v="08034"/>
    <s v="21320"/>
    <s v="ES"/>
    <s v="FR"/>
    <s v="107874"/>
    <s v="107874"/>
    <s v="999999"/>
    <s v="XT414149657TS"/>
    <s v="N"/>
    <s v="Transport"/>
    <s v="N"/>
    <s v="S"/>
    <s v="ZA"/>
    <n v="0.03"/>
    <s v="6C"/>
    <n v="6.4"/>
  </r>
  <r>
    <x v="3"/>
    <s v="2"/>
    <d v="2026-05-11T00:00:00"/>
    <s v="4625 DD"/>
    <s v="21320"/>
    <s v="NL"/>
    <s v="FR"/>
    <s v="109017"/>
    <s v="109017"/>
    <s v="999999"/>
    <s v="XT414149759TS"/>
    <s v="N"/>
    <s v="Transport"/>
    <s v="N"/>
    <s v="S"/>
    <s v="ZA"/>
    <n v="4.838"/>
    <s v="6C"/>
    <n v="9.69"/>
  </r>
  <r>
    <x v="3"/>
    <s v="2"/>
    <d v="2026-05-11T00:00:00"/>
    <s v="1827 JW"/>
    <s v="21320"/>
    <s v="NL"/>
    <s v="FR"/>
    <s v="110104"/>
    <s v="110104"/>
    <s v="999999"/>
    <s v="XT414150111TS"/>
    <s v="N"/>
    <s v="Transport"/>
    <s v="N"/>
    <s v="S"/>
    <s v="ZA"/>
    <n v="0.967"/>
    <s v="6C"/>
    <n v="5.55"/>
  </r>
  <r>
    <x v="3"/>
    <s v="2"/>
    <d v="2026-05-11T00:00:00"/>
    <s v="59368"/>
    <s v="21320"/>
    <s v="DE"/>
    <s v="FR"/>
    <s v="109034"/>
    <s v="109034"/>
    <s v="999999"/>
    <s v="XT414151046TS"/>
    <s v="N"/>
    <s v="Transport"/>
    <s v="N"/>
    <s v="S"/>
    <s v="ZA"/>
    <n v="3.024"/>
    <s v="6C"/>
    <n v="9.029999999999999"/>
  </r>
  <r>
    <x v="3"/>
    <s v="2"/>
    <d v="2026-05-11T00:00:00"/>
    <s v="86825"/>
    <s v="21320"/>
    <s v="DE"/>
    <s v="FR"/>
    <s v="108068"/>
    <s v="108068"/>
    <s v="999999"/>
    <s v="XT414151735TS"/>
    <s v="N"/>
    <s v="Transport"/>
    <s v="N"/>
    <s v="S"/>
    <s v="ZA"/>
    <n v="4.937"/>
    <s v="6C"/>
    <n v="9.69"/>
  </r>
  <r>
    <x v="3"/>
    <s v="2"/>
    <d v="2026-05-11T00:00:00"/>
    <s v="25793"/>
    <s v="21320"/>
    <s v="ES"/>
    <s v="FR"/>
    <s v="105262"/>
    <s v="105262"/>
    <s v="999999"/>
    <s v="XT414151806TS"/>
    <s v="N"/>
    <s v="Transport"/>
    <s v="N"/>
    <s v="S"/>
    <s v="ZA"/>
    <n v="5.414"/>
    <s v="6C"/>
    <n v="11.42"/>
  </r>
  <r>
    <x v="3"/>
    <s v="2"/>
    <d v="2026-05-11T00:00:00"/>
    <s v="22880"/>
    <s v="21320"/>
    <s v="DE"/>
    <s v="FR"/>
    <s v="110436"/>
    <s v="110436"/>
    <s v="999999"/>
    <s v="XT414152276TS"/>
    <s v="N"/>
    <s v="Transport"/>
    <s v="N"/>
    <s v="S"/>
    <s v="ZA"/>
    <n v="4.506"/>
    <s v="6C"/>
    <n v="9.69"/>
  </r>
  <r>
    <x v="3"/>
    <s v="2"/>
    <d v="2026-05-11T00:00:00"/>
    <s v="60439"/>
    <s v="21320"/>
    <s v="DE"/>
    <s v="FR"/>
    <s v="109083"/>
    <s v="109083"/>
    <s v="999999"/>
    <s v="XT414152302TS"/>
    <s v="N"/>
    <s v="Transport"/>
    <s v="N"/>
    <s v="S"/>
    <s v="ZA"/>
    <n v="9.44"/>
    <s v="6C"/>
    <n v="12.99"/>
  </r>
  <r>
    <x v="3"/>
    <s v="2"/>
    <d v="2026-05-11T00:00:00"/>
    <s v="64739"/>
    <s v="21320"/>
    <s v="DE"/>
    <s v="FR"/>
    <s v="108660"/>
    <s v="108660"/>
    <s v="999999"/>
    <s v="XT414152506TS"/>
    <s v="N"/>
    <s v="Transport"/>
    <s v="N"/>
    <s v="S"/>
    <s v="ZA"/>
    <n v="0.27"/>
    <s v="6C"/>
    <n v="5.33"/>
  </r>
  <r>
    <x v="3"/>
    <s v="2"/>
    <d v="2026-05-11T00:00:00"/>
    <s v="64739"/>
    <s v="21320"/>
    <s v="DE"/>
    <s v="FR"/>
    <s v="108662"/>
    <s v="108662"/>
    <s v="999999"/>
    <s v="XT414152568TS"/>
    <s v="N"/>
    <s v="Transport"/>
    <s v="N"/>
    <s v="S"/>
    <s v="ZA"/>
    <n v="4.403"/>
    <s v="6C"/>
    <n v="9.69"/>
  </r>
  <r>
    <x v="3"/>
    <s v="2"/>
    <d v="2026-05-11T00:00:00"/>
    <s v="95448"/>
    <s v="21320"/>
    <s v="DE"/>
    <s v="FR"/>
    <s v="108478"/>
    <s v="108478"/>
    <s v="999999"/>
    <s v="XT414152585TS"/>
    <s v="N"/>
    <s v="Transport"/>
    <s v="N"/>
    <s v="S"/>
    <s v="ZA"/>
    <n v="4.506"/>
    <s v="6C"/>
    <n v="9.69"/>
  </r>
  <r>
    <x v="3"/>
    <s v="2"/>
    <d v="2026-05-11T00:00:00"/>
    <s v="7500"/>
    <s v="21320"/>
    <s v="DK"/>
    <s v="FR"/>
    <s v="108975"/>
    <s v="108975"/>
    <s v="999999"/>
    <s v="XT414152656TS"/>
    <s v="N"/>
    <s v="Transport"/>
    <s v="N"/>
    <s v="S"/>
    <s v="ZA"/>
    <n v="7.04"/>
    <s v="6C"/>
    <n v="15.81"/>
  </r>
  <r>
    <x v="3"/>
    <s v="2"/>
    <d v="2026-05-11T00:00:00"/>
    <s v="144 63"/>
    <s v="21320"/>
    <s v="SE"/>
    <s v="FR"/>
    <s v="110439"/>
    <s v="110439"/>
    <s v="999999"/>
    <s v="XT414154609TS"/>
    <s v="N"/>
    <s v="Transport"/>
    <s v="N"/>
    <s v="S"/>
    <s v="ZA"/>
    <n v="5.069"/>
    <s v="6C"/>
    <n v="15.34"/>
  </r>
  <r>
    <x v="3"/>
    <s v="2"/>
    <d v="2026-05-11T00:00:00"/>
    <s v="50668"/>
    <s v="21320"/>
    <s v="DE"/>
    <s v="FR"/>
    <s v="109075"/>
    <s v="109075"/>
    <s v="999999"/>
    <s v="XT414155887TS"/>
    <s v="N"/>
    <s v="Transport"/>
    <s v="N"/>
    <s v="S"/>
    <s v="ZA"/>
    <n v="4.91"/>
    <s v="6C"/>
    <n v="9.69"/>
  </r>
  <r>
    <x v="3"/>
    <s v="2"/>
    <d v="2026-05-11T00:00:00"/>
    <s v="3584 DB"/>
    <s v="21320"/>
    <s v="NL"/>
    <s v="FR"/>
    <s v="109305"/>
    <s v="109305"/>
    <s v="999999"/>
    <s v="XT414156091TS"/>
    <s v="N"/>
    <s v="Transport"/>
    <s v="N"/>
    <s v="S"/>
    <s v="ZA"/>
    <n v="2.304"/>
    <s v="6C"/>
    <n v="8.369999999999999"/>
  </r>
  <r>
    <x v="3"/>
    <s v="2"/>
    <d v="2026-05-11T00:00:00"/>
    <s v="18445"/>
    <s v="21320"/>
    <s v="DE"/>
    <s v="FR"/>
    <s v="110146"/>
    <s v="110146"/>
    <s v="999999"/>
    <s v="XT414156635TS"/>
    <s v="N"/>
    <s v="Transport"/>
    <s v="N"/>
    <s v="S"/>
    <s v="ZA"/>
    <n v="0.96"/>
    <s v="6C"/>
    <n v="5.55"/>
  </r>
  <r>
    <x v="3"/>
    <s v="2"/>
    <d v="2026-05-11T00:00:00"/>
    <s v="82069"/>
    <s v="21320"/>
    <s v="DE"/>
    <s v="FR"/>
    <s v="108528"/>
    <s v="108528"/>
    <s v="999999"/>
    <s v="XT414157494TS"/>
    <s v="N"/>
    <s v="Transport"/>
    <s v="N"/>
    <s v="S"/>
    <s v="ZA"/>
    <n v="4.532"/>
    <s v="6C"/>
    <n v="9.69"/>
  </r>
  <r>
    <x v="3"/>
    <s v="2"/>
    <d v="2026-05-11T00:00:00"/>
    <s v="3811"/>
    <s v="21320"/>
    <s v="AT"/>
    <s v="FR"/>
    <s v="108575"/>
    <s v="108575"/>
    <s v="999999"/>
    <s v="XT414159098TS"/>
    <s v="N"/>
    <s v="Transport"/>
    <s v="N"/>
    <s v="S"/>
    <s v="ZA"/>
    <n v="6.989"/>
    <s v="6C"/>
    <n v="15.15"/>
  </r>
  <r>
    <x v="3"/>
    <s v="2"/>
    <d v="2026-05-12T00:00:00"/>
    <s v="4694 CC"/>
    <s v="21320"/>
    <s v="NL"/>
    <s v="FR"/>
    <s v="109696"/>
    <s v="109696"/>
    <s v="999999"/>
    <s v="XT414162945TS"/>
    <s v="N"/>
    <s v="Transport"/>
    <s v="N"/>
    <s v="S"/>
    <s v="ZA"/>
    <n v="11.656"/>
    <s v="6C"/>
    <n v="14.31"/>
  </r>
  <r>
    <x v="3"/>
    <s v="2"/>
    <d v="2026-05-12T00:00:00"/>
    <s v="24395"/>
    <s v="21320"/>
    <s v="DE"/>
    <s v="FR"/>
    <s v="110170"/>
    <s v="110170"/>
    <s v="999999"/>
    <s v="XT414164331TS"/>
    <s v="N"/>
    <s v="Transport"/>
    <s v="N"/>
    <s v="S"/>
    <s v="ZA"/>
    <n v="0.905"/>
    <s v="6C"/>
    <n v="5.55"/>
  </r>
  <r>
    <x v="3"/>
    <s v="2"/>
    <d v="2026-05-12T00:00:00"/>
    <s v="17509"/>
    <s v="21320"/>
    <s v="DE"/>
    <s v="FR"/>
    <s v="108820"/>
    <s v="108820"/>
    <s v="999999"/>
    <s v="XT414165748TS"/>
    <s v="N"/>
    <s v="Transport"/>
    <s v="N"/>
    <s v="S"/>
    <s v="ZA"/>
    <n v="0.1"/>
    <s v="6C"/>
    <n v="5.33"/>
  </r>
  <r>
    <x v="3"/>
    <s v="2"/>
    <d v="2026-05-12T00:00:00"/>
    <s v="12159"/>
    <s v="21320"/>
    <s v="DE"/>
    <s v="FR"/>
    <s v="109188"/>
    <s v="109188"/>
    <s v="999999"/>
    <s v="XT414166624TS"/>
    <s v="N"/>
    <s v="Transport"/>
    <s v="N"/>
    <s v="S"/>
    <s v="ZA"/>
    <n v="5.904"/>
    <s v="6C"/>
    <n v="10.35"/>
  </r>
  <r>
    <x v="3"/>
    <s v="2"/>
    <d v="2026-05-12T00:00:00"/>
    <s v="5061"/>
    <s v="21320"/>
    <s v="AT"/>
    <s v="FR"/>
    <s v="110458"/>
    <s v="110458"/>
    <s v="999999"/>
    <s v="XT414167580TS"/>
    <s v="N"/>
    <s v="Transport"/>
    <s v="N"/>
    <s v="S"/>
    <s v="ZA"/>
    <n v="4.638"/>
    <s v="6C"/>
    <n v="13.83"/>
  </r>
  <r>
    <x v="3"/>
    <s v="2"/>
    <d v="2026-05-12T00:00:00"/>
    <s v="77784"/>
    <s v="21320"/>
    <s v="DE"/>
    <s v="FR"/>
    <s v="108411"/>
    <s v="108411"/>
    <s v="999999"/>
    <s v="XT414168877TS"/>
    <s v="N"/>
    <s v="Transport"/>
    <s v="N"/>
    <s v="S"/>
    <s v="ZA"/>
    <n v="1.742"/>
    <s v="6C"/>
    <n v="5.88"/>
  </r>
  <r>
    <x v="3"/>
    <s v="2"/>
    <d v="2026-05-12T00:00:00"/>
    <s v="29603"/>
    <s v="21320"/>
    <s v="ES"/>
    <s v="FR"/>
    <s v="110007"/>
    <s v="110007"/>
    <s v="999999"/>
    <s v="XT414171893TS"/>
    <s v="N"/>
    <s v="Transport"/>
    <s v="N"/>
    <s v="S"/>
    <s v="ZA"/>
    <n v="0.23"/>
    <s v="6C"/>
    <n v="6.4"/>
  </r>
  <r>
    <x v="3"/>
    <s v="2"/>
    <d v="2026-05-12T00:00:00"/>
    <s v="22587"/>
    <s v="21320"/>
    <s v="DE"/>
    <s v="FR"/>
    <s v="109990"/>
    <s v="109990"/>
    <s v="999999"/>
    <s v="XT414174532TS"/>
    <s v="N"/>
    <s v="Transport"/>
    <s v="N"/>
    <s v="S"/>
    <s v="ZA"/>
    <n v="0.616"/>
    <s v="6C"/>
    <n v="5.55"/>
  </r>
  <r>
    <x v="3"/>
    <s v="2"/>
    <d v="2026-05-12T00:00:00"/>
    <s v="1390"/>
    <s v="21320"/>
    <s v="BE"/>
    <s v="FR"/>
    <s v="110428"/>
    <s v="110428"/>
    <s v="999999"/>
    <s v="XT414177278TS"/>
    <s v="N"/>
    <s v="Transport"/>
    <s v="N"/>
    <s v="S"/>
    <s v="ZA"/>
    <n v="1.92"/>
    <s v="6C"/>
    <n v="5.28"/>
  </r>
  <r>
    <x v="3"/>
    <s v="2"/>
    <d v="2026-05-12T00:00:00"/>
    <s v="29603"/>
    <s v="21320"/>
    <s v="ES"/>
    <s v="FR"/>
    <s v="110007"/>
    <s v="110007"/>
    <s v="999999"/>
    <s v="XT414178070TS"/>
    <s v="N"/>
    <s v="Transport"/>
    <s v="N"/>
    <s v="S"/>
    <s v="ZA"/>
    <n v="6.433"/>
    <s v="6C"/>
    <n v="12.08"/>
  </r>
  <r>
    <x v="3"/>
    <s v="2"/>
    <d v="2026-05-12T00:00:00"/>
    <s v="30938"/>
    <s v="21320"/>
    <s v="DE"/>
    <s v="FR"/>
    <s v="106856"/>
    <s v="106856"/>
    <s v="999999"/>
    <s v="XT414181025TS"/>
    <s v="N"/>
    <s v="Transport"/>
    <s v="N"/>
    <s v="S"/>
    <s v="ZA"/>
    <n v="4.532"/>
    <s v="6C"/>
    <n v="9.69"/>
  </r>
  <r>
    <x v="3"/>
    <s v="2"/>
    <d v="2026-05-12T00:00:00"/>
    <s v="433 46"/>
    <s v="21320"/>
    <s v="SE"/>
    <s v="FR"/>
    <s v="101237"/>
    <s v="101237"/>
    <s v="999999"/>
    <s v="XT414181533TS"/>
    <s v="N"/>
    <s v="Transport"/>
    <s v="N"/>
    <s v="S"/>
    <s v="ZA"/>
    <n v="1.134"/>
    <s v="6C"/>
    <n v="10.87"/>
  </r>
  <r>
    <x v="3"/>
    <s v="2"/>
    <d v="2026-05-12T00:00:00"/>
    <s v="33334"/>
    <s v="21320"/>
    <s v="DE"/>
    <s v="FR"/>
    <s v="104220"/>
    <s v="104220"/>
    <s v="999999"/>
    <s v="XT414181768TS"/>
    <s v="N"/>
    <s v="Transport"/>
    <s v="N"/>
    <s v="S"/>
    <s v="ZA"/>
    <n v="6.134"/>
    <s v="6C"/>
    <n v="11.01"/>
  </r>
  <r>
    <x v="3"/>
    <s v="2"/>
    <d v="2026-05-12T00:00:00"/>
    <s v="286 31"/>
    <s v="21320"/>
    <s v="SE"/>
    <s v="FR"/>
    <s v="110351"/>
    <s v="110351"/>
    <s v="999999"/>
    <s v="XT414182825TS"/>
    <s v="N"/>
    <s v="Transport"/>
    <s v="N"/>
    <s v="S"/>
    <s v="ZA"/>
    <n v="6.336"/>
    <s v="6C"/>
    <n v="16"/>
  </r>
  <r>
    <x v="3"/>
    <s v="2"/>
    <d v="2026-05-12T00:00:00"/>
    <s v="91058"/>
    <s v="21320"/>
    <s v="DE"/>
    <s v="FR"/>
    <s v="109863"/>
    <s v="109863"/>
    <s v="999999"/>
    <s v="XT414182919TS"/>
    <s v="N"/>
    <s v="Transport"/>
    <s v="N"/>
    <s v="S"/>
    <s v="ZA"/>
    <n v="4.532"/>
    <s v="6C"/>
    <n v="9.69"/>
  </r>
  <r>
    <x v="3"/>
    <s v="2"/>
    <d v="2026-05-12T00:00:00"/>
    <s v="82407"/>
    <s v="21320"/>
    <s v="DE"/>
    <s v="FR"/>
    <s v="110791"/>
    <s v="110791"/>
    <s v="999999"/>
    <s v="XT414183035TS"/>
    <s v="N"/>
    <s v="Transport"/>
    <s v="N"/>
    <s v="S"/>
    <s v="ZA"/>
    <n v="0.875"/>
    <s v="6C"/>
    <n v="5.55"/>
  </r>
  <r>
    <x v="3"/>
    <s v="2"/>
    <d v="2026-05-12T00:00:00"/>
    <s v="86150"/>
    <s v="21320"/>
    <s v="DE"/>
    <s v="FR"/>
    <s v="108959"/>
    <s v="108959"/>
    <s v="999999"/>
    <s v="XT414183769TS"/>
    <s v="N"/>
    <s v="Transport"/>
    <s v="N"/>
    <s v="S"/>
    <s v="ZA"/>
    <n v="14.372"/>
    <s v="6C"/>
    <n v="16.29"/>
  </r>
  <r>
    <x v="3"/>
    <s v="2"/>
    <d v="2026-05-12T00:00:00"/>
    <s v="86150"/>
    <s v="21320"/>
    <s v="DE"/>
    <s v="FR"/>
    <s v="108959"/>
    <s v="108959"/>
    <s v="999999"/>
    <s v="XT414183769TS"/>
    <s v="N"/>
    <s v="Supplement Etiquette Non Conforme"/>
    <s v="N"/>
    <m/>
    <s v="ZA"/>
    <n v="0"/>
    <s v="6C"/>
    <n v="2"/>
  </r>
  <r>
    <x v="3"/>
    <s v="2"/>
    <d v="2026-05-12T00:00:00"/>
    <s v="97724"/>
    <s v="21320"/>
    <s v="DE"/>
    <s v="FR"/>
    <s v="109045"/>
    <s v="109045"/>
    <s v="999999"/>
    <s v="XT414184146TS"/>
    <s v="N"/>
    <s v="Transport"/>
    <s v="N"/>
    <s v="S"/>
    <s v="ZA"/>
    <n v="0.583"/>
    <s v="6C"/>
    <n v="5.55"/>
  </r>
  <r>
    <x v="3"/>
    <s v="2"/>
    <d v="2026-05-12T00:00:00"/>
    <s v="28660"/>
    <s v="21320"/>
    <s v="ES"/>
    <s v="FR"/>
    <s v="109538"/>
    <s v="109538"/>
    <s v="999999"/>
    <s v="XT414186076TS"/>
    <s v="N"/>
    <s v="Transport"/>
    <s v="N"/>
    <s v="S"/>
    <s v="ZA"/>
    <n v="0.1"/>
    <s v="6C"/>
    <n v="6.4"/>
  </r>
  <r>
    <x v="3"/>
    <s v="2"/>
    <d v="2026-05-12T00:00:00"/>
    <s v="94239"/>
    <s v="21320"/>
    <s v="DE"/>
    <s v="FR"/>
    <s v="109457"/>
    <s v="109457"/>
    <s v="999999"/>
    <s v="XT414186495TS"/>
    <s v="N"/>
    <s v="Transport"/>
    <s v="N"/>
    <s v="S"/>
    <s v="ZA"/>
    <n v="11.316"/>
    <s v="6C"/>
    <n v="14.31"/>
  </r>
  <r>
    <x v="3"/>
    <s v="2"/>
    <d v="2026-05-12T00:00:00"/>
    <s v="03172"/>
    <s v="21320"/>
    <s v="DE"/>
    <s v="FR"/>
    <s v="110382"/>
    <s v="110382"/>
    <s v="999999"/>
    <s v="XT414186694TS"/>
    <s v="N"/>
    <s v="Transport"/>
    <s v="N"/>
    <s v="S"/>
    <s v="ZA"/>
    <n v="4.532"/>
    <s v="6C"/>
    <n v="9.69"/>
  </r>
  <r>
    <x v="3"/>
    <s v="2"/>
    <d v="2026-05-12T00:00:00"/>
    <s v="04105"/>
    <s v="21320"/>
    <s v="DE"/>
    <s v="FR"/>
    <s v="110605"/>
    <s v="110605"/>
    <s v="999999"/>
    <s v="XT414187479TS"/>
    <s v="N"/>
    <s v="Transport"/>
    <s v="N"/>
    <s v="S"/>
    <s v="ZA"/>
    <n v="0.29"/>
    <s v="6C"/>
    <n v="5.33"/>
  </r>
  <r>
    <x v="3"/>
    <s v="2"/>
    <d v="2026-05-12T00:00:00"/>
    <s v="82491"/>
    <s v="21320"/>
    <s v="DE"/>
    <s v="FR"/>
    <s v="109552"/>
    <s v="109552"/>
    <s v="999999"/>
    <s v="XT414188426TS"/>
    <s v="N"/>
    <s v="Transport"/>
    <s v="N"/>
    <s v="S"/>
    <s v="ZA"/>
    <n v="0.798"/>
    <s v="6C"/>
    <n v="5.55"/>
  </r>
  <r>
    <x v="3"/>
    <s v="2"/>
    <d v="2026-05-12T00:00:00"/>
    <s v="80337"/>
    <s v="21320"/>
    <s v="DE"/>
    <s v="FR"/>
    <s v="110287"/>
    <s v="110287"/>
    <s v="999999"/>
    <s v="XT414188695TS"/>
    <s v="N"/>
    <s v="Transport"/>
    <s v="N"/>
    <s v="S"/>
    <s v="ZA"/>
    <n v="4.532"/>
    <s v="6C"/>
    <n v="9.69"/>
  </r>
  <r>
    <x v="3"/>
    <s v="2"/>
    <d v="2026-05-13T00:00:00"/>
    <s v="48599"/>
    <s v="21320"/>
    <s v="DE"/>
    <s v="FR"/>
    <s v="108069"/>
    <s v="108069"/>
    <s v="999999"/>
    <s v="XT414194347TS"/>
    <s v="N"/>
    <s v="Transport"/>
    <s v="N"/>
    <s v="S"/>
    <s v="ZA"/>
    <n v="0.469"/>
    <s v="6C"/>
    <n v="5.33"/>
  </r>
  <r>
    <x v="3"/>
    <s v="2"/>
    <d v="2026-05-13T00:00:00"/>
    <s v="31188"/>
    <s v="21320"/>
    <s v="DE"/>
    <s v="FR"/>
    <s v="109175"/>
    <s v="109175"/>
    <s v="999999"/>
    <s v="XT414195311TS"/>
    <s v="N"/>
    <s v="Transport"/>
    <s v="N"/>
    <s v="S"/>
    <s v="ZA"/>
    <n v="0.864"/>
    <s v="6C"/>
    <n v="5.55"/>
  </r>
  <r>
    <x v="3"/>
    <s v="2"/>
    <d v="2026-05-13T00:00:00"/>
    <s v="72072"/>
    <s v="21320"/>
    <s v="DE"/>
    <s v="FR"/>
    <s v="108963"/>
    <s v="108963"/>
    <s v="999999"/>
    <s v="XT414195912TS"/>
    <s v="N"/>
    <s v="Transport"/>
    <s v="N"/>
    <s v="S"/>
    <s v="ZA"/>
    <n v="14.848"/>
    <s v="6C"/>
    <n v="16.29"/>
  </r>
  <r>
    <x v="3"/>
    <s v="2"/>
    <d v="2026-05-13T00:00:00"/>
    <s v="38547"/>
    <s v="21320"/>
    <s v="DE"/>
    <s v="FR"/>
    <s v="111115"/>
    <s v="111115"/>
    <s v="999999"/>
    <s v="XT414196113TS"/>
    <s v="N"/>
    <s v="Transport"/>
    <s v="N"/>
    <s v="S"/>
    <s v="ZA"/>
    <n v="0.33"/>
    <s v="6C"/>
    <n v="5.33"/>
  </r>
  <r>
    <x v="3"/>
    <s v="2"/>
    <d v="2026-05-13T00:00:00"/>
    <s v="19417"/>
    <s v="21320"/>
    <s v="DE"/>
    <s v="FR"/>
    <s v="109633"/>
    <s v="109633"/>
    <s v="999999"/>
    <s v="XT414197374TS"/>
    <s v="N"/>
    <s v="Transport"/>
    <s v="N"/>
    <s v="S"/>
    <s v="ZA"/>
    <n v="1.16"/>
    <s v="6C"/>
    <n v="5.88"/>
  </r>
  <r>
    <x v="3"/>
    <s v="2"/>
    <d v="2026-05-13T00:00:00"/>
    <s v="36329"/>
    <s v="21320"/>
    <s v="DE"/>
    <s v="FR"/>
    <s v="109350"/>
    <s v="109350"/>
    <s v="999999"/>
    <s v="XT414198030TS"/>
    <s v="N"/>
    <s v="Transport"/>
    <s v="N"/>
    <s v="S"/>
    <s v="ZA"/>
    <n v="4.365"/>
    <s v="6C"/>
    <n v="9.69"/>
  </r>
  <r>
    <x v="3"/>
    <s v="2"/>
    <d v="2026-05-13T00:00:00"/>
    <s v="30625"/>
    <s v="21320"/>
    <s v="DE"/>
    <s v="FR"/>
    <s v="110633"/>
    <s v="110633"/>
    <s v="999999"/>
    <s v="XT414198508TS"/>
    <s v="N"/>
    <s v="Transport"/>
    <s v="N"/>
    <s v="S"/>
    <s v="ZA"/>
    <n v="4.532"/>
    <s v="6C"/>
    <n v="9.69"/>
  </r>
  <r>
    <x v="3"/>
    <s v="2"/>
    <d v="2026-05-13T00:00:00"/>
    <s v="9900"/>
    <s v="21320"/>
    <s v="DK"/>
    <s v="FR"/>
    <s v="103371"/>
    <s v="103371"/>
    <s v="999999"/>
    <s v="XT414198556TS"/>
    <s v="N"/>
    <s v="Transport"/>
    <s v="N"/>
    <s v="S"/>
    <s v="ZA"/>
    <n v="1.186"/>
    <s v="6C"/>
    <n v="10.02"/>
  </r>
  <r>
    <x v="3"/>
    <s v="2"/>
    <d v="2026-05-13T00:00:00"/>
    <s v="80636"/>
    <s v="21320"/>
    <s v="DE"/>
    <s v="FR"/>
    <s v="110329"/>
    <s v="110329"/>
    <s v="999999"/>
    <s v="XT414200215TS"/>
    <s v="N"/>
    <s v="Transport"/>
    <s v="N"/>
    <s v="S"/>
    <s v="ZA"/>
    <n v="4.506"/>
    <s v="6C"/>
    <n v="9.69"/>
  </r>
  <r>
    <x v="3"/>
    <s v="2"/>
    <d v="2026-05-13T00:00:00"/>
    <s v="21037"/>
    <s v="21320"/>
    <s v="DE"/>
    <s v="FR"/>
    <s v="110736"/>
    <s v="110736"/>
    <s v="999999"/>
    <s v="XT414200780TS"/>
    <s v="N"/>
    <s v="Transport"/>
    <s v="N"/>
    <s v="S"/>
    <s v="ZA"/>
    <n v="0.874"/>
    <s v="6C"/>
    <n v="5.55"/>
  </r>
  <r>
    <x v="3"/>
    <s v="2"/>
    <d v="2026-05-13T00:00:00"/>
    <s v="56412"/>
    <s v="21320"/>
    <s v="DE"/>
    <s v="FR"/>
    <s v="111499"/>
    <s v="111499"/>
    <s v="999999"/>
    <s v="XT414204680TS"/>
    <s v="N"/>
    <s v="Transport"/>
    <s v="N"/>
    <s v="S"/>
    <s v="ZA"/>
    <n v="0.778"/>
    <s v="6C"/>
    <n v="5.55"/>
  </r>
  <r>
    <x v="3"/>
    <s v="2"/>
    <d v="2026-05-13T00:00:00"/>
    <s v="51515"/>
    <s v="21320"/>
    <s v="DE"/>
    <s v="FR"/>
    <s v="111378"/>
    <s v="111378"/>
    <s v="999999"/>
    <s v="XT414205124TS"/>
    <s v="N"/>
    <s v="Transport"/>
    <s v="N"/>
    <s v="S"/>
    <s v="ZA"/>
    <n v="4.937"/>
    <s v="6C"/>
    <n v="9.69"/>
  </r>
  <r>
    <x v="3"/>
    <s v="2"/>
    <d v="2026-05-13T00:00:00"/>
    <s v="51515"/>
    <s v="21320"/>
    <s v="DE"/>
    <s v="FR"/>
    <s v="111378"/>
    <s v="111378"/>
    <s v="999999"/>
    <s v="XT414205124TS"/>
    <s v="N"/>
    <s v="Supplement Etiquette Non Conforme"/>
    <s v="N"/>
    <m/>
    <s v="ZA"/>
    <n v="0"/>
    <s v="6C"/>
    <n v="2"/>
  </r>
  <r>
    <x v="3"/>
    <s v="2"/>
    <d v="2026-05-13T00:00:00"/>
    <s v="70195"/>
    <s v="21320"/>
    <s v="DE"/>
    <s v="FR"/>
    <s v="110885"/>
    <s v="110885"/>
    <s v="999999"/>
    <s v="XT414205172TS"/>
    <s v="N"/>
    <s v="Transport"/>
    <s v="N"/>
    <s v="S"/>
    <s v="ZA"/>
    <n v="4.506"/>
    <s v="6C"/>
    <n v="9.69"/>
  </r>
  <r>
    <x v="3"/>
    <s v="2"/>
    <d v="2026-05-13T00:00:00"/>
    <s v="30900"/>
    <s v="21320"/>
    <s v="DE"/>
    <s v="FR"/>
    <s v="110415"/>
    <s v="110415"/>
    <s v="999999"/>
    <s v="XT414206853TS"/>
    <s v="N"/>
    <s v="Transport"/>
    <s v="N"/>
    <s v="S"/>
    <s v="ZA"/>
    <n v="0.717"/>
    <s v="6C"/>
    <n v="5.55"/>
  </r>
  <r>
    <x v="3"/>
    <s v="2"/>
    <d v="2026-05-13T00:00:00"/>
    <s v="4720"/>
    <s v="21320"/>
    <s v="DK"/>
    <s v="FR"/>
    <s v="108624"/>
    <s v="108624"/>
    <s v="999999"/>
    <s v="XT414207139TS"/>
    <s v="N"/>
    <s v="Transport"/>
    <s v="N"/>
    <s v="S"/>
    <s v="ZA"/>
    <n v="0.24"/>
    <s v="6C"/>
    <n v="9.470000000000001"/>
  </r>
  <r>
    <x v="3"/>
    <s v="2"/>
    <d v="2026-05-13T00:00:00"/>
    <s v="5020"/>
    <s v="21320"/>
    <s v="AT"/>
    <s v="FR"/>
    <s v="111212"/>
    <s v="111212"/>
    <s v="999999"/>
    <s v="XT414207522TS"/>
    <s v="N"/>
    <s v="Transport"/>
    <s v="N"/>
    <s v="S"/>
    <s v="ZA"/>
    <n v="4.787"/>
    <s v="6C"/>
    <n v="13.83"/>
  </r>
  <r>
    <x v="3"/>
    <s v="2"/>
    <d v="2026-05-13T00:00:00"/>
    <s v="31134"/>
    <s v="21320"/>
    <s v="DE"/>
    <s v="FR"/>
    <s v="109975"/>
    <s v="109975"/>
    <s v="999999"/>
    <s v="XT414208117TS"/>
    <s v="N"/>
    <s v="Transport"/>
    <s v="N"/>
    <s v="S"/>
    <s v="ZA"/>
    <n v="1.775"/>
    <s v="6C"/>
    <n v="5.88"/>
  </r>
  <r>
    <x v="3"/>
    <s v="2"/>
    <d v="2026-05-13T00:00:00"/>
    <s v="31134"/>
    <s v="21320"/>
    <s v="DE"/>
    <s v="FR"/>
    <s v="109975"/>
    <s v="109975"/>
    <s v="999999"/>
    <s v="XT414208117TS"/>
    <s v="N"/>
    <s v="Supplement Etiquette Non Conforme"/>
    <s v="N"/>
    <m/>
    <s v="ZA"/>
    <n v="0"/>
    <s v="6C"/>
    <n v="2"/>
  </r>
  <r>
    <x v="3"/>
    <s v="2"/>
    <d v="2026-05-13T00:00:00"/>
    <s v="21762"/>
    <s v="21320"/>
    <s v="DE"/>
    <s v="FR"/>
    <s v="109952"/>
    <s v="109952"/>
    <s v="999999"/>
    <s v="XT414208355TS"/>
    <s v="N"/>
    <s v="Transport"/>
    <s v="N"/>
    <s v="S"/>
    <s v="ZA"/>
    <n v="14.4"/>
    <s v="6C"/>
    <n v="16.29"/>
  </r>
  <r>
    <x v="3"/>
    <s v="2"/>
    <d v="2026-05-13T00:00:00"/>
    <s v="80538"/>
    <s v="21320"/>
    <s v="DE"/>
    <s v="FR"/>
    <s v="108396"/>
    <s v="108396"/>
    <s v="999999"/>
    <s v="XT414209038TS"/>
    <s v="N"/>
    <s v="Transport"/>
    <s v="N"/>
    <s v="S"/>
    <s v="ZA"/>
    <n v="0.4"/>
    <s v="6C"/>
    <n v="5.33"/>
  </r>
  <r>
    <x v="3"/>
    <s v="2"/>
    <d v="2026-05-13T00:00:00"/>
    <s v="67127"/>
    <s v="21320"/>
    <s v="DE"/>
    <s v="FR"/>
    <s v="110411"/>
    <s v="110411"/>
    <s v="999999"/>
    <s v="XT414209506TS"/>
    <s v="N"/>
    <s v="Transport"/>
    <s v="N"/>
    <s v="S"/>
    <s v="ZA"/>
    <n v="0.98"/>
    <s v="6C"/>
    <n v="5.55"/>
  </r>
  <r>
    <x v="3"/>
    <s v="2"/>
    <d v="2026-05-13T00:00:00"/>
    <s v="31303"/>
    <s v="21320"/>
    <s v="DE"/>
    <s v="FR"/>
    <s v="111967"/>
    <s v="111967"/>
    <s v="999999"/>
    <s v="XT414209510TS"/>
    <s v="N"/>
    <s v="Transport"/>
    <s v="N"/>
    <s v="S"/>
    <s v="ZA"/>
    <n v="1.892"/>
    <s v="6C"/>
    <n v="5.88"/>
  </r>
  <r>
    <x v="3"/>
    <s v="2"/>
    <d v="2026-05-13T00:00:00"/>
    <s v="44799"/>
    <s v="21320"/>
    <s v="DE"/>
    <s v="FR"/>
    <s v="109811"/>
    <s v="109811"/>
    <s v="999999"/>
    <s v="XT414209894TS"/>
    <s v="N"/>
    <s v="Transport"/>
    <s v="N"/>
    <s v="S"/>
    <s v="ZA"/>
    <n v="5.888"/>
    <s v="6C"/>
    <n v="10.35"/>
  </r>
  <r>
    <x v="3"/>
    <s v="2"/>
    <d v="2026-05-13T00:00:00"/>
    <s v="114 54"/>
    <s v="21320"/>
    <s v="SE"/>
    <s v="FR"/>
    <s v="107918"/>
    <s v="107918"/>
    <s v="999999"/>
    <s v="XT414210787TS"/>
    <s v="N"/>
    <s v="Transport"/>
    <s v="N"/>
    <s v="S"/>
    <s v="ZA"/>
    <n v="1.44"/>
    <s v="6C"/>
    <n v="10.87"/>
  </r>
  <r>
    <x v="3"/>
    <s v="2"/>
    <d v="2026-05-13T00:00:00"/>
    <s v="74382"/>
    <s v="21320"/>
    <s v="DE"/>
    <s v="FR"/>
    <s v="110869"/>
    <s v="110869"/>
    <s v="999999"/>
    <s v="XT414211102TS"/>
    <s v="N"/>
    <s v="Transport"/>
    <s v="N"/>
    <s v="S"/>
    <s v="ZA"/>
    <n v="1.426"/>
    <s v="6C"/>
    <n v="5.88"/>
  </r>
  <r>
    <x v="3"/>
    <s v="2"/>
    <d v="2026-05-13T00:00:00"/>
    <s v="86842"/>
    <s v="21320"/>
    <s v="DE"/>
    <s v="FR"/>
    <s v="109513"/>
    <s v="109513"/>
    <s v="999999"/>
    <s v="XT414211297TS"/>
    <s v="N"/>
    <s v="Transport"/>
    <s v="N"/>
    <s v="S"/>
    <s v="ZA"/>
    <n v="0.96"/>
    <s v="6C"/>
    <n v="5.55"/>
  </r>
  <r>
    <x v="3"/>
    <s v="2"/>
    <d v="2026-05-13T00:00:00"/>
    <s v="41515"/>
    <s v="21320"/>
    <s v="DE"/>
    <s v="FR"/>
    <s v="111105"/>
    <s v="111105"/>
    <s v="999999"/>
    <s v="XT414211955TS"/>
    <s v="N"/>
    <s v="Transport"/>
    <s v="N"/>
    <s v="S"/>
    <s v="ZA"/>
    <n v="4.532"/>
    <s v="6C"/>
    <n v="9.69"/>
  </r>
  <r>
    <x v="3"/>
    <s v="2"/>
    <d v="2026-05-13T00:00:00"/>
    <s v="41464"/>
    <s v="21320"/>
    <s v="DE"/>
    <s v="FR"/>
    <s v="110720"/>
    <s v="110720"/>
    <s v="999999"/>
    <s v="XT414212553TS"/>
    <s v="N"/>
    <s v="Transport"/>
    <s v="N"/>
    <s v="S"/>
    <s v="ZA"/>
    <n v="0.235"/>
    <s v="6C"/>
    <n v="5.33"/>
  </r>
  <r>
    <x v="3"/>
    <s v="2"/>
    <d v="2026-05-13T00:00:00"/>
    <s v="1727"/>
    <s v="21320"/>
    <s v="LU"/>
    <s v="FR"/>
    <s v="111250"/>
    <s v="111250"/>
    <s v="999999"/>
    <s v="XT414212607TS"/>
    <s v="N"/>
    <s v="Transport"/>
    <s v="N"/>
    <s v="S"/>
    <s v="ZA"/>
    <n v="1.5"/>
    <s v="6C"/>
    <n v="5.88"/>
  </r>
  <r>
    <x v="3"/>
    <s v="2"/>
    <d v="2026-05-13T00:00:00"/>
    <s v="6852 TA"/>
    <s v="21320"/>
    <s v="NL"/>
    <s v="FR"/>
    <s v="110119"/>
    <s v="110119"/>
    <s v="999999"/>
    <s v="XT414213491TS"/>
    <s v="N"/>
    <s v="Transport"/>
    <s v="N"/>
    <s v="S"/>
    <s v="ZA"/>
    <n v="1.248"/>
    <s v="6C"/>
    <n v="5.88"/>
  </r>
  <r>
    <x v="3"/>
    <s v="2"/>
    <d v="2026-05-13T00:00:00"/>
    <s v="77756"/>
    <s v="21320"/>
    <s v="DE"/>
    <s v="FR"/>
    <s v="108668"/>
    <s v="108668"/>
    <s v="999999"/>
    <s v="XT414213749TS"/>
    <s v="N"/>
    <s v="Transport"/>
    <s v="N"/>
    <s v="S"/>
    <s v="ZA"/>
    <n v="4.365"/>
    <s v="6C"/>
    <n v="9.69"/>
  </r>
  <r>
    <x v="3"/>
    <s v="2"/>
    <d v="2026-05-13T00:00:00"/>
    <s v="40474"/>
    <s v="21320"/>
    <s v="DE"/>
    <s v="FR"/>
    <s v="111752"/>
    <s v="111752"/>
    <s v="999999"/>
    <s v="XT414214165TS"/>
    <s v="N"/>
    <s v="Transport"/>
    <s v="N"/>
    <s v="S"/>
    <s v="ZA"/>
    <n v="0.53"/>
    <s v="6C"/>
    <n v="5.55"/>
  </r>
  <r>
    <x v="3"/>
    <s v="2"/>
    <d v="2026-05-13T00:00:00"/>
    <s v="70195"/>
    <s v="21320"/>
    <s v="DE"/>
    <s v="FR"/>
    <s v="108597"/>
    <s v="108597"/>
    <s v="999999"/>
    <s v="XT414214355TS"/>
    <s v="N"/>
    <s v="Transport"/>
    <s v="N"/>
    <s v="S"/>
    <s v="ZA"/>
    <n v="4.506"/>
    <s v="6C"/>
    <n v="9.69"/>
  </r>
  <r>
    <x v="3"/>
    <s v="2"/>
    <d v="2026-05-13T00:00:00"/>
    <s v="6850"/>
    <s v="21320"/>
    <s v="AT"/>
    <s v="FR"/>
    <s v="109829"/>
    <s v="109829"/>
    <s v="999999"/>
    <s v="XT414215356TS"/>
    <s v="N"/>
    <s v="Transport"/>
    <s v="N"/>
    <s v="S"/>
    <s v="ZA"/>
    <n v="0.09"/>
    <s v="6C"/>
    <n v="9.470000000000001"/>
  </r>
  <r>
    <x v="3"/>
    <s v="2"/>
    <d v="2026-05-13T00:00:00"/>
    <s v="4040"/>
    <s v="21320"/>
    <s v="AT"/>
    <s v="FR"/>
    <s v="111540"/>
    <s v="111540"/>
    <s v="999999"/>
    <s v="XT414215427TS"/>
    <s v="N"/>
    <s v="Transport"/>
    <s v="N"/>
    <s v="S"/>
    <s v="ZA"/>
    <n v="6.345"/>
    <s v="6C"/>
    <n v="15.15"/>
  </r>
  <r>
    <x v="3"/>
    <s v="2"/>
    <d v="2026-05-13T00:00:00"/>
    <s v="42781"/>
    <s v="21320"/>
    <s v="DE"/>
    <s v="FR"/>
    <s v="110919"/>
    <s v="110919"/>
    <s v="999999"/>
    <s v="XT414216135TS"/>
    <s v="N"/>
    <s v="Transport"/>
    <s v="N"/>
    <s v="S"/>
    <s v="ZA"/>
    <n v="1.26"/>
    <s v="6C"/>
    <n v="5.88"/>
  </r>
  <r>
    <x v="3"/>
    <s v="2"/>
    <d v="2026-05-13T00:00:00"/>
    <s v="51688"/>
    <s v="21320"/>
    <s v="DE"/>
    <s v="FR"/>
    <s v="110929"/>
    <s v="110929"/>
    <s v="999999"/>
    <s v="XT414217184TS"/>
    <s v="N"/>
    <s v="Transport"/>
    <s v="N"/>
    <s v="S"/>
    <s v="ZA"/>
    <n v="4.638"/>
    <s v="6C"/>
    <n v="9.69"/>
  </r>
  <r>
    <x v="3"/>
    <s v="2"/>
    <d v="2026-05-13T00:00:00"/>
    <s v="65366"/>
    <s v="21320"/>
    <s v="DE"/>
    <s v="FR"/>
    <s v="111943"/>
    <s v="111943"/>
    <s v="999999"/>
    <s v="XT414219185TS"/>
    <s v="N"/>
    <s v="Transport"/>
    <s v="N"/>
    <s v="S"/>
    <s v="ZA"/>
    <n v="4.532"/>
    <s v="6C"/>
    <n v="9.69"/>
  </r>
  <r>
    <x v="3"/>
    <s v="2"/>
    <d v="2026-05-13T00:00:00"/>
    <s v="428 32"/>
    <s v="21320"/>
    <s v="SE"/>
    <s v="FR"/>
    <s v="110335"/>
    <s v="110335"/>
    <s v="999999"/>
    <s v="XT414219619TS"/>
    <s v="N"/>
    <s v="Transport"/>
    <s v="N"/>
    <s v="S"/>
    <s v="ZA"/>
    <n v="5.086"/>
    <s v="6C"/>
    <n v="15.34"/>
  </r>
  <r>
    <x v="3"/>
    <s v="2"/>
    <d v="2026-05-13T00:00:00"/>
    <s v="30011"/>
    <s v="21320"/>
    <s v="ES"/>
    <s v="FR"/>
    <s v="110647"/>
    <s v="110647"/>
    <s v="999999"/>
    <s v="XT414219636TS"/>
    <s v="N"/>
    <s v="Transport"/>
    <s v="N"/>
    <s v="S"/>
    <s v="ZA"/>
    <n v="7.661"/>
    <s v="6C"/>
    <n v="12.74"/>
  </r>
  <r>
    <x v="3"/>
    <s v="2"/>
    <d v="2026-05-13T00:00:00"/>
    <s v="77815"/>
    <s v="21320"/>
    <s v="DE"/>
    <s v="FR"/>
    <s v="111099"/>
    <s v="111099"/>
    <s v="999999"/>
    <s v="XT414220838TS"/>
    <s v="N"/>
    <s v="Transport"/>
    <s v="N"/>
    <s v="S"/>
    <s v="ZA"/>
    <n v="0.12"/>
    <s v="6C"/>
    <n v="5.33"/>
  </r>
  <r>
    <x v="3"/>
    <s v="2"/>
    <d v="2026-05-13T00:00:00"/>
    <s v="77815"/>
    <s v="21320"/>
    <s v="DE"/>
    <s v="FR"/>
    <s v="109423"/>
    <s v="109423"/>
    <s v="999999"/>
    <s v="XT414220909TS"/>
    <s v="N"/>
    <s v="Transport"/>
    <s v="N"/>
    <s v="S"/>
    <s v="ZA"/>
    <n v="4.532"/>
    <s v="6C"/>
    <n v="9.69"/>
  </r>
  <r>
    <x v="3"/>
    <s v="2"/>
    <d v="2026-05-14T00:00:00"/>
    <s v="61462"/>
    <s v="21320"/>
    <s v="DE"/>
    <s v="FR"/>
    <s v="107610"/>
    <s v="107610"/>
    <s v="999999"/>
    <s v="XT414224145TS"/>
    <s v="N"/>
    <s v="Transport"/>
    <s v="N"/>
    <s v="S"/>
    <s v="ZA"/>
    <n v="6.732"/>
    <s v="6C"/>
    <n v="11.01"/>
  </r>
  <r>
    <x v="3"/>
    <s v="2"/>
    <d v="2026-05-14T00:00:00"/>
    <s v="01309"/>
    <s v="21320"/>
    <s v="DE"/>
    <s v="FR"/>
    <s v="110769"/>
    <s v="110769"/>
    <s v="999999"/>
    <s v="XT414225631TS"/>
    <s v="N"/>
    <s v="Transport"/>
    <s v="N"/>
    <s v="S"/>
    <s v="ZA"/>
    <n v="4.787"/>
    <s v="6C"/>
    <n v="9.69"/>
  </r>
  <r>
    <x v="3"/>
    <s v="2"/>
    <d v="2026-05-14T00:00:00"/>
    <s v="45276"/>
    <s v="21320"/>
    <s v="DE"/>
    <s v="FR"/>
    <s v="108066"/>
    <s v="108066"/>
    <s v="999999"/>
    <s v="XT414226464TS"/>
    <s v="N"/>
    <s v="Transport"/>
    <s v="N"/>
    <s v="S"/>
    <s v="ZA"/>
    <n v="4.532"/>
    <s v="6C"/>
    <n v="9.69"/>
  </r>
  <r>
    <x v="3"/>
    <s v="2"/>
    <d v="2026-05-14T00:00:00"/>
    <s v="80687"/>
    <s v="21320"/>
    <s v="DE"/>
    <s v="FR"/>
    <s v="111688"/>
    <s v="111688"/>
    <s v="999999"/>
    <s v="XT414226668TS"/>
    <s v="N"/>
    <s v="Transport"/>
    <s v="N"/>
    <s v="S"/>
    <s v="ZA"/>
    <n v="0.408"/>
    <s v="6C"/>
    <n v="5.33"/>
  </r>
  <r>
    <x v="3"/>
    <s v="2"/>
    <d v="2026-05-14T00:00:00"/>
    <s v="56253"/>
    <s v="21320"/>
    <s v="DE"/>
    <s v="FR"/>
    <s v="110579"/>
    <s v="110579"/>
    <s v="999999"/>
    <s v="XT414226985TS"/>
    <s v="N"/>
    <s v="Transport"/>
    <s v="N"/>
    <s v="S"/>
    <s v="ZA"/>
    <n v="1.325"/>
    <s v="6C"/>
    <n v="5.88"/>
  </r>
  <r>
    <x v="3"/>
    <s v="2"/>
    <d v="2026-05-14T00:00:00"/>
    <s v="50733"/>
    <s v="21320"/>
    <s v="DE"/>
    <s v="FR"/>
    <s v="112012"/>
    <s v="112012"/>
    <s v="999999"/>
    <s v="XT414227955TS"/>
    <s v="N"/>
    <s v="Transport"/>
    <s v="N"/>
    <s v="S"/>
    <s v="ZA"/>
    <n v="4.678"/>
    <s v="6C"/>
    <n v="9.69"/>
  </r>
  <r>
    <x v="3"/>
    <s v="2"/>
    <d v="2026-05-14T00:00:00"/>
    <s v="52428"/>
    <s v="21320"/>
    <s v="DE"/>
    <s v="FR"/>
    <s v="109167"/>
    <s v="109167"/>
    <s v="999999"/>
    <s v="XT414228054TS"/>
    <s v="N"/>
    <s v="Transport"/>
    <s v="N"/>
    <s v="S"/>
    <s v="ZA"/>
    <n v="6.412"/>
    <s v="6C"/>
    <n v="11.01"/>
  </r>
  <r>
    <x v="3"/>
    <s v="2"/>
    <d v="2026-05-14T00:00:00"/>
    <s v="36088"/>
    <s v="21320"/>
    <s v="DE"/>
    <s v="FR"/>
    <s v="111884"/>
    <s v="111884"/>
    <s v="999999"/>
    <s v="XT414228244TS"/>
    <s v="N"/>
    <s v="Transport"/>
    <s v="N"/>
    <s v="S"/>
    <s v="ZA"/>
    <n v="4.532"/>
    <s v="6C"/>
    <n v="9.69"/>
  </r>
  <r>
    <x v="3"/>
    <s v="2"/>
    <d v="2026-05-14T00:00:00"/>
    <s v="12209"/>
    <s v="21320"/>
    <s v="DE"/>
    <s v="FR"/>
    <s v="110223"/>
    <s v="110223"/>
    <s v="999999"/>
    <s v="XT414228301TS"/>
    <s v="N"/>
    <s v="Transport"/>
    <s v="N"/>
    <s v="S"/>
    <s v="ZA"/>
    <n v="4.532"/>
    <s v="6C"/>
    <n v="9.69"/>
  </r>
  <r>
    <x v="3"/>
    <s v="2"/>
    <d v="2026-05-14T00:00:00"/>
    <s v="1140"/>
    <s v="21320"/>
    <s v="AT"/>
    <s v="FR"/>
    <s v="111399"/>
    <s v="111399"/>
    <s v="999999"/>
    <s v="XT414228876TS"/>
    <s v="N"/>
    <s v="Transport"/>
    <s v="N"/>
    <s v="S"/>
    <s v="ZA"/>
    <n v="4.532"/>
    <s v="6C"/>
    <n v="13.83"/>
  </r>
  <r>
    <x v="3"/>
    <s v="2"/>
    <d v="2026-05-14T00:00:00"/>
    <s v="73655"/>
    <s v="21320"/>
    <s v="DE"/>
    <s v="FR"/>
    <s v="109446"/>
    <s v="109446"/>
    <s v="999999"/>
    <s v="XT414229219TS"/>
    <s v="N"/>
    <s v="Transport"/>
    <s v="N"/>
    <s v="S"/>
    <s v="ZA"/>
    <n v="0.29"/>
    <s v="6C"/>
    <n v="5.33"/>
  </r>
  <r>
    <x v="3"/>
    <s v="2"/>
    <d v="2026-05-14T00:00:00"/>
    <s v="67271"/>
    <s v="21320"/>
    <s v="DE"/>
    <s v="FR"/>
    <s v="108041"/>
    <s v="108041"/>
    <s v="999999"/>
    <s v="XT414229324TS"/>
    <s v="N"/>
    <s v="Transport"/>
    <s v="N"/>
    <s v="S"/>
    <s v="ZA"/>
    <n v="6.918"/>
    <s v="6C"/>
    <n v="11.01"/>
  </r>
  <r>
    <x v="3"/>
    <s v="2"/>
    <d v="2026-05-14T00:00:00"/>
    <s v="04109"/>
    <s v="21320"/>
    <s v="DE"/>
    <s v="FR"/>
    <s v="110377"/>
    <s v="110377"/>
    <s v="999999"/>
    <s v="XT414230702TS"/>
    <s v="N"/>
    <s v="Transport"/>
    <s v="N"/>
    <s v="S"/>
    <s v="ZA"/>
    <n v="4.365"/>
    <s v="6C"/>
    <n v="9.69"/>
  </r>
  <r>
    <x v="3"/>
    <s v="2"/>
    <d v="2026-05-14T00:00:00"/>
    <s v="91522"/>
    <s v="21320"/>
    <s v="DE"/>
    <s v="FR"/>
    <s v="108920"/>
    <s v="108920"/>
    <s v="999999"/>
    <s v="XT414230968TS"/>
    <s v="N"/>
    <s v="Transport"/>
    <s v="N"/>
    <s v="S"/>
    <s v="ZA"/>
    <n v="0.9360000000000001"/>
    <s v="6C"/>
    <n v="5.55"/>
  </r>
  <r>
    <x v="3"/>
    <s v="2"/>
    <d v="2026-05-14T00:00:00"/>
    <s v="645 51"/>
    <s v="21320"/>
    <s v="SE"/>
    <s v="FR"/>
    <s v="110160"/>
    <s v="110160"/>
    <s v="999999"/>
    <s v="XT414231212TS"/>
    <s v="N"/>
    <s v="Transport"/>
    <s v="N"/>
    <s v="S"/>
    <s v="ZA"/>
    <n v="1.155"/>
    <s v="6C"/>
    <n v="10.87"/>
  </r>
  <r>
    <x v="3"/>
    <s v="2"/>
    <d v="2026-05-14T00:00:00"/>
    <s v="72768"/>
    <s v="21320"/>
    <s v="DE"/>
    <s v="FR"/>
    <s v="111296"/>
    <s v="111296"/>
    <s v="999999"/>
    <s v="XT414231288TS"/>
    <s v="N"/>
    <s v="Transport"/>
    <s v="N"/>
    <s v="S"/>
    <s v="ZA"/>
    <n v="4.506"/>
    <s v="6C"/>
    <n v="9.69"/>
  </r>
  <r>
    <x v="3"/>
    <s v="2"/>
    <d v="2026-05-14T00:00:00"/>
    <s v="81247"/>
    <s v="21320"/>
    <s v="DE"/>
    <s v="FR"/>
    <s v="111415"/>
    <s v="111415"/>
    <s v="999999"/>
    <s v="XT414233139TS"/>
    <s v="N"/>
    <s v="Transport"/>
    <s v="N"/>
    <s v="S"/>
    <s v="ZA"/>
    <n v="2.231"/>
    <s v="6C"/>
    <n v="8.369999999999999"/>
  </r>
  <r>
    <x v="3"/>
    <s v="2"/>
    <d v="2026-05-14T00:00:00"/>
    <s v="12623"/>
    <s v="21320"/>
    <s v="DE"/>
    <s v="FR"/>
    <s v="110001"/>
    <s v="110001"/>
    <s v="999999"/>
    <s v="XT414234341TS"/>
    <s v="N"/>
    <s v="Transport"/>
    <s v="N"/>
    <s v="S"/>
    <s v="ZA"/>
    <n v="8.711"/>
    <s v="6C"/>
    <n v="12.33"/>
  </r>
  <r>
    <x v="3"/>
    <s v="2"/>
    <d v="2026-05-14T00:00:00"/>
    <s v="1017 HA"/>
    <s v="21320"/>
    <s v="NL"/>
    <s v="FR"/>
    <s v="109691"/>
    <s v="109691"/>
    <s v="999999"/>
    <s v="XT414235024TS"/>
    <s v="N"/>
    <s v="Transport"/>
    <s v="N"/>
    <s v="S"/>
    <s v="ZA"/>
    <n v="0.79"/>
    <s v="6C"/>
    <n v="5.55"/>
  </r>
  <r>
    <x v="3"/>
    <s v="2"/>
    <d v="2026-05-14T00:00:00"/>
    <s v="14776"/>
    <s v="21320"/>
    <s v="DE"/>
    <s v="FR"/>
    <s v="110590"/>
    <s v="110590"/>
    <s v="999999"/>
    <s v="XT414235038TS"/>
    <s v="N"/>
    <s v="Transport"/>
    <s v="N"/>
    <s v="S"/>
    <s v="ZA"/>
    <n v="1.008"/>
    <s v="6C"/>
    <n v="5.88"/>
  </r>
  <r>
    <x v="3"/>
    <s v="2"/>
    <d v="2026-05-14T00:00:00"/>
    <s v="50226"/>
    <s v="21320"/>
    <s v="DE"/>
    <s v="FR"/>
    <s v="108636"/>
    <s v="108636"/>
    <s v="999999"/>
    <s v="XT414235639TS"/>
    <s v="N"/>
    <s v="Transport"/>
    <s v="N"/>
    <s v="S"/>
    <s v="ZA"/>
    <n v="5.904"/>
    <s v="6C"/>
    <n v="10.35"/>
  </r>
  <r>
    <x v="3"/>
    <s v="2"/>
    <d v="2026-05-14T00:00:00"/>
    <s v="1220"/>
    <s v="21320"/>
    <s v="AT"/>
    <s v="FR"/>
    <s v="109672"/>
    <s v="109672"/>
    <s v="999999"/>
    <s v="XT414237904TS"/>
    <s v="N"/>
    <s v="Transport"/>
    <s v="N"/>
    <s v="S"/>
    <s v="ZA"/>
    <n v="0.638"/>
    <s v="6C"/>
    <n v="9.69"/>
  </r>
  <r>
    <x v="3"/>
    <s v="2"/>
    <d v="2026-05-14T00:00:00"/>
    <s v="64846"/>
    <s v="21320"/>
    <s v="DE"/>
    <s v="FR"/>
    <s v="109803"/>
    <s v="109803"/>
    <s v="999999"/>
    <s v="XT414238272TS"/>
    <s v="N"/>
    <s v="Transport"/>
    <s v="N"/>
    <s v="S"/>
    <s v="ZA"/>
    <n v="4.532"/>
    <s v="6C"/>
    <n v="9.69"/>
  </r>
  <r>
    <x v="3"/>
    <s v="2"/>
    <d v="2026-05-14T00:00:00"/>
    <s v="83071"/>
    <s v="21320"/>
    <s v="DE"/>
    <s v="FR"/>
    <s v="108627"/>
    <s v="108627"/>
    <s v="999999"/>
    <s v="XT414238856TS"/>
    <s v="N"/>
    <s v="Transport"/>
    <s v="N"/>
    <s v="S"/>
    <s v="ZA"/>
    <n v="4.403"/>
    <s v="6C"/>
    <n v="9.69"/>
  </r>
  <r>
    <x v="3"/>
    <s v="2"/>
    <d v="2026-05-14T00:00:00"/>
    <s v="83646"/>
    <s v="21320"/>
    <s v="DE"/>
    <s v="FR"/>
    <s v="107379"/>
    <s v="107379"/>
    <s v="999999"/>
    <s v="XT414239105TS"/>
    <s v="N"/>
    <s v="Transport"/>
    <s v="N"/>
    <s v="S"/>
    <s v="ZA"/>
    <n v="4.678"/>
    <s v="6C"/>
    <n v="9.69"/>
  </r>
  <r>
    <x v="3"/>
    <s v="2"/>
    <d v="2026-05-14T00:00:00"/>
    <s v="79249"/>
    <s v="21320"/>
    <s v="DE"/>
    <s v="FR"/>
    <s v="111388"/>
    <s v="111388"/>
    <s v="999999"/>
    <s v="XT414239159TS"/>
    <s v="N"/>
    <s v="Transport"/>
    <s v="N"/>
    <s v="S"/>
    <s v="ZA"/>
    <n v="4.638"/>
    <s v="6C"/>
    <n v="9.69"/>
  </r>
  <r>
    <x v="3"/>
    <s v="2"/>
    <d v="2026-05-14T00:00:00"/>
    <s v="39108"/>
    <s v="21320"/>
    <s v="DE"/>
    <s v="FR"/>
    <s v="108811"/>
    <s v="108811"/>
    <s v="999999"/>
    <s v="XT414239278TS"/>
    <s v="N"/>
    <s v="Transport"/>
    <s v="N"/>
    <s v="S"/>
    <s v="ZA"/>
    <n v="5.904"/>
    <s v="6C"/>
    <n v="10.35"/>
  </r>
  <r>
    <x v="3"/>
    <s v="2"/>
    <d v="2026-05-14T00:00:00"/>
    <s v="01445"/>
    <s v="21320"/>
    <s v="DE"/>
    <s v="FR"/>
    <s v="111993"/>
    <s v="111993"/>
    <s v="999999"/>
    <s v="XT414239967TS"/>
    <s v="N"/>
    <s v="Transport"/>
    <s v="N"/>
    <s v="S"/>
    <s v="ZA"/>
    <n v="1.428"/>
    <s v="6C"/>
    <n v="5.88"/>
  </r>
  <r>
    <x v="3"/>
    <s v="2"/>
    <d v="2026-05-14T00:00:00"/>
    <s v="5700"/>
    <s v="21320"/>
    <s v="AT"/>
    <s v="FR"/>
    <s v="111372"/>
    <s v="111372"/>
    <s v="999999"/>
    <s v="XT414240347TS"/>
    <s v="N"/>
    <s v="Transport"/>
    <s v="N"/>
    <s v="S"/>
    <s v="ZA"/>
    <n v="4.608"/>
    <s v="6C"/>
    <n v="13.83"/>
  </r>
  <r>
    <x v="3"/>
    <s v="2"/>
    <d v="2026-05-14T00:00:00"/>
    <s v="82538"/>
    <s v="21320"/>
    <s v="DE"/>
    <s v="FR"/>
    <s v="108842"/>
    <s v="108842"/>
    <s v="999999"/>
    <s v="XT414241356TS"/>
    <s v="N"/>
    <s v="Transport"/>
    <s v="N"/>
    <s v="S"/>
    <s v="ZA"/>
    <n v="9.44"/>
    <s v="6C"/>
    <n v="12.99"/>
  </r>
  <r>
    <x v="3"/>
    <s v="2"/>
    <d v="2026-05-14T00:00:00"/>
    <s v="89143"/>
    <s v="21320"/>
    <s v="DE"/>
    <s v="FR"/>
    <s v="109813"/>
    <s v="109813"/>
    <s v="999999"/>
    <s v="XT414241475TS"/>
    <s v="N"/>
    <s v="Transport"/>
    <s v="N"/>
    <s v="S"/>
    <s v="ZA"/>
    <n v="6.256"/>
    <s v="6C"/>
    <n v="11.01"/>
  </r>
  <r>
    <x v="3"/>
    <s v="2"/>
    <d v="2026-05-14T00:00:00"/>
    <s v="65824"/>
    <s v="21320"/>
    <s v="DE"/>
    <s v="FR"/>
    <s v="109197"/>
    <s v="109197"/>
    <s v="999999"/>
    <s v="XT414241798TS"/>
    <s v="N"/>
    <s v="Transport"/>
    <s v="N"/>
    <s v="S"/>
    <s v="ZA"/>
    <n v="9.44"/>
    <s v="6C"/>
    <n v="12.99"/>
  </r>
  <r>
    <x v="3"/>
    <s v="2"/>
    <d v="2026-05-15T00:00:00"/>
    <s v="72770"/>
    <s v="21320"/>
    <s v="DE"/>
    <s v="FR"/>
    <s v="111358"/>
    <s v="111358"/>
    <s v="999999"/>
    <s v="XT414243079TS"/>
    <s v="N"/>
    <s v="Transport"/>
    <s v="N"/>
    <s v="S"/>
    <s v="ZA"/>
    <n v="4.71"/>
    <s v="6C"/>
    <n v="9.69"/>
  </r>
  <r>
    <x v="3"/>
    <s v="2"/>
    <d v="2026-05-15T00:00:00"/>
    <s v="55129"/>
    <s v="21320"/>
    <s v="DE"/>
    <s v="FR"/>
    <s v="111893"/>
    <s v="111893"/>
    <s v="999999"/>
    <s v="XT414249955TS"/>
    <s v="N"/>
    <s v="Transport"/>
    <s v="N"/>
    <s v="S"/>
    <s v="ZA"/>
    <n v="5.984"/>
    <s v="6C"/>
    <n v="10.35"/>
  </r>
  <r>
    <x v="3"/>
    <s v="2"/>
    <d v="2026-05-15T00:00:00"/>
    <s v="86179"/>
    <s v="21320"/>
    <s v="DE"/>
    <s v="FR"/>
    <s v="110353"/>
    <s v="110353"/>
    <s v="999999"/>
    <s v="XT414251058TS"/>
    <s v="N"/>
    <s v="Transport"/>
    <s v="N"/>
    <s v="S"/>
    <s v="ZA"/>
    <n v="0.864"/>
    <s v="6C"/>
    <n v="5.55"/>
  </r>
  <r>
    <x v="3"/>
    <s v="2"/>
    <d v="2026-05-15T00:00:00"/>
    <s v="1140"/>
    <s v="21320"/>
    <s v="AT"/>
    <s v="FR"/>
    <s v="109479"/>
    <s v="109479"/>
    <s v="999999"/>
    <s v="XT414252402TS"/>
    <s v="N"/>
    <s v="Transport"/>
    <s v="N"/>
    <s v="S"/>
    <s v="ZA"/>
    <n v="6.618"/>
    <s v="6C"/>
    <n v="15.15"/>
  </r>
  <r>
    <x v="3"/>
    <s v="2"/>
    <d v="2026-05-15T00:00:00"/>
    <s v="55122"/>
    <s v="21320"/>
    <s v="DE"/>
    <s v="FR"/>
    <s v="109119"/>
    <s v="109119"/>
    <s v="999999"/>
    <s v="XT414252756TS"/>
    <s v="N"/>
    <s v="Transport"/>
    <s v="N"/>
    <s v="S"/>
    <s v="ZA"/>
    <n v="11.04"/>
    <s v="6C"/>
    <n v="14.31"/>
  </r>
  <r>
    <x v="3"/>
    <s v="2"/>
    <d v="2026-05-15T00:00:00"/>
    <s v="38685"/>
    <s v="21320"/>
    <s v="DE"/>
    <s v="FR"/>
    <s v="106222"/>
    <s v="106222"/>
    <s v="999999"/>
    <s v="XT414252929TS"/>
    <s v="N"/>
    <s v="Transport"/>
    <s v="N"/>
    <s v="S"/>
    <s v="ZA"/>
    <n v="4.799"/>
    <s v="6C"/>
    <n v="9.69"/>
  </r>
  <r>
    <x v="3"/>
    <s v="2"/>
    <d v="2026-05-15T00:00:00"/>
    <s v="24582"/>
    <s v="21320"/>
    <s v="DE"/>
    <s v="FR"/>
    <s v="109702"/>
    <s v="109702"/>
    <s v="999999"/>
    <s v="XT414253955TS"/>
    <s v="N"/>
    <s v="Transport"/>
    <s v="N"/>
    <s v="S"/>
    <s v="ZA"/>
    <n v="1.232"/>
    <s v="6C"/>
    <n v="5.88"/>
  </r>
  <r>
    <x v="3"/>
    <s v="2"/>
    <d v="2026-05-15T00:00:00"/>
    <s v="1040"/>
    <s v="21320"/>
    <s v="AT"/>
    <s v="FR"/>
    <s v="110997"/>
    <s v="110997"/>
    <s v="999999"/>
    <s v="XT414254955TS"/>
    <s v="N"/>
    <s v="Transport"/>
    <s v="N"/>
    <s v="S"/>
    <s v="ZA"/>
    <n v="1.05"/>
    <s v="6C"/>
    <n v="10.02"/>
  </r>
  <r>
    <x v="3"/>
    <s v="2"/>
    <d v="2026-05-15T00:00:00"/>
    <s v="2521"/>
    <s v="21320"/>
    <s v="AT"/>
    <s v="FR"/>
    <s v="112320"/>
    <s v="112320"/>
    <s v="999999"/>
    <s v="XT414255236TS"/>
    <s v="N"/>
    <s v="Transport"/>
    <s v="N"/>
    <s v="S"/>
    <s v="ZA"/>
    <n v="5.922"/>
    <s v="6C"/>
    <n v="14.49"/>
  </r>
  <r>
    <x v="3"/>
    <s v="2"/>
    <d v="2026-05-15T00:00:00"/>
    <s v="21337"/>
    <s v="21320"/>
    <s v="DE"/>
    <s v="FR"/>
    <s v="107884"/>
    <s v="107884"/>
    <s v="999999"/>
    <s v="XT414256727TS"/>
    <s v="N"/>
    <s v="Transport"/>
    <s v="N"/>
    <s v="S"/>
    <s v="ZA"/>
    <n v="6.273"/>
    <s v="6C"/>
    <n v="11.01"/>
  </r>
  <r>
    <x v="3"/>
    <s v="2"/>
    <d v="2026-05-15T00:00:00"/>
    <s v="40227"/>
    <s v="21320"/>
    <s v="DE"/>
    <s v="FR"/>
    <s v="109056"/>
    <s v="109056"/>
    <s v="999999"/>
    <s v="XT414257170TS"/>
    <s v="N"/>
    <s v="Transport"/>
    <s v="N"/>
    <s v="S"/>
    <s v="ZA"/>
    <n v="5.022"/>
    <s v="6C"/>
    <n v="10.35"/>
  </r>
  <r>
    <x v="3"/>
    <s v="2"/>
    <d v="2026-05-15T00:00:00"/>
    <s v="76689"/>
    <s v="21320"/>
    <s v="DE"/>
    <s v="FR"/>
    <s v="111255"/>
    <s v="111255"/>
    <s v="999999"/>
    <s v="XT414257585TS"/>
    <s v="N"/>
    <s v="Transport"/>
    <s v="N"/>
    <s v="S"/>
    <s v="ZA"/>
    <n v="4.365"/>
    <s v="6C"/>
    <n v="9.69"/>
  </r>
  <r>
    <x v="3"/>
    <s v="2"/>
    <d v="2026-05-15T00:00:00"/>
    <s v="3645 WG"/>
    <s v="21320"/>
    <s v="NL"/>
    <s v="FR"/>
    <s v="111685"/>
    <s v="111685"/>
    <s v="999999"/>
    <s v="XT414257991TS"/>
    <s v="N"/>
    <s v="Transport"/>
    <s v="N"/>
    <s v="S"/>
    <s v="ZA"/>
    <n v="4.678"/>
    <s v="6C"/>
    <n v="9.69"/>
  </r>
  <r>
    <x v="3"/>
    <s v="2"/>
    <d v="2026-05-15T00:00:00"/>
    <s v="93055"/>
    <s v="21320"/>
    <s v="DE"/>
    <s v="FR"/>
    <s v="111762"/>
    <s v="111762"/>
    <s v="999999"/>
    <s v="XT414258498TS"/>
    <s v="N"/>
    <s v="Transport"/>
    <s v="N"/>
    <s v="S"/>
    <s v="ZA"/>
    <n v="4.532"/>
    <s v="6C"/>
    <n v="9.69"/>
  </r>
  <r>
    <x v="3"/>
    <s v="2"/>
    <d v="2026-05-15T00:00:00"/>
    <s v="7694 BP"/>
    <s v="21320"/>
    <s v="NL"/>
    <s v="FR"/>
    <s v="112254"/>
    <s v="112254"/>
    <s v="999999"/>
    <s v="XT414262081TS"/>
    <s v="N"/>
    <s v="Transport"/>
    <s v="N"/>
    <s v="S"/>
    <s v="ZA"/>
    <n v="0.784"/>
    <s v="6C"/>
    <n v="5.55"/>
  </r>
  <r>
    <x v="3"/>
    <s v="2"/>
    <d v="2026-05-15T00:00:00"/>
    <s v="92318"/>
    <s v="21320"/>
    <s v="DE"/>
    <s v="FR"/>
    <s v="111981"/>
    <s v="111981"/>
    <s v="999999"/>
    <s v="XT414262546TS"/>
    <s v="N"/>
    <s v="Transport"/>
    <s v="N"/>
    <s v="S"/>
    <s v="ZA"/>
    <n v="4.532"/>
    <s v="6C"/>
    <n v="9.69"/>
  </r>
  <r>
    <x v="3"/>
    <s v="2"/>
    <d v="2026-05-15T00:00:00"/>
    <s v="4720"/>
    <s v="21320"/>
    <s v="DK"/>
    <s v="FR"/>
    <s v="110952"/>
    <s v="110952"/>
    <s v="999999"/>
    <s v="XT414262617TS"/>
    <s v="N"/>
    <s v="Transport"/>
    <s v="N"/>
    <s v="S"/>
    <s v="ZA"/>
    <n v="4.787"/>
    <s v="6C"/>
    <n v="13.83"/>
  </r>
  <r>
    <x v="3"/>
    <s v="2"/>
    <d v="2026-05-15T00:00:00"/>
    <s v="88353"/>
    <s v="21320"/>
    <s v="DE"/>
    <s v="FR"/>
    <s v="108524"/>
    <s v="108524"/>
    <s v="999999"/>
    <s v="XT414263025TS"/>
    <s v="N"/>
    <s v="Transport"/>
    <s v="N"/>
    <s v="S"/>
    <s v="ZA"/>
    <n v="5.773"/>
    <s v="6C"/>
    <n v="10.35"/>
  </r>
  <r>
    <x v="3"/>
    <s v="2"/>
    <d v="2026-05-15T00:00:00"/>
    <s v="26524"/>
    <s v="21320"/>
    <s v="DE"/>
    <s v="FR"/>
    <s v="111978"/>
    <s v="111978"/>
    <s v="999999"/>
    <s v="XT414264175TS"/>
    <s v="N"/>
    <s v="Transport"/>
    <s v="N"/>
    <s v="S"/>
    <s v="ZA"/>
    <n v="0.626"/>
    <s v="6C"/>
    <n v="5.55"/>
  </r>
  <r>
    <x v="3"/>
    <s v="2"/>
    <d v="2026-05-15T00:00:00"/>
    <s v="26524"/>
    <s v="21320"/>
    <s v="DE"/>
    <s v="FR"/>
    <s v="111978"/>
    <s v="111978"/>
    <s v="999999"/>
    <s v="XT414264175TS"/>
    <s v="N"/>
    <s v="Supplement Etiquette Non Conforme"/>
    <s v="N"/>
    <m/>
    <s v="ZA"/>
    <n v="0"/>
    <s v="6C"/>
    <n v="2"/>
  </r>
  <r>
    <x v="3"/>
    <s v="2"/>
    <d v="2026-05-15T00:00:00"/>
    <s v="79588"/>
    <s v="21320"/>
    <s v="DE"/>
    <s v="FR"/>
    <s v="112283"/>
    <s v="112283"/>
    <s v="999999"/>
    <s v="XT414264873TS"/>
    <s v="N"/>
    <s v="Transport"/>
    <s v="N"/>
    <s v="S"/>
    <s v="ZA"/>
    <n v="4.532"/>
    <s v="6C"/>
    <n v="9.69"/>
  </r>
  <r>
    <x v="3"/>
    <s v="2"/>
    <d v="2026-05-15T00:00:00"/>
    <s v="45659"/>
    <s v="21320"/>
    <s v="DE"/>
    <s v="FR"/>
    <s v="111756"/>
    <s v="111756"/>
    <s v="999999"/>
    <s v="XT414265499TS"/>
    <s v="N"/>
    <s v="Transport"/>
    <s v="N"/>
    <s v="S"/>
    <s v="ZA"/>
    <n v="5.51"/>
    <s v="6C"/>
    <n v="10.35"/>
  </r>
  <r>
    <x v="3"/>
    <s v="2"/>
    <d v="2026-05-15T00:00:00"/>
    <s v="08302"/>
    <s v="21320"/>
    <s v="ES"/>
    <s v="FR"/>
    <s v="110789"/>
    <s v="110789"/>
    <s v="999999"/>
    <s v="XT414266171TS"/>
    <s v="N"/>
    <s v="Transport"/>
    <s v="N"/>
    <s v="S"/>
    <s v="ZA"/>
    <n v="0.67"/>
    <s v="6C"/>
    <n v="6.62"/>
  </r>
  <r>
    <x v="3"/>
    <s v="2"/>
    <d v="2026-05-15T00:00:00"/>
    <s v="60594"/>
    <s v="21320"/>
    <s v="DE"/>
    <s v="FR"/>
    <s v="111687"/>
    <s v="111687"/>
    <s v="999999"/>
    <s v="XT414266389TS"/>
    <s v="N"/>
    <s v="Transport"/>
    <s v="N"/>
    <s v="S"/>
    <s v="ZA"/>
    <n v="4.532"/>
    <s v="6C"/>
    <n v="9.69"/>
  </r>
  <r>
    <x v="3"/>
    <s v="2"/>
    <d v="2026-05-15T00:00:00"/>
    <s v="49324"/>
    <s v="21320"/>
    <s v="DE"/>
    <s v="FR"/>
    <s v="111737"/>
    <s v="111737"/>
    <s v="999999"/>
    <s v="XT414266772TS"/>
    <s v="N"/>
    <s v="Transport"/>
    <s v="N"/>
    <s v="S"/>
    <s v="ZA"/>
    <n v="1.331"/>
    <s v="6C"/>
    <n v="5.88"/>
  </r>
  <r>
    <x v="3"/>
    <s v="2"/>
    <d v="2026-05-15T00:00:00"/>
    <s v="88677"/>
    <s v="21320"/>
    <s v="DE"/>
    <s v="FR"/>
    <s v="112339"/>
    <s v="112339"/>
    <s v="999999"/>
    <s v="XT414267234TS"/>
    <s v="N"/>
    <s v="Transport"/>
    <s v="N"/>
    <s v="S"/>
    <s v="ZA"/>
    <n v="5.086"/>
    <s v="6C"/>
    <n v="10.35"/>
  </r>
  <r>
    <x v="3"/>
    <s v="2"/>
    <d v="2026-05-15T00:00:00"/>
    <s v="1811 ND"/>
    <s v="21320"/>
    <s v="NL"/>
    <s v="FR"/>
    <s v="111468"/>
    <s v="111468"/>
    <s v="999999"/>
    <s v="XT414268288TS"/>
    <s v="N"/>
    <s v="Transport"/>
    <s v="N"/>
    <s v="S"/>
    <s v="ZA"/>
    <n v="0.874"/>
    <s v="6C"/>
    <n v="5.55"/>
  </r>
  <r>
    <x v="3"/>
    <s v="2"/>
    <d v="2026-05-15T00:00:00"/>
    <s v="14473"/>
    <s v="21320"/>
    <s v="DE"/>
    <s v="FR"/>
    <s v="111565"/>
    <s v="111565"/>
    <s v="999999"/>
    <s v="XT414268291TS"/>
    <s v="N"/>
    <s v="Transport"/>
    <s v="N"/>
    <s v="S"/>
    <s v="ZA"/>
    <n v="4.532"/>
    <s v="6C"/>
    <n v="9.69"/>
  </r>
  <r>
    <x v="3"/>
    <s v="2"/>
    <d v="2026-05-15T00:00:00"/>
    <s v="47058"/>
    <s v="21320"/>
    <s v="DE"/>
    <s v="FR"/>
    <s v="112299"/>
    <s v="112299"/>
    <s v="999999"/>
    <s v="XT414268447TS"/>
    <s v="N"/>
    <s v="Transport"/>
    <s v="N"/>
    <s v="S"/>
    <s v="ZA"/>
    <n v="3.024"/>
    <s v="6C"/>
    <n v="9.029999999999999"/>
  </r>
  <r>
    <x v="3"/>
    <s v="2"/>
    <d v="2026-05-15T00:00:00"/>
    <s v="1274 TD"/>
    <s v="21320"/>
    <s v="NL"/>
    <s v="FR"/>
    <s v="111763"/>
    <s v="111763"/>
    <s v="999999"/>
    <s v="XT414269155TS"/>
    <s v="N"/>
    <s v="Transport"/>
    <s v="N"/>
    <s v="S"/>
    <s v="ZA"/>
    <n v="10.856"/>
    <s v="6C"/>
    <n v="13.65"/>
  </r>
  <r>
    <x v="3"/>
    <s v="2"/>
    <d v="2026-05-15T00:00:00"/>
    <s v="63762"/>
    <s v="21320"/>
    <s v="DE"/>
    <s v="FR"/>
    <s v="110403"/>
    <s v="110403"/>
    <s v="999999"/>
    <s v="XT414270573TS"/>
    <s v="N"/>
    <s v="Transport"/>
    <s v="N"/>
    <s v="S"/>
    <s v="ZA"/>
    <n v="4.532"/>
    <s v="6C"/>
    <n v="9.69"/>
  </r>
  <r>
    <x v="3"/>
    <s v="2"/>
    <d v="2026-05-15T00:00:00"/>
    <s v="79268"/>
    <s v="21320"/>
    <s v="DE"/>
    <s v="FR"/>
    <s v="110099"/>
    <s v="110099"/>
    <s v="999999"/>
    <s v="XT414271962TS"/>
    <s v="N"/>
    <s v="Transport"/>
    <s v="N"/>
    <s v="S"/>
    <s v="ZA"/>
    <n v="4.403"/>
    <s v="6C"/>
    <n v="9.69"/>
  </r>
  <r>
    <x v="3"/>
    <s v="2"/>
    <d v="2026-05-15T00:00:00"/>
    <s v="48600"/>
    <s v="21320"/>
    <s v="ES"/>
    <s v="FR"/>
    <s v="107347"/>
    <s v="107347"/>
    <s v="999999"/>
    <s v="XT414272194TS"/>
    <s v="N"/>
    <s v="Transport"/>
    <s v="N"/>
    <s v="S"/>
    <s v="ZA"/>
    <n v="0.21"/>
    <s v="6C"/>
    <n v="6.4"/>
  </r>
  <r>
    <x v="3"/>
    <s v="2"/>
    <d v="2026-05-15T00:00:00"/>
    <s v="83071"/>
    <s v="21320"/>
    <s v="DE"/>
    <s v="FR"/>
    <s v="111321"/>
    <s v="111321"/>
    <s v="999999"/>
    <s v="XT414272883TS"/>
    <s v="N"/>
    <s v="Transport"/>
    <s v="N"/>
    <s v="S"/>
    <s v="ZA"/>
    <n v="14.16"/>
    <s v="6C"/>
    <n v="16.29"/>
  </r>
  <r>
    <x v="3"/>
    <s v="2"/>
    <d v="2026-05-16T00:00:00"/>
    <s v="36088"/>
    <s v="21320"/>
    <s v="DE"/>
    <s v="FR"/>
    <s v="111429"/>
    <s v="111429"/>
    <s v="999999"/>
    <s v="XT414276307TS"/>
    <s v="N"/>
    <s v="Transport"/>
    <s v="N"/>
    <s v="S"/>
    <s v="ZA"/>
    <n v="1.728"/>
    <s v="6C"/>
    <n v="5.88"/>
  </r>
  <r>
    <x v="3"/>
    <s v="2"/>
    <d v="2026-05-16T00:00:00"/>
    <s v="45149"/>
    <s v="21320"/>
    <s v="DE"/>
    <s v="FR"/>
    <s v="109215"/>
    <s v="109215"/>
    <s v="999999"/>
    <s v="XT414276616TS"/>
    <s v="N"/>
    <s v="Transport"/>
    <s v="N"/>
    <s v="S"/>
    <s v="ZA"/>
    <n v="0.7"/>
    <s v="6C"/>
    <n v="5.55"/>
  </r>
  <r>
    <x v="3"/>
    <s v="2"/>
    <d v="2026-05-16T00:00:00"/>
    <s v="32428"/>
    <s v="21320"/>
    <s v="DE"/>
    <s v="FR"/>
    <s v="110325"/>
    <s v="110325"/>
    <s v="999999"/>
    <s v="XT414277568TS"/>
    <s v="N"/>
    <s v="Transport"/>
    <s v="N"/>
    <s v="S"/>
    <s v="ZA"/>
    <n v="4.532"/>
    <s v="6C"/>
    <n v="9.69"/>
  </r>
  <r>
    <x v="3"/>
    <s v="2"/>
    <d v="2026-05-16T00:00:00"/>
    <s v="18198"/>
    <s v="21320"/>
    <s v="DE"/>
    <s v="FR"/>
    <s v="111628"/>
    <s v="111628"/>
    <s v="999999"/>
    <s v="XT414277585TS"/>
    <s v="N"/>
    <s v="Transport"/>
    <s v="N"/>
    <s v="S"/>
    <s v="ZA"/>
    <n v="0.884"/>
    <s v="6C"/>
    <n v="5.55"/>
  </r>
  <r>
    <x v="3"/>
    <s v="2"/>
    <d v="2026-05-16T00:00:00"/>
    <s v="40489"/>
    <s v="21320"/>
    <s v="DE"/>
    <s v="FR"/>
    <s v="109752"/>
    <s v="109752"/>
    <s v="999999"/>
    <s v="XT414277687TS"/>
    <s v="N"/>
    <s v="Transport"/>
    <s v="N"/>
    <s v="S"/>
    <s v="ZA"/>
    <n v="4.532"/>
    <s v="6C"/>
    <n v="9.69"/>
  </r>
  <r>
    <x v="3"/>
    <s v="2"/>
    <d v="2026-05-16T00:00:00"/>
    <s v="52222"/>
    <s v="21320"/>
    <s v="DE"/>
    <s v="FR"/>
    <s v="111424"/>
    <s v="111424"/>
    <s v="999999"/>
    <s v="XT414277951TS"/>
    <s v="N"/>
    <s v="Transport"/>
    <s v="N"/>
    <s v="S"/>
    <s v="ZA"/>
    <n v="5.547"/>
    <s v="6C"/>
    <n v="10.35"/>
  </r>
  <r>
    <x v="3"/>
    <s v="2"/>
    <d v="2026-05-16T00:00:00"/>
    <s v="71404"/>
    <s v="21320"/>
    <s v="DE"/>
    <s v="FR"/>
    <s v="109675"/>
    <s v="109675"/>
    <s v="999999"/>
    <s v="XT414278501TS"/>
    <s v="N"/>
    <s v="Transport"/>
    <s v="N"/>
    <s v="S"/>
    <s v="ZA"/>
    <n v="1.165"/>
    <s v="6C"/>
    <n v="5.88"/>
  </r>
  <r>
    <x v="3"/>
    <s v="2"/>
    <d v="2026-05-16T00:00:00"/>
    <s v="01277"/>
    <s v="21320"/>
    <s v="DE"/>
    <s v="FR"/>
    <s v="108093"/>
    <s v="108093"/>
    <s v="999999"/>
    <s v="XT414278775TS"/>
    <s v="N"/>
    <s v="Transport"/>
    <s v="N"/>
    <s v="S"/>
    <s v="ZA"/>
    <n v="1.229"/>
    <s v="6C"/>
    <n v="5.88"/>
  </r>
  <r>
    <x v="3"/>
    <s v="2"/>
    <d v="2026-05-16T00:00:00"/>
    <s v="40470"/>
    <s v="21320"/>
    <s v="DE"/>
    <s v="FR"/>
    <s v="111259"/>
    <s v="111259"/>
    <s v="999999"/>
    <s v="XT414278824TS"/>
    <s v="N"/>
    <s v="Transport"/>
    <s v="N"/>
    <s v="S"/>
    <s v="ZA"/>
    <n v="5.28"/>
    <s v="6C"/>
    <n v="10.35"/>
  </r>
  <r>
    <x v="3"/>
    <s v="2"/>
    <d v="2026-05-16T00:00:00"/>
    <s v="80638"/>
    <s v="21320"/>
    <s v="DE"/>
    <s v="FR"/>
    <s v="109402"/>
    <s v="109402"/>
    <s v="999999"/>
    <s v="XT414278869TS"/>
    <s v="N"/>
    <s v="Transport"/>
    <s v="N"/>
    <s v="S"/>
    <s v="ZA"/>
    <n v="1.426"/>
    <s v="6C"/>
    <n v="5.88"/>
  </r>
  <r>
    <x v="3"/>
    <s v="2"/>
    <d v="2026-05-16T00:00:00"/>
    <s v="80638"/>
    <s v="21320"/>
    <s v="DE"/>
    <s v="FR"/>
    <s v="110931"/>
    <s v="110931"/>
    <s v="999999"/>
    <s v="XT414278930TS"/>
    <s v="N"/>
    <s v="Transport"/>
    <s v="N"/>
    <s v="S"/>
    <s v="ZA"/>
    <n v="4.638"/>
    <s v="6C"/>
    <n v="9.69"/>
  </r>
  <r>
    <x v="3"/>
    <s v="2"/>
    <d v="2026-05-16T00:00:00"/>
    <s v="47906"/>
    <s v="21320"/>
    <s v="DE"/>
    <s v="FR"/>
    <s v="112297"/>
    <s v="112297"/>
    <s v="999999"/>
    <s v="XT414279348TS"/>
    <s v="N"/>
    <s v="Transport"/>
    <s v="N"/>
    <s v="S"/>
    <s v="ZA"/>
    <n v="6.256"/>
    <s v="6C"/>
    <n v="11.01"/>
  </r>
  <r>
    <x v="3"/>
    <s v="2"/>
    <d v="2026-05-16T00:00:00"/>
    <s v="79102"/>
    <s v="21320"/>
    <s v="DE"/>
    <s v="FR"/>
    <s v="112327"/>
    <s v="112327"/>
    <s v="999999"/>
    <s v="XT414281576TS"/>
    <s v="N"/>
    <s v="Transport"/>
    <s v="N"/>
    <s v="S"/>
    <s v="ZA"/>
    <n v="9.192"/>
    <s v="6C"/>
    <n v="12.99"/>
  </r>
  <r>
    <x v="3"/>
    <s v="2"/>
    <d v="2026-05-16T00:00:00"/>
    <s v="80796"/>
    <s v="21320"/>
    <s v="DE"/>
    <s v="FR"/>
    <s v="112071"/>
    <s v="112071"/>
    <s v="999999"/>
    <s v="XT414281721TS"/>
    <s v="N"/>
    <s v="Transport"/>
    <s v="N"/>
    <s v="S"/>
    <s v="ZA"/>
    <n v="4.787"/>
    <s v="6C"/>
    <n v="9.69"/>
  </r>
  <r>
    <x v="3"/>
    <s v="2"/>
    <d v="2026-05-16T00:00:00"/>
    <s v="27313"/>
    <s v="21320"/>
    <s v="DE"/>
    <s v="FR"/>
    <s v="111151"/>
    <s v="111151"/>
    <s v="999999"/>
    <s v="XT414281995TS"/>
    <s v="N"/>
    <s v="Transport"/>
    <s v="N"/>
    <s v="S"/>
    <s v="ZA"/>
    <n v="4.532"/>
    <s v="6C"/>
    <n v="9.69"/>
  </r>
  <r>
    <x v="3"/>
    <s v="2"/>
    <d v="2026-05-16T00:00:00"/>
    <s v="14165"/>
    <s v="21320"/>
    <s v="DE"/>
    <s v="FR"/>
    <s v="110778"/>
    <s v="110778"/>
    <s v="999999"/>
    <s v="XT414282571TS"/>
    <s v="N"/>
    <s v="Transport"/>
    <s v="N"/>
    <s v="S"/>
    <s v="ZA"/>
    <n v="1.32"/>
    <s v="6C"/>
    <n v="5.88"/>
  </r>
  <r>
    <x v="3"/>
    <s v="2"/>
    <d v="2026-05-16T00:00:00"/>
    <s v="6533 BM"/>
    <s v="21320"/>
    <s v="NL"/>
    <s v="FR"/>
    <s v="110875"/>
    <s v="110875"/>
    <s v="999999"/>
    <s v="XT414283152TS"/>
    <s v="N"/>
    <s v="Transport"/>
    <s v="N"/>
    <s v="S"/>
    <s v="ZA"/>
    <n v="4.723"/>
    <s v="6C"/>
    <n v="9.69"/>
  </r>
  <r>
    <x v="3"/>
    <s v="2"/>
    <d v="2026-05-16T00:00:00"/>
    <s v="01109"/>
    <s v="21320"/>
    <s v="DE"/>
    <s v="FR"/>
    <s v="109247"/>
    <s v="109247"/>
    <s v="999999"/>
    <s v="XT414283373TS"/>
    <s v="N"/>
    <s v="Transport"/>
    <s v="N"/>
    <s v="S"/>
    <s v="ZA"/>
    <n v="4.532"/>
    <s v="6C"/>
    <n v="9.69"/>
  </r>
  <r>
    <x v="3"/>
    <s v="2"/>
    <d v="2026-05-16T00:00:00"/>
    <s v="80637"/>
    <s v="21320"/>
    <s v="DE"/>
    <s v="FR"/>
    <s v="111815"/>
    <s v="111815"/>
    <s v="999999"/>
    <s v="XT414283648TS"/>
    <s v="N"/>
    <s v="Transport"/>
    <s v="N"/>
    <s v="S"/>
    <s v="ZA"/>
    <n v="0.499"/>
    <s v="6C"/>
    <n v="5.33"/>
  </r>
  <r>
    <x v="3"/>
    <s v="2"/>
    <d v="2026-05-16T00:00:00"/>
    <s v="1110"/>
    <s v="21320"/>
    <s v="AT"/>
    <s v="FR"/>
    <s v="111848"/>
    <s v="111848"/>
    <s v="999999"/>
    <s v="XT414284612TS"/>
    <s v="N"/>
    <s v="Transport"/>
    <s v="N"/>
    <s v="S"/>
    <s v="ZA"/>
    <n v="4.532"/>
    <s v="6C"/>
    <n v="13.83"/>
  </r>
  <r>
    <x v="3"/>
    <s v="2"/>
    <d v="2026-05-16T00:00:00"/>
    <s v="3540"/>
    <s v="21320"/>
    <s v="BE"/>
    <s v="FR"/>
    <s v="110834"/>
    <s v="110834"/>
    <s v="999999"/>
    <s v="XT414285927TS"/>
    <s v="N"/>
    <s v="Transport"/>
    <s v="N"/>
    <s v="S"/>
    <s v="ZA"/>
    <n v="0.202"/>
    <s v="6C"/>
    <n v="4.84"/>
  </r>
  <r>
    <x v="3"/>
    <s v="2"/>
    <d v="2026-05-16T00:00:00"/>
    <s v="67159"/>
    <s v="21320"/>
    <s v="DE"/>
    <s v="FR"/>
    <s v="112050"/>
    <s v="112050"/>
    <s v="999999"/>
    <s v="XT414286445TS"/>
    <s v="N"/>
    <s v="Transport"/>
    <s v="N"/>
    <s v="S"/>
    <s v="ZA"/>
    <n v="4.57"/>
    <s v="6C"/>
    <n v="9.69"/>
  </r>
  <r>
    <x v="3"/>
    <s v="2"/>
    <d v="2026-05-16T00:00:00"/>
    <s v="67590"/>
    <s v="21320"/>
    <s v="DE"/>
    <s v="FR"/>
    <s v="112318"/>
    <s v="112318"/>
    <s v="999999"/>
    <s v="XT414286471TS"/>
    <s v="N"/>
    <s v="Transport"/>
    <s v="N"/>
    <s v="S"/>
    <s v="ZA"/>
    <n v="4.532"/>
    <s v="6C"/>
    <n v="9.69"/>
  </r>
  <r>
    <x v="3"/>
    <s v="2"/>
    <d v="2026-05-16T00:00:00"/>
    <s v="451 71"/>
    <s v="21320"/>
    <s v="SE"/>
    <s v="FR"/>
    <s v="111052"/>
    <s v="111052"/>
    <s v="999999"/>
    <s v="XT414286542TS"/>
    <s v="N"/>
    <s v="Transport"/>
    <s v="N"/>
    <s v="S"/>
    <s v="ZA"/>
    <n v="0.156"/>
    <s v="6C"/>
    <n v="10.32"/>
  </r>
  <r>
    <x v="3"/>
    <s v="2"/>
    <d v="2026-05-16T00:00:00"/>
    <s v="87534"/>
    <s v="21320"/>
    <s v="DE"/>
    <s v="FR"/>
    <s v="111689"/>
    <s v="111689"/>
    <s v="999999"/>
    <s v="XT414286613TS"/>
    <s v="N"/>
    <s v="Transport"/>
    <s v="N"/>
    <s v="S"/>
    <s v="ZA"/>
    <n v="4.403"/>
    <s v="6C"/>
    <n v="9.69"/>
  </r>
  <r>
    <x v="3"/>
    <s v="2"/>
    <d v="2026-05-16T00:00:00"/>
    <s v="2500"/>
    <s v="21320"/>
    <s v="DK"/>
    <s v="FR"/>
    <s v="109148"/>
    <s v="109148"/>
    <s v="999999"/>
    <s v="XT414288512TS"/>
    <s v="N"/>
    <s v="Transport"/>
    <s v="N"/>
    <s v="S"/>
    <s v="ZA"/>
    <n v="4.678"/>
    <s v="6C"/>
    <n v="13.83"/>
  </r>
  <r>
    <x v="3"/>
    <s v="2"/>
    <d v="2026-05-16T00:00:00"/>
    <s v="30629"/>
    <s v="21320"/>
    <s v="DE"/>
    <s v="FR"/>
    <s v="111639"/>
    <s v="111639"/>
    <s v="999999"/>
    <s v="XT414289464TS"/>
    <s v="N"/>
    <s v="Transport"/>
    <s v="N"/>
    <s v="S"/>
    <s v="ZA"/>
    <n v="4.954"/>
    <s v="6C"/>
    <n v="9.69"/>
  </r>
  <r>
    <x v="3"/>
    <s v="2"/>
    <d v="2026-05-16T00:00:00"/>
    <s v="42113"/>
    <s v="21320"/>
    <s v="DE"/>
    <s v="FR"/>
    <s v="111536"/>
    <s v="111536"/>
    <s v="999999"/>
    <s v="XT414289994TS"/>
    <s v="N"/>
    <s v="Transport"/>
    <s v="N"/>
    <s v="S"/>
    <s v="ZA"/>
    <n v="4.266"/>
    <s v="6C"/>
    <n v="9.69"/>
  </r>
  <r>
    <x v="3"/>
    <s v="2"/>
    <d v="2026-05-16T00:00:00"/>
    <s v="32730"/>
    <s v="21320"/>
    <s v="ES"/>
    <s v="FR"/>
    <s v="108836"/>
    <s v="108836"/>
    <s v="999999"/>
    <s v="XT414292432TS"/>
    <s v="N"/>
    <s v="Transport"/>
    <s v="N"/>
    <s v="S"/>
    <s v="ZA"/>
    <n v="7.258"/>
    <s v="6C"/>
    <n v="12.74"/>
  </r>
  <r>
    <x v="3"/>
    <s v="2"/>
    <d v="2026-05-17T00:00:00"/>
    <s v="9020"/>
    <s v="21320"/>
    <s v="AT"/>
    <s v="FR"/>
    <s v="111664"/>
    <s v="111664"/>
    <s v="999999"/>
    <s v="XT414292772TS"/>
    <s v="N"/>
    <s v="Transport"/>
    <s v="N"/>
    <s v="S"/>
    <s v="ZA"/>
    <n v="6.272"/>
    <s v="6C"/>
    <n v="15.15"/>
  </r>
  <r>
    <x v="3"/>
    <s v="2"/>
    <d v="2026-05-17T00:00:00"/>
    <s v="55546"/>
    <s v="21320"/>
    <s v="DE"/>
    <s v="FR"/>
    <s v="111679"/>
    <s v="111679"/>
    <s v="999999"/>
    <s v="XT414295938TS"/>
    <s v="N"/>
    <s v="Transport"/>
    <s v="N"/>
    <s v="S"/>
    <s v="ZA"/>
    <n v="1.03"/>
    <s v="6C"/>
    <n v="5.88"/>
  </r>
  <r>
    <x v="3"/>
    <s v="2"/>
    <d v="2026-05-17T00:00:00"/>
    <s v="48565"/>
    <s v="21320"/>
    <s v="DE"/>
    <s v="FR"/>
    <s v="111920"/>
    <s v="111920"/>
    <s v="999999"/>
    <s v="XT414296111TS"/>
    <s v="N"/>
    <s v="Transport"/>
    <s v="N"/>
    <s v="S"/>
    <s v="ZA"/>
    <n v="1.004"/>
    <s v="6C"/>
    <n v="5.88"/>
  </r>
  <r>
    <x v="3"/>
    <s v="2"/>
    <d v="2026-05-17T00:00:00"/>
    <s v="63303"/>
    <s v="21320"/>
    <s v="DE"/>
    <s v="FR"/>
    <s v="108826"/>
    <s v="108826"/>
    <s v="999999"/>
    <s v="XT414296828TS"/>
    <s v="N"/>
    <s v="Transport"/>
    <s v="N"/>
    <s v="S"/>
    <s v="ZA"/>
    <n v="9.279999999999999"/>
    <s v="6C"/>
    <n v="12.99"/>
  </r>
  <r>
    <x v="3"/>
    <s v="2"/>
    <d v="2026-05-17T00:00:00"/>
    <s v="91056"/>
    <s v="21320"/>
    <s v="DE"/>
    <s v="FR"/>
    <s v="111855"/>
    <s v="111855"/>
    <s v="999999"/>
    <s v="XT414297797TS"/>
    <s v="N"/>
    <s v="Transport"/>
    <s v="N"/>
    <s v="S"/>
    <s v="ZA"/>
    <n v="4.532"/>
    <s v="6C"/>
    <n v="9.69"/>
  </r>
  <r>
    <x v="3"/>
    <s v="2"/>
    <d v="2026-05-17T00:00:00"/>
    <s v="53757"/>
    <s v="21320"/>
    <s v="DE"/>
    <s v="FR"/>
    <s v="110715"/>
    <s v="110715"/>
    <s v="999999"/>
    <s v="XT414299268TS"/>
    <s v="N"/>
    <s v="Transport"/>
    <s v="N"/>
    <s v="S"/>
    <s v="ZA"/>
    <n v="4.638"/>
    <s v="6C"/>
    <n v="9.69"/>
  </r>
  <r>
    <x v="3"/>
    <s v="2"/>
    <d v="2026-05-17T00:00:00"/>
    <s v="12159"/>
    <s v="21320"/>
    <s v="DE"/>
    <s v="FR"/>
    <s v="109818"/>
    <s v="109818"/>
    <s v="999999"/>
    <s v="XT414300425TS"/>
    <s v="N"/>
    <s v="Transport"/>
    <s v="N"/>
    <s v="S"/>
    <s v="ZA"/>
    <n v="4.365"/>
    <s v="6C"/>
    <n v="9.69"/>
  </r>
  <r>
    <x v="3"/>
    <s v="2"/>
    <d v="2026-05-17T00:00:00"/>
    <s v="76297"/>
    <s v="21320"/>
    <s v="DE"/>
    <s v="FR"/>
    <s v="112341"/>
    <s v="112341"/>
    <s v="999999"/>
    <s v="XT414300482TS"/>
    <s v="N"/>
    <s v="Transport"/>
    <s v="N"/>
    <s v="S"/>
    <s v="ZA"/>
    <n v="4.365"/>
    <s v="6C"/>
    <n v="9.69"/>
  </r>
  <r>
    <x v="3"/>
    <s v="2"/>
    <d v="2026-05-17T00:00:00"/>
    <s v="40221"/>
    <s v="21320"/>
    <s v="DE"/>
    <s v="FR"/>
    <s v="112038"/>
    <s v="112038"/>
    <s v="999999"/>
    <s v="XT414301514TS"/>
    <s v="N"/>
    <s v="Transport"/>
    <s v="N"/>
    <s v="S"/>
    <s v="ZA"/>
    <n v="0.728"/>
    <s v="6C"/>
    <n v="5.55"/>
  </r>
  <r>
    <x v="3"/>
    <s v="2"/>
    <d v="2026-05-17T00:00:00"/>
    <s v="44269"/>
    <s v="21320"/>
    <s v="DE"/>
    <s v="FR"/>
    <s v="110822"/>
    <s v="110822"/>
    <s v="999999"/>
    <s v="XT414302276TS"/>
    <s v="N"/>
    <s v="Transport"/>
    <s v="N"/>
    <s v="S"/>
    <s v="ZA"/>
    <n v="4.638"/>
    <s v="6C"/>
    <n v="9.69"/>
  </r>
  <r>
    <x v="3"/>
    <s v="2"/>
    <d v="2026-05-17T00:00:00"/>
    <s v="10719"/>
    <s v="21320"/>
    <s v="DE"/>
    <s v="FR"/>
    <s v="110420"/>
    <s v="110420"/>
    <s v="999999"/>
    <s v="XT414303965TS"/>
    <s v="N"/>
    <s v="Transport"/>
    <s v="N"/>
    <s v="S"/>
    <s v="ZA"/>
    <n v="4.128"/>
    <s v="6C"/>
    <n v="9.69"/>
  </r>
  <r>
    <x v="3"/>
    <s v="2"/>
    <d v="2026-05-17T00:00:00"/>
    <s v="16556"/>
    <s v="21320"/>
    <s v="DE"/>
    <s v="FR"/>
    <s v="110129"/>
    <s v="110129"/>
    <s v="999999"/>
    <s v="XT414305502TS"/>
    <s v="N"/>
    <s v="Transport"/>
    <s v="N"/>
    <s v="S"/>
    <s v="ZA"/>
    <n v="4.403"/>
    <s v="6C"/>
    <n v="9.69"/>
  </r>
  <r>
    <x v="3"/>
    <s v="2"/>
    <d v="2026-05-17T00:00:00"/>
    <s v="82544"/>
    <s v="21320"/>
    <s v="DE"/>
    <s v="FR"/>
    <s v="111926"/>
    <s v="111926"/>
    <s v="999999"/>
    <s v="XT414306009TS"/>
    <s v="N"/>
    <s v="Transport"/>
    <s v="N"/>
    <s v="S"/>
    <s v="ZA"/>
    <n v="0.884"/>
    <s v="6C"/>
    <n v="5.55"/>
  </r>
  <r>
    <x v="3"/>
    <s v="2"/>
    <d v="2026-05-17T00:00:00"/>
    <s v="67240"/>
    <s v="21320"/>
    <s v="DE"/>
    <s v="FR"/>
    <s v="111740"/>
    <s v="111740"/>
    <s v="999999"/>
    <s v="XT414306905TS"/>
    <s v="N"/>
    <s v="Transport"/>
    <s v="N"/>
    <s v="S"/>
    <s v="ZA"/>
    <n v="4.532"/>
    <s v="6C"/>
    <n v="9.69"/>
  </r>
  <r>
    <x v="3"/>
    <s v="2"/>
    <d v="2026-05-18T00:00:00"/>
    <s v="76307"/>
    <s v="21320"/>
    <s v="DE"/>
    <s v="FR"/>
    <s v="111361"/>
    <s v="111361"/>
    <s v="999999"/>
    <s v="XT414309756TS"/>
    <s v="N"/>
    <s v="Transport"/>
    <s v="N"/>
    <s v="S"/>
    <s v="ZA"/>
    <n v="4.506"/>
    <s v="6C"/>
    <n v="9.69"/>
  </r>
  <r>
    <x v="3"/>
    <s v="2"/>
    <d v="2026-05-18T00:00:00"/>
    <s v="27753"/>
    <s v="21320"/>
    <s v="DE"/>
    <s v="FR"/>
    <s v="111191"/>
    <s v="111191"/>
    <s v="999999"/>
    <s v="XT414312018TS"/>
    <s v="N"/>
    <s v="Transport"/>
    <s v="N"/>
    <s v="S"/>
    <s v="ZA"/>
    <n v="4.532"/>
    <s v="6C"/>
    <n v="9.69"/>
  </r>
  <r>
    <x v="3"/>
    <s v="2"/>
    <d v="2026-05-18T00:00:00"/>
    <s v="15806"/>
    <s v="21320"/>
    <s v="DE"/>
    <s v="FR"/>
    <s v="109251"/>
    <s v="109251"/>
    <s v="999999"/>
    <s v="XT414313092TS"/>
    <s v="N"/>
    <s v="Transport"/>
    <s v="N"/>
    <s v="S"/>
    <s v="ZA"/>
    <n v="4.356"/>
    <s v="6C"/>
    <n v="9.69"/>
  </r>
  <r>
    <x v="3"/>
    <s v="2"/>
    <d v="2026-05-18T00:00:00"/>
    <s v="83700"/>
    <s v="21320"/>
    <s v="DE"/>
    <s v="FR"/>
    <s v="112030"/>
    <s v="112030"/>
    <s v="999999"/>
    <s v="XT414313336TS"/>
    <s v="N"/>
    <s v="Transport"/>
    <s v="N"/>
    <s v="S"/>
    <s v="ZA"/>
    <n v="4.532"/>
    <s v="6C"/>
    <n v="9.69"/>
  </r>
  <r>
    <x v="3"/>
    <s v="2"/>
    <d v="2026-05-18T00:00:00"/>
    <s v="144 51"/>
    <s v="21320"/>
    <s v="SE"/>
    <s v="FR"/>
    <s v="107812"/>
    <s v="107812"/>
    <s v="999999"/>
    <s v="XT414313591TS"/>
    <s v="N"/>
    <s v="Transport"/>
    <s v="N"/>
    <s v="S"/>
    <s v="ZA"/>
    <n v="2.765"/>
    <s v="6C"/>
    <n v="13.36"/>
  </r>
  <r>
    <x v="3"/>
    <s v="2"/>
    <d v="2026-05-18T00:00:00"/>
    <s v="89420"/>
    <s v="21320"/>
    <s v="DE"/>
    <s v="FR"/>
    <s v="111129"/>
    <s v="111129"/>
    <s v="999999"/>
    <s v="XT414314402TS"/>
    <s v="N"/>
    <s v="Transport"/>
    <s v="N"/>
    <s v="S"/>
    <s v="ZA"/>
    <n v="4.166"/>
    <s v="6C"/>
    <n v="9.69"/>
  </r>
  <r>
    <x v="3"/>
    <s v="2"/>
    <d v="2026-05-18T00:00:00"/>
    <s v="52064"/>
    <s v="21320"/>
    <s v="DE"/>
    <s v="FR"/>
    <s v="110105"/>
    <s v="110105"/>
    <s v="999999"/>
    <s v="XT414315283TS"/>
    <s v="N"/>
    <s v="Transport"/>
    <s v="N"/>
    <s v="S"/>
    <s v="ZA"/>
    <n v="1.766"/>
    <s v="6C"/>
    <n v="5.88"/>
  </r>
  <r>
    <x v="3"/>
    <s v="2"/>
    <d v="2026-05-18T00:00:00"/>
    <s v="74321"/>
    <s v="21320"/>
    <s v="DE"/>
    <s v="FR"/>
    <s v="110043"/>
    <s v="110043"/>
    <s v="999999"/>
    <s v="XT414319373TS"/>
    <s v="N"/>
    <s v="Transport"/>
    <s v="N"/>
    <s v="S"/>
    <s v="ZA"/>
    <n v="0.09"/>
    <s v="6C"/>
    <n v="5.33"/>
  </r>
  <r>
    <x v="3"/>
    <s v="2"/>
    <d v="2026-05-18T00:00:00"/>
    <s v="71111"/>
    <s v="21320"/>
    <s v="DE"/>
    <s v="FR"/>
    <s v="111327"/>
    <s v="111327"/>
    <s v="999999"/>
    <s v="XT414321160TS"/>
    <s v="N"/>
    <s v="Transport"/>
    <s v="N"/>
    <s v="S"/>
    <s v="ZA"/>
    <n v="1.104"/>
    <s v="6C"/>
    <n v="5.88"/>
  </r>
  <r>
    <x v="3"/>
    <s v="2"/>
    <d v="2026-05-18T00:00:00"/>
    <s v="64342"/>
    <s v="21320"/>
    <s v="DE"/>
    <s v="FR"/>
    <s v="106068"/>
    <s v="106068"/>
    <s v="999999"/>
    <s v="XT414321275TS"/>
    <s v="N"/>
    <s v="Transport"/>
    <s v="N"/>
    <s v="S"/>
    <s v="ZA"/>
    <n v="6.273"/>
    <s v="6C"/>
    <n v="11.01"/>
  </r>
  <r>
    <x v="3"/>
    <s v="2"/>
    <d v="2026-05-18T00:00:00"/>
    <s v="49013"/>
    <s v="21320"/>
    <s v="ES"/>
    <s v="FR"/>
    <s v="110796"/>
    <s v="110796"/>
    <s v="999999"/>
    <s v="XT414322514TS"/>
    <s v="N"/>
    <s v="Transport"/>
    <s v="N"/>
    <s v="S"/>
    <s v="ZA"/>
    <n v="0.36"/>
    <s v="6C"/>
    <n v="6.4"/>
  </r>
  <r>
    <x v="3"/>
    <s v="2"/>
    <d v="2026-05-18T00:00:00"/>
    <s v="19069"/>
    <s v="21320"/>
    <s v="DE"/>
    <s v="FR"/>
    <s v="110656"/>
    <s v="110656"/>
    <s v="999999"/>
    <s v="XT414325250TS"/>
    <s v="N"/>
    <s v="Transport"/>
    <s v="N"/>
    <s v="S"/>
    <s v="ZA"/>
    <n v="4.532"/>
    <s v="6C"/>
    <n v="9.69"/>
  </r>
  <r>
    <x v="3"/>
    <s v="2"/>
    <d v="2026-05-18T00:00:00"/>
    <s v="70619"/>
    <s v="21320"/>
    <s v="DE"/>
    <s v="FR"/>
    <s v="112546"/>
    <s v="112546"/>
    <s v="999999"/>
    <s v="XT414327627TS"/>
    <s v="N"/>
    <s v="Transport"/>
    <s v="N"/>
    <s v="S"/>
    <s v="ZA"/>
    <n v="0.775"/>
    <s v="6C"/>
    <n v="5.55"/>
  </r>
  <r>
    <x v="3"/>
    <s v="2"/>
    <d v="2026-05-18T00:00:00"/>
    <s v="91074"/>
    <s v="21320"/>
    <s v="DE"/>
    <s v="FR"/>
    <s v="104896"/>
    <s v="104896"/>
    <s v="999999"/>
    <s v="XT414327984TS"/>
    <s v="N"/>
    <s v="Transport"/>
    <s v="N"/>
    <s v="S"/>
    <s v="ZA"/>
    <n v="1.575"/>
    <s v="6C"/>
    <n v="5.88"/>
  </r>
  <r>
    <x v="3"/>
    <s v="2"/>
    <d v="2026-05-18T00:00:00"/>
    <s v="4101 JG"/>
    <s v="21320"/>
    <s v="NL"/>
    <s v="FR"/>
    <s v="108957"/>
    <s v="108957"/>
    <s v="999999"/>
    <s v="XT414328565TS"/>
    <s v="N"/>
    <s v="Transport"/>
    <s v="N"/>
    <s v="S"/>
    <s v="ZA"/>
    <n v="0.882"/>
    <s v="6C"/>
    <n v="5.55"/>
  </r>
  <r>
    <x v="3"/>
    <s v="2"/>
    <d v="2026-05-18T00:00:00"/>
    <s v="70567"/>
    <s v="21320"/>
    <s v="DE"/>
    <s v="FR"/>
    <s v="109102"/>
    <s v="109102"/>
    <s v="999999"/>
    <s v="XT414329424TS"/>
    <s v="N"/>
    <s v="Transport"/>
    <s v="N"/>
    <s v="S"/>
    <s v="ZA"/>
    <n v="0.27"/>
    <s v="6C"/>
    <n v="5.33"/>
  </r>
  <r>
    <x v="3"/>
    <s v="2"/>
    <d v="2026-05-18T00:00:00"/>
    <s v="53804"/>
    <s v="21320"/>
    <s v="DE"/>
    <s v="FR"/>
    <s v="112340"/>
    <s v="112340"/>
    <s v="999999"/>
    <s v="XT414331785TS"/>
    <s v="N"/>
    <s v="Transport"/>
    <s v="N"/>
    <s v="S"/>
    <s v="ZA"/>
    <n v="4.532"/>
    <s v="6C"/>
    <n v="9.69"/>
  </r>
  <r>
    <x v="3"/>
    <s v="2"/>
    <d v="2026-05-18T00:00:00"/>
    <s v="14513"/>
    <s v="21320"/>
    <s v="DE"/>
    <s v="FR"/>
    <s v="108730"/>
    <s v="108730"/>
    <s v="999999"/>
    <s v="XT414331799TS"/>
    <s v="N"/>
    <s v="Transport"/>
    <s v="N"/>
    <s v="S"/>
    <s v="ZA"/>
    <n v="1.2"/>
    <s v="6C"/>
    <n v="5.88"/>
  </r>
  <r>
    <x v="3"/>
    <s v="2"/>
    <d v="2026-05-18T00:00:00"/>
    <s v="754 52"/>
    <s v="21320"/>
    <s v="SE"/>
    <s v="FR"/>
    <s v="111181"/>
    <s v="111181"/>
    <s v="999999"/>
    <s v="XT414333565TS"/>
    <s v="N"/>
    <s v="Transport"/>
    <s v="N"/>
    <s v="S"/>
    <s v="ZA"/>
    <n v="4.787"/>
    <s v="6C"/>
    <n v="14.68"/>
  </r>
  <r>
    <x v="3"/>
    <s v="2"/>
    <d v="2026-05-18T00:00:00"/>
    <s v="81371"/>
    <s v="21320"/>
    <s v="DE"/>
    <s v="FR"/>
    <s v="112508"/>
    <s v="112508"/>
    <s v="999999"/>
    <s v="XT414334565TS"/>
    <s v="N"/>
    <s v="Transport"/>
    <s v="N"/>
    <s v="S"/>
    <s v="ZA"/>
    <n v="1.17"/>
    <s v="6C"/>
    <n v="5.88"/>
  </r>
  <r>
    <x v="3"/>
    <s v="2"/>
    <d v="2026-05-18T00:00:00"/>
    <s v="58332"/>
    <s v="21320"/>
    <s v="DE"/>
    <s v="FR"/>
    <s v="111200"/>
    <s v="111200"/>
    <s v="999999"/>
    <s v="XT414335040TS"/>
    <s v="N"/>
    <s v="Transport"/>
    <s v="N"/>
    <s v="S"/>
    <s v="ZA"/>
    <n v="4.532"/>
    <s v="6C"/>
    <n v="9.69"/>
  </r>
  <r>
    <x v="3"/>
    <s v="2"/>
    <d v="2026-05-18T00:00:00"/>
    <s v="2440"/>
    <s v="21320"/>
    <s v="BE"/>
    <s v="FR"/>
    <s v="110772"/>
    <s v="110772"/>
    <s v="999999"/>
    <s v="XT414339660TS"/>
    <s v="N"/>
    <s v="Transport"/>
    <s v="N"/>
    <s v="S"/>
    <s v="ZA"/>
    <n v="6.35"/>
    <s v="6C"/>
    <n v="10.52"/>
  </r>
  <r>
    <x v="3"/>
    <s v="2"/>
    <d v="2026-05-18T00:00:00"/>
    <s v="08340"/>
    <s v="21320"/>
    <s v="DE"/>
    <s v="FR"/>
    <s v="109086"/>
    <s v="109086"/>
    <s v="999999"/>
    <s v="XT414340380TS"/>
    <s v="N"/>
    <s v="Transport"/>
    <s v="N"/>
    <s v="S"/>
    <s v="ZA"/>
    <n v="0.04"/>
    <s v="6C"/>
    <n v="5.33"/>
  </r>
  <r>
    <x v="3"/>
    <s v="2"/>
    <d v="2026-05-18T00:00:00"/>
    <s v="47918"/>
    <s v="21320"/>
    <s v="DE"/>
    <s v="FR"/>
    <s v="109290"/>
    <s v="109290"/>
    <s v="999999"/>
    <s v="XT414341116TS"/>
    <s v="N"/>
    <s v="Transport"/>
    <s v="N"/>
    <s v="S"/>
    <s v="ZA"/>
    <n v="4.743"/>
    <s v="6C"/>
    <n v="9.69"/>
  </r>
  <r>
    <x v="3"/>
    <s v="2"/>
    <d v="2026-05-18T00:00:00"/>
    <s v="6515 EG"/>
    <s v="21320"/>
    <s v="NL"/>
    <s v="FR"/>
    <s v="108849"/>
    <s v="108849"/>
    <s v="999999"/>
    <s v="XT414344687TS"/>
    <s v="N"/>
    <s v="Transport"/>
    <s v="N"/>
    <s v="S"/>
    <s v="ZA"/>
    <n v="0.546"/>
    <s v="6C"/>
    <n v="5.55"/>
  </r>
  <r>
    <x v="3"/>
    <s v="2"/>
    <d v="2026-05-19T00:00:00"/>
    <s v="3411 ZJ"/>
    <s v="21320"/>
    <s v="NL"/>
    <s v="FR"/>
    <s v="110093"/>
    <s v="110093"/>
    <s v="999999"/>
    <s v="XT414345872TS"/>
    <s v="N"/>
    <s v="Transport"/>
    <s v="N"/>
    <s v="S"/>
    <s v="ZA"/>
    <n v="0.13"/>
    <s v="6C"/>
    <n v="5.33"/>
  </r>
  <r>
    <x v="3"/>
    <s v="2"/>
    <d v="2026-05-19T00:00:00"/>
    <s v="12161"/>
    <s v="21320"/>
    <s v="DE"/>
    <s v="FR"/>
    <s v="111810"/>
    <s v="111810"/>
    <s v="999999"/>
    <s v="XT414350245TS"/>
    <s v="N"/>
    <s v="Transport"/>
    <s v="N"/>
    <s v="S"/>
    <s v="ZA"/>
    <n v="3.888"/>
    <s v="6C"/>
    <n v="9.029999999999999"/>
  </r>
  <r>
    <x v="3"/>
    <s v="2"/>
    <d v="2026-05-19T00:00:00"/>
    <s v="69121"/>
    <s v="21320"/>
    <s v="DE"/>
    <s v="FR"/>
    <s v="112337"/>
    <s v="112337"/>
    <s v="999999"/>
    <s v="XT414350271TS"/>
    <s v="N"/>
    <s v="Transport"/>
    <s v="N"/>
    <s v="S"/>
    <s v="ZA"/>
    <n v="4.365"/>
    <s v="6C"/>
    <n v="9.69"/>
  </r>
  <r>
    <x v="3"/>
    <s v="2"/>
    <d v="2026-05-19T00:00:00"/>
    <s v="1050"/>
    <s v="21320"/>
    <s v="BE"/>
    <s v="FR"/>
    <s v="110995"/>
    <s v="110995"/>
    <s v="999999"/>
    <s v="XT414351113TS"/>
    <s v="N"/>
    <s v="Transport"/>
    <s v="N"/>
    <s v="S"/>
    <s v="ZA"/>
    <n v="4.678"/>
    <s v="6C"/>
    <n v="9.199999999999999"/>
  </r>
  <r>
    <x v="3"/>
    <s v="2"/>
    <d v="2026-05-19T00:00:00"/>
    <s v="72072"/>
    <s v="21320"/>
    <s v="DE"/>
    <s v="FR"/>
    <s v="112516"/>
    <s v="112516"/>
    <s v="999999"/>
    <s v="XT414351192TS"/>
    <s v="N"/>
    <s v="Transport"/>
    <s v="N"/>
    <s v="S"/>
    <s v="ZA"/>
    <n v="4.464"/>
    <s v="6C"/>
    <n v="9.69"/>
  </r>
  <r>
    <x v="3"/>
    <s v="2"/>
    <d v="2026-05-19T00:00:00"/>
    <s v="07743"/>
    <s v="21320"/>
    <s v="DE"/>
    <s v="FR"/>
    <s v="111820"/>
    <s v="111820"/>
    <s v="999999"/>
    <s v="XT414351348TS"/>
    <s v="N"/>
    <s v="Transport"/>
    <s v="N"/>
    <s v="S"/>
    <s v="ZA"/>
    <n v="0.9"/>
    <s v="6C"/>
    <n v="5.55"/>
  </r>
  <r>
    <x v="3"/>
    <s v="2"/>
    <d v="2026-05-19T00:00:00"/>
    <s v="35423"/>
    <s v="21320"/>
    <s v="DE"/>
    <s v="FR"/>
    <s v="108862"/>
    <s v="108862"/>
    <s v="999999"/>
    <s v="XT414353397TS"/>
    <s v="N"/>
    <s v="Transport"/>
    <s v="N"/>
    <s v="S"/>
    <s v="ZA"/>
    <n v="14.88"/>
    <s v="6C"/>
    <n v="16.29"/>
  </r>
  <r>
    <x v="3"/>
    <s v="2"/>
    <d v="2026-05-19T00:00:00"/>
    <s v="86899"/>
    <s v="21320"/>
    <s v="DE"/>
    <s v="FR"/>
    <s v="112893"/>
    <s v="112893"/>
    <s v="999999"/>
    <s v="XT414354741TS"/>
    <s v="N"/>
    <s v="Transport"/>
    <s v="N"/>
    <s v="S"/>
    <s v="ZA"/>
    <n v="4.365"/>
    <s v="6C"/>
    <n v="9.69"/>
  </r>
  <r>
    <x v="3"/>
    <s v="2"/>
    <d v="2026-05-19T00:00:00"/>
    <s v="60322"/>
    <s v="21320"/>
    <s v="DE"/>
    <s v="FR"/>
    <s v="111322"/>
    <s v="111322"/>
    <s v="999999"/>
    <s v="XT414355217TS"/>
    <s v="N"/>
    <s v="Transport"/>
    <s v="N"/>
    <s v="S"/>
    <s v="ZA"/>
    <n v="4.532"/>
    <s v="6C"/>
    <n v="9.69"/>
  </r>
  <r>
    <x v="3"/>
    <s v="2"/>
    <d v="2026-05-19T00:00:00"/>
    <s v="2011 PB"/>
    <s v="21320"/>
    <s v="NL"/>
    <s v="FR"/>
    <s v="111470"/>
    <s v="111470"/>
    <s v="999999"/>
    <s v="XT414355526TS"/>
    <s v="N"/>
    <s v="Transport"/>
    <s v="N"/>
    <s v="S"/>
    <s v="ZA"/>
    <n v="1.176"/>
    <s v="6C"/>
    <n v="5.88"/>
  </r>
  <r>
    <x v="3"/>
    <s v="2"/>
    <d v="2026-05-19T00:00:00"/>
    <s v="45481"/>
    <s v="21320"/>
    <s v="DE"/>
    <s v="FR"/>
    <s v="111937"/>
    <s v="111937"/>
    <s v="999999"/>
    <s v="XT414355720TS"/>
    <s v="N"/>
    <s v="Transport"/>
    <s v="N"/>
    <s v="S"/>
    <s v="ZA"/>
    <n v="0.23"/>
    <s v="6C"/>
    <n v="5.33"/>
  </r>
  <r>
    <x v="3"/>
    <s v="2"/>
    <d v="2026-05-19T00:00:00"/>
    <s v="10587"/>
    <s v="21320"/>
    <s v="DE"/>
    <s v="FR"/>
    <s v="112146"/>
    <s v="112146"/>
    <s v="999999"/>
    <s v="XT414359562TS"/>
    <s v="N"/>
    <s v="Transport"/>
    <s v="N"/>
    <s v="S"/>
    <s v="ZA"/>
    <n v="1.247"/>
    <s v="6C"/>
    <n v="5.88"/>
  </r>
  <r>
    <x v="3"/>
    <s v="2"/>
    <d v="2026-05-19T00:00:00"/>
    <s v="8160"/>
    <s v="21320"/>
    <s v="AT"/>
    <s v="FR"/>
    <s v="112519"/>
    <s v="112519"/>
    <s v="999999"/>
    <s v="XT414360061TS"/>
    <s v="N"/>
    <s v="Transport"/>
    <s v="N"/>
    <s v="S"/>
    <s v="ZA"/>
    <n v="0.648"/>
    <s v="6C"/>
    <n v="9.69"/>
  </r>
  <r>
    <x v="3"/>
    <s v="2"/>
    <d v="2026-05-19T00:00:00"/>
    <s v="51491"/>
    <s v="21320"/>
    <s v="DE"/>
    <s v="FR"/>
    <s v="113067"/>
    <s v="113067"/>
    <s v="999999"/>
    <s v="XT414361172TS"/>
    <s v="N"/>
    <s v="Transport"/>
    <s v="N"/>
    <s v="S"/>
    <s v="ZA"/>
    <n v="0.08"/>
    <s v="6C"/>
    <n v="5.33"/>
  </r>
  <r>
    <x v="3"/>
    <s v="2"/>
    <d v="2026-05-19T00:00:00"/>
    <s v="14542"/>
    <s v="21320"/>
    <s v="DE"/>
    <s v="FR"/>
    <s v="107534"/>
    <s v="107534"/>
    <s v="999999"/>
    <s v="XT414361915TS"/>
    <s v="N"/>
    <s v="Transport"/>
    <s v="N"/>
    <s v="S"/>
    <s v="ZA"/>
    <n v="4.506"/>
    <s v="6C"/>
    <n v="9.69"/>
  </r>
  <r>
    <x v="3"/>
    <s v="2"/>
    <d v="2026-05-19T00:00:00"/>
    <s v="52538"/>
    <s v="21320"/>
    <s v="DE"/>
    <s v="FR"/>
    <s v="108364"/>
    <s v="108364"/>
    <s v="999999"/>
    <s v="XT414362345TS"/>
    <s v="N"/>
    <s v="Transport"/>
    <s v="N"/>
    <s v="S"/>
    <s v="ZA"/>
    <n v="6.691"/>
    <s v="6C"/>
    <n v="11.01"/>
  </r>
  <r>
    <x v="3"/>
    <s v="2"/>
    <d v="2026-05-19T00:00:00"/>
    <s v="27337"/>
    <s v="21320"/>
    <s v="DE"/>
    <s v="FR"/>
    <s v="111056"/>
    <s v="111056"/>
    <s v="999999"/>
    <s v="XT414362915TS"/>
    <s v="N"/>
    <s v="Transport"/>
    <s v="N"/>
    <s v="S"/>
    <s v="ZA"/>
    <n v="4.971"/>
    <s v="6C"/>
    <n v="9.69"/>
  </r>
  <r>
    <x v="3"/>
    <s v="2"/>
    <d v="2026-05-19T00:00:00"/>
    <s v="45659"/>
    <s v="21320"/>
    <s v="DE"/>
    <s v="FR"/>
    <s v="112467"/>
    <s v="112467"/>
    <s v="999999"/>
    <s v="XT414364430TS"/>
    <s v="N"/>
    <s v="Transport"/>
    <s v="N"/>
    <s v="S"/>
    <s v="ZA"/>
    <n v="0.1"/>
    <s v="6C"/>
    <n v="5.33"/>
  </r>
  <r>
    <x v="3"/>
    <s v="2"/>
    <d v="2026-05-19T00:00:00"/>
    <s v="1200"/>
    <s v="21320"/>
    <s v="AT"/>
    <s v="FR"/>
    <s v="111272"/>
    <s v="111272"/>
    <s v="999999"/>
    <s v="XT414365792TS"/>
    <s v="N"/>
    <s v="Transport"/>
    <s v="N"/>
    <s v="S"/>
    <s v="ZA"/>
    <n v="0.07000000000000001"/>
    <s v="6C"/>
    <n v="9.470000000000001"/>
  </r>
  <r>
    <x v="3"/>
    <s v="2"/>
    <d v="2026-05-19T00:00:00"/>
    <s v="34131"/>
    <s v="21320"/>
    <s v="DE"/>
    <s v="FR"/>
    <s v="109143"/>
    <s v="109143"/>
    <s v="999999"/>
    <s v="XT414367113TS"/>
    <s v="N"/>
    <s v="Transport"/>
    <s v="N"/>
    <s v="S"/>
    <s v="ZA"/>
    <n v="4.128"/>
    <s v="6C"/>
    <n v="9.69"/>
  </r>
  <r>
    <x v="3"/>
    <s v="2"/>
    <d v="2026-05-19T00:00:00"/>
    <s v="10247"/>
    <s v="21320"/>
    <s v="DE"/>
    <s v="FR"/>
    <s v="113798"/>
    <s v="113798"/>
    <s v="999999"/>
    <s v="XT414367467TS"/>
    <s v="N"/>
    <s v="Transport"/>
    <s v="N"/>
    <s v="S"/>
    <s v="ZA"/>
    <n v="0.1"/>
    <s v="6C"/>
    <n v="5.33"/>
  </r>
  <r>
    <x v="3"/>
    <s v="2"/>
    <d v="2026-05-19T00:00:00"/>
    <s v="14542"/>
    <s v="21320"/>
    <s v="DE"/>
    <s v="FR"/>
    <s v="113762"/>
    <s v="113762"/>
    <s v="999999"/>
    <s v="XT414368365TS"/>
    <s v="N"/>
    <s v="Transport"/>
    <s v="N"/>
    <s v="S"/>
    <s v="ZA"/>
    <n v="0.22"/>
    <s v="6C"/>
    <n v="5.33"/>
  </r>
  <r>
    <x v="3"/>
    <s v="2"/>
    <d v="2026-05-19T00:00:00"/>
    <s v="10247"/>
    <s v="21320"/>
    <s v="DE"/>
    <s v="FR"/>
    <s v="114039"/>
    <s v="114039"/>
    <s v="999999"/>
    <s v="XT414368839TS"/>
    <s v="N"/>
    <s v="Transport"/>
    <s v="N"/>
    <s v="S"/>
    <s v="ZA"/>
    <n v="0.98"/>
    <s v="6C"/>
    <n v="5.55"/>
  </r>
  <r>
    <x v="3"/>
    <s v="2"/>
    <d v="2026-05-19T00:00:00"/>
    <s v="70190"/>
    <s v="21320"/>
    <s v="DE"/>
    <s v="FR"/>
    <s v="110752"/>
    <s v="110752"/>
    <s v="999999"/>
    <s v="XT414370934TS"/>
    <s v="N"/>
    <s v="Transport"/>
    <s v="N"/>
    <s v="S"/>
    <s v="ZA"/>
    <n v="0.646"/>
    <s v="6C"/>
    <n v="5.55"/>
  </r>
  <r>
    <x v="3"/>
    <s v="2"/>
    <d v="2026-05-19T00:00:00"/>
    <s v="45894"/>
    <s v="21320"/>
    <s v="DE"/>
    <s v="FR"/>
    <s v="110980"/>
    <s v="110980"/>
    <s v="999999"/>
    <s v="XT414372060TS"/>
    <s v="N"/>
    <s v="Transport"/>
    <s v="N"/>
    <s v="S"/>
    <s v="ZA"/>
    <n v="4.365"/>
    <s v="6C"/>
    <n v="9.69"/>
  </r>
  <r>
    <x v="3"/>
    <s v="2"/>
    <d v="2026-05-19T00:00:00"/>
    <s v="87439"/>
    <s v="21320"/>
    <s v="DE"/>
    <s v="FR"/>
    <s v="110888"/>
    <s v="110888"/>
    <s v="999999"/>
    <s v="XT414372586TS"/>
    <s v="N"/>
    <s v="Transport"/>
    <s v="N"/>
    <s v="S"/>
    <s v="ZA"/>
    <n v="6.204"/>
    <s v="6C"/>
    <n v="11.01"/>
  </r>
  <r>
    <x v="3"/>
    <s v="2"/>
    <d v="2026-05-19T00:00:00"/>
    <s v="59423"/>
    <s v="21320"/>
    <s v="DE"/>
    <s v="FR"/>
    <s v="111965"/>
    <s v="111965"/>
    <s v="999999"/>
    <s v="XT414373025TS"/>
    <s v="N"/>
    <s v="Transport"/>
    <s v="N"/>
    <s v="S"/>
    <s v="ZA"/>
    <n v="4.532"/>
    <s v="6C"/>
    <n v="9.69"/>
  </r>
  <r>
    <x v="3"/>
    <s v="2"/>
    <d v="2026-05-19T00:00:00"/>
    <s v="23562"/>
    <s v="21320"/>
    <s v="DE"/>
    <s v="FR"/>
    <s v="111276"/>
    <s v="111276"/>
    <s v="999999"/>
    <s v="XT414374065TS"/>
    <s v="N"/>
    <s v="Transport"/>
    <s v="N"/>
    <s v="S"/>
    <s v="ZA"/>
    <n v="0.713"/>
    <s v="6C"/>
    <n v="5.55"/>
  </r>
  <r>
    <x v="3"/>
    <s v="2"/>
    <d v="2026-05-19T00:00:00"/>
    <s v="53424"/>
    <s v="21320"/>
    <s v="DE"/>
    <s v="FR"/>
    <s v="110102"/>
    <s v="110102"/>
    <s v="999999"/>
    <s v="XT414374247TS"/>
    <s v="N"/>
    <s v="Transport"/>
    <s v="N"/>
    <s v="S"/>
    <s v="ZA"/>
    <n v="0.442"/>
    <s v="6C"/>
    <n v="5.33"/>
  </r>
  <r>
    <x v="3"/>
    <s v="2"/>
    <d v="2026-05-19T00:00:00"/>
    <s v="79102"/>
    <s v="21320"/>
    <s v="DE"/>
    <s v="FR"/>
    <s v="110602"/>
    <s v="110602"/>
    <s v="999999"/>
    <s v="XT414375891TS"/>
    <s v="N"/>
    <s v="Transport"/>
    <s v="N"/>
    <s v="S"/>
    <s v="ZA"/>
    <n v="4.506"/>
    <s v="6C"/>
    <n v="9.69"/>
  </r>
  <r>
    <x v="3"/>
    <s v="2"/>
    <d v="2026-05-19T00:00:00"/>
    <s v="53332"/>
    <s v="21320"/>
    <s v="DE"/>
    <s v="FR"/>
    <s v="112539"/>
    <s v="112539"/>
    <s v="999999"/>
    <s v="XT414376061TS"/>
    <s v="N"/>
    <s v="Transport"/>
    <s v="N"/>
    <s v="S"/>
    <s v="ZA"/>
    <n v="0.09"/>
    <s v="6C"/>
    <n v="5.33"/>
  </r>
  <r>
    <x v="3"/>
    <s v="2"/>
    <d v="2026-05-19T00:00:00"/>
    <s v="33106"/>
    <s v="21320"/>
    <s v="DE"/>
    <s v="FR"/>
    <s v="109787"/>
    <s v="109787"/>
    <s v="999999"/>
    <s v="XT414377535TS"/>
    <s v="N"/>
    <s v="Transport"/>
    <s v="N"/>
    <s v="S"/>
    <s v="ZA"/>
    <n v="9.84"/>
    <s v="6C"/>
    <n v="12.99"/>
  </r>
  <r>
    <x v="3"/>
    <s v="2"/>
    <d v="2026-05-19T00:00:00"/>
    <s v="9000"/>
    <s v="21320"/>
    <s v="BE"/>
    <s v="FR"/>
    <s v="111456"/>
    <s v="111456"/>
    <s v="999999"/>
    <s v="XT414378045TS"/>
    <s v="N"/>
    <s v="Transport"/>
    <s v="N"/>
    <s v="S"/>
    <s v="ZA"/>
    <n v="0.85"/>
    <s v="6C"/>
    <n v="4.95"/>
  </r>
  <r>
    <x v="3"/>
    <s v="2"/>
    <d v="2026-05-20T00:00:00"/>
    <s v="76297"/>
    <s v="21320"/>
    <s v="DE"/>
    <s v="FR"/>
    <s v="112715"/>
    <s v="112715"/>
    <s v="999999"/>
    <s v="XT414383080TS"/>
    <s v="N"/>
    <s v="Transport"/>
    <s v="N"/>
    <s v="S"/>
    <s v="ZA"/>
    <n v="0.05"/>
    <s v="6C"/>
    <n v="5.33"/>
  </r>
  <r>
    <x v="3"/>
    <s v="2"/>
    <d v="2026-05-20T00:00:00"/>
    <s v="76297"/>
    <s v="21320"/>
    <s v="DE"/>
    <s v="FR"/>
    <s v="113461"/>
    <s v="113461"/>
    <s v="999999"/>
    <s v="XT414384227TS"/>
    <s v="N"/>
    <s v="Transport"/>
    <s v="N"/>
    <s v="S"/>
    <s v="ZA"/>
    <n v="4.541"/>
    <s v="6C"/>
    <n v="9.69"/>
  </r>
  <r>
    <x v="3"/>
    <s v="2"/>
    <d v="2026-05-20T00:00:00"/>
    <s v="2250"/>
    <s v="21320"/>
    <s v="BE"/>
    <s v="FR"/>
    <s v="111567"/>
    <s v="111567"/>
    <s v="999999"/>
    <s v="XT414385063TS"/>
    <s v="N"/>
    <s v="Transport"/>
    <s v="N"/>
    <s v="S"/>
    <s v="ZA"/>
    <n v="0.655"/>
    <s v="6C"/>
    <n v="4.95"/>
  </r>
  <r>
    <x v="3"/>
    <s v="2"/>
    <d v="2026-05-20T00:00:00"/>
    <s v="6200"/>
    <s v="21320"/>
    <s v="DK"/>
    <s v="FR"/>
    <s v="111999"/>
    <s v="111999"/>
    <s v="999999"/>
    <s v="XT414385823TS"/>
    <s v="N"/>
    <s v="Transport"/>
    <s v="N"/>
    <s v="S"/>
    <s v="ZA"/>
    <n v="6.912"/>
    <s v="6C"/>
    <n v="15.15"/>
  </r>
  <r>
    <x v="3"/>
    <s v="2"/>
    <d v="2026-05-20T00:00:00"/>
    <s v="85375"/>
    <s v="21320"/>
    <s v="DE"/>
    <s v="FR"/>
    <s v="113475"/>
    <s v="113475"/>
    <s v="999999"/>
    <s v="XT414386497TS"/>
    <s v="N"/>
    <s v="Transport"/>
    <s v="N"/>
    <s v="S"/>
    <s v="ZA"/>
    <n v="4.608"/>
    <s v="6C"/>
    <n v="9.69"/>
  </r>
  <r>
    <x v="3"/>
    <s v="2"/>
    <d v="2026-05-20T00:00:00"/>
    <s v="54308"/>
    <s v="21320"/>
    <s v="DE"/>
    <s v="FR"/>
    <s v="109878"/>
    <s v="109878"/>
    <s v="999999"/>
    <s v="XT414386695TS"/>
    <s v="N"/>
    <s v="Transport"/>
    <s v="N"/>
    <s v="S"/>
    <s v="ZA"/>
    <n v="4.532"/>
    <s v="6C"/>
    <n v="9.69"/>
  </r>
  <r>
    <x v="3"/>
    <s v="2"/>
    <d v="2026-05-20T00:00:00"/>
    <s v="1086 XT"/>
    <s v="21320"/>
    <s v="NL"/>
    <s v="FR"/>
    <s v="111798"/>
    <s v="111798"/>
    <s v="999999"/>
    <s v="XT414387081TS"/>
    <s v="N"/>
    <s v="Transport"/>
    <s v="N"/>
    <s v="S"/>
    <s v="ZA"/>
    <n v="0.03"/>
    <s v="6C"/>
    <n v="5.33"/>
  </r>
  <r>
    <x v="3"/>
    <s v="2"/>
    <d v="2026-05-20T00:00:00"/>
    <s v="1050"/>
    <s v="21320"/>
    <s v="AT"/>
    <s v="FR"/>
    <s v="112818"/>
    <s v="112818"/>
    <s v="999999"/>
    <s v="XT414388127TS"/>
    <s v="N"/>
    <s v="Transport"/>
    <s v="N"/>
    <s v="S"/>
    <s v="ZA"/>
    <n v="4.954"/>
    <s v="6C"/>
    <n v="13.83"/>
  </r>
  <r>
    <x v="3"/>
    <s v="2"/>
    <d v="2026-05-20T00:00:00"/>
    <s v="50931"/>
    <s v="21320"/>
    <s v="DE"/>
    <s v="FR"/>
    <s v="112997"/>
    <s v="112997"/>
    <s v="999999"/>
    <s v="XT414389215TS"/>
    <s v="N"/>
    <s v="Transport"/>
    <s v="N"/>
    <s v="S"/>
    <s v="ZA"/>
    <n v="4.403"/>
    <s v="6C"/>
    <n v="9.69"/>
  </r>
  <r>
    <x v="3"/>
    <s v="2"/>
    <d v="2026-05-20T00:00:00"/>
    <s v="3520"/>
    <s v="21320"/>
    <s v="DK"/>
    <s v="FR"/>
    <s v="111706"/>
    <s v="111706"/>
    <s v="999999"/>
    <s v="XT414389445TS"/>
    <s v="N"/>
    <s v="Transport"/>
    <s v="N"/>
    <s v="S"/>
    <s v="ZA"/>
    <n v="4.787"/>
    <s v="6C"/>
    <n v="13.83"/>
  </r>
  <r>
    <x v="3"/>
    <s v="2"/>
    <d v="2026-05-20T00:00:00"/>
    <s v="87534"/>
    <s v="21320"/>
    <s v="DE"/>
    <s v="FR"/>
    <s v="107074"/>
    <s v="107074"/>
    <s v="999999"/>
    <s v="XT414389754TS"/>
    <s v="N"/>
    <s v="Transport"/>
    <s v="N"/>
    <s v="S"/>
    <s v="ZA"/>
    <n v="1.12"/>
    <s v="6C"/>
    <n v="5.88"/>
  </r>
  <r>
    <x v="3"/>
    <s v="2"/>
    <d v="2026-05-20T00:00:00"/>
    <s v="45133"/>
    <s v="21320"/>
    <s v="DE"/>
    <s v="FR"/>
    <s v="112603"/>
    <s v="112603"/>
    <s v="999999"/>
    <s v="XT414390899TS"/>
    <s v="N"/>
    <s v="Transport"/>
    <s v="N"/>
    <s v="S"/>
    <s v="ZA"/>
    <n v="1.822"/>
    <s v="6C"/>
    <n v="5.88"/>
  </r>
  <r>
    <x v="3"/>
    <s v="2"/>
    <d v="2026-05-20T00:00:00"/>
    <s v="91593"/>
    <s v="21320"/>
    <s v="DE"/>
    <s v="FR"/>
    <s v="109519"/>
    <s v="109519"/>
    <s v="999999"/>
    <s v="XT414391214TS"/>
    <s v="N"/>
    <s v="Transport"/>
    <s v="N"/>
    <s v="S"/>
    <s v="ZA"/>
    <n v="0.22"/>
    <s v="6C"/>
    <n v="5.33"/>
  </r>
  <r>
    <x v="3"/>
    <s v="2"/>
    <d v="2026-05-20T00:00:00"/>
    <s v="91593"/>
    <s v="21320"/>
    <s v="DE"/>
    <s v="FR"/>
    <s v="109519"/>
    <s v="109519"/>
    <s v="999999"/>
    <s v="XT414391259TS"/>
    <s v="N"/>
    <s v="Transport"/>
    <s v="N"/>
    <s v="S"/>
    <s v="ZA"/>
    <n v="5.773"/>
    <s v="6C"/>
    <n v="10.35"/>
  </r>
  <r>
    <x v="3"/>
    <s v="2"/>
    <d v="2026-05-20T00:00:00"/>
    <s v="48161"/>
    <s v="21320"/>
    <s v="DE"/>
    <s v="FR"/>
    <s v="112130"/>
    <s v="112130"/>
    <s v="999999"/>
    <s v="XT414391571TS"/>
    <s v="N"/>
    <s v="Transport"/>
    <s v="N"/>
    <s v="S"/>
    <s v="ZA"/>
    <n v="0.08"/>
    <s v="6C"/>
    <n v="5.33"/>
  </r>
  <r>
    <x v="3"/>
    <s v="2"/>
    <d v="2026-05-20T00:00:00"/>
    <s v="40547"/>
    <s v="21320"/>
    <s v="DE"/>
    <s v="FR"/>
    <s v="112585"/>
    <s v="112585"/>
    <s v="999999"/>
    <s v="XT414391965TS"/>
    <s v="N"/>
    <s v="Transport"/>
    <s v="N"/>
    <s v="S"/>
    <s v="ZA"/>
    <n v="4.464"/>
    <s v="6C"/>
    <n v="9.69"/>
  </r>
  <r>
    <x v="3"/>
    <s v="2"/>
    <d v="2026-05-20T00:00:00"/>
    <s v="32361"/>
    <s v="21320"/>
    <s v="DE"/>
    <s v="FR"/>
    <s v="110838"/>
    <s v="110838"/>
    <s v="999999"/>
    <s v="XT414392078TS"/>
    <s v="N"/>
    <s v="Transport"/>
    <s v="N"/>
    <s v="S"/>
    <s v="ZA"/>
    <n v="0.6"/>
    <s v="6C"/>
    <n v="5.55"/>
  </r>
  <r>
    <x v="3"/>
    <s v="2"/>
    <d v="2026-05-20T00:00:00"/>
    <s v="22145"/>
    <s v="21320"/>
    <s v="DE"/>
    <s v="FR"/>
    <s v="113502"/>
    <s v="113502"/>
    <s v="999999"/>
    <s v="XT414392872TS"/>
    <s v="N"/>
    <s v="Transport"/>
    <s v="N"/>
    <s v="S"/>
    <s v="ZA"/>
    <n v="5.904"/>
    <s v="6C"/>
    <n v="10.35"/>
  </r>
  <r>
    <x v="3"/>
    <s v="2"/>
    <d v="2026-05-20T00:00:00"/>
    <s v="07586"/>
    <s v="21320"/>
    <s v="DE"/>
    <s v="FR"/>
    <s v="110552"/>
    <s v="110552"/>
    <s v="999999"/>
    <s v="XT414394330TS"/>
    <s v="N"/>
    <s v="Transport"/>
    <s v="N"/>
    <s v="S"/>
    <s v="ZA"/>
    <n v="0.09"/>
    <s v="6C"/>
    <n v="5.33"/>
  </r>
  <r>
    <x v="3"/>
    <s v="2"/>
    <d v="2026-05-20T00:00:00"/>
    <s v="7312 DS"/>
    <s v="21320"/>
    <s v="NL"/>
    <s v="FR"/>
    <s v="112286"/>
    <s v="112286"/>
    <s v="999999"/>
    <s v="XT414395180TS"/>
    <s v="N"/>
    <s v="Transport"/>
    <s v="N"/>
    <s v="S"/>
    <s v="ZA"/>
    <n v="2.975"/>
    <s v="6C"/>
    <n v="8.369999999999999"/>
  </r>
  <r>
    <x v="3"/>
    <s v="2"/>
    <d v="2026-05-20T00:00:00"/>
    <s v="7312 DS"/>
    <s v="21320"/>
    <s v="NL"/>
    <s v="FR"/>
    <s v="112286"/>
    <s v="112286"/>
    <s v="999999"/>
    <s v="XT414395180TS"/>
    <s v="N"/>
    <s v="Supplement Etiquette Non Conforme"/>
    <s v="N"/>
    <m/>
    <s v="ZA"/>
    <n v="0"/>
    <s v="6C"/>
    <n v="2"/>
  </r>
  <r>
    <x v="3"/>
    <s v="2"/>
    <d v="2026-05-20T00:00:00"/>
    <s v="64569"/>
    <s v="21320"/>
    <s v="DE"/>
    <s v="FR"/>
    <s v="113023"/>
    <s v="113023"/>
    <s v="999999"/>
    <s v="XT414396724TS"/>
    <s v="N"/>
    <s v="Transport"/>
    <s v="N"/>
    <s v="S"/>
    <s v="ZA"/>
    <n v="4.532"/>
    <s v="6C"/>
    <n v="9.69"/>
  </r>
  <r>
    <x v="3"/>
    <s v="2"/>
    <d v="2026-05-20T00:00:00"/>
    <s v="73773"/>
    <s v="21320"/>
    <s v="DE"/>
    <s v="FR"/>
    <s v="111658"/>
    <s v="111658"/>
    <s v="999999"/>
    <s v="XT414400052TS"/>
    <s v="N"/>
    <s v="Transport"/>
    <s v="N"/>
    <s v="S"/>
    <s v="ZA"/>
    <n v="4.894"/>
    <s v="6C"/>
    <n v="9.69"/>
  </r>
  <r>
    <x v="3"/>
    <s v="2"/>
    <d v="2026-05-20T00:00:00"/>
    <s v="80995"/>
    <s v="21320"/>
    <s v="DE"/>
    <s v="FR"/>
    <s v="113361"/>
    <s v="113361"/>
    <s v="999999"/>
    <s v="XT414400110TS"/>
    <s v="N"/>
    <s v="Transport"/>
    <s v="N"/>
    <s v="S"/>
    <s v="ZA"/>
    <n v="0.17"/>
    <s v="6C"/>
    <n v="5.33"/>
  </r>
  <r>
    <x v="3"/>
    <s v="2"/>
    <d v="2026-05-20T00:00:00"/>
    <s v="81371"/>
    <s v="21320"/>
    <s v="DE"/>
    <s v="FR"/>
    <s v="112079"/>
    <s v="112079"/>
    <s v="999999"/>
    <s v="XT414400980TS"/>
    <s v="N"/>
    <s v="Transport"/>
    <s v="N"/>
    <s v="S"/>
    <s v="ZA"/>
    <n v="0.624"/>
    <s v="6C"/>
    <n v="5.55"/>
  </r>
  <r>
    <x v="3"/>
    <s v="2"/>
    <d v="2026-05-20T00:00:00"/>
    <s v="4840"/>
    <s v="21320"/>
    <s v="BE"/>
    <s v="FR"/>
    <s v="113240"/>
    <s v="113240"/>
    <s v="999999"/>
    <s v="XT414401035TS"/>
    <s v="N"/>
    <s v="Transport"/>
    <s v="N"/>
    <s v="S"/>
    <s v="ZA"/>
    <n v="0.1"/>
    <s v="6C"/>
    <n v="4.84"/>
  </r>
  <r>
    <x v="3"/>
    <s v="2"/>
    <d v="2026-05-20T00:00:00"/>
    <s v="30163"/>
    <s v="21320"/>
    <s v="DE"/>
    <s v="FR"/>
    <s v="113396"/>
    <s v="113396"/>
    <s v="999999"/>
    <s v="XT414401628TS"/>
    <s v="N"/>
    <s v="Transport"/>
    <s v="N"/>
    <s v="S"/>
    <s v="ZA"/>
    <n v="1.116"/>
    <s v="6C"/>
    <n v="5.88"/>
  </r>
  <r>
    <x v="3"/>
    <s v="2"/>
    <d v="2026-05-20T00:00:00"/>
    <s v="86159"/>
    <s v="21320"/>
    <s v="DE"/>
    <s v="FR"/>
    <s v="113507"/>
    <s v="113507"/>
    <s v="999999"/>
    <s v="XT414402623TS"/>
    <s v="N"/>
    <s v="Transport"/>
    <s v="N"/>
    <s v="S"/>
    <s v="ZA"/>
    <n v="0.5590000000000001"/>
    <s v="6C"/>
    <n v="5.55"/>
  </r>
  <r>
    <x v="3"/>
    <s v="2"/>
    <d v="2026-05-20T00:00:00"/>
    <s v="3037 GA"/>
    <s v="21320"/>
    <s v="NL"/>
    <s v="FR"/>
    <s v="111816"/>
    <s v="111816"/>
    <s v="999999"/>
    <s v="XT414404916TS"/>
    <s v="N"/>
    <s v="Transport"/>
    <s v="N"/>
    <s v="S"/>
    <s v="ZA"/>
    <n v="4.57"/>
    <s v="6C"/>
    <n v="9.69"/>
  </r>
  <r>
    <x v="3"/>
    <s v="2"/>
    <d v="2026-05-20T00:00:00"/>
    <s v="27749"/>
    <s v="21320"/>
    <s v="DE"/>
    <s v="FR"/>
    <s v="112314"/>
    <s v="112314"/>
    <s v="999999"/>
    <s v="XT414405046TS"/>
    <s v="N"/>
    <s v="Transport"/>
    <s v="N"/>
    <s v="S"/>
    <s v="ZA"/>
    <n v="4.678"/>
    <s v="6C"/>
    <n v="9.69"/>
  </r>
  <r>
    <x v="3"/>
    <s v="2"/>
    <d v="2026-05-20T00:00:00"/>
    <s v="46242"/>
    <s v="21320"/>
    <s v="DE"/>
    <s v="FR"/>
    <s v="112597"/>
    <s v="112597"/>
    <s v="999999"/>
    <s v="XT414405050TS"/>
    <s v="N"/>
    <s v="Transport"/>
    <s v="N"/>
    <s v="S"/>
    <s v="ZA"/>
    <n v="0.06"/>
    <s v="6C"/>
    <n v="5.33"/>
  </r>
  <r>
    <x v="3"/>
    <s v="2"/>
    <d v="2026-05-20T00:00:00"/>
    <s v="36286"/>
    <s v="21320"/>
    <s v="DE"/>
    <s v="FR"/>
    <s v="113586"/>
    <s v="113586"/>
    <s v="999999"/>
    <s v="XT414405063TS"/>
    <s v="N"/>
    <s v="Transport"/>
    <s v="N"/>
    <s v="S"/>
    <s v="ZA"/>
    <n v="5.848"/>
    <s v="6C"/>
    <n v="10.35"/>
  </r>
  <r>
    <x v="3"/>
    <s v="2"/>
    <d v="2026-05-20T00:00:00"/>
    <s v="71229"/>
    <s v="21320"/>
    <s v="DE"/>
    <s v="FR"/>
    <s v="111709"/>
    <s v="111709"/>
    <s v="999999"/>
    <s v="XT414405182TS"/>
    <s v="N"/>
    <s v="Transport"/>
    <s v="N"/>
    <s v="S"/>
    <s v="ZA"/>
    <n v="4.266"/>
    <s v="6C"/>
    <n v="9.69"/>
  </r>
  <r>
    <x v="3"/>
    <s v="2"/>
    <d v="2026-05-20T00:00:00"/>
    <s v="22143"/>
    <s v="21320"/>
    <s v="DE"/>
    <s v="FR"/>
    <s v="108139"/>
    <s v="108139"/>
    <s v="999999"/>
    <s v="XT414405960TS"/>
    <s v="N"/>
    <s v="Transport"/>
    <s v="N"/>
    <s v="S"/>
    <s v="ZA"/>
    <n v="0.22"/>
    <s v="6C"/>
    <n v="5.33"/>
  </r>
  <r>
    <x v="3"/>
    <s v="2"/>
    <d v="2026-05-20T00:00:00"/>
    <s v="22143"/>
    <s v="21320"/>
    <s v="DE"/>
    <s v="FR"/>
    <s v="107744"/>
    <s v="107744"/>
    <s v="999999"/>
    <s v="XT414406055TS"/>
    <s v="N"/>
    <s v="Transport"/>
    <s v="N"/>
    <s v="S"/>
    <s v="ZA"/>
    <n v="0.6"/>
    <s v="6C"/>
    <n v="5.55"/>
  </r>
  <r>
    <x v="3"/>
    <s v="2"/>
    <d v="2026-05-20T00:00:00"/>
    <s v="50733"/>
    <s v="21320"/>
    <s v="DE"/>
    <s v="FR"/>
    <s v="112958"/>
    <s v="112958"/>
    <s v="999999"/>
    <s v="XT414406483TS"/>
    <s v="N"/>
    <s v="Transport"/>
    <s v="N"/>
    <s v="S"/>
    <s v="ZA"/>
    <n v="0.17"/>
    <s v="6C"/>
    <n v="5.33"/>
  </r>
  <r>
    <x v="3"/>
    <s v="2"/>
    <d v="2026-05-20T00:00:00"/>
    <s v="41515"/>
    <s v="21320"/>
    <s v="DE"/>
    <s v="FR"/>
    <s v="112624"/>
    <s v="112624"/>
    <s v="999999"/>
    <s v="XT414406965TS"/>
    <s v="N"/>
    <s v="Transport"/>
    <s v="N"/>
    <s v="S"/>
    <s v="ZA"/>
    <n v="4.365"/>
    <s v="6C"/>
    <n v="9.69"/>
  </r>
  <r>
    <x v="3"/>
    <s v="2"/>
    <d v="2026-05-20T00:00:00"/>
    <s v="82178"/>
    <s v="21320"/>
    <s v="DE"/>
    <s v="FR"/>
    <s v="113663"/>
    <s v="113663"/>
    <s v="999999"/>
    <s v="XT414407356TS"/>
    <s v="N"/>
    <s v="Transport"/>
    <s v="N"/>
    <s v="S"/>
    <s v="ZA"/>
    <n v="4.743"/>
    <s v="6C"/>
    <n v="9.69"/>
  </r>
  <r>
    <x v="3"/>
    <s v="2"/>
    <d v="2026-05-20T00:00:00"/>
    <s v="82547"/>
    <s v="21320"/>
    <s v="DE"/>
    <s v="FR"/>
    <s v="113171"/>
    <s v="113171"/>
    <s v="999999"/>
    <s v="XT414407461TS"/>
    <s v="N"/>
    <s v="Transport"/>
    <s v="N"/>
    <s v="S"/>
    <s v="ZA"/>
    <n v="4.532"/>
    <s v="6C"/>
    <n v="9.69"/>
  </r>
  <r>
    <x v="3"/>
    <s v="2"/>
    <d v="2026-05-20T00:00:00"/>
    <s v="2184"/>
    <s v="21320"/>
    <s v="AT"/>
    <s v="FR"/>
    <s v="113155"/>
    <s v="113155"/>
    <s v="999999"/>
    <s v="XT414407648TS"/>
    <s v="N"/>
    <s v="Transport"/>
    <s v="N"/>
    <s v="S"/>
    <s v="ZA"/>
    <n v="0.07000000000000001"/>
    <s v="6C"/>
    <n v="9.470000000000001"/>
  </r>
  <r>
    <x v="3"/>
    <s v="2"/>
    <d v="2026-05-20T00:00:00"/>
    <s v="06366"/>
    <s v="21320"/>
    <s v="DE"/>
    <s v="FR"/>
    <s v="111360"/>
    <s v="111360"/>
    <s v="999999"/>
    <s v="XT414408731TS"/>
    <s v="N"/>
    <s v="Transport"/>
    <s v="N"/>
    <s v="S"/>
    <s v="ZA"/>
    <n v="0.13"/>
    <s v="6C"/>
    <n v="5.33"/>
  </r>
  <r>
    <x v="3"/>
    <s v="2"/>
    <d v="2026-05-20T00:00:00"/>
    <s v="53117"/>
    <s v="21320"/>
    <s v="DE"/>
    <s v="FR"/>
    <s v="113444"/>
    <s v="113444"/>
    <s v="999999"/>
    <s v="XT414409431TS"/>
    <s v="N"/>
    <s v="Transport"/>
    <s v="N"/>
    <s v="S"/>
    <s v="ZA"/>
    <n v="0.336"/>
    <s v="6C"/>
    <n v="5.33"/>
  </r>
  <r>
    <x v="3"/>
    <s v="2"/>
    <d v="2026-05-20T00:00:00"/>
    <s v="6071"/>
    <s v="21320"/>
    <s v="AT"/>
    <s v="FR"/>
    <s v="113278"/>
    <s v="113278"/>
    <s v="999999"/>
    <s v="XT414409445TS"/>
    <s v="N"/>
    <s v="Transport"/>
    <s v="N"/>
    <s v="S"/>
    <s v="ZA"/>
    <n v="5.984"/>
    <s v="6C"/>
    <n v="14.49"/>
  </r>
  <r>
    <x v="3"/>
    <s v="2"/>
    <d v="2026-05-20T00:00:00"/>
    <s v="831 39"/>
    <s v="21320"/>
    <s v="SE"/>
    <s v="FR"/>
    <s v="112490"/>
    <s v="112490"/>
    <s v="999999"/>
    <s v="XT414411934TS"/>
    <s v="N"/>
    <s v="Transport"/>
    <s v="N"/>
    <s v="S"/>
    <s v="ZA"/>
    <n v="4.678"/>
    <s v="6C"/>
    <n v="14.68"/>
  </r>
  <r>
    <x v="3"/>
    <s v="2"/>
    <d v="2026-05-20T00:00:00"/>
    <s v="41004"/>
    <s v="21320"/>
    <s v="ES"/>
    <s v="FR"/>
    <s v="110072"/>
    <s v="110072"/>
    <s v="999999"/>
    <s v="XT414412016TS"/>
    <s v="N"/>
    <s v="Transport"/>
    <s v="N"/>
    <s v="S"/>
    <s v="ZA"/>
    <n v="0.21"/>
    <s v="6C"/>
    <n v="6.4"/>
  </r>
  <r>
    <x v="3"/>
    <s v="2"/>
    <d v="2026-05-21T00:00:00"/>
    <s v="2960"/>
    <s v="21320"/>
    <s v="DK"/>
    <s v="FR"/>
    <s v="112929"/>
    <s v="112929"/>
    <s v="999999"/>
    <s v="XT414415065TS"/>
    <s v="N"/>
    <s v="Transport"/>
    <s v="N"/>
    <s v="S"/>
    <s v="ZA"/>
    <n v="7.031"/>
    <s v="6C"/>
    <n v="15.81"/>
  </r>
  <r>
    <x v="3"/>
    <s v="2"/>
    <d v="2026-05-21T00:00:00"/>
    <s v="70565"/>
    <s v="21320"/>
    <s v="DE"/>
    <s v="FR"/>
    <s v="112864"/>
    <s v="112864"/>
    <s v="999999"/>
    <s v="XT414418209TS"/>
    <s v="N"/>
    <s v="Transport"/>
    <s v="N"/>
    <s v="S"/>
    <s v="ZA"/>
    <n v="5.773"/>
    <s v="6C"/>
    <n v="10.35"/>
  </r>
  <r>
    <x v="3"/>
    <s v="2"/>
    <d v="2026-05-21T00:00:00"/>
    <s v="82515"/>
    <s v="21320"/>
    <s v="DE"/>
    <s v="FR"/>
    <s v="112451"/>
    <s v="112451"/>
    <s v="999999"/>
    <s v="XT414418566TS"/>
    <s v="N"/>
    <s v="Transport"/>
    <s v="N"/>
    <s v="S"/>
    <s v="ZA"/>
    <n v="6.48"/>
    <s v="6C"/>
    <n v="11.01"/>
  </r>
  <r>
    <x v="3"/>
    <s v="2"/>
    <d v="2026-05-21T00:00:00"/>
    <s v="81925"/>
    <s v="21320"/>
    <s v="DE"/>
    <s v="FR"/>
    <s v="112420"/>
    <s v="112420"/>
    <s v="999999"/>
    <s v="XT414418858TS"/>
    <s v="N"/>
    <s v="Transport"/>
    <s v="N"/>
    <s v="S"/>
    <s v="ZA"/>
    <n v="4.638"/>
    <s v="6C"/>
    <n v="9.69"/>
  </r>
  <r>
    <x v="3"/>
    <s v="2"/>
    <d v="2026-05-21T00:00:00"/>
    <s v="04159"/>
    <s v="21320"/>
    <s v="DE"/>
    <s v="FR"/>
    <s v="113158"/>
    <s v="113158"/>
    <s v="999999"/>
    <s v="XT414420026TS"/>
    <s v="N"/>
    <s v="Transport"/>
    <s v="N"/>
    <s v="S"/>
    <s v="ZA"/>
    <n v="4.678"/>
    <s v="6C"/>
    <n v="9.69"/>
  </r>
  <r>
    <x v="3"/>
    <s v="2"/>
    <d v="2026-05-21T00:00:00"/>
    <s v="63110"/>
    <s v="21320"/>
    <s v="DE"/>
    <s v="FR"/>
    <s v="113467"/>
    <s v="113467"/>
    <s v="999999"/>
    <s v="XT414424822TS"/>
    <s v="N"/>
    <s v="Transport"/>
    <s v="N"/>
    <s v="S"/>
    <s v="ZA"/>
    <n v="0.35"/>
    <s v="6C"/>
    <n v="5.33"/>
  </r>
  <r>
    <x v="3"/>
    <s v="2"/>
    <d v="2026-05-21T00:00:00"/>
    <s v="22453"/>
    <s v="21320"/>
    <s v="DE"/>
    <s v="FR"/>
    <s v="113723"/>
    <s v="113723"/>
    <s v="999999"/>
    <s v="XT414425350TS"/>
    <s v="N"/>
    <s v="Transport"/>
    <s v="N"/>
    <s v="S"/>
    <s v="ZA"/>
    <n v="4.743"/>
    <s v="6C"/>
    <n v="9.69"/>
  </r>
  <r>
    <x v="3"/>
    <s v="2"/>
    <d v="2026-05-21T00:00:00"/>
    <s v="74238"/>
    <s v="21320"/>
    <s v="DE"/>
    <s v="FR"/>
    <s v="112665"/>
    <s v="112665"/>
    <s v="999999"/>
    <s v="XT414425377TS"/>
    <s v="N"/>
    <s v="Transport"/>
    <s v="N"/>
    <s v="S"/>
    <s v="ZA"/>
    <n v="1.4"/>
    <s v="6C"/>
    <n v="5.88"/>
  </r>
  <r>
    <x v="3"/>
    <s v="2"/>
    <d v="2026-05-21T00:00:00"/>
    <s v="06749"/>
    <s v="21320"/>
    <s v="DE"/>
    <s v="FR"/>
    <s v="113270"/>
    <s v="113270"/>
    <s v="999999"/>
    <s v="XT414425417TS"/>
    <s v="N"/>
    <s v="Transport"/>
    <s v="N"/>
    <s v="S"/>
    <s v="ZA"/>
    <n v="4.506"/>
    <s v="6C"/>
    <n v="9.69"/>
  </r>
  <r>
    <x v="3"/>
    <s v="2"/>
    <d v="2026-05-21T00:00:00"/>
    <s v="06886"/>
    <s v="21320"/>
    <s v="DE"/>
    <s v="FR"/>
    <s v="112580"/>
    <s v="112580"/>
    <s v="999999"/>
    <s v="XT414425902TS"/>
    <s v="N"/>
    <s v="Transport"/>
    <s v="N"/>
    <s v="S"/>
    <s v="ZA"/>
    <n v="1.24"/>
    <s v="6C"/>
    <n v="5.88"/>
  </r>
  <r>
    <x v="3"/>
    <s v="2"/>
    <d v="2026-05-21T00:00:00"/>
    <s v="55128"/>
    <s v="21320"/>
    <s v="DE"/>
    <s v="FR"/>
    <s v="111852"/>
    <s v="111852"/>
    <s v="999999"/>
    <s v="XT414427333TS"/>
    <s v="N"/>
    <s v="Transport"/>
    <s v="N"/>
    <s v="S"/>
    <s v="ZA"/>
    <n v="0.22"/>
    <s v="6C"/>
    <n v="5.33"/>
  </r>
  <r>
    <x v="3"/>
    <s v="2"/>
    <d v="2026-05-21T00:00:00"/>
    <s v="9718 JZ"/>
    <s v="21320"/>
    <s v="NL"/>
    <s v="FR"/>
    <s v="110933"/>
    <s v="110933"/>
    <s v="999999"/>
    <s v="XT414427625TS"/>
    <s v="N"/>
    <s v="Transport"/>
    <s v="N"/>
    <s v="S"/>
    <s v="ZA"/>
    <n v="0.13"/>
    <s v="6C"/>
    <n v="5.33"/>
  </r>
  <r>
    <x v="3"/>
    <s v="2"/>
    <d v="2026-05-21T00:00:00"/>
    <s v="2678 VM"/>
    <s v="21320"/>
    <s v="NL"/>
    <s v="FR"/>
    <s v="111493"/>
    <s v="111493"/>
    <s v="999999"/>
    <s v="XT414427863TS"/>
    <s v="N"/>
    <s v="Transport"/>
    <s v="N"/>
    <s v="S"/>
    <s v="ZA"/>
    <n v="5.267"/>
    <s v="6C"/>
    <n v="10.35"/>
  </r>
  <r>
    <x v="3"/>
    <s v="2"/>
    <d v="2026-05-21T00:00:00"/>
    <s v="2678 VM"/>
    <s v="21320"/>
    <s v="NL"/>
    <s v="FR"/>
    <s v="111493"/>
    <s v="111493"/>
    <s v="999999"/>
    <s v="XT414427863TS"/>
    <s v="N"/>
    <s v="Supplement Manutention"/>
    <s v="N"/>
    <m/>
    <s v="ZA"/>
    <n v="0"/>
    <s v="6C"/>
    <n v="20"/>
  </r>
  <r>
    <x v="3"/>
    <s v="2"/>
    <d v="2026-05-21T00:00:00"/>
    <s v="23566"/>
    <s v="21320"/>
    <s v="DE"/>
    <s v="FR"/>
    <s v="112591"/>
    <s v="112591"/>
    <s v="999999"/>
    <s v="XT414429144TS"/>
    <s v="N"/>
    <s v="Transport"/>
    <s v="N"/>
    <s v="S"/>
    <s v="ZA"/>
    <n v="0.1"/>
    <s v="6C"/>
    <n v="5.33"/>
  </r>
  <r>
    <x v="3"/>
    <s v="2"/>
    <d v="2026-05-21T00:00:00"/>
    <s v="07400"/>
    <s v="21320"/>
    <s v="ES"/>
    <s v="FR"/>
    <s v="102274"/>
    <s v="102274"/>
    <s v="999999"/>
    <s v="XT414432126TS"/>
    <s v="N"/>
    <s v="Transport"/>
    <s v="N"/>
    <s v="S"/>
    <s v="ZA"/>
    <n v="4.403"/>
    <s v="6C"/>
    <n v="10.76"/>
  </r>
  <r>
    <x v="3"/>
    <s v="2"/>
    <d v="2026-05-21T00:00:00"/>
    <s v="66121"/>
    <s v="21320"/>
    <s v="DE"/>
    <s v="FR"/>
    <s v="114024"/>
    <s v="114024"/>
    <s v="999999"/>
    <s v="XT414432165TS"/>
    <s v="N"/>
    <s v="Transport"/>
    <s v="N"/>
    <s v="S"/>
    <s v="ZA"/>
    <n v="0.276"/>
    <s v="6C"/>
    <n v="5.33"/>
  </r>
  <r>
    <x v="3"/>
    <s v="2"/>
    <d v="2026-05-21T00:00:00"/>
    <s v="2514"/>
    <s v="21320"/>
    <s v="AT"/>
    <s v="FR"/>
    <s v="113081"/>
    <s v="113081"/>
    <s v="999999"/>
    <s v="XT414432320TS"/>
    <s v="N"/>
    <s v="Transport"/>
    <s v="N"/>
    <s v="S"/>
    <s v="ZA"/>
    <n v="4.532"/>
    <s v="6C"/>
    <n v="13.83"/>
  </r>
  <r>
    <x v="3"/>
    <s v="2"/>
    <d v="2026-05-21T00:00:00"/>
    <s v="10825"/>
    <s v="21320"/>
    <s v="DE"/>
    <s v="FR"/>
    <s v="113503"/>
    <s v="113503"/>
    <s v="999999"/>
    <s v="XT414434379TS"/>
    <s v="N"/>
    <s v="Transport"/>
    <s v="N"/>
    <s v="S"/>
    <s v="ZA"/>
    <n v="2.957"/>
    <s v="6C"/>
    <n v="8.369999999999999"/>
  </r>
  <r>
    <x v="3"/>
    <s v="2"/>
    <d v="2026-05-21T00:00:00"/>
    <s v="22527"/>
    <s v="21320"/>
    <s v="DE"/>
    <s v="FR"/>
    <s v="112155"/>
    <s v="112155"/>
    <s v="999999"/>
    <s v="XT414434762TS"/>
    <s v="N"/>
    <s v="Transport"/>
    <s v="N"/>
    <s v="S"/>
    <s v="ZA"/>
    <n v="0.06"/>
    <s v="6C"/>
    <n v="5.33"/>
  </r>
  <r>
    <x v="3"/>
    <s v="2"/>
    <d v="2026-05-21T00:00:00"/>
    <s v="88094"/>
    <s v="21320"/>
    <s v="DE"/>
    <s v="FR"/>
    <s v="114030"/>
    <s v="114030"/>
    <s v="999999"/>
    <s v="XT414436508TS"/>
    <s v="N"/>
    <s v="Transport"/>
    <s v="N"/>
    <s v="S"/>
    <s v="ZA"/>
    <n v="1.55"/>
    <s v="6C"/>
    <n v="5.88"/>
  </r>
  <r>
    <x v="3"/>
    <s v="2"/>
    <d v="2026-05-21T00:00:00"/>
    <s v="68526"/>
    <s v="21320"/>
    <s v="DE"/>
    <s v="FR"/>
    <s v="112573"/>
    <s v="112573"/>
    <s v="999999"/>
    <s v="XT414438279TS"/>
    <s v="N"/>
    <s v="Transport"/>
    <s v="N"/>
    <s v="S"/>
    <s v="ZA"/>
    <n v="0.29"/>
    <s v="6C"/>
    <n v="5.33"/>
  </r>
  <r>
    <x v="3"/>
    <s v="2"/>
    <d v="2026-05-21T00:00:00"/>
    <s v="22926"/>
    <s v="21320"/>
    <s v="DE"/>
    <s v="FR"/>
    <s v="114036"/>
    <s v="114036"/>
    <s v="999999"/>
    <s v="XT414438645TS"/>
    <s v="N"/>
    <s v="Transport"/>
    <s v="N"/>
    <s v="S"/>
    <s v="ZA"/>
    <n v="4.638"/>
    <s v="6C"/>
    <n v="9.69"/>
  </r>
  <r>
    <x v="3"/>
    <s v="2"/>
    <d v="2026-05-21T00:00:00"/>
    <s v="2670"/>
    <s v="21320"/>
    <s v="DK"/>
    <s v="FR"/>
    <s v="111077"/>
    <s v="111077"/>
    <s v="999999"/>
    <s v="XT414439098TS"/>
    <s v="N"/>
    <s v="Transport"/>
    <s v="N"/>
    <s v="S"/>
    <s v="ZA"/>
    <n v="0.23"/>
    <s v="6C"/>
    <n v="9.470000000000001"/>
  </r>
  <r>
    <x v="3"/>
    <s v="2"/>
    <d v="2026-05-21T00:00:00"/>
    <s v="2670"/>
    <s v="21320"/>
    <s v="DK"/>
    <s v="FR"/>
    <s v="113247"/>
    <s v="113247"/>
    <s v="999999"/>
    <s v="XT414439402TS"/>
    <s v="N"/>
    <s v="Transport"/>
    <s v="N"/>
    <s v="S"/>
    <s v="ZA"/>
    <n v="6.134"/>
    <s v="6C"/>
    <n v="15.15"/>
  </r>
  <r>
    <x v="3"/>
    <s v="2"/>
    <d v="2026-05-21T00:00:00"/>
    <s v="2610"/>
    <s v="21320"/>
    <s v="DK"/>
    <s v="FR"/>
    <s v="110366"/>
    <s v="110366"/>
    <s v="999999"/>
    <s v="XT414440768TS"/>
    <s v="N"/>
    <s v="Transport"/>
    <s v="N"/>
    <s v="S"/>
    <s v="ZA"/>
    <n v="2.091"/>
    <s v="6C"/>
    <n v="12.51"/>
  </r>
  <r>
    <x v="3"/>
    <s v="2"/>
    <d v="2026-05-21T00:00:00"/>
    <s v="76829"/>
    <s v="21320"/>
    <s v="DE"/>
    <s v="FR"/>
    <s v="114028"/>
    <s v="114028"/>
    <s v="999999"/>
    <s v="XT414440860TS"/>
    <s v="N"/>
    <s v="Transport"/>
    <s v="N"/>
    <s v="S"/>
    <s v="ZA"/>
    <n v="4.365"/>
    <s v="6C"/>
    <n v="9.69"/>
  </r>
  <r>
    <x v="3"/>
    <s v="2"/>
    <d v="2026-05-21T00:00:00"/>
    <s v="95234"/>
    <s v="21320"/>
    <s v="DE"/>
    <s v="FR"/>
    <s v="114166"/>
    <s v="114166"/>
    <s v="999999"/>
    <s v="XT414442579TS"/>
    <s v="N"/>
    <s v="Transport"/>
    <s v="N"/>
    <s v="S"/>
    <s v="ZA"/>
    <n v="5.544"/>
    <s v="6C"/>
    <n v="10.35"/>
  </r>
  <r>
    <x v="3"/>
    <s v="2"/>
    <d v="2026-05-21T00:00:00"/>
    <s v="95234"/>
    <s v="21320"/>
    <s v="DE"/>
    <s v="FR"/>
    <s v="114166"/>
    <s v="114166"/>
    <s v="999999"/>
    <s v="XT414442579TS"/>
    <s v="N"/>
    <s v="Supplement Etiquette Non Conforme"/>
    <s v="N"/>
    <m/>
    <s v="ZA"/>
    <n v="0"/>
    <s v="6C"/>
    <n v="2"/>
  </r>
  <r>
    <x v="3"/>
    <s v="2"/>
    <d v="2026-05-21T00:00:00"/>
    <s v="91080"/>
    <s v="21320"/>
    <s v="DE"/>
    <s v="FR"/>
    <s v="111320"/>
    <s v="111320"/>
    <s v="999999"/>
    <s v="XT414442843TS"/>
    <s v="N"/>
    <s v="Transport"/>
    <s v="N"/>
    <s v="S"/>
    <s v="ZA"/>
    <n v="0.04"/>
    <s v="6C"/>
    <n v="5.33"/>
  </r>
  <r>
    <x v="3"/>
    <s v="2"/>
    <d v="2026-05-21T00:00:00"/>
    <s v="38442"/>
    <s v="21320"/>
    <s v="DE"/>
    <s v="FR"/>
    <s v="113392"/>
    <s v="113392"/>
    <s v="999999"/>
    <s v="XT414443013TS"/>
    <s v="N"/>
    <s v="Transport"/>
    <s v="N"/>
    <s v="S"/>
    <s v="ZA"/>
    <n v="0.17"/>
    <s v="6C"/>
    <n v="5.33"/>
  </r>
  <r>
    <x v="3"/>
    <s v="2"/>
    <d v="2026-05-21T00:00:00"/>
    <s v="01129"/>
    <s v="21320"/>
    <s v="DE"/>
    <s v="FR"/>
    <s v="113007"/>
    <s v="113007"/>
    <s v="999999"/>
    <s v="XT414443061TS"/>
    <s v="N"/>
    <s v="Transport"/>
    <s v="N"/>
    <s v="S"/>
    <s v="ZA"/>
    <n v="4.365"/>
    <s v="6C"/>
    <n v="9.69"/>
  </r>
  <r>
    <x v="3"/>
    <s v="2"/>
    <d v="2026-05-21T00:00:00"/>
    <s v="382 96"/>
    <s v="21320"/>
    <s v="SE"/>
    <s v="FR"/>
    <s v="110853"/>
    <s v="110853"/>
    <s v="999999"/>
    <s v="XT414443185TS"/>
    <s v="N"/>
    <s v="Transport"/>
    <s v="N"/>
    <s v="S"/>
    <s v="ZA"/>
    <n v="4.532"/>
    <s v="6C"/>
    <n v="14.68"/>
  </r>
  <r>
    <x v="3"/>
    <s v="2"/>
    <d v="2026-05-21T00:00:00"/>
    <s v="06114"/>
    <s v="21320"/>
    <s v="DE"/>
    <s v="FR"/>
    <s v="113108"/>
    <s v="113108"/>
    <s v="999999"/>
    <s v="XT414444654TS"/>
    <s v="N"/>
    <s v="Transport"/>
    <s v="N"/>
    <s v="S"/>
    <s v="ZA"/>
    <n v="3.827"/>
    <s v="6C"/>
    <n v="9.029999999999999"/>
  </r>
  <r>
    <x v="3"/>
    <s v="2"/>
    <d v="2026-05-21T00:00:00"/>
    <s v="79618"/>
    <s v="21320"/>
    <s v="DE"/>
    <s v="FR"/>
    <s v="110587"/>
    <s v="110587"/>
    <s v="999999"/>
    <s v="XT414444711TS"/>
    <s v="N"/>
    <s v="Transport"/>
    <s v="N"/>
    <s v="S"/>
    <s v="ZA"/>
    <n v="9.662000000000001"/>
    <s v="6C"/>
    <n v="12.99"/>
  </r>
  <r>
    <x v="3"/>
    <s v="2"/>
    <d v="2026-05-22T00:00:00"/>
    <s v="81669"/>
    <s v="21320"/>
    <s v="DE"/>
    <s v="FR"/>
    <s v="113205"/>
    <s v="113205"/>
    <s v="999999"/>
    <s v="XT414448801TS"/>
    <s v="N"/>
    <s v="Transport"/>
    <s v="N"/>
    <s v="S"/>
    <s v="ZA"/>
    <n v="4.638"/>
    <s v="6C"/>
    <n v="9.69"/>
  </r>
  <r>
    <x v="3"/>
    <s v="2"/>
    <d v="2026-05-22T00:00:00"/>
    <s v="90766"/>
    <s v="21320"/>
    <s v="DE"/>
    <s v="FR"/>
    <s v="108841"/>
    <s v="108841"/>
    <s v="999999"/>
    <s v="XT414449149TS"/>
    <s v="N"/>
    <s v="Transport"/>
    <s v="N"/>
    <s v="S"/>
    <s v="ZA"/>
    <n v="4.365"/>
    <s v="6C"/>
    <n v="9.69"/>
  </r>
  <r>
    <x v="3"/>
    <s v="2"/>
    <d v="2026-05-22T00:00:00"/>
    <s v="5300"/>
    <s v="21320"/>
    <s v="AT"/>
    <s v="FR"/>
    <s v="110448"/>
    <s v="110448"/>
    <s v="999999"/>
    <s v="XT414449988TS"/>
    <s v="N"/>
    <s v="Transport"/>
    <s v="N"/>
    <s v="S"/>
    <s v="ZA"/>
    <n v="4.57"/>
    <s v="6C"/>
    <n v="13.83"/>
  </r>
  <r>
    <x v="3"/>
    <s v="2"/>
    <d v="2026-05-22T00:00:00"/>
    <s v="15907"/>
    <s v="21320"/>
    <s v="DE"/>
    <s v="FR"/>
    <s v="111186"/>
    <s v="111186"/>
    <s v="999999"/>
    <s v="XT414450093TS"/>
    <s v="N"/>
    <s v="Transport"/>
    <s v="N"/>
    <s v="S"/>
    <s v="ZA"/>
    <n v="7.834"/>
    <s v="6C"/>
    <n v="11.67"/>
  </r>
  <r>
    <x v="3"/>
    <s v="2"/>
    <d v="2026-05-22T00:00:00"/>
    <s v="41169"/>
    <s v="21320"/>
    <s v="DE"/>
    <s v="FR"/>
    <s v="113125"/>
    <s v="113125"/>
    <s v="999999"/>
    <s v="XT414451690TS"/>
    <s v="N"/>
    <s v="Transport"/>
    <s v="N"/>
    <s v="S"/>
    <s v="ZA"/>
    <n v="1.044"/>
    <s v="6C"/>
    <n v="5.88"/>
  </r>
  <r>
    <x v="3"/>
    <s v="2"/>
    <d v="2026-05-22T00:00:00"/>
    <s v="96167"/>
    <s v="21320"/>
    <s v="DE"/>
    <s v="FR"/>
    <s v="113698"/>
    <s v="113698"/>
    <s v="999999"/>
    <s v="XT414451916TS"/>
    <s v="N"/>
    <s v="Transport"/>
    <s v="N"/>
    <s v="S"/>
    <s v="ZA"/>
    <n v="0.9360000000000001"/>
    <s v="6C"/>
    <n v="5.55"/>
  </r>
  <r>
    <x v="3"/>
    <s v="2"/>
    <d v="2026-05-22T00:00:00"/>
    <s v="48147"/>
    <s v="21320"/>
    <s v="DE"/>
    <s v="FR"/>
    <s v="111892"/>
    <s v="111892"/>
    <s v="999999"/>
    <s v="XT414457817TS"/>
    <s v="N"/>
    <s v="Transport"/>
    <s v="N"/>
    <s v="S"/>
    <s v="ZA"/>
    <n v="4.532"/>
    <s v="6C"/>
    <n v="9.69"/>
  </r>
  <r>
    <x v="3"/>
    <s v="2"/>
    <d v="2026-05-22T00:00:00"/>
    <s v="70329"/>
    <s v="21320"/>
    <s v="DE"/>
    <s v="FR"/>
    <s v="113267"/>
    <s v="113267"/>
    <s v="999999"/>
    <s v="XT414458874TS"/>
    <s v="N"/>
    <s v="Transport"/>
    <s v="N"/>
    <s v="S"/>
    <s v="ZA"/>
    <n v="4.506"/>
    <s v="6C"/>
    <n v="9.69"/>
  </r>
  <r>
    <x v="3"/>
    <s v="2"/>
    <d v="2026-05-22T00:00:00"/>
    <s v="53757"/>
    <s v="21320"/>
    <s v="DE"/>
    <s v="FR"/>
    <s v="112458"/>
    <s v="112458"/>
    <s v="999999"/>
    <s v="XT414459129TS"/>
    <s v="N"/>
    <s v="Transport"/>
    <s v="N"/>
    <s v="S"/>
    <s v="ZA"/>
    <n v="4.506"/>
    <s v="6C"/>
    <n v="9.69"/>
  </r>
  <r>
    <x v="3"/>
    <s v="2"/>
    <d v="2026-05-22T00:00:00"/>
    <s v="46117"/>
    <s v="21320"/>
    <s v="DE"/>
    <s v="FR"/>
    <s v="112806"/>
    <s v="112806"/>
    <s v="999999"/>
    <s v="XT414459424TS"/>
    <s v="N"/>
    <s v="Transport"/>
    <s v="N"/>
    <s v="S"/>
    <s v="ZA"/>
    <n v="5.779"/>
    <s v="6C"/>
    <n v="10.35"/>
  </r>
  <r>
    <x v="3"/>
    <s v="2"/>
    <d v="2026-05-22T00:00:00"/>
    <s v="1230"/>
    <s v="21320"/>
    <s v="AT"/>
    <s v="FR"/>
    <s v="109571"/>
    <s v="109571"/>
    <s v="999999"/>
    <s v="XT414460056TS"/>
    <s v="N"/>
    <s v="Transport"/>
    <s v="N"/>
    <s v="S"/>
    <s v="ZA"/>
    <n v="0.544"/>
    <s v="6C"/>
    <n v="9.69"/>
  </r>
  <r>
    <x v="3"/>
    <s v="2"/>
    <d v="2026-05-22T00:00:00"/>
    <s v="8700"/>
    <s v="21320"/>
    <s v="AT"/>
    <s v="FR"/>
    <s v="114035"/>
    <s v="114035"/>
    <s v="999999"/>
    <s v="XT414460317TS"/>
    <s v="N"/>
    <s v="Transport"/>
    <s v="N"/>
    <s v="S"/>
    <s v="ZA"/>
    <n v="6.035"/>
    <s v="6C"/>
    <n v="15.15"/>
  </r>
  <r>
    <x v="3"/>
    <s v="2"/>
    <d v="2026-05-22T00:00:00"/>
    <s v="14800"/>
    <s v="21320"/>
    <s v="ES"/>
    <s v="FR"/>
    <s v="112755"/>
    <s v="112755"/>
    <s v="999999"/>
    <s v="XT414461480TS"/>
    <s v="N"/>
    <s v="Transport"/>
    <s v="N"/>
    <s v="S"/>
    <s v="ZA"/>
    <n v="0.21"/>
    <s v="6C"/>
    <n v="6.4"/>
  </r>
  <r>
    <x v="3"/>
    <s v="2"/>
    <d v="2026-05-22T00:00:00"/>
    <s v="85579"/>
    <s v="21320"/>
    <s v="DE"/>
    <s v="FR"/>
    <s v="106860"/>
    <s v="106860"/>
    <s v="999999"/>
    <s v="XT414462193TS"/>
    <s v="N"/>
    <s v="Transport"/>
    <s v="N"/>
    <s v="S"/>
    <s v="ZA"/>
    <n v="0.7"/>
    <s v="6C"/>
    <n v="5.55"/>
  </r>
  <r>
    <x v="3"/>
    <s v="2"/>
    <d v="2026-05-22T00:00:00"/>
    <s v="65529"/>
    <s v="21320"/>
    <s v="DE"/>
    <s v="FR"/>
    <s v="114124"/>
    <s v="114124"/>
    <s v="999999"/>
    <s v="XT414462397TS"/>
    <s v="N"/>
    <s v="Transport"/>
    <s v="N"/>
    <s v="S"/>
    <s v="ZA"/>
    <n v="0.532"/>
    <s v="6C"/>
    <n v="5.55"/>
  </r>
  <r>
    <x v="3"/>
    <s v="2"/>
    <d v="2026-05-22T00:00:00"/>
    <s v="69250"/>
    <s v="21320"/>
    <s v="DE"/>
    <s v="FR"/>
    <s v="113186"/>
    <s v="113186"/>
    <s v="999999"/>
    <s v="XT414462525TS"/>
    <s v="N"/>
    <s v="Transport"/>
    <s v="N"/>
    <s v="S"/>
    <s v="ZA"/>
    <n v="4.506"/>
    <s v="6C"/>
    <n v="9.69"/>
  </r>
  <r>
    <x v="3"/>
    <s v="2"/>
    <d v="2026-05-22T00:00:00"/>
    <s v="06114"/>
    <s v="21320"/>
    <s v="DE"/>
    <s v="FR"/>
    <s v="113377"/>
    <s v="113377"/>
    <s v="999999"/>
    <s v="XT414463826TS"/>
    <s v="N"/>
    <s v="Transport"/>
    <s v="N"/>
    <s v="S"/>
    <s v="ZA"/>
    <n v="0.14"/>
    <s v="6C"/>
    <n v="5.33"/>
  </r>
  <r>
    <x v="3"/>
    <s v="2"/>
    <d v="2026-05-22T00:00:00"/>
    <s v="38124"/>
    <s v="21320"/>
    <s v="DE"/>
    <s v="FR"/>
    <s v="114178"/>
    <s v="114178"/>
    <s v="999999"/>
    <s v="XT414464375TS"/>
    <s v="N"/>
    <s v="Transport"/>
    <s v="N"/>
    <s v="S"/>
    <s v="ZA"/>
    <n v="0.28"/>
    <s v="6C"/>
    <n v="5.33"/>
  </r>
  <r>
    <x v="3"/>
    <s v="2"/>
    <d v="2026-05-22T00:00:00"/>
    <s v="72074"/>
    <s v="21320"/>
    <s v="DE"/>
    <s v="FR"/>
    <s v="114114"/>
    <s v="114114"/>
    <s v="999999"/>
    <s v="XT414468050TS"/>
    <s v="N"/>
    <s v="Transport"/>
    <s v="N"/>
    <s v="S"/>
    <s v="ZA"/>
    <n v="4.403"/>
    <s v="6C"/>
    <n v="9.69"/>
  </r>
  <r>
    <x v="3"/>
    <s v="2"/>
    <d v="2026-05-22T00:00:00"/>
    <s v="70599"/>
    <s v="21320"/>
    <s v="DE"/>
    <s v="FR"/>
    <s v="112175"/>
    <s v="112175"/>
    <s v="999999"/>
    <s v="XT414468488TS"/>
    <s v="N"/>
    <s v="Transport"/>
    <s v="N"/>
    <s v="S"/>
    <s v="ZA"/>
    <n v="4.532"/>
    <s v="6C"/>
    <n v="9.69"/>
  </r>
  <r>
    <x v="3"/>
    <s v="2"/>
    <d v="2026-05-22T00:00:00"/>
    <s v="21465"/>
    <s v="21320"/>
    <s v="DE"/>
    <s v="FR"/>
    <s v="113077"/>
    <s v="113077"/>
    <s v="999999"/>
    <s v="XT414469280TS"/>
    <s v="N"/>
    <s v="Transport"/>
    <s v="N"/>
    <s v="S"/>
    <s v="ZA"/>
    <n v="6.552"/>
    <s v="6C"/>
    <n v="11.01"/>
  </r>
  <r>
    <x v="3"/>
    <s v="2"/>
    <d v="2026-05-22T00:00:00"/>
    <s v="8061"/>
    <s v="21320"/>
    <s v="AT"/>
    <s v="FR"/>
    <s v="113017"/>
    <s v="113017"/>
    <s v="999999"/>
    <s v="XT414469965TS"/>
    <s v="N"/>
    <s v="Transport"/>
    <s v="N"/>
    <s v="S"/>
    <s v="ZA"/>
    <n v="4.532"/>
    <s v="6C"/>
    <n v="13.83"/>
  </r>
  <r>
    <x v="3"/>
    <s v="2"/>
    <d v="2026-05-22T00:00:00"/>
    <s v="71364"/>
    <s v="21320"/>
    <s v="DE"/>
    <s v="FR"/>
    <s v="112264"/>
    <s v="112264"/>
    <s v="999999"/>
    <s v="XT414472023TS"/>
    <s v="N"/>
    <s v="Transport"/>
    <s v="N"/>
    <s v="S"/>
    <s v="ZA"/>
    <n v="5.904"/>
    <s v="6C"/>
    <n v="10.35"/>
  </r>
  <r>
    <x v="3"/>
    <s v="2"/>
    <d v="2026-05-22T00:00:00"/>
    <s v="40489"/>
    <s v="21320"/>
    <s v="DE"/>
    <s v="FR"/>
    <s v="113154"/>
    <s v="113154"/>
    <s v="999999"/>
    <s v="XT414473465TS"/>
    <s v="N"/>
    <s v="Transport"/>
    <s v="N"/>
    <s v="S"/>
    <s v="ZA"/>
    <n v="0.24"/>
    <s v="6C"/>
    <n v="5.33"/>
  </r>
  <r>
    <x v="3"/>
    <s v="2"/>
    <d v="2026-05-22T00:00:00"/>
    <s v="9781 XT"/>
    <s v="21320"/>
    <s v="NL"/>
    <s v="FR"/>
    <s v="114043"/>
    <s v="114043"/>
    <s v="999999"/>
    <s v="XT414474523TS"/>
    <s v="N"/>
    <s v="Transport"/>
    <s v="N"/>
    <s v="S"/>
    <s v="ZA"/>
    <n v="7.04"/>
    <s v="6C"/>
    <n v="11.67"/>
  </r>
  <r>
    <x v="3"/>
    <s v="2"/>
    <n v="46164"/>
    <s v="55128"/>
    <s v="21320"/>
    <s v="DE"/>
    <s v="FR"/>
    <s v="114188"/>
    <s v="114188"/>
    <s v="999999"/>
    <s v="XT414475841TS"/>
    <s v="N"/>
    <s v="Transport"/>
    <s v="N"/>
    <s v="S"/>
    <s v="ZA"/>
    <n v="1.872"/>
    <s v="6C"/>
    <n v="5.88"/>
  </r>
  <r>
    <x v="3"/>
    <s v="2"/>
    <n v="46164"/>
    <s v="01796"/>
    <s v="21320"/>
    <s v="DE"/>
    <s v="FR"/>
    <s v="113322"/>
    <s v="113322"/>
    <s v="999999"/>
    <s v="XT414476008TS"/>
    <s v="N"/>
    <s v="Transport"/>
    <s v="N"/>
    <s v="S"/>
    <s v="ZA"/>
    <n v="4.506"/>
    <s v="6C"/>
    <n v="9.69"/>
  </r>
  <r>
    <x v="3"/>
    <s v="2"/>
    <n v="46164"/>
    <s v="1410"/>
    <s v="21320"/>
    <s v="BE"/>
    <s v="FR"/>
    <s v="111257"/>
    <s v="111257"/>
    <s v="999999"/>
    <s v="XT414476691TS"/>
    <s v="N"/>
    <s v="Transport"/>
    <s v="N"/>
    <s v="S"/>
    <s v="ZA"/>
    <n v="0.04"/>
    <s v="6C"/>
    <n v="4.84"/>
  </r>
  <r>
    <x v="3"/>
    <s v="2"/>
    <n v="46164"/>
    <s v="70597"/>
    <s v="21320"/>
    <s v="DE"/>
    <s v="FR"/>
    <s v="114506"/>
    <s v="114506"/>
    <s v="999999"/>
    <s v="XT414477873TS"/>
    <s v="N"/>
    <s v="Transport"/>
    <s v="N"/>
    <s v="S"/>
    <s v="ZA"/>
    <n v="0.22"/>
    <s v="6C"/>
    <n v="5.33"/>
  </r>
  <r>
    <x v="3"/>
    <s v="2"/>
    <n v="46165"/>
    <s v="32130"/>
    <s v="21320"/>
    <s v="DE"/>
    <s v="FR"/>
    <s v="113496"/>
    <s v="113496"/>
    <s v="999999"/>
    <s v="XT414482737TS"/>
    <s v="N"/>
    <s v="Transport"/>
    <s v="N"/>
    <s v="S"/>
    <s v="ZA"/>
    <n v="5.994"/>
    <s v="6C"/>
    <n v="10.35"/>
  </r>
  <r>
    <x v="3"/>
    <s v="2"/>
    <n v="46165"/>
    <s v="87439"/>
    <s v="21320"/>
    <s v="DE"/>
    <s v="FR"/>
    <s v="113047"/>
    <s v="113047"/>
    <s v="999999"/>
    <s v="XT414483661TS"/>
    <s v="N"/>
    <s v="Transport"/>
    <s v="N"/>
    <s v="S"/>
    <s v="ZA"/>
    <n v="0.676"/>
    <s v="6C"/>
    <n v="5.55"/>
  </r>
  <r>
    <x v="3"/>
    <s v="2"/>
    <n v="46165"/>
    <s v="2252 BE"/>
    <s v="21320"/>
    <s v="NL"/>
    <s v="FR"/>
    <s v="111498"/>
    <s v="111498"/>
    <s v="999999"/>
    <s v="XT414485177TS"/>
    <s v="N"/>
    <s v="Transport"/>
    <s v="N"/>
    <s v="S"/>
    <s v="ZA"/>
    <n v="5.086"/>
    <s v="6C"/>
    <n v="10.35"/>
  </r>
  <r>
    <x v="3"/>
    <s v="2"/>
    <n v="46165"/>
    <s v="71034"/>
    <s v="21320"/>
    <s v="DE"/>
    <s v="FR"/>
    <s v="109625"/>
    <s v="109625"/>
    <s v="999999"/>
    <s v="XT414485954TS"/>
    <s v="N"/>
    <s v="Transport"/>
    <s v="N"/>
    <s v="S"/>
    <s v="ZA"/>
    <n v="0.483"/>
    <s v="6C"/>
    <n v="5.33"/>
  </r>
  <r>
    <x v="3"/>
    <s v="2"/>
    <n v="46165"/>
    <s v="82131"/>
    <s v="21320"/>
    <s v="DE"/>
    <s v="FR"/>
    <s v="111379"/>
    <s v="111379"/>
    <s v="999999"/>
    <s v="XT414486623TS"/>
    <s v="N"/>
    <s v="Transport"/>
    <s v="N"/>
    <s v="S"/>
    <s v="ZA"/>
    <n v="0.912"/>
    <s v="6C"/>
    <n v="5.55"/>
  </r>
  <r>
    <x v="3"/>
    <s v="2"/>
    <n v="46165"/>
    <s v="74336"/>
    <s v="21320"/>
    <s v="DE"/>
    <s v="FR"/>
    <s v="114422"/>
    <s v="114422"/>
    <s v="999999"/>
    <s v="XT414486645TS"/>
    <s v="N"/>
    <s v="Transport"/>
    <s v="N"/>
    <s v="S"/>
    <s v="ZA"/>
    <n v="1.176"/>
    <s v="6C"/>
    <n v="5.88"/>
  </r>
  <r>
    <x v="3"/>
    <s v="2"/>
    <n v="46165"/>
    <s v="65366"/>
    <s v="21320"/>
    <s v="DE"/>
    <s v="FR"/>
    <s v="112705"/>
    <s v="112705"/>
    <s v="999999"/>
    <s v="XT414487650TS"/>
    <s v="N"/>
    <s v="Transport"/>
    <s v="N"/>
    <s v="S"/>
    <s v="ZA"/>
    <n v="1.591"/>
    <s v="6C"/>
    <n v="5.88"/>
  </r>
  <r>
    <x v="3"/>
    <s v="2"/>
    <n v="46165"/>
    <s v="73431"/>
    <s v="21320"/>
    <s v="DE"/>
    <s v="FR"/>
    <s v="113305"/>
    <s v="113305"/>
    <s v="999999"/>
    <s v="XT414488329TS"/>
    <s v="N"/>
    <s v="Transport"/>
    <s v="N"/>
    <s v="S"/>
    <s v="ZA"/>
    <n v="4.532"/>
    <s v="6C"/>
    <n v="9.69"/>
  </r>
  <r>
    <x v="3"/>
    <s v="2"/>
    <n v="46165"/>
    <s v="94431"/>
    <s v="21320"/>
    <s v="DE"/>
    <s v="FR"/>
    <s v="112389"/>
    <s v="112389"/>
    <s v="999999"/>
    <s v="XT414490061TS"/>
    <s v="N"/>
    <s v="Transport"/>
    <s v="N"/>
    <s v="S"/>
    <s v="ZA"/>
    <n v="0.1"/>
    <s v="6C"/>
    <n v="5.33"/>
  </r>
  <r>
    <x v="3"/>
    <s v="2"/>
    <n v="46165"/>
    <s v="5500"/>
    <s v="21320"/>
    <s v="AT"/>
    <s v="FR"/>
    <s v="113976"/>
    <s v="113976"/>
    <s v="999999"/>
    <s v="XT414490282TS"/>
    <s v="N"/>
    <s v="Transport"/>
    <s v="N"/>
    <s v="S"/>
    <s v="ZA"/>
    <n v="6.256"/>
    <s v="6C"/>
    <n v="15.15"/>
  </r>
  <r>
    <x v="3"/>
    <s v="2"/>
    <n v="46165"/>
    <s v="8362"/>
    <s v="21320"/>
    <s v="DK"/>
    <s v="FR"/>
    <s v="111913"/>
    <s v="111913"/>
    <s v="999999"/>
    <s v="XT414490702TS"/>
    <s v="N"/>
    <s v="Transport"/>
    <s v="N"/>
    <s v="S"/>
    <s v="ZA"/>
    <n v="0.23"/>
    <s v="6C"/>
    <n v="9.470000000000001"/>
  </r>
  <r>
    <x v="3"/>
    <s v="2"/>
    <n v="46165"/>
    <s v="246 57"/>
    <s v="21320"/>
    <s v="SE"/>
    <s v="FR"/>
    <s v="111626"/>
    <s v="111626"/>
    <s v="999999"/>
    <s v="XT414492028TS"/>
    <s v="N"/>
    <s v="Transport"/>
    <s v="N"/>
    <s v="S"/>
    <s v="ZA"/>
    <n v="0.18"/>
    <s v="6C"/>
    <n v="10.32"/>
  </r>
  <r>
    <x v="3"/>
    <s v="2"/>
    <n v="46165"/>
    <s v="80639"/>
    <s v="21320"/>
    <s v="DE"/>
    <s v="FR"/>
    <s v="113121"/>
    <s v="113121"/>
    <s v="999999"/>
    <s v="XT414493108TS"/>
    <s v="N"/>
    <s v="Transport"/>
    <s v="N"/>
    <s v="S"/>
    <s v="ZA"/>
    <n v="0.21"/>
    <s v="6C"/>
    <n v="5.33"/>
  </r>
  <r>
    <x v="3"/>
    <s v="2"/>
    <n v="46165"/>
    <s v="87739"/>
    <s v="21320"/>
    <s v="DE"/>
    <s v="FR"/>
    <s v="113552"/>
    <s v="113552"/>
    <s v="999999"/>
    <s v="XT414493730TS"/>
    <s v="N"/>
    <s v="Transport"/>
    <s v="N"/>
    <s v="S"/>
    <s v="ZA"/>
    <n v="6.261"/>
    <s v="6C"/>
    <n v="11.01"/>
  </r>
  <r>
    <x v="3"/>
    <s v="2"/>
    <n v="46165"/>
    <s v="12059"/>
    <s v="21320"/>
    <s v="DE"/>
    <s v="FR"/>
    <s v="112953"/>
    <s v="112953"/>
    <s v="999999"/>
    <s v="XT414494806TS"/>
    <s v="N"/>
    <s v="Transport"/>
    <s v="N"/>
    <s v="S"/>
    <s v="ZA"/>
    <n v="1.122"/>
    <s v="6C"/>
    <n v="5.88"/>
  </r>
  <r>
    <x v="3"/>
    <s v="2"/>
    <n v="46165"/>
    <s v="33106"/>
    <s v="21320"/>
    <s v="DE"/>
    <s v="FR"/>
    <s v="112660"/>
    <s v="112660"/>
    <s v="999999"/>
    <s v="XT414496740TS"/>
    <s v="N"/>
    <s v="Transport"/>
    <s v="N"/>
    <s v="S"/>
    <s v="ZA"/>
    <n v="4.532"/>
    <s v="6C"/>
    <n v="9.69"/>
  </r>
  <r>
    <x v="3"/>
    <s v="2"/>
    <n v="46166"/>
    <s v="8010"/>
    <s v="21320"/>
    <s v="AT"/>
    <s v="FR"/>
    <s v="111356"/>
    <s v="111356"/>
    <s v="999999"/>
    <s v="XT414498445TS"/>
    <s v="N"/>
    <s v="Transport"/>
    <s v="N"/>
    <s v="S"/>
    <s v="ZA"/>
    <n v="0.825"/>
    <s v="6C"/>
    <n v="9.69"/>
  </r>
  <r>
    <x v="3"/>
    <s v="2"/>
    <n v="46166"/>
    <s v="55122"/>
    <s v="21320"/>
    <s v="DE"/>
    <s v="FR"/>
    <s v="111100"/>
    <s v="111100"/>
    <s v="999999"/>
    <s v="XT414498975TS"/>
    <s v="N"/>
    <s v="Transport"/>
    <s v="N"/>
    <s v="S"/>
    <s v="ZA"/>
    <n v="0.04"/>
    <s v="6C"/>
    <n v="5.33"/>
  </r>
  <r>
    <x v="3"/>
    <s v="2"/>
    <n v="46166"/>
    <s v="25335"/>
    <s v="21320"/>
    <s v="DE"/>
    <s v="FR"/>
    <s v="113365"/>
    <s v="113365"/>
    <s v="999999"/>
    <s v="XT414502198TS"/>
    <s v="N"/>
    <s v="Transport"/>
    <s v="N"/>
    <s v="S"/>
    <s v="ZA"/>
    <n v="4.638"/>
    <s v="6C"/>
    <n v="9.69"/>
  </r>
  <r>
    <x v="3"/>
    <s v="2"/>
    <n v="46166"/>
    <s v="1370"/>
    <s v="21320"/>
    <s v="BE"/>
    <s v="FR"/>
    <s v="113217"/>
    <s v="113217"/>
    <s v="999999"/>
    <s v="XT414503162TS"/>
    <s v="N"/>
    <s v="Transport"/>
    <s v="N"/>
    <s v="S"/>
    <s v="ZA"/>
    <n v="4.678"/>
    <s v="6C"/>
    <n v="9.199999999999999"/>
  </r>
  <r>
    <x v="3"/>
    <s v="2"/>
    <n v="46166"/>
    <s v="27612"/>
    <s v="21320"/>
    <s v="DE"/>
    <s v="FR"/>
    <s v="112033"/>
    <s v="112033"/>
    <s v="999999"/>
    <s v="XT414503692TS"/>
    <s v="N"/>
    <s v="Transport"/>
    <s v="N"/>
    <s v="S"/>
    <s v="ZA"/>
    <n v="4.678"/>
    <s v="6C"/>
    <n v="9.69"/>
  </r>
  <r>
    <x v="3"/>
    <s v="2"/>
    <n v="46166"/>
    <s v="2500"/>
    <s v="21320"/>
    <s v="DK"/>
    <s v="FR"/>
    <s v="111559"/>
    <s v="111559"/>
    <s v="999999"/>
    <s v="XT414504021TS"/>
    <s v="N"/>
    <s v="Transport"/>
    <s v="N"/>
    <s v="S"/>
    <s v="ZA"/>
    <n v="0.2"/>
    <s v="6C"/>
    <n v="9.470000000000001"/>
  </r>
  <r>
    <x v="3"/>
    <s v="2"/>
    <n v="46166"/>
    <s v="14052"/>
    <s v="21320"/>
    <s v="DE"/>
    <s v="FR"/>
    <s v="110937"/>
    <s v="110937"/>
    <s v="999999"/>
    <s v="XT414504123TS"/>
    <s v="N"/>
    <s v="Transport"/>
    <s v="N"/>
    <s v="S"/>
    <s v="ZA"/>
    <n v="0.702"/>
    <s v="6C"/>
    <n v="5.55"/>
  </r>
  <r>
    <x v="3"/>
    <s v="2"/>
    <n v="46166"/>
    <s v="41063"/>
    <s v="21320"/>
    <s v="DE"/>
    <s v="FR"/>
    <s v="112577"/>
    <s v="112577"/>
    <s v="999999"/>
    <s v="XT414504605TS"/>
    <s v="N"/>
    <s v="Transport"/>
    <s v="N"/>
    <s v="S"/>
    <s v="ZA"/>
    <n v="0.21"/>
    <s v="6C"/>
    <n v="5.33"/>
  </r>
  <r>
    <x v="3"/>
    <s v="2"/>
    <n v="46166"/>
    <s v="85551"/>
    <s v="21320"/>
    <s v="DE"/>
    <s v="FR"/>
    <s v="113927"/>
    <s v="113927"/>
    <s v="999999"/>
    <s v="XT414504905TS"/>
    <s v="N"/>
    <s v="Transport"/>
    <s v="N"/>
    <s v="S"/>
    <s v="ZA"/>
    <n v="0.4"/>
    <s v="6C"/>
    <n v="5.33"/>
  </r>
  <r>
    <x v="3"/>
    <s v="2"/>
    <n v="46166"/>
    <s v="54290"/>
    <s v="21320"/>
    <s v="DE"/>
    <s v="FR"/>
    <s v="114512"/>
    <s v="114512"/>
    <s v="999999"/>
    <s v="XT414506075TS"/>
    <s v="N"/>
    <s v="Transport"/>
    <s v="N"/>
    <s v="S"/>
    <s v="ZA"/>
    <n v="4.532"/>
    <s v="6C"/>
    <n v="9.69"/>
  </r>
  <r>
    <x v="3"/>
    <s v="2"/>
    <n v="46166"/>
    <s v="2341 VK"/>
    <s v="21320"/>
    <s v="NL"/>
    <s v="FR"/>
    <s v="113452"/>
    <s v="113452"/>
    <s v="999999"/>
    <s v="XT414506606TS"/>
    <s v="N"/>
    <s v="Transport"/>
    <s v="N"/>
    <s v="S"/>
    <s v="ZA"/>
    <n v="0.672"/>
    <s v="6C"/>
    <n v="5.55"/>
  </r>
  <r>
    <x v="3"/>
    <s v="2"/>
    <n v="46166"/>
    <s v="7325 DA"/>
    <s v="21320"/>
    <s v="NL"/>
    <s v="FR"/>
    <s v="114464"/>
    <s v="114464"/>
    <s v="999999"/>
    <s v="XT414507544TS"/>
    <s v="N"/>
    <s v="Transport"/>
    <s v="N"/>
    <s v="S"/>
    <s v="ZA"/>
    <n v="4.954"/>
    <s v="6C"/>
    <n v="9.69"/>
  </r>
  <r>
    <x v="3"/>
    <s v="2"/>
    <n v="46166"/>
    <s v="2635"/>
    <s v="21320"/>
    <s v="DK"/>
    <s v="FR"/>
    <s v="114093"/>
    <s v="114093"/>
    <s v="999999"/>
    <s v="XT414510455TS"/>
    <s v="N"/>
    <s v="Transport"/>
    <s v="N"/>
    <s v="S"/>
    <s v="ZA"/>
    <n v="0.91"/>
    <s v="6C"/>
    <n v="9.69"/>
  </r>
  <r>
    <x v="3"/>
    <s v="2"/>
    <n v="46166"/>
    <s v="22119"/>
    <s v="21320"/>
    <s v="DE"/>
    <s v="FR"/>
    <s v="111611"/>
    <s v="111611"/>
    <s v="999999"/>
    <s v="XT414510985TS"/>
    <s v="N"/>
    <s v="Transport"/>
    <s v="N"/>
    <s v="S"/>
    <s v="ZA"/>
    <n v="6.12"/>
    <s v="6C"/>
    <n v="11.01"/>
  </r>
  <r>
    <x v="3"/>
    <s v="2"/>
    <n v="46166"/>
    <s v="70195"/>
    <s v="21320"/>
    <s v="DE"/>
    <s v="FR"/>
    <s v="112888"/>
    <s v="112888"/>
    <s v="999999"/>
    <s v="XT414511186TS"/>
    <s v="N"/>
    <s v="Transport"/>
    <s v="N"/>
    <s v="S"/>
    <s v="ZA"/>
    <n v="0.35"/>
    <s v="6C"/>
    <n v="5.33"/>
  </r>
  <r>
    <x v="3"/>
    <s v="2"/>
    <n v="46166"/>
    <s v="48249"/>
    <s v="21320"/>
    <s v="DE"/>
    <s v="FR"/>
    <s v="113337"/>
    <s v="113337"/>
    <s v="999999"/>
    <s v="XT414512558TS"/>
    <s v="N"/>
    <s v="Transport"/>
    <s v="N"/>
    <s v="S"/>
    <s v="ZA"/>
    <n v="7.37"/>
    <s v="6C"/>
    <n v="11.67"/>
  </r>
  <r>
    <x v="3"/>
    <s v="2"/>
    <n v="46166"/>
    <s v="48249"/>
    <s v="21320"/>
    <s v="DE"/>
    <s v="FR"/>
    <s v="113337"/>
    <s v="113337"/>
    <s v="999999"/>
    <s v="XT414512558TS"/>
    <s v="N"/>
    <s v="Supplement Etiquette Non Conforme"/>
    <s v="N"/>
    <m/>
    <s v="ZA"/>
    <n v="0"/>
    <s v="6C"/>
    <n v="2"/>
  </r>
  <r>
    <x v="3"/>
    <s v="2"/>
    <n v="46167"/>
    <s v="91462"/>
    <s v="21320"/>
    <s v="DE"/>
    <s v="FR"/>
    <s v="112788"/>
    <s v="112788"/>
    <s v="999999"/>
    <s v="XT414516095TS"/>
    <s v="N"/>
    <s v="Transport"/>
    <s v="N"/>
    <s v="S"/>
    <s v="ZA"/>
    <n v="4.794"/>
    <s v="6C"/>
    <n v="9.69"/>
  </r>
  <r>
    <x v="3"/>
    <s v="2"/>
    <n v="46167"/>
    <s v="28038"/>
    <s v="21320"/>
    <s v="ES"/>
    <s v="FR"/>
    <s v="113714"/>
    <s v="113714"/>
    <s v="999999"/>
    <s v="XT414517507TS"/>
    <s v="N"/>
    <s v="Transport"/>
    <s v="N"/>
    <s v="S"/>
    <s v="ZA"/>
    <n v="1.382"/>
    <s v="6C"/>
    <n v="6.95"/>
  </r>
  <r>
    <x v="3"/>
    <s v="2"/>
    <n v="46167"/>
    <s v="2880"/>
    <s v="21320"/>
    <s v="BE"/>
    <s v="FR"/>
    <s v="111997"/>
    <s v="111997"/>
    <s v="999999"/>
    <s v="XT414523388TS"/>
    <s v="N"/>
    <s v="Transport"/>
    <s v="N"/>
    <s v="S"/>
    <s v="ZA"/>
    <n v="4.638"/>
    <s v="6C"/>
    <n v="9.199999999999999"/>
  </r>
  <r>
    <x v="3"/>
    <s v="2"/>
    <n v="46167"/>
    <s v="45549"/>
    <s v="21320"/>
    <s v="DE"/>
    <s v="FR"/>
    <s v="114223"/>
    <s v="114223"/>
    <s v="999999"/>
    <s v="XT414525477TS"/>
    <s v="N"/>
    <s v="Transport"/>
    <s v="N"/>
    <s v="S"/>
    <s v="ZA"/>
    <n v="4.403"/>
    <s v="6C"/>
    <n v="9.69"/>
  </r>
  <r>
    <x v="3"/>
    <s v="2"/>
    <n v="46167"/>
    <s v="31390"/>
    <s v="21320"/>
    <s v="ES"/>
    <s v="FR"/>
    <s v="111607"/>
    <s v="111607"/>
    <s v="999999"/>
    <s v="XT414526945TS"/>
    <s v="N"/>
    <s v="Transport"/>
    <s v="N"/>
    <s v="S"/>
    <s v="ZA"/>
    <n v="0.51"/>
    <s v="6C"/>
    <n v="6.62"/>
  </r>
  <r>
    <x v="3"/>
    <s v="2"/>
    <n v="46167"/>
    <s v="63776"/>
    <s v="21320"/>
    <s v="DE"/>
    <s v="FR"/>
    <s v="112277"/>
    <s v="112277"/>
    <s v="999999"/>
    <s v="XT414527787TS"/>
    <s v="N"/>
    <s v="Transport"/>
    <s v="N"/>
    <s v="S"/>
    <s v="ZA"/>
    <n v="5.264"/>
    <s v="6C"/>
    <n v="10.35"/>
  </r>
  <r>
    <x v="3"/>
    <s v="2"/>
    <n v="46167"/>
    <s v="13088"/>
    <s v="21320"/>
    <s v="DE"/>
    <s v="FR"/>
    <s v="113792"/>
    <s v="113792"/>
    <s v="999999"/>
    <s v="XT414527875TS"/>
    <s v="N"/>
    <s v="Transport"/>
    <s v="N"/>
    <s v="S"/>
    <s v="ZA"/>
    <n v="0.951"/>
    <s v="6C"/>
    <n v="5.55"/>
  </r>
  <r>
    <x v="3"/>
    <s v="2"/>
    <n v="46167"/>
    <s v="34355"/>
    <s v="21320"/>
    <s v="DE"/>
    <s v="FR"/>
    <s v="110539"/>
    <s v="110539"/>
    <s v="999999"/>
    <s v="XT414527985TS"/>
    <s v="N"/>
    <s v="Transport"/>
    <s v="N"/>
    <s v="S"/>
    <s v="ZA"/>
    <n v="0.1"/>
    <s v="6C"/>
    <n v="5.33"/>
  </r>
  <r>
    <x v="3"/>
    <s v="2"/>
    <n v="46167"/>
    <s v="59597"/>
    <s v="21320"/>
    <s v="DE"/>
    <s v="FR"/>
    <s v="113597"/>
    <s v="113597"/>
    <s v="999999"/>
    <s v="XT414529403TS"/>
    <s v="N"/>
    <s v="Transport"/>
    <s v="N"/>
    <s v="S"/>
    <s v="ZA"/>
    <n v="0.986"/>
    <s v="6C"/>
    <n v="5.55"/>
  </r>
  <r>
    <x v="3"/>
    <s v="2"/>
    <n v="46167"/>
    <s v="30539"/>
    <s v="21320"/>
    <s v="DE"/>
    <s v="FR"/>
    <s v="113225"/>
    <s v="113225"/>
    <s v="999999"/>
    <s v="XT414531720TS"/>
    <s v="N"/>
    <s v="Transport"/>
    <s v="N"/>
    <s v="S"/>
    <s v="ZA"/>
    <n v="0.05"/>
    <s v="6C"/>
    <n v="5.33"/>
  </r>
  <r>
    <x v="3"/>
    <s v="2"/>
    <n v="46167"/>
    <s v="20249"/>
    <s v="21320"/>
    <s v="DE"/>
    <s v="FR"/>
    <s v="112222"/>
    <s v="112222"/>
    <s v="999999"/>
    <s v="XT414535942TS"/>
    <s v="N"/>
    <s v="Transport"/>
    <s v="N"/>
    <s v="S"/>
    <s v="ZA"/>
    <n v="7.066"/>
    <s v="6C"/>
    <n v="11.67"/>
  </r>
  <r>
    <x v="3"/>
    <s v="2"/>
    <n v="46167"/>
    <s v="77794"/>
    <s v="21320"/>
    <s v="DE"/>
    <s v="FR"/>
    <s v="113636"/>
    <s v="113636"/>
    <s v="999999"/>
    <s v="XT414537064TS"/>
    <s v="N"/>
    <s v="Transport"/>
    <s v="N"/>
    <s v="S"/>
    <s v="ZA"/>
    <n v="4.787"/>
    <s v="6C"/>
    <n v="9.69"/>
  </r>
  <r>
    <x v="3"/>
    <s v="2"/>
    <n v="46167"/>
    <s v="8600"/>
    <s v="21320"/>
    <s v="DK"/>
    <s v="FR"/>
    <s v="110863"/>
    <s v="110863"/>
    <s v="999999"/>
    <s v="XT414537577TS"/>
    <s v="N"/>
    <s v="Transport"/>
    <s v="N"/>
    <s v="S"/>
    <s v="ZA"/>
    <n v="0.62"/>
    <s v="6C"/>
    <n v="9.69"/>
  </r>
  <r>
    <x v="3"/>
    <s v="2"/>
    <n v="46167"/>
    <s v="24354"/>
    <s v="21320"/>
    <s v="DE"/>
    <s v="FR"/>
    <s v="110855"/>
    <s v="110855"/>
    <s v="999999"/>
    <s v="XT414538507TS"/>
    <s v="N"/>
    <s v="Transport"/>
    <s v="N"/>
    <s v="S"/>
    <s v="ZA"/>
    <n v="4.532"/>
    <s v="6C"/>
    <n v="9.69"/>
  </r>
  <r>
    <x v="3"/>
    <s v="2"/>
    <n v="46168"/>
    <s v="03560"/>
    <s v="21320"/>
    <s v="ES"/>
    <s v="FR"/>
    <s v="112843"/>
    <s v="112843"/>
    <s v="999999"/>
    <s v="XT414539799TS"/>
    <s v="N"/>
    <s v="Transport"/>
    <s v="N"/>
    <s v="S"/>
    <s v="ZA"/>
    <n v="0.22"/>
    <s v="6C"/>
    <n v="6.4"/>
  </r>
  <r>
    <x v="3"/>
    <s v="2"/>
    <n v="46168"/>
    <s v="81249"/>
    <s v="21320"/>
    <s v="DE"/>
    <s v="FR"/>
    <s v="112639"/>
    <s v="112639"/>
    <s v="999999"/>
    <s v="XT414545370TS"/>
    <s v="N"/>
    <s v="Transport"/>
    <s v="N"/>
    <s v="S"/>
    <s v="ZA"/>
    <n v="0.34"/>
    <s v="6C"/>
    <n v="5.33"/>
  </r>
  <r>
    <x v="3"/>
    <s v="2"/>
    <n v="46168"/>
    <s v="44789"/>
    <s v="21320"/>
    <s v="DE"/>
    <s v="FR"/>
    <s v="112332"/>
    <s v="112332"/>
    <s v="999999"/>
    <s v="XT414553331TS"/>
    <s v="N"/>
    <s v="Transport"/>
    <s v="N"/>
    <s v="S"/>
    <s v="ZA"/>
    <n v="0.21"/>
    <s v="6C"/>
    <n v="5.33"/>
  </r>
  <r>
    <x v="3"/>
    <s v="2"/>
    <n v="46168"/>
    <s v="2651 LP"/>
    <s v="21320"/>
    <s v="NL"/>
    <s v="FR"/>
    <s v="112675"/>
    <s v="112675"/>
    <s v="999999"/>
    <s v="XT414554014TS"/>
    <s v="N"/>
    <s v="Transport"/>
    <s v="N"/>
    <s v="S"/>
    <s v="ZA"/>
    <n v="5.773"/>
    <s v="6C"/>
    <n v="10.35"/>
  </r>
  <r>
    <x v="3"/>
    <s v="2"/>
    <n v="46168"/>
    <s v="59069"/>
    <s v="21320"/>
    <s v="DE"/>
    <s v="FR"/>
    <s v="114494"/>
    <s v="114494"/>
    <s v="999999"/>
    <s v="XT414556338TS"/>
    <s v="N"/>
    <s v="Transport"/>
    <s v="N"/>
    <s v="S"/>
    <s v="ZA"/>
    <n v="0.622"/>
    <s v="6C"/>
    <n v="5.55"/>
  </r>
  <r>
    <x v="3"/>
    <s v="2"/>
    <n v="46168"/>
    <s v="3370"/>
    <s v="21320"/>
    <s v="DK"/>
    <s v="FR"/>
    <s v="112511"/>
    <s v="112511"/>
    <s v="999999"/>
    <s v="XT414556995TS"/>
    <s v="N"/>
    <s v="Transport"/>
    <s v="N"/>
    <s v="S"/>
    <s v="ZA"/>
    <n v="0.2"/>
    <s v="6C"/>
    <n v="9.470000000000001"/>
  </r>
  <r>
    <x v="3"/>
    <s v="2"/>
    <n v="46168"/>
    <s v="9711"/>
    <s v="21320"/>
    <s v="AT"/>
    <s v="FR"/>
    <s v="111746"/>
    <s v="111746"/>
    <s v="999999"/>
    <s v="XT414557276TS"/>
    <s v="N"/>
    <s v="Transport"/>
    <s v="N"/>
    <s v="S"/>
    <s v="ZA"/>
    <n v="6.048"/>
    <s v="6C"/>
    <n v="15.15"/>
  </r>
  <r>
    <x v="3"/>
    <s v="2"/>
    <n v="46168"/>
    <s v="38102"/>
    <s v="21320"/>
    <s v="DE"/>
    <s v="FR"/>
    <s v="114277"/>
    <s v="114277"/>
    <s v="999999"/>
    <s v="XT414558815TS"/>
    <s v="N"/>
    <s v="Transport"/>
    <s v="N"/>
    <s v="S"/>
    <s v="ZA"/>
    <n v="4.403"/>
    <s v="6C"/>
    <n v="9.69"/>
  </r>
  <r>
    <x v="3"/>
    <s v="2"/>
    <n v="46168"/>
    <s v="5900"/>
    <s v="21320"/>
    <s v="DK"/>
    <s v="FR"/>
    <s v="113642"/>
    <s v="113642"/>
    <s v="999999"/>
    <s v="XT414559609TS"/>
    <s v="N"/>
    <s v="Transport"/>
    <s v="N"/>
    <s v="S"/>
    <s v="ZA"/>
    <n v="1.485"/>
    <s v="6C"/>
    <n v="10.02"/>
  </r>
  <r>
    <x v="3"/>
    <s v="2"/>
    <n v="46168"/>
    <s v="53844"/>
    <s v="21320"/>
    <s v="DE"/>
    <s v="FR"/>
    <s v="113519"/>
    <s v="113519"/>
    <s v="999999"/>
    <s v="XT414563121TS"/>
    <s v="N"/>
    <s v="Transport"/>
    <s v="N"/>
    <s v="S"/>
    <s v="ZA"/>
    <n v="1.306"/>
    <s v="6C"/>
    <n v="5.88"/>
  </r>
  <r>
    <x v="3"/>
    <s v="2"/>
    <n v="46168"/>
    <s v="1012 NG"/>
    <s v="21320"/>
    <s v="NL"/>
    <s v="FR"/>
    <s v="114418"/>
    <s v="114418"/>
    <s v="999999"/>
    <s v="XT414564144TS"/>
    <s v="N"/>
    <s v="Transport"/>
    <s v="N"/>
    <s v="S"/>
    <s v="ZA"/>
    <n v="4.427"/>
    <s v="6C"/>
    <n v="9.69"/>
  </r>
  <r>
    <x v="3"/>
    <s v="2"/>
    <n v="46168"/>
    <s v="81373"/>
    <s v="21320"/>
    <s v="DE"/>
    <s v="FR"/>
    <s v="112601"/>
    <s v="112601"/>
    <s v="999999"/>
    <s v="XT414565564TS"/>
    <s v="N"/>
    <s v="Transport"/>
    <s v="N"/>
    <s v="S"/>
    <s v="ZA"/>
    <n v="4.365"/>
    <s v="6C"/>
    <n v="9.69"/>
  </r>
  <r>
    <x v="3"/>
    <s v="2"/>
    <n v="46168"/>
    <s v="9300"/>
    <s v="21320"/>
    <s v="BE"/>
    <s v="FR"/>
    <s v="114046"/>
    <s v="114046"/>
    <s v="999999"/>
    <s v="XT414566043TS"/>
    <s v="N"/>
    <s v="Transport"/>
    <s v="N"/>
    <s v="S"/>
    <s v="ZA"/>
    <n v="0.8100000000000001"/>
    <s v="6C"/>
    <n v="4.95"/>
  </r>
  <r>
    <x v="3"/>
    <s v="2"/>
    <n v="46168"/>
    <s v="64546"/>
    <s v="21320"/>
    <s v="DE"/>
    <s v="FR"/>
    <s v="113447"/>
    <s v="113447"/>
    <s v="999999"/>
    <s v="XT414566065TS"/>
    <s v="N"/>
    <s v="Transport"/>
    <s v="N"/>
    <s v="S"/>
    <s v="ZA"/>
    <n v="4.532"/>
    <s v="6C"/>
    <n v="9.69"/>
  </r>
  <r>
    <x v="3"/>
    <s v="2"/>
    <n v="46168"/>
    <s v="1110"/>
    <s v="21320"/>
    <s v="AT"/>
    <s v="FR"/>
    <s v="113903"/>
    <s v="113903"/>
    <s v="999999"/>
    <s v="XT414566715TS"/>
    <s v="N"/>
    <s v="Transport"/>
    <s v="N"/>
    <s v="S"/>
    <s v="ZA"/>
    <n v="4.166"/>
    <s v="6C"/>
    <n v="13.83"/>
  </r>
  <r>
    <x v="3"/>
    <s v="2"/>
    <n v="46168"/>
    <s v="28007"/>
    <s v="21320"/>
    <s v="ES"/>
    <s v="FR"/>
    <s v="113371"/>
    <s v="113371"/>
    <s v="999999"/>
    <s v="XT414566834TS"/>
    <s v="N"/>
    <s v="Transport"/>
    <s v="N"/>
    <s v="S"/>
    <s v="ZA"/>
    <n v="0.576"/>
    <s v="6C"/>
    <n v="6.62"/>
  </r>
  <r>
    <x v="3"/>
    <s v="2"/>
    <n v="46168"/>
    <s v="79112"/>
    <s v="21320"/>
    <s v="DE"/>
    <s v="FR"/>
    <s v="112258"/>
    <s v="112258"/>
    <s v="999999"/>
    <s v="XT414567843TS"/>
    <s v="N"/>
    <s v="Transport"/>
    <s v="N"/>
    <s v="S"/>
    <s v="ZA"/>
    <n v="0.874"/>
    <s v="6C"/>
    <n v="5.55"/>
  </r>
  <r>
    <x v="3"/>
    <s v="2"/>
    <n v="46168"/>
    <s v="13125"/>
    <s v="21320"/>
    <s v="DE"/>
    <s v="FR"/>
    <s v="113301"/>
    <s v="113301"/>
    <s v="999999"/>
    <s v="XT414567857TS"/>
    <s v="N"/>
    <s v="Transport"/>
    <s v="N"/>
    <s v="S"/>
    <s v="ZA"/>
    <n v="0.17"/>
    <s v="6C"/>
    <n v="5.33"/>
  </r>
  <r>
    <x v="3"/>
    <s v="2"/>
    <n v="46168"/>
    <s v="61440"/>
    <s v="21320"/>
    <s v="DE"/>
    <s v="FR"/>
    <s v="112889"/>
    <s v="112889"/>
    <s v="999999"/>
    <s v="XT414568747TS"/>
    <s v="N"/>
    <s v="Transport"/>
    <s v="N"/>
    <s v="S"/>
    <s v="ZA"/>
    <n v="0.57"/>
    <s v="6C"/>
    <n v="5.55"/>
  </r>
  <r>
    <x v="3"/>
    <s v="2"/>
    <n v="46168"/>
    <s v="93133"/>
    <s v="21320"/>
    <s v="DE"/>
    <s v="FR"/>
    <s v="114451"/>
    <s v="114451"/>
    <s v="999999"/>
    <s v="XT414569504TS"/>
    <s v="N"/>
    <s v="Transport"/>
    <s v="N"/>
    <s v="S"/>
    <s v="ZA"/>
    <n v="4.266"/>
    <s v="6C"/>
    <n v="9.69"/>
  </r>
  <r>
    <x v="3"/>
    <s v="2"/>
    <n v="46168"/>
    <s v="66620"/>
    <s v="21320"/>
    <s v="DE"/>
    <s v="FR"/>
    <s v="112915"/>
    <s v="112915"/>
    <s v="999999"/>
    <s v="XT414569725TS"/>
    <s v="N"/>
    <s v="Transport"/>
    <s v="N"/>
    <s v="S"/>
    <s v="ZA"/>
    <n v="4.678"/>
    <s v="6C"/>
    <n v="9.69"/>
  </r>
  <r>
    <x v="3"/>
    <s v="2"/>
    <n v="46168"/>
    <s v="93133"/>
    <s v="21320"/>
    <s v="DE"/>
    <s v="FR"/>
    <s v="113376"/>
    <s v="113376"/>
    <s v="999999"/>
    <s v="XT414569742TS"/>
    <s v="N"/>
    <s v="Transport"/>
    <s v="N"/>
    <s v="S"/>
    <s v="ZA"/>
    <n v="0.18"/>
    <s v="6C"/>
    <n v="5.33"/>
  </r>
  <r>
    <x v="3"/>
    <s v="2"/>
    <n v="46168"/>
    <s v="63477"/>
    <s v="21320"/>
    <s v="DE"/>
    <s v="FR"/>
    <s v="113625"/>
    <s v="113625"/>
    <s v="999999"/>
    <s v="XT414569892TS"/>
    <s v="N"/>
    <s v="Transport"/>
    <s v="N"/>
    <s v="S"/>
    <s v="ZA"/>
    <n v="1.21"/>
    <s v="6C"/>
    <n v="5.88"/>
  </r>
  <r>
    <x v="3"/>
    <s v="2"/>
    <n v="46168"/>
    <s v="3452 MK"/>
    <s v="21320"/>
    <s v="NL"/>
    <s v="FR"/>
    <s v="114266"/>
    <s v="114266"/>
    <s v="999999"/>
    <s v="XT414572361TS"/>
    <s v="N"/>
    <s v="Transport"/>
    <s v="N"/>
    <s v="S"/>
    <s v="ZA"/>
    <n v="5.114"/>
    <s v="6C"/>
    <n v="10.35"/>
  </r>
  <r>
    <x v="3"/>
    <s v="2"/>
    <n v="46168"/>
    <s v="65779"/>
    <s v="21320"/>
    <s v="DE"/>
    <s v="FR"/>
    <s v="112658"/>
    <s v="112658"/>
    <s v="999999"/>
    <s v="XT414572534TS"/>
    <s v="N"/>
    <s v="Transport"/>
    <s v="N"/>
    <s v="S"/>
    <s v="ZA"/>
    <n v="5.848"/>
    <s v="6C"/>
    <n v="10.35"/>
  </r>
  <r>
    <x v="3"/>
    <s v="2"/>
    <n v="46168"/>
    <s v="70378"/>
    <s v="21320"/>
    <s v="DE"/>
    <s v="FR"/>
    <s v="113991"/>
    <s v="113991"/>
    <s v="999999"/>
    <s v="XT414573866TS"/>
    <s v="N"/>
    <s v="Transport"/>
    <s v="N"/>
    <s v="S"/>
    <s v="ZA"/>
    <n v="0.13"/>
    <s v="6C"/>
    <n v="5.33"/>
  </r>
  <r>
    <x v="3"/>
    <s v="2"/>
    <n v="46169"/>
    <s v="40239"/>
    <s v="21320"/>
    <s v="DE"/>
    <s v="FR"/>
    <s v="112454"/>
    <s v="112454"/>
    <s v="999999"/>
    <s v="XT414575592TS"/>
    <s v="N"/>
    <s v="Transport"/>
    <s v="N"/>
    <s v="S"/>
    <s v="ZA"/>
    <n v="0.4"/>
    <s v="6C"/>
    <n v="5.33"/>
  </r>
  <r>
    <x v="3"/>
    <s v="2"/>
    <n v="46169"/>
    <s v="80335"/>
    <s v="21320"/>
    <s v="DE"/>
    <s v="FR"/>
    <s v="112941"/>
    <s v="112941"/>
    <s v="999999"/>
    <s v="XT414577939TS"/>
    <s v="N"/>
    <s v="Transport"/>
    <s v="N"/>
    <s v="S"/>
    <s v="ZA"/>
    <n v="0.24"/>
    <s v="6C"/>
    <n v="5.33"/>
  </r>
  <r>
    <x v="3"/>
    <s v="2"/>
    <n v="46169"/>
    <s v="47012"/>
    <s v="21320"/>
    <s v="ES"/>
    <s v="FR"/>
    <s v="110735"/>
    <s v="110735"/>
    <s v="999999"/>
    <s v="XT414578276TS"/>
    <s v="N"/>
    <s v="Transport"/>
    <s v="N"/>
    <s v="S"/>
    <s v="ZA"/>
    <n v="1.67"/>
    <s v="6C"/>
    <n v="6.95"/>
  </r>
  <r>
    <x v="3"/>
    <s v="2"/>
    <n v="46169"/>
    <s v="85445"/>
    <s v="21320"/>
    <s v="DE"/>
    <s v="FR"/>
    <s v="111060"/>
    <s v="111060"/>
    <s v="999999"/>
    <s v="XT414582845TS"/>
    <s v="N"/>
    <s v="Transport"/>
    <s v="N"/>
    <s v="S"/>
    <s v="ZA"/>
    <n v="0.4"/>
    <s v="6C"/>
    <n v="5.33"/>
  </r>
  <r>
    <x v="3"/>
    <s v="2"/>
    <n v="46169"/>
    <s v="65185"/>
    <s v="21320"/>
    <s v="DE"/>
    <s v="FR"/>
    <s v="112223"/>
    <s v="112223"/>
    <s v="999999"/>
    <s v="XT414583191TS"/>
    <s v="N"/>
    <s v="Transport"/>
    <s v="N"/>
    <s v="S"/>
    <s v="ZA"/>
    <n v="1.05"/>
    <s v="6C"/>
    <n v="5.88"/>
  </r>
  <r>
    <x v="3"/>
    <s v="2"/>
    <n v="46169"/>
    <s v="13500"/>
    <s v="21320"/>
    <s v="ES"/>
    <s v="FR"/>
    <s v="113624"/>
    <s v="113624"/>
    <s v="999999"/>
    <s v="XT414583506TS"/>
    <s v="N"/>
    <s v="Transport"/>
    <s v="N"/>
    <s v="S"/>
    <s v="ZA"/>
    <n v="0.08"/>
    <s v="6C"/>
    <n v="6.4"/>
  </r>
  <r>
    <x v="3"/>
    <s v="2"/>
    <n v="46169"/>
    <s v="3010"/>
    <s v="21320"/>
    <s v="BE"/>
    <s v="FR"/>
    <s v="114693"/>
    <s v="114693"/>
    <s v="999999"/>
    <s v="XT414583656TS"/>
    <s v="N"/>
    <s v="Transport"/>
    <s v="N"/>
    <s v="S"/>
    <s v="ZA"/>
    <n v="0.29"/>
    <s v="6C"/>
    <n v="4.84"/>
  </r>
  <r>
    <x v="3"/>
    <s v="2"/>
    <n v="46169"/>
    <s v="91080"/>
    <s v="21320"/>
    <s v="DE"/>
    <s v="FR"/>
    <s v="112632"/>
    <s v="112632"/>
    <s v="999999"/>
    <s v="XT414584665TS"/>
    <s v="N"/>
    <s v="Transport"/>
    <s v="N"/>
    <s v="S"/>
    <s v="ZA"/>
    <n v="0.21"/>
    <s v="6C"/>
    <n v="5.33"/>
  </r>
  <r>
    <x v="3"/>
    <s v="2"/>
    <n v="46169"/>
    <s v="82319"/>
    <s v="21320"/>
    <s v="DE"/>
    <s v="FR"/>
    <s v="113038"/>
    <s v="113038"/>
    <s v="999999"/>
    <s v="XT414586811TS"/>
    <s v="N"/>
    <s v="Transport"/>
    <s v="N"/>
    <s v="S"/>
    <s v="ZA"/>
    <n v="4.532"/>
    <s v="6C"/>
    <n v="9.69"/>
  </r>
  <r>
    <x v="3"/>
    <s v="2"/>
    <n v="46169"/>
    <s v="71729"/>
    <s v="21320"/>
    <s v="DE"/>
    <s v="FR"/>
    <s v="112865"/>
    <s v="112865"/>
    <s v="999999"/>
    <s v="XT414587715TS"/>
    <s v="N"/>
    <s v="Transport"/>
    <s v="N"/>
    <s v="S"/>
    <s v="ZA"/>
    <n v="0.17"/>
    <s v="6C"/>
    <n v="5.33"/>
  </r>
  <r>
    <x v="3"/>
    <s v="2"/>
    <n v="46169"/>
    <s v="61440"/>
    <s v="21320"/>
    <s v="DE"/>
    <s v="FR"/>
    <s v="114731"/>
    <s v="114731"/>
    <s v="999999"/>
    <s v="XT414589398TS"/>
    <s v="N"/>
    <s v="Transport"/>
    <s v="N"/>
    <s v="S"/>
    <s v="ZA"/>
    <n v="0.07000000000000001"/>
    <s v="6C"/>
    <n v="5.33"/>
  </r>
  <r>
    <x v="3"/>
    <s v="2"/>
    <n v="46169"/>
    <s v="90427"/>
    <s v="21320"/>
    <s v="DE"/>
    <s v="FR"/>
    <s v="112449"/>
    <s v="112449"/>
    <s v="999999"/>
    <s v="XT414590705TS"/>
    <s v="N"/>
    <s v="Transport"/>
    <s v="N"/>
    <s v="S"/>
    <s v="ZA"/>
    <n v="5.658"/>
    <s v="6C"/>
    <n v="10.35"/>
  </r>
  <r>
    <x v="3"/>
    <s v="2"/>
    <n v="46169"/>
    <s v="2273 XZ"/>
    <s v="21320"/>
    <s v="NL"/>
    <s v="FR"/>
    <s v="114772"/>
    <s v="114772"/>
    <s v="999999"/>
    <s v="XT414593004TS"/>
    <s v="N"/>
    <s v="Transport"/>
    <s v="N"/>
    <s v="S"/>
    <s v="ZA"/>
    <n v="0.1"/>
    <s v="6C"/>
    <n v="5.33"/>
  </r>
  <r>
    <x v="3"/>
    <s v="2"/>
    <n v="46169"/>
    <s v="93133"/>
    <s v="21320"/>
    <s v="DE"/>
    <s v="FR"/>
    <s v="114451"/>
    <s v="114451"/>
    <s v="999999"/>
    <s v="XT414594676TS"/>
    <s v="N"/>
    <s v="Transport"/>
    <s v="N"/>
    <s v="S"/>
    <s v="ZA"/>
    <n v="0.19"/>
    <s v="6C"/>
    <n v="5.33"/>
  </r>
  <r>
    <x v="3"/>
    <s v="2"/>
    <n v="46169"/>
    <s v="39638"/>
    <s v="21320"/>
    <s v="DE"/>
    <s v="FR"/>
    <s v="114113"/>
    <s v="114113"/>
    <s v="999999"/>
    <s v="XT414596717TS"/>
    <s v="N"/>
    <s v="Transport"/>
    <s v="N"/>
    <s v="S"/>
    <s v="ZA"/>
    <n v="0.22"/>
    <s v="6C"/>
    <n v="5.33"/>
  </r>
  <r>
    <x v="3"/>
    <s v="2"/>
    <n v="46169"/>
    <s v="65199"/>
    <s v="21320"/>
    <s v="DE"/>
    <s v="FR"/>
    <s v="114829"/>
    <s v="114829"/>
    <s v="999999"/>
    <s v="XT414600836TS"/>
    <s v="N"/>
    <s v="Transport"/>
    <s v="N"/>
    <s v="S"/>
    <s v="ZA"/>
    <n v="4.678"/>
    <s v="6C"/>
    <n v="9.69"/>
  </r>
  <r>
    <x v="3"/>
    <s v="2"/>
    <n v="46169"/>
    <s v="74376"/>
    <s v="21320"/>
    <s v="DE"/>
    <s v="FR"/>
    <s v="110694"/>
    <s v="110694"/>
    <s v="999999"/>
    <s v="XT414600867TS"/>
    <s v="N"/>
    <s v="Transport"/>
    <s v="N"/>
    <s v="S"/>
    <s v="ZA"/>
    <n v="0.09"/>
    <s v="6C"/>
    <n v="5.33"/>
  </r>
  <r>
    <x v="3"/>
    <s v="2"/>
    <n v="46169"/>
    <s v="50259"/>
    <s v="21320"/>
    <s v="DE"/>
    <s v="FR"/>
    <s v="108252"/>
    <s v="108252"/>
    <s v="999999"/>
    <s v="XT414601160TS"/>
    <s v="N"/>
    <s v="Transport"/>
    <s v="N"/>
    <s v="S"/>
    <s v="ZA"/>
    <n v="0.5"/>
    <s v="6C"/>
    <n v="5.33"/>
  </r>
  <r>
    <x v="3"/>
    <s v="2"/>
    <n v="46169"/>
    <s v="12683"/>
    <s v="21320"/>
    <s v="DE"/>
    <s v="FR"/>
    <s v="114338"/>
    <s v="114338"/>
    <s v="999999"/>
    <s v="XT414601553TS"/>
    <s v="N"/>
    <s v="Transport"/>
    <s v="N"/>
    <s v="S"/>
    <s v="ZA"/>
    <n v="4.365"/>
    <s v="6C"/>
    <n v="9.69"/>
  </r>
  <r>
    <x v="3"/>
    <s v="2"/>
    <n v="46169"/>
    <s v="86663"/>
    <s v="21320"/>
    <s v="DE"/>
    <s v="FR"/>
    <s v="114915"/>
    <s v="114915"/>
    <s v="999999"/>
    <s v="XT414602179TS"/>
    <s v="N"/>
    <s v="Transport"/>
    <s v="N"/>
    <s v="S"/>
    <s v="ZA"/>
    <n v="0.67"/>
    <s v="6C"/>
    <n v="5.55"/>
  </r>
  <r>
    <x v="3"/>
    <s v="2"/>
    <n v="46169"/>
    <s v="167 33"/>
    <s v="21320"/>
    <s v="SE"/>
    <s v="FR"/>
    <s v="110620"/>
    <s v="110620"/>
    <s v="999999"/>
    <s v="XT414603948TS"/>
    <s v="N"/>
    <s v="Transport"/>
    <s v="N"/>
    <s v="S"/>
    <s v="ZA"/>
    <n v="4.532"/>
    <s v="6C"/>
    <n v="14.68"/>
  </r>
  <r>
    <x v="3"/>
    <s v="2"/>
    <n v="46169"/>
    <s v="167 33"/>
    <s v="21320"/>
    <s v="SE"/>
    <s v="FR"/>
    <s v="111640"/>
    <s v="111640"/>
    <s v="999999"/>
    <s v="XT414603996TS"/>
    <s v="N"/>
    <s v="Transport"/>
    <s v="N"/>
    <s v="S"/>
    <s v="ZA"/>
    <n v="4.532"/>
    <s v="6C"/>
    <n v="14.68"/>
  </r>
  <r>
    <x v="3"/>
    <s v="2"/>
    <n v="46169"/>
    <s v="86929"/>
    <s v="21320"/>
    <s v="DE"/>
    <s v="FR"/>
    <s v="114799"/>
    <s v="114799"/>
    <s v="999999"/>
    <s v="XT414606462TS"/>
    <s v="N"/>
    <s v="Transport"/>
    <s v="N"/>
    <s v="S"/>
    <s v="ZA"/>
    <n v="0.21"/>
    <s v="6C"/>
    <n v="5.33"/>
  </r>
  <r>
    <x v="3"/>
    <s v="2"/>
    <n v="46169"/>
    <s v="34117"/>
    <s v="21320"/>
    <s v="DE"/>
    <s v="FR"/>
    <s v="113918"/>
    <s v="113918"/>
    <s v="999999"/>
    <s v="XT414606935TS"/>
    <s v="N"/>
    <s v="Transport"/>
    <s v="N"/>
    <s v="S"/>
    <s v="ZA"/>
    <n v="1.79"/>
    <s v="6C"/>
    <n v="5.88"/>
  </r>
  <r>
    <x v="3"/>
    <s v="2"/>
    <n v="46169"/>
    <s v="1086 XT"/>
    <s v="21320"/>
    <s v="NL"/>
    <s v="FR"/>
    <s v="111798"/>
    <s v="111798"/>
    <s v="999999"/>
    <s v="XT414606961TS"/>
    <s v="N"/>
    <s v="Transport"/>
    <s v="N"/>
    <s v="S"/>
    <s v="ZA"/>
    <n v="4.678"/>
    <s v="6C"/>
    <n v="9.69"/>
  </r>
  <r>
    <x v="3"/>
    <s v="2"/>
    <n v="46170"/>
    <s v="60438"/>
    <s v="21320"/>
    <s v="DE"/>
    <s v="FR"/>
    <s v="112289"/>
    <s v="112289"/>
    <s v="999999"/>
    <s v="XT414609424TS"/>
    <s v="N"/>
    <s v="Transport"/>
    <s v="N"/>
    <s v="S"/>
    <s v="ZA"/>
    <n v="0.28"/>
    <s v="6C"/>
    <n v="5.33"/>
  </r>
  <r>
    <x v="3"/>
    <s v="2"/>
    <n v="46170"/>
    <s v="7422 NS"/>
    <s v="21320"/>
    <s v="NL"/>
    <s v="FR"/>
    <s v="113604"/>
    <s v="113604"/>
    <s v="999999"/>
    <s v="XT414611723TS"/>
    <s v="N"/>
    <s v="Transport"/>
    <s v="N"/>
    <s v="S"/>
    <s v="ZA"/>
    <n v="0.35"/>
    <s v="6C"/>
    <n v="5.33"/>
  </r>
  <r>
    <x v="3"/>
    <s v="2"/>
    <n v="46170"/>
    <s v="47799"/>
    <s v="21320"/>
    <s v="DE"/>
    <s v="FR"/>
    <s v="114362"/>
    <s v="114362"/>
    <s v="999999"/>
    <s v="XT414615963TS"/>
    <s v="N"/>
    <s v="Transport"/>
    <s v="N"/>
    <s v="S"/>
    <s v="ZA"/>
    <n v="0.22"/>
    <s v="6C"/>
    <n v="5.33"/>
  </r>
  <r>
    <x v="3"/>
    <s v="2"/>
    <n v="46170"/>
    <s v="28290"/>
    <s v="21320"/>
    <s v="ES"/>
    <s v="FR"/>
    <s v="110582"/>
    <s v="110582"/>
    <s v="999999"/>
    <s v="XT414616938TS"/>
    <s v="N"/>
    <s v="Transport"/>
    <s v="N"/>
    <s v="S"/>
    <s v="ZA"/>
    <n v="0.05"/>
    <s v="6C"/>
    <n v="6.4"/>
  </r>
  <r>
    <x v="3"/>
    <s v="2"/>
    <n v="46170"/>
    <s v="5688 JT"/>
    <s v="21320"/>
    <s v="NL"/>
    <s v="FR"/>
    <s v="114535"/>
    <s v="114535"/>
    <s v="999999"/>
    <s v="XT414617195TS"/>
    <s v="N"/>
    <s v="Transport"/>
    <s v="N"/>
    <s v="S"/>
    <s v="ZA"/>
    <n v="1.775"/>
    <s v="6C"/>
    <n v="5.88"/>
  </r>
  <r>
    <x v="3"/>
    <s v="2"/>
    <n v="46170"/>
    <s v="63579"/>
    <s v="21320"/>
    <s v="DE"/>
    <s v="FR"/>
    <s v="110290"/>
    <s v="110290"/>
    <s v="999999"/>
    <s v="XT414619497TS"/>
    <s v="N"/>
    <s v="Transport"/>
    <s v="N"/>
    <s v="S"/>
    <s v="ZA"/>
    <n v="0.04"/>
    <s v="6C"/>
    <n v="5.33"/>
  </r>
  <r>
    <x v="3"/>
    <s v="2"/>
    <n v="46170"/>
    <s v="87569"/>
    <s v="21320"/>
    <s v="DE"/>
    <s v="FR"/>
    <s v="114768"/>
    <s v="114768"/>
    <s v="999999"/>
    <s v="XT414620124TS"/>
    <s v="N"/>
    <s v="Transport"/>
    <s v="N"/>
    <s v="S"/>
    <s v="ZA"/>
    <n v="0.14"/>
    <s v="6C"/>
    <n v="5.33"/>
  </r>
  <r>
    <x v="3"/>
    <s v="2"/>
    <n v="46170"/>
    <s v="4040"/>
    <s v="21320"/>
    <s v="AT"/>
    <s v="FR"/>
    <s v="109619"/>
    <s v="109619"/>
    <s v="999999"/>
    <s v="XT414620402TS"/>
    <s v="N"/>
    <s v="Transport"/>
    <s v="N"/>
    <s v="S"/>
    <s v="ZA"/>
    <n v="0.1"/>
    <s v="6C"/>
    <n v="9.470000000000001"/>
  </r>
  <r>
    <x v="3"/>
    <s v="2"/>
    <n v="46170"/>
    <s v="72074"/>
    <s v="21320"/>
    <s v="DE"/>
    <s v="FR"/>
    <s v="114774"/>
    <s v="114774"/>
    <s v="999999"/>
    <s v="XT414620875TS"/>
    <s v="N"/>
    <s v="Transport"/>
    <s v="N"/>
    <s v="S"/>
    <s v="ZA"/>
    <n v="4.532"/>
    <s v="6C"/>
    <n v="9.69"/>
  </r>
  <r>
    <x v="3"/>
    <s v="2"/>
    <n v="46170"/>
    <s v="87569"/>
    <s v="21320"/>
    <s v="DE"/>
    <s v="FR"/>
    <s v="114768"/>
    <s v="114768"/>
    <s v="999999"/>
    <s v="XT414622244TS"/>
    <s v="N"/>
    <s v="Transport"/>
    <s v="N"/>
    <s v="S"/>
    <s v="ZA"/>
    <n v="0.14"/>
    <s v="6C"/>
    <n v="5.33"/>
  </r>
  <r>
    <x v="3"/>
    <s v="2"/>
    <n v="46170"/>
    <s v="80802"/>
    <s v="21320"/>
    <s v="DE"/>
    <s v="FR"/>
    <s v="112810"/>
    <s v="112810"/>
    <s v="999999"/>
    <s v="XT414622301TS"/>
    <s v="N"/>
    <s v="Transport"/>
    <s v="N"/>
    <s v="S"/>
    <s v="ZA"/>
    <n v="0.03"/>
    <s v="6C"/>
    <n v="5.33"/>
  </r>
  <r>
    <x v="3"/>
    <s v="2"/>
    <n v="46170"/>
    <s v="8361"/>
    <s v="21320"/>
    <s v="DK"/>
    <s v="FR"/>
    <s v="107565"/>
    <s v="107565"/>
    <s v="999999"/>
    <s v="XT414622536TS"/>
    <s v="N"/>
    <s v="Transport"/>
    <s v="N"/>
    <s v="S"/>
    <s v="ZA"/>
    <n v="0.21"/>
    <s v="6C"/>
    <n v="9.470000000000001"/>
  </r>
  <r>
    <x v="3"/>
    <s v="2"/>
    <n v="46170"/>
    <s v="4020"/>
    <s v="21320"/>
    <s v="AT"/>
    <s v="FR"/>
    <s v="111817"/>
    <s v="111817"/>
    <s v="999999"/>
    <s v="XT414623117TS"/>
    <s v="N"/>
    <s v="Transport"/>
    <s v="N"/>
    <s v="S"/>
    <s v="ZA"/>
    <n v="3.72"/>
    <s v="6C"/>
    <n v="13.17"/>
  </r>
  <r>
    <x v="3"/>
    <s v="2"/>
    <n v="46170"/>
    <s v="77880"/>
    <s v="21320"/>
    <s v="DE"/>
    <s v="FR"/>
    <s v="113960"/>
    <s v="113960"/>
    <s v="999999"/>
    <s v="XT414623474TS"/>
    <s v="N"/>
    <s v="Transport"/>
    <s v="N"/>
    <s v="S"/>
    <s v="ZA"/>
    <n v="0.13"/>
    <s v="6C"/>
    <n v="5.33"/>
  </r>
  <r>
    <x v="3"/>
    <s v="2"/>
    <n v="46170"/>
    <s v="15898"/>
    <s v="21320"/>
    <s v="ES"/>
    <s v="FR"/>
    <s v="112524"/>
    <s v="112524"/>
    <s v="999999"/>
    <s v="XT414623810TS"/>
    <s v="N"/>
    <s v="Transport"/>
    <s v="N"/>
    <s v="S"/>
    <s v="ZA"/>
    <n v="0.32"/>
    <s v="6C"/>
    <n v="6.4"/>
  </r>
  <r>
    <x v="3"/>
    <s v="2"/>
    <n v="46170"/>
    <s v="50997"/>
    <s v="21320"/>
    <s v="DE"/>
    <s v="FR"/>
    <s v="116343"/>
    <s v="116343"/>
    <s v="999999"/>
    <s v="XT414624041TS"/>
    <s v="N"/>
    <s v="Transport"/>
    <s v="N"/>
    <s v="S"/>
    <s v="ZA"/>
    <n v="0.73"/>
    <s v="6C"/>
    <n v="5.55"/>
  </r>
  <r>
    <x v="3"/>
    <s v="2"/>
    <n v="46170"/>
    <s v="91275"/>
    <s v="21320"/>
    <s v="DE"/>
    <s v="FR"/>
    <s v="113767"/>
    <s v="113767"/>
    <s v="999999"/>
    <s v="XT414624832TS"/>
    <s v="N"/>
    <s v="Transport"/>
    <s v="N"/>
    <s v="S"/>
    <s v="ZA"/>
    <n v="0.32"/>
    <s v="6C"/>
    <n v="5.33"/>
  </r>
  <r>
    <x v="3"/>
    <s v="2"/>
    <n v="46170"/>
    <s v="1230"/>
    <s v="21320"/>
    <s v="AT"/>
    <s v="FR"/>
    <s v="114312"/>
    <s v="114312"/>
    <s v="999999"/>
    <s v="XT414625444TS"/>
    <s v="N"/>
    <s v="Transport"/>
    <s v="N"/>
    <s v="S"/>
    <s v="ZA"/>
    <n v="0.12"/>
    <s v="6C"/>
    <n v="9.470000000000001"/>
  </r>
  <r>
    <x v="3"/>
    <s v="2"/>
    <n v="46170"/>
    <s v="93059"/>
    <s v="21320"/>
    <s v="DE"/>
    <s v="FR"/>
    <s v="115080"/>
    <s v="115080"/>
    <s v="999999"/>
    <s v="XT414625719TS"/>
    <s v="N"/>
    <s v="Transport"/>
    <s v="N"/>
    <s v="S"/>
    <s v="ZA"/>
    <n v="0.18"/>
    <s v="6C"/>
    <n v="5.33"/>
  </r>
  <r>
    <x v="3"/>
    <s v="2"/>
    <n v="46170"/>
    <s v="24790"/>
    <s v="21320"/>
    <s v="DE"/>
    <s v="FR"/>
    <s v="114260"/>
    <s v="114260"/>
    <s v="999999"/>
    <s v="XT414625753TS"/>
    <s v="N"/>
    <s v="Transport"/>
    <s v="N"/>
    <s v="S"/>
    <s v="ZA"/>
    <n v="0.17"/>
    <s v="6C"/>
    <n v="5.33"/>
  </r>
  <r>
    <x v="3"/>
    <s v="2"/>
    <n v="46170"/>
    <s v="61381"/>
    <s v="21320"/>
    <s v="DE"/>
    <s v="FR"/>
    <s v="115465"/>
    <s v="115465"/>
    <s v="999999"/>
    <s v="XT414626135TS"/>
    <s v="N"/>
    <s v="Transport"/>
    <s v="N"/>
    <s v="S"/>
    <s v="ZA"/>
    <n v="4.266"/>
    <s v="6C"/>
    <n v="9.69"/>
  </r>
  <r>
    <x v="3"/>
    <s v="2"/>
    <n v="46170"/>
    <s v="6020"/>
    <s v="21320"/>
    <s v="AT"/>
    <s v="FR"/>
    <s v="117140"/>
    <s v="117140"/>
    <s v="999999"/>
    <s v="XT414629738TS"/>
    <s v="N"/>
    <s v="Transport"/>
    <s v="N"/>
    <s v="S"/>
    <s v="ZA"/>
    <n v="0.29"/>
    <s v="6C"/>
    <n v="9.470000000000001"/>
  </r>
  <r>
    <x v="3"/>
    <s v="2"/>
    <n v="46170"/>
    <s v="3090"/>
    <s v="21320"/>
    <s v="BE"/>
    <s v="FR"/>
    <s v="117311"/>
    <s v="117311"/>
    <s v="999999"/>
    <s v="XT414633595TS"/>
    <s v="N"/>
    <s v="Transport"/>
    <s v="N"/>
    <s v="S"/>
    <s v="ZA"/>
    <n v="4.532"/>
    <s v="6C"/>
    <n v="9.199999999999999"/>
  </r>
  <r>
    <x v="3"/>
    <s v="2"/>
    <n v="46170"/>
    <s v="3480"/>
    <s v="21320"/>
    <s v="DK"/>
    <s v="FR"/>
    <s v="114335"/>
    <s v="114335"/>
    <s v="999999"/>
    <s v="XT414634300TS"/>
    <s v="N"/>
    <s v="Transport"/>
    <s v="N"/>
    <s v="S"/>
    <s v="ZA"/>
    <n v="0.03"/>
    <s v="6C"/>
    <n v="9.470000000000001"/>
  </r>
  <r>
    <x v="3"/>
    <s v="2"/>
    <n v="46170"/>
    <s v="6108"/>
    <s v="21320"/>
    <s v="AT"/>
    <s v="FR"/>
    <s v="116585"/>
    <s v="116585"/>
    <s v="999999"/>
    <s v="XT414634830TS"/>
    <s v="N"/>
    <s v="Transport"/>
    <s v="N"/>
    <s v="S"/>
    <s v="ZA"/>
    <n v="0.13"/>
    <s v="6C"/>
    <n v="9.470000000000001"/>
  </r>
  <r>
    <x v="3"/>
    <s v="2"/>
    <n v="46170"/>
    <s v="86415"/>
    <s v="21320"/>
    <s v="DE"/>
    <s v="FR"/>
    <s v="115815"/>
    <s v="115815"/>
    <s v="999999"/>
    <s v="XT414636053TS"/>
    <s v="N"/>
    <s v="Transport"/>
    <s v="N"/>
    <s v="S"/>
    <s v="ZA"/>
    <n v="0.53"/>
    <s v="6C"/>
    <n v="5.55"/>
  </r>
  <r>
    <x v="3"/>
    <s v="2"/>
    <n v="46170"/>
    <s v="56637"/>
    <s v="21320"/>
    <s v="DE"/>
    <s v="FR"/>
    <s v="116411"/>
    <s v="116411"/>
    <s v="999999"/>
    <s v="XT414636420TS"/>
    <s v="N"/>
    <s v="Transport"/>
    <s v="N"/>
    <s v="S"/>
    <s v="ZA"/>
    <n v="0.23"/>
    <s v="6C"/>
    <n v="5.33"/>
  </r>
  <r>
    <x v="3"/>
    <s v="2"/>
    <n v="46170"/>
    <s v="9300"/>
    <s v="21320"/>
    <s v="AT"/>
    <s v="FR"/>
    <s v="117327"/>
    <s v="117327"/>
    <s v="999999"/>
    <s v="XT414636535TS"/>
    <s v="N"/>
    <s v="Transport"/>
    <s v="N"/>
    <s v="S"/>
    <s v="ZA"/>
    <n v="4.678"/>
    <s v="6C"/>
    <n v="13.83"/>
  </r>
  <r>
    <x v="3"/>
    <s v="2"/>
    <n v="46170"/>
    <s v="7475 BC"/>
    <s v="21320"/>
    <s v="NL"/>
    <s v="FR"/>
    <s v="116816"/>
    <s v="116816"/>
    <s v="999999"/>
    <s v="XT414636552TS"/>
    <s v="N"/>
    <s v="Transport"/>
    <s v="N"/>
    <s v="S"/>
    <s v="ZA"/>
    <n v="0.21"/>
    <s v="6C"/>
    <n v="5.33"/>
  </r>
  <r>
    <x v="3"/>
    <s v="2"/>
    <n v="46170"/>
    <s v="97846"/>
    <s v="21320"/>
    <s v="DE"/>
    <s v="FR"/>
    <s v="115148"/>
    <s v="115148"/>
    <s v="999999"/>
    <s v="XT414636699TS"/>
    <s v="N"/>
    <s v="Transport"/>
    <s v="N"/>
    <s v="S"/>
    <s v="ZA"/>
    <n v="0.25"/>
    <s v="6C"/>
    <n v="5.33"/>
  </r>
  <r>
    <x v="3"/>
    <s v="2"/>
    <n v="46170"/>
    <s v="01689"/>
    <s v="21320"/>
    <s v="DE"/>
    <s v="FR"/>
    <s v="114141"/>
    <s v="114141"/>
    <s v="999999"/>
    <s v="XT414637969TS"/>
    <s v="N"/>
    <s v="Transport"/>
    <s v="N"/>
    <s v="S"/>
    <s v="ZA"/>
    <n v="0.39"/>
    <s v="6C"/>
    <n v="5.33"/>
  </r>
  <r>
    <x v="3"/>
    <s v="2"/>
    <n v="46170"/>
    <s v="2381"/>
    <s v="21320"/>
    <s v="BE"/>
    <s v="FR"/>
    <s v="115926"/>
    <s v="115926"/>
    <s v="999999"/>
    <s v="XT414638385TS"/>
    <s v="N"/>
    <s v="Transport"/>
    <s v="N"/>
    <s v="S"/>
    <s v="ZA"/>
    <n v="0.4"/>
    <s v="6C"/>
    <n v="4.84"/>
  </r>
  <r>
    <x v="3"/>
    <s v="2"/>
    <n v="46170"/>
    <s v="60327"/>
    <s v="21320"/>
    <s v="DE"/>
    <s v="FR"/>
    <s v="116170"/>
    <s v="116170"/>
    <s v="999999"/>
    <s v="XT414638417TS"/>
    <s v="N"/>
    <s v="Transport"/>
    <s v="N"/>
    <s v="S"/>
    <s v="ZA"/>
    <n v="0.23"/>
    <s v="6C"/>
    <n v="5.33"/>
  </r>
  <r>
    <x v="3"/>
    <s v="2"/>
    <n v="46170"/>
    <s v="97259"/>
    <s v="21320"/>
    <s v="DE"/>
    <s v="FR"/>
    <s v="117217"/>
    <s v="117217"/>
    <s v="999999"/>
    <s v="XT414638519TS"/>
    <s v="N"/>
    <s v="Transport"/>
    <s v="N"/>
    <s v="S"/>
    <s v="ZA"/>
    <n v="0.21"/>
    <s v="6C"/>
    <n v="5.33"/>
  </r>
  <r>
    <x v="3"/>
    <s v="2"/>
    <n v="46170"/>
    <s v="3300"/>
    <s v="21320"/>
    <s v="DK"/>
    <s v="FR"/>
    <s v="112651"/>
    <s v="112651"/>
    <s v="999999"/>
    <s v="XT414638995TS"/>
    <s v="N"/>
    <s v="Transport"/>
    <s v="N"/>
    <s v="S"/>
    <s v="ZA"/>
    <n v="0.23"/>
    <s v="6C"/>
    <n v="9.470000000000001"/>
  </r>
  <r>
    <x v="3"/>
    <s v="2"/>
    <n v="46170"/>
    <s v="50129"/>
    <s v="21320"/>
    <s v="DE"/>
    <s v="FR"/>
    <s v="117331"/>
    <s v="117331"/>
    <s v="999999"/>
    <s v="XT414639240TS"/>
    <s v="N"/>
    <s v="Transport"/>
    <s v="N"/>
    <s v="S"/>
    <s v="ZA"/>
    <n v="6.48"/>
    <s v="6C"/>
    <n v="11.01"/>
  </r>
  <r>
    <x v="3"/>
    <s v="2"/>
    <n v="46170"/>
    <s v="49134"/>
    <s v="21320"/>
    <s v="DE"/>
    <s v="FR"/>
    <s v="116153"/>
    <s v="116153"/>
    <s v="999999"/>
    <s v="XT414639531TS"/>
    <s v="N"/>
    <s v="Transport"/>
    <s v="N"/>
    <s v="S"/>
    <s v="ZA"/>
    <n v="0.26"/>
    <s v="6C"/>
    <n v="5.33"/>
  </r>
  <r>
    <x v="3"/>
    <s v="2"/>
    <n v="46170"/>
    <s v="80636"/>
    <s v="21320"/>
    <s v="DE"/>
    <s v="FR"/>
    <s v="117081"/>
    <s v="117081"/>
    <s v="999999"/>
    <s v="XT414639806TS"/>
    <s v="N"/>
    <s v="Transport"/>
    <s v="N"/>
    <s v="S"/>
    <s v="ZA"/>
    <n v="0.27"/>
    <s v="6C"/>
    <n v="5.33"/>
  </r>
  <r>
    <x v="3"/>
    <s v="2"/>
    <n v="46170"/>
    <s v="33605"/>
    <s v="21320"/>
    <s v="DE"/>
    <s v="FR"/>
    <s v="112741"/>
    <s v="112741"/>
    <s v="999999"/>
    <s v="XT414641464TS"/>
    <s v="N"/>
    <s v="Transport"/>
    <s v="N"/>
    <s v="S"/>
    <s v="ZA"/>
    <n v="0.89"/>
    <s v="6C"/>
    <n v="5.55"/>
  </r>
  <r>
    <x v="3"/>
    <s v="2"/>
    <n v="46171"/>
    <s v="8042"/>
    <s v="21320"/>
    <s v="AT"/>
    <s v="FR"/>
    <s v="114224"/>
    <s v="114224"/>
    <s v="999999"/>
    <s v="XT414642306TS"/>
    <s v="N"/>
    <s v="Transport"/>
    <s v="N"/>
    <s v="S"/>
    <s v="ZA"/>
    <n v="0.23"/>
    <s v="6C"/>
    <n v="9.470000000000001"/>
  </r>
  <r>
    <x v="3"/>
    <s v="2"/>
    <n v="46171"/>
    <s v="50674"/>
    <s v="21320"/>
    <s v="DE"/>
    <s v="FR"/>
    <s v="114483"/>
    <s v="114483"/>
    <s v="999999"/>
    <s v="XT414644341TS"/>
    <s v="N"/>
    <s v="Transport"/>
    <s v="N"/>
    <s v="S"/>
    <s v="ZA"/>
    <n v="0.46"/>
    <s v="6C"/>
    <n v="5.33"/>
  </r>
  <r>
    <x v="3"/>
    <s v="2"/>
    <n v="46171"/>
    <s v="9972"/>
    <s v="21320"/>
    <s v="AT"/>
    <s v="FR"/>
    <s v="115287"/>
    <s v="115287"/>
    <s v="999999"/>
    <s v="XT414644704TS"/>
    <s v="N"/>
    <s v="Transport"/>
    <s v="N"/>
    <s v="S"/>
    <s v="ZA"/>
    <n v="0.47"/>
    <s v="6C"/>
    <n v="9.470000000000001"/>
  </r>
  <r>
    <x v="3"/>
    <s v="2"/>
    <n v="46171"/>
    <s v="54292"/>
    <s v="21320"/>
    <s v="DE"/>
    <s v="FR"/>
    <s v="116998"/>
    <s v="116998"/>
    <s v="999999"/>
    <s v="XT414645979TS"/>
    <s v="N"/>
    <s v="Transport"/>
    <s v="N"/>
    <s v="S"/>
    <s v="ZA"/>
    <n v="0.06"/>
    <s v="6C"/>
    <n v="5.33"/>
  </r>
  <r>
    <x v="3"/>
    <s v="2"/>
    <n v="46171"/>
    <s v="71640"/>
    <s v="21320"/>
    <s v="DE"/>
    <s v="FR"/>
    <s v="115710"/>
    <s v="115710"/>
    <s v="999999"/>
    <s v="XT414649539TS"/>
    <s v="N"/>
    <s v="Transport"/>
    <s v="N"/>
    <s v="S"/>
    <s v="ZA"/>
    <n v="0.13"/>
    <s v="6C"/>
    <n v="5.33"/>
  </r>
  <r>
    <x v="3"/>
    <s v="2"/>
    <n v="46171"/>
    <s v="49090"/>
    <s v="21320"/>
    <s v="DE"/>
    <s v="FR"/>
    <s v="114575"/>
    <s v="114575"/>
    <s v="999999"/>
    <s v="XT414649746TS"/>
    <s v="N"/>
    <s v="Transport"/>
    <s v="N"/>
    <s v="S"/>
    <s v="ZA"/>
    <n v="0.5"/>
    <s v="6C"/>
    <n v="5.33"/>
  </r>
  <r>
    <x v="3"/>
    <s v="2"/>
    <n v="46171"/>
    <s v="8212 PA"/>
    <s v="21320"/>
    <s v="NL"/>
    <s v="FR"/>
    <s v="115027"/>
    <s v="115027"/>
    <s v="999999"/>
    <s v="XT414651719TS"/>
    <s v="N"/>
    <s v="Transport"/>
    <s v="N"/>
    <s v="S"/>
    <s v="ZA"/>
    <n v="5.069"/>
    <s v="6C"/>
    <n v="10.35"/>
  </r>
  <r>
    <x v="3"/>
    <s v="2"/>
    <n v="46171"/>
    <s v="61381"/>
    <s v="21320"/>
    <s v="DE"/>
    <s v="FR"/>
    <s v="117661"/>
    <s v="117661"/>
    <s v="999999"/>
    <s v="XT414652895TS"/>
    <s v="N"/>
    <s v="Transport"/>
    <s v="N"/>
    <s v="S"/>
    <s v="ZA"/>
    <n v="0.08"/>
    <s v="6C"/>
    <n v="5.33"/>
  </r>
  <r>
    <x v="3"/>
    <s v="2"/>
    <n v="46171"/>
    <s v="72581"/>
    <s v="21320"/>
    <s v="DE"/>
    <s v="FR"/>
    <s v="114324"/>
    <s v="114324"/>
    <s v="999999"/>
    <s v="XT414653839TS"/>
    <s v="N"/>
    <s v="Transport"/>
    <s v="N"/>
    <s v="S"/>
    <s v="ZA"/>
    <n v="0.03"/>
    <s v="6C"/>
    <n v="5.33"/>
  </r>
  <r>
    <x v="3"/>
    <s v="2"/>
    <n v="46171"/>
    <s v="64291"/>
    <s v="21320"/>
    <s v="DE"/>
    <s v="FR"/>
    <s v="116917"/>
    <s v="116917"/>
    <s v="999999"/>
    <s v="XT414655905TS"/>
    <s v="N"/>
    <s v="Transport"/>
    <s v="N"/>
    <s v="S"/>
    <s v="ZA"/>
    <n v="0.23"/>
    <s v="6C"/>
    <n v="5.33"/>
  </r>
  <r>
    <x v="3"/>
    <s v="2"/>
    <n v="46171"/>
    <s v="5622"/>
    <s v="21320"/>
    <s v="AT"/>
    <s v="FR"/>
    <s v="116916"/>
    <s v="116916"/>
    <s v="999999"/>
    <s v="XT414659187TS"/>
    <s v="N"/>
    <s v="Transport"/>
    <s v="N"/>
    <s v="S"/>
    <s v="ZA"/>
    <n v="0.08"/>
    <s v="6C"/>
    <n v="9.470000000000001"/>
  </r>
  <r>
    <x v="3"/>
    <s v="2"/>
    <n v="46171"/>
    <s v="18609"/>
    <s v="21320"/>
    <s v="DE"/>
    <s v="FR"/>
    <s v="114615"/>
    <s v="114615"/>
    <s v="999999"/>
    <s v="XT414660199TS"/>
    <s v="N"/>
    <s v="Transport"/>
    <s v="N"/>
    <s v="S"/>
    <s v="ZA"/>
    <n v="0.46"/>
    <s v="6C"/>
    <n v="5.33"/>
  </r>
  <r>
    <x v="3"/>
    <s v="2"/>
    <n v="46171"/>
    <s v="1621 CC"/>
    <s v="21320"/>
    <s v="NL"/>
    <s v="FR"/>
    <s v="116329"/>
    <s v="116329"/>
    <s v="999999"/>
    <s v="XT414661543TS"/>
    <s v="N"/>
    <s v="Transport"/>
    <s v="N"/>
    <s v="S"/>
    <s v="ZA"/>
    <n v="2.2"/>
    <s v="6C"/>
    <n v="8.369999999999999"/>
  </r>
  <r>
    <x v="3"/>
    <s v="2"/>
    <n v="46171"/>
    <s v="51580"/>
    <s v="21320"/>
    <s v="DE"/>
    <s v="FR"/>
    <s v="115792"/>
    <s v="115792"/>
    <s v="999999"/>
    <s v="XT414662230TS"/>
    <s v="N"/>
    <s v="Transport"/>
    <s v="N"/>
    <s v="S"/>
    <s v="ZA"/>
    <n v="0.12"/>
    <s v="6C"/>
    <n v="5.33"/>
  </r>
  <r>
    <x v="3"/>
    <s v="2"/>
    <n v="46171"/>
    <s v="1431 ET"/>
    <s v="21320"/>
    <s v="NL"/>
    <s v="FR"/>
    <s v="116152"/>
    <s v="116152"/>
    <s v="999999"/>
    <s v="XT414662345TS"/>
    <s v="N"/>
    <s v="Transport"/>
    <s v="N"/>
    <s v="S"/>
    <s v="ZA"/>
    <n v="2.48"/>
    <s v="6C"/>
    <n v="8.369999999999999"/>
  </r>
  <r>
    <x v="3"/>
    <s v="2"/>
    <n v="46171"/>
    <s v="35578"/>
    <s v="21320"/>
    <s v="DE"/>
    <s v="FR"/>
    <s v="115796"/>
    <s v="115796"/>
    <s v="999999"/>
    <s v="XT414663955TS"/>
    <s v="N"/>
    <s v="Transport"/>
    <s v="N"/>
    <s v="S"/>
    <s v="ZA"/>
    <n v="0.22"/>
    <s v="6C"/>
    <n v="5.33"/>
  </r>
  <r>
    <x v="3"/>
    <s v="2"/>
    <n v="46171"/>
    <s v="67574"/>
    <s v="21320"/>
    <s v="DE"/>
    <s v="FR"/>
    <s v="117070"/>
    <s v="117070"/>
    <s v="999999"/>
    <s v="XT414664876TS"/>
    <s v="N"/>
    <s v="Transport"/>
    <s v="N"/>
    <s v="S"/>
    <s v="ZA"/>
    <n v="0.24"/>
    <s v="6C"/>
    <n v="5.33"/>
  </r>
  <r>
    <x v="3"/>
    <s v="2"/>
    <n v="46171"/>
    <s v="12047"/>
    <s v="21320"/>
    <s v="DE"/>
    <s v="FR"/>
    <s v="118014"/>
    <s v="118014"/>
    <s v="999999"/>
    <s v="XT414665077TS"/>
    <s v="N"/>
    <s v="Transport"/>
    <s v="N"/>
    <s v="S"/>
    <s v="ZA"/>
    <n v="0.18"/>
    <s v="6C"/>
    <n v="5.33"/>
  </r>
  <r>
    <x v="3"/>
    <s v="2"/>
    <n v="46171"/>
    <s v="64689"/>
    <s v="21320"/>
    <s v="DE"/>
    <s v="FR"/>
    <s v="116319"/>
    <s v="116319"/>
    <s v="999999"/>
    <s v="XT414665085TS"/>
    <s v="N"/>
    <s v="Transport"/>
    <s v="N"/>
    <s v="S"/>
    <s v="ZA"/>
    <n v="0.21"/>
    <s v="6C"/>
    <n v="5.33"/>
  </r>
  <r>
    <x v="3"/>
    <s v="2"/>
    <n v="46171"/>
    <s v="45663"/>
    <s v="21320"/>
    <s v="DE"/>
    <s v="FR"/>
    <s v="117066"/>
    <s v="117066"/>
    <s v="999999"/>
    <s v="XT414665222TS"/>
    <s v="N"/>
    <s v="Transport"/>
    <s v="N"/>
    <s v="S"/>
    <s v="ZA"/>
    <n v="1.07"/>
    <s v="6C"/>
    <n v="5.88"/>
  </r>
  <r>
    <x v="3"/>
    <s v="2"/>
    <n v="46171"/>
    <s v="7207 CT"/>
    <s v="21320"/>
    <s v="NL"/>
    <s v="FR"/>
    <s v="116643"/>
    <s v="116643"/>
    <s v="999999"/>
    <s v="XT414665236TS"/>
    <s v="N"/>
    <s v="Transport"/>
    <s v="N"/>
    <s v="S"/>
    <s v="ZA"/>
    <n v="0.32"/>
    <s v="6C"/>
    <n v="5.33"/>
  </r>
  <r>
    <x v="3"/>
    <s v="2"/>
    <n v="46171"/>
    <s v="96450"/>
    <s v="21320"/>
    <s v="DE"/>
    <s v="FR"/>
    <s v="118044"/>
    <s v="118044"/>
    <s v="999999"/>
    <s v="XT414665602TS"/>
    <s v="N"/>
    <s v="Transport"/>
    <s v="N"/>
    <s v="S"/>
    <s v="ZA"/>
    <n v="0.03"/>
    <s v="6C"/>
    <n v="5.33"/>
  </r>
  <r>
    <x v="3"/>
    <s v="2"/>
    <n v="46171"/>
    <s v="29227"/>
    <s v="21320"/>
    <s v="DE"/>
    <s v="FR"/>
    <s v="115653"/>
    <s v="115653"/>
    <s v="999999"/>
    <s v="XT414666015TS"/>
    <s v="N"/>
    <s v="Transport"/>
    <s v="N"/>
    <s v="S"/>
    <s v="ZA"/>
    <n v="0.28"/>
    <s v="6C"/>
    <n v="5.33"/>
  </r>
  <r>
    <x v="3"/>
    <s v="2"/>
    <n v="46171"/>
    <s v="1180"/>
    <s v="21320"/>
    <s v="BE"/>
    <s v="FR"/>
    <s v="116768"/>
    <s v="116768"/>
    <s v="999999"/>
    <s v="XT414666523TS"/>
    <s v="N"/>
    <s v="Transport"/>
    <s v="N"/>
    <s v="S"/>
    <s v="ZA"/>
    <n v="0.29"/>
    <s v="6C"/>
    <n v="4.84"/>
  </r>
  <r>
    <x v="3"/>
    <s v="2"/>
    <n v="46171"/>
    <s v="1180"/>
    <s v="21320"/>
    <s v="BE"/>
    <s v="FR"/>
    <s v="116639"/>
    <s v="116639"/>
    <s v="999999"/>
    <s v="XT414666639TS"/>
    <s v="N"/>
    <s v="Transport"/>
    <s v="N"/>
    <s v="S"/>
    <s v="ZA"/>
    <n v="0.14"/>
    <s v="6C"/>
    <n v="4.84"/>
  </r>
  <r>
    <x v="3"/>
    <s v="2"/>
    <n v="46171"/>
    <s v="72178"/>
    <s v="21320"/>
    <s v="DE"/>
    <s v="FR"/>
    <s v="117959"/>
    <s v="117959"/>
    <s v="999999"/>
    <s v="XT414667170TS"/>
    <s v="N"/>
    <s v="Transport"/>
    <s v="N"/>
    <s v="S"/>
    <s v="ZA"/>
    <n v="0.1"/>
    <s v="6C"/>
    <n v="5.33"/>
  </r>
  <r>
    <x v="3"/>
    <s v="2"/>
    <n v="46171"/>
    <s v="2511 DK"/>
    <s v="21320"/>
    <s v="NL"/>
    <s v="FR"/>
    <s v="114503"/>
    <s v="114503"/>
    <s v="999999"/>
    <s v="XT414667254TS"/>
    <s v="N"/>
    <s v="Transport"/>
    <s v="N"/>
    <s v="S"/>
    <s v="ZA"/>
    <n v="0.5600000000000001"/>
    <s v="6C"/>
    <n v="5.55"/>
  </r>
  <r>
    <x v="3"/>
    <s v="2"/>
    <n v="46171"/>
    <s v="1180"/>
    <s v="21320"/>
    <s v="BE"/>
    <s v="FR"/>
    <s v="116639"/>
    <s v="116639"/>
    <s v="999999"/>
    <s v="XT414667492TS"/>
    <s v="N"/>
    <s v="Transport"/>
    <s v="N"/>
    <s v="S"/>
    <s v="ZA"/>
    <n v="0.35"/>
    <s v="6C"/>
    <n v="4.84"/>
  </r>
  <r>
    <x v="3"/>
    <s v="2"/>
    <n v="46171"/>
    <s v="1358 EL"/>
    <s v="21320"/>
    <s v="NL"/>
    <s v="FR"/>
    <s v="116749"/>
    <s v="116749"/>
    <s v="999999"/>
    <s v="XT414667515TS"/>
    <s v="N"/>
    <s v="Transport"/>
    <s v="N"/>
    <s v="S"/>
    <s v="ZA"/>
    <n v="0.23"/>
    <s v="6C"/>
    <n v="5.33"/>
  </r>
  <r>
    <x v="3"/>
    <s v="2"/>
    <n v="46171"/>
    <s v="83674"/>
    <s v="21320"/>
    <s v="DE"/>
    <s v="FR"/>
    <s v="115017"/>
    <s v="115017"/>
    <s v="999999"/>
    <s v="XT414667563TS"/>
    <s v="N"/>
    <s v="Transport"/>
    <s v="N"/>
    <s v="S"/>
    <s v="ZA"/>
    <n v="0.2"/>
    <s v="6C"/>
    <n v="5.33"/>
  </r>
  <r>
    <x v="3"/>
    <s v="2"/>
    <n v="46171"/>
    <s v="55294"/>
    <s v="21320"/>
    <s v="DE"/>
    <s v="FR"/>
    <s v="115228"/>
    <s v="115228"/>
    <s v="999999"/>
    <s v="XT414667651TS"/>
    <s v="N"/>
    <s v="Transport"/>
    <s v="N"/>
    <s v="S"/>
    <s v="ZA"/>
    <n v="0.36"/>
    <s v="6C"/>
    <n v="5.33"/>
  </r>
  <r>
    <x v="3"/>
    <s v="2"/>
    <n v="46171"/>
    <s v="1628 ZM"/>
    <s v="21320"/>
    <s v="NL"/>
    <s v="FR"/>
    <s v="114302"/>
    <s v="114302"/>
    <s v="999999"/>
    <s v="XT414668541TS"/>
    <s v="N"/>
    <s v="Transport"/>
    <s v="N"/>
    <s v="S"/>
    <s v="ZA"/>
    <n v="0.17"/>
    <s v="6C"/>
    <n v="5.33"/>
  </r>
  <r>
    <x v="3"/>
    <s v="2"/>
    <n v="46171"/>
    <s v="39110"/>
    <s v="21320"/>
    <s v="DE"/>
    <s v="FR"/>
    <s v="116731"/>
    <s v="116731"/>
    <s v="999999"/>
    <s v="XT414668688TS"/>
    <s v="N"/>
    <s v="Transport"/>
    <s v="N"/>
    <s v="S"/>
    <s v="ZA"/>
    <n v="0.03"/>
    <s v="6C"/>
    <n v="5.33"/>
  </r>
  <r>
    <x v="3"/>
    <s v="2"/>
    <n v="46171"/>
    <s v="5000"/>
    <s v="21320"/>
    <s v="DK"/>
    <s v="FR"/>
    <s v="116067"/>
    <s v="116067"/>
    <s v="999999"/>
    <s v="XT414669286TS"/>
    <s v="N"/>
    <s v="Transport"/>
    <s v="N"/>
    <s v="S"/>
    <s v="ZA"/>
    <n v="0.41"/>
    <s v="6C"/>
    <n v="9.470000000000001"/>
  </r>
  <r>
    <x v="3"/>
    <s v="2"/>
    <n v="46171"/>
    <s v="70736"/>
    <s v="21320"/>
    <s v="DE"/>
    <s v="FR"/>
    <s v="116742"/>
    <s v="116742"/>
    <s v="999999"/>
    <s v="XT414669808TS"/>
    <s v="N"/>
    <s v="Transport"/>
    <s v="N"/>
    <s v="S"/>
    <s v="ZA"/>
    <n v="0.54"/>
    <s v="6C"/>
    <n v="5.55"/>
  </r>
  <r>
    <x v="3"/>
    <s v="2"/>
    <n v="46171"/>
    <s v="51427"/>
    <s v="21320"/>
    <s v="DE"/>
    <s v="FR"/>
    <s v="117822"/>
    <s v="117822"/>
    <s v="999999"/>
    <s v="XT414670236TS"/>
    <s v="N"/>
    <s v="Transport"/>
    <s v="N"/>
    <s v="S"/>
    <s v="ZA"/>
    <n v="0.25"/>
    <s v="6C"/>
    <n v="5.33"/>
  </r>
  <r>
    <x v="3"/>
    <s v="2"/>
    <n v="46171"/>
    <s v="47906"/>
    <s v="21320"/>
    <s v="DE"/>
    <s v="FR"/>
    <s v="114109"/>
    <s v="114109"/>
    <s v="999999"/>
    <s v="XT414670580TS"/>
    <s v="N"/>
    <s v="Transport"/>
    <s v="N"/>
    <s v="S"/>
    <s v="ZA"/>
    <n v="0.29"/>
    <s v="6C"/>
    <n v="5.33"/>
  </r>
  <r>
    <x v="3"/>
    <s v="2"/>
    <n v="46171"/>
    <s v="58454"/>
    <s v="21320"/>
    <s v="DE"/>
    <s v="FR"/>
    <s v="117686"/>
    <s v="117686"/>
    <s v="999999"/>
    <s v="XT414670871TS"/>
    <s v="N"/>
    <s v="Transport"/>
    <s v="N"/>
    <s v="S"/>
    <s v="ZA"/>
    <n v="0.36"/>
    <s v="6C"/>
    <n v="5.33"/>
  </r>
  <r>
    <x v="3"/>
    <s v="2"/>
    <n v="46171"/>
    <s v="5322"/>
    <s v="21320"/>
    <s v="AT"/>
    <s v="FR"/>
    <s v="117964"/>
    <s v="117964"/>
    <s v="999999"/>
    <s v="XT414673422TS"/>
    <s v="N"/>
    <s v="Transport"/>
    <s v="N"/>
    <s v="S"/>
    <s v="ZA"/>
    <n v="0.29"/>
    <s v="6C"/>
    <n v="9.470000000000001"/>
  </r>
  <r>
    <x v="3"/>
    <s v="2"/>
    <n v="46171"/>
    <s v="5322"/>
    <s v="21320"/>
    <s v="AT"/>
    <s v="FR"/>
    <s v="113826"/>
    <s v="113826"/>
    <s v="999999"/>
    <s v="XT414673484TS"/>
    <s v="N"/>
    <s v="Transport"/>
    <s v="N"/>
    <s v="S"/>
    <s v="ZA"/>
    <n v="0.21"/>
    <s v="6C"/>
    <n v="9.470000000000001"/>
  </r>
  <r>
    <x v="3"/>
    <s v="2"/>
    <n v="46171"/>
    <s v="90409"/>
    <s v="21320"/>
    <s v="DE"/>
    <s v="FR"/>
    <s v="117091"/>
    <s v="117091"/>
    <s v="999999"/>
    <s v="XT414673515TS"/>
    <s v="N"/>
    <s v="Transport"/>
    <s v="N"/>
    <s v="S"/>
    <s v="ZA"/>
    <n v="0.4"/>
    <s v="6C"/>
    <n v="5.33"/>
  </r>
  <r>
    <x v="3"/>
    <s v="2"/>
    <n v="46171"/>
    <s v="97337"/>
    <s v="21320"/>
    <s v="DE"/>
    <s v="FR"/>
    <s v="115746"/>
    <s v="115746"/>
    <s v="999999"/>
    <s v="XT414673569TS"/>
    <s v="N"/>
    <s v="Transport"/>
    <s v="N"/>
    <s v="S"/>
    <s v="ZA"/>
    <n v="0.67"/>
    <s v="6C"/>
    <n v="5.55"/>
  </r>
  <r>
    <x v="3"/>
    <s v="2"/>
    <n v="46171"/>
    <s v="38527"/>
    <s v="21320"/>
    <s v="DE"/>
    <s v="FR"/>
    <s v="112936"/>
    <s v="112936"/>
    <s v="999999"/>
    <s v="XT414673952TS"/>
    <s v="N"/>
    <s v="Transport"/>
    <s v="N"/>
    <s v="S"/>
    <s v="ZA"/>
    <n v="0.28"/>
    <s v="6C"/>
    <n v="5.33"/>
  </r>
  <r>
    <x v="3"/>
    <s v="2"/>
    <n v="46171"/>
    <s v="80538"/>
    <s v="21320"/>
    <s v="DE"/>
    <s v="FR"/>
    <s v="112602"/>
    <s v="112602"/>
    <s v="999999"/>
    <s v="XT414674105TS"/>
    <s v="N"/>
    <s v="Transport"/>
    <s v="N"/>
    <s v="S"/>
    <s v="ZA"/>
    <n v="0.22"/>
    <s v="6C"/>
    <n v="5.33"/>
  </r>
  <r>
    <x v="3"/>
    <s v="2"/>
    <n v="46172"/>
    <s v="47906"/>
    <s v="21320"/>
    <s v="DE"/>
    <s v="FR"/>
    <s v="114254"/>
    <s v="114254"/>
    <s v="999999"/>
    <s v="XT414676432TS"/>
    <s v="N"/>
    <s v="Transport"/>
    <s v="N"/>
    <s v="S"/>
    <s v="ZA"/>
    <n v="0.05"/>
    <s v="6C"/>
    <n v="5.33"/>
  </r>
  <r>
    <x v="3"/>
    <s v="2"/>
    <n v="46172"/>
    <s v="47906"/>
    <s v="21320"/>
    <s v="DE"/>
    <s v="FR"/>
    <s v="116230"/>
    <s v="116230"/>
    <s v="999999"/>
    <s v="XT414676517TS"/>
    <s v="N"/>
    <s v="Transport"/>
    <s v="N"/>
    <s v="S"/>
    <s v="ZA"/>
    <n v="0.63"/>
    <s v="6C"/>
    <n v="5.55"/>
  </r>
  <r>
    <x v="3"/>
    <s v="2"/>
    <n v="46172"/>
    <s v="90765"/>
    <s v="21320"/>
    <s v="DE"/>
    <s v="FR"/>
    <s v="113127"/>
    <s v="113127"/>
    <s v="999999"/>
    <s v="XT414678637TS"/>
    <s v="N"/>
    <s v="Transport"/>
    <s v="N"/>
    <s v="S"/>
    <s v="ZA"/>
    <n v="0.09"/>
    <s v="6C"/>
    <n v="5.33"/>
  </r>
  <r>
    <x v="3"/>
    <s v="2"/>
    <n v="46172"/>
    <s v="8501"/>
    <s v="21320"/>
    <s v="AT"/>
    <s v="FR"/>
    <s v="114852"/>
    <s v="114852"/>
    <s v="999999"/>
    <s v="XT414678699TS"/>
    <s v="N"/>
    <s v="Transport"/>
    <s v="N"/>
    <s v="S"/>
    <s v="ZA"/>
    <n v="0.11"/>
    <s v="6C"/>
    <n v="9.470000000000001"/>
  </r>
  <r>
    <x v="3"/>
    <s v="2"/>
    <n v="46172"/>
    <s v="55124"/>
    <s v="21320"/>
    <s v="DE"/>
    <s v="FR"/>
    <s v="117043"/>
    <s v="117043"/>
    <s v="999999"/>
    <s v="XT414679028TS"/>
    <s v="N"/>
    <s v="Transport"/>
    <s v="N"/>
    <s v="S"/>
    <s v="ZA"/>
    <n v="0.53"/>
    <s v="6C"/>
    <n v="5.55"/>
  </r>
  <r>
    <x v="3"/>
    <s v="2"/>
    <n v="46172"/>
    <s v="9880"/>
    <s v="21320"/>
    <s v="BE"/>
    <s v="FR"/>
    <s v="115493"/>
    <s v="115493"/>
    <s v="999999"/>
    <s v="XT414680193TS"/>
    <s v="N"/>
    <s v="Transport"/>
    <s v="N"/>
    <s v="S"/>
    <s v="ZA"/>
    <n v="0.22"/>
    <s v="6C"/>
    <n v="4.84"/>
  </r>
  <r>
    <x v="3"/>
    <s v="2"/>
    <n v="46172"/>
    <s v="31620"/>
    <s v="21320"/>
    <s v="ES"/>
    <s v="FR"/>
    <s v="118145"/>
    <s v="118145"/>
    <s v="999999"/>
    <s v="XT414682101TS"/>
    <s v="N"/>
    <s v="Transport"/>
    <s v="N"/>
    <s v="S"/>
    <s v="ZA"/>
    <n v="0.41"/>
    <s v="6C"/>
    <n v="6.4"/>
  </r>
  <r>
    <x v="3"/>
    <s v="2"/>
    <n v="46172"/>
    <s v="06217"/>
    <s v="21320"/>
    <s v="DE"/>
    <s v="FR"/>
    <s v="116844"/>
    <s v="116844"/>
    <s v="999999"/>
    <s v="XT414682319TS"/>
    <s v="N"/>
    <s v="Transport"/>
    <s v="N"/>
    <s v="S"/>
    <s v="ZA"/>
    <n v="0.36"/>
    <s v="6C"/>
    <n v="5.33"/>
  </r>
  <r>
    <x v="3"/>
    <s v="2"/>
    <n v="46172"/>
    <s v="55129"/>
    <s v="21320"/>
    <s v="DE"/>
    <s v="FR"/>
    <s v="115086"/>
    <s v="115086"/>
    <s v="999999"/>
    <s v="XT414683040TS"/>
    <s v="N"/>
    <s v="Transport"/>
    <s v="N"/>
    <s v="S"/>
    <s v="ZA"/>
    <n v="0.46"/>
    <s v="6C"/>
    <n v="5.33"/>
  </r>
  <r>
    <x v="3"/>
    <s v="2"/>
    <n v="46172"/>
    <s v="15517"/>
    <s v="21320"/>
    <s v="DE"/>
    <s v="FR"/>
    <s v="115810"/>
    <s v="115810"/>
    <s v="999999"/>
    <s v="XT414683481TS"/>
    <s v="N"/>
    <s v="Transport"/>
    <s v="N"/>
    <s v="S"/>
    <s v="ZA"/>
    <n v="0.42"/>
    <s v="6C"/>
    <n v="5.33"/>
  </r>
  <r>
    <x v="3"/>
    <s v="2"/>
    <n v="46172"/>
    <s v="28021"/>
    <s v="21320"/>
    <s v="ES"/>
    <s v="FR"/>
    <s v="111705"/>
    <s v="111705"/>
    <s v="999999"/>
    <s v="XT414684694TS"/>
    <s v="N"/>
    <s v="Transport"/>
    <s v="N"/>
    <s v="S"/>
    <s v="ZA"/>
    <n v="0.13"/>
    <s v="6C"/>
    <n v="6.4"/>
  </r>
  <r>
    <x v="3"/>
    <s v="2"/>
    <n v="46172"/>
    <s v="2830"/>
    <s v="21320"/>
    <s v="DK"/>
    <s v="FR"/>
    <s v="114473"/>
    <s v="114473"/>
    <s v="999999"/>
    <s v="XT414685332TS"/>
    <s v="N"/>
    <s v="Transport"/>
    <s v="N"/>
    <s v="S"/>
    <s v="ZA"/>
    <n v="0.44"/>
    <s v="6C"/>
    <n v="9.470000000000001"/>
  </r>
  <r>
    <x v="3"/>
    <s v="2"/>
    <n v="46172"/>
    <s v="81479"/>
    <s v="21320"/>
    <s v="DE"/>
    <s v="FR"/>
    <s v="115666"/>
    <s v="115666"/>
    <s v="999999"/>
    <s v="XT414685862TS"/>
    <s v="N"/>
    <s v="Transport"/>
    <s v="N"/>
    <s v="S"/>
    <s v="ZA"/>
    <n v="0.17"/>
    <s v="6C"/>
    <n v="5.33"/>
  </r>
  <r>
    <x v="3"/>
    <s v="2"/>
    <n v="46172"/>
    <s v="65931"/>
    <s v="21320"/>
    <s v="DE"/>
    <s v="FR"/>
    <s v="117190"/>
    <s v="117190"/>
    <s v="999999"/>
    <s v="XT414685978TS"/>
    <s v="N"/>
    <s v="Transport"/>
    <s v="N"/>
    <s v="S"/>
    <s v="ZA"/>
    <n v="0.03"/>
    <s v="6C"/>
    <n v="5.33"/>
  </r>
  <r>
    <x v="3"/>
    <s v="2"/>
    <n v="46172"/>
    <s v="39126"/>
    <s v="21320"/>
    <s v="DE"/>
    <s v="FR"/>
    <s v="116692"/>
    <s v="116692"/>
    <s v="999999"/>
    <s v="XT414686125TS"/>
    <s v="N"/>
    <s v="Transport"/>
    <s v="N"/>
    <s v="S"/>
    <s v="ZA"/>
    <n v="0.19"/>
    <s v="6C"/>
    <n v="5.33"/>
  </r>
  <r>
    <x v="3"/>
    <s v="2"/>
    <n v="46172"/>
    <s v="15741"/>
    <s v="21320"/>
    <s v="DE"/>
    <s v="FR"/>
    <s v="115308"/>
    <s v="115308"/>
    <s v="999999"/>
    <s v="XT414686409TS"/>
    <s v="N"/>
    <s v="Transport"/>
    <s v="N"/>
    <s v="S"/>
    <s v="ZA"/>
    <n v="0.41"/>
    <s v="6C"/>
    <n v="5.33"/>
  </r>
  <r>
    <x v="3"/>
    <s v="2"/>
    <n v="46172"/>
    <s v="49152"/>
    <s v="21320"/>
    <s v="DE"/>
    <s v="FR"/>
    <s v="117079"/>
    <s v="117079"/>
    <s v="999999"/>
    <s v="XT414686545TS"/>
    <s v="N"/>
    <s v="Transport"/>
    <s v="N"/>
    <s v="S"/>
    <s v="ZA"/>
    <n v="0.37"/>
    <s v="6C"/>
    <n v="5.33"/>
  </r>
  <r>
    <x v="3"/>
    <s v="2"/>
    <n v="46172"/>
    <s v="28259"/>
    <s v="21320"/>
    <s v="DE"/>
    <s v="FR"/>
    <s v="114265"/>
    <s v="114265"/>
    <s v="999999"/>
    <s v="XT414686593TS"/>
    <s v="N"/>
    <s v="Transport"/>
    <s v="N"/>
    <s v="S"/>
    <s v="ZA"/>
    <n v="0.18"/>
    <s v="6C"/>
    <n v="5.33"/>
  </r>
  <r>
    <x v="3"/>
    <s v="2"/>
    <n v="46172"/>
    <s v="15907"/>
    <s v="21320"/>
    <s v="DE"/>
    <s v="FR"/>
    <s v="118063"/>
    <s v="118063"/>
    <s v="999999"/>
    <s v="XT414686721TS"/>
    <s v="N"/>
    <s v="Transport"/>
    <s v="N"/>
    <s v="S"/>
    <s v="ZA"/>
    <n v="0.85"/>
    <s v="6C"/>
    <n v="5.55"/>
  </r>
  <r>
    <x v="3"/>
    <s v="2"/>
    <n v="46172"/>
    <s v="10825"/>
    <s v="21320"/>
    <s v="DE"/>
    <s v="FR"/>
    <s v="117764"/>
    <s v="117764"/>
    <s v="999999"/>
    <s v="XT414686845TS"/>
    <s v="N"/>
    <s v="Transport"/>
    <s v="N"/>
    <s v="S"/>
    <s v="ZA"/>
    <n v="0.14"/>
    <s v="6C"/>
    <n v="5.33"/>
  </r>
  <r>
    <x v="3"/>
    <s v="2"/>
    <n v="46172"/>
    <s v="2604"/>
    <s v="21320"/>
    <s v="AT"/>
    <s v="FR"/>
    <s v="117151"/>
    <s v="117151"/>
    <s v="999999"/>
    <s v="XT414687917TS"/>
    <s v="N"/>
    <s v="Transport"/>
    <s v="N"/>
    <s v="S"/>
    <s v="ZA"/>
    <n v="0.32"/>
    <s v="6C"/>
    <n v="9.470000000000001"/>
  </r>
  <r>
    <x v="3"/>
    <s v="2"/>
    <n v="46172"/>
    <s v="04159"/>
    <s v="21320"/>
    <s v="DE"/>
    <s v="FR"/>
    <s v="116870"/>
    <s v="116870"/>
    <s v="999999"/>
    <s v="XT414688501TS"/>
    <s v="N"/>
    <s v="Transport"/>
    <s v="N"/>
    <s v="S"/>
    <s v="ZA"/>
    <n v="0.15"/>
    <s v="6C"/>
    <n v="5.33"/>
  </r>
  <r>
    <x v="3"/>
    <s v="2"/>
    <n v="46172"/>
    <s v="1050"/>
    <s v="21320"/>
    <s v="AT"/>
    <s v="FR"/>
    <s v="112724"/>
    <s v="112724"/>
    <s v="999999"/>
    <s v="XT414688815TS"/>
    <s v="N"/>
    <s v="Transport"/>
    <s v="N"/>
    <s v="S"/>
    <s v="ZA"/>
    <n v="0.17"/>
    <s v="6C"/>
    <n v="9.470000000000001"/>
  </r>
  <r>
    <x v="3"/>
    <s v="2"/>
    <n v="46172"/>
    <s v="1060"/>
    <s v="21320"/>
    <s v="AT"/>
    <s v="FR"/>
    <s v="116200"/>
    <s v="116200"/>
    <s v="999999"/>
    <s v="XT414689008TS"/>
    <s v="N"/>
    <s v="Transport"/>
    <s v="N"/>
    <s v="S"/>
    <s v="ZA"/>
    <n v="0.14"/>
    <s v="6C"/>
    <n v="9.470000000000001"/>
  </r>
  <r>
    <x v="3"/>
    <s v="2"/>
    <n v="46172"/>
    <s v="22087"/>
    <s v="21320"/>
    <s v="DE"/>
    <s v="FR"/>
    <s v="117937"/>
    <s v="117937"/>
    <s v="999999"/>
    <s v="XT414689453TS"/>
    <s v="N"/>
    <s v="Transport"/>
    <s v="N"/>
    <s v="S"/>
    <s v="ZA"/>
    <n v="0.43"/>
    <s v="6C"/>
    <n v="5.33"/>
  </r>
  <r>
    <x v="3"/>
    <s v="2"/>
    <n v="46172"/>
    <s v="1791 LE"/>
    <s v="21320"/>
    <s v="NL"/>
    <s v="FR"/>
    <s v="117274"/>
    <s v="117274"/>
    <s v="999999"/>
    <s v="XT414689970TS"/>
    <s v="N"/>
    <s v="Transport"/>
    <s v="N"/>
    <s v="S"/>
    <s v="ZA"/>
    <n v="0.49"/>
    <s v="6C"/>
    <n v="5.33"/>
  </r>
  <r>
    <x v="3"/>
    <s v="2"/>
    <n v="46172"/>
    <s v="85375"/>
    <s v="21320"/>
    <s v="DE"/>
    <s v="FR"/>
    <s v="114269"/>
    <s v="114269"/>
    <s v="999999"/>
    <s v="XT414690261TS"/>
    <s v="N"/>
    <s v="Transport"/>
    <s v="N"/>
    <s v="S"/>
    <s v="ZA"/>
    <n v="0.55"/>
    <s v="6C"/>
    <n v="5.55"/>
  </r>
  <r>
    <x v="3"/>
    <s v="2"/>
    <n v="46172"/>
    <s v="63674"/>
    <s v="21320"/>
    <s v="DE"/>
    <s v="FR"/>
    <s v="115955"/>
    <s v="115955"/>
    <s v="999999"/>
    <s v="XT414690880TS"/>
    <s v="N"/>
    <s v="Transport"/>
    <s v="N"/>
    <s v="S"/>
    <s v="ZA"/>
    <n v="1.1"/>
    <s v="6C"/>
    <n v="5.88"/>
  </r>
  <r>
    <x v="3"/>
    <s v="2"/>
    <n v="46172"/>
    <s v="80336"/>
    <s v="21320"/>
    <s v="DE"/>
    <s v="FR"/>
    <s v="114626"/>
    <s v="114626"/>
    <s v="999999"/>
    <s v="XT414691094TS"/>
    <s v="N"/>
    <s v="Transport"/>
    <s v="N"/>
    <s v="S"/>
    <s v="ZA"/>
    <n v="0.26"/>
    <s v="6C"/>
    <n v="5.33"/>
  </r>
  <r>
    <x v="3"/>
    <s v="2"/>
    <n v="46172"/>
    <s v="67227"/>
    <s v="21320"/>
    <s v="DE"/>
    <s v="FR"/>
    <s v="116764"/>
    <s v="116764"/>
    <s v="999999"/>
    <s v="XT414691369TS"/>
    <s v="N"/>
    <s v="Transport"/>
    <s v="N"/>
    <s v="S"/>
    <s v="ZA"/>
    <n v="0.21"/>
    <s v="6C"/>
    <n v="5.33"/>
  </r>
  <r>
    <x v="3"/>
    <s v="2"/>
    <n v="46172"/>
    <s v="7424 EA"/>
    <s v="21320"/>
    <s v="NL"/>
    <s v="FR"/>
    <s v="117448"/>
    <s v="117448"/>
    <s v="999999"/>
    <s v="XT414692072TS"/>
    <s v="N"/>
    <s v="Transport"/>
    <s v="N"/>
    <s v="S"/>
    <s v="ZA"/>
    <n v="0.19"/>
    <s v="6C"/>
    <n v="5.33"/>
  </r>
  <r>
    <x v="3"/>
    <s v="2"/>
    <n v="46172"/>
    <s v="7424 EA"/>
    <s v="21320"/>
    <s v="NL"/>
    <s v="FR"/>
    <s v="117907"/>
    <s v="117907"/>
    <s v="999999"/>
    <s v="XT414692109TS"/>
    <s v="N"/>
    <s v="Transport"/>
    <s v="N"/>
    <s v="S"/>
    <s v="ZA"/>
    <n v="0.15"/>
    <s v="6C"/>
    <n v="5.33"/>
  </r>
  <r>
    <x v="3"/>
    <s v="2"/>
    <n v="46172"/>
    <s v="18055"/>
    <s v="21320"/>
    <s v="DE"/>
    <s v="FR"/>
    <s v="112662"/>
    <s v="112662"/>
    <s v="999999"/>
    <s v="XT414692789TS"/>
    <s v="N"/>
    <s v="Transport"/>
    <s v="N"/>
    <s v="S"/>
    <s v="ZA"/>
    <n v="0.34"/>
    <s v="6C"/>
    <n v="5.33"/>
  </r>
  <r>
    <x v="3"/>
    <s v="2"/>
    <n v="46172"/>
    <s v="1200"/>
    <s v="21320"/>
    <s v="BE"/>
    <s v="FR"/>
    <s v="113191"/>
    <s v="113191"/>
    <s v="999999"/>
    <s v="XT414693166TS"/>
    <s v="N"/>
    <s v="Transport"/>
    <s v="N"/>
    <s v="S"/>
    <s v="ZA"/>
    <n v="0.23"/>
    <s v="6C"/>
    <n v="4.84"/>
  </r>
  <r>
    <x v="3"/>
    <s v="2"/>
    <n v="46172"/>
    <s v="70499"/>
    <s v="21320"/>
    <s v="DE"/>
    <s v="FR"/>
    <s v="116537"/>
    <s v="116537"/>
    <s v="999999"/>
    <s v="XT414697463TS"/>
    <s v="N"/>
    <s v="Transport"/>
    <s v="N"/>
    <s v="S"/>
    <s v="ZA"/>
    <n v="1.17"/>
    <s v="6C"/>
    <n v="5.88"/>
  </r>
  <r>
    <x v="3"/>
    <s v="2"/>
    <n v="46172"/>
    <s v="65719"/>
    <s v="21320"/>
    <s v="DE"/>
    <s v="FR"/>
    <s v="111278"/>
    <s v="111278"/>
    <s v="999999"/>
    <s v="XT414697619TS"/>
    <s v="N"/>
    <s v="Transport"/>
    <s v="N"/>
    <s v="S"/>
    <s v="ZA"/>
    <n v="0.15"/>
    <s v="6C"/>
    <n v="5.33"/>
  </r>
  <r>
    <x v="3"/>
    <s v="2"/>
    <n v="46172"/>
    <s v="60316"/>
    <s v="21320"/>
    <s v="DE"/>
    <s v="FR"/>
    <s v="116848"/>
    <s v="116848"/>
    <s v="999999"/>
    <s v="XT414697698TS"/>
    <s v="N"/>
    <s v="Transport"/>
    <s v="N"/>
    <s v="S"/>
    <s v="ZA"/>
    <n v="0.43"/>
    <s v="6C"/>
    <n v="5.33"/>
  </r>
  <r>
    <x v="3"/>
    <s v="2"/>
    <n v="46172"/>
    <s v="86551"/>
    <s v="21320"/>
    <s v="DE"/>
    <s v="FR"/>
    <s v="119112"/>
    <s v="119112"/>
    <s v="999999"/>
    <s v="XT414697826TS"/>
    <s v="N"/>
    <s v="Transport"/>
    <s v="N"/>
    <s v="S"/>
    <s v="ZA"/>
    <n v="0.32"/>
    <s v="6C"/>
    <n v="5.33"/>
  </r>
  <r>
    <x v="3"/>
    <s v="2"/>
    <n v="46173"/>
    <s v="45529"/>
    <s v="21320"/>
    <s v="DE"/>
    <s v="FR"/>
    <s v="118274"/>
    <s v="118274"/>
    <s v="999999"/>
    <s v="XT414702662TS"/>
    <s v="N"/>
    <s v="Transport"/>
    <s v="N"/>
    <s v="S"/>
    <s v="ZA"/>
    <n v="0.09"/>
    <s v="6C"/>
    <n v="5.33"/>
  </r>
  <r>
    <x v="3"/>
    <s v="2"/>
    <n v="46173"/>
    <s v="21073"/>
    <s v="21320"/>
    <s v="DE"/>
    <s v="FR"/>
    <s v="116625"/>
    <s v="116625"/>
    <s v="999999"/>
    <s v="XT414702778TS"/>
    <s v="N"/>
    <s v="Transport"/>
    <s v="N"/>
    <s v="S"/>
    <s v="ZA"/>
    <n v="0.14"/>
    <s v="6C"/>
    <n v="5.33"/>
  </r>
  <r>
    <x v="3"/>
    <s v="2"/>
    <n v="46173"/>
    <s v="1315"/>
    <s v="21320"/>
    <s v="BE"/>
    <s v="FR"/>
    <s v="115715"/>
    <s v="115715"/>
    <s v="999999"/>
    <s v="XT414703359TS"/>
    <s v="N"/>
    <s v="Transport"/>
    <s v="N"/>
    <s v="S"/>
    <s v="ZA"/>
    <n v="0.37"/>
    <s v="6C"/>
    <n v="4.84"/>
  </r>
  <r>
    <x v="3"/>
    <s v="2"/>
    <n v="46173"/>
    <s v="26123"/>
    <s v="21320"/>
    <s v="DE"/>
    <s v="FR"/>
    <s v="118362"/>
    <s v="118362"/>
    <s v="999999"/>
    <s v="XT414703773TS"/>
    <s v="N"/>
    <s v="Transport"/>
    <s v="N"/>
    <s v="S"/>
    <s v="ZA"/>
    <n v="0.2"/>
    <s v="6C"/>
    <n v="5.33"/>
  </r>
  <r>
    <x v="3"/>
    <s v="2"/>
    <n v="46173"/>
    <s v="12526"/>
    <s v="21320"/>
    <s v="DE"/>
    <s v="FR"/>
    <s v="116670"/>
    <s v="116670"/>
    <s v="999999"/>
    <s v="XT414704495TS"/>
    <s v="N"/>
    <s v="Transport"/>
    <s v="N"/>
    <s v="S"/>
    <s v="ZA"/>
    <n v="0.33"/>
    <s v="6C"/>
    <n v="5.33"/>
  </r>
  <r>
    <x v="3"/>
    <s v="2"/>
    <n v="46173"/>
    <s v="35039"/>
    <s v="21320"/>
    <s v="DE"/>
    <s v="FR"/>
    <s v="116345"/>
    <s v="116345"/>
    <s v="999999"/>
    <s v="XT414705584TS"/>
    <s v="N"/>
    <s v="Transport"/>
    <s v="N"/>
    <s v="S"/>
    <s v="ZA"/>
    <n v="0.06"/>
    <s v="6C"/>
    <n v="5.33"/>
  </r>
  <r>
    <x v="3"/>
    <s v="2"/>
    <n v="46173"/>
    <s v="38302"/>
    <s v="21320"/>
    <s v="DE"/>
    <s v="FR"/>
    <s v="116055"/>
    <s v="116055"/>
    <s v="999999"/>
    <s v="XT414706236TS"/>
    <s v="N"/>
    <s v="Transport"/>
    <s v="N"/>
    <s v="S"/>
    <s v="ZA"/>
    <n v="0.35"/>
    <s v="6C"/>
    <n v="5.33"/>
  </r>
  <r>
    <x v="3"/>
    <s v="2"/>
    <n v="46173"/>
    <s v="6942 NM"/>
    <s v="21320"/>
    <s v="NL"/>
    <s v="FR"/>
    <s v="117702"/>
    <s v="117702"/>
    <s v="999999"/>
    <s v="XT414707744TS"/>
    <s v="N"/>
    <s v="Transport"/>
    <s v="N"/>
    <s v="S"/>
    <s v="ZA"/>
    <n v="0.05"/>
    <s v="6C"/>
    <n v="5.33"/>
  </r>
  <r>
    <x v="3"/>
    <s v="2"/>
    <n v="46173"/>
    <s v="40489"/>
    <s v="21320"/>
    <s v="DE"/>
    <s v="FR"/>
    <s v="116033"/>
    <s v="116033"/>
    <s v="999999"/>
    <s v="XT414707863TS"/>
    <s v="N"/>
    <s v="Transport"/>
    <s v="N"/>
    <s v="S"/>
    <s v="ZA"/>
    <n v="0.17"/>
    <s v="6C"/>
    <n v="5.33"/>
  </r>
  <r>
    <x v="3"/>
    <s v="2"/>
    <n v="46173"/>
    <s v="22087"/>
    <s v="21320"/>
    <s v="DE"/>
    <s v="FR"/>
    <s v="115357"/>
    <s v="115357"/>
    <s v="999999"/>
    <s v="XT414710757TS"/>
    <s v="N"/>
    <s v="Transport"/>
    <s v="N"/>
    <s v="S"/>
    <s v="ZA"/>
    <n v="0.14"/>
    <s v="6C"/>
    <n v="5.33"/>
  </r>
  <r>
    <x v="3"/>
    <s v="2"/>
    <n v="46173"/>
    <s v="21614"/>
    <s v="21320"/>
    <s v="DE"/>
    <s v="FR"/>
    <s v="115999"/>
    <s v="115999"/>
    <s v="999999"/>
    <s v="XT414711182TS"/>
    <s v="N"/>
    <s v="Transport"/>
    <s v="N"/>
    <s v="S"/>
    <s v="ZA"/>
    <n v="0.05"/>
    <s v="6C"/>
    <n v="5.33"/>
  </r>
  <r>
    <x v="3"/>
    <s v="2"/>
    <n v="46173"/>
    <s v="1061 MJ"/>
    <s v="21320"/>
    <s v="NL"/>
    <s v="FR"/>
    <s v="116050"/>
    <s v="116050"/>
    <s v="999999"/>
    <s v="XT414711412TS"/>
    <s v="N"/>
    <s v="Transport"/>
    <s v="N"/>
    <s v="S"/>
    <s v="ZA"/>
    <n v="0.03"/>
    <s v="6C"/>
    <n v="5.33"/>
  </r>
  <r>
    <x v="3"/>
    <s v="2"/>
    <n v="46173"/>
    <s v="7022"/>
    <s v="21320"/>
    <s v="BE"/>
    <s v="FR"/>
    <s v="117294"/>
    <s v="117294"/>
    <s v="999999"/>
    <s v="XT414712320TS"/>
    <s v="N"/>
    <s v="Transport"/>
    <s v="N"/>
    <s v="S"/>
    <s v="ZA"/>
    <n v="0.11"/>
    <s v="6C"/>
    <n v="4.84"/>
  </r>
  <r>
    <x v="3"/>
    <s v="2"/>
    <n v="46173"/>
    <s v="72531"/>
    <s v="21320"/>
    <s v="DE"/>
    <s v="FR"/>
    <s v="116030"/>
    <s v="116030"/>
    <s v="999999"/>
    <s v="XT414712404TS"/>
    <s v="N"/>
    <s v="Transport"/>
    <s v="N"/>
    <s v="S"/>
    <s v="ZA"/>
    <n v="0.22"/>
    <s v="6C"/>
    <n v="5.33"/>
  </r>
  <r>
    <x v="3"/>
    <s v="2"/>
    <n v="46173"/>
    <s v="23758"/>
    <s v="21320"/>
    <s v="DE"/>
    <s v="FR"/>
    <s v="112027"/>
    <s v="112027"/>
    <s v="999999"/>
    <s v="XT414712863TS"/>
    <s v="N"/>
    <s v="Transport"/>
    <s v="N"/>
    <s v="S"/>
    <s v="ZA"/>
    <n v="0.12"/>
    <s v="6C"/>
    <n v="5.33"/>
  </r>
  <r>
    <x v="3"/>
    <s v="2"/>
    <n v="46173"/>
    <s v="3931 ZE"/>
    <s v="21320"/>
    <s v="NL"/>
    <s v="FR"/>
    <s v="116842"/>
    <s v="116842"/>
    <s v="999999"/>
    <s v="XT414713360TS"/>
    <s v="N"/>
    <s v="Transport"/>
    <s v="N"/>
    <s v="S"/>
    <s v="ZA"/>
    <n v="0.11"/>
    <s v="6C"/>
    <n v="5.33"/>
  </r>
  <r>
    <x v="3"/>
    <s v="2"/>
    <n v="46173"/>
    <s v="14165"/>
    <s v="21320"/>
    <s v="DE"/>
    <s v="FR"/>
    <s v="113215"/>
    <s v="113215"/>
    <s v="999999"/>
    <s v="XT414713444TS"/>
    <s v="N"/>
    <s v="Transport"/>
    <s v="N"/>
    <s v="S"/>
    <s v="ZA"/>
    <n v="0.31"/>
    <s v="6C"/>
    <n v="5.33"/>
  </r>
  <r>
    <x v="3"/>
    <s v="2"/>
    <n v="46173"/>
    <s v="17489"/>
    <s v="21320"/>
    <s v="DE"/>
    <s v="FR"/>
    <s v="117375"/>
    <s v="117375"/>
    <s v="999999"/>
    <s v="XT414714688TS"/>
    <s v="N"/>
    <s v="Transport"/>
    <s v="N"/>
    <s v="S"/>
    <s v="ZA"/>
    <n v="0.97"/>
    <s v="6C"/>
    <n v="5.55"/>
  </r>
  <r>
    <x v="3"/>
    <s v="2"/>
    <n v="46173"/>
    <s v="92360"/>
    <s v="21320"/>
    <s v="DE"/>
    <s v="FR"/>
    <s v="112954"/>
    <s v="112954"/>
    <s v="999999"/>
    <s v="XT414714833TS"/>
    <s v="N"/>
    <s v="Transport"/>
    <s v="N"/>
    <s v="S"/>
    <s v="ZA"/>
    <n v="0.05"/>
    <s v="6C"/>
    <n v="5.33"/>
  </r>
  <r>
    <x v="3"/>
    <s v="2"/>
    <n v="46173"/>
    <s v="7600"/>
    <s v="21320"/>
    <s v="BE"/>
    <s v="FR"/>
    <s v="116677"/>
    <s v="116677"/>
    <s v="999999"/>
    <s v="XT414716220TS"/>
    <s v="N"/>
    <s v="Transport"/>
    <s v="N"/>
    <s v="S"/>
    <s v="ZA"/>
    <n v="0.32"/>
    <s v="6C"/>
    <n v="4.84"/>
  </r>
  <r>
    <x v="3"/>
    <s v="2"/>
    <n v="46173"/>
    <s v="53111"/>
    <s v="21320"/>
    <s v="DE"/>
    <s v="FR"/>
    <s v="114888"/>
    <s v="114888"/>
    <s v="999999"/>
    <s v="XT414717344TS"/>
    <s v="N"/>
    <s v="Transport"/>
    <s v="N"/>
    <s v="S"/>
    <s v="ZA"/>
    <n v="0.5600000000000001"/>
    <s v="6C"/>
    <n v="5.55"/>
  </r>
  <r>
    <x v="4"/>
    <s v="0"/>
    <n v="46161"/>
    <s v="21320"/>
    <s v="78560"/>
    <s v=""/>
    <s v=""/>
    <s v="Ayton Veronique"/>
    <s v="Laruche"/>
    <s v="999999"/>
    <s v="XU034069311EE"/>
    <s v="N"/>
    <s v="Transport"/>
    <s v="N"/>
    <s v="S"/>
    <s v="NT"/>
    <n v="4.638"/>
    <s v="2"/>
    <n v="15.17"/>
  </r>
  <r>
    <x v="4"/>
    <s v="0"/>
    <n v="46161"/>
    <s v="21320"/>
    <s v="78560"/>
    <s v=""/>
    <s v=""/>
    <s v="Ayton Veronique"/>
    <s v="Laruche"/>
    <s v="999999"/>
    <s v="XU034069311EE"/>
    <s v="N"/>
    <s v="Supplement domicile prive"/>
    <s v="N"/>
    <m/>
    <s v="NT"/>
    <n v="0"/>
    <s v="2"/>
    <n v="3.95"/>
  </r>
  <r>
    <x v="4"/>
    <s v="0"/>
    <n v="46161"/>
    <s v="21320"/>
    <s v="75011"/>
    <s v=""/>
    <s v=""/>
    <s v="Hyun Sumin"/>
    <s v="Laruche"/>
    <s v="999999"/>
    <s v="XU034069427EE"/>
    <s v="N"/>
    <s v="Transport"/>
    <s v="N"/>
    <s v="S"/>
    <s v="NT"/>
    <n v="0.07000000000000001"/>
    <s v="2"/>
    <n v="12.45"/>
  </r>
  <r>
    <x v="4"/>
    <s v="0"/>
    <n v="46162"/>
    <s v="21320"/>
    <s v="75004"/>
    <s v=""/>
    <s v=""/>
    <s v="ABECASSIS Aurore"/>
    <s v="Laruche"/>
    <s v="999999"/>
    <s v="XU034094554EE"/>
    <s v="N"/>
    <s v="Transport"/>
    <s v="N"/>
    <s v="S"/>
    <s v="NT"/>
    <n v="10.5"/>
    <s v="2"/>
    <n v="19.25"/>
  </r>
  <r>
    <x v="4"/>
    <s v="0"/>
    <n v="46162"/>
    <s v="21320"/>
    <s v="75004"/>
    <s v=""/>
    <s v=""/>
    <s v="ABECASSIS Aurore"/>
    <s v="Laruche"/>
    <s v="999999"/>
    <s v="XU034094554EE"/>
    <s v="N"/>
    <s v="Supplement domicile prive"/>
    <s v="N"/>
    <m/>
    <s v="NT"/>
    <n v="0"/>
    <s v="2"/>
    <n v="3.95"/>
  </r>
  <r>
    <x v="0"/>
    <s v="0"/>
    <n v="46146"/>
    <s v="21320"/>
    <s v="00170"/>
    <s v="FR"/>
    <s v="FI"/>
    <s v="Viitala Essi"/>
    <s v="Laruche"/>
    <s v="999999"/>
    <s v="XW253264035JF"/>
    <s v="N"/>
    <s v="Transport"/>
    <s v="N"/>
    <s v="S"/>
    <s v="C2"/>
    <n v="8.118"/>
    <s v="44"/>
    <n v="16.53"/>
  </r>
  <r>
    <x v="0"/>
    <s v="0"/>
    <n v="46146"/>
    <s v="21320"/>
    <s v="62156"/>
    <s v="FR"/>
    <s v="SE"/>
    <s v="Hultgren Pia Da"/>
    <s v="RMSP2YJ34C (renvoi)"/>
    <s v="999999"/>
    <s v="XW253298405JF"/>
    <s v="N"/>
    <s v="Transport"/>
    <s v="N"/>
    <s v="S"/>
    <s v="C2"/>
    <n v="14.4"/>
    <s v="44"/>
    <n v="20.07"/>
  </r>
  <r>
    <x v="0"/>
    <s v="0"/>
    <n v="46146"/>
    <s v="21320"/>
    <s v="62156"/>
    <s v="FR"/>
    <s v="SE"/>
    <s v="Hultgren Pia Da"/>
    <s v="RMSP2YJ34C (renvoi)"/>
    <s v="999999"/>
    <s v="XW253298405JF"/>
    <s v="N"/>
    <s v="Supp Zone Internationale Eloignee"/>
    <s v="N"/>
    <m/>
    <s v="C2"/>
    <n v="0"/>
    <s v="44"/>
    <n v="9"/>
  </r>
  <r>
    <x v="0"/>
    <s v="0"/>
    <n v="46146"/>
    <s v="21320"/>
    <s v="16300"/>
    <s v="FR"/>
    <s v="FI"/>
    <s v="Lyytikainen Tiia"/>
    <s v="Laruche"/>
    <s v="999999"/>
    <s v="XW253320483JF"/>
    <s v="N"/>
    <s v="Transport"/>
    <s v="N"/>
    <s v="S"/>
    <s v="C2"/>
    <n v="7.688"/>
    <s v="44"/>
    <n v="15.94"/>
  </r>
  <r>
    <x v="0"/>
    <s v="0"/>
    <n v="46148"/>
    <s v="21320"/>
    <s v="1373"/>
    <s v="FR"/>
    <s v="CH"/>
    <s v="Veillard Manon"/>
    <s v="Laruche"/>
    <s v="999999"/>
    <s v="XW253944577JF"/>
    <s v="N"/>
    <s v="Transport"/>
    <s v="I"/>
    <s v="S"/>
    <s v="C4"/>
    <n v="1.638"/>
    <s v="44"/>
    <n v="7.67"/>
  </r>
  <r>
    <x v="0"/>
    <s v="0"/>
    <n v="46148"/>
    <s v="21320"/>
    <s v="1373"/>
    <s v="FR"/>
    <s v="CH"/>
    <s v="Veillard Manon"/>
    <s v="Laruche"/>
    <s v="999999"/>
    <s v="XW253944577JF"/>
    <s v="N"/>
    <s v="Traitement SAV complémentaire"/>
    <s v="I"/>
    <m/>
    <s v="C4"/>
    <n v="0"/>
    <s v="44"/>
    <n v="16"/>
  </r>
  <r>
    <x v="0"/>
    <s v="0"/>
    <n v="46148"/>
    <s v="21320"/>
    <s v="1373"/>
    <s v="FR"/>
    <s v="CH"/>
    <s v="Veillard Manon"/>
    <s v="Laruche"/>
    <s v="999999"/>
    <s v="XW253944577JF"/>
    <s v="N"/>
    <s v="Supplement Douane Zone C4"/>
    <s v="I"/>
    <m/>
    <s v="C4"/>
    <n v="0"/>
    <s v="44"/>
    <n v="20"/>
  </r>
  <r>
    <x v="0"/>
    <s v="0"/>
    <n v="46149"/>
    <s v="21320"/>
    <s v="7504"/>
    <s v="FR"/>
    <s v="CH"/>
    <s v="Plattner AG Plattner et"/>
    <s v="Laruche"/>
    <s v="999999"/>
    <s v="XW254717174JF"/>
    <s v="N"/>
    <s v="Transport"/>
    <s v="I"/>
    <s v="S"/>
    <s v="C4"/>
    <n v="7.2"/>
    <s v="44"/>
    <n v="11.03"/>
  </r>
  <r>
    <x v="0"/>
    <s v="0"/>
    <n v="46149"/>
    <s v="21320"/>
    <s v="7504"/>
    <s v="FR"/>
    <s v="CH"/>
    <s v="Plattner AG Plattner et"/>
    <s v="Laruche"/>
    <s v="999999"/>
    <s v="XW254717174JF"/>
    <s v="N"/>
    <s v="Supp Zone Internationale Eloignee"/>
    <s v="I"/>
    <m/>
    <s v="C4"/>
    <n v="0"/>
    <s v="44"/>
    <n v="9"/>
  </r>
  <r>
    <x v="0"/>
    <s v="0"/>
    <n v="46149"/>
    <s v="21320"/>
    <s v="7504"/>
    <s v="FR"/>
    <s v="CH"/>
    <s v="Plattner AG Plattner et"/>
    <s v="Laruche"/>
    <s v="999999"/>
    <s v="XW254717174JF"/>
    <s v="N"/>
    <s v="Supplement Douane Zone C4"/>
    <s v="I"/>
    <m/>
    <s v="C4"/>
    <n v="0"/>
    <s v="44"/>
    <n v="20"/>
  </r>
  <r>
    <x v="0"/>
    <s v="0"/>
    <n v="46153"/>
    <s v="21320"/>
    <s v="14563"/>
    <s v="FR"/>
    <s v="GR"/>
    <s v="katsampa Athina"/>
    <s v="Laruche"/>
    <s v="999999"/>
    <s v="XW256607450JF"/>
    <s v="N"/>
    <s v="Transport"/>
    <s v="N"/>
    <s v="S"/>
    <s v="C2"/>
    <n v="2.97"/>
    <s v="44"/>
    <n v="12.99"/>
  </r>
  <r>
    <x v="0"/>
    <s v="0"/>
    <n v="46153"/>
    <s v="21320"/>
    <s v="1227"/>
    <s v="FR"/>
    <s v="CH"/>
    <s v="Martins Susana"/>
    <s v="Laruche"/>
    <s v="999999"/>
    <s v="XW256635708JF"/>
    <s v="N"/>
    <s v="Transport"/>
    <s v="I"/>
    <s v="S"/>
    <s v="C4"/>
    <n v="1.638"/>
    <s v="44"/>
    <n v="7.67"/>
  </r>
  <r>
    <x v="0"/>
    <s v="0"/>
    <n v="46153"/>
    <s v="21320"/>
    <s v="1227"/>
    <s v="FR"/>
    <s v="CH"/>
    <s v="Martins Susana"/>
    <s v="Laruche"/>
    <s v="999999"/>
    <s v="XW256635708JF"/>
    <s v="N"/>
    <s v="Supplement Douane Zone C4"/>
    <s v="I"/>
    <m/>
    <s v="C4"/>
    <n v="0"/>
    <s v="44"/>
    <n v="20"/>
  </r>
  <r>
    <x v="0"/>
    <s v="0"/>
    <n v="46153"/>
    <s v="21320"/>
    <s v="8405"/>
    <s v="FR"/>
    <s v="CH"/>
    <s v="Margoni Seide Myrto"/>
    <s v="Laruche"/>
    <s v="999999"/>
    <s v="XW256639316JF"/>
    <s v="N"/>
    <s v="Transport"/>
    <s v="I"/>
    <s v="S"/>
    <s v="C4"/>
    <n v="2.792"/>
    <s v="44"/>
    <n v="8.23"/>
  </r>
  <r>
    <x v="0"/>
    <s v="0"/>
    <n v="46153"/>
    <s v="21320"/>
    <s v="8405"/>
    <s v="FR"/>
    <s v="CH"/>
    <s v="Margoni Seide Myrto"/>
    <s v="Laruche"/>
    <s v="999999"/>
    <s v="XW256639316JF"/>
    <s v="N"/>
    <s v="Supplement Douane Zone C4"/>
    <s v="I"/>
    <m/>
    <s v="C4"/>
    <n v="0"/>
    <s v="44"/>
    <n v="20"/>
  </r>
  <r>
    <x v="0"/>
    <s v="0"/>
    <n v="46153"/>
    <s v="21320"/>
    <s v="1008"/>
    <s v="FR"/>
    <s v="CH"/>
    <s v="Gachoud Morgane"/>
    <s v="Laruche"/>
    <s v="999999"/>
    <s v="XW256663111JF"/>
    <s v="N"/>
    <s v="Transport"/>
    <s v="I"/>
    <s v="S"/>
    <s v="C4"/>
    <n v="2.482"/>
    <s v="44"/>
    <n v="8.23"/>
  </r>
  <r>
    <x v="0"/>
    <s v="0"/>
    <n v="46153"/>
    <s v="21320"/>
    <s v="1008"/>
    <s v="FR"/>
    <s v="CH"/>
    <s v="Gachoud Morgane"/>
    <s v="Laruche"/>
    <s v="999999"/>
    <s v="XW256663111JF"/>
    <s v="N"/>
    <s v="Supplement Douane Zone C4"/>
    <s v="I"/>
    <m/>
    <s v="C4"/>
    <n v="0"/>
    <s v="44"/>
    <n v="20"/>
  </r>
  <r>
    <x v="0"/>
    <s v="0"/>
    <n v="46153"/>
    <s v="21320"/>
    <s v="1630"/>
    <s v="FR"/>
    <s v="CH"/>
    <s v="Gamboni LA PETITE TRIBU Laura"/>
    <s v="Laruche"/>
    <s v="999999"/>
    <s v="XW256828751JF"/>
    <s v="N"/>
    <s v="Transport"/>
    <s v="I"/>
    <s v="S"/>
    <s v="C4"/>
    <n v="18.414"/>
    <s v="44"/>
    <n v="17.19"/>
  </r>
  <r>
    <x v="0"/>
    <s v="0"/>
    <n v="46153"/>
    <s v="21320"/>
    <s v="1630"/>
    <s v="FR"/>
    <s v="CH"/>
    <s v="Gamboni LA PETITE TRIBU Laura"/>
    <s v="Laruche"/>
    <s v="999999"/>
    <s v="XW256828751JF"/>
    <s v="N"/>
    <s v="Supplement Douane Zone C4"/>
    <s v="I"/>
    <m/>
    <s v="C4"/>
    <n v="0"/>
    <s v="44"/>
    <n v="20"/>
  </r>
  <r>
    <x v="0"/>
    <s v="0"/>
    <n v="46153"/>
    <s v="21320"/>
    <s v="9070"/>
    <s v="FR"/>
    <s v="BE"/>
    <s v="Macharis-Wagner Maren"/>
    <s v="Laruche"/>
    <s v="999999"/>
    <s v="XW256999495JF"/>
    <s v="N"/>
    <s v="Transport"/>
    <s v="N"/>
    <s v="S"/>
    <s v="C1"/>
    <n v="3.168"/>
    <s v="44"/>
    <n v="10.03"/>
  </r>
  <r>
    <x v="0"/>
    <s v="0"/>
    <n v="46154"/>
    <s v="21320"/>
    <s v="3675"/>
    <s v="FR"/>
    <s v="NO"/>
    <s v="Bakare Misturat"/>
    <s v="Laruche"/>
    <s v="999999"/>
    <s v="XW257464222JF"/>
    <s v="N"/>
    <s v="Transport"/>
    <s v="I"/>
    <s v="S"/>
    <s v="C4"/>
    <n v="1.16"/>
    <s v="44"/>
    <n v="7.67"/>
  </r>
  <r>
    <x v="0"/>
    <s v="0"/>
    <n v="46154"/>
    <s v="21320"/>
    <s v="3675"/>
    <s v="FR"/>
    <s v="NO"/>
    <s v="Bakare Misturat"/>
    <s v="Laruche"/>
    <s v="999999"/>
    <s v="XW257464222JF"/>
    <s v="N"/>
    <s v="Supp Zone Internationale Eloignee"/>
    <s v="I"/>
    <m/>
    <s v="C4"/>
    <n v="0"/>
    <s v="44"/>
    <n v="9"/>
  </r>
  <r>
    <x v="0"/>
    <s v="0"/>
    <n v="46154"/>
    <s v="21320"/>
    <s v="3675"/>
    <s v="FR"/>
    <s v="NO"/>
    <s v="Bakare Misturat"/>
    <s v="Laruche"/>
    <s v="999999"/>
    <s v="XW257464222JF"/>
    <s v="N"/>
    <s v="Traitement SAV complémentaire"/>
    <s v="I"/>
    <m/>
    <s v="C4"/>
    <n v="0"/>
    <s v="44"/>
    <n v="16"/>
  </r>
  <r>
    <x v="0"/>
    <s v="0"/>
    <n v="46154"/>
    <s v="21320"/>
    <s v="3675"/>
    <s v="FR"/>
    <s v="NO"/>
    <s v="Bakare Misturat"/>
    <s v="Laruche"/>
    <s v="999999"/>
    <s v="XW257464222JF"/>
    <s v="N"/>
    <s v="Supplement Douane Zone C4"/>
    <s v="I"/>
    <m/>
    <s v="C4"/>
    <n v="0"/>
    <s v="44"/>
    <n v="20"/>
  </r>
  <r>
    <x v="0"/>
    <s v="0"/>
    <n v="46154"/>
    <s v="21320"/>
    <s v="1264"/>
    <s v="FR"/>
    <s v="CH"/>
    <s v="Curty Pascal"/>
    <s v="Laruche"/>
    <s v="999999"/>
    <s v="XW257527497JF"/>
    <s v="N"/>
    <s v="Transport"/>
    <s v="I"/>
    <s v="S"/>
    <s v="C4"/>
    <n v="1.392"/>
    <s v="44"/>
    <n v="7.67"/>
  </r>
  <r>
    <x v="0"/>
    <s v="0"/>
    <n v="46154"/>
    <s v="21320"/>
    <s v="1264"/>
    <s v="FR"/>
    <s v="CH"/>
    <s v="Curty Pascal"/>
    <s v="Laruche"/>
    <s v="999999"/>
    <s v="XW257527497JF"/>
    <s v="N"/>
    <s v="Traitement SAV complémentaire"/>
    <s v="I"/>
    <m/>
    <s v="C4"/>
    <n v="0"/>
    <s v="44"/>
    <n v="16"/>
  </r>
  <r>
    <x v="0"/>
    <s v="0"/>
    <n v="46154"/>
    <s v="21320"/>
    <s v="1264"/>
    <s v="FR"/>
    <s v="CH"/>
    <s v="Curty Pascal"/>
    <s v="Laruche"/>
    <s v="999999"/>
    <s v="XW257527497JF"/>
    <s v="N"/>
    <s v="Supplement Douane Zone C4"/>
    <s v="I"/>
    <m/>
    <s v="C4"/>
    <n v="0"/>
    <s v="44"/>
    <n v="20"/>
  </r>
  <r>
    <x v="0"/>
    <s v="0"/>
    <n v="46154"/>
    <s v="21320"/>
    <s v="8802"/>
    <s v="FR"/>
    <s v="CH"/>
    <s v="Lepasoon Karin"/>
    <s v="Laruche"/>
    <s v="999999"/>
    <s v="XW257665670JF"/>
    <s v="N"/>
    <s v="Transport"/>
    <s v="I"/>
    <s v="S"/>
    <s v="C4"/>
    <n v="7.02"/>
    <s v="44"/>
    <n v="11.03"/>
  </r>
  <r>
    <x v="0"/>
    <s v="0"/>
    <n v="46154"/>
    <s v="21320"/>
    <s v="8802"/>
    <s v="FR"/>
    <s v="CH"/>
    <s v="Lepasoon Karin"/>
    <s v="Laruche"/>
    <s v="999999"/>
    <s v="XW257665670JF"/>
    <s v="N"/>
    <s v="Supplement Douane Zone C4"/>
    <s v="I"/>
    <m/>
    <s v="C4"/>
    <n v="0"/>
    <s v="44"/>
    <n v="20"/>
  </r>
  <r>
    <x v="0"/>
    <s v="0"/>
    <n v="46155"/>
    <s v="21320"/>
    <s v="1205"/>
    <s v="FR"/>
    <s v="CH"/>
    <s v="Schneeberger Berenice"/>
    <s v="Laruche"/>
    <s v="999999"/>
    <s v="XW258179127JF"/>
    <s v="N"/>
    <s v="Transport"/>
    <s v="I"/>
    <s v="S"/>
    <s v="C4"/>
    <n v="5.078"/>
    <s v="44"/>
    <n v="9.91"/>
  </r>
  <r>
    <x v="0"/>
    <s v="0"/>
    <n v="46155"/>
    <s v="21320"/>
    <s v="1205"/>
    <s v="FR"/>
    <s v="CH"/>
    <s v="Schneeberger Berenice"/>
    <s v="Laruche"/>
    <s v="999999"/>
    <s v="XW258179127JF"/>
    <s v="N"/>
    <s v="Supplement Douane Zone C4"/>
    <s v="I"/>
    <m/>
    <s v="C4"/>
    <n v="0"/>
    <s v="44"/>
    <n v="20"/>
  </r>
  <r>
    <x v="0"/>
    <s v="0"/>
    <n v="46157"/>
    <s v="21320"/>
    <s v="1627"/>
    <s v="FR"/>
    <s v="CH"/>
    <s v="Allemann Marie"/>
    <s v="Laruche"/>
    <s v="999999"/>
    <s v="XW259180736JF"/>
    <s v="N"/>
    <s v="Transport"/>
    <s v="I"/>
    <s v="S"/>
    <s v="C4"/>
    <n v="2.355"/>
    <s v="44"/>
    <n v="8.23"/>
  </r>
  <r>
    <x v="0"/>
    <s v="0"/>
    <n v="46157"/>
    <s v="21320"/>
    <s v="1627"/>
    <s v="FR"/>
    <s v="CH"/>
    <s v="Allemann Marie"/>
    <s v="Laruche"/>
    <s v="999999"/>
    <s v="XW259180736JF"/>
    <s v="N"/>
    <s v="Supplement Douane Zone C4"/>
    <s v="I"/>
    <m/>
    <s v="C4"/>
    <n v="0"/>
    <s v="44"/>
    <n v="20"/>
  </r>
  <r>
    <x v="0"/>
    <s v="0"/>
    <n v="46157"/>
    <s v="21320"/>
    <s v="1219"/>
    <s v="FR"/>
    <s v="CH"/>
    <s v="Visentin Aurelie"/>
    <s v="Laruche"/>
    <s v="999999"/>
    <s v="XW259184295JF"/>
    <s v="N"/>
    <s v="Transport"/>
    <s v="I"/>
    <s v="S"/>
    <s v="C4"/>
    <n v="1.508"/>
    <s v="44"/>
    <n v="7.67"/>
  </r>
  <r>
    <x v="0"/>
    <s v="0"/>
    <n v="46157"/>
    <s v="21320"/>
    <s v="1219"/>
    <s v="FR"/>
    <s v="CH"/>
    <s v="Visentin Aurelie"/>
    <s v="Laruche"/>
    <s v="999999"/>
    <s v="XW259184295JF"/>
    <s v="N"/>
    <s v="Traitement SAV complémentaire"/>
    <s v="I"/>
    <m/>
    <s v="C4"/>
    <n v="0"/>
    <s v="44"/>
    <n v="16"/>
  </r>
  <r>
    <x v="0"/>
    <s v="0"/>
    <n v="46157"/>
    <s v="21320"/>
    <s v="1219"/>
    <s v="FR"/>
    <s v="CH"/>
    <s v="Visentin Aurelie"/>
    <s v="Laruche"/>
    <s v="999999"/>
    <s v="XW259184295JF"/>
    <s v="N"/>
    <s v="Supplement Douane Zone C4"/>
    <s v="I"/>
    <m/>
    <s v="C4"/>
    <n v="0"/>
    <s v="44"/>
    <n v="20"/>
  </r>
  <r>
    <x v="0"/>
    <s v="0"/>
    <n v="46157"/>
    <s v="21320"/>
    <s v="8115"/>
    <s v="FR"/>
    <s v="CH"/>
    <s v="Vatanacan Melek"/>
    <s v="Laruche"/>
    <s v="999999"/>
    <s v="XW259325634JF"/>
    <s v="N"/>
    <s v="Transport"/>
    <s v="I"/>
    <s v="S"/>
    <s v="C4"/>
    <n v="3.6"/>
    <s v="44"/>
    <n v="8.789999999999999"/>
  </r>
  <r>
    <x v="0"/>
    <s v="0"/>
    <n v="46157"/>
    <s v="21320"/>
    <s v="8115"/>
    <s v="FR"/>
    <s v="CH"/>
    <s v="Vatanacan Melek"/>
    <s v="Laruche"/>
    <s v="999999"/>
    <s v="XW259325634JF"/>
    <s v="N"/>
    <s v="Supplement Douane Zone C4"/>
    <s v="I"/>
    <m/>
    <s v="C4"/>
    <n v="0"/>
    <s v="44"/>
    <n v="20"/>
  </r>
  <r>
    <x v="0"/>
    <s v="0"/>
    <n v="46157"/>
    <s v="21320"/>
    <s v="14569"/>
    <s v="FR"/>
    <s v="GR"/>
    <s v="Sovolou Shoshana"/>
    <s v="Laruche"/>
    <s v="999999"/>
    <s v="XW259426536JF"/>
    <s v="N"/>
    <s v="Transport"/>
    <s v="N"/>
    <s v="S"/>
    <s v="C2"/>
    <n v="7.254"/>
    <s v="44"/>
    <n v="15.94"/>
  </r>
  <r>
    <x v="0"/>
    <s v="0"/>
    <n v="46157"/>
    <s v="21320"/>
    <s v="1752"/>
    <s v="FR"/>
    <s v="CH"/>
    <s v="Sarl Rosae"/>
    <s v="Laruche"/>
    <s v="999999"/>
    <s v="XW259442613JF"/>
    <s v="N"/>
    <s v="Transport"/>
    <s v="I"/>
    <s v="S"/>
    <s v="C4"/>
    <n v="3.6"/>
    <s v="44"/>
    <n v="8.789999999999999"/>
  </r>
  <r>
    <x v="0"/>
    <s v="0"/>
    <n v="46157"/>
    <s v="21320"/>
    <s v="1752"/>
    <s v="FR"/>
    <s v="CH"/>
    <s v="Sarl Rosae"/>
    <s v="Laruche"/>
    <s v="999999"/>
    <s v="XW259442613JF"/>
    <s v="N"/>
    <s v="Supplement Douane Zone C4"/>
    <s v="I"/>
    <m/>
    <s v="C4"/>
    <n v="0"/>
    <s v="44"/>
    <n v="20"/>
  </r>
  <r>
    <x v="0"/>
    <s v="0"/>
    <n v="46157"/>
    <s v="21320"/>
    <s v="2740"/>
    <s v="FR"/>
    <s v="CH"/>
    <s v="Dianez Agnes"/>
    <s v="Laruche"/>
    <s v="999999"/>
    <s v="XW259445209JF"/>
    <s v="N"/>
    <s v="Transport"/>
    <s v="I"/>
    <s v="S"/>
    <s v="C4"/>
    <n v="0.945"/>
    <s v="44"/>
    <n v="7.11"/>
  </r>
  <r>
    <x v="0"/>
    <s v="0"/>
    <n v="46157"/>
    <s v="21320"/>
    <s v="2740"/>
    <s v="FR"/>
    <s v="CH"/>
    <s v="Dianez Agnes"/>
    <s v="Laruche"/>
    <s v="999999"/>
    <s v="XW259445209JF"/>
    <s v="N"/>
    <s v="Supplement Douane Zone C4"/>
    <s v="I"/>
    <m/>
    <s v="C4"/>
    <n v="0"/>
    <s v="44"/>
    <n v="20"/>
  </r>
  <r>
    <x v="0"/>
    <s v="0"/>
    <n v="46160"/>
    <s v="21320"/>
    <s v="4410"/>
    <s v="FR"/>
    <s v="CH"/>
    <s v="Cavegn Corinne"/>
    <s v="Laruche"/>
    <s v="999999"/>
    <s v="XW260643250JF"/>
    <s v="N"/>
    <s v="Transport"/>
    <s v="I"/>
    <s v="S"/>
    <s v="C4"/>
    <n v="2.944"/>
    <s v="44"/>
    <n v="8.23"/>
  </r>
  <r>
    <x v="0"/>
    <s v="0"/>
    <n v="46160"/>
    <s v="21320"/>
    <s v="4410"/>
    <s v="FR"/>
    <s v="CH"/>
    <s v="Cavegn Corinne"/>
    <s v="Laruche"/>
    <s v="999999"/>
    <s v="XW260643250JF"/>
    <s v="N"/>
    <s v="Supplement Douane Zone C4"/>
    <s v="I"/>
    <m/>
    <s v="C4"/>
    <n v="0"/>
    <s v="44"/>
    <n v="20"/>
  </r>
  <r>
    <x v="0"/>
    <s v="0"/>
    <n v="46160"/>
    <s v="21320"/>
    <s v="1934"/>
    <s v="FR"/>
    <s v="CH"/>
    <s v="Deleglise Jean-Marc"/>
    <s v="Laruche"/>
    <s v="999999"/>
    <s v="XW260652910JF"/>
    <s v="N"/>
    <s v="Transport"/>
    <s v="I"/>
    <s v="S"/>
    <s v="C4"/>
    <n v="1.44"/>
    <s v="44"/>
    <n v="7.67"/>
  </r>
  <r>
    <x v="0"/>
    <s v="0"/>
    <n v="46160"/>
    <s v="21320"/>
    <s v="1934"/>
    <s v="FR"/>
    <s v="CH"/>
    <s v="Deleglise Jean-Marc"/>
    <s v="Laruche"/>
    <s v="999999"/>
    <s v="XW260652910JF"/>
    <s v="N"/>
    <s v="Traitement SAV complémentaire"/>
    <s v="I"/>
    <m/>
    <s v="C4"/>
    <n v="0"/>
    <s v="44"/>
    <n v="16"/>
  </r>
  <r>
    <x v="0"/>
    <s v="0"/>
    <n v="46160"/>
    <s v="21320"/>
    <s v="1934"/>
    <s v="FR"/>
    <s v="CH"/>
    <s v="Deleglise Jean-Marc"/>
    <s v="Laruche"/>
    <s v="999999"/>
    <s v="XW260652910JF"/>
    <s v="N"/>
    <s v="Supplement Douane Zone C4"/>
    <s v="I"/>
    <m/>
    <s v="C4"/>
    <n v="0"/>
    <s v="44"/>
    <n v="20"/>
  </r>
  <r>
    <x v="0"/>
    <s v="0"/>
    <n v="46160"/>
    <s v="21320"/>
    <s v="7036"/>
    <s v="FR"/>
    <s v="NO"/>
    <s v="Stensaas Winther Mia"/>
    <s v="Laruche"/>
    <s v="999999"/>
    <s v="XW260907685JF"/>
    <s v="N"/>
    <s v="Transport"/>
    <s v="I"/>
    <s v="S"/>
    <s v="C4"/>
    <n v="1.65"/>
    <s v="44"/>
    <n v="7.67"/>
  </r>
  <r>
    <x v="0"/>
    <s v="0"/>
    <n v="46160"/>
    <s v="21320"/>
    <s v="7036"/>
    <s v="FR"/>
    <s v="NO"/>
    <s v="Stensaas Winther Mia"/>
    <s v="Laruche"/>
    <s v="999999"/>
    <s v="XW260907685JF"/>
    <s v="N"/>
    <s v="Supp Zone Internationale Eloignee"/>
    <s v="I"/>
    <m/>
    <s v="C4"/>
    <n v="0"/>
    <s v="44"/>
    <n v="9"/>
  </r>
  <r>
    <x v="0"/>
    <s v="0"/>
    <n v="46160"/>
    <s v="21320"/>
    <s v="7036"/>
    <s v="FR"/>
    <s v="NO"/>
    <s v="Stensaas Winther Mia"/>
    <s v="Laruche"/>
    <s v="999999"/>
    <s v="XW260907685JF"/>
    <s v="N"/>
    <s v="Supplement Douane Zone C4"/>
    <s v="I"/>
    <m/>
    <s v="C4"/>
    <n v="0"/>
    <s v="44"/>
    <n v="20"/>
  </r>
  <r>
    <x v="0"/>
    <s v="0"/>
    <n v="46160"/>
    <s v="21320"/>
    <s v="1814"/>
    <s v="FR"/>
    <s v="CH"/>
    <s v="Delarive Leila"/>
    <s v="Laruche"/>
    <s v="999999"/>
    <s v="XW260945745JF"/>
    <s v="N"/>
    <s v="Transport"/>
    <s v="I"/>
    <s v="S"/>
    <s v="C4"/>
    <n v="1.392"/>
    <s v="44"/>
    <n v="7.67"/>
  </r>
  <r>
    <x v="0"/>
    <s v="0"/>
    <n v="46160"/>
    <s v="21320"/>
    <s v="1814"/>
    <s v="FR"/>
    <s v="CH"/>
    <s v="Delarive Leila"/>
    <s v="Laruche"/>
    <s v="999999"/>
    <s v="XW260945745JF"/>
    <s v="N"/>
    <s v="Supplement Douane Zone C4"/>
    <s v="I"/>
    <m/>
    <s v="C4"/>
    <n v="0"/>
    <s v="44"/>
    <n v="20"/>
  </r>
  <r>
    <x v="0"/>
    <s v="0"/>
    <n v="46160"/>
    <s v="21320"/>
    <s v="16774"/>
    <s v="FR"/>
    <s v="SE"/>
    <s v="InredningNockeb"/>
    <s v="5XPFJPYVSS (renvoi)"/>
    <s v="999999"/>
    <s v="XW260982363JF"/>
    <s v="N"/>
    <s v="Transport"/>
    <s v="N"/>
    <s v="S"/>
    <s v="C2"/>
    <n v="7.254"/>
    <s v="44"/>
    <n v="15.94"/>
  </r>
  <r>
    <x v="0"/>
    <s v="0"/>
    <n v="46161"/>
    <s v="21320"/>
    <s v="3977"/>
    <s v="FR"/>
    <s v="CH"/>
    <s v="Vallelian Michele"/>
    <s v="Laruche"/>
    <s v="999999"/>
    <s v="XW261661246JF"/>
    <s v="N"/>
    <s v="Transport"/>
    <s v="I"/>
    <s v="S"/>
    <s v="C4"/>
    <n v="0.9"/>
    <s v="44"/>
    <n v="7.11"/>
  </r>
  <r>
    <x v="0"/>
    <s v="0"/>
    <n v="46161"/>
    <s v="21320"/>
    <s v="3977"/>
    <s v="FR"/>
    <s v="CH"/>
    <s v="Vallelian Michele"/>
    <s v="Laruche"/>
    <s v="999999"/>
    <s v="XW261661246JF"/>
    <s v="N"/>
    <s v="Supp Zone Internationale Eloignee"/>
    <s v="I"/>
    <m/>
    <s v="C4"/>
    <n v="0"/>
    <s v="44"/>
    <n v="9"/>
  </r>
  <r>
    <x v="0"/>
    <s v="0"/>
    <n v="46161"/>
    <s v="21320"/>
    <s v="3977"/>
    <s v="FR"/>
    <s v="CH"/>
    <s v="Vallelian Michele"/>
    <s v="Laruche"/>
    <s v="999999"/>
    <s v="XW261661246JF"/>
    <s v="N"/>
    <s v="Supplement Douane Zone C4"/>
    <s v="I"/>
    <m/>
    <s v="C4"/>
    <n v="0"/>
    <s v="44"/>
    <n v="20"/>
  </r>
  <r>
    <x v="0"/>
    <s v="0"/>
    <n v="46161"/>
    <s v="21320"/>
    <s v="50823"/>
    <s v="FR"/>
    <s v="DE"/>
    <s v="SCHEE GmbhSteph"/>
    <s v="B2B10884 (renvoi)"/>
    <s v="999999"/>
    <s v="XW261697912JF"/>
    <s v="N"/>
    <s v="Transport"/>
    <s v="N"/>
    <s v="S"/>
    <s v="C1"/>
    <n v="4.8"/>
    <s v="44"/>
    <n v="10.59"/>
  </r>
  <r>
    <x v="0"/>
    <s v="0"/>
    <n v="46164"/>
    <s v="21320"/>
    <s v="1258"/>
    <s v="FR"/>
    <s v="CH"/>
    <s v="Maire Laura Bottari"/>
    <s v="Laruche"/>
    <s v="999999"/>
    <s v="XW262735342JF"/>
    <s v="N"/>
    <s v="Transport"/>
    <s v="I"/>
    <s v="S"/>
    <s v="C4"/>
    <n v="1.392"/>
    <s v="44"/>
    <n v="7.67"/>
  </r>
  <r>
    <x v="0"/>
    <s v="0"/>
    <n v="46164"/>
    <s v="21320"/>
    <s v="1258"/>
    <s v="FR"/>
    <s v="CH"/>
    <s v="Maire Laura Bottari"/>
    <s v="Laruche"/>
    <s v="999999"/>
    <s v="XW262735342JF"/>
    <s v="N"/>
    <s v="Supplement Douane Zone C4"/>
    <s v="I"/>
    <m/>
    <s v="C4"/>
    <n v="0"/>
    <s v="44"/>
    <n v="20"/>
  </r>
  <r>
    <x v="0"/>
    <s v="0"/>
    <n v="46164"/>
    <s v="21320"/>
    <s v="0263"/>
    <s v="FR"/>
    <s v="NO"/>
    <s v="Haugen Kine"/>
    <s v="Laruche"/>
    <s v="999999"/>
    <s v="XW262860084JF"/>
    <s v="N"/>
    <s v="Transport"/>
    <s v="I"/>
    <s v="S"/>
    <s v="C4"/>
    <n v="14.632"/>
    <s v="44"/>
    <n v="14.95"/>
  </r>
  <r>
    <x v="0"/>
    <s v="0"/>
    <n v="46164"/>
    <s v="21320"/>
    <s v="0263"/>
    <s v="FR"/>
    <s v="NO"/>
    <s v="Haugen Kine"/>
    <s v="Laruche"/>
    <s v="999999"/>
    <s v="XW262860084JF"/>
    <s v="N"/>
    <s v="Supplement Douane Zone C4"/>
    <s v="I"/>
    <m/>
    <s v="C4"/>
    <n v="0"/>
    <s v="44"/>
    <n v="20"/>
  </r>
  <r>
    <x v="0"/>
    <s v="0"/>
    <n v="46164"/>
    <s v="21320"/>
    <s v="0263"/>
    <s v="FR"/>
    <s v="NO"/>
    <s v="Haugen Kine"/>
    <s v="Laruche"/>
    <s v="999999"/>
    <s v="XW262860098JF"/>
    <s v="N"/>
    <s v="Transport"/>
    <s v="I"/>
    <s v="S"/>
    <s v="C4"/>
    <n v="21.008"/>
    <s v="44"/>
    <n v="18.87"/>
  </r>
  <r>
    <x v="0"/>
    <s v="0"/>
    <n v="46164"/>
    <s v="21320"/>
    <s v="0263"/>
    <s v="FR"/>
    <s v="NO"/>
    <s v="Haugen Kine"/>
    <s v="Laruche"/>
    <s v="999999"/>
    <s v="XW262860098JF"/>
    <s v="N"/>
    <s v="Supplement Douane Zone C4"/>
    <s v="I"/>
    <m/>
    <s v="C4"/>
    <n v="0"/>
    <s v="44"/>
    <n v="20"/>
  </r>
  <r>
    <x v="0"/>
    <s v="0"/>
    <n v="46164"/>
    <s v="21320"/>
    <s v="0263"/>
    <s v="FR"/>
    <s v="NO"/>
    <s v="Haugen Kine"/>
    <s v="Laruche"/>
    <s v="999999"/>
    <s v="XW262860107JF"/>
    <s v="N"/>
    <s v="Transport"/>
    <s v="I"/>
    <s v="S"/>
    <s v="C4"/>
    <n v="21.008"/>
    <s v="44"/>
    <n v="18.87"/>
  </r>
  <r>
    <x v="0"/>
    <s v="0"/>
    <n v="46164"/>
    <s v="21320"/>
    <s v="0263"/>
    <s v="FR"/>
    <s v="NO"/>
    <s v="Haugen Kine"/>
    <s v="Laruche"/>
    <s v="999999"/>
    <s v="XW262860107JF"/>
    <s v="N"/>
    <s v="Supplement Douane Zone C4"/>
    <s v="I"/>
    <m/>
    <s v="C4"/>
    <n v="0"/>
    <s v="44"/>
    <n v="20"/>
  </r>
  <r>
    <x v="0"/>
    <s v="0"/>
    <n v="46167"/>
    <s v="21320"/>
    <s v="1044"/>
    <s v="FR"/>
    <s v="CH"/>
    <s v="Adamina Yael"/>
    <s v="Laruche"/>
    <s v="999999"/>
    <s v="XW263095827JF"/>
    <s v="N"/>
    <s v="Transport"/>
    <s v="I"/>
    <s v="S"/>
    <s v="C4"/>
    <n v="2.355"/>
    <s v="44"/>
    <n v="8.23"/>
  </r>
  <r>
    <x v="0"/>
    <s v="0"/>
    <n v="46167"/>
    <s v="21320"/>
    <s v="1044"/>
    <s v="FR"/>
    <s v="CH"/>
    <s v="Adamina Yael"/>
    <s v="Laruche"/>
    <s v="999999"/>
    <s v="XW263095827JF"/>
    <s v="N"/>
    <s v="Traitement SAV complémentaire"/>
    <s v="I"/>
    <m/>
    <s v="C4"/>
    <n v="0"/>
    <s v="44"/>
    <n v="16"/>
  </r>
  <r>
    <x v="0"/>
    <s v="0"/>
    <n v="46167"/>
    <s v="21320"/>
    <s v="1044"/>
    <s v="FR"/>
    <s v="CH"/>
    <s v="Adamina Yael"/>
    <s v="Laruche"/>
    <s v="999999"/>
    <s v="XW263095827JF"/>
    <s v="N"/>
    <s v="Supplement Douane Zone C4"/>
    <s v="I"/>
    <m/>
    <s v="C4"/>
    <n v="0"/>
    <s v="44"/>
    <n v="20"/>
  </r>
  <r>
    <x v="0"/>
    <s v="0"/>
    <n v="46167"/>
    <s v="21320"/>
    <s v="1227"/>
    <s v="FR"/>
    <s v="CH"/>
    <s v="Ferron Roxane"/>
    <s v="Laruche"/>
    <s v="999999"/>
    <s v="XW263107445JF"/>
    <s v="N"/>
    <s v="Transport"/>
    <s v="I"/>
    <s v="S"/>
    <s v="C4"/>
    <n v="4.68"/>
    <s v="44"/>
    <n v="9.35"/>
  </r>
  <r>
    <x v="0"/>
    <s v="0"/>
    <n v="46167"/>
    <s v="21320"/>
    <s v="1227"/>
    <s v="FR"/>
    <s v="CH"/>
    <s v="Ferron Roxane"/>
    <s v="Laruche"/>
    <s v="999999"/>
    <s v="XW263107445JF"/>
    <s v="N"/>
    <s v="Traitement SAV complémentaire"/>
    <s v="I"/>
    <m/>
    <s v="C4"/>
    <n v="0"/>
    <s v="44"/>
    <n v="16"/>
  </r>
  <r>
    <x v="0"/>
    <s v="0"/>
    <n v="46167"/>
    <s v="21320"/>
    <s v="1227"/>
    <s v="FR"/>
    <s v="CH"/>
    <s v="Ferron Roxane"/>
    <s v="Laruche"/>
    <s v="999999"/>
    <s v="XW263107445JF"/>
    <s v="N"/>
    <s v="Supplement Douane Zone C4"/>
    <s v="I"/>
    <m/>
    <s v="C4"/>
    <n v="0"/>
    <s v="44"/>
    <n v="20"/>
  </r>
  <r>
    <x v="0"/>
    <s v="0"/>
    <n v="46168"/>
    <s v="21320"/>
    <s v="1084"/>
    <s v="FR"/>
    <s v="CH"/>
    <s v="Goel Jacques"/>
    <s v="Laruche"/>
    <s v="999999"/>
    <s v="XW263365705JF"/>
    <s v="N"/>
    <s v="Transport"/>
    <s v="I"/>
    <s v="S"/>
    <s v="C4"/>
    <n v="0.336"/>
    <s v="44"/>
    <n v="7.11"/>
  </r>
  <r>
    <x v="0"/>
    <s v="0"/>
    <n v="46168"/>
    <s v="21320"/>
    <s v="1084"/>
    <s v="FR"/>
    <s v="CH"/>
    <s v="Goel Jacques"/>
    <s v="Laruche"/>
    <s v="999999"/>
    <s v="XW263365705JF"/>
    <s v="N"/>
    <s v="Supplement Douane Zone C4"/>
    <s v="I"/>
    <m/>
    <s v="C4"/>
    <n v="0"/>
    <s v="44"/>
    <n v="20"/>
  </r>
  <r>
    <x v="0"/>
    <s v="0"/>
    <n v="46169"/>
    <s v="21320"/>
    <s v="1205"/>
    <s v="FR"/>
    <s v="CH"/>
    <s v="Aymon Camille"/>
    <s v="Laruche"/>
    <s v="999999"/>
    <s v="XW263968547JF"/>
    <s v="N"/>
    <s v="Transport"/>
    <s v="I"/>
    <s v="S"/>
    <s v="C4"/>
    <n v="4.68"/>
    <s v="44"/>
    <n v="9.35"/>
  </r>
  <r>
    <x v="0"/>
    <s v="0"/>
    <n v="46169"/>
    <s v="21320"/>
    <s v="1205"/>
    <s v="FR"/>
    <s v="CH"/>
    <s v="Aymon Camille"/>
    <s v="Laruche"/>
    <s v="999999"/>
    <s v="XW263968547JF"/>
    <s v="N"/>
    <s v="Supplement Douane Zone C4"/>
    <s v="I"/>
    <m/>
    <s v="C4"/>
    <n v="0"/>
    <s v="44"/>
    <n v="20"/>
  </r>
  <r>
    <x v="0"/>
    <s v="0"/>
    <n v="46169"/>
    <s v="21320"/>
    <s v="3011"/>
    <s v="FR"/>
    <s v="CH"/>
    <s v="Noir Chat"/>
    <s v="Laruche"/>
    <s v="999999"/>
    <s v="XW264010496JF"/>
    <s v="N"/>
    <s v="Transport"/>
    <s v="I"/>
    <s v="S"/>
    <s v="C4"/>
    <n v="4.68"/>
    <s v="44"/>
    <n v="9.35"/>
  </r>
  <r>
    <x v="0"/>
    <s v="0"/>
    <n v="46169"/>
    <s v="21320"/>
    <s v="3011"/>
    <s v="FR"/>
    <s v="CH"/>
    <s v="Noir Chat"/>
    <s v="Laruche"/>
    <s v="999999"/>
    <s v="XW264010496JF"/>
    <s v="N"/>
    <s v="Traitement SAV complémentaire"/>
    <s v="I"/>
    <m/>
    <s v="C4"/>
    <n v="0"/>
    <s v="44"/>
    <n v="16"/>
  </r>
  <r>
    <x v="0"/>
    <s v="0"/>
    <n v="46169"/>
    <s v="21320"/>
    <s v="3011"/>
    <s v="FR"/>
    <s v="CH"/>
    <s v="Noir Chat"/>
    <s v="Laruche"/>
    <s v="999999"/>
    <s v="XW264010496JF"/>
    <s v="N"/>
    <s v="Supplement Douane Zone C4"/>
    <s v="I"/>
    <m/>
    <s v="C4"/>
    <n v="0"/>
    <s v="44"/>
    <n v="20"/>
  </r>
  <r>
    <x v="0"/>
    <s v="0"/>
    <n v="46170"/>
    <s v="21320"/>
    <s v="3976"/>
    <s v="FR"/>
    <s v="CH"/>
    <s v="Doutrelepont Marie-Laure"/>
    <s v="Laruche"/>
    <s v="999999"/>
    <s v="XW264180699JF"/>
    <s v="N"/>
    <s v="Transport"/>
    <s v="I"/>
    <s v="S"/>
    <s v="C4"/>
    <n v="0.5620000000000001"/>
    <s v="44"/>
    <n v="7.11"/>
  </r>
  <r>
    <x v="0"/>
    <s v="0"/>
    <n v="46170"/>
    <s v="21320"/>
    <s v="3976"/>
    <s v="FR"/>
    <s v="CH"/>
    <s v="Doutrelepont Marie-Laure"/>
    <s v="Laruche"/>
    <s v="999999"/>
    <s v="XW264180699JF"/>
    <s v="N"/>
    <s v="Supp Zone Internationale Eloignee"/>
    <s v="I"/>
    <m/>
    <s v="C4"/>
    <n v="0"/>
    <s v="44"/>
    <n v="9"/>
  </r>
  <r>
    <x v="0"/>
    <s v="0"/>
    <n v="46170"/>
    <s v="21320"/>
    <s v="3976"/>
    <s v="FR"/>
    <s v="CH"/>
    <s v="Doutrelepont Marie-Laure"/>
    <s v="Laruche"/>
    <s v="999999"/>
    <s v="XW264180699JF"/>
    <s v="N"/>
    <s v="Supplement Douane Zone C4"/>
    <s v="I"/>
    <m/>
    <s v="C4"/>
    <n v="0"/>
    <s v="44"/>
    <n v="20"/>
  </r>
  <r>
    <x v="0"/>
    <s v="0"/>
    <n v="46170"/>
    <s v="21320"/>
    <s v="1222"/>
    <s v="FR"/>
    <s v="CH"/>
    <s v="Sarl 8et18"/>
    <s v="Laruche"/>
    <s v="999999"/>
    <s v="XW264183465JF"/>
    <s v="N"/>
    <s v="Transport"/>
    <s v="I"/>
    <s v="S"/>
    <s v="C4"/>
    <n v="20.664"/>
    <s v="44"/>
    <n v="18.31"/>
  </r>
  <r>
    <x v="0"/>
    <s v="0"/>
    <n v="46170"/>
    <s v="21320"/>
    <s v="1222"/>
    <s v="FR"/>
    <s v="CH"/>
    <s v="Sarl 8et18"/>
    <s v="Laruche"/>
    <s v="999999"/>
    <s v="XW264183465JF"/>
    <s v="N"/>
    <s v="Supplement Douane Zone C4"/>
    <s v="I"/>
    <m/>
    <s v="C4"/>
    <n v="0"/>
    <s v="44"/>
    <n v="20"/>
  </r>
  <r>
    <x v="0"/>
    <s v="0"/>
    <n v="46171"/>
    <s v="21320"/>
    <s v="1110"/>
    <s v="FR"/>
    <s v="CH"/>
    <s v="Sweid Nour"/>
    <s v="Laruche"/>
    <s v="999999"/>
    <s v="XW264493697JF"/>
    <s v="N"/>
    <s v="Transport"/>
    <s v="I"/>
    <s v="S"/>
    <s v="C4"/>
    <n v="4.8"/>
    <s v="44"/>
    <n v="9.35"/>
  </r>
  <r>
    <x v="0"/>
    <s v="0"/>
    <n v="46171"/>
    <s v="21320"/>
    <s v="1110"/>
    <s v="FR"/>
    <s v="CH"/>
    <s v="Sweid Nour"/>
    <s v="Laruche"/>
    <s v="999999"/>
    <s v="XW264493697JF"/>
    <s v="N"/>
    <s v="Supplement Douane Zone C4"/>
    <s v="I"/>
    <m/>
    <s v="C4"/>
    <n v="0"/>
    <s v="44"/>
    <n v="20"/>
  </r>
  <r>
    <x v="0"/>
    <s v="0"/>
    <n v="46171"/>
    <s v="21320"/>
    <s v="1400"/>
    <s v="FR"/>
    <s v="CH"/>
    <s v="Meier Camille"/>
    <s v="Laruche"/>
    <s v="999999"/>
    <s v="XW264538328JF"/>
    <s v="N"/>
    <s v="Transport"/>
    <s v="I"/>
    <s v="S"/>
    <s v="C4"/>
    <n v="4.8"/>
    <s v="44"/>
    <n v="9.35"/>
  </r>
  <r>
    <x v="0"/>
    <s v="0"/>
    <n v="46171"/>
    <s v="21320"/>
    <s v="1400"/>
    <s v="FR"/>
    <s v="CH"/>
    <s v="Meier Camille"/>
    <s v="Laruche"/>
    <s v="999999"/>
    <s v="XW264538328JF"/>
    <s v="N"/>
    <s v="Supplement Douane Zone C4"/>
    <s v="I"/>
    <m/>
    <s v="C4"/>
    <n v="0"/>
    <s v="44"/>
    <n v="20"/>
  </r>
  <r>
    <x v="0"/>
    <s v="0"/>
    <n v="46171"/>
    <s v="21320"/>
    <s v="1231"/>
    <s v="FR"/>
    <s v="CH"/>
    <s v="Sanchez Andres"/>
    <s v="Laruche"/>
    <s v="999999"/>
    <s v="XW264611473JF"/>
    <s v="N"/>
    <s v="Transport"/>
    <s v="I"/>
    <s v="S"/>
    <s v="C4"/>
    <n v="2.2"/>
    <s v="44"/>
    <n v="8.23"/>
  </r>
  <r>
    <x v="0"/>
    <s v="0"/>
    <n v="46171"/>
    <s v="21320"/>
    <s v="1231"/>
    <s v="FR"/>
    <s v="CH"/>
    <s v="Sanchez Andres"/>
    <s v="Laruche"/>
    <s v="999999"/>
    <s v="XW264611473JF"/>
    <s v="N"/>
    <s v="Traitement SAV complémentaire"/>
    <s v="I"/>
    <m/>
    <s v="C4"/>
    <n v="0"/>
    <s v="44"/>
    <n v="16"/>
  </r>
  <r>
    <x v="0"/>
    <s v="0"/>
    <n v="46171"/>
    <s v="21320"/>
    <s v="1231"/>
    <s v="FR"/>
    <s v="CH"/>
    <s v="Sanchez Andres"/>
    <s v="Laruche"/>
    <s v="999999"/>
    <s v="XW264611473JF"/>
    <s v="N"/>
    <s v="Supplement Douane Zone C4"/>
    <s v="I"/>
    <m/>
    <s v="C4"/>
    <n v="0"/>
    <s v="44"/>
    <n v="20"/>
  </r>
  <r>
    <x v="4"/>
    <s v="0"/>
    <n v="46155"/>
    <s v="21320"/>
    <s v="75016"/>
    <s v=""/>
    <s v=""/>
    <s v="Bertin Patrice"/>
    <s v="Laruche"/>
    <s v="999999"/>
    <s v="XY513981495JB"/>
    <s v="N"/>
    <s v="Transport"/>
    <s v="N"/>
    <s v="S"/>
    <s v="NT"/>
    <n v="2.335"/>
    <s v="3Z"/>
    <n v="30.86"/>
  </r>
  <r>
    <x v="4"/>
    <s v="0"/>
    <n v="46168"/>
    <s v="21320"/>
    <s v="60300"/>
    <s v=""/>
    <s v=""/>
    <s v="du Passage Cassilda"/>
    <s v="Laruche"/>
    <s v="999999"/>
    <s v="XY514004567JB"/>
    <s v="N"/>
    <s v="Transport"/>
    <s v="N"/>
    <s v="R"/>
    <s v="NT"/>
    <n v="0.2"/>
    <s v="3Z"/>
    <n v="12.58"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4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eau croisé dynamique6" cacheId="2" dataOnRows="0" dataCaption="Valeur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1" firstHeaderRow="1" firstDataRow="1" firstDataCol="1"/>
  <pivotFields count="19">
    <pivotField axis="axisRow" showDropDowns="1" compact="1" outline="1" subtotalTop="1" dragToRow="1" dragToCol="1" dragToPage="1" dragToData="1" dragOff="1" showAll="0" topAutoShow="1" itemPageCount="10" sortType="ascending" defaultSubtotal="1">
      <items count="9">
        <item t="data" sd="1" m="1" x="7"/>
        <item t="data" sd="1" x="4"/>
        <item t="data" sd="1" x="5"/>
        <item t="data" sd="1" x="0"/>
        <item t="data" sd="1" x="1"/>
        <item t="data" sd="1" x="2"/>
        <item t="data" sd="1" x="3"/>
        <item t="data" sd="1" x="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8"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Items count="1">
    <i t="data" r="0" i="0"/>
  </colItems>
  <dataFields count="1">
    <dataField name="Somme de Montant HT" fld="18" subtotal="sum" showDataAs="normal" baseField="0" baseItem="4" numFmtId="4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leau croisé dynamique2" cacheId="3" dataOnRows="0" dataCaption="Valeur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7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B2209" firstHeaderRow="1" firstDataRow="1" firstDataCol="1"/>
  <pivotFields count="7">
    <pivotField axis="axisRow" showDropDowns="1" compact="1" outline="1" subtotalTop="1" dragToRow="1" dragToCol="1" dragToPage="1" dragToData="1" dragOff="1" showAll="0" topAutoShow="1" itemPageCount="10" sortType="ascending" defaultSubtotal="0">
      <items count="2209">
        <item t="data" sd="1" m="1" x="2208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ata" sd="1" x="1719"/>
        <item t="data" sd="1" x="1720"/>
        <item t="data" sd="1" x="1721"/>
        <item t="data" sd="1" x="1722"/>
        <item t="data" sd="1" x="1723"/>
        <item t="data" sd="1" x="1724"/>
        <item t="data" sd="1" x="1725"/>
        <item t="data" sd="1" x="1726"/>
        <item t="data" sd="1" x="1727"/>
        <item t="data" sd="1" x="1728"/>
        <item t="data" sd="1" x="1729"/>
        <item t="data" sd="1" x="1730"/>
        <item t="data" sd="1" x="1731"/>
        <item t="data" sd="1" x="1732"/>
        <item t="data" sd="1" x="1733"/>
        <item t="data" sd="1" x="1734"/>
        <item t="data" sd="1" x="1735"/>
        <item t="data" sd="1" x="1736"/>
        <item t="data" sd="1" x="1737"/>
        <item t="data" sd="1" x="1738"/>
        <item t="data" sd="1" x="1739"/>
        <item t="data" sd="1" x="1740"/>
        <item t="data" sd="1" x="1741"/>
        <item t="data" sd="1" x="1742"/>
        <item t="data" sd="1" x="1743"/>
        <item t="data" sd="1" x="1744"/>
        <item t="data" sd="1" x="1745"/>
        <item t="data" sd="1" x="1746"/>
        <item t="data" sd="1" x="1747"/>
        <item t="data" sd="1" x="1748"/>
        <item t="data" sd="1" x="1749"/>
        <item t="data" sd="1" x="1750"/>
        <item t="data" sd="1" x="1751"/>
        <item t="data" sd="1" x="1752"/>
        <item t="data" sd="1" x="1753"/>
        <item t="data" sd="1" x="1754"/>
        <item t="data" sd="1" x="1755"/>
        <item t="data" sd="1" x="1756"/>
        <item t="data" sd="1" x="1757"/>
        <item t="data" sd="1" x="1758"/>
        <item t="data" sd="1" x="1759"/>
        <item t="data" sd="1" x="1760"/>
        <item t="data" sd="1" x="1761"/>
        <item t="data" sd="1" x="1762"/>
        <item t="data" sd="1" x="1763"/>
        <item t="data" sd="1" x="1764"/>
        <item t="data" sd="1" x="1765"/>
        <item t="data" sd="1" x="1766"/>
        <item t="data" sd="1" x="1767"/>
        <item t="data" sd="1" x="1768"/>
        <item t="data" sd="1" x="1769"/>
        <item t="data" sd="1" x="1770"/>
        <item t="data" sd="1" x="1771"/>
        <item t="data" sd="1" x="1772"/>
        <item t="data" sd="1" x="1773"/>
        <item t="data" sd="1" x="1774"/>
        <item t="data" sd="1" x="1775"/>
        <item t="data" sd="1" x="1776"/>
        <item t="data" sd="1" x="1777"/>
        <item t="data" sd="1" x="1778"/>
        <item t="data" sd="1" x="1779"/>
        <item t="data" sd="1" x="1780"/>
        <item t="data" sd="1" x="1781"/>
        <item t="data" sd="1" x="1782"/>
        <item t="data" sd="1" x="1783"/>
        <item t="data" sd="1" x="1784"/>
        <item t="data" sd="1" x="1785"/>
        <item t="data" sd="1" x="1786"/>
        <item t="data" sd="1" x="1787"/>
        <item t="data" sd="1" x="1788"/>
        <item t="data" sd="1" x="1789"/>
        <item t="data" sd="1" x="1790"/>
        <item t="data" sd="1" x="1791"/>
        <item t="data" sd="1" x="1792"/>
        <item t="data" sd="1" x="1793"/>
        <item t="data" sd="1" x="1794"/>
        <item t="data" sd="1" x="1795"/>
        <item t="data" sd="1" x="1796"/>
        <item t="data" sd="1" x="1797"/>
        <item t="data" sd="1" x="1798"/>
        <item t="data" sd="1" x="1799"/>
        <item t="data" sd="1" x="1800"/>
        <item t="data" sd="1" x="1801"/>
        <item t="data" sd="1" x="1802"/>
        <item t="data" sd="1" x="1803"/>
        <item t="data" sd="1" x="1804"/>
        <item t="data" sd="1" x="1805"/>
        <item t="data" sd="1" x="1806"/>
        <item t="data" sd="1" x="1807"/>
        <item t="data" sd="1" x="1808"/>
        <item t="data" sd="1" x="1809"/>
        <item t="data" sd="1" x="1810"/>
        <item t="data" sd="1" x="1811"/>
        <item t="data" sd="1" x="1812"/>
        <item t="data" sd="1" x="1813"/>
        <item t="data" sd="1" x="1814"/>
        <item t="data" sd="1" x="1815"/>
        <item t="data" sd="1" x="1816"/>
        <item t="data" sd="1" x="1817"/>
        <item t="data" sd="1" x="1818"/>
        <item t="data" sd="1" x="1819"/>
        <item t="data" sd="1" x="1820"/>
        <item t="data" sd="1" x="1821"/>
        <item t="data" sd="1" x="1822"/>
        <item t="data" sd="1" x="1823"/>
        <item t="data" sd="1" x="1824"/>
        <item t="data" sd="1" x="1825"/>
        <item t="data" sd="1" x="1826"/>
        <item t="data" sd="1" x="1827"/>
        <item t="data" sd="1" x="1828"/>
        <item t="data" sd="1" x="1829"/>
        <item t="data" sd="1" x="1830"/>
        <item t="data" sd="1" x="1831"/>
        <item t="data" sd="1" x="1832"/>
        <item t="data" sd="1" x="1833"/>
        <item t="data" sd="1" x="1834"/>
        <item t="data" sd="1" x="1835"/>
        <item t="data" sd="1" x="1836"/>
        <item t="data" sd="1" x="1837"/>
        <item t="data" sd="1" x="1838"/>
        <item t="data" sd="1" x="1839"/>
        <item t="data" sd="1" x="1840"/>
        <item t="data" sd="1" x="1841"/>
        <item t="data" sd="1" x="1842"/>
        <item t="data" sd="1" x="1843"/>
        <item t="data" sd="1" x="1844"/>
        <item t="data" sd="1" x="1845"/>
        <item t="data" sd="1" x="1846"/>
        <item t="data" sd="1" x="1847"/>
        <item t="data" sd="1" x="1848"/>
        <item t="data" sd="1" x="1849"/>
        <item t="data" sd="1" x="1850"/>
        <item t="data" sd="1" x="1851"/>
        <item t="data" sd="1" x="1852"/>
        <item t="data" sd="1" x="1853"/>
        <item t="data" sd="1" x="1854"/>
        <item t="data" sd="1" x="1855"/>
        <item t="data" sd="1" x="1856"/>
        <item t="data" sd="1" x="1857"/>
        <item t="data" sd="1" x="1858"/>
        <item t="data" sd="1" x="1859"/>
        <item t="data" sd="1" x="1860"/>
        <item t="data" sd="1" x="1861"/>
        <item t="data" sd="1" x="1862"/>
        <item t="data" sd="1" x="1863"/>
        <item t="data" sd="1" x="1864"/>
        <item t="data" sd="1" x="1865"/>
        <item t="data" sd="1" x="1866"/>
        <item t="data" sd="1" x="1867"/>
        <item t="data" sd="1" x="1868"/>
        <item t="data" sd="1" x="1869"/>
        <item t="data" sd="1" x="1870"/>
        <item t="data" sd="1" x="1871"/>
        <item t="data" sd="1" x="1872"/>
        <item t="data" sd="1" x="1873"/>
        <item t="data" sd="1" x="1874"/>
        <item t="data" sd="1" x="1875"/>
        <item t="data" sd="1" x="1876"/>
        <item t="data" sd="1" x="1877"/>
        <item t="data" sd="1" x="1878"/>
        <item t="data" sd="1" x="1879"/>
        <item t="data" sd="1" x="1880"/>
        <item t="data" sd="1" x="1881"/>
        <item t="data" sd="1" x="1882"/>
        <item t="data" sd="1" x="1883"/>
        <item t="data" sd="1" x="1884"/>
        <item t="data" sd="1" x="1885"/>
        <item t="data" sd="1" x="1886"/>
        <item t="data" sd="1" x="1887"/>
        <item t="data" sd="1" x="1888"/>
        <item t="data" sd="1" x="1889"/>
        <item t="data" sd="1" x="1890"/>
        <item t="data" sd="1" x="1891"/>
        <item t="data" sd="1" x="1892"/>
        <item t="data" sd="1" x="1893"/>
        <item t="data" sd="1" x="1894"/>
        <item t="data" sd="1" x="1895"/>
        <item t="data" sd="1" x="1896"/>
        <item t="data" sd="1" x="1897"/>
        <item t="data" sd="1" x="1898"/>
        <item t="data" sd="1" x="1899"/>
        <item t="data" sd="1" x="1900"/>
        <item t="data" sd="1" x="1901"/>
        <item t="data" sd="1" x="1902"/>
        <item t="data" sd="1" x="1903"/>
        <item t="data" sd="1" x="1904"/>
        <item t="data" sd="1" x="1905"/>
        <item t="data" sd="1" x="1906"/>
        <item t="data" sd="1" x="1907"/>
        <item t="data" sd="1" x="1908"/>
        <item t="data" sd="1" x="1909"/>
        <item t="data" sd="1" x="1910"/>
        <item t="data" sd="1" x="1911"/>
        <item t="data" sd="1" x="1912"/>
        <item t="data" sd="1" x="1913"/>
        <item t="data" sd="1" x="1914"/>
        <item t="data" sd="1" x="1915"/>
        <item t="data" sd="1" x="1916"/>
        <item t="data" sd="1" x="1917"/>
        <item t="data" sd="1" x="1918"/>
        <item t="data" sd="1" x="1919"/>
        <item t="data" sd="1" x="1920"/>
        <item t="data" sd="1" x="1921"/>
        <item t="data" sd="1" x="1922"/>
        <item t="data" sd="1" x="1923"/>
        <item t="data" sd="1" x="1924"/>
        <item t="data" sd="1" x="1925"/>
        <item t="data" sd="1" x="1926"/>
        <item t="data" sd="1" x="1927"/>
        <item t="data" sd="1" x="1928"/>
        <item t="data" sd="1" x="1929"/>
        <item t="data" sd="1" x="1930"/>
        <item t="data" sd="1" x="1931"/>
        <item t="data" sd="1" x="1932"/>
        <item t="data" sd="1" x="1933"/>
        <item t="data" sd="1" x="1934"/>
        <item t="data" sd="1" x="1935"/>
        <item t="data" sd="1" x="1936"/>
        <item t="data" sd="1" x="1937"/>
        <item t="data" sd="1" x="1938"/>
        <item t="data" sd="1" x="1939"/>
        <item t="data" sd="1" x="1940"/>
        <item t="data" sd="1" x="1941"/>
        <item t="data" sd="1" x="1942"/>
        <item t="data" sd="1" x="1943"/>
        <item t="data" sd="1" x="1944"/>
        <item t="data" sd="1" x="1945"/>
        <item t="data" sd="1" x="1946"/>
        <item t="data" sd="1" x="1947"/>
        <item t="data" sd="1" x="1948"/>
        <item t="data" sd="1" x="1949"/>
        <item t="data" sd="1" x="1950"/>
        <item t="data" sd="1" x="1951"/>
        <item t="data" sd="1" x="1952"/>
        <item t="data" sd="1" x="1953"/>
        <item t="data" sd="1" x="1954"/>
        <item t="data" sd="1" x="1955"/>
        <item t="data" sd="1" x="1956"/>
        <item t="data" sd="1" x="1957"/>
        <item t="data" sd="1" x="1958"/>
        <item t="data" sd="1" x="1959"/>
        <item t="data" sd="1" x="1960"/>
        <item t="data" sd="1" x="1961"/>
        <item t="data" sd="1" x="1962"/>
        <item t="data" sd="1" x="1963"/>
        <item t="data" sd="1" x="1964"/>
        <item t="data" sd="1" x="1965"/>
        <item t="data" sd="1" x="1966"/>
        <item t="data" sd="1" x="1967"/>
        <item t="data" sd="1" x="1968"/>
        <item t="data" sd="1" x="1969"/>
        <item t="data" sd="1" x="1970"/>
        <item t="data" sd="1" x="1971"/>
        <item t="data" sd="1" x="1972"/>
        <item t="data" sd="1" x="1973"/>
        <item t="data" sd="1" x="1974"/>
        <item t="data" sd="1" x="1975"/>
        <item t="data" sd="1" x="1976"/>
        <item t="data" sd="1" x="1977"/>
        <item t="data" sd="1" x="1978"/>
        <item t="data" sd="1" x="1979"/>
        <item t="data" sd="1" x="1980"/>
        <item t="data" sd="1" x="1981"/>
        <item t="data" sd="1" x="1982"/>
        <item t="data" sd="1" x="1983"/>
        <item t="data" sd="1" x="1984"/>
        <item t="data" sd="1" x="1985"/>
        <item t="data" sd="1" x="1986"/>
        <item t="data" sd="1" x="1987"/>
        <item t="data" sd="1" x="1988"/>
        <item t="data" sd="1" x="1989"/>
        <item t="data" sd="1" x="1990"/>
        <item t="data" sd="1" x="1991"/>
        <item t="data" sd="1" x="1992"/>
        <item t="data" sd="1" x="1993"/>
        <item t="data" sd="1" x="1994"/>
        <item t="data" sd="1" x="1995"/>
        <item t="data" sd="1" x="1996"/>
        <item t="data" sd="1" x="1997"/>
        <item t="data" sd="1" x="1998"/>
        <item t="data" sd="1" x="1999"/>
        <item t="data" sd="1" x="2000"/>
        <item t="data" sd="1" x="2001"/>
        <item t="data" sd="1" x="2002"/>
        <item t="data" sd="1" x="2003"/>
        <item t="data" sd="1" x="2004"/>
        <item t="data" sd="1" x="2005"/>
        <item t="data" sd="1" x="2006"/>
        <item t="data" sd="1" x="2007"/>
        <item t="data" sd="1" x="2008"/>
        <item t="data" sd="1" x="2009"/>
        <item t="data" sd="1" x="2010"/>
        <item t="data" sd="1" x="2011"/>
        <item t="data" sd="1" x="2012"/>
        <item t="data" sd="1" x="2013"/>
        <item t="data" sd="1" x="2014"/>
        <item t="data" sd="1" x="2015"/>
        <item t="data" sd="1" x="2016"/>
        <item t="data" sd="1" x="2017"/>
        <item t="data" sd="1" x="2018"/>
        <item t="data" sd="1" x="2019"/>
        <item t="data" sd="1" x="2020"/>
        <item t="data" sd="1" x="2021"/>
        <item t="data" sd="1" x="2022"/>
        <item t="data" sd="1" x="2023"/>
        <item t="data" sd="1" x="2024"/>
        <item t="data" sd="1" x="2025"/>
        <item t="data" sd="1" x="2026"/>
        <item t="data" sd="1" x="2027"/>
        <item t="data" sd="1" x="2028"/>
        <item t="data" sd="1" x="2029"/>
        <item t="data" sd="1" x="2030"/>
        <item t="data" sd="1" x="2031"/>
        <item t="data" sd="1" x="2032"/>
        <item t="data" sd="1" x="2033"/>
        <item t="data" sd="1" x="2034"/>
        <item t="data" sd="1" x="2035"/>
        <item t="data" sd="1" x="2036"/>
        <item t="data" sd="1" x="2037"/>
        <item t="data" sd="1" x="2038"/>
        <item t="data" sd="1" x="2039"/>
        <item t="data" sd="1" x="2040"/>
        <item t="data" sd="1" x="2041"/>
        <item t="data" sd="1" x="2042"/>
        <item t="data" sd="1" x="2043"/>
        <item t="data" sd="1" x="2044"/>
        <item t="data" sd="1" x="2045"/>
        <item t="data" sd="1" x="2046"/>
        <item t="data" sd="1" x="2047"/>
        <item t="data" sd="1" x="2048"/>
        <item t="data" sd="1" x="2049"/>
        <item t="data" sd="1" x="2050"/>
        <item t="data" sd="1" x="2051"/>
        <item t="data" sd="1" x="2052"/>
        <item t="data" sd="1" x="2053"/>
        <item t="data" sd="1" x="2054"/>
        <item t="data" sd="1" x="2055"/>
        <item t="data" sd="1" x="2056"/>
        <item t="data" sd="1" x="2057"/>
        <item t="data" sd="1" x="2058"/>
        <item t="data" sd="1" x="2059"/>
        <item t="data" sd="1" x="2060"/>
        <item t="data" sd="1" x="2061"/>
        <item t="data" sd="1" x="2062"/>
        <item t="data" sd="1" x="2063"/>
        <item t="data" sd="1" x="2064"/>
        <item t="data" sd="1" x="2065"/>
        <item t="data" sd="1" x="2066"/>
        <item t="data" sd="1" x="2067"/>
        <item t="data" sd="1" x="2068"/>
        <item t="data" sd="1" x="2069"/>
        <item t="data" sd="1" x="2070"/>
        <item t="data" sd="1" x="2071"/>
        <item t="data" sd="1" x="2072"/>
        <item t="data" sd="1" x="2073"/>
        <item t="data" sd="1" x="2074"/>
        <item t="data" sd="1" x="2075"/>
        <item t="data" sd="1" x="2076"/>
        <item t="data" sd="1" x="2077"/>
        <item t="data" sd="1" x="2078"/>
        <item t="data" sd="1" x="2079"/>
        <item t="data" sd="1" x="2080"/>
        <item t="data" sd="1" x="2081"/>
        <item t="data" sd="1" x="2082"/>
        <item t="data" sd="1" x="2083"/>
        <item t="data" sd="1" x="2084"/>
        <item t="data" sd="1" x="2085"/>
        <item t="data" sd="1" x="2086"/>
        <item t="data" sd="1" x="2087"/>
        <item t="data" sd="1" x="2088"/>
        <item t="data" sd="1" x="2089"/>
        <item t="data" sd="1" x="2090"/>
        <item t="data" sd="1" x="2091"/>
        <item t="data" sd="1" x="2092"/>
        <item t="data" sd="1" x="2093"/>
        <item t="data" sd="1" x="2094"/>
        <item t="data" sd="1" x="2095"/>
        <item t="data" sd="1" x="2096"/>
        <item t="data" sd="1" x="2097"/>
        <item t="data" sd="1" x="2098"/>
        <item t="data" sd="1" x="2099"/>
        <item t="data" sd="1" x="2100"/>
        <item t="data" sd="1" x="2101"/>
        <item t="data" sd="1" x="2102"/>
        <item t="data" sd="1" x="2103"/>
        <item t="data" sd="1" x="2104"/>
        <item t="data" sd="1" x="2105"/>
        <item t="data" sd="1" x="2106"/>
        <item t="data" sd="1" x="2107"/>
        <item t="data" sd="1" x="2108"/>
        <item t="data" sd="1" x="2109"/>
        <item t="data" sd="1" x="2110"/>
        <item t="data" sd="1" x="2111"/>
        <item t="data" sd="1" x="2112"/>
        <item t="data" sd="1" x="2113"/>
        <item t="data" sd="1" x="2114"/>
        <item t="data" sd="1" x="2115"/>
        <item t="data" sd="1" x="2116"/>
        <item t="data" sd="1" x="2117"/>
        <item t="data" sd="1" x="2118"/>
        <item t="data" sd="1" x="2119"/>
        <item t="data" sd="1" x="2120"/>
        <item t="data" sd="1" x="2121"/>
        <item t="data" sd="1" x="2122"/>
        <item t="data" sd="1" x="2123"/>
        <item t="data" sd="1" x="2124"/>
        <item t="data" sd="1" x="2125"/>
        <item t="data" sd="1" x="2126"/>
        <item t="data" sd="1" x="2127"/>
        <item t="data" sd="1" x="2128"/>
        <item t="data" sd="1" x="2129"/>
        <item t="data" sd="1" x="2130"/>
        <item t="data" sd="1" x="2131"/>
        <item t="data" sd="1" x="2132"/>
        <item t="data" sd="1" x="2133"/>
        <item t="data" sd="1" x="2134"/>
        <item t="data" sd="1" x="2135"/>
        <item t="data" sd="1" x="2136"/>
        <item t="data" sd="1" x="2137"/>
        <item t="data" sd="1" x="2138"/>
        <item t="data" sd="1" x="2139"/>
        <item t="data" sd="1" x="2140"/>
        <item t="data" sd="1" x="2141"/>
        <item t="data" sd="1" x="2142"/>
        <item t="data" sd="1" x="2143"/>
        <item t="data" sd="1" x="2144"/>
        <item t="data" sd="1" x="2145"/>
        <item t="data" sd="1" x="2146"/>
        <item t="data" sd="1" x="2147"/>
        <item t="data" sd="1" x="2148"/>
        <item t="data" sd="1" x="2149"/>
        <item t="data" sd="1" x="2150"/>
        <item t="data" sd="1" x="2151"/>
        <item t="data" sd="1" x="2152"/>
        <item t="data" sd="1" x="2153"/>
        <item t="data" sd="1" x="2154"/>
        <item t="data" sd="1" x="2155"/>
        <item t="data" sd="1" x="2156"/>
        <item t="data" sd="1" x="2157"/>
        <item t="data" sd="1" x="2158"/>
        <item t="data" sd="1" x="2159"/>
        <item t="data" sd="1" x="2160"/>
        <item t="data" sd="1" x="2161"/>
        <item t="data" sd="1" x="2162"/>
        <item t="data" sd="1" x="2163"/>
        <item t="data" sd="1" x="2164"/>
        <item t="data" sd="1" x="2165"/>
        <item t="data" sd="1" x="2166"/>
        <item t="data" sd="1" x="2167"/>
        <item t="data" sd="1" x="2168"/>
        <item t="data" sd="1" x="2169"/>
        <item t="data" sd="1" x="2170"/>
        <item t="data" sd="1" x="2171"/>
        <item t="data" sd="1" x="2172"/>
        <item t="data" sd="1" x="2173"/>
        <item t="data" sd="1" x="2174"/>
        <item t="data" sd="1" x="2175"/>
        <item t="data" sd="1" x="2176"/>
        <item t="data" sd="1" x="2177"/>
        <item t="data" sd="1" x="2178"/>
        <item t="data" sd="1" x="2179"/>
        <item t="data" sd="1" x="2180"/>
        <item t="data" sd="1" x="2181"/>
        <item t="data" sd="1" x="2182"/>
        <item t="data" sd="1" x="2183"/>
        <item t="data" sd="1" x="2184"/>
        <item t="data" sd="1" x="2185"/>
        <item t="data" sd="1" x="2186"/>
        <item t="data" sd="1" x="2187"/>
        <item t="data" sd="1" x="2188"/>
        <item t="data" sd="1" x="2189"/>
        <item t="data" sd="1" x="2190"/>
        <item t="data" sd="1" x="2191"/>
        <item t="data" sd="1" x="2192"/>
        <item t="data" sd="1" x="2193"/>
        <item t="data" sd="1" x="2194"/>
        <item t="data" sd="1" x="2195"/>
        <item t="data" sd="1" x="2196"/>
        <item t="data" sd="1" x="2197"/>
        <item t="data" sd="1" x="2198"/>
        <item t="data" sd="1" x="2199"/>
        <item t="data" sd="1" x="2200"/>
        <item t="data" sd="1" x="2201"/>
        <item t="data" sd="1" x="2202"/>
        <item t="data" sd="1" x="2203"/>
        <item t="data" sd="1" x="2204"/>
        <item t="data" sd="1" x="2205"/>
        <item t="data" sd="1" x="2206"/>
        <item t="data" sd="1" x="2207"/>
      </items>
    </pivotField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dataField="1" showDropDowns="1" compact="1" outline="1" subtotalTop="1" dragToRow="1" dragToCol="1" dragToPage="1" dragToData="1" dragOff="1" showAll="0" topAutoShow="1" itemPageCount="10" sortType="manual" defaultSubtotal="0"/>
  </pivotFields>
  <rowFields count="1">
    <field x="0"/>
  </rowFields>
  <rowItems count="2208"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data" r="0" i="0">
      <x v="53"/>
    </i>
    <i t="data" r="0" i="0">
      <x v="54"/>
    </i>
    <i t="data" r="0" i="0">
      <x v="55"/>
    </i>
    <i t="data" r="0" i="0">
      <x v="56"/>
    </i>
    <i t="data" r="0" i="0">
      <x v="57"/>
    </i>
    <i t="data" r="0" i="0">
      <x v="58"/>
    </i>
    <i t="data" r="0" i="0">
      <x v="59"/>
    </i>
    <i t="data" r="0" i="0">
      <x v="60"/>
    </i>
    <i t="data" r="0" i="0">
      <x v="61"/>
    </i>
    <i t="data" r="0" i="0">
      <x v="62"/>
    </i>
    <i t="data" r="0" i="0">
      <x v="63"/>
    </i>
    <i t="data" r="0" i="0">
      <x v="64"/>
    </i>
    <i t="data" r="0" i="0">
      <x v="65"/>
    </i>
    <i t="data" r="0" i="0">
      <x v="66"/>
    </i>
    <i t="data" r="0" i="0">
      <x v="67"/>
    </i>
    <i t="data" r="0" i="0">
      <x v="68"/>
    </i>
    <i t="data" r="0" i="0">
      <x v="69"/>
    </i>
    <i t="data" r="0" i="0">
      <x v="70"/>
    </i>
    <i t="data" r="0" i="0">
      <x v="71"/>
    </i>
    <i t="data" r="0" i="0">
      <x v="72"/>
    </i>
    <i t="data" r="0" i="0">
      <x v="73"/>
    </i>
    <i t="data" r="0" i="0">
      <x v="74"/>
    </i>
    <i t="data" r="0" i="0">
      <x v="75"/>
    </i>
    <i t="data" r="0" i="0">
      <x v="76"/>
    </i>
    <i t="data" r="0" i="0">
      <x v="77"/>
    </i>
    <i t="data" r="0" i="0">
      <x v="78"/>
    </i>
    <i t="data" r="0" i="0">
      <x v="79"/>
    </i>
    <i t="data" r="0" i="0">
      <x v="80"/>
    </i>
    <i t="data" r="0" i="0">
      <x v="81"/>
    </i>
    <i t="data" r="0" i="0">
      <x v="82"/>
    </i>
    <i t="data" r="0" i="0">
      <x v="83"/>
    </i>
    <i t="data" r="0" i="0">
      <x v="84"/>
    </i>
    <i t="data" r="0" i="0">
      <x v="85"/>
    </i>
    <i t="data" r="0" i="0">
      <x v="86"/>
    </i>
    <i t="data" r="0" i="0">
      <x v="87"/>
    </i>
    <i t="data" r="0" i="0">
      <x v="88"/>
    </i>
    <i t="data" r="0" i="0">
      <x v="89"/>
    </i>
    <i t="data" r="0" i="0">
      <x v="90"/>
    </i>
    <i t="data" r="0" i="0">
      <x v="91"/>
    </i>
    <i t="data" r="0" i="0">
      <x v="92"/>
    </i>
    <i t="data" r="0" i="0">
      <x v="93"/>
    </i>
    <i t="data" r="0" i="0">
      <x v="94"/>
    </i>
    <i t="data" r="0" i="0">
      <x v="95"/>
    </i>
    <i t="data" r="0" i="0">
      <x v="96"/>
    </i>
    <i t="data" r="0" i="0">
      <x v="97"/>
    </i>
    <i t="data" r="0" i="0">
      <x v="98"/>
    </i>
    <i t="data" r="0" i="0">
      <x v="99"/>
    </i>
    <i t="data" r="0" i="0">
      <x v="100"/>
    </i>
    <i t="data" r="0" i="0">
      <x v="101"/>
    </i>
    <i t="data" r="0" i="0">
      <x v="102"/>
    </i>
    <i t="data" r="0" i="0">
      <x v="103"/>
    </i>
    <i t="data" r="0" i="0">
      <x v="104"/>
    </i>
    <i t="data" r="0" i="0">
      <x v="105"/>
    </i>
    <i t="data" r="0" i="0">
      <x v="106"/>
    </i>
    <i t="data" r="0" i="0">
      <x v="107"/>
    </i>
    <i t="data" r="0" i="0">
      <x v="108"/>
    </i>
    <i t="data" r="0" i="0">
      <x v="109"/>
    </i>
    <i t="data" r="0" i="0">
      <x v="110"/>
    </i>
    <i t="data" r="0" i="0">
      <x v="111"/>
    </i>
    <i t="data" r="0" i="0">
      <x v="112"/>
    </i>
    <i t="data" r="0" i="0">
      <x v="113"/>
    </i>
    <i t="data" r="0" i="0">
      <x v="114"/>
    </i>
    <i t="data" r="0" i="0">
      <x v="115"/>
    </i>
    <i t="data" r="0" i="0">
      <x v="116"/>
    </i>
    <i t="data" r="0" i="0">
      <x v="117"/>
    </i>
    <i t="data" r="0" i="0">
      <x v="118"/>
    </i>
    <i t="data" r="0" i="0">
      <x v="119"/>
    </i>
    <i t="data" r="0" i="0">
      <x v="120"/>
    </i>
    <i t="data" r="0" i="0">
      <x v="121"/>
    </i>
    <i t="data" r="0" i="0">
      <x v="122"/>
    </i>
    <i t="data" r="0" i="0">
      <x v="123"/>
    </i>
    <i t="data" r="0" i="0">
      <x v="124"/>
    </i>
    <i t="data" r="0" i="0">
      <x v="125"/>
    </i>
    <i t="data" r="0" i="0">
      <x v="126"/>
    </i>
    <i t="data" r="0" i="0">
      <x v="127"/>
    </i>
    <i t="data" r="0" i="0">
      <x v="128"/>
    </i>
    <i t="data" r="0" i="0">
      <x v="129"/>
    </i>
    <i t="data" r="0" i="0">
      <x v="130"/>
    </i>
    <i t="data" r="0" i="0">
      <x v="131"/>
    </i>
    <i t="data" r="0" i="0">
      <x v="132"/>
    </i>
    <i t="data" r="0" i="0">
      <x v="133"/>
    </i>
    <i t="data" r="0" i="0">
      <x v="134"/>
    </i>
    <i t="data" r="0" i="0">
      <x v="135"/>
    </i>
    <i t="data" r="0" i="0">
      <x v="136"/>
    </i>
    <i t="data" r="0" i="0">
      <x v="137"/>
    </i>
    <i t="data" r="0" i="0">
      <x v="138"/>
    </i>
    <i t="data" r="0" i="0">
      <x v="139"/>
    </i>
    <i t="data" r="0" i="0">
      <x v="140"/>
    </i>
    <i t="data" r="0" i="0">
      <x v="141"/>
    </i>
    <i t="data" r="0" i="0">
      <x v="142"/>
    </i>
    <i t="data" r="0" i="0">
      <x v="143"/>
    </i>
    <i t="data" r="0" i="0">
      <x v="144"/>
    </i>
    <i t="data" r="0" i="0">
      <x v="145"/>
    </i>
    <i t="data" r="0" i="0">
      <x v="146"/>
    </i>
    <i t="data" r="0" i="0">
      <x v="147"/>
    </i>
    <i t="data" r="0" i="0">
      <x v="148"/>
    </i>
    <i t="data" r="0" i="0">
      <x v="149"/>
    </i>
    <i t="data" r="0" i="0">
      <x v="150"/>
    </i>
    <i t="data" r="0" i="0">
      <x v="151"/>
    </i>
    <i t="data" r="0" i="0">
      <x v="152"/>
    </i>
    <i t="data" r="0" i="0">
      <x v="153"/>
    </i>
    <i t="data" r="0" i="0">
      <x v="154"/>
    </i>
    <i t="data" r="0" i="0">
      <x v="155"/>
    </i>
    <i t="data" r="0" i="0">
      <x v="156"/>
    </i>
    <i t="data" r="0" i="0">
      <x v="157"/>
    </i>
    <i t="data" r="0" i="0">
      <x v="158"/>
    </i>
    <i t="data" r="0" i="0">
      <x v="159"/>
    </i>
    <i t="data" r="0" i="0">
      <x v="160"/>
    </i>
    <i t="data" r="0" i="0">
      <x v="161"/>
    </i>
    <i t="data" r="0" i="0">
      <x v="162"/>
    </i>
    <i t="data" r="0" i="0">
      <x v="163"/>
    </i>
    <i t="data" r="0" i="0">
      <x v="164"/>
    </i>
    <i t="data" r="0" i="0">
      <x v="165"/>
    </i>
    <i t="data" r="0" i="0">
      <x v="166"/>
    </i>
    <i t="data" r="0" i="0">
      <x v="167"/>
    </i>
    <i t="data" r="0" i="0">
      <x v="168"/>
    </i>
    <i t="data" r="0" i="0">
      <x v="169"/>
    </i>
    <i t="data" r="0" i="0">
      <x v="170"/>
    </i>
    <i t="data" r="0" i="0">
      <x v="171"/>
    </i>
    <i t="data" r="0" i="0">
      <x v="172"/>
    </i>
    <i t="data" r="0" i="0">
      <x v="173"/>
    </i>
    <i t="data" r="0" i="0">
      <x v="174"/>
    </i>
    <i t="data" r="0" i="0">
      <x v="175"/>
    </i>
    <i t="data" r="0" i="0">
      <x v="176"/>
    </i>
    <i t="data" r="0" i="0">
      <x v="177"/>
    </i>
    <i t="data" r="0" i="0">
      <x v="178"/>
    </i>
    <i t="data" r="0" i="0">
      <x v="179"/>
    </i>
    <i t="data" r="0" i="0">
      <x v="180"/>
    </i>
    <i t="data" r="0" i="0">
      <x v="181"/>
    </i>
    <i t="data" r="0" i="0">
      <x v="182"/>
    </i>
    <i t="data" r="0" i="0">
      <x v="183"/>
    </i>
    <i t="data" r="0" i="0">
      <x v="184"/>
    </i>
    <i t="data" r="0" i="0">
      <x v="185"/>
    </i>
    <i t="data" r="0" i="0">
      <x v="186"/>
    </i>
    <i t="data" r="0" i="0">
      <x v="187"/>
    </i>
    <i t="data" r="0" i="0">
      <x v="188"/>
    </i>
    <i t="data" r="0" i="0">
      <x v="189"/>
    </i>
    <i t="data" r="0" i="0">
      <x v="190"/>
    </i>
    <i t="data" r="0" i="0">
      <x v="191"/>
    </i>
    <i t="data" r="0" i="0">
      <x v="192"/>
    </i>
    <i t="data" r="0" i="0">
      <x v="193"/>
    </i>
    <i t="data" r="0" i="0">
      <x v="194"/>
    </i>
    <i t="data" r="0" i="0">
      <x v="195"/>
    </i>
    <i t="data" r="0" i="0">
      <x v="196"/>
    </i>
    <i t="data" r="0" i="0">
      <x v="197"/>
    </i>
    <i t="data" r="0" i="0">
      <x v="198"/>
    </i>
    <i t="data" r="0" i="0">
      <x v="199"/>
    </i>
    <i t="data" r="0" i="0">
      <x v="200"/>
    </i>
    <i t="data" r="0" i="0">
      <x v="201"/>
    </i>
    <i t="data" r="0" i="0">
      <x v="202"/>
    </i>
    <i t="data" r="0" i="0">
      <x v="203"/>
    </i>
    <i t="data" r="0" i="0">
      <x v="204"/>
    </i>
    <i t="data" r="0" i="0">
      <x v="205"/>
    </i>
    <i t="data" r="0" i="0">
      <x v="206"/>
    </i>
    <i t="data" r="0" i="0">
      <x v="207"/>
    </i>
    <i t="data" r="0" i="0">
      <x v="208"/>
    </i>
    <i t="data" r="0" i="0">
      <x v="209"/>
    </i>
    <i t="data" r="0" i="0">
      <x v="210"/>
    </i>
    <i t="data" r="0" i="0">
      <x v="211"/>
    </i>
    <i t="data" r="0" i="0">
      <x v="212"/>
    </i>
    <i t="data" r="0" i="0">
      <x v="213"/>
    </i>
    <i t="data" r="0" i="0">
      <x v="214"/>
    </i>
    <i t="data" r="0" i="0">
      <x v="215"/>
    </i>
    <i t="data" r="0" i="0">
      <x v="216"/>
    </i>
    <i t="data" r="0" i="0">
      <x v="217"/>
    </i>
    <i t="data" r="0" i="0">
      <x v="218"/>
    </i>
    <i t="data" r="0" i="0">
      <x v="219"/>
    </i>
    <i t="data" r="0" i="0">
      <x v="220"/>
    </i>
    <i t="data" r="0" i="0">
      <x v="221"/>
    </i>
    <i t="data" r="0" i="0">
      <x v="222"/>
    </i>
    <i t="data" r="0" i="0">
      <x v="223"/>
    </i>
    <i t="data" r="0" i="0">
      <x v="224"/>
    </i>
    <i t="data" r="0" i="0">
      <x v="225"/>
    </i>
    <i t="data" r="0" i="0">
      <x v="226"/>
    </i>
    <i t="data" r="0" i="0">
      <x v="227"/>
    </i>
    <i t="data" r="0" i="0">
      <x v="228"/>
    </i>
    <i t="data" r="0" i="0">
      <x v="229"/>
    </i>
    <i t="data" r="0" i="0">
      <x v="230"/>
    </i>
    <i t="data" r="0" i="0">
      <x v="231"/>
    </i>
    <i t="data" r="0" i="0">
      <x v="232"/>
    </i>
    <i t="data" r="0" i="0">
      <x v="233"/>
    </i>
    <i t="data" r="0" i="0">
      <x v="234"/>
    </i>
    <i t="data" r="0" i="0">
      <x v="235"/>
    </i>
    <i t="data" r="0" i="0">
      <x v="236"/>
    </i>
    <i t="data" r="0" i="0">
      <x v="237"/>
    </i>
    <i t="data" r="0" i="0">
      <x v="238"/>
    </i>
    <i t="data" r="0" i="0">
      <x v="239"/>
    </i>
    <i t="data" r="0" i="0">
      <x v="240"/>
    </i>
    <i t="data" r="0" i="0">
      <x v="241"/>
    </i>
    <i t="data" r="0" i="0">
      <x v="242"/>
    </i>
    <i t="data" r="0" i="0">
      <x v="243"/>
    </i>
    <i t="data" r="0" i="0">
      <x v="244"/>
    </i>
    <i t="data" r="0" i="0">
      <x v="245"/>
    </i>
    <i t="data" r="0" i="0">
      <x v="246"/>
    </i>
    <i t="data" r="0" i="0">
      <x v="247"/>
    </i>
    <i t="data" r="0" i="0">
      <x v="248"/>
    </i>
    <i t="data" r="0" i="0">
      <x v="249"/>
    </i>
    <i t="data" r="0" i="0">
      <x v="250"/>
    </i>
    <i t="data" r="0" i="0">
      <x v="251"/>
    </i>
    <i t="data" r="0" i="0">
      <x v="252"/>
    </i>
    <i t="data" r="0" i="0">
      <x v="253"/>
    </i>
    <i t="data" r="0" i="0">
      <x v="254"/>
    </i>
    <i t="data" r="0" i="0">
      <x v="255"/>
    </i>
    <i t="data" r="0" i="0">
      <x v="256"/>
    </i>
    <i t="data" r="0" i="0">
      <x v="257"/>
    </i>
    <i t="data" r="0" i="0">
      <x v="258"/>
    </i>
    <i t="data" r="0" i="0">
      <x v="259"/>
    </i>
    <i t="data" r="0" i="0">
      <x v="260"/>
    </i>
    <i t="data" r="0" i="0">
      <x v="261"/>
    </i>
    <i t="data" r="0" i="0">
      <x v="262"/>
    </i>
    <i t="data" r="0" i="0">
      <x v="263"/>
    </i>
    <i t="data" r="0" i="0">
      <x v="264"/>
    </i>
    <i t="data" r="0" i="0">
      <x v="265"/>
    </i>
    <i t="data" r="0" i="0">
      <x v="266"/>
    </i>
    <i t="data" r="0" i="0">
      <x v="267"/>
    </i>
    <i t="data" r="0" i="0">
      <x v="268"/>
    </i>
    <i t="data" r="0" i="0">
      <x v="269"/>
    </i>
    <i t="data" r="0" i="0">
      <x v="270"/>
    </i>
    <i t="data" r="0" i="0">
      <x v="271"/>
    </i>
    <i t="data" r="0" i="0">
      <x v="272"/>
    </i>
    <i t="data" r="0" i="0">
      <x v="273"/>
    </i>
    <i t="data" r="0" i="0">
      <x v="274"/>
    </i>
    <i t="data" r="0" i="0">
      <x v="275"/>
    </i>
    <i t="data" r="0" i="0">
      <x v="276"/>
    </i>
    <i t="data" r="0" i="0">
      <x v="277"/>
    </i>
    <i t="data" r="0" i="0">
      <x v="278"/>
    </i>
    <i t="data" r="0" i="0">
      <x v="279"/>
    </i>
    <i t="data" r="0" i="0">
      <x v="280"/>
    </i>
    <i t="data" r="0" i="0">
      <x v="281"/>
    </i>
    <i t="data" r="0" i="0">
      <x v="282"/>
    </i>
    <i t="data" r="0" i="0">
      <x v="283"/>
    </i>
    <i t="data" r="0" i="0">
      <x v="284"/>
    </i>
    <i t="data" r="0" i="0">
      <x v="285"/>
    </i>
    <i t="data" r="0" i="0">
      <x v="286"/>
    </i>
    <i t="data" r="0" i="0">
      <x v="287"/>
    </i>
    <i t="data" r="0" i="0">
      <x v="288"/>
    </i>
    <i t="data" r="0" i="0">
      <x v="289"/>
    </i>
    <i t="data" r="0" i="0">
      <x v="290"/>
    </i>
    <i t="data" r="0" i="0">
      <x v="291"/>
    </i>
    <i t="data" r="0" i="0">
      <x v="292"/>
    </i>
    <i t="data" r="0" i="0">
      <x v="293"/>
    </i>
    <i t="data" r="0" i="0">
      <x v="294"/>
    </i>
    <i t="data" r="0" i="0">
      <x v="295"/>
    </i>
    <i t="data" r="0" i="0">
      <x v="296"/>
    </i>
    <i t="data" r="0" i="0">
      <x v="297"/>
    </i>
    <i t="data" r="0" i="0">
      <x v="298"/>
    </i>
    <i t="data" r="0" i="0">
      <x v="299"/>
    </i>
    <i t="data" r="0" i="0">
      <x v="300"/>
    </i>
    <i t="data" r="0" i="0">
      <x v="301"/>
    </i>
    <i t="data" r="0" i="0">
      <x v="302"/>
    </i>
    <i t="data" r="0" i="0">
      <x v="303"/>
    </i>
    <i t="data" r="0" i="0">
      <x v="304"/>
    </i>
    <i t="data" r="0" i="0">
      <x v="305"/>
    </i>
    <i t="data" r="0" i="0">
      <x v="306"/>
    </i>
    <i t="data" r="0" i="0">
      <x v="307"/>
    </i>
    <i t="data" r="0" i="0">
      <x v="308"/>
    </i>
    <i t="data" r="0" i="0">
      <x v="309"/>
    </i>
    <i t="data" r="0" i="0">
      <x v="310"/>
    </i>
    <i t="data" r="0" i="0">
      <x v="311"/>
    </i>
    <i t="data" r="0" i="0">
      <x v="312"/>
    </i>
    <i t="data" r="0" i="0">
      <x v="313"/>
    </i>
    <i t="data" r="0" i="0">
      <x v="314"/>
    </i>
    <i t="data" r="0" i="0">
      <x v="315"/>
    </i>
    <i t="data" r="0" i="0">
      <x v="316"/>
    </i>
    <i t="data" r="0" i="0">
      <x v="317"/>
    </i>
    <i t="data" r="0" i="0">
      <x v="318"/>
    </i>
    <i t="data" r="0" i="0">
      <x v="319"/>
    </i>
    <i t="data" r="0" i="0">
      <x v="320"/>
    </i>
    <i t="data" r="0" i="0">
      <x v="321"/>
    </i>
    <i t="data" r="0" i="0">
      <x v="322"/>
    </i>
    <i t="data" r="0" i="0">
      <x v="323"/>
    </i>
    <i t="data" r="0" i="0">
      <x v="324"/>
    </i>
    <i t="data" r="0" i="0">
      <x v="325"/>
    </i>
    <i t="data" r="0" i="0">
      <x v="326"/>
    </i>
    <i t="data" r="0" i="0">
      <x v="327"/>
    </i>
    <i t="data" r="0" i="0">
      <x v="328"/>
    </i>
    <i t="data" r="0" i="0">
      <x v="329"/>
    </i>
    <i t="data" r="0" i="0">
      <x v="330"/>
    </i>
    <i t="data" r="0" i="0">
      <x v="331"/>
    </i>
    <i t="data" r="0" i="0">
      <x v="332"/>
    </i>
    <i t="data" r="0" i="0">
      <x v="333"/>
    </i>
    <i t="data" r="0" i="0">
      <x v="334"/>
    </i>
    <i t="data" r="0" i="0">
      <x v="335"/>
    </i>
    <i t="data" r="0" i="0">
      <x v="336"/>
    </i>
    <i t="data" r="0" i="0">
      <x v="337"/>
    </i>
    <i t="data" r="0" i="0">
      <x v="338"/>
    </i>
    <i t="data" r="0" i="0">
      <x v="339"/>
    </i>
    <i t="data" r="0" i="0">
      <x v="340"/>
    </i>
    <i t="data" r="0" i="0">
      <x v="341"/>
    </i>
    <i t="data" r="0" i="0">
      <x v="342"/>
    </i>
    <i t="data" r="0" i="0">
      <x v="343"/>
    </i>
    <i t="data" r="0" i="0">
      <x v="344"/>
    </i>
    <i t="data" r="0" i="0">
      <x v="345"/>
    </i>
    <i t="data" r="0" i="0">
      <x v="346"/>
    </i>
    <i t="data" r="0" i="0">
      <x v="347"/>
    </i>
    <i t="data" r="0" i="0">
      <x v="348"/>
    </i>
    <i t="data" r="0" i="0">
      <x v="349"/>
    </i>
    <i t="data" r="0" i="0">
      <x v="350"/>
    </i>
    <i t="data" r="0" i="0">
      <x v="351"/>
    </i>
    <i t="data" r="0" i="0">
      <x v="352"/>
    </i>
    <i t="data" r="0" i="0">
      <x v="353"/>
    </i>
    <i t="data" r="0" i="0">
      <x v="354"/>
    </i>
    <i t="data" r="0" i="0">
      <x v="355"/>
    </i>
    <i t="data" r="0" i="0">
      <x v="356"/>
    </i>
    <i t="data" r="0" i="0">
      <x v="357"/>
    </i>
    <i t="data" r="0" i="0">
      <x v="358"/>
    </i>
    <i t="data" r="0" i="0">
      <x v="359"/>
    </i>
    <i t="data" r="0" i="0">
      <x v="360"/>
    </i>
    <i t="data" r="0" i="0">
      <x v="361"/>
    </i>
    <i t="data" r="0" i="0">
      <x v="362"/>
    </i>
    <i t="data" r="0" i="0">
      <x v="363"/>
    </i>
    <i t="data" r="0" i="0">
      <x v="364"/>
    </i>
    <i t="data" r="0" i="0">
      <x v="365"/>
    </i>
    <i t="data" r="0" i="0">
      <x v="366"/>
    </i>
    <i t="data" r="0" i="0">
      <x v="367"/>
    </i>
    <i t="data" r="0" i="0">
      <x v="368"/>
    </i>
    <i t="data" r="0" i="0">
      <x v="369"/>
    </i>
    <i t="data" r="0" i="0">
      <x v="370"/>
    </i>
    <i t="data" r="0" i="0">
      <x v="371"/>
    </i>
    <i t="data" r="0" i="0">
      <x v="372"/>
    </i>
    <i t="data" r="0" i="0">
      <x v="373"/>
    </i>
    <i t="data" r="0" i="0">
      <x v="374"/>
    </i>
    <i t="data" r="0" i="0">
      <x v="375"/>
    </i>
    <i t="data" r="0" i="0">
      <x v="376"/>
    </i>
    <i t="data" r="0" i="0">
      <x v="377"/>
    </i>
    <i t="data" r="0" i="0">
      <x v="378"/>
    </i>
    <i t="data" r="0" i="0">
      <x v="379"/>
    </i>
    <i t="data" r="0" i="0">
      <x v="380"/>
    </i>
    <i t="data" r="0" i="0">
      <x v="381"/>
    </i>
    <i t="data" r="0" i="0">
      <x v="382"/>
    </i>
    <i t="data" r="0" i="0">
      <x v="383"/>
    </i>
    <i t="data" r="0" i="0">
      <x v="384"/>
    </i>
    <i t="data" r="0" i="0">
      <x v="385"/>
    </i>
    <i t="data" r="0" i="0">
      <x v="386"/>
    </i>
    <i t="data" r="0" i="0">
      <x v="387"/>
    </i>
    <i t="data" r="0" i="0">
      <x v="388"/>
    </i>
    <i t="data" r="0" i="0">
      <x v="389"/>
    </i>
    <i t="data" r="0" i="0">
      <x v="390"/>
    </i>
    <i t="data" r="0" i="0">
      <x v="391"/>
    </i>
    <i t="data" r="0" i="0">
      <x v="392"/>
    </i>
    <i t="data" r="0" i="0">
      <x v="393"/>
    </i>
    <i t="data" r="0" i="0">
      <x v="394"/>
    </i>
    <i t="data" r="0" i="0">
      <x v="395"/>
    </i>
    <i t="data" r="0" i="0">
      <x v="396"/>
    </i>
    <i t="data" r="0" i="0">
      <x v="397"/>
    </i>
    <i t="data" r="0" i="0">
      <x v="398"/>
    </i>
    <i t="data" r="0" i="0">
      <x v="399"/>
    </i>
    <i t="data" r="0" i="0">
      <x v="400"/>
    </i>
    <i t="data" r="0" i="0">
      <x v="401"/>
    </i>
    <i t="data" r="0" i="0">
      <x v="402"/>
    </i>
    <i t="data" r="0" i="0">
      <x v="403"/>
    </i>
    <i t="data" r="0" i="0">
      <x v="404"/>
    </i>
    <i t="data" r="0" i="0">
      <x v="405"/>
    </i>
    <i t="data" r="0" i="0">
      <x v="406"/>
    </i>
    <i t="data" r="0" i="0">
      <x v="407"/>
    </i>
    <i t="data" r="0" i="0">
      <x v="408"/>
    </i>
    <i t="data" r="0" i="0">
      <x v="409"/>
    </i>
    <i t="data" r="0" i="0">
      <x v="410"/>
    </i>
    <i t="data" r="0" i="0">
      <x v="411"/>
    </i>
    <i t="data" r="0" i="0">
      <x v="412"/>
    </i>
    <i t="data" r="0" i="0">
      <x v="413"/>
    </i>
    <i t="data" r="0" i="0">
      <x v="414"/>
    </i>
    <i t="data" r="0" i="0">
      <x v="415"/>
    </i>
    <i t="data" r="0" i="0">
      <x v="416"/>
    </i>
    <i t="data" r="0" i="0">
      <x v="417"/>
    </i>
    <i t="data" r="0" i="0">
      <x v="418"/>
    </i>
    <i t="data" r="0" i="0">
      <x v="419"/>
    </i>
    <i t="data" r="0" i="0">
      <x v="420"/>
    </i>
    <i t="data" r="0" i="0">
      <x v="421"/>
    </i>
    <i t="data" r="0" i="0">
      <x v="422"/>
    </i>
    <i t="data" r="0" i="0">
      <x v="423"/>
    </i>
    <i t="data" r="0" i="0">
      <x v="424"/>
    </i>
    <i t="data" r="0" i="0">
      <x v="425"/>
    </i>
    <i t="data" r="0" i="0">
      <x v="426"/>
    </i>
    <i t="data" r="0" i="0">
      <x v="427"/>
    </i>
    <i t="data" r="0" i="0">
      <x v="428"/>
    </i>
    <i t="data" r="0" i="0">
      <x v="429"/>
    </i>
    <i t="data" r="0" i="0">
      <x v="430"/>
    </i>
    <i t="data" r="0" i="0">
      <x v="431"/>
    </i>
    <i t="data" r="0" i="0">
      <x v="432"/>
    </i>
    <i t="data" r="0" i="0">
      <x v="433"/>
    </i>
    <i t="data" r="0" i="0">
      <x v="434"/>
    </i>
    <i t="data" r="0" i="0">
      <x v="435"/>
    </i>
    <i t="data" r="0" i="0">
      <x v="436"/>
    </i>
    <i t="data" r="0" i="0">
      <x v="437"/>
    </i>
    <i t="data" r="0" i="0">
      <x v="438"/>
    </i>
    <i t="data" r="0" i="0">
      <x v="439"/>
    </i>
    <i t="data" r="0" i="0">
      <x v="440"/>
    </i>
    <i t="data" r="0" i="0">
      <x v="441"/>
    </i>
    <i t="data" r="0" i="0">
      <x v="442"/>
    </i>
    <i t="data" r="0" i="0">
      <x v="443"/>
    </i>
    <i t="data" r="0" i="0">
      <x v="444"/>
    </i>
    <i t="data" r="0" i="0">
      <x v="445"/>
    </i>
    <i t="data" r="0" i="0">
      <x v="446"/>
    </i>
    <i t="data" r="0" i="0">
      <x v="447"/>
    </i>
    <i t="data" r="0" i="0">
      <x v="448"/>
    </i>
    <i t="data" r="0" i="0">
      <x v="449"/>
    </i>
    <i t="data" r="0" i="0">
      <x v="450"/>
    </i>
    <i t="data" r="0" i="0">
      <x v="451"/>
    </i>
    <i t="data" r="0" i="0">
      <x v="452"/>
    </i>
    <i t="data" r="0" i="0">
      <x v="453"/>
    </i>
    <i t="data" r="0" i="0">
      <x v="454"/>
    </i>
    <i t="data" r="0" i="0">
      <x v="455"/>
    </i>
    <i t="data" r="0" i="0">
      <x v="456"/>
    </i>
    <i t="data" r="0" i="0">
      <x v="457"/>
    </i>
    <i t="data" r="0" i="0">
      <x v="458"/>
    </i>
    <i t="data" r="0" i="0">
      <x v="459"/>
    </i>
    <i t="data" r="0" i="0">
      <x v="460"/>
    </i>
    <i t="data" r="0" i="0">
      <x v="461"/>
    </i>
    <i t="data" r="0" i="0">
      <x v="462"/>
    </i>
    <i t="data" r="0" i="0">
      <x v="463"/>
    </i>
    <i t="data" r="0" i="0">
      <x v="464"/>
    </i>
    <i t="data" r="0" i="0">
      <x v="465"/>
    </i>
    <i t="data" r="0" i="0">
      <x v="466"/>
    </i>
    <i t="data" r="0" i="0">
      <x v="467"/>
    </i>
    <i t="data" r="0" i="0">
      <x v="468"/>
    </i>
    <i t="data" r="0" i="0">
      <x v="469"/>
    </i>
    <i t="data" r="0" i="0">
      <x v="470"/>
    </i>
    <i t="data" r="0" i="0">
      <x v="471"/>
    </i>
    <i t="data" r="0" i="0">
      <x v="472"/>
    </i>
    <i t="data" r="0" i="0">
      <x v="473"/>
    </i>
    <i t="data" r="0" i="0">
      <x v="474"/>
    </i>
    <i t="data" r="0" i="0">
      <x v="475"/>
    </i>
    <i t="data" r="0" i="0">
      <x v="476"/>
    </i>
    <i t="data" r="0" i="0">
      <x v="477"/>
    </i>
    <i t="data" r="0" i="0">
      <x v="478"/>
    </i>
    <i t="data" r="0" i="0">
      <x v="479"/>
    </i>
    <i t="data" r="0" i="0">
      <x v="480"/>
    </i>
    <i t="data" r="0" i="0">
      <x v="481"/>
    </i>
    <i t="data" r="0" i="0">
      <x v="482"/>
    </i>
    <i t="data" r="0" i="0">
      <x v="483"/>
    </i>
    <i t="data" r="0" i="0">
      <x v="484"/>
    </i>
    <i t="data" r="0" i="0">
      <x v="485"/>
    </i>
    <i t="data" r="0" i="0">
      <x v="486"/>
    </i>
    <i t="data" r="0" i="0">
      <x v="487"/>
    </i>
    <i t="data" r="0" i="0">
      <x v="488"/>
    </i>
    <i t="data" r="0" i="0">
      <x v="489"/>
    </i>
    <i t="data" r="0" i="0">
      <x v="490"/>
    </i>
    <i t="data" r="0" i="0">
      <x v="491"/>
    </i>
    <i t="data" r="0" i="0">
      <x v="492"/>
    </i>
    <i t="data" r="0" i="0">
      <x v="493"/>
    </i>
    <i t="data" r="0" i="0">
      <x v="494"/>
    </i>
    <i t="data" r="0" i="0">
      <x v="495"/>
    </i>
    <i t="data" r="0" i="0">
      <x v="496"/>
    </i>
    <i t="data" r="0" i="0">
      <x v="497"/>
    </i>
    <i t="data" r="0" i="0">
      <x v="498"/>
    </i>
    <i t="data" r="0" i="0">
      <x v="499"/>
    </i>
    <i t="data" r="0" i="0">
      <x v="500"/>
    </i>
    <i t="data" r="0" i="0">
      <x v="501"/>
    </i>
    <i t="data" r="0" i="0">
      <x v="502"/>
    </i>
    <i t="data" r="0" i="0">
      <x v="503"/>
    </i>
    <i t="data" r="0" i="0">
      <x v="504"/>
    </i>
    <i t="data" r="0" i="0">
      <x v="505"/>
    </i>
    <i t="data" r="0" i="0">
      <x v="506"/>
    </i>
    <i t="data" r="0" i="0">
      <x v="507"/>
    </i>
    <i t="data" r="0" i="0">
      <x v="508"/>
    </i>
    <i t="data" r="0" i="0">
      <x v="509"/>
    </i>
    <i t="data" r="0" i="0">
      <x v="510"/>
    </i>
    <i t="data" r="0" i="0">
      <x v="511"/>
    </i>
    <i t="data" r="0" i="0">
      <x v="512"/>
    </i>
    <i t="data" r="0" i="0">
      <x v="513"/>
    </i>
    <i t="data" r="0" i="0">
      <x v="514"/>
    </i>
    <i t="data" r="0" i="0">
      <x v="515"/>
    </i>
    <i t="data" r="0" i="0">
      <x v="516"/>
    </i>
    <i t="data" r="0" i="0">
      <x v="517"/>
    </i>
    <i t="data" r="0" i="0">
      <x v="518"/>
    </i>
    <i t="data" r="0" i="0">
      <x v="519"/>
    </i>
    <i t="data" r="0" i="0">
      <x v="520"/>
    </i>
    <i t="data" r="0" i="0">
      <x v="521"/>
    </i>
    <i t="data" r="0" i="0">
      <x v="522"/>
    </i>
    <i t="data" r="0" i="0">
      <x v="523"/>
    </i>
    <i t="data" r="0" i="0">
      <x v="524"/>
    </i>
    <i t="data" r="0" i="0">
      <x v="525"/>
    </i>
    <i t="data" r="0" i="0">
      <x v="526"/>
    </i>
    <i t="data" r="0" i="0">
      <x v="527"/>
    </i>
    <i t="data" r="0" i="0">
      <x v="528"/>
    </i>
    <i t="data" r="0" i="0">
      <x v="529"/>
    </i>
    <i t="data" r="0" i="0">
      <x v="530"/>
    </i>
    <i t="data" r="0" i="0">
      <x v="531"/>
    </i>
    <i t="data" r="0" i="0">
      <x v="532"/>
    </i>
    <i t="data" r="0" i="0">
      <x v="533"/>
    </i>
    <i t="data" r="0" i="0">
      <x v="534"/>
    </i>
    <i t="data" r="0" i="0">
      <x v="535"/>
    </i>
    <i t="data" r="0" i="0">
      <x v="536"/>
    </i>
    <i t="data" r="0" i="0">
      <x v="537"/>
    </i>
    <i t="data" r="0" i="0">
      <x v="538"/>
    </i>
    <i t="data" r="0" i="0">
      <x v="539"/>
    </i>
    <i t="data" r="0" i="0">
      <x v="540"/>
    </i>
    <i t="data" r="0" i="0">
      <x v="541"/>
    </i>
    <i t="data" r="0" i="0">
      <x v="542"/>
    </i>
    <i t="data" r="0" i="0">
      <x v="543"/>
    </i>
    <i t="data" r="0" i="0">
      <x v="544"/>
    </i>
    <i t="data" r="0" i="0">
      <x v="545"/>
    </i>
    <i t="data" r="0" i="0">
      <x v="546"/>
    </i>
    <i t="data" r="0" i="0">
      <x v="547"/>
    </i>
    <i t="data" r="0" i="0">
      <x v="548"/>
    </i>
    <i t="data" r="0" i="0">
      <x v="549"/>
    </i>
    <i t="data" r="0" i="0">
      <x v="550"/>
    </i>
    <i t="data" r="0" i="0">
      <x v="551"/>
    </i>
    <i t="data" r="0" i="0">
      <x v="552"/>
    </i>
    <i t="data" r="0" i="0">
      <x v="553"/>
    </i>
    <i t="data" r="0" i="0">
      <x v="554"/>
    </i>
    <i t="data" r="0" i="0">
      <x v="555"/>
    </i>
    <i t="data" r="0" i="0">
      <x v="556"/>
    </i>
    <i t="data" r="0" i="0">
      <x v="557"/>
    </i>
    <i t="data" r="0" i="0">
      <x v="558"/>
    </i>
    <i t="data" r="0" i="0">
      <x v="559"/>
    </i>
    <i t="data" r="0" i="0">
      <x v="560"/>
    </i>
    <i t="data" r="0" i="0">
      <x v="561"/>
    </i>
    <i t="data" r="0" i="0">
      <x v="562"/>
    </i>
    <i t="data" r="0" i="0">
      <x v="563"/>
    </i>
    <i t="data" r="0" i="0">
      <x v="564"/>
    </i>
    <i t="data" r="0" i="0">
      <x v="565"/>
    </i>
    <i t="data" r="0" i="0">
      <x v="566"/>
    </i>
    <i t="data" r="0" i="0">
      <x v="567"/>
    </i>
    <i t="data" r="0" i="0">
      <x v="568"/>
    </i>
    <i t="data" r="0" i="0">
      <x v="569"/>
    </i>
    <i t="data" r="0" i="0">
      <x v="570"/>
    </i>
    <i t="data" r="0" i="0">
      <x v="571"/>
    </i>
    <i t="data" r="0" i="0">
      <x v="572"/>
    </i>
    <i t="data" r="0" i="0">
      <x v="573"/>
    </i>
    <i t="data" r="0" i="0">
      <x v="574"/>
    </i>
    <i t="data" r="0" i="0">
      <x v="575"/>
    </i>
    <i t="data" r="0" i="0">
      <x v="576"/>
    </i>
    <i t="data" r="0" i="0">
      <x v="577"/>
    </i>
    <i t="data" r="0" i="0">
      <x v="578"/>
    </i>
    <i t="data" r="0" i="0">
      <x v="579"/>
    </i>
    <i t="data" r="0" i="0">
      <x v="580"/>
    </i>
    <i t="data" r="0" i="0">
      <x v="581"/>
    </i>
    <i t="data" r="0" i="0">
      <x v="582"/>
    </i>
    <i t="data" r="0" i="0">
      <x v="583"/>
    </i>
    <i t="data" r="0" i="0">
      <x v="584"/>
    </i>
    <i t="data" r="0" i="0">
      <x v="585"/>
    </i>
    <i t="data" r="0" i="0">
      <x v="586"/>
    </i>
    <i t="data" r="0" i="0">
      <x v="587"/>
    </i>
    <i t="data" r="0" i="0">
      <x v="588"/>
    </i>
    <i t="data" r="0" i="0">
      <x v="589"/>
    </i>
    <i t="data" r="0" i="0">
      <x v="590"/>
    </i>
    <i t="data" r="0" i="0">
      <x v="591"/>
    </i>
    <i t="data" r="0" i="0">
      <x v="592"/>
    </i>
    <i t="data" r="0" i="0">
      <x v="593"/>
    </i>
    <i t="data" r="0" i="0">
      <x v="594"/>
    </i>
    <i t="data" r="0" i="0">
      <x v="595"/>
    </i>
    <i t="data" r="0" i="0">
      <x v="596"/>
    </i>
    <i t="data" r="0" i="0">
      <x v="597"/>
    </i>
    <i t="data" r="0" i="0">
      <x v="598"/>
    </i>
    <i t="data" r="0" i="0">
      <x v="599"/>
    </i>
    <i t="data" r="0" i="0">
      <x v="600"/>
    </i>
    <i t="data" r="0" i="0">
      <x v="601"/>
    </i>
    <i t="data" r="0" i="0">
      <x v="602"/>
    </i>
    <i t="data" r="0" i="0">
      <x v="603"/>
    </i>
    <i t="data" r="0" i="0">
      <x v="604"/>
    </i>
    <i t="data" r="0" i="0">
      <x v="605"/>
    </i>
    <i t="data" r="0" i="0">
      <x v="606"/>
    </i>
    <i t="data" r="0" i="0">
      <x v="607"/>
    </i>
    <i t="data" r="0" i="0">
      <x v="608"/>
    </i>
    <i t="data" r="0" i="0">
      <x v="609"/>
    </i>
    <i t="data" r="0" i="0">
      <x v="610"/>
    </i>
    <i t="data" r="0" i="0">
      <x v="611"/>
    </i>
    <i t="data" r="0" i="0">
      <x v="612"/>
    </i>
    <i t="data" r="0" i="0">
      <x v="613"/>
    </i>
    <i t="data" r="0" i="0">
      <x v="614"/>
    </i>
    <i t="data" r="0" i="0">
      <x v="615"/>
    </i>
    <i t="data" r="0" i="0">
      <x v="616"/>
    </i>
    <i t="data" r="0" i="0">
      <x v="617"/>
    </i>
    <i t="data" r="0" i="0">
      <x v="618"/>
    </i>
    <i t="data" r="0" i="0">
      <x v="619"/>
    </i>
    <i t="data" r="0" i="0">
      <x v="620"/>
    </i>
    <i t="data" r="0" i="0">
      <x v="621"/>
    </i>
    <i t="data" r="0" i="0">
      <x v="622"/>
    </i>
    <i t="data" r="0" i="0">
      <x v="623"/>
    </i>
    <i t="data" r="0" i="0">
      <x v="624"/>
    </i>
    <i t="data" r="0" i="0">
      <x v="625"/>
    </i>
    <i t="data" r="0" i="0">
      <x v="626"/>
    </i>
    <i t="data" r="0" i="0">
      <x v="627"/>
    </i>
    <i t="data" r="0" i="0">
      <x v="628"/>
    </i>
    <i t="data" r="0" i="0">
      <x v="629"/>
    </i>
    <i t="data" r="0" i="0">
      <x v="630"/>
    </i>
    <i t="data" r="0" i="0">
      <x v="631"/>
    </i>
    <i t="data" r="0" i="0">
      <x v="632"/>
    </i>
    <i t="data" r="0" i="0">
      <x v="633"/>
    </i>
    <i t="data" r="0" i="0">
      <x v="634"/>
    </i>
    <i t="data" r="0" i="0">
      <x v="635"/>
    </i>
    <i t="data" r="0" i="0">
      <x v="636"/>
    </i>
    <i t="data" r="0" i="0">
      <x v="637"/>
    </i>
    <i t="data" r="0" i="0">
      <x v="638"/>
    </i>
    <i t="data" r="0" i="0">
      <x v="639"/>
    </i>
    <i t="data" r="0" i="0">
      <x v="640"/>
    </i>
    <i t="data" r="0" i="0">
      <x v="641"/>
    </i>
    <i t="data" r="0" i="0">
      <x v="642"/>
    </i>
    <i t="data" r="0" i="0">
      <x v="643"/>
    </i>
    <i t="data" r="0" i="0">
      <x v="644"/>
    </i>
    <i t="data" r="0" i="0">
      <x v="645"/>
    </i>
    <i t="data" r="0" i="0">
      <x v="646"/>
    </i>
    <i t="data" r="0" i="0">
      <x v="647"/>
    </i>
    <i t="data" r="0" i="0">
      <x v="648"/>
    </i>
    <i t="data" r="0" i="0">
      <x v="649"/>
    </i>
    <i t="data" r="0" i="0">
      <x v="650"/>
    </i>
    <i t="data" r="0" i="0">
      <x v="651"/>
    </i>
    <i t="data" r="0" i="0">
      <x v="652"/>
    </i>
    <i t="data" r="0" i="0">
      <x v="653"/>
    </i>
    <i t="data" r="0" i="0">
      <x v="654"/>
    </i>
    <i t="data" r="0" i="0">
      <x v="655"/>
    </i>
    <i t="data" r="0" i="0">
      <x v="656"/>
    </i>
    <i t="data" r="0" i="0">
      <x v="657"/>
    </i>
    <i t="data" r="0" i="0">
      <x v="658"/>
    </i>
    <i t="data" r="0" i="0">
      <x v="659"/>
    </i>
    <i t="data" r="0" i="0">
      <x v="660"/>
    </i>
    <i t="data" r="0" i="0">
      <x v="661"/>
    </i>
    <i t="data" r="0" i="0">
      <x v="662"/>
    </i>
    <i t="data" r="0" i="0">
      <x v="663"/>
    </i>
    <i t="data" r="0" i="0">
      <x v="664"/>
    </i>
    <i t="data" r="0" i="0">
      <x v="665"/>
    </i>
    <i t="data" r="0" i="0">
      <x v="666"/>
    </i>
    <i t="data" r="0" i="0">
      <x v="667"/>
    </i>
    <i t="data" r="0" i="0">
      <x v="668"/>
    </i>
    <i t="data" r="0" i="0">
      <x v="669"/>
    </i>
    <i t="data" r="0" i="0">
      <x v="670"/>
    </i>
    <i t="data" r="0" i="0">
      <x v="671"/>
    </i>
    <i t="data" r="0" i="0">
      <x v="672"/>
    </i>
    <i t="data" r="0" i="0">
      <x v="673"/>
    </i>
    <i t="data" r="0" i="0">
      <x v="674"/>
    </i>
    <i t="data" r="0" i="0">
      <x v="675"/>
    </i>
    <i t="data" r="0" i="0">
      <x v="676"/>
    </i>
    <i t="data" r="0" i="0">
      <x v="677"/>
    </i>
    <i t="data" r="0" i="0">
      <x v="678"/>
    </i>
    <i t="data" r="0" i="0">
      <x v="679"/>
    </i>
    <i t="data" r="0" i="0">
      <x v="680"/>
    </i>
    <i t="data" r="0" i="0">
      <x v="681"/>
    </i>
    <i t="data" r="0" i="0">
      <x v="682"/>
    </i>
    <i t="data" r="0" i="0">
      <x v="683"/>
    </i>
    <i t="data" r="0" i="0">
      <x v="684"/>
    </i>
    <i t="data" r="0" i="0">
      <x v="685"/>
    </i>
    <i t="data" r="0" i="0">
      <x v="686"/>
    </i>
    <i t="data" r="0" i="0">
      <x v="687"/>
    </i>
    <i t="data" r="0" i="0">
      <x v="688"/>
    </i>
    <i t="data" r="0" i="0">
      <x v="689"/>
    </i>
    <i t="data" r="0" i="0">
      <x v="690"/>
    </i>
    <i t="data" r="0" i="0">
      <x v="691"/>
    </i>
    <i t="data" r="0" i="0">
      <x v="692"/>
    </i>
    <i t="data" r="0" i="0">
      <x v="693"/>
    </i>
    <i t="data" r="0" i="0">
      <x v="694"/>
    </i>
    <i t="data" r="0" i="0">
      <x v="695"/>
    </i>
    <i t="data" r="0" i="0">
      <x v="696"/>
    </i>
    <i t="data" r="0" i="0">
      <x v="697"/>
    </i>
    <i t="data" r="0" i="0">
      <x v="698"/>
    </i>
    <i t="data" r="0" i="0">
      <x v="699"/>
    </i>
    <i t="data" r="0" i="0">
      <x v="700"/>
    </i>
    <i t="data" r="0" i="0">
      <x v="701"/>
    </i>
    <i t="data" r="0" i="0">
      <x v="702"/>
    </i>
    <i t="data" r="0" i="0">
      <x v="703"/>
    </i>
    <i t="data" r="0" i="0">
      <x v="704"/>
    </i>
    <i t="data" r="0" i="0">
      <x v="705"/>
    </i>
    <i t="data" r="0" i="0">
      <x v="706"/>
    </i>
    <i t="data" r="0" i="0">
      <x v="707"/>
    </i>
    <i t="data" r="0" i="0">
      <x v="708"/>
    </i>
    <i t="data" r="0" i="0">
      <x v="709"/>
    </i>
    <i t="data" r="0" i="0">
      <x v="710"/>
    </i>
    <i t="data" r="0" i="0">
      <x v="711"/>
    </i>
    <i t="data" r="0" i="0">
      <x v="712"/>
    </i>
    <i t="data" r="0" i="0">
      <x v="713"/>
    </i>
    <i t="data" r="0" i="0">
      <x v="714"/>
    </i>
    <i t="data" r="0" i="0">
      <x v="715"/>
    </i>
    <i t="data" r="0" i="0">
      <x v="716"/>
    </i>
    <i t="data" r="0" i="0">
      <x v="717"/>
    </i>
    <i t="data" r="0" i="0">
      <x v="718"/>
    </i>
    <i t="data" r="0" i="0">
      <x v="719"/>
    </i>
    <i t="data" r="0" i="0">
      <x v="720"/>
    </i>
    <i t="data" r="0" i="0">
      <x v="721"/>
    </i>
    <i t="data" r="0" i="0">
      <x v="722"/>
    </i>
    <i t="data" r="0" i="0">
      <x v="723"/>
    </i>
    <i t="data" r="0" i="0">
      <x v="724"/>
    </i>
    <i t="data" r="0" i="0">
      <x v="725"/>
    </i>
    <i t="data" r="0" i="0">
      <x v="726"/>
    </i>
    <i t="data" r="0" i="0">
      <x v="727"/>
    </i>
    <i t="data" r="0" i="0">
      <x v="728"/>
    </i>
    <i t="data" r="0" i="0">
      <x v="729"/>
    </i>
    <i t="data" r="0" i="0">
      <x v="730"/>
    </i>
    <i t="data" r="0" i="0">
      <x v="731"/>
    </i>
    <i t="data" r="0" i="0">
      <x v="732"/>
    </i>
    <i t="data" r="0" i="0">
      <x v="733"/>
    </i>
    <i t="data" r="0" i="0">
      <x v="734"/>
    </i>
    <i t="data" r="0" i="0">
      <x v="735"/>
    </i>
    <i t="data" r="0" i="0">
      <x v="736"/>
    </i>
    <i t="data" r="0" i="0">
      <x v="737"/>
    </i>
    <i t="data" r="0" i="0">
      <x v="738"/>
    </i>
    <i t="data" r="0" i="0">
      <x v="739"/>
    </i>
    <i t="data" r="0" i="0">
      <x v="740"/>
    </i>
    <i t="data" r="0" i="0">
      <x v="741"/>
    </i>
    <i t="data" r="0" i="0">
      <x v="742"/>
    </i>
    <i t="data" r="0" i="0">
      <x v="743"/>
    </i>
    <i t="data" r="0" i="0">
      <x v="744"/>
    </i>
    <i t="data" r="0" i="0">
      <x v="745"/>
    </i>
    <i t="data" r="0" i="0">
      <x v="746"/>
    </i>
    <i t="data" r="0" i="0">
      <x v="747"/>
    </i>
    <i t="data" r="0" i="0">
      <x v="748"/>
    </i>
    <i t="data" r="0" i="0">
      <x v="749"/>
    </i>
    <i t="data" r="0" i="0">
      <x v="750"/>
    </i>
    <i t="data" r="0" i="0">
      <x v="751"/>
    </i>
    <i t="data" r="0" i="0">
      <x v="752"/>
    </i>
    <i t="data" r="0" i="0">
      <x v="753"/>
    </i>
    <i t="data" r="0" i="0">
      <x v="754"/>
    </i>
    <i t="data" r="0" i="0">
      <x v="755"/>
    </i>
    <i t="data" r="0" i="0">
      <x v="756"/>
    </i>
    <i t="data" r="0" i="0">
      <x v="757"/>
    </i>
    <i t="data" r="0" i="0">
      <x v="758"/>
    </i>
    <i t="data" r="0" i="0">
      <x v="759"/>
    </i>
    <i t="data" r="0" i="0">
      <x v="760"/>
    </i>
    <i t="data" r="0" i="0">
      <x v="761"/>
    </i>
    <i t="data" r="0" i="0">
      <x v="762"/>
    </i>
    <i t="data" r="0" i="0">
      <x v="763"/>
    </i>
    <i t="data" r="0" i="0">
      <x v="764"/>
    </i>
    <i t="data" r="0" i="0">
      <x v="765"/>
    </i>
    <i t="data" r="0" i="0">
      <x v="766"/>
    </i>
    <i t="data" r="0" i="0">
      <x v="767"/>
    </i>
    <i t="data" r="0" i="0">
      <x v="768"/>
    </i>
    <i t="data" r="0" i="0">
      <x v="769"/>
    </i>
    <i t="data" r="0" i="0">
      <x v="770"/>
    </i>
    <i t="data" r="0" i="0">
      <x v="771"/>
    </i>
    <i t="data" r="0" i="0">
      <x v="772"/>
    </i>
    <i t="data" r="0" i="0">
      <x v="773"/>
    </i>
    <i t="data" r="0" i="0">
      <x v="774"/>
    </i>
    <i t="data" r="0" i="0">
      <x v="775"/>
    </i>
    <i t="data" r="0" i="0">
      <x v="776"/>
    </i>
    <i t="data" r="0" i="0">
      <x v="777"/>
    </i>
    <i t="data" r="0" i="0">
      <x v="778"/>
    </i>
    <i t="data" r="0" i="0">
      <x v="779"/>
    </i>
    <i t="data" r="0" i="0">
      <x v="780"/>
    </i>
    <i t="data" r="0" i="0">
      <x v="781"/>
    </i>
    <i t="data" r="0" i="0">
      <x v="782"/>
    </i>
    <i t="data" r="0" i="0">
      <x v="783"/>
    </i>
    <i t="data" r="0" i="0">
      <x v="784"/>
    </i>
    <i t="data" r="0" i="0">
      <x v="785"/>
    </i>
    <i t="data" r="0" i="0">
      <x v="786"/>
    </i>
    <i t="data" r="0" i="0">
      <x v="787"/>
    </i>
    <i t="data" r="0" i="0">
      <x v="788"/>
    </i>
    <i t="data" r="0" i="0">
      <x v="789"/>
    </i>
    <i t="data" r="0" i="0">
      <x v="790"/>
    </i>
    <i t="data" r="0" i="0">
      <x v="791"/>
    </i>
    <i t="data" r="0" i="0">
      <x v="792"/>
    </i>
    <i t="data" r="0" i="0">
      <x v="793"/>
    </i>
    <i t="data" r="0" i="0">
      <x v="794"/>
    </i>
    <i t="data" r="0" i="0">
      <x v="795"/>
    </i>
    <i t="data" r="0" i="0">
      <x v="796"/>
    </i>
    <i t="data" r="0" i="0">
      <x v="797"/>
    </i>
    <i t="data" r="0" i="0">
      <x v="798"/>
    </i>
    <i t="data" r="0" i="0">
      <x v="799"/>
    </i>
    <i t="data" r="0" i="0">
      <x v="800"/>
    </i>
    <i t="data" r="0" i="0">
      <x v="801"/>
    </i>
    <i t="data" r="0" i="0">
      <x v="802"/>
    </i>
    <i t="data" r="0" i="0">
      <x v="803"/>
    </i>
    <i t="data" r="0" i="0">
      <x v="804"/>
    </i>
    <i t="data" r="0" i="0">
      <x v="805"/>
    </i>
    <i t="data" r="0" i="0">
      <x v="806"/>
    </i>
    <i t="data" r="0" i="0">
      <x v="807"/>
    </i>
    <i t="data" r="0" i="0">
      <x v="808"/>
    </i>
    <i t="data" r="0" i="0">
      <x v="809"/>
    </i>
    <i t="data" r="0" i="0">
      <x v="810"/>
    </i>
    <i t="data" r="0" i="0">
      <x v="811"/>
    </i>
    <i t="data" r="0" i="0">
      <x v="812"/>
    </i>
    <i t="data" r="0" i="0">
      <x v="813"/>
    </i>
    <i t="data" r="0" i="0">
      <x v="814"/>
    </i>
    <i t="data" r="0" i="0">
      <x v="815"/>
    </i>
    <i t="data" r="0" i="0">
      <x v="816"/>
    </i>
    <i t="data" r="0" i="0">
      <x v="817"/>
    </i>
    <i t="data" r="0" i="0">
      <x v="818"/>
    </i>
    <i t="data" r="0" i="0">
      <x v="819"/>
    </i>
    <i t="data" r="0" i="0">
      <x v="820"/>
    </i>
    <i t="data" r="0" i="0">
      <x v="821"/>
    </i>
    <i t="data" r="0" i="0">
      <x v="822"/>
    </i>
    <i t="data" r="0" i="0">
      <x v="823"/>
    </i>
    <i t="data" r="0" i="0">
      <x v="824"/>
    </i>
    <i t="data" r="0" i="0">
      <x v="825"/>
    </i>
    <i t="data" r="0" i="0">
      <x v="826"/>
    </i>
    <i t="data" r="0" i="0">
      <x v="827"/>
    </i>
    <i t="data" r="0" i="0">
      <x v="828"/>
    </i>
    <i t="data" r="0" i="0">
      <x v="829"/>
    </i>
    <i t="data" r="0" i="0">
      <x v="830"/>
    </i>
    <i t="data" r="0" i="0">
      <x v="831"/>
    </i>
    <i t="data" r="0" i="0">
      <x v="832"/>
    </i>
    <i t="data" r="0" i="0">
      <x v="833"/>
    </i>
    <i t="data" r="0" i="0">
      <x v="834"/>
    </i>
    <i t="data" r="0" i="0">
      <x v="835"/>
    </i>
    <i t="data" r="0" i="0">
      <x v="836"/>
    </i>
    <i t="data" r="0" i="0">
      <x v="837"/>
    </i>
    <i t="data" r="0" i="0">
      <x v="838"/>
    </i>
    <i t="data" r="0" i="0">
      <x v="839"/>
    </i>
    <i t="data" r="0" i="0">
      <x v="840"/>
    </i>
    <i t="data" r="0" i="0">
      <x v="841"/>
    </i>
    <i t="data" r="0" i="0">
      <x v="842"/>
    </i>
    <i t="data" r="0" i="0">
      <x v="843"/>
    </i>
    <i t="data" r="0" i="0">
      <x v="844"/>
    </i>
    <i t="data" r="0" i="0">
      <x v="845"/>
    </i>
    <i t="data" r="0" i="0">
      <x v="846"/>
    </i>
    <i t="data" r="0" i="0">
      <x v="847"/>
    </i>
    <i t="data" r="0" i="0">
      <x v="848"/>
    </i>
    <i t="data" r="0" i="0">
      <x v="849"/>
    </i>
    <i t="data" r="0" i="0">
      <x v="850"/>
    </i>
    <i t="data" r="0" i="0">
      <x v="851"/>
    </i>
    <i t="data" r="0" i="0">
      <x v="852"/>
    </i>
    <i t="data" r="0" i="0">
      <x v="853"/>
    </i>
    <i t="data" r="0" i="0">
      <x v="854"/>
    </i>
    <i t="data" r="0" i="0">
      <x v="855"/>
    </i>
    <i t="data" r="0" i="0">
      <x v="856"/>
    </i>
    <i t="data" r="0" i="0">
      <x v="857"/>
    </i>
    <i t="data" r="0" i="0">
      <x v="858"/>
    </i>
    <i t="data" r="0" i="0">
      <x v="859"/>
    </i>
    <i t="data" r="0" i="0">
      <x v="860"/>
    </i>
    <i t="data" r="0" i="0">
      <x v="861"/>
    </i>
    <i t="data" r="0" i="0">
      <x v="862"/>
    </i>
    <i t="data" r="0" i="0">
      <x v="863"/>
    </i>
    <i t="data" r="0" i="0">
      <x v="864"/>
    </i>
    <i t="data" r="0" i="0">
      <x v="865"/>
    </i>
    <i t="data" r="0" i="0">
      <x v="866"/>
    </i>
    <i t="data" r="0" i="0">
      <x v="867"/>
    </i>
    <i t="data" r="0" i="0">
      <x v="868"/>
    </i>
    <i t="data" r="0" i="0">
      <x v="869"/>
    </i>
    <i t="data" r="0" i="0">
      <x v="870"/>
    </i>
    <i t="data" r="0" i="0">
      <x v="871"/>
    </i>
    <i t="data" r="0" i="0">
      <x v="872"/>
    </i>
    <i t="data" r="0" i="0">
      <x v="873"/>
    </i>
    <i t="data" r="0" i="0">
      <x v="874"/>
    </i>
    <i t="data" r="0" i="0">
      <x v="875"/>
    </i>
    <i t="data" r="0" i="0">
      <x v="876"/>
    </i>
    <i t="data" r="0" i="0">
      <x v="877"/>
    </i>
    <i t="data" r="0" i="0">
      <x v="878"/>
    </i>
    <i t="data" r="0" i="0">
      <x v="879"/>
    </i>
    <i t="data" r="0" i="0">
      <x v="880"/>
    </i>
    <i t="data" r="0" i="0">
      <x v="881"/>
    </i>
    <i t="data" r="0" i="0">
      <x v="882"/>
    </i>
    <i t="data" r="0" i="0">
      <x v="883"/>
    </i>
    <i t="data" r="0" i="0">
      <x v="884"/>
    </i>
    <i t="data" r="0" i="0">
      <x v="885"/>
    </i>
    <i t="data" r="0" i="0">
      <x v="886"/>
    </i>
    <i t="data" r="0" i="0">
      <x v="887"/>
    </i>
    <i t="data" r="0" i="0">
      <x v="888"/>
    </i>
    <i t="data" r="0" i="0">
      <x v="889"/>
    </i>
    <i t="data" r="0" i="0">
      <x v="890"/>
    </i>
    <i t="data" r="0" i="0">
      <x v="891"/>
    </i>
    <i t="data" r="0" i="0">
      <x v="892"/>
    </i>
    <i t="data" r="0" i="0">
      <x v="893"/>
    </i>
    <i t="data" r="0" i="0">
      <x v="894"/>
    </i>
    <i t="data" r="0" i="0">
      <x v="895"/>
    </i>
    <i t="data" r="0" i="0">
      <x v="896"/>
    </i>
    <i t="data" r="0" i="0">
      <x v="897"/>
    </i>
    <i t="data" r="0" i="0">
      <x v="898"/>
    </i>
    <i t="data" r="0" i="0">
      <x v="899"/>
    </i>
    <i t="data" r="0" i="0">
      <x v="900"/>
    </i>
    <i t="data" r="0" i="0">
      <x v="901"/>
    </i>
    <i t="data" r="0" i="0">
      <x v="902"/>
    </i>
    <i t="data" r="0" i="0">
      <x v="903"/>
    </i>
    <i t="data" r="0" i="0">
      <x v="904"/>
    </i>
    <i t="data" r="0" i="0">
      <x v="905"/>
    </i>
    <i t="data" r="0" i="0">
      <x v="906"/>
    </i>
    <i t="data" r="0" i="0">
      <x v="907"/>
    </i>
    <i t="data" r="0" i="0">
      <x v="908"/>
    </i>
    <i t="data" r="0" i="0">
      <x v="909"/>
    </i>
    <i t="data" r="0" i="0">
      <x v="910"/>
    </i>
    <i t="data" r="0" i="0">
      <x v="911"/>
    </i>
    <i t="data" r="0" i="0">
      <x v="912"/>
    </i>
    <i t="data" r="0" i="0">
      <x v="913"/>
    </i>
    <i t="data" r="0" i="0">
      <x v="914"/>
    </i>
    <i t="data" r="0" i="0">
      <x v="915"/>
    </i>
    <i t="data" r="0" i="0">
      <x v="916"/>
    </i>
    <i t="data" r="0" i="0">
      <x v="917"/>
    </i>
    <i t="data" r="0" i="0">
      <x v="918"/>
    </i>
    <i t="data" r="0" i="0">
      <x v="919"/>
    </i>
    <i t="data" r="0" i="0">
      <x v="920"/>
    </i>
    <i t="data" r="0" i="0">
      <x v="921"/>
    </i>
    <i t="data" r="0" i="0">
      <x v="922"/>
    </i>
    <i t="data" r="0" i="0">
      <x v="923"/>
    </i>
    <i t="data" r="0" i="0">
      <x v="924"/>
    </i>
    <i t="data" r="0" i="0">
      <x v="925"/>
    </i>
    <i t="data" r="0" i="0">
      <x v="926"/>
    </i>
    <i t="data" r="0" i="0">
      <x v="927"/>
    </i>
    <i t="data" r="0" i="0">
      <x v="928"/>
    </i>
    <i t="data" r="0" i="0">
      <x v="929"/>
    </i>
    <i t="data" r="0" i="0">
      <x v="930"/>
    </i>
    <i t="data" r="0" i="0">
      <x v="931"/>
    </i>
    <i t="data" r="0" i="0">
      <x v="932"/>
    </i>
    <i t="data" r="0" i="0">
      <x v="933"/>
    </i>
    <i t="data" r="0" i="0">
      <x v="934"/>
    </i>
    <i t="data" r="0" i="0">
      <x v="935"/>
    </i>
    <i t="data" r="0" i="0">
      <x v="936"/>
    </i>
    <i t="data" r="0" i="0">
      <x v="937"/>
    </i>
    <i t="data" r="0" i="0">
      <x v="938"/>
    </i>
    <i t="data" r="0" i="0">
      <x v="939"/>
    </i>
    <i t="data" r="0" i="0">
      <x v="940"/>
    </i>
    <i t="data" r="0" i="0">
      <x v="941"/>
    </i>
    <i t="data" r="0" i="0">
      <x v="942"/>
    </i>
    <i t="data" r="0" i="0">
      <x v="943"/>
    </i>
    <i t="data" r="0" i="0">
      <x v="944"/>
    </i>
    <i t="data" r="0" i="0">
      <x v="945"/>
    </i>
    <i t="data" r="0" i="0">
      <x v="946"/>
    </i>
    <i t="data" r="0" i="0">
      <x v="947"/>
    </i>
    <i t="data" r="0" i="0">
      <x v="948"/>
    </i>
    <i t="data" r="0" i="0">
      <x v="949"/>
    </i>
    <i t="data" r="0" i="0">
      <x v="950"/>
    </i>
    <i t="data" r="0" i="0">
      <x v="951"/>
    </i>
    <i t="data" r="0" i="0">
      <x v="952"/>
    </i>
    <i t="data" r="0" i="0">
      <x v="953"/>
    </i>
    <i t="data" r="0" i="0">
      <x v="954"/>
    </i>
    <i t="data" r="0" i="0">
      <x v="955"/>
    </i>
    <i t="data" r="0" i="0">
      <x v="956"/>
    </i>
    <i t="data" r="0" i="0">
      <x v="957"/>
    </i>
    <i t="data" r="0" i="0">
      <x v="958"/>
    </i>
    <i t="data" r="0" i="0">
      <x v="959"/>
    </i>
    <i t="data" r="0" i="0">
      <x v="960"/>
    </i>
    <i t="data" r="0" i="0">
      <x v="961"/>
    </i>
    <i t="data" r="0" i="0">
      <x v="962"/>
    </i>
    <i t="data" r="0" i="0">
      <x v="963"/>
    </i>
    <i t="data" r="0" i="0">
      <x v="964"/>
    </i>
    <i t="data" r="0" i="0">
      <x v="965"/>
    </i>
    <i t="data" r="0" i="0">
      <x v="966"/>
    </i>
    <i t="data" r="0" i="0">
      <x v="967"/>
    </i>
    <i t="data" r="0" i="0">
      <x v="968"/>
    </i>
    <i t="data" r="0" i="0">
      <x v="969"/>
    </i>
    <i t="data" r="0" i="0">
      <x v="970"/>
    </i>
    <i t="data" r="0" i="0">
      <x v="971"/>
    </i>
    <i t="data" r="0" i="0">
      <x v="972"/>
    </i>
    <i t="data" r="0" i="0">
      <x v="973"/>
    </i>
    <i t="data" r="0" i="0">
      <x v="974"/>
    </i>
    <i t="data" r="0" i="0">
      <x v="975"/>
    </i>
    <i t="data" r="0" i="0">
      <x v="976"/>
    </i>
    <i t="data" r="0" i="0">
      <x v="977"/>
    </i>
    <i t="data" r="0" i="0">
      <x v="978"/>
    </i>
    <i t="data" r="0" i="0">
      <x v="979"/>
    </i>
    <i t="data" r="0" i="0">
      <x v="980"/>
    </i>
    <i t="data" r="0" i="0">
      <x v="981"/>
    </i>
    <i t="data" r="0" i="0">
      <x v="982"/>
    </i>
    <i t="data" r="0" i="0">
      <x v="983"/>
    </i>
    <i t="data" r="0" i="0">
      <x v="984"/>
    </i>
    <i t="data" r="0" i="0">
      <x v="985"/>
    </i>
    <i t="data" r="0" i="0">
      <x v="986"/>
    </i>
    <i t="data" r="0" i="0">
      <x v="987"/>
    </i>
    <i t="data" r="0" i="0">
      <x v="988"/>
    </i>
    <i t="data" r="0" i="0">
      <x v="989"/>
    </i>
    <i t="data" r="0" i="0">
      <x v="990"/>
    </i>
    <i t="data" r="0" i="0">
      <x v="991"/>
    </i>
    <i t="data" r="0" i="0">
      <x v="992"/>
    </i>
    <i t="data" r="0" i="0">
      <x v="993"/>
    </i>
    <i t="data" r="0" i="0">
      <x v="994"/>
    </i>
    <i t="data" r="0" i="0">
      <x v="995"/>
    </i>
    <i t="data" r="0" i="0">
      <x v="996"/>
    </i>
    <i t="data" r="0" i="0">
      <x v="997"/>
    </i>
    <i t="data" r="0" i="0">
      <x v="998"/>
    </i>
    <i t="data" r="0" i="0">
      <x v="999"/>
    </i>
    <i t="data" r="0" i="0">
      <x v="1000"/>
    </i>
    <i t="data" r="0" i="0">
      <x v="1001"/>
    </i>
    <i t="data" r="0" i="0">
      <x v="1002"/>
    </i>
    <i t="data" r="0" i="0">
      <x v="1003"/>
    </i>
    <i t="data" r="0" i="0">
      <x v="1004"/>
    </i>
    <i t="data" r="0" i="0">
      <x v="1005"/>
    </i>
    <i t="data" r="0" i="0">
      <x v="1006"/>
    </i>
    <i t="data" r="0" i="0">
      <x v="1007"/>
    </i>
    <i t="data" r="0" i="0">
      <x v="1008"/>
    </i>
    <i t="data" r="0" i="0">
      <x v="1009"/>
    </i>
    <i t="data" r="0" i="0">
      <x v="1010"/>
    </i>
    <i t="data" r="0" i="0">
      <x v="1011"/>
    </i>
    <i t="data" r="0" i="0">
      <x v="1012"/>
    </i>
    <i t="data" r="0" i="0">
      <x v="1013"/>
    </i>
    <i t="data" r="0" i="0">
      <x v="1014"/>
    </i>
    <i t="data" r="0" i="0">
      <x v="1015"/>
    </i>
    <i t="data" r="0" i="0">
      <x v="1016"/>
    </i>
    <i t="data" r="0" i="0">
      <x v="1017"/>
    </i>
    <i t="data" r="0" i="0">
      <x v="1018"/>
    </i>
    <i t="data" r="0" i="0">
      <x v="1019"/>
    </i>
    <i t="data" r="0" i="0">
      <x v="1020"/>
    </i>
    <i t="data" r="0" i="0">
      <x v="1021"/>
    </i>
    <i t="data" r="0" i="0">
      <x v="1022"/>
    </i>
    <i t="data" r="0" i="0">
      <x v="1023"/>
    </i>
    <i t="data" r="0" i="0">
      <x v="1024"/>
    </i>
    <i t="data" r="0" i="0">
      <x v="1025"/>
    </i>
    <i t="data" r="0" i="0">
      <x v="1026"/>
    </i>
    <i t="data" r="0" i="0">
      <x v="1027"/>
    </i>
    <i t="data" r="0" i="0">
      <x v="1028"/>
    </i>
    <i t="data" r="0" i="0">
      <x v="1029"/>
    </i>
    <i t="data" r="0" i="0">
      <x v="1030"/>
    </i>
    <i t="data" r="0" i="0">
      <x v="1031"/>
    </i>
    <i t="data" r="0" i="0">
      <x v="1032"/>
    </i>
    <i t="data" r="0" i="0">
      <x v="1033"/>
    </i>
    <i t="data" r="0" i="0">
      <x v="1034"/>
    </i>
    <i t="data" r="0" i="0">
      <x v="1035"/>
    </i>
    <i t="data" r="0" i="0">
      <x v="1036"/>
    </i>
    <i t="data" r="0" i="0">
      <x v="1037"/>
    </i>
    <i t="data" r="0" i="0">
      <x v="1038"/>
    </i>
    <i t="data" r="0" i="0">
      <x v="1039"/>
    </i>
    <i t="data" r="0" i="0">
      <x v="1040"/>
    </i>
    <i t="data" r="0" i="0">
      <x v="1041"/>
    </i>
    <i t="data" r="0" i="0">
      <x v="1042"/>
    </i>
    <i t="data" r="0" i="0">
      <x v="1043"/>
    </i>
    <i t="data" r="0" i="0">
      <x v="1044"/>
    </i>
    <i t="data" r="0" i="0">
      <x v="1045"/>
    </i>
    <i t="data" r="0" i="0">
      <x v="1046"/>
    </i>
    <i t="data" r="0" i="0">
      <x v="1047"/>
    </i>
    <i t="data" r="0" i="0">
      <x v="1048"/>
    </i>
    <i t="data" r="0" i="0">
      <x v="1049"/>
    </i>
    <i t="data" r="0" i="0">
      <x v="1050"/>
    </i>
    <i t="data" r="0" i="0">
      <x v="1051"/>
    </i>
    <i t="data" r="0" i="0">
      <x v="1052"/>
    </i>
    <i t="data" r="0" i="0">
      <x v="1053"/>
    </i>
    <i t="data" r="0" i="0">
      <x v="1054"/>
    </i>
    <i t="data" r="0" i="0">
      <x v="1055"/>
    </i>
    <i t="data" r="0" i="0">
      <x v="1056"/>
    </i>
    <i t="data" r="0" i="0">
      <x v="1057"/>
    </i>
    <i t="data" r="0" i="0">
      <x v="1058"/>
    </i>
    <i t="data" r="0" i="0">
      <x v="1059"/>
    </i>
    <i t="data" r="0" i="0">
      <x v="1060"/>
    </i>
    <i t="data" r="0" i="0">
      <x v="1061"/>
    </i>
    <i t="data" r="0" i="0">
      <x v="1062"/>
    </i>
    <i t="data" r="0" i="0">
      <x v="1063"/>
    </i>
    <i t="data" r="0" i="0">
      <x v="1064"/>
    </i>
    <i t="data" r="0" i="0">
      <x v="1065"/>
    </i>
    <i t="data" r="0" i="0">
      <x v="1066"/>
    </i>
    <i t="data" r="0" i="0">
      <x v="1067"/>
    </i>
    <i t="data" r="0" i="0">
      <x v="1068"/>
    </i>
    <i t="data" r="0" i="0">
      <x v="1069"/>
    </i>
    <i t="data" r="0" i="0">
      <x v="1070"/>
    </i>
    <i t="data" r="0" i="0">
      <x v="1071"/>
    </i>
    <i t="data" r="0" i="0">
      <x v="1072"/>
    </i>
    <i t="data" r="0" i="0">
      <x v="1073"/>
    </i>
    <i t="data" r="0" i="0">
      <x v="1074"/>
    </i>
    <i t="data" r="0" i="0">
      <x v="1075"/>
    </i>
    <i t="data" r="0" i="0">
      <x v="1076"/>
    </i>
    <i t="data" r="0" i="0">
      <x v="1077"/>
    </i>
    <i t="data" r="0" i="0">
      <x v="1078"/>
    </i>
    <i t="data" r="0" i="0">
      <x v="1079"/>
    </i>
    <i t="data" r="0" i="0">
      <x v="1080"/>
    </i>
    <i t="data" r="0" i="0">
      <x v="1081"/>
    </i>
    <i t="data" r="0" i="0">
      <x v="1082"/>
    </i>
    <i t="data" r="0" i="0">
      <x v="1083"/>
    </i>
    <i t="data" r="0" i="0">
      <x v="1084"/>
    </i>
    <i t="data" r="0" i="0">
      <x v="1085"/>
    </i>
    <i t="data" r="0" i="0">
      <x v="1086"/>
    </i>
    <i t="data" r="0" i="0">
      <x v="1087"/>
    </i>
    <i t="data" r="0" i="0">
      <x v="1088"/>
    </i>
    <i t="data" r="0" i="0">
      <x v="1089"/>
    </i>
    <i t="data" r="0" i="0">
      <x v="1090"/>
    </i>
    <i t="data" r="0" i="0">
      <x v="1091"/>
    </i>
    <i t="data" r="0" i="0">
      <x v="1092"/>
    </i>
    <i t="data" r="0" i="0">
      <x v="1093"/>
    </i>
    <i t="data" r="0" i="0">
      <x v="1094"/>
    </i>
    <i t="data" r="0" i="0">
      <x v="1095"/>
    </i>
    <i t="data" r="0" i="0">
      <x v="1096"/>
    </i>
    <i t="data" r="0" i="0">
      <x v="1097"/>
    </i>
    <i t="data" r="0" i="0">
      <x v="1098"/>
    </i>
    <i t="data" r="0" i="0">
      <x v="1099"/>
    </i>
    <i t="data" r="0" i="0">
      <x v="1100"/>
    </i>
    <i t="data" r="0" i="0">
      <x v="1101"/>
    </i>
    <i t="data" r="0" i="0">
      <x v="1102"/>
    </i>
    <i t="data" r="0" i="0">
      <x v="1103"/>
    </i>
    <i t="data" r="0" i="0">
      <x v="1104"/>
    </i>
    <i t="data" r="0" i="0">
      <x v="1105"/>
    </i>
    <i t="data" r="0" i="0">
      <x v="1106"/>
    </i>
    <i t="data" r="0" i="0">
      <x v="1107"/>
    </i>
    <i t="data" r="0" i="0">
      <x v="1108"/>
    </i>
    <i t="data" r="0" i="0">
      <x v="1109"/>
    </i>
    <i t="data" r="0" i="0">
      <x v="1110"/>
    </i>
    <i t="data" r="0" i="0">
      <x v="1111"/>
    </i>
    <i t="data" r="0" i="0">
      <x v="1112"/>
    </i>
    <i t="data" r="0" i="0">
      <x v="1113"/>
    </i>
    <i t="data" r="0" i="0">
      <x v="1114"/>
    </i>
    <i t="data" r="0" i="0">
      <x v="1115"/>
    </i>
    <i t="data" r="0" i="0">
      <x v="1116"/>
    </i>
    <i t="data" r="0" i="0">
      <x v="1117"/>
    </i>
    <i t="data" r="0" i="0">
      <x v="1118"/>
    </i>
    <i t="data" r="0" i="0">
      <x v="1119"/>
    </i>
    <i t="data" r="0" i="0">
      <x v="1120"/>
    </i>
    <i t="data" r="0" i="0">
      <x v="1121"/>
    </i>
    <i t="data" r="0" i="0">
      <x v="1122"/>
    </i>
    <i t="data" r="0" i="0">
      <x v="1123"/>
    </i>
    <i t="data" r="0" i="0">
      <x v="1124"/>
    </i>
    <i t="data" r="0" i="0">
      <x v="1125"/>
    </i>
    <i t="data" r="0" i="0">
      <x v="1126"/>
    </i>
    <i t="data" r="0" i="0">
      <x v="1127"/>
    </i>
    <i t="data" r="0" i="0">
      <x v="1128"/>
    </i>
    <i t="data" r="0" i="0">
      <x v="1129"/>
    </i>
    <i t="data" r="0" i="0">
      <x v="1130"/>
    </i>
    <i t="data" r="0" i="0">
      <x v="1131"/>
    </i>
    <i t="data" r="0" i="0">
      <x v="1132"/>
    </i>
    <i t="data" r="0" i="0">
      <x v="1133"/>
    </i>
    <i t="data" r="0" i="0">
      <x v="1134"/>
    </i>
    <i t="data" r="0" i="0">
      <x v="1135"/>
    </i>
    <i t="data" r="0" i="0">
      <x v="1136"/>
    </i>
    <i t="data" r="0" i="0">
      <x v="1137"/>
    </i>
    <i t="data" r="0" i="0">
      <x v="1138"/>
    </i>
    <i t="data" r="0" i="0">
      <x v="1139"/>
    </i>
    <i t="data" r="0" i="0">
      <x v="1140"/>
    </i>
    <i t="data" r="0" i="0">
      <x v="1141"/>
    </i>
    <i t="data" r="0" i="0">
      <x v="1142"/>
    </i>
    <i t="data" r="0" i="0">
      <x v="1143"/>
    </i>
    <i t="data" r="0" i="0">
      <x v="1144"/>
    </i>
    <i t="data" r="0" i="0">
      <x v="1145"/>
    </i>
    <i t="data" r="0" i="0">
      <x v="1146"/>
    </i>
    <i t="data" r="0" i="0">
      <x v="1147"/>
    </i>
    <i t="data" r="0" i="0">
      <x v="1148"/>
    </i>
    <i t="data" r="0" i="0">
      <x v="1149"/>
    </i>
    <i t="data" r="0" i="0">
      <x v="1150"/>
    </i>
    <i t="data" r="0" i="0">
      <x v="1151"/>
    </i>
    <i t="data" r="0" i="0">
      <x v="1152"/>
    </i>
    <i t="data" r="0" i="0">
      <x v="1153"/>
    </i>
    <i t="data" r="0" i="0">
      <x v="1154"/>
    </i>
    <i t="data" r="0" i="0">
      <x v="1155"/>
    </i>
    <i t="data" r="0" i="0">
      <x v="1156"/>
    </i>
    <i t="data" r="0" i="0">
      <x v="1157"/>
    </i>
    <i t="data" r="0" i="0">
      <x v="1158"/>
    </i>
    <i t="data" r="0" i="0">
      <x v="1159"/>
    </i>
    <i t="data" r="0" i="0">
      <x v="1160"/>
    </i>
    <i t="data" r="0" i="0">
      <x v="1161"/>
    </i>
    <i t="data" r="0" i="0">
      <x v="1162"/>
    </i>
    <i t="data" r="0" i="0">
      <x v="1163"/>
    </i>
    <i t="data" r="0" i="0">
      <x v="1164"/>
    </i>
    <i t="data" r="0" i="0">
      <x v="1165"/>
    </i>
    <i t="data" r="0" i="0">
      <x v="1166"/>
    </i>
    <i t="data" r="0" i="0">
      <x v="1167"/>
    </i>
    <i t="data" r="0" i="0">
      <x v="1168"/>
    </i>
    <i t="data" r="0" i="0">
      <x v="1169"/>
    </i>
    <i t="data" r="0" i="0">
      <x v="1170"/>
    </i>
    <i t="data" r="0" i="0">
      <x v="1171"/>
    </i>
    <i t="data" r="0" i="0">
      <x v="1172"/>
    </i>
    <i t="data" r="0" i="0">
      <x v="1173"/>
    </i>
    <i t="data" r="0" i="0">
      <x v="1174"/>
    </i>
    <i t="data" r="0" i="0">
      <x v="1175"/>
    </i>
    <i t="data" r="0" i="0">
      <x v="1176"/>
    </i>
    <i t="data" r="0" i="0">
      <x v="1177"/>
    </i>
    <i t="data" r="0" i="0">
      <x v="1178"/>
    </i>
    <i t="data" r="0" i="0">
      <x v="1179"/>
    </i>
    <i t="data" r="0" i="0">
      <x v="1180"/>
    </i>
    <i t="data" r="0" i="0">
      <x v="1181"/>
    </i>
    <i t="data" r="0" i="0">
      <x v="1182"/>
    </i>
    <i t="data" r="0" i="0">
      <x v="1183"/>
    </i>
    <i t="data" r="0" i="0">
      <x v="1184"/>
    </i>
    <i t="data" r="0" i="0">
      <x v="1185"/>
    </i>
    <i t="data" r="0" i="0">
      <x v="1186"/>
    </i>
    <i t="data" r="0" i="0">
      <x v="1187"/>
    </i>
    <i t="data" r="0" i="0">
      <x v="1188"/>
    </i>
    <i t="data" r="0" i="0">
      <x v="1189"/>
    </i>
    <i t="data" r="0" i="0">
      <x v="1190"/>
    </i>
    <i t="data" r="0" i="0">
      <x v="1191"/>
    </i>
    <i t="data" r="0" i="0">
      <x v="1192"/>
    </i>
    <i t="data" r="0" i="0">
      <x v="1193"/>
    </i>
    <i t="data" r="0" i="0">
      <x v="1194"/>
    </i>
    <i t="data" r="0" i="0">
      <x v="1195"/>
    </i>
    <i t="data" r="0" i="0">
      <x v="1196"/>
    </i>
    <i t="data" r="0" i="0">
      <x v="1197"/>
    </i>
    <i t="data" r="0" i="0">
      <x v="1198"/>
    </i>
    <i t="data" r="0" i="0">
      <x v="1199"/>
    </i>
    <i t="data" r="0" i="0">
      <x v="1200"/>
    </i>
    <i t="data" r="0" i="0">
      <x v="1201"/>
    </i>
    <i t="data" r="0" i="0">
      <x v="1202"/>
    </i>
    <i t="data" r="0" i="0">
      <x v="1203"/>
    </i>
    <i t="data" r="0" i="0">
      <x v="1204"/>
    </i>
    <i t="data" r="0" i="0">
      <x v="1205"/>
    </i>
    <i t="data" r="0" i="0">
      <x v="1206"/>
    </i>
    <i t="data" r="0" i="0">
      <x v="1207"/>
    </i>
    <i t="data" r="0" i="0">
      <x v="1208"/>
    </i>
    <i t="data" r="0" i="0">
      <x v="1209"/>
    </i>
    <i t="data" r="0" i="0">
      <x v="1210"/>
    </i>
    <i t="data" r="0" i="0">
      <x v="1211"/>
    </i>
    <i t="data" r="0" i="0">
      <x v="1212"/>
    </i>
    <i t="data" r="0" i="0">
      <x v="1213"/>
    </i>
    <i t="data" r="0" i="0">
      <x v="1214"/>
    </i>
    <i t="data" r="0" i="0">
      <x v="1215"/>
    </i>
    <i t="data" r="0" i="0">
      <x v="1216"/>
    </i>
    <i t="data" r="0" i="0">
      <x v="1217"/>
    </i>
    <i t="data" r="0" i="0">
      <x v="1218"/>
    </i>
    <i t="data" r="0" i="0">
      <x v="1219"/>
    </i>
    <i t="data" r="0" i="0">
      <x v="1220"/>
    </i>
    <i t="data" r="0" i="0">
      <x v="1221"/>
    </i>
    <i t="data" r="0" i="0">
      <x v="1222"/>
    </i>
    <i t="data" r="0" i="0">
      <x v="1223"/>
    </i>
    <i t="data" r="0" i="0">
      <x v="1224"/>
    </i>
    <i t="data" r="0" i="0">
      <x v="1225"/>
    </i>
    <i t="data" r="0" i="0">
      <x v="1226"/>
    </i>
    <i t="data" r="0" i="0">
      <x v="1227"/>
    </i>
    <i t="data" r="0" i="0">
      <x v="1228"/>
    </i>
    <i t="data" r="0" i="0">
      <x v="1229"/>
    </i>
    <i t="data" r="0" i="0">
      <x v="1230"/>
    </i>
    <i t="data" r="0" i="0">
      <x v="1231"/>
    </i>
    <i t="data" r="0" i="0">
      <x v="1232"/>
    </i>
    <i t="data" r="0" i="0">
      <x v="1233"/>
    </i>
    <i t="data" r="0" i="0">
      <x v="1234"/>
    </i>
    <i t="data" r="0" i="0">
      <x v="1235"/>
    </i>
    <i t="data" r="0" i="0">
      <x v="1236"/>
    </i>
    <i t="data" r="0" i="0">
      <x v="1237"/>
    </i>
    <i t="data" r="0" i="0">
      <x v="1238"/>
    </i>
    <i t="data" r="0" i="0">
      <x v="1239"/>
    </i>
    <i t="data" r="0" i="0">
      <x v="1240"/>
    </i>
    <i t="data" r="0" i="0">
      <x v="1241"/>
    </i>
    <i t="data" r="0" i="0">
      <x v="1242"/>
    </i>
    <i t="data" r="0" i="0">
      <x v="1243"/>
    </i>
    <i t="data" r="0" i="0">
      <x v="1244"/>
    </i>
    <i t="data" r="0" i="0">
      <x v="1245"/>
    </i>
    <i t="data" r="0" i="0">
      <x v="1246"/>
    </i>
    <i t="data" r="0" i="0">
      <x v="1247"/>
    </i>
    <i t="data" r="0" i="0">
      <x v="1248"/>
    </i>
    <i t="data" r="0" i="0">
      <x v="1249"/>
    </i>
    <i t="data" r="0" i="0">
      <x v="1250"/>
    </i>
    <i t="data" r="0" i="0">
      <x v="1251"/>
    </i>
    <i t="data" r="0" i="0">
      <x v="1252"/>
    </i>
    <i t="data" r="0" i="0">
      <x v="1253"/>
    </i>
    <i t="data" r="0" i="0">
      <x v="1254"/>
    </i>
    <i t="data" r="0" i="0">
      <x v="1255"/>
    </i>
    <i t="data" r="0" i="0">
      <x v="1256"/>
    </i>
    <i t="data" r="0" i="0">
      <x v="1257"/>
    </i>
    <i t="data" r="0" i="0">
      <x v="1258"/>
    </i>
    <i t="data" r="0" i="0">
      <x v="1259"/>
    </i>
    <i t="data" r="0" i="0">
      <x v="1260"/>
    </i>
    <i t="data" r="0" i="0">
      <x v="1261"/>
    </i>
    <i t="data" r="0" i="0">
      <x v="1262"/>
    </i>
    <i t="data" r="0" i="0">
      <x v="1263"/>
    </i>
    <i t="data" r="0" i="0">
      <x v="1264"/>
    </i>
    <i t="data" r="0" i="0">
      <x v="1265"/>
    </i>
    <i t="data" r="0" i="0">
      <x v="1266"/>
    </i>
    <i t="data" r="0" i="0">
      <x v="1267"/>
    </i>
    <i t="data" r="0" i="0">
      <x v="1268"/>
    </i>
    <i t="data" r="0" i="0">
      <x v="1269"/>
    </i>
    <i t="data" r="0" i="0">
      <x v="1270"/>
    </i>
    <i t="data" r="0" i="0">
      <x v="1271"/>
    </i>
    <i t="data" r="0" i="0">
      <x v="1272"/>
    </i>
    <i t="data" r="0" i="0">
      <x v="1273"/>
    </i>
    <i t="data" r="0" i="0">
      <x v="1274"/>
    </i>
    <i t="data" r="0" i="0">
      <x v="1275"/>
    </i>
    <i t="data" r="0" i="0">
      <x v="1276"/>
    </i>
    <i t="data" r="0" i="0">
      <x v="1277"/>
    </i>
    <i t="data" r="0" i="0">
      <x v="1278"/>
    </i>
    <i t="data" r="0" i="0">
      <x v="1279"/>
    </i>
    <i t="data" r="0" i="0">
      <x v="1280"/>
    </i>
    <i t="data" r="0" i="0">
      <x v="1281"/>
    </i>
    <i t="data" r="0" i="0">
      <x v="1282"/>
    </i>
    <i t="data" r="0" i="0">
      <x v="1283"/>
    </i>
    <i t="data" r="0" i="0">
      <x v="1284"/>
    </i>
    <i t="data" r="0" i="0">
      <x v="1285"/>
    </i>
    <i t="data" r="0" i="0">
      <x v="1286"/>
    </i>
    <i t="data" r="0" i="0">
      <x v="1287"/>
    </i>
    <i t="data" r="0" i="0">
      <x v="1288"/>
    </i>
    <i t="data" r="0" i="0">
      <x v="1289"/>
    </i>
    <i t="data" r="0" i="0">
      <x v="1290"/>
    </i>
    <i t="data" r="0" i="0">
      <x v="1291"/>
    </i>
    <i t="data" r="0" i="0">
      <x v="1292"/>
    </i>
    <i t="data" r="0" i="0">
      <x v="1293"/>
    </i>
    <i t="data" r="0" i="0">
      <x v="1294"/>
    </i>
    <i t="data" r="0" i="0">
      <x v="1295"/>
    </i>
    <i t="data" r="0" i="0">
      <x v="1296"/>
    </i>
    <i t="data" r="0" i="0">
      <x v="1297"/>
    </i>
    <i t="data" r="0" i="0">
      <x v="1298"/>
    </i>
    <i t="data" r="0" i="0">
      <x v="1299"/>
    </i>
    <i t="data" r="0" i="0">
      <x v="1300"/>
    </i>
    <i t="data" r="0" i="0">
      <x v="1301"/>
    </i>
    <i t="data" r="0" i="0">
      <x v="1302"/>
    </i>
    <i t="data" r="0" i="0">
      <x v="1303"/>
    </i>
    <i t="data" r="0" i="0">
      <x v="1304"/>
    </i>
    <i t="data" r="0" i="0">
      <x v="1305"/>
    </i>
    <i t="data" r="0" i="0">
      <x v="1306"/>
    </i>
    <i t="data" r="0" i="0">
      <x v="1307"/>
    </i>
    <i t="data" r="0" i="0">
      <x v="1308"/>
    </i>
    <i t="data" r="0" i="0">
      <x v="1309"/>
    </i>
    <i t="data" r="0" i="0">
      <x v="1310"/>
    </i>
    <i t="data" r="0" i="0">
      <x v="1311"/>
    </i>
    <i t="data" r="0" i="0">
      <x v="1312"/>
    </i>
    <i t="data" r="0" i="0">
      <x v="1313"/>
    </i>
    <i t="data" r="0" i="0">
      <x v="1314"/>
    </i>
    <i t="data" r="0" i="0">
      <x v="1315"/>
    </i>
    <i t="data" r="0" i="0">
      <x v="1316"/>
    </i>
    <i t="data" r="0" i="0">
      <x v="1317"/>
    </i>
    <i t="data" r="0" i="0">
      <x v="1318"/>
    </i>
    <i t="data" r="0" i="0">
      <x v="1319"/>
    </i>
    <i t="data" r="0" i="0">
      <x v="1320"/>
    </i>
    <i t="data" r="0" i="0">
      <x v="1321"/>
    </i>
    <i t="data" r="0" i="0">
      <x v="1322"/>
    </i>
    <i t="data" r="0" i="0">
      <x v="1323"/>
    </i>
    <i t="data" r="0" i="0">
      <x v="1324"/>
    </i>
    <i t="data" r="0" i="0">
      <x v="1325"/>
    </i>
    <i t="data" r="0" i="0">
      <x v="1326"/>
    </i>
    <i t="data" r="0" i="0">
      <x v="1327"/>
    </i>
    <i t="data" r="0" i="0">
      <x v="1328"/>
    </i>
    <i t="data" r="0" i="0">
      <x v="1329"/>
    </i>
    <i t="data" r="0" i="0">
      <x v="1330"/>
    </i>
    <i t="data" r="0" i="0">
      <x v="1331"/>
    </i>
    <i t="data" r="0" i="0">
      <x v="1332"/>
    </i>
    <i t="data" r="0" i="0">
      <x v="1333"/>
    </i>
    <i t="data" r="0" i="0">
      <x v="1334"/>
    </i>
    <i t="data" r="0" i="0">
      <x v="1335"/>
    </i>
    <i t="data" r="0" i="0">
      <x v="1336"/>
    </i>
    <i t="data" r="0" i="0">
      <x v="1337"/>
    </i>
    <i t="data" r="0" i="0">
      <x v="1338"/>
    </i>
    <i t="data" r="0" i="0">
      <x v="1339"/>
    </i>
    <i t="data" r="0" i="0">
      <x v="1340"/>
    </i>
    <i t="data" r="0" i="0">
      <x v="1341"/>
    </i>
    <i t="data" r="0" i="0">
      <x v="1342"/>
    </i>
    <i t="data" r="0" i="0">
      <x v="1343"/>
    </i>
    <i t="data" r="0" i="0">
      <x v="1344"/>
    </i>
    <i t="data" r="0" i="0">
      <x v="1345"/>
    </i>
    <i t="data" r="0" i="0">
      <x v="1346"/>
    </i>
    <i t="data" r="0" i="0">
      <x v="1347"/>
    </i>
    <i t="data" r="0" i="0">
      <x v="1348"/>
    </i>
    <i t="data" r="0" i="0">
      <x v="1349"/>
    </i>
    <i t="data" r="0" i="0">
      <x v="1350"/>
    </i>
    <i t="data" r="0" i="0">
      <x v="1351"/>
    </i>
    <i t="data" r="0" i="0">
      <x v="1352"/>
    </i>
    <i t="data" r="0" i="0">
      <x v="1353"/>
    </i>
    <i t="data" r="0" i="0">
      <x v="1354"/>
    </i>
    <i t="data" r="0" i="0">
      <x v="1355"/>
    </i>
    <i t="data" r="0" i="0">
      <x v="1356"/>
    </i>
    <i t="data" r="0" i="0">
      <x v="1357"/>
    </i>
    <i t="data" r="0" i="0">
      <x v="1358"/>
    </i>
    <i t="data" r="0" i="0">
      <x v="1359"/>
    </i>
    <i t="data" r="0" i="0">
      <x v="1360"/>
    </i>
    <i t="data" r="0" i="0">
      <x v="1361"/>
    </i>
    <i t="data" r="0" i="0">
      <x v="1362"/>
    </i>
    <i t="data" r="0" i="0">
      <x v="1363"/>
    </i>
    <i t="data" r="0" i="0">
      <x v="1364"/>
    </i>
    <i t="data" r="0" i="0">
      <x v="1365"/>
    </i>
    <i t="data" r="0" i="0">
      <x v="1366"/>
    </i>
    <i t="data" r="0" i="0">
      <x v="1367"/>
    </i>
    <i t="data" r="0" i="0">
      <x v="1368"/>
    </i>
    <i t="data" r="0" i="0">
      <x v="1369"/>
    </i>
    <i t="data" r="0" i="0">
      <x v="1370"/>
    </i>
    <i t="data" r="0" i="0">
      <x v="1371"/>
    </i>
    <i t="data" r="0" i="0">
      <x v="1372"/>
    </i>
    <i t="data" r="0" i="0">
      <x v="1373"/>
    </i>
    <i t="data" r="0" i="0">
      <x v="1374"/>
    </i>
    <i t="data" r="0" i="0">
      <x v="1375"/>
    </i>
    <i t="data" r="0" i="0">
      <x v="1376"/>
    </i>
    <i t="data" r="0" i="0">
      <x v="1377"/>
    </i>
    <i t="data" r="0" i="0">
      <x v="1378"/>
    </i>
    <i t="data" r="0" i="0">
      <x v="1379"/>
    </i>
    <i t="data" r="0" i="0">
      <x v="1380"/>
    </i>
    <i t="data" r="0" i="0">
      <x v="1381"/>
    </i>
    <i t="data" r="0" i="0">
      <x v="1382"/>
    </i>
    <i t="data" r="0" i="0">
      <x v="1383"/>
    </i>
    <i t="data" r="0" i="0">
      <x v="1384"/>
    </i>
    <i t="data" r="0" i="0">
      <x v="1385"/>
    </i>
    <i t="data" r="0" i="0">
      <x v="1386"/>
    </i>
    <i t="data" r="0" i="0">
      <x v="1387"/>
    </i>
    <i t="data" r="0" i="0">
      <x v="1388"/>
    </i>
    <i t="data" r="0" i="0">
      <x v="1389"/>
    </i>
    <i t="data" r="0" i="0">
      <x v="1390"/>
    </i>
    <i t="data" r="0" i="0">
      <x v="1391"/>
    </i>
    <i t="data" r="0" i="0">
      <x v="1392"/>
    </i>
    <i t="data" r="0" i="0">
      <x v="1393"/>
    </i>
    <i t="data" r="0" i="0">
      <x v="1394"/>
    </i>
    <i t="data" r="0" i="0">
      <x v="1395"/>
    </i>
    <i t="data" r="0" i="0">
      <x v="1396"/>
    </i>
    <i t="data" r="0" i="0">
      <x v="1397"/>
    </i>
    <i t="data" r="0" i="0">
      <x v="1398"/>
    </i>
    <i t="data" r="0" i="0">
      <x v="1399"/>
    </i>
    <i t="data" r="0" i="0">
      <x v="1400"/>
    </i>
    <i t="data" r="0" i="0">
      <x v="1401"/>
    </i>
    <i t="data" r="0" i="0">
      <x v="1402"/>
    </i>
    <i t="data" r="0" i="0">
      <x v="1403"/>
    </i>
    <i t="data" r="0" i="0">
      <x v="1404"/>
    </i>
    <i t="data" r="0" i="0">
      <x v="1405"/>
    </i>
    <i t="data" r="0" i="0">
      <x v="1406"/>
    </i>
    <i t="data" r="0" i="0">
      <x v="1407"/>
    </i>
    <i t="data" r="0" i="0">
      <x v="1408"/>
    </i>
    <i t="data" r="0" i="0">
      <x v="1409"/>
    </i>
    <i t="data" r="0" i="0">
      <x v="1410"/>
    </i>
    <i t="data" r="0" i="0">
      <x v="1411"/>
    </i>
    <i t="data" r="0" i="0">
      <x v="1412"/>
    </i>
    <i t="data" r="0" i="0">
      <x v="1413"/>
    </i>
    <i t="data" r="0" i="0">
      <x v="1414"/>
    </i>
    <i t="data" r="0" i="0">
      <x v="1415"/>
    </i>
    <i t="data" r="0" i="0">
      <x v="1416"/>
    </i>
    <i t="data" r="0" i="0">
      <x v="1417"/>
    </i>
    <i t="data" r="0" i="0">
      <x v="1418"/>
    </i>
    <i t="data" r="0" i="0">
      <x v="1419"/>
    </i>
    <i t="data" r="0" i="0">
      <x v="1420"/>
    </i>
    <i t="data" r="0" i="0">
      <x v="1421"/>
    </i>
    <i t="data" r="0" i="0">
      <x v="1422"/>
    </i>
    <i t="data" r="0" i="0">
      <x v="1423"/>
    </i>
    <i t="data" r="0" i="0">
      <x v="1424"/>
    </i>
    <i t="data" r="0" i="0">
      <x v="1425"/>
    </i>
    <i t="data" r="0" i="0">
      <x v="1426"/>
    </i>
    <i t="data" r="0" i="0">
      <x v="1427"/>
    </i>
    <i t="data" r="0" i="0">
      <x v="1428"/>
    </i>
    <i t="data" r="0" i="0">
      <x v="1429"/>
    </i>
    <i t="data" r="0" i="0">
      <x v="1430"/>
    </i>
    <i t="data" r="0" i="0">
      <x v="1431"/>
    </i>
    <i t="data" r="0" i="0">
      <x v="1432"/>
    </i>
    <i t="data" r="0" i="0">
      <x v="1433"/>
    </i>
    <i t="data" r="0" i="0">
      <x v="1434"/>
    </i>
    <i t="data" r="0" i="0">
      <x v="1435"/>
    </i>
    <i t="data" r="0" i="0">
      <x v="1436"/>
    </i>
    <i t="data" r="0" i="0">
      <x v="1437"/>
    </i>
    <i t="data" r="0" i="0">
      <x v="1438"/>
    </i>
    <i t="data" r="0" i="0">
      <x v="1439"/>
    </i>
    <i t="data" r="0" i="0">
      <x v="1440"/>
    </i>
    <i t="data" r="0" i="0">
      <x v="1441"/>
    </i>
    <i t="data" r="0" i="0">
      <x v="1442"/>
    </i>
    <i t="data" r="0" i="0">
      <x v="1443"/>
    </i>
    <i t="data" r="0" i="0">
      <x v="1444"/>
    </i>
    <i t="data" r="0" i="0">
      <x v="1445"/>
    </i>
    <i t="data" r="0" i="0">
      <x v="1446"/>
    </i>
    <i t="data" r="0" i="0">
      <x v="1447"/>
    </i>
    <i t="data" r="0" i="0">
      <x v="1448"/>
    </i>
    <i t="data" r="0" i="0">
      <x v="1449"/>
    </i>
    <i t="data" r="0" i="0">
      <x v="1450"/>
    </i>
    <i t="data" r="0" i="0">
      <x v="1451"/>
    </i>
    <i t="data" r="0" i="0">
      <x v="1452"/>
    </i>
    <i t="data" r="0" i="0">
      <x v="1453"/>
    </i>
    <i t="data" r="0" i="0">
      <x v="1454"/>
    </i>
    <i t="data" r="0" i="0">
      <x v="1455"/>
    </i>
    <i t="data" r="0" i="0">
      <x v="1456"/>
    </i>
    <i t="data" r="0" i="0">
      <x v="1457"/>
    </i>
    <i t="data" r="0" i="0">
      <x v="1458"/>
    </i>
    <i t="data" r="0" i="0">
      <x v="1459"/>
    </i>
    <i t="data" r="0" i="0">
      <x v="1460"/>
    </i>
    <i t="data" r="0" i="0">
      <x v="1461"/>
    </i>
    <i t="data" r="0" i="0">
      <x v="1462"/>
    </i>
    <i t="data" r="0" i="0">
      <x v="1463"/>
    </i>
    <i t="data" r="0" i="0">
      <x v="1464"/>
    </i>
    <i t="data" r="0" i="0">
      <x v="1465"/>
    </i>
    <i t="data" r="0" i="0">
      <x v="1466"/>
    </i>
    <i t="data" r="0" i="0">
      <x v="1467"/>
    </i>
    <i t="data" r="0" i="0">
      <x v="1468"/>
    </i>
    <i t="data" r="0" i="0">
      <x v="1469"/>
    </i>
    <i t="data" r="0" i="0">
      <x v="1470"/>
    </i>
    <i t="data" r="0" i="0">
      <x v="1471"/>
    </i>
    <i t="data" r="0" i="0">
      <x v="1472"/>
    </i>
    <i t="data" r="0" i="0">
      <x v="1473"/>
    </i>
    <i t="data" r="0" i="0">
      <x v="1474"/>
    </i>
    <i t="data" r="0" i="0">
      <x v="1475"/>
    </i>
    <i t="data" r="0" i="0">
      <x v="1476"/>
    </i>
    <i t="data" r="0" i="0">
      <x v="1477"/>
    </i>
    <i t="data" r="0" i="0">
      <x v="1478"/>
    </i>
    <i t="data" r="0" i="0">
      <x v="1479"/>
    </i>
    <i t="data" r="0" i="0">
      <x v="1480"/>
    </i>
    <i t="data" r="0" i="0">
      <x v="1481"/>
    </i>
    <i t="data" r="0" i="0">
      <x v="1482"/>
    </i>
    <i t="data" r="0" i="0">
      <x v="1483"/>
    </i>
    <i t="data" r="0" i="0">
      <x v="1484"/>
    </i>
    <i t="data" r="0" i="0">
      <x v="1485"/>
    </i>
    <i t="data" r="0" i="0">
      <x v="1486"/>
    </i>
    <i t="data" r="0" i="0">
      <x v="1487"/>
    </i>
    <i t="data" r="0" i="0">
      <x v="1488"/>
    </i>
    <i t="data" r="0" i="0">
      <x v="1489"/>
    </i>
    <i t="data" r="0" i="0">
      <x v="1490"/>
    </i>
    <i t="data" r="0" i="0">
      <x v="1491"/>
    </i>
    <i t="data" r="0" i="0">
      <x v="1492"/>
    </i>
    <i t="data" r="0" i="0">
      <x v="1493"/>
    </i>
    <i t="data" r="0" i="0">
      <x v="1494"/>
    </i>
    <i t="data" r="0" i="0">
      <x v="1495"/>
    </i>
    <i t="data" r="0" i="0">
      <x v="1496"/>
    </i>
    <i t="data" r="0" i="0">
      <x v="1497"/>
    </i>
    <i t="data" r="0" i="0">
      <x v="1498"/>
    </i>
    <i t="data" r="0" i="0">
      <x v="1499"/>
    </i>
    <i t="data" r="0" i="0">
      <x v="1500"/>
    </i>
    <i t="data" r="0" i="0">
      <x v="1501"/>
    </i>
    <i t="data" r="0" i="0">
      <x v="1502"/>
    </i>
    <i t="data" r="0" i="0">
      <x v="1503"/>
    </i>
    <i t="data" r="0" i="0">
      <x v="1504"/>
    </i>
    <i t="data" r="0" i="0">
      <x v="1505"/>
    </i>
    <i t="data" r="0" i="0">
      <x v="1506"/>
    </i>
    <i t="data" r="0" i="0">
      <x v="1507"/>
    </i>
    <i t="data" r="0" i="0">
      <x v="1508"/>
    </i>
    <i t="data" r="0" i="0">
      <x v="1509"/>
    </i>
    <i t="data" r="0" i="0">
      <x v="1510"/>
    </i>
    <i t="data" r="0" i="0">
      <x v="1511"/>
    </i>
    <i t="data" r="0" i="0">
      <x v="1512"/>
    </i>
    <i t="data" r="0" i="0">
      <x v="1513"/>
    </i>
    <i t="data" r="0" i="0">
      <x v="1514"/>
    </i>
    <i t="data" r="0" i="0">
      <x v="1515"/>
    </i>
    <i t="data" r="0" i="0">
      <x v="1516"/>
    </i>
    <i t="data" r="0" i="0">
      <x v="1517"/>
    </i>
    <i t="data" r="0" i="0">
      <x v="1518"/>
    </i>
    <i t="data" r="0" i="0">
      <x v="1519"/>
    </i>
    <i t="data" r="0" i="0">
      <x v="1520"/>
    </i>
    <i t="data" r="0" i="0">
      <x v="1521"/>
    </i>
    <i t="data" r="0" i="0">
      <x v="1522"/>
    </i>
    <i t="data" r="0" i="0">
      <x v="1523"/>
    </i>
    <i t="data" r="0" i="0">
      <x v="1524"/>
    </i>
    <i t="data" r="0" i="0">
      <x v="1525"/>
    </i>
    <i t="data" r="0" i="0">
      <x v="1526"/>
    </i>
    <i t="data" r="0" i="0">
      <x v="1527"/>
    </i>
    <i t="data" r="0" i="0">
      <x v="1528"/>
    </i>
    <i t="data" r="0" i="0">
      <x v="1529"/>
    </i>
    <i t="data" r="0" i="0">
      <x v="1530"/>
    </i>
    <i t="data" r="0" i="0">
      <x v="1531"/>
    </i>
    <i t="data" r="0" i="0">
      <x v="1532"/>
    </i>
    <i t="data" r="0" i="0">
      <x v="1533"/>
    </i>
    <i t="data" r="0" i="0">
      <x v="1534"/>
    </i>
    <i t="data" r="0" i="0">
      <x v="1535"/>
    </i>
    <i t="data" r="0" i="0">
      <x v="1536"/>
    </i>
    <i t="data" r="0" i="0">
      <x v="1537"/>
    </i>
    <i t="data" r="0" i="0">
      <x v="1538"/>
    </i>
    <i t="data" r="0" i="0">
      <x v="1539"/>
    </i>
    <i t="data" r="0" i="0">
      <x v="1540"/>
    </i>
    <i t="data" r="0" i="0">
      <x v="1541"/>
    </i>
    <i t="data" r="0" i="0">
      <x v="1542"/>
    </i>
    <i t="data" r="0" i="0">
      <x v="1543"/>
    </i>
    <i t="data" r="0" i="0">
      <x v="1544"/>
    </i>
    <i t="data" r="0" i="0">
      <x v="1545"/>
    </i>
    <i t="data" r="0" i="0">
      <x v="1546"/>
    </i>
    <i t="data" r="0" i="0">
      <x v="1547"/>
    </i>
    <i t="data" r="0" i="0">
      <x v="1548"/>
    </i>
    <i t="data" r="0" i="0">
      <x v="1549"/>
    </i>
    <i t="data" r="0" i="0">
      <x v="1550"/>
    </i>
    <i t="data" r="0" i="0">
      <x v="1551"/>
    </i>
    <i t="data" r="0" i="0">
      <x v="1552"/>
    </i>
    <i t="data" r="0" i="0">
      <x v="1553"/>
    </i>
    <i t="data" r="0" i="0">
      <x v="1554"/>
    </i>
    <i t="data" r="0" i="0">
      <x v="1555"/>
    </i>
    <i t="data" r="0" i="0">
      <x v="1556"/>
    </i>
    <i t="data" r="0" i="0">
      <x v="1557"/>
    </i>
    <i t="data" r="0" i="0">
      <x v="1558"/>
    </i>
    <i t="data" r="0" i="0">
      <x v="1559"/>
    </i>
    <i t="data" r="0" i="0">
      <x v="1560"/>
    </i>
    <i t="data" r="0" i="0">
      <x v="1561"/>
    </i>
    <i t="data" r="0" i="0">
      <x v="1562"/>
    </i>
    <i t="data" r="0" i="0">
      <x v="1563"/>
    </i>
    <i t="data" r="0" i="0">
      <x v="1564"/>
    </i>
    <i t="data" r="0" i="0">
      <x v="1565"/>
    </i>
    <i t="data" r="0" i="0">
      <x v="1566"/>
    </i>
    <i t="data" r="0" i="0">
      <x v="1567"/>
    </i>
    <i t="data" r="0" i="0">
      <x v="1568"/>
    </i>
    <i t="data" r="0" i="0">
      <x v="1569"/>
    </i>
    <i t="data" r="0" i="0">
      <x v="1570"/>
    </i>
    <i t="data" r="0" i="0">
      <x v="1571"/>
    </i>
    <i t="data" r="0" i="0">
      <x v="1572"/>
    </i>
    <i t="data" r="0" i="0">
      <x v="1573"/>
    </i>
    <i t="data" r="0" i="0">
      <x v="1574"/>
    </i>
    <i t="data" r="0" i="0">
      <x v="1575"/>
    </i>
    <i t="data" r="0" i="0">
      <x v="1576"/>
    </i>
    <i t="data" r="0" i="0">
      <x v="1577"/>
    </i>
    <i t="data" r="0" i="0">
      <x v="1578"/>
    </i>
    <i t="data" r="0" i="0">
      <x v="1579"/>
    </i>
    <i t="data" r="0" i="0">
      <x v="1580"/>
    </i>
    <i t="data" r="0" i="0">
      <x v="1581"/>
    </i>
    <i t="data" r="0" i="0">
      <x v="1582"/>
    </i>
    <i t="data" r="0" i="0">
      <x v="1583"/>
    </i>
    <i t="data" r="0" i="0">
      <x v="1584"/>
    </i>
    <i t="data" r="0" i="0">
      <x v="1585"/>
    </i>
    <i t="data" r="0" i="0">
      <x v="1586"/>
    </i>
    <i t="data" r="0" i="0">
      <x v="1587"/>
    </i>
    <i t="data" r="0" i="0">
      <x v="1588"/>
    </i>
    <i t="data" r="0" i="0">
      <x v="1589"/>
    </i>
    <i t="data" r="0" i="0">
      <x v="1590"/>
    </i>
    <i t="data" r="0" i="0">
      <x v="1591"/>
    </i>
    <i t="data" r="0" i="0">
      <x v="1592"/>
    </i>
    <i t="data" r="0" i="0">
      <x v="1593"/>
    </i>
    <i t="data" r="0" i="0">
      <x v="1594"/>
    </i>
    <i t="data" r="0" i="0">
      <x v="1595"/>
    </i>
    <i t="data" r="0" i="0">
      <x v="1596"/>
    </i>
    <i t="data" r="0" i="0">
      <x v="1597"/>
    </i>
    <i t="data" r="0" i="0">
      <x v="1598"/>
    </i>
    <i t="data" r="0" i="0">
      <x v="1599"/>
    </i>
    <i t="data" r="0" i="0">
      <x v="1600"/>
    </i>
    <i t="data" r="0" i="0">
      <x v="1601"/>
    </i>
    <i t="data" r="0" i="0">
      <x v="1602"/>
    </i>
    <i t="data" r="0" i="0">
      <x v="1603"/>
    </i>
    <i t="data" r="0" i="0">
      <x v="1604"/>
    </i>
    <i t="data" r="0" i="0">
      <x v="1605"/>
    </i>
    <i t="data" r="0" i="0">
      <x v="1606"/>
    </i>
    <i t="data" r="0" i="0">
      <x v="1607"/>
    </i>
    <i t="data" r="0" i="0">
      <x v="1608"/>
    </i>
    <i t="data" r="0" i="0">
      <x v="1609"/>
    </i>
    <i t="data" r="0" i="0">
      <x v="1610"/>
    </i>
    <i t="data" r="0" i="0">
      <x v="1611"/>
    </i>
    <i t="data" r="0" i="0">
      <x v="1612"/>
    </i>
    <i t="data" r="0" i="0">
      <x v="1613"/>
    </i>
    <i t="data" r="0" i="0">
      <x v="1614"/>
    </i>
    <i t="data" r="0" i="0">
      <x v="1615"/>
    </i>
    <i t="data" r="0" i="0">
      <x v="1616"/>
    </i>
    <i t="data" r="0" i="0">
      <x v="1617"/>
    </i>
    <i t="data" r="0" i="0">
      <x v="1618"/>
    </i>
    <i t="data" r="0" i="0">
      <x v="1619"/>
    </i>
    <i t="data" r="0" i="0">
      <x v="1620"/>
    </i>
    <i t="data" r="0" i="0">
      <x v="1621"/>
    </i>
    <i t="data" r="0" i="0">
      <x v="1622"/>
    </i>
    <i t="data" r="0" i="0">
      <x v="1623"/>
    </i>
    <i t="data" r="0" i="0">
      <x v="1624"/>
    </i>
    <i t="data" r="0" i="0">
      <x v="1625"/>
    </i>
    <i t="data" r="0" i="0">
      <x v="1626"/>
    </i>
    <i t="data" r="0" i="0">
      <x v="1627"/>
    </i>
    <i t="data" r="0" i="0">
      <x v="1628"/>
    </i>
    <i t="data" r="0" i="0">
      <x v="1629"/>
    </i>
    <i t="data" r="0" i="0">
      <x v="1630"/>
    </i>
    <i t="data" r="0" i="0">
      <x v="1631"/>
    </i>
    <i t="data" r="0" i="0">
      <x v="1632"/>
    </i>
    <i t="data" r="0" i="0">
      <x v="1633"/>
    </i>
    <i t="data" r="0" i="0">
      <x v="1634"/>
    </i>
    <i t="data" r="0" i="0">
      <x v="1635"/>
    </i>
    <i t="data" r="0" i="0">
      <x v="1636"/>
    </i>
    <i t="data" r="0" i="0">
      <x v="1637"/>
    </i>
    <i t="data" r="0" i="0">
      <x v="1638"/>
    </i>
    <i t="data" r="0" i="0">
      <x v="1639"/>
    </i>
    <i t="data" r="0" i="0">
      <x v="1640"/>
    </i>
    <i t="data" r="0" i="0">
      <x v="1641"/>
    </i>
    <i t="data" r="0" i="0">
      <x v="1642"/>
    </i>
    <i t="data" r="0" i="0">
      <x v="1643"/>
    </i>
    <i t="data" r="0" i="0">
      <x v="1644"/>
    </i>
    <i t="data" r="0" i="0">
      <x v="1645"/>
    </i>
    <i t="data" r="0" i="0">
      <x v="1646"/>
    </i>
    <i t="data" r="0" i="0">
      <x v="1647"/>
    </i>
    <i t="data" r="0" i="0">
      <x v="1648"/>
    </i>
    <i t="data" r="0" i="0">
      <x v="1649"/>
    </i>
    <i t="data" r="0" i="0">
      <x v="1650"/>
    </i>
    <i t="data" r="0" i="0">
      <x v="1651"/>
    </i>
    <i t="data" r="0" i="0">
      <x v="1652"/>
    </i>
    <i t="data" r="0" i="0">
      <x v="1653"/>
    </i>
    <i t="data" r="0" i="0">
      <x v="1654"/>
    </i>
    <i t="data" r="0" i="0">
      <x v="1655"/>
    </i>
    <i t="data" r="0" i="0">
      <x v="1656"/>
    </i>
    <i t="data" r="0" i="0">
      <x v="1657"/>
    </i>
    <i t="data" r="0" i="0">
      <x v="1658"/>
    </i>
    <i t="data" r="0" i="0">
      <x v="1659"/>
    </i>
    <i t="data" r="0" i="0">
      <x v="1660"/>
    </i>
    <i t="data" r="0" i="0">
      <x v="1661"/>
    </i>
    <i t="data" r="0" i="0">
      <x v="1662"/>
    </i>
    <i t="data" r="0" i="0">
      <x v="1663"/>
    </i>
    <i t="data" r="0" i="0">
      <x v="1664"/>
    </i>
    <i t="data" r="0" i="0">
      <x v="1665"/>
    </i>
    <i t="data" r="0" i="0">
      <x v="1666"/>
    </i>
    <i t="data" r="0" i="0">
      <x v="1667"/>
    </i>
    <i t="data" r="0" i="0">
      <x v="1668"/>
    </i>
    <i t="data" r="0" i="0">
      <x v="1669"/>
    </i>
    <i t="data" r="0" i="0">
      <x v="1670"/>
    </i>
    <i t="data" r="0" i="0">
      <x v="1671"/>
    </i>
    <i t="data" r="0" i="0">
      <x v="1672"/>
    </i>
    <i t="data" r="0" i="0">
      <x v="1673"/>
    </i>
    <i t="data" r="0" i="0">
      <x v="1674"/>
    </i>
    <i t="data" r="0" i="0">
      <x v="1675"/>
    </i>
    <i t="data" r="0" i="0">
      <x v="1676"/>
    </i>
    <i t="data" r="0" i="0">
      <x v="1677"/>
    </i>
    <i t="data" r="0" i="0">
      <x v="1678"/>
    </i>
    <i t="data" r="0" i="0">
      <x v="1679"/>
    </i>
    <i t="data" r="0" i="0">
      <x v="1680"/>
    </i>
    <i t="data" r="0" i="0">
      <x v="1681"/>
    </i>
    <i t="data" r="0" i="0">
      <x v="1682"/>
    </i>
    <i t="data" r="0" i="0">
      <x v="1683"/>
    </i>
    <i t="data" r="0" i="0">
      <x v="1684"/>
    </i>
    <i t="data" r="0" i="0">
      <x v="1685"/>
    </i>
    <i t="data" r="0" i="0">
      <x v="1686"/>
    </i>
    <i t="data" r="0" i="0">
      <x v="1687"/>
    </i>
    <i t="data" r="0" i="0">
      <x v="1688"/>
    </i>
    <i t="data" r="0" i="0">
      <x v="1689"/>
    </i>
    <i t="data" r="0" i="0">
      <x v="1690"/>
    </i>
    <i t="data" r="0" i="0">
      <x v="1691"/>
    </i>
    <i t="data" r="0" i="0">
      <x v="1692"/>
    </i>
    <i t="data" r="0" i="0">
      <x v="1693"/>
    </i>
    <i t="data" r="0" i="0">
      <x v="1694"/>
    </i>
    <i t="data" r="0" i="0">
      <x v="1695"/>
    </i>
    <i t="data" r="0" i="0">
      <x v="1696"/>
    </i>
    <i t="data" r="0" i="0">
      <x v="1697"/>
    </i>
    <i t="data" r="0" i="0">
      <x v="1698"/>
    </i>
    <i t="data" r="0" i="0">
      <x v="1699"/>
    </i>
    <i t="data" r="0" i="0">
      <x v="1700"/>
    </i>
    <i t="data" r="0" i="0">
      <x v="1701"/>
    </i>
    <i t="data" r="0" i="0">
      <x v="1702"/>
    </i>
    <i t="data" r="0" i="0">
      <x v="1703"/>
    </i>
    <i t="data" r="0" i="0">
      <x v="1704"/>
    </i>
    <i t="data" r="0" i="0">
      <x v="1705"/>
    </i>
    <i t="data" r="0" i="0">
      <x v="1706"/>
    </i>
    <i t="data" r="0" i="0">
      <x v="1707"/>
    </i>
    <i t="data" r="0" i="0">
      <x v="1708"/>
    </i>
    <i t="data" r="0" i="0">
      <x v="1709"/>
    </i>
    <i t="data" r="0" i="0">
      <x v="1710"/>
    </i>
    <i t="data" r="0" i="0">
      <x v="1711"/>
    </i>
    <i t="data" r="0" i="0">
      <x v="1712"/>
    </i>
    <i t="data" r="0" i="0">
      <x v="1713"/>
    </i>
    <i t="data" r="0" i="0">
      <x v="1714"/>
    </i>
    <i t="data" r="0" i="0">
      <x v="1715"/>
    </i>
    <i t="data" r="0" i="0">
      <x v="1716"/>
    </i>
    <i t="data" r="0" i="0">
      <x v="1717"/>
    </i>
    <i t="data" r="0" i="0">
      <x v="1718"/>
    </i>
    <i t="data" r="0" i="0">
      <x v="1719"/>
    </i>
    <i t="data" r="0" i="0">
      <x v="1720"/>
    </i>
    <i t="data" r="0" i="0">
      <x v="1721"/>
    </i>
    <i t="data" r="0" i="0">
      <x v="1722"/>
    </i>
    <i t="data" r="0" i="0">
      <x v="1723"/>
    </i>
    <i t="data" r="0" i="0">
      <x v="1724"/>
    </i>
    <i t="data" r="0" i="0">
      <x v="1725"/>
    </i>
    <i t="data" r="0" i="0">
      <x v="1726"/>
    </i>
    <i t="data" r="0" i="0">
      <x v="1727"/>
    </i>
    <i t="data" r="0" i="0">
      <x v="1728"/>
    </i>
    <i t="data" r="0" i="0">
      <x v="1729"/>
    </i>
    <i t="data" r="0" i="0">
      <x v="1730"/>
    </i>
    <i t="data" r="0" i="0">
      <x v="1731"/>
    </i>
    <i t="data" r="0" i="0">
      <x v="1732"/>
    </i>
    <i t="data" r="0" i="0">
      <x v="1733"/>
    </i>
    <i t="data" r="0" i="0">
      <x v="1734"/>
    </i>
    <i t="data" r="0" i="0">
      <x v="1735"/>
    </i>
    <i t="data" r="0" i="0">
      <x v="1736"/>
    </i>
    <i t="data" r="0" i="0">
      <x v="1737"/>
    </i>
    <i t="data" r="0" i="0">
      <x v="1738"/>
    </i>
    <i t="data" r="0" i="0">
      <x v="1739"/>
    </i>
    <i t="data" r="0" i="0">
      <x v="1740"/>
    </i>
    <i t="data" r="0" i="0">
      <x v="1741"/>
    </i>
    <i t="data" r="0" i="0">
      <x v="1742"/>
    </i>
    <i t="data" r="0" i="0">
      <x v="1743"/>
    </i>
    <i t="data" r="0" i="0">
      <x v="1744"/>
    </i>
    <i t="data" r="0" i="0">
      <x v="1745"/>
    </i>
    <i t="data" r="0" i="0">
      <x v="1746"/>
    </i>
    <i t="data" r="0" i="0">
      <x v="1747"/>
    </i>
    <i t="data" r="0" i="0">
      <x v="1748"/>
    </i>
    <i t="data" r="0" i="0">
      <x v="1749"/>
    </i>
    <i t="data" r="0" i="0">
      <x v="1750"/>
    </i>
    <i t="data" r="0" i="0">
      <x v="1751"/>
    </i>
    <i t="data" r="0" i="0">
      <x v="1752"/>
    </i>
    <i t="data" r="0" i="0">
      <x v="1753"/>
    </i>
    <i t="data" r="0" i="0">
      <x v="1754"/>
    </i>
    <i t="data" r="0" i="0">
      <x v="1755"/>
    </i>
    <i t="data" r="0" i="0">
      <x v="1756"/>
    </i>
    <i t="data" r="0" i="0">
      <x v="1757"/>
    </i>
    <i t="data" r="0" i="0">
      <x v="1758"/>
    </i>
    <i t="data" r="0" i="0">
      <x v="1759"/>
    </i>
    <i t="data" r="0" i="0">
      <x v="1760"/>
    </i>
    <i t="data" r="0" i="0">
      <x v="1761"/>
    </i>
    <i t="data" r="0" i="0">
      <x v="1762"/>
    </i>
    <i t="data" r="0" i="0">
      <x v="1763"/>
    </i>
    <i t="data" r="0" i="0">
      <x v="1764"/>
    </i>
    <i t="data" r="0" i="0">
      <x v="1765"/>
    </i>
    <i t="data" r="0" i="0">
      <x v="1766"/>
    </i>
    <i t="data" r="0" i="0">
      <x v="1767"/>
    </i>
    <i t="data" r="0" i="0">
      <x v="1768"/>
    </i>
    <i t="data" r="0" i="0">
      <x v="1769"/>
    </i>
    <i t="data" r="0" i="0">
      <x v="1770"/>
    </i>
    <i t="data" r="0" i="0">
      <x v="1771"/>
    </i>
    <i t="data" r="0" i="0">
      <x v="1772"/>
    </i>
    <i t="data" r="0" i="0">
      <x v="1773"/>
    </i>
    <i t="data" r="0" i="0">
      <x v="1774"/>
    </i>
    <i t="data" r="0" i="0">
      <x v="1775"/>
    </i>
    <i t="data" r="0" i="0">
      <x v="1776"/>
    </i>
    <i t="data" r="0" i="0">
      <x v="1777"/>
    </i>
    <i t="data" r="0" i="0">
      <x v="1778"/>
    </i>
    <i t="data" r="0" i="0">
      <x v="1779"/>
    </i>
    <i t="data" r="0" i="0">
      <x v="1780"/>
    </i>
    <i t="data" r="0" i="0">
      <x v="1781"/>
    </i>
    <i t="data" r="0" i="0">
      <x v="1782"/>
    </i>
    <i t="data" r="0" i="0">
      <x v="1783"/>
    </i>
    <i t="data" r="0" i="0">
      <x v="1784"/>
    </i>
    <i t="data" r="0" i="0">
      <x v="1785"/>
    </i>
    <i t="data" r="0" i="0">
      <x v="1786"/>
    </i>
    <i t="data" r="0" i="0">
      <x v="1787"/>
    </i>
    <i t="data" r="0" i="0">
      <x v="1788"/>
    </i>
    <i t="data" r="0" i="0">
      <x v="1789"/>
    </i>
    <i t="data" r="0" i="0">
      <x v="1790"/>
    </i>
    <i t="data" r="0" i="0">
      <x v="1791"/>
    </i>
    <i t="data" r="0" i="0">
      <x v="1792"/>
    </i>
    <i t="data" r="0" i="0">
      <x v="1793"/>
    </i>
    <i t="data" r="0" i="0">
      <x v="1794"/>
    </i>
    <i t="data" r="0" i="0">
      <x v="1795"/>
    </i>
    <i t="data" r="0" i="0">
      <x v="1796"/>
    </i>
    <i t="data" r="0" i="0">
      <x v="1797"/>
    </i>
    <i t="data" r="0" i="0">
      <x v="1798"/>
    </i>
    <i t="data" r="0" i="0">
      <x v="1799"/>
    </i>
    <i t="data" r="0" i="0">
      <x v="1800"/>
    </i>
    <i t="data" r="0" i="0">
      <x v="1801"/>
    </i>
    <i t="data" r="0" i="0">
      <x v="1802"/>
    </i>
    <i t="data" r="0" i="0">
      <x v="1803"/>
    </i>
    <i t="data" r="0" i="0">
      <x v="1804"/>
    </i>
    <i t="data" r="0" i="0">
      <x v="1805"/>
    </i>
    <i t="data" r="0" i="0">
      <x v="1806"/>
    </i>
    <i t="data" r="0" i="0">
      <x v="1807"/>
    </i>
    <i t="data" r="0" i="0">
      <x v="1808"/>
    </i>
    <i t="data" r="0" i="0">
      <x v="1809"/>
    </i>
    <i t="data" r="0" i="0">
      <x v="1810"/>
    </i>
    <i t="data" r="0" i="0">
      <x v="1811"/>
    </i>
    <i t="data" r="0" i="0">
      <x v="1812"/>
    </i>
    <i t="data" r="0" i="0">
      <x v="1813"/>
    </i>
    <i t="data" r="0" i="0">
      <x v="1814"/>
    </i>
    <i t="data" r="0" i="0">
      <x v="1815"/>
    </i>
    <i t="data" r="0" i="0">
      <x v="1816"/>
    </i>
    <i t="data" r="0" i="0">
      <x v="1817"/>
    </i>
    <i t="data" r="0" i="0">
      <x v="1818"/>
    </i>
    <i t="data" r="0" i="0">
      <x v="1819"/>
    </i>
    <i t="data" r="0" i="0">
      <x v="1820"/>
    </i>
    <i t="data" r="0" i="0">
      <x v="1821"/>
    </i>
    <i t="data" r="0" i="0">
      <x v="1822"/>
    </i>
    <i t="data" r="0" i="0">
      <x v="1823"/>
    </i>
    <i t="data" r="0" i="0">
      <x v="1824"/>
    </i>
    <i t="data" r="0" i="0">
      <x v="1825"/>
    </i>
    <i t="data" r="0" i="0">
      <x v="1826"/>
    </i>
    <i t="data" r="0" i="0">
      <x v="1827"/>
    </i>
    <i t="data" r="0" i="0">
      <x v="1828"/>
    </i>
    <i t="data" r="0" i="0">
      <x v="1829"/>
    </i>
    <i t="data" r="0" i="0">
      <x v="1830"/>
    </i>
    <i t="data" r="0" i="0">
      <x v="1831"/>
    </i>
    <i t="data" r="0" i="0">
      <x v="1832"/>
    </i>
    <i t="data" r="0" i="0">
      <x v="1833"/>
    </i>
    <i t="data" r="0" i="0">
      <x v="1834"/>
    </i>
    <i t="data" r="0" i="0">
      <x v="1835"/>
    </i>
    <i t="data" r="0" i="0">
      <x v="1836"/>
    </i>
    <i t="data" r="0" i="0">
      <x v="1837"/>
    </i>
    <i t="data" r="0" i="0">
      <x v="1838"/>
    </i>
    <i t="data" r="0" i="0">
      <x v="1839"/>
    </i>
    <i t="data" r="0" i="0">
      <x v="1840"/>
    </i>
    <i t="data" r="0" i="0">
      <x v="1841"/>
    </i>
    <i t="data" r="0" i="0">
      <x v="1842"/>
    </i>
    <i t="data" r="0" i="0">
      <x v="1843"/>
    </i>
    <i t="data" r="0" i="0">
      <x v="1844"/>
    </i>
    <i t="data" r="0" i="0">
      <x v="1845"/>
    </i>
    <i t="data" r="0" i="0">
      <x v="1846"/>
    </i>
    <i t="data" r="0" i="0">
      <x v="1847"/>
    </i>
    <i t="data" r="0" i="0">
      <x v="1848"/>
    </i>
    <i t="data" r="0" i="0">
      <x v="1849"/>
    </i>
    <i t="data" r="0" i="0">
      <x v="1850"/>
    </i>
    <i t="data" r="0" i="0">
      <x v="1851"/>
    </i>
    <i t="data" r="0" i="0">
      <x v="1852"/>
    </i>
    <i t="data" r="0" i="0">
      <x v="1853"/>
    </i>
    <i t="data" r="0" i="0">
      <x v="1854"/>
    </i>
    <i t="data" r="0" i="0">
      <x v="1855"/>
    </i>
    <i t="data" r="0" i="0">
      <x v="1856"/>
    </i>
    <i t="data" r="0" i="0">
      <x v="1857"/>
    </i>
    <i t="data" r="0" i="0">
      <x v="1858"/>
    </i>
    <i t="data" r="0" i="0">
      <x v="1859"/>
    </i>
    <i t="data" r="0" i="0">
      <x v="1860"/>
    </i>
    <i t="data" r="0" i="0">
      <x v="1861"/>
    </i>
    <i t="data" r="0" i="0">
      <x v="1862"/>
    </i>
    <i t="data" r="0" i="0">
      <x v="1863"/>
    </i>
    <i t="data" r="0" i="0">
      <x v="1864"/>
    </i>
    <i t="data" r="0" i="0">
      <x v="1865"/>
    </i>
    <i t="data" r="0" i="0">
      <x v="1866"/>
    </i>
    <i t="data" r="0" i="0">
      <x v="1867"/>
    </i>
    <i t="data" r="0" i="0">
      <x v="1868"/>
    </i>
    <i t="data" r="0" i="0">
      <x v="1869"/>
    </i>
    <i t="data" r="0" i="0">
      <x v="1870"/>
    </i>
    <i t="data" r="0" i="0">
      <x v="1871"/>
    </i>
    <i t="data" r="0" i="0">
      <x v="1872"/>
    </i>
    <i t="data" r="0" i="0">
      <x v="1873"/>
    </i>
    <i t="data" r="0" i="0">
      <x v="1874"/>
    </i>
    <i t="data" r="0" i="0">
      <x v="1875"/>
    </i>
    <i t="data" r="0" i="0">
      <x v="1876"/>
    </i>
    <i t="data" r="0" i="0">
      <x v="1877"/>
    </i>
    <i t="data" r="0" i="0">
      <x v="1878"/>
    </i>
    <i t="data" r="0" i="0">
      <x v="1879"/>
    </i>
    <i t="data" r="0" i="0">
      <x v="1880"/>
    </i>
    <i t="data" r="0" i="0">
      <x v="1881"/>
    </i>
    <i t="data" r="0" i="0">
      <x v="1882"/>
    </i>
    <i t="data" r="0" i="0">
      <x v="1883"/>
    </i>
    <i t="data" r="0" i="0">
      <x v="1884"/>
    </i>
    <i t="data" r="0" i="0">
      <x v="1885"/>
    </i>
    <i t="data" r="0" i="0">
      <x v="1886"/>
    </i>
    <i t="data" r="0" i="0">
      <x v="1887"/>
    </i>
    <i t="data" r="0" i="0">
      <x v="1888"/>
    </i>
    <i t="data" r="0" i="0">
      <x v="1889"/>
    </i>
    <i t="data" r="0" i="0">
      <x v="1890"/>
    </i>
    <i t="data" r="0" i="0">
      <x v="1891"/>
    </i>
    <i t="data" r="0" i="0">
      <x v="1892"/>
    </i>
    <i t="data" r="0" i="0">
      <x v="1893"/>
    </i>
    <i t="data" r="0" i="0">
      <x v="1894"/>
    </i>
    <i t="data" r="0" i="0">
      <x v="1895"/>
    </i>
    <i t="data" r="0" i="0">
      <x v="1896"/>
    </i>
    <i t="data" r="0" i="0">
      <x v="1897"/>
    </i>
    <i t="data" r="0" i="0">
      <x v="1898"/>
    </i>
    <i t="data" r="0" i="0">
      <x v="1899"/>
    </i>
    <i t="data" r="0" i="0">
      <x v="1900"/>
    </i>
    <i t="data" r="0" i="0">
      <x v="1901"/>
    </i>
    <i t="data" r="0" i="0">
      <x v="1902"/>
    </i>
    <i t="data" r="0" i="0">
      <x v="1903"/>
    </i>
    <i t="data" r="0" i="0">
      <x v="1904"/>
    </i>
    <i t="data" r="0" i="0">
      <x v="1905"/>
    </i>
    <i t="data" r="0" i="0">
      <x v="1906"/>
    </i>
    <i t="data" r="0" i="0">
      <x v="1907"/>
    </i>
    <i t="data" r="0" i="0">
      <x v="1908"/>
    </i>
    <i t="data" r="0" i="0">
      <x v="1909"/>
    </i>
    <i t="data" r="0" i="0">
      <x v="1910"/>
    </i>
    <i t="data" r="0" i="0">
      <x v="1911"/>
    </i>
    <i t="data" r="0" i="0">
      <x v="1912"/>
    </i>
    <i t="data" r="0" i="0">
      <x v="1913"/>
    </i>
    <i t="data" r="0" i="0">
      <x v="1914"/>
    </i>
    <i t="data" r="0" i="0">
      <x v="1915"/>
    </i>
    <i t="data" r="0" i="0">
      <x v="1916"/>
    </i>
    <i t="data" r="0" i="0">
      <x v="1917"/>
    </i>
    <i t="data" r="0" i="0">
      <x v="1918"/>
    </i>
    <i t="data" r="0" i="0">
      <x v="1919"/>
    </i>
    <i t="data" r="0" i="0">
      <x v="1920"/>
    </i>
    <i t="data" r="0" i="0">
      <x v="1921"/>
    </i>
    <i t="data" r="0" i="0">
      <x v="1922"/>
    </i>
    <i t="data" r="0" i="0">
      <x v="1923"/>
    </i>
    <i t="data" r="0" i="0">
      <x v="1924"/>
    </i>
    <i t="data" r="0" i="0">
      <x v="1925"/>
    </i>
    <i t="data" r="0" i="0">
      <x v="1926"/>
    </i>
    <i t="data" r="0" i="0">
      <x v="1927"/>
    </i>
    <i t="data" r="0" i="0">
      <x v="1928"/>
    </i>
    <i t="data" r="0" i="0">
      <x v="1929"/>
    </i>
    <i t="data" r="0" i="0">
      <x v="1930"/>
    </i>
    <i t="data" r="0" i="0">
      <x v="1931"/>
    </i>
    <i t="data" r="0" i="0">
      <x v="1932"/>
    </i>
    <i t="data" r="0" i="0">
      <x v="1933"/>
    </i>
    <i t="data" r="0" i="0">
      <x v="1934"/>
    </i>
    <i t="data" r="0" i="0">
      <x v="1935"/>
    </i>
    <i t="data" r="0" i="0">
      <x v="1936"/>
    </i>
    <i t="data" r="0" i="0">
      <x v="1937"/>
    </i>
    <i t="data" r="0" i="0">
      <x v="1938"/>
    </i>
    <i t="data" r="0" i="0">
      <x v="1939"/>
    </i>
    <i t="data" r="0" i="0">
      <x v="1940"/>
    </i>
    <i t="data" r="0" i="0">
      <x v="1941"/>
    </i>
    <i t="data" r="0" i="0">
      <x v="1942"/>
    </i>
    <i t="data" r="0" i="0">
      <x v="1943"/>
    </i>
    <i t="data" r="0" i="0">
      <x v="1944"/>
    </i>
    <i t="data" r="0" i="0">
      <x v="1945"/>
    </i>
    <i t="data" r="0" i="0">
      <x v="1946"/>
    </i>
    <i t="data" r="0" i="0">
      <x v="1947"/>
    </i>
    <i t="data" r="0" i="0">
      <x v="1948"/>
    </i>
    <i t="data" r="0" i="0">
      <x v="1949"/>
    </i>
    <i t="data" r="0" i="0">
      <x v="1950"/>
    </i>
    <i t="data" r="0" i="0">
      <x v="1951"/>
    </i>
    <i t="data" r="0" i="0">
      <x v="1952"/>
    </i>
    <i t="data" r="0" i="0">
      <x v="1953"/>
    </i>
    <i t="data" r="0" i="0">
      <x v="1954"/>
    </i>
    <i t="data" r="0" i="0">
      <x v="1955"/>
    </i>
    <i t="data" r="0" i="0">
      <x v="1956"/>
    </i>
    <i t="data" r="0" i="0">
      <x v="1957"/>
    </i>
    <i t="data" r="0" i="0">
      <x v="1958"/>
    </i>
    <i t="data" r="0" i="0">
      <x v="1959"/>
    </i>
    <i t="data" r="0" i="0">
      <x v="1960"/>
    </i>
    <i t="data" r="0" i="0">
      <x v="1961"/>
    </i>
    <i t="data" r="0" i="0">
      <x v="1962"/>
    </i>
    <i t="data" r="0" i="0">
      <x v="1963"/>
    </i>
    <i t="data" r="0" i="0">
      <x v="1964"/>
    </i>
    <i t="data" r="0" i="0">
      <x v="1965"/>
    </i>
    <i t="data" r="0" i="0">
      <x v="1966"/>
    </i>
    <i t="data" r="0" i="0">
      <x v="1967"/>
    </i>
    <i t="data" r="0" i="0">
      <x v="1968"/>
    </i>
    <i t="data" r="0" i="0">
      <x v="1969"/>
    </i>
    <i t="data" r="0" i="0">
      <x v="1970"/>
    </i>
    <i t="data" r="0" i="0">
      <x v="1971"/>
    </i>
    <i t="data" r="0" i="0">
      <x v="1972"/>
    </i>
    <i t="data" r="0" i="0">
      <x v="1973"/>
    </i>
    <i t="data" r="0" i="0">
      <x v="1974"/>
    </i>
    <i t="data" r="0" i="0">
      <x v="1975"/>
    </i>
    <i t="data" r="0" i="0">
      <x v="1976"/>
    </i>
    <i t="data" r="0" i="0">
      <x v="1977"/>
    </i>
    <i t="data" r="0" i="0">
      <x v="1978"/>
    </i>
    <i t="data" r="0" i="0">
      <x v="1979"/>
    </i>
    <i t="data" r="0" i="0">
      <x v="1980"/>
    </i>
    <i t="data" r="0" i="0">
      <x v="1981"/>
    </i>
    <i t="data" r="0" i="0">
      <x v="1982"/>
    </i>
    <i t="data" r="0" i="0">
      <x v="1983"/>
    </i>
    <i t="data" r="0" i="0">
      <x v="1984"/>
    </i>
    <i t="data" r="0" i="0">
      <x v="1985"/>
    </i>
    <i t="data" r="0" i="0">
      <x v="1986"/>
    </i>
    <i t="data" r="0" i="0">
      <x v="1987"/>
    </i>
    <i t="data" r="0" i="0">
      <x v="1988"/>
    </i>
    <i t="data" r="0" i="0">
      <x v="1989"/>
    </i>
    <i t="data" r="0" i="0">
      <x v="1990"/>
    </i>
    <i t="data" r="0" i="0">
      <x v="1991"/>
    </i>
    <i t="data" r="0" i="0">
      <x v="1992"/>
    </i>
    <i t="data" r="0" i="0">
      <x v="1993"/>
    </i>
    <i t="data" r="0" i="0">
      <x v="1994"/>
    </i>
    <i t="data" r="0" i="0">
      <x v="1995"/>
    </i>
    <i t="data" r="0" i="0">
      <x v="1996"/>
    </i>
    <i t="data" r="0" i="0">
      <x v="1997"/>
    </i>
    <i t="data" r="0" i="0">
      <x v="1998"/>
    </i>
    <i t="data" r="0" i="0">
      <x v="1999"/>
    </i>
    <i t="data" r="0" i="0">
      <x v="2000"/>
    </i>
    <i t="data" r="0" i="0">
      <x v="2001"/>
    </i>
    <i t="data" r="0" i="0">
      <x v="2002"/>
    </i>
    <i t="data" r="0" i="0">
      <x v="2003"/>
    </i>
    <i t="data" r="0" i="0">
      <x v="2004"/>
    </i>
    <i t="data" r="0" i="0">
      <x v="2005"/>
    </i>
    <i t="data" r="0" i="0">
      <x v="2006"/>
    </i>
    <i t="data" r="0" i="0">
      <x v="2007"/>
    </i>
    <i t="data" r="0" i="0">
      <x v="2008"/>
    </i>
    <i t="data" r="0" i="0">
      <x v="2009"/>
    </i>
    <i t="data" r="0" i="0">
      <x v="2010"/>
    </i>
    <i t="data" r="0" i="0">
      <x v="2011"/>
    </i>
    <i t="data" r="0" i="0">
      <x v="2012"/>
    </i>
    <i t="data" r="0" i="0">
      <x v="2013"/>
    </i>
    <i t="data" r="0" i="0">
      <x v="2014"/>
    </i>
    <i t="data" r="0" i="0">
      <x v="2015"/>
    </i>
    <i t="data" r="0" i="0">
      <x v="2016"/>
    </i>
    <i t="data" r="0" i="0">
      <x v="2017"/>
    </i>
    <i t="data" r="0" i="0">
      <x v="2018"/>
    </i>
    <i t="data" r="0" i="0">
      <x v="2019"/>
    </i>
    <i t="data" r="0" i="0">
      <x v="2020"/>
    </i>
    <i t="data" r="0" i="0">
      <x v="2021"/>
    </i>
    <i t="data" r="0" i="0">
      <x v="2022"/>
    </i>
    <i t="data" r="0" i="0">
      <x v="2023"/>
    </i>
    <i t="data" r="0" i="0">
      <x v="2024"/>
    </i>
    <i t="data" r="0" i="0">
      <x v="2025"/>
    </i>
    <i t="data" r="0" i="0">
      <x v="2026"/>
    </i>
    <i t="data" r="0" i="0">
      <x v="2027"/>
    </i>
    <i t="data" r="0" i="0">
      <x v="2028"/>
    </i>
    <i t="data" r="0" i="0">
      <x v="2029"/>
    </i>
    <i t="data" r="0" i="0">
      <x v="2030"/>
    </i>
    <i t="data" r="0" i="0">
      <x v="2031"/>
    </i>
    <i t="data" r="0" i="0">
      <x v="2032"/>
    </i>
    <i t="data" r="0" i="0">
      <x v="2033"/>
    </i>
    <i t="data" r="0" i="0">
      <x v="2034"/>
    </i>
    <i t="data" r="0" i="0">
      <x v="2035"/>
    </i>
    <i t="data" r="0" i="0">
      <x v="2036"/>
    </i>
    <i t="data" r="0" i="0">
      <x v="2037"/>
    </i>
    <i t="data" r="0" i="0">
      <x v="2038"/>
    </i>
    <i t="data" r="0" i="0">
      <x v="2039"/>
    </i>
    <i t="data" r="0" i="0">
      <x v="2040"/>
    </i>
    <i t="data" r="0" i="0">
      <x v="2041"/>
    </i>
    <i t="data" r="0" i="0">
      <x v="2042"/>
    </i>
    <i t="data" r="0" i="0">
      <x v="2043"/>
    </i>
    <i t="data" r="0" i="0">
      <x v="2044"/>
    </i>
    <i t="data" r="0" i="0">
      <x v="2045"/>
    </i>
    <i t="data" r="0" i="0">
      <x v="2046"/>
    </i>
    <i t="data" r="0" i="0">
      <x v="2047"/>
    </i>
    <i t="data" r="0" i="0">
      <x v="2048"/>
    </i>
    <i t="data" r="0" i="0">
      <x v="2049"/>
    </i>
    <i t="data" r="0" i="0">
      <x v="2050"/>
    </i>
    <i t="data" r="0" i="0">
      <x v="2051"/>
    </i>
    <i t="data" r="0" i="0">
      <x v="2052"/>
    </i>
    <i t="data" r="0" i="0">
      <x v="2053"/>
    </i>
    <i t="data" r="0" i="0">
      <x v="2054"/>
    </i>
    <i t="data" r="0" i="0">
      <x v="2055"/>
    </i>
    <i t="data" r="0" i="0">
      <x v="2056"/>
    </i>
    <i t="data" r="0" i="0">
      <x v="2057"/>
    </i>
    <i t="data" r="0" i="0">
      <x v="2058"/>
    </i>
    <i t="data" r="0" i="0">
      <x v="2059"/>
    </i>
    <i t="data" r="0" i="0">
      <x v="2060"/>
    </i>
    <i t="data" r="0" i="0">
      <x v="2061"/>
    </i>
    <i t="data" r="0" i="0">
      <x v="2062"/>
    </i>
    <i t="data" r="0" i="0">
      <x v="2063"/>
    </i>
    <i t="data" r="0" i="0">
      <x v="2064"/>
    </i>
    <i t="data" r="0" i="0">
      <x v="2065"/>
    </i>
    <i t="data" r="0" i="0">
      <x v="2066"/>
    </i>
    <i t="data" r="0" i="0">
      <x v="2067"/>
    </i>
    <i t="data" r="0" i="0">
      <x v="2068"/>
    </i>
    <i t="data" r="0" i="0">
      <x v="2069"/>
    </i>
    <i t="data" r="0" i="0">
      <x v="2070"/>
    </i>
    <i t="data" r="0" i="0">
      <x v="2071"/>
    </i>
    <i t="data" r="0" i="0">
      <x v="2072"/>
    </i>
    <i t="data" r="0" i="0">
      <x v="2073"/>
    </i>
    <i t="data" r="0" i="0">
      <x v="2074"/>
    </i>
    <i t="data" r="0" i="0">
      <x v="2075"/>
    </i>
    <i t="data" r="0" i="0">
      <x v="2076"/>
    </i>
    <i t="data" r="0" i="0">
      <x v="2077"/>
    </i>
    <i t="data" r="0" i="0">
      <x v="2078"/>
    </i>
    <i t="data" r="0" i="0">
      <x v="2079"/>
    </i>
    <i t="data" r="0" i="0">
      <x v="2080"/>
    </i>
    <i t="data" r="0" i="0">
      <x v="2081"/>
    </i>
    <i t="data" r="0" i="0">
      <x v="2082"/>
    </i>
    <i t="data" r="0" i="0">
      <x v="2083"/>
    </i>
    <i t="data" r="0" i="0">
      <x v="2084"/>
    </i>
    <i t="data" r="0" i="0">
      <x v="2085"/>
    </i>
    <i t="data" r="0" i="0">
      <x v="2086"/>
    </i>
    <i t="data" r="0" i="0">
      <x v="2087"/>
    </i>
    <i t="data" r="0" i="0">
      <x v="2088"/>
    </i>
    <i t="data" r="0" i="0">
      <x v="2089"/>
    </i>
    <i t="data" r="0" i="0">
      <x v="2090"/>
    </i>
    <i t="data" r="0" i="0">
      <x v="2091"/>
    </i>
    <i t="data" r="0" i="0">
      <x v="2092"/>
    </i>
    <i t="data" r="0" i="0">
      <x v="2093"/>
    </i>
    <i t="data" r="0" i="0">
      <x v="2094"/>
    </i>
    <i t="data" r="0" i="0">
      <x v="2095"/>
    </i>
    <i t="data" r="0" i="0">
      <x v="2096"/>
    </i>
    <i t="data" r="0" i="0">
      <x v="2097"/>
    </i>
    <i t="data" r="0" i="0">
      <x v="2098"/>
    </i>
    <i t="data" r="0" i="0">
      <x v="2099"/>
    </i>
    <i t="data" r="0" i="0">
      <x v="2100"/>
    </i>
    <i t="data" r="0" i="0">
      <x v="2101"/>
    </i>
    <i t="data" r="0" i="0">
      <x v="2102"/>
    </i>
    <i t="data" r="0" i="0">
      <x v="2103"/>
    </i>
    <i t="data" r="0" i="0">
      <x v="2104"/>
    </i>
    <i t="data" r="0" i="0">
      <x v="2105"/>
    </i>
    <i t="data" r="0" i="0">
      <x v="2106"/>
    </i>
    <i t="data" r="0" i="0">
      <x v="2107"/>
    </i>
    <i t="data" r="0" i="0">
      <x v="2108"/>
    </i>
    <i t="data" r="0" i="0">
      <x v="2109"/>
    </i>
    <i t="data" r="0" i="0">
      <x v="2110"/>
    </i>
    <i t="data" r="0" i="0">
      <x v="2111"/>
    </i>
    <i t="data" r="0" i="0">
      <x v="2112"/>
    </i>
    <i t="data" r="0" i="0">
      <x v="2113"/>
    </i>
    <i t="data" r="0" i="0">
      <x v="2114"/>
    </i>
    <i t="data" r="0" i="0">
      <x v="2115"/>
    </i>
    <i t="data" r="0" i="0">
      <x v="2116"/>
    </i>
    <i t="data" r="0" i="0">
      <x v="2117"/>
    </i>
    <i t="data" r="0" i="0">
      <x v="2118"/>
    </i>
    <i t="data" r="0" i="0">
      <x v="2119"/>
    </i>
    <i t="data" r="0" i="0">
      <x v="2120"/>
    </i>
    <i t="data" r="0" i="0">
      <x v="2121"/>
    </i>
    <i t="data" r="0" i="0">
      <x v="2122"/>
    </i>
    <i t="data" r="0" i="0">
      <x v="2123"/>
    </i>
    <i t="data" r="0" i="0">
      <x v="2124"/>
    </i>
    <i t="data" r="0" i="0">
      <x v="2125"/>
    </i>
    <i t="data" r="0" i="0">
      <x v="2126"/>
    </i>
    <i t="data" r="0" i="0">
      <x v="2127"/>
    </i>
    <i t="data" r="0" i="0">
      <x v="2128"/>
    </i>
    <i t="data" r="0" i="0">
      <x v="2129"/>
    </i>
    <i t="data" r="0" i="0">
      <x v="2130"/>
    </i>
    <i t="data" r="0" i="0">
      <x v="2131"/>
    </i>
    <i t="data" r="0" i="0">
      <x v="2132"/>
    </i>
    <i t="data" r="0" i="0">
      <x v="2133"/>
    </i>
    <i t="data" r="0" i="0">
      <x v="2134"/>
    </i>
    <i t="data" r="0" i="0">
      <x v="2135"/>
    </i>
    <i t="data" r="0" i="0">
      <x v="2136"/>
    </i>
    <i t="data" r="0" i="0">
      <x v="2137"/>
    </i>
    <i t="data" r="0" i="0">
      <x v="2138"/>
    </i>
    <i t="data" r="0" i="0">
      <x v="2139"/>
    </i>
    <i t="data" r="0" i="0">
      <x v="2140"/>
    </i>
    <i t="data" r="0" i="0">
      <x v="2141"/>
    </i>
    <i t="data" r="0" i="0">
      <x v="2142"/>
    </i>
    <i t="data" r="0" i="0">
      <x v="2143"/>
    </i>
    <i t="data" r="0" i="0">
      <x v="2144"/>
    </i>
    <i t="data" r="0" i="0">
      <x v="2145"/>
    </i>
    <i t="data" r="0" i="0">
      <x v="2146"/>
    </i>
    <i t="data" r="0" i="0">
      <x v="2147"/>
    </i>
    <i t="data" r="0" i="0">
      <x v="2148"/>
    </i>
    <i t="data" r="0" i="0">
      <x v="2149"/>
    </i>
    <i t="data" r="0" i="0">
      <x v="2150"/>
    </i>
    <i t="data" r="0" i="0">
      <x v="2151"/>
    </i>
    <i t="data" r="0" i="0">
      <x v="2152"/>
    </i>
    <i t="data" r="0" i="0">
      <x v="2153"/>
    </i>
    <i t="data" r="0" i="0">
      <x v="2154"/>
    </i>
    <i t="data" r="0" i="0">
      <x v="2155"/>
    </i>
    <i t="data" r="0" i="0">
      <x v="2156"/>
    </i>
    <i t="data" r="0" i="0">
      <x v="2157"/>
    </i>
    <i t="data" r="0" i="0">
      <x v="2158"/>
    </i>
    <i t="data" r="0" i="0">
      <x v="2159"/>
    </i>
    <i t="data" r="0" i="0">
      <x v="2160"/>
    </i>
    <i t="data" r="0" i="0">
      <x v="2161"/>
    </i>
    <i t="data" r="0" i="0">
      <x v="2162"/>
    </i>
    <i t="data" r="0" i="0">
      <x v="2163"/>
    </i>
    <i t="data" r="0" i="0">
      <x v="2164"/>
    </i>
    <i t="data" r="0" i="0">
      <x v="2165"/>
    </i>
    <i t="data" r="0" i="0">
      <x v="2166"/>
    </i>
    <i t="data" r="0" i="0">
      <x v="2167"/>
    </i>
    <i t="data" r="0" i="0">
      <x v="2168"/>
    </i>
    <i t="data" r="0" i="0">
      <x v="2169"/>
    </i>
    <i t="data" r="0" i="0">
      <x v="2170"/>
    </i>
    <i t="data" r="0" i="0">
      <x v="2171"/>
    </i>
    <i t="data" r="0" i="0">
      <x v="2172"/>
    </i>
    <i t="data" r="0" i="0">
      <x v="2173"/>
    </i>
    <i t="data" r="0" i="0">
      <x v="2174"/>
    </i>
    <i t="data" r="0" i="0">
      <x v="2175"/>
    </i>
    <i t="data" r="0" i="0">
      <x v="2176"/>
    </i>
    <i t="data" r="0" i="0">
      <x v="2177"/>
    </i>
    <i t="data" r="0" i="0">
      <x v="2178"/>
    </i>
    <i t="data" r="0" i="0">
      <x v="2179"/>
    </i>
    <i t="data" r="0" i="0">
      <x v="2180"/>
    </i>
    <i t="data" r="0" i="0">
      <x v="2181"/>
    </i>
    <i t="data" r="0" i="0">
      <x v="2182"/>
    </i>
    <i t="data" r="0" i="0">
      <x v="2183"/>
    </i>
    <i t="data" r="0" i="0">
      <x v="2184"/>
    </i>
    <i t="data" r="0" i="0">
      <x v="2185"/>
    </i>
    <i t="data" r="0" i="0">
      <x v="2186"/>
    </i>
    <i t="data" r="0" i="0">
      <x v="2187"/>
    </i>
    <i t="data" r="0" i="0">
      <x v="2188"/>
    </i>
    <i t="data" r="0" i="0">
      <x v="2189"/>
    </i>
    <i t="data" r="0" i="0">
      <x v="2190"/>
    </i>
    <i t="data" r="0" i="0">
      <x v="2191"/>
    </i>
    <i t="data" r="0" i="0">
      <x v="2192"/>
    </i>
    <i t="data" r="0" i="0">
      <x v="2193"/>
    </i>
    <i t="data" r="0" i="0">
      <x v="2194"/>
    </i>
    <i t="data" r="0" i="0">
      <x v="2195"/>
    </i>
    <i t="data" r="0" i="0">
      <x v="2196"/>
    </i>
    <i t="data" r="0" i="0">
      <x v="2197"/>
    </i>
    <i t="data" r="0" i="0">
      <x v="2198"/>
    </i>
    <i t="data" r="0" i="0">
      <x v="2199"/>
    </i>
    <i t="data" r="0" i="0">
      <x v="2200"/>
    </i>
    <i t="data" r="0" i="0">
      <x v="2201"/>
    </i>
    <i t="data" r="0" i="0">
      <x v="2202"/>
    </i>
    <i t="data" r="0" i="0">
      <x v="2203"/>
    </i>
    <i t="data" r="0" i="0">
      <x v="2204"/>
    </i>
    <i t="data" r="0" i="0">
      <x v="2205"/>
    </i>
    <i t="data" r="0" i="0">
      <x v="2206"/>
    </i>
    <i t="data" r="0" i="0">
      <x v="2207"/>
    </i>
    <i t="data" r="0" i="0">
      <x v="2208"/>
    </i>
  </rowItems>
  <colItems count="1">
    <i t="data" r="0" i="0"/>
  </colItems>
  <dataFields count="1">
    <dataField name="Somme de Poids" fld="6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Tableau croisé dynamique1" cacheId="4" dataOnRows="0" dataCaption="Valeur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7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E1:R2210" firstHeaderRow="1" firstDataRow="2" firstDataCol="4"/>
  <pivotFields count="28"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ascending" defaultSubtotal="0">
      <items count="800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m="1" x="7907"/>
        <item t="data" sd="1" m="1" x="7908"/>
        <item t="data" sd="1" m="1" x="7909"/>
        <item t="data" sd="1" m="1" x="7910"/>
        <item t="data" sd="1" m="1" x="7911"/>
        <item t="data" sd="1" m="1" x="7912"/>
        <item t="data" sd="1" m="1" x="7913"/>
        <item t="data" sd="1" m="1" x="7914"/>
        <item t="data" sd="1" m="1" x="7915"/>
        <item t="data" sd="1" m="1" x="7916"/>
        <item t="data" sd="1" m="1" x="7917"/>
        <item t="data" sd="1" m="1" x="7918"/>
        <item t="data" sd="1" m="1" x="7919"/>
        <item t="data" sd="1" m="1" x="7920"/>
        <item t="data" sd="1" m="1" x="7921"/>
        <item t="data" sd="1" m="1" x="7922"/>
        <item t="data" sd="1" m="1" x="7923"/>
        <item t="data" sd="1" m="1" x="7924"/>
        <item t="data" sd="1" m="1" x="7925"/>
        <item t="data" sd="1" m="1" x="7926"/>
        <item t="data" sd="1" m="1" x="7927"/>
        <item t="data" sd="1" m="1" x="7928"/>
        <item t="data" sd="1" m="1" x="7929"/>
        <item t="data" sd="1" m="1" x="7930"/>
        <item t="data" sd="1" m="1" x="7931"/>
        <item t="data" sd="1" m="1" x="7932"/>
        <item t="data" sd="1" m="1" x="7933"/>
        <item t="data" sd="1" m="1" x="7934"/>
        <item t="data" sd="1" m="1" x="7935"/>
        <item t="data" sd="1" m="1" x="7936"/>
        <item t="data" sd="1" m="1" x="7937"/>
        <item t="data" sd="1" m="1" x="7938"/>
        <item t="data" sd="1" m="1" x="7939"/>
        <item t="data" sd="1" m="1" x="7940"/>
        <item t="data" sd="1" m="1" x="7941"/>
        <item t="data" sd="1" m="1" x="7942"/>
        <item t="data" sd="1" m="1" x="7943"/>
        <item t="data" sd="1" m="1" x="7944"/>
        <item t="data" sd="1" m="1" x="7945"/>
        <item t="data" sd="1" m="1" x="7946"/>
        <item t="data" sd="1" m="1" x="7947"/>
        <item t="data" sd="1" m="1" x="7948"/>
        <item t="data" sd="1" m="1" x="7949"/>
        <item t="data" sd="1" m="1" x="7950"/>
        <item t="data" sd="1" m="1" x="7951"/>
        <item t="data" sd="1" m="1" x="7952"/>
        <item t="data" sd="1" m="1" x="7953"/>
        <item t="data" sd="1" m="1" x="7954"/>
        <item t="data" sd="1" m="1" x="7955"/>
        <item t="data" sd="1" m="1" x="7956"/>
        <item t="data" sd="1" m="1" x="7957"/>
        <item t="data" sd="1" m="1" x="7958"/>
        <item t="data" sd="1" m="1" x="7959"/>
        <item t="data" sd="1" m="1" x="7960"/>
        <item t="data" sd="1" m="1" x="7961"/>
        <item t="data" sd="1" m="1" x="7962"/>
        <item t="data" sd="1" m="1" x="7963"/>
        <item t="data" sd="1" m="1" x="7964"/>
        <item t="data" sd="1" m="1" x="7965"/>
        <item t="data" sd="1" m="1" x="7966"/>
        <item t="data" sd="1" m="1" x="7967"/>
        <item t="data" sd="1" m="1" x="7968"/>
        <item t="data" sd="1" m="1" x="7969"/>
        <item t="data" sd="1" m="1" x="7970"/>
        <item t="data" sd="1" m="1" x="7971"/>
        <item t="data" sd="1" m="1" x="7972"/>
        <item t="data" sd="1" m="1" x="7973"/>
        <item t="data" sd="1" m="1" x="7974"/>
        <item t="data" sd="1" m="1" x="7975"/>
        <item t="data" sd="1" m="1" x="7976"/>
        <item t="data" sd="1" m="1" x="7977"/>
        <item t="data" sd="1" m="1" x="7978"/>
        <item t="data" sd="1" m="1" x="7979"/>
        <item t="data" sd="1" m="1" x="7980"/>
        <item t="data" sd="1" m="1" x="7981"/>
        <item t="data" sd="1" m="1" x="7982"/>
        <item t="data" sd="1" m="1" x="7983"/>
        <item t="data" sd="1" m="1" x="7984"/>
        <item t="data" sd="1" m="1" x="7985"/>
        <item t="data" sd="1" m="1" x="7986"/>
        <item t="data" sd="1" m="1" x="7987"/>
        <item t="data" sd="1" m="1" x="7988"/>
        <item t="data" sd="1" m="1" x="7989"/>
        <item t="data" sd="1" m="1" x="7990"/>
        <item t="data" sd="1" m="1" x="7991"/>
        <item t="data" sd="1" m="1" x="7992"/>
        <item t="data" sd="1" m="1" x="7993"/>
        <item t="data" sd="1" m="1" x="7994"/>
        <item t="data" sd="1" m="1" x="7995"/>
        <item t="data" sd="1" m="1" x="7996"/>
        <item t="data" sd="1" m="1" x="7997"/>
        <item t="data" sd="1" m="1" x="7998"/>
        <item t="data" sd="1" m="1" x="7581"/>
        <item t="data" sd="1" m="1" x="7999"/>
        <item t="data" sd="1" m="1" x="7582"/>
        <item t="data" sd="1" m="1" x="7583"/>
        <item t="data" sd="1" m="1" x="7584"/>
        <item t="data" sd="1" m="1" x="7585"/>
        <item t="data" sd="1" m="1" x="7586"/>
        <item t="data" sd="1" m="1" x="7587"/>
        <item t="data" sd="1" m="1" x="7588"/>
        <item t="data" sd="1" m="1" x="7589"/>
        <item t="data" sd="1" m="1" x="7590"/>
        <item t="data" sd="1" m="1" x="7591"/>
        <item t="data" sd="1" m="1" x="7592"/>
        <item t="data" sd="1" m="1" x="7593"/>
        <item t="data" sd="1" m="1" x="7594"/>
        <item t="data" sd="1" m="1" x="7595"/>
        <item t="data" sd="1" m="1" x="7596"/>
        <item t="data" sd="1" m="1" x="7597"/>
        <item t="data" sd="1" m="1" x="7598"/>
        <item t="data" sd="1" m="1" x="7599"/>
        <item t="data" sd="1" m="1" x="7600"/>
        <item t="data" sd="1" m="1" x="7601"/>
        <item t="data" sd="1" m="1" x="7602"/>
        <item t="data" sd="1" m="1" x="7603"/>
        <item t="data" sd="1" m="1" x="7604"/>
        <item t="data" sd="1" m="1" x="7605"/>
        <item t="data" sd="1" m="1" x="7606"/>
        <item t="data" sd="1" m="1" x="7607"/>
        <item t="data" sd="1" m="1" x="7608"/>
        <item t="data" sd="1" m="1" x="7609"/>
        <item t="data" sd="1" m="1" x="7610"/>
        <item t="data" sd="1" m="1" x="7611"/>
        <item t="data" sd="1" m="1" x="7612"/>
        <item t="data" sd="1" m="1" x="7613"/>
        <item t="data" sd="1" m="1" x="7614"/>
        <item t="data" sd="1" m="1" x="7615"/>
        <item t="data" sd="1" m="1" x="7616"/>
        <item t="data" sd="1" m="1" x="7157"/>
        <item t="data" sd="1" m="1" x="7158"/>
        <item t="data" sd="1" m="1" x="7159"/>
        <item t="data" sd="1" m="1" x="7160"/>
        <item t="data" sd="1" m="1" x="7161"/>
        <item t="data" sd="1" m="1" x="7162"/>
        <item t="data" sd="1" m="1" x="7163"/>
        <item t="data" sd="1" m="1" x="7164"/>
        <item t="data" sd="1" m="1" x="7165"/>
        <item t="data" sd="1" m="1" x="7166"/>
        <item t="data" sd="1" m="1" x="7167"/>
        <item t="data" sd="1" m="1" x="7168"/>
        <item t="data" sd="1" m="1" x="7169"/>
        <item t="data" sd="1" m="1" x="7170"/>
        <item t="data" sd="1" m="1" x="7171"/>
        <item t="data" sd="1" m="1" x="7172"/>
        <item t="data" sd="1" m="1" x="7173"/>
        <item t="data" sd="1" m="1" x="7174"/>
        <item t="data" sd="1" m="1" x="7175"/>
        <item t="data" sd="1" m="1" x="7176"/>
        <item t="data" sd="1" m="1" x="7177"/>
        <item t="data" sd="1" m="1" x="7178"/>
        <item t="data" sd="1" m="1" x="7179"/>
        <item t="data" sd="1" m="1" x="7180"/>
        <item t="data" sd="1" m="1" x="7181"/>
        <item t="data" sd="1" m="1" x="7182"/>
        <item t="data" sd="1" m="1" x="6789"/>
        <item t="data" sd="1" m="1" x="6790"/>
        <item t="data" sd="1" m="1" x="6791"/>
        <item t="data" sd="1" m="1" x="6792"/>
        <item t="data" sd="1" m="1" x="6793"/>
        <item t="data" sd="1" m="1" x="6794"/>
        <item t="data" sd="1" m="1" x="6795"/>
        <item t="data" sd="1" m="1" x="6796"/>
        <item t="data" sd="1" m="1" x="6797"/>
        <item t="data" sd="1" m="1" x="6798"/>
        <item t="data" sd="1" m="1" x="6799"/>
        <item t="data" sd="1" m="1" x="6800"/>
        <item t="data" sd="1" m="1" x="6801"/>
        <item t="data" sd="1" m="1" x="6802"/>
        <item t="data" sd="1" m="1" x="6803"/>
        <item t="data" sd="1" m="1" x="6804"/>
        <item t="data" sd="1" m="1" x="6805"/>
        <item t="data" sd="1" m="1" x="6806"/>
        <item t="data" sd="1" m="1" x="6807"/>
        <item t="data" sd="1" m="1" x="6808"/>
        <item t="data" sd="1" m="1" x="6809"/>
        <item t="data" sd="1" m="1" x="6810"/>
        <item t="data" sd="1" m="1" x="6811"/>
        <item t="data" sd="1" m="1" x="6812"/>
        <item t="data" sd="1" m="1" x="6813"/>
        <item t="data" sd="1" m="1" x="6814"/>
        <item t="data" sd="1" m="1" x="6815"/>
        <item t="data" sd="1" m="1" x="6816"/>
        <item t="data" sd="1" m="1" x="6817"/>
        <item t="data" sd="1" m="1" x="6818"/>
        <item t="data" sd="1" m="1" x="6819"/>
        <item t="data" sd="1" m="1" x="6820"/>
        <item t="data" sd="1" m="1" x="6821"/>
        <item t="data" sd="1" m="1" x="6822"/>
        <item t="data" sd="1" m="1" x="6823"/>
        <item t="data" sd="1" m="1" x="6824"/>
        <item t="data" sd="1" m="1" x="6825"/>
        <item t="data" sd="1" m="1" x="6826"/>
        <item t="data" sd="1" m="1" x="6827"/>
        <item t="data" sd="1" m="1" x="6828"/>
        <item t="data" sd="1" m="1" x="6829"/>
        <item t="data" sd="1" m="1" x="6830"/>
        <item t="data" sd="1" m="1" x="6831"/>
        <item t="data" sd="1" m="1" x="6832"/>
        <item t="data" sd="1" m="1" x="6833"/>
        <item t="data" sd="1" m="1" x="6834"/>
        <item t="data" sd="1" m="1" x="6835"/>
        <item t="data" sd="1" m="1" x="6196"/>
        <item t="data" sd="1" m="1" x="6197"/>
        <item t="data" sd="1" m="1" x="6198"/>
        <item t="data" sd="1" m="1" x="6199"/>
        <item t="data" sd="1" m="1" x="6200"/>
        <item t="data" sd="1" m="1" x="6201"/>
        <item t="data" sd="1" m="1" x="6202"/>
        <item t="data" sd="1" m="1" x="6203"/>
        <item t="data" sd="1" m="1" x="6204"/>
        <item t="data" sd="1" m="1" x="6205"/>
        <item t="data" sd="1" m="1" x="6206"/>
        <item t="data" sd="1" m="1" x="6207"/>
        <item t="data" sd="1" m="1" x="6208"/>
        <item t="data" sd="1" m="1" x="6209"/>
        <item t="data" sd="1" m="1" x="6210"/>
        <item t="data" sd="1" m="1" x="6211"/>
        <item t="data" sd="1" m="1" x="6212"/>
        <item t="data" sd="1" m="1" x="6213"/>
        <item t="data" sd="1" m="1" x="6214"/>
        <item t="data" sd="1" m="1" x="6215"/>
        <item t="data" sd="1" m="1" x="6216"/>
        <item t="data" sd="1" m="1" x="6217"/>
        <item t="data" sd="1" m="1" x="6218"/>
        <item t="data" sd="1" m="1" x="6219"/>
        <item t="data" sd="1" m="1" x="6220"/>
        <item t="data" sd="1" m="1" x="6221"/>
        <item t="data" sd="1" m="1" x="6222"/>
        <item t="data" sd="1" m="1" x="6223"/>
        <item t="data" sd="1" m="1" x="6224"/>
        <item t="data" sd="1" m="1" x="6225"/>
        <item t="data" sd="1" m="1" x="6226"/>
        <item t="data" sd="1" m="1" x="6227"/>
        <item t="data" sd="1" m="1" x="6228"/>
        <item t="data" sd="1" m="1" x="6229"/>
        <item t="data" sd="1" m="1" x="6230"/>
        <item t="data" sd="1" m="1" x="6231"/>
        <item t="data" sd="1" m="1" x="6232"/>
        <item t="data" sd="1" m="1" x="6233"/>
        <item t="data" sd="1" m="1" x="6234"/>
        <item t="data" sd="1" m="1" x="6235"/>
        <item t="data" sd="1" m="1" x="6236"/>
        <item t="data" sd="1" m="1" x="6237"/>
        <item t="data" sd="1" m="1" x="6238"/>
        <item t="data" sd="1" m="1" x="6239"/>
        <item t="data" sd="1" m="1" x="6240"/>
        <item t="data" sd="1" m="1" x="6241"/>
        <item t="data" sd="1" m="1" x="6242"/>
        <item t="data" sd="1" m="1" x="6243"/>
        <item t="data" sd="1" m="1" x="6244"/>
        <item t="data" sd="1" m="1" x="6245"/>
        <item t="data" sd="1" m="1" x="6246"/>
        <item t="data" sd="1" m="1" x="6247"/>
        <item t="data" sd="1" m="1" x="6248"/>
        <item t="data" sd="1" m="1" x="6249"/>
        <item t="data" sd="1" m="1" x="6250"/>
        <item t="data" sd="1" m="1" x="6251"/>
        <item t="data" sd="1" m="1" x="6252"/>
        <item t="data" sd="1" m="1" x="6253"/>
        <item t="data" sd="1" m="1" x="6254"/>
        <item t="data" sd="1" m="1" x="6255"/>
        <item t="data" sd="1" m="1" x="6256"/>
        <item t="data" sd="1" m="1" x="6257"/>
        <item t="data" sd="1" m="1" x="6258"/>
        <item t="data" sd="1" m="1" x="6259"/>
        <item t="data" sd="1" m="1" x="6260"/>
        <item t="data" sd="1" m="1" x="6261"/>
        <item t="data" sd="1" m="1" x="6262"/>
        <item t="data" sd="1" m="1" x="6263"/>
        <item t="data" sd="1" m="1" x="6264"/>
        <item t="data" sd="1" m="1" x="6265"/>
        <item t="data" sd="1" m="1" x="5646"/>
        <item t="data" sd="1" m="1" x="5647"/>
        <item t="data" sd="1" m="1" x="5648"/>
        <item t="data" sd="1" m="1" x="5649"/>
        <item t="data" sd="1" m="1" x="5650"/>
        <item t="data" sd="1" m="1" x="5651"/>
        <item t="data" sd="1" m="1" x="5652"/>
        <item t="data" sd="1" m="1" x="5653"/>
        <item t="data" sd="1" m="1" x="5654"/>
        <item t="data" sd="1" m="1" x="5655"/>
        <item t="data" sd="1" m="1" x="5656"/>
        <item t="data" sd="1" m="1" x="5657"/>
        <item t="data" sd="1" m="1" x="5658"/>
        <item t="data" sd="1" m="1" x="5659"/>
        <item t="data" sd="1" m="1" x="5660"/>
        <item t="data" sd="1" m="1" x="5661"/>
        <item t="data" sd="1" m="1" x="5662"/>
        <item t="data" sd="1" m="1" x="5663"/>
        <item t="data" sd="1" m="1" x="5664"/>
        <item t="data" sd="1" m="1" x="5665"/>
        <item t="data" sd="1" m="1" x="5666"/>
        <item t="data" sd="1" m="1" x="5667"/>
        <item t="data" sd="1" m="1" x="5668"/>
        <item t="data" sd="1" m="1" x="5669"/>
        <item t="data" sd="1" m="1" x="5670"/>
        <item t="data" sd="1" m="1" x="5671"/>
        <item t="data" sd="1" m="1" x="5672"/>
        <item t="data" sd="1" m="1" x="5673"/>
        <item t="data" sd="1" m="1" x="5674"/>
        <item t="data" sd="1" m="1" x="5675"/>
        <item t="data" sd="1" m="1" x="5676"/>
        <item t="data" sd="1" m="1" x="5677"/>
        <item t="data" sd="1" m="1" x="5678"/>
        <item t="data" sd="1" m="1" x="5679"/>
        <item t="data" sd="1" m="1" x="5680"/>
        <item t="data" sd="1" m="1" x="5681"/>
        <item t="data" sd="1" m="1" x="5682"/>
        <item t="data" sd="1" m="1" x="5683"/>
        <item t="data" sd="1" m="1" x="5684"/>
        <item t="data" sd="1" m="1" x="5685"/>
        <item t="data" sd="1" m="1" x="5686"/>
        <item t="data" sd="1" m="1" x="5008"/>
        <item t="data" sd="1" m="1" x="5009"/>
        <item t="data" sd="1" m="1" x="5010"/>
        <item t="data" sd="1" m="1" x="5011"/>
        <item t="data" sd="1" m="1" x="5012"/>
        <item t="data" sd="1" m="1" x="5013"/>
        <item t="data" sd="1" m="1" x="5014"/>
        <item t="data" sd="1" m="1" x="5015"/>
        <item t="data" sd="1" m="1" x="5016"/>
        <item t="data" sd="1" m="1" x="5017"/>
        <item t="data" sd="1" m="1" x="5018"/>
        <item t="data" sd="1" m="1" x="5019"/>
        <item t="data" sd="1" m="1" x="5020"/>
        <item t="data" sd="1" m="1" x="5021"/>
        <item t="data" sd="1" m="1" x="5022"/>
        <item t="data" sd="1" m="1" x="5023"/>
        <item t="data" sd="1" m="1" x="5024"/>
        <item t="data" sd="1" m="1" x="5025"/>
        <item t="data" sd="1" m="1" x="5026"/>
        <item t="data" sd="1" m="1" x="5027"/>
        <item t="data" sd="1" m="1" x="5028"/>
        <item t="data" sd="1" m="1" x="5029"/>
        <item t="data" sd="1" m="1" x="5030"/>
        <item t="data" sd="1" m="1" x="5031"/>
        <item t="data" sd="1" m="1" x="5032"/>
        <item t="data" sd="1" m="1" x="5033"/>
        <item t="data" sd="1" m="1" x="5034"/>
        <item t="data" sd="1" m="1" x="5035"/>
        <item t="data" sd="1" m="1" x="5036"/>
        <item t="data" sd="1" m="1" x="5037"/>
        <item t="data" sd="1" m="1" x="5038"/>
        <item t="data" sd="1" m="1" x="5039"/>
        <item t="data" sd="1" m="1" x="5040"/>
        <item t="data" sd="1" m="1" x="5041"/>
        <item t="data" sd="1" m="1" x="5042"/>
        <item t="data" sd="1" m="1" x="5043"/>
        <item t="data" sd="1" m="1" x="5044"/>
        <item t="data" sd="1" m="1" x="5045"/>
        <item t="data" sd="1" m="1" x="5046"/>
        <item t="data" sd="1" m="1" x="5047"/>
        <item t="data" sd="1" m="1" x="5048"/>
        <item t="data" sd="1" m="1" x="5049"/>
        <item t="data" sd="1" m="1" x="5050"/>
        <item t="data" sd="1" m="1" x="5051"/>
        <item t="data" sd="1" m="1" x="5052"/>
        <item t="data" sd="1" m="1" x="5053"/>
        <item t="data" sd="1" m="1" x="5054"/>
        <item t="data" sd="1" m="1" x="5055"/>
        <item t="data" sd="1" m="1" x="5056"/>
        <item t="data" sd="1" m="1" x="5057"/>
        <item t="data" sd="1" m="1" x="3759"/>
        <item t="data" sd="1" m="1" x="3760"/>
        <item t="data" sd="1" m="1" x="3761"/>
        <item t="data" sd="1" m="1" x="3762"/>
        <item t="data" sd="1" m="1" x="3763"/>
        <item t="data" sd="1" m="1" x="3764"/>
        <item t="data" sd="1" m="1" x="3765"/>
        <item t="data" sd="1" m="1" x="3766"/>
        <item t="data" sd="1" m="1" x="3767"/>
        <item t="data" sd="1" m="1" x="3768"/>
        <item t="data" sd="1" m="1" x="3769"/>
        <item t="data" sd="1" m="1" x="3770"/>
        <item t="data" sd="1" m="1" x="3771"/>
        <item t="data" sd="1" m="1" x="3772"/>
        <item t="data" sd="1" m="1" x="3773"/>
        <item t="data" sd="1" m="1" x="3774"/>
        <item t="data" sd="1" m="1" x="3775"/>
        <item t="data" sd="1" m="1" x="3776"/>
        <item t="data" sd="1" m="1" x="3777"/>
        <item t="data" sd="1" m="1" x="3778"/>
        <item t="data" sd="1" m="1" x="3779"/>
        <item t="data" sd="1" m="1" x="3780"/>
        <item t="data" sd="1" m="1" x="3781"/>
        <item t="data" sd="1" m="1" x="3782"/>
        <item t="data" sd="1" m="1" x="3783"/>
        <item t="data" sd="1" m="1" x="3784"/>
        <item t="data" sd="1" m="1" x="3785"/>
        <item t="data" sd="1" m="1" x="3786"/>
        <item t="data" sd="1" m="1" x="3787"/>
        <item t="data" sd="1" m="1" x="3788"/>
        <item t="data" sd="1" m="1" x="3789"/>
        <item t="data" sd="1" m="1" x="3790"/>
        <item t="data" sd="1" m="1" x="3791"/>
        <item t="data" sd="1" m="1" x="3792"/>
        <item t="data" sd="1" m="1" x="3793"/>
        <item t="data" sd="1" m="1" x="3794"/>
        <item t="data" sd="1" m="1" x="3795"/>
        <item t="data" sd="1" m="1" x="3796"/>
        <item t="data" sd="1" m="1" x="3797"/>
        <item t="data" sd="1" m="1" x="3798"/>
        <item t="data" sd="1" m="1" x="3799"/>
        <item t="data" sd="1" m="1" x="3800"/>
        <item t="data" sd="1" m="1" x="3801"/>
        <item t="data" sd="1" m="1" x="3802"/>
        <item t="data" sd="1" m="1" x="3803"/>
        <item t="data" sd="1" m="1" x="3804"/>
        <item t="data" sd="1" m="1" x="3805"/>
        <item t="data" sd="1" m="1" x="3806"/>
        <item t="data" sd="1" m="1" x="3807"/>
        <item t="data" sd="1" m="1" x="3808"/>
        <item t="data" sd="1" m="1" x="3809"/>
        <item t="data" sd="1" m="1" x="3810"/>
        <item t="data" sd="1" m="1" x="3811"/>
        <item t="data" sd="1" m="1" x="3812"/>
        <item t="data" sd="1" m="1" x="3813"/>
        <item t="data" sd="1" m="1" x="3814"/>
        <item t="data" sd="1" m="1" x="3815"/>
        <item t="data" sd="1" m="1" x="3816"/>
        <item t="data" sd="1" m="1" x="3817"/>
        <item t="data" sd="1" m="1" x="3818"/>
        <item t="data" sd="1" m="1" x="3819"/>
        <item t="data" sd="1" m="1" x="3820"/>
        <item t="data" sd="1" m="1" x="3821"/>
        <item t="data" sd="1" m="1" x="3822"/>
        <item t="data" sd="1" m="1" x="3823"/>
        <item t="data" sd="1" m="1" x="3824"/>
        <item t="data" sd="1" m="1" x="3825"/>
        <item t="data" sd="1" m="1" x="3826"/>
        <item t="data" sd="1" m="1" x="3827"/>
        <item t="data" sd="1" m="1" x="3828"/>
        <item t="data" sd="1" m="1" x="3829"/>
        <item t="data" sd="1" m="1" x="3830"/>
        <item t="data" sd="1" m="1" x="3831"/>
        <item t="data" sd="1" m="1" x="3832"/>
        <item t="data" sd="1" m="1" x="3833"/>
        <item t="data" sd="1" m="1" x="3834"/>
        <item t="data" sd="1" m="1" x="3835"/>
        <item t="data" sd="1" m="1" x="3836"/>
        <item t="data" sd="1" m="1" x="3837"/>
        <item t="data" sd="1" m="1" x="2208"/>
        <item t="data" sd="1" m="1" x="3838"/>
        <item t="data" sd="1" m="1" x="3839"/>
        <item t="data" sd="1" m="1" x="3840"/>
        <item t="data" sd="1" m="1" x="3841"/>
        <item t="data" sd="1" m="1" x="3842"/>
        <item t="data" sd="1" m="1" x="2209"/>
        <item t="data" sd="1" m="1" x="2210"/>
        <item t="data" sd="1" m="1" x="2211"/>
        <item t="data" sd="1" m="1" x="2212"/>
        <item t="data" sd="1" m="1" x="2213"/>
        <item t="data" sd="1" m="1" x="2214"/>
        <item t="data" sd="1" m="1" x="2215"/>
        <item t="data" sd="1" m="1" x="2216"/>
        <item t="data" sd="1" m="1" x="2217"/>
        <item t="data" sd="1" m="1" x="2218"/>
        <item t="data" sd="1" m="1" x="2219"/>
        <item t="data" sd="1" m="1" x="2220"/>
        <item t="data" sd="1" m="1" x="2221"/>
        <item t="data" sd="1" m="1" x="2222"/>
        <item t="data" sd="1" m="1" x="2223"/>
        <item t="data" sd="1" m="1" x="2224"/>
        <item t="data" sd="1" m="1" x="2225"/>
        <item t="data" sd="1" m="1" x="2226"/>
        <item t="data" sd="1" m="1" x="2227"/>
        <item t="data" sd="1" m="1" x="2228"/>
        <item t="data" sd="1" m="1" x="2229"/>
        <item t="data" sd="1" m="1" x="2230"/>
        <item t="data" sd="1" m="1" x="2231"/>
        <item t="data" sd="1" m="1" x="2232"/>
        <item t="data" sd="1" m="1" x="2233"/>
        <item t="data" sd="1" m="1" x="2234"/>
        <item t="data" sd="1" m="1" x="2235"/>
        <item t="data" sd="1" m="1" x="2236"/>
        <item t="data" sd="1" m="1" x="2237"/>
        <item t="data" sd="1" m="1" x="2238"/>
        <item t="data" sd="1" m="1" x="2239"/>
        <item t="data" sd="1" m="1" x="2240"/>
        <item t="data" sd="1" m="1" x="2241"/>
        <item t="data" sd="1" m="1" x="2242"/>
        <item t="data" sd="1" m="1" x="2243"/>
        <item t="data" sd="1" m="1" x="2244"/>
        <item t="data" sd="1" m="1" x="2245"/>
        <item t="data" sd="1" m="1" x="2246"/>
        <item t="data" sd="1" m="1" x="2247"/>
        <item t="data" sd="1" m="1" x="2248"/>
        <item t="data" sd="1" m="1" x="2249"/>
        <item t="data" sd="1" m="1" x="2250"/>
        <item t="data" sd="1" m="1" x="2251"/>
        <item t="data" sd="1" m="1" x="2252"/>
        <item t="data" sd="1" m="1" x="2253"/>
        <item t="data" sd="1" m="1" x="2254"/>
        <item t="data" sd="1" m="1" x="2255"/>
        <item t="data" sd="1" m="1" x="2256"/>
        <item t="data" sd="1" m="1" x="2257"/>
        <item t="data" sd="1" m="1" x="2258"/>
        <item t="data" sd="1" m="1" x="2259"/>
        <item t="data" sd="1" m="1" x="2260"/>
        <item t="data" sd="1" m="1" x="2261"/>
        <item t="data" sd="1" m="1" x="2262"/>
        <item t="data" sd="1" m="1" x="2263"/>
        <item t="data" sd="1" m="1" x="2264"/>
        <item t="data" sd="1" m="1" x="2265"/>
        <item t="data" sd="1" m="1" x="2266"/>
        <item t="data" sd="1" m="1" x="2267"/>
        <item t="data" sd="1" m="1" x="2268"/>
        <item t="data" sd="1" m="1" x="2269"/>
        <item t="data" sd="1" m="1" x="2270"/>
        <item t="data" sd="1" m="1" x="2271"/>
        <item t="data" sd="1" m="1" x="2272"/>
        <item t="data" sd="1" m="1" x="2273"/>
        <item t="data" sd="1" m="1" x="2274"/>
        <item t="data" sd="1" m="1" x="2275"/>
        <item t="data" sd="1" m="1" x="2276"/>
        <item t="data" sd="1" m="1" x="2277"/>
        <item t="data" sd="1" m="1" x="2278"/>
        <item t="data" sd="1" m="1" x="2279"/>
        <item t="data" sd="1" m="1" x="2280"/>
        <item t="data" sd="1" m="1" x="2281"/>
        <item t="data" sd="1" m="1" x="2282"/>
        <item t="data" sd="1" m="1" x="2283"/>
        <item t="data" sd="1" m="1" x="2284"/>
        <item t="data" sd="1" m="1" x="2285"/>
        <item t="data" sd="1" m="1" x="2286"/>
        <item t="data" sd="1" m="1" x="2287"/>
        <item t="data" sd="1" m="1" x="2288"/>
        <item t="data" sd="1" m="1" x="2289"/>
        <item t="data" sd="1" m="1" x="2290"/>
        <item t="data" sd="1" m="1" x="2291"/>
        <item t="data" sd="1" m="1" x="2292"/>
        <item t="data" sd="1" m="1" x="2293"/>
        <item t="data" sd="1" m="1" x="2294"/>
        <item t="data" sd="1" m="1" x="2295"/>
        <item t="data" sd="1" m="1" x="2296"/>
        <item t="data" sd="1" m="1" x="2297"/>
        <item t="data" sd="1" m="1" x="2298"/>
        <item t="data" sd="1" m="1" x="2299"/>
        <item t="data" sd="1" m="1" x="2300"/>
        <item t="data" sd="1" m="1" x="2301"/>
        <item t="data" sd="1" m="1" x="2302"/>
        <item t="data" sd="1" m="1" x="2303"/>
        <item t="data" sd="1" m="1" x="2304"/>
        <item t="data" sd="1" m="1" x="2305"/>
        <item t="data" sd="1" m="1" x="2306"/>
        <item t="data" sd="1" m="1" x="2307"/>
        <item t="data" sd="1" m="1" x="2308"/>
        <item t="data" sd="1" m="1" x="2309"/>
        <item t="data" sd="1" m="1" x="2310"/>
        <item t="data" sd="1" m="1" x="2311"/>
        <item t="data" sd="1" m="1" x="2312"/>
        <item t="data" sd="1" m="1" x="2313"/>
        <item t="data" sd="1" m="1" x="2314"/>
        <item t="data" sd="1" m="1" x="2315"/>
        <item t="data" sd="1" m="1" x="2316"/>
        <item t="data" sd="1" m="1" x="2317"/>
        <item t="data" sd="1" m="1" x="2318"/>
        <item t="data" sd="1" m="1" x="2319"/>
        <item t="data" sd="1" m="1" x="2320"/>
        <item t="data" sd="1" m="1" x="2321"/>
        <item t="data" sd="1" m="1" x="2322"/>
        <item t="data" sd="1" m="1" x="2323"/>
        <item t="data" sd="1" m="1" x="2324"/>
        <item t="data" sd="1" m="1" x="2325"/>
        <item t="data" sd="1" m="1" x="2326"/>
        <item t="data" sd="1" m="1" x="2327"/>
        <item t="data" sd="1" m="1" x="2328"/>
        <item t="data" sd="1" m="1" x="2329"/>
        <item t="data" sd="1" m="1" x="2330"/>
        <item t="data" sd="1" m="1" x="2331"/>
        <item t="data" sd="1" m="1" x="2332"/>
        <item t="data" sd="1" m="1" x="2333"/>
        <item t="data" sd="1" m="1" x="2334"/>
        <item t="data" sd="1" m="1" x="2335"/>
        <item t="data" sd="1" m="1" x="2336"/>
        <item t="data" sd="1" m="1" x="2337"/>
        <item t="data" sd="1" m="1" x="2338"/>
        <item t="data" sd="1" m="1" x="2339"/>
        <item t="data" sd="1" m="1" x="2340"/>
        <item t="data" sd="1" m="1" x="2341"/>
        <item t="data" sd="1" m="1" x="2342"/>
        <item t="data" sd="1" m="1" x="2343"/>
        <item t="data" sd="1" m="1" x="2344"/>
        <item t="data" sd="1" m="1" x="2345"/>
        <item t="data" sd="1" m="1" x="2346"/>
        <item t="data" sd="1" m="1" x="2347"/>
        <item t="data" sd="1" m="1" x="2348"/>
        <item t="data" sd="1" m="1" x="2349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m="1" x="7183"/>
        <item t="data" sd="1" m="1" x="7184"/>
        <item t="data" sd="1" m="1" x="6836"/>
        <item t="data" sd="1" m="1" x="7617"/>
        <item t="data" sd="1" m="1" x="5687"/>
        <item t="data" sd="1" m="1" x="5688"/>
        <item t="data" sd="1" m="1" x="5689"/>
        <item t="data" sd="1" m="1" x="5058"/>
        <item t="data" sd="1" m="1" x="5690"/>
        <item t="data" sd="1" m="1" x="5691"/>
        <item t="data" sd="1" m="1" x="5692"/>
        <item t="data" sd="1" m="1" x="5693"/>
        <item t="data" sd="1" m="1" x="5694"/>
        <item t="data" sd="1" m="1" x="5695"/>
        <item t="data" sd="1" m="1" x="5696"/>
        <item t="data" sd="1" m="1" x="5697"/>
        <item t="data" sd="1" m="1" x="5698"/>
        <item t="data" sd="1" m="1" x="5699"/>
        <item t="data" sd="1" m="1" x="5700"/>
        <item t="data" sd="1" m="1" x="5701"/>
        <item t="data" sd="1" m="1" x="5702"/>
        <item t="data" sd="1" m="1" x="5703"/>
        <item t="data" sd="1" m="1" x="5704"/>
        <item t="data" sd="1" m="1" x="5705"/>
        <item t="data" sd="1" m="1" x="5706"/>
        <item t="data" sd="1" m="1" x="5707"/>
        <item t="data" sd="1" m="1" x="5708"/>
        <item t="data" sd="1" m="1" x="5709"/>
        <item t="data" sd="1" m="1" x="5710"/>
        <item t="data" sd="1" m="1" x="5711"/>
        <item t="data" sd="1" m="1" x="5712"/>
        <item t="data" sd="1" m="1" x="5713"/>
        <item t="data" sd="1" m="1" x="5714"/>
        <item t="data" sd="1" m="1" x="5059"/>
        <item t="data" sd="1" m="1" x="5060"/>
        <item t="data" sd="1" m="1" x="5061"/>
        <item t="data" sd="1" m="1" x="5062"/>
        <item t="data" sd="1" m="1" x="5063"/>
        <item t="data" sd="1" m="1" x="5064"/>
        <item t="data" sd="1" m="1" x="5065"/>
        <item t="data" sd="1" m="1" x="5066"/>
        <item t="data" sd="1" m="1" x="5067"/>
        <item t="data" sd="1" m="1" x="5068"/>
        <item t="data" sd="1" m="1" x="5069"/>
        <item t="data" sd="1" m="1" x="5070"/>
        <item t="data" sd="1" m="1" x="5071"/>
        <item t="data" sd="1" m="1" x="5072"/>
        <item t="data" sd="1" m="1" x="5073"/>
        <item t="data" sd="1" m="1" x="5074"/>
        <item t="data" sd="1" m="1" x="5075"/>
        <item t="data" sd="1" m="1" x="5076"/>
        <item t="data" sd="1" m="1" x="5077"/>
        <item t="data" sd="1" m="1" x="5078"/>
        <item t="data" sd="1" m="1" x="5079"/>
        <item t="data" sd="1" m="1" x="5080"/>
        <item t="data" sd="1" m="1" x="5081"/>
        <item t="data" sd="1" m="1" x="5082"/>
        <item t="data" sd="1" m="1" x="5083"/>
        <item t="data" sd="1" m="1" x="5084"/>
        <item t="data" sd="1" m="1" x="5085"/>
        <item t="data" sd="1" m="1" x="5086"/>
        <item t="data" sd="1" m="1" x="5087"/>
        <item t="data" sd="1" m="1" x="5088"/>
        <item t="data" sd="1" m="1" x="5089"/>
        <item t="data" sd="1" m="1" x="5090"/>
        <item t="data" sd="1" m="1" x="5091"/>
        <item t="data" sd="1" m="1" x="5092"/>
        <item t="data" sd="1" m="1" x="5093"/>
        <item t="data" sd="1" m="1" x="5094"/>
        <item t="data" sd="1" m="1" x="5095"/>
        <item t="data" sd="1" m="1" x="5096"/>
        <item t="data" sd="1" m="1" x="5097"/>
        <item t="data" sd="1" m="1" x="5098"/>
        <item t="data" sd="1" m="1" x="5099"/>
        <item t="data" sd="1" m="1" x="5100"/>
        <item t="data" sd="1" m="1" x="5101"/>
        <item t="data" sd="1" m="1" x="5102"/>
        <item t="data" sd="1" m="1" x="5103"/>
        <item t="data" sd="1" m="1" x="5104"/>
        <item t="data" sd="1" m="1" x="5105"/>
        <item t="data" sd="1" m="1" x="5106"/>
        <item t="data" sd="1" m="1" x="5107"/>
        <item t="data" sd="1" m="1" x="5108"/>
        <item t="data" sd="1" m="1" x="5109"/>
        <item t="data" sd="1" m="1" x="5110"/>
        <item t="data" sd="1" m="1" x="5111"/>
        <item t="data" sd="1" m="1" x="5112"/>
        <item t="data" sd="1" m="1" x="5113"/>
        <item t="data" sd="1" m="1" x="5114"/>
        <item t="data" sd="1" m="1" x="5115"/>
        <item t="data" sd="1" m="1" x="5116"/>
        <item t="data" sd="1" m="1" x="5117"/>
        <item t="data" sd="1" m="1" x="5118"/>
        <item t="data" sd="1" m="1" x="5119"/>
        <item t="data" sd="1" m="1" x="5120"/>
        <item t="data" sd="1" m="1" x="5121"/>
        <item t="data" sd="1" m="1" x="5122"/>
        <item t="data" sd="1" m="1" x="5123"/>
        <item t="data" sd="1" m="1" x="5124"/>
        <item t="data" sd="1" m="1" x="5125"/>
        <item t="data" sd="1" m="1" x="5126"/>
        <item t="data" sd="1" m="1" x="5127"/>
        <item t="data" sd="1" m="1" x="5128"/>
        <item t="data" sd="1" m="1" x="5129"/>
        <item t="data" sd="1" m="1" x="5130"/>
        <item t="data" sd="1" m="1" x="5131"/>
        <item t="data" sd="1" m="1" x="5132"/>
        <item t="data" sd="1" m="1" x="5133"/>
        <item t="data" sd="1" m="1" x="5134"/>
        <item t="data" sd="1" m="1" x="5135"/>
        <item t="data" sd="1" m="1" x="5136"/>
        <item t="data" sd="1" m="1" x="5137"/>
        <item t="data" sd="1" m="1" x="5138"/>
        <item t="data" sd="1" m="1" x="5139"/>
        <item t="data" sd="1" m="1" x="5140"/>
        <item t="data" sd="1" m="1" x="5141"/>
        <item t="data" sd="1" m="1" x="5142"/>
        <item t="data" sd="1" m="1" x="5143"/>
        <item t="data" sd="1" m="1" x="5144"/>
        <item t="data" sd="1" m="1" x="5145"/>
        <item t="data" sd="1" m="1" x="5146"/>
        <item t="data" sd="1" m="1" x="5147"/>
        <item t="data" sd="1" m="1" x="5148"/>
        <item t="data" sd="1" m="1" x="5149"/>
        <item t="data" sd="1" m="1" x="5150"/>
        <item t="data" sd="1" m="1" x="5151"/>
        <item t="data" sd="1" m="1" x="5152"/>
        <item t="data" sd="1" m="1" x="5153"/>
        <item t="data" sd="1" m="1" x="5154"/>
        <item t="data" sd="1" m="1" x="5155"/>
        <item t="data" sd="1" m="1" x="5156"/>
        <item t="data" sd="1" m="1" x="5157"/>
        <item t="data" sd="1" m="1" x="5158"/>
        <item t="data" sd="1" m="1" x="5159"/>
        <item t="data" sd="1" m="1" x="5160"/>
        <item t="data" sd="1" m="1" x="5161"/>
        <item t="data" sd="1" m="1" x="5162"/>
        <item t="data" sd="1" m="1" x="5163"/>
        <item t="data" sd="1" m="1" x="5164"/>
        <item t="data" sd="1" m="1" x="5165"/>
        <item t="data" sd="1" m="1" x="5166"/>
        <item t="data" sd="1" m="1" x="5167"/>
        <item t="data" sd="1" m="1" x="5168"/>
        <item t="data" sd="1" m="1" x="5169"/>
        <item t="data" sd="1" m="1" x="3843"/>
        <item t="data" sd="1" m="1" x="3844"/>
        <item t="data" sd="1" m="1" x="3845"/>
        <item t="data" sd="1" m="1" x="3846"/>
        <item t="data" sd="1" m="1" x="3847"/>
        <item t="data" sd="1" m="1" x="3848"/>
        <item t="data" sd="1" m="1" x="3849"/>
        <item t="data" sd="1" m="1" x="3850"/>
        <item t="data" sd="1" m="1" x="3851"/>
        <item t="data" sd="1" m="1" x="3852"/>
        <item t="data" sd="1" m="1" x="3853"/>
        <item t="data" sd="1" m="1" x="3854"/>
        <item t="data" sd="1" m="1" x="3855"/>
        <item t="data" sd="1" m="1" x="3856"/>
        <item t="data" sd="1" m="1" x="3857"/>
        <item t="data" sd="1" m="1" x="3858"/>
        <item t="data" sd="1" m="1" x="3859"/>
        <item t="data" sd="1" m="1" x="3860"/>
        <item t="data" sd="1" m="1" x="3861"/>
        <item t="data" sd="1" m="1" x="3862"/>
        <item t="data" sd="1" m="1" x="3863"/>
        <item t="data" sd="1" m="1" x="3864"/>
        <item t="data" sd="1" m="1" x="3865"/>
        <item t="data" sd="1" m="1" x="3866"/>
        <item t="data" sd="1" m="1" x="3867"/>
        <item t="data" sd="1" m="1" x="3868"/>
        <item t="data" sd="1" m="1" x="3869"/>
        <item t="data" sd="1" m="1" x="3870"/>
        <item t="data" sd="1" m="1" x="3871"/>
        <item t="data" sd="1" m="1" x="3872"/>
        <item t="data" sd="1" m="1" x="3873"/>
        <item t="data" sd="1" m="1" x="3874"/>
        <item t="data" sd="1" m="1" x="3875"/>
        <item t="data" sd="1" m="1" x="3876"/>
        <item t="data" sd="1" m="1" x="3877"/>
        <item t="data" sd="1" m="1" x="3878"/>
        <item t="data" sd="1" m="1" x="3879"/>
        <item t="data" sd="1" m="1" x="3880"/>
        <item t="data" sd="1" m="1" x="3881"/>
        <item t="data" sd="1" m="1" x="3882"/>
        <item t="data" sd="1" m="1" x="3883"/>
        <item t="data" sd="1" m="1" x="3884"/>
        <item t="data" sd="1" m="1" x="3885"/>
        <item t="data" sd="1" m="1" x="3886"/>
        <item t="data" sd="1" m="1" x="3887"/>
        <item t="data" sd="1" m="1" x="3888"/>
        <item t="data" sd="1" m="1" x="3889"/>
        <item t="data" sd="1" m="1" x="3890"/>
        <item t="data" sd="1" m="1" x="3891"/>
        <item t="data" sd="1" m="1" x="3892"/>
        <item t="data" sd="1" m="1" x="3893"/>
        <item t="data" sd="1" m="1" x="3894"/>
        <item t="data" sd="1" m="1" x="3895"/>
        <item t="data" sd="1" m="1" x="3896"/>
        <item t="data" sd="1" m="1" x="3897"/>
        <item t="data" sd="1" m="1" x="3898"/>
        <item t="data" sd="1" m="1" x="3899"/>
        <item t="data" sd="1" m="1" x="3900"/>
        <item t="data" sd="1" m="1" x="3901"/>
        <item t="data" sd="1" m="1" x="3902"/>
        <item t="data" sd="1" m="1" x="3903"/>
        <item t="data" sd="1" m="1" x="3904"/>
        <item t="data" sd="1" m="1" x="3905"/>
        <item t="data" sd="1" m="1" x="3906"/>
        <item t="data" sd="1" m="1" x="3907"/>
        <item t="data" sd="1" m="1" x="3908"/>
        <item t="data" sd="1" m="1" x="3909"/>
        <item t="data" sd="1" m="1" x="3910"/>
        <item t="data" sd="1" m="1" x="3911"/>
        <item t="data" sd="1" m="1" x="3912"/>
        <item t="data" sd="1" m="1" x="3913"/>
        <item t="data" sd="1" m="1" x="3914"/>
        <item t="data" sd="1" m="1" x="3915"/>
        <item t="data" sd="1" m="1" x="3916"/>
        <item t="data" sd="1" m="1" x="3917"/>
        <item t="data" sd="1" m="1" x="3918"/>
        <item t="data" sd="1" m="1" x="3919"/>
        <item t="data" sd="1" m="1" x="3920"/>
        <item t="data" sd="1" m="1" x="3921"/>
        <item t="data" sd="1" m="1" x="3922"/>
        <item t="data" sd="1" m="1" x="3923"/>
        <item t="data" sd="1" m="1" x="3924"/>
        <item t="data" sd="1" m="1" x="3925"/>
        <item t="data" sd="1" m="1" x="3926"/>
        <item t="data" sd="1" m="1" x="3927"/>
        <item t="data" sd="1" m="1" x="2350"/>
        <item t="data" sd="1" m="1" x="3928"/>
        <item t="data" sd="1" m="1" x="3929"/>
        <item t="data" sd="1" m="1" x="3930"/>
        <item t="data" sd="1" m="1" x="3931"/>
        <item t="data" sd="1" m="1" x="3932"/>
        <item t="data" sd="1" m="1" x="3933"/>
        <item t="data" sd="1" m="1" x="3934"/>
        <item t="data" sd="1" m="1" x="3935"/>
        <item t="data" sd="1" m="1" x="3936"/>
        <item t="data" sd="1" m="1" x="3937"/>
        <item t="data" sd="1" m="1" x="3938"/>
        <item t="data" sd="1" m="1" x="3939"/>
        <item t="data" sd="1" m="1" x="3940"/>
        <item t="data" sd="1" m="1" x="3941"/>
        <item t="data" sd="1" m="1" x="3942"/>
        <item t="data" sd="1" m="1" x="3943"/>
        <item t="data" sd="1" m="1" x="3944"/>
        <item t="data" sd="1" m="1" x="3945"/>
        <item t="data" sd="1" m="1" x="3946"/>
        <item t="data" sd="1" m="1" x="3947"/>
        <item t="data" sd="1" m="1" x="3948"/>
        <item t="data" sd="1" m="1" x="3949"/>
        <item t="data" sd="1" m="1" x="3950"/>
        <item t="data" sd="1" m="1" x="3951"/>
        <item t="data" sd="1" m="1" x="3952"/>
        <item t="data" sd="1" m="1" x="3953"/>
        <item t="data" sd="1" m="1" x="2351"/>
        <item t="data" sd="1" m="1" x="3954"/>
        <item t="data" sd="1" m="1" x="3955"/>
        <item t="data" sd="1" m="1" x="3956"/>
        <item t="data" sd="1" m="1" x="3957"/>
        <item t="data" sd="1" m="1" x="3958"/>
        <item t="data" sd="1" m="1" x="3959"/>
        <item t="data" sd="1" m="1" x="3960"/>
        <item t="data" sd="1" m="1" x="3961"/>
        <item t="data" sd="1" m="1" x="3962"/>
        <item t="data" sd="1" m="1" x="3963"/>
        <item t="data" sd="1" m="1" x="3964"/>
        <item t="data" sd="1" m="1" x="3965"/>
        <item t="data" sd="1" m="1" x="3966"/>
        <item t="data" sd="1" m="1" x="3967"/>
        <item t="data" sd="1" m="1" x="3968"/>
        <item t="data" sd="1" m="1" x="3969"/>
        <item t="data" sd="1" m="1" x="3970"/>
        <item t="data" sd="1" m="1" x="3971"/>
        <item t="data" sd="1" m="1" x="3972"/>
        <item t="data" sd="1" m="1" x="3973"/>
        <item t="data" sd="1" m="1" x="3974"/>
        <item t="data" sd="1" m="1" x="3975"/>
        <item t="data" sd="1" m="1" x="3976"/>
        <item t="data" sd="1" m="1" x="3977"/>
        <item t="data" sd="1" m="1" x="3978"/>
        <item t="data" sd="1" m="1" x="3979"/>
        <item t="data" sd="1" m="1" x="3980"/>
        <item t="data" sd="1" m="1" x="3981"/>
        <item t="data" sd="1" m="1" x="3982"/>
        <item t="data" sd="1" m="1" x="3983"/>
        <item t="data" sd="1" m="1" x="3984"/>
        <item t="data" sd="1" m="1" x="3985"/>
        <item t="data" sd="1" m="1" x="3986"/>
        <item t="data" sd="1" m="1" x="3987"/>
        <item t="data" sd="1" m="1" x="3988"/>
        <item t="data" sd="1" m="1" x="3989"/>
        <item t="data" sd="1" m="1" x="3990"/>
        <item t="data" sd="1" m="1" x="3991"/>
        <item t="data" sd="1" m="1" x="3992"/>
        <item t="data" sd="1" m="1" x="3993"/>
        <item t="data" sd="1" m="1" x="3994"/>
        <item t="data" sd="1" m="1" x="3995"/>
        <item t="data" sd="1" m="1" x="3996"/>
        <item t="data" sd="1" m="1" x="3997"/>
        <item t="data" sd="1" m="1" x="3998"/>
        <item t="data" sd="1" m="1" x="3999"/>
        <item t="data" sd="1" m="1" x="4000"/>
        <item t="data" sd="1" m="1" x="4001"/>
        <item t="data" sd="1" m="1" x="4002"/>
        <item t="data" sd="1" m="1" x="4003"/>
        <item t="data" sd="1" m="1" x="4004"/>
        <item t="data" sd="1" m="1" x="4005"/>
        <item t="data" sd="1" m="1" x="4006"/>
        <item t="data" sd="1" m="1" x="4007"/>
        <item t="data" sd="1" m="1" x="4008"/>
        <item t="data" sd="1" m="1" x="4009"/>
        <item t="data" sd="1" m="1" x="4010"/>
        <item t="data" sd="1" m="1" x="4011"/>
        <item t="data" sd="1" m="1" x="4012"/>
        <item t="data" sd="1" m="1" x="4013"/>
        <item t="data" sd="1" m="1" x="4014"/>
        <item t="data" sd="1" m="1" x="4015"/>
        <item t="data" sd="1" m="1" x="4016"/>
        <item t="data" sd="1" m="1" x="4017"/>
        <item t="data" sd="1" m="1" x="4018"/>
        <item t="data" sd="1" m="1" x="4019"/>
        <item t="data" sd="1" m="1" x="4020"/>
        <item t="data" sd="1" m="1" x="4021"/>
        <item t="data" sd="1" m="1" x="4022"/>
        <item t="data" sd="1" m="1" x="4023"/>
        <item t="data" sd="1" m="1" x="4024"/>
        <item t="data" sd="1" m="1" x="4025"/>
        <item t="data" sd="1" m="1" x="4026"/>
        <item t="data" sd="1" m="1" x="4027"/>
        <item t="data" sd="1" m="1" x="4028"/>
        <item t="data" sd="1" m="1" x="4029"/>
        <item t="data" sd="1" m="1" x="4030"/>
        <item t="data" sd="1" m="1" x="4031"/>
        <item t="data" sd="1" m="1" x="4032"/>
        <item t="data" sd="1" m="1" x="4033"/>
        <item t="data" sd="1" m="1" x="4034"/>
        <item t="data" sd="1" m="1" x="4035"/>
        <item t="data" sd="1" m="1" x="4036"/>
        <item t="data" sd="1" m="1" x="4037"/>
        <item t="data" sd="1" m="1" x="4038"/>
        <item t="data" sd="1" m="1" x="4039"/>
        <item t="data" sd="1" m="1" x="4040"/>
        <item t="data" sd="1" m="1" x="4041"/>
        <item t="data" sd="1" m="1" x="4042"/>
        <item t="data" sd="1" m="1" x="4043"/>
        <item t="data" sd="1" m="1" x="4044"/>
        <item t="data" sd="1" m="1" x="4045"/>
        <item t="data" sd="1" m="1" x="4046"/>
        <item t="data" sd="1" m="1" x="4047"/>
        <item t="data" sd="1" m="1" x="4048"/>
        <item t="data" sd="1" m="1" x="4049"/>
        <item t="data" sd="1" m="1" x="4050"/>
        <item t="data" sd="1" m="1" x="4051"/>
        <item t="data" sd="1" m="1" x="2352"/>
        <item t="data" sd="1" m="1" x="4052"/>
        <item t="data" sd="1" m="1" x="4053"/>
        <item t="data" sd="1" m="1" x="4054"/>
        <item t="data" sd="1" m="1" x="4055"/>
        <item t="data" sd="1" m="1" x="4056"/>
        <item t="data" sd="1" m="1" x="4057"/>
        <item t="data" sd="1" m="1" x="4058"/>
        <item t="data" sd="1" m="1" x="4059"/>
        <item t="data" sd="1" m="1" x="4060"/>
        <item t="data" sd="1" m="1" x="4061"/>
        <item t="data" sd="1" m="1" x="4062"/>
        <item t="data" sd="1" m="1" x="4063"/>
        <item t="data" sd="1" m="1" x="4064"/>
        <item t="data" sd="1" m="1" x="4065"/>
        <item t="data" sd="1" m="1" x="4066"/>
        <item t="data" sd="1" m="1" x="4067"/>
        <item t="data" sd="1" m="1" x="4068"/>
        <item t="data" sd="1" m="1" x="4069"/>
        <item t="data" sd="1" m="1" x="4070"/>
        <item t="data" sd="1" m="1" x="4071"/>
        <item t="data" sd="1" m="1" x="4072"/>
        <item t="data" sd="1" m="1" x="4073"/>
        <item t="data" sd="1" m="1" x="4074"/>
        <item t="data" sd="1" m="1" x="4075"/>
        <item t="data" sd="1" m="1" x="4076"/>
        <item t="data" sd="1" m="1" x="4077"/>
        <item t="data" sd="1" m="1" x="4078"/>
        <item t="data" sd="1" m="1" x="4079"/>
        <item t="data" sd="1" m="1" x="4080"/>
        <item t="data" sd="1" m="1" x="4081"/>
        <item t="data" sd="1" m="1" x="4082"/>
        <item t="data" sd="1" m="1" x="4083"/>
        <item t="data" sd="1" m="1" x="4084"/>
        <item t="data" sd="1" m="1" x="4085"/>
        <item t="data" sd="1" m="1" x="4086"/>
        <item t="data" sd="1" m="1" x="4087"/>
        <item t="data" sd="1" m="1" x="4088"/>
        <item t="data" sd="1" m="1" x="4089"/>
        <item t="data" sd="1" m="1" x="4090"/>
        <item t="data" sd="1" m="1" x="4091"/>
        <item t="data" sd="1" m="1" x="4092"/>
        <item t="data" sd="1" m="1" x="4093"/>
        <item t="data" sd="1" m="1" x="4094"/>
        <item t="data" sd="1" m="1" x="4095"/>
        <item t="data" sd="1" m="1" x="4096"/>
        <item t="data" sd="1" m="1" x="4097"/>
        <item t="data" sd="1" m="1" x="4098"/>
        <item t="data" sd="1" m="1" x="4099"/>
        <item t="data" sd="1" m="1" x="4100"/>
        <item t="data" sd="1" m="1" x="4101"/>
        <item t="data" sd="1" m="1" x="4102"/>
        <item t="data" sd="1" m="1" x="4103"/>
        <item t="data" sd="1" m="1" x="4104"/>
        <item t="data" sd="1" m="1" x="4105"/>
        <item t="data" sd="1" m="1" x="4106"/>
        <item t="data" sd="1" m="1" x="4107"/>
        <item t="data" sd="1" m="1" x="4108"/>
        <item t="data" sd="1" m="1" x="4109"/>
        <item t="data" sd="1" m="1" x="4110"/>
        <item t="data" sd="1" m="1" x="4111"/>
        <item t="data" sd="1" m="1" x="4112"/>
        <item t="data" sd="1" m="1" x="4113"/>
        <item t="data" sd="1" m="1" x="4114"/>
        <item t="data" sd="1" m="1" x="4115"/>
        <item t="data" sd="1" m="1" x="4116"/>
        <item t="data" sd="1" m="1" x="4117"/>
        <item t="data" sd="1" m="1" x="4118"/>
        <item t="data" sd="1" m="1" x="4119"/>
        <item t="data" sd="1" m="1" x="4120"/>
        <item t="data" sd="1" m="1" x="4121"/>
        <item t="data" sd="1" m="1" x="4122"/>
        <item t="data" sd="1" m="1" x="4123"/>
        <item t="data" sd="1" m="1" x="4124"/>
        <item t="data" sd="1" m="1" x="4125"/>
        <item t="data" sd="1" m="1" x="4126"/>
        <item t="data" sd="1" m="1" x="4127"/>
        <item t="data" sd="1" m="1" x="4128"/>
        <item t="data" sd="1" m="1" x="4129"/>
        <item t="data" sd="1" m="1" x="4130"/>
        <item t="data" sd="1" m="1" x="4131"/>
        <item t="data" sd="1" m="1" x="4132"/>
        <item t="data" sd="1" m="1" x="4133"/>
        <item t="data" sd="1" m="1" x="4134"/>
        <item t="data" sd="1" m="1" x="4135"/>
        <item t="data" sd="1" m="1" x="4136"/>
        <item t="data" sd="1" m="1" x="4137"/>
        <item t="data" sd="1" m="1" x="4138"/>
        <item t="data" sd="1" m="1" x="4139"/>
        <item t="data" sd="1" m="1" x="4140"/>
        <item t="data" sd="1" m="1" x="4141"/>
        <item t="data" sd="1" m="1" x="4142"/>
        <item t="data" sd="1" m="1" x="4143"/>
        <item t="data" sd="1" m="1" x="4144"/>
        <item t="data" sd="1" m="1" x="4145"/>
        <item t="data" sd="1" m="1" x="4146"/>
        <item t="data" sd="1" m="1" x="4147"/>
        <item t="data" sd="1" m="1" x="4148"/>
        <item t="data" sd="1" m="1" x="4149"/>
        <item t="data" sd="1" m="1" x="4150"/>
        <item t="data" sd="1" m="1" x="4151"/>
        <item t="data" sd="1" m="1" x="4152"/>
        <item t="data" sd="1" m="1" x="4153"/>
        <item t="data" sd="1" m="1" x="2353"/>
        <item t="data" sd="1" m="1" x="2354"/>
        <item t="data" sd="1" m="1" x="2355"/>
        <item t="data" sd="1" m="1" x="2356"/>
        <item t="data" sd="1" m="1" x="2357"/>
        <item t="data" sd="1" m="1" x="2358"/>
        <item t="data" sd="1" m="1" x="2359"/>
        <item t="data" sd="1" m="1" x="2360"/>
        <item t="data" sd="1" m="1" x="2361"/>
        <item t="data" sd="1" m="1" x="2362"/>
        <item t="data" sd="1" m="1" x="2363"/>
        <item t="data" sd="1" m="1" x="2364"/>
        <item t="data" sd="1" m="1" x="2365"/>
        <item t="data" sd="1" m="1" x="2366"/>
        <item t="data" sd="1" m="1" x="2367"/>
        <item t="data" sd="1" m="1" x="2368"/>
        <item t="data" sd="1" m="1" x="2369"/>
        <item t="data" sd="1" m="1" x="2370"/>
        <item t="data" sd="1" m="1" x="2371"/>
        <item t="data" sd="1" m="1" x="2372"/>
        <item t="data" sd="1" m="1" x="2373"/>
        <item t="data" sd="1" m="1" x="2374"/>
        <item t="data" sd="1" m="1" x="2375"/>
        <item t="data" sd="1" m="1" x="2376"/>
        <item t="data" sd="1" m="1" x="2377"/>
        <item t="data" sd="1" m="1" x="2378"/>
        <item t="data" sd="1" m="1" x="2379"/>
        <item t="data" sd="1" m="1" x="2380"/>
        <item t="data" sd="1" m="1" x="2381"/>
        <item t="data" sd="1" m="1" x="2382"/>
        <item t="data" sd="1" m="1" x="2383"/>
        <item t="data" sd="1" m="1" x="2384"/>
        <item t="data" sd="1" m="1" x="2385"/>
        <item t="data" sd="1" m="1" x="2386"/>
        <item t="data" sd="1" m="1" x="2387"/>
        <item t="data" sd="1" m="1" x="2388"/>
        <item t="data" sd="1" m="1" x="2389"/>
        <item t="data" sd="1" m="1" x="2390"/>
        <item t="data" sd="1" m="1" x="2391"/>
        <item t="data" sd="1" m="1" x="2392"/>
        <item t="data" sd="1" m="1" x="2393"/>
        <item t="data" sd="1" m="1" x="2394"/>
        <item t="data" sd="1" m="1" x="2395"/>
        <item t="data" sd="1" m="1" x="2396"/>
        <item t="data" sd="1" m="1" x="2397"/>
        <item t="data" sd="1" m="1" x="2398"/>
        <item t="data" sd="1" m="1" x="2399"/>
        <item t="data" sd="1" m="1" x="2400"/>
        <item t="data" sd="1" m="1" x="2401"/>
        <item t="data" sd="1" m="1" x="2402"/>
        <item t="data" sd="1" m="1" x="2403"/>
        <item t="data" sd="1" m="1" x="2404"/>
        <item t="data" sd="1" m="1" x="2405"/>
        <item t="data" sd="1" m="1" x="2406"/>
        <item t="data" sd="1" m="1" x="2407"/>
        <item t="data" sd="1" m="1" x="2408"/>
        <item t="data" sd="1" m="1" x="2409"/>
        <item t="data" sd="1" m="1" x="2410"/>
        <item t="data" sd="1" m="1" x="2411"/>
        <item t="data" sd="1" m="1" x="2412"/>
        <item t="data" sd="1" m="1" x="2413"/>
        <item t="data" sd="1" m="1" x="2414"/>
        <item t="data" sd="1" m="1" x="2415"/>
        <item t="data" sd="1" m="1" x="2416"/>
        <item t="data" sd="1" m="1" x="2417"/>
        <item t="data" sd="1" m="1" x="2418"/>
        <item t="data" sd="1" m="1" x="2419"/>
        <item t="data" sd="1" m="1" x="2420"/>
        <item t="data" sd="1" m="1" x="2421"/>
        <item t="data" sd="1" m="1" x="2422"/>
        <item t="data" sd="1" m="1" x="2423"/>
        <item t="data" sd="1" m="1" x="2424"/>
        <item t="data" sd="1" m="1" x="2425"/>
        <item t="data" sd="1" m="1" x="2426"/>
        <item t="data" sd="1" m="1" x="2427"/>
        <item t="data" sd="1" m="1" x="2428"/>
        <item t="data" sd="1" m="1" x="2429"/>
        <item t="data" sd="1" m="1" x="2430"/>
        <item t="data" sd="1" m="1" x="2431"/>
        <item t="data" sd="1" m="1" x="2432"/>
        <item t="data" sd="1" m="1" x="2433"/>
        <item t="data" sd="1" m="1" x="2434"/>
        <item t="data" sd="1" m="1" x="2435"/>
        <item t="data" sd="1" m="1" x="2436"/>
        <item t="data" sd="1" m="1" x="2437"/>
        <item t="data" sd="1" m="1" x="2438"/>
        <item t="data" sd="1" m="1" x="2439"/>
        <item t="data" sd="1" m="1" x="2440"/>
        <item t="data" sd="1" m="1" x="2441"/>
        <item t="data" sd="1" m="1" x="2442"/>
        <item t="data" sd="1" m="1" x="2443"/>
        <item t="data" sd="1" m="1" x="2444"/>
        <item t="data" sd="1" m="1" x="2445"/>
        <item t="data" sd="1" m="1" x="2446"/>
        <item t="data" sd="1" m="1" x="2447"/>
        <item t="data" sd="1" m="1" x="2448"/>
        <item t="data" sd="1" m="1" x="2449"/>
        <item t="data" sd="1" m="1" x="2450"/>
        <item t="data" sd="1" m="1" x="2451"/>
        <item t="data" sd="1" m="1" x="2452"/>
        <item t="data" sd="1" m="1" x="2453"/>
        <item t="data" sd="1" m="1" x="2454"/>
        <item t="data" sd="1" m="1" x="2455"/>
        <item t="data" sd="1" m="1" x="2456"/>
        <item t="data" sd="1" m="1" x="2457"/>
        <item t="data" sd="1" m="1" x="2458"/>
        <item t="data" sd="1" m="1" x="2459"/>
        <item t="data" sd="1" m="1" x="2460"/>
        <item t="data" sd="1" m="1" x="2461"/>
        <item t="data" sd="1" m="1" x="2462"/>
        <item t="data" sd="1" m="1" x="2463"/>
        <item t="data" sd="1" m="1" x="2464"/>
        <item t="data" sd="1" m="1" x="2465"/>
        <item t="data" sd="1" m="1" x="2466"/>
        <item t="data" sd="1" m="1" x="2467"/>
        <item t="data" sd="1" m="1" x="2468"/>
        <item t="data" sd="1" m="1" x="2469"/>
        <item t="data" sd="1" m="1" x="2470"/>
        <item t="data" sd="1" m="1" x="2471"/>
        <item t="data" sd="1" m="1" x="2472"/>
        <item t="data" sd="1" m="1" x="2473"/>
        <item t="data" sd="1" m="1" x="2474"/>
        <item t="data" sd="1" m="1" x="2475"/>
        <item t="data" sd="1" m="1" x="2476"/>
        <item t="data" sd="1" m="1" x="2477"/>
        <item t="data" sd="1" m="1" x="2478"/>
        <item t="data" sd="1" m="1" x="2479"/>
        <item t="data" sd="1" m="1" x="2480"/>
        <item t="data" sd="1" m="1" x="2481"/>
        <item t="data" sd="1" m="1" x="2482"/>
        <item t="data" sd="1" m="1" x="2483"/>
        <item t="data" sd="1" m="1" x="2484"/>
        <item t="data" sd="1" m="1" x="2485"/>
        <item t="data" sd="1" m="1" x="2486"/>
        <item t="data" sd="1" m="1" x="2487"/>
        <item t="data" sd="1" m="1" x="2488"/>
        <item t="data" sd="1" m="1" x="2489"/>
        <item t="data" sd="1" m="1" x="2490"/>
        <item t="data" sd="1" m="1" x="2491"/>
        <item t="data" sd="1" m="1" x="2492"/>
        <item t="data" sd="1" m="1" x="2493"/>
        <item t="data" sd="1" m="1" x="2494"/>
        <item t="data" sd="1" m="1" x="2495"/>
        <item t="data" sd="1" m="1" x="2496"/>
        <item t="data" sd="1" m="1" x="2497"/>
        <item t="data" sd="1" m="1" x="2498"/>
        <item t="data" sd="1" m="1" x="2499"/>
        <item t="data" sd="1" m="1" x="2500"/>
        <item t="data" sd="1" m="1" x="2501"/>
        <item t="data" sd="1" m="1" x="2502"/>
        <item t="data" sd="1" m="1" x="2503"/>
        <item t="data" sd="1" m="1" x="2504"/>
        <item t="data" sd="1" m="1" x="2505"/>
        <item t="data" sd="1" m="1" x="2506"/>
        <item t="data" sd="1" m="1" x="2507"/>
        <item t="data" sd="1" m="1" x="2508"/>
        <item t="data" sd="1" m="1" x="2509"/>
        <item t="data" sd="1" m="1" x="2510"/>
        <item t="data" sd="1" m="1" x="2511"/>
        <item t="data" sd="1" m="1" x="2512"/>
        <item t="data" sd="1" m="1" x="2513"/>
        <item t="data" sd="1" m="1" x="2514"/>
        <item t="data" sd="1" m="1" x="2515"/>
        <item t="data" sd="1" m="1" x="2516"/>
        <item t="data" sd="1" m="1" x="2517"/>
        <item t="data" sd="1" m="1" x="2518"/>
        <item t="data" sd="1" m="1" x="2519"/>
        <item t="data" sd="1" m="1" x="2520"/>
        <item t="data" sd="1" m="1" x="2521"/>
        <item t="data" sd="1" m="1" x="2522"/>
        <item t="data" sd="1" m="1" x="2523"/>
        <item t="data" sd="1" m="1" x="2524"/>
        <item t="data" sd="1" m="1" x="2525"/>
        <item t="data" sd="1" m="1" x="2526"/>
        <item t="data" sd="1" m="1" x="2527"/>
        <item t="data" sd="1" m="1" x="2528"/>
        <item t="data" sd="1" m="1" x="2529"/>
        <item t="data" sd="1" m="1" x="2530"/>
        <item t="data" sd="1" m="1" x="2531"/>
        <item t="data" sd="1" m="1" x="2532"/>
        <item t="data" sd="1" m="1" x="2533"/>
        <item t="data" sd="1" m="1" x="2534"/>
        <item t="data" sd="1" m="1" x="2535"/>
        <item t="data" sd="1" m="1" x="2536"/>
        <item t="data" sd="1" m="1" x="2537"/>
        <item t="data" sd="1" m="1" x="2538"/>
        <item t="data" sd="1" m="1" x="2539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m="1" x="6266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m="1" x="6267"/>
        <item t="data" sd="1" m="1" x="6268"/>
        <item t="data" sd="1" m="1" x="6269"/>
        <item t="data" sd="1" m="1" x="6270"/>
        <item t="data" sd="1" m="1" x="6271"/>
        <item t="data" sd="1" m="1" x="5715"/>
        <item t="data" sd="1" m="1" x="5716"/>
        <item t="data" sd="1" m="1" x="5717"/>
        <item t="data" sd="1" m="1" x="5718"/>
        <item t="data" sd="1" m="1" x="5719"/>
        <item t="data" sd="1" m="1" x="5720"/>
        <item t="data" sd="1" m="1" x="5721"/>
        <item t="data" sd="1" m="1" x="5722"/>
        <item t="data" sd="1" m="1" x="5170"/>
        <item t="data" sd="1" m="1" x="5171"/>
        <item t="data" sd="1" m="1" x="5172"/>
        <item t="data" sd="1" m="1" x="5173"/>
        <item t="data" sd="1" m="1" x="5174"/>
        <item t="data" sd="1" m="1" x="5175"/>
        <item t="data" sd="1" m="1" x="5176"/>
        <item t="data" sd="1" m="1" x="5177"/>
        <item t="data" sd="1" m="1" x="5178"/>
        <item t="data" sd="1" m="1" x="5179"/>
        <item t="data" sd="1" m="1" x="5180"/>
        <item t="data" sd="1" m="1" x="5181"/>
        <item t="data" sd="1" m="1" x="5182"/>
        <item t="data" sd="1" m="1" x="5183"/>
        <item t="data" sd="1" m="1" x="5184"/>
        <item t="data" sd="1" m="1" x="5185"/>
        <item t="data" sd="1" m="1" x="5186"/>
        <item t="data" sd="1" m="1" x="5187"/>
        <item t="data" sd="1" m="1" x="5188"/>
        <item t="data" sd="1" m="1" x="5189"/>
        <item t="data" sd="1" m="1" x="5190"/>
        <item t="data" sd="1" m="1" x="5191"/>
        <item t="data" sd="1" m="1" x="5192"/>
        <item t="data" sd="1" m="1" x="5193"/>
        <item t="data" sd="1" m="1" x="5194"/>
        <item t="data" sd="1" m="1" x="5195"/>
        <item t="data" sd="1" m="1" x="5196"/>
        <item t="data" sd="1" m="1" x="5197"/>
        <item t="data" sd="1" m="1" x="5198"/>
        <item t="data" sd="1" m="1" x="5199"/>
        <item t="data" sd="1" m="1" x="5200"/>
        <item t="data" sd="1" m="1" x="5201"/>
        <item t="data" sd="1" m="1" x="5202"/>
        <item t="data" sd="1" m="1" x="5203"/>
        <item t="data" sd="1" m="1" x="5204"/>
        <item t="data" sd="1" m="1" x="5205"/>
        <item t="data" sd="1" m="1" x="5206"/>
        <item t="data" sd="1" m="1" x="5207"/>
        <item t="data" sd="1" m="1" x="5208"/>
        <item t="data" sd="1" m="1" x="4154"/>
        <item t="data" sd="1" m="1" x="2540"/>
        <item t="data" sd="1" m="1" x="2541"/>
        <item t="data" sd="1" m="1" x="2542"/>
        <item t="data" sd="1" m="1" x="5723"/>
        <item t="data" sd="1" m="1" x="5724"/>
        <item t="data" sd="1" m="1" x="5725"/>
        <item t="data" sd="1" m="1" x="5726"/>
        <item t="data" sd="1" m="1" x="5727"/>
        <item t="data" sd="1" m="1" x="5728"/>
        <item t="data" sd="1" m="1" x="5729"/>
        <item t="data" sd="1" m="1" x="5209"/>
        <item t="data" sd="1" m="1" x="5210"/>
        <item t="data" sd="1" m="1" x="5211"/>
        <item t="data" sd="1" m="1" x="4155"/>
        <item t="data" sd="1" m="1" x="4156"/>
        <item t="data" sd="1" m="1" x="4157"/>
        <item t="data" sd="1" m="1" x="4158"/>
        <item t="data" sd="1" m="1" x="4159"/>
        <item t="data" sd="1" m="1" x="4160"/>
        <item t="data" sd="1" m="1" x="4161"/>
        <item t="data" sd="1" m="1" x="4162"/>
        <item t="data" sd="1" m="1" x="4163"/>
        <item t="data" sd="1" m="1" x="4164"/>
        <item t="data" sd="1" m="1" x="4165"/>
        <item t="data" sd="1" m="1" x="2543"/>
        <item t="data" sd="1" m="1" x="2544"/>
        <item t="data" sd="1" m="1" x="2545"/>
        <item t="data" sd="1" m="1" x="2546"/>
        <item t="data" sd="1" m="1" x="2547"/>
        <item t="data" sd="1" m="1" x="2548"/>
        <item t="data" sd="1" m="1" x="2549"/>
        <item t="data" sd="1" m="1" x="2550"/>
        <item t="data" sd="1" m="1" x="2551"/>
        <item t="data" sd="1" m="1" x="2552"/>
        <item t="data" sd="1" m="1" x="2553"/>
        <item t="data" sd="1" m="1" x="2554"/>
        <item t="data" sd="1" m="1" x="2555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m="1" x="7618"/>
        <item t="data" sd="1" m="1" x="7619"/>
        <item t="data" sd="1" m="1" x="7620"/>
        <item t="data" sd="1" m="1" x="7621"/>
        <item t="data" sd="1" m="1" x="7622"/>
        <item t="data" sd="1" m="1" x="7623"/>
        <item t="data" sd="1" m="1" x="7624"/>
        <item t="data" sd="1" m="1" x="7625"/>
        <item t="data" sd="1" m="1" x="7626"/>
        <item t="data" sd="1" m="1" x="7627"/>
        <item t="data" sd="1" m="1" x="7628"/>
        <item t="data" sd="1" m="1" x="7629"/>
        <item t="data" sd="1" m="1" x="7630"/>
        <item t="data" sd="1" m="1" x="7631"/>
        <item t="data" sd="1" m="1" x="7632"/>
        <item t="data" sd="1" m="1" x="7633"/>
        <item t="data" sd="1" m="1" x="7634"/>
        <item t="data" sd="1" m="1" x="7635"/>
        <item t="data" sd="1" m="1" x="7636"/>
        <item t="data" sd="1" m="1" x="7637"/>
        <item t="data" sd="1" m="1" x="7638"/>
        <item t="data" sd="1" m="1" x="7639"/>
        <item t="data" sd="1" m="1" x="7640"/>
        <item t="data" sd="1" m="1" x="7641"/>
        <item t="data" sd="1" m="1" x="7642"/>
        <item t="data" sd="1" m="1" x="7643"/>
        <item t="data" sd="1" m="1" x="7644"/>
        <item t="data" sd="1" m="1" x="7645"/>
        <item t="data" sd="1" m="1" x="7646"/>
        <item t="data" sd="1" m="1" x="7647"/>
        <item t="data" sd="1" m="1" x="7648"/>
        <item t="data" sd="1" m="1" x="7649"/>
        <item t="data" sd="1" m="1" x="7650"/>
        <item t="data" sd="1" m="1" x="7651"/>
        <item t="data" sd="1" m="1" x="7652"/>
        <item t="data" sd="1" m="1" x="7653"/>
        <item t="data" sd="1" m="1" x="7654"/>
        <item t="data" sd="1" m="1" x="7655"/>
        <item t="data" sd="1" m="1" x="7656"/>
        <item t="data" sd="1" m="1" x="7657"/>
        <item t="data" sd="1" m="1" x="7658"/>
        <item t="data" sd="1" m="1" x="7659"/>
        <item t="data" sd="1" m="1" x="7185"/>
        <item t="data" sd="1" m="1" x="7186"/>
        <item t="data" sd="1" m="1" x="7187"/>
        <item t="data" sd="1" m="1" x="7188"/>
        <item t="data" sd="1" m="1" x="7189"/>
        <item t="data" sd="1" m="1" x="7190"/>
        <item t="data" sd="1" m="1" x="7191"/>
        <item t="data" sd="1" m="1" x="7192"/>
        <item t="data" sd="1" m="1" x="7193"/>
        <item t="data" sd="1" m="1" x="7194"/>
        <item t="data" sd="1" m="1" x="7195"/>
        <item t="data" sd="1" m="1" x="7196"/>
        <item t="data" sd="1" m="1" x="7197"/>
        <item t="data" sd="1" m="1" x="7198"/>
        <item t="data" sd="1" m="1" x="7199"/>
        <item t="data" sd="1" m="1" x="7200"/>
        <item t="data" sd="1" m="1" x="7201"/>
        <item t="data" sd="1" m="1" x="7202"/>
        <item t="data" sd="1" m="1" x="7203"/>
        <item t="data" sd="1" m="1" x="7204"/>
        <item t="data" sd="1" m="1" x="7205"/>
        <item t="data" sd="1" m="1" x="7206"/>
        <item t="data" sd="1" m="1" x="7207"/>
        <item t="data" sd="1" m="1" x="7208"/>
        <item t="data" sd="1" m="1" x="7209"/>
        <item t="data" sd="1" m="1" x="7210"/>
        <item t="data" sd="1" m="1" x="7211"/>
        <item t="data" sd="1" m="1" x="7212"/>
        <item t="data" sd="1" m="1" x="7213"/>
        <item t="data" sd="1" m="1" x="7214"/>
        <item t="data" sd="1" m="1" x="7215"/>
        <item t="data" sd="1" m="1" x="7216"/>
        <item t="data" sd="1" m="1" x="7217"/>
        <item t="data" sd="1" m="1" x="7218"/>
        <item t="data" sd="1" m="1" x="7219"/>
        <item t="data" sd="1" m="1" x="7220"/>
        <item t="data" sd="1" m="1" x="7221"/>
        <item t="data" sd="1" m="1" x="7222"/>
        <item t="data" sd="1" m="1" x="7223"/>
        <item t="data" sd="1" m="1" x="7224"/>
        <item t="data" sd="1" m="1" x="7225"/>
        <item t="data" sd="1" m="1" x="7226"/>
        <item t="data" sd="1" m="1" x="7227"/>
        <item t="data" sd="1" m="1" x="7228"/>
        <item t="data" sd="1" m="1" x="7229"/>
        <item t="data" sd="1" m="1" x="6837"/>
        <item t="data" sd="1" m="1" x="6838"/>
        <item t="data" sd="1" m="1" x="6839"/>
        <item t="data" sd="1" m="1" x="6840"/>
        <item t="data" sd="1" m="1" x="6841"/>
        <item t="data" sd="1" m="1" x="6842"/>
        <item t="data" sd="1" m="1" x="6843"/>
        <item t="data" sd="1" m="1" x="6844"/>
        <item t="data" sd="1" m="1" x="6845"/>
        <item t="data" sd="1" m="1" x="6846"/>
        <item t="data" sd="1" m="1" x="6847"/>
        <item t="data" sd="1" m="1" x="6848"/>
        <item t="data" sd="1" m="1" x="6849"/>
        <item t="data" sd="1" m="1" x="6850"/>
        <item t="data" sd="1" m="1" x="6851"/>
        <item t="data" sd="1" m="1" x="6852"/>
        <item t="data" sd="1" m="1" x="6853"/>
        <item t="data" sd="1" m="1" x="6854"/>
        <item t="data" sd="1" m="1" x="6855"/>
        <item t="data" sd="1" m="1" x="6856"/>
        <item t="data" sd="1" m="1" x="6857"/>
        <item t="data" sd="1" m="1" x="6858"/>
        <item t="data" sd="1" m="1" x="6859"/>
        <item t="data" sd="1" m="1" x="6860"/>
        <item t="data" sd="1" m="1" x="6861"/>
        <item t="data" sd="1" m="1" x="6862"/>
        <item t="data" sd="1" m="1" x="6863"/>
        <item t="data" sd="1" m="1" x="6272"/>
        <item t="data" sd="1" m="1" x="6273"/>
        <item t="data" sd="1" m="1" x="6274"/>
        <item t="data" sd="1" m="1" x="6275"/>
        <item t="data" sd="1" m="1" x="6276"/>
        <item t="data" sd="1" m="1" x="6277"/>
        <item t="data" sd="1" m="1" x="6278"/>
        <item t="data" sd="1" m="1" x="6279"/>
        <item t="data" sd="1" m="1" x="6280"/>
        <item t="data" sd="1" m="1" x="6281"/>
        <item t="data" sd="1" m="1" x="6282"/>
        <item t="data" sd="1" m="1" x="6283"/>
        <item t="data" sd="1" m="1" x="6284"/>
        <item t="data" sd="1" m="1" x="6285"/>
        <item t="data" sd="1" m="1" x="6286"/>
        <item t="data" sd="1" m="1" x="6287"/>
        <item t="data" sd="1" m="1" x="6288"/>
        <item t="data" sd="1" m="1" x="6289"/>
        <item t="data" sd="1" m="1" x="6290"/>
        <item t="data" sd="1" m="1" x="6291"/>
        <item t="data" sd="1" m="1" x="6292"/>
        <item t="data" sd="1" m="1" x="6293"/>
        <item t="data" sd="1" m="1" x="6294"/>
        <item t="data" sd="1" m="1" x="6295"/>
        <item t="data" sd="1" m="1" x="6296"/>
        <item t="data" sd="1" m="1" x="6297"/>
        <item t="data" sd="1" m="1" x="6298"/>
        <item t="data" sd="1" m="1" x="6299"/>
        <item t="data" sd="1" m="1" x="6300"/>
        <item t="data" sd="1" m="1" x="6301"/>
        <item t="data" sd="1" m="1" x="6302"/>
        <item t="data" sd="1" m="1" x="6303"/>
        <item t="data" sd="1" m="1" x="6304"/>
        <item t="data" sd="1" m="1" x="6305"/>
        <item t="data" sd="1" m="1" x="6306"/>
        <item t="data" sd="1" m="1" x="6307"/>
        <item t="data" sd="1" m="1" x="6308"/>
        <item t="data" sd="1" m="1" x="6309"/>
        <item t="data" sd="1" m="1" x="6310"/>
        <item t="data" sd="1" m="1" x="6311"/>
        <item t="data" sd="1" m="1" x="6312"/>
        <item t="data" sd="1" m="1" x="6313"/>
        <item t="data" sd="1" m="1" x="6314"/>
        <item t="data" sd="1" m="1" x="6315"/>
        <item t="data" sd="1" m="1" x="6316"/>
        <item t="data" sd="1" m="1" x="6317"/>
        <item t="data" sd="1" m="1" x="6318"/>
        <item t="data" sd="1" m="1" x="6319"/>
        <item t="data" sd="1" m="1" x="5730"/>
        <item t="data" sd="1" m="1" x="5731"/>
        <item t="data" sd="1" m="1" x="5732"/>
        <item t="data" sd="1" m="1" x="5733"/>
        <item t="data" sd="1" m="1" x="5734"/>
        <item t="data" sd="1" m="1" x="5735"/>
        <item t="data" sd="1" m="1" x="5736"/>
        <item t="data" sd="1" m="1" x="5737"/>
        <item t="data" sd="1" m="1" x="5738"/>
        <item t="data" sd="1" m="1" x="5739"/>
        <item t="data" sd="1" m="1" x="5740"/>
        <item t="data" sd="1" m="1" x="5741"/>
        <item t="data" sd="1" m="1" x="5742"/>
        <item t="data" sd="1" m="1" x="5743"/>
        <item t="data" sd="1" m="1" x="5744"/>
        <item t="data" sd="1" m="1" x="5745"/>
        <item t="data" sd="1" m="1" x="5746"/>
        <item t="data" sd="1" m="1" x="5747"/>
        <item t="data" sd="1" m="1" x="5748"/>
        <item t="data" sd="1" m="1" x="5749"/>
        <item t="data" sd="1" m="1" x="5750"/>
        <item t="data" sd="1" m="1" x="5751"/>
        <item t="data" sd="1" m="1" x="5752"/>
        <item t="data" sd="1" m="1" x="5753"/>
        <item t="data" sd="1" m="1" x="5754"/>
        <item t="data" sd="1" m="1" x="5755"/>
        <item t="data" sd="1" m="1" x="5756"/>
        <item t="data" sd="1" m="1" x="5757"/>
        <item t="data" sd="1" m="1" x="5758"/>
        <item t="data" sd="1" m="1" x="5759"/>
        <item t="data" sd="1" m="1" x="5760"/>
        <item t="data" sd="1" m="1" x="5761"/>
        <item t="data" sd="1" m="1" x="5762"/>
        <item t="data" sd="1" m="1" x="5763"/>
        <item t="data" sd="1" m="1" x="5764"/>
        <item t="data" sd="1" m="1" x="5765"/>
        <item t="data" sd="1" m="1" x="5766"/>
        <item t="data" sd="1" m="1" x="5767"/>
        <item t="data" sd="1" m="1" x="5768"/>
        <item t="data" sd="1" m="1" x="5769"/>
        <item t="data" sd="1" m="1" x="5770"/>
        <item t="data" sd="1" m="1" x="5771"/>
        <item t="data" sd="1" m="1" x="5772"/>
        <item t="data" sd="1" m="1" x="5773"/>
        <item t="data" sd="1" m="1" x="5774"/>
        <item t="data" sd="1" m="1" x="5775"/>
        <item t="data" sd="1" m="1" x="5776"/>
        <item t="data" sd="1" m="1" x="5777"/>
        <item t="data" sd="1" m="1" x="5212"/>
        <item t="data" sd="1" m="1" x="5213"/>
        <item t="data" sd="1" m="1" x="5214"/>
        <item t="data" sd="1" m="1" x="5215"/>
        <item t="data" sd="1" m="1" x="5216"/>
        <item t="data" sd="1" m="1" x="5217"/>
        <item t="data" sd="1" m="1" x="5218"/>
        <item t="data" sd="1" m="1" x="5219"/>
        <item t="data" sd="1" m="1" x="5220"/>
        <item t="data" sd="1" m="1" x="5221"/>
        <item t="data" sd="1" m="1" x="5222"/>
        <item t="data" sd="1" m="1" x="5223"/>
        <item t="data" sd="1" m="1" x="5224"/>
        <item t="data" sd="1" m="1" x="5225"/>
        <item t="data" sd="1" m="1" x="5226"/>
        <item t="data" sd="1" m="1" x="5227"/>
        <item t="data" sd="1" m="1" x="5228"/>
        <item t="data" sd="1" m="1" x="5229"/>
        <item t="data" sd="1" m="1" x="5230"/>
        <item t="data" sd="1" m="1" x="5231"/>
        <item t="data" sd="1" m="1" x="5232"/>
        <item t="data" sd="1" m="1" x="5233"/>
        <item t="data" sd="1" m="1" x="5234"/>
        <item t="data" sd="1" m="1" x="5235"/>
        <item t="data" sd="1" m="1" x="5236"/>
        <item t="data" sd="1" m="1" x="5237"/>
        <item t="data" sd="1" m="1" x="5238"/>
        <item t="data" sd="1" m="1" x="5239"/>
        <item t="data" sd="1" m="1" x="5240"/>
        <item t="data" sd="1" m="1" x="5241"/>
        <item t="data" sd="1" m="1" x="5242"/>
        <item t="data" sd="1" m="1" x="5243"/>
        <item t="data" sd="1" m="1" x="5244"/>
        <item t="data" sd="1" m="1" x="5245"/>
        <item t="data" sd="1" m="1" x="5246"/>
        <item t="data" sd="1" m="1" x="5247"/>
        <item t="data" sd="1" m="1" x="5248"/>
        <item t="data" sd="1" m="1" x="5249"/>
        <item t="data" sd="1" m="1" x="5250"/>
        <item t="data" sd="1" m="1" x="5251"/>
        <item t="data" sd="1" m="1" x="5252"/>
        <item t="data" sd="1" m="1" x="5253"/>
        <item t="data" sd="1" m="1" x="5254"/>
        <item t="data" sd="1" m="1" x="5255"/>
        <item t="data" sd="1" m="1" x="5256"/>
        <item t="data" sd="1" m="1" x="5257"/>
        <item t="data" sd="1" m="1" x="5258"/>
        <item t="data" sd="1" m="1" x="5259"/>
        <item t="data" sd="1" m="1" x="5260"/>
        <item t="data" sd="1" m="1" x="5261"/>
        <item t="data" sd="1" m="1" x="5262"/>
        <item t="data" sd="1" m="1" x="5263"/>
        <item t="data" sd="1" m="1" x="5264"/>
        <item t="data" sd="1" m="1" x="5265"/>
        <item t="data" sd="1" m="1" x="5266"/>
        <item t="data" sd="1" m="1" x="5267"/>
        <item t="data" sd="1" m="1" x="5268"/>
        <item t="data" sd="1" m="1" x="5269"/>
        <item t="data" sd="1" m="1" x="5270"/>
        <item t="data" sd="1" m="1" x="5271"/>
        <item t="data" sd="1" m="1" x="5272"/>
        <item t="data" sd="1" m="1" x="5273"/>
        <item t="data" sd="1" m="1" x="5274"/>
        <item t="data" sd="1" m="1" x="5275"/>
        <item t="data" sd="1" m="1" x="5276"/>
        <item t="data" sd="1" m="1" x="5277"/>
        <item t="data" sd="1" m="1" x="5278"/>
        <item t="data" sd="1" m="1" x="5279"/>
        <item t="data" sd="1" m="1" x="5280"/>
        <item t="data" sd="1" m="1" x="5281"/>
        <item t="data" sd="1" m="1" x="5282"/>
        <item t="data" sd="1" m="1" x="5283"/>
        <item t="data" sd="1" m="1" x="5284"/>
        <item t="data" sd="1" m="1" x="4166"/>
        <item t="data" sd="1" m="1" x="5285"/>
        <item t="data" sd="1" m="1" x="4167"/>
        <item t="data" sd="1" m="1" x="4168"/>
        <item t="data" sd="1" m="1" x="4169"/>
        <item t="data" sd="1" m="1" x="4170"/>
        <item t="data" sd="1" m="1" x="4171"/>
        <item t="data" sd="1" m="1" x="4172"/>
        <item t="data" sd="1" m="1" x="4173"/>
        <item t="data" sd="1" m="1" x="4174"/>
        <item t="data" sd="1" m="1" x="4175"/>
        <item t="data" sd="1" m="1" x="4176"/>
        <item t="data" sd="1" m="1" x="4177"/>
        <item t="data" sd="1" m="1" x="4178"/>
        <item t="data" sd="1" m="1" x="4179"/>
        <item t="data" sd="1" m="1" x="4180"/>
        <item t="data" sd="1" m="1" x="4181"/>
        <item t="data" sd="1" m="1" x="4182"/>
        <item t="data" sd="1" m="1" x="4183"/>
        <item t="data" sd="1" m="1" x="4184"/>
        <item t="data" sd="1" m="1" x="4185"/>
        <item t="data" sd="1" m="1" x="4186"/>
        <item t="data" sd="1" m="1" x="4187"/>
        <item t="data" sd="1" m="1" x="4188"/>
        <item t="data" sd="1" m="1" x="4189"/>
        <item t="data" sd="1" m="1" x="4190"/>
        <item t="data" sd="1" m="1" x="4191"/>
        <item t="data" sd="1" m="1" x="4192"/>
        <item t="data" sd="1" m="1" x="4193"/>
        <item t="data" sd="1" m="1" x="4194"/>
        <item t="data" sd="1" m="1" x="4195"/>
        <item t="data" sd="1" m="1" x="4196"/>
        <item t="data" sd="1" m="1" x="4197"/>
        <item t="data" sd="1" m="1" x="4198"/>
        <item t="data" sd="1" m="1" x="4199"/>
        <item t="data" sd="1" m="1" x="4200"/>
        <item t="data" sd="1" m="1" x="4201"/>
        <item t="data" sd="1" m="1" x="4202"/>
        <item t="data" sd="1" m="1" x="4203"/>
        <item t="data" sd="1" m="1" x="4204"/>
        <item t="data" sd="1" m="1" x="4205"/>
        <item t="data" sd="1" m="1" x="4206"/>
        <item t="data" sd="1" m="1" x="4207"/>
        <item t="data" sd="1" m="1" x="4208"/>
        <item t="data" sd="1" m="1" x="4209"/>
        <item t="data" sd="1" m="1" x="4210"/>
        <item t="data" sd="1" m="1" x="4211"/>
        <item t="data" sd="1" m="1" x="4212"/>
        <item t="data" sd="1" m="1" x="4213"/>
        <item t="data" sd="1" m="1" x="4214"/>
        <item t="data" sd="1" m="1" x="4215"/>
        <item t="data" sd="1" m="1" x="4216"/>
        <item t="data" sd="1" m="1" x="4217"/>
        <item t="data" sd="1" m="1" x="4218"/>
        <item t="data" sd="1" m="1" x="4219"/>
        <item t="data" sd="1" m="1" x="4220"/>
        <item t="data" sd="1" m="1" x="4221"/>
        <item t="data" sd="1" m="1" x="4222"/>
        <item t="data" sd="1" m="1" x="4223"/>
        <item t="data" sd="1" m="1" x="4224"/>
        <item t="data" sd="1" m="1" x="4225"/>
        <item t="data" sd="1" m="1" x="4226"/>
        <item t="data" sd="1" m="1" x="4227"/>
        <item t="data" sd="1" m="1" x="4228"/>
        <item t="data" sd="1" m="1" x="4229"/>
        <item t="data" sd="1" m="1" x="4230"/>
        <item t="data" sd="1" m="1" x="4231"/>
        <item t="data" sd="1" m="1" x="4232"/>
        <item t="data" sd="1" m="1" x="4233"/>
        <item t="data" sd="1" m="1" x="4234"/>
        <item t="data" sd="1" m="1" x="4235"/>
        <item t="data" sd="1" m="1" x="4236"/>
        <item t="data" sd="1" m="1" x="4237"/>
        <item t="data" sd="1" m="1" x="4238"/>
        <item t="data" sd="1" m="1" x="4239"/>
        <item t="data" sd="1" m="1" x="4240"/>
        <item t="data" sd="1" m="1" x="4241"/>
        <item t="data" sd="1" m="1" x="4242"/>
        <item t="data" sd="1" m="1" x="4243"/>
        <item t="data" sd="1" m="1" x="4244"/>
        <item t="data" sd="1" m="1" x="4245"/>
        <item t="data" sd="1" m="1" x="4246"/>
        <item t="data" sd="1" m="1" x="4247"/>
        <item t="data" sd="1" m="1" x="4248"/>
        <item t="data" sd="1" m="1" x="4249"/>
        <item t="data" sd="1" m="1" x="4250"/>
        <item t="data" sd="1" m="1" x="4251"/>
        <item t="data" sd="1" m="1" x="4252"/>
        <item t="data" sd="1" m="1" x="4253"/>
        <item t="data" sd="1" m="1" x="4254"/>
        <item t="data" sd="1" m="1" x="4255"/>
        <item t="data" sd="1" m="1" x="4256"/>
        <item t="data" sd="1" m="1" x="4257"/>
        <item t="data" sd="1" m="1" x="4258"/>
        <item t="data" sd="1" m="1" x="2556"/>
        <item t="data" sd="1" m="1" x="2557"/>
        <item t="data" sd="1" m="1" x="2558"/>
        <item t="data" sd="1" m="1" x="2559"/>
        <item t="data" sd="1" m="1" x="2560"/>
        <item t="data" sd="1" m="1" x="2561"/>
        <item t="data" sd="1" m="1" x="2562"/>
        <item t="data" sd="1" m="1" x="2563"/>
        <item t="data" sd="1" m="1" x="2564"/>
        <item t="data" sd="1" m="1" x="2565"/>
        <item t="data" sd="1" m="1" x="2566"/>
        <item t="data" sd="1" m="1" x="2567"/>
        <item t="data" sd="1" m="1" x="2568"/>
        <item t="data" sd="1" m="1" x="2569"/>
        <item t="data" sd="1" m="1" x="2570"/>
        <item t="data" sd="1" m="1" x="2571"/>
        <item t="data" sd="1" m="1" x="2572"/>
        <item t="data" sd="1" m="1" x="2573"/>
        <item t="data" sd="1" m="1" x="2574"/>
        <item t="data" sd="1" m="1" x="2575"/>
        <item t="data" sd="1" m="1" x="2576"/>
        <item t="data" sd="1" m="1" x="2577"/>
        <item t="data" sd="1" m="1" x="2578"/>
        <item t="data" sd="1" m="1" x="2579"/>
        <item t="data" sd="1" m="1" x="2580"/>
        <item t="data" sd="1" m="1" x="2581"/>
        <item t="data" sd="1" m="1" x="2582"/>
        <item t="data" sd="1" m="1" x="2583"/>
        <item t="data" sd="1" m="1" x="2584"/>
        <item t="data" sd="1" m="1" x="2585"/>
        <item t="data" sd="1" m="1" x="2586"/>
        <item t="data" sd="1" m="1" x="2587"/>
        <item t="data" sd="1" m="1" x="2588"/>
        <item t="data" sd="1" m="1" x="2589"/>
        <item t="data" sd="1" m="1" x="2590"/>
        <item t="data" sd="1" m="1" x="2591"/>
        <item t="data" sd="1" m="1" x="2592"/>
        <item t="data" sd="1" m="1" x="2593"/>
        <item t="data" sd="1" m="1" x="2594"/>
        <item t="data" sd="1" m="1" x="2595"/>
        <item t="data" sd="1" m="1" x="2596"/>
        <item t="data" sd="1" m="1" x="2597"/>
        <item t="data" sd="1" m="1" x="2598"/>
        <item t="data" sd="1" m="1" x="2599"/>
        <item t="data" sd="1" m="1" x="2600"/>
        <item t="data" sd="1" m="1" x="2601"/>
        <item t="data" sd="1" m="1" x="2602"/>
        <item t="data" sd="1" m="1" x="2603"/>
        <item t="data" sd="1" m="1" x="2604"/>
        <item t="data" sd="1" m="1" x="2605"/>
        <item t="data" sd="1" m="1" x="2606"/>
        <item t="data" sd="1" m="1" x="2607"/>
        <item t="data" sd="1" m="1" x="2608"/>
        <item t="data" sd="1" m="1" x="2609"/>
        <item t="data" sd="1" m="1" x="2610"/>
        <item t="data" sd="1" m="1" x="2611"/>
        <item t="data" sd="1" m="1" x="2612"/>
        <item t="data" sd="1" m="1" x="2613"/>
        <item t="data" sd="1" m="1" x="2614"/>
        <item t="data" sd="1" m="1" x="2615"/>
        <item t="data" sd="1" m="1" x="2616"/>
        <item t="data" sd="1" m="1" x="2617"/>
        <item t="data" sd="1" m="1" x="2618"/>
        <item t="data" sd="1" m="1" x="2619"/>
        <item t="data" sd="1" m="1" x="2620"/>
        <item t="data" sd="1" m="1" x="2621"/>
        <item t="data" sd="1" m="1" x="2622"/>
        <item t="data" sd="1" m="1" x="2623"/>
        <item t="data" sd="1" m="1" x="2624"/>
        <item t="data" sd="1" m="1" x="2625"/>
        <item t="data" sd="1" m="1" x="2626"/>
        <item t="data" sd="1" m="1" x="2627"/>
        <item t="data" sd="1" m="1" x="2628"/>
        <item t="data" sd="1" m="1" x="2629"/>
        <item t="data" sd="1" m="1" x="2630"/>
        <item t="data" sd="1" m="1" x="2631"/>
        <item t="data" sd="1" m="1" x="2632"/>
        <item t="data" sd="1" m="1" x="2633"/>
        <item t="data" sd="1" m="1" x="2634"/>
        <item t="data" sd="1" m="1" x="2635"/>
        <item t="data" sd="1" m="1" x="2636"/>
        <item t="data" sd="1" m="1" x="2637"/>
        <item t="data" sd="1" m="1" x="2638"/>
        <item t="data" sd="1" m="1" x="2639"/>
        <item t="data" sd="1" m="1" x="2640"/>
        <item t="data" sd="1" m="1" x="2641"/>
        <item t="data" sd="1" m="1" x="2642"/>
        <item t="data" sd="1" m="1" x="2643"/>
        <item t="data" sd="1" m="1" x="2644"/>
        <item t="data" sd="1" m="1" x="2645"/>
        <item t="data" sd="1" m="1" x="2646"/>
        <item t="data" sd="1" m="1" x="2647"/>
        <item t="data" sd="1" m="1" x="2648"/>
        <item t="data" sd="1" m="1" x="2649"/>
        <item t="data" sd="1" m="1" x="2650"/>
        <item t="data" sd="1" m="1" x="2651"/>
        <item t="data" sd="1" m="1" x="2652"/>
        <item t="data" sd="1" m="1" x="2653"/>
        <item t="data" sd="1" m="1" x="2654"/>
        <item t="data" sd="1" m="1" x="2655"/>
        <item t="data" sd="1" m="1" x="2656"/>
        <item t="data" sd="1" m="1" x="2657"/>
        <item t="data" sd="1" m="1" x="2658"/>
        <item t="data" sd="1" m="1" x="2659"/>
        <item t="data" sd="1" m="1" x="2660"/>
        <item t="data" sd="1" m="1" x="2661"/>
        <item t="data" sd="1" m="1" x="2662"/>
        <item t="data" sd="1" m="1" x="2663"/>
        <item t="data" sd="1" m="1" x="2664"/>
        <item t="data" sd="1" m="1" x="2665"/>
        <item t="data" sd="1" m="1" x="2666"/>
        <item t="data" sd="1" m="1" x="2667"/>
        <item t="data" sd="1" m="1" x="2668"/>
        <item t="data" sd="1" m="1" x="2669"/>
        <item t="data" sd="1" m="1" x="2670"/>
        <item t="data" sd="1" m="1" x="2671"/>
        <item t="data" sd="1" m="1" x="2672"/>
        <item t="data" sd="1" m="1" x="2673"/>
        <item t="data" sd="1" m="1" x="2674"/>
        <item t="data" sd="1" m="1" x="2675"/>
        <item t="data" sd="1" m="1" x="2676"/>
        <item t="data" sd="1" x="520"/>
        <item t="data" sd="1" m="1" x="2677"/>
        <item t="data" sd="1" m="1" x="2678"/>
        <item t="data" sd="1" x="521"/>
        <item t="data" sd="1" m="1" x="2679"/>
        <item t="data" sd="1" m="1" x="2680"/>
        <item t="data" sd="1" m="1" x="2681"/>
        <item t="data" sd="1" m="1" x="2682"/>
        <item t="data" sd="1" m="1" x="2683"/>
        <item t="data" sd="1" m="1" x="2684"/>
        <item t="data" sd="1" m="1" x="2685"/>
        <item t="data" sd="1" m="1" x="2686"/>
        <item t="data" sd="1" m="1" x="2687"/>
        <item t="data" sd="1" m="1" x="2688"/>
        <item t="data" sd="1" m="1" x="2689"/>
        <item t="data" sd="1" m="1" x="2690"/>
        <item t="data" sd="1" m="1" x="2691"/>
        <item t="data" sd="1" m="1" x="2692"/>
        <item t="data" sd="1" m="1" x="2693"/>
        <item t="data" sd="1" m="1" x="2694"/>
        <item t="data" sd="1" m="1" x="2695"/>
        <item t="data" sd="1" m="1" x="2696"/>
        <item t="data" sd="1" m="1" x="2697"/>
        <item t="data" sd="1" m="1" x="2698"/>
        <item t="data" sd="1" m="1" x="2699"/>
        <item t="data" sd="1" m="1" x="2700"/>
        <item t="data" sd="1" m="1" x="2701"/>
        <item t="data" sd="1" m="1" x="2702"/>
        <item t="data" sd="1" m="1" x="2703"/>
        <item t="data" sd="1" m="1" x="2704"/>
        <item t="data" sd="1" m="1" x="2705"/>
        <item t="data" sd="1" m="1" x="2706"/>
        <item t="data" sd="1" m="1" x="2707"/>
        <item t="data" sd="1" m="1" x="2708"/>
        <item t="data" sd="1" m="1" x="2709"/>
        <item t="data" sd="1" m="1" x="2710"/>
        <item t="data" sd="1" m="1" x="2711"/>
        <item t="data" sd="1" m="1" x="2712"/>
        <item t="data" sd="1" m="1" x="2713"/>
        <item t="data" sd="1" m="1" x="2714"/>
        <item t="data" sd="1" m="1" x="2715"/>
        <item t="data" sd="1" m="1" x="2716"/>
        <item t="data" sd="1" m="1" x="2717"/>
        <item t="data" sd="1" x="522"/>
        <item t="data" sd="1" m="1" x="2718"/>
        <item t="data" sd="1" m="1" x="2719"/>
        <item t="data" sd="1" m="1" x="2720"/>
        <item t="data" sd="1" m="1" x="2721"/>
        <item t="data" sd="1" m="1" x="2722"/>
        <item t="data" sd="1" m="1" x="2723"/>
        <item t="data" sd="1" m="1" x="2724"/>
        <item t="data" sd="1" m="1" x="2725"/>
        <item t="data" sd="1" m="1" x="2726"/>
        <item t="data" sd="1" m="1" x="2727"/>
        <item t="data" sd="1" m="1" x="2728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m="1" x="4259"/>
        <item t="data" sd="1" m="1" x="7230"/>
        <item t="data" sd="1" m="1" x="7231"/>
        <item t="data" sd="1" m="1" x="7232"/>
        <item t="data" sd="1" m="1" x="7233"/>
        <item t="data" sd="1" m="1" x="7234"/>
        <item t="data" sd="1" m="1" x="7235"/>
        <item t="data" sd="1" m="1" x="7236"/>
        <item t="data" sd="1" m="1" x="7237"/>
        <item t="data" sd="1" m="1" x="7238"/>
        <item t="data" sd="1" m="1" x="7239"/>
        <item t="data" sd="1" m="1" x="7240"/>
        <item t="data" sd="1" m="1" x="7241"/>
        <item t="data" sd="1" m="1" x="7242"/>
        <item t="data" sd="1" m="1" x="7243"/>
        <item t="data" sd="1" m="1" x="7244"/>
        <item t="data" sd="1" m="1" x="7245"/>
        <item t="data" sd="1" m="1" x="7246"/>
        <item t="data" sd="1" m="1" x="7247"/>
        <item t="data" sd="1" m="1" x="7248"/>
        <item t="data" sd="1" m="1" x="7249"/>
        <item t="data" sd="1" m="1" x="7250"/>
        <item t="data" sd="1" m="1" x="7251"/>
        <item t="data" sd="1" m="1" x="7252"/>
        <item t="data" sd="1" m="1" x="7253"/>
        <item t="data" sd="1" m="1" x="7254"/>
        <item t="data" sd="1" m="1" x="7255"/>
        <item t="data" sd="1" m="1" x="7256"/>
        <item t="data" sd="1" m="1" x="7257"/>
        <item t="data" sd="1" m="1" x="7258"/>
        <item t="data" sd="1" m="1" x="7259"/>
        <item t="data" sd="1" m="1" x="7260"/>
        <item t="data" sd="1" m="1" x="7261"/>
        <item t="data" sd="1" m="1" x="7262"/>
        <item t="data" sd="1" m="1" x="7263"/>
        <item t="data" sd="1" m="1" x="7264"/>
        <item t="data" sd="1" m="1" x="7265"/>
        <item t="data" sd="1" m="1" x="7266"/>
        <item t="data" sd="1" m="1" x="7267"/>
        <item t="data" sd="1" m="1" x="7268"/>
        <item t="data" sd="1" m="1" x="7269"/>
        <item t="data" sd="1" m="1" x="7270"/>
        <item t="data" sd="1" m="1" x="7271"/>
        <item t="data" sd="1" m="1" x="7272"/>
        <item t="data" sd="1" m="1" x="7273"/>
        <item t="data" sd="1" m="1" x="7274"/>
        <item t="data" sd="1" m="1" x="7275"/>
        <item t="data" sd="1" m="1" x="7276"/>
        <item t="data" sd="1" m="1" x="7277"/>
        <item t="data" sd="1" m="1" x="7278"/>
        <item t="data" sd="1" m="1" x="7279"/>
        <item t="data" sd="1" m="1" x="7280"/>
        <item t="data" sd="1" m="1" x="7281"/>
        <item t="data" sd="1" m="1" x="7282"/>
        <item t="data" sd="1" m="1" x="7283"/>
        <item t="data" sd="1" m="1" x="7284"/>
        <item t="data" sd="1" m="1" x="7285"/>
        <item t="data" sd="1" m="1" x="7286"/>
        <item t="data" sd="1" m="1" x="7287"/>
        <item t="data" sd="1" m="1" x="7288"/>
        <item t="data" sd="1" m="1" x="7289"/>
        <item t="data" sd="1" m="1" x="7290"/>
        <item t="data" sd="1" m="1" x="7291"/>
        <item t="data" sd="1" m="1" x="7292"/>
        <item t="data" sd="1" m="1" x="7293"/>
        <item t="data" sd="1" m="1" x="7294"/>
        <item t="data" sd="1" m="1" x="7295"/>
        <item t="data" sd="1" m="1" x="7296"/>
        <item t="data" sd="1" m="1" x="7297"/>
        <item t="data" sd="1" m="1" x="7298"/>
        <item t="data" sd="1" m="1" x="7299"/>
        <item t="data" sd="1" m="1" x="7300"/>
        <item t="data" sd="1" m="1" x="7301"/>
        <item t="data" sd="1" m="1" x="7302"/>
        <item t="data" sd="1" m="1" x="7303"/>
        <item t="data" sd="1" m="1" x="7304"/>
        <item t="data" sd="1" m="1" x="7305"/>
        <item t="data" sd="1" m="1" x="7306"/>
        <item t="data" sd="1" m="1" x="7307"/>
        <item t="data" sd="1" m="1" x="7308"/>
        <item t="data" sd="1" m="1" x="7309"/>
        <item t="data" sd="1" m="1" x="7310"/>
        <item t="data" sd="1" m="1" x="7311"/>
        <item t="data" sd="1" m="1" x="7312"/>
        <item t="data" sd="1" m="1" x="7313"/>
        <item t="data" sd="1" m="1" x="7314"/>
        <item t="data" sd="1" m="1" x="7315"/>
        <item t="data" sd="1" m="1" x="7316"/>
        <item t="data" sd="1" m="1" x="7317"/>
        <item t="data" sd="1" m="1" x="7318"/>
        <item t="data" sd="1" m="1" x="7319"/>
        <item t="data" sd="1" m="1" x="7320"/>
        <item t="data" sd="1" m="1" x="6864"/>
        <item t="data" sd="1" m="1" x="7321"/>
        <item t="data" sd="1" m="1" x="7322"/>
        <item t="data" sd="1" m="1" x="7323"/>
        <item t="data" sd="1" m="1" x="6865"/>
        <item t="data" sd="1" m="1" x="6866"/>
        <item t="data" sd="1" m="1" x="6867"/>
        <item t="data" sd="1" m="1" x="6868"/>
        <item t="data" sd="1" m="1" x="6869"/>
        <item t="data" sd="1" m="1" x="6870"/>
        <item t="data" sd="1" m="1" x="6871"/>
        <item t="data" sd="1" m="1" x="6872"/>
        <item t="data" sd="1" m="1" x="6873"/>
        <item t="data" sd="1" m="1" x="6874"/>
        <item t="data" sd="1" m="1" x="6875"/>
        <item t="data" sd="1" m="1" x="6876"/>
        <item t="data" sd="1" m="1" x="6877"/>
        <item t="data" sd="1" m="1" x="6878"/>
        <item t="data" sd="1" m="1" x="6879"/>
        <item t="data" sd="1" m="1" x="6880"/>
        <item t="data" sd="1" m="1" x="6881"/>
        <item t="data" sd="1" m="1" x="6882"/>
        <item t="data" sd="1" m="1" x="6883"/>
        <item t="data" sd="1" m="1" x="6884"/>
        <item t="data" sd="1" m="1" x="6885"/>
        <item t="data" sd="1" m="1" x="6886"/>
        <item t="data" sd="1" m="1" x="6887"/>
        <item t="data" sd="1" m="1" x="6888"/>
        <item t="data" sd="1" m="1" x="6889"/>
        <item t="data" sd="1" m="1" x="6890"/>
        <item t="data" sd="1" m="1" x="6891"/>
        <item t="data" sd="1" m="1" x="6892"/>
        <item t="data" sd="1" m="1" x="6893"/>
        <item t="data" sd="1" m="1" x="6894"/>
        <item t="data" sd="1" m="1" x="6895"/>
        <item t="data" sd="1" m="1" x="6896"/>
        <item t="data" sd="1" m="1" x="6897"/>
        <item t="data" sd="1" m="1" x="6898"/>
        <item t="data" sd="1" m="1" x="6899"/>
        <item t="data" sd="1" m="1" x="6900"/>
        <item t="data" sd="1" m="1" x="6901"/>
        <item t="data" sd="1" m="1" x="6902"/>
        <item t="data" sd="1" m="1" x="6903"/>
        <item t="data" sd="1" m="1" x="6904"/>
        <item t="data" sd="1" m="1" x="6905"/>
        <item t="data" sd="1" m="1" x="6906"/>
        <item t="data" sd="1" m="1" x="6907"/>
        <item t="data" sd="1" m="1" x="6908"/>
        <item t="data" sd="1" m="1" x="6909"/>
        <item t="data" sd="1" m="1" x="6910"/>
        <item t="data" sd="1" m="1" x="6911"/>
        <item t="data" sd="1" m="1" x="6912"/>
        <item t="data" sd="1" m="1" x="6913"/>
        <item t="data" sd="1" m="1" x="6914"/>
        <item t="data" sd="1" m="1" x="6915"/>
        <item t="data" sd="1" m="1" x="6916"/>
        <item t="data" sd="1" m="1" x="6917"/>
        <item t="data" sd="1" m="1" x="6320"/>
        <item t="data" sd="1" m="1" x="6918"/>
        <item t="data" sd="1" m="1" x="6919"/>
        <item t="data" sd="1" m="1" x="6920"/>
        <item t="data" sd="1" m="1" x="6321"/>
        <item t="data" sd="1" m="1" x="6322"/>
        <item t="data" sd="1" m="1" x="6323"/>
        <item t="data" sd="1" m="1" x="6324"/>
        <item t="data" sd="1" m="1" x="6325"/>
        <item t="data" sd="1" m="1" x="6326"/>
        <item t="data" sd="1" m="1" x="6327"/>
        <item t="data" sd="1" m="1" x="6328"/>
        <item t="data" sd="1" m="1" x="6329"/>
        <item t="data" sd="1" m="1" x="6330"/>
        <item t="data" sd="1" m="1" x="6331"/>
        <item t="data" sd="1" m="1" x="6332"/>
        <item t="data" sd="1" m="1" x="6333"/>
        <item t="data" sd="1" m="1" x="6334"/>
        <item t="data" sd="1" m="1" x="6335"/>
        <item t="data" sd="1" m="1" x="6336"/>
        <item t="data" sd="1" m="1" x="6337"/>
        <item t="data" sd="1" m="1" x="6338"/>
        <item t="data" sd="1" m="1" x="6339"/>
        <item t="data" sd="1" m="1" x="6340"/>
        <item t="data" sd="1" m="1" x="6341"/>
        <item t="data" sd="1" m="1" x="6342"/>
        <item t="data" sd="1" m="1" x="6343"/>
        <item t="data" sd="1" m="1" x="6344"/>
        <item t="data" sd="1" m="1" x="6345"/>
        <item t="data" sd="1" m="1" x="6346"/>
        <item t="data" sd="1" m="1" x="6347"/>
        <item t="data" sd="1" m="1" x="6348"/>
        <item t="data" sd="1" m="1" x="6349"/>
        <item t="data" sd="1" m="1" x="6350"/>
        <item t="data" sd="1" m="1" x="6351"/>
        <item t="data" sd="1" m="1" x="6352"/>
        <item t="data" sd="1" m="1" x="6353"/>
        <item t="data" sd="1" m="1" x="6354"/>
        <item t="data" sd="1" m="1" x="6355"/>
        <item t="data" sd="1" m="1" x="6356"/>
        <item t="data" sd="1" m="1" x="6357"/>
        <item t="data" sd="1" m="1" x="6358"/>
        <item t="data" sd="1" m="1" x="6359"/>
        <item t="data" sd="1" m="1" x="6360"/>
        <item t="data" sd="1" m="1" x="6361"/>
        <item t="data" sd="1" m="1" x="6362"/>
        <item t="data" sd="1" m="1" x="6363"/>
        <item t="data" sd="1" m="1" x="6364"/>
        <item t="data" sd="1" m="1" x="6365"/>
        <item t="data" sd="1" m="1" x="6366"/>
        <item t="data" sd="1" m="1" x="6367"/>
        <item t="data" sd="1" m="1" x="6368"/>
        <item t="data" sd="1" m="1" x="6369"/>
        <item t="data" sd="1" m="1" x="6370"/>
        <item t="data" sd="1" m="1" x="6371"/>
        <item t="data" sd="1" m="1" x="6372"/>
        <item t="data" sd="1" m="1" x="6373"/>
        <item t="data" sd="1" m="1" x="6374"/>
        <item t="data" sd="1" m="1" x="6375"/>
        <item t="data" sd="1" m="1" x="6376"/>
        <item t="data" sd="1" m="1" x="6377"/>
        <item t="data" sd="1" m="1" x="6378"/>
        <item t="data" sd="1" m="1" x="6379"/>
        <item t="data" sd="1" m="1" x="6380"/>
        <item t="data" sd="1" m="1" x="6381"/>
        <item t="data" sd="1" m="1" x="6382"/>
        <item t="data" sd="1" m="1" x="6383"/>
        <item t="data" sd="1" m="1" x="6384"/>
        <item t="data" sd="1" m="1" x="6385"/>
        <item t="data" sd="1" m="1" x="6386"/>
        <item t="data" sd="1" m="1" x="6387"/>
        <item t="data" sd="1" m="1" x="6388"/>
        <item t="data" sd="1" m="1" x="6389"/>
        <item t="data" sd="1" m="1" x="6390"/>
        <item t="data" sd="1" m="1" x="6391"/>
        <item t="data" sd="1" m="1" x="6392"/>
        <item t="data" sd="1" m="1" x="6393"/>
        <item t="data" sd="1" m="1" x="6394"/>
        <item t="data" sd="1" m="1" x="6395"/>
        <item t="data" sd="1" m="1" x="5778"/>
        <item t="data" sd="1" m="1" x="6396"/>
        <item t="data" sd="1" m="1" x="6397"/>
        <item t="data" sd="1" m="1" x="6398"/>
        <item t="data" sd="1" m="1" x="6399"/>
        <item t="data" sd="1" m="1" x="6400"/>
        <item t="data" sd="1" m="1" x="5779"/>
        <item t="data" sd="1" m="1" x="6401"/>
        <item t="data" sd="1" m="1" x="6402"/>
        <item t="data" sd="1" m="1" x="6403"/>
        <item t="data" sd="1" m="1" x="6404"/>
        <item t="data" sd="1" m="1" x="6405"/>
        <item t="data" sd="1" m="1" x="6406"/>
        <item t="data" sd="1" m="1" x="6407"/>
        <item t="data" sd="1" m="1" x="6408"/>
        <item t="data" sd="1" m="1" x="5780"/>
        <item t="data" sd="1" m="1" x="5781"/>
        <item t="data" sd="1" m="1" x="5782"/>
        <item t="data" sd="1" m="1" x="5783"/>
        <item t="data" sd="1" m="1" x="5784"/>
        <item t="data" sd="1" m="1" x="5785"/>
        <item t="data" sd="1" m="1" x="5786"/>
        <item t="data" sd="1" m="1" x="5787"/>
        <item t="data" sd="1" m="1" x="5788"/>
        <item t="data" sd="1" m="1" x="5789"/>
        <item t="data" sd="1" m="1" x="5790"/>
        <item t="data" sd="1" m="1" x="5791"/>
        <item t="data" sd="1" m="1" x="5792"/>
        <item t="data" sd="1" m="1" x="5793"/>
        <item t="data" sd="1" m="1" x="5794"/>
        <item t="data" sd="1" m="1" x="5795"/>
        <item t="data" sd="1" m="1" x="5796"/>
        <item t="data" sd="1" m="1" x="5797"/>
        <item t="data" sd="1" m="1" x="5798"/>
        <item t="data" sd="1" m="1" x="5799"/>
        <item t="data" sd="1" m="1" x="5800"/>
        <item t="data" sd="1" m="1" x="5801"/>
        <item t="data" sd="1" m="1" x="5802"/>
        <item t="data" sd="1" m="1" x="5803"/>
        <item t="data" sd="1" m="1" x="5804"/>
        <item t="data" sd="1" m="1" x="5805"/>
        <item t="data" sd="1" m="1" x="5806"/>
        <item t="data" sd="1" m="1" x="5807"/>
        <item t="data" sd="1" m="1" x="5808"/>
        <item t="data" sd="1" m="1" x="5809"/>
        <item t="data" sd="1" m="1" x="5810"/>
        <item t="data" sd="1" m="1" x="5811"/>
        <item t="data" sd="1" m="1" x="5812"/>
        <item t="data" sd="1" m="1" x="5813"/>
        <item t="data" sd="1" m="1" x="5814"/>
        <item t="data" sd="1" m="1" x="5815"/>
        <item t="data" sd="1" m="1" x="5816"/>
        <item t="data" sd="1" m="1" x="5817"/>
        <item t="data" sd="1" m="1" x="5818"/>
        <item t="data" sd="1" m="1" x="5819"/>
        <item t="data" sd="1" m="1" x="5820"/>
        <item t="data" sd="1" m="1" x="5821"/>
        <item t="data" sd="1" m="1" x="5822"/>
        <item t="data" sd="1" m="1" x="5823"/>
        <item t="data" sd="1" m="1" x="5824"/>
        <item t="data" sd="1" m="1" x="5825"/>
        <item t="data" sd="1" m="1" x="5826"/>
        <item t="data" sd="1" m="1" x="5827"/>
        <item t="data" sd="1" m="1" x="5828"/>
        <item t="data" sd="1" m="1" x="5829"/>
        <item t="data" sd="1" m="1" x="5830"/>
        <item t="data" sd="1" m="1" x="5831"/>
        <item t="data" sd="1" m="1" x="5832"/>
        <item t="data" sd="1" m="1" x="5833"/>
        <item t="data" sd="1" m="1" x="5834"/>
        <item t="data" sd="1" m="1" x="5835"/>
        <item t="data" sd="1" m="1" x="5836"/>
        <item t="data" sd="1" m="1" x="5837"/>
        <item t="data" sd="1" m="1" x="5838"/>
        <item t="data" sd="1" m="1" x="5839"/>
        <item t="data" sd="1" m="1" x="5840"/>
        <item t="data" sd="1" m="1" x="5841"/>
        <item t="data" sd="1" m="1" x="5842"/>
        <item t="data" sd="1" m="1" x="5843"/>
        <item t="data" sd="1" m="1" x="5844"/>
        <item t="data" sd="1" m="1" x="5845"/>
        <item t="data" sd="1" m="1" x="5846"/>
        <item t="data" sd="1" m="1" x="5847"/>
        <item t="data" sd="1" m="1" x="5848"/>
        <item t="data" sd="1" m="1" x="5849"/>
        <item t="data" sd="1" m="1" x="5850"/>
        <item t="data" sd="1" m="1" x="5851"/>
        <item t="data" sd="1" m="1" x="5852"/>
        <item t="data" sd="1" m="1" x="5853"/>
        <item t="data" sd="1" m="1" x="5854"/>
        <item t="data" sd="1" m="1" x="5855"/>
        <item t="data" sd="1" m="1" x="5856"/>
        <item t="data" sd="1" m="1" x="5857"/>
        <item t="data" sd="1" m="1" x="5858"/>
        <item t="data" sd="1" m="1" x="5859"/>
        <item t="data" sd="1" m="1" x="5860"/>
        <item t="data" sd="1" m="1" x="5861"/>
        <item t="data" sd="1" m="1" x="5862"/>
        <item t="data" sd="1" m="1" x="5863"/>
        <item t="data" sd="1" m="1" x="5864"/>
        <item t="data" sd="1" m="1" x="5865"/>
        <item t="data" sd="1" m="1" x="5866"/>
        <item t="data" sd="1" m="1" x="5867"/>
        <item t="data" sd="1" m="1" x="5868"/>
        <item t="data" sd="1" m="1" x="5869"/>
        <item t="data" sd="1" m="1" x="5870"/>
        <item t="data" sd="1" m="1" x="5871"/>
        <item t="data" sd="1" m="1" x="5872"/>
        <item t="data" sd="1" m="1" x="5873"/>
        <item t="data" sd="1" m="1" x="5874"/>
        <item t="data" sd="1" m="1" x="5875"/>
        <item t="data" sd="1" m="1" x="5876"/>
        <item t="data" sd="1" m="1" x="5877"/>
        <item t="data" sd="1" m="1" x="5878"/>
        <item t="data" sd="1" m="1" x="5879"/>
        <item t="data" sd="1" m="1" x="5880"/>
        <item t="data" sd="1" m="1" x="5286"/>
        <item t="data" sd="1" m="1" x="5881"/>
        <item t="data" sd="1" m="1" x="5882"/>
        <item t="data" sd="1" m="1" x="5883"/>
        <item t="data" sd="1" m="1" x="5884"/>
        <item t="data" sd="1" m="1" x="5885"/>
        <item t="data" sd="1" m="1" x="5886"/>
        <item t="data" sd="1" m="1" x="5287"/>
        <item t="data" sd="1" m="1" x="5288"/>
        <item t="data" sd="1" m="1" x="5887"/>
        <item t="data" sd="1" m="1" x="5888"/>
        <item t="data" sd="1" m="1" x="5289"/>
        <item t="data" sd="1" m="1" x="5290"/>
        <item t="data" sd="1" m="1" x="5291"/>
        <item t="data" sd="1" m="1" x="5292"/>
        <item t="data" sd="1" m="1" x="5293"/>
        <item t="data" sd="1" m="1" x="5294"/>
        <item t="data" sd="1" m="1" x="5295"/>
        <item t="data" sd="1" m="1" x="5296"/>
        <item t="data" sd="1" m="1" x="5297"/>
        <item t="data" sd="1" m="1" x="5298"/>
        <item t="data" sd="1" m="1" x="5299"/>
        <item t="data" sd="1" m="1" x="5300"/>
        <item t="data" sd="1" m="1" x="5301"/>
        <item t="data" sd="1" m="1" x="5302"/>
        <item t="data" sd="1" m="1" x="5303"/>
        <item t="data" sd="1" m="1" x="5304"/>
        <item t="data" sd="1" m="1" x="5305"/>
        <item t="data" sd="1" m="1" x="5306"/>
        <item t="data" sd="1" m="1" x="5307"/>
        <item t="data" sd="1" m="1" x="5308"/>
        <item t="data" sd="1" m="1" x="5309"/>
        <item t="data" sd="1" m="1" x="5310"/>
        <item t="data" sd="1" m="1" x="5311"/>
        <item t="data" sd="1" m="1" x="5312"/>
        <item t="data" sd="1" m="1" x="5313"/>
        <item t="data" sd="1" m="1" x="5314"/>
        <item t="data" sd="1" m="1" x="5315"/>
        <item t="data" sd="1" m="1" x="5316"/>
        <item t="data" sd="1" m="1" x="5317"/>
        <item t="data" sd="1" m="1" x="5318"/>
        <item t="data" sd="1" m="1" x="5319"/>
        <item t="data" sd="1" m="1" x="5320"/>
        <item t="data" sd="1" m="1" x="5321"/>
        <item t="data" sd="1" m="1" x="5322"/>
        <item t="data" sd="1" m="1" x="5323"/>
        <item t="data" sd="1" m="1" x="5324"/>
        <item t="data" sd="1" m="1" x="5325"/>
        <item t="data" sd="1" m="1" x="5326"/>
        <item t="data" sd="1" m="1" x="5327"/>
        <item t="data" sd="1" m="1" x="5328"/>
        <item t="data" sd="1" m="1" x="5329"/>
        <item t="data" sd="1" m="1" x="5330"/>
        <item t="data" sd="1" m="1" x="5331"/>
        <item t="data" sd="1" m="1" x="5332"/>
        <item t="data" sd="1" m="1" x="5333"/>
        <item t="data" sd="1" m="1" x="5334"/>
        <item t="data" sd="1" m="1" x="5335"/>
        <item t="data" sd="1" m="1" x="5336"/>
        <item t="data" sd="1" m="1" x="5337"/>
        <item t="data" sd="1" m="1" x="5338"/>
        <item t="data" sd="1" m="1" x="5339"/>
        <item t="data" sd="1" m="1" x="5340"/>
        <item t="data" sd="1" m="1" x="5341"/>
        <item t="data" sd="1" m="1" x="5342"/>
        <item t="data" sd="1" m="1" x="5343"/>
        <item t="data" sd="1" m="1" x="5344"/>
        <item t="data" sd="1" m="1" x="5345"/>
        <item t="data" sd="1" m="1" x="5346"/>
        <item t="data" sd="1" m="1" x="5347"/>
        <item t="data" sd="1" m="1" x="5348"/>
        <item t="data" sd="1" m="1" x="5349"/>
        <item t="data" sd="1" m="1" x="5350"/>
        <item t="data" sd="1" m="1" x="5351"/>
        <item t="data" sd="1" m="1" x="5352"/>
        <item t="data" sd="1" m="1" x="5353"/>
        <item t="data" sd="1" m="1" x="5354"/>
        <item t="data" sd="1" m="1" x="5355"/>
        <item t="data" sd="1" m="1" x="5356"/>
        <item t="data" sd="1" m="1" x="5357"/>
        <item t="data" sd="1" m="1" x="5358"/>
        <item t="data" sd="1" m="1" x="5359"/>
        <item t="data" sd="1" m="1" x="5360"/>
        <item t="data" sd="1" m="1" x="5361"/>
        <item t="data" sd="1" m="1" x="5362"/>
        <item t="data" sd="1" m="1" x="5363"/>
        <item t="data" sd="1" m="1" x="5364"/>
        <item t="data" sd="1" m="1" x="5365"/>
        <item t="data" sd="1" m="1" x="5366"/>
        <item t="data" sd="1" m="1" x="5367"/>
        <item t="data" sd="1" m="1" x="5368"/>
        <item t="data" sd="1" m="1" x="5369"/>
        <item t="data" sd="1" m="1" x="5370"/>
        <item t="data" sd="1" m="1" x="5371"/>
        <item t="data" sd="1" m="1" x="5372"/>
        <item t="data" sd="1" m="1" x="5373"/>
        <item t="data" sd="1" m="1" x="5374"/>
        <item t="data" sd="1" m="1" x="5375"/>
        <item t="data" sd="1" m="1" x="5376"/>
        <item t="data" sd="1" m="1" x="5377"/>
        <item t="data" sd="1" m="1" x="5378"/>
        <item t="data" sd="1" m="1" x="5379"/>
        <item t="data" sd="1" m="1" x="5380"/>
        <item t="data" sd="1" m="1" x="5381"/>
        <item t="data" sd="1" m="1" x="5382"/>
        <item t="data" sd="1" m="1" x="5383"/>
        <item t="data" sd="1" m="1" x="5384"/>
        <item t="data" sd="1" m="1" x="5385"/>
        <item t="data" sd="1" m="1" x="5386"/>
        <item t="data" sd="1" m="1" x="5387"/>
        <item t="data" sd="1" m="1" x="5388"/>
        <item t="data" sd="1" m="1" x="5389"/>
        <item t="data" sd="1" m="1" x="5390"/>
        <item t="data" sd="1" m="1" x="5391"/>
        <item t="data" sd="1" m="1" x="5392"/>
        <item t="data" sd="1" m="1" x="5393"/>
        <item t="data" sd="1" m="1" x="5394"/>
        <item t="data" sd="1" m="1" x="5395"/>
        <item t="data" sd="1" m="1" x="5396"/>
        <item t="data" sd="1" m="1" x="5397"/>
        <item t="data" sd="1" m="1" x="5398"/>
        <item t="data" sd="1" m="1" x="5399"/>
        <item t="data" sd="1" m="1" x="5400"/>
        <item t="data" sd="1" m="1" x="5401"/>
        <item t="data" sd="1" m="1" x="5402"/>
        <item t="data" sd="1" m="1" x="4260"/>
        <item t="data" sd="1" m="1" x="5403"/>
        <item t="data" sd="1" m="1" x="5404"/>
        <item t="data" sd="1" m="1" x="5405"/>
        <item t="data" sd="1" m="1" x="4261"/>
        <item t="data" sd="1" m="1" x="5406"/>
        <item t="data" sd="1" m="1" x="5407"/>
        <item t="data" sd="1" m="1" x="4262"/>
        <item t="data" sd="1" m="1" x="4263"/>
        <item t="data" sd="1" m="1" x="5408"/>
        <item t="data" sd="1" m="1" x="5409"/>
        <item t="data" sd="1" m="1" x="5410"/>
        <item t="data" sd="1" m="1" x="4264"/>
        <item t="data" sd="1" m="1" x="4265"/>
        <item t="data" sd="1" m="1" x="4266"/>
        <item t="data" sd="1" m="1" x="4267"/>
        <item t="data" sd="1" m="1" x="4268"/>
        <item t="data" sd="1" m="1" x="4269"/>
        <item t="data" sd="1" m="1" x="4270"/>
        <item t="data" sd="1" m="1" x="4271"/>
        <item t="data" sd="1" m="1" x="4272"/>
        <item t="data" sd="1" m="1" x="4273"/>
        <item t="data" sd="1" m="1" x="4274"/>
        <item t="data" sd="1" m="1" x="4275"/>
        <item t="data" sd="1" m="1" x="4276"/>
        <item t="data" sd="1" m="1" x="4277"/>
        <item t="data" sd="1" m="1" x="4278"/>
        <item t="data" sd="1" m="1" x="4279"/>
        <item t="data" sd="1" m="1" x="4280"/>
        <item t="data" sd="1" m="1" x="4281"/>
        <item t="data" sd="1" m="1" x="4282"/>
        <item t="data" sd="1" m="1" x="4283"/>
        <item t="data" sd="1" m="1" x="4284"/>
        <item t="data" sd="1" m="1" x="4285"/>
        <item t="data" sd="1" m="1" x="4286"/>
        <item t="data" sd="1" m="1" x="4287"/>
        <item t="data" sd="1" m="1" x="4288"/>
        <item t="data" sd="1" m="1" x="4289"/>
        <item t="data" sd="1" m="1" x="4290"/>
        <item t="data" sd="1" m="1" x="4291"/>
        <item t="data" sd="1" m="1" x="4292"/>
        <item t="data" sd="1" m="1" x="4293"/>
        <item t="data" sd="1" m="1" x="4294"/>
        <item t="data" sd="1" m="1" x="4295"/>
        <item t="data" sd="1" m="1" x="4296"/>
        <item t="data" sd="1" m="1" x="4297"/>
        <item t="data" sd="1" m="1" x="4298"/>
        <item t="data" sd="1" m="1" x="4299"/>
        <item t="data" sd="1" m="1" x="4300"/>
        <item t="data" sd="1" m="1" x="4301"/>
        <item t="data" sd="1" m="1" x="4302"/>
        <item t="data" sd="1" m="1" x="4303"/>
        <item t="data" sd="1" m="1" x="4304"/>
        <item t="data" sd="1" m="1" x="4305"/>
        <item t="data" sd="1" m="1" x="4306"/>
        <item t="data" sd="1" m="1" x="4307"/>
        <item t="data" sd="1" m="1" x="4308"/>
        <item t="data" sd="1" m="1" x="4309"/>
        <item t="data" sd="1" m="1" x="4310"/>
        <item t="data" sd="1" m="1" x="4311"/>
        <item t="data" sd="1" m="1" x="4312"/>
        <item t="data" sd="1" m="1" x="4313"/>
        <item t="data" sd="1" m="1" x="4314"/>
        <item t="data" sd="1" m="1" x="4315"/>
        <item t="data" sd="1" m="1" x="4316"/>
        <item t="data" sd="1" m="1" x="4317"/>
        <item t="data" sd="1" m="1" x="4318"/>
        <item t="data" sd="1" m="1" x="4319"/>
        <item t="data" sd="1" m="1" x="4320"/>
        <item t="data" sd="1" m="1" x="4321"/>
        <item t="data" sd="1" m="1" x="4322"/>
        <item t="data" sd="1" m="1" x="4323"/>
        <item t="data" sd="1" m="1" x="4324"/>
        <item t="data" sd="1" m="1" x="4325"/>
        <item t="data" sd="1" m="1" x="4326"/>
        <item t="data" sd="1" m="1" x="4327"/>
        <item t="data" sd="1" m="1" x="4328"/>
        <item t="data" sd="1" m="1" x="4329"/>
        <item t="data" sd="1" m="1" x="4330"/>
        <item t="data" sd="1" m="1" x="4331"/>
        <item t="data" sd="1" m="1" x="4332"/>
        <item t="data" sd="1" m="1" x="4333"/>
        <item t="data" sd="1" m="1" x="4334"/>
        <item t="data" sd="1" m="1" x="4335"/>
        <item t="data" sd="1" m="1" x="4336"/>
        <item t="data" sd="1" m="1" x="4337"/>
        <item t="data" sd="1" m="1" x="4338"/>
        <item t="data" sd="1" m="1" x="4339"/>
        <item t="data" sd="1" m="1" x="4340"/>
        <item t="data" sd="1" m="1" x="4341"/>
        <item t="data" sd="1" m="1" x="4342"/>
        <item t="data" sd="1" m="1" x="4343"/>
        <item t="data" sd="1" m="1" x="4344"/>
        <item t="data" sd="1" m="1" x="4345"/>
        <item t="data" sd="1" m="1" x="4346"/>
        <item t="data" sd="1" m="1" x="4347"/>
        <item t="data" sd="1" m="1" x="4348"/>
        <item t="data" sd="1" m="1" x="4349"/>
        <item t="data" sd="1" m="1" x="4350"/>
        <item t="data" sd="1" m="1" x="4351"/>
        <item t="data" sd="1" m="1" x="4352"/>
        <item t="data" sd="1" m="1" x="4353"/>
        <item t="data" sd="1" m="1" x="4354"/>
        <item t="data" sd="1" m="1" x="4355"/>
        <item t="data" sd="1" m="1" x="4356"/>
        <item t="data" sd="1" m="1" x="4357"/>
        <item t="data" sd="1" m="1" x="4358"/>
        <item t="data" sd="1" m="1" x="4359"/>
        <item t="data" sd="1" m="1" x="4360"/>
        <item t="data" sd="1" m="1" x="4361"/>
        <item t="data" sd="1" m="1" x="4362"/>
        <item t="data" sd="1" m="1" x="4363"/>
        <item t="data" sd="1" m="1" x="4364"/>
        <item t="data" sd="1" m="1" x="4365"/>
        <item t="data" sd="1" m="1" x="4366"/>
        <item t="data" sd="1" m="1" x="4367"/>
        <item t="data" sd="1" m="1" x="4368"/>
        <item t="data" sd="1" m="1" x="4369"/>
        <item t="data" sd="1" m="1" x="4370"/>
        <item t="data" sd="1" m="1" x="4371"/>
        <item t="data" sd="1" m="1" x="4372"/>
        <item t="data" sd="1" m="1" x="4373"/>
        <item t="data" sd="1" m="1" x="4374"/>
        <item t="data" sd="1" m="1" x="4375"/>
        <item t="data" sd="1" m="1" x="4376"/>
        <item t="data" sd="1" m="1" x="4377"/>
        <item t="data" sd="1" m="1" x="4378"/>
        <item t="data" sd="1" m="1" x="4379"/>
        <item t="data" sd="1" m="1" x="4380"/>
        <item t="data" sd="1" m="1" x="4381"/>
        <item t="data" sd="1" m="1" x="4382"/>
        <item t="data" sd="1" m="1" x="4383"/>
        <item t="data" sd="1" m="1" x="4384"/>
        <item t="data" sd="1" m="1" x="4385"/>
        <item t="data" sd="1" m="1" x="4386"/>
        <item t="data" sd="1" m="1" x="4387"/>
        <item t="data" sd="1" m="1" x="4388"/>
        <item t="data" sd="1" m="1" x="4389"/>
        <item t="data" sd="1" m="1" x="4390"/>
        <item t="data" sd="1" m="1" x="4391"/>
        <item t="data" sd="1" m="1" x="4392"/>
        <item t="data" sd="1" m="1" x="4393"/>
        <item t="data" sd="1" m="1" x="4394"/>
        <item t="data" sd="1" m="1" x="4395"/>
        <item t="data" sd="1" m="1" x="4396"/>
        <item t="data" sd="1" m="1" x="4397"/>
        <item t="data" sd="1" m="1" x="4398"/>
        <item t="data" sd="1" m="1" x="4399"/>
        <item t="data" sd="1" m="1" x="4400"/>
        <item t="data" sd="1" m="1" x="4401"/>
        <item t="data" sd="1" m="1" x="4402"/>
        <item t="data" sd="1" m="1" x="4403"/>
        <item t="data" sd="1" m="1" x="4404"/>
        <item t="data" sd="1" m="1" x="4405"/>
        <item t="data" sd="1" m="1" x="4406"/>
        <item t="data" sd="1" m="1" x="4407"/>
        <item t="data" sd="1" m="1" x="4408"/>
        <item t="data" sd="1" m="1" x="4409"/>
        <item t="data" sd="1" m="1" x="4410"/>
        <item t="data" sd="1" m="1" x="4411"/>
        <item t="data" sd="1" m="1" x="4412"/>
        <item t="data" sd="1" m="1" x="4413"/>
        <item t="data" sd="1" m="1" x="4414"/>
        <item t="data" sd="1" m="1" x="4415"/>
        <item t="data" sd="1" m="1" x="4416"/>
        <item t="data" sd="1" m="1" x="4417"/>
        <item t="data" sd="1" m="1" x="4418"/>
        <item t="data" sd="1" m="1" x="4419"/>
        <item t="data" sd="1" m="1" x="4420"/>
        <item t="data" sd="1" m="1" x="4421"/>
        <item t="data" sd="1" m="1" x="4422"/>
        <item t="data" sd="1" m="1" x="4423"/>
        <item t="data" sd="1" m="1" x="4424"/>
        <item t="data" sd="1" m="1" x="4425"/>
        <item t="data" sd="1" m="1" x="4426"/>
        <item t="data" sd="1" m="1" x="4427"/>
        <item t="data" sd="1" m="1" x="4428"/>
        <item t="data" sd="1" m="1" x="4429"/>
        <item t="data" sd="1" m="1" x="4430"/>
        <item t="data" sd="1" m="1" x="4431"/>
        <item t="data" sd="1" m="1" x="4432"/>
        <item t="data" sd="1" m="1" x="4433"/>
        <item t="data" sd="1" m="1" x="4434"/>
        <item t="data" sd="1" m="1" x="4435"/>
        <item t="data" sd="1" m="1" x="4436"/>
        <item t="data" sd="1" m="1" x="4437"/>
        <item t="data" sd="1" m="1" x="4438"/>
        <item t="data" sd="1" m="1" x="4439"/>
        <item t="data" sd="1" m="1" x="4440"/>
        <item t="data" sd="1" m="1" x="4441"/>
        <item t="data" sd="1" m="1" x="4442"/>
        <item t="data" sd="1" m="1" x="4443"/>
        <item t="data" sd="1" m="1" x="4444"/>
        <item t="data" sd="1" m="1" x="4445"/>
        <item t="data" sd="1" m="1" x="4446"/>
        <item t="data" sd="1" m="1" x="4447"/>
        <item t="data" sd="1" m="1" x="4448"/>
        <item t="data" sd="1" m="1" x="4449"/>
        <item t="data" sd="1" m="1" x="4450"/>
        <item t="data" sd="1" m="1" x="4451"/>
        <item t="data" sd="1" m="1" x="4452"/>
        <item t="data" sd="1" m="1" x="4453"/>
        <item t="data" sd="1" m="1" x="4454"/>
        <item t="data" sd="1" m="1" x="4455"/>
        <item t="data" sd="1" m="1" x="4456"/>
        <item t="data" sd="1" m="1" x="4457"/>
        <item t="data" sd="1" m="1" x="4458"/>
        <item t="data" sd="1" m="1" x="4459"/>
        <item t="data" sd="1" m="1" x="4460"/>
        <item t="data" sd="1" m="1" x="4461"/>
        <item t="data" sd="1" m="1" x="4462"/>
        <item t="data" sd="1" m="1" x="4463"/>
        <item t="data" sd="1" m="1" x="4464"/>
        <item t="data" sd="1" m="1" x="4465"/>
        <item t="data" sd="1" m="1" x="4466"/>
        <item t="data" sd="1" m="1" x="4467"/>
        <item t="data" sd="1" m="1" x="4468"/>
        <item t="data" sd="1" m="1" x="4469"/>
        <item t="data" sd="1" m="1" x="4470"/>
        <item t="data" sd="1" m="1" x="4471"/>
        <item t="data" sd="1" m="1" x="4472"/>
        <item t="data" sd="1" m="1" x="4473"/>
        <item t="data" sd="1" m="1" x="4474"/>
        <item t="data" sd="1" m="1" x="4475"/>
        <item t="data" sd="1" m="1" x="4476"/>
        <item t="data" sd="1" m="1" x="2729"/>
        <item t="data" sd="1" m="1" x="4477"/>
        <item t="data" sd="1" m="1" x="4478"/>
        <item t="data" sd="1" m="1" x="4479"/>
        <item t="data" sd="1" m="1" x="4480"/>
        <item t="data" sd="1" m="1" x="4481"/>
        <item t="data" sd="1" m="1" x="2730"/>
        <item t="data" sd="1" m="1" x="2731"/>
        <item t="data" sd="1" m="1" x="4482"/>
        <item t="data" sd="1" m="1" x="4483"/>
        <item t="data" sd="1" m="1" x="2732"/>
        <item t="data" sd="1" m="1" x="2733"/>
        <item t="data" sd="1" m="1" x="2734"/>
        <item t="data" sd="1" m="1" x="4484"/>
        <item t="data" sd="1" m="1" x="4485"/>
        <item t="data" sd="1" m="1" x="4486"/>
        <item t="data" sd="1" m="1" x="2735"/>
        <item t="data" sd="1" m="1" x="4487"/>
        <item t="data" sd="1" m="1" x="4488"/>
        <item t="data" sd="1" m="1" x="2736"/>
        <item t="data" sd="1" m="1" x="2737"/>
        <item t="data" sd="1" m="1" x="2738"/>
        <item t="data" sd="1" m="1" x="2739"/>
        <item t="data" sd="1" m="1" x="2740"/>
        <item t="data" sd="1" m="1" x="2741"/>
        <item t="data" sd="1" m="1" x="2742"/>
        <item t="data" sd="1" m="1" x="2743"/>
        <item t="data" sd="1" m="1" x="2744"/>
        <item t="data" sd="1" m="1" x="2745"/>
        <item t="data" sd="1" m="1" x="2746"/>
        <item t="data" sd="1" m="1" x="2747"/>
        <item t="data" sd="1" m="1" x="2748"/>
        <item t="data" sd="1" m="1" x="2749"/>
        <item t="data" sd="1" m="1" x="2750"/>
        <item t="data" sd="1" m="1" x="2751"/>
        <item t="data" sd="1" m="1" x="2752"/>
        <item t="data" sd="1" m="1" x="2753"/>
        <item t="data" sd="1" m="1" x="2754"/>
        <item t="data" sd="1" m="1" x="2755"/>
        <item t="data" sd="1" m="1" x="2756"/>
        <item t="data" sd="1" m="1" x="2757"/>
        <item t="data" sd="1" m="1" x="2758"/>
        <item t="data" sd="1" m="1" x="2759"/>
        <item t="data" sd="1" m="1" x="2760"/>
        <item t="data" sd="1" m="1" x="2761"/>
        <item t="data" sd="1" m="1" x="2762"/>
        <item t="data" sd="1" m="1" x="2763"/>
        <item t="data" sd="1" m="1" x="2764"/>
        <item t="data" sd="1" m="1" x="2765"/>
        <item t="data" sd="1" m="1" x="2766"/>
        <item t="data" sd="1" m="1" x="2767"/>
        <item t="data" sd="1" m="1" x="2768"/>
        <item t="data" sd="1" m="1" x="2769"/>
        <item t="data" sd="1" m="1" x="2770"/>
        <item t="data" sd="1" m="1" x="2771"/>
        <item t="data" sd="1" m="1" x="2772"/>
        <item t="data" sd="1" m="1" x="2773"/>
        <item t="data" sd="1" m="1" x="2774"/>
        <item t="data" sd="1" m="1" x="2775"/>
        <item t="data" sd="1" m="1" x="2776"/>
        <item t="data" sd="1" m="1" x="2777"/>
        <item t="data" sd="1" m="1" x="2778"/>
        <item t="data" sd="1" m="1" x="2779"/>
        <item t="data" sd="1" m="1" x="2780"/>
        <item t="data" sd="1" m="1" x="2781"/>
        <item t="data" sd="1" m="1" x="2782"/>
        <item t="data" sd="1" m="1" x="2783"/>
        <item t="data" sd="1" m="1" x="2784"/>
        <item t="data" sd="1" m="1" x="2785"/>
        <item t="data" sd="1" m="1" x="2786"/>
        <item t="data" sd="1" m="1" x="2787"/>
        <item t="data" sd="1" m="1" x="2788"/>
        <item t="data" sd="1" m="1" x="2789"/>
        <item t="data" sd="1" m="1" x="2790"/>
        <item t="data" sd="1" m="1" x="2791"/>
        <item t="data" sd="1" m="1" x="2792"/>
        <item t="data" sd="1" m="1" x="2793"/>
        <item t="data" sd="1" m="1" x="2794"/>
        <item t="data" sd="1" m="1" x="2795"/>
        <item t="data" sd="1" m="1" x="2796"/>
        <item t="data" sd="1" m="1" x="2797"/>
        <item t="data" sd="1" m="1" x="2798"/>
        <item t="data" sd="1" m="1" x="2799"/>
        <item t="data" sd="1" m="1" x="2800"/>
        <item t="data" sd="1" m="1" x="2801"/>
        <item t="data" sd="1" m="1" x="2802"/>
        <item t="data" sd="1" m="1" x="2803"/>
        <item t="data" sd="1" m="1" x="2804"/>
        <item t="data" sd="1" m="1" x="2805"/>
        <item t="data" sd="1" m="1" x="2806"/>
        <item t="data" sd="1" m="1" x="2807"/>
        <item t="data" sd="1" m="1" x="2808"/>
        <item t="data" sd="1" m="1" x="2809"/>
        <item t="data" sd="1" m="1" x="2810"/>
        <item t="data" sd="1" m="1" x="2811"/>
        <item t="data" sd="1" m="1" x="2812"/>
        <item t="data" sd="1" m="1" x="2813"/>
        <item t="data" sd="1" m="1" x="2814"/>
        <item t="data" sd="1" m="1" x="2815"/>
        <item t="data" sd="1" m="1" x="2816"/>
        <item t="data" sd="1" m="1" x="2817"/>
        <item t="data" sd="1" m="1" x="2818"/>
        <item t="data" sd="1" m="1" x="2819"/>
        <item t="data" sd="1" m="1" x="2820"/>
        <item t="data" sd="1" m="1" x="2821"/>
        <item t="data" sd="1" m="1" x="2822"/>
        <item t="data" sd="1" m="1" x="2823"/>
        <item t="data" sd="1" m="1" x="2824"/>
        <item t="data" sd="1" m="1" x="2825"/>
        <item t="data" sd="1" m="1" x="2826"/>
        <item t="data" sd="1" m="1" x="2827"/>
        <item t="data" sd="1" m="1" x="2828"/>
        <item t="data" sd="1" m="1" x="2829"/>
        <item t="data" sd="1" m="1" x="2830"/>
        <item t="data" sd="1" m="1" x="2831"/>
        <item t="data" sd="1" m="1" x="2832"/>
        <item t="data" sd="1" m="1" x="2833"/>
        <item t="data" sd="1" m="1" x="2834"/>
        <item t="data" sd="1" m="1" x="2835"/>
        <item t="data" sd="1" m="1" x="2836"/>
        <item t="data" sd="1" m="1" x="2837"/>
        <item t="data" sd="1" m="1" x="2838"/>
        <item t="data" sd="1" m="1" x="2839"/>
        <item t="data" sd="1" m="1" x="2840"/>
        <item t="data" sd="1" m="1" x="2841"/>
        <item t="data" sd="1" m="1" x="2842"/>
        <item t="data" sd="1" m="1" x="2843"/>
        <item t="data" sd="1" m="1" x="2844"/>
        <item t="data" sd="1" m="1" x="2845"/>
        <item t="data" sd="1" m="1" x="2846"/>
        <item t="data" sd="1" m="1" x="2847"/>
        <item t="data" sd="1" m="1" x="2848"/>
        <item t="data" sd="1" m="1" x="2849"/>
        <item t="data" sd="1" m="1" x="2850"/>
        <item t="data" sd="1" m="1" x="2851"/>
        <item t="data" sd="1" m="1" x="2852"/>
        <item t="data" sd="1" m="1" x="2853"/>
        <item t="data" sd="1" m="1" x="2854"/>
        <item t="data" sd="1" m="1" x="2855"/>
        <item t="data" sd="1" m="1" x="2856"/>
        <item t="data" sd="1" m="1" x="2857"/>
        <item t="data" sd="1" m="1" x="2858"/>
        <item t="data" sd="1" m="1" x="2859"/>
        <item t="data" sd="1" m="1" x="2860"/>
        <item t="data" sd="1" m="1" x="2861"/>
        <item t="data" sd="1" m="1" x="2862"/>
        <item t="data" sd="1" m="1" x="2863"/>
        <item t="data" sd="1" m="1" x="2864"/>
        <item t="data" sd="1" m="1" x="2865"/>
        <item t="data" sd="1" m="1" x="2866"/>
        <item t="data" sd="1" m="1" x="2867"/>
        <item t="data" sd="1" m="1" x="2868"/>
        <item t="data" sd="1" m="1" x="2869"/>
        <item t="data" sd="1" m="1" x="2870"/>
        <item t="data" sd="1" m="1" x="2871"/>
        <item t="data" sd="1" m="1" x="2872"/>
        <item t="data" sd="1" m="1" x="2873"/>
        <item t="data" sd="1" m="1" x="2874"/>
        <item t="data" sd="1" m="1" x="2875"/>
        <item t="data" sd="1" m="1" x="2876"/>
        <item t="data" sd="1" m="1" x="2877"/>
        <item t="data" sd="1" m="1" x="2878"/>
        <item t="data" sd="1" m="1" x="2879"/>
        <item t="data" sd="1" m="1" x="2880"/>
        <item t="data" sd="1" m="1" x="2881"/>
        <item t="data" sd="1" m="1" x="2882"/>
        <item t="data" sd="1" m="1" x="2883"/>
        <item t="data" sd="1" m="1" x="2884"/>
        <item t="data" sd="1" m="1" x="2885"/>
        <item t="data" sd="1" m="1" x="2886"/>
        <item t="data" sd="1" m="1" x="2887"/>
        <item t="data" sd="1" m="1" x="2888"/>
        <item t="data" sd="1" m="1" x="2889"/>
        <item t="data" sd="1" m="1" x="2890"/>
        <item t="data" sd="1" m="1" x="2891"/>
        <item t="data" sd="1" m="1" x="2892"/>
        <item t="data" sd="1" m="1" x="2893"/>
        <item t="data" sd="1" m="1" x="2894"/>
        <item t="data" sd="1" m="1" x="2895"/>
        <item t="data" sd="1" m="1" x="2896"/>
        <item t="data" sd="1" m="1" x="2897"/>
        <item t="data" sd="1" m="1" x="2898"/>
        <item t="data" sd="1" m="1" x="2899"/>
        <item t="data" sd="1" m="1" x="2900"/>
        <item t="data" sd="1" m="1" x="2901"/>
        <item t="data" sd="1" m="1" x="2902"/>
        <item t="data" sd="1" m="1" x="2903"/>
        <item t="data" sd="1" m="1" x="2904"/>
        <item t="data" sd="1" m="1" x="2905"/>
        <item t="data" sd="1" m="1" x="2906"/>
        <item t="data" sd="1" m="1" x="2907"/>
        <item t="data" sd="1" m="1" x="2908"/>
        <item t="data" sd="1" m="1" x="2909"/>
        <item t="data" sd="1" m="1" x="2910"/>
        <item t="data" sd="1" m="1" x="2911"/>
        <item t="data" sd="1" m="1" x="2912"/>
        <item t="data" sd="1" m="1" x="2913"/>
        <item t="data" sd="1" m="1" x="2914"/>
        <item t="data" sd="1" m="1" x="2915"/>
        <item t="data" sd="1" m="1" x="2916"/>
        <item t="data" sd="1" m="1" x="2917"/>
        <item t="data" sd="1" m="1" x="2918"/>
        <item t="data" sd="1" m="1" x="2919"/>
        <item t="data" sd="1" m="1" x="2920"/>
        <item t="data" sd="1" m="1" x="2921"/>
        <item t="data" sd="1" m="1" x="2922"/>
        <item t="data" sd="1" m="1" x="2923"/>
        <item t="data" sd="1" m="1" x="2924"/>
        <item t="data" sd="1" m="1" x="2925"/>
        <item t="data" sd="1" m="1" x="2926"/>
        <item t="data" sd="1" m="1" x="2927"/>
        <item t="data" sd="1" m="1" x="2928"/>
        <item t="data" sd="1" m="1" x="2929"/>
        <item t="data" sd="1" m="1" x="2930"/>
        <item t="data" sd="1" m="1" x="2931"/>
        <item t="data" sd="1" m="1" x="2932"/>
        <item t="data" sd="1" m="1" x="2933"/>
        <item t="data" sd="1" m="1" x="2934"/>
        <item t="data" sd="1" m="1" x="2935"/>
        <item t="data" sd="1" m="1" x="2936"/>
        <item t="data" sd="1" m="1" x="2937"/>
        <item t="data" sd="1" m="1" x="2938"/>
        <item t="data" sd="1" m="1" x="2939"/>
        <item t="data" sd="1" m="1" x="2940"/>
        <item t="data" sd="1" m="1" x="2941"/>
        <item t="data" sd="1" m="1" x="2942"/>
        <item t="data" sd="1" m="1" x="2943"/>
        <item t="data" sd="1" m="1" x="2944"/>
        <item t="data" sd="1" m="1" x="2945"/>
        <item t="data" sd="1" m="1" x="2946"/>
        <item t="data" sd="1" m="1" x="2947"/>
        <item t="data" sd="1" m="1" x="2948"/>
        <item t="data" sd="1" m="1" x="2949"/>
        <item t="data" sd="1" m="1" x="2950"/>
        <item t="data" sd="1" m="1" x="2951"/>
        <item t="data" sd="1" m="1" x="2952"/>
        <item t="data" sd="1" m="1" x="2953"/>
        <item t="data" sd="1" m="1" x="2954"/>
        <item t="data" sd="1" m="1" x="2955"/>
        <item t="data" sd="1" m="1" x="2956"/>
        <item t="data" sd="1" m="1" x="2957"/>
        <item t="data" sd="1" m="1" x="2958"/>
        <item t="data" sd="1" m="1" x="2959"/>
        <item t="data" sd="1" m="1" x="2960"/>
        <item t="data" sd="1" m="1" x="2961"/>
        <item t="data" sd="1" m="1" x="2962"/>
        <item t="data" sd="1" m="1" x="2963"/>
        <item t="data" sd="1" m="1" x="2964"/>
        <item t="data" sd="1" m="1" x="2965"/>
        <item t="data" sd="1" m="1" x="2966"/>
        <item t="data" sd="1" m="1" x="2967"/>
        <item t="data" sd="1" m="1" x="2968"/>
        <item t="data" sd="1" m="1" x="2969"/>
        <item t="data" sd="1" m="1" x="2970"/>
        <item t="data" sd="1" m="1" x="2971"/>
        <item t="data" sd="1" m="1" x="2972"/>
        <item t="data" sd="1" m="1" x="2973"/>
        <item t="data" sd="1" m="1" x="2974"/>
        <item t="data" sd="1" m="1" x="2975"/>
        <item t="data" sd="1" m="1" x="2976"/>
        <item t="data" sd="1" x="779"/>
        <item t="data" sd="1" m="1" x="2977"/>
        <item t="data" sd="1" m="1" x="2978"/>
        <item t="data" sd="1" m="1" x="2979"/>
        <item t="data" sd="1" m="1" x="2980"/>
        <item t="data" sd="1" m="1" x="2981"/>
        <item t="data" sd="1" m="1" x="2982"/>
        <item t="data" sd="1" m="1" x="2983"/>
        <item t="data" sd="1" m="1" x="2984"/>
        <item t="data" sd="1" m="1" x="2985"/>
        <item t="data" sd="1" m="1" x="2986"/>
        <item t="data" sd="1" m="1" x="2987"/>
        <item t="data" sd="1" m="1" x="2988"/>
        <item t="data" sd="1" m="1" x="2989"/>
        <item t="data" sd="1" m="1" x="2990"/>
        <item t="data" sd="1" m="1" x="2991"/>
        <item t="data" sd="1" m="1" x="2992"/>
        <item t="data" sd="1" m="1" x="2993"/>
        <item t="data" sd="1" m="1" x="2994"/>
        <item t="data" sd="1" m="1" x="2995"/>
        <item t="data" sd="1" m="1" x="2996"/>
        <item t="data" sd="1" m="1" x="2997"/>
        <item t="data" sd="1" m="1" x="2998"/>
        <item t="data" sd="1" m="1" x="2999"/>
        <item t="data" sd="1" m="1" x="3000"/>
        <item t="data" sd="1" m="1" x="3001"/>
        <item t="data" sd="1" m="1" x="3002"/>
        <item t="data" sd="1" m="1" x="3003"/>
        <item t="data" sd="1" m="1" x="3004"/>
        <item t="data" sd="1" m="1" x="3005"/>
        <item t="data" sd="1" m="1" x="3006"/>
        <item t="data" sd="1" m="1" x="3007"/>
        <item t="data" sd="1" m="1" x="3008"/>
        <item t="data" sd="1" m="1" x="3009"/>
        <item t="data" sd="1" m="1" x="3010"/>
        <item t="data" sd="1" m="1" x="3011"/>
        <item t="data" sd="1" m="1" x="3012"/>
        <item t="data" sd="1" m="1" x="3013"/>
        <item t="data" sd="1" m="1" x="3014"/>
        <item t="data" sd="1" m="1" x="3015"/>
        <item t="data" sd="1" m="1" x="3016"/>
        <item t="data" sd="1" m="1" x="3017"/>
        <item t="data" sd="1" m="1" x="3018"/>
        <item t="data" sd="1" m="1" x="3019"/>
        <item t="data" sd="1" m="1" x="3020"/>
        <item t="data" sd="1" m="1" x="3021"/>
        <item t="data" sd="1" m="1" x="3022"/>
        <item t="data" sd="1" m="1" x="3023"/>
        <item t="data" sd="1" m="1" x="3024"/>
        <item t="data" sd="1" m="1" x="3025"/>
        <item t="data" sd="1" m="1" x="3026"/>
        <item t="data" sd="1" m="1" x="3027"/>
        <item t="data" sd="1" m="1" x="3028"/>
        <item t="data" sd="1" m="1" x="3029"/>
        <item t="data" sd="1" m="1" x="3030"/>
        <item t="data" sd="1" m="1" x="3031"/>
        <item t="data" sd="1" m="1" x="3032"/>
        <item t="data" sd="1" m="1" x="3033"/>
        <item t="data" sd="1" m="1" x="3034"/>
        <item t="data" sd="1" m="1" x="3035"/>
        <item t="data" sd="1" m="1" x="3036"/>
        <item t="data" sd="1" m="1" x="3037"/>
        <item t="data" sd="1" m="1" x="3038"/>
        <item t="data" sd="1" m="1" x="3039"/>
        <item t="data" sd="1" m="1" x="3040"/>
        <item t="data" sd="1" m="1" x="3041"/>
        <item t="data" sd="1" m="1" x="3042"/>
        <item t="data" sd="1" m="1" x="3043"/>
        <item t="data" sd="1" m="1" x="3044"/>
        <item t="data" sd="1" m="1" x="3045"/>
        <item t="data" sd="1" m="1" x="3046"/>
        <item t="data" sd="1" m="1" x="3047"/>
        <item t="data" sd="1" m="1" x="3048"/>
        <item t="data" sd="1" m="1" x="3049"/>
        <item t="data" sd="1" m="1" x="3050"/>
        <item t="data" sd="1" m="1" x="3051"/>
        <item t="data" sd="1" m="1" x="3052"/>
        <item t="data" sd="1" m="1" x="3053"/>
        <item t="data" sd="1" m="1" x="3054"/>
        <item t="data" sd="1" m="1" x="3055"/>
        <item t="data" sd="1" m="1" x="3056"/>
        <item t="data" sd="1" m="1" x="3057"/>
        <item t="data" sd="1" m="1" x="3058"/>
        <item t="data" sd="1" m="1" x="3059"/>
        <item t="data" sd="1" m="1" x="3060"/>
        <item t="data" sd="1" m="1" x="3061"/>
        <item t="data" sd="1" m="1" x="3062"/>
        <item t="data" sd="1" m="1" x="3063"/>
        <item t="data" sd="1" m="1" x="3064"/>
        <item t="data" sd="1" m="1" x="3065"/>
        <item t="data" sd="1" m="1" x="3066"/>
        <item t="data" sd="1" m="1" x="3067"/>
        <item t="data" sd="1" m="1" x="3068"/>
        <item t="data" sd="1" m="1" x="3069"/>
        <item t="data" sd="1" m="1" x="3070"/>
        <item t="data" sd="1" m="1" x="3071"/>
        <item t="data" sd="1" m="1" x="3072"/>
        <item t="data" sd="1" m="1" x="3073"/>
        <item t="data" sd="1" m="1" x="3074"/>
        <item t="data" sd="1" m="1" x="3075"/>
        <item t="data" sd="1" m="1" x="3076"/>
        <item t="data" sd="1" m="1" x="3077"/>
        <item t="data" sd="1" m="1" x="3078"/>
        <item t="data" sd="1" m="1" x="3079"/>
        <item t="data" sd="1" m="1" x="3080"/>
        <item t="data" sd="1" m="1" x="3081"/>
        <item t="data" sd="1" m="1" x="3082"/>
        <item t="data" sd="1" m="1" x="3083"/>
        <item t="data" sd="1" m="1" x="3084"/>
        <item t="data" sd="1" m="1" x="3085"/>
        <item t="data" sd="1" m="1" x="3086"/>
        <item t="data" sd="1" m="1" x="3087"/>
        <item t="data" sd="1" m="1" x="3088"/>
        <item t="data" sd="1" m="1" x="3089"/>
        <item t="data" sd="1" m="1" x="3090"/>
        <item t="data" sd="1" m="1" x="3091"/>
        <item t="data" sd="1" m="1" x="3092"/>
        <item t="data" sd="1" m="1" x="3093"/>
        <item t="data" sd="1" m="1" x="3094"/>
        <item t="data" sd="1" m="1" x="3095"/>
        <item t="data" sd="1" m="1" x="3096"/>
        <item t="data" sd="1" m="1" x="3097"/>
        <item t="data" sd="1" m="1" x="3098"/>
        <item t="data" sd="1" m="1" x="3099"/>
        <item t="data" sd="1" x="780"/>
        <item t="data" sd="1" m="1" x="3100"/>
        <item t="data" sd="1" m="1" x="3101"/>
        <item t="data" sd="1" m="1" x="3102"/>
        <item t="data" sd="1" m="1" x="3103"/>
        <item t="data" sd="1" m="1" x="3104"/>
        <item t="data" sd="1" m="1" x="3105"/>
        <item t="data" sd="1" m="1" x="3106"/>
        <item t="data" sd="1" m="1" x="3107"/>
        <item t="data" sd="1" m="1" x="3108"/>
        <item t="data" sd="1" m="1" x="3109"/>
        <item t="data" sd="1" m="1" x="3110"/>
        <item t="data" sd="1" m="1" x="3111"/>
        <item t="data" sd="1" x="781"/>
        <item t="data" sd="1" m="1" x="3112"/>
        <item t="data" sd="1" m="1" x="3113"/>
        <item t="data" sd="1" x="782"/>
        <item t="data" sd="1" m="1" x="3114"/>
        <item t="data" sd="1" x="783"/>
        <item t="data" sd="1" m="1" x="3115"/>
        <item t="data" sd="1" m="1" x="3116"/>
        <item t="data" sd="1" m="1" x="3117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m="1" x="7324"/>
        <item t="data" sd="1" m="1" x="7325"/>
        <item t="data" sd="1" m="1" x="7326"/>
        <item t="data" sd="1" m="1" x="7327"/>
        <item t="data" sd="1" m="1" x="6921"/>
        <item t="data" sd="1" m="1" x="6922"/>
        <item t="data" sd="1" m="1" x="6409"/>
        <item t="data" sd="1" m="1" x="5889"/>
        <item t="data" sd="1" m="1" x="5411"/>
        <item t="data" sd="1" m="1" x="5412"/>
        <item t="data" sd="1" m="1" x="5413"/>
        <item t="data" sd="1" m="1" x="4489"/>
        <item t="data" sd="1" m="1" x="4490"/>
        <item t="data" sd="1" m="1" x="4491"/>
        <item t="data" sd="1" m="1" x="4492"/>
        <item t="data" sd="1" m="1" x="4493"/>
        <item t="data" sd="1" m="1" x="4494"/>
        <item t="data" sd="1" m="1" x="4495"/>
        <item t="data" sd="1" m="1" x="4496"/>
        <item t="data" sd="1" m="1" x="4497"/>
        <item t="data" sd="1" m="1" x="4498"/>
        <item t="data" sd="1" m="1" x="4499"/>
        <item t="data" sd="1" m="1" x="4500"/>
        <item t="data" sd="1" m="1" x="4501"/>
        <item t="data" sd="1" m="1" x="4502"/>
        <item t="data" sd="1" m="1" x="4503"/>
        <item t="data" sd="1" m="1" x="4504"/>
        <item t="data" sd="1" m="1" x="3118"/>
        <item t="data" sd="1" m="1" x="3119"/>
        <item t="data" sd="1" m="1" x="3120"/>
        <item t="data" sd="1" m="1" x="3121"/>
        <item t="data" sd="1" m="1" x="3122"/>
        <item t="data" sd="1" m="1" x="3123"/>
        <item t="data" sd="1" m="1" x="3124"/>
        <item t="data" sd="1" m="1" x="3125"/>
        <item t="data" sd="1" m="1" x="3126"/>
        <item t="data" sd="1" m="1" x="3127"/>
        <item t="data" sd="1" m="1" x="3128"/>
        <item t="data" sd="1" m="1" x="3129"/>
        <item t="data" sd="1" m="1" x="3130"/>
        <item t="data" sd="1" m="1" x="3131"/>
        <item t="data" sd="1" m="1" x="3132"/>
        <item t="data" sd="1" m="1" x="3133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m="1" x="7660"/>
        <item t="data" sd="1" m="1" x="7661"/>
        <item t="data" sd="1" m="1" x="7662"/>
        <item t="data" sd="1" m="1" x="7663"/>
        <item t="data" sd="1" m="1" x="7664"/>
        <item t="data" sd="1" m="1" x="7665"/>
        <item t="data" sd="1" m="1" x="7666"/>
        <item t="data" sd="1" m="1" x="7667"/>
        <item t="data" sd="1" m="1" x="7668"/>
        <item t="data" sd="1" m="1" x="7669"/>
        <item t="data" sd="1" m="1" x="7670"/>
        <item t="data" sd="1" m="1" x="7671"/>
        <item t="data" sd="1" m="1" x="7672"/>
        <item t="data" sd="1" m="1" x="7673"/>
        <item t="data" sd="1" m="1" x="7674"/>
        <item t="data" sd="1" m="1" x="7675"/>
        <item t="data" sd="1" m="1" x="7676"/>
        <item t="data" sd="1" m="1" x="7677"/>
        <item t="data" sd="1" m="1" x="7678"/>
        <item t="data" sd="1" m="1" x="7679"/>
        <item t="data" sd="1" m="1" x="7680"/>
        <item t="data" sd="1" m="1" x="7681"/>
        <item t="data" sd="1" m="1" x="7682"/>
        <item t="data" sd="1" m="1" x="7683"/>
        <item t="data" sd="1" m="1" x="7684"/>
        <item t="data" sd="1" m="1" x="7685"/>
        <item t="data" sd="1" m="1" x="7686"/>
        <item t="data" sd="1" m="1" x="7687"/>
        <item t="data" sd="1" m="1" x="7688"/>
        <item t="data" sd="1" m="1" x="7689"/>
        <item t="data" sd="1" m="1" x="7690"/>
        <item t="data" sd="1" m="1" x="7691"/>
        <item t="data" sd="1" m="1" x="7692"/>
        <item t="data" sd="1" m="1" x="7693"/>
        <item t="data" sd="1" m="1" x="7694"/>
        <item t="data" sd="1" m="1" x="7695"/>
        <item t="data" sd="1" m="1" x="7696"/>
        <item t="data" sd="1" m="1" x="7697"/>
        <item t="data" sd="1" m="1" x="7698"/>
        <item t="data" sd="1" m="1" x="7699"/>
        <item t="data" sd="1" m="1" x="7700"/>
        <item t="data" sd="1" m="1" x="7701"/>
        <item t="data" sd="1" m="1" x="7702"/>
        <item t="data" sd="1" m="1" x="7703"/>
        <item t="data" sd="1" m="1" x="7704"/>
        <item t="data" sd="1" m="1" x="7705"/>
        <item t="data" sd="1" m="1" x="7706"/>
        <item t="data" sd="1" m="1" x="7707"/>
        <item t="data" sd="1" m="1" x="7708"/>
        <item t="data" sd="1" m="1" x="7709"/>
        <item t="data" sd="1" m="1" x="7710"/>
        <item t="data" sd="1" m="1" x="7711"/>
        <item t="data" sd="1" m="1" x="7712"/>
        <item t="data" sd="1" m="1" x="7713"/>
        <item t="data" sd="1" m="1" x="7714"/>
        <item t="data" sd="1" m="1" x="7715"/>
        <item t="data" sd="1" m="1" x="7716"/>
        <item t="data" sd="1" m="1" x="7717"/>
        <item t="data" sd="1" m="1" x="7718"/>
        <item t="data" sd="1" m="1" x="7719"/>
        <item t="data" sd="1" m="1" x="7720"/>
        <item t="data" sd="1" m="1" x="7721"/>
        <item t="data" sd="1" m="1" x="7722"/>
        <item t="data" sd="1" m="1" x="7723"/>
        <item t="data" sd="1" m="1" x="7724"/>
        <item t="data" sd="1" m="1" x="7725"/>
        <item t="data" sd="1" m="1" x="7726"/>
        <item t="data" sd="1" m="1" x="7727"/>
        <item t="data" sd="1" m="1" x="7728"/>
        <item t="data" sd="1" m="1" x="7729"/>
        <item t="data" sd="1" m="1" x="7730"/>
        <item t="data" sd="1" m="1" x="7731"/>
        <item t="data" sd="1" m="1" x="7732"/>
        <item t="data" sd="1" m="1" x="7733"/>
        <item t="data" sd="1" m="1" x="7734"/>
        <item t="data" sd="1" m="1" x="7735"/>
        <item t="data" sd="1" m="1" x="7736"/>
        <item t="data" sd="1" m="1" x="7737"/>
        <item t="data" sd="1" m="1" x="7738"/>
        <item t="data" sd="1" m="1" x="7739"/>
        <item t="data" sd="1" m="1" x="7740"/>
        <item t="data" sd="1" m="1" x="7741"/>
        <item t="data" sd="1" m="1" x="7742"/>
        <item t="data" sd="1" m="1" x="7743"/>
        <item t="data" sd="1" m="1" x="7744"/>
        <item t="data" sd="1" m="1" x="7745"/>
        <item t="data" sd="1" m="1" x="7746"/>
        <item t="data" sd="1" m="1" x="7747"/>
        <item t="data" sd="1" m="1" x="7748"/>
        <item t="data" sd="1" m="1" x="7749"/>
        <item t="data" sd="1" m="1" x="7750"/>
        <item t="data" sd="1" m="1" x="7751"/>
        <item t="data" sd="1" m="1" x="7752"/>
        <item t="data" sd="1" m="1" x="7753"/>
        <item t="data" sd="1" m="1" x="7754"/>
        <item t="data" sd="1" m="1" x="7755"/>
        <item t="data" sd="1" m="1" x="7756"/>
        <item t="data" sd="1" m="1" x="7757"/>
        <item t="data" sd="1" m="1" x="7758"/>
        <item t="data" sd="1" m="1" x="7759"/>
        <item t="data" sd="1" m="1" x="7760"/>
        <item t="data" sd="1" m="1" x="7761"/>
        <item t="data" sd="1" m="1" x="7762"/>
        <item t="data" sd="1" m="1" x="7763"/>
        <item t="data" sd="1" m="1" x="7764"/>
        <item t="data" sd="1" m="1" x="7765"/>
        <item t="data" sd="1" m="1" x="7766"/>
        <item t="data" sd="1" m="1" x="7767"/>
        <item t="data" sd="1" m="1" x="7768"/>
        <item t="data" sd="1" m="1" x="7769"/>
        <item t="data" sd="1" m="1" x="7770"/>
        <item t="data" sd="1" m="1" x="7328"/>
        <item t="data" sd="1" m="1" x="7771"/>
        <item t="data" sd="1" m="1" x="7772"/>
        <item t="data" sd="1" m="1" x="7773"/>
        <item t="data" sd="1" m="1" x="7774"/>
        <item t="data" sd="1" m="1" x="7329"/>
        <item t="data" sd="1" m="1" x="7775"/>
        <item t="data" sd="1" m="1" x="7330"/>
        <item t="data" sd="1" m="1" x="7331"/>
        <item t="data" sd="1" m="1" x="7332"/>
        <item t="data" sd="1" m="1" x="7333"/>
        <item t="data" sd="1" m="1" x="7334"/>
        <item t="data" sd="1" m="1" x="7335"/>
        <item t="data" sd="1" m="1" x="7336"/>
        <item t="data" sd="1" m="1" x="7337"/>
        <item t="data" sd="1" m="1" x="7338"/>
        <item t="data" sd="1" m="1" x="7339"/>
        <item t="data" sd="1" m="1" x="7340"/>
        <item t="data" sd="1" m="1" x="7341"/>
        <item t="data" sd="1" m="1" x="7342"/>
        <item t="data" sd="1" m="1" x="7343"/>
        <item t="data" sd="1" m="1" x="7344"/>
        <item t="data" sd="1" m="1" x="7345"/>
        <item t="data" sd="1" m="1" x="7346"/>
        <item t="data" sd="1" m="1" x="7347"/>
        <item t="data" sd="1" m="1" x="7348"/>
        <item t="data" sd="1" m="1" x="7349"/>
        <item t="data" sd="1" m="1" x="7350"/>
        <item t="data" sd="1" m="1" x="7351"/>
        <item t="data" sd="1" m="1" x="7352"/>
        <item t="data" sd="1" m="1" x="7353"/>
        <item t="data" sd="1" m="1" x="7354"/>
        <item t="data" sd="1" m="1" x="7355"/>
        <item t="data" sd="1" m="1" x="7356"/>
        <item t="data" sd="1" m="1" x="7357"/>
        <item t="data" sd="1" m="1" x="7358"/>
        <item t="data" sd="1" m="1" x="7359"/>
        <item t="data" sd="1" m="1" x="7360"/>
        <item t="data" sd="1" m="1" x="7361"/>
        <item t="data" sd="1" m="1" x="7362"/>
        <item t="data" sd="1" m="1" x="7363"/>
        <item t="data" sd="1" m="1" x="7364"/>
        <item t="data" sd="1" m="1" x="7365"/>
        <item t="data" sd="1" m="1" x="7366"/>
        <item t="data" sd="1" m="1" x="7367"/>
        <item t="data" sd="1" m="1" x="7368"/>
        <item t="data" sd="1" m="1" x="7369"/>
        <item t="data" sd="1" m="1" x="7370"/>
        <item t="data" sd="1" m="1" x="7371"/>
        <item t="data" sd="1" m="1" x="7372"/>
        <item t="data" sd="1" m="1" x="7373"/>
        <item t="data" sd="1" m="1" x="7374"/>
        <item t="data" sd="1" m="1" x="7375"/>
        <item t="data" sd="1" m="1" x="7376"/>
        <item t="data" sd="1" m="1" x="7377"/>
        <item t="data" sd="1" m="1" x="7378"/>
        <item t="data" sd="1" m="1" x="7379"/>
        <item t="data" sd="1" m="1" x="7380"/>
        <item t="data" sd="1" m="1" x="7381"/>
        <item t="data" sd="1" m="1" x="7382"/>
        <item t="data" sd="1" m="1" x="7383"/>
        <item t="data" sd="1" m="1" x="7384"/>
        <item t="data" sd="1" m="1" x="7385"/>
        <item t="data" sd="1" m="1" x="7386"/>
        <item t="data" sd="1" m="1" x="7387"/>
        <item t="data" sd="1" m="1" x="7388"/>
        <item t="data" sd="1" m="1" x="7389"/>
        <item t="data" sd="1" m="1" x="7390"/>
        <item t="data" sd="1" m="1" x="7391"/>
        <item t="data" sd="1" m="1" x="7392"/>
        <item t="data" sd="1" m="1" x="7393"/>
        <item t="data" sd="1" m="1" x="7394"/>
        <item t="data" sd="1" m="1" x="7395"/>
        <item t="data" sd="1" m="1" x="7396"/>
        <item t="data" sd="1" m="1" x="7397"/>
        <item t="data" sd="1" m="1" x="7398"/>
        <item t="data" sd="1" m="1" x="7399"/>
        <item t="data" sd="1" m="1" x="6923"/>
        <item t="data" sd="1" m="1" x="6924"/>
        <item t="data" sd="1" m="1" x="6925"/>
        <item t="data" sd="1" m="1" x="6926"/>
        <item t="data" sd="1" m="1" x="6927"/>
        <item t="data" sd="1" m="1" x="6928"/>
        <item t="data" sd="1" m="1" x="6929"/>
        <item t="data" sd="1" m="1" x="6930"/>
        <item t="data" sd="1" m="1" x="6931"/>
        <item t="data" sd="1" m="1" x="6932"/>
        <item t="data" sd="1" m="1" x="6933"/>
        <item t="data" sd="1" m="1" x="6934"/>
        <item t="data" sd="1" m="1" x="6935"/>
        <item t="data" sd="1" m="1" x="6936"/>
        <item t="data" sd="1" m="1" x="6937"/>
        <item t="data" sd="1" m="1" x="6938"/>
        <item t="data" sd="1" m="1" x="6939"/>
        <item t="data" sd="1" m="1" x="6940"/>
        <item t="data" sd="1" m="1" x="6941"/>
        <item t="data" sd="1" m="1" x="6942"/>
        <item t="data" sd="1" m="1" x="6943"/>
        <item t="data" sd="1" m="1" x="6944"/>
        <item t="data" sd="1" m="1" x="6945"/>
        <item t="data" sd="1" m="1" x="6946"/>
        <item t="data" sd="1" m="1" x="6947"/>
        <item t="data" sd="1" m="1" x="6948"/>
        <item t="data" sd="1" m="1" x="6949"/>
        <item t="data" sd="1" m="1" x="6950"/>
        <item t="data" sd="1" m="1" x="6951"/>
        <item t="data" sd="1" m="1" x="6952"/>
        <item t="data" sd="1" m="1" x="6953"/>
        <item t="data" sd="1" m="1" x="6954"/>
        <item t="data" sd="1" m="1" x="6955"/>
        <item t="data" sd="1" m="1" x="6956"/>
        <item t="data" sd="1" m="1" x="6957"/>
        <item t="data" sd="1" m="1" x="6958"/>
        <item t="data" sd="1" m="1" x="6959"/>
        <item t="data" sd="1" m="1" x="6960"/>
        <item t="data" sd="1" m="1" x="6961"/>
        <item t="data" sd="1" m="1" x="6962"/>
        <item t="data" sd="1" m="1" x="6963"/>
        <item t="data" sd="1" m="1" x="6964"/>
        <item t="data" sd="1" m="1" x="6965"/>
        <item t="data" sd="1" m="1" x="6966"/>
        <item t="data" sd="1" m="1" x="6967"/>
        <item t="data" sd="1" m="1" x="6410"/>
        <item t="data" sd="1" m="1" x="6968"/>
        <item t="data" sd="1" m="1" x="6969"/>
        <item t="data" sd="1" m="1" x="6970"/>
        <item t="data" sd="1" m="1" x="6971"/>
        <item t="data" sd="1" m="1" x="6972"/>
        <item t="data" sd="1" m="1" x="6973"/>
        <item t="data" sd="1" m="1" x="6974"/>
        <item t="data" sd="1" m="1" x="6975"/>
        <item t="data" sd="1" m="1" x="6976"/>
        <item t="data" sd="1" m="1" x="6977"/>
        <item t="data" sd="1" m="1" x="6978"/>
        <item t="data" sd="1" m="1" x="6979"/>
        <item t="data" sd="1" m="1" x="6980"/>
        <item t="data" sd="1" m="1" x="6981"/>
        <item t="data" sd="1" m="1" x="6982"/>
        <item t="data" sd="1" m="1" x="6411"/>
        <item t="data" sd="1" m="1" x="6983"/>
        <item t="data" sd="1" m="1" x="6984"/>
        <item t="data" sd="1" m="1" x="6985"/>
        <item t="data" sd="1" m="1" x="6986"/>
        <item t="data" sd="1" m="1" x="6987"/>
        <item t="data" sd="1" m="1" x="6412"/>
        <item t="data" sd="1" m="1" x="6988"/>
        <item t="data" sd="1" m="1" x="6989"/>
        <item t="data" sd="1" m="1" x="6413"/>
        <item t="data" sd="1" m="1" x="6990"/>
        <item t="data" sd="1" m="1" x="6991"/>
        <item t="data" sd="1" m="1" x="6414"/>
        <item t="data" sd="1" m="1" x="6415"/>
        <item t="data" sd="1" m="1" x="6416"/>
        <item t="data" sd="1" m="1" x="6417"/>
        <item t="data" sd="1" m="1" x="6418"/>
        <item t="data" sd="1" m="1" x="6419"/>
        <item t="data" sd="1" m="1" x="6420"/>
        <item t="data" sd="1" m="1" x="6421"/>
        <item t="data" sd="1" m="1" x="6422"/>
        <item t="data" sd="1" m="1" x="6423"/>
        <item t="data" sd="1" m="1" x="6424"/>
        <item t="data" sd="1" m="1" x="6425"/>
        <item t="data" sd="1" m="1" x="6426"/>
        <item t="data" sd="1" m="1" x="6427"/>
        <item t="data" sd="1" m="1" x="6428"/>
        <item t="data" sd="1" m="1" x="6429"/>
        <item t="data" sd="1" m="1" x="6430"/>
        <item t="data" sd="1" m="1" x="6431"/>
        <item t="data" sd="1" m="1" x="6432"/>
        <item t="data" sd="1" m="1" x="6433"/>
        <item t="data" sd="1" m="1" x="6434"/>
        <item t="data" sd="1" m="1" x="6435"/>
        <item t="data" sd="1" m="1" x="6436"/>
        <item t="data" sd="1" m="1" x="6437"/>
        <item t="data" sd="1" m="1" x="6438"/>
        <item t="data" sd="1" m="1" x="6439"/>
        <item t="data" sd="1" m="1" x="6440"/>
        <item t="data" sd="1" m="1" x="6441"/>
        <item t="data" sd="1" m="1" x="6442"/>
        <item t="data" sd="1" m="1" x="6443"/>
        <item t="data" sd="1" m="1" x="6444"/>
        <item t="data" sd="1" m="1" x="6445"/>
        <item t="data" sd="1" m="1" x="6446"/>
        <item t="data" sd="1" m="1" x="6447"/>
        <item t="data" sd="1" m="1" x="6448"/>
        <item t="data" sd="1" m="1" x="6449"/>
        <item t="data" sd="1" m="1" x="6450"/>
        <item t="data" sd="1" m="1" x="6451"/>
        <item t="data" sd="1" m="1" x="6452"/>
        <item t="data" sd="1" m="1" x="6453"/>
        <item t="data" sd="1" m="1" x="6454"/>
        <item t="data" sd="1" m="1" x="6455"/>
        <item t="data" sd="1" m="1" x="6456"/>
        <item t="data" sd="1" m="1" x="6457"/>
        <item t="data" sd="1" m="1" x="6458"/>
        <item t="data" sd="1" m="1" x="6459"/>
        <item t="data" sd="1" m="1" x="6460"/>
        <item t="data" sd="1" m="1" x="6461"/>
        <item t="data" sd="1" m="1" x="6462"/>
        <item t="data" sd="1" m="1" x="6463"/>
        <item t="data" sd="1" m="1" x="6464"/>
        <item t="data" sd="1" m="1" x="6465"/>
        <item t="data" sd="1" m="1" x="6466"/>
        <item t="data" sd="1" m="1" x="6467"/>
        <item t="data" sd="1" m="1" x="6468"/>
        <item t="data" sd="1" m="1" x="6469"/>
        <item t="data" sd="1" m="1" x="6470"/>
        <item t="data" sd="1" m="1" x="6471"/>
        <item t="data" sd="1" m="1" x="6472"/>
        <item t="data" sd="1" m="1" x="6473"/>
        <item t="data" sd="1" m="1" x="6474"/>
        <item t="data" sd="1" m="1" x="6475"/>
        <item t="data" sd="1" m="1" x="6476"/>
        <item t="data" sd="1" m="1" x="6477"/>
        <item t="data" sd="1" m="1" x="6478"/>
        <item t="data" sd="1" m="1" x="6479"/>
        <item t="data" sd="1" m="1" x="6480"/>
        <item t="data" sd="1" m="1" x="6481"/>
        <item t="data" sd="1" m="1" x="6482"/>
        <item t="data" sd="1" m="1" x="6483"/>
        <item t="data" sd="1" m="1" x="6484"/>
        <item t="data" sd="1" m="1" x="6485"/>
        <item t="data" sd="1" m="1" x="6486"/>
        <item t="data" sd="1" m="1" x="6487"/>
        <item t="data" sd="1" m="1" x="6488"/>
        <item t="data" sd="1" m="1" x="6489"/>
        <item t="data" sd="1" m="1" x="6490"/>
        <item t="data" sd="1" m="1" x="6491"/>
        <item t="data" sd="1" m="1" x="6492"/>
        <item t="data" sd="1" m="1" x="6493"/>
        <item t="data" sd="1" m="1" x="6494"/>
        <item t="data" sd="1" m="1" x="6495"/>
        <item t="data" sd="1" m="1" x="6496"/>
        <item t="data" sd="1" m="1" x="6497"/>
        <item t="data" sd="1" m="1" x="6498"/>
        <item t="data" sd="1" m="1" x="6499"/>
        <item t="data" sd="1" m="1" x="6500"/>
        <item t="data" sd="1" m="1" x="6501"/>
        <item t="data" sd="1" m="1" x="6502"/>
        <item t="data" sd="1" m="1" x="6503"/>
        <item t="data" sd="1" m="1" x="6504"/>
        <item t="data" sd="1" m="1" x="6505"/>
        <item t="data" sd="1" m="1" x="6506"/>
        <item t="data" sd="1" m="1" x="6507"/>
        <item t="data" sd="1" m="1" x="6508"/>
        <item t="data" sd="1" m="1" x="6509"/>
        <item t="data" sd="1" m="1" x="6510"/>
        <item t="data" sd="1" m="1" x="6511"/>
        <item t="data" sd="1" m="1" x="6512"/>
        <item t="data" sd="1" m="1" x="5890"/>
        <item t="data" sd="1" m="1" x="6513"/>
        <item t="data" sd="1" m="1" x="6514"/>
        <item t="data" sd="1" m="1" x="6515"/>
        <item t="data" sd="1" m="1" x="6516"/>
        <item t="data" sd="1" m="1" x="6517"/>
        <item t="data" sd="1" m="1" x="6518"/>
        <item t="data" sd="1" m="1" x="6519"/>
        <item t="data" sd="1" m="1" x="6520"/>
        <item t="data" sd="1" m="1" x="6521"/>
        <item t="data" sd="1" m="1" x="6522"/>
        <item t="data" sd="1" m="1" x="6523"/>
        <item t="data" sd="1" m="1" x="5891"/>
        <item t="data" sd="1" m="1" x="5892"/>
        <item t="data" sd="1" m="1" x="5893"/>
        <item t="data" sd="1" m="1" x="5894"/>
        <item t="data" sd="1" m="1" x="5895"/>
        <item t="data" sd="1" m="1" x="5896"/>
        <item t="data" sd="1" m="1" x="5897"/>
        <item t="data" sd="1" m="1" x="5898"/>
        <item t="data" sd="1" m="1" x="5899"/>
        <item t="data" sd="1" m="1" x="5900"/>
        <item t="data" sd="1" m="1" x="5901"/>
        <item t="data" sd="1" m="1" x="5902"/>
        <item t="data" sd="1" m="1" x="5903"/>
        <item t="data" sd="1" m="1" x="5904"/>
        <item t="data" sd="1" m="1" x="5905"/>
        <item t="data" sd="1" m="1" x="5906"/>
        <item t="data" sd="1" m="1" x="5907"/>
        <item t="data" sd="1" m="1" x="5908"/>
        <item t="data" sd="1" m="1" x="5909"/>
        <item t="data" sd="1" m="1" x="5910"/>
        <item t="data" sd="1" m="1" x="5911"/>
        <item t="data" sd="1" m="1" x="5912"/>
        <item t="data" sd="1" m="1" x="5913"/>
        <item t="data" sd="1" m="1" x="5914"/>
        <item t="data" sd="1" m="1" x="5915"/>
        <item t="data" sd="1" m="1" x="5916"/>
        <item t="data" sd="1" m="1" x="5917"/>
        <item t="data" sd="1" m="1" x="5918"/>
        <item t="data" sd="1" m="1" x="5919"/>
        <item t="data" sd="1" m="1" x="5920"/>
        <item t="data" sd="1" m="1" x="5921"/>
        <item t="data" sd="1" m="1" x="5922"/>
        <item t="data" sd="1" m="1" x="5923"/>
        <item t="data" sd="1" m="1" x="5924"/>
        <item t="data" sd="1" m="1" x="5925"/>
        <item t="data" sd="1" m="1" x="5926"/>
        <item t="data" sd="1" m="1" x="5927"/>
        <item t="data" sd="1" m="1" x="5928"/>
        <item t="data" sd="1" m="1" x="5929"/>
        <item t="data" sd="1" m="1" x="5930"/>
        <item t="data" sd="1" m="1" x="5931"/>
        <item t="data" sd="1" m="1" x="5932"/>
        <item t="data" sd="1" m="1" x="5933"/>
        <item t="data" sd="1" m="1" x="5934"/>
        <item t="data" sd="1" m="1" x="5935"/>
        <item t="data" sd="1" m="1" x="5936"/>
        <item t="data" sd="1" m="1" x="5937"/>
        <item t="data" sd="1" m="1" x="5938"/>
        <item t="data" sd="1" m="1" x="5939"/>
        <item t="data" sd="1" m="1" x="5940"/>
        <item t="data" sd="1" m="1" x="5941"/>
        <item t="data" sd="1" m="1" x="5942"/>
        <item t="data" sd="1" m="1" x="5943"/>
        <item t="data" sd="1" m="1" x="5944"/>
        <item t="data" sd="1" m="1" x="5945"/>
        <item t="data" sd="1" m="1" x="5946"/>
        <item t="data" sd="1" m="1" x="5947"/>
        <item t="data" sd="1" m="1" x="5948"/>
        <item t="data" sd="1" m="1" x="5949"/>
        <item t="data" sd="1" m="1" x="5950"/>
        <item t="data" sd="1" m="1" x="5951"/>
        <item t="data" sd="1" m="1" x="5952"/>
        <item t="data" sd="1" m="1" x="5953"/>
        <item t="data" sd="1" m="1" x="5954"/>
        <item t="data" sd="1" m="1" x="5955"/>
        <item t="data" sd="1" m="1" x="5956"/>
        <item t="data" sd="1" m="1" x="5957"/>
        <item t="data" sd="1" m="1" x="5958"/>
        <item t="data" sd="1" m="1" x="5959"/>
        <item t="data" sd="1" m="1" x="5960"/>
        <item t="data" sd="1" m="1" x="5961"/>
        <item t="data" sd="1" m="1" x="5962"/>
        <item t="data" sd="1" m="1" x="5963"/>
        <item t="data" sd="1" m="1" x="5964"/>
        <item t="data" sd="1" m="1" x="5965"/>
        <item t="data" sd="1" m="1" x="5966"/>
        <item t="data" sd="1" m="1" x="5967"/>
        <item t="data" sd="1" m="1" x="5968"/>
        <item t="data" sd="1" m="1" x="5969"/>
        <item t="data" sd="1" m="1" x="5970"/>
        <item t="data" sd="1" m="1" x="5971"/>
        <item t="data" sd="1" m="1" x="5972"/>
        <item t="data" sd="1" m="1" x="5973"/>
        <item t="data" sd="1" m="1" x="5974"/>
        <item t="data" sd="1" m="1" x="5975"/>
        <item t="data" sd="1" m="1" x="5976"/>
        <item t="data" sd="1" m="1" x="5977"/>
        <item t="data" sd="1" m="1" x="5978"/>
        <item t="data" sd="1" m="1" x="5979"/>
        <item t="data" sd="1" m="1" x="5980"/>
        <item t="data" sd="1" m="1" x="5981"/>
        <item t="data" sd="1" m="1" x="5982"/>
        <item t="data" sd="1" m="1" x="5983"/>
        <item t="data" sd="1" m="1" x="5984"/>
        <item t="data" sd="1" m="1" x="5985"/>
        <item t="data" sd="1" m="1" x="5986"/>
        <item t="data" sd="1" m="1" x="5987"/>
        <item t="data" sd="1" m="1" x="5988"/>
        <item t="data" sd="1" m="1" x="5989"/>
        <item t="data" sd="1" m="1" x="5990"/>
        <item t="data" sd="1" m="1" x="5991"/>
        <item t="data" sd="1" m="1" x="5992"/>
        <item t="data" sd="1" m="1" x="5993"/>
        <item t="data" sd="1" m="1" x="5994"/>
        <item t="data" sd="1" m="1" x="5995"/>
        <item t="data" sd="1" m="1" x="5996"/>
        <item t="data" sd="1" m="1" x="5997"/>
        <item t="data" sd="1" m="1" x="5998"/>
        <item t="data" sd="1" m="1" x="5999"/>
        <item t="data" sd="1" m="1" x="6000"/>
        <item t="data" sd="1" m="1" x="6001"/>
        <item t="data" sd="1" m="1" x="6002"/>
        <item t="data" sd="1" m="1" x="6003"/>
        <item t="data" sd="1" m="1" x="6004"/>
        <item t="data" sd="1" m="1" x="6005"/>
        <item t="data" sd="1" m="1" x="6006"/>
        <item t="data" sd="1" m="1" x="6007"/>
        <item t="data" sd="1" m="1" x="6008"/>
        <item t="data" sd="1" m="1" x="6009"/>
        <item t="data" sd="1" m="1" x="6010"/>
        <item t="data" sd="1" m="1" x="6011"/>
        <item t="data" sd="1" m="1" x="6012"/>
        <item t="data" sd="1" m="1" x="6013"/>
        <item t="data" sd="1" m="1" x="6014"/>
        <item t="data" sd="1" m="1" x="6015"/>
        <item t="data" sd="1" m="1" x="6016"/>
        <item t="data" sd="1" m="1" x="6017"/>
        <item t="data" sd="1" m="1" x="6018"/>
        <item t="data" sd="1" m="1" x="6019"/>
        <item t="data" sd="1" m="1" x="6020"/>
        <item t="data" sd="1" m="1" x="6021"/>
        <item t="data" sd="1" m="1" x="6022"/>
        <item t="data" sd="1" m="1" x="6023"/>
        <item t="data" sd="1" m="1" x="6024"/>
        <item t="data" sd="1" m="1" x="6025"/>
        <item t="data" sd="1" m="1" x="6026"/>
        <item t="data" sd="1" m="1" x="6027"/>
        <item t="data" sd="1" m="1" x="6028"/>
        <item t="data" sd="1" m="1" x="6029"/>
        <item t="data" sd="1" m="1" x="6030"/>
        <item t="data" sd="1" m="1" x="6031"/>
        <item t="data" sd="1" m="1" x="6032"/>
        <item t="data" sd="1" m="1" x="6033"/>
        <item t="data" sd="1" m="1" x="6034"/>
        <item t="data" sd="1" m="1" x="6035"/>
        <item t="data" sd="1" m="1" x="6036"/>
        <item t="data" sd="1" m="1" x="6037"/>
        <item t="data" sd="1" m="1" x="6038"/>
        <item t="data" sd="1" m="1" x="5414"/>
        <item t="data" sd="1" m="1" x="5415"/>
        <item t="data" sd="1" m="1" x="6039"/>
        <item t="data" sd="1" m="1" x="6040"/>
        <item t="data" sd="1" m="1" x="6041"/>
        <item t="data" sd="1" m="1" x="6042"/>
        <item t="data" sd="1" m="1" x="6043"/>
        <item t="data" sd="1" m="1" x="6044"/>
        <item t="data" sd="1" m="1" x="6045"/>
        <item t="data" sd="1" m="1" x="6046"/>
        <item t="data" sd="1" m="1" x="6047"/>
        <item t="data" sd="1" m="1" x="6048"/>
        <item t="data" sd="1" m="1" x="6049"/>
        <item t="data" sd="1" m="1" x="6050"/>
        <item t="data" sd="1" m="1" x="6051"/>
        <item t="data" sd="1" m="1" x="6052"/>
        <item t="data" sd="1" m="1" x="5416"/>
        <item t="data" sd="1" m="1" x="6053"/>
        <item t="data" sd="1" m="1" x="5417"/>
        <item t="data" sd="1" m="1" x="6054"/>
        <item t="data" sd="1" m="1" x="6055"/>
        <item t="data" sd="1" m="1" x="5418"/>
        <item t="data" sd="1" m="1" x="5419"/>
        <item t="data" sd="1" m="1" x="5420"/>
        <item t="data" sd="1" m="1" x="5421"/>
        <item t="data" sd="1" m="1" x="5422"/>
        <item t="data" sd="1" m="1" x="5423"/>
        <item t="data" sd="1" m="1" x="5424"/>
        <item t="data" sd="1" m="1" x="5425"/>
        <item t="data" sd="1" m="1" x="5426"/>
        <item t="data" sd="1" m="1" x="5427"/>
        <item t="data" sd="1" m="1" x="5428"/>
        <item t="data" sd="1" m="1" x="5429"/>
        <item t="data" sd="1" m="1" x="5430"/>
        <item t="data" sd="1" m="1" x="5431"/>
        <item t="data" sd="1" m="1" x="5432"/>
        <item t="data" sd="1" m="1" x="5433"/>
        <item t="data" sd="1" m="1" x="5434"/>
        <item t="data" sd="1" m="1" x="5435"/>
        <item t="data" sd="1" m="1" x="5436"/>
        <item t="data" sd="1" m="1" x="5437"/>
        <item t="data" sd="1" m="1" x="5438"/>
        <item t="data" sd="1" m="1" x="5439"/>
        <item t="data" sd="1" m="1" x="5440"/>
        <item t="data" sd="1" m="1" x="5441"/>
        <item t="data" sd="1" m="1" x="5442"/>
        <item t="data" sd="1" m="1" x="5443"/>
        <item t="data" sd="1" m="1" x="5444"/>
        <item t="data" sd="1" m="1" x="5445"/>
        <item t="data" sd="1" m="1" x="5446"/>
        <item t="data" sd="1" m="1" x="5447"/>
        <item t="data" sd="1" m="1" x="5448"/>
        <item t="data" sd="1" m="1" x="5449"/>
        <item t="data" sd="1" m="1" x="5450"/>
        <item t="data" sd="1" m="1" x="5451"/>
        <item t="data" sd="1" m="1" x="5452"/>
        <item t="data" sd="1" m="1" x="5453"/>
        <item t="data" sd="1" m="1" x="5454"/>
        <item t="data" sd="1" m="1" x="5455"/>
        <item t="data" sd="1" m="1" x="5456"/>
        <item t="data" sd="1" m="1" x="5457"/>
        <item t="data" sd="1" m="1" x="5458"/>
        <item t="data" sd="1" m="1" x="5459"/>
        <item t="data" sd="1" m="1" x="5460"/>
        <item t="data" sd="1" m="1" x="5461"/>
        <item t="data" sd="1" m="1" x="5462"/>
        <item t="data" sd="1" m="1" x="5463"/>
        <item t="data" sd="1" m="1" x="5464"/>
        <item t="data" sd="1" m="1" x="5465"/>
        <item t="data" sd="1" m="1" x="5466"/>
        <item t="data" sd="1" m="1" x="5467"/>
        <item t="data" sd="1" m="1" x="5468"/>
        <item t="data" sd="1" m="1" x="5469"/>
        <item t="data" sd="1" m="1" x="5470"/>
        <item t="data" sd="1" m="1" x="5471"/>
        <item t="data" sd="1" m="1" x="5472"/>
        <item t="data" sd="1" m="1" x="5473"/>
        <item t="data" sd="1" m="1" x="5474"/>
        <item t="data" sd="1" m="1" x="5475"/>
        <item t="data" sd="1" m="1" x="5476"/>
        <item t="data" sd="1" m="1" x="5477"/>
        <item t="data" sd="1" m="1" x="5478"/>
        <item t="data" sd="1" m="1" x="5479"/>
        <item t="data" sd="1" m="1" x="5480"/>
        <item t="data" sd="1" m="1" x="5481"/>
        <item t="data" sd="1" m="1" x="5482"/>
        <item t="data" sd="1" m="1" x="5483"/>
        <item t="data" sd="1" m="1" x="5484"/>
        <item t="data" sd="1" m="1" x="5485"/>
        <item t="data" sd="1" m="1" x="5486"/>
        <item t="data" sd="1" m="1" x="5487"/>
        <item t="data" sd="1" m="1" x="5488"/>
        <item t="data" sd="1" m="1" x="5489"/>
        <item t="data" sd="1" m="1" x="5490"/>
        <item t="data" sd="1" m="1" x="5491"/>
        <item t="data" sd="1" m="1" x="5492"/>
        <item t="data" sd="1" m="1" x="5493"/>
        <item t="data" sd="1" m="1" x="5494"/>
        <item t="data" sd="1" m="1" x="5495"/>
        <item t="data" sd="1" m="1" x="5496"/>
        <item t="data" sd="1" m="1" x="5497"/>
        <item t="data" sd="1" m="1" x="5498"/>
        <item t="data" sd="1" m="1" x="5499"/>
        <item t="data" sd="1" m="1" x="5500"/>
        <item t="data" sd="1" m="1" x="5501"/>
        <item t="data" sd="1" m="1" x="5502"/>
        <item t="data" sd="1" m="1" x="5503"/>
        <item t="data" sd="1" m="1" x="5504"/>
        <item t="data" sd="1" m="1" x="5505"/>
        <item t="data" sd="1" m="1" x="5506"/>
        <item t="data" sd="1" m="1" x="5507"/>
        <item t="data" sd="1" m="1" x="5508"/>
        <item t="data" sd="1" m="1" x="5509"/>
        <item t="data" sd="1" m="1" x="5510"/>
        <item t="data" sd="1" m="1" x="5511"/>
        <item t="data" sd="1" m="1" x="5512"/>
        <item t="data" sd="1" m="1" x="5513"/>
        <item t="data" sd="1" m="1" x="5514"/>
        <item t="data" sd="1" m="1" x="5515"/>
        <item t="data" sd="1" m="1" x="5516"/>
        <item t="data" sd="1" m="1" x="5517"/>
        <item t="data" sd="1" m="1" x="5518"/>
        <item t="data" sd="1" m="1" x="5519"/>
        <item t="data" sd="1" m="1" x="5520"/>
        <item t="data" sd="1" m="1" x="5521"/>
        <item t="data" sd="1" m="1" x="5522"/>
        <item t="data" sd="1" m="1" x="5523"/>
        <item t="data" sd="1" m="1" x="5524"/>
        <item t="data" sd="1" m="1" x="5525"/>
        <item t="data" sd="1" m="1" x="5526"/>
        <item t="data" sd="1" m="1" x="5527"/>
        <item t="data" sd="1" m="1" x="5528"/>
        <item t="data" sd="1" m="1" x="5529"/>
        <item t="data" sd="1" m="1" x="5530"/>
        <item t="data" sd="1" m="1" x="5531"/>
        <item t="data" sd="1" m="1" x="5532"/>
        <item t="data" sd="1" m="1" x="5533"/>
        <item t="data" sd="1" m="1" x="5534"/>
        <item t="data" sd="1" m="1" x="5535"/>
        <item t="data" sd="1" m="1" x="5536"/>
        <item t="data" sd="1" m="1" x="5537"/>
        <item t="data" sd="1" m="1" x="5538"/>
        <item t="data" sd="1" m="1" x="5539"/>
        <item t="data" sd="1" m="1" x="5540"/>
        <item t="data" sd="1" m="1" x="5541"/>
        <item t="data" sd="1" m="1" x="5542"/>
        <item t="data" sd="1" m="1" x="5543"/>
        <item t="data" sd="1" m="1" x="5544"/>
        <item t="data" sd="1" m="1" x="5545"/>
        <item t="data" sd="1" m="1" x="5546"/>
        <item t="data" sd="1" m="1" x="5547"/>
        <item t="data" sd="1" m="1" x="5548"/>
        <item t="data" sd="1" m="1" x="5549"/>
        <item t="data" sd="1" m="1" x="5550"/>
        <item t="data" sd="1" m="1" x="5551"/>
        <item t="data" sd="1" m="1" x="5552"/>
        <item t="data" sd="1" m="1" x="5553"/>
        <item t="data" sd="1" m="1" x="5554"/>
        <item t="data" sd="1" m="1" x="5555"/>
        <item t="data" sd="1" m="1" x="5556"/>
        <item t="data" sd="1" m="1" x="5557"/>
        <item t="data" sd="1" m="1" x="5558"/>
        <item t="data" sd="1" m="1" x="5559"/>
        <item t="data" sd="1" m="1" x="5560"/>
        <item t="data" sd="1" m="1" x="5561"/>
        <item t="data" sd="1" m="1" x="5562"/>
        <item t="data" sd="1" m="1" x="5563"/>
        <item t="data" sd="1" m="1" x="5564"/>
        <item t="data" sd="1" m="1" x="5565"/>
        <item t="data" sd="1" m="1" x="5566"/>
        <item t="data" sd="1" m="1" x="5567"/>
        <item t="data" sd="1" m="1" x="5568"/>
        <item t="data" sd="1" m="1" x="5569"/>
        <item t="data" sd="1" m="1" x="5570"/>
        <item t="data" sd="1" m="1" x="5571"/>
        <item t="data" sd="1" m="1" x="5572"/>
        <item t="data" sd="1" m="1" x="5573"/>
        <item t="data" sd="1" m="1" x="5574"/>
        <item t="data" sd="1" m="1" x="5575"/>
        <item t="data" sd="1" m="1" x="5576"/>
        <item t="data" sd="1" m="1" x="5577"/>
        <item t="data" sd="1" m="1" x="5578"/>
        <item t="data" sd="1" m="1" x="5579"/>
        <item t="data" sd="1" m="1" x="5580"/>
        <item t="data" sd="1" m="1" x="5581"/>
        <item t="data" sd="1" m="1" x="5582"/>
        <item t="data" sd="1" m="1" x="5583"/>
        <item t="data" sd="1" m="1" x="5584"/>
        <item t="data" sd="1" m="1" x="5585"/>
        <item t="data" sd="1" m="1" x="5586"/>
        <item t="data" sd="1" m="1" x="5587"/>
        <item t="data" sd="1" m="1" x="5588"/>
        <item t="data" sd="1" m="1" x="5589"/>
        <item t="data" sd="1" m="1" x="5590"/>
        <item t="data" sd="1" m="1" x="5591"/>
        <item t="data" sd="1" m="1" x="5592"/>
        <item t="data" sd="1" m="1" x="5593"/>
        <item t="data" sd="1" m="1" x="5594"/>
        <item t="data" sd="1" m="1" x="5595"/>
        <item t="data" sd="1" m="1" x="5596"/>
        <item t="data" sd="1" m="1" x="5597"/>
        <item t="data" sd="1" m="1" x="5598"/>
        <item t="data" sd="1" m="1" x="5599"/>
        <item t="data" sd="1" m="1" x="5600"/>
        <item t="data" sd="1" m="1" x="5601"/>
        <item t="data" sd="1" m="1" x="5602"/>
        <item t="data" sd="1" m="1" x="5603"/>
        <item t="data" sd="1" m="1" x="5604"/>
        <item t="data" sd="1" m="1" x="5605"/>
        <item t="data" sd="1" m="1" x="5606"/>
        <item t="data" sd="1" m="1" x="5607"/>
        <item t="data" sd="1" m="1" x="5608"/>
        <item t="data" sd="1" m="1" x="5609"/>
        <item t="data" sd="1" m="1" x="5610"/>
        <item t="data" sd="1" m="1" x="5611"/>
        <item t="data" sd="1" m="1" x="5612"/>
        <item t="data" sd="1" m="1" x="5613"/>
        <item t="data" sd="1" m="1" x="5614"/>
        <item t="data" sd="1" m="1" x="5615"/>
        <item t="data" sd="1" m="1" x="5616"/>
        <item t="data" sd="1" m="1" x="5617"/>
        <item t="data" sd="1" m="1" x="5618"/>
        <item t="data" sd="1" m="1" x="5619"/>
        <item t="data" sd="1" m="1" x="5620"/>
        <item t="data" sd="1" m="1" x="4505"/>
        <item t="data" sd="1" m="1" x="5621"/>
        <item t="data" sd="1" m="1" x="5622"/>
        <item t="data" sd="1" m="1" x="5623"/>
        <item t="data" sd="1" m="1" x="5624"/>
        <item t="data" sd="1" m="1" x="5625"/>
        <item t="data" sd="1" m="1" x="5626"/>
        <item t="data" sd="1" m="1" x="5627"/>
        <item t="data" sd="1" m="1" x="4506"/>
        <item t="data" sd="1" m="1" x="5628"/>
        <item t="data" sd="1" m="1" x="5629"/>
        <item t="data" sd="1" m="1" x="5630"/>
        <item t="data" sd="1" m="1" x="5631"/>
        <item t="data" sd="1" m="1" x="5632"/>
        <item t="data" sd="1" m="1" x="4507"/>
        <item t="data" sd="1" m="1" x="4508"/>
        <item t="data" sd="1" m="1" x="5633"/>
        <item t="data" sd="1" m="1" x="5634"/>
        <item t="data" sd="1" m="1" x="4509"/>
        <item t="data" sd="1" m="1" x="4510"/>
        <item t="data" sd="1" m="1" x="4511"/>
        <item t="data" sd="1" m="1" x="4512"/>
        <item t="data" sd="1" m="1" x="4513"/>
        <item t="data" sd="1" m="1" x="4514"/>
        <item t="data" sd="1" m="1" x="4515"/>
        <item t="data" sd="1" m="1" x="4516"/>
        <item t="data" sd="1" m="1" x="4517"/>
        <item t="data" sd="1" m="1" x="4518"/>
        <item t="data" sd="1" m="1" x="4519"/>
        <item t="data" sd="1" m="1" x="4520"/>
        <item t="data" sd="1" m="1" x="4521"/>
        <item t="data" sd="1" m="1" x="4522"/>
        <item t="data" sd="1" m="1" x="4523"/>
        <item t="data" sd="1" m="1" x="4524"/>
        <item t="data" sd="1" m="1" x="4525"/>
        <item t="data" sd="1" m="1" x="4526"/>
        <item t="data" sd="1" m="1" x="4527"/>
        <item t="data" sd="1" m="1" x="4528"/>
        <item t="data" sd="1" m="1" x="4529"/>
        <item t="data" sd="1" m="1" x="4530"/>
        <item t="data" sd="1" m="1" x="4531"/>
        <item t="data" sd="1" m="1" x="4532"/>
        <item t="data" sd="1" m="1" x="4533"/>
        <item t="data" sd="1" m="1" x="4534"/>
        <item t="data" sd="1" m="1" x="4535"/>
        <item t="data" sd="1" m="1" x="4536"/>
        <item t="data" sd="1" m="1" x="4537"/>
        <item t="data" sd="1" m="1" x="4538"/>
        <item t="data" sd="1" m="1" x="4539"/>
        <item t="data" sd="1" m="1" x="4540"/>
        <item t="data" sd="1" m="1" x="4541"/>
        <item t="data" sd="1" m="1" x="4542"/>
        <item t="data" sd="1" m="1" x="4543"/>
        <item t="data" sd="1" m="1" x="4544"/>
        <item t="data" sd="1" m="1" x="4545"/>
        <item t="data" sd="1" m="1" x="4546"/>
        <item t="data" sd="1" m="1" x="4547"/>
        <item t="data" sd="1" m="1" x="4548"/>
        <item t="data" sd="1" m="1" x="4549"/>
        <item t="data" sd="1" m="1" x="4550"/>
        <item t="data" sd="1" m="1" x="4551"/>
        <item t="data" sd="1" m="1" x="4552"/>
        <item t="data" sd="1" m="1" x="4553"/>
        <item t="data" sd="1" m="1" x="4554"/>
        <item t="data" sd="1" m="1" x="4555"/>
        <item t="data" sd="1" m="1" x="4556"/>
        <item t="data" sd="1" m="1" x="4557"/>
        <item t="data" sd="1" m="1" x="4558"/>
        <item t="data" sd="1" m="1" x="4559"/>
        <item t="data" sd="1" m="1" x="4560"/>
        <item t="data" sd="1" m="1" x="4561"/>
        <item t="data" sd="1" m="1" x="4562"/>
        <item t="data" sd="1" m="1" x="4563"/>
        <item t="data" sd="1" m="1" x="4564"/>
        <item t="data" sd="1" m="1" x="4565"/>
        <item t="data" sd="1" m="1" x="4566"/>
        <item t="data" sd="1" m="1" x="4567"/>
        <item t="data" sd="1" m="1" x="4568"/>
        <item t="data" sd="1" m="1" x="4569"/>
        <item t="data" sd="1" m="1" x="4570"/>
        <item t="data" sd="1" m="1" x="4571"/>
        <item t="data" sd="1" m="1" x="4572"/>
        <item t="data" sd="1" m="1" x="4573"/>
        <item t="data" sd="1" m="1" x="4574"/>
        <item t="data" sd="1" m="1" x="4575"/>
        <item t="data" sd="1" m="1" x="4576"/>
        <item t="data" sd="1" m="1" x="4577"/>
        <item t="data" sd="1" m="1" x="4578"/>
        <item t="data" sd="1" m="1" x="4579"/>
        <item t="data" sd="1" m="1" x="4580"/>
        <item t="data" sd="1" m="1" x="4581"/>
        <item t="data" sd="1" m="1" x="4582"/>
        <item t="data" sd="1" m="1" x="4583"/>
        <item t="data" sd="1" m="1" x="4584"/>
        <item t="data" sd="1" m="1" x="4585"/>
        <item t="data" sd="1" m="1" x="4586"/>
        <item t="data" sd="1" m="1" x="4587"/>
        <item t="data" sd="1" m="1" x="4588"/>
        <item t="data" sd="1" m="1" x="4589"/>
        <item t="data" sd="1" m="1" x="4590"/>
        <item t="data" sd="1" m="1" x="4591"/>
        <item t="data" sd="1" m="1" x="4592"/>
        <item t="data" sd="1" m="1" x="4593"/>
        <item t="data" sd="1" m="1" x="4594"/>
        <item t="data" sd="1" m="1" x="4595"/>
        <item t="data" sd="1" m="1" x="4596"/>
        <item t="data" sd="1" m="1" x="4597"/>
        <item t="data" sd="1" m="1" x="4598"/>
        <item t="data" sd="1" m="1" x="4599"/>
        <item t="data" sd="1" m="1" x="4600"/>
        <item t="data" sd="1" m="1" x="4601"/>
        <item t="data" sd="1" m="1" x="4602"/>
        <item t="data" sd="1" m="1" x="4603"/>
        <item t="data" sd="1" m="1" x="4604"/>
        <item t="data" sd="1" m="1" x="4605"/>
        <item t="data" sd="1" m="1" x="4606"/>
        <item t="data" sd="1" m="1" x="4607"/>
        <item t="data" sd="1" m="1" x="4608"/>
        <item t="data" sd="1" m="1" x="4609"/>
        <item t="data" sd="1" m="1" x="4610"/>
        <item t="data" sd="1" m="1" x="4611"/>
        <item t="data" sd="1" m="1" x="4612"/>
        <item t="data" sd="1" m="1" x="4613"/>
        <item t="data" sd="1" m="1" x="4614"/>
        <item t="data" sd="1" m="1" x="4615"/>
        <item t="data" sd="1" m="1" x="4616"/>
        <item t="data" sd="1" m="1" x="4617"/>
        <item t="data" sd="1" m="1" x="4618"/>
        <item t="data" sd="1" m="1" x="4619"/>
        <item t="data" sd="1" m="1" x="4620"/>
        <item t="data" sd="1" m="1" x="4621"/>
        <item t="data" sd="1" m="1" x="4622"/>
        <item t="data" sd="1" m="1" x="4623"/>
        <item t="data" sd="1" m="1" x="4624"/>
        <item t="data" sd="1" m="1" x="4625"/>
        <item t="data" sd="1" m="1" x="4626"/>
        <item t="data" sd="1" m="1" x="4627"/>
        <item t="data" sd="1" m="1" x="4628"/>
        <item t="data" sd="1" m="1" x="4629"/>
        <item t="data" sd="1" m="1" x="4630"/>
        <item t="data" sd="1" m="1" x="4631"/>
        <item t="data" sd="1" m="1" x="4632"/>
        <item t="data" sd="1" m="1" x="4633"/>
        <item t="data" sd="1" m="1" x="4634"/>
        <item t="data" sd="1" m="1" x="4635"/>
        <item t="data" sd="1" m="1" x="4636"/>
        <item t="data" sd="1" m="1" x="4637"/>
        <item t="data" sd="1" m="1" x="4638"/>
        <item t="data" sd="1" m="1" x="4639"/>
        <item t="data" sd="1" m="1" x="4640"/>
        <item t="data" sd="1" m="1" x="4641"/>
        <item t="data" sd="1" m="1" x="4642"/>
        <item t="data" sd="1" m="1" x="4643"/>
        <item t="data" sd="1" m="1" x="4644"/>
        <item t="data" sd="1" m="1" x="4645"/>
        <item t="data" sd="1" m="1" x="4646"/>
        <item t="data" sd="1" m="1" x="4647"/>
        <item t="data" sd="1" m="1" x="4648"/>
        <item t="data" sd="1" m="1" x="4649"/>
        <item t="data" sd="1" m="1" x="4650"/>
        <item t="data" sd="1" m="1" x="4651"/>
        <item t="data" sd="1" m="1" x="4652"/>
        <item t="data" sd="1" m="1" x="4653"/>
        <item t="data" sd="1" m="1" x="4654"/>
        <item t="data" sd="1" m="1" x="4655"/>
        <item t="data" sd="1" m="1" x="4656"/>
        <item t="data" sd="1" m="1" x="4657"/>
        <item t="data" sd="1" m="1" x="4658"/>
        <item t="data" sd="1" m="1" x="4659"/>
        <item t="data" sd="1" m="1" x="4660"/>
        <item t="data" sd="1" m="1" x="4661"/>
        <item t="data" sd="1" m="1" x="4662"/>
        <item t="data" sd="1" m="1" x="4663"/>
        <item t="data" sd="1" m="1" x="4664"/>
        <item t="data" sd="1" m="1" x="4665"/>
        <item t="data" sd="1" m="1" x="4666"/>
        <item t="data" sd="1" m="1" x="4667"/>
        <item t="data" sd="1" m="1" x="4668"/>
        <item t="data" sd="1" m="1" x="4669"/>
        <item t="data" sd="1" m="1" x="4670"/>
        <item t="data" sd="1" m="1" x="4671"/>
        <item t="data" sd="1" m="1" x="4672"/>
        <item t="data" sd="1" m="1" x="4673"/>
        <item t="data" sd="1" m="1" x="4674"/>
        <item t="data" sd="1" m="1" x="4675"/>
        <item t="data" sd="1" m="1" x="4676"/>
        <item t="data" sd="1" m="1" x="4677"/>
        <item t="data" sd="1" m="1" x="4678"/>
        <item t="data" sd="1" m="1" x="4679"/>
        <item t="data" sd="1" m="1" x="4680"/>
        <item t="data" sd="1" m="1" x="4681"/>
        <item t="data" sd="1" m="1" x="4682"/>
        <item t="data" sd="1" m="1" x="4683"/>
        <item t="data" sd="1" m="1" x="4684"/>
        <item t="data" sd="1" m="1" x="4685"/>
        <item t="data" sd="1" m="1" x="4686"/>
        <item t="data" sd="1" m="1" x="4687"/>
        <item t="data" sd="1" m="1" x="4688"/>
        <item t="data" sd="1" m="1" x="4689"/>
        <item t="data" sd="1" m="1" x="4690"/>
        <item t="data" sd="1" m="1" x="4691"/>
        <item t="data" sd="1" m="1" x="4692"/>
        <item t="data" sd="1" m="1" x="4693"/>
        <item t="data" sd="1" m="1" x="4694"/>
        <item t="data" sd="1" m="1" x="4695"/>
        <item t="data" sd="1" m="1" x="4696"/>
        <item t="data" sd="1" m="1" x="4697"/>
        <item t="data" sd="1" m="1" x="4698"/>
        <item t="data" sd="1" m="1" x="4699"/>
        <item t="data" sd="1" m="1" x="4700"/>
        <item t="data" sd="1" m="1" x="4701"/>
        <item t="data" sd="1" m="1" x="4702"/>
        <item t="data" sd="1" m="1" x="4703"/>
        <item t="data" sd="1" m="1" x="4704"/>
        <item t="data" sd="1" m="1" x="4705"/>
        <item t="data" sd="1" m="1" x="4706"/>
        <item t="data" sd="1" m="1" x="4707"/>
        <item t="data" sd="1" m="1" x="4708"/>
        <item t="data" sd="1" m="1" x="4709"/>
        <item t="data" sd="1" m="1" x="4710"/>
        <item t="data" sd="1" m="1" x="4711"/>
        <item t="data" sd="1" m="1" x="4712"/>
        <item t="data" sd="1" m="1" x="4713"/>
        <item t="data" sd="1" m="1" x="4714"/>
        <item t="data" sd="1" m="1" x="4715"/>
        <item t="data" sd="1" m="1" x="4716"/>
        <item t="data" sd="1" m="1" x="4717"/>
        <item t="data" sd="1" m="1" x="4718"/>
        <item t="data" sd="1" m="1" x="4719"/>
        <item t="data" sd="1" m="1" x="4720"/>
        <item t="data" sd="1" m="1" x="4721"/>
        <item t="data" sd="1" m="1" x="4722"/>
        <item t="data" sd="1" m="1" x="4723"/>
        <item t="data" sd="1" m="1" x="4724"/>
        <item t="data" sd="1" m="1" x="4725"/>
        <item t="data" sd="1" m="1" x="4726"/>
        <item t="data" sd="1" m="1" x="4727"/>
        <item t="data" sd="1" m="1" x="4728"/>
        <item t="data" sd="1" m="1" x="4729"/>
        <item t="data" sd="1" m="1" x="4730"/>
        <item t="data" sd="1" m="1" x="4731"/>
        <item t="data" sd="1" m="1" x="4732"/>
        <item t="data" sd="1" m="1" x="4733"/>
        <item t="data" sd="1" m="1" x="4734"/>
        <item t="data" sd="1" m="1" x="4735"/>
        <item t="data" sd="1" m="1" x="4736"/>
        <item t="data" sd="1" m="1" x="4737"/>
        <item t="data" sd="1" m="1" x="4738"/>
        <item t="data" sd="1" m="1" x="4739"/>
        <item t="data" sd="1" m="1" x="4740"/>
        <item t="data" sd="1" m="1" x="4741"/>
        <item t="data" sd="1" m="1" x="4742"/>
        <item t="data" sd="1" m="1" x="4743"/>
        <item t="data" sd="1" m="1" x="4744"/>
        <item t="data" sd="1" m="1" x="4745"/>
        <item t="data" sd="1" m="1" x="4746"/>
        <item t="data" sd="1" m="1" x="4747"/>
        <item t="data" sd="1" m="1" x="4748"/>
        <item t="data" sd="1" m="1" x="4749"/>
        <item t="data" sd="1" m="1" x="4750"/>
        <item t="data" sd="1" m="1" x="4751"/>
        <item t="data" sd="1" m="1" x="4752"/>
        <item t="data" sd="1" m="1" x="4753"/>
        <item t="data" sd="1" m="1" x="4754"/>
        <item t="data" sd="1" m="1" x="4755"/>
        <item t="data" sd="1" m="1" x="4756"/>
        <item t="data" sd="1" m="1" x="4757"/>
        <item t="data" sd="1" m="1" x="4758"/>
        <item t="data" sd="1" m="1" x="4759"/>
        <item t="data" sd="1" m="1" x="4760"/>
        <item t="data" sd="1" m="1" x="4761"/>
        <item t="data" sd="1" m="1" x="4762"/>
        <item t="data" sd="1" m="1" x="4763"/>
        <item t="data" sd="1" m="1" x="4764"/>
        <item t="data" sd="1" m="1" x="4765"/>
        <item t="data" sd="1" m="1" x="4766"/>
        <item t="data" sd="1" m="1" x="4767"/>
        <item t="data" sd="1" m="1" x="4768"/>
        <item t="data" sd="1" m="1" x="4769"/>
        <item t="data" sd="1" m="1" x="4770"/>
        <item t="data" sd="1" m="1" x="4771"/>
        <item t="data" sd="1" m="1" x="4772"/>
        <item t="data" sd="1" m="1" x="4773"/>
        <item t="data" sd="1" m="1" x="4774"/>
        <item t="data" sd="1" m="1" x="4775"/>
        <item t="data" sd="1" m="1" x="4776"/>
        <item t="data" sd="1" m="1" x="4777"/>
        <item t="data" sd="1" m="1" x="4778"/>
        <item t="data" sd="1" m="1" x="4779"/>
        <item t="data" sd="1" m="1" x="4780"/>
        <item t="data" sd="1" m="1" x="4781"/>
        <item t="data" sd="1" m="1" x="4782"/>
        <item t="data" sd="1" m="1" x="4783"/>
        <item t="data" sd="1" m="1" x="4784"/>
        <item t="data" sd="1" m="1" x="4785"/>
        <item t="data" sd="1" m="1" x="4786"/>
        <item t="data" sd="1" m="1" x="4787"/>
        <item t="data" sd="1" m="1" x="4788"/>
        <item t="data" sd="1" m="1" x="4789"/>
        <item t="data" sd="1" m="1" x="4790"/>
        <item t="data" sd="1" m="1" x="4791"/>
        <item t="data" sd="1" m="1" x="4792"/>
        <item t="data" sd="1" m="1" x="4793"/>
        <item t="data" sd="1" m="1" x="4794"/>
        <item t="data" sd="1" m="1" x="4795"/>
        <item t="data" sd="1" m="1" x="4796"/>
        <item t="data" sd="1" m="1" x="4797"/>
        <item t="data" sd="1" m="1" x="4798"/>
        <item t="data" sd="1" m="1" x="4799"/>
        <item t="data" sd="1" m="1" x="4800"/>
        <item t="data" sd="1" m="1" x="4801"/>
        <item t="data" sd="1" m="1" x="4802"/>
        <item t="data" sd="1" m="1" x="4803"/>
        <item t="data" sd="1" m="1" x="4804"/>
        <item t="data" sd="1" m="1" x="4805"/>
        <item t="data" sd="1" m="1" x="4806"/>
        <item t="data" sd="1" m="1" x="4807"/>
        <item t="data" sd="1" m="1" x="4808"/>
        <item t="data" sd="1" m="1" x="4809"/>
        <item t="data" sd="1" m="1" x="4810"/>
        <item t="data" sd="1" m="1" x="4811"/>
        <item t="data" sd="1" m="1" x="4812"/>
        <item t="data" sd="1" m="1" x="4813"/>
        <item t="data" sd="1" m="1" x="4814"/>
        <item t="data" sd="1" m="1" x="4815"/>
        <item t="data" sd="1" m="1" x="4816"/>
        <item t="data" sd="1" m="1" x="4817"/>
        <item t="data" sd="1" m="1" x="4818"/>
        <item t="data" sd="1" m="1" x="4819"/>
        <item t="data" sd="1" m="1" x="4820"/>
        <item t="data" sd="1" m="1" x="4821"/>
        <item t="data" sd="1" m="1" x="4822"/>
        <item t="data" sd="1" m="1" x="4823"/>
        <item t="data" sd="1" m="1" x="4824"/>
        <item t="data" sd="1" m="1" x="4825"/>
        <item t="data" sd="1" m="1" x="4826"/>
        <item t="data" sd="1" m="1" x="4827"/>
        <item t="data" sd="1" m="1" x="4828"/>
        <item t="data" sd="1" m="1" x="4829"/>
        <item t="data" sd="1" m="1" x="4830"/>
        <item t="data" sd="1" m="1" x="4831"/>
        <item t="data" sd="1" m="1" x="4832"/>
        <item t="data" sd="1" m="1" x="4833"/>
        <item t="data" sd="1" m="1" x="4834"/>
        <item t="data" sd="1" m="1" x="4835"/>
        <item t="data" sd="1" m="1" x="4836"/>
        <item t="data" sd="1" m="1" x="4837"/>
        <item t="data" sd="1" m="1" x="4838"/>
        <item t="data" sd="1" m="1" x="4839"/>
        <item t="data" sd="1" m="1" x="4840"/>
        <item t="data" sd="1" m="1" x="4841"/>
        <item t="data" sd="1" m="1" x="4842"/>
        <item t="data" sd="1" m="1" x="4843"/>
        <item t="data" sd="1" m="1" x="4844"/>
        <item t="data" sd="1" m="1" x="4845"/>
        <item t="data" sd="1" m="1" x="4846"/>
        <item t="data" sd="1" m="1" x="4847"/>
        <item t="data" sd="1" m="1" x="4848"/>
        <item t="data" sd="1" m="1" x="4849"/>
        <item t="data" sd="1" m="1" x="4850"/>
        <item t="data" sd="1" m="1" x="4851"/>
        <item t="data" sd="1" m="1" x="4852"/>
        <item t="data" sd="1" m="1" x="4853"/>
        <item t="data" sd="1" m="1" x="4854"/>
        <item t="data" sd="1" m="1" x="4855"/>
        <item t="data" sd="1" m="1" x="4856"/>
        <item t="data" sd="1" m="1" x="4857"/>
        <item t="data" sd="1" m="1" x="4858"/>
        <item t="data" sd="1" m="1" x="4859"/>
        <item t="data" sd="1" m="1" x="4860"/>
        <item t="data" sd="1" m="1" x="4861"/>
        <item t="data" sd="1" m="1" x="4862"/>
        <item t="data" sd="1" m="1" x="4863"/>
        <item t="data" sd="1" m="1" x="4864"/>
        <item t="data" sd="1" m="1" x="4865"/>
        <item t="data" sd="1" m="1" x="4866"/>
        <item t="data" sd="1" m="1" x="4867"/>
        <item t="data" sd="1" m="1" x="4868"/>
        <item t="data" sd="1" m="1" x="4869"/>
        <item t="data" sd="1" m="1" x="4870"/>
        <item t="data" sd="1" m="1" x="4871"/>
        <item t="data" sd="1" m="1" x="4872"/>
        <item t="data" sd="1" m="1" x="4873"/>
        <item t="data" sd="1" m="1" x="4874"/>
        <item t="data" sd="1" m="1" x="4875"/>
        <item t="data" sd="1" m="1" x="4876"/>
        <item t="data" sd="1" m="1" x="4877"/>
        <item t="data" sd="1" m="1" x="4878"/>
        <item t="data" sd="1" m="1" x="4879"/>
        <item t="data" sd="1" m="1" x="4880"/>
        <item t="data" sd="1" m="1" x="4881"/>
        <item t="data" sd="1" m="1" x="4882"/>
        <item t="data" sd="1" m="1" x="4883"/>
        <item t="data" sd="1" m="1" x="4884"/>
        <item t="data" sd="1" m="1" x="4885"/>
        <item t="data" sd="1" m="1" x="4886"/>
        <item t="data" sd="1" m="1" x="4887"/>
        <item t="data" sd="1" m="1" x="4888"/>
        <item t="data" sd="1" m="1" x="4889"/>
        <item t="data" sd="1" m="1" x="4890"/>
        <item t="data" sd="1" m="1" x="4891"/>
        <item t="data" sd="1" m="1" x="4892"/>
        <item t="data" sd="1" m="1" x="4893"/>
        <item t="data" sd="1" m="1" x="4894"/>
        <item t="data" sd="1" m="1" x="4895"/>
        <item t="data" sd="1" m="1" x="4896"/>
        <item t="data" sd="1" m="1" x="4897"/>
        <item t="data" sd="1" m="1" x="4898"/>
        <item t="data" sd="1" m="1" x="4899"/>
        <item t="data" sd="1" m="1" x="4900"/>
        <item t="data" sd="1" m="1" x="4901"/>
        <item t="data" sd="1" m="1" x="4902"/>
        <item t="data" sd="1" m="1" x="3134"/>
        <item t="data" sd="1" m="1" x="4903"/>
        <item t="data" sd="1" m="1" x="4904"/>
        <item t="data" sd="1" m="1" x="4905"/>
        <item t="data" sd="1" m="1" x="4906"/>
        <item t="data" sd="1" m="1" x="4907"/>
        <item t="data" sd="1" m="1" x="4908"/>
        <item t="data" sd="1" m="1" x="4909"/>
        <item t="data" sd="1" m="1" x="4910"/>
        <item t="data" sd="1" m="1" x="4911"/>
        <item t="data" sd="1" m="1" x="4912"/>
        <item t="data" sd="1" m="1" x="4913"/>
        <item t="data" sd="1" m="1" x="4914"/>
        <item t="data" sd="1" m="1" x="4915"/>
        <item t="data" sd="1" m="1" x="4916"/>
        <item t="data" sd="1" m="1" x="4917"/>
        <item t="data" sd="1" m="1" x="4918"/>
        <item t="data" sd="1" m="1" x="4919"/>
        <item t="data" sd="1" m="1" x="4920"/>
        <item t="data" sd="1" m="1" x="4921"/>
        <item t="data" sd="1" m="1" x="4922"/>
        <item t="data" sd="1" m="1" x="4923"/>
        <item t="data" sd="1" m="1" x="4924"/>
        <item t="data" sd="1" m="1" x="4925"/>
        <item t="data" sd="1" m="1" x="4926"/>
        <item t="data" sd="1" m="1" x="4927"/>
        <item t="data" sd="1" m="1" x="4928"/>
        <item t="data" sd="1" m="1" x="4929"/>
        <item t="data" sd="1" m="1" x="4930"/>
        <item t="data" sd="1" m="1" x="4931"/>
        <item t="data" sd="1" m="1" x="4932"/>
        <item t="data" sd="1" m="1" x="4933"/>
        <item t="data" sd="1" m="1" x="4934"/>
        <item t="data" sd="1" m="1" x="4935"/>
        <item t="data" sd="1" m="1" x="4936"/>
        <item t="data" sd="1" m="1" x="4937"/>
        <item t="data" sd="1" m="1" x="4938"/>
        <item t="data" sd="1" m="1" x="3135"/>
        <item t="data" sd="1" m="1" x="4939"/>
        <item t="data" sd="1" m="1" x="4940"/>
        <item t="data" sd="1" m="1" x="4941"/>
        <item t="data" sd="1" m="1" x="4942"/>
        <item t="data" sd="1" m="1" x="4943"/>
        <item t="data" sd="1" m="1" x="3136"/>
        <item t="data" sd="1" m="1" x="4944"/>
        <item t="data" sd="1" m="1" x="4945"/>
        <item t="data" sd="1" m="1" x="4946"/>
        <item t="data" sd="1" m="1" x="3137"/>
        <item t="data" sd="1" m="1" x="4947"/>
        <item t="data" sd="1" m="1" x="4948"/>
        <item t="data" sd="1" m="1" x="4949"/>
        <item t="data" sd="1" m="1" x="4950"/>
        <item t="data" sd="1" m="1" x="4951"/>
        <item t="data" sd="1" m="1" x="4952"/>
        <item t="data" sd="1" m="1" x="4953"/>
        <item t="data" sd="1" m="1" x="4954"/>
        <item t="data" sd="1" m="1" x="4955"/>
        <item t="data" sd="1" m="1" x="4956"/>
        <item t="data" sd="1" m="1" x="4957"/>
        <item t="data" sd="1" m="1" x="4958"/>
        <item t="data" sd="1" m="1" x="4959"/>
        <item t="data" sd="1" m="1" x="4960"/>
        <item t="data" sd="1" m="1" x="3138"/>
        <item t="data" sd="1" m="1" x="3139"/>
        <item t="data" sd="1" m="1" x="4961"/>
        <item t="data" sd="1" m="1" x="4962"/>
        <item t="data" sd="1" m="1" x="4963"/>
        <item t="data" sd="1" m="1" x="3140"/>
        <item t="data" sd="1" m="1" x="4964"/>
        <item t="data" sd="1" m="1" x="4965"/>
        <item t="data" sd="1" m="1" x="4966"/>
        <item t="data" sd="1" m="1" x="4967"/>
        <item t="data" sd="1" m="1" x="3141"/>
        <item t="data" sd="1" m="1" x="4968"/>
        <item t="data" sd="1" m="1" x="4969"/>
        <item t="data" sd="1" m="1" x="4970"/>
        <item t="data" sd="1" m="1" x="4971"/>
        <item t="data" sd="1" m="1" x="4972"/>
        <item t="data" sd="1" m="1" x="4973"/>
        <item t="data" sd="1" m="1" x="4974"/>
        <item t="data" sd="1" m="1" x="3142"/>
        <item t="data" sd="1" m="1" x="4975"/>
        <item t="data" sd="1" m="1" x="4976"/>
        <item t="data" sd="1" m="1" x="4977"/>
        <item t="data" sd="1" m="1" x="4978"/>
        <item t="data" sd="1" m="1" x="4979"/>
        <item t="data" sd="1" m="1" x="4980"/>
        <item t="data" sd="1" m="1" x="3143"/>
        <item t="data" sd="1" m="1" x="4981"/>
        <item t="data" sd="1" m="1" x="4982"/>
        <item t="data" sd="1" m="1" x="4983"/>
        <item t="data" sd="1" m="1" x="4984"/>
        <item t="data" sd="1" m="1" x="4985"/>
        <item t="data" sd="1" m="1" x="3144"/>
        <item t="data" sd="1" m="1" x="4986"/>
        <item t="data" sd="1" m="1" x="4987"/>
        <item t="data" sd="1" m="1" x="4988"/>
        <item t="data" sd="1" m="1" x="4989"/>
        <item t="data" sd="1" m="1" x="4990"/>
        <item t="data" sd="1" m="1" x="3145"/>
        <item t="data" sd="1" m="1" x="3146"/>
        <item t="data" sd="1" m="1" x="3147"/>
        <item t="data" sd="1" m="1" x="4991"/>
        <item t="data" sd="1" m="1" x="4992"/>
        <item t="data" sd="1" m="1" x="4993"/>
        <item t="data" sd="1" m="1" x="4994"/>
        <item t="data" sd="1" m="1" x="3148"/>
        <item t="data" sd="1" m="1" x="3149"/>
        <item t="data" sd="1" m="1" x="3150"/>
        <item t="data" sd="1" m="1" x="4995"/>
        <item t="data" sd="1" m="1" x="4996"/>
        <item t="data" sd="1" m="1" x="4997"/>
        <item t="data" sd="1" m="1" x="4998"/>
        <item t="data" sd="1" m="1" x="3151"/>
        <item t="data" sd="1" m="1" x="3152"/>
        <item t="data" sd="1" m="1" x="3153"/>
        <item t="data" sd="1" m="1" x="3154"/>
        <item t="data" sd="1" m="1" x="3155"/>
        <item t="data" sd="1" m="1" x="3156"/>
        <item t="data" sd="1" m="1" x="3157"/>
        <item t="data" sd="1" m="1" x="3158"/>
        <item t="data" sd="1" m="1" x="3159"/>
        <item t="data" sd="1" m="1" x="3160"/>
        <item t="data" sd="1" m="1" x="3161"/>
        <item t="data" sd="1" m="1" x="3162"/>
        <item t="data" sd="1" m="1" x="3163"/>
        <item t="data" sd="1" m="1" x="3164"/>
        <item t="data" sd="1" m="1" x="3165"/>
        <item t="data" sd="1" m="1" x="3166"/>
        <item t="data" sd="1" m="1" x="3167"/>
        <item t="data" sd="1" m="1" x="3168"/>
        <item t="data" sd="1" m="1" x="3169"/>
        <item t="data" sd="1" m="1" x="3170"/>
        <item t="data" sd="1" m="1" x="3171"/>
        <item t="data" sd="1" m="1" x="3172"/>
        <item t="data" sd="1" m="1" x="3173"/>
        <item t="data" sd="1" m="1" x="3174"/>
        <item t="data" sd="1" m="1" x="3175"/>
        <item t="data" sd="1" m="1" x="3176"/>
        <item t="data" sd="1" m="1" x="3177"/>
        <item t="data" sd="1" m="1" x="3178"/>
        <item t="data" sd="1" m="1" x="3179"/>
        <item t="data" sd="1" m="1" x="3180"/>
        <item t="data" sd="1" m="1" x="3181"/>
        <item t="data" sd="1" m="1" x="3182"/>
        <item t="data" sd="1" m="1" x="3183"/>
        <item t="data" sd="1" m="1" x="3184"/>
        <item t="data" sd="1" m="1" x="3185"/>
        <item t="data" sd="1" m="1" x="3186"/>
        <item t="data" sd="1" m="1" x="3187"/>
        <item t="data" sd="1" m="1" x="3188"/>
        <item t="data" sd="1" m="1" x="3189"/>
        <item t="data" sd="1" m="1" x="3190"/>
        <item t="data" sd="1" m="1" x="3191"/>
        <item t="data" sd="1" m="1" x="3192"/>
        <item t="data" sd="1" m="1" x="3193"/>
        <item t="data" sd="1" m="1" x="3194"/>
        <item t="data" sd="1" m="1" x="3195"/>
        <item t="data" sd="1" m="1" x="3196"/>
        <item t="data" sd="1" m="1" x="3197"/>
        <item t="data" sd="1" m="1" x="3198"/>
        <item t="data" sd="1" m="1" x="3199"/>
        <item t="data" sd="1" m="1" x="3200"/>
        <item t="data" sd="1" m="1" x="3201"/>
        <item t="data" sd="1" m="1" x="3202"/>
        <item t="data" sd="1" m="1" x="3203"/>
        <item t="data" sd="1" m="1" x="3204"/>
        <item t="data" sd="1" m="1" x="3205"/>
        <item t="data" sd="1" m="1" x="3206"/>
        <item t="data" sd="1" m="1" x="3207"/>
        <item t="data" sd="1" m="1" x="3208"/>
        <item t="data" sd="1" m="1" x="3209"/>
        <item t="data" sd="1" m="1" x="3210"/>
        <item t="data" sd="1" m="1" x="3211"/>
        <item t="data" sd="1" m="1" x="3212"/>
        <item t="data" sd="1" m="1" x="3213"/>
        <item t="data" sd="1" m="1" x="3214"/>
        <item t="data" sd="1" m="1" x="3215"/>
        <item t="data" sd="1" m="1" x="3216"/>
        <item t="data" sd="1" m="1" x="3217"/>
        <item t="data" sd="1" m="1" x="3218"/>
        <item t="data" sd="1" m="1" x="3219"/>
        <item t="data" sd="1" m="1" x="3220"/>
        <item t="data" sd="1" m="1" x="3221"/>
        <item t="data" sd="1" m="1" x="3222"/>
        <item t="data" sd="1" m="1" x="3223"/>
        <item t="data" sd="1" m="1" x="3224"/>
        <item t="data" sd="1" m="1" x="3225"/>
        <item t="data" sd="1" m="1" x="3226"/>
        <item t="data" sd="1" m="1" x="3227"/>
        <item t="data" sd="1" m="1" x="3228"/>
        <item t="data" sd="1" m="1" x="3229"/>
        <item t="data" sd="1" m="1" x="3230"/>
        <item t="data" sd="1" m="1" x="3231"/>
        <item t="data" sd="1" m="1" x="3232"/>
        <item t="data" sd="1" m="1" x="3233"/>
        <item t="data" sd="1" m="1" x="3234"/>
        <item t="data" sd="1" m="1" x="3235"/>
        <item t="data" sd="1" m="1" x="3236"/>
        <item t="data" sd="1" m="1" x="3237"/>
        <item t="data" sd="1" m="1" x="3238"/>
        <item t="data" sd="1" m="1" x="3239"/>
        <item t="data" sd="1" m="1" x="3240"/>
        <item t="data" sd="1" m="1" x="3241"/>
        <item t="data" sd="1" m="1" x="3242"/>
        <item t="data" sd="1" m="1" x="3243"/>
        <item t="data" sd="1" m="1" x="3244"/>
        <item t="data" sd="1" m="1" x="3245"/>
        <item t="data" sd="1" m="1" x="3246"/>
        <item t="data" sd="1" m="1" x="3247"/>
        <item t="data" sd="1" m="1" x="3248"/>
        <item t="data" sd="1" m="1" x="3249"/>
        <item t="data" sd="1" m="1" x="3250"/>
        <item t="data" sd="1" m="1" x="3251"/>
        <item t="data" sd="1" m="1" x="3252"/>
        <item t="data" sd="1" m="1" x="3253"/>
        <item t="data" sd="1" m="1" x="3254"/>
        <item t="data" sd="1" m="1" x="3255"/>
        <item t="data" sd="1" m="1" x="3256"/>
        <item t="data" sd="1" m="1" x="3257"/>
        <item t="data" sd="1" m="1" x="3258"/>
        <item t="data" sd="1" m="1" x="3259"/>
        <item t="data" sd="1" m="1" x="3260"/>
        <item t="data" sd="1" m="1" x="3261"/>
        <item t="data" sd="1" m="1" x="3262"/>
        <item t="data" sd="1" m="1" x="3263"/>
        <item t="data" sd="1" m="1" x="3264"/>
        <item t="data" sd="1" m="1" x="3265"/>
        <item t="data" sd="1" m="1" x="3266"/>
        <item t="data" sd="1" m="1" x="3267"/>
        <item t="data" sd="1" m="1" x="3268"/>
        <item t="data" sd="1" m="1" x="3269"/>
        <item t="data" sd="1" m="1" x="3270"/>
        <item t="data" sd="1" m="1" x="3271"/>
        <item t="data" sd="1" m="1" x="3272"/>
        <item t="data" sd="1" m="1" x="3273"/>
        <item t="data" sd="1" m="1" x="3274"/>
        <item t="data" sd="1" m="1" x="3275"/>
        <item t="data" sd="1" m="1" x="3276"/>
        <item t="data" sd="1" m="1" x="3277"/>
        <item t="data" sd="1" m="1" x="3278"/>
        <item t="data" sd="1" m="1" x="3279"/>
        <item t="data" sd="1" m="1" x="3280"/>
        <item t="data" sd="1" m="1" x="3281"/>
        <item t="data" sd="1" m="1" x="3282"/>
        <item t="data" sd="1" m="1" x="3283"/>
        <item t="data" sd="1" m="1" x="3284"/>
        <item t="data" sd="1" m="1" x="3285"/>
        <item t="data" sd="1" m="1" x="3286"/>
        <item t="data" sd="1" m="1" x="3287"/>
        <item t="data" sd="1" m="1" x="3288"/>
        <item t="data" sd="1" m="1" x="3289"/>
        <item t="data" sd="1" m="1" x="3290"/>
        <item t="data" sd="1" m="1" x="3291"/>
        <item t="data" sd="1" m="1" x="3292"/>
        <item t="data" sd="1" m="1" x="3293"/>
        <item t="data" sd="1" m="1" x="3294"/>
        <item t="data" sd="1" m="1" x="3295"/>
        <item t="data" sd="1" m="1" x="3296"/>
        <item t="data" sd="1" m="1" x="3297"/>
        <item t="data" sd="1" m="1" x="3298"/>
        <item t="data" sd="1" m="1" x="3299"/>
        <item t="data" sd="1" m="1" x="3300"/>
        <item t="data" sd="1" m="1" x="3301"/>
        <item t="data" sd="1" m="1" x="3302"/>
        <item t="data" sd="1" m="1" x="3303"/>
        <item t="data" sd="1" m="1" x="3304"/>
        <item t="data" sd="1" m="1" x="3305"/>
        <item t="data" sd="1" m="1" x="3306"/>
        <item t="data" sd="1" m="1" x="3307"/>
        <item t="data" sd="1" m="1" x="3308"/>
        <item t="data" sd="1" m="1" x="3309"/>
        <item t="data" sd="1" m="1" x="3310"/>
        <item t="data" sd="1" m="1" x="3311"/>
        <item t="data" sd="1" m="1" x="3312"/>
        <item t="data" sd="1" m="1" x="3313"/>
        <item t="data" sd="1" m="1" x="3314"/>
        <item t="data" sd="1" m="1" x="3315"/>
        <item t="data" sd="1" m="1" x="3316"/>
        <item t="data" sd="1" m="1" x="3317"/>
        <item t="data" sd="1" m="1" x="3318"/>
        <item t="data" sd="1" m="1" x="3319"/>
        <item t="data" sd="1" m="1" x="3320"/>
        <item t="data" sd="1" m="1" x="3321"/>
        <item t="data" sd="1" m="1" x="3322"/>
        <item t="data" sd="1" m="1" x="3323"/>
        <item t="data" sd="1" m="1" x="3324"/>
        <item t="data" sd="1" m="1" x="3325"/>
        <item t="data" sd="1" m="1" x="3326"/>
        <item t="data" sd="1" m="1" x="3327"/>
        <item t="data" sd="1" m="1" x="3328"/>
        <item t="data" sd="1" m="1" x="3329"/>
        <item t="data" sd="1" m="1" x="3330"/>
        <item t="data" sd="1" m="1" x="3331"/>
        <item t="data" sd="1" m="1" x="3332"/>
        <item t="data" sd="1" m="1" x="3333"/>
        <item t="data" sd="1" m="1" x="3334"/>
        <item t="data" sd="1" m="1" x="3335"/>
        <item t="data" sd="1" m="1" x="3336"/>
        <item t="data" sd="1" m="1" x="3337"/>
        <item t="data" sd="1" m="1" x="3338"/>
        <item t="data" sd="1" m="1" x="3339"/>
        <item t="data" sd="1" m="1" x="3340"/>
        <item t="data" sd="1" m="1" x="3341"/>
        <item t="data" sd="1" m="1" x="3342"/>
        <item t="data" sd="1" m="1" x="3343"/>
        <item t="data" sd="1" m="1" x="3344"/>
        <item t="data" sd="1" m="1" x="3345"/>
        <item t="data" sd="1" m="1" x="3346"/>
        <item t="data" sd="1" m="1" x="3347"/>
        <item t="data" sd="1" m="1" x="3348"/>
        <item t="data" sd="1" m="1" x="3349"/>
        <item t="data" sd="1" m="1" x="3350"/>
        <item t="data" sd="1" m="1" x="3351"/>
        <item t="data" sd="1" m="1" x="3352"/>
        <item t="data" sd="1" m="1" x="3353"/>
        <item t="data" sd="1" m="1" x="3354"/>
        <item t="data" sd="1" m="1" x="3355"/>
        <item t="data" sd="1" m="1" x="3356"/>
        <item t="data" sd="1" m="1" x="3357"/>
        <item t="data" sd="1" m="1" x="3358"/>
        <item t="data" sd="1" m="1" x="3359"/>
        <item t="data" sd="1" m="1" x="3360"/>
        <item t="data" sd="1" m="1" x="3361"/>
        <item t="data" sd="1" m="1" x="3362"/>
        <item t="data" sd="1" m="1" x="3363"/>
        <item t="data" sd="1" m="1" x="3364"/>
        <item t="data" sd="1" m="1" x="3365"/>
        <item t="data" sd="1" m="1" x="3366"/>
        <item t="data" sd="1" m="1" x="3367"/>
        <item t="data" sd="1" m="1" x="3368"/>
        <item t="data" sd="1" m="1" x="3369"/>
        <item t="data" sd="1" m="1" x="3370"/>
        <item t="data" sd="1" m="1" x="3371"/>
        <item t="data" sd="1" m="1" x="3372"/>
        <item t="data" sd="1" m="1" x="3373"/>
        <item t="data" sd="1" m="1" x="3374"/>
        <item t="data" sd="1" m="1" x="3375"/>
        <item t="data" sd="1" m="1" x="3376"/>
        <item t="data" sd="1" m="1" x="3377"/>
        <item t="data" sd="1" m="1" x="3378"/>
        <item t="data" sd="1" m="1" x="3379"/>
        <item t="data" sd="1" m="1" x="3380"/>
        <item t="data" sd="1" m="1" x="3381"/>
        <item t="data" sd="1" m="1" x="3382"/>
        <item t="data" sd="1" m="1" x="3383"/>
        <item t="data" sd="1" m="1" x="3384"/>
        <item t="data" sd="1" m="1" x="3385"/>
        <item t="data" sd="1" m="1" x="3386"/>
        <item t="data" sd="1" m="1" x="3387"/>
        <item t="data" sd="1" m="1" x="3388"/>
        <item t="data" sd="1" m="1" x="3389"/>
        <item t="data" sd="1" m="1" x="3390"/>
        <item t="data" sd="1" m="1" x="3391"/>
        <item t="data" sd="1" m="1" x="3392"/>
        <item t="data" sd="1" m="1" x="3393"/>
        <item t="data" sd="1" m="1" x="3394"/>
        <item t="data" sd="1" m="1" x="3395"/>
        <item t="data" sd="1" m="1" x="3396"/>
        <item t="data" sd="1" m="1" x="3397"/>
        <item t="data" sd="1" m="1" x="3398"/>
        <item t="data" sd="1" m="1" x="3399"/>
        <item t="data" sd="1" m="1" x="3400"/>
        <item t="data" sd="1" m="1" x="3401"/>
        <item t="data" sd="1" m="1" x="3402"/>
        <item t="data" sd="1" m="1" x="3403"/>
        <item t="data" sd="1" m="1" x="3404"/>
        <item t="data" sd="1" m="1" x="3405"/>
        <item t="data" sd="1" m="1" x="3406"/>
        <item t="data" sd="1" m="1" x="3407"/>
        <item t="data" sd="1" m="1" x="3408"/>
        <item t="data" sd="1" m="1" x="3409"/>
        <item t="data" sd="1" m="1" x="3410"/>
        <item t="data" sd="1" m="1" x="3411"/>
        <item t="data" sd="1" m="1" x="3412"/>
        <item t="data" sd="1" m="1" x="3413"/>
        <item t="data" sd="1" m="1" x="3414"/>
        <item t="data" sd="1" m="1" x="3415"/>
        <item t="data" sd="1" m="1" x="3416"/>
        <item t="data" sd="1" m="1" x="3417"/>
        <item t="data" sd="1" m="1" x="3418"/>
        <item t="data" sd="1" m="1" x="3419"/>
        <item t="data" sd="1" m="1" x="3420"/>
        <item t="data" sd="1" m="1" x="3421"/>
        <item t="data" sd="1" m="1" x="3422"/>
        <item t="data" sd="1" m="1" x="3423"/>
        <item t="data" sd="1" m="1" x="3424"/>
        <item t="data" sd="1" m="1" x="3425"/>
        <item t="data" sd="1" m="1" x="3426"/>
        <item t="data" sd="1" m="1" x="3427"/>
        <item t="data" sd="1" m="1" x="3428"/>
        <item t="data" sd="1" m="1" x="3429"/>
        <item t="data" sd="1" m="1" x="3430"/>
        <item t="data" sd="1" m="1" x="3431"/>
        <item t="data" sd="1" m="1" x="3432"/>
        <item t="data" sd="1" m="1" x="3433"/>
        <item t="data" sd="1" m="1" x="3434"/>
        <item t="data" sd="1" m="1" x="3435"/>
        <item t="data" sd="1" m="1" x="3436"/>
        <item t="data" sd="1" m="1" x="3437"/>
        <item t="data" sd="1" m="1" x="3438"/>
        <item t="data" sd="1" m="1" x="3439"/>
        <item t="data" sd="1" m="1" x="3440"/>
        <item t="data" sd="1" m="1" x="3441"/>
        <item t="data" sd="1" m="1" x="3442"/>
        <item t="data" sd="1" m="1" x="3443"/>
        <item t="data" sd="1" m="1" x="3444"/>
        <item t="data" sd="1" m="1" x="3445"/>
        <item t="data" sd="1" m="1" x="3446"/>
        <item t="data" sd="1" m="1" x="3447"/>
        <item t="data" sd="1" m="1" x="3448"/>
        <item t="data" sd="1" m="1" x="3449"/>
        <item t="data" sd="1" m="1" x="3450"/>
        <item t="data" sd="1" m="1" x="3451"/>
        <item t="data" sd="1" m="1" x="3452"/>
        <item t="data" sd="1" m="1" x="3453"/>
        <item t="data" sd="1" m="1" x="3454"/>
        <item t="data" sd="1" m="1" x="3455"/>
        <item t="data" sd="1" m="1" x="3456"/>
        <item t="data" sd="1" m="1" x="3457"/>
        <item t="data" sd="1" m="1" x="3458"/>
        <item t="data" sd="1" m="1" x="3459"/>
        <item t="data" sd="1" m="1" x="3460"/>
        <item t="data" sd="1" m="1" x="3461"/>
        <item t="data" sd="1" m="1" x="3462"/>
        <item t="data" sd="1" x="1234"/>
        <item t="data" sd="1" m="1" x="3463"/>
        <item t="data" sd="1" m="1" x="3464"/>
        <item t="data" sd="1" m="1" x="3465"/>
        <item t="data" sd="1" m="1" x="3466"/>
        <item t="data" sd="1" m="1" x="3467"/>
        <item t="data" sd="1" m="1" x="3468"/>
        <item t="data" sd="1" m="1" x="3469"/>
        <item t="data" sd="1" m="1" x="3470"/>
        <item t="data" sd="1" m="1" x="3471"/>
        <item t="data" sd="1" m="1" x="3472"/>
        <item t="data" sd="1" m="1" x="3473"/>
        <item t="data" sd="1" m="1" x="3474"/>
        <item t="data" sd="1" m="1" x="3475"/>
        <item t="data" sd="1" m="1" x="3476"/>
        <item t="data" sd="1" m="1" x="3477"/>
        <item t="data" sd="1" m="1" x="3478"/>
        <item t="data" sd="1" m="1" x="3479"/>
        <item t="data" sd="1" m="1" x="3480"/>
        <item t="data" sd="1" m="1" x="3481"/>
        <item t="data" sd="1" m="1" x="3482"/>
        <item t="data" sd="1" m="1" x="3483"/>
        <item t="data" sd="1" m="1" x="3484"/>
        <item t="data" sd="1" m="1" x="3485"/>
        <item t="data" sd="1" m="1" x="3486"/>
        <item t="data" sd="1" m="1" x="3487"/>
        <item t="data" sd="1" m="1" x="3488"/>
        <item t="data" sd="1" m="1" x="3489"/>
        <item t="data" sd="1" m="1" x="3490"/>
        <item t="data" sd="1" m="1" x="3491"/>
        <item t="data" sd="1" m="1" x="3492"/>
        <item t="data" sd="1" m="1" x="3493"/>
        <item t="data" sd="1" m="1" x="3494"/>
        <item t="data" sd="1" m="1" x="3495"/>
        <item t="data" sd="1" m="1" x="3496"/>
        <item t="data" sd="1" m="1" x="3497"/>
        <item t="data" sd="1" m="1" x="3498"/>
        <item t="data" sd="1" m="1" x="3499"/>
        <item t="data" sd="1" m="1" x="3500"/>
        <item t="data" sd="1" m="1" x="3501"/>
        <item t="data" sd="1" m="1" x="3502"/>
        <item t="data" sd="1" m="1" x="3503"/>
        <item t="data" sd="1" m="1" x="3504"/>
        <item t="data" sd="1" m="1" x="3505"/>
        <item t="data" sd="1" m="1" x="3506"/>
        <item t="data" sd="1" m="1" x="3507"/>
        <item t="data" sd="1" m="1" x="3508"/>
        <item t="data" sd="1" m="1" x="3509"/>
        <item t="data" sd="1" m="1" x="3510"/>
        <item t="data" sd="1" m="1" x="3511"/>
        <item t="data" sd="1" m="1" x="3512"/>
        <item t="data" sd="1" m="1" x="3513"/>
        <item t="data" sd="1" m="1" x="3514"/>
        <item t="data" sd="1" m="1" x="3515"/>
        <item t="data" sd="1" m="1" x="3516"/>
        <item t="data" sd="1" m="1" x="3517"/>
        <item t="data" sd="1" m="1" x="3518"/>
        <item t="data" sd="1" m="1" x="3519"/>
        <item t="data" sd="1" m="1" x="3520"/>
        <item t="data" sd="1" m="1" x="3521"/>
        <item t="data" sd="1" m="1" x="3522"/>
        <item t="data" sd="1" m="1" x="3523"/>
        <item t="data" sd="1" m="1" x="3524"/>
        <item t="data" sd="1" m="1" x="3525"/>
        <item t="data" sd="1" m="1" x="3526"/>
        <item t="data" sd="1" m="1" x="3527"/>
        <item t="data" sd="1" m="1" x="3528"/>
        <item t="data" sd="1" m="1" x="3529"/>
        <item t="data" sd="1" m="1" x="3530"/>
        <item t="data" sd="1" m="1" x="3531"/>
        <item t="data" sd="1" m="1" x="3532"/>
        <item t="data" sd="1" m="1" x="3533"/>
        <item t="data" sd="1" m="1" x="3534"/>
        <item t="data" sd="1" m="1" x="3535"/>
        <item t="data" sd="1" m="1" x="3536"/>
        <item t="data" sd="1" m="1" x="3537"/>
        <item t="data" sd="1" m="1" x="3538"/>
        <item t="data" sd="1" m="1" x="3539"/>
        <item t="data" sd="1" m="1" x="3540"/>
        <item t="data" sd="1" m="1" x="3541"/>
        <item t="data" sd="1" m="1" x="3542"/>
        <item t="data" sd="1" m="1" x="3543"/>
        <item t="data" sd="1" m="1" x="3544"/>
        <item t="data" sd="1" m="1" x="3545"/>
        <item t="data" sd="1" m="1" x="3546"/>
        <item t="data" sd="1" m="1" x="3547"/>
        <item t="data" sd="1" m="1" x="3548"/>
        <item t="data" sd="1" m="1" x="3549"/>
        <item t="data" sd="1" m="1" x="3550"/>
        <item t="data" sd="1" m="1" x="3551"/>
        <item t="data" sd="1" m="1" x="3552"/>
        <item t="data" sd="1" m="1" x="3553"/>
        <item t="data" sd="1" m="1" x="3554"/>
        <item t="data" sd="1" m="1" x="3555"/>
        <item t="data" sd="1" m="1" x="3556"/>
        <item t="data" sd="1" m="1" x="3557"/>
        <item t="data" sd="1" m="1" x="3558"/>
        <item t="data" sd="1" m="1" x="3559"/>
        <item t="data" sd="1" m="1" x="3560"/>
        <item t="data" sd="1" m="1" x="3561"/>
        <item t="data" sd="1" m="1" x="3562"/>
        <item t="data" sd="1" m="1" x="3563"/>
        <item t="data" sd="1" m="1" x="3564"/>
        <item t="data" sd="1" m="1" x="3565"/>
        <item t="data" sd="1" m="1" x="3566"/>
        <item t="data" sd="1" m="1" x="3567"/>
        <item t="data" sd="1" m="1" x="3568"/>
        <item t="data" sd="1" m="1" x="3569"/>
        <item t="data" sd="1" m="1" x="3570"/>
        <item t="data" sd="1" m="1" x="3571"/>
        <item t="data" sd="1" m="1" x="3572"/>
        <item t="data" sd="1" m="1" x="3573"/>
        <item t="data" sd="1" m="1" x="3574"/>
        <item t="data" sd="1" m="1" x="3575"/>
        <item t="data" sd="1" m="1" x="3576"/>
        <item t="data" sd="1" m="1" x="3577"/>
        <item t="data" sd="1" m="1" x="3578"/>
        <item t="data" sd="1" m="1" x="3579"/>
        <item t="data" sd="1" m="1" x="3580"/>
        <item t="data" sd="1" m="1" x="3581"/>
        <item t="data" sd="1" m="1" x="3582"/>
        <item t="data" sd="1" m="1" x="3583"/>
        <item t="data" sd="1" m="1" x="3584"/>
        <item t="data" sd="1" m="1" x="3585"/>
        <item t="data" sd="1" m="1" x="3586"/>
        <item t="data" sd="1" m="1" x="3587"/>
        <item t="data" sd="1" m="1" x="3588"/>
        <item t="data" sd="1" m="1" x="3589"/>
        <item t="data" sd="1" m="1" x="3590"/>
        <item t="data" sd="1" m="1" x="3591"/>
        <item t="data" sd="1" m="1" x="3592"/>
        <item t="data" sd="1" m="1" x="3593"/>
        <item t="data" sd="1" m="1" x="3594"/>
        <item t="data" sd="1" m="1" x="3595"/>
        <item t="data" sd="1" m="1" x="3596"/>
        <item t="data" sd="1" m="1" x="3597"/>
        <item t="data" sd="1" m="1" x="3598"/>
        <item t="data" sd="1" m="1" x="3599"/>
        <item t="data" sd="1" m="1" x="3600"/>
        <item t="data" sd="1" m="1" x="3601"/>
        <item t="data" sd="1" m="1" x="3602"/>
        <item t="data" sd="1" m="1" x="3603"/>
        <item t="data" sd="1" m="1" x="3604"/>
        <item t="data" sd="1" m="1" x="3605"/>
        <item t="data" sd="1" m="1" x="3606"/>
        <item t="data" sd="1" m="1" x="3607"/>
        <item t="data" sd="1" m="1" x="3608"/>
        <item t="data" sd="1" m="1" x="3609"/>
        <item t="data" sd="1" m="1" x="3610"/>
        <item t="data" sd="1" m="1" x="3611"/>
        <item t="data" sd="1" m="1" x="3612"/>
        <item t="data" sd="1" m="1" x="3613"/>
        <item t="data" sd="1" m="1" x="3614"/>
        <item t="data" sd="1" m="1" x="3615"/>
        <item t="data" sd="1" m="1" x="3616"/>
        <item t="data" sd="1" m="1" x="3617"/>
        <item t="data" sd="1" m="1" x="3618"/>
        <item t="data" sd="1" m="1" x="3619"/>
        <item t="data" sd="1" m="1" x="3620"/>
        <item t="data" sd="1" m="1" x="3621"/>
        <item t="data" sd="1" m="1" x="3622"/>
        <item t="data" sd="1" m="1" x="3623"/>
        <item t="data" sd="1" m="1" x="3624"/>
        <item t="data" sd="1" m="1" x="3625"/>
        <item t="data" sd="1" m="1" x="3626"/>
        <item t="data" sd="1" m="1" x="3627"/>
        <item t="data" sd="1" m="1" x="3628"/>
        <item t="data" sd="1" m="1" x="3629"/>
        <item t="data" sd="1" m="1" x="3630"/>
        <item t="data" sd="1" m="1" x="3631"/>
        <item t="data" sd="1" m="1" x="3632"/>
        <item t="data" sd="1" m="1" x="3633"/>
        <item t="data" sd="1" m="1" x="3634"/>
        <item t="data" sd="1" m="1" x="3635"/>
        <item t="data" sd="1" m="1" x="3636"/>
        <item t="data" sd="1" m="1" x="3637"/>
        <item t="data" sd="1" m="1" x="3638"/>
        <item t="data" sd="1" x="1235"/>
        <item t="data" sd="1" m="1" x="3639"/>
        <item t="data" sd="1" m="1" x="3640"/>
        <item t="data" sd="1" m="1" x="3641"/>
        <item t="data" sd="1" m="1" x="3642"/>
        <item t="data" sd="1" m="1" x="3643"/>
        <item t="data" sd="1" m="1" x="3644"/>
        <item t="data" sd="1" m="1" x="3645"/>
        <item t="data" sd="1" x="1236"/>
        <item t="data" sd="1" m="1" x="3646"/>
        <item t="data" sd="1" m="1" x="3647"/>
        <item t="data" sd="1" m="1" x="3648"/>
        <item t="data" sd="1" m="1" x="3649"/>
        <item t="data" sd="1" m="1" x="3650"/>
        <item t="data" sd="1" m="1" x="3651"/>
        <item t="data" sd="1" m="1" x="3652"/>
        <item t="data" sd="1" m="1" x="3653"/>
        <item t="data" sd="1" m="1" x="3654"/>
        <item t="data" sd="1" m="1" x="3655"/>
        <item t="data" sd="1" m="1" x="3656"/>
        <item t="data" sd="1" x="1237"/>
        <item t="data" sd="1" m="1" x="3657"/>
        <item t="data" sd="1" m="1" x="3658"/>
        <item t="data" sd="1" m="1" x="3659"/>
        <item t="data" sd="1" m="1" x="3660"/>
        <item t="data" sd="1" m="1" x="3661"/>
        <item t="data" sd="1" m="1" x="3662"/>
        <item t="data" sd="1" m="1" x="3663"/>
        <item t="data" sd="1" m="1" x="3664"/>
        <item t="data" sd="1" m="1" x="3665"/>
        <item t="data" sd="1" m="1" x="3666"/>
        <item t="data" sd="1" x="1238"/>
        <item t="data" sd="1" m="1" x="3667"/>
        <item t="data" sd="1" x="1239"/>
        <item t="data" sd="1" m="1" x="3668"/>
        <item t="data" sd="1" m="1" x="3669"/>
        <item t="data" sd="1" m="1" x="3670"/>
        <item t="data" sd="1" x="1240"/>
        <item t="data" sd="1" m="1" x="3671"/>
        <item t="data" sd="1" m="1" x="3672"/>
        <item t="data" sd="1" m="1" x="3673"/>
        <item t="data" sd="1" m="1" x="3674"/>
        <item t="data" sd="1" x="1241"/>
        <item t="data" sd="1" m="1" x="3675"/>
        <item t="data" sd="1" m="1" x="3676"/>
        <item t="data" sd="1" m="1" x="3677"/>
        <item t="data" sd="1" m="1" x="3678"/>
        <item t="data" sd="1" m="1" x="3679"/>
        <item t="data" sd="1" x="1242"/>
        <item t="data" sd="1" m="1" x="3680"/>
        <item t="data" sd="1" m="1" x="3681"/>
        <item t="data" sd="1" m="1" x="3682"/>
        <item t="data" sd="1" x="1243"/>
        <item t="data" sd="1" m="1" x="3683"/>
        <item t="data" sd="1" m="1" x="3684"/>
        <item t="data" sd="1" x="1244"/>
        <item t="data" sd="1" m="1" x="3685"/>
        <item t="data" sd="1" m="1" x="3686"/>
        <item t="data" sd="1" m="1" x="3687"/>
        <item t="data" sd="1" m="1" x="3688"/>
        <item t="data" sd="1" m="1" x="3689"/>
        <item t="data" sd="1" m="1" x="3690"/>
        <item t="data" sd="1" m="1" x="3691"/>
        <item t="data" sd="1" x="1245"/>
        <item t="data" sd="1" m="1" x="3692"/>
        <item t="data" sd="1" m="1" x="3693"/>
        <item t="data" sd="1" m="1" x="3694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ata" sd="1" x="1719"/>
        <item t="data" sd="1" x="1720"/>
        <item t="data" sd="1" x="1721"/>
        <item t="data" sd="1" x="1722"/>
        <item t="data" sd="1" x="1723"/>
        <item t="data" sd="1" x="1724"/>
        <item t="data" sd="1" x="1725"/>
        <item t="data" sd="1" x="1726"/>
        <item t="data" sd="1" x="1727"/>
        <item t="data" sd="1" x="1728"/>
        <item t="data" sd="1" x="1729"/>
        <item t="data" sd="1" x="1730"/>
        <item t="data" sd="1" x="1731"/>
        <item t="data" sd="1" x="1732"/>
        <item t="data" sd="1" x="1733"/>
        <item t="data" sd="1" x="1734"/>
        <item t="data" sd="1" x="1735"/>
        <item t="data" sd="1" x="1736"/>
        <item t="data" sd="1" x="1737"/>
        <item t="data" sd="1" x="1738"/>
        <item t="data" sd="1" x="1739"/>
        <item t="data" sd="1" x="1740"/>
        <item t="data" sd="1" x="1741"/>
        <item t="data" sd="1" x="1742"/>
        <item t="data" sd="1" x="1743"/>
        <item t="data" sd="1" x="1744"/>
        <item t="data" sd="1" x="1745"/>
        <item t="data" sd="1" x="1746"/>
        <item t="data" sd="1" x="1747"/>
        <item t="data" sd="1" x="1748"/>
        <item t="data" sd="1" x="1749"/>
        <item t="data" sd="1" x="1750"/>
        <item t="data" sd="1" x="1751"/>
        <item t="data" sd="1" x="1752"/>
        <item t="data" sd="1" x="1753"/>
        <item t="data" sd="1" x="1754"/>
        <item t="data" sd="1" x="1755"/>
        <item t="data" sd="1" x="1756"/>
        <item t="data" sd="1" x="1757"/>
        <item t="data" sd="1" x="1758"/>
        <item t="data" sd="1" x="1759"/>
        <item t="data" sd="1" x="1760"/>
        <item t="data" sd="1" x="1761"/>
        <item t="data" sd="1" x="1762"/>
        <item t="data" sd="1" x="1763"/>
        <item t="data" sd="1" x="1764"/>
        <item t="data" sd="1" x="1765"/>
        <item t="data" sd="1" x="1766"/>
        <item t="data" sd="1" x="1767"/>
        <item t="data" sd="1" x="1768"/>
        <item t="data" sd="1" x="1769"/>
        <item t="data" sd="1" x="1770"/>
        <item t="data" sd="1" x="1771"/>
        <item t="data" sd="1" x="1772"/>
        <item t="data" sd="1" x="1773"/>
        <item t="data" sd="1" x="1774"/>
        <item t="data" sd="1" x="1775"/>
        <item t="data" sd="1" x="1776"/>
        <item t="data" sd="1" x="1777"/>
        <item t="data" sd="1" x="1778"/>
        <item t="data" sd="1" x="1779"/>
        <item t="data" sd="1" x="1780"/>
        <item t="data" sd="1" x="1781"/>
        <item t="data" sd="1" x="1782"/>
        <item t="data" sd="1" x="1783"/>
        <item t="data" sd="1" x="1784"/>
        <item t="data" sd="1" x="1785"/>
        <item t="data" sd="1" x="1786"/>
        <item t="data" sd="1" x="1787"/>
        <item t="data" sd="1" x="1788"/>
        <item t="data" sd="1" x="1789"/>
        <item t="data" sd="1" x="1790"/>
        <item t="data" sd="1" x="1791"/>
        <item t="data" sd="1" x="1792"/>
        <item t="data" sd="1" x="1793"/>
        <item t="data" sd="1" x="1794"/>
        <item t="data" sd="1" x="1795"/>
        <item t="data" sd="1" x="1796"/>
        <item t="data" sd="1" x="1797"/>
        <item t="data" sd="1" x="1798"/>
        <item t="data" sd="1" x="1799"/>
        <item t="data" sd="1" x="1800"/>
        <item t="data" sd="1" x="1801"/>
        <item t="data" sd="1" x="1802"/>
        <item t="data" sd="1" x="1803"/>
        <item t="data" sd="1" x="1804"/>
        <item t="data" sd="1" x="1805"/>
        <item t="data" sd="1" x="1806"/>
        <item t="data" sd="1" x="1807"/>
        <item t="data" sd="1" x="1808"/>
        <item t="data" sd="1" x="1809"/>
        <item t="data" sd="1" x="1810"/>
        <item t="data" sd="1" x="1811"/>
        <item t="data" sd="1" x="1812"/>
        <item t="data" sd="1" x="1813"/>
        <item t="data" sd="1" x="1814"/>
        <item t="data" sd="1" x="1815"/>
        <item t="data" sd="1" x="1816"/>
        <item t="data" sd="1" x="1817"/>
        <item t="data" sd="1" x="1818"/>
        <item t="data" sd="1" x="1819"/>
        <item t="data" sd="1" x="1820"/>
        <item t="data" sd="1" x="1821"/>
        <item t="data" sd="1" x="1822"/>
        <item t="data" sd="1" x="1823"/>
        <item t="data" sd="1" x="1824"/>
        <item t="data" sd="1" x="1825"/>
        <item t="data" sd="1" x="1826"/>
        <item t="data" sd="1" x="1827"/>
        <item t="data" sd="1" x="1828"/>
        <item t="data" sd="1" x="1829"/>
        <item t="data" sd="1" x="1830"/>
        <item t="data" sd="1" x="1831"/>
        <item t="data" sd="1" x="1832"/>
        <item t="data" sd="1" x="1833"/>
        <item t="data" sd="1" x="1834"/>
        <item t="data" sd="1" x="1835"/>
        <item t="data" sd="1" x="1836"/>
        <item t="data" sd="1" x="1837"/>
        <item t="data" sd="1" x="1838"/>
        <item t="data" sd="1" x="1839"/>
        <item t="data" sd="1" x="1840"/>
        <item t="data" sd="1" x="1841"/>
        <item t="data" sd="1" x="1842"/>
        <item t="data" sd="1" x="1843"/>
        <item t="data" sd="1" x="1844"/>
        <item t="data" sd="1" x="1845"/>
        <item t="data" sd="1" x="1846"/>
        <item t="data" sd="1" x="1847"/>
        <item t="data" sd="1" x="1848"/>
        <item t="data" sd="1" x="1849"/>
        <item t="data" sd="1" x="1850"/>
        <item t="data" sd="1" x="1851"/>
        <item t="data" sd="1" x="1852"/>
        <item t="data" sd="1" x="1853"/>
        <item t="data" sd="1" x="1854"/>
        <item t="data" sd="1" x="1855"/>
        <item t="data" sd="1" x="1856"/>
        <item t="data" sd="1" x="1857"/>
        <item t="data" sd="1" x="1858"/>
        <item t="data" sd="1" x="1859"/>
        <item t="data" sd="1" x="1860"/>
        <item t="data" sd="1" x="1861"/>
        <item t="data" sd="1" x="1862"/>
        <item t="data" sd="1" x="1863"/>
        <item t="data" sd="1" x="1864"/>
        <item t="data" sd="1" x="1865"/>
        <item t="data" sd="1" x="1866"/>
        <item t="data" sd="1" x="1867"/>
        <item t="data" sd="1" x="1868"/>
        <item t="data" sd="1" x="1869"/>
        <item t="data" sd="1" x="1870"/>
        <item t="data" sd="1" x="1871"/>
        <item t="data" sd="1" x="1872"/>
        <item t="data" sd="1" x="1873"/>
        <item t="data" sd="1" x="1874"/>
        <item t="data" sd="1" x="1875"/>
        <item t="data" sd="1" x="1876"/>
        <item t="data" sd="1" x="1877"/>
        <item t="data" sd="1" x="1878"/>
        <item t="data" sd="1" x="1879"/>
        <item t="data" sd="1" x="1880"/>
        <item t="data" sd="1" x="1881"/>
        <item t="data" sd="1" x="1882"/>
        <item t="data" sd="1" x="1883"/>
        <item t="data" sd="1" x="1884"/>
        <item t="data" sd="1" x="1885"/>
        <item t="data" sd="1" x="1886"/>
        <item t="data" sd="1" x="1887"/>
        <item t="data" sd="1" x="1888"/>
        <item t="data" sd="1" x="1889"/>
        <item t="data" sd="1" x="1890"/>
        <item t="data" sd="1" x="1891"/>
        <item t="data" sd="1" x="1892"/>
        <item t="data" sd="1" x="1893"/>
        <item t="data" sd="1" x="1894"/>
        <item t="data" sd="1" x="1895"/>
        <item t="data" sd="1" x="1896"/>
        <item t="data" sd="1" x="1897"/>
        <item t="data" sd="1" x="1898"/>
        <item t="data" sd="1" x="1899"/>
        <item t="data" sd="1" x="1900"/>
        <item t="data" sd="1" x="1901"/>
        <item t="data" sd="1" x="1902"/>
        <item t="data" sd="1" x="1903"/>
        <item t="data" sd="1" x="1904"/>
        <item t="data" sd="1" x="1905"/>
        <item t="data" sd="1" x="1906"/>
        <item t="data" sd="1" x="1907"/>
        <item t="data" sd="1" x="1908"/>
        <item t="data" sd="1" x="1909"/>
        <item t="data" sd="1" x="1910"/>
        <item t="data" sd="1" x="1911"/>
        <item t="data" sd="1" x="1912"/>
        <item t="data" sd="1" x="1913"/>
        <item t="data" sd="1" x="1914"/>
        <item t="data" sd="1" x="1915"/>
        <item t="data" sd="1" x="1916"/>
        <item t="data" sd="1" x="1917"/>
        <item t="data" sd="1" x="1918"/>
        <item t="data" sd="1" x="1919"/>
        <item t="data" sd="1" x="1920"/>
        <item t="data" sd="1" x="1921"/>
        <item t="data" sd="1" x="1922"/>
        <item t="data" sd="1" x="1923"/>
        <item t="data" sd="1" x="1924"/>
        <item t="data" sd="1" x="1925"/>
        <item t="data" sd="1" x="1926"/>
        <item t="data" sd="1" x="1927"/>
        <item t="data" sd="1" x="1928"/>
        <item t="data" sd="1" x="1929"/>
        <item t="data" sd="1" x="1930"/>
        <item t="data" sd="1" x="1931"/>
        <item t="data" sd="1" x="1932"/>
        <item t="data" sd="1" x="1933"/>
        <item t="data" sd="1" x="1934"/>
        <item t="data" sd="1" x="1935"/>
        <item t="data" sd="1" x="1936"/>
        <item t="data" sd="1" x="1937"/>
        <item t="data" sd="1" x="1938"/>
        <item t="data" sd="1" x="1939"/>
        <item t="data" sd="1" x="1940"/>
        <item t="data" sd="1" x="1941"/>
        <item t="data" sd="1" x="1942"/>
        <item t="data" sd="1" x="1943"/>
        <item t="data" sd="1" x="1944"/>
        <item t="data" sd="1" x="1945"/>
        <item t="data" sd="1" x="1946"/>
        <item t="data" sd="1" x="1947"/>
        <item t="data" sd="1" x="1948"/>
        <item t="data" sd="1" x="1949"/>
        <item t="data" sd="1" x="1950"/>
        <item t="data" sd="1" x="1951"/>
        <item t="data" sd="1" x="1952"/>
        <item t="data" sd="1" x="1953"/>
        <item t="data" sd="1" x="1954"/>
        <item t="data" sd="1" x="1955"/>
        <item t="data" sd="1" x="1956"/>
        <item t="data" sd="1" x="1957"/>
        <item t="data" sd="1" x="1958"/>
        <item t="data" sd="1" x="1959"/>
        <item t="data" sd="1" x="1960"/>
        <item t="data" sd="1" x="1961"/>
        <item t="data" sd="1" x="1962"/>
        <item t="data" sd="1" x="1963"/>
        <item t="data" sd="1" x="1964"/>
        <item t="data" sd="1" x="1965"/>
        <item t="data" sd="1" x="1966"/>
        <item t="data" sd="1" x="1967"/>
        <item t="data" sd="1" x="1968"/>
        <item t="data" sd="1" x="1969"/>
        <item t="data" sd="1" x="1970"/>
        <item t="data" sd="1" x="1971"/>
        <item t="data" sd="1" x="1972"/>
        <item t="data" sd="1" x="1973"/>
        <item t="data" sd="1" x="1974"/>
        <item t="data" sd="1" x="1975"/>
        <item t="data" sd="1" x="1976"/>
        <item t="data" sd="1" x="1977"/>
        <item t="data" sd="1" x="1978"/>
        <item t="data" sd="1" x="1979"/>
        <item t="data" sd="1" x="1980"/>
        <item t="data" sd="1" x="1981"/>
        <item t="data" sd="1" x="1982"/>
        <item t="data" sd="1" x="1983"/>
        <item t="data" sd="1" x="1984"/>
        <item t="data" sd="1" x="1985"/>
        <item t="data" sd="1" x="1986"/>
        <item t="data" sd="1" x="1987"/>
        <item t="data" sd="1" x="1988"/>
        <item t="data" sd="1" x="1989"/>
        <item t="data" sd="1" x="1990"/>
        <item t="data" sd="1" x="1991"/>
        <item t="data" sd="1" x="1992"/>
        <item t="data" sd="1" x="1993"/>
        <item t="data" sd="1" x="1994"/>
        <item t="data" sd="1" x="1995"/>
        <item t="data" sd="1" x="1996"/>
        <item t="data" sd="1" x="1997"/>
        <item t="data" sd="1" x="1998"/>
        <item t="data" sd="1" x="1999"/>
        <item t="data" sd="1" x="2000"/>
        <item t="data" sd="1" x="2001"/>
        <item t="data" sd="1" x="2002"/>
        <item t="data" sd="1" x="2003"/>
        <item t="data" sd="1" x="2004"/>
        <item t="data" sd="1" x="2005"/>
        <item t="data" sd="1" x="2006"/>
        <item t="data" sd="1" x="2007"/>
        <item t="data" sd="1" x="2008"/>
        <item t="data" sd="1" x="2009"/>
        <item t="data" sd="1" x="2010"/>
        <item t="data" sd="1" x="2011"/>
        <item t="data" sd="1" x="2012"/>
        <item t="data" sd="1" x="2013"/>
        <item t="data" sd="1" x="2014"/>
        <item t="data" sd="1" x="2015"/>
        <item t="data" sd="1" x="2016"/>
        <item t="data" sd="1" x="2017"/>
        <item t="data" sd="1" x="2018"/>
        <item t="data" sd="1" x="2019"/>
        <item t="data" sd="1" x="2020"/>
        <item t="data" sd="1" x="2021"/>
        <item t="data" sd="1" x="2022"/>
        <item t="data" sd="1" x="2023"/>
        <item t="data" sd="1" x="2024"/>
        <item t="data" sd="1" x="2025"/>
        <item t="data" sd="1" x="2026"/>
        <item t="data" sd="1" x="2027"/>
        <item t="data" sd="1" x="2028"/>
        <item t="data" sd="1" x="2029"/>
        <item t="data" sd="1" x="2030"/>
        <item t="data" sd="1" x="2031"/>
        <item t="data" sd="1" x="2032"/>
        <item t="data" sd="1" x="2033"/>
        <item t="data" sd="1" x="2034"/>
        <item t="data" sd="1" x="2035"/>
        <item t="data" sd="1" x="2036"/>
        <item t="data" sd="1" x="2037"/>
        <item t="data" sd="1" x="2038"/>
        <item t="data" sd="1" x="2039"/>
        <item t="data" sd="1" x="2040"/>
        <item t="data" sd="1" x="2041"/>
        <item t="data" sd="1" x="2042"/>
        <item t="data" sd="1" x="2043"/>
        <item t="data" sd="1" x="2044"/>
        <item t="data" sd="1" x="2045"/>
        <item t="data" sd="1" x="2046"/>
        <item t="data" sd="1" x="2047"/>
        <item t="data" sd="1" x="2048"/>
        <item t="data" sd="1" x="2049"/>
        <item t="data" sd="1" x="2050"/>
        <item t="data" sd="1" x="2051"/>
        <item t="data" sd="1" x="2052"/>
        <item t="data" sd="1" x="2053"/>
        <item t="data" sd="1" x="2054"/>
        <item t="data" sd="1" x="2055"/>
        <item t="data" sd="1" x="2056"/>
        <item t="data" sd="1" x="2057"/>
        <item t="data" sd="1" x="2058"/>
        <item t="data" sd="1" x="2059"/>
        <item t="data" sd="1" x="2060"/>
        <item t="data" sd="1" x="2061"/>
        <item t="data" sd="1" x="2062"/>
        <item t="data" sd="1" x="2063"/>
        <item t="data" sd="1" x="2064"/>
        <item t="data" sd="1" x="2065"/>
        <item t="data" sd="1" x="2066"/>
        <item t="data" sd="1" x="2067"/>
        <item t="data" sd="1" x="2068"/>
        <item t="data" sd="1" x="2069"/>
        <item t="data" sd="1" x="2070"/>
        <item t="data" sd="1" x="2071"/>
        <item t="data" sd="1" x="2072"/>
        <item t="data" sd="1" x="2073"/>
        <item t="data" sd="1" x="2074"/>
        <item t="data" sd="1" x="2075"/>
        <item t="data" sd="1" x="2076"/>
        <item t="data" sd="1" x="2077"/>
        <item t="data" sd="1" x="2078"/>
        <item t="data" sd="1" x="2079"/>
        <item t="data" sd="1" x="2080"/>
        <item t="data" sd="1" x="2081"/>
        <item t="data" sd="1" x="2082"/>
        <item t="data" sd="1" x="2083"/>
        <item t="data" sd="1" x="2084"/>
        <item t="data" sd="1" x="2085"/>
        <item t="data" sd="1" x="2086"/>
        <item t="data" sd="1" x="2087"/>
        <item t="data" sd="1" x="2088"/>
        <item t="data" sd="1" x="2089"/>
        <item t="data" sd="1" x="2090"/>
        <item t="data" sd="1" x="2091"/>
        <item t="data" sd="1" x="2092"/>
        <item t="data" sd="1" x="2093"/>
        <item t="data" sd="1" x="2094"/>
        <item t="data" sd="1" x="2095"/>
        <item t="data" sd="1" x="2096"/>
        <item t="data" sd="1" x="2097"/>
        <item t="data" sd="1" x="2098"/>
        <item t="data" sd="1" x="2099"/>
        <item t="data" sd="1" x="2100"/>
        <item t="data" sd="1" x="2101"/>
        <item t="data" sd="1" x="2102"/>
        <item t="data" sd="1" x="2103"/>
        <item t="data" sd="1" x="2104"/>
        <item t="data" sd="1" x="2105"/>
        <item t="data" sd="1" x="2106"/>
        <item t="data" sd="1" x="2107"/>
        <item t="data" sd="1" x="2108"/>
        <item t="data" sd="1" x="2109"/>
        <item t="data" sd="1" x="2110"/>
        <item t="data" sd="1" x="2111"/>
        <item t="data" sd="1" x="2112"/>
        <item t="data" sd="1" x="2113"/>
        <item t="data" sd="1" x="2114"/>
        <item t="data" sd="1" x="2115"/>
        <item t="data" sd="1" x="2116"/>
        <item t="data" sd="1" x="2117"/>
        <item t="data" sd="1" x="2118"/>
        <item t="data" sd="1" x="2119"/>
        <item t="data" sd="1" x="2120"/>
        <item t="data" sd="1" x="2121"/>
        <item t="data" sd="1" x="2122"/>
        <item t="data" sd="1" x="2123"/>
        <item t="data" sd="1" x="2124"/>
        <item t="data" sd="1" x="2125"/>
        <item t="data" sd="1" x="2126"/>
        <item t="data" sd="1" x="2127"/>
        <item t="data" sd="1" x="2128"/>
        <item t="data" sd="1" x="2129"/>
        <item t="data" sd="1" x="2130"/>
        <item t="data" sd="1" x="2131"/>
        <item t="data" sd="1" x="2132"/>
        <item t="data" sd="1" x="2133"/>
        <item t="data" sd="1" x="2134"/>
        <item t="data" sd="1" x="2135"/>
        <item t="data" sd="1" x="2136"/>
        <item t="data" sd="1" x="2137"/>
        <item t="data" sd="1" x="2138"/>
        <item t="data" sd="1" x="2139"/>
        <item t="data" sd="1" x="2140"/>
        <item t="data" sd="1" x="2141"/>
        <item t="data" sd="1" x="2142"/>
        <item t="data" sd="1" x="2143"/>
        <item t="data" sd="1" x="2144"/>
        <item t="data" sd="1" x="2145"/>
        <item t="data" sd="1" x="2146"/>
        <item t="data" sd="1" x="2147"/>
        <item t="data" sd="1" x="2148"/>
        <item t="data" sd="1" x="2149"/>
        <item t="data" sd="1" x="2150"/>
        <item t="data" sd="1" x="2151"/>
        <item t="data" sd="1" x="2152"/>
        <item t="data" sd="1" x="2153"/>
        <item t="data" sd="1" x="2154"/>
        <item t="data" sd="1" x="2155"/>
        <item t="data" sd="1" x="2156"/>
        <item t="data" sd="1" x="2157"/>
        <item t="data" sd="1" x="2158"/>
        <item t="data" sd="1" x="2159"/>
        <item t="data" sd="1" m="1" x="7400"/>
        <item t="data" sd="1" m="1" x="7776"/>
        <item t="data" sd="1" m="1" x="7777"/>
        <item t="data" sd="1" m="1" x="7401"/>
        <item t="data" sd="1" m="1" x="7402"/>
        <item t="data" sd="1" m="1" x="7403"/>
        <item t="data" sd="1" m="1" x="7404"/>
        <item t="data" sd="1" m="1" x="7405"/>
        <item t="data" sd="1" m="1" x="7406"/>
        <item t="data" sd="1" m="1" x="7407"/>
        <item t="data" sd="1" m="1" x="7408"/>
        <item t="data" sd="1" m="1" x="7409"/>
        <item t="data" sd="1" m="1" x="7410"/>
        <item t="data" sd="1" m="1" x="7411"/>
        <item t="data" sd="1" m="1" x="7412"/>
        <item t="data" sd="1" m="1" x="6524"/>
        <item t="data" sd="1" m="1" x="6525"/>
        <item t="data" sd="1" m="1" x="6526"/>
        <item t="data" sd="1" m="1" x="6527"/>
        <item t="data" sd="1" m="1" x="6056"/>
        <item t="data" sd="1" m="1" x="6057"/>
        <item t="data" sd="1" m="1" x="6058"/>
        <item t="data" sd="1" m="1" x="6059"/>
        <item t="data" sd="1" m="1" x="6060"/>
        <item t="data" sd="1" m="1" x="5635"/>
        <item t="data" sd="1" m="1" x="5636"/>
        <item t="data" sd="1" m="1" x="4999"/>
        <item t="data" sd="1" m="1" x="3695"/>
        <item t="data" sd="1" m="1" x="3696"/>
        <item t="data" sd="1" m="1" x="3697"/>
        <item t="data" sd="1" m="1" x="3698"/>
        <item t="data" sd="1" m="1" x="3699"/>
        <item t="data" sd="1" m="1" x="3700"/>
        <item t="data" sd="1" m="1" x="3701"/>
        <item t="data" sd="1" m="1" x="3702"/>
        <item t="data" sd="1" m="1" x="3703"/>
        <item t="data" sd="1" m="1" x="3704"/>
        <item t="data" sd="1" m="1" x="3705"/>
        <item t="data" sd="1" m="1" x="3706"/>
        <item t="data" sd="1" m="1" x="3707"/>
        <item t="data" sd="1" m="1" x="3708"/>
        <item t="data" sd="1" m="1" x="3709"/>
        <item t="data" sd="1" m="1" x="3710"/>
        <item t="data" sd="1" m="1" x="3711"/>
        <item t="data" sd="1" x="2160"/>
        <item t="data" sd="1" x="2161"/>
        <item t="data" sd="1" x="2162"/>
        <item t="data" sd="1" m="1" x="7413"/>
        <item t="data" sd="1" m="1" x="7778"/>
        <item t="data" sd="1" m="1" x="7779"/>
        <item t="data" sd="1" m="1" x="7780"/>
        <item t="data" sd="1" m="1" x="7414"/>
        <item t="data" sd="1" m="1" x="7415"/>
        <item t="data" sd="1" m="1" x="7416"/>
        <item t="data" sd="1" m="1" x="7417"/>
        <item t="data" sd="1" m="1" x="7418"/>
        <item t="data" sd="1" m="1" x="7419"/>
        <item t="data" sd="1" m="1" x="7420"/>
        <item t="data" sd="1" m="1" x="7421"/>
        <item t="data" sd="1" m="1" x="7422"/>
        <item t="data" sd="1" m="1" x="7423"/>
        <item t="data" sd="1" m="1" x="7424"/>
        <item t="data" sd="1" m="1" x="7425"/>
        <item t="data" sd="1" m="1" x="7426"/>
        <item t="data" sd="1" m="1" x="7427"/>
        <item t="data" sd="1" m="1" x="7428"/>
        <item t="data" sd="1" m="1" x="7429"/>
        <item t="data" sd="1" m="1" x="7430"/>
        <item t="data" sd="1" m="1" x="7431"/>
        <item t="data" sd="1" m="1" x="7432"/>
        <item t="data" sd="1" m="1" x="7433"/>
        <item t="data" sd="1" m="1" x="7434"/>
        <item t="data" sd="1" m="1" x="7435"/>
        <item t="data" sd="1" m="1" x="7436"/>
        <item t="data" sd="1" m="1" x="7437"/>
        <item t="data" sd="1" m="1" x="7438"/>
        <item t="data" sd="1" m="1" x="7439"/>
        <item t="data" sd="1" m="1" x="7440"/>
        <item t="data" sd="1" m="1" x="7441"/>
        <item t="data" sd="1" m="1" x="7442"/>
        <item t="data" sd="1" m="1" x="7443"/>
        <item t="data" sd="1" m="1" x="7444"/>
        <item t="data" sd="1" m="1" x="7445"/>
        <item t="data" sd="1" m="1" x="7446"/>
        <item t="data" sd="1" m="1" x="7447"/>
        <item t="data" sd="1" m="1" x="6992"/>
        <item t="data" sd="1" m="1" x="7448"/>
        <item t="data" sd="1" m="1" x="7449"/>
        <item t="data" sd="1" m="1" x="7450"/>
        <item t="data" sd="1" m="1" x="7451"/>
        <item t="data" sd="1" m="1" x="7452"/>
        <item t="data" sd="1" m="1" x="7453"/>
        <item t="data" sd="1" m="1" x="7454"/>
        <item t="data" sd="1" m="1" x="7455"/>
        <item t="data" sd="1" m="1" x="6993"/>
        <item t="data" sd="1" m="1" x="6994"/>
        <item t="data" sd="1" m="1" x="6995"/>
        <item t="data" sd="1" m="1" x="6996"/>
        <item t="data" sd="1" m="1" x="6997"/>
        <item t="data" sd="1" m="1" x="6998"/>
        <item t="data" sd="1" m="1" x="6999"/>
        <item t="data" sd="1" m="1" x="7000"/>
        <item t="data" sd="1" m="1" x="7001"/>
        <item t="data" sd="1" m="1" x="7002"/>
        <item t="data" sd="1" m="1" x="7003"/>
        <item t="data" sd="1" m="1" x="7004"/>
        <item t="data" sd="1" m="1" x="7005"/>
        <item t="data" sd="1" m="1" x="7006"/>
        <item t="data" sd="1" m="1" x="7007"/>
        <item t="data" sd="1" m="1" x="7008"/>
        <item t="data" sd="1" m="1" x="7009"/>
        <item t="data" sd="1" m="1" x="7010"/>
        <item t="data" sd="1" m="1" x="7011"/>
        <item t="data" sd="1" m="1" x="7012"/>
        <item t="data" sd="1" m="1" x="7013"/>
        <item t="data" sd="1" m="1" x="7014"/>
        <item t="data" sd="1" m="1" x="7015"/>
        <item t="data" sd="1" m="1" x="7016"/>
        <item t="data" sd="1" m="1" x="7017"/>
        <item t="data" sd="1" m="1" x="7018"/>
        <item t="data" sd="1" m="1" x="7019"/>
        <item t="data" sd="1" m="1" x="7020"/>
        <item t="data" sd="1" m="1" x="7021"/>
        <item t="data" sd="1" m="1" x="7022"/>
        <item t="data" sd="1" m="1" x="7023"/>
        <item t="data" sd="1" m="1" x="7024"/>
        <item t="data" sd="1" m="1" x="7025"/>
        <item t="data" sd="1" m="1" x="7026"/>
        <item t="data" sd="1" m="1" x="7027"/>
        <item t="data" sd="1" m="1" x="7028"/>
        <item t="data" sd="1" m="1" x="7029"/>
        <item t="data" sd="1" m="1" x="7030"/>
        <item t="data" sd="1" m="1" x="7031"/>
        <item t="data" sd="1" m="1" x="7032"/>
        <item t="data" sd="1" m="1" x="7033"/>
        <item t="data" sd="1" m="1" x="7034"/>
        <item t="data" sd="1" m="1" x="7035"/>
        <item t="data" sd="1" m="1" x="7036"/>
        <item t="data" sd="1" m="1" x="7037"/>
        <item t="data" sd="1" m="1" x="7038"/>
        <item t="data" sd="1" m="1" x="7039"/>
        <item t="data" sd="1" m="1" x="7040"/>
        <item t="data" sd="1" m="1" x="7041"/>
        <item t="data" sd="1" m="1" x="7042"/>
        <item t="data" sd="1" m="1" x="7043"/>
        <item t="data" sd="1" m="1" x="7044"/>
        <item t="data" sd="1" m="1" x="7045"/>
        <item t="data" sd="1" m="1" x="7046"/>
        <item t="data" sd="1" m="1" x="7047"/>
        <item t="data" sd="1" m="1" x="6528"/>
        <item t="data" sd="1" m="1" x="6529"/>
        <item t="data" sd="1" m="1" x="6530"/>
        <item t="data" sd="1" m="1" x="6531"/>
        <item t="data" sd="1" m="1" x="6532"/>
        <item t="data" sd="1" m="1" x="6533"/>
        <item t="data" sd="1" m="1" x="6534"/>
        <item t="data" sd="1" m="1" x="6535"/>
        <item t="data" sd="1" m="1" x="6536"/>
        <item t="data" sd="1" m="1" x="6537"/>
        <item t="data" sd="1" m="1" x="6538"/>
        <item t="data" sd="1" m="1" x="6539"/>
        <item t="data" sd="1" m="1" x="6540"/>
        <item t="data" sd="1" m="1" x="6541"/>
        <item t="data" sd="1" m="1" x="6542"/>
        <item t="data" sd="1" m="1" x="6543"/>
        <item t="data" sd="1" m="1" x="6544"/>
        <item t="data" sd="1" m="1" x="6545"/>
        <item t="data" sd="1" m="1" x="6546"/>
        <item t="data" sd="1" m="1" x="6547"/>
        <item t="data" sd="1" m="1" x="6548"/>
        <item t="data" sd="1" m="1" x="6549"/>
        <item t="data" sd="1" m="1" x="6550"/>
        <item t="data" sd="1" m="1" x="6551"/>
        <item t="data" sd="1" m="1" x="6552"/>
        <item t="data" sd="1" m="1" x="6553"/>
        <item t="data" sd="1" m="1" x="6554"/>
        <item t="data" sd="1" m="1" x="6555"/>
        <item t="data" sd="1" m="1" x="6556"/>
        <item t="data" sd="1" m="1" x="6557"/>
        <item t="data" sd="1" m="1" x="6558"/>
        <item t="data" sd="1" m="1" x="6559"/>
        <item t="data" sd="1" m="1" x="6560"/>
        <item t="data" sd="1" m="1" x="6561"/>
        <item t="data" sd="1" m="1" x="6562"/>
        <item t="data" sd="1" m="1" x="6061"/>
        <item t="data" sd="1" m="1" x="6062"/>
        <item t="data" sd="1" m="1" x="6063"/>
        <item t="data" sd="1" m="1" x="6064"/>
        <item t="data" sd="1" m="1" x="6065"/>
        <item t="data" sd="1" m="1" x="6066"/>
        <item t="data" sd="1" m="1" x="6067"/>
        <item t="data" sd="1" m="1" x="6068"/>
        <item t="data" sd="1" m="1" x="6069"/>
        <item t="data" sd="1" m="1" x="6070"/>
        <item t="data" sd="1" m="1" x="6071"/>
        <item t="data" sd="1" m="1" x="6072"/>
        <item t="data" sd="1" m="1" x="6073"/>
        <item t="data" sd="1" m="1" x="6074"/>
        <item t="data" sd="1" m="1" x="6075"/>
        <item t="data" sd="1" m="1" x="6076"/>
        <item t="data" sd="1" m="1" x="6077"/>
        <item t="data" sd="1" m="1" x="6078"/>
        <item t="data" sd="1" m="1" x="6079"/>
        <item t="data" sd="1" m="1" x="6080"/>
        <item t="data" sd="1" m="1" x="6081"/>
        <item t="data" sd="1" m="1" x="6082"/>
        <item t="data" sd="1" m="1" x="5637"/>
        <item t="data" sd="1" m="1" x="6083"/>
        <item t="data" sd="1" m="1" x="6084"/>
        <item t="data" sd="1" m="1" x="6085"/>
        <item t="data" sd="1" m="1" x="6086"/>
        <item t="data" sd="1" m="1" x="6087"/>
        <item t="data" sd="1" m="1" x="6088"/>
        <item t="data" sd="1" m="1" x="6089"/>
        <item t="data" sd="1" m="1" x="6090"/>
        <item t="data" sd="1" m="1" x="6091"/>
        <item t="data" sd="1" m="1" x="6092"/>
        <item t="data" sd="1" m="1" x="6093"/>
        <item t="data" sd="1" m="1" x="6094"/>
        <item t="data" sd="1" m="1" x="6095"/>
        <item t="data" sd="1" m="1" x="6096"/>
        <item t="data" sd="1" m="1" x="6097"/>
        <item t="data" sd="1" m="1" x="6098"/>
        <item t="data" sd="1" m="1" x="6099"/>
        <item t="data" sd="1" m="1" x="6100"/>
        <item t="data" sd="1" m="1" x="6101"/>
        <item t="data" sd="1" m="1" x="6102"/>
        <item t="data" sd="1" m="1" x="6103"/>
        <item t="data" sd="1" m="1" x="6104"/>
        <item t="data" sd="1" m="1" x="6105"/>
        <item t="data" sd="1" m="1" x="6106"/>
        <item t="data" sd="1" m="1" x="6107"/>
        <item t="data" sd="1" m="1" x="6108"/>
        <item t="data" sd="1" m="1" x="6109"/>
        <item t="data" sd="1" m="1" x="6110"/>
        <item t="data" sd="1" m="1" x="6111"/>
        <item t="data" sd="1" m="1" x="6112"/>
        <item t="data" sd="1" m="1" x="6113"/>
        <item t="data" sd="1" m="1" x="6114"/>
        <item t="data" sd="1" m="1" x="6115"/>
        <item t="data" sd="1" m="1" x="6116"/>
        <item t="data" sd="1" m="1" x="6117"/>
        <item t="data" sd="1" m="1" x="6118"/>
        <item t="data" sd="1" m="1" x="6119"/>
        <item t="data" sd="1" m="1" x="6120"/>
        <item t="data" sd="1" m="1" x="6121"/>
        <item t="data" sd="1" m="1" x="6122"/>
        <item t="data" sd="1" m="1" x="6123"/>
        <item t="data" sd="1" m="1" x="6124"/>
        <item t="data" sd="1" m="1" x="6125"/>
        <item t="data" sd="1" m="1" x="6126"/>
        <item t="data" sd="1" m="1" x="5638"/>
        <item t="data" sd="1" m="1" x="5639"/>
        <item t="data" sd="1" m="1" x="5640"/>
        <item t="data" sd="1" m="1" x="5641"/>
        <item t="data" sd="1" m="1" x="5642"/>
        <item t="data" sd="1" m="1" x="5643"/>
        <item t="data" sd="1" m="1" x="5000"/>
        <item t="data" sd="1" m="1" x="5001"/>
        <item t="data" sd="1" m="1" x="5002"/>
        <item t="data" sd="1" m="1" x="5003"/>
        <item t="data" sd="1" m="1" x="5004"/>
        <item t="data" sd="1" m="1" x="5005"/>
        <item t="data" sd="1" m="1" x="3712"/>
        <item t="data" sd="1" m="1" x="3713"/>
        <item t="data" sd="1" m="1" x="3714"/>
        <item t="data" sd="1" m="1" x="3715"/>
        <item t="data" sd="1" m="1" x="3716"/>
        <item t="data" sd="1" m="1" x="3717"/>
        <item t="data" sd="1" m="1" x="3718"/>
        <item t="data" sd="1" m="1" x="3719"/>
        <item t="data" sd="1" m="1" x="3720"/>
        <item t="data" sd="1" m="1" x="3721"/>
        <item t="data" sd="1" m="1" x="3722"/>
        <item t="data" sd="1" m="1" x="3723"/>
        <item t="data" sd="1" m="1" x="3724"/>
        <item t="data" sd="1" m="1" x="3725"/>
        <item t="data" sd="1" m="1" x="3726"/>
        <item t="data" sd="1" m="1" x="3727"/>
        <item t="data" sd="1" m="1" x="3728"/>
        <item t="data" sd="1" m="1" x="3729"/>
        <item t="data" sd="1" m="1" x="3730"/>
        <item t="data" sd="1" m="1" x="3731"/>
        <item t="data" sd="1" m="1" x="3732"/>
        <item t="data" sd="1" m="1" x="3733"/>
        <item t="data" sd="1" m="1" x="3734"/>
        <item t="data" sd="1" m="1" x="3735"/>
        <item t="data" sd="1" m="1" x="3736"/>
        <item t="data" sd="1" m="1" x="3737"/>
        <item t="data" sd="1" m="1" x="3738"/>
        <item t="data" sd="1" m="1" x="3739"/>
        <item t="data" sd="1" m="1" x="3740"/>
        <item t="data" sd="1" m="1" x="3741"/>
        <item t="data" sd="1" m="1" x="3742"/>
        <item t="data" sd="1" m="1" x="3743"/>
        <item t="data" sd="1" m="1" x="3744"/>
        <item t="data" sd="1" m="1" x="3745"/>
        <item t="data" sd="1" m="1" x="3746"/>
        <item t="data" sd="1" m="1" x="3747"/>
        <item t="data" sd="1" m="1" x="3748"/>
        <item t="data" sd="1" m="1" x="3749"/>
        <item t="data" sd="1" m="1" x="3750"/>
        <item t="data" sd="1" m="1" x="3751"/>
        <item t="data" sd="1" m="1" x="3752"/>
        <item t="data" sd="1" m="1" x="3753"/>
        <item t="data" sd="1" m="1" x="3754"/>
        <item t="data" sd="1" m="1" x="3755"/>
        <item t="data" sd="1" x="2163"/>
        <item t="data" sd="1" x="2164"/>
        <item t="data" sd="1" x="2165"/>
        <item t="data" sd="1" x="2166"/>
        <item t="data" sd="1" x="2167"/>
        <item t="data" sd="1" x="2168"/>
        <item t="data" sd="1" x="2169"/>
        <item t="data" sd="1" x="2170"/>
        <item t="data" sd="1" x="2171"/>
        <item t="data" sd="1" x="2172"/>
        <item t="data" sd="1" x="2173"/>
        <item t="data" sd="1" x="2174"/>
        <item t="data" sd="1" x="2175"/>
        <item t="data" sd="1" x="2176"/>
        <item t="data" sd="1" x="2177"/>
        <item t="data" sd="1" x="2178"/>
        <item t="data" sd="1" x="2179"/>
        <item t="data" sd="1" x="2180"/>
        <item t="data" sd="1" x="2181"/>
        <item t="data" sd="1" x="2182"/>
        <item t="data" sd="1" x="2183"/>
        <item t="data" sd="1" x="2184"/>
        <item t="data" sd="1" x="2185"/>
        <item t="data" sd="1" x="2186"/>
        <item t="data" sd="1" x="2187"/>
        <item t="data" sd="1" x="2188"/>
        <item t="data" sd="1" x="2189"/>
        <item t="data" sd="1" x="2190"/>
        <item t="data" sd="1" x="2191"/>
        <item t="data" sd="1" x="2192"/>
        <item t="data" sd="1" x="2193"/>
        <item t="data" sd="1" x="2194"/>
        <item t="data" sd="1" x="2195"/>
        <item t="data" sd="1" x="2196"/>
        <item t="data" sd="1" x="2197"/>
        <item t="data" sd="1" x="2198"/>
        <item t="data" sd="1" x="2199"/>
        <item t="data" sd="1" x="2200"/>
        <item t="data" sd="1" x="2201"/>
        <item t="data" sd="1" x="2202"/>
        <item t="data" sd="1" x="2203"/>
        <item t="data" sd="1" x="2204"/>
        <item t="data" sd="1" m="1" x="7781"/>
        <item t="data" sd="1" m="1" x="7782"/>
        <item t="data" sd="1" m="1" x="7783"/>
        <item t="data" sd="1" m="1" x="7784"/>
        <item t="data" sd="1" m="1" x="7785"/>
        <item t="data" sd="1" m="1" x="7786"/>
        <item t="data" sd="1" m="1" x="7787"/>
        <item t="data" sd="1" m="1" x="7788"/>
        <item t="data" sd="1" m="1" x="7789"/>
        <item t="data" sd="1" m="1" x="7790"/>
        <item t="data" sd="1" m="1" x="7791"/>
        <item t="data" sd="1" m="1" x="7792"/>
        <item t="data" sd="1" m="1" x="7793"/>
        <item t="data" sd="1" m="1" x="7794"/>
        <item t="data" sd="1" m="1" x="7795"/>
        <item t="data" sd="1" m="1" x="7796"/>
        <item t="data" sd="1" m="1" x="7797"/>
        <item t="data" sd="1" m="1" x="7798"/>
        <item t="data" sd="1" m="1" x="7799"/>
        <item t="data" sd="1" m="1" x="7800"/>
        <item t="data" sd="1" m="1" x="7801"/>
        <item t="data" sd="1" m="1" x="7802"/>
        <item t="data" sd="1" m="1" x="7803"/>
        <item t="data" sd="1" m="1" x="7804"/>
        <item t="data" sd="1" m="1" x="7805"/>
        <item t="data" sd="1" m="1" x="7806"/>
        <item t="data" sd="1" m="1" x="7807"/>
        <item t="data" sd="1" m="1" x="7808"/>
        <item t="data" sd="1" m="1" x="7809"/>
        <item t="data" sd="1" m="1" x="7810"/>
        <item t="data" sd="1" m="1" x="7811"/>
        <item t="data" sd="1" m="1" x="7812"/>
        <item t="data" sd="1" m="1" x="7813"/>
        <item t="data" sd="1" m="1" x="7814"/>
        <item t="data" sd="1" m="1" x="7815"/>
        <item t="data" sd="1" m="1" x="7816"/>
        <item t="data" sd="1" m="1" x="7817"/>
        <item t="data" sd="1" m="1" x="7818"/>
        <item t="data" sd="1" m="1" x="7819"/>
        <item t="data" sd="1" m="1" x="7820"/>
        <item t="data" sd="1" m="1" x="7821"/>
        <item t="data" sd="1" m="1" x="7822"/>
        <item t="data" sd="1" m="1" x="7823"/>
        <item t="data" sd="1" m="1" x="7824"/>
        <item t="data" sd="1" m="1" x="7825"/>
        <item t="data" sd="1" m="1" x="7826"/>
        <item t="data" sd="1" m="1" x="7827"/>
        <item t="data" sd="1" m="1" x="7828"/>
        <item t="data" sd="1" m="1" x="7829"/>
        <item t="data" sd="1" m="1" x="7830"/>
        <item t="data" sd="1" m="1" x="7831"/>
        <item t="data" sd="1" m="1" x="7832"/>
        <item t="data" sd="1" m="1" x="7833"/>
        <item t="data" sd="1" m="1" x="7834"/>
        <item t="data" sd="1" m="1" x="7835"/>
        <item t="data" sd="1" m="1" x="7836"/>
        <item t="data" sd="1" m="1" x="7837"/>
        <item t="data" sd="1" m="1" x="7838"/>
        <item t="data" sd="1" m="1" x="7839"/>
        <item t="data" sd="1" m="1" x="7840"/>
        <item t="data" sd="1" m="1" x="7841"/>
        <item t="data" sd="1" m="1" x="7842"/>
        <item t="data" sd="1" m="1" x="7843"/>
        <item t="data" sd="1" m="1" x="7844"/>
        <item t="data" sd="1" m="1" x="7845"/>
        <item t="data" sd="1" m="1" x="7456"/>
        <item t="data" sd="1" m="1" x="7846"/>
        <item t="data" sd="1" m="1" x="7847"/>
        <item t="data" sd="1" m="1" x="7848"/>
        <item t="data" sd="1" m="1" x="7849"/>
        <item t="data" sd="1" m="1" x="7850"/>
        <item t="data" sd="1" m="1" x="7851"/>
        <item t="data" sd="1" m="1" x="7852"/>
        <item t="data" sd="1" m="1" x="7853"/>
        <item t="data" sd="1" m="1" x="7854"/>
        <item t="data" sd="1" m="1" x="7855"/>
        <item t="data" sd="1" m="1" x="7856"/>
        <item t="data" sd="1" m="1" x="7857"/>
        <item t="data" sd="1" m="1" x="7858"/>
        <item t="data" sd="1" m="1" x="7859"/>
        <item t="data" sd="1" m="1" x="7860"/>
        <item t="data" sd="1" m="1" x="7861"/>
        <item t="data" sd="1" m="1" x="7862"/>
        <item t="data" sd="1" m="1" x="7863"/>
        <item t="data" sd="1" m="1" x="7864"/>
        <item t="data" sd="1" m="1" x="7865"/>
        <item t="data" sd="1" m="1" x="7866"/>
        <item t="data" sd="1" m="1" x="7867"/>
        <item t="data" sd="1" m="1" x="7868"/>
        <item t="data" sd="1" m="1" x="7869"/>
        <item t="data" sd="1" m="1" x="7870"/>
        <item t="data" sd="1" m="1" x="7871"/>
        <item t="data" sd="1" m="1" x="7872"/>
        <item t="data" sd="1" m="1" x="7873"/>
        <item t="data" sd="1" m="1" x="7874"/>
        <item t="data" sd="1" m="1" x="7875"/>
        <item t="data" sd="1" m="1" x="7876"/>
        <item t="data" sd="1" m="1" x="7877"/>
        <item t="data" sd="1" m="1" x="7878"/>
        <item t="data" sd="1" m="1" x="7879"/>
        <item t="data" sd="1" m="1" x="7880"/>
        <item t="data" sd="1" m="1" x="7881"/>
        <item t="data" sd="1" m="1" x="7882"/>
        <item t="data" sd="1" m="1" x="7883"/>
        <item t="data" sd="1" m="1" x="7884"/>
        <item t="data" sd="1" m="1" x="7885"/>
        <item t="data" sd="1" m="1" x="7886"/>
        <item t="data" sd="1" m="1" x="7887"/>
        <item t="data" sd="1" m="1" x="7888"/>
        <item t="data" sd="1" m="1" x="7889"/>
        <item t="data" sd="1" m="1" x="7890"/>
        <item t="data" sd="1" m="1" x="7891"/>
        <item t="data" sd="1" m="1" x="7892"/>
        <item t="data" sd="1" m="1" x="7893"/>
        <item t="data" sd="1" m="1" x="7894"/>
        <item t="data" sd="1" m="1" x="7895"/>
        <item t="data" sd="1" m="1" x="7896"/>
        <item t="data" sd="1" m="1" x="7897"/>
        <item t="data" sd="1" m="1" x="7898"/>
        <item t="data" sd="1" m="1" x="7899"/>
        <item t="data" sd="1" m="1" x="7900"/>
        <item t="data" sd="1" m="1" x="7901"/>
        <item t="data" sd="1" m="1" x="7902"/>
        <item t="data" sd="1" m="1" x="7903"/>
        <item t="data" sd="1" m="1" x="7904"/>
        <item t="data" sd="1" m="1" x="7905"/>
        <item t="data" sd="1" m="1" x="7906"/>
        <item t="data" sd="1" m="1" x="7457"/>
        <item t="data" sd="1" m="1" x="7458"/>
        <item t="data" sd="1" m="1" x="7459"/>
        <item t="data" sd="1" m="1" x="7460"/>
        <item t="data" sd="1" m="1" x="7461"/>
        <item t="data" sd="1" m="1" x="7462"/>
        <item t="data" sd="1" m="1" x="7463"/>
        <item t="data" sd="1" m="1" x="7464"/>
        <item t="data" sd="1" m="1" x="7465"/>
        <item t="data" sd="1" m="1" x="7466"/>
        <item t="data" sd="1" m="1" x="7467"/>
        <item t="data" sd="1" m="1" x="7468"/>
        <item t="data" sd="1" m="1" x="7469"/>
        <item t="data" sd="1" m="1" x="7470"/>
        <item t="data" sd="1" m="1" x="7471"/>
        <item t="data" sd="1" m="1" x="7472"/>
        <item t="data" sd="1" m="1" x="7473"/>
        <item t="data" sd="1" m="1" x="7474"/>
        <item t="data" sd="1" m="1" x="7475"/>
        <item t="data" sd="1" m="1" x="7476"/>
        <item t="data" sd="1" m="1" x="7477"/>
        <item t="data" sd="1" m="1" x="7478"/>
        <item t="data" sd="1" m="1" x="7479"/>
        <item t="data" sd="1" m="1" x="7480"/>
        <item t="data" sd="1" m="1" x="7481"/>
        <item t="data" sd="1" m="1" x="7482"/>
        <item t="data" sd="1" m="1" x="7483"/>
        <item t="data" sd="1" m="1" x="7484"/>
        <item t="data" sd="1" m="1" x="7485"/>
        <item t="data" sd="1" m="1" x="7486"/>
        <item t="data" sd="1" m="1" x="7487"/>
        <item t="data" sd="1" m="1" x="7488"/>
        <item t="data" sd="1" m="1" x="7489"/>
        <item t="data" sd="1" m="1" x="7490"/>
        <item t="data" sd="1" m="1" x="7491"/>
        <item t="data" sd="1" m="1" x="7492"/>
        <item t="data" sd="1" m="1" x="7493"/>
        <item t="data" sd="1" m="1" x="7494"/>
        <item t="data" sd="1" m="1" x="7495"/>
        <item t="data" sd="1" m="1" x="7496"/>
        <item t="data" sd="1" m="1" x="7497"/>
        <item t="data" sd="1" m="1" x="7498"/>
        <item t="data" sd="1" m="1" x="7499"/>
        <item t="data" sd="1" m="1" x="7500"/>
        <item t="data" sd="1" m="1" x="7501"/>
        <item t="data" sd="1" m="1" x="7502"/>
        <item t="data" sd="1" m="1" x="7503"/>
        <item t="data" sd="1" m="1" x="7504"/>
        <item t="data" sd="1" m="1" x="7505"/>
        <item t="data" sd="1" m="1" x="7506"/>
        <item t="data" sd="1" m="1" x="7507"/>
        <item t="data" sd="1" m="1" x="7508"/>
        <item t="data" sd="1" m="1" x="7509"/>
        <item t="data" sd="1" m="1" x="7510"/>
        <item t="data" sd="1" m="1" x="7048"/>
        <item t="data" sd="1" m="1" x="7511"/>
        <item t="data" sd="1" m="1" x="7512"/>
        <item t="data" sd="1" m="1" x="7513"/>
        <item t="data" sd="1" m="1" x="7514"/>
        <item t="data" sd="1" m="1" x="7515"/>
        <item t="data" sd="1" m="1" x="7516"/>
        <item t="data" sd="1" m="1" x="7517"/>
        <item t="data" sd="1" m="1" x="7518"/>
        <item t="data" sd="1" m="1" x="7519"/>
        <item t="data" sd="1" m="1" x="7520"/>
        <item t="data" sd="1" m="1" x="7521"/>
        <item t="data" sd="1" m="1" x="7522"/>
        <item t="data" sd="1" m="1" x="7523"/>
        <item t="data" sd="1" m="1" x="7524"/>
        <item t="data" sd="1" m="1" x="7525"/>
        <item t="data" sd="1" m="1" x="7526"/>
        <item t="data" sd="1" m="1" x="7527"/>
        <item t="data" sd="1" m="1" x="7528"/>
        <item t="data" sd="1" m="1" x="7529"/>
        <item t="data" sd="1" m="1" x="7530"/>
        <item t="data" sd="1" m="1" x="7531"/>
        <item t="data" sd="1" m="1" x="7532"/>
        <item t="data" sd="1" m="1" x="7533"/>
        <item t="data" sd="1" m="1" x="7534"/>
        <item t="data" sd="1" m="1" x="7535"/>
        <item t="data" sd="1" m="1" x="7536"/>
        <item t="data" sd="1" m="1" x="7537"/>
        <item t="data" sd="1" m="1" x="7538"/>
        <item t="data" sd="1" m="1" x="7539"/>
        <item t="data" sd="1" m="1" x="7540"/>
        <item t="data" sd="1" m="1" x="7541"/>
        <item t="data" sd="1" m="1" x="7542"/>
        <item t="data" sd="1" m="1" x="7543"/>
        <item t="data" sd="1" m="1" x="7544"/>
        <item t="data" sd="1" m="1" x="7545"/>
        <item t="data" sd="1" m="1" x="7546"/>
        <item t="data" sd="1" m="1" x="7547"/>
        <item t="data" sd="1" m="1" x="7548"/>
        <item t="data" sd="1" m="1" x="7549"/>
        <item t="data" sd="1" m="1" x="7049"/>
        <item t="data" sd="1" m="1" x="7550"/>
        <item t="data" sd="1" m="1" x="7551"/>
        <item t="data" sd="1" m="1" x="7552"/>
        <item t="data" sd="1" m="1" x="7553"/>
        <item t="data" sd="1" m="1" x="7554"/>
        <item t="data" sd="1" m="1" x="7555"/>
        <item t="data" sd="1" m="1" x="7556"/>
        <item t="data" sd="1" m="1" x="7557"/>
        <item t="data" sd="1" m="1" x="7558"/>
        <item t="data" sd="1" m="1" x="7559"/>
        <item t="data" sd="1" m="1" x="7560"/>
        <item t="data" sd="1" m="1" x="7561"/>
        <item t="data" sd="1" m="1" x="7562"/>
        <item t="data" sd="1" m="1" x="7563"/>
        <item t="data" sd="1" m="1" x="7564"/>
        <item t="data" sd="1" m="1" x="7565"/>
        <item t="data" sd="1" m="1" x="7566"/>
        <item t="data" sd="1" m="1" x="7567"/>
        <item t="data" sd="1" m="1" x="7568"/>
        <item t="data" sd="1" m="1" x="7569"/>
        <item t="data" sd="1" m="1" x="7570"/>
        <item t="data" sd="1" m="1" x="7571"/>
        <item t="data" sd="1" m="1" x="7572"/>
        <item t="data" sd="1" m="1" x="7573"/>
        <item t="data" sd="1" m="1" x="7574"/>
        <item t="data" sd="1" m="1" x="7575"/>
        <item t="data" sd="1" m="1" x="7576"/>
        <item t="data" sd="1" m="1" x="7577"/>
        <item t="data" sd="1" m="1" x="7578"/>
        <item t="data" sd="1" m="1" x="7579"/>
        <item t="data" sd="1" m="1" x="7580"/>
        <item t="data" sd="1" m="1" x="7050"/>
        <item t="data" sd="1" m="1" x="7051"/>
        <item t="data" sd="1" m="1" x="7052"/>
        <item t="data" sd="1" m="1" x="7053"/>
        <item t="data" sd="1" m="1" x="7054"/>
        <item t="data" sd="1" m="1" x="7055"/>
        <item t="data" sd="1" m="1" x="7056"/>
        <item t="data" sd="1" m="1" x="7057"/>
        <item t="data" sd="1" m="1" x="7058"/>
        <item t="data" sd="1" m="1" x="7059"/>
        <item t="data" sd="1" m="1" x="7060"/>
        <item t="data" sd="1" m="1" x="7061"/>
        <item t="data" sd="1" m="1" x="7062"/>
        <item t="data" sd="1" m="1" x="7063"/>
        <item t="data" sd="1" m="1" x="7064"/>
        <item t="data" sd="1" m="1" x="7065"/>
        <item t="data" sd="1" m="1" x="7066"/>
        <item t="data" sd="1" m="1" x="7067"/>
        <item t="data" sd="1" m="1" x="7068"/>
        <item t="data" sd="1" m="1" x="7069"/>
        <item t="data" sd="1" m="1" x="7070"/>
        <item t="data" sd="1" m="1" x="7071"/>
        <item t="data" sd="1" m="1" x="7072"/>
        <item t="data" sd="1" m="1" x="7073"/>
        <item t="data" sd="1" m="1" x="7074"/>
        <item t="data" sd="1" m="1" x="7075"/>
        <item t="data" sd="1" m="1" x="7076"/>
        <item t="data" sd="1" m="1" x="7077"/>
        <item t="data" sd="1" m="1" x="7078"/>
        <item t="data" sd="1" m="1" x="7079"/>
        <item t="data" sd="1" m="1" x="7080"/>
        <item t="data" sd="1" m="1" x="7081"/>
        <item t="data" sd="1" m="1" x="7082"/>
        <item t="data" sd="1" m="1" x="7083"/>
        <item t="data" sd="1" m="1" x="7084"/>
        <item t="data" sd="1" m="1" x="7085"/>
        <item t="data" sd="1" m="1" x="7086"/>
        <item t="data" sd="1" m="1" x="7087"/>
        <item t="data" sd="1" m="1" x="7088"/>
        <item t="data" sd="1" m="1" x="7089"/>
        <item t="data" sd="1" m="1" x="7090"/>
        <item t="data" sd="1" m="1" x="7091"/>
        <item t="data" sd="1" m="1" x="7092"/>
        <item t="data" sd="1" m="1" x="7093"/>
        <item t="data" sd="1" m="1" x="7094"/>
        <item t="data" sd="1" m="1" x="7095"/>
        <item t="data" sd="1" m="1" x="7096"/>
        <item t="data" sd="1" m="1" x="7097"/>
        <item t="data" sd="1" m="1" x="7098"/>
        <item t="data" sd="1" m="1" x="7099"/>
        <item t="data" sd="1" m="1" x="7100"/>
        <item t="data" sd="1" m="1" x="7101"/>
        <item t="data" sd="1" m="1" x="7102"/>
        <item t="data" sd="1" m="1" x="7103"/>
        <item t="data" sd="1" m="1" x="7104"/>
        <item t="data" sd="1" m="1" x="7105"/>
        <item t="data" sd="1" m="1" x="7106"/>
        <item t="data" sd="1" m="1" x="7107"/>
        <item t="data" sd="1" m="1" x="7108"/>
        <item t="data" sd="1" m="1" x="7109"/>
        <item t="data" sd="1" m="1" x="7110"/>
        <item t="data" sd="1" m="1" x="7111"/>
        <item t="data" sd="1" m="1" x="7112"/>
        <item t="data" sd="1" m="1" x="7113"/>
        <item t="data" sd="1" m="1" x="7114"/>
        <item t="data" sd="1" m="1" x="7115"/>
        <item t="data" sd="1" m="1" x="7116"/>
        <item t="data" sd="1" m="1" x="7117"/>
        <item t="data" sd="1" m="1" x="7118"/>
        <item t="data" sd="1" m="1" x="7119"/>
        <item t="data" sd="1" m="1" x="7120"/>
        <item t="data" sd="1" m="1" x="7121"/>
        <item t="data" sd="1" m="1" x="7122"/>
        <item t="data" sd="1" m="1" x="7123"/>
        <item t="data" sd="1" m="1" x="7124"/>
        <item t="data" sd="1" m="1" x="7125"/>
        <item t="data" sd="1" m="1" x="7126"/>
        <item t="data" sd="1" m="1" x="7127"/>
        <item t="data" sd="1" m="1" x="7128"/>
        <item t="data" sd="1" m="1" x="7129"/>
        <item t="data" sd="1" m="1" x="7130"/>
        <item t="data" sd="1" m="1" x="7131"/>
        <item t="data" sd="1" m="1" x="7132"/>
        <item t="data" sd="1" m="1" x="7133"/>
        <item t="data" sd="1" m="1" x="7134"/>
        <item t="data" sd="1" m="1" x="7135"/>
        <item t="data" sd="1" m="1" x="7136"/>
        <item t="data" sd="1" m="1" x="7137"/>
        <item t="data" sd="1" m="1" x="7138"/>
        <item t="data" sd="1" m="1" x="7139"/>
        <item t="data" sd="1" m="1" x="7140"/>
        <item t="data" sd="1" m="1" x="7141"/>
        <item t="data" sd="1" m="1" x="7142"/>
        <item t="data" sd="1" m="1" x="7143"/>
        <item t="data" sd="1" m="1" x="7144"/>
        <item t="data" sd="1" m="1" x="7145"/>
        <item t="data" sd="1" m="1" x="7146"/>
        <item t="data" sd="1" m="1" x="7147"/>
        <item t="data" sd="1" m="1" x="7148"/>
        <item t="data" sd="1" m="1" x="7149"/>
        <item t="data" sd="1" m="1" x="7150"/>
        <item t="data" sd="1" m="1" x="7151"/>
        <item t="data" sd="1" m="1" x="7152"/>
        <item t="data" sd="1" m="1" x="7153"/>
        <item t="data" sd="1" m="1" x="7154"/>
        <item t="data" sd="1" m="1" x="7155"/>
        <item t="data" sd="1" m="1" x="7156"/>
        <item t="data" sd="1" m="1" x="6563"/>
        <item t="data" sd="1" m="1" x="6564"/>
        <item t="data" sd="1" m="1" x="6565"/>
        <item t="data" sd="1" m="1" x="6566"/>
        <item t="data" sd="1" m="1" x="6567"/>
        <item t="data" sd="1" m="1" x="6568"/>
        <item t="data" sd="1" m="1" x="6569"/>
        <item t="data" sd="1" m="1" x="6570"/>
        <item t="data" sd="1" m="1" x="6571"/>
        <item t="data" sd="1" m="1" x="6572"/>
        <item t="data" sd="1" m="1" x="6573"/>
        <item t="data" sd="1" m="1" x="6574"/>
        <item t="data" sd="1" m="1" x="6575"/>
        <item t="data" sd="1" m="1" x="6576"/>
        <item t="data" sd="1" m="1" x="6577"/>
        <item t="data" sd="1" m="1" x="6578"/>
        <item t="data" sd="1" m="1" x="6579"/>
        <item t="data" sd="1" m="1" x="6580"/>
        <item t="data" sd="1" m="1" x="6581"/>
        <item t="data" sd="1" m="1" x="6582"/>
        <item t="data" sd="1" m="1" x="6583"/>
        <item t="data" sd="1" m="1" x="6584"/>
        <item t="data" sd="1" m="1" x="6585"/>
        <item t="data" sd="1" m="1" x="6586"/>
        <item t="data" sd="1" m="1" x="6587"/>
        <item t="data" sd="1" m="1" x="6588"/>
        <item t="data" sd="1" m="1" x="6589"/>
        <item t="data" sd="1" m="1" x="6590"/>
        <item t="data" sd="1" m="1" x="6591"/>
        <item t="data" sd="1" m="1" x="6592"/>
        <item t="data" sd="1" m="1" x="6593"/>
        <item t="data" sd="1" m="1" x="6594"/>
        <item t="data" sd="1" m="1" x="6595"/>
        <item t="data" sd="1" m="1" x="6596"/>
        <item t="data" sd="1" m="1" x="6597"/>
        <item t="data" sd="1" m="1" x="6598"/>
        <item t="data" sd="1" m="1" x="6599"/>
        <item t="data" sd="1" m="1" x="6600"/>
        <item t="data" sd="1" m="1" x="6601"/>
        <item t="data" sd="1" m="1" x="6602"/>
        <item t="data" sd="1" m="1" x="6603"/>
        <item t="data" sd="1" m="1" x="6604"/>
        <item t="data" sd="1" m="1" x="6605"/>
        <item t="data" sd="1" m="1" x="6606"/>
        <item t="data" sd="1" m="1" x="6607"/>
        <item t="data" sd="1" m="1" x="6608"/>
        <item t="data" sd="1" m="1" x="6609"/>
        <item t="data" sd="1" m="1" x="6610"/>
        <item t="data" sd="1" m="1" x="6611"/>
        <item t="data" sd="1" m="1" x="6612"/>
        <item t="data" sd="1" m="1" x="6613"/>
        <item t="data" sd="1" m="1" x="6614"/>
        <item t="data" sd="1" m="1" x="6615"/>
        <item t="data" sd="1" m="1" x="6616"/>
        <item t="data" sd="1" m="1" x="6617"/>
        <item t="data" sd="1" m="1" x="6618"/>
        <item t="data" sd="1" m="1" x="6619"/>
        <item t="data" sd="1" m="1" x="6620"/>
        <item t="data" sd="1" m="1" x="6621"/>
        <item t="data" sd="1" m="1" x="6622"/>
        <item t="data" sd="1" m="1" x="6623"/>
        <item t="data" sd="1" m="1" x="6624"/>
        <item t="data" sd="1" m="1" x="6625"/>
        <item t="data" sd="1" m="1" x="6626"/>
        <item t="data" sd="1" m="1" x="6627"/>
        <item t="data" sd="1" m="1" x="6628"/>
        <item t="data" sd="1" m="1" x="6629"/>
        <item t="data" sd="1" m="1" x="6630"/>
        <item t="data" sd="1" m="1" x="6631"/>
        <item t="data" sd="1" m="1" x="6632"/>
        <item t="data" sd="1" m="1" x="6633"/>
        <item t="data" sd="1" m="1" x="6634"/>
        <item t="data" sd="1" m="1" x="6635"/>
        <item t="data" sd="1" m="1" x="6636"/>
        <item t="data" sd="1" m="1" x="6637"/>
        <item t="data" sd="1" m="1" x="6638"/>
        <item t="data" sd="1" m="1" x="6639"/>
        <item t="data" sd="1" m="1" x="6640"/>
        <item t="data" sd="1" m="1" x="6641"/>
        <item t="data" sd="1" m="1" x="6642"/>
        <item t="data" sd="1" m="1" x="6643"/>
        <item t="data" sd="1" m="1" x="6644"/>
        <item t="data" sd="1" m="1" x="6645"/>
        <item t="data" sd="1" m="1" x="6646"/>
        <item t="data" sd="1" m="1" x="6647"/>
        <item t="data" sd="1" m="1" x="6648"/>
        <item t="data" sd="1" m="1" x="6649"/>
        <item t="data" sd="1" m="1" x="6650"/>
        <item t="data" sd="1" m="1" x="6651"/>
        <item t="data" sd="1" m="1" x="6652"/>
        <item t="data" sd="1" m="1" x="6653"/>
        <item t="data" sd="1" m="1" x="6654"/>
        <item t="data" sd="1" m="1" x="6655"/>
        <item t="data" sd="1" m="1" x="6656"/>
        <item t="data" sd="1" m="1" x="6657"/>
        <item t="data" sd="1" m="1" x="6658"/>
        <item t="data" sd="1" m="1" x="6659"/>
        <item t="data" sd="1" m="1" x="6660"/>
        <item t="data" sd="1" m="1" x="6661"/>
        <item t="data" sd="1" m="1" x="6662"/>
        <item t="data" sd="1" m="1" x="6663"/>
        <item t="data" sd="1" m="1" x="6664"/>
        <item t="data" sd="1" m="1" x="6665"/>
        <item t="data" sd="1" m="1" x="6666"/>
        <item t="data" sd="1" m="1" x="6667"/>
        <item t="data" sd="1" m="1" x="6668"/>
        <item t="data" sd="1" m="1" x="6669"/>
        <item t="data" sd="1" m="1" x="6670"/>
        <item t="data" sd="1" m="1" x="6671"/>
        <item t="data" sd="1" m="1" x="6672"/>
        <item t="data" sd="1" m="1" x="6673"/>
        <item t="data" sd="1" m="1" x="6674"/>
        <item t="data" sd="1" m="1" x="6675"/>
        <item t="data" sd="1" m="1" x="6676"/>
        <item t="data" sd="1" m="1" x="6677"/>
        <item t="data" sd="1" m="1" x="6678"/>
        <item t="data" sd="1" m="1" x="6679"/>
        <item t="data" sd="1" m="1" x="6680"/>
        <item t="data" sd="1" m="1" x="6681"/>
        <item t="data" sd="1" m="1" x="6682"/>
        <item t="data" sd="1" m="1" x="6683"/>
        <item t="data" sd="1" m="1" x="6684"/>
        <item t="data" sd="1" m="1" x="6685"/>
        <item t="data" sd="1" m="1" x="6686"/>
        <item t="data" sd="1" m="1" x="6687"/>
        <item t="data" sd="1" m="1" x="6688"/>
        <item t="data" sd="1" m="1" x="6689"/>
        <item t="data" sd="1" m="1" x="6690"/>
        <item t="data" sd="1" m="1" x="6691"/>
        <item t="data" sd="1" m="1" x="6692"/>
        <item t="data" sd="1" m="1" x="6693"/>
        <item t="data" sd="1" m="1" x="6694"/>
        <item t="data" sd="1" m="1" x="6695"/>
        <item t="data" sd="1" m="1" x="6696"/>
        <item t="data" sd="1" m="1" x="6697"/>
        <item t="data" sd="1" m="1" x="6698"/>
        <item t="data" sd="1" m="1" x="6699"/>
        <item t="data" sd="1" m="1" x="6700"/>
        <item t="data" sd="1" m="1" x="6701"/>
        <item t="data" sd="1" m="1" x="6702"/>
        <item t="data" sd="1" m="1" x="6703"/>
        <item t="data" sd="1" m="1" x="6704"/>
        <item t="data" sd="1" m="1" x="6705"/>
        <item t="data" sd="1" m="1" x="6706"/>
        <item t="data" sd="1" m="1" x="6707"/>
        <item t="data" sd="1" m="1" x="6708"/>
        <item t="data" sd="1" m="1" x="6709"/>
        <item t="data" sd="1" m="1" x="6710"/>
        <item t="data" sd="1" m="1" x="6711"/>
        <item t="data" sd="1" m="1" x="6712"/>
        <item t="data" sd="1" m="1" x="6713"/>
        <item t="data" sd="1" m="1" x="6714"/>
        <item t="data" sd="1" m="1" x="6715"/>
        <item t="data" sd="1" m="1" x="6716"/>
        <item t="data" sd="1" m="1" x="6717"/>
        <item t="data" sd="1" m="1" x="6718"/>
        <item t="data" sd="1" m="1" x="6719"/>
        <item t="data" sd="1" m="1" x="6720"/>
        <item t="data" sd="1" m="1" x="6721"/>
        <item t="data" sd="1" m="1" x="6722"/>
        <item t="data" sd="1" m="1" x="6723"/>
        <item t="data" sd="1" m="1" x="6724"/>
        <item t="data" sd="1" m="1" x="6725"/>
        <item t="data" sd="1" m="1" x="6726"/>
        <item t="data" sd="1" m="1" x="6727"/>
        <item t="data" sd="1" m="1" x="6728"/>
        <item t="data" sd="1" m="1" x="6729"/>
        <item t="data" sd="1" m="1" x="6730"/>
        <item t="data" sd="1" m="1" x="6731"/>
        <item t="data" sd="1" m="1" x="6732"/>
        <item t="data" sd="1" m="1" x="6733"/>
        <item t="data" sd="1" m="1" x="6734"/>
        <item t="data" sd="1" m="1" x="6735"/>
        <item t="data" sd="1" m="1" x="6736"/>
        <item t="data" sd="1" m="1" x="6737"/>
        <item t="data" sd="1" m="1" x="6738"/>
        <item t="data" sd="1" m="1" x="6739"/>
        <item t="data" sd="1" m="1" x="6740"/>
        <item t="data" sd="1" m="1" x="6741"/>
        <item t="data" sd="1" m="1" x="6742"/>
        <item t="data" sd="1" m="1" x="6743"/>
        <item t="data" sd="1" m="1" x="6744"/>
        <item t="data" sd="1" m="1" x="6745"/>
        <item t="data" sd="1" m="1" x="6746"/>
        <item t="data" sd="1" m="1" x="6747"/>
        <item t="data" sd="1" m="1" x="6748"/>
        <item t="data" sd="1" m="1" x="6749"/>
        <item t="data" sd="1" m="1" x="6750"/>
        <item t="data" sd="1" m="1" x="6751"/>
        <item t="data" sd="1" m="1" x="6752"/>
        <item t="data" sd="1" m="1" x="6753"/>
        <item t="data" sd="1" m="1" x="6754"/>
        <item t="data" sd="1" m="1" x="6755"/>
        <item t="data" sd="1" m="1" x="6756"/>
        <item t="data" sd="1" m="1" x="6757"/>
        <item t="data" sd="1" m="1" x="6758"/>
        <item t="data" sd="1" m="1" x="6759"/>
        <item t="data" sd="1" m="1" x="6760"/>
        <item t="data" sd="1" m="1" x="6761"/>
        <item t="data" sd="1" m="1" x="6762"/>
        <item t="data" sd="1" m="1" x="6763"/>
        <item t="data" sd="1" m="1" x="6764"/>
        <item t="data" sd="1" m="1" x="6765"/>
        <item t="data" sd="1" m="1" x="6766"/>
        <item t="data" sd="1" m="1" x="6767"/>
        <item t="data" sd="1" m="1" x="6768"/>
        <item t="data" sd="1" m="1" x="6769"/>
        <item t="data" sd="1" m="1" x="6770"/>
        <item t="data" sd="1" m="1" x="6771"/>
        <item t="data" sd="1" m="1" x="6772"/>
        <item t="data" sd="1" m="1" x="6773"/>
        <item t="data" sd="1" m="1" x="6774"/>
        <item t="data" sd="1" m="1" x="6775"/>
        <item t="data" sd="1" m="1" x="6776"/>
        <item t="data" sd="1" m="1" x="6777"/>
        <item t="data" sd="1" m="1" x="6778"/>
        <item t="data" sd="1" m="1" x="6779"/>
        <item t="data" sd="1" m="1" x="6780"/>
        <item t="data" sd="1" m="1" x="6781"/>
        <item t="data" sd="1" m="1" x="6782"/>
        <item t="data" sd="1" m="1" x="6783"/>
        <item t="data" sd="1" m="1" x="6784"/>
        <item t="data" sd="1" m="1" x="6785"/>
        <item t="data" sd="1" m="1" x="6786"/>
        <item t="data" sd="1" m="1" x="6787"/>
        <item t="data" sd="1" m="1" x="6788"/>
        <item t="data" sd="1" m="1" x="6127"/>
        <item t="data" sd="1" m="1" x="6128"/>
        <item t="data" sd="1" m="1" x="6129"/>
        <item t="data" sd="1" m="1" x="6130"/>
        <item t="data" sd="1" m="1" x="6131"/>
        <item t="data" sd="1" m="1" x="6132"/>
        <item t="data" sd="1" m="1" x="6133"/>
        <item t="data" sd="1" m="1" x="6134"/>
        <item t="data" sd="1" m="1" x="6135"/>
        <item t="data" sd="1" m="1" x="6136"/>
        <item t="data" sd="1" m="1" x="6137"/>
        <item t="data" sd="1" m="1" x="6138"/>
        <item t="data" sd="1" m="1" x="6139"/>
        <item t="data" sd="1" m="1" x="6140"/>
        <item t="data" sd="1" m="1" x="6141"/>
        <item t="data" sd="1" m="1" x="6142"/>
        <item t="data" sd="1" m="1" x="6143"/>
        <item t="data" sd="1" m="1" x="6144"/>
        <item t="data" sd="1" m="1" x="6145"/>
        <item t="data" sd="1" m="1" x="6146"/>
        <item t="data" sd="1" m="1" x="6147"/>
        <item t="data" sd="1" m="1" x="6148"/>
        <item t="data" sd="1" m="1" x="6149"/>
        <item t="data" sd="1" m="1" x="6150"/>
        <item t="data" sd="1" m="1" x="6151"/>
        <item t="data" sd="1" m="1" x="6152"/>
        <item t="data" sd="1" m="1" x="6153"/>
        <item t="data" sd="1" m="1" x="6154"/>
        <item t="data" sd="1" m="1" x="6155"/>
        <item t="data" sd="1" m="1" x="6156"/>
        <item t="data" sd="1" m="1" x="6157"/>
        <item t="data" sd="1" m="1" x="6158"/>
        <item t="data" sd="1" m="1" x="6159"/>
        <item t="data" sd="1" m="1" x="6160"/>
        <item t="data" sd="1" m="1" x="6161"/>
        <item t="data" sd="1" m="1" x="6162"/>
        <item t="data" sd="1" m="1" x="6163"/>
        <item t="data" sd="1" m="1" x="6164"/>
        <item t="data" sd="1" m="1" x="6165"/>
        <item t="data" sd="1" m="1" x="6166"/>
        <item t="data" sd="1" m="1" x="6167"/>
        <item t="data" sd="1" m="1" x="6168"/>
        <item t="data" sd="1" m="1" x="6169"/>
        <item t="data" sd="1" m="1" x="6170"/>
        <item t="data" sd="1" m="1" x="6171"/>
        <item t="data" sd="1" m="1" x="6172"/>
        <item t="data" sd="1" m="1" x="6173"/>
        <item t="data" sd="1" m="1" x="6174"/>
        <item t="data" sd="1" m="1" x="6175"/>
        <item t="data" sd="1" m="1" x="6176"/>
        <item t="data" sd="1" m="1" x="6177"/>
        <item t="data" sd="1" m="1" x="6178"/>
        <item t="data" sd="1" m="1" x="6179"/>
        <item t="data" sd="1" m="1" x="6180"/>
        <item t="data" sd="1" m="1" x="6181"/>
        <item t="data" sd="1" m="1" x="6182"/>
        <item t="data" sd="1" m="1" x="6183"/>
        <item t="data" sd="1" m="1" x="6184"/>
        <item t="data" sd="1" m="1" x="6185"/>
        <item t="data" sd="1" m="1" x="6186"/>
        <item t="data" sd="1" m="1" x="6187"/>
        <item t="data" sd="1" m="1" x="6188"/>
        <item t="data" sd="1" m="1" x="6189"/>
        <item t="data" sd="1" m="1" x="6190"/>
        <item t="data" sd="1" m="1" x="6191"/>
        <item t="data" sd="1" m="1" x="6192"/>
        <item t="data" sd="1" m="1" x="6193"/>
        <item t="data" sd="1" m="1" x="6194"/>
        <item t="data" sd="1" m="1" x="6195"/>
        <item t="data" sd="1" m="1" x="5644"/>
        <item t="data" sd="1" m="1" x="5645"/>
        <item t="data" sd="1" m="1" x="5006"/>
        <item t="data" sd="1" m="1" x="5007"/>
        <item t="data" sd="1" m="1" x="3756"/>
        <item t="data" sd="1" m="1" x="3757"/>
        <item t="data" sd="1" m="1" x="3758"/>
        <item t="data" sd="1" x="2205"/>
        <item t="data" sd="1" x="2206"/>
        <item t="data" sd="1" x="2207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5">
        <item t="data" sd="1" x="1"/>
        <item t="data" sd="1" x="3"/>
        <item t="data" sd="1" x="0"/>
        <item t="data" sd="1" m="1" x="4"/>
        <item t="data" sd="1" x="2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19">
        <item t="data" sd="1" x="7"/>
        <item t="data" sd="1" x="8"/>
        <item t="data" sd="1" x="6"/>
        <item t="data" sd="1" x="0"/>
        <item t="data" sd="1" x="13"/>
        <item t="data" sd="1" x="1"/>
        <item t="data" sd="1" x="3"/>
        <item t="data" sd="1" x="12"/>
        <item t="data" sd="1" x="10"/>
        <item t="data" sd="1" x="11"/>
        <item t="data" sd="1" x="5"/>
        <item t="data" sd="1" x="2"/>
        <item t="data" sd="1" x="9"/>
        <item t="data" sd="1" m="1" x="16"/>
        <item t="data" sd="1" m="1" x="17"/>
        <item t="data" sd="1" m="1" x="18"/>
        <item t="data" sd="1" x="4"/>
        <item t="data" sd="1" m="1" x="14"/>
        <item t="data" sd="1" m="1" x="15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13">
        <item t="data" sd="1" x="0"/>
        <item t="data" sd="1" x="11"/>
        <item t="data" sd="1" x="4"/>
        <item t="data" sd="1" m="1" x="12"/>
        <item t="data" sd="1" x="1"/>
        <item t="data" sd="1" x="9"/>
        <item t="data" sd="1" x="5"/>
        <item t="data" sd="1" x="7"/>
        <item t="data" sd="1" x="8"/>
        <item t="data" sd="1" x="6"/>
        <item t="data" sd="1" x="2"/>
        <item t="data" sd="1" x="3"/>
        <item t="data" sd="1" x="10"/>
      </items>
    </pivotField>
    <pivotField dataField="1"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Col" showDropDowns="1" compact="0" outline="0" subtotalTop="0" dragToRow="1" dragToCol="1" dragToPage="1" dragToData="1" dragOff="1" showAll="0" topAutoShow="1" itemPageCount="10" sortType="ascending" defaultSubtotal="0">
      <items count="11">
        <item t="data" sd="1" x="5"/>
        <item t="data" sd="1" x="6"/>
        <item t="data" sd="1" m="1" x="10"/>
        <item t="data" sd="1" x="3"/>
        <item t="data" sd="1" x="7"/>
        <item t="data" sd="1" x="4"/>
        <item t="data" sd="1" x="8"/>
        <item t="data" sd="1" x="1"/>
        <item t="data" sd="1" x="0"/>
        <item t="data" sd="1" x="2"/>
        <item t="data" sd="1" x="9"/>
      </items>
    </pivotField>
  </pivotFields>
  <rowFields count="4">
    <field x="10"/>
    <field x="17"/>
    <field x="13"/>
    <field x="15"/>
  </rowFields>
  <rowItems count="2208">
    <i t="data" r="0" i="0">
      <x v="0"/>
      <x v="0"/>
      <x v="2"/>
      <x v="3"/>
    </i>
    <i t="data" r="0" i="0">
      <x v="1"/>
      <x v="0"/>
      <x v="2"/>
      <x v="3"/>
    </i>
    <i t="data" r="0" i="0">
      <x v="2"/>
      <x v="0"/>
      <x v="0"/>
      <x v="3"/>
    </i>
    <i t="data" r="0" i="0">
      <x v="3"/>
      <x v="0"/>
      <x v="0"/>
      <x v="3"/>
    </i>
    <i t="data" r="0" i="0">
      <x v="4"/>
      <x v="0"/>
      <x v="4"/>
      <x v="3"/>
    </i>
    <i t="data" r="0" i="0">
      <x v="5"/>
      <x v="0"/>
      <x v="2"/>
      <x v="3"/>
    </i>
    <i t="data" r="0" i="0">
      <x v="6"/>
      <x v="0"/>
      <x v="0"/>
      <x v="3"/>
    </i>
    <i t="data" r="0" i="0">
      <x v="7"/>
      <x v="0"/>
      <x v="4"/>
      <x v="3"/>
    </i>
    <i t="data" r="0" i="0">
      <x v="8"/>
      <x v="0"/>
      <x v="2"/>
      <x v="3"/>
    </i>
    <i t="data" r="0" i="0">
      <x v="9"/>
      <x v="0"/>
      <x v="0"/>
      <x v="3"/>
    </i>
    <i t="data" r="0" i="0">
      <x v="10"/>
      <x v="0"/>
      <x v="4"/>
      <x v="3"/>
    </i>
    <i t="data" r="0" i="0">
      <x v="600"/>
      <x v="4"/>
      <x v="0"/>
      <x v="5"/>
    </i>
    <i t="data" r="0" i="0">
      <x v="601"/>
      <x v="4"/>
      <x v="0"/>
      <x v="5"/>
    </i>
    <i t="data" r="0" i="0">
      <x v="602"/>
      <x v="4"/>
      <x v="0"/>
      <x v="5"/>
    </i>
    <i t="data" r="0" i="0">
      <x v="603"/>
      <x v="4"/>
      <x v="0"/>
      <x v="5"/>
    </i>
    <i t="data" r="0" i="0">
      <x v="604"/>
      <x v="4"/>
      <x v="0"/>
      <x v="11"/>
    </i>
    <i t="data" r="0" i="0">
      <x v="605"/>
      <x v="4"/>
      <x v="0"/>
      <x v="6"/>
    </i>
    <i t="data" r="0" i="0">
      <x v="606"/>
      <x v="4"/>
      <x v="0"/>
      <x v="5"/>
    </i>
    <i t="data" r="0" i="0">
      <x v="607"/>
      <x v="4"/>
      <x v="0"/>
      <x v="6"/>
    </i>
    <i t="data" r="0" i="0">
      <x v="608"/>
      <x v="4"/>
      <x v="0"/>
      <x v="5"/>
    </i>
    <i t="data" r="0" i="0">
      <x v="609"/>
      <x v="4"/>
      <x v="0"/>
      <x v="5"/>
    </i>
    <i t="data" r="0" i="0">
      <x v="610"/>
      <x v="4"/>
      <x v="0"/>
      <x v="5"/>
    </i>
    <i t="data" r="0" i="0">
      <x v="611"/>
      <x v="4"/>
      <x v="0"/>
      <x v="5"/>
    </i>
    <i t="data" r="0" i="0">
      <x v="612"/>
      <x v="4"/>
      <x v="0"/>
      <x v="5"/>
    </i>
    <i t="data" r="0" i="0">
      <x v="613"/>
      <x v="4"/>
      <x v="0"/>
      <x v="5"/>
    </i>
    <i t="data" r="0" i="0">
      <x v="614"/>
      <x v="4"/>
      <x v="4"/>
      <x v="16"/>
    </i>
    <i t="data" r="0" i="0">
      <x v="615"/>
      <x v="4"/>
      <x v="0"/>
      <x v="5"/>
    </i>
    <i t="data" r="0" i="0">
      <x v="616"/>
      <x v="4"/>
      <x v="0"/>
      <x v="5"/>
    </i>
    <i t="data" r="0" i="0">
      <x v="617"/>
      <x v="4"/>
      <x v="0"/>
      <x v="5"/>
    </i>
    <i t="data" r="0" i="0">
      <x v="618"/>
      <x v="4"/>
      <x v="0"/>
      <x v="5"/>
    </i>
    <i t="data" r="0" i="0">
      <x v="619"/>
      <x v="4"/>
      <x v="0"/>
      <x v="6"/>
    </i>
    <i t="data" r="0" i="0">
      <x v="620"/>
      <x v="4"/>
      <x v="0"/>
      <x v="5"/>
    </i>
    <i t="data" r="0" i="0">
      <x v="621"/>
      <x v="4"/>
      <x v="0"/>
      <x v="5"/>
    </i>
    <i t="data" r="0" i="0">
      <x v="622"/>
      <x v="4"/>
      <x v="0"/>
      <x v="6"/>
    </i>
    <i t="data" r="0" i="0">
      <x v="623"/>
      <x v="4"/>
      <x v="0"/>
      <x v="5"/>
    </i>
    <i t="data" r="0" i="0">
      <x v="624"/>
      <x v="4"/>
      <x v="0"/>
      <x v="6"/>
    </i>
    <i t="data" r="0" i="0">
      <x v="625"/>
      <x v="4"/>
      <x v="0"/>
      <x v="6"/>
    </i>
    <i t="data" r="0" i="0">
      <x v="626"/>
      <x v="4"/>
      <x v="0"/>
      <x v="5"/>
    </i>
    <i t="data" r="0" i="0">
      <x v="627"/>
      <x v="4"/>
      <x v="0"/>
      <x v="5"/>
    </i>
    <i t="data" r="0" i="0">
      <x v="628"/>
      <x v="4"/>
      <x v="0"/>
      <x v="5"/>
    </i>
    <i t="data" r="0" i="0">
      <x v="629"/>
      <x v="4"/>
      <x v="0"/>
      <x v="5"/>
    </i>
    <i t="data" r="0" i="0">
      <x v="630"/>
      <x v="4"/>
      <x v="0"/>
      <x v="5"/>
    </i>
    <i t="data" r="0" i="0">
      <x v="631"/>
      <x v="4"/>
      <x v="0"/>
      <x v="5"/>
    </i>
    <i t="data" r="0" i="0">
      <x v="632"/>
      <x v="4"/>
      <x v="0"/>
      <x v="6"/>
    </i>
    <i t="data" r="0" i="0">
      <x v="633"/>
      <x v="4"/>
      <x v="0"/>
      <x v="6"/>
    </i>
    <i t="data" r="0" i="0">
      <x v="634"/>
      <x v="4"/>
      <x v="0"/>
      <x v="5"/>
    </i>
    <i t="data" r="0" i="0">
      <x v="635"/>
      <x v="4"/>
      <x v="0"/>
      <x v="5"/>
    </i>
    <i t="data" r="0" i="0">
      <x v="636"/>
      <x v="4"/>
      <x v="0"/>
      <x v="5"/>
    </i>
    <i t="data" r="0" i="0">
      <x v="637"/>
      <x v="4"/>
      <x v="0"/>
      <x v="6"/>
    </i>
    <i t="data" r="0" i="0">
      <x v="638"/>
      <x v="4"/>
      <x v="0"/>
      <x v="5"/>
    </i>
    <i t="data" r="0" i="0">
      <x v="639"/>
      <x v="4"/>
      <x v="0"/>
      <x v="5"/>
    </i>
    <i t="data" r="0" i="0">
      <x v="640"/>
      <x v="4"/>
      <x v="0"/>
      <x v="5"/>
    </i>
    <i t="data" r="0" i="0">
      <x v="641"/>
      <x v="4"/>
      <x v="0"/>
      <x v="5"/>
    </i>
    <i t="data" r="0" i="0">
      <x v="642"/>
      <x v="4"/>
      <x v="0"/>
      <x v="5"/>
    </i>
    <i t="data" r="0" i="0">
      <x v="643"/>
      <x v="4"/>
      <x v="0"/>
      <x v="5"/>
    </i>
    <i t="data" r="0" i="0">
      <x v="644"/>
      <x v="4"/>
      <x v="0"/>
      <x v="5"/>
    </i>
    <i t="data" r="0" i="0">
      <x v="645"/>
      <x v="4"/>
      <x v="0"/>
      <x v="6"/>
    </i>
    <i t="data" r="0" i="0">
      <x v="646"/>
      <x v="4"/>
      <x v="0"/>
      <x v="5"/>
    </i>
    <i t="data" r="0" i="0">
      <x v="647"/>
      <x v="4"/>
      <x v="0"/>
      <x v="5"/>
    </i>
    <i t="data" r="0" i="0">
      <x v="648"/>
      <x v="4"/>
      <x v="0"/>
      <x v="5"/>
    </i>
    <i t="data" r="0" i="0">
      <x v="649"/>
      <x v="4"/>
      <x v="0"/>
      <x v="5"/>
    </i>
    <i t="data" r="0" i="0">
      <x v="650"/>
      <x v="4"/>
      <x v="0"/>
      <x v="5"/>
    </i>
    <i t="data" r="0" i="0">
      <x v="651"/>
      <x v="4"/>
      <x v="0"/>
      <x v="5"/>
    </i>
    <i t="data" r="0" i="0">
      <x v="652"/>
      <x v="4"/>
      <x v="0"/>
      <x v="11"/>
    </i>
    <i t="data" r="0" i="0">
      <x v="653"/>
      <x v="4"/>
      <x v="0"/>
      <x v="6"/>
    </i>
    <i t="data" r="0" i="0">
      <x v="654"/>
      <x v="4"/>
      <x v="0"/>
      <x v="5"/>
    </i>
    <i t="data" r="0" i="0">
      <x v="655"/>
      <x v="4"/>
      <x v="0"/>
      <x v="5"/>
    </i>
    <i t="data" r="0" i="0">
      <x v="656"/>
      <x v="4"/>
      <x v="0"/>
      <x v="11"/>
    </i>
    <i t="data" r="0" i="0">
      <x v="657"/>
      <x v="4"/>
      <x v="0"/>
      <x v="6"/>
    </i>
    <i t="data" r="0" i="0">
      <x v="658"/>
      <x v="4"/>
      <x v="0"/>
      <x v="6"/>
    </i>
    <i t="data" r="0" i="0">
      <x v="659"/>
      <x v="4"/>
      <x v="0"/>
      <x v="6"/>
    </i>
    <i t="data" r="0" i="0">
      <x v="660"/>
      <x v="4"/>
      <x v="0"/>
      <x v="6"/>
    </i>
    <i t="data" r="0" i="0">
      <x v="661"/>
      <x v="4"/>
      <x v="0"/>
      <x v="5"/>
    </i>
    <i t="data" r="0" i="0">
      <x v="662"/>
      <x v="4"/>
      <x v="0"/>
      <x v="5"/>
    </i>
    <i t="data" r="0" i="0">
      <x v="663"/>
      <x v="4"/>
      <x v="2"/>
      <x v="10"/>
    </i>
    <i t="data" r="0" i="0">
      <x v="664"/>
      <x v="4"/>
      <x v="0"/>
      <x v="6"/>
    </i>
    <i t="data" r="0" i="0">
      <x v="665"/>
      <x v="4"/>
      <x v="0"/>
      <x v="5"/>
    </i>
    <i t="data" r="0" i="0">
      <x v="666"/>
      <x v="4"/>
      <x v="0"/>
      <x v="5"/>
    </i>
    <i t="data" r="0" i="0">
      <x v="667"/>
      <x v="4"/>
      <x v="2"/>
      <x v="10"/>
    </i>
    <i t="data" r="0" i="0">
      <x v="668"/>
      <x v="4"/>
      <x v="0"/>
      <x v="6"/>
    </i>
    <i t="data" r="0" i="0">
      <x v="669"/>
      <x v="4"/>
      <x v="0"/>
      <x v="5"/>
    </i>
    <i t="data" r="0" i="0">
      <x v="670"/>
      <x v="4"/>
      <x v="0"/>
      <x v="5"/>
    </i>
    <i t="data" r="0" i="0">
      <x v="671"/>
      <x v="4"/>
      <x v="0"/>
      <x v="5"/>
    </i>
    <i t="data" r="0" i="0">
      <x v="672"/>
      <x v="4"/>
      <x v="0"/>
      <x v="5"/>
    </i>
    <i t="data" r="0" i="0">
      <x v="673"/>
      <x v="4"/>
      <x v="0"/>
      <x v="5"/>
    </i>
    <i t="data" r="0" i="0">
      <x v="674"/>
      <x v="4"/>
      <x v="0"/>
      <x v="5"/>
    </i>
    <i t="data" r="0" i="0">
      <x v="675"/>
      <x v="4"/>
      <x v="0"/>
      <x v="5"/>
    </i>
    <i t="data" r="0" i="0">
      <x v="676"/>
      <x v="4"/>
      <x v="0"/>
      <x v="6"/>
    </i>
    <i t="data" r="0" i="0">
      <x v="677"/>
      <x v="4"/>
      <x v="0"/>
      <x v="6"/>
    </i>
    <i t="data" r="0" i="0">
      <x v="678"/>
      <x v="4"/>
      <x v="0"/>
      <x v="5"/>
    </i>
    <i t="data" r="0" i="0">
      <x v="679"/>
      <x v="4"/>
      <x v="0"/>
      <x v="5"/>
    </i>
    <i t="data" r="0" i="0">
      <x v="680"/>
      <x v="4"/>
      <x v="0"/>
      <x v="5"/>
    </i>
    <i t="data" r="0" i="0">
      <x v="681"/>
      <x v="4"/>
      <x v="0"/>
      <x v="11"/>
    </i>
    <i t="data" r="0" i="0">
      <x v="682"/>
      <x v="4"/>
      <x v="0"/>
      <x v="5"/>
    </i>
    <i t="data" r="0" i="0">
      <x v="683"/>
      <x v="4"/>
      <x v="0"/>
      <x v="5"/>
    </i>
    <i t="data" r="0" i="0">
      <x v="684"/>
      <x v="4"/>
      <x v="0"/>
      <x v="6"/>
    </i>
    <i t="data" r="0" i="0">
      <x v="685"/>
      <x v="4"/>
      <x v="0"/>
      <x v="5"/>
    </i>
    <i t="data" r="0" i="0">
      <x v="686"/>
      <x v="4"/>
      <x v="0"/>
      <x v="5"/>
    </i>
    <i t="data" r="0" i="0">
      <x v="687"/>
      <x v="4"/>
      <x v="0"/>
      <x v="5"/>
    </i>
    <i t="data" r="0" i="0">
      <x v="688"/>
      <x v="4"/>
      <x v="0"/>
      <x v="5"/>
    </i>
    <i t="data" r="0" i="0">
      <x v="689"/>
      <x v="4"/>
      <x v="0"/>
      <x v="6"/>
    </i>
    <i t="data" r="0" i="0">
      <x v="690"/>
      <x v="4"/>
      <x v="0"/>
      <x v="6"/>
    </i>
    <i t="data" r="0" i="0">
      <x v="691"/>
      <x v="4"/>
      <x v="0"/>
      <x v="5"/>
    </i>
    <i t="data" r="0" i="0">
      <x v="692"/>
      <x v="4"/>
      <x v="0"/>
      <x v="5"/>
    </i>
    <i t="data" r="0" i="0">
      <x v="693"/>
      <x v="4"/>
      <x v="0"/>
      <x v="5"/>
    </i>
    <i t="data" r="0" i="0">
      <x v="694"/>
      <x v="4"/>
      <x v="0"/>
      <x v="5"/>
    </i>
    <i t="data" r="0" i="0">
      <x v="695"/>
      <x v="4"/>
      <x v="0"/>
      <x v="5"/>
    </i>
    <i t="data" r="0" i="0">
      <x v="696"/>
      <x v="4"/>
      <x v="0"/>
      <x v="6"/>
    </i>
    <i t="data" r="0" i="0">
      <x v="697"/>
      <x v="4"/>
      <x v="0"/>
      <x v="5"/>
    </i>
    <i t="data" r="0" i="0">
      <x v="698"/>
      <x v="4"/>
      <x v="0"/>
      <x v="5"/>
    </i>
    <i t="data" r="0" i="0">
      <x v="699"/>
      <x v="4"/>
      <x v="0"/>
      <x v="5"/>
    </i>
    <i t="data" r="0" i="0">
      <x v="700"/>
      <x v="4"/>
      <x v="0"/>
      <x v="6"/>
    </i>
    <i t="data" r="0" i="0">
      <x v="701"/>
      <x v="4"/>
      <x v="0"/>
      <x v="5"/>
    </i>
    <i t="data" r="0" i="0">
      <x v="702"/>
      <x v="4"/>
      <x v="0"/>
      <x v="5"/>
    </i>
    <i t="data" r="0" i="0">
      <x v="703"/>
      <x v="4"/>
      <x v="0"/>
      <x v="11"/>
    </i>
    <i t="data" r="0" i="0">
      <x v="704"/>
      <x v="4"/>
      <x v="0"/>
      <x v="6"/>
    </i>
    <i t="data" r="0" i="0">
      <x v="705"/>
      <x v="4"/>
      <x v="0"/>
      <x v="5"/>
    </i>
    <i t="data" r="0" i="0">
      <x v="706"/>
      <x v="4"/>
      <x v="0"/>
      <x v="5"/>
    </i>
    <i t="data" r="0" i="0">
      <x v="707"/>
      <x v="4"/>
      <x v="0"/>
      <x v="5"/>
    </i>
    <i t="data" r="0" i="0">
      <x v="708"/>
      <x v="4"/>
      <x v="0"/>
      <x v="6"/>
    </i>
    <i t="data" r="0" i="0">
      <x v="709"/>
      <x v="4"/>
      <x v="0"/>
      <x v="6"/>
    </i>
    <i t="data" r="0" i="0">
      <x v="710"/>
      <x v="4"/>
      <x v="0"/>
      <x v="6"/>
    </i>
    <i t="data" r="0" i="0">
      <x v="711"/>
      <x v="4"/>
      <x v="0"/>
      <x v="5"/>
    </i>
    <i t="data" r="0" i="0">
      <x v="712"/>
      <x v="4"/>
      <x v="0"/>
      <x v="5"/>
    </i>
    <i t="data" r="0" i="0">
      <x v="713"/>
      <x v="4"/>
      <x v="0"/>
      <x v="5"/>
    </i>
    <i t="data" r="0" i="0">
      <x v="714"/>
      <x v="4"/>
      <x v="0"/>
      <x v="5"/>
    </i>
    <i t="data" r="0" i="0">
      <x v="715"/>
      <x v="4"/>
      <x v="0"/>
      <x v="5"/>
    </i>
    <i t="data" r="0" i="0">
      <x v="716"/>
      <x v="4"/>
      <x v="0"/>
      <x v="5"/>
    </i>
    <i t="data" r="0" i="0">
      <x v="717"/>
      <x v="4"/>
      <x v="0"/>
      <x v="5"/>
    </i>
    <i t="data" r="0" i="0">
      <x v="718"/>
      <x v="4"/>
      <x v="0"/>
      <x v="5"/>
    </i>
    <i t="data" r="0" i="0">
      <x v="719"/>
      <x v="4"/>
      <x v="0"/>
      <x v="5"/>
    </i>
    <i t="data" r="0" i="0">
      <x v="720"/>
      <x v="4"/>
      <x v="0"/>
      <x v="5"/>
    </i>
    <i t="data" r="0" i="0">
      <x v="721"/>
      <x v="4"/>
      <x v="0"/>
      <x v="6"/>
    </i>
    <i t="data" r="0" i="0">
      <x v="722"/>
      <x v="4"/>
      <x v="0"/>
      <x v="6"/>
    </i>
    <i t="data" r="0" i="0">
      <x v="723"/>
      <x v="4"/>
      <x v="0"/>
      <x v="6"/>
    </i>
    <i t="data" r="0" i="0">
      <x v="724"/>
      <x v="4"/>
      <x v="0"/>
      <x v="5"/>
    </i>
    <i t="data" r="0" i="0">
      <x v="725"/>
      <x v="4"/>
      <x v="0"/>
      <x v="6"/>
    </i>
    <i t="data" r="0" i="0">
      <x v="726"/>
      <x v="4"/>
      <x v="0"/>
      <x v="5"/>
    </i>
    <i t="data" r="0" i="0">
      <x v="727"/>
      <x v="4"/>
      <x v="0"/>
      <x v="5"/>
    </i>
    <i t="data" r="0" i="0">
      <x v="728"/>
      <x v="4"/>
      <x v="2"/>
      <x v="6"/>
    </i>
    <i t="data" r="0" i="0">
      <x v="729"/>
      <x v="4"/>
      <x v="0"/>
      <x v="5"/>
    </i>
    <i t="data" r="0" i="0">
      <x v="730"/>
      <x v="4"/>
      <x v="0"/>
      <x v="5"/>
    </i>
    <i t="data" r="0" i="0">
      <x v="731"/>
      <x v="4"/>
      <x v="0"/>
      <x v="5"/>
    </i>
    <i t="data" r="0" i="0">
      <x v="732"/>
      <x v="4"/>
      <x v="0"/>
      <x v="6"/>
    </i>
    <i t="data" r="0" i="0">
      <x v="733"/>
      <x v="4"/>
      <x v="0"/>
      <x v="5"/>
    </i>
    <i t="data" r="0" i="0">
      <x v="734"/>
      <x v="4"/>
      <x v="0"/>
      <x v="6"/>
    </i>
    <i t="data" r="0" i="0">
      <x v="735"/>
      <x v="4"/>
      <x v="0"/>
      <x v="5"/>
    </i>
    <i t="data" r="0" i="0">
      <x v="736"/>
      <x v="4"/>
      <x v="0"/>
      <x v="5"/>
    </i>
    <i t="data" r="0" i="0">
      <x v="737"/>
      <x v="4"/>
      <x v="0"/>
      <x v="5"/>
    </i>
    <i t="data" r="0" i="0">
      <x v="738"/>
      <x v="4"/>
      <x v="0"/>
      <x v="5"/>
    </i>
    <i t="data" r="0" i="0">
      <x v="739"/>
      <x v="4"/>
      <x v="0"/>
      <x v="5"/>
    </i>
    <i t="data" r="0" i="0">
      <x v="740"/>
      <x v="4"/>
      <x v="0"/>
      <x v="5"/>
    </i>
    <i t="data" r="0" i="0">
      <x v="741"/>
      <x v="4"/>
      <x v="0"/>
      <x v="5"/>
    </i>
    <i t="data" r="0" i="0">
      <x v="742"/>
      <x v="4"/>
      <x v="0"/>
      <x v="5"/>
    </i>
    <i t="data" r="0" i="0">
      <x v="743"/>
      <x v="4"/>
      <x v="0"/>
      <x v="5"/>
    </i>
    <i t="data" r="0" i="0">
      <x v="744"/>
      <x v="4"/>
      <x v="0"/>
      <x v="5"/>
    </i>
    <i t="data" r="0" i="0">
      <x v="745"/>
      <x v="4"/>
      <x v="0"/>
      <x v="5"/>
    </i>
    <i t="data" r="0" i="0">
      <x v="746"/>
      <x v="4"/>
      <x v="0"/>
      <x v="5"/>
    </i>
    <i t="data" r="0" i="0">
      <x v="747"/>
      <x v="4"/>
      <x v="0"/>
      <x v="5"/>
    </i>
    <i t="data" r="0" i="0">
      <x v="748"/>
      <x v="4"/>
      <x v="0"/>
      <x v="5"/>
    </i>
    <i t="data" r="0" i="0">
      <x v="749"/>
      <x v="4"/>
      <x v="0"/>
      <x v="5"/>
    </i>
    <i t="data" r="0" i="0">
      <x v="750"/>
      <x v="4"/>
      <x v="0"/>
      <x v="5"/>
    </i>
    <i t="data" r="0" i="0">
      <x v="751"/>
      <x v="4"/>
      <x v="0"/>
      <x v="5"/>
    </i>
    <i t="data" r="0" i="0">
      <x v="752"/>
      <x v="4"/>
      <x v="0"/>
      <x v="5"/>
    </i>
    <i t="data" r="0" i="0">
      <x v="753"/>
      <x v="4"/>
      <x v="0"/>
      <x v="5"/>
    </i>
    <i t="data" r="0" i="0">
      <x v="754"/>
      <x v="4"/>
      <x v="0"/>
      <x v="5"/>
    </i>
    <i t="data" r="0" i="0">
      <x v="755"/>
      <x v="4"/>
      <x v="0"/>
      <x v="5"/>
    </i>
    <i t="data" r="0" i="0">
      <x v="756"/>
      <x v="4"/>
      <x v="0"/>
      <x v="6"/>
    </i>
    <i t="data" r="0" i="0">
      <x v="757"/>
      <x v="4"/>
      <x v="0"/>
      <x v="6"/>
    </i>
    <i t="data" r="0" i="0">
      <x v="758"/>
      <x v="4"/>
      <x v="0"/>
      <x v="6"/>
    </i>
    <i t="data" r="0" i="0">
      <x v="759"/>
      <x v="4"/>
      <x v="0"/>
      <x v="6"/>
    </i>
    <i t="data" r="0" i="0">
      <x v="760"/>
      <x v="4"/>
      <x v="0"/>
      <x v="5"/>
    </i>
    <i t="data" r="0" i="0">
      <x v="761"/>
      <x v="4"/>
      <x v="0"/>
      <x v="5"/>
    </i>
    <i t="data" r="0" i="0">
      <x v="762"/>
      <x v="4"/>
      <x v="0"/>
      <x v="5"/>
    </i>
    <i t="data" r="0" i="0">
      <x v="763"/>
      <x v="4"/>
      <x v="0"/>
      <x v="5"/>
    </i>
    <i t="data" r="0" i="0">
      <x v="764"/>
      <x v="4"/>
      <x v="0"/>
      <x v="5"/>
    </i>
    <i t="data" r="0" i="0">
      <x v="765"/>
      <x v="4"/>
      <x v="0"/>
      <x v="5"/>
    </i>
    <i t="data" r="0" i="0">
      <x v="766"/>
      <x v="4"/>
      <x v="0"/>
      <x v="5"/>
    </i>
    <i t="data" r="0" i="0">
      <x v="767"/>
      <x v="4"/>
      <x v="0"/>
      <x v="5"/>
    </i>
    <i t="data" r="0" i="0">
      <x v="768"/>
      <x v="4"/>
      <x v="0"/>
      <x v="6"/>
    </i>
    <i t="data" r="0" i="0">
      <x v="769"/>
      <x v="4"/>
      <x v="0"/>
      <x v="5"/>
    </i>
    <i t="data" r="0" i="0">
      <x v="770"/>
      <x v="4"/>
      <x v="0"/>
      <x v="5"/>
    </i>
    <i t="data" r="0" i="0">
      <x v="771"/>
      <x v="4"/>
      <x v="0"/>
      <x v="5"/>
    </i>
    <i t="data" r="0" i="0">
      <x v="772"/>
      <x v="4"/>
      <x v="0"/>
      <x v="5"/>
    </i>
    <i t="data" r="0" i="0">
      <x v="773"/>
      <x v="4"/>
      <x v="0"/>
      <x v="5"/>
    </i>
    <i t="data" r="0" i="0">
      <x v="774"/>
      <x v="4"/>
      <x v="0"/>
      <x v="5"/>
    </i>
    <i t="data" r="0" i="0">
      <x v="775"/>
      <x v="4"/>
      <x v="0"/>
      <x v="5"/>
    </i>
    <i t="data" r="0" i="0">
      <x v="776"/>
      <x v="4"/>
      <x v="0"/>
      <x v="5"/>
    </i>
    <i t="data" r="0" i="0">
      <x v="777"/>
      <x v="4"/>
      <x v="0"/>
      <x v="5"/>
    </i>
    <i t="data" r="0" i="0">
      <x v="778"/>
      <x v="4"/>
      <x v="0"/>
      <x v="5"/>
    </i>
    <i t="data" r="0" i="0">
      <x v="779"/>
      <x v="4"/>
      <x v="0"/>
      <x v="5"/>
    </i>
    <i t="data" r="0" i="0">
      <x v="780"/>
      <x v="4"/>
      <x v="0"/>
      <x v="5"/>
    </i>
    <i t="data" r="0" i="0">
      <x v="781"/>
      <x v="4"/>
      <x v="0"/>
      <x v="5"/>
    </i>
    <i t="data" r="0" i="0">
      <x v="782"/>
      <x v="4"/>
      <x v="0"/>
      <x v="5"/>
    </i>
    <i t="data" r="0" i="0">
      <x v="783"/>
      <x v="4"/>
      <x v="0"/>
      <x v="6"/>
    </i>
    <i t="data" r="0" i="0">
      <x v="784"/>
      <x v="4"/>
      <x v="0"/>
      <x v="5"/>
    </i>
    <i t="data" r="0" i="0">
      <x v="785"/>
      <x v="4"/>
      <x v="0"/>
      <x v="5"/>
    </i>
    <i t="data" r="0" i="0">
      <x v="786"/>
      <x v="4"/>
      <x v="0"/>
      <x v="6"/>
    </i>
    <i t="data" r="0" i="0">
      <x v="787"/>
      <x v="4"/>
      <x v="0"/>
      <x v="5"/>
    </i>
    <i t="data" r="0" i="0">
      <x v="788"/>
      <x v="4"/>
      <x v="0"/>
      <x v="5"/>
    </i>
    <i t="data" r="0" i="0">
      <x v="789"/>
      <x v="4"/>
      <x v="0"/>
      <x v="5"/>
    </i>
    <i t="data" r="0" i="0">
      <x v="790"/>
      <x v="4"/>
      <x v="0"/>
      <x v="5"/>
    </i>
    <i t="data" r="0" i="0">
      <x v="791"/>
      <x v="4"/>
      <x v="0"/>
      <x v="5"/>
    </i>
    <i t="data" r="0" i="0">
      <x v="792"/>
      <x v="4"/>
      <x v="0"/>
      <x v="5"/>
    </i>
    <i t="data" r="0" i="0">
      <x v="793"/>
      <x v="4"/>
      <x v="0"/>
      <x v="5"/>
    </i>
    <i t="data" r="0" i="0">
      <x v="794"/>
      <x v="4"/>
      <x v="0"/>
      <x v="5"/>
    </i>
    <i t="data" r="0" i="0">
      <x v="795"/>
      <x v="4"/>
      <x v="0"/>
      <x v="6"/>
    </i>
    <i t="data" r="0" i="0">
      <x v="796"/>
      <x v="4"/>
      <x v="0"/>
      <x v="5"/>
    </i>
    <i t="data" r="0" i="0">
      <x v="797"/>
      <x v="4"/>
      <x v="0"/>
      <x v="5"/>
    </i>
    <i t="data" r="0" i="0">
      <x v="798"/>
      <x v="4"/>
      <x v="0"/>
      <x v="5"/>
    </i>
    <i t="data" r="0" i="0">
      <x v="799"/>
      <x v="4"/>
      <x v="0"/>
      <x v="6"/>
    </i>
    <i t="data" r="0" i="0">
      <x v="800"/>
      <x v="4"/>
      <x v="0"/>
      <x v="5"/>
    </i>
    <i t="data" r="0" i="0">
      <x v="801"/>
      <x v="4"/>
      <x v="0"/>
      <x v="5"/>
    </i>
    <i t="data" r="0" i="0">
      <x v="802"/>
      <x v="4"/>
      <x v="0"/>
      <x v="6"/>
    </i>
    <i t="data" r="0" i="0">
      <x v="803"/>
      <x v="4"/>
      <x v="0"/>
      <x v="5"/>
    </i>
    <i t="data" r="0" i="0">
      <x v="804"/>
      <x v="4"/>
      <x v="0"/>
      <x v="5"/>
    </i>
    <i t="data" r="0" i="0">
      <x v="805"/>
      <x v="4"/>
      <x v="0"/>
      <x v="5"/>
    </i>
    <i t="data" r="0" i="0">
      <x v="806"/>
      <x v="4"/>
      <x v="0"/>
      <x v="6"/>
    </i>
    <i t="data" r="0" i="0">
      <x v="807"/>
      <x v="4"/>
      <x v="0"/>
      <x v="5"/>
    </i>
    <i t="data" r="0" i="0">
      <x v="808"/>
      <x v="4"/>
      <x v="0"/>
      <x v="5"/>
    </i>
    <i t="data" r="0" i="0">
      <x v="809"/>
      <x v="4"/>
      <x v="0"/>
      <x v="5"/>
    </i>
    <i t="data" r="0" i="0">
      <x v="810"/>
      <x v="4"/>
      <x v="0"/>
      <x v="5"/>
    </i>
    <i t="data" r="0" i="0">
      <x v="811"/>
      <x v="4"/>
      <x v="0"/>
      <x v="6"/>
    </i>
    <i t="data" r="0" i="0">
      <x v="812"/>
      <x v="4"/>
      <x v="0"/>
      <x v="5"/>
    </i>
    <i t="data" r="0" i="0">
      <x v="813"/>
      <x v="4"/>
      <x v="0"/>
      <x v="6"/>
    </i>
    <i t="data" r="0" i="0">
      <x v="814"/>
      <x v="4"/>
      <x v="0"/>
      <x v="5"/>
    </i>
    <i t="data" r="0" i="0">
      <x v="815"/>
      <x v="4"/>
      <x v="0"/>
      <x v="6"/>
    </i>
    <i t="data" r="0" i="0">
      <x v="816"/>
      <x v="4"/>
      <x v="0"/>
      <x v="6"/>
    </i>
    <i t="data" r="0" i="0">
      <x v="817"/>
      <x v="4"/>
      <x v="0"/>
      <x v="5"/>
    </i>
    <i t="data" r="0" i="0">
      <x v="818"/>
      <x v="4"/>
      <x v="0"/>
      <x v="5"/>
    </i>
    <i t="data" r="0" i="0">
      <x v="819"/>
      <x v="4"/>
      <x v="0"/>
      <x v="5"/>
    </i>
    <i t="data" r="0" i="0">
      <x v="820"/>
      <x v="4"/>
      <x v="0"/>
      <x v="6"/>
    </i>
    <i t="data" r="0" i="0">
      <x v="821"/>
      <x v="4"/>
      <x v="0"/>
      <x v="5"/>
    </i>
    <i t="data" r="0" i="0">
      <x v="822"/>
      <x v="4"/>
      <x v="0"/>
      <x v="5"/>
    </i>
    <i t="data" r="0" i="0">
      <x v="823"/>
      <x v="4"/>
      <x v="0"/>
      <x v="5"/>
    </i>
    <i t="data" r="0" i="0">
      <x v="824"/>
      <x v="4"/>
      <x v="0"/>
      <x v="6"/>
    </i>
    <i t="data" r="0" i="0">
      <x v="825"/>
      <x v="4"/>
      <x v="0"/>
      <x v="5"/>
    </i>
    <i t="data" r="0" i="0">
      <x v="826"/>
      <x v="4"/>
      <x v="0"/>
      <x v="5"/>
    </i>
    <i t="data" r="0" i="0">
      <x v="827"/>
      <x v="4"/>
      <x v="0"/>
      <x v="5"/>
    </i>
    <i t="data" r="0" i="0">
      <x v="828"/>
      <x v="4"/>
      <x v="0"/>
      <x v="5"/>
    </i>
    <i t="data" r="0" i="0">
      <x v="829"/>
      <x v="4"/>
      <x v="0"/>
      <x v="5"/>
    </i>
    <i t="data" r="0" i="0">
      <x v="1475"/>
      <x v="10"/>
      <x v="0"/>
      <x v="2"/>
    </i>
    <i t="data" r="0" i="0">
      <x v="1476"/>
      <x v="10"/>
      <x v="0"/>
      <x v="2"/>
    </i>
    <i t="data" r="0" i="0">
      <x v="1477"/>
      <x v="10"/>
      <x v="0"/>
      <x v="2"/>
    </i>
    <i t="data" r="0" i="0">
      <x v="1478"/>
      <x v="10"/>
      <x v="0"/>
      <x v="2"/>
    </i>
    <i t="data" r="0" i="0">
      <x v="1479"/>
      <x v="10"/>
      <x v="0"/>
      <x v="2"/>
    </i>
    <i t="data" r="0" i="0">
      <x v="1480"/>
      <x v="10"/>
      <x v="0"/>
      <x v="2"/>
    </i>
    <i t="data" r="0" i="0">
      <x v="1481"/>
      <x v="10"/>
      <x v="0"/>
      <x v="2"/>
    </i>
    <i t="data" r="0" i="0">
      <x v="1482"/>
      <x v="10"/>
      <x v="0"/>
      <x v="2"/>
    </i>
    <i t="data" r="0" i="0">
      <x v="1483"/>
      <x v="10"/>
      <x v="0"/>
      <x v="2"/>
    </i>
    <i t="data" r="0" i="0">
      <x v="1484"/>
      <x v="10"/>
      <x v="0"/>
      <x v="2"/>
    </i>
    <i t="data" r="0" i="0">
      <x v="1485"/>
      <x v="10"/>
      <x v="0"/>
      <x v="2"/>
    </i>
    <i t="data" r="0" i="0">
      <x v="1486"/>
      <x v="10"/>
      <x v="0"/>
      <x v="2"/>
    </i>
    <i t="data" r="0" i="0">
      <x v="1487"/>
      <x v="10"/>
      <x v="0"/>
      <x v="2"/>
    </i>
    <i t="data" r="0" i="0">
      <x v="1488"/>
      <x v="10"/>
      <x v="0"/>
      <x v="2"/>
    </i>
    <i t="data" r="0" i="0">
      <x v="1489"/>
      <x v="10"/>
      <x v="0"/>
      <x v="2"/>
    </i>
    <i t="data" r="0" i="0">
      <x v="1490"/>
      <x v="10"/>
      <x v="0"/>
      <x v="2"/>
    </i>
    <i t="data" r="0" i="0">
      <x v="1491"/>
      <x v="10"/>
      <x v="0"/>
      <x v="2"/>
    </i>
    <i t="data" r="0" i="0">
      <x v="1492"/>
      <x v="10"/>
      <x v="0"/>
      <x v="2"/>
    </i>
    <i t="data" r="0" i="0">
      <x v="1493"/>
      <x v="10"/>
      <x v="0"/>
      <x v="2"/>
    </i>
    <i t="data" r="0" i="0">
      <x v="1494"/>
      <x v="10"/>
      <x v="0"/>
      <x v="2"/>
    </i>
    <i t="data" r="0" i="0">
      <x v="1495"/>
      <x v="10"/>
      <x v="0"/>
      <x v="2"/>
    </i>
    <i t="data" r="0" i="0">
      <x v="1496"/>
      <x v="10"/>
      <x v="0"/>
      <x v="2"/>
    </i>
    <i t="data" r="0" i="0">
      <x v="1497"/>
      <x v="10"/>
      <x v="0"/>
      <x v="2"/>
    </i>
    <i t="data" r="0" i="0">
      <x v="1498"/>
      <x v="10"/>
      <x v="0"/>
      <x v="2"/>
    </i>
    <i t="data" r="0" i="0">
      <x v="1499"/>
      <x v="10"/>
      <x v="0"/>
      <x v="2"/>
    </i>
    <i t="data" r="0" i="0">
      <x v="1500"/>
      <x v="10"/>
      <x v="0"/>
      <x v="2"/>
    </i>
    <i t="data" r="0" i="0">
      <x v="1501"/>
      <x v="10"/>
      <x v="0"/>
      <x v="2"/>
    </i>
    <i t="data" r="0" i="0">
      <x v="1502"/>
      <x v="10"/>
      <x v="0"/>
      <x v="2"/>
    </i>
    <i t="data" r="0" i="0">
      <x v="1503"/>
      <x v="10"/>
      <x v="0"/>
      <x v="2"/>
    </i>
    <i t="data" r="0" i="0">
      <x v="1504"/>
      <x v="10"/>
      <x v="0"/>
      <x v="2"/>
    </i>
    <i t="data" r="0" i="0">
      <x v="1505"/>
      <x v="10"/>
      <x v="0"/>
      <x v="2"/>
    </i>
    <i t="data" r="0" i="0">
      <x v="1506"/>
      <x v="10"/>
      <x v="0"/>
      <x v="2"/>
    </i>
    <i t="data" r="0" i="0">
      <x v="1507"/>
      <x v="10"/>
      <x v="0"/>
      <x v="2"/>
    </i>
    <i t="data" r="0" i="0">
      <x v="1508"/>
      <x v="10"/>
      <x v="0"/>
      <x v="2"/>
    </i>
    <i t="data" r="0" i="0">
      <x v="1509"/>
      <x v="10"/>
      <x v="0"/>
      <x v="2"/>
    </i>
    <i t="data" r="0" i="0">
      <x v="1510"/>
      <x v="10"/>
      <x v="0"/>
      <x v="2"/>
    </i>
    <i t="data" r="0" i="0">
      <x v="1511"/>
      <x v="10"/>
      <x v="0"/>
      <x v="2"/>
    </i>
    <i t="data" r="0" i="0">
      <x v="1512"/>
      <x v="10"/>
      <x v="0"/>
      <x v="2"/>
    </i>
    <i t="data" r="0" i="0">
      <x v="1513"/>
      <x v="10"/>
      <x v="0"/>
      <x v="2"/>
    </i>
    <i t="data" r="0" i="0">
      <x v="1514"/>
      <x v="10"/>
      <x v="0"/>
      <x v="2"/>
    </i>
    <i t="data" r="0" i="0">
      <x v="1515"/>
      <x v="10"/>
      <x v="0"/>
      <x v="2"/>
    </i>
    <i t="data" r="0" i="0">
      <x v="1516"/>
      <x v="10"/>
      <x v="0"/>
      <x v="2"/>
    </i>
    <i t="data" r="0" i="0">
      <x v="1517"/>
      <x v="10"/>
      <x v="0"/>
      <x v="2"/>
    </i>
    <i t="data" r="0" i="0">
      <x v="1518"/>
      <x v="10"/>
      <x v="0"/>
      <x v="2"/>
    </i>
    <i t="data" r="0" i="0">
      <x v="1519"/>
      <x v="10"/>
      <x v="0"/>
      <x v="2"/>
    </i>
    <i t="data" r="0" i="0">
      <x v="1520"/>
      <x v="10"/>
      <x v="0"/>
      <x v="2"/>
    </i>
    <i t="data" r="0" i="0">
      <x v="1521"/>
      <x v="10"/>
      <x v="0"/>
      <x v="2"/>
    </i>
    <i t="data" r="0" i="0">
      <x v="1522"/>
      <x v="10"/>
      <x v="0"/>
      <x v="2"/>
    </i>
    <i t="data" r="0" i="0">
      <x v="1523"/>
      <x v="10"/>
      <x v="0"/>
      <x v="2"/>
    </i>
    <i t="data" r="0" i="0">
      <x v="1524"/>
      <x v="10"/>
      <x v="0"/>
      <x v="2"/>
    </i>
    <i t="data" r="0" i="0">
      <x v="1525"/>
      <x v="10"/>
      <x v="0"/>
      <x v="2"/>
    </i>
    <i t="data" r="0" i="0">
      <x v="1526"/>
      <x v="10"/>
      <x v="0"/>
      <x v="2"/>
    </i>
    <i t="data" r="0" i="0">
      <x v="1527"/>
      <x v="10"/>
      <x v="0"/>
      <x v="2"/>
    </i>
    <i t="data" r="0" i="0">
      <x v="1528"/>
      <x v="10"/>
      <x v="0"/>
      <x v="2"/>
    </i>
    <i t="data" r="0" i="0">
      <x v="1529"/>
      <x v="10"/>
      <x v="0"/>
      <x v="2"/>
    </i>
    <i t="data" r="0" i="0">
      <x v="1530"/>
      <x v="10"/>
      <x v="0"/>
      <x v="0"/>
    </i>
    <i t="data" r="0" i="0">
      <x v="1531"/>
      <x v="10"/>
      <x v="0"/>
      <x v="2"/>
    </i>
    <i t="data" r="0" i="0">
      <x v="1532"/>
      <x v="10"/>
      <x v="0"/>
      <x v="2"/>
    </i>
    <i t="data" r="0" i="0">
      <x v="1533"/>
      <x v="10"/>
      <x v="0"/>
      <x v="2"/>
    </i>
    <i t="data" r="0" i="0">
      <x v="1534"/>
      <x v="10"/>
      <x v="0"/>
      <x v="2"/>
    </i>
    <i t="data" r="0" i="0">
      <x v="1535"/>
      <x v="10"/>
      <x v="0"/>
      <x v="2"/>
    </i>
    <i t="data" r="0" i="0">
      <x v="1536"/>
      <x v="10"/>
      <x v="0"/>
      <x v="2"/>
    </i>
    <i t="data" r="0" i="0">
      <x v="1537"/>
      <x v="10"/>
      <x v="0"/>
      <x v="2"/>
    </i>
    <i t="data" r="0" i="0">
      <x v="1538"/>
      <x v="10"/>
      <x v="0"/>
      <x v="2"/>
    </i>
    <i t="data" r="0" i="0">
      <x v="1539"/>
      <x v="10"/>
      <x v="0"/>
      <x v="2"/>
    </i>
    <i t="data" r="0" i="0">
      <x v="1540"/>
      <x v="10"/>
      <x v="0"/>
      <x v="2"/>
    </i>
    <i t="data" r="0" i="0">
      <x v="1541"/>
      <x v="10"/>
      <x v="0"/>
      <x v="2"/>
    </i>
    <i t="data" r="0" i="0">
      <x v="1542"/>
      <x v="10"/>
      <x v="0"/>
      <x v="2"/>
    </i>
    <i t="data" r="0" i="0">
      <x v="1543"/>
      <x v="10"/>
      <x v="0"/>
      <x v="2"/>
    </i>
    <i t="data" r="0" i="0">
      <x v="1544"/>
      <x v="10"/>
      <x v="0"/>
      <x v="2"/>
    </i>
    <i t="data" r="0" i="0">
      <x v="1545"/>
      <x v="10"/>
      <x v="0"/>
      <x v="2"/>
    </i>
    <i t="data" r="0" i="0">
      <x v="1546"/>
      <x v="10"/>
      <x v="0"/>
      <x v="2"/>
    </i>
    <i t="data" r="0" i="0">
      <x v="1547"/>
      <x v="10"/>
      <x v="0"/>
      <x v="2"/>
    </i>
    <i t="data" r="0" i="0">
      <x v="1548"/>
      <x v="10"/>
      <x v="0"/>
      <x v="2"/>
    </i>
    <i t="data" r="0" i="0">
      <x v="1549"/>
      <x v="10"/>
      <x v="0"/>
      <x v="2"/>
    </i>
    <i t="data" r="0" i="0">
      <x v="1550"/>
      <x v="10"/>
      <x v="0"/>
      <x v="2"/>
    </i>
    <i t="data" r="0" i="0">
      <x v="1551"/>
      <x v="10"/>
      <x v="0"/>
      <x v="2"/>
    </i>
    <i t="data" r="0" i="0">
      <x v="1552"/>
      <x v="10"/>
      <x v="0"/>
      <x v="2"/>
    </i>
    <i t="data" r="0" i="0">
      <x v="1553"/>
      <x v="10"/>
      <x v="0"/>
      <x v="2"/>
    </i>
    <i t="data" r="0" i="0">
      <x v="1554"/>
      <x v="10"/>
      <x v="0"/>
      <x v="2"/>
    </i>
    <i t="data" r="0" i="0">
      <x v="1555"/>
      <x v="10"/>
      <x v="0"/>
      <x v="2"/>
    </i>
    <i t="data" r="0" i="0">
      <x v="1556"/>
      <x v="10"/>
      <x v="0"/>
      <x v="2"/>
    </i>
    <i t="data" r="0" i="0">
      <x v="1557"/>
      <x v="10"/>
      <x v="0"/>
      <x v="2"/>
    </i>
    <i t="data" r="0" i="0">
      <x v="1558"/>
      <x v="10"/>
      <x v="0"/>
      <x v="2"/>
    </i>
    <i t="data" r="0" i="0">
      <x v="1559"/>
      <x v="10"/>
      <x v="0"/>
      <x v="2"/>
    </i>
    <i t="data" r="0" i="0">
      <x v="1560"/>
      <x v="10"/>
      <x v="0"/>
      <x v="2"/>
    </i>
    <i t="data" r="0" i="0">
      <x v="1561"/>
      <x v="10"/>
      <x v="0"/>
      <x v="2"/>
    </i>
    <i t="data" r="0" i="0">
      <x v="1562"/>
      <x v="10"/>
      <x v="0"/>
      <x v="2"/>
    </i>
    <i t="data" r="0" i="0">
      <x v="1563"/>
      <x v="10"/>
      <x v="0"/>
      <x v="2"/>
    </i>
    <i t="data" r="0" i="0">
      <x v="1564"/>
      <x v="10"/>
      <x v="0"/>
      <x v="2"/>
    </i>
    <i t="data" r="0" i="0">
      <x v="1565"/>
      <x v="10"/>
      <x v="0"/>
      <x v="2"/>
    </i>
    <i t="data" r="0" i="0">
      <x v="1566"/>
      <x v="10"/>
      <x v="0"/>
      <x v="2"/>
    </i>
    <i t="data" r="0" i="0">
      <x v="1567"/>
      <x v="10"/>
      <x v="0"/>
      <x v="2"/>
    </i>
    <i t="data" r="0" i="0">
      <x v="1568"/>
      <x v="10"/>
      <x v="0"/>
      <x v="2"/>
    </i>
    <i t="data" r="0" i="0">
      <x v="1569"/>
      <x v="10"/>
      <x v="0"/>
      <x v="2"/>
    </i>
    <i t="data" r="0" i="0">
      <x v="1570"/>
      <x v="10"/>
      <x v="0"/>
      <x v="2"/>
    </i>
    <i t="data" r="0" i="0">
      <x v="1571"/>
      <x v="10"/>
      <x v="0"/>
      <x v="2"/>
    </i>
    <i t="data" r="0" i="0">
      <x v="1572"/>
      <x v="10"/>
      <x v="0"/>
      <x v="2"/>
    </i>
    <i t="data" r="0" i="0">
      <x v="1573"/>
      <x v="10"/>
      <x v="0"/>
      <x v="2"/>
    </i>
    <i t="data" r="0" i="0">
      <x v="1574"/>
      <x v="10"/>
      <x v="0"/>
      <x v="2"/>
    </i>
    <i t="data" r="0" i="0">
      <x v="1575"/>
      <x v="10"/>
      <x v="0"/>
      <x v="2"/>
    </i>
    <i t="data" r="0" i="0">
      <x v="1576"/>
      <x v="10"/>
      <x v="0"/>
      <x v="2"/>
    </i>
    <i t="data" r="0" i="0">
      <x v="1577"/>
      <x v="10"/>
      <x v="0"/>
      <x v="2"/>
    </i>
    <i t="data" r="0" i="0">
      <x v="1578"/>
      <x v="10"/>
      <x v="0"/>
      <x v="2"/>
    </i>
    <i t="data" r="0" i="0">
      <x v="1579"/>
      <x v="10"/>
      <x v="0"/>
      <x v="2"/>
    </i>
    <i t="data" r="0" i="0">
      <x v="1580"/>
      <x v="10"/>
      <x v="0"/>
      <x v="2"/>
    </i>
    <i t="data" r="0" i="0">
      <x v="1581"/>
      <x v="10"/>
      <x v="0"/>
      <x v="2"/>
    </i>
    <i t="data" r="0" i="0">
      <x v="1582"/>
      <x v="10"/>
      <x v="0"/>
      <x v="2"/>
    </i>
    <i t="data" r="0" i="0">
      <x v="1583"/>
      <x v="10"/>
      <x v="0"/>
      <x v="2"/>
    </i>
    <i t="data" r="0" i="0">
      <x v="1584"/>
      <x v="10"/>
      <x v="0"/>
      <x v="2"/>
    </i>
    <i t="data" r="0" i="0">
      <x v="1585"/>
      <x v="10"/>
      <x v="0"/>
      <x v="2"/>
    </i>
    <i t="data" r="0" i="0">
      <x v="1586"/>
      <x v="10"/>
      <x v="0"/>
      <x v="2"/>
    </i>
    <i t="data" r="0" i="0">
      <x v="1587"/>
      <x v="10"/>
      <x v="0"/>
      <x v="1"/>
    </i>
    <i t="data" r="0" i="0">
      <x v="1588"/>
      <x v="10"/>
      <x v="0"/>
      <x v="2"/>
    </i>
    <i t="data" r="0" i="0">
      <x v="1589"/>
      <x v="10"/>
      <x v="0"/>
      <x v="2"/>
    </i>
    <i t="data" r="0" i="0">
      <x v="1590"/>
      <x v="10"/>
      <x v="0"/>
      <x v="2"/>
    </i>
    <i t="data" r="0" i="0">
      <x v="1591"/>
      <x v="10"/>
      <x v="0"/>
      <x v="2"/>
    </i>
    <i t="data" r="0" i="0">
      <x v="1592"/>
      <x v="10"/>
      <x v="0"/>
      <x v="2"/>
    </i>
    <i t="data" r="0" i="0">
      <x v="1593"/>
      <x v="10"/>
      <x v="0"/>
      <x v="2"/>
    </i>
    <i t="data" r="0" i="0">
      <x v="1594"/>
      <x v="10"/>
      <x v="0"/>
      <x v="2"/>
    </i>
    <i t="data" r="0" i="0">
      <x v="1595"/>
      <x v="10"/>
      <x v="0"/>
      <x v="2"/>
    </i>
    <i t="data" r="0" i="0">
      <x v="1596"/>
      <x v="10"/>
      <x v="0"/>
      <x v="2"/>
    </i>
    <i t="data" r="0" i="0">
      <x v="1597"/>
      <x v="10"/>
      <x v="0"/>
      <x v="2"/>
    </i>
    <i t="data" r="0" i="0">
      <x v="1598"/>
      <x v="10"/>
      <x v="0"/>
      <x v="2"/>
    </i>
    <i t="data" r="0" i="0">
      <x v="1599"/>
      <x v="10"/>
      <x v="0"/>
      <x v="2"/>
    </i>
    <i t="data" r="0" i="0">
      <x v="1600"/>
      <x v="10"/>
      <x v="0"/>
      <x v="2"/>
    </i>
    <i t="data" r="0" i="0">
      <x v="1601"/>
      <x v="10"/>
      <x v="0"/>
      <x v="2"/>
    </i>
    <i t="data" r="0" i="0">
      <x v="1602"/>
      <x v="10"/>
      <x v="0"/>
      <x v="2"/>
    </i>
    <i t="data" r="0" i="0">
      <x v="1603"/>
      <x v="10"/>
      <x v="0"/>
      <x v="2"/>
    </i>
    <i t="data" r="0" i="0">
      <x v="1604"/>
      <x v="10"/>
      <x v="0"/>
      <x v="2"/>
    </i>
    <i t="data" r="0" i="0">
      <x v="1605"/>
      <x v="10"/>
      <x v="0"/>
      <x v="2"/>
    </i>
    <i t="data" r="0" i="0">
      <x v="1606"/>
      <x v="10"/>
      <x v="0"/>
      <x v="2"/>
    </i>
    <i t="data" r="0" i="0">
      <x v="1607"/>
      <x v="10"/>
      <x v="0"/>
      <x v="2"/>
    </i>
    <i t="data" r="0" i="0">
      <x v="1608"/>
      <x v="10"/>
      <x v="0"/>
      <x v="2"/>
    </i>
    <i t="data" r="0" i="0">
      <x v="1609"/>
      <x v="10"/>
      <x v="0"/>
      <x v="2"/>
    </i>
    <i t="data" r="0" i="0">
      <x v="1610"/>
      <x v="10"/>
      <x v="0"/>
      <x v="2"/>
    </i>
    <i t="data" r="0" i="0">
      <x v="1611"/>
      <x v="10"/>
      <x v="0"/>
      <x v="2"/>
    </i>
    <i t="data" r="0" i="0">
      <x v="1612"/>
      <x v="10"/>
      <x v="0"/>
      <x v="2"/>
    </i>
    <i t="data" r="0" i="0">
      <x v="1613"/>
      <x v="10"/>
      <x v="0"/>
      <x v="2"/>
    </i>
    <i t="data" r="0" i="0">
      <x v="1614"/>
      <x v="10"/>
      <x v="0"/>
      <x v="2"/>
    </i>
    <i t="data" r="0" i="0">
      <x v="1615"/>
      <x v="10"/>
      <x v="0"/>
      <x v="2"/>
    </i>
    <i t="data" r="0" i="0">
      <x v="1616"/>
      <x v="10"/>
      <x v="0"/>
      <x v="2"/>
    </i>
    <i t="data" r="0" i="0">
      <x v="1617"/>
      <x v="10"/>
      <x v="0"/>
      <x v="2"/>
    </i>
    <i t="data" r="0" i="0">
      <x v="1618"/>
      <x v="10"/>
      <x v="0"/>
      <x v="2"/>
    </i>
    <i t="data" r="0" i="0">
      <x v="1619"/>
      <x v="10"/>
      <x v="0"/>
      <x v="2"/>
    </i>
    <i t="data" r="0" i="0">
      <x v="1620"/>
      <x v="10"/>
      <x v="0"/>
      <x v="2"/>
    </i>
    <i t="data" r="0" i="0">
      <x v="1621"/>
      <x v="10"/>
      <x v="0"/>
      <x v="2"/>
    </i>
    <i t="data" r="0" i="0">
      <x v="1622"/>
      <x v="10"/>
      <x v="0"/>
      <x v="2"/>
    </i>
    <i t="data" r="0" i="0">
      <x v="1623"/>
      <x v="10"/>
      <x v="0"/>
      <x v="2"/>
    </i>
    <i t="data" r="0" i="0">
      <x v="1624"/>
      <x v="10"/>
      <x v="0"/>
      <x v="2"/>
    </i>
    <i t="data" r="0" i="0">
      <x v="1625"/>
      <x v="10"/>
      <x v="0"/>
      <x v="2"/>
    </i>
    <i t="data" r="0" i="0">
      <x v="1626"/>
      <x v="10"/>
      <x v="0"/>
      <x v="2"/>
    </i>
    <i t="data" r="0" i="0">
      <x v="1627"/>
      <x v="10"/>
      <x v="0"/>
      <x v="2"/>
    </i>
    <i t="data" r="0" i="0">
      <x v="1628"/>
      <x v="10"/>
      <x v="0"/>
      <x v="2"/>
    </i>
    <i t="data" r="0" i="0">
      <x v="1629"/>
      <x v="10"/>
      <x v="0"/>
      <x v="2"/>
    </i>
    <i t="data" r="0" i="0">
      <x v="1630"/>
      <x v="10"/>
      <x v="0"/>
      <x v="2"/>
    </i>
    <i t="data" r="0" i="0">
      <x v="1631"/>
      <x v="10"/>
      <x v="0"/>
      <x v="2"/>
    </i>
    <i t="data" r="0" i="0">
      <x v="1632"/>
      <x v="10"/>
      <x v="0"/>
      <x v="2"/>
    </i>
    <i t="data" r="0" i="0">
      <x v="1633"/>
      <x v="10"/>
      <x v="0"/>
      <x v="2"/>
    </i>
    <i t="data" r="0" i="0">
      <x v="1634"/>
      <x v="10"/>
      <x v="0"/>
      <x v="2"/>
    </i>
    <i t="data" r="0" i="0">
      <x v="1635"/>
      <x v="10"/>
      <x v="0"/>
      <x v="2"/>
    </i>
    <i t="data" r="0" i="0">
      <x v="1636"/>
      <x v="10"/>
      <x v="0"/>
      <x v="2"/>
    </i>
    <i t="data" r="0" i="0">
      <x v="1637"/>
      <x v="10"/>
      <x v="0"/>
      <x v="2"/>
    </i>
    <i t="data" r="0" i="0">
      <x v="1638"/>
      <x v="10"/>
      <x v="0"/>
      <x v="2"/>
    </i>
    <i t="data" r="0" i="0">
      <x v="1639"/>
      <x v="10"/>
      <x v="0"/>
      <x v="2"/>
    </i>
    <i t="data" r="0" i="0">
      <x v="1640"/>
      <x v="10"/>
      <x v="0"/>
      <x v="2"/>
    </i>
    <i t="data" r="0" i="0">
      <x v="1641"/>
      <x v="10"/>
      <x v="0"/>
      <x v="2"/>
    </i>
    <i t="data" r="0" i="0">
      <x v="1642"/>
      <x v="10"/>
      <x v="0"/>
      <x v="2"/>
    </i>
    <i t="data" r="0" i="0">
      <x v="1643"/>
      <x v="10"/>
      <x v="0"/>
      <x v="1"/>
    </i>
    <i t="data" r="0" i="0">
      <x v="1644"/>
      <x v="10"/>
      <x v="0"/>
      <x v="2"/>
    </i>
    <i t="data" r="0" i="0">
      <x v="1645"/>
      <x v="10"/>
      <x v="0"/>
      <x v="2"/>
    </i>
    <i t="data" r="0" i="0">
      <x v="1646"/>
      <x v="10"/>
      <x v="0"/>
      <x v="2"/>
    </i>
    <i t="data" r="0" i="0">
      <x v="1647"/>
      <x v="10"/>
      <x v="0"/>
      <x v="2"/>
    </i>
    <i t="data" r="0" i="0">
      <x v="1648"/>
      <x v="10"/>
      <x v="0"/>
      <x v="2"/>
    </i>
    <i t="data" r="0" i="0">
      <x v="1649"/>
      <x v="10"/>
      <x v="0"/>
      <x v="2"/>
    </i>
    <i t="data" r="0" i="0">
      <x v="1650"/>
      <x v="10"/>
      <x v="0"/>
      <x v="2"/>
    </i>
    <i t="data" r="0" i="0">
      <x v="1651"/>
      <x v="10"/>
      <x v="0"/>
      <x v="2"/>
    </i>
    <i t="data" r="0" i="0">
      <x v="1652"/>
      <x v="10"/>
      <x v="0"/>
      <x v="2"/>
    </i>
    <i t="data" r="0" i="0">
      <x v="1653"/>
      <x v="10"/>
      <x v="0"/>
      <x v="2"/>
    </i>
    <i t="data" r="0" i="0">
      <x v="1654"/>
      <x v="10"/>
      <x v="0"/>
      <x v="2"/>
    </i>
    <i t="data" r="0" i="0">
      <x v="1655"/>
      <x v="10"/>
      <x v="0"/>
      <x v="2"/>
    </i>
    <i t="data" r="0" i="0">
      <x v="1656"/>
      <x v="10"/>
      <x v="0"/>
      <x v="2"/>
    </i>
    <i t="data" r="0" i="0">
      <x v="1657"/>
      <x v="10"/>
      <x v="0"/>
      <x v="2"/>
    </i>
    <i t="data" r="0" i="0">
      <x v="1658"/>
      <x v="10"/>
      <x v="0"/>
      <x v="2"/>
    </i>
    <i t="data" r="0" i="0">
      <x v="1659"/>
      <x v="10"/>
      <x v="0"/>
      <x v="2"/>
    </i>
    <i t="data" r="0" i="0">
      <x v="1660"/>
      <x v="10"/>
      <x v="0"/>
      <x v="2"/>
    </i>
    <i t="data" r="0" i="0">
      <x v="1661"/>
      <x v="10"/>
      <x v="0"/>
      <x v="1"/>
    </i>
    <i t="data" r="0" i="0">
      <x v="1662"/>
      <x v="10"/>
      <x v="0"/>
      <x v="2"/>
    </i>
    <i t="data" r="0" i="0">
      <x v="1663"/>
      <x v="10"/>
      <x v="0"/>
      <x v="2"/>
    </i>
    <i t="data" r="0" i="0">
      <x v="1664"/>
      <x v="10"/>
      <x v="0"/>
      <x v="2"/>
    </i>
    <i t="data" r="0" i="0">
      <x v="1665"/>
      <x v="10"/>
      <x v="0"/>
      <x v="2"/>
    </i>
    <i t="data" r="0" i="0">
      <x v="1666"/>
      <x v="10"/>
      <x v="0"/>
      <x v="2"/>
    </i>
    <i t="data" r="0" i="0">
      <x v="1667"/>
      <x v="10"/>
      <x v="0"/>
      <x v="2"/>
    </i>
    <i t="data" r="0" i="0">
      <x v="1668"/>
      <x v="10"/>
      <x v="0"/>
      <x v="2"/>
    </i>
    <i t="data" r="0" i="0">
      <x v="1669"/>
      <x v="10"/>
      <x v="0"/>
      <x v="2"/>
    </i>
    <i t="data" r="0" i="0">
      <x v="1670"/>
      <x v="10"/>
      <x v="0"/>
      <x v="2"/>
    </i>
    <i t="data" r="0" i="0">
      <x v="1671"/>
      <x v="10"/>
      <x v="0"/>
      <x v="2"/>
    </i>
    <i t="data" r="0" i="0">
      <x v="1672"/>
      <x v="10"/>
      <x v="0"/>
      <x v="2"/>
    </i>
    <i t="data" r="0" i="0">
      <x v="1673"/>
      <x v="10"/>
      <x v="0"/>
      <x v="1"/>
    </i>
    <i t="data" r="0" i="0">
      <x v="1674"/>
      <x v="10"/>
      <x v="0"/>
      <x v="2"/>
    </i>
    <i t="data" r="0" i="0">
      <x v="1675"/>
      <x v="10"/>
      <x v="0"/>
      <x v="2"/>
    </i>
    <i t="data" r="0" i="0">
      <x v="1676"/>
      <x v="10"/>
      <x v="0"/>
      <x v="2"/>
    </i>
    <i t="data" r="0" i="0">
      <x v="1677"/>
      <x v="10"/>
      <x v="0"/>
      <x v="2"/>
    </i>
    <i t="data" r="0" i="0">
      <x v="1678"/>
      <x v="10"/>
      <x v="0"/>
      <x v="2"/>
    </i>
    <i t="data" r="0" i="0">
      <x v="1679"/>
      <x v="10"/>
      <x v="0"/>
      <x v="2"/>
    </i>
    <i t="data" r="0" i="0">
      <x v="1680"/>
      <x v="10"/>
      <x v="0"/>
      <x v="2"/>
    </i>
    <i t="data" r="0" i="0">
      <x v="1681"/>
      <x v="10"/>
      <x v="0"/>
      <x v="2"/>
    </i>
    <i t="data" r="0" i="0">
      <x v="1682"/>
      <x v="10"/>
      <x v="0"/>
      <x v="2"/>
    </i>
    <i t="data" r="0" i="0">
      <x v="1683"/>
      <x v="10"/>
      <x v="0"/>
      <x v="2"/>
    </i>
    <i t="data" r="0" i="0">
      <x v="1684"/>
      <x v="10"/>
      <x v="0"/>
      <x v="2"/>
    </i>
    <i t="data" r="0" i="0">
      <x v="1685"/>
      <x v="10"/>
      <x v="0"/>
      <x v="2"/>
    </i>
    <i t="data" r="0" i="0">
      <x v="1686"/>
      <x v="10"/>
      <x v="0"/>
      <x v="2"/>
    </i>
    <i t="data" r="0" i="0">
      <x v="1687"/>
      <x v="10"/>
      <x v="0"/>
      <x v="2"/>
    </i>
    <i t="data" r="0" i="0">
      <x v="1688"/>
      <x v="10"/>
      <x v="0"/>
      <x v="2"/>
    </i>
    <i t="data" r="0" i="0">
      <x v="1689"/>
      <x v="10"/>
      <x v="0"/>
      <x v="2"/>
    </i>
    <i t="data" r="0" i="0">
      <x v="1690"/>
      <x v="10"/>
      <x v="0"/>
      <x v="2"/>
    </i>
    <i t="data" r="0" i="0">
      <x v="1691"/>
      <x v="10"/>
      <x v="0"/>
      <x v="2"/>
    </i>
    <i t="data" r="0" i="0">
      <x v="1692"/>
      <x v="10"/>
      <x v="0"/>
      <x v="2"/>
    </i>
    <i t="data" r="0" i="0">
      <x v="1693"/>
      <x v="10"/>
      <x v="0"/>
      <x v="2"/>
    </i>
    <i t="data" r="0" i="0">
      <x v="1694"/>
      <x v="10"/>
      <x v="0"/>
      <x v="2"/>
    </i>
    <i t="data" r="0" i="0">
      <x v="1695"/>
      <x v="10"/>
      <x v="0"/>
      <x v="2"/>
    </i>
    <i t="data" r="0" i="0">
      <x v="1696"/>
      <x v="10"/>
      <x v="0"/>
      <x v="2"/>
    </i>
    <i t="data" r="0" i="0">
      <x v="1697"/>
      <x v="10"/>
      <x v="0"/>
      <x v="2"/>
    </i>
    <i t="data" r="0" i="0">
      <x v="1698"/>
      <x v="10"/>
      <x v="0"/>
      <x v="2"/>
    </i>
    <i t="data" r="0" i="0">
      <x v="1699"/>
      <x v="10"/>
      <x v="0"/>
      <x v="2"/>
    </i>
    <i t="data" r="0" i="0">
      <x v="1700"/>
      <x v="10"/>
      <x v="0"/>
      <x v="2"/>
    </i>
    <i t="data" r="0" i="0">
      <x v="1701"/>
      <x v="10"/>
      <x v="0"/>
      <x v="2"/>
    </i>
    <i t="data" r="0" i="0">
      <x v="1702"/>
      <x v="10"/>
      <x v="0"/>
      <x v="2"/>
    </i>
    <i t="data" r="0" i="0">
      <x v="1703"/>
      <x v="10"/>
      <x v="0"/>
      <x v="2"/>
    </i>
    <i t="data" r="0" i="0">
      <x v="1704"/>
      <x v="10"/>
      <x v="0"/>
      <x v="2"/>
    </i>
    <i t="data" r="0" i="0">
      <x v="1705"/>
      <x v="10"/>
      <x v="0"/>
      <x v="2"/>
    </i>
    <i t="data" r="0" i="0">
      <x v="1706"/>
      <x v="10"/>
      <x v="0"/>
      <x v="2"/>
    </i>
    <i t="data" r="0" i="0">
      <x v="1707"/>
      <x v="10"/>
      <x v="0"/>
      <x v="2"/>
    </i>
    <i t="data" r="0" i="0">
      <x v="1708"/>
      <x v="10"/>
      <x v="0"/>
      <x v="2"/>
    </i>
    <i t="data" r="0" i="0">
      <x v="1709"/>
      <x v="10"/>
      <x v="0"/>
      <x v="2"/>
    </i>
    <i t="data" r="0" i="0">
      <x v="1710"/>
      <x v="10"/>
      <x v="0"/>
      <x v="2"/>
    </i>
    <i t="data" r="0" i="0">
      <x v="1711"/>
      <x v="10"/>
      <x v="0"/>
      <x v="2"/>
    </i>
    <i t="data" r="0" i="0">
      <x v="1712"/>
      <x v="10"/>
      <x v="0"/>
      <x v="2"/>
    </i>
    <i t="data" r="0" i="0">
      <x v="1713"/>
      <x v="10"/>
      <x v="0"/>
      <x v="2"/>
    </i>
    <i t="data" r="0" i="0">
      <x v="1714"/>
      <x v="10"/>
      <x v="0"/>
      <x v="2"/>
    </i>
    <i t="data" r="0" i="0">
      <x v="1715"/>
      <x v="10"/>
      <x v="0"/>
      <x v="2"/>
    </i>
    <i t="data" r="0" i="0">
      <x v="1716"/>
      <x v="10"/>
      <x v="0"/>
      <x v="2"/>
    </i>
    <i t="data" r="0" i="0">
      <x v="1717"/>
      <x v="10"/>
      <x v="0"/>
      <x v="2"/>
    </i>
    <i t="data" r="0" i="0">
      <x v="1718"/>
      <x v="10"/>
      <x v="0"/>
      <x v="2"/>
    </i>
    <i t="data" r="0" i="0">
      <x v="1719"/>
      <x v="10"/>
      <x v="0"/>
      <x v="2"/>
    </i>
    <i t="data" r="0" i="0">
      <x v="1720"/>
      <x v="10"/>
      <x v="0"/>
      <x v="2"/>
    </i>
    <i t="data" r="0" i="0">
      <x v="1721"/>
      <x v="10"/>
      <x v="0"/>
      <x v="2"/>
    </i>
    <i t="data" r="0" i="0">
      <x v="1722"/>
      <x v="10"/>
      <x v="0"/>
      <x v="2"/>
    </i>
    <i t="data" r="0" i="0">
      <x v="1723"/>
      <x v="10"/>
      <x v="0"/>
      <x v="1"/>
    </i>
    <i t="data" r="0" i="0">
      <x v="1724"/>
      <x v="10"/>
      <x v="0"/>
      <x v="2"/>
    </i>
    <i t="data" r="0" i="0">
      <x v="1725"/>
      <x v="10"/>
      <x v="0"/>
      <x v="2"/>
    </i>
    <i t="data" r="0" i="0">
      <x v="1726"/>
      <x v="10"/>
      <x v="0"/>
      <x v="2"/>
    </i>
    <i t="data" r="0" i="0">
      <x v="1727"/>
      <x v="10"/>
      <x v="0"/>
      <x v="2"/>
    </i>
    <i t="data" r="0" i="0">
      <x v="1728"/>
      <x v="10"/>
      <x v="0"/>
      <x v="2"/>
    </i>
    <i t="data" r="0" i="0">
      <x v="1729"/>
      <x v="10"/>
      <x v="0"/>
      <x v="2"/>
    </i>
    <i t="data" r="0" i="0">
      <x v="1730"/>
      <x v="10"/>
      <x v="0"/>
      <x v="2"/>
    </i>
    <i t="data" r="0" i="0">
      <x v="1731"/>
      <x v="10"/>
      <x v="0"/>
      <x v="2"/>
    </i>
    <i t="data" r="0" i="0">
      <x v="1732"/>
      <x v="10"/>
      <x v="0"/>
      <x v="2"/>
    </i>
    <i t="data" r="0" i="0">
      <x v="1734"/>
      <x v="10"/>
      <x v="0"/>
      <x v="2"/>
    </i>
    <i t="data" r="0" i="0">
      <x v="1735"/>
      <x v="10"/>
      <x v="0"/>
      <x v="2"/>
    </i>
    <i t="data" r="0" i="0">
      <x v="1736"/>
      <x v="10"/>
      <x v="0"/>
      <x v="2"/>
    </i>
    <i t="data" r="0" i="0">
      <x v="1737"/>
      <x v="10"/>
      <x v="0"/>
      <x v="2"/>
    </i>
    <i t="data" r="0" i="0">
      <x v="1738"/>
      <x v="10"/>
      <x v="0"/>
      <x v="2"/>
    </i>
    <i t="data" r="0" i="0">
      <x v="1739"/>
      <x v="10"/>
      <x v="0"/>
      <x v="2"/>
    </i>
    <i t="data" r="0" i="0">
      <x v="1740"/>
      <x v="10"/>
      <x v="0"/>
      <x v="2"/>
    </i>
    <i t="data" r="0" i="0">
      <x v="1741"/>
      <x v="10"/>
      <x v="0"/>
      <x v="2"/>
    </i>
    <i t="data" r="0" i="0">
      <x v="1742"/>
      <x v="10"/>
      <x v="0"/>
      <x v="2"/>
    </i>
    <i t="data" r="0" i="0">
      <x v="1743"/>
      <x v="10"/>
      <x v="0"/>
      <x v="2"/>
    </i>
    <i t="data" r="0" i="0">
      <x v="1744"/>
      <x v="10"/>
      <x v="0"/>
      <x v="2"/>
    </i>
    <i t="data" r="0" i="0">
      <x v="1745"/>
      <x v="10"/>
      <x v="0"/>
      <x v="2"/>
    </i>
    <i t="data" r="0" i="0">
      <x v="1746"/>
      <x v="10"/>
      <x v="0"/>
      <x v="2"/>
    </i>
    <i t="data" r="0" i="0">
      <x v="1837"/>
      <x v="11"/>
      <x v="0"/>
      <x v="2"/>
    </i>
    <i t="data" r="0" i="0">
      <x v="1838"/>
      <x v="11"/>
      <x v="0"/>
      <x v="2"/>
    </i>
    <i t="data" r="0" i="0">
      <x v="1839"/>
      <x v="11"/>
      <x v="0"/>
      <x v="2"/>
    </i>
    <i t="data" r="0" i="0">
      <x v="1840"/>
      <x v="11"/>
      <x v="0"/>
      <x v="2"/>
    </i>
    <i t="data" r="0" i="0">
      <x v="1841"/>
      <x v="11"/>
      <x v="0"/>
      <x v="2"/>
    </i>
    <i t="data" r="0" i="0">
      <x v="1842"/>
      <x v="11"/>
      <x v="0"/>
      <x v="2"/>
    </i>
    <i t="data" r="0" i="0">
      <x v="1843"/>
      <x v="11"/>
      <x v="0"/>
      <x v="2"/>
    </i>
    <i t="data" r="0" i="0">
      <x v="1844"/>
      <x v="11"/>
      <x v="0"/>
      <x v="2"/>
    </i>
    <i t="data" r="0" i="0">
      <x v="2343"/>
      <x v="2"/>
      <x v="0"/>
      <x v="2"/>
    </i>
    <i t="data" r="0" i="0">
      <x v="2346"/>
      <x v="2"/>
      <x v="0"/>
      <x v="2"/>
    </i>
    <i t="data" r="0" i="0">
      <x v="2386"/>
      <x v="2"/>
      <x v="0"/>
      <x v="1"/>
    </i>
    <i t="data" r="0" i="0">
      <x v="2398"/>
      <x v="2"/>
      <x v="0"/>
      <x v="2"/>
    </i>
    <i t="data" r="0" i="0">
      <x v="2399"/>
      <x v="2"/>
      <x v="0"/>
      <x v="2"/>
    </i>
    <i t="data" r="0" i="0">
      <x v="2400"/>
      <x v="2"/>
      <x v="0"/>
      <x v="2"/>
    </i>
    <i t="data" r="0" i="0">
      <x v="2401"/>
      <x v="2"/>
      <x v="0"/>
      <x v="2"/>
    </i>
    <i t="data" r="0" i="0">
      <x v="2402"/>
      <x v="2"/>
      <x v="0"/>
      <x v="2"/>
    </i>
    <i t="data" r="0" i="0">
      <x v="2403"/>
      <x v="2"/>
      <x v="0"/>
      <x v="2"/>
    </i>
    <i t="data" r="0" i="0">
      <x v="2404"/>
      <x v="2"/>
      <x v="0"/>
      <x v="2"/>
    </i>
    <i t="data" r="0" i="0">
      <x v="2405"/>
      <x v="2"/>
      <x v="0"/>
      <x v="2"/>
    </i>
    <i t="data" r="0" i="0">
      <x v="2406"/>
      <x v="2"/>
      <x v="0"/>
      <x v="2"/>
    </i>
    <i t="data" r="0" i="0">
      <x v="2407"/>
      <x v="2"/>
      <x v="0"/>
      <x v="2"/>
    </i>
    <i t="data" r="0" i="0">
      <x v="2408"/>
      <x v="2"/>
      <x v="0"/>
      <x v="2"/>
    </i>
    <i t="data" r="0" i="0">
      <x v="2409"/>
      <x v="2"/>
      <x v="0"/>
      <x v="2"/>
    </i>
    <i t="data" r="0" i="0">
      <x v="2410"/>
      <x v="2"/>
      <x v="0"/>
      <x v="2"/>
    </i>
    <i t="data" r="0" i="0">
      <x v="2411"/>
      <x v="2"/>
      <x v="0"/>
      <x v="2"/>
    </i>
    <i t="data" r="0" i="0">
      <x v="2412"/>
      <x v="2"/>
      <x v="0"/>
      <x v="2"/>
    </i>
    <i t="data" r="0" i="0">
      <x v="2413"/>
      <x v="2"/>
      <x v="0"/>
      <x v="2"/>
    </i>
    <i t="data" r="0" i="0">
      <x v="2414"/>
      <x v="2"/>
      <x v="0"/>
      <x v="2"/>
    </i>
    <i t="data" r="0" i="0">
      <x v="2415"/>
      <x v="2"/>
      <x v="0"/>
      <x v="2"/>
    </i>
    <i t="data" r="0" i="0">
      <x v="2416"/>
      <x v="2"/>
      <x v="0"/>
      <x v="2"/>
    </i>
    <i t="data" r="0" i="0">
      <x v="2417"/>
      <x v="2"/>
      <x v="0"/>
      <x v="2"/>
    </i>
    <i t="data" r="0" i="0">
      <x v="2418"/>
      <x v="2"/>
      <x v="0"/>
      <x v="2"/>
    </i>
    <i t="data" r="0" i="0">
      <x v="2419"/>
      <x v="2"/>
      <x v="0"/>
      <x v="2"/>
    </i>
    <i t="data" r="0" i="0">
      <x v="2420"/>
      <x v="2"/>
      <x v="0"/>
      <x v="2"/>
    </i>
    <i t="data" r="0" i="0">
      <x v="2421"/>
      <x v="2"/>
      <x v="0"/>
      <x v="2"/>
    </i>
    <i t="data" r="0" i="0">
      <x v="2422"/>
      <x v="2"/>
      <x v="0"/>
      <x v="2"/>
    </i>
    <i t="data" r="0" i="0">
      <x v="2423"/>
      <x v="2"/>
      <x v="0"/>
      <x v="2"/>
    </i>
    <i t="data" r="0" i="0">
      <x v="2424"/>
      <x v="2"/>
      <x v="0"/>
      <x v="2"/>
    </i>
    <i t="data" r="0" i="0">
      <x v="2425"/>
      <x v="2"/>
      <x v="0"/>
      <x v="2"/>
    </i>
    <i t="data" r="0" i="0">
      <x v="2426"/>
      <x v="2"/>
      <x v="0"/>
      <x v="2"/>
    </i>
    <i t="data" r="0" i="0">
      <x v="2427"/>
      <x v="2"/>
      <x v="0"/>
      <x v="2"/>
    </i>
    <i t="data" r="0" i="0">
      <x v="2428"/>
      <x v="2"/>
      <x v="0"/>
      <x v="2"/>
    </i>
    <i t="data" r="0" i="0">
      <x v="2429"/>
      <x v="2"/>
      <x v="0"/>
      <x v="2"/>
    </i>
    <i t="data" r="0" i="0">
      <x v="2430"/>
      <x v="2"/>
      <x v="0"/>
      <x v="2"/>
    </i>
    <i t="data" r="0" i="0">
      <x v="2431"/>
      <x v="2"/>
      <x v="0"/>
      <x v="2"/>
    </i>
    <i t="data" r="0" i="0">
      <x v="2432"/>
      <x v="2"/>
      <x v="0"/>
      <x v="2"/>
    </i>
    <i t="data" r="0" i="0">
      <x v="2433"/>
      <x v="2"/>
      <x v="0"/>
      <x v="2"/>
    </i>
    <i t="data" r="0" i="0">
      <x v="2434"/>
      <x v="2"/>
      <x v="0"/>
      <x v="2"/>
    </i>
    <i t="data" r="0" i="0">
      <x v="2435"/>
      <x v="2"/>
      <x v="0"/>
      <x v="0"/>
    </i>
    <i t="data" r="0" i="0">
      <x v="2436"/>
      <x v="2"/>
      <x v="0"/>
      <x v="2"/>
    </i>
    <i t="data" r="0" i="0">
      <x v="2437"/>
      <x v="2"/>
      <x v="0"/>
      <x v="2"/>
    </i>
    <i t="data" r="0" i="0">
      <x v="2438"/>
      <x v="2"/>
      <x v="0"/>
      <x v="0"/>
    </i>
    <i t="data" r="0" i="0">
      <x v="2439"/>
      <x v="2"/>
      <x v="0"/>
      <x v="2"/>
    </i>
    <i t="data" r="0" i="0">
      <x v="2440"/>
      <x v="2"/>
      <x v="0"/>
      <x v="2"/>
    </i>
    <i t="data" r="0" i="0">
      <x v="2441"/>
      <x v="2"/>
      <x v="0"/>
      <x v="2"/>
    </i>
    <i t="data" r="0" i="0">
      <x v="2442"/>
      <x v="2"/>
      <x v="0"/>
      <x v="2"/>
    </i>
    <i t="data" r="0" i="0">
      <x v="2443"/>
      <x v="2"/>
      <x v="0"/>
      <x v="2"/>
    </i>
    <i t="data" r="0" i="0">
      <x v="2444"/>
      <x v="2"/>
      <x v="0"/>
      <x v="0"/>
    </i>
    <i t="data" r="0" i="0">
      <x v="2445"/>
      <x v="2"/>
      <x v="0"/>
      <x v="2"/>
    </i>
    <i t="data" r="0" i="0">
      <x v="2446"/>
      <x v="2"/>
      <x v="0"/>
      <x v="2"/>
    </i>
    <i t="data" r="0" i="0">
      <x v="2447"/>
      <x v="2"/>
      <x v="0"/>
      <x v="2"/>
    </i>
    <i t="data" r="0" i="0">
      <x v="2448"/>
      <x v="2"/>
      <x v="0"/>
      <x v="2"/>
    </i>
    <i t="data" r="0" i="0">
      <x v="2449"/>
      <x v="2"/>
      <x v="0"/>
      <x v="2"/>
    </i>
    <i t="data" r="0" i="0">
      <x v="2450"/>
      <x v="2"/>
      <x v="0"/>
      <x v="2"/>
    </i>
    <i t="data" r="0" i="0">
      <x v="2451"/>
      <x v="2"/>
      <x v="0"/>
      <x v="2"/>
    </i>
    <i t="data" r="0" i="0">
      <x v="2452"/>
      <x v="2"/>
      <x v="0"/>
      <x v="2"/>
    </i>
    <i t="data" r="0" i="0">
      <x v="2453"/>
      <x v="2"/>
      <x v="0"/>
      <x v="2"/>
    </i>
    <i t="data" r="0" i="0">
      <x v="2454"/>
      <x v="2"/>
      <x v="0"/>
      <x v="2"/>
    </i>
    <i t="data" r="0" i="0">
      <x v="2455"/>
      <x v="2"/>
      <x v="0"/>
      <x v="2"/>
    </i>
    <i t="data" r="0" i="0">
      <x v="2456"/>
      <x v="2"/>
      <x v="0"/>
      <x v="2"/>
    </i>
    <i t="data" r="0" i="0">
      <x v="2457"/>
      <x v="2"/>
      <x v="0"/>
      <x v="2"/>
    </i>
    <i t="data" r="0" i="0">
      <x v="2458"/>
      <x v="2"/>
      <x v="0"/>
      <x v="2"/>
    </i>
    <i t="data" r="0" i="0">
      <x v="2459"/>
      <x v="2"/>
      <x v="0"/>
      <x v="2"/>
    </i>
    <i t="data" r="0" i="0">
      <x v="2460"/>
      <x v="2"/>
      <x v="0"/>
      <x v="2"/>
    </i>
    <i t="data" r="0" i="0">
      <x v="2461"/>
      <x v="2"/>
      <x v="0"/>
      <x v="2"/>
    </i>
    <i t="data" r="0" i="0">
      <x v="2462"/>
      <x v="2"/>
      <x v="0"/>
      <x v="2"/>
    </i>
    <i t="data" r="0" i="0">
      <x v="2463"/>
      <x v="2"/>
      <x v="0"/>
      <x v="2"/>
    </i>
    <i t="data" r="0" i="0">
      <x v="2464"/>
      <x v="2"/>
      <x v="0"/>
      <x v="2"/>
    </i>
    <i t="data" r="0" i="0">
      <x v="2465"/>
      <x v="2"/>
      <x v="0"/>
      <x v="2"/>
    </i>
    <i t="data" r="0" i="0">
      <x v="2466"/>
      <x v="2"/>
      <x v="0"/>
      <x v="2"/>
    </i>
    <i t="data" r="0" i="0">
      <x v="2467"/>
      <x v="2"/>
      <x v="0"/>
      <x v="0"/>
    </i>
    <i t="data" r="0" i="0">
      <x v="2468"/>
      <x v="2"/>
      <x v="0"/>
      <x v="2"/>
    </i>
    <i t="data" r="0" i="0">
      <x v="2469"/>
      <x v="2"/>
      <x v="0"/>
      <x v="2"/>
    </i>
    <i t="data" r="0" i="0">
      <x v="2470"/>
      <x v="2"/>
      <x v="0"/>
      <x v="2"/>
    </i>
    <i t="data" r="0" i="0">
      <x v="2471"/>
      <x v="2"/>
      <x v="0"/>
      <x v="2"/>
    </i>
    <i t="data" r="0" i="0">
      <x v="2472"/>
      <x v="2"/>
      <x v="0"/>
      <x v="2"/>
    </i>
    <i t="data" r="0" i="0">
      <x v="2473"/>
      <x v="2"/>
      <x v="0"/>
      <x v="2"/>
    </i>
    <i t="data" r="0" i="0">
      <x v="2474"/>
      <x v="2"/>
      <x v="0"/>
      <x v="2"/>
    </i>
    <i t="data" r="0" i="0">
      <x v="2475"/>
      <x v="2"/>
      <x v="0"/>
      <x v="2"/>
    </i>
    <i t="data" r="0" i="0">
      <x v="2476"/>
      <x v="2"/>
      <x v="0"/>
      <x v="2"/>
    </i>
    <i t="data" r="0" i="0">
      <x v="2477"/>
      <x v="2"/>
      <x v="0"/>
      <x v="2"/>
    </i>
    <i t="data" r="0" i="0">
      <x v="2478"/>
      <x v="2"/>
      <x v="0"/>
      <x v="2"/>
    </i>
    <i t="data" r="0" i="0">
      <x v="2479"/>
      <x v="2"/>
      <x v="0"/>
      <x v="2"/>
    </i>
    <i t="data" r="0" i="0">
      <x v="2480"/>
      <x v="2"/>
      <x v="0"/>
      <x v="2"/>
    </i>
    <i t="data" r="0" i="0">
      <x v="2481"/>
      <x v="2"/>
      <x v="0"/>
      <x v="2"/>
    </i>
    <i t="data" r="0" i="0">
      <x v="2482"/>
      <x v="2"/>
      <x v="0"/>
      <x v="2"/>
    </i>
    <i t="data" r="0" i="0">
      <x v="2483"/>
      <x v="2"/>
      <x v="0"/>
      <x v="2"/>
    </i>
    <i t="data" r="0" i="0">
      <x v="2484"/>
      <x v="2"/>
      <x v="0"/>
      <x v="2"/>
    </i>
    <i t="data" r="0" i="0">
      <x v="2485"/>
      <x v="2"/>
      <x v="0"/>
      <x v="2"/>
    </i>
    <i t="data" r="0" i="0">
      <x v="2486"/>
      <x v="2"/>
      <x v="0"/>
      <x v="2"/>
    </i>
    <i t="data" r="0" i="0">
      <x v="2487"/>
      <x v="2"/>
      <x v="0"/>
      <x v="2"/>
    </i>
    <i t="data" r="0" i="0">
      <x v="2488"/>
      <x v="2"/>
      <x v="0"/>
      <x v="2"/>
    </i>
    <i t="data" r="0" i="0">
      <x v="2489"/>
      <x v="2"/>
      <x v="0"/>
      <x v="2"/>
    </i>
    <i t="data" r="0" i="0">
      <x v="2490"/>
      <x v="2"/>
      <x v="0"/>
      <x v="2"/>
    </i>
    <i t="data" r="0" i="0">
      <x v="2491"/>
      <x v="2"/>
      <x v="0"/>
      <x v="2"/>
    </i>
    <i t="data" r="0" i="0">
      <x v="2492"/>
      <x v="2"/>
      <x v="0"/>
      <x v="2"/>
    </i>
    <i t="data" r="0" i="0">
      <x v="2493"/>
      <x v="2"/>
      <x v="0"/>
      <x v="2"/>
    </i>
    <i t="data" r="0" i="0">
      <x v="2494"/>
      <x v="2"/>
      <x v="0"/>
      <x v="2"/>
    </i>
    <i t="data" r="0" i="0">
      <x v="2495"/>
      <x v="2"/>
      <x v="0"/>
      <x v="2"/>
    </i>
    <i t="data" r="0" i="0">
      <x v="2496"/>
      <x v="2"/>
      <x v="0"/>
      <x v="2"/>
    </i>
    <i t="data" r="0" i="0">
      <x v="2497"/>
      <x v="2"/>
      <x v="0"/>
      <x v="2"/>
    </i>
    <i t="data" r="0" i="0">
      <x v="2498"/>
      <x v="2"/>
      <x v="0"/>
      <x v="2"/>
    </i>
    <i t="data" r="0" i="0">
      <x v="2499"/>
      <x v="2"/>
      <x v="0"/>
      <x v="2"/>
    </i>
    <i t="data" r="0" i="0">
      <x v="2500"/>
      <x v="2"/>
      <x v="0"/>
      <x v="2"/>
    </i>
    <i t="data" r="0" i="0">
      <x v="2501"/>
      <x v="2"/>
      <x v="0"/>
      <x v="2"/>
    </i>
    <i t="data" r="0" i="0">
      <x v="2502"/>
      <x v="2"/>
      <x v="0"/>
      <x v="2"/>
    </i>
    <i t="data" r="0" i="0">
      <x v="2503"/>
      <x v="2"/>
      <x v="0"/>
      <x v="2"/>
    </i>
    <i t="data" r="0" i="0">
      <x v="2504"/>
      <x v="2"/>
      <x v="0"/>
      <x v="2"/>
    </i>
    <i t="data" r="0" i="0">
      <x v="2505"/>
      <x v="2"/>
      <x v="0"/>
      <x v="2"/>
    </i>
    <i t="data" r="0" i="0">
      <x v="2506"/>
      <x v="2"/>
      <x v="0"/>
      <x v="2"/>
    </i>
    <i t="data" r="0" i="0">
      <x v="2507"/>
      <x v="2"/>
      <x v="0"/>
      <x v="2"/>
    </i>
    <i t="data" r="0" i="0">
      <x v="2508"/>
      <x v="2"/>
      <x v="0"/>
      <x v="2"/>
    </i>
    <i t="data" r="0" i="0">
      <x v="2509"/>
      <x v="2"/>
      <x v="0"/>
      <x v="2"/>
    </i>
    <i t="data" r="0" i="0">
      <x v="2510"/>
      <x v="2"/>
      <x v="0"/>
      <x v="2"/>
    </i>
    <i t="data" r="0" i="0">
      <x v="2511"/>
      <x v="2"/>
      <x v="0"/>
      <x v="2"/>
    </i>
    <i t="data" r="0" i="0">
      <x v="2512"/>
      <x v="2"/>
      <x v="0"/>
      <x v="2"/>
    </i>
    <i t="data" r="0" i="0">
      <x v="2513"/>
      <x v="2"/>
      <x v="0"/>
      <x v="2"/>
    </i>
    <i t="data" r="0" i="0">
      <x v="2514"/>
      <x v="2"/>
      <x v="0"/>
      <x v="2"/>
    </i>
    <i t="data" r="0" i="0">
      <x v="2515"/>
      <x v="2"/>
      <x v="0"/>
      <x v="2"/>
    </i>
    <i t="data" r="0" i="0">
      <x v="2516"/>
      <x v="2"/>
      <x v="0"/>
      <x v="2"/>
    </i>
    <i t="data" r="0" i="0">
      <x v="2517"/>
      <x v="2"/>
      <x v="0"/>
      <x v="2"/>
    </i>
    <i t="data" r="0" i="0">
      <x v="2518"/>
      <x v="2"/>
      <x v="0"/>
      <x v="2"/>
    </i>
    <i t="data" r="0" i="0">
      <x v="2519"/>
      <x v="2"/>
      <x v="0"/>
      <x v="2"/>
    </i>
    <i t="data" r="0" i="0">
      <x v="2520"/>
      <x v="2"/>
      <x v="0"/>
      <x v="2"/>
    </i>
    <i t="data" r="0" i="0">
      <x v="2521"/>
      <x v="2"/>
      <x v="0"/>
      <x v="2"/>
    </i>
    <i t="data" r="0" i="0">
      <x v="2522"/>
      <x v="2"/>
      <x v="0"/>
      <x v="2"/>
    </i>
    <i t="data" r="0" i="0">
      <x v="2523"/>
      <x v="2"/>
      <x v="0"/>
      <x v="2"/>
    </i>
    <i t="data" r="0" i="0">
      <x v="2524"/>
      <x v="2"/>
      <x v="0"/>
      <x v="2"/>
    </i>
    <i t="data" r="0" i="0">
      <x v="2525"/>
      <x v="2"/>
      <x v="0"/>
      <x v="2"/>
    </i>
    <i t="data" r="0" i="0">
      <x v="2526"/>
      <x v="2"/>
      <x v="0"/>
      <x v="2"/>
    </i>
    <i t="data" r="0" i="0">
      <x v="2527"/>
      <x v="2"/>
      <x v="0"/>
      <x v="2"/>
    </i>
    <i t="data" r="0" i="0">
      <x v="2528"/>
      <x v="2"/>
      <x v="0"/>
      <x v="1"/>
    </i>
    <i t="data" r="0" i="0">
      <x v="2529"/>
      <x v="2"/>
      <x v="0"/>
      <x v="1"/>
    </i>
    <i t="data" r="0" i="0">
      <x v="2530"/>
      <x v="2"/>
      <x v="0"/>
      <x v="2"/>
    </i>
    <i t="data" r="0" i="0">
      <x v="2531"/>
      <x v="2"/>
      <x v="0"/>
      <x v="2"/>
    </i>
    <i t="data" r="0" i="0">
      <x v="2532"/>
      <x v="2"/>
      <x v="0"/>
      <x v="2"/>
    </i>
    <i t="data" r="0" i="0">
      <x v="2533"/>
      <x v="2"/>
      <x v="0"/>
      <x v="2"/>
    </i>
    <i t="data" r="0" i="0">
      <x v="2534"/>
      <x v="2"/>
      <x v="0"/>
      <x v="2"/>
    </i>
    <i t="data" r="0" i="0">
      <x v="2535"/>
      <x v="2"/>
      <x v="0"/>
      <x v="2"/>
    </i>
    <i t="data" r="0" i="0">
      <x v="2536"/>
      <x v="2"/>
      <x v="0"/>
      <x v="2"/>
    </i>
    <i t="data" r="0" i="0">
      <x v="2537"/>
      <x v="2"/>
      <x v="0"/>
      <x v="2"/>
    </i>
    <i t="data" r="0" i="0">
      <x v="2538"/>
      <x v="2"/>
      <x v="0"/>
      <x v="2"/>
    </i>
    <i t="data" r="0" i="0">
      <x v="2539"/>
      <x v="2"/>
      <x v="0"/>
      <x v="2"/>
    </i>
    <i t="data" r="0" i="0">
      <x v="2540"/>
      <x v="2"/>
      <x v="0"/>
      <x v="2"/>
    </i>
    <i t="data" r="0" i="0">
      <x v="2541"/>
      <x v="2"/>
      <x v="0"/>
      <x v="2"/>
    </i>
    <i t="data" r="0" i="0">
      <x v="2542"/>
      <x v="2"/>
      <x v="0"/>
      <x v="2"/>
    </i>
    <i t="data" r="0" i="0">
      <x v="2543"/>
      <x v="2"/>
      <x v="0"/>
      <x v="2"/>
    </i>
    <i t="data" r="0" i="0">
      <x v="2544"/>
      <x v="2"/>
      <x v="0"/>
      <x v="2"/>
    </i>
    <i t="data" r="0" i="0">
      <x v="2545"/>
      <x v="2"/>
      <x v="0"/>
      <x v="2"/>
    </i>
    <i t="data" r="0" i="0">
      <x v="2546"/>
      <x v="2"/>
      <x v="0"/>
      <x v="2"/>
    </i>
    <i t="data" r="0" i="0">
      <x v="2547"/>
      <x v="2"/>
      <x v="0"/>
      <x v="2"/>
    </i>
    <i t="data" r="0" i="0">
      <x v="2548"/>
      <x v="2"/>
      <x v="0"/>
      <x v="2"/>
    </i>
    <i t="data" r="0" i="0">
      <x v="2549"/>
      <x v="2"/>
      <x v="0"/>
      <x v="2"/>
    </i>
    <i t="data" r="0" i="0">
      <x v="2550"/>
      <x v="2"/>
      <x v="0"/>
      <x v="2"/>
    </i>
    <i t="data" r="0" i="0">
      <x v="2551"/>
      <x v="2"/>
      <x v="0"/>
      <x v="2"/>
    </i>
    <i t="data" r="0" i="0">
      <x v="2552"/>
      <x v="2"/>
      <x v="0"/>
      <x v="2"/>
    </i>
    <i t="data" r="0" i="0">
      <x v="2553"/>
      <x v="2"/>
      <x v="0"/>
      <x v="2"/>
    </i>
    <i t="data" r="0" i="0">
      <x v="2554"/>
      <x v="2"/>
      <x v="0"/>
      <x v="2"/>
    </i>
    <i t="data" r="0" i="0">
      <x v="2555"/>
      <x v="2"/>
      <x v="0"/>
      <x v="2"/>
    </i>
    <i t="data" r="0" i="0">
      <x v="2556"/>
      <x v="2"/>
      <x v="0"/>
      <x v="2"/>
    </i>
    <i t="data" r="0" i="0">
      <x v="2557"/>
      <x v="2"/>
      <x v="0"/>
      <x v="2"/>
    </i>
    <i t="data" r="0" i="0">
      <x v="2558"/>
      <x v="2"/>
      <x v="0"/>
      <x v="2"/>
    </i>
    <i t="data" r="0" i="0">
      <x v="2559"/>
      <x v="2"/>
      <x v="0"/>
      <x v="2"/>
    </i>
    <i t="data" r="0" i="0">
      <x v="2560"/>
      <x v="2"/>
      <x v="0"/>
      <x v="2"/>
    </i>
    <i t="data" r="0" i="0">
      <x v="2561"/>
      <x v="2"/>
      <x v="0"/>
      <x v="2"/>
    </i>
    <i t="data" r="0" i="0">
      <x v="2562"/>
      <x v="2"/>
      <x v="0"/>
      <x v="2"/>
    </i>
    <i t="data" r="0" i="0">
      <x v="2563"/>
      <x v="2"/>
      <x v="0"/>
      <x v="2"/>
    </i>
    <i t="data" r="0" i="0">
      <x v="2564"/>
      <x v="2"/>
      <x v="0"/>
      <x v="2"/>
    </i>
    <i t="data" r="0" i="0">
      <x v="2565"/>
      <x v="2"/>
      <x v="0"/>
      <x v="2"/>
    </i>
    <i t="data" r="0" i="0">
      <x v="2566"/>
      <x v="2"/>
      <x v="0"/>
      <x v="2"/>
    </i>
    <i t="data" r="0" i="0">
      <x v="2567"/>
      <x v="2"/>
      <x v="0"/>
      <x v="2"/>
    </i>
    <i t="data" r="0" i="0">
      <x v="2568"/>
      <x v="2"/>
      <x v="0"/>
      <x v="2"/>
    </i>
    <i t="data" r="0" i="0">
      <x v="2569"/>
      <x v="2"/>
      <x v="0"/>
      <x v="2"/>
    </i>
    <i t="data" r="0" i="0">
      <x v="2570"/>
      <x v="2"/>
      <x v="0"/>
      <x v="2"/>
    </i>
    <i t="data" r="0" i="0">
      <x v="2571"/>
      <x v="2"/>
      <x v="0"/>
      <x v="2"/>
    </i>
    <i t="data" r="0" i="0">
      <x v="2572"/>
      <x v="2"/>
      <x v="0"/>
      <x v="2"/>
    </i>
    <i t="data" r="0" i="0">
      <x v="2573"/>
      <x v="2"/>
      <x v="0"/>
      <x v="2"/>
    </i>
    <i t="data" r="0" i="0">
      <x v="2574"/>
      <x v="2"/>
      <x v="0"/>
      <x v="2"/>
    </i>
    <i t="data" r="0" i="0">
      <x v="2575"/>
      <x v="2"/>
      <x v="0"/>
      <x v="2"/>
    </i>
    <i t="data" r="0" i="0">
      <x v="2576"/>
      <x v="2"/>
      <x v="0"/>
      <x v="2"/>
    </i>
    <i t="data" r="0" i="0">
      <x v="2577"/>
      <x v="2"/>
      <x v="0"/>
      <x v="2"/>
    </i>
    <i t="data" r="0" i="0">
      <x v="2578"/>
      <x v="2"/>
      <x v="0"/>
      <x v="2"/>
    </i>
    <i t="data" r="0" i="0">
      <x v="2579"/>
      <x v="2"/>
      <x v="0"/>
      <x v="2"/>
    </i>
    <i t="data" r="0" i="0">
      <x v="2580"/>
      <x v="2"/>
      <x v="0"/>
      <x v="2"/>
    </i>
    <i t="data" r="0" i="0">
      <x v="2581"/>
      <x v="2"/>
      <x v="0"/>
      <x v="2"/>
    </i>
    <i t="data" r="0" i="0">
      <x v="2582"/>
      <x v="2"/>
      <x v="0"/>
      <x v="1"/>
    </i>
    <i t="data" r="0" i="0">
      <x v="2583"/>
      <x v="2"/>
      <x v="0"/>
      <x v="2"/>
    </i>
    <i t="data" r="0" i="0">
      <x v="2584"/>
      <x v="2"/>
      <x v="0"/>
      <x v="2"/>
    </i>
    <i t="data" r="0" i="0">
      <x v="2585"/>
      <x v="2"/>
      <x v="0"/>
      <x v="2"/>
    </i>
    <i t="data" r="0" i="0">
      <x v="2586"/>
      <x v="2"/>
      <x v="0"/>
      <x v="2"/>
    </i>
    <i t="data" r="0" i="0">
      <x v="2587"/>
      <x v="2"/>
      <x v="0"/>
      <x v="2"/>
    </i>
    <i t="data" r="0" i="0">
      <x v="2588"/>
      <x v="2"/>
      <x v="0"/>
      <x v="2"/>
    </i>
    <i t="data" r="0" i="0">
      <x v="2589"/>
      <x v="2"/>
      <x v="0"/>
      <x v="2"/>
    </i>
    <i t="data" r="0" i="0">
      <x v="2590"/>
      <x v="2"/>
      <x v="0"/>
      <x v="2"/>
    </i>
    <i t="data" r="0" i="0">
      <x v="2591"/>
      <x v="2"/>
      <x v="0"/>
      <x v="2"/>
    </i>
    <i t="data" r="0" i="0">
      <x v="2592"/>
      <x v="2"/>
      <x v="0"/>
      <x v="2"/>
    </i>
    <i t="data" r="0" i="0">
      <x v="2593"/>
      <x v="2"/>
      <x v="0"/>
      <x v="2"/>
    </i>
    <i t="data" r="0" i="0">
      <x v="2594"/>
      <x v="2"/>
      <x v="0"/>
      <x v="2"/>
    </i>
    <i t="data" r="0" i="0">
      <x v="2595"/>
      <x v="2"/>
      <x v="0"/>
      <x v="1"/>
    </i>
    <i t="data" r="0" i="0">
      <x v="2596"/>
      <x v="2"/>
      <x v="0"/>
      <x v="2"/>
    </i>
    <i t="data" r="0" i="0">
      <x v="2597"/>
      <x v="2"/>
      <x v="0"/>
      <x v="2"/>
    </i>
    <i t="data" r="0" i="0">
      <x v="2598"/>
      <x v="2"/>
      <x v="0"/>
      <x v="2"/>
    </i>
    <i t="data" r="0" i="0">
      <x v="2599"/>
      <x v="2"/>
      <x v="0"/>
      <x v="2"/>
    </i>
    <i t="data" r="0" i="0">
      <x v="2600"/>
      <x v="2"/>
      <x v="0"/>
      <x v="2"/>
    </i>
    <i t="data" r="0" i="0">
      <x v="2601"/>
      <x v="2"/>
      <x v="0"/>
      <x v="2"/>
    </i>
    <i t="data" r="0" i="0">
      <x v="2602"/>
      <x v="2"/>
      <x v="0"/>
      <x v="2"/>
    </i>
    <i t="data" r="0" i="0">
      <x v="2603"/>
      <x v="2"/>
      <x v="0"/>
      <x v="2"/>
    </i>
    <i t="data" r="0" i="0">
      <x v="2604"/>
      <x v="2"/>
      <x v="0"/>
      <x v="2"/>
    </i>
    <i t="data" r="0" i="0">
      <x v="2605"/>
      <x v="2"/>
      <x v="0"/>
      <x v="2"/>
    </i>
    <i t="data" r="0" i="0">
      <x v="2606"/>
      <x v="2"/>
      <x v="0"/>
      <x v="2"/>
    </i>
    <i t="data" r="0" i="0">
      <x v="2607"/>
      <x v="2"/>
      <x v="0"/>
      <x v="2"/>
    </i>
    <i t="data" r="0" i="0">
      <x v="2608"/>
      <x v="2"/>
      <x v="0"/>
      <x v="2"/>
    </i>
    <i t="data" r="0" i="0">
      <x v="2609"/>
      <x v="2"/>
      <x v="0"/>
      <x v="2"/>
    </i>
    <i t="data" r="0" i="0">
      <x v="2610"/>
      <x v="2"/>
      <x v="0"/>
      <x v="2"/>
    </i>
    <i t="data" r="0" i="0">
      <x v="2611"/>
      <x v="2"/>
      <x v="0"/>
      <x v="2"/>
    </i>
    <i t="data" r="0" i="0">
      <x v="2612"/>
      <x v="2"/>
      <x v="0"/>
      <x v="2"/>
    </i>
    <i t="data" r="0" i="0">
      <x v="2613"/>
      <x v="2"/>
      <x v="0"/>
      <x v="2"/>
    </i>
    <i t="data" r="0" i="0">
      <x v="2614"/>
      <x v="2"/>
      <x v="0"/>
      <x v="2"/>
    </i>
    <i t="data" r="0" i="0">
      <x v="2615"/>
      <x v="2"/>
      <x v="0"/>
      <x v="2"/>
    </i>
    <i t="data" r="0" i="0">
      <x v="2616"/>
      <x v="2"/>
      <x v="0"/>
      <x v="2"/>
    </i>
    <i t="data" r="0" i="0">
      <x v="2617"/>
      <x v="2"/>
      <x v="0"/>
      <x v="2"/>
    </i>
    <i t="data" r="0" i="0">
      <x v="2618"/>
      <x v="2"/>
      <x v="0"/>
      <x v="2"/>
    </i>
    <i t="data" r="0" i="0">
      <x v="2619"/>
      <x v="2"/>
      <x v="0"/>
      <x v="1"/>
    </i>
    <i t="data" r="0" i="0">
      <x v="2620"/>
      <x v="2"/>
      <x v="0"/>
      <x v="2"/>
    </i>
    <i t="data" r="0" i="0">
      <x v="2621"/>
      <x v="2"/>
      <x v="0"/>
      <x v="2"/>
    </i>
    <i t="data" r="0" i="0">
      <x v="2622"/>
      <x v="2"/>
      <x v="0"/>
      <x v="2"/>
    </i>
    <i t="data" r="0" i="0">
      <x v="2623"/>
      <x v="2"/>
      <x v="0"/>
      <x v="2"/>
    </i>
    <i t="data" r="0" i="0">
      <x v="2624"/>
      <x v="2"/>
      <x v="0"/>
      <x v="2"/>
    </i>
    <i t="data" r="0" i="0">
      <x v="2625"/>
      <x v="2"/>
      <x v="0"/>
      <x v="1"/>
    </i>
    <i t="data" r="0" i="0">
      <x v="2626"/>
      <x v="2"/>
      <x v="0"/>
      <x v="2"/>
    </i>
    <i t="data" r="0" i="0">
      <x v="2627"/>
      <x v="2"/>
      <x v="0"/>
      <x v="2"/>
    </i>
    <i t="data" r="0" i="0">
      <x v="2628"/>
      <x v="2"/>
      <x v="0"/>
      <x v="2"/>
    </i>
    <i t="data" r="0" i="0">
      <x v="2629"/>
      <x v="2"/>
      <x v="0"/>
      <x v="2"/>
    </i>
    <i t="data" r="0" i="0">
      <x v="2630"/>
      <x v="2"/>
      <x v="0"/>
      <x v="2"/>
    </i>
    <i t="data" r="0" i="0">
      <x v="2631"/>
      <x v="2"/>
      <x v="0"/>
      <x v="2"/>
    </i>
    <i t="data" r="0" i="0">
      <x v="2632"/>
      <x v="2"/>
      <x v="0"/>
      <x v="2"/>
    </i>
    <i t="data" r="0" i="0">
      <x v="2633"/>
      <x v="2"/>
      <x v="0"/>
      <x v="2"/>
    </i>
    <i t="data" r="0" i="0">
      <x v="2634"/>
      <x v="2"/>
      <x v="0"/>
      <x v="2"/>
    </i>
    <i t="data" r="0" i="0">
      <x v="2635"/>
      <x v="2"/>
      <x v="0"/>
      <x v="2"/>
    </i>
    <i t="data" r="0" i="0">
      <x v="2636"/>
      <x v="2"/>
      <x v="0"/>
      <x v="2"/>
    </i>
    <i t="data" r="0" i="0">
      <x v="2637"/>
      <x v="2"/>
      <x v="0"/>
      <x v="2"/>
    </i>
    <i t="data" r="0" i="0">
      <x v="2638"/>
      <x v="2"/>
      <x v="0"/>
      <x v="2"/>
    </i>
    <i t="data" r="0" i="0">
      <x v="2639"/>
      <x v="2"/>
      <x v="0"/>
      <x v="2"/>
    </i>
    <i t="data" r="0" i="0">
      <x v="2640"/>
      <x v="2"/>
      <x v="0"/>
      <x v="2"/>
    </i>
    <i t="data" r="0" i="0">
      <x v="2641"/>
      <x v="2"/>
      <x v="0"/>
      <x v="2"/>
    </i>
    <i t="data" r="0" i="0">
      <x v="2642"/>
      <x v="2"/>
      <x v="0"/>
      <x v="2"/>
    </i>
    <i t="data" r="0" i="0">
      <x v="2643"/>
      <x v="2"/>
      <x v="0"/>
      <x v="2"/>
    </i>
    <i t="data" r="0" i="0">
      <x v="2644"/>
      <x v="2"/>
      <x v="0"/>
      <x v="2"/>
    </i>
    <i t="data" r="0" i="0">
      <x v="2645"/>
      <x v="2"/>
      <x v="0"/>
      <x v="2"/>
    </i>
    <i t="data" r="0" i="0">
      <x v="2646"/>
      <x v="2"/>
      <x v="0"/>
      <x v="2"/>
    </i>
    <i t="data" r="0" i="0">
      <x v="2647"/>
      <x v="2"/>
      <x v="0"/>
      <x v="2"/>
    </i>
    <i t="data" r="0" i="0">
      <x v="2648"/>
      <x v="2"/>
      <x v="0"/>
      <x v="2"/>
    </i>
    <i t="data" r="0" i="0">
      <x v="2649"/>
      <x v="2"/>
      <x v="0"/>
      <x v="2"/>
    </i>
    <i t="data" r="0" i="0">
      <x v="2650"/>
      <x v="2"/>
      <x v="0"/>
      <x v="2"/>
    </i>
    <i t="data" r="0" i="0">
      <x v="2651"/>
      <x v="2"/>
      <x v="0"/>
      <x v="2"/>
    </i>
    <i t="data" r="0" i="0">
      <x v="2652"/>
      <x v="2"/>
      <x v="0"/>
      <x v="2"/>
    </i>
    <i t="data" r="0" i="0">
      <x v="2653"/>
      <x v="2"/>
      <x v="0"/>
      <x v="2"/>
    </i>
    <i t="data" r="0" i="0">
      <x v="3608"/>
      <x v="6"/>
      <x v="0"/>
      <x v="2"/>
    </i>
    <i t="data" r="0" i="0">
      <x v="3732"/>
      <x v="6"/>
      <x v="0"/>
      <x v="2"/>
    </i>
    <i t="data" r="0" i="0">
      <x v="3745"/>
      <x v="6"/>
      <x v="0"/>
      <x v="2"/>
    </i>
    <i t="data" r="0" i="0">
      <x v="3748"/>
      <x v="6"/>
      <x v="0"/>
      <x v="2"/>
    </i>
    <i t="data" r="0" i="0">
      <x v="3750"/>
      <x v="6"/>
      <x v="0"/>
      <x v="2"/>
    </i>
    <i t="data" r="0" i="0">
      <x v="3754"/>
      <x v="6"/>
      <x v="0"/>
      <x v="2"/>
    </i>
    <i t="data" r="0" i="0">
      <x v="3755"/>
      <x v="6"/>
      <x v="0"/>
      <x v="2"/>
    </i>
    <i t="data" r="0" i="0">
      <x v="3756"/>
      <x v="6"/>
      <x v="0"/>
      <x v="2"/>
    </i>
    <i t="data" r="0" i="0">
      <x v="3757"/>
      <x v="6"/>
      <x v="0"/>
      <x v="2"/>
    </i>
    <i t="data" r="0" i="0">
      <x v="3758"/>
      <x v="6"/>
      <x v="0"/>
      <x v="2"/>
    </i>
    <i t="data" r="0" i="0">
      <x v="3759"/>
      <x v="6"/>
      <x v="0"/>
      <x v="2"/>
    </i>
    <i t="data" r="0" i="0">
      <x v="3760"/>
      <x v="6"/>
      <x v="0"/>
      <x v="2"/>
    </i>
    <i t="data" r="0" i="0">
      <x v="3761"/>
      <x v="6"/>
      <x v="0"/>
      <x v="2"/>
    </i>
    <i t="data" r="0" i="0">
      <x v="3762"/>
      <x v="6"/>
      <x v="0"/>
      <x v="2"/>
    </i>
    <i t="data" r="0" i="0">
      <x v="3763"/>
      <x v="6"/>
      <x v="0"/>
      <x v="2"/>
    </i>
    <i t="data" r="0" i="0">
      <x v="3764"/>
      <x v="6"/>
      <x v="0"/>
      <x v="2"/>
    </i>
    <i t="data" r="0" i="0">
      <x v="3765"/>
      <x v="6"/>
      <x v="0"/>
      <x v="2"/>
    </i>
    <i t="data" r="0" i="0">
      <x v="3766"/>
      <x v="6"/>
      <x v="0"/>
      <x v="2"/>
    </i>
    <i t="data" r="0" i="0">
      <x v="3767"/>
      <x v="6"/>
      <x v="0"/>
      <x v="2"/>
    </i>
    <i t="data" r="0" i="0">
      <x v="3768"/>
      <x v="6"/>
      <x v="0"/>
      <x v="2"/>
    </i>
    <i t="data" r="0" i="0">
      <x v="3769"/>
      <x v="6"/>
      <x v="0"/>
      <x v="2"/>
    </i>
    <i t="data" r="0" i="0">
      <x v="3770"/>
      <x v="6"/>
      <x v="0"/>
      <x v="2"/>
    </i>
    <i t="data" r="0" i="0">
      <x v="3771"/>
      <x v="6"/>
      <x v="0"/>
      <x v="2"/>
    </i>
    <i t="data" r="0" i="0">
      <x v="3772"/>
      <x v="6"/>
      <x v="0"/>
      <x v="2"/>
    </i>
    <i t="data" r="0" i="0">
      <x v="3773"/>
      <x v="6"/>
      <x v="0"/>
      <x v="2"/>
    </i>
    <i t="data" r="0" i="0">
      <x v="3774"/>
      <x v="6"/>
      <x v="0"/>
      <x v="2"/>
    </i>
    <i t="data" r="0" i="0">
      <x v="3775"/>
      <x v="6"/>
      <x v="0"/>
      <x v="2"/>
    </i>
    <i t="data" r="0" i="0">
      <x v="3776"/>
      <x v="6"/>
      <x v="0"/>
      <x v="2"/>
    </i>
    <i t="data" r="0" i="0">
      <x v="3777"/>
      <x v="6"/>
      <x v="0"/>
      <x v="2"/>
    </i>
    <i t="data" r="0" i="0">
      <x v="3778"/>
      <x v="6"/>
      <x v="0"/>
      <x v="2"/>
    </i>
    <i t="data" r="0" i="0">
      <x v="3779"/>
      <x v="6"/>
      <x v="0"/>
      <x v="2"/>
    </i>
    <i t="data" r="0" i="0">
      <x v="3780"/>
      <x v="6"/>
      <x v="0"/>
      <x v="2"/>
    </i>
    <i t="data" r="0" i="0">
      <x v="3781"/>
      <x v="6"/>
      <x v="0"/>
      <x v="2"/>
    </i>
    <i t="data" r="0" i="0">
      <x v="3782"/>
      <x v="6"/>
      <x v="0"/>
      <x v="2"/>
    </i>
    <i t="data" r="0" i="0">
      <x v="3783"/>
      <x v="6"/>
      <x v="0"/>
      <x v="2"/>
    </i>
    <i t="data" r="0" i="0">
      <x v="3784"/>
      <x v="6"/>
      <x v="0"/>
      <x v="2"/>
    </i>
    <i t="data" r="0" i="0">
      <x v="3785"/>
      <x v="6"/>
      <x v="0"/>
      <x v="2"/>
    </i>
    <i t="data" r="0" i="0">
      <x v="3786"/>
      <x v="6"/>
      <x v="0"/>
      <x v="2"/>
    </i>
    <i t="data" r="0" i="0">
      <x v="3787"/>
      <x v="6"/>
      <x v="0"/>
      <x v="2"/>
    </i>
    <i t="data" r="0" i="0">
      <x v="3788"/>
      <x v="6"/>
      <x v="0"/>
      <x v="2"/>
    </i>
    <i t="data" r="0" i="0">
      <x v="3789"/>
      <x v="6"/>
      <x v="0"/>
      <x v="2"/>
    </i>
    <i t="data" r="0" i="0">
      <x v="3790"/>
      <x v="6"/>
      <x v="0"/>
      <x v="2"/>
    </i>
    <i t="data" r="0" i="0">
      <x v="3791"/>
      <x v="6"/>
      <x v="0"/>
      <x v="2"/>
    </i>
    <i t="data" r="0" i="0">
      <x v="3792"/>
      <x v="6"/>
      <x v="0"/>
      <x v="2"/>
    </i>
    <i t="data" r="0" i="0">
      <x v="3793"/>
      <x v="6"/>
      <x v="0"/>
      <x v="2"/>
    </i>
    <i t="data" r="0" i="0">
      <x v="3794"/>
      <x v="6"/>
      <x v="0"/>
      <x v="2"/>
    </i>
    <i t="data" r="0" i="0">
      <x v="3795"/>
      <x v="6"/>
      <x v="0"/>
      <x v="2"/>
    </i>
    <i t="data" r="0" i="0">
      <x v="3796"/>
      <x v="6"/>
      <x v="0"/>
      <x v="2"/>
    </i>
    <i t="data" r="0" i="0">
      <x v="3797"/>
      <x v="6"/>
      <x v="0"/>
      <x v="2"/>
    </i>
    <i t="data" r="0" i="0">
      <x v="3798"/>
      <x v="6"/>
      <x v="0"/>
      <x v="2"/>
    </i>
    <i t="data" r="0" i="0">
      <x v="3799"/>
      <x v="6"/>
      <x v="0"/>
      <x v="2"/>
    </i>
    <i t="data" r="0" i="0">
      <x v="3800"/>
      <x v="6"/>
      <x v="0"/>
      <x v="2"/>
    </i>
    <i t="data" r="0" i="0">
      <x v="3801"/>
      <x v="6"/>
      <x v="0"/>
      <x v="2"/>
    </i>
    <i t="data" r="0" i="0">
      <x v="3802"/>
      <x v="6"/>
      <x v="0"/>
      <x v="2"/>
    </i>
    <i t="data" r="0" i="0">
      <x v="3803"/>
      <x v="6"/>
      <x v="0"/>
      <x v="2"/>
    </i>
    <i t="data" r="0" i="0">
      <x v="3804"/>
      <x v="6"/>
      <x v="0"/>
      <x v="2"/>
    </i>
    <i t="data" r="0" i="0">
      <x v="3805"/>
      <x v="6"/>
      <x v="0"/>
      <x v="2"/>
    </i>
    <i t="data" r="0" i="0">
      <x v="3806"/>
      <x v="6"/>
      <x v="0"/>
      <x v="2"/>
    </i>
    <i t="data" r="0" i="0">
      <x v="3807"/>
      <x v="6"/>
      <x v="0"/>
      <x v="2"/>
    </i>
    <i t="data" r="0" i="0">
      <x v="3808"/>
      <x v="6"/>
      <x v="0"/>
      <x v="2"/>
    </i>
    <i t="data" r="0" i="0">
      <x v="3809"/>
      <x v="6"/>
      <x v="0"/>
      <x v="2"/>
    </i>
    <i t="data" r="0" i="0">
      <x v="3810"/>
      <x v="6"/>
      <x v="0"/>
      <x v="2"/>
    </i>
    <i t="data" r="0" i="0">
      <x v="3811"/>
      <x v="6"/>
      <x v="0"/>
      <x v="2"/>
    </i>
    <i t="data" r="0" i="0">
      <x v="3812"/>
      <x v="6"/>
      <x v="0"/>
      <x v="2"/>
    </i>
    <i t="data" r="0" i="0">
      <x v="3813"/>
      <x v="6"/>
      <x v="0"/>
      <x v="2"/>
    </i>
    <i t="data" r="0" i="0">
      <x v="3814"/>
      <x v="6"/>
      <x v="0"/>
      <x v="2"/>
    </i>
    <i t="data" r="0" i="0">
      <x v="3815"/>
      <x v="6"/>
      <x v="0"/>
      <x v="2"/>
    </i>
    <i t="data" r="0" i="0">
      <x v="3816"/>
      <x v="6"/>
      <x v="0"/>
      <x v="2"/>
    </i>
    <i t="data" r="0" i="0">
      <x v="3817"/>
      <x v="6"/>
      <x v="0"/>
      <x v="2"/>
    </i>
    <i t="data" r="0" i="0">
      <x v="3818"/>
      <x v="6"/>
      <x v="0"/>
      <x v="2"/>
    </i>
    <i t="data" r="0" i="0">
      <x v="3819"/>
      <x v="6"/>
      <x v="0"/>
      <x v="2"/>
    </i>
    <i t="data" r="0" i="0">
      <x v="3820"/>
      <x v="6"/>
      <x v="0"/>
      <x v="2"/>
    </i>
    <i t="data" r="0" i="0">
      <x v="3821"/>
      <x v="6"/>
      <x v="0"/>
      <x v="2"/>
    </i>
    <i t="data" r="0" i="0">
      <x v="3822"/>
      <x v="6"/>
      <x v="0"/>
      <x v="2"/>
    </i>
    <i t="data" r="0" i="0">
      <x v="3823"/>
      <x v="6"/>
      <x v="0"/>
      <x v="2"/>
    </i>
    <i t="data" r="0" i="0">
      <x v="3824"/>
      <x v="6"/>
      <x v="0"/>
      <x v="2"/>
    </i>
    <i t="data" r="0" i="0">
      <x v="3825"/>
      <x v="6"/>
      <x v="0"/>
      <x v="2"/>
    </i>
    <i t="data" r="0" i="0">
      <x v="3826"/>
      <x v="6"/>
      <x v="0"/>
      <x v="2"/>
    </i>
    <i t="data" r="0" i="0">
      <x v="3827"/>
      <x v="6"/>
      <x v="0"/>
      <x v="2"/>
    </i>
    <i t="data" r="0" i="0">
      <x v="3828"/>
      <x v="6"/>
      <x v="0"/>
      <x v="2"/>
    </i>
    <i t="data" r="0" i="0">
      <x v="3829"/>
      <x v="6"/>
      <x v="0"/>
      <x v="2"/>
    </i>
    <i t="data" r="0" i="0">
      <x v="3830"/>
      <x v="6"/>
      <x v="0"/>
      <x v="2"/>
    </i>
    <i t="data" r="0" i="0">
      <x v="3831"/>
      <x v="6"/>
      <x v="0"/>
      <x v="2"/>
    </i>
    <i t="data" r="0" i="0">
      <x v="3832"/>
      <x v="6"/>
      <x v="0"/>
      <x v="2"/>
    </i>
    <i t="data" r="0" i="0">
      <x v="3833"/>
      <x v="6"/>
      <x v="0"/>
      <x v="2"/>
    </i>
    <i t="data" r="0" i="0">
      <x v="3834"/>
      <x v="6"/>
      <x v="0"/>
      <x v="2"/>
    </i>
    <i t="data" r="0" i="0">
      <x v="3835"/>
      <x v="6"/>
      <x v="0"/>
      <x v="2"/>
    </i>
    <i t="data" r="0" i="0">
      <x v="3836"/>
      <x v="6"/>
      <x v="0"/>
      <x v="2"/>
    </i>
    <i t="data" r="0" i="0">
      <x v="3837"/>
      <x v="6"/>
      <x v="0"/>
      <x v="2"/>
    </i>
    <i t="data" r="0" i="0">
      <x v="3838"/>
      <x v="6"/>
      <x v="0"/>
      <x v="2"/>
    </i>
    <i t="data" r="0" i="0">
      <x v="3839"/>
      <x v="6"/>
      <x v="0"/>
      <x v="0"/>
    </i>
    <i t="data" r="0" i="0">
      <x v="3840"/>
      <x v="6"/>
      <x v="0"/>
      <x v="2"/>
    </i>
    <i t="data" r="0" i="0">
      <x v="3841"/>
      <x v="6"/>
      <x v="0"/>
      <x v="2"/>
    </i>
    <i t="data" r="0" i="0">
      <x v="3842"/>
      <x v="6"/>
      <x v="0"/>
      <x v="2"/>
    </i>
    <i t="data" r="0" i="0">
      <x v="3843"/>
      <x v="6"/>
      <x v="0"/>
      <x v="2"/>
    </i>
    <i t="data" r="0" i="0">
      <x v="3844"/>
      <x v="6"/>
      <x v="0"/>
      <x v="2"/>
    </i>
    <i t="data" r="0" i="0">
      <x v="3845"/>
      <x v="6"/>
      <x v="0"/>
      <x v="2"/>
    </i>
    <i t="data" r="0" i="0">
      <x v="3846"/>
      <x v="6"/>
      <x v="0"/>
      <x v="2"/>
    </i>
    <i t="data" r="0" i="0">
      <x v="3847"/>
      <x v="6"/>
      <x v="0"/>
      <x v="2"/>
    </i>
    <i t="data" r="0" i="0">
      <x v="3848"/>
      <x v="6"/>
      <x v="0"/>
      <x v="1"/>
    </i>
    <i t="data" r="0" i="0">
      <x v="3849"/>
      <x v="6"/>
      <x v="0"/>
      <x v="2"/>
    </i>
    <i t="data" r="0" i="0">
      <x v="3850"/>
      <x v="6"/>
      <x v="0"/>
      <x v="2"/>
    </i>
    <i t="data" r="0" i="0">
      <x v="3851"/>
      <x v="6"/>
      <x v="0"/>
      <x v="2"/>
    </i>
    <i t="data" r="0" i="0">
      <x v="3852"/>
      <x v="6"/>
      <x v="0"/>
      <x v="2"/>
    </i>
    <i t="data" r="0" i="0">
      <x v="3853"/>
      <x v="6"/>
      <x v="0"/>
      <x v="2"/>
    </i>
    <i t="data" r="0" i="0">
      <x v="3854"/>
      <x v="6"/>
      <x v="0"/>
      <x v="2"/>
    </i>
    <i t="data" r="0" i="0">
      <x v="3855"/>
      <x v="6"/>
      <x v="0"/>
      <x v="2"/>
    </i>
    <i t="data" r="0" i="0">
      <x v="3856"/>
      <x v="6"/>
      <x v="0"/>
      <x v="2"/>
    </i>
    <i t="data" r="0" i="0">
      <x v="3857"/>
      <x v="6"/>
      <x v="0"/>
      <x v="2"/>
    </i>
    <i t="data" r="0" i="0">
      <x v="3858"/>
      <x v="6"/>
      <x v="0"/>
      <x v="2"/>
    </i>
    <i t="data" r="0" i="0">
      <x v="3859"/>
      <x v="6"/>
      <x v="0"/>
      <x v="2"/>
    </i>
    <i t="data" r="0" i="0">
      <x v="3860"/>
      <x v="6"/>
      <x v="0"/>
      <x v="2"/>
    </i>
    <i t="data" r="0" i="0">
      <x v="3861"/>
      <x v="6"/>
      <x v="0"/>
      <x v="2"/>
    </i>
    <i t="data" r="0" i="0">
      <x v="3862"/>
      <x v="6"/>
      <x v="0"/>
      <x v="2"/>
    </i>
    <i t="data" r="0" i="0">
      <x v="3863"/>
      <x v="6"/>
      <x v="0"/>
      <x v="2"/>
    </i>
    <i t="data" r="0" i="0">
      <x v="3864"/>
      <x v="6"/>
      <x v="0"/>
      <x v="2"/>
    </i>
    <i t="data" r="0" i="0">
      <x v="3865"/>
      <x v="6"/>
      <x v="0"/>
      <x v="2"/>
    </i>
    <i t="data" r="0" i="0">
      <x v="3866"/>
      <x v="6"/>
      <x v="0"/>
      <x v="2"/>
    </i>
    <i t="data" r="0" i="0">
      <x v="3867"/>
      <x v="6"/>
      <x v="0"/>
      <x v="2"/>
    </i>
    <i t="data" r="0" i="0">
      <x v="3868"/>
      <x v="6"/>
      <x v="0"/>
      <x v="2"/>
    </i>
    <i t="data" r="0" i="0">
      <x v="3869"/>
      <x v="6"/>
      <x v="0"/>
      <x v="2"/>
    </i>
    <i t="data" r="0" i="0">
      <x v="3870"/>
      <x v="6"/>
      <x v="0"/>
      <x v="2"/>
    </i>
    <i t="data" r="0" i="0">
      <x v="3871"/>
      <x v="6"/>
      <x v="0"/>
      <x v="2"/>
    </i>
    <i t="data" r="0" i="0">
      <x v="3872"/>
      <x v="6"/>
      <x v="0"/>
      <x v="0"/>
    </i>
    <i t="data" r="0" i="0">
      <x v="3873"/>
      <x v="6"/>
      <x v="0"/>
      <x v="2"/>
    </i>
    <i t="data" r="0" i="0">
      <x v="3874"/>
      <x v="6"/>
      <x v="0"/>
      <x v="2"/>
    </i>
    <i t="data" r="0" i="0">
      <x v="3875"/>
      <x v="6"/>
      <x v="0"/>
      <x v="2"/>
    </i>
    <i t="data" r="0" i="0">
      <x v="3876"/>
      <x v="6"/>
      <x v="0"/>
      <x v="2"/>
    </i>
    <i t="data" r="0" i="0">
      <x v="3877"/>
      <x v="6"/>
      <x v="0"/>
      <x v="2"/>
    </i>
    <i t="data" r="0" i="0">
      <x v="3878"/>
      <x v="6"/>
      <x v="0"/>
      <x v="2"/>
    </i>
    <i t="data" r="0" i="0">
      <x v="3879"/>
      <x v="6"/>
      <x v="0"/>
      <x v="2"/>
    </i>
    <i t="data" r="0" i="0">
      <x v="3880"/>
      <x v="6"/>
      <x v="0"/>
      <x v="2"/>
    </i>
    <i t="data" r="0" i="0">
      <x v="3881"/>
      <x v="6"/>
      <x v="0"/>
      <x v="2"/>
    </i>
    <i t="data" r="0" i="0">
      <x v="3882"/>
      <x v="6"/>
      <x v="0"/>
      <x v="2"/>
    </i>
    <i t="data" r="0" i="0">
      <x v="3883"/>
      <x v="6"/>
      <x v="0"/>
      <x v="2"/>
    </i>
    <i t="data" r="0" i="0">
      <x v="3884"/>
      <x v="6"/>
      <x v="0"/>
      <x v="2"/>
    </i>
    <i t="data" r="0" i="0">
      <x v="3885"/>
      <x v="6"/>
      <x v="0"/>
      <x v="2"/>
    </i>
    <i t="data" r="0" i="0">
      <x v="3886"/>
      <x v="6"/>
      <x v="0"/>
      <x v="2"/>
    </i>
    <i t="data" r="0" i="0">
      <x v="3887"/>
      <x v="6"/>
      <x v="0"/>
      <x v="2"/>
    </i>
    <i t="data" r="0" i="0">
      <x v="3888"/>
      <x v="6"/>
      <x v="0"/>
      <x v="2"/>
    </i>
    <i t="data" r="0" i="0">
      <x v="3889"/>
      <x v="6"/>
      <x v="0"/>
      <x v="2"/>
    </i>
    <i t="data" r="0" i="0">
      <x v="3890"/>
      <x v="6"/>
      <x v="0"/>
      <x v="2"/>
    </i>
    <i t="data" r="0" i="0">
      <x v="3891"/>
      <x v="6"/>
      <x v="0"/>
      <x v="2"/>
    </i>
    <i t="data" r="0" i="0">
      <x v="3892"/>
      <x v="6"/>
      <x v="0"/>
      <x v="2"/>
    </i>
    <i t="data" r="0" i="0">
      <x v="3893"/>
      <x v="6"/>
      <x v="0"/>
      <x v="2"/>
    </i>
    <i t="data" r="0" i="0">
      <x v="3894"/>
      <x v="6"/>
      <x v="0"/>
      <x v="2"/>
    </i>
    <i t="data" r="0" i="0">
      <x v="3895"/>
      <x v="6"/>
      <x v="0"/>
      <x v="2"/>
    </i>
    <i t="data" r="0" i="0">
      <x v="3896"/>
      <x v="6"/>
      <x v="0"/>
      <x v="2"/>
    </i>
    <i t="data" r="0" i="0">
      <x v="3897"/>
      <x v="6"/>
      <x v="0"/>
      <x v="2"/>
    </i>
    <i t="data" r="0" i="0">
      <x v="3898"/>
      <x v="6"/>
      <x v="0"/>
      <x v="2"/>
    </i>
    <i t="data" r="0" i="0">
      <x v="3899"/>
      <x v="6"/>
      <x v="0"/>
      <x v="2"/>
    </i>
    <i t="data" r="0" i="0">
      <x v="3900"/>
      <x v="6"/>
      <x v="0"/>
      <x v="2"/>
    </i>
    <i t="data" r="0" i="0">
      <x v="3901"/>
      <x v="6"/>
      <x v="0"/>
      <x v="2"/>
    </i>
    <i t="data" r="0" i="0">
      <x v="3902"/>
      <x v="6"/>
      <x v="0"/>
      <x v="2"/>
    </i>
    <i t="data" r="0" i="0">
      <x v="3903"/>
      <x v="6"/>
      <x v="0"/>
      <x v="2"/>
    </i>
    <i t="data" r="0" i="0">
      <x v="3904"/>
      <x v="6"/>
      <x v="0"/>
      <x v="2"/>
    </i>
    <i t="data" r="0" i="0">
      <x v="3905"/>
      <x v="6"/>
      <x v="0"/>
      <x v="2"/>
    </i>
    <i t="data" r="0" i="0">
      <x v="3906"/>
      <x v="6"/>
      <x v="0"/>
      <x v="2"/>
    </i>
    <i t="data" r="0" i="0">
      <x v="3907"/>
      <x v="6"/>
      <x v="0"/>
      <x v="2"/>
    </i>
    <i t="data" r="0" i="0">
      <x v="3908"/>
      <x v="6"/>
      <x v="0"/>
      <x v="2"/>
    </i>
    <i t="data" r="0" i="0">
      <x v="3909"/>
      <x v="6"/>
      <x v="0"/>
      <x v="1"/>
    </i>
    <i t="data" r="0" i="0">
      <x v="3910"/>
      <x v="6"/>
      <x v="0"/>
      <x v="2"/>
    </i>
    <i t="data" r="0" i="0">
      <x v="3911"/>
      <x v="6"/>
      <x v="0"/>
      <x v="2"/>
    </i>
    <i t="data" r="0" i="0">
      <x v="3912"/>
      <x v="6"/>
      <x v="0"/>
      <x v="2"/>
    </i>
    <i t="data" r="0" i="0">
      <x v="3913"/>
      <x v="6"/>
      <x v="0"/>
      <x v="2"/>
    </i>
    <i t="data" r="0" i="0">
      <x v="3914"/>
      <x v="6"/>
      <x v="0"/>
      <x v="2"/>
    </i>
    <i t="data" r="0" i="0">
      <x v="3915"/>
      <x v="6"/>
      <x v="0"/>
      <x v="2"/>
    </i>
    <i t="data" r="0" i="0">
      <x v="3916"/>
      <x v="6"/>
      <x v="0"/>
      <x v="2"/>
    </i>
    <i t="data" r="0" i="0">
      <x v="3917"/>
      <x v="6"/>
      <x v="0"/>
      <x v="2"/>
    </i>
    <i t="data" r="0" i="0">
      <x v="3918"/>
      <x v="6"/>
      <x v="0"/>
      <x v="2"/>
    </i>
    <i t="data" r="0" i="0">
      <x v="3919"/>
      <x v="6"/>
      <x v="0"/>
      <x v="2"/>
    </i>
    <i t="data" r="0" i="0">
      <x v="3920"/>
      <x v="6"/>
      <x v="0"/>
      <x v="2"/>
    </i>
    <i t="data" r="0" i="0">
      <x v="3921"/>
      <x v="6"/>
      <x v="0"/>
      <x v="2"/>
    </i>
    <i t="data" r="0" i="0">
      <x v="3922"/>
      <x v="6"/>
      <x v="0"/>
      <x v="2"/>
    </i>
    <i t="data" r="0" i="0">
      <x v="3923"/>
      <x v="6"/>
      <x v="0"/>
      <x v="2"/>
    </i>
    <i t="data" r="0" i="0">
      <x v="3924"/>
      <x v="6"/>
      <x v="0"/>
      <x v="2"/>
    </i>
    <i t="data" r="0" i="0">
      <x v="3925"/>
      <x v="6"/>
      <x v="0"/>
      <x v="2"/>
    </i>
    <i t="data" r="0" i="0">
      <x v="3926"/>
      <x v="6"/>
      <x v="0"/>
      <x v="2"/>
    </i>
    <i t="data" r="0" i="0">
      <x v="3927"/>
      <x v="6"/>
      <x v="0"/>
      <x v="2"/>
    </i>
    <i t="data" r="0" i="0">
      <x v="3928"/>
      <x v="6"/>
      <x v="0"/>
      <x v="2"/>
    </i>
    <i t="data" r="0" i="0">
      <x v="3929"/>
      <x v="6"/>
      <x v="0"/>
      <x v="2"/>
    </i>
    <i t="data" r="0" i="0">
      <x v="3930"/>
      <x v="6"/>
      <x v="0"/>
      <x v="2"/>
    </i>
    <i t="data" r="0" i="0">
      <x v="3931"/>
      <x v="6"/>
      <x v="0"/>
      <x v="2"/>
    </i>
    <i t="data" r="0" i="0">
      <x v="3932"/>
      <x v="6"/>
      <x v="0"/>
      <x v="2"/>
    </i>
    <i t="data" r="0" i="0">
      <x v="3933"/>
      <x v="6"/>
      <x v="0"/>
      <x v="2"/>
    </i>
    <i t="data" r="0" i="0">
      <x v="3934"/>
      <x v="6"/>
      <x v="0"/>
      <x v="2"/>
    </i>
    <i t="data" r="0" i="0">
      <x v="3935"/>
      <x v="6"/>
      <x v="0"/>
      <x v="1"/>
    </i>
    <i t="data" r="0" i="0">
      <x v="3936"/>
      <x v="6"/>
      <x v="0"/>
      <x v="2"/>
    </i>
    <i t="data" r="0" i="0">
      <x v="3937"/>
      <x v="6"/>
      <x v="0"/>
      <x v="2"/>
    </i>
    <i t="data" r="0" i="0">
      <x v="3938"/>
      <x v="6"/>
      <x v="0"/>
      <x v="2"/>
    </i>
    <i t="data" r="0" i="0">
      <x v="3939"/>
      <x v="6"/>
      <x v="0"/>
      <x v="2"/>
    </i>
    <i t="data" r="0" i="0">
      <x v="3940"/>
      <x v="6"/>
      <x v="0"/>
      <x v="2"/>
    </i>
    <i t="data" r="0" i="0">
      <x v="3941"/>
      <x v="6"/>
      <x v="0"/>
      <x v="2"/>
    </i>
    <i t="data" r="0" i="0">
      <x v="3942"/>
      <x v="6"/>
      <x v="0"/>
      <x v="2"/>
    </i>
    <i t="data" r="0" i="0">
      <x v="3943"/>
      <x v="6"/>
      <x v="0"/>
      <x v="2"/>
    </i>
    <i t="data" r="0" i="0">
      <x v="3944"/>
      <x v="6"/>
      <x v="0"/>
      <x v="2"/>
    </i>
    <i t="data" r="0" i="0">
      <x v="3945"/>
      <x v="6"/>
      <x v="0"/>
      <x v="2"/>
    </i>
    <i t="data" r="0" i="0">
      <x v="3946"/>
      <x v="6"/>
      <x v="0"/>
      <x v="2"/>
    </i>
    <i t="data" r="0" i="0">
      <x v="3947"/>
      <x v="6"/>
      <x v="0"/>
      <x v="2"/>
    </i>
    <i t="data" r="0" i="0">
      <x v="3948"/>
      <x v="6"/>
      <x v="0"/>
      <x v="2"/>
    </i>
    <i t="data" r="0" i="0">
      <x v="3949"/>
      <x v="6"/>
      <x v="0"/>
      <x v="2"/>
    </i>
    <i t="data" r="0" i="0">
      <x v="3950"/>
      <x v="6"/>
      <x v="0"/>
      <x v="2"/>
    </i>
    <i t="data" r="0" i="0">
      <x v="3951"/>
      <x v="6"/>
      <x v="0"/>
      <x v="1"/>
    </i>
    <i t="data" r="0" i="0">
      <x v="3952"/>
      <x v="6"/>
      <x v="0"/>
      <x v="2"/>
    </i>
    <i t="data" r="0" i="0">
      <x v="3953"/>
      <x v="6"/>
      <x v="0"/>
      <x v="2"/>
    </i>
    <i t="data" r="0" i="0">
      <x v="3954"/>
      <x v="6"/>
      <x v="0"/>
      <x v="2"/>
    </i>
    <i t="data" r="0" i="0">
      <x v="3955"/>
      <x v="6"/>
      <x v="0"/>
      <x v="2"/>
    </i>
    <i t="data" r="0" i="0">
      <x v="3956"/>
      <x v="6"/>
      <x v="0"/>
      <x v="2"/>
    </i>
    <i t="data" r="0" i="0">
      <x v="3957"/>
      <x v="6"/>
      <x v="0"/>
      <x v="2"/>
    </i>
    <i t="data" r="0" i="0">
      <x v="3958"/>
      <x v="6"/>
      <x v="0"/>
      <x v="2"/>
    </i>
    <i t="data" r="0" i="0">
      <x v="3959"/>
      <x v="6"/>
      <x v="0"/>
      <x v="2"/>
    </i>
    <i t="data" r="0" i="0">
      <x v="3960"/>
      <x v="6"/>
      <x v="0"/>
      <x v="2"/>
    </i>
    <i t="data" r="0" i="0">
      <x v="3961"/>
      <x v="6"/>
      <x v="0"/>
      <x v="2"/>
    </i>
    <i t="data" r="0" i="0">
      <x v="3962"/>
      <x v="6"/>
      <x v="0"/>
      <x v="2"/>
    </i>
    <i t="data" r="0" i="0">
      <x v="3963"/>
      <x v="6"/>
      <x v="0"/>
      <x v="2"/>
    </i>
    <i t="data" r="0" i="0">
      <x v="3964"/>
      <x v="6"/>
      <x v="0"/>
      <x v="2"/>
    </i>
    <i t="data" r="0" i="0">
      <x v="3965"/>
      <x v="6"/>
      <x v="0"/>
      <x v="2"/>
    </i>
    <i t="data" r="0" i="0">
      <x v="3966"/>
      <x v="6"/>
      <x v="0"/>
      <x v="2"/>
    </i>
    <i t="data" r="0" i="0">
      <x v="3967"/>
      <x v="6"/>
      <x v="0"/>
      <x v="2"/>
    </i>
    <i t="data" r="0" i="0">
      <x v="3968"/>
      <x v="6"/>
      <x v="0"/>
      <x v="2"/>
    </i>
    <i t="data" r="0" i="0">
      <x v="3969"/>
      <x v="6"/>
      <x v="0"/>
      <x v="2"/>
    </i>
    <i t="data" r="0" i="0">
      <x v="3970"/>
      <x v="6"/>
      <x v="0"/>
      <x v="2"/>
    </i>
    <i t="data" r="0" i="0">
      <x v="3971"/>
      <x v="6"/>
      <x v="0"/>
      <x v="2"/>
    </i>
    <i t="data" r="0" i="0">
      <x v="3972"/>
      <x v="6"/>
      <x v="0"/>
      <x v="2"/>
    </i>
    <i t="data" r="0" i="0">
      <x v="3973"/>
      <x v="6"/>
      <x v="0"/>
      <x v="2"/>
    </i>
    <i t="data" r="0" i="0">
      <x v="3974"/>
      <x v="6"/>
      <x v="0"/>
      <x v="2"/>
    </i>
    <i t="data" r="0" i="0">
      <x v="3975"/>
      <x v="6"/>
      <x v="0"/>
      <x v="2"/>
    </i>
    <i t="data" r="0" i="0">
      <x v="3976"/>
      <x v="6"/>
      <x v="0"/>
      <x v="2"/>
    </i>
    <i t="data" r="0" i="0">
      <x v="3977"/>
      <x v="6"/>
      <x v="0"/>
      <x v="1"/>
    </i>
    <i t="data" r="0" i="0">
      <x v="3978"/>
      <x v="6"/>
      <x v="0"/>
      <x v="2"/>
    </i>
    <i t="data" r="0" i="0">
      <x v="3979"/>
      <x v="6"/>
      <x v="0"/>
      <x v="2"/>
    </i>
    <i t="data" r="0" i="0">
      <x v="3980"/>
      <x v="6"/>
      <x v="0"/>
      <x v="2"/>
    </i>
    <i t="data" r="0" i="0">
      <x v="3981"/>
      <x v="6"/>
      <x v="0"/>
      <x v="2"/>
    </i>
    <i t="data" r="0" i="0">
      <x v="3982"/>
      <x v="6"/>
      <x v="0"/>
      <x v="2"/>
    </i>
    <i t="data" r="0" i="0">
      <x v="3983"/>
      <x v="6"/>
      <x v="0"/>
      <x v="2"/>
    </i>
    <i t="data" r="0" i="0">
      <x v="3984"/>
      <x v="6"/>
      <x v="0"/>
      <x v="2"/>
    </i>
    <i t="data" r="0" i="0">
      <x v="3985"/>
      <x v="6"/>
      <x v="0"/>
      <x v="2"/>
    </i>
    <i t="data" r="0" i="0">
      <x v="3986"/>
      <x v="6"/>
      <x v="0"/>
      <x v="2"/>
    </i>
    <i t="data" r="0" i="0">
      <x v="3987"/>
      <x v="6"/>
      <x v="0"/>
      <x v="2"/>
    </i>
    <i t="data" r="0" i="0">
      <x v="3988"/>
      <x v="6"/>
      <x v="0"/>
      <x v="2"/>
    </i>
    <i t="data" r="0" i="0">
      <x v="3989"/>
      <x v="6"/>
      <x v="0"/>
      <x v="2"/>
    </i>
    <i t="data" r="0" i="0">
      <x v="3990"/>
      <x v="6"/>
      <x v="0"/>
      <x v="2"/>
    </i>
    <i t="data" r="0" i="0">
      <x v="3991"/>
      <x v="6"/>
      <x v="0"/>
      <x v="2"/>
    </i>
    <i t="data" r="0" i="0">
      <x v="3992"/>
      <x v="6"/>
      <x v="0"/>
      <x v="2"/>
    </i>
    <i t="data" r="0" i="0">
      <x v="3993"/>
      <x v="6"/>
      <x v="0"/>
      <x v="1"/>
    </i>
    <i t="data" r="0" i="0">
      <x v="3994"/>
      <x v="6"/>
      <x v="0"/>
      <x v="2"/>
    </i>
    <i t="data" r="0" i="0">
      <x v="3995"/>
      <x v="6"/>
      <x v="0"/>
      <x v="2"/>
    </i>
    <i t="data" r="0" i="0">
      <x v="3996"/>
      <x v="6"/>
      <x v="0"/>
      <x v="2"/>
    </i>
    <i t="data" r="0" i="0">
      <x v="3997"/>
      <x v="6"/>
      <x v="0"/>
      <x v="2"/>
    </i>
    <i t="data" r="0" i="0">
      <x v="3998"/>
      <x v="6"/>
      <x v="0"/>
      <x v="2"/>
    </i>
    <i t="data" r="0" i="0">
      <x v="3999"/>
      <x v="6"/>
      <x v="0"/>
      <x v="2"/>
    </i>
    <i t="data" r="0" i="0">
      <x v="4000"/>
      <x v="6"/>
      <x v="0"/>
      <x v="2"/>
    </i>
    <i t="data" r="0" i="0">
      <x v="4001"/>
      <x v="6"/>
      <x v="0"/>
      <x v="2"/>
    </i>
    <i t="data" r="0" i="0">
      <x v="4002"/>
      <x v="6"/>
      <x v="0"/>
      <x v="2"/>
    </i>
    <i t="data" r="0" i="0">
      <x v="4003"/>
      <x v="6"/>
      <x v="0"/>
      <x v="2"/>
    </i>
    <i t="data" r="0" i="0">
      <x v="4004"/>
      <x v="6"/>
      <x v="0"/>
      <x v="2"/>
    </i>
    <i t="data" r="0" i="0">
      <x v="4005"/>
      <x v="6"/>
      <x v="0"/>
      <x v="2"/>
    </i>
    <i t="data" r="0" i="0">
      <x v="4006"/>
      <x v="6"/>
      <x v="0"/>
      <x v="2"/>
    </i>
    <i t="data" r="0" i="0">
      <x v="4007"/>
      <x v="6"/>
      <x v="0"/>
      <x v="2"/>
    </i>
    <i t="data" r="0" i="0">
      <x v="4008"/>
      <x v="6"/>
      <x v="0"/>
      <x v="2"/>
    </i>
    <i t="data" r="0" i="0">
      <x v="4009"/>
      <x v="6"/>
      <x v="0"/>
      <x v="2"/>
    </i>
    <i t="data" r="0" i="0">
      <x v="4010"/>
      <x v="6"/>
      <x v="0"/>
      <x v="2"/>
    </i>
    <i t="data" r="0" i="0">
      <x v="4011"/>
      <x v="6"/>
      <x v="0"/>
      <x v="2"/>
    </i>
    <i t="data" r="0" i="0">
      <x v="4012"/>
      <x v="6"/>
      <x v="0"/>
      <x v="2"/>
    </i>
    <i t="data" r="0" i="0">
      <x v="4013"/>
      <x v="6"/>
      <x v="0"/>
      <x v="2"/>
    </i>
    <i t="data" r="0" i="0">
      <x v="4014"/>
      <x v="6"/>
      <x v="0"/>
      <x v="2"/>
    </i>
    <i t="data" r="0" i="0">
      <x v="4015"/>
      <x v="6"/>
      <x v="0"/>
      <x v="2"/>
    </i>
    <i t="data" r="0" i="0">
      <x v="4016"/>
      <x v="6"/>
      <x v="0"/>
      <x v="2"/>
    </i>
    <i t="data" r="0" i="0">
      <x v="4017"/>
      <x v="6"/>
      <x v="0"/>
      <x v="2"/>
    </i>
    <i t="data" r="0" i="0">
      <x v="4018"/>
      <x v="6"/>
      <x v="0"/>
      <x v="2"/>
    </i>
    <i t="data" r="0" i="0">
      <x v="4019"/>
      <x v="6"/>
      <x v="0"/>
      <x v="2"/>
    </i>
    <i t="data" r="0" i="0">
      <x v="4020"/>
      <x v="6"/>
      <x v="0"/>
      <x v="2"/>
    </i>
    <i t="data" r="0" i="0">
      <x v="4021"/>
      <x v="6"/>
      <x v="0"/>
      <x v="2"/>
    </i>
    <i t="data" r="0" i="0">
      <x v="4022"/>
      <x v="6"/>
      <x v="0"/>
      <x v="2"/>
    </i>
    <i t="data" r="0" i="0">
      <x v="4023"/>
      <x v="6"/>
      <x v="0"/>
      <x v="2"/>
    </i>
    <i t="data" r="0" i="0">
      <x v="4024"/>
      <x v="6"/>
      <x v="0"/>
      <x v="2"/>
    </i>
    <i t="data" r="0" i="0">
      <x v="4025"/>
      <x v="6"/>
      <x v="0"/>
      <x v="2"/>
    </i>
    <i t="data" r="0" i="0">
      <x v="4026"/>
      <x v="6"/>
      <x v="0"/>
      <x v="2"/>
    </i>
    <i t="data" r="0" i="0">
      <x v="4027"/>
      <x v="6"/>
      <x v="0"/>
      <x v="2"/>
    </i>
    <i t="data" r="0" i="0">
      <x v="4028"/>
      <x v="6"/>
      <x v="0"/>
      <x v="2"/>
    </i>
    <i t="data" r="0" i="0">
      <x v="4029"/>
      <x v="6"/>
      <x v="0"/>
      <x v="2"/>
    </i>
    <i t="data" r="0" i="0">
      <x v="4030"/>
      <x v="6"/>
      <x v="0"/>
      <x v="2"/>
    </i>
    <i t="data" r="0" i="0">
      <x v="4031"/>
      <x v="6"/>
      <x v="0"/>
      <x v="2"/>
    </i>
    <i t="data" r="0" i="0">
      <x v="4032"/>
      <x v="6"/>
      <x v="0"/>
      <x v="2"/>
    </i>
    <i t="data" r="0" i="0">
      <x v="4033"/>
      <x v="6"/>
      <x v="0"/>
      <x v="2"/>
    </i>
    <i t="data" r="0" i="0">
      <x v="4034"/>
      <x v="6"/>
      <x v="0"/>
      <x v="2"/>
    </i>
    <i t="data" r="0" i="0">
      <x v="4035"/>
      <x v="6"/>
      <x v="0"/>
      <x v="2"/>
    </i>
    <i t="data" r="0" i="0">
      <x v="4036"/>
      <x v="6"/>
      <x v="0"/>
      <x v="2"/>
    </i>
    <i t="data" r="0" i="0">
      <x v="4037"/>
      <x v="6"/>
      <x v="0"/>
      <x v="2"/>
    </i>
    <i t="data" r="0" i="0">
      <x v="4038"/>
      <x v="6"/>
      <x v="0"/>
      <x v="2"/>
    </i>
    <i t="data" r="0" i="0">
      <x v="4039"/>
      <x v="6"/>
      <x v="0"/>
      <x v="2"/>
    </i>
    <i t="data" r="0" i="0">
      <x v="4040"/>
      <x v="6"/>
      <x v="0"/>
      <x v="0"/>
    </i>
    <i t="data" r="0" i="0">
      <x v="4041"/>
      <x v="6"/>
      <x v="0"/>
      <x v="2"/>
    </i>
    <i t="data" r="0" i="0">
      <x v="4042"/>
      <x v="6"/>
      <x v="0"/>
      <x v="2"/>
    </i>
    <i t="data" r="0" i="0">
      <x v="4043"/>
      <x v="6"/>
      <x v="0"/>
      <x v="2"/>
    </i>
    <i t="data" r="0" i="0">
      <x v="4044"/>
      <x v="6"/>
      <x v="0"/>
      <x v="2"/>
    </i>
    <i t="data" r="0" i="0">
      <x v="4045"/>
      <x v="6"/>
      <x v="0"/>
      <x v="2"/>
    </i>
    <i t="data" r="0" i="0">
      <x v="4046"/>
      <x v="6"/>
      <x v="0"/>
      <x v="2"/>
    </i>
    <i t="data" r="0" i="0">
      <x v="4047"/>
      <x v="6"/>
      <x v="0"/>
      <x v="2"/>
    </i>
    <i t="data" r="0" i="0">
      <x v="4048"/>
      <x v="6"/>
      <x v="0"/>
      <x v="2"/>
    </i>
    <i t="data" r="0" i="0">
      <x v="4049"/>
      <x v="6"/>
      <x v="0"/>
      <x v="2"/>
    </i>
    <i t="data" r="0" i="0">
      <x v="4050"/>
      <x v="6"/>
      <x v="0"/>
      <x v="2"/>
    </i>
    <i t="data" r="0" i="0">
      <x v="4051"/>
      <x v="6"/>
      <x v="0"/>
      <x v="2"/>
    </i>
    <i t="data" r="0" i="0">
      <x v="4052"/>
      <x v="6"/>
      <x v="0"/>
      <x v="2"/>
    </i>
    <i t="data" r="0" i="0">
      <x v="4053"/>
      <x v="6"/>
      <x v="0"/>
      <x v="2"/>
    </i>
    <i t="data" r="0" i="0">
      <x v="4054"/>
      <x v="6"/>
      <x v="0"/>
      <x v="2"/>
    </i>
    <i t="data" r="0" i="0">
      <x v="4055"/>
      <x v="6"/>
      <x v="0"/>
      <x v="2"/>
    </i>
    <i t="data" r="0" i="0">
      <x v="4056"/>
      <x v="6"/>
      <x v="0"/>
      <x v="2"/>
    </i>
    <i t="data" r="0" i="0">
      <x v="4057"/>
      <x v="6"/>
      <x v="0"/>
      <x v="2"/>
    </i>
    <i t="data" r="0" i="0">
      <x v="4058"/>
      <x v="6"/>
      <x v="0"/>
      <x v="2"/>
    </i>
    <i t="data" r="0" i="0">
      <x v="4059"/>
      <x v="6"/>
      <x v="0"/>
      <x v="2"/>
    </i>
    <i t="data" r="0" i="0">
      <x v="4060"/>
      <x v="6"/>
      <x v="0"/>
      <x v="2"/>
    </i>
    <i t="data" r="0" i="0">
      <x v="4061"/>
      <x v="6"/>
      <x v="0"/>
      <x v="2"/>
    </i>
    <i t="data" r="0" i="0">
      <x v="4062"/>
      <x v="6"/>
      <x v="0"/>
      <x v="2"/>
    </i>
    <i t="data" r="0" i="0">
      <x v="4063"/>
      <x v="6"/>
      <x v="0"/>
      <x v="2"/>
    </i>
    <i t="data" r="0" i="0">
      <x v="4064"/>
      <x v="6"/>
      <x v="0"/>
      <x v="2"/>
    </i>
    <i t="data" r="0" i="0">
      <x v="4065"/>
      <x v="6"/>
      <x v="0"/>
      <x v="2"/>
    </i>
    <i t="data" r="0" i="0">
      <x v="4066"/>
      <x v="6"/>
      <x v="0"/>
      <x v="2"/>
    </i>
    <i t="data" r="0" i="0">
      <x v="4067"/>
      <x v="6"/>
      <x v="0"/>
      <x v="2"/>
    </i>
    <i t="data" r="0" i="0">
      <x v="4068"/>
      <x v="6"/>
      <x v="0"/>
      <x v="2"/>
    </i>
    <i t="data" r="0" i="0">
      <x v="4069"/>
      <x v="6"/>
      <x v="0"/>
      <x v="2"/>
    </i>
    <i t="data" r="0" i="0">
      <x v="4070"/>
      <x v="6"/>
      <x v="0"/>
      <x v="2"/>
    </i>
    <i t="data" r="0" i="0">
      <x v="4071"/>
      <x v="6"/>
      <x v="0"/>
      <x v="2"/>
    </i>
    <i t="data" r="0" i="0">
      <x v="4072"/>
      <x v="6"/>
      <x v="0"/>
      <x v="2"/>
    </i>
    <i t="data" r="0" i="0">
      <x v="4073"/>
      <x v="6"/>
      <x v="0"/>
      <x v="2"/>
    </i>
    <i t="data" r="0" i="0">
      <x v="4074"/>
      <x v="6"/>
      <x v="0"/>
      <x v="2"/>
    </i>
    <i t="data" r="0" i="0">
      <x v="4075"/>
      <x v="6"/>
      <x v="0"/>
      <x v="2"/>
    </i>
    <i t="data" r="0" i="0">
      <x v="4076"/>
      <x v="6"/>
      <x v="0"/>
      <x v="2"/>
    </i>
    <i t="data" r="0" i="0">
      <x v="4077"/>
      <x v="6"/>
      <x v="0"/>
      <x v="2"/>
    </i>
    <i t="data" r="0" i="0">
      <x v="4078"/>
      <x v="6"/>
      <x v="0"/>
      <x v="2"/>
    </i>
    <i t="data" r="0" i="0">
      <x v="4079"/>
      <x v="6"/>
      <x v="0"/>
      <x v="2"/>
    </i>
    <i t="data" r="0" i="0">
      <x v="4080"/>
      <x v="6"/>
      <x v="0"/>
      <x v="2"/>
    </i>
    <i t="data" r="0" i="0">
      <x v="4081"/>
      <x v="6"/>
      <x v="0"/>
      <x v="2"/>
    </i>
    <i t="data" r="0" i="0">
      <x v="4082"/>
      <x v="6"/>
      <x v="0"/>
      <x v="2"/>
    </i>
    <i t="data" r="0" i="0">
      <x v="4083"/>
      <x v="6"/>
      <x v="0"/>
      <x v="2"/>
    </i>
    <i t="data" r="0" i="0">
      <x v="4084"/>
      <x v="6"/>
      <x v="0"/>
      <x v="2"/>
    </i>
    <i t="data" r="0" i="0">
      <x v="4085"/>
      <x v="6"/>
      <x v="0"/>
      <x v="2"/>
    </i>
    <i t="data" r="0" i="0">
      <x v="4086"/>
      <x v="6"/>
      <x v="0"/>
      <x v="2"/>
    </i>
    <i t="data" r="0" i="0">
      <x v="4087"/>
      <x v="6"/>
      <x v="0"/>
      <x v="2"/>
    </i>
    <i t="data" r="0" i="0">
      <x v="4088"/>
      <x v="6"/>
      <x v="0"/>
      <x v="2"/>
    </i>
    <i t="data" r="0" i="0">
      <x v="4089"/>
      <x v="6"/>
      <x v="0"/>
      <x v="2"/>
    </i>
    <i t="data" r="0" i="0">
      <x v="4090"/>
      <x v="6"/>
      <x v="0"/>
      <x v="2"/>
    </i>
    <i t="data" r="0" i="0">
      <x v="4091"/>
      <x v="6"/>
      <x v="0"/>
      <x v="2"/>
    </i>
    <i t="data" r="0" i="0">
      <x v="4092"/>
      <x v="6"/>
      <x v="0"/>
      <x v="2"/>
    </i>
    <i t="data" r="0" i="0">
      <x v="4093"/>
      <x v="6"/>
      <x v="0"/>
      <x v="2"/>
    </i>
    <i t="data" r="0" i="0">
      <x v="4094"/>
      <x v="6"/>
      <x v="0"/>
      <x v="2"/>
    </i>
    <i t="data" r="0" i="0">
      <x v="4095"/>
      <x v="6"/>
      <x v="0"/>
      <x v="2"/>
    </i>
    <i t="data" r="0" i="0">
      <x v="4096"/>
      <x v="6"/>
      <x v="0"/>
      <x v="2"/>
    </i>
    <i t="data" r="0" i="0">
      <x v="4097"/>
      <x v="6"/>
      <x v="0"/>
      <x v="2"/>
    </i>
    <i t="data" r="0" i="0">
      <x v="4098"/>
      <x v="6"/>
      <x v="0"/>
      <x v="2"/>
    </i>
    <i t="data" r="0" i="0">
      <x v="4099"/>
      <x v="6"/>
      <x v="0"/>
      <x v="2"/>
    </i>
    <i t="data" r="0" i="0">
      <x v="4100"/>
      <x v="6"/>
      <x v="0"/>
      <x v="2"/>
    </i>
    <i t="data" r="0" i="0">
      <x v="4101"/>
      <x v="6"/>
      <x v="0"/>
      <x v="0"/>
    </i>
    <i t="data" r="0" i="0">
      <x v="4102"/>
      <x v="6"/>
      <x v="0"/>
      <x v="2"/>
    </i>
    <i t="data" r="0" i="0">
      <x v="4103"/>
      <x v="6"/>
      <x v="0"/>
      <x v="2"/>
    </i>
    <i t="data" r="0" i="0">
      <x v="4104"/>
      <x v="6"/>
      <x v="0"/>
      <x v="2"/>
    </i>
    <i t="data" r="0" i="0">
      <x v="4105"/>
      <x v="6"/>
      <x v="0"/>
      <x v="2"/>
    </i>
    <i t="data" r="0" i="0">
      <x v="4106"/>
      <x v="6"/>
      <x v="0"/>
      <x v="2"/>
    </i>
    <i t="data" r="0" i="0">
      <x v="4107"/>
      <x v="6"/>
      <x v="0"/>
      <x v="2"/>
    </i>
    <i t="data" r="0" i="0">
      <x v="4108"/>
      <x v="6"/>
      <x v="0"/>
      <x v="2"/>
    </i>
    <i t="data" r="0" i="0">
      <x v="4109"/>
      <x v="6"/>
      <x v="0"/>
      <x v="2"/>
    </i>
    <i t="data" r="0" i="0">
      <x v="4110"/>
      <x v="6"/>
      <x v="0"/>
      <x v="2"/>
    </i>
    <i t="data" r="0" i="0">
      <x v="4111"/>
      <x v="6"/>
      <x v="0"/>
      <x v="2"/>
    </i>
    <i t="data" r="0" i="0">
      <x v="4112"/>
      <x v="6"/>
      <x v="0"/>
      <x v="2"/>
    </i>
    <i t="data" r="0" i="0">
      <x v="4113"/>
      <x v="6"/>
      <x v="0"/>
      <x v="2"/>
    </i>
    <i t="data" r="0" i="0">
      <x v="4114"/>
      <x v="6"/>
      <x v="0"/>
      <x v="2"/>
    </i>
    <i t="data" r="0" i="0">
      <x v="4115"/>
      <x v="6"/>
      <x v="0"/>
      <x v="2"/>
    </i>
    <i t="data" r="0" i="0">
      <x v="4116"/>
      <x v="6"/>
      <x v="0"/>
      <x v="2"/>
    </i>
    <i t="data" r="0" i="0">
      <x v="4117"/>
      <x v="6"/>
      <x v="0"/>
      <x v="2"/>
    </i>
    <i t="data" r="0" i="0">
      <x v="4118"/>
      <x v="6"/>
      <x v="0"/>
      <x v="2"/>
    </i>
    <i t="data" r="0" i="0">
      <x v="4119"/>
      <x v="6"/>
      <x v="0"/>
      <x v="2"/>
    </i>
    <i t="data" r="0" i="0">
      <x v="4120"/>
      <x v="6"/>
      <x v="0"/>
      <x v="2"/>
    </i>
    <i t="data" r="0" i="0">
      <x v="4121"/>
      <x v="6"/>
      <x v="0"/>
      <x v="2"/>
    </i>
    <i t="data" r="0" i="0">
      <x v="4122"/>
      <x v="6"/>
      <x v="0"/>
      <x v="2"/>
    </i>
    <i t="data" r="0" i="0">
      <x v="4123"/>
      <x v="6"/>
      <x v="0"/>
      <x v="2"/>
    </i>
    <i t="data" r="0" i="0">
      <x v="4124"/>
      <x v="6"/>
      <x v="0"/>
      <x v="2"/>
    </i>
    <i t="data" r="0" i="0">
      <x v="4125"/>
      <x v="6"/>
      <x v="0"/>
      <x v="2"/>
    </i>
    <i t="data" r="0" i="0">
      <x v="4126"/>
      <x v="6"/>
      <x v="0"/>
      <x v="2"/>
    </i>
    <i t="data" r="0" i="0">
      <x v="4127"/>
      <x v="6"/>
      <x v="0"/>
      <x v="2"/>
    </i>
    <i t="data" r="0" i="0">
      <x v="4128"/>
      <x v="6"/>
      <x v="0"/>
      <x v="2"/>
    </i>
    <i t="data" r="0" i="0">
      <x v="4129"/>
      <x v="6"/>
      <x v="0"/>
      <x v="2"/>
    </i>
    <i t="data" r="0" i="0">
      <x v="4130"/>
      <x v="6"/>
      <x v="0"/>
      <x v="2"/>
    </i>
    <i t="data" r="0" i="0">
      <x v="4131"/>
      <x v="6"/>
      <x v="0"/>
      <x v="2"/>
    </i>
    <i t="data" r="0" i="0">
      <x v="4132"/>
      <x v="6"/>
      <x v="0"/>
      <x v="2"/>
    </i>
    <i t="data" r="0" i="0">
      <x v="4133"/>
      <x v="6"/>
      <x v="0"/>
      <x v="2"/>
    </i>
    <i t="data" r="0" i="0">
      <x v="4134"/>
      <x v="6"/>
      <x v="0"/>
      <x v="2"/>
    </i>
    <i t="data" r="0" i="0">
      <x v="4135"/>
      <x v="6"/>
      <x v="0"/>
      <x v="2"/>
    </i>
    <i t="data" r="0" i="0">
      <x v="4136"/>
      <x v="6"/>
      <x v="0"/>
      <x v="2"/>
    </i>
    <i t="data" r="0" i="0">
      <x v="4137"/>
      <x v="6"/>
      <x v="0"/>
      <x v="1"/>
    </i>
    <i t="data" r="0" i="0">
      <x v="4138"/>
      <x v="6"/>
      <x v="0"/>
      <x v="2"/>
    </i>
    <i t="data" r="0" i="0">
      <x v="4139"/>
      <x v="6"/>
      <x v="0"/>
      <x v="2"/>
    </i>
    <i t="data" r="0" i="0">
      <x v="4140"/>
      <x v="6"/>
      <x v="0"/>
      <x v="2"/>
    </i>
    <i t="data" r="0" i="0">
      <x v="4141"/>
      <x v="6"/>
      <x v="0"/>
      <x v="2"/>
    </i>
    <i t="data" r="0" i="0">
      <x v="4142"/>
      <x v="6"/>
      <x v="0"/>
      <x v="2"/>
    </i>
    <i t="data" r="0" i="0">
      <x v="4143"/>
      <x v="6"/>
      <x v="0"/>
      <x v="2"/>
    </i>
    <i t="data" r="0" i="0">
      <x v="4144"/>
      <x v="6"/>
      <x v="0"/>
      <x v="2"/>
    </i>
    <i t="data" r="0" i="0">
      <x v="4145"/>
      <x v="6"/>
      <x v="0"/>
      <x v="2"/>
    </i>
    <i t="data" r="0" i="0">
      <x v="4146"/>
      <x v="6"/>
      <x v="0"/>
      <x v="2"/>
    </i>
    <i t="data" r="0" i="0">
      <x v="4147"/>
      <x v="6"/>
      <x v="0"/>
      <x v="2"/>
    </i>
    <i t="data" r="0" i="0">
      <x v="4148"/>
      <x v="6"/>
      <x v="0"/>
      <x v="2"/>
    </i>
    <i t="data" r="0" i="0">
      <x v="4149"/>
      <x v="6"/>
      <x v="0"/>
      <x v="2"/>
    </i>
    <i t="data" r="0" i="0">
      <x v="4150"/>
      <x v="6"/>
      <x v="0"/>
      <x v="2"/>
    </i>
    <i t="data" r="0" i="0">
      <x v="4151"/>
      <x v="6"/>
      <x v="0"/>
      <x v="2"/>
    </i>
    <i t="data" r="0" i="0">
      <x v="4152"/>
      <x v="6"/>
      <x v="0"/>
      <x v="2"/>
    </i>
    <i t="data" r="0" i="0">
      <x v="4153"/>
      <x v="6"/>
      <x v="0"/>
      <x v="2"/>
    </i>
    <i t="data" r="0" i="0">
      <x v="4154"/>
      <x v="6"/>
      <x v="0"/>
      <x v="2"/>
    </i>
    <i t="data" r="0" i="0">
      <x v="4155"/>
      <x v="6"/>
      <x v="0"/>
      <x v="2"/>
    </i>
    <i t="data" r="0" i="0">
      <x v="4156"/>
      <x v="6"/>
      <x v="0"/>
      <x v="2"/>
    </i>
    <i t="data" r="0" i="0">
      <x v="4157"/>
      <x v="6"/>
      <x v="0"/>
      <x v="2"/>
    </i>
    <i t="data" r="0" i="0">
      <x v="4158"/>
      <x v="6"/>
      <x v="0"/>
      <x v="2"/>
    </i>
    <i t="data" r="0" i="0">
      <x v="4159"/>
      <x v="6"/>
      <x v="0"/>
      <x v="2"/>
    </i>
    <i t="data" r="0" i="0">
      <x v="4160"/>
      <x v="6"/>
      <x v="0"/>
      <x v="2"/>
    </i>
    <i t="data" r="0" i="0">
      <x v="4161"/>
      <x v="6"/>
      <x v="0"/>
      <x v="2"/>
    </i>
    <i t="data" r="0" i="0">
      <x v="4162"/>
      <x v="6"/>
      <x v="0"/>
      <x v="2"/>
    </i>
    <i t="data" r="0" i="0">
      <x v="4163"/>
      <x v="6"/>
      <x v="0"/>
      <x v="2"/>
    </i>
    <i t="data" r="0" i="0">
      <x v="4164"/>
      <x v="6"/>
      <x v="0"/>
      <x v="2"/>
    </i>
    <i t="data" r="0" i="0">
      <x v="4165"/>
      <x v="6"/>
      <x v="0"/>
      <x v="2"/>
    </i>
    <i t="data" r="0" i="0">
      <x v="4166"/>
      <x v="6"/>
      <x v="0"/>
      <x v="2"/>
    </i>
    <i t="data" r="0" i="0">
      <x v="4167"/>
      <x v="6"/>
      <x v="0"/>
      <x v="2"/>
    </i>
    <i t="data" r="0" i="0">
      <x v="4168"/>
      <x v="6"/>
      <x v="0"/>
      <x v="2"/>
    </i>
    <i t="data" r="0" i="0">
      <x v="4169"/>
      <x v="6"/>
      <x v="0"/>
      <x v="1"/>
    </i>
    <i t="data" r="0" i="0">
      <x v="4170"/>
      <x v="6"/>
      <x v="0"/>
      <x v="2"/>
    </i>
    <i t="data" r="0" i="0">
      <x v="4171"/>
      <x v="6"/>
      <x v="0"/>
      <x v="2"/>
    </i>
    <i t="data" r="0" i="0">
      <x v="4172"/>
      <x v="6"/>
      <x v="0"/>
      <x v="2"/>
    </i>
    <i t="data" r="0" i="0">
      <x v="4173"/>
      <x v="6"/>
      <x v="0"/>
      <x v="2"/>
    </i>
    <i t="data" r="0" i="0">
      <x v="4174"/>
      <x v="6"/>
      <x v="0"/>
      <x v="2"/>
    </i>
    <i t="data" r="0" i="0">
      <x v="4175"/>
      <x v="6"/>
      <x v="0"/>
      <x v="2"/>
    </i>
    <i t="data" r="0" i="0">
      <x v="4176"/>
      <x v="6"/>
      <x v="0"/>
      <x v="2"/>
    </i>
    <i t="data" r="0" i="0">
      <x v="4177"/>
      <x v="6"/>
      <x v="0"/>
      <x v="2"/>
    </i>
    <i t="data" r="0" i="0">
      <x v="4178"/>
      <x v="6"/>
      <x v="0"/>
      <x v="2"/>
    </i>
    <i t="data" r="0" i="0">
      <x v="4179"/>
      <x v="6"/>
      <x v="0"/>
      <x v="2"/>
    </i>
    <i t="data" r="0" i="0">
      <x v="4180"/>
      <x v="6"/>
      <x v="0"/>
      <x v="2"/>
    </i>
    <i t="data" r="0" i="0">
      <x v="4181"/>
      <x v="6"/>
      <x v="0"/>
      <x v="2"/>
    </i>
    <i t="data" r="0" i="0">
      <x v="4225"/>
      <x v="9"/>
      <x v="0"/>
      <x v="12"/>
    </i>
    <i t="data" r="0" i="0">
      <x v="4226"/>
      <x v="9"/>
      <x v="0"/>
      <x v="12"/>
    </i>
    <i t="data" r="0" i="0">
      <x v="4227"/>
      <x v="9"/>
      <x v="0"/>
      <x v="12"/>
    </i>
    <i t="data" r="0" i="0">
      <x v="4228"/>
      <x v="9"/>
      <x v="0"/>
      <x v="12"/>
    </i>
    <i t="data" r="0" i="0">
      <x v="4229"/>
      <x v="9"/>
      <x v="0"/>
      <x v="12"/>
    </i>
    <i t="data" r="0" i="0">
      <x v="4230"/>
      <x v="9"/>
      <x v="0"/>
      <x v="12"/>
    </i>
    <i t="data" r="0" i="0">
      <x v="4231"/>
      <x v="9"/>
      <x v="0"/>
      <x v="12"/>
    </i>
    <i t="data" r="0" i="0">
      <x v="4232"/>
      <x v="9"/>
      <x v="0"/>
      <x v="12"/>
    </i>
    <i t="data" r="0" i="0">
      <x v="4233"/>
      <x v="9"/>
      <x v="0"/>
      <x v="12"/>
    </i>
    <i t="data" r="0" i="0">
      <x v="4234"/>
      <x v="9"/>
      <x v="0"/>
      <x v="12"/>
    </i>
    <i t="data" r="0" i="0">
      <x v="4235"/>
      <x v="9"/>
      <x v="0"/>
      <x v="12"/>
    </i>
    <i t="data" r="0" i="0">
      <x v="4236"/>
      <x v="9"/>
      <x v="0"/>
      <x v="12"/>
    </i>
    <i t="data" r="0" i="0">
      <x v="4237"/>
      <x v="9"/>
      <x v="0"/>
      <x v="12"/>
    </i>
    <i t="data" r="0" i="0">
      <x v="4238"/>
      <x v="9"/>
      <x v="0"/>
      <x v="12"/>
    </i>
    <i t="data" r="0" i="0">
      <x v="4239"/>
      <x v="9"/>
      <x v="0"/>
      <x v="12"/>
    </i>
    <i t="data" r="0" i="0">
      <x v="4240"/>
      <x v="9"/>
      <x v="0"/>
      <x v="12"/>
    </i>
    <i t="data" r="0" i="0">
      <x v="4241"/>
      <x v="9"/>
      <x v="0"/>
      <x v="12"/>
    </i>
    <i t="data" r="0" i="0">
      <x v="4242"/>
      <x v="9"/>
      <x v="0"/>
      <x v="12"/>
    </i>
    <i t="data" r="0" i="0">
      <x v="4243"/>
      <x v="9"/>
      <x v="0"/>
      <x v="12"/>
    </i>
    <i t="data" r="0" i="0">
      <x v="4244"/>
      <x v="9"/>
      <x v="0"/>
      <x v="12"/>
    </i>
    <i t="data" r="0" i="0">
      <x v="4245"/>
      <x v="9"/>
      <x v="0"/>
      <x v="12"/>
    </i>
    <i t="data" r="0" i="0">
      <x v="4246"/>
      <x v="9"/>
      <x v="0"/>
      <x v="12"/>
    </i>
    <i t="data" r="0" i="0">
      <x v="5828"/>
      <x v="7"/>
      <x v="0"/>
      <x v="12"/>
    </i>
    <i t="data" r="0" i="0">
      <x v="6005"/>
      <x v="7"/>
      <x v="0"/>
      <x v="12"/>
    </i>
    <i t="data" r="0" i="0">
      <x v="6013"/>
      <x v="7"/>
      <x v="0"/>
      <x v="12"/>
    </i>
    <i t="data" r="0" i="0">
      <x v="6025"/>
      <x v="7"/>
      <x v="0"/>
      <x v="12"/>
    </i>
    <i t="data" r="0" i="0">
      <x v="6036"/>
      <x v="7"/>
      <x v="0"/>
      <x v="12"/>
    </i>
    <i t="data" r="0" i="0">
      <x v="6038"/>
      <x v="7"/>
      <x v="0"/>
      <x v="12"/>
    </i>
    <i t="data" r="0" i="0">
      <x v="6042"/>
      <x v="7"/>
      <x v="0"/>
      <x v="12"/>
    </i>
    <i t="data" r="0" i="0">
      <x v="6047"/>
      <x v="7"/>
      <x v="0"/>
      <x v="12"/>
    </i>
    <i t="data" r="0" i="0">
      <x v="6053"/>
      <x v="7"/>
      <x v="0"/>
      <x v="12"/>
    </i>
    <i t="data" r="0" i="0">
      <x v="6057"/>
      <x v="7"/>
      <x v="0"/>
      <x v="12"/>
    </i>
    <i t="data" r="0" i="0">
      <x v="6060"/>
      <x v="7"/>
      <x v="0"/>
      <x v="12"/>
    </i>
    <i t="data" r="0" i="0">
      <x v="6068"/>
      <x v="7"/>
      <x v="0"/>
      <x v="12"/>
    </i>
    <i t="data" r="0" i="0">
      <x v="6072"/>
      <x v="7"/>
      <x v="0"/>
      <x v="12"/>
    </i>
    <i t="data" r="0" i="0">
      <x v="6073"/>
      <x v="7"/>
      <x v="0"/>
      <x v="12"/>
    </i>
    <i t="data" r="0" i="0">
      <x v="6074"/>
      <x v="7"/>
      <x v="0"/>
      <x v="12"/>
    </i>
    <i t="data" r="0" i="0">
      <x v="6075"/>
      <x v="7"/>
      <x v="0"/>
      <x v="12"/>
    </i>
    <i t="data" r="0" i="0">
      <x v="6076"/>
      <x v="7"/>
      <x v="0"/>
      <x v="12"/>
    </i>
    <i t="data" r="0" i="0">
      <x v="6077"/>
      <x v="7"/>
      <x v="0"/>
      <x v="12"/>
    </i>
    <i t="data" r="0" i="0">
      <x v="6078"/>
      <x v="7"/>
      <x v="0"/>
      <x v="12"/>
    </i>
    <i t="data" r="0" i="0">
      <x v="6079"/>
      <x v="7"/>
      <x v="0"/>
      <x v="12"/>
    </i>
    <i t="data" r="0" i="0">
      <x v="6080"/>
      <x v="7"/>
      <x v="0"/>
      <x v="12"/>
    </i>
    <i t="data" r="0" i="0">
      <x v="6081"/>
      <x v="7"/>
      <x v="0"/>
      <x v="12"/>
    </i>
    <i t="data" r="0" i="0">
      <x v="6082"/>
      <x v="7"/>
      <x v="0"/>
      <x v="12"/>
    </i>
    <i t="data" r="0" i="0">
      <x v="6083"/>
      <x v="7"/>
      <x v="0"/>
      <x v="12"/>
    </i>
    <i t="data" r="0" i="0">
      <x v="6084"/>
      <x v="7"/>
      <x v="0"/>
      <x v="12"/>
    </i>
    <i t="data" r="0" i="0">
      <x v="6085"/>
      <x v="7"/>
      <x v="0"/>
      <x v="12"/>
    </i>
    <i t="data" r="0" i="0">
      <x v="6086"/>
      <x v="7"/>
      <x v="0"/>
      <x v="12"/>
    </i>
    <i t="data" r="0" i="0">
      <x v="6087"/>
      <x v="7"/>
      <x v="0"/>
      <x v="12"/>
    </i>
    <i t="data" r="0" i="0">
      <x v="6088"/>
      <x v="7"/>
      <x v="0"/>
      <x v="12"/>
    </i>
    <i t="data" r="0" i="0">
      <x v="6089"/>
      <x v="7"/>
      <x v="0"/>
      <x v="12"/>
    </i>
    <i t="data" r="0" i="0">
      <x v="6090"/>
      <x v="7"/>
      <x v="0"/>
      <x v="12"/>
    </i>
    <i t="data" r="0" i="0">
      <x v="6091"/>
      <x v="7"/>
      <x v="0"/>
      <x v="12"/>
    </i>
    <i t="data" r="0" i="0">
      <x v="6092"/>
      <x v="7"/>
      <x v="0"/>
      <x v="12"/>
    </i>
    <i t="data" r="0" i="0">
      <x v="6093"/>
      <x v="7"/>
      <x v="0"/>
      <x v="12"/>
    </i>
    <i t="data" r="0" i="0">
      <x v="6094"/>
      <x v="7"/>
      <x v="0"/>
      <x v="12"/>
    </i>
    <i t="data" r="0" i="0">
      <x v="6095"/>
      <x v="7"/>
      <x v="0"/>
      <x v="12"/>
    </i>
    <i t="data" r="0" i="0">
      <x v="6096"/>
      <x v="7"/>
      <x v="0"/>
      <x v="12"/>
    </i>
    <i t="data" r="0" i="0">
      <x v="6097"/>
      <x v="7"/>
      <x v="0"/>
      <x v="12"/>
    </i>
    <i t="data" r="0" i="0">
      <x v="6098"/>
      <x v="7"/>
      <x v="0"/>
      <x v="12"/>
    </i>
    <i t="data" r="0" i="0">
      <x v="6099"/>
      <x v="7"/>
      <x v="0"/>
      <x v="12"/>
    </i>
    <i t="data" r="0" i="0">
      <x v="6100"/>
      <x v="7"/>
      <x v="0"/>
      <x v="12"/>
    </i>
    <i t="data" r="0" i="0">
      <x v="6101"/>
      <x v="7"/>
      <x v="0"/>
      <x v="12"/>
    </i>
    <i t="data" r="0" i="0">
      <x v="6102"/>
      <x v="7"/>
      <x v="0"/>
      <x v="12"/>
    </i>
    <i t="data" r="0" i="0">
      <x v="6103"/>
      <x v="7"/>
      <x v="0"/>
      <x v="12"/>
    </i>
    <i t="data" r="0" i="0">
      <x v="6104"/>
      <x v="7"/>
      <x v="0"/>
      <x v="12"/>
    </i>
    <i t="data" r="0" i="0">
      <x v="6105"/>
      <x v="7"/>
      <x v="0"/>
      <x v="12"/>
    </i>
    <i t="data" r="0" i="0">
      <x v="6106"/>
      <x v="7"/>
      <x v="0"/>
      <x v="12"/>
    </i>
    <i t="data" r="0" i="0">
      <x v="6107"/>
      <x v="7"/>
      <x v="0"/>
      <x v="12"/>
    </i>
    <i t="data" r="0" i="0">
      <x v="6108"/>
      <x v="7"/>
      <x v="0"/>
      <x v="12"/>
    </i>
    <i t="data" r="0" i="0">
      <x v="6109"/>
      <x v="7"/>
      <x v="0"/>
      <x v="12"/>
    </i>
    <i t="data" r="0" i="0">
      <x v="6110"/>
      <x v="7"/>
      <x v="0"/>
      <x v="12"/>
    </i>
    <i t="data" r="0" i="0">
      <x v="6111"/>
      <x v="7"/>
      <x v="0"/>
      <x v="12"/>
    </i>
    <i t="data" r="0" i="0">
      <x v="6112"/>
      <x v="7"/>
      <x v="0"/>
      <x v="12"/>
    </i>
    <i t="data" r="0" i="0">
      <x v="6113"/>
      <x v="7"/>
      <x v="0"/>
      <x v="12"/>
    </i>
    <i t="data" r="0" i="0">
      <x v="6114"/>
      <x v="7"/>
      <x v="0"/>
      <x v="12"/>
    </i>
    <i t="data" r="0" i="0">
      <x v="6115"/>
      <x v="7"/>
      <x v="0"/>
      <x v="12"/>
    </i>
    <i t="data" r="0" i="0">
      <x v="6116"/>
      <x v="7"/>
      <x v="0"/>
      <x v="12"/>
    </i>
    <i t="data" r="0" i="0">
      <x v="6117"/>
      <x v="7"/>
      <x v="0"/>
      <x v="12"/>
    </i>
    <i t="data" r="0" i="0">
      <x v="6118"/>
      <x v="7"/>
      <x v="0"/>
      <x v="12"/>
    </i>
    <i t="data" r="0" i="0">
      <x v="6119"/>
      <x v="7"/>
      <x v="0"/>
      <x v="12"/>
    </i>
    <i t="data" r="0" i="0">
      <x v="6120"/>
      <x v="7"/>
      <x v="0"/>
      <x v="12"/>
    </i>
    <i t="data" r="0" i="0">
      <x v="6121"/>
      <x v="7"/>
      <x v="0"/>
      <x v="12"/>
    </i>
    <i t="data" r="0" i="0">
      <x v="6122"/>
      <x v="7"/>
      <x v="0"/>
      <x v="12"/>
    </i>
    <i t="data" r="0" i="0">
      <x v="6123"/>
      <x v="7"/>
      <x v="0"/>
      <x v="12"/>
    </i>
    <i t="data" r="0" i="0">
      <x v="6124"/>
      <x v="7"/>
      <x v="0"/>
      <x v="12"/>
    </i>
    <i t="data" r="0" i="0">
      <x v="6125"/>
      <x v="7"/>
      <x v="0"/>
      <x v="12"/>
    </i>
    <i t="data" r="0" i="0">
      <x v="6126"/>
      <x v="7"/>
      <x v="0"/>
      <x v="12"/>
    </i>
    <i t="data" r="0" i="0">
      <x v="6127"/>
      <x v="7"/>
      <x v="0"/>
      <x v="12"/>
    </i>
    <i t="data" r="0" i="0">
      <x v="6128"/>
      <x v="7"/>
      <x v="0"/>
      <x v="12"/>
    </i>
    <i t="data" r="0" i="0">
      <x v="6129"/>
      <x v="7"/>
      <x v="0"/>
      <x v="12"/>
    </i>
    <i t="data" r="0" i="0">
      <x v="6130"/>
      <x v="7"/>
      <x v="0"/>
      <x v="12"/>
    </i>
    <i t="data" r="0" i="0">
      <x v="6131"/>
      <x v="7"/>
      <x v="0"/>
      <x v="12"/>
    </i>
    <i t="data" r="0" i="0">
      <x v="6132"/>
      <x v="7"/>
      <x v="0"/>
      <x v="12"/>
    </i>
    <i t="data" r="0" i="0">
      <x v="6133"/>
      <x v="7"/>
      <x v="0"/>
      <x v="12"/>
    </i>
    <i t="data" r="0" i="0">
      <x v="6134"/>
      <x v="7"/>
      <x v="0"/>
      <x v="12"/>
    </i>
    <i t="data" r="0" i="0">
      <x v="6135"/>
      <x v="7"/>
      <x v="0"/>
      <x v="12"/>
    </i>
    <i t="data" r="0" i="0">
      <x v="6136"/>
      <x v="7"/>
      <x v="0"/>
      <x v="12"/>
    </i>
    <i t="data" r="0" i="0">
      <x v="6137"/>
      <x v="7"/>
      <x v="0"/>
      <x v="12"/>
    </i>
    <i t="data" r="0" i="0">
      <x v="6138"/>
      <x v="7"/>
      <x v="0"/>
      <x v="12"/>
    </i>
    <i t="data" r="0" i="0">
      <x v="6139"/>
      <x v="7"/>
      <x v="0"/>
      <x v="12"/>
    </i>
    <i t="data" r="0" i="0">
      <x v="6140"/>
      <x v="7"/>
      <x v="0"/>
      <x v="12"/>
    </i>
    <i t="data" r="0" i="0">
      <x v="6141"/>
      <x v="7"/>
      <x v="0"/>
      <x v="12"/>
    </i>
    <i t="data" r="0" i="0">
      <x v="6142"/>
      <x v="7"/>
      <x v="0"/>
      <x v="12"/>
    </i>
    <i t="data" r="0" i="0">
      <x v="6143"/>
      <x v="7"/>
      <x v="0"/>
      <x v="12"/>
    </i>
    <i t="data" r="0" i="0">
      <x v="6144"/>
      <x v="7"/>
      <x v="0"/>
      <x v="12"/>
    </i>
    <i t="data" r="0" i="0">
      <x v="6145"/>
      <x v="7"/>
      <x v="0"/>
      <x v="12"/>
    </i>
    <i t="data" r="0" i="0">
      <x v="6146"/>
      <x v="7"/>
      <x v="0"/>
      <x v="12"/>
    </i>
    <i t="data" r="0" i="0">
      <x v="6147"/>
      <x v="7"/>
      <x v="0"/>
      <x v="12"/>
    </i>
    <i t="data" r="0" i="0">
      <x v="6148"/>
      <x v="7"/>
      <x v="0"/>
      <x v="12"/>
    </i>
    <i t="data" r="0" i="0">
      <x v="6149"/>
      <x v="7"/>
      <x v="0"/>
      <x v="12"/>
    </i>
    <i t="data" r="0" i="0">
      <x v="6150"/>
      <x v="7"/>
      <x v="0"/>
      <x v="12"/>
    </i>
    <i t="data" r="0" i="0">
      <x v="6151"/>
      <x v="7"/>
      <x v="0"/>
      <x v="12"/>
    </i>
    <i t="data" r="0" i="0">
      <x v="6152"/>
      <x v="7"/>
      <x v="0"/>
      <x v="12"/>
    </i>
    <i t="data" r="0" i="0">
      <x v="6153"/>
      <x v="7"/>
      <x v="0"/>
      <x v="12"/>
    </i>
    <i t="data" r="0" i="0">
      <x v="6154"/>
      <x v="7"/>
      <x v="0"/>
      <x v="12"/>
    </i>
    <i t="data" r="0" i="0">
      <x v="6155"/>
      <x v="7"/>
      <x v="0"/>
      <x v="12"/>
    </i>
    <i t="data" r="0" i="0">
      <x v="6156"/>
      <x v="7"/>
      <x v="0"/>
      <x v="12"/>
    </i>
    <i t="data" r="0" i="0">
      <x v="6157"/>
      <x v="7"/>
      <x v="0"/>
      <x v="12"/>
    </i>
    <i t="data" r="0" i="0">
      <x v="6158"/>
      <x v="7"/>
      <x v="0"/>
      <x v="12"/>
    </i>
    <i t="data" r="0" i="0">
      <x v="6159"/>
      <x v="7"/>
      <x v="0"/>
      <x v="12"/>
    </i>
    <i t="data" r="0" i="0">
      <x v="6160"/>
      <x v="7"/>
      <x v="0"/>
      <x v="12"/>
    </i>
    <i t="data" r="0" i="0">
      <x v="6161"/>
      <x v="7"/>
      <x v="0"/>
      <x v="12"/>
    </i>
    <i t="data" r="0" i="0">
      <x v="6162"/>
      <x v="7"/>
      <x v="0"/>
      <x v="12"/>
    </i>
    <i t="data" r="0" i="0">
      <x v="6163"/>
      <x v="7"/>
      <x v="0"/>
      <x v="12"/>
    </i>
    <i t="data" r="0" i="0">
      <x v="6164"/>
      <x v="7"/>
      <x v="0"/>
      <x v="12"/>
    </i>
    <i t="data" r="0" i="0">
      <x v="6165"/>
      <x v="7"/>
      <x v="0"/>
      <x v="12"/>
    </i>
    <i t="data" r="0" i="0">
      <x v="6166"/>
      <x v="7"/>
      <x v="0"/>
      <x v="12"/>
    </i>
    <i t="data" r="0" i="0">
      <x v="6167"/>
      <x v="7"/>
      <x v="0"/>
      <x v="12"/>
    </i>
    <i t="data" r="0" i="0">
      <x v="6168"/>
      <x v="7"/>
      <x v="0"/>
      <x v="12"/>
    </i>
    <i t="data" r="0" i="0">
      <x v="6169"/>
      <x v="7"/>
      <x v="0"/>
      <x v="12"/>
    </i>
    <i t="data" r="0" i="0">
      <x v="6170"/>
      <x v="7"/>
      <x v="0"/>
      <x v="12"/>
    </i>
    <i t="data" r="0" i="0">
      <x v="6171"/>
      <x v="7"/>
      <x v="0"/>
      <x v="12"/>
    </i>
    <i t="data" r="0" i="0">
      <x v="6172"/>
      <x v="7"/>
      <x v="0"/>
      <x v="12"/>
    </i>
    <i t="data" r="0" i="0">
      <x v="6173"/>
      <x v="7"/>
      <x v="0"/>
      <x v="12"/>
    </i>
    <i t="data" r="0" i="0">
      <x v="6174"/>
      <x v="7"/>
      <x v="0"/>
      <x v="12"/>
    </i>
    <i t="data" r="0" i="0">
      <x v="6175"/>
      <x v="7"/>
      <x v="0"/>
      <x v="12"/>
    </i>
    <i t="data" r="0" i="0">
      <x v="6176"/>
      <x v="7"/>
      <x v="0"/>
      <x v="12"/>
    </i>
    <i t="data" r="0" i="0">
      <x v="6177"/>
      <x v="7"/>
      <x v="0"/>
      <x v="12"/>
    </i>
    <i t="data" r="0" i="0">
      <x v="6178"/>
      <x v="7"/>
      <x v="0"/>
      <x v="12"/>
    </i>
    <i t="data" r="0" i="0">
      <x v="6179"/>
      <x v="7"/>
      <x v="0"/>
      <x v="12"/>
    </i>
    <i t="data" r="0" i="0">
      <x v="6180"/>
      <x v="7"/>
      <x v="0"/>
      <x v="12"/>
    </i>
    <i t="data" r="0" i="0">
      <x v="6181"/>
      <x v="7"/>
      <x v="0"/>
      <x v="12"/>
    </i>
    <i t="data" r="0" i="0">
      <x v="6182"/>
      <x v="7"/>
      <x v="0"/>
      <x v="12"/>
    </i>
    <i t="data" r="0" i="0">
      <x v="6183"/>
      <x v="7"/>
      <x v="0"/>
      <x v="12"/>
    </i>
    <i t="data" r="0" i="0">
      <x v="6184"/>
      <x v="7"/>
      <x v="0"/>
      <x v="12"/>
    </i>
    <i t="data" r="0" i="0">
      <x v="6185"/>
      <x v="7"/>
      <x v="0"/>
      <x v="12"/>
    </i>
    <i t="data" r="0" i="0">
      <x v="6186"/>
      <x v="7"/>
      <x v="0"/>
      <x v="12"/>
    </i>
    <i t="data" r="0" i="0">
      <x v="6187"/>
      <x v="7"/>
      <x v="0"/>
      <x v="12"/>
    </i>
    <i t="data" r="0" i="0">
      <x v="6188"/>
      <x v="7"/>
      <x v="0"/>
      <x v="12"/>
    </i>
    <i t="data" r="0" i="0">
      <x v="6189"/>
      <x v="7"/>
      <x v="0"/>
      <x v="12"/>
    </i>
    <i t="data" r="0" i="0">
      <x v="6190"/>
      <x v="7"/>
      <x v="0"/>
      <x v="12"/>
    </i>
    <i t="data" r="0" i="0">
      <x v="6191"/>
      <x v="7"/>
      <x v="0"/>
      <x v="12"/>
    </i>
    <i t="data" r="0" i="0">
      <x v="6192"/>
      <x v="7"/>
      <x v="0"/>
      <x v="12"/>
    </i>
    <i t="data" r="0" i="0">
      <x v="6193"/>
      <x v="7"/>
      <x v="0"/>
      <x v="12"/>
    </i>
    <i t="data" r="0" i="0">
      <x v="6194"/>
      <x v="7"/>
      <x v="0"/>
      <x v="12"/>
    </i>
    <i t="data" r="0" i="0">
      <x v="6195"/>
      <x v="7"/>
      <x v="0"/>
      <x v="12"/>
    </i>
    <i t="data" r="0" i="0">
      <x v="6196"/>
      <x v="7"/>
      <x v="0"/>
      <x v="12"/>
    </i>
    <i t="data" r="0" i="0">
      <x v="6197"/>
      <x v="7"/>
      <x v="0"/>
      <x v="12"/>
    </i>
    <i t="data" r="0" i="0">
      <x v="6198"/>
      <x v="7"/>
      <x v="0"/>
      <x v="12"/>
    </i>
    <i t="data" r="0" i="0">
      <x v="6199"/>
      <x v="7"/>
      <x v="0"/>
      <x v="12"/>
    </i>
    <i t="data" r="0" i="0">
      <x v="6200"/>
      <x v="7"/>
      <x v="0"/>
      <x v="12"/>
    </i>
    <i t="data" r="0" i="0">
      <x v="6201"/>
      <x v="7"/>
      <x v="0"/>
      <x v="12"/>
    </i>
    <i t="data" r="0" i="0">
      <x v="6202"/>
      <x v="7"/>
      <x v="0"/>
      <x v="12"/>
    </i>
    <i t="data" r="0" i="0">
      <x v="6203"/>
      <x v="7"/>
      <x v="0"/>
      <x v="12"/>
    </i>
    <i t="data" r="0" i="0">
      <x v="6204"/>
      <x v="7"/>
      <x v="0"/>
      <x v="12"/>
    </i>
    <i t="data" r="0" i="0">
      <x v="6205"/>
      <x v="7"/>
      <x v="0"/>
      <x v="12"/>
    </i>
    <i t="data" r="0" i="0">
      <x v="6206"/>
      <x v="7"/>
      <x v="0"/>
      <x v="12"/>
    </i>
    <i t="data" r="0" i="0">
      <x v="6207"/>
      <x v="7"/>
      <x v="0"/>
      <x v="12"/>
    </i>
    <i t="data" r="0" i="0">
      <x v="6208"/>
      <x v="7"/>
      <x v="0"/>
      <x v="12"/>
    </i>
    <i t="data" r="0" i="0">
      <x v="6209"/>
      <x v="7"/>
      <x v="0"/>
      <x v="12"/>
    </i>
    <i t="data" r="0" i="0">
      <x v="6210"/>
      <x v="7"/>
      <x v="0"/>
      <x v="12"/>
    </i>
    <i t="data" r="0" i="0">
      <x v="6211"/>
      <x v="7"/>
      <x v="0"/>
      <x v="12"/>
    </i>
    <i t="data" r="0" i="0">
      <x v="6212"/>
      <x v="7"/>
      <x v="0"/>
      <x v="12"/>
    </i>
    <i t="data" r="0" i="0">
      <x v="6213"/>
      <x v="7"/>
      <x v="0"/>
      <x v="12"/>
    </i>
    <i t="data" r="0" i="0">
      <x v="6214"/>
      <x v="7"/>
      <x v="0"/>
      <x v="12"/>
    </i>
    <i t="data" r="0" i="0">
      <x v="6215"/>
      <x v="7"/>
      <x v="0"/>
      <x v="12"/>
    </i>
    <i t="data" r="0" i="0">
      <x v="6216"/>
      <x v="7"/>
      <x v="0"/>
      <x v="12"/>
    </i>
    <i t="data" r="0" i="0">
      <x v="6217"/>
      <x v="7"/>
      <x v="0"/>
      <x v="12"/>
    </i>
    <i t="data" r="0" i="0">
      <x v="6218"/>
      <x v="7"/>
      <x v="0"/>
      <x v="12"/>
    </i>
    <i t="data" r="0" i="0">
      <x v="6219"/>
      <x v="7"/>
      <x v="0"/>
      <x v="12"/>
    </i>
    <i t="data" r="0" i="0">
      <x v="6220"/>
      <x v="7"/>
      <x v="0"/>
      <x v="12"/>
    </i>
    <i t="data" r="0" i="0">
      <x v="6221"/>
      <x v="7"/>
      <x v="0"/>
      <x v="12"/>
    </i>
    <i t="data" r="0" i="0">
      <x v="6222"/>
      <x v="7"/>
      <x v="0"/>
      <x v="12"/>
    </i>
    <i t="data" r="0" i="0">
      <x v="6223"/>
      <x v="7"/>
      <x v="0"/>
      <x v="12"/>
    </i>
    <i t="data" r="0" i="0">
      <x v="6224"/>
      <x v="7"/>
      <x v="0"/>
      <x v="12"/>
    </i>
    <i t="data" r="0" i="0">
      <x v="6225"/>
      <x v="7"/>
      <x v="0"/>
      <x v="12"/>
    </i>
    <i t="data" r="0" i="0">
      <x v="6226"/>
      <x v="7"/>
      <x v="0"/>
      <x v="12"/>
    </i>
    <i t="data" r="0" i="0">
      <x v="6227"/>
      <x v="7"/>
      <x v="0"/>
      <x v="12"/>
    </i>
    <i t="data" r="0" i="0">
      <x v="6228"/>
      <x v="7"/>
      <x v="0"/>
      <x v="12"/>
    </i>
    <i t="data" r="0" i="0">
      <x v="6229"/>
      <x v="7"/>
      <x v="0"/>
      <x v="12"/>
    </i>
    <i t="data" r="0" i="0">
      <x v="6230"/>
      <x v="7"/>
      <x v="0"/>
      <x v="12"/>
    </i>
    <i t="data" r="0" i="0">
      <x v="6231"/>
      <x v="7"/>
      <x v="0"/>
      <x v="12"/>
    </i>
    <i t="data" r="0" i="0">
      <x v="6232"/>
      <x v="7"/>
      <x v="0"/>
      <x v="12"/>
    </i>
    <i t="data" r="0" i="0">
      <x v="6233"/>
      <x v="7"/>
      <x v="0"/>
      <x v="12"/>
    </i>
    <i t="data" r="0" i="0">
      <x v="6234"/>
      <x v="7"/>
      <x v="0"/>
      <x v="12"/>
    </i>
    <i t="data" r="0" i="0">
      <x v="6235"/>
      <x v="7"/>
      <x v="0"/>
      <x v="12"/>
    </i>
    <i t="data" r="0" i="0">
      <x v="6236"/>
      <x v="7"/>
      <x v="0"/>
      <x v="12"/>
    </i>
    <i t="data" r="0" i="0">
      <x v="6237"/>
      <x v="7"/>
      <x v="0"/>
      <x v="12"/>
    </i>
    <i t="data" r="0" i="0">
      <x v="6238"/>
      <x v="7"/>
      <x v="0"/>
      <x v="12"/>
    </i>
    <i t="data" r="0" i="0">
      <x v="6239"/>
      <x v="7"/>
      <x v="0"/>
      <x v="12"/>
    </i>
    <i t="data" r="0" i="0">
      <x v="6240"/>
      <x v="7"/>
      <x v="0"/>
      <x v="12"/>
    </i>
    <i t="data" r="0" i="0">
      <x v="6241"/>
      <x v="7"/>
      <x v="0"/>
      <x v="12"/>
    </i>
    <i t="data" r="0" i="0">
      <x v="6242"/>
      <x v="7"/>
      <x v="0"/>
      <x v="12"/>
    </i>
    <i t="data" r="0" i="0">
      <x v="6243"/>
      <x v="7"/>
      <x v="0"/>
      <x v="12"/>
    </i>
    <i t="data" r="0" i="0">
      <x v="6244"/>
      <x v="7"/>
      <x v="0"/>
      <x v="12"/>
    </i>
    <i t="data" r="0" i="0">
      <x v="6245"/>
      <x v="7"/>
      <x v="0"/>
      <x v="12"/>
    </i>
    <i t="data" r="0" i="0">
      <x v="6246"/>
      <x v="7"/>
      <x v="0"/>
      <x v="12"/>
    </i>
    <i t="data" r="0" i="0">
      <x v="6247"/>
      <x v="7"/>
      <x v="0"/>
      <x v="12"/>
    </i>
    <i t="data" r="0" i="0">
      <x v="6248"/>
      <x v="7"/>
      <x v="0"/>
      <x v="12"/>
    </i>
    <i t="data" r="0" i="0">
      <x v="6249"/>
      <x v="7"/>
      <x v="0"/>
      <x v="12"/>
    </i>
    <i t="data" r="0" i="0">
      <x v="6250"/>
      <x v="7"/>
      <x v="0"/>
      <x v="12"/>
    </i>
    <i t="data" r="0" i="0">
      <x v="6251"/>
      <x v="7"/>
      <x v="0"/>
      <x v="12"/>
    </i>
    <i t="data" r="0" i="0">
      <x v="6252"/>
      <x v="7"/>
      <x v="0"/>
      <x v="12"/>
    </i>
    <i t="data" r="0" i="0">
      <x v="6253"/>
      <x v="7"/>
      <x v="0"/>
      <x v="12"/>
    </i>
    <i t="data" r="0" i="0">
      <x v="6254"/>
      <x v="7"/>
      <x v="0"/>
      <x v="12"/>
    </i>
    <i t="data" r="0" i="0">
      <x v="6255"/>
      <x v="7"/>
      <x v="0"/>
      <x v="12"/>
    </i>
    <i t="data" r="0" i="0">
      <x v="6256"/>
      <x v="7"/>
      <x v="0"/>
      <x v="12"/>
    </i>
    <i t="data" r="0" i="0">
      <x v="6257"/>
      <x v="7"/>
      <x v="0"/>
      <x v="12"/>
    </i>
    <i t="data" r="0" i="0">
      <x v="6258"/>
      <x v="7"/>
      <x v="0"/>
      <x v="12"/>
    </i>
    <i t="data" r="0" i="0">
      <x v="6259"/>
      <x v="7"/>
      <x v="0"/>
      <x v="12"/>
    </i>
    <i t="data" r="0" i="0">
      <x v="6260"/>
      <x v="7"/>
      <x v="0"/>
      <x v="12"/>
    </i>
    <i t="data" r="0" i="0">
      <x v="6261"/>
      <x v="7"/>
      <x v="0"/>
      <x v="12"/>
    </i>
    <i t="data" r="0" i="0">
      <x v="6262"/>
      <x v="7"/>
      <x v="0"/>
      <x v="12"/>
    </i>
    <i t="data" r="0" i="0">
      <x v="6263"/>
      <x v="7"/>
      <x v="0"/>
      <x v="12"/>
    </i>
    <i t="data" r="0" i="0">
      <x v="6264"/>
      <x v="7"/>
      <x v="0"/>
      <x v="12"/>
    </i>
    <i t="data" r="0" i="0">
      <x v="6265"/>
      <x v="7"/>
      <x v="0"/>
      <x v="12"/>
    </i>
    <i t="data" r="0" i="0">
      <x v="6266"/>
      <x v="7"/>
      <x v="0"/>
      <x v="12"/>
    </i>
    <i t="data" r="0" i="0">
      <x v="6267"/>
      <x v="7"/>
      <x v="0"/>
      <x v="12"/>
    </i>
    <i t="data" r="0" i="0">
      <x v="6268"/>
      <x v="7"/>
      <x v="0"/>
      <x v="12"/>
    </i>
    <i t="data" r="0" i="0">
      <x v="6269"/>
      <x v="7"/>
      <x v="0"/>
      <x v="12"/>
    </i>
    <i t="data" r="0" i="0">
      <x v="6270"/>
      <x v="7"/>
      <x v="0"/>
      <x v="12"/>
    </i>
    <i t="data" r="0" i="0">
      <x v="6271"/>
      <x v="7"/>
      <x v="0"/>
      <x v="12"/>
    </i>
    <i t="data" r="0" i="0">
      <x v="6272"/>
      <x v="7"/>
      <x v="0"/>
      <x v="12"/>
    </i>
    <i t="data" r="0" i="0">
      <x v="6273"/>
      <x v="7"/>
      <x v="0"/>
      <x v="12"/>
    </i>
    <i t="data" r="0" i="0">
      <x v="6274"/>
      <x v="7"/>
      <x v="0"/>
      <x v="12"/>
    </i>
    <i t="data" r="0" i="0">
      <x v="6275"/>
      <x v="7"/>
      <x v="0"/>
      <x v="12"/>
    </i>
    <i t="data" r="0" i="0">
      <x v="6276"/>
      <x v="7"/>
      <x v="0"/>
      <x v="12"/>
    </i>
    <i t="data" r="0" i="0">
      <x v="6277"/>
      <x v="7"/>
      <x v="0"/>
      <x v="12"/>
    </i>
    <i t="data" r="0" i="0">
      <x v="6278"/>
      <x v="7"/>
      <x v="0"/>
      <x v="12"/>
    </i>
    <i t="data" r="0" i="0">
      <x v="6279"/>
      <x v="7"/>
      <x v="0"/>
      <x v="12"/>
    </i>
    <i t="data" r="0" i="0">
      <x v="6280"/>
      <x v="7"/>
      <x v="0"/>
      <x v="12"/>
    </i>
    <i t="data" r="0" i="0">
      <x v="6281"/>
      <x v="7"/>
      <x v="0"/>
      <x v="12"/>
    </i>
    <i t="data" r="0" i="0">
      <x v="6282"/>
      <x v="7"/>
      <x v="0"/>
      <x v="12"/>
    </i>
    <i t="data" r="0" i="0">
      <x v="6283"/>
      <x v="7"/>
      <x v="0"/>
      <x v="12"/>
    </i>
    <i t="data" r="0" i="0">
      <x v="6284"/>
      <x v="7"/>
      <x v="0"/>
      <x v="12"/>
    </i>
    <i t="data" r="0" i="0">
      <x v="6285"/>
      <x v="7"/>
      <x v="0"/>
      <x v="12"/>
    </i>
    <i t="data" r="0" i="0">
      <x v="6286"/>
      <x v="7"/>
      <x v="0"/>
      <x v="12"/>
    </i>
    <i t="data" r="0" i="0">
      <x v="6287"/>
      <x v="7"/>
      <x v="0"/>
      <x v="12"/>
    </i>
    <i t="data" r="0" i="0">
      <x v="6288"/>
      <x v="7"/>
      <x v="0"/>
      <x v="12"/>
    </i>
    <i t="data" r="0" i="0">
      <x v="6289"/>
      <x v="7"/>
      <x v="0"/>
      <x v="12"/>
    </i>
    <i t="data" r="0" i="0">
      <x v="6290"/>
      <x v="7"/>
      <x v="0"/>
      <x v="12"/>
    </i>
    <i t="data" r="0" i="0">
      <x v="6291"/>
      <x v="7"/>
      <x v="0"/>
      <x v="12"/>
    </i>
    <i t="data" r="0" i="0">
      <x v="6292"/>
      <x v="7"/>
      <x v="0"/>
      <x v="12"/>
    </i>
    <i t="data" r="0" i="0">
      <x v="6293"/>
      <x v="7"/>
      <x v="0"/>
      <x v="12"/>
    </i>
    <i t="data" r="0" i="0">
      <x v="6294"/>
      <x v="7"/>
      <x v="0"/>
      <x v="12"/>
    </i>
    <i t="data" r="0" i="0">
      <x v="6295"/>
      <x v="7"/>
      <x v="0"/>
      <x v="12"/>
    </i>
    <i t="data" r="0" i="0">
      <x v="6296"/>
      <x v="7"/>
      <x v="0"/>
      <x v="12"/>
    </i>
    <i t="data" r="0" i="0">
      <x v="6297"/>
      <x v="7"/>
      <x v="0"/>
      <x v="12"/>
    </i>
    <i t="data" r="0" i="0">
      <x v="6298"/>
      <x v="7"/>
      <x v="0"/>
      <x v="12"/>
    </i>
    <i t="data" r="0" i="0">
      <x v="6299"/>
      <x v="7"/>
      <x v="0"/>
      <x v="12"/>
    </i>
    <i t="data" r="0" i="0">
      <x v="6300"/>
      <x v="7"/>
      <x v="0"/>
      <x v="12"/>
    </i>
    <i t="data" r="0" i="0">
      <x v="6301"/>
      <x v="7"/>
      <x v="0"/>
      <x v="12"/>
    </i>
    <i t="data" r="0" i="0">
      <x v="6302"/>
      <x v="7"/>
      <x v="0"/>
      <x v="12"/>
    </i>
    <i t="data" r="0" i="0">
      <x v="6303"/>
      <x v="7"/>
      <x v="0"/>
      <x v="12"/>
    </i>
    <i t="data" r="0" i="0">
      <x v="6304"/>
      <x v="7"/>
      <x v="0"/>
      <x v="12"/>
    </i>
    <i t="data" r="0" i="0">
      <x v="6305"/>
      <x v="7"/>
      <x v="0"/>
      <x v="12"/>
    </i>
    <i t="data" r="0" i="0">
      <x v="6306"/>
      <x v="7"/>
      <x v="0"/>
      <x v="12"/>
    </i>
    <i t="data" r="0" i="0">
      <x v="6307"/>
      <x v="7"/>
      <x v="0"/>
      <x v="12"/>
    </i>
    <i t="data" r="0" i="0">
      <x v="6308"/>
      <x v="7"/>
      <x v="0"/>
      <x v="12"/>
    </i>
    <i t="data" r="0" i="0">
      <x v="6309"/>
      <x v="7"/>
      <x v="0"/>
      <x v="12"/>
    </i>
    <i t="data" r="0" i="0">
      <x v="6310"/>
      <x v="7"/>
      <x v="0"/>
      <x v="12"/>
    </i>
    <i t="data" r="0" i="0">
      <x v="6311"/>
      <x v="7"/>
      <x v="0"/>
      <x v="12"/>
    </i>
    <i t="data" r="0" i="0">
      <x v="6312"/>
      <x v="7"/>
      <x v="0"/>
      <x v="12"/>
    </i>
    <i t="data" r="0" i="0">
      <x v="6313"/>
      <x v="7"/>
      <x v="0"/>
      <x v="12"/>
    </i>
    <i t="data" r="0" i="0">
      <x v="6314"/>
      <x v="7"/>
      <x v="0"/>
      <x v="12"/>
    </i>
    <i t="data" r="0" i="0">
      <x v="6315"/>
      <x v="7"/>
      <x v="0"/>
      <x v="12"/>
    </i>
    <i t="data" r="0" i="0">
      <x v="6316"/>
      <x v="7"/>
      <x v="0"/>
      <x v="12"/>
    </i>
    <i t="data" r="0" i="0">
      <x v="6317"/>
      <x v="7"/>
      <x v="0"/>
      <x v="12"/>
    </i>
    <i t="data" r="0" i="0">
      <x v="6318"/>
      <x v="7"/>
      <x v="0"/>
      <x v="12"/>
    </i>
    <i t="data" r="0" i="0">
      <x v="6319"/>
      <x v="7"/>
      <x v="0"/>
      <x v="12"/>
    </i>
    <i t="data" r="0" i="0">
      <x v="6320"/>
      <x v="7"/>
      <x v="0"/>
      <x v="12"/>
    </i>
    <i t="data" r="0" i="0">
      <x v="6321"/>
      <x v="7"/>
      <x v="0"/>
      <x v="12"/>
    </i>
    <i t="data" r="0" i="0">
      <x v="6322"/>
      <x v="7"/>
      <x v="0"/>
      <x v="12"/>
    </i>
    <i t="data" r="0" i="0">
      <x v="6323"/>
      <x v="7"/>
      <x v="0"/>
      <x v="12"/>
    </i>
    <i t="data" r="0" i="0">
      <x v="6324"/>
      <x v="7"/>
      <x v="0"/>
      <x v="12"/>
    </i>
    <i t="data" r="0" i="0">
      <x v="6325"/>
      <x v="7"/>
      <x v="0"/>
      <x v="12"/>
    </i>
    <i t="data" r="0" i="0">
      <x v="6326"/>
      <x v="7"/>
      <x v="0"/>
      <x v="12"/>
    </i>
    <i t="data" r="0" i="0">
      <x v="6327"/>
      <x v="7"/>
      <x v="0"/>
      <x v="12"/>
    </i>
    <i t="data" r="0" i="0">
      <x v="6328"/>
      <x v="7"/>
      <x v="0"/>
      <x v="12"/>
    </i>
    <i t="data" r="0" i="0">
      <x v="6329"/>
      <x v="7"/>
      <x v="0"/>
      <x v="12"/>
    </i>
    <i t="data" r="0" i="0">
      <x v="6330"/>
      <x v="7"/>
      <x v="0"/>
      <x v="12"/>
    </i>
    <i t="data" r="0" i="0">
      <x v="6331"/>
      <x v="7"/>
      <x v="0"/>
      <x v="12"/>
    </i>
    <i t="data" r="0" i="0">
      <x v="6332"/>
      <x v="7"/>
      <x v="0"/>
      <x v="12"/>
    </i>
    <i t="data" r="0" i="0">
      <x v="6333"/>
      <x v="7"/>
      <x v="0"/>
      <x v="12"/>
    </i>
    <i t="data" r="0" i="0">
      <x v="6334"/>
      <x v="7"/>
      <x v="0"/>
      <x v="12"/>
    </i>
    <i t="data" r="0" i="0">
      <x v="6335"/>
      <x v="7"/>
      <x v="0"/>
      <x v="12"/>
    </i>
    <i t="data" r="0" i="0">
      <x v="6336"/>
      <x v="7"/>
      <x v="0"/>
      <x v="12"/>
    </i>
    <i t="data" r="0" i="0">
      <x v="6337"/>
      <x v="7"/>
      <x v="0"/>
      <x v="12"/>
    </i>
    <i t="data" r="0" i="0">
      <x v="6338"/>
      <x v="7"/>
      <x v="0"/>
      <x v="12"/>
    </i>
    <i t="data" r="0" i="0">
      <x v="6339"/>
      <x v="7"/>
      <x v="0"/>
      <x v="12"/>
    </i>
    <i t="data" r="0" i="0">
      <x v="6340"/>
      <x v="7"/>
      <x v="0"/>
      <x v="12"/>
    </i>
    <i t="data" r="0" i="0">
      <x v="6341"/>
      <x v="7"/>
      <x v="0"/>
      <x v="12"/>
    </i>
    <i t="data" r="0" i="0">
      <x v="6342"/>
      <x v="7"/>
      <x v="0"/>
      <x v="12"/>
    </i>
    <i t="data" r="0" i="0">
      <x v="6343"/>
      <x v="7"/>
      <x v="0"/>
      <x v="12"/>
    </i>
    <i t="data" r="0" i="0">
      <x v="6344"/>
      <x v="7"/>
      <x v="0"/>
      <x v="12"/>
    </i>
    <i t="data" r="0" i="0">
      <x v="6345"/>
      <x v="7"/>
      <x v="0"/>
      <x v="12"/>
    </i>
    <i t="data" r="0" i="0">
      <x v="6346"/>
      <x v="7"/>
      <x v="0"/>
      <x v="12"/>
    </i>
    <i t="data" r="0" i="0">
      <x v="6347"/>
      <x v="7"/>
      <x v="0"/>
      <x v="12"/>
    </i>
    <i t="data" r="0" i="0">
      <x v="6348"/>
      <x v="7"/>
      <x v="0"/>
      <x v="12"/>
    </i>
    <i t="data" r="0" i="0">
      <x v="6349"/>
      <x v="7"/>
      <x v="0"/>
      <x v="12"/>
    </i>
    <i t="data" r="0" i="0">
      <x v="6350"/>
      <x v="7"/>
      <x v="0"/>
      <x v="12"/>
    </i>
    <i t="data" r="0" i="0">
      <x v="6351"/>
      <x v="7"/>
      <x v="0"/>
      <x v="12"/>
    </i>
    <i t="data" r="0" i="0">
      <x v="6352"/>
      <x v="7"/>
      <x v="0"/>
      <x v="12"/>
    </i>
    <i t="data" r="0" i="0">
      <x v="6353"/>
      <x v="7"/>
      <x v="0"/>
      <x v="12"/>
    </i>
    <i t="data" r="0" i="0">
      <x v="6354"/>
      <x v="7"/>
      <x v="0"/>
      <x v="12"/>
    </i>
    <i t="data" r="0" i="0">
      <x v="6355"/>
      <x v="7"/>
      <x v="0"/>
      <x v="12"/>
    </i>
    <i t="data" r="0" i="0">
      <x v="6356"/>
      <x v="7"/>
      <x v="0"/>
      <x v="12"/>
    </i>
    <i t="data" r="0" i="0">
      <x v="6357"/>
      <x v="7"/>
      <x v="0"/>
      <x v="12"/>
    </i>
    <i t="data" r="0" i="0">
      <x v="6358"/>
      <x v="7"/>
      <x v="0"/>
      <x v="12"/>
    </i>
    <i t="data" r="0" i="0">
      <x v="6359"/>
      <x v="7"/>
      <x v="0"/>
      <x v="12"/>
    </i>
    <i t="data" r="0" i="0">
      <x v="6360"/>
      <x v="7"/>
      <x v="0"/>
      <x v="12"/>
    </i>
    <i t="data" r="0" i="0">
      <x v="6361"/>
      <x v="7"/>
      <x v="0"/>
      <x v="12"/>
    </i>
    <i t="data" r="0" i="0">
      <x v="6362"/>
      <x v="7"/>
      <x v="0"/>
      <x v="12"/>
    </i>
    <i t="data" r="0" i="0">
      <x v="6363"/>
      <x v="7"/>
      <x v="0"/>
      <x v="12"/>
    </i>
    <i t="data" r="0" i="0">
      <x v="6364"/>
      <x v="7"/>
      <x v="0"/>
      <x v="12"/>
    </i>
    <i t="data" r="0" i="0">
      <x v="6365"/>
      <x v="7"/>
      <x v="0"/>
      <x v="12"/>
    </i>
    <i t="data" r="0" i="0">
      <x v="6366"/>
      <x v="7"/>
      <x v="0"/>
      <x v="12"/>
    </i>
    <i t="data" r="0" i="0">
      <x v="6367"/>
      <x v="7"/>
      <x v="0"/>
      <x v="12"/>
    </i>
    <i t="data" r="0" i="0">
      <x v="6368"/>
      <x v="7"/>
      <x v="0"/>
      <x v="12"/>
    </i>
    <i t="data" r="0" i="0">
      <x v="6369"/>
      <x v="7"/>
      <x v="0"/>
      <x v="12"/>
    </i>
    <i t="data" r="0" i="0">
      <x v="6370"/>
      <x v="7"/>
      <x v="0"/>
      <x v="12"/>
    </i>
    <i t="data" r="0" i="0">
      <x v="6371"/>
      <x v="7"/>
      <x v="0"/>
      <x v="12"/>
    </i>
    <i t="data" r="0" i="0">
      <x v="6372"/>
      <x v="7"/>
      <x v="0"/>
      <x v="12"/>
    </i>
    <i t="data" r="0" i="0">
      <x v="6373"/>
      <x v="7"/>
      <x v="0"/>
      <x v="12"/>
    </i>
    <i t="data" r="0" i="0">
      <x v="6374"/>
      <x v="7"/>
      <x v="0"/>
      <x v="12"/>
    </i>
    <i t="data" r="0" i="0">
      <x v="6375"/>
      <x v="7"/>
      <x v="0"/>
      <x v="12"/>
    </i>
    <i t="data" r="0" i="0">
      <x v="6376"/>
      <x v="7"/>
      <x v="0"/>
      <x v="12"/>
    </i>
    <i t="data" r="0" i="0">
      <x v="6377"/>
      <x v="7"/>
      <x v="0"/>
      <x v="12"/>
    </i>
    <i t="data" r="0" i="0">
      <x v="6378"/>
      <x v="7"/>
      <x v="0"/>
      <x v="12"/>
    </i>
    <i t="data" r="0" i="0">
      <x v="6379"/>
      <x v="7"/>
      <x v="0"/>
      <x v="12"/>
    </i>
    <i t="data" r="0" i="0">
      <x v="6380"/>
      <x v="7"/>
      <x v="0"/>
      <x v="12"/>
    </i>
    <i t="data" r="0" i="0">
      <x v="6381"/>
      <x v="7"/>
      <x v="0"/>
      <x v="12"/>
    </i>
    <i t="data" r="0" i="0">
      <x v="6382"/>
      <x v="7"/>
      <x v="0"/>
      <x v="12"/>
    </i>
    <i t="data" r="0" i="0">
      <x v="6383"/>
      <x v="7"/>
      <x v="0"/>
      <x v="12"/>
    </i>
    <i t="data" r="0" i="0">
      <x v="6384"/>
      <x v="7"/>
      <x v="0"/>
      <x v="12"/>
    </i>
    <i t="data" r="0" i="0">
      <x v="6385"/>
      <x v="7"/>
      <x v="0"/>
      <x v="12"/>
    </i>
    <i t="data" r="0" i="0">
      <x v="6386"/>
      <x v="7"/>
      <x v="0"/>
      <x v="12"/>
    </i>
    <i t="data" r="0" i="0">
      <x v="6387"/>
      <x v="7"/>
      <x v="0"/>
      <x v="12"/>
    </i>
    <i t="data" r="0" i="0">
      <x v="6388"/>
      <x v="7"/>
      <x v="0"/>
      <x v="12"/>
    </i>
    <i t="data" r="0" i="0">
      <x v="6389"/>
      <x v="7"/>
      <x v="0"/>
      <x v="12"/>
    </i>
    <i t="data" r="0" i="0">
      <x v="6390"/>
      <x v="7"/>
      <x v="0"/>
      <x v="12"/>
    </i>
    <i t="data" r="0" i="0">
      <x v="6391"/>
      <x v="7"/>
      <x v="0"/>
      <x v="12"/>
    </i>
    <i t="data" r="0" i="0">
      <x v="6392"/>
      <x v="7"/>
      <x v="0"/>
      <x v="12"/>
    </i>
    <i t="data" r="0" i="0">
      <x v="6393"/>
      <x v="7"/>
      <x v="0"/>
      <x v="12"/>
    </i>
    <i t="data" r="0" i="0">
      <x v="6394"/>
      <x v="7"/>
      <x v="0"/>
      <x v="12"/>
    </i>
    <i t="data" r="0" i="0">
      <x v="6395"/>
      <x v="7"/>
      <x v="0"/>
      <x v="12"/>
    </i>
    <i t="data" r="0" i="0">
      <x v="6396"/>
      <x v="7"/>
      <x v="0"/>
      <x v="12"/>
    </i>
    <i t="data" r="0" i="0">
      <x v="6397"/>
      <x v="7"/>
      <x v="0"/>
      <x v="12"/>
    </i>
    <i t="data" r="0" i="0">
      <x v="6398"/>
      <x v="7"/>
      <x v="0"/>
      <x v="12"/>
    </i>
    <i t="data" r="0" i="0">
      <x v="6399"/>
      <x v="7"/>
      <x v="0"/>
      <x v="12"/>
    </i>
    <i t="data" r="0" i="0">
      <x v="6400"/>
      <x v="7"/>
      <x v="0"/>
      <x v="12"/>
    </i>
    <i t="data" r="0" i="0">
      <x v="6401"/>
      <x v="7"/>
      <x v="0"/>
      <x v="12"/>
    </i>
    <i t="data" r="0" i="0">
      <x v="6402"/>
      <x v="7"/>
      <x v="0"/>
      <x v="12"/>
    </i>
    <i t="data" r="0" i="0">
      <x v="6403"/>
      <x v="7"/>
      <x v="0"/>
      <x v="12"/>
    </i>
    <i t="data" r="0" i="0">
      <x v="6404"/>
      <x v="7"/>
      <x v="0"/>
      <x v="12"/>
    </i>
    <i t="data" r="0" i="0">
      <x v="6405"/>
      <x v="7"/>
      <x v="0"/>
      <x v="12"/>
    </i>
    <i t="data" r="0" i="0">
      <x v="6406"/>
      <x v="7"/>
      <x v="0"/>
      <x v="12"/>
    </i>
    <i t="data" r="0" i="0">
      <x v="6407"/>
      <x v="7"/>
      <x v="0"/>
      <x v="12"/>
    </i>
    <i t="data" r="0" i="0">
      <x v="6408"/>
      <x v="7"/>
      <x v="0"/>
      <x v="12"/>
    </i>
    <i t="data" r="0" i="0">
      <x v="6409"/>
      <x v="7"/>
      <x v="0"/>
      <x v="12"/>
    </i>
    <i t="data" r="0" i="0">
      <x v="6410"/>
      <x v="7"/>
      <x v="0"/>
      <x v="12"/>
    </i>
    <i t="data" r="0" i="0">
      <x v="6411"/>
      <x v="7"/>
      <x v="0"/>
      <x v="12"/>
    </i>
    <i t="data" r="0" i="0">
      <x v="6412"/>
      <x v="7"/>
      <x v="0"/>
      <x v="12"/>
    </i>
    <i t="data" r="0" i="0">
      <x v="6413"/>
      <x v="7"/>
      <x v="0"/>
      <x v="12"/>
    </i>
    <i t="data" r="0" i="0">
      <x v="6414"/>
      <x v="7"/>
      <x v="0"/>
      <x v="12"/>
    </i>
    <i t="data" r="0" i="0">
      <x v="6415"/>
      <x v="7"/>
      <x v="0"/>
      <x v="12"/>
    </i>
    <i t="data" r="0" i="0">
      <x v="6416"/>
      <x v="7"/>
      <x v="0"/>
      <x v="12"/>
    </i>
    <i t="data" r="0" i="0">
      <x v="6417"/>
      <x v="7"/>
      <x v="0"/>
      <x v="12"/>
    </i>
    <i t="data" r="0" i="0">
      <x v="6418"/>
      <x v="7"/>
      <x v="0"/>
      <x v="12"/>
    </i>
    <i t="data" r="0" i="0">
      <x v="6419"/>
      <x v="7"/>
      <x v="0"/>
      <x v="12"/>
    </i>
    <i t="data" r="0" i="0">
      <x v="6420"/>
      <x v="7"/>
      <x v="0"/>
      <x v="12"/>
    </i>
    <i t="data" r="0" i="0">
      <x v="6421"/>
      <x v="7"/>
      <x v="0"/>
      <x v="12"/>
    </i>
    <i t="data" r="0" i="0">
      <x v="6422"/>
      <x v="7"/>
      <x v="0"/>
      <x v="12"/>
    </i>
    <i t="data" r="0" i="0">
      <x v="6423"/>
      <x v="7"/>
      <x v="0"/>
      <x v="12"/>
    </i>
    <i t="data" r="0" i="0">
      <x v="6424"/>
      <x v="7"/>
      <x v="0"/>
      <x v="12"/>
    </i>
    <i t="data" r="0" i="0">
      <x v="6425"/>
      <x v="7"/>
      <x v="0"/>
      <x v="12"/>
    </i>
    <i t="data" r="0" i="0">
      <x v="6426"/>
      <x v="7"/>
      <x v="0"/>
      <x v="12"/>
    </i>
    <i t="data" r="0" i="0">
      <x v="6427"/>
      <x v="7"/>
      <x v="0"/>
      <x v="12"/>
    </i>
    <i t="data" r="0" i="0">
      <x v="6428"/>
      <x v="7"/>
      <x v="0"/>
      <x v="12"/>
    </i>
    <i t="data" r="0" i="0">
      <x v="6429"/>
      <x v="7"/>
      <x v="0"/>
      <x v="12"/>
    </i>
    <i t="data" r="0" i="0">
      <x v="6430"/>
      <x v="7"/>
      <x v="0"/>
      <x v="12"/>
    </i>
    <i t="data" r="0" i="0">
      <x v="6431"/>
      <x v="7"/>
      <x v="0"/>
      <x v="12"/>
    </i>
    <i t="data" r="0" i="0">
      <x v="6432"/>
      <x v="7"/>
      <x v="0"/>
      <x v="12"/>
    </i>
    <i t="data" r="0" i="0">
      <x v="6433"/>
      <x v="7"/>
      <x v="0"/>
      <x v="12"/>
    </i>
    <i t="data" r="0" i="0">
      <x v="6434"/>
      <x v="7"/>
      <x v="0"/>
      <x v="12"/>
    </i>
    <i t="data" r="0" i="0">
      <x v="6435"/>
      <x v="7"/>
      <x v="0"/>
      <x v="12"/>
    </i>
    <i t="data" r="0" i="0">
      <x v="6436"/>
      <x v="7"/>
      <x v="0"/>
      <x v="12"/>
    </i>
    <i t="data" r="0" i="0">
      <x v="6437"/>
      <x v="7"/>
      <x v="0"/>
      <x v="12"/>
    </i>
    <i t="data" r="0" i="0">
      <x v="6438"/>
      <x v="7"/>
      <x v="0"/>
      <x v="12"/>
    </i>
    <i t="data" r="0" i="0">
      <x v="6439"/>
      <x v="7"/>
      <x v="0"/>
      <x v="12"/>
    </i>
    <i t="data" r="0" i="0">
      <x v="6440"/>
      <x v="7"/>
      <x v="0"/>
      <x v="12"/>
    </i>
    <i t="data" r="0" i="0">
      <x v="6441"/>
      <x v="7"/>
      <x v="0"/>
      <x v="12"/>
    </i>
    <i t="data" r="0" i="0">
      <x v="6442"/>
      <x v="7"/>
      <x v="0"/>
      <x v="12"/>
    </i>
    <i t="data" r="0" i="0">
      <x v="6443"/>
      <x v="7"/>
      <x v="0"/>
      <x v="12"/>
    </i>
    <i t="data" r="0" i="0">
      <x v="6444"/>
      <x v="7"/>
      <x v="0"/>
      <x v="12"/>
    </i>
    <i t="data" r="0" i="0">
      <x v="6445"/>
      <x v="7"/>
      <x v="0"/>
      <x v="12"/>
    </i>
    <i t="data" r="0" i="0">
      <x v="6446"/>
      <x v="7"/>
      <x v="0"/>
      <x v="12"/>
    </i>
    <i t="data" r="0" i="0">
      <x v="6447"/>
      <x v="7"/>
      <x v="0"/>
      <x v="12"/>
    </i>
    <i t="data" r="0" i="0">
      <x v="6448"/>
      <x v="7"/>
      <x v="0"/>
      <x v="12"/>
    </i>
    <i t="data" r="0" i="0">
      <x v="6449"/>
      <x v="7"/>
      <x v="0"/>
      <x v="12"/>
    </i>
    <i t="data" r="0" i="0">
      <x v="6450"/>
      <x v="7"/>
      <x v="0"/>
      <x v="12"/>
    </i>
    <i t="data" r="0" i="0">
      <x v="6451"/>
      <x v="7"/>
      <x v="0"/>
      <x v="12"/>
    </i>
    <i t="data" r="0" i="0">
      <x v="6452"/>
      <x v="7"/>
      <x v="0"/>
      <x v="12"/>
    </i>
    <i t="data" r="0" i="0">
      <x v="6453"/>
      <x v="7"/>
      <x v="0"/>
      <x v="12"/>
    </i>
    <i t="data" r="0" i="0">
      <x v="6454"/>
      <x v="7"/>
      <x v="0"/>
      <x v="12"/>
    </i>
    <i t="data" r="0" i="0">
      <x v="6455"/>
      <x v="7"/>
      <x v="0"/>
      <x v="12"/>
    </i>
    <i t="data" r="0" i="0">
      <x v="6456"/>
      <x v="7"/>
      <x v="0"/>
      <x v="12"/>
    </i>
    <i t="data" r="0" i="0">
      <x v="6457"/>
      <x v="7"/>
      <x v="0"/>
      <x v="12"/>
    </i>
    <i t="data" r="0" i="0">
      <x v="6458"/>
      <x v="7"/>
      <x v="0"/>
      <x v="12"/>
    </i>
    <i t="data" r="0" i="0">
      <x v="6459"/>
      <x v="7"/>
      <x v="0"/>
      <x v="12"/>
    </i>
    <i t="data" r="0" i="0">
      <x v="6460"/>
      <x v="7"/>
      <x v="0"/>
      <x v="12"/>
    </i>
    <i t="data" r="0" i="0">
      <x v="6461"/>
      <x v="7"/>
      <x v="0"/>
      <x v="12"/>
    </i>
    <i t="data" r="0" i="0">
      <x v="6462"/>
      <x v="7"/>
      <x v="0"/>
      <x v="12"/>
    </i>
    <i t="data" r="0" i="0">
      <x v="6463"/>
      <x v="7"/>
      <x v="0"/>
      <x v="12"/>
    </i>
    <i t="data" r="0" i="0">
      <x v="6464"/>
      <x v="7"/>
      <x v="0"/>
      <x v="12"/>
    </i>
    <i t="data" r="0" i="0">
      <x v="6465"/>
      <x v="7"/>
      <x v="0"/>
      <x v="12"/>
    </i>
    <i t="data" r="0" i="0">
      <x v="6466"/>
      <x v="7"/>
      <x v="0"/>
      <x v="12"/>
    </i>
    <i t="data" r="0" i="0">
      <x v="6467"/>
      <x v="7"/>
      <x v="0"/>
      <x v="12"/>
    </i>
    <i t="data" r="0" i="0">
      <x v="6468"/>
      <x v="7"/>
      <x v="0"/>
      <x v="12"/>
    </i>
    <i t="data" r="0" i="0">
      <x v="6469"/>
      <x v="7"/>
      <x v="0"/>
      <x v="12"/>
    </i>
    <i t="data" r="0" i="0">
      <x v="6470"/>
      <x v="7"/>
      <x v="0"/>
      <x v="12"/>
    </i>
    <i t="data" r="0" i="0">
      <x v="6471"/>
      <x v="7"/>
      <x v="0"/>
      <x v="12"/>
    </i>
    <i t="data" r="0" i="0">
      <x v="6472"/>
      <x v="7"/>
      <x v="0"/>
      <x v="12"/>
    </i>
    <i t="data" r="0" i="0">
      <x v="6473"/>
      <x v="7"/>
      <x v="0"/>
      <x v="12"/>
    </i>
    <i t="data" r="0" i="0">
      <x v="6474"/>
      <x v="7"/>
      <x v="0"/>
      <x v="12"/>
    </i>
    <i t="data" r="0" i="0">
      <x v="6475"/>
      <x v="7"/>
      <x v="0"/>
      <x v="12"/>
    </i>
    <i t="data" r="0" i="0">
      <x v="6476"/>
      <x v="7"/>
      <x v="0"/>
      <x v="12"/>
    </i>
    <i t="data" r="0" i="0">
      <x v="6477"/>
      <x v="7"/>
      <x v="0"/>
      <x v="12"/>
    </i>
    <i t="data" r="0" i="0">
      <x v="6478"/>
      <x v="7"/>
      <x v="0"/>
      <x v="12"/>
    </i>
    <i t="data" r="0" i="0">
      <x v="6479"/>
      <x v="7"/>
      <x v="0"/>
      <x v="12"/>
    </i>
    <i t="data" r="0" i="0">
      <x v="6480"/>
      <x v="7"/>
      <x v="0"/>
      <x v="12"/>
    </i>
    <i t="data" r="0" i="0">
      <x v="6481"/>
      <x v="7"/>
      <x v="0"/>
      <x v="12"/>
    </i>
    <i t="data" r="0" i="0">
      <x v="6482"/>
      <x v="7"/>
      <x v="0"/>
      <x v="12"/>
    </i>
    <i t="data" r="0" i="0">
      <x v="6483"/>
      <x v="7"/>
      <x v="0"/>
      <x v="12"/>
    </i>
    <i t="data" r="0" i="0">
      <x v="6484"/>
      <x v="7"/>
      <x v="0"/>
      <x v="12"/>
    </i>
    <i t="data" r="0" i="0">
      <x v="6485"/>
      <x v="7"/>
      <x v="0"/>
      <x v="12"/>
    </i>
    <i t="data" r="0" i="0">
      <x v="6486"/>
      <x v="7"/>
      <x v="0"/>
      <x v="12"/>
    </i>
    <i t="data" r="0" i="0">
      <x v="6487"/>
      <x v="7"/>
      <x v="0"/>
      <x v="12"/>
    </i>
    <i t="data" r="0" i="0">
      <x v="6488"/>
      <x v="7"/>
      <x v="0"/>
      <x v="12"/>
    </i>
    <i t="data" r="0" i="0">
      <x v="6489"/>
      <x v="7"/>
      <x v="0"/>
      <x v="12"/>
    </i>
    <i t="data" r="0" i="0">
      <x v="6490"/>
      <x v="7"/>
      <x v="0"/>
      <x v="12"/>
    </i>
    <i t="data" r="0" i="0">
      <x v="6491"/>
      <x v="7"/>
      <x v="0"/>
      <x v="12"/>
    </i>
    <i t="data" r="0" i="0">
      <x v="6492"/>
      <x v="7"/>
      <x v="0"/>
      <x v="12"/>
    </i>
    <i t="data" r="0" i="0">
      <x v="6493"/>
      <x v="7"/>
      <x v="0"/>
      <x v="12"/>
    </i>
    <i t="data" r="0" i="0">
      <x v="6494"/>
      <x v="7"/>
      <x v="0"/>
      <x v="12"/>
    </i>
    <i t="data" r="0" i="0">
      <x v="6495"/>
      <x v="7"/>
      <x v="0"/>
      <x v="12"/>
    </i>
    <i t="data" r="0" i="0">
      <x v="6496"/>
      <x v="7"/>
      <x v="0"/>
      <x v="12"/>
    </i>
    <i t="data" r="0" i="0">
      <x v="6497"/>
      <x v="7"/>
      <x v="0"/>
      <x v="12"/>
    </i>
    <i t="data" r="0" i="0">
      <x v="6498"/>
      <x v="7"/>
      <x v="0"/>
      <x v="12"/>
    </i>
    <i t="data" r="0" i="0">
      <x v="6499"/>
      <x v="7"/>
      <x v="0"/>
      <x v="12"/>
    </i>
    <i t="data" r="0" i="0">
      <x v="6500"/>
      <x v="7"/>
      <x v="0"/>
      <x v="12"/>
    </i>
    <i t="data" r="0" i="0">
      <x v="6501"/>
      <x v="7"/>
      <x v="0"/>
      <x v="12"/>
    </i>
    <i t="data" r="0" i="0">
      <x v="6502"/>
      <x v="7"/>
      <x v="0"/>
      <x v="12"/>
    </i>
    <i t="data" r="0" i="0">
      <x v="6503"/>
      <x v="7"/>
      <x v="0"/>
      <x v="12"/>
    </i>
    <i t="data" r="0" i="0">
      <x v="6504"/>
      <x v="7"/>
      <x v="0"/>
      <x v="12"/>
    </i>
    <i t="data" r="0" i="0">
      <x v="6505"/>
      <x v="7"/>
      <x v="0"/>
      <x v="12"/>
    </i>
    <i t="data" r="0" i="0">
      <x v="6506"/>
      <x v="7"/>
      <x v="0"/>
      <x v="12"/>
    </i>
    <i t="data" r="0" i="0">
      <x v="6507"/>
      <x v="7"/>
      <x v="0"/>
      <x v="12"/>
    </i>
    <i t="data" r="0" i="0">
      <x v="6508"/>
      <x v="7"/>
      <x v="0"/>
      <x v="12"/>
    </i>
    <i t="data" r="0" i="0">
      <x v="6509"/>
      <x v="7"/>
      <x v="0"/>
      <x v="12"/>
    </i>
    <i t="data" r="0" i="0">
      <x v="6510"/>
      <x v="7"/>
      <x v="0"/>
      <x v="12"/>
    </i>
    <i t="data" r="0" i="0">
      <x v="6511"/>
      <x v="7"/>
      <x v="0"/>
      <x v="12"/>
    </i>
    <i t="data" r="0" i="0">
      <x v="6512"/>
      <x v="7"/>
      <x v="0"/>
      <x v="12"/>
    </i>
    <i t="data" r="0" i="0">
      <x v="6513"/>
      <x v="7"/>
      <x v="0"/>
      <x v="12"/>
    </i>
    <i t="data" r="0" i="0">
      <x v="6514"/>
      <x v="7"/>
      <x v="0"/>
      <x v="12"/>
    </i>
    <i t="data" r="0" i="0">
      <x v="6515"/>
      <x v="7"/>
      <x v="0"/>
      <x v="12"/>
    </i>
    <i t="data" r="0" i="0">
      <x v="6516"/>
      <x v="7"/>
      <x v="0"/>
      <x v="12"/>
    </i>
    <i t="data" r="0" i="0">
      <x v="6517"/>
      <x v="7"/>
      <x v="0"/>
      <x v="12"/>
    </i>
    <i t="data" r="0" i="0">
      <x v="6518"/>
      <x v="7"/>
      <x v="0"/>
      <x v="12"/>
    </i>
    <i t="data" r="0" i="0">
      <x v="6519"/>
      <x v="7"/>
      <x v="0"/>
      <x v="12"/>
    </i>
    <i t="data" r="0" i="0">
      <x v="6520"/>
      <x v="7"/>
      <x v="0"/>
      <x v="12"/>
    </i>
    <i t="data" r="0" i="0">
      <x v="6521"/>
      <x v="7"/>
      <x v="0"/>
      <x v="12"/>
    </i>
    <i t="data" r="0" i="0">
      <x v="6522"/>
      <x v="7"/>
      <x v="0"/>
      <x v="12"/>
    </i>
    <i t="data" r="0" i="0">
      <x v="6523"/>
      <x v="7"/>
      <x v="0"/>
      <x v="12"/>
    </i>
    <i t="data" r="0" i="0">
      <x v="6524"/>
      <x v="7"/>
      <x v="0"/>
      <x v="12"/>
    </i>
    <i t="data" r="0" i="0">
      <x v="6525"/>
      <x v="7"/>
      <x v="0"/>
      <x v="12"/>
    </i>
    <i t="data" r="0" i="0">
      <x v="6526"/>
      <x v="7"/>
      <x v="0"/>
      <x v="12"/>
    </i>
    <i t="data" r="0" i="0">
      <x v="6527"/>
      <x v="7"/>
      <x v="0"/>
      <x v="12"/>
    </i>
    <i t="data" r="0" i="0">
      <x v="6528"/>
      <x v="7"/>
      <x v="0"/>
      <x v="12"/>
    </i>
    <i t="data" r="0" i="0">
      <x v="6529"/>
      <x v="7"/>
      <x v="0"/>
      <x v="12"/>
    </i>
    <i t="data" r="0" i="0">
      <x v="6530"/>
      <x v="7"/>
      <x v="0"/>
      <x v="12"/>
    </i>
    <i t="data" r="0" i="0">
      <x v="6531"/>
      <x v="7"/>
      <x v="0"/>
      <x v="12"/>
    </i>
    <i t="data" r="0" i="0">
      <x v="6532"/>
      <x v="7"/>
      <x v="0"/>
      <x v="12"/>
    </i>
    <i t="data" r="0" i="0">
      <x v="6533"/>
      <x v="7"/>
      <x v="0"/>
      <x v="12"/>
    </i>
    <i t="data" r="0" i="0">
      <x v="6534"/>
      <x v="7"/>
      <x v="0"/>
      <x v="12"/>
    </i>
    <i t="data" r="0" i="0">
      <x v="6535"/>
      <x v="7"/>
      <x v="0"/>
      <x v="12"/>
    </i>
    <i t="data" r="0" i="0">
      <x v="6536"/>
      <x v="7"/>
      <x v="0"/>
      <x v="12"/>
    </i>
    <i t="data" r="0" i="0">
      <x v="6537"/>
      <x v="7"/>
      <x v="0"/>
      <x v="12"/>
    </i>
    <i t="data" r="0" i="0">
      <x v="6538"/>
      <x v="7"/>
      <x v="0"/>
      <x v="12"/>
    </i>
    <i t="data" r="0" i="0">
      <x v="6539"/>
      <x v="7"/>
      <x v="0"/>
      <x v="12"/>
    </i>
    <i t="data" r="0" i="0">
      <x v="6540"/>
      <x v="7"/>
      <x v="0"/>
      <x v="12"/>
    </i>
    <i t="data" r="0" i="0">
      <x v="6541"/>
      <x v="7"/>
      <x v="0"/>
      <x v="12"/>
    </i>
    <i t="data" r="0" i="0">
      <x v="6542"/>
      <x v="7"/>
      <x v="0"/>
      <x v="12"/>
    </i>
    <i t="data" r="0" i="0">
      <x v="6543"/>
      <x v="7"/>
      <x v="0"/>
      <x v="12"/>
    </i>
    <i t="data" r="0" i="0">
      <x v="6544"/>
      <x v="7"/>
      <x v="0"/>
      <x v="12"/>
    </i>
    <i t="data" r="0" i="0">
      <x v="6545"/>
      <x v="7"/>
      <x v="0"/>
      <x v="12"/>
    </i>
    <i t="data" r="0" i="0">
      <x v="6546"/>
      <x v="7"/>
      <x v="0"/>
      <x v="12"/>
    </i>
    <i t="data" r="0" i="0">
      <x v="6547"/>
      <x v="7"/>
      <x v="0"/>
      <x v="12"/>
    </i>
    <i t="data" r="0" i="0">
      <x v="6548"/>
      <x v="7"/>
      <x v="0"/>
      <x v="12"/>
    </i>
    <i t="data" r="0" i="0">
      <x v="6549"/>
      <x v="7"/>
      <x v="0"/>
      <x v="12"/>
    </i>
    <i t="data" r="0" i="0">
      <x v="6550"/>
      <x v="7"/>
      <x v="0"/>
      <x v="12"/>
    </i>
    <i t="data" r="0" i="0">
      <x v="6551"/>
      <x v="7"/>
      <x v="0"/>
      <x v="12"/>
    </i>
    <i t="data" r="0" i="0">
      <x v="6552"/>
      <x v="7"/>
      <x v="0"/>
      <x v="12"/>
    </i>
    <i t="data" r="0" i="0">
      <x v="6553"/>
      <x v="7"/>
      <x v="0"/>
      <x v="12"/>
    </i>
    <i t="data" r="0" i="0">
      <x v="6554"/>
      <x v="7"/>
      <x v="0"/>
      <x v="12"/>
    </i>
    <i t="data" r="0" i="0">
      <x v="6555"/>
      <x v="7"/>
      <x v="0"/>
      <x v="12"/>
    </i>
    <i t="data" r="0" i="0">
      <x v="6556"/>
      <x v="7"/>
      <x v="0"/>
      <x v="12"/>
    </i>
    <i t="data" r="0" i="0">
      <x v="6557"/>
      <x v="7"/>
      <x v="0"/>
      <x v="12"/>
    </i>
    <i t="data" r="0" i="0">
      <x v="6558"/>
      <x v="7"/>
      <x v="0"/>
      <x v="12"/>
    </i>
    <i t="data" r="0" i="0">
      <x v="6559"/>
      <x v="7"/>
      <x v="0"/>
      <x v="12"/>
    </i>
    <i t="data" r="0" i="0">
      <x v="6560"/>
      <x v="7"/>
      <x v="0"/>
      <x v="12"/>
    </i>
    <i t="data" r="0" i="0">
      <x v="6561"/>
      <x v="7"/>
      <x v="0"/>
      <x v="12"/>
    </i>
    <i t="data" r="0" i="0">
      <x v="6562"/>
      <x v="7"/>
      <x v="0"/>
      <x v="12"/>
    </i>
    <i t="data" r="0" i="0">
      <x v="6563"/>
      <x v="7"/>
      <x v="0"/>
      <x v="12"/>
    </i>
    <i t="data" r="0" i="0">
      <x v="6564"/>
      <x v="7"/>
      <x v="0"/>
      <x v="12"/>
    </i>
    <i t="data" r="0" i="0">
      <x v="6565"/>
      <x v="7"/>
      <x v="0"/>
      <x v="12"/>
    </i>
    <i t="data" r="0" i="0">
      <x v="6566"/>
      <x v="7"/>
      <x v="0"/>
      <x v="12"/>
    </i>
    <i t="data" r="0" i="0">
      <x v="6567"/>
      <x v="7"/>
      <x v="0"/>
      <x v="12"/>
    </i>
    <i t="data" r="0" i="0">
      <x v="6568"/>
      <x v="7"/>
      <x v="0"/>
      <x v="12"/>
    </i>
    <i t="data" r="0" i="0">
      <x v="6569"/>
      <x v="7"/>
      <x v="0"/>
      <x v="12"/>
    </i>
    <i t="data" r="0" i="0">
      <x v="6570"/>
      <x v="7"/>
      <x v="0"/>
      <x v="12"/>
    </i>
    <i t="data" r="0" i="0">
      <x v="6571"/>
      <x v="7"/>
      <x v="0"/>
      <x v="12"/>
    </i>
    <i t="data" r="0" i="0">
      <x v="6572"/>
      <x v="7"/>
      <x v="0"/>
      <x v="12"/>
    </i>
    <i t="data" r="0" i="0">
      <x v="6573"/>
      <x v="7"/>
      <x v="0"/>
      <x v="12"/>
    </i>
    <i t="data" r="0" i="0">
      <x v="6574"/>
      <x v="7"/>
      <x v="0"/>
      <x v="12"/>
    </i>
    <i t="data" r="0" i="0">
      <x v="6575"/>
      <x v="7"/>
      <x v="0"/>
      <x v="12"/>
    </i>
    <i t="data" r="0" i="0">
      <x v="6576"/>
      <x v="7"/>
      <x v="0"/>
      <x v="12"/>
    </i>
    <i t="data" r="0" i="0">
      <x v="6577"/>
      <x v="7"/>
      <x v="0"/>
      <x v="12"/>
    </i>
    <i t="data" r="0" i="0">
      <x v="6578"/>
      <x v="7"/>
      <x v="0"/>
      <x v="12"/>
    </i>
    <i t="data" r="0" i="0">
      <x v="6579"/>
      <x v="7"/>
      <x v="0"/>
      <x v="12"/>
    </i>
    <i t="data" r="0" i="0">
      <x v="6580"/>
      <x v="7"/>
      <x v="0"/>
      <x v="12"/>
    </i>
    <i t="data" r="0" i="0">
      <x v="6581"/>
      <x v="7"/>
      <x v="0"/>
      <x v="12"/>
    </i>
    <i t="data" r="0" i="0">
      <x v="6582"/>
      <x v="7"/>
      <x v="0"/>
      <x v="12"/>
    </i>
    <i t="data" r="0" i="0">
      <x v="6583"/>
      <x v="7"/>
      <x v="0"/>
      <x v="12"/>
    </i>
    <i t="data" r="0" i="0">
      <x v="6584"/>
      <x v="7"/>
      <x v="0"/>
      <x v="12"/>
    </i>
    <i t="data" r="0" i="0">
      <x v="6585"/>
      <x v="7"/>
      <x v="0"/>
      <x v="12"/>
    </i>
    <i t="data" r="0" i="0">
      <x v="6586"/>
      <x v="7"/>
      <x v="0"/>
      <x v="12"/>
    </i>
    <i t="data" r="0" i="0">
      <x v="6587"/>
      <x v="7"/>
      <x v="0"/>
      <x v="12"/>
    </i>
    <i t="data" r="0" i="0">
      <x v="6588"/>
      <x v="7"/>
      <x v="0"/>
      <x v="12"/>
    </i>
    <i t="data" r="0" i="0">
      <x v="6589"/>
      <x v="7"/>
      <x v="0"/>
      <x v="12"/>
    </i>
    <i t="data" r="0" i="0">
      <x v="6590"/>
      <x v="7"/>
      <x v="0"/>
      <x v="12"/>
    </i>
    <i t="data" r="0" i="0">
      <x v="6591"/>
      <x v="7"/>
      <x v="0"/>
      <x v="12"/>
    </i>
    <i t="data" r="0" i="0">
      <x v="6592"/>
      <x v="7"/>
      <x v="0"/>
      <x v="12"/>
    </i>
    <i t="data" r="0" i="0">
      <x v="6593"/>
      <x v="7"/>
      <x v="0"/>
      <x v="12"/>
    </i>
    <i t="data" r="0" i="0">
      <x v="6594"/>
      <x v="7"/>
      <x v="0"/>
      <x v="12"/>
    </i>
    <i t="data" r="0" i="0">
      <x v="6595"/>
      <x v="7"/>
      <x v="0"/>
      <x v="12"/>
    </i>
    <i t="data" r="0" i="0">
      <x v="6596"/>
      <x v="7"/>
      <x v="0"/>
      <x v="12"/>
    </i>
    <i t="data" r="0" i="0">
      <x v="6597"/>
      <x v="7"/>
      <x v="0"/>
      <x v="12"/>
    </i>
    <i t="data" r="0" i="0">
      <x v="6598"/>
      <x v="7"/>
      <x v="0"/>
      <x v="12"/>
    </i>
    <i t="data" r="0" i="0">
      <x v="6599"/>
      <x v="7"/>
      <x v="0"/>
      <x v="12"/>
    </i>
    <i t="data" r="0" i="0">
      <x v="6600"/>
      <x v="7"/>
      <x v="0"/>
      <x v="12"/>
    </i>
    <i t="data" r="0" i="0">
      <x v="6601"/>
      <x v="7"/>
      <x v="0"/>
      <x v="12"/>
    </i>
    <i t="data" r="0" i="0">
      <x v="6602"/>
      <x v="7"/>
      <x v="0"/>
      <x v="12"/>
    </i>
    <i t="data" r="0" i="0">
      <x v="6603"/>
      <x v="7"/>
      <x v="0"/>
      <x v="12"/>
    </i>
    <i t="data" r="0" i="0">
      <x v="6604"/>
      <x v="7"/>
      <x v="0"/>
      <x v="12"/>
    </i>
    <i t="data" r="0" i="0">
      <x v="6605"/>
      <x v="7"/>
      <x v="0"/>
      <x v="12"/>
    </i>
    <i t="data" r="0" i="0">
      <x v="6606"/>
      <x v="7"/>
      <x v="0"/>
      <x v="12"/>
    </i>
    <i t="data" r="0" i="0">
      <x v="6607"/>
      <x v="7"/>
      <x v="0"/>
      <x v="12"/>
    </i>
    <i t="data" r="0" i="0">
      <x v="6608"/>
      <x v="7"/>
      <x v="0"/>
      <x v="12"/>
    </i>
    <i t="data" r="0" i="0">
      <x v="6609"/>
      <x v="7"/>
      <x v="0"/>
      <x v="12"/>
    </i>
    <i t="data" r="0" i="0">
      <x v="6610"/>
      <x v="7"/>
      <x v="0"/>
      <x v="12"/>
    </i>
    <i t="data" r="0" i="0">
      <x v="6611"/>
      <x v="7"/>
      <x v="0"/>
      <x v="12"/>
    </i>
    <i t="data" r="0" i="0">
      <x v="6612"/>
      <x v="7"/>
      <x v="0"/>
      <x v="12"/>
    </i>
    <i t="data" r="0" i="0">
      <x v="6613"/>
      <x v="7"/>
      <x v="0"/>
      <x v="12"/>
    </i>
    <i t="data" r="0" i="0">
      <x v="6614"/>
      <x v="7"/>
      <x v="0"/>
      <x v="12"/>
    </i>
    <i t="data" r="0" i="0">
      <x v="6615"/>
      <x v="7"/>
      <x v="0"/>
      <x v="12"/>
    </i>
    <i t="data" r="0" i="0">
      <x v="6616"/>
      <x v="7"/>
      <x v="0"/>
      <x v="12"/>
    </i>
    <i t="data" r="0" i="0">
      <x v="6617"/>
      <x v="7"/>
      <x v="0"/>
      <x v="12"/>
    </i>
    <i t="data" r="0" i="0">
      <x v="6618"/>
      <x v="7"/>
      <x v="0"/>
      <x v="12"/>
    </i>
    <i t="data" r="0" i="0">
      <x v="6619"/>
      <x v="7"/>
      <x v="0"/>
      <x v="12"/>
    </i>
    <i t="data" r="0" i="0">
      <x v="6620"/>
      <x v="7"/>
      <x v="0"/>
      <x v="12"/>
    </i>
    <i t="data" r="0" i="0">
      <x v="6621"/>
      <x v="7"/>
      <x v="0"/>
      <x v="12"/>
    </i>
    <i t="data" r="0" i="0">
      <x v="6622"/>
      <x v="7"/>
      <x v="0"/>
      <x v="12"/>
    </i>
    <i t="data" r="0" i="0">
      <x v="6623"/>
      <x v="7"/>
      <x v="0"/>
      <x v="12"/>
    </i>
    <i t="data" r="0" i="0">
      <x v="6624"/>
      <x v="7"/>
      <x v="0"/>
      <x v="12"/>
    </i>
    <i t="data" r="0" i="0">
      <x v="6625"/>
      <x v="7"/>
      <x v="0"/>
      <x v="12"/>
    </i>
    <i t="data" r="0" i="0">
      <x v="6626"/>
      <x v="7"/>
      <x v="0"/>
      <x v="12"/>
    </i>
    <i t="data" r="0" i="0">
      <x v="6627"/>
      <x v="7"/>
      <x v="0"/>
      <x v="12"/>
    </i>
    <i t="data" r="0" i="0">
      <x v="6628"/>
      <x v="7"/>
      <x v="0"/>
      <x v="12"/>
    </i>
    <i t="data" r="0" i="0">
      <x v="6629"/>
      <x v="7"/>
      <x v="0"/>
      <x v="12"/>
    </i>
    <i t="data" r="0" i="0">
      <x v="6630"/>
      <x v="7"/>
      <x v="0"/>
      <x v="12"/>
    </i>
    <i t="data" r="0" i="0">
      <x v="6631"/>
      <x v="7"/>
      <x v="0"/>
      <x v="12"/>
    </i>
    <i t="data" r="0" i="0">
      <x v="6632"/>
      <x v="7"/>
      <x v="0"/>
      <x v="12"/>
    </i>
    <i t="data" r="0" i="0">
      <x v="6633"/>
      <x v="7"/>
      <x v="0"/>
      <x v="12"/>
    </i>
    <i t="data" r="0" i="0">
      <x v="6634"/>
      <x v="7"/>
      <x v="0"/>
      <x v="12"/>
    </i>
    <i t="data" r="0" i="0">
      <x v="6635"/>
      <x v="7"/>
      <x v="0"/>
      <x v="12"/>
    </i>
    <i t="data" r="0" i="0">
      <x v="6636"/>
      <x v="7"/>
      <x v="0"/>
      <x v="12"/>
    </i>
    <i t="data" r="0" i="0">
      <x v="6637"/>
      <x v="7"/>
      <x v="0"/>
      <x v="12"/>
    </i>
    <i t="data" r="0" i="0">
      <x v="6638"/>
      <x v="7"/>
      <x v="0"/>
      <x v="12"/>
    </i>
    <i t="data" r="0" i="0">
      <x v="6639"/>
      <x v="7"/>
      <x v="0"/>
      <x v="12"/>
    </i>
    <i t="data" r="0" i="0">
      <x v="6640"/>
      <x v="7"/>
      <x v="0"/>
      <x v="12"/>
    </i>
    <i t="data" r="0" i="0">
      <x v="6641"/>
      <x v="7"/>
      <x v="0"/>
      <x v="12"/>
    </i>
    <i t="data" r="0" i="0">
      <x v="6642"/>
      <x v="7"/>
      <x v="0"/>
      <x v="12"/>
    </i>
    <i t="data" r="0" i="0">
      <x v="6643"/>
      <x v="7"/>
      <x v="0"/>
      <x v="12"/>
    </i>
    <i t="data" r="0" i="0">
      <x v="6644"/>
      <x v="7"/>
      <x v="0"/>
      <x v="12"/>
    </i>
    <i t="data" r="0" i="0">
      <x v="6645"/>
      <x v="7"/>
      <x v="0"/>
      <x v="12"/>
    </i>
    <i t="data" r="0" i="0">
      <x v="6646"/>
      <x v="7"/>
      <x v="0"/>
      <x v="12"/>
    </i>
    <i t="data" r="0" i="0">
      <x v="6647"/>
      <x v="7"/>
      <x v="0"/>
      <x v="12"/>
    </i>
    <i t="data" r="0" i="0">
      <x v="6648"/>
      <x v="7"/>
      <x v="0"/>
      <x v="12"/>
    </i>
    <i t="data" r="0" i="0">
      <x v="6649"/>
      <x v="7"/>
      <x v="0"/>
      <x v="12"/>
    </i>
    <i t="data" r="0" i="0">
      <x v="6650"/>
      <x v="7"/>
      <x v="0"/>
      <x v="12"/>
    </i>
    <i t="data" r="0" i="0">
      <x v="6651"/>
      <x v="7"/>
      <x v="0"/>
      <x v="12"/>
    </i>
    <i t="data" r="0" i="0">
      <x v="6652"/>
      <x v="7"/>
      <x v="0"/>
      <x v="12"/>
    </i>
    <i t="data" r="0" i="0">
      <x v="6653"/>
      <x v="7"/>
      <x v="0"/>
      <x v="12"/>
    </i>
    <i t="data" r="0" i="0">
      <x v="6654"/>
      <x v="7"/>
      <x v="0"/>
      <x v="12"/>
    </i>
    <i t="data" r="0" i="0">
      <x v="6655"/>
      <x v="7"/>
      <x v="0"/>
      <x v="12"/>
    </i>
    <i t="data" r="0" i="0">
      <x v="6656"/>
      <x v="7"/>
      <x v="0"/>
      <x v="12"/>
    </i>
    <i t="data" r="0" i="0">
      <x v="6657"/>
      <x v="7"/>
      <x v="0"/>
      <x v="12"/>
    </i>
    <i t="data" r="0" i="0">
      <x v="6658"/>
      <x v="7"/>
      <x v="0"/>
      <x v="12"/>
    </i>
    <i t="data" r="0" i="0">
      <x v="6659"/>
      <x v="7"/>
      <x v="0"/>
      <x v="12"/>
    </i>
    <i t="data" r="0" i="0">
      <x v="6660"/>
      <x v="7"/>
      <x v="0"/>
      <x v="12"/>
    </i>
    <i t="data" r="0" i="0">
      <x v="6661"/>
      <x v="7"/>
      <x v="0"/>
      <x v="12"/>
    </i>
    <i t="data" r="0" i="0">
      <x v="6662"/>
      <x v="7"/>
      <x v="0"/>
      <x v="12"/>
    </i>
    <i t="data" r="0" i="0">
      <x v="6663"/>
      <x v="7"/>
      <x v="0"/>
      <x v="12"/>
    </i>
    <i t="data" r="0" i="0">
      <x v="6664"/>
      <x v="7"/>
      <x v="0"/>
      <x v="12"/>
    </i>
    <i t="data" r="0" i="0">
      <x v="6665"/>
      <x v="7"/>
      <x v="0"/>
      <x v="12"/>
    </i>
    <i t="data" r="0" i="0">
      <x v="6666"/>
      <x v="7"/>
      <x v="0"/>
      <x v="12"/>
    </i>
    <i t="data" r="0" i="0">
      <x v="6667"/>
      <x v="7"/>
      <x v="0"/>
      <x v="12"/>
    </i>
    <i t="data" r="0" i="0">
      <x v="6668"/>
      <x v="7"/>
      <x v="0"/>
      <x v="12"/>
    </i>
    <i t="data" r="0" i="0">
      <x v="6669"/>
      <x v="7"/>
      <x v="0"/>
      <x v="12"/>
    </i>
    <i t="data" r="0" i="0">
      <x v="6670"/>
      <x v="7"/>
      <x v="0"/>
      <x v="12"/>
    </i>
    <i t="data" r="0" i="0">
      <x v="6671"/>
      <x v="7"/>
      <x v="0"/>
      <x v="12"/>
    </i>
    <i t="data" r="0" i="0">
      <x v="6672"/>
      <x v="7"/>
      <x v="0"/>
      <x v="12"/>
    </i>
    <i t="data" r="0" i="0">
      <x v="6673"/>
      <x v="7"/>
      <x v="0"/>
      <x v="12"/>
    </i>
    <i t="data" r="0" i="0">
      <x v="6674"/>
      <x v="7"/>
      <x v="0"/>
      <x v="12"/>
    </i>
    <i t="data" r="0" i="0">
      <x v="6675"/>
      <x v="7"/>
      <x v="0"/>
      <x v="12"/>
    </i>
    <i t="data" r="0" i="0">
      <x v="6676"/>
      <x v="7"/>
      <x v="0"/>
      <x v="12"/>
    </i>
    <i t="data" r="0" i="0">
      <x v="6677"/>
      <x v="7"/>
      <x v="0"/>
      <x v="12"/>
    </i>
    <i t="data" r="0" i="0">
      <x v="6678"/>
      <x v="7"/>
      <x v="0"/>
      <x v="12"/>
    </i>
    <i t="data" r="0" i="0">
      <x v="6679"/>
      <x v="7"/>
      <x v="0"/>
      <x v="12"/>
    </i>
    <i t="data" r="0" i="0">
      <x v="6680"/>
      <x v="7"/>
      <x v="0"/>
      <x v="12"/>
    </i>
    <i t="data" r="0" i="0">
      <x v="6681"/>
      <x v="7"/>
      <x v="0"/>
      <x v="12"/>
    </i>
    <i t="data" r="0" i="0">
      <x v="6682"/>
      <x v="7"/>
      <x v="0"/>
      <x v="12"/>
    </i>
    <i t="data" r="0" i="0">
      <x v="6683"/>
      <x v="7"/>
      <x v="0"/>
      <x v="12"/>
    </i>
    <i t="data" r="0" i="0">
      <x v="6684"/>
      <x v="7"/>
      <x v="0"/>
      <x v="12"/>
    </i>
    <i t="data" r="0" i="0">
      <x v="6685"/>
      <x v="7"/>
      <x v="0"/>
      <x v="12"/>
    </i>
    <i t="data" r="0" i="0">
      <x v="6686"/>
      <x v="7"/>
      <x v="0"/>
      <x v="12"/>
    </i>
    <i t="data" r="0" i="0">
      <x v="6687"/>
      <x v="7"/>
      <x v="0"/>
      <x v="12"/>
    </i>
    <i t="data" r="0" i="0">
      <x v="6688"/>
      <x v="7"/>
      <x v="0"/>
      <x v="12"/>
    </i>
    <i t="data" r="0" i="0">
      <x v="6689"/>
      <x v="7"/>
      <x v="0"/>
      <x v="12"/>
    </i>
    <i t="data" r="0" i="0">
      <x v="6690"/>
      <x v="7"/>
      <x v="0"/>
      <x v="12"/>
    </i>
    <i t="data" r="0" i="0">
      <x v="6691"/>
      <x v="7"/>
      <x v="0"/>
      <x v="12"/>
    </i>
    <i t="data" r="0" i="0">
      <x v="6692"/>
      <x v="7"/>
      <x v="0"/>
      <x v="12"/>
    </i>
    <i t="data" r="0" i="0">
      <x v="6693"/>
      <x v="7"/>
      <x v="0"/>
      <x v="12"/>
    </i>
    <i t="data" r="0" i="0">
      <x v="6694"/>
      <x v="7"/>
      <x v="0"/>
      <x v="12"/>
    </i>
    <i t="data" r="0" i="0">
      <x v="6695"/>
      <x v="7"/>
      <x v="0"/>
      <x v="12"/>
    </i>
    <i t="data" r="0" i="0">
      <x v="6696"/>
      <x v="7"/>
      <x v="0"/>
      <x v="12"/>
    </i>
    <i t="data" r="0" i="0">
      <x v="6697"/>
      <x v="7"/>
      <x v="0"/>
      <x v="12"/>
    </i>
    <i t="data" r="0" i="0">
      <x v="6698"/>
      <x v="7"/>
      <x v="0"/>
      <x v="12"/>
    </i>
    <i t="data" r="0" i="0">
      <x v="6699"/>
      <x v="7"/>
      <x v="0"/>
      <x v="12"/>
    </i>
    <i t="data" r="0" i="0">
      <x v="6700"/>
      <x v="7"/>
      <x v="0"/>
      <x v="12"/>
    </i>
    <i t="data" r="0" i="0">
      <x v="6701"/>
      <x v="7"/>
      <x v="0"/>
      <x v="12"/>
    </i>
    <i t="data" r="0" i="0">
      <x v="6702"/>
      <x v="7"/>
      <x v="0"/>
      <x v="12"/>
    </i>
    <i t="data" r="0" i="0">
      <x v="6703"/>
      <x v="7"/>
      <x v="0"/>
      <x v="12"/>
    </i>
    <i t="data" r="0" i="0">
      <x v="6704"/>
      <x v="7"/>
      <x v="0"/>
      <x v="12"/>
    </i>
    <i t="data" r="0" i="0">
      <x v="6705"/>
      <x v="7"/>
      <x v="0"/>
      <x v="12"/>
    </i>
    <i t="data" r="0" i="0">
      <x v="6706"/>
      <x v="7"/>
      <x v="0"/>
      <x v="12"/>
    </i>
    <i t="data" r="0" i="0">
      <x v="6707"/>
      <x v="7"/>
      <x v="0"/>
      <x v="12"/>
    </i>
    <i t="data" r="0" i="0">
      <x v="6708"/>
      <x v="7"/>
      <x v="0"/>
      <x v="12"/>
    </i>
    <i t="data" r="0" i="0">
      <x v="6709"/>
      <x v="7"/>
      <x v="0"/>
      <x v="12"/>
    </i>
    <i t="data" r="0" i="0">
      <x v="6710"/>
      <x v="7"/>
      <x v="0"/>
      <x v="12"/>
    </i>
    <i t="data" r="0" i="0">
      <x v="6711"/>
      <x v="7"/>
      <x v="0"/>
      <x v="12"/>
    </i>
    <i t="data" r="0" i="0">
      <x v="6712"/>
      <x v="7"/>
      <x v="0"/>
      <x v="12"/>
    </i>
    <i t="data" r="0" i="0">
      <x v="6713"/>
      <x v="7"/>
      <x v="0"/>
      <x v="12"/>
    </i>
    <i t="data" r="0" i="0">
      <x v="6714"/>
      <x v="7"/>
      <x v="0"/>
      <x v="12"/>
    </i>
    <i t="data" r="0" i="0">
      <x v="6715"/>
      <x v="7"/>
      <x v="0"/>
      <x v="12"/>
    </i>
    <i t="data" r="0" i="0">
      <x v="6716"/>
      <x v="7"/>
      <x v="0"/>
      <x v="12"/>
    </i>
    <i t="data" r="0" i="0">
      <x v="6717"/>
      <x v="7"/>
      <x v="0"/>
      <x v="12"/>
    </i>
    <i t="data" r="0" i="0">
      <x v="6718"/>
      <x v="7"/>
      <x v="0"/>
      <x v="12"/>
    </i>
    <i t="data" r="0" i="0">
      <x v="6719"/>
      <x v="7"/>
      <x v="0"/>
      <x v="12"/>
    </i>
    <i t="data" r="0" i="0">
      <x v="6720"/>
      <x v="7"/>
      <x v="0"/>
      <x v="12"/>
    </i>
    <i t="data" r="0" i="0">
      <x v="6721"/>
      <x v="7"/>
      <x v="0"/>
      <x v="12"/>
    </i>
    <i t="data" r="0" i="0">
      <x v="6722"/>
      <x v="7"/>
      <x v="0"/>
      <x v="12"/>
    </i>
    <i t="data" r="0" i="0">
      <x v="6723"/>
      <x v="7"/>
      <x v="0"/>
      <x v="12"/>
    </i>
    <i t="data" r="0" i="0">
      <x v="6724"/>
      <x v="7"/>
      <x v="0"/>
      <x v="12"/>
    </i>
    <i t="data" r="0" i="0">
      <x v="6725"/>
      <x v="7"/>
      <x v="0"/>
      <x v="12"/>
    </i>
    <i t="data" r="0" i="0">
      <x v="6726"/>
      <x v="7"/>
      <x v="0"/>
      <x v="12"/>
    </i>
    <i t="data" r="0" i="0">
      <x v="6727"/>
      <x v="7"/>
      <x v="0"/>
      <x v="12"/>
    </i>
    <i t="data" r="0" i="0">
      <x v="6728"/>
      <x v="7"/>
      <x v="0"/>
      <x v="12"/>
    </i>
    <i t="data" r="0" i="0">
      <x v="6729"/>
      <x v="7"/>
      <x v="0"/>
      <x v="12"/>
    </i>
    <i t="data" r="0" i="0">
      <x v="6730"/>
      <x v="7"/>
      <x v="0"/>
      <x v="12"/>
    </i>
    <i t="data" r="0" i="0">
      <x v="6731"/>
      <x v="7"/>
      <x v="0"/>
      <x v="12"/>
    </i>
    <i t="data" r="0" i="0">
      <x v="6732"/>
      <x v="7"/>
      <x v="0"/>
      <x v="12"/>
    </i>
    <i t="data" r="0" i="0">
      <x v="6733"/>
      <x v="7"/>
      <x v="0"/>
      <x v="12"/>
    </i>
    <i t="data" r="0" i="0">
      <x v="6734"/>
      <x v="7"/>
      <x v="0"/>
      <x v="12"/>
    </i>
    <i t="data" r="0" i="0">
      <x v="6735"/>
      <x v="7"/>
      <x v="0"/>
      <x v="12"/>
    </i>
    <i t="data" r="0" i="0">
      <x v="6736"/>
      <x v="7"/>
      <x v="0"/>
      <x v="12"/>
    </i>
    <i t="data" r="0" i="0">
      <x v="6737"/>
      <x v="7"/>
      <x v="0"/>
      <x v="12"/>
    </i>
    <i t="data" r="0" i="0">
      <x v="6738"/>
      <x v="7"/>
      <x v="0"/>
      <x v="12"/>
    </i>
    <i t="data" r="0" i="0">
      <x v="6739"/>
      <x v="7"/>
      <x v="0"/>
      <x v="12"/>
    </i>
    <i t="data" r="0" i="0">
      <x v="6740"/>
      <x v="7"/>
      <x v="0"/>
      <x v="12"/>
    </i>
    <i t="data" r="0" i="0">
      <x v="6741"/>
      <x v="7"/>
      <x v="0"/>
      <x v="12"/>
    </i>
    <i t="data" r="0" i="0">
      <x v="6742"/>
      <x v="7"/>
      <x v="0"/>
      <x v="12"/>
    </i>
    <i t="data" r="0" i="0">
      <x v="6743"/>
      <x v="7"/>
      <x v="0"/>
      <x v="12"/>
    </i>
    <i t="data" r="0" i="0">
      <x v="6744"/>
      <x v="7"/>
      <x v="0"/>
      <x v="12"/>
    </i>
    <i t="data" r="0" i="0">
      <x v="6745"/>
      <x v="7"/>
      <x v="0"/>
      <x v="12"/>
    </i>
    <i t="data" r="0" i="0">
      <x v="6746"/>
      <x v="7"/>
      <x v="0"/>
      <x v="12"/>
    </i>
    <i t="data" r="0" i="0">
      <x v="6747"/>
      <x v="7"/>
      <x v="0"/>
      <x v="12"/>
    </i>
    <i t="data" r="0" i="0">
      <x v="6748"/>
      <x v="7"/>
      <x v="0"/>
      <x v="12"/>
    </i>
    <i t="data" r="0" i="0">
      <x v="6749"/>
      <x v="7"/>
      <x v="0"/>
      <x v="12"/>
    </i>
    <i t="data" r="0" i="0">
      <x v="6750"/>
      <x v="7"/>
      <x v="0"/>
      <x v="12"/>
    </i>
    <i t="data" r="0" i="0">
      <x v="6751"/>
      <x v="7"/>
      <x v="0"/>
      <x v="12"/>
    </i>
    <i t="data" r="0" i="0">
      <x v="6752"/>
      <x v="7"/>
      <x v="0"/>
      <x v="12"/>
    </i>
    <i t="data" r="0" i="0">
      <x v="6753"/>
      <x v="7"/>
      <x v="0"/>
      <x v="12"/>
    </i>
    <i t="data" r="0" i="0">
      <x v="6754"/>
      <x v="7"/>
      <x v="0"/>
      <x v="12"/>
    </i>
    <i t="data" r="0" i="0">
      <x v="6755"/>
      <x v="7"/>
      <x v="0"/>
      <x v="12"/>
    </i>
    <i t="data" r="0" i="0">
      <x v="6756"/>
      <x v="7"/>
      <x v="0"/>
      <x v="12"/>
    </i>
    <i t="data" r="0" i="0">
      <x v="6757"/>
      <x v="7"/>
      <x v="0"/>
      <x v="12"/>
    </i>
    <i t="data" r="0" i="0">
      <x v="6758"/>
      <x v="7"/>
      <x v="0"/>
      <x v="12"/>
    </i>
    <i t="data" r="0" i="0">
      <x v="6759"/>
      <x v="7"/>
      <x v="0"/>
      <x v="12"/>
    </i>
    <i t="data" r="0" i="0">
      <x v="6760"/>
      <x v="7"/>
      <x v="0"/>
      <x v="12"/>
    </i>
    <i t="data" r="0" i="0">
      <x v="6761"/>
      <x v="7"/>
      <x v="0"/>
      <x v="12"/>
    </i>
    <i t="data" r="0" i="0">
      <x v="6762"/>
      <x v="7"/>
      <x v="0"/>
      <x v="12"/>
    </i>
    <i t="data" r="0" i="0">
      <x v="6763"/>
      <x v="7"/>
      <x v="0"/>
      <x v="12"/>
    </i>
    <i t="data" r="0" i="0">
      <x v="6764"/>
      <x v="7"/>
      <x v="0"/>
      <x v="12"/>
    </i>
    <i t="data" r="0" i="0">
      <x v="6765"/>
      <x v="7"/>
      <x v="0"/>
      <x v="12"/>
    </i>
    <i t="data" r="0" i="0">
      <x v="6766"/>
      <x v="7"/>
      <x v="0"/>
      <x v="12"/>
    </i>
    <i t="data" r="0" i="0">
      <x v="6767"/>
      <x v="7"/>
      <x v="0"/>
      <x v="12"/>
    </i>
    <i t="data" r="0" i="0">
      <x v="6768"/>
      <x v="7"/>
      <x v="0"/>
      <x v="12"/>
    </i>
    <i t="data" r="0" i="0">
      <x v="6769"/>
      <x v="7"/>
      <x v="0"/>
      <x v="12"/>
    </i>
    <i t="data" r="0" i="0">
      <x v="6770"/>
      <x v="7"/>
      <x v="0"/>
      <x v="12"/>
    </i>
    <i t="data" r="0" i="0">
      <x v="6771"/>
      <x v="7"/>
      <x v="0"/>
      <x v="12"/>
    </i>
    <i t="data" r="0" i="0">
      <x v="6772"/>
      <x v="7"/>
      <x v="0"/>
      <x v="12"/>
    </i>
    <i t="data" r="0" i="0">
      <x v="6773"/>
      <x v="7"/>
      <x v="0"/>
      <x v="12"/>
    </i>
    <i t="data" r="0" i="0">
      <x v="6774"/>
      <x v="7"/>
      <x v="0"/>
      <x v="12"/>
    </i>
    <i t="data" r="0" i="0">
      <x v="6775"/>
      <x v="7"/>
      <x v="0"/>
      <x v="12"/>
    </i>
    <i t="data" r="0" i="0">
      <x v="6776"/>
      <x v="7"/>
      <x v="0"/>
      <x v="12"/>
    </i>
    <i t="data" r="0" i="0">
      <x v="6777"/>
      <x v="7"/>
      <x v="0"/>
      <x v="12"/>
    </i>
    <i t="data" r="0" i="0">
      <x v="6778"/>
      <x v="7"/>
      <x v="0"/>
      <x v="12"/>
    </i>
    <i t="data" r="0" i="0">
      <x v="6779"/>
      <x v="7"/>
      <x v="0"/>
      <x v="12"/>
    </i>
    <i t="data" r="0" i="0">
      <x v="6780"/>
      <x v="7"/>
      <x v="0"/>
      <x v="12"/>
    </i>
    <i t="data" r="0" i="0">
      <x v="6781"/>
      <x v="7"/>
      <x v="0"/>
      <x v="12"/>
    </i>
    <i t="data" r="0" i="0">
      <x v="6782"/>
      <x v="7"/>
      <x v="0"/>
      <x v="12"/>
    </i>
    <i t="data" r="0" i="0">
      <x v="6783"/>
      <x v="7"/>
      <x v="0"/>
      <x v="12"/>
    </i>
    <i t="data" r="0" i="0">
      <x v="6784"/>
      <x v="7"/>
      <x v="0"/>
      <x v="12"/>
    </i>
    <i t="data" r="0" i="0">
      <x v="6785"/>
      <x v="7"/>
      <x v="0"/>
      <x v="12"/>
    </i>
    <i t="data" r="0" i="0">
      <x v="6786"/>
      <x v="7"/>
      <x v="0"/>
      <x v="12"/>
    </i>
    <i t="data" r="0" i="0">
      <x v="6787"/>
      <x v="7"/>
      <x v="0"/>
      <x v="12"/>
    </i>
    <i t="data" r="0" i="0">
      <x v="6788"/>
      <x v="7"/>
      <x v="0"/>
      <x v="12"/>
    </i>
    <i t="data" r="0" i="0">
      <x v="6789"/>
      <x v="7"/>
      <x v="0"/>
      <x v="12"/>
    </i>
    <i t="data" r="0" i="0">
      <x v="6790"/>
      <x v="7"/>
      <x v="0"/>
      <x v="12"/>
    </i>
    <i t="data" r="0" i="0">
      <x v="6791"/>
      <x v="7"/>
      <x v="0"/>
      <x v="12"/>
    </i>
    <i t="data" r="0" i="0">
      <x v="6792"/>
      <x v="7"/>
      <x v="0"/>
      <x v="12"/>
    </i>
    <i t="data" r="0" i="0">
      <x v="6793"/>
      <x v="7"/>
      <x v="0"/>
      <x v="12"/>
    </i>
    <i t="data" r="0" i="0">
      <x v="6794"/>
      <x v="7"/>
      <x v="0"/>
      <x v="12"/>
    </i>
    <i t="data" r="0" i="0">
      <x v="6795"/>
      <x v="7"/>
      <x v="0"/>
      <x v="12"/>
    </i>
    <i t="data" r="0" i="0">
      <x v="6796"/>
      <x v="7"/>
      <x v="0"/>
      <x v="12"/>
    </i>
    <i t="data" r="0" i="0">
      <x v="6797"/>
      <x v="7"/>
      <x v="0"/>
      <x v="12"/>
    </i>
    <i t="data" r="0" i="0">
      <x v="6798"/>
      <x v="7"/>
      <x v="0"/>
      <x v="12"/>
    </i>
    <i t="data" r="0" i="0">
      <x v="6799"/>
      <x v="7"/>
      <x v="0"/>
      <x v="12"/>
    </i>
    <i t="data" r="0" i="0">
      <x v="6800"/>
      <x v="7"/>
      <x v="0"/>
      <x v="12"/>
    </i>
    <i t="data" r="0" i="0">
      <x v="6801"/>
      <x v="7"/>
      <x v="0"/>
      <x v="12"/>
    </i>
    <i t="data" r="0" i="0">
      <x v="6802"/>
      <x v="7"/>
      <x v="0"/>
      <x v="12"/>
    </i>
    <i t="data" r="0" i="0">
      <x v="6803"/>
      <x v="7"/>
      <x v="0"/>
      <x v="12"/>
    </i>
    <i t="data" r="0" i="0">
      <x v="6804"/>
      <x v="7"/>
      <x v="0"/>
      <x v="12"/>
    </i>
    <i t="data" r="0" i="0">
      <x v="6805"/>
      <x v="7"/>
      <x v="0"/>
      <x v="12"/>
    </i>
    <i t="data" r="0" i="0">
      <x v="6806"/>
      <x v="7"/>
      <x v="0"/>
      <x v="12"/>
    </i>
    <i t="data" r="0" i="0">
      <x v="6807"/>
      <x v="7"/>
      <x v="0"/>
      <x v="12"/>
    </i>
    <i t="data" r="0" i="0">
      <x v="6808"/>
      <x v="7"/>
      <x v="0"/>
      <x v="12"/>
    </i>
    <i t="data" r="0" i="0">
      <x v="6809"/>
      <x v="7"/>
      <x v="0"/>
      <x v="12"/>
    </i>
    <i t="data" r="0" i="0">
      <x v="6810"/>
      <x v="7"/>
      <x v="0"/>
      <x v="12"/>
    </i>
    <i t="data" r="0" i="0">
      <x v="6811"/>
      <x v="7"/>
      <x v="0"/>
      <x v="12"/>
    </i>
    <i t="data" r="0" i="0">
      <x v="6812"/>
      <x v="7"/>
      <x v="0"/>
      <x v="12"/>
    </i>
    <i t="data" r="0" i="0">
      <x v="6813"/>
      <x v="7"/>
      <x v="0"/>
      <x v="12"/>
    </i>
    <i t="data" r="0" i="0">
      <x v="6814"/>
      <x v="7"/>
      <x v="0"/>
      <x v="12"/>
    </i>
    <i t="data" r="0" i="0">
      <x v="6815"/>
      <x v="7"/>
      <x v="0"/>
      <x v="12"/>
    </i>
    <i t="data" r="0" i="0">
      <x v="6816"/>
      <x v="7"/>
      <x v="0"/>
      <x v="12"/>
    </i>
    <i t="data" r="0" i="0">
      <x v="6817"/>
      <x v="7"/>
      <x v="0"/>
      <x v="12"/>
    </i>
    <i t="data" r="0" i="0">
      <x v="6818"/>
      <x v="7"/>
      <x v="0"/>
      <x v="12"/>
    </i>
    <i t="data" r="0" i="0">
      <x v="6819"/>
      <x v="7"/>
      <x v="0"/>
      <x v="12"/>
    </i>
    <i t="data" r="0" i="0">
      <x v="6820"/>
      <x v="7"/>
      <x v="0"/>
      <x v="12"/>
    </i>
    <i t="data" r="0" i="0">
      <x v="6821"/>
      <x v="7"/>
      <x v="0"/>
      <x v="12"/>
    </i>
    <i t="data" r="0" i="0">
      <x v="6822"/>
      <x v="7"/>
      <x v="0"/>
      <x v="12"/>
    </i>
    <i t="data" r="0" i="0">
      <x v="6823"/>
      <x v="7"/>
      <x v="0"/>
      <x v="12"/>
    </i>
    <i t="data" r="0" i="0">
      <x v="6824"/>
      <x v="7"/>
      <x v="0"/>
      <x v="12"/>
    </i>
    <i t="data" r="0" i="0">
      <x v="6825"/>
      <x v="7"/>
      <x v="0"/>
      <x v="12"/>
    </i>
    <i t="data" r="0" i="0">
      <x v="6826"/>
      <x v="7"/>
      <x v="0"/>
      <x v="12"/>
    </i>
    <i t="data" r="0" i="0">
      <x v="6827"/>
      <x v="7"/>
      <x v="0"/>
      <x v="12"/>
    </i>
    <i t="data" r="0" i="0">
      <x v="6828"/>
      <x v="7"/>
      <x v="0"/>
      <x v="12"/>
    </i>
    <i t="data" r="0" i="0">
      <x v="6829"/>
      <x v="7"/>
      <x v="0"/>
      <x v="12"/>
    </i>
    <i t="data" r="0" i="0">
      <x v="6830"/>
      <x v="7"/>
      <x v="0"/>
      <x v="12"/>
    </i>
    <i t="data" r="0" i="0">
      <x v="6831"/>
      <x v="7"/>
      <x v="0"/>
      <x v="12"/>
    </i>
    <i t="data" r="0" i="0">
      <x v="6832"/>
      <x v="7"/>
      <x v="0"/>
      <x v="12"/>
    </i>
    <i t="data" r="0" i="0">
      <x v="6833"/>
      <x v="7"/>
      <x v="0"/>
      <x v="12"/>
    </i>
    <i t="data" r="0" i="0">
      <x v="6834"/>
      <x v="7"/>
      <x v="0"/>
      <x v="12"/>
    </i>
    <i t="data" r="0" i="0">
      <x v="6835"/>
      <x v="7"/>
      <x v="0"/>
      <x v="12"/>
    </i>
    <i t="data" r="0" i="0">
      <x v="6836"/>
      <x v="7"/>
      <x v="0"/>
      <x v="12"/>
    </i>
    <i t="data" r="0" i="0">
      <x v="6837"/>
      <x v="7"/>
      <x v="0"/>
      <x v="12"/>
    </i>
    <i t="data" r="0" i="0">
      <x v="6838"/>
      <x v="7"/>
      <x v="0"/>
      <x v="12"/>
    </i>
    <i t="data" r="0" i="0">
      <x v="6839"/>
      <x v="7"/>
      <x v="0"/>
      <x v="12"/>
    </i>
    <i t="data" r="0" i="0">
      <x v="6840"/>
      <x v="7"/>
      <x v="0"/>
      <x v="12"/>
    </i>
    <i t="data" r="0" i="0">
      <x v="6841"/>
      <x v="7"/>
      <x v="0"/>
      <x v="12"/>
    </i>
    <i t="data" r="0" i="0">
      <x v="6842"/>
      <x v="7"/>
      <x v="0"/>
      <x v="12"/>
    </i>
    <i t="data" r="0" i="0">
      <x v="6843"/>
      <x v="7"/>
      <x v="0"/>
      <x v="12"/>
    </i>
    <i t="data" r="0" i="0">
      <x v="6844"/>
      <x v="7"/>
      <x v="0"/>
      <x v="12"/>
    </i>
    <i t="data" r="0" i="0">
      <x v="6845"/>
      <x v="7"/>
      <x v="0"/>
      <x v="12"/>
    </i>
    <i t="data" r="0" i="0">
      <x v="6846"/>
      <x v="7"/>
      <x v="0"/>
      <x v="12"/>
    </i>
    <i t="data" r="0" i="0">
      <x v="6847"/>
      <x v="7"/>
      <x v="0"/>
      <x v="12"/>
    </i>
    <i t="data" r="0" i="0">
      <x v="6848"/>
      <x v="7"/>
      <x v="0"/>
      <x v="12"/>
    </i>
    <i t="data" r="0" i="0">
      <x v="6849"/>
      <x v="7"/>
      <x v="0"/>
      <x v="12"/>
    </i>
    <i t="data" r="0" i="0">
      <x v="6850"/>
      <x v="7"/>
      <x v="0"/>
      <x v="12"/>
    </i>
    <i t="data" r="0" i="0">
      <x v="6851"/>
      <x v="7"/>
      <x v="0"/>
      <x v="12"/>
    </i>
    <i t="data" r="0" i="0">
      <x v="6852"/>
      <x v="7"/>
      <x v="0"/>
      <x v="12"/>
    </i>
    <i t="data" r="0" i="0">
      <x v="6853"/>
      <x v="7"/>
      <x v="0"/>
      <x v="12"/>
    </i>
    <i t="data" r="0" i="0">
      <x v="6854"/>
      <x v="7"/>
      <x v="0"/>
      <x v="12"/>
    </i>
    <i t="data" r="0" i="0">
      <x v="6855"/>
      <x v="7"/>
      <x v="0"/>
      <x v="12"/>
    </i>
    <i t="data" r="0" i="0">
      <x v="6856"/>
      <x v="7"/>
      <x v="0"/>
      <x v="12"/>
    </i>
    <i t="data" r="0" i="0">
      <x v="6857"/>
      <x v="7"/>
      <x v="0"/>
      <x v="12"/>
    </i>
    <i t="data" r="0" i="0">
      <x v="6858"/>
      <x v="7"/>
      <x v="0"/>
      <x v="12"/>
    </i>
    <i t="data" r="0" i="0">
      <x v="6859"/>
      <x v="7"/>
      <x v="0"/>
      <x v="12"/>
    </i>
    <i t="data" r="0" i="0">
      <x v="6860"/>
      <x v="7"/>
      <x v="0"/>
      <x v="12"/>
    </i>
    <i t="data" r="0" i="0">
      <x v="6861"/>
      <x v="7"/>
      <x v="0"/>
      <x v="12"/>
    </i>
    <i t="data" r="0" i="0">
      <x v="6862"/>
      <x v="7"/>
      <x v="0"/>
      <x v="12"/>
    </i>
    <i t="data" r="0" i="0">
      <x v="6863"/>
      <x v="7"/>
      <x v="0"/>
      <x v="12"/>
    </i>
    <i t="data" r="0" i="0">
      <x v="6864"/>
      <x v="7"/>
      <x v="0"/>
      <x v="12"/>
    </i>
    <i t="data" r="0" i="0">
      <x v="6865"/>
      <x v="7"/>
      <x v="0"/>
      <x v="12"/>
    </i>
    <i t="data" r="0" i="0">
      <x v="6866"/>
      <x v="7"/>
      <x v="0"/>
      <x v="12"/>
    </i>
    <i t="data" r="0" i="0">
      <x v="6867"/>
      <x v="7"/>
      <x v="0"/>
      <x v="12"/>
    </i>
    <i t="data" r="0" i="0">
      <x v="6868"/>
      <x v="7"/>
      <x v="0"/>
      <x v="12"/>
    </i>
    <i t="data" r="0" i="0">
      <x v="6869"/>
      <x v="7"/>
      <x v="0"/>
      <x v="12"/>
    </i>
    <i t="data" r="0" i="0">
      <x v="6870"/>
      <x v="7"/>
      <x v="0"/>
      <x v="12"/>
    </i>
    <i t="data" r="0" i="0">
      <x v="6871"/>
      <x v="7"/>
      <x v="0"/>
      <x v="12"/>
    </i>
    <i t="data" r="0" i="0">
      <x v="6872"/>
      <x v="7"/>
      <x v="0"/>
      <x v="12"/>
    </i>
    <i t="data" r="0" i="0">
      <x v="6873"/>
      <x v="7"/>
      <x v="0"/>
      <x v="12"/>
    </i>
    <i t="data" r="0" i="0">
      <x v="6874"/>
      <x v="7"/>
      <x v="0"/>
      <x v="12"/>
    </i>
    <i t="data" r="0" i="0">
      <x v="6875"/>
      <x v="7"/>
      <x v="0"/>
      <x v="12"/>
    </i>
    <i t="data" r="0" i="0">
      <x v="6876"/>
      <x v="7"/>
      <x v="0"/>
      <x v="12"/>
    </i>
    <i t="data" r="0" i="0">
      <x v="6877"/>
      <x v="7"/>
      <x v="0"/>
      <x v="12"/>
    </i>
    <i t="data" r="0" i="0">
      <x v="6878"/>
      <x v="7"/>
      <x v="0"/>
      <x v="12"/>
    </i>
    <i t="data" r="0" i="0">
      <x v="6879"/>
      <x v="7"/>
      <x v="0"/>
      <x v="12"/>
    </i>
    <i t="data" r="0" i="0">
      <x v="6880"/>
      <x v="7"/>
      <x v="0"/>
      <x v="12"/>
    </i>
    <i t="data" r="0" i="0">
      <x v="6881"/>
      <x v="7"/>
      <x v="0"/>
      <x v="12"/>
    </i>
    <i t="data" r="0" i="0">
      <x v="6882"/>
      <x v="7"/>
      <x v="0"/>
      <x v="12"/>
    </i>
    <i t="data" r="0" i="0">
      <x v="6883"/>
      <x v="7"/>
      <x v="0"/>
      <x v="12"/>
    </i>
    <i t="data" r="0" i="0">
      <x v="6884"/>
      <x v="7"/>
      <x v="0"/>
      <x v="12"/>
    </i>
    <i t="data" r="0" i="0">
      <x v="6885"/>
      <x v="7"/>
      <x v="0"/>
      <x v="12"/>
    </i>
    <i t="data" r="0" i="0">
      <x v="6886"/>
      <x v="7"/>
      <x v="0"/>
      <x v="12"/>
    </i>
    <i t="data" r="0" i="0">
      <x v="6887"/>
      <x v="7"/>
      <x v="0"/>
      <x v="12"/>
    </i>
    <i t="data" r="0" i="0">
      <x v="6888"/>
      <x v="7"/>
      <x v="0"/>
      <x v="12"/>
    </i>
    <i t="data" r="0" i="0">
      <x v="6889"/>
      <x v="7"/>
      <x v="0"/>
      <x v="12"/>
    </i>
    <i t="data" r="0" i="0">
      <x v="6890"/>
      <x v="7"/>
      <x v="0"/>
      <x v="12"/>
    </i>
    <i t="data" r="0" i="0">
      <x v="6891"/>
      <x v="7"/>
      <x v="0"/>
      <x v="12"/>
    </i>
    <i t="data" r="0" i="0">
      <x v="6892"/>
      <x v="7"/>
      <x v="0"/>
      <x v="12"/>
    </i>
    <i t="data" r="0" i="0">
      <x v="6893"/>
      <x v="7"/>
      <x v="0"/>
      <x v="12"/>
    </i>
    <i t="data" r="0" i="0">
      <x v="6894"/>
      <x v="7"/>
      <x v="0"/>
      <x v="12"/>
    </i>
    <i t="data" r="0" i="0">
      <x v="6895"/>
      <x v="7"/>
      <x v="0"/>
      <x v="12"/>
    </i>
    <i t="data" r="0" i="0">
      <x v="6896"/>
      <x v="7"/>
      <x v="0"/>
      <x v="12"/>
    </i>
    <i t="data" r="0" i="0">
      <x v="6897"/>
      <x v="7"/>
      <x v="0"/>
      <x v="12"/>
    </i>
    <i t="data" r="0" i="0">
      <x v="6898"/>
      <x v="7"/>
      <x v="0"/>
      <x v="12"/>
    </i>
    <i t="data" r="0" i="0">
      <x v="6899"/>
      <x v="7"/>
      <x v="0"/>
      <x v="12"/>
    </i>
    <i t="data" r="0" i="0">
      <x v="6900"/>
      <x v="7"/>
      <x v="0"/>
      <x v="12"/>
    </i>
    <i t="data" r="0" i="0">
      <x v="6901"/>
      <x v="7"/>
      <x v="0"/>
      <x v="12"/>
    </i>
    <i t="data" r="0" i="0">
      <x v="6902"/>
      <x v="7"/>
      <x v="0"/>
      <x v="12"/>
    </i>
    <i t="data" r="0" i="0">
      <x v="6903"/>
      <x v="7"/>
      <x v="0"/>
      <x v="12"/>
    </i>
    <i t="data" r="0" i="0">
      <x v="6904"/>
      <x v="7"/>
      <x v="0"/>
      <x v="12"/>
    </i>
    <i t="data" r="0" i="0">
      <x v="6905"/>
      <x v="7"/>
      <x v="0"/>
      <x v="12"/>
    </i>
    <i t="data" r="0" i="0">
      <x v="6906"/>
      <x v="7"/>
      <x v="0"/>
      <x v="12"/>
    </i>
    <i t="data" r="0" i="0">
      <x v="6907"/>
      <x v="7"/>
      <x v="0"/>
      <x v="12"/>
    </i>
    <i t="data" r="0" i="0">
      <x v="6908"/>
      <x v="7"/>
      <x v="0"/>
      <x v="12"/>
    </i>
    <i t="data" r="0" i="0">
      <x v="6909"/>
      <x v="7"/>
      <x v="0"/>
      <x v="12"/>
    </i>
    <i t="data" r="0" i="0">
      <x v="6910"/>
      <x v="7"/>
      <x v="0"/>
      <x v="12"/>
    </i>
    <i t="data" r="0" i="0">
      <x v="6911"/>
      <x v="7"/>
      <x v="0"/>
      <x v="12"/>
    </i>
    <i t="data" r="0" i="0">
      <x v="6912"/>
      <x v="7"/>
      <x v="0"/>
      <x v="12"/>
    </i>
    <i t="data" r="0" i="0">
      <x v="6913"/>
      <x v="7"/>
      <x v="0"/>
      <x v="12"/>
    </i>
    <i t="data" r="0" i="0">
      <x v="6914"/>
      <x v="7"/>
      <x v="0"/>
      <x v="12"/>
    </i>
    <i t="data" r="0" i="0">
      <x v="6915"/>
      <x v="7"/>
      <x v="0"/>
      <x v="12"/>
    </i>
    <i t="data" r="0" i="0">
      <x v="6916"/>
      <x v="7"/>
      <x v="0"/>
      <x v="12"/>
    </i>
    <i t="data" r="0" i="0">
      <x v="6917"/>
      <x v="7"/>
      <x v="0"/>
      <x v="12"/>
    </i>
    <i t="data" r="0" i="0">
      <x v="6918"/>
      <x v="7"/>
      <x v="0"/>
      <x v="12"/>
    </i>
    <i t="data" r="0" i="0">
      <x v="6919"/>
      <x v="7"/>
      <x v="0"/>
      <x v="12"/>
    </i>
    <i t="data" r="0" i="0">
      <x v="6920"/>
      <x v="7"/>
      <x v="0"/>
      <x v="12"/>
    </i>
    <i t="data" r="0" i="0">
      <x v="6921"/>
      <x v="7"/>
      <x v="0"/>
      <x v="12"/>
    </i>
    <i t="data" r="0" i="0">
      <x v="6922"/>
      <x v="7"/>
      <x v="0"/>
      <x v="12"/>
    </i>
    <i t="data" r="0" i="0">
      <x v="6923"/>
      <x v="7"/>
      <x v="0"/>
      <x v="12"/>
    </i>
    <i t="data" r="0" i="0">
      <x v="6924"/>
      <x v="7"/>
      <x v="0"/>
      <x v="12"/>
    </i>
    <i t="data" r="0" i="0">
      <x v="6925"/>
      <x v="7"/>
      <x v="0"/>
      <x v="12"/>
    </i>
    <i t="data" r="0" i="0">
      <x v="6926"/>
      <x v="7"/>
      <x v="0"/>
      <x v="12"/>
    </i>
    <i t="data" r="0" i="0">
      <x v="6927"/>
      <x v="7"/>
      <x v="0"/>
      <x v="12"/>
    </i>
    <i t="data" r="0" i="0">
      <x v="6928"/>
      <x v="7"/>
      <x v="0"/>
      <x v="12"/>
    </i>
    <i t="data" r="0" i="0">
      <x v="6929"/>
      <x v="7"/>
      <x v="0"/>
      <x v="12"/>
    </i>
    <i t="data" r="0" i="0">
      <x v="6930"/>
      <x v="7"/>
      <x v="0"/>
      <x v="12"/>
    </i>
    <i t="data" r="0" i="0">
      <x v="6931"/>
      <x v="7"/>
      <x v="0"/>
      <x v="12"/>
    </i>
    <i t="data" r="0" i="0">
      <x v="6932"/>
      <x v="7"/>
      <x v="0"/>
      <x v="12"/>
    </i>
    <i t="data" r="0" i="0">
      <x v="6933"/>
      <x v="7"/>
      <x v="0"/>
      <x v="12"/>
    </i>
    <i t="data" r="0" i="0">
      <x v="6934"/>
      <x v="7"/>
      <x v="0"/>
      <x v="12"/>
    </i>
    <i t="data" r="0" i="0">
      <x v="6935"/>
      <x v="7"/>
      <x v="0"/>
      <x v="12"/>
    </i>
    <i t="data" r="0" i="0">
      <x v="6936"/>
      <x v="7"/>
      <x v="0"/>
      <x v="12"/>
    </i>
    <i t="data" r="0" i="0">
      <x v="6937"/>
      <x v="7"/>
      <x v="0"/>
      <x v="12"/>
    </i>
    <i t="data" r="0" i="0">
      <x v="6938"/>
      <x v="7"/>
      <x v="0"/>
      <x v="12"/>
    </i>
    <i t="data" r="0" i="0">
      <x v="6939"/>
      <x v="7"/>
      <x v="0"/>
      <x v="12"/>
    </i>
    <i t="data" r="0" i="0">
      <x v="6940"/>
      <x v="7"/>
      <x v="0"/>
      <x v="12"/>
    </i>
    <i t="data" r="0" i="0">
      <x v="6941"/>
      <x v="7"/>
      <x v="0"/>
      <x v="12"/>
    </i>
    <i t="data" r="0" i="0">
      <x v="6942"/>
      <x v="7"/>
      <x v="0"/>
      <x v="12"/>
    </i>
    <i t="data" r="0" i="0">
      <x v="6943"/>
      <x v="7"/>
      <x v="0"/>
      <x v="12"/>
    </i>
    <i t="data" r="0" i="0">
      <x v="6944"/>
      <x v="7"/>
      <x v="0"/>
      <x v="12"/>
    </i>
    <i t="data" r="0" i="0">
      <x v="6945"/>
      <x v="7"/>
      <x v="0"/>
      <x v="12"/>
    </i>
    <i t="data" r="0" i="0">
      <x v="6946"/>
      <x v="7"/>
      <x v="0"/>
      <x v="12"/>
    </i>
    <i t="data" r="0" i="0">
      <x v="6947"/>
      <x v="7"/>
      <x v="0"/>
      <x v="12"/>
    </i>
    <i t="data" r="0" i="0">
      <x v="6948"/>
      <x v="7"/>
      <x v="0"/>
      <x v="12"/>
    </i>
    <i t="data" r="0" i="0">
      <x v="6949"/>
      <x v="7"/>
      <x v="0"/>
      <x v="12"/>
    </i>
    <i t="data" r="0" i="0">
      <x v="6950"/>
      <x v="7"/>
      <x v="0"/>
      <x v="12"/>
    </i>
    <i t="data" r="0" i="0">
      <x v="6951"/>
      <x v="7"/>
      <x v="0"/>
      <x v="12"/>
    </i>
    <i t="data" r="0" i="0">
      <x v="6952"/>
      <x v="7"/>
      <x v="0"/>
      <x v="12"/>
    </i>
    <i t="data" r="0" i="0">
      <x v="6953"/>
      <x v="7"/>
      <x v="0"/>
      <x v="12"/>
    </i>
    <i t="data" r="0" i="0">
      <x v="6954"/>
      <x v="7"/>
      <x v="0"/>
      <x v="12"/>
    </i>
    <i t="data" r="0" i="0">
      <x v="6955"/>
      <x v="7"/>
      <x v="0"/>
      <x v="12"/>
    </i>
    <i t="data" r="0" i="0">
      <x v="6956"/>
      <x v="7"/>
      <x v="0"/>
      <x v="12"/>
    </i>
    <i t="data" r="0" i="0">
      <x v="6957"/>
      <x v="7"/>
      <x v="0"/>
      <x v="12"/>
    </i>
    <i t="data" r="0" i="0">
      <x v="6958"/>
      <x v="7"/>
      <x v="0"/>
      <x v="12"/>
    </i>
    <i t="data" r="0" i="0">
      <x v="6959"/>
      <x v="7"/>
      <x v="0"/>
      <x v="12"/>
    </i>
    <i t="data" r="0" i="0">
      <x v="6960"/>
      <x v="7"/>
      <x v="0"/>
      <x v="12"/>
    </i>
    <i t="data" r="0" i="0">
      <x v="6961"/>
      <x v="7"/>
      <x v="0"/>
      <x v="12"/>
    </i>
    <i t="data" r="0" i="0">
      <x v="6962"/>
      <x v="7"/>
      <x v="0"/>
      <x v="12"/>
    </i>
    <i t="data" r="0" i="0">
      <x v="6963"/>
      <x v="7"/>
      <x v="0"/>
      <x v="12"/>
    </i>
    <i t="data" r="0" i="0">
      <x v="6964"/>
      <x v="7"/>
      <x v="0"/>
      <x v="12"/>
    </i>
    <i t="data" r="0" i="0">
      <x v="6965"/>
      <x v="7"/>
      <x v="0"/>
      <x v="12"/>
    </i>
    <i t="data" r="0" i="0">
      <x v="6966"/>
      <x v="7"/>
      <x v="0"/>
      <x v="12"/>
    </i>
    <i t="data" r="0" i="0">
      <x v="6967"/>
      <x v="7"/>
      <x v="0"/>
      <x v="12"/>
    </i>
    <i t="data" r="0" i="0">
      <x v="6968"/>
      <x v="7"/>
      <x v="0"/>
      <x v="12"/>
    </i>
    <i t="data" r="0" i="0">
      <x v="6969"/>
      <x v="7"/>
      <x v="0"/>
      <x v="12"/>
    </i>
    <i t="data" r="0" i="0">
      <x v="6970"/>
      <x v="7"/>
      <x v="0"/>
      <x v="12"/>
    </i>
    <i t="data" r="0" i="0">
      <x v="6971"/>
      <x v="7"/>
      <x v="0"/>
      <x v="12"/>
    </i>
    <i t="data" r="0" i="0">
      <x v="6972"/>
      <x v="7"/>
      <x v="0"/>
      <x v="12"/>
    </i>
    <i t="data" r="0" i="0">
      <x v="6973"/>
      <x v="7"/>
      <x v="0"/>
      <x v="12"/>
    </i>
    <i t="data" r="0" i="0">
      <x v="6974"/>
      <x v="7"/>
      <x v="0"/>
      <x v="12"/>
    </i>
    <i t="data" r="0" i="0">
      <x v="6975"/>
      <x v="7"/>
      <x v="0"/>
      <x v="12"/>
    </i>
    <i t="data" r="0" i="0">
      <x v="6976"/>
      <x v="7"/>
      <x v="0"/>
      <x v="12"/>
    </i>
    <i t="data" r="0" i="0">
      <x v="6977"/>
      <x v="7"/>
      <x v="0"/>
      <x v="12"/>
    </i>
    <i t="data" r="0" i="0">
      <x v="6978"/>
      <x v="7"/>
      <x v="0"/>
      <x v="12"/>
    </i>
    <i t="data" r="0" i="0">
      <x v="6979"/>
      <x v="7"/>
      <x v="0"/>
      <x v="12"/>
    </i>
    <i t="data" r="0" i="0">
      <x v="6980"/>
      <x v="7"/>
      <x v="0"/>
      <x v="12"/>
    </i>
    <i t="data" r="0" i="0">
      <x v="6981"/>
      <x v="7"/>
      <x v="0"/>
      <x v="12"/>
    </i>
    <i t="data" r="0" i="0">
      <x v="6982"/>
      <x v="7"/>
      <x v="0"/>
      <x v="12"/>
    </i>
    <i t="data" r="0" i="0">
      <x v="6983"/>
      <x v="7"/>
      <x v="0"/>
      <x v="12"/>
    </i>
    <i t="data" r="0" i="0">
      <x v="6984"/>
      <x v="7"/>
      <x v="0"/>
      <x v="12"/>
    </i>
    <i t="data" r="0" i="0">
      <x v="6985"/>
      <x v="7"/>
      <x v="0"/>
      <x v="12"/>
    </i>
    <i t="data" r="0" i="0">
      <x v="7030"/>
      <x v="8"/>
      <x v="0"/>
      <x v="2"/>
    </i>
    <i t="data" r="0" i="0">
      <x v="7031"/>
      <x v="8"/>
      <x v="0"/>
      <x v="2"/>
    </i>
    <i t="data" r="0" i="0">
      <x v="7032"/>
      <x v="8"/>
      <x v="0"/>
      <x v="2"/>
    </i>
    <i t="data" r="0" i="0">
      <x v="7293"/>
      <x v="5"/>
      <x v="0"/>
      <x v="8"/>
    </i>
    <i t="data" r="0" i="0">
      <x v="7294"/>
      <x v="5"/>
      <x v="0"/>
      <x v="8"/>
    </i>
    <i t="data" r="0" i="0">
      <x v="7295"/>
      <x v="5"/>
      <x v="0"/>
      <x v="8"/>
    </i>
    <i t="data" r="0" i="0">
      <x v="7296"/>
      <x v="5"/>
      <x v="2"/>
      <x v="9"/>
    </i>
    <i t="data" r="0" i="0">
      <x v="7297"/>
      <x v="5"/>
      <x v="2"/>
      <x v="9"/>
    </i>
    <i t="data" r="0" i="0">
      <x v="7298"/>
      <x v="5"/>
      <x v="0"/>
      <x v="8"/>
    </i>
    <i t="data" r="0" i="0">
      <x v="7299"/>
      <x v="5"/>
      <x v="2"/>
      <x v="9"/>
    </i>
    <i t="data" r="0" i="0">
      <x v="7300"/>
      <x v="5"/>
      <x v="2"/>
      <x v="9"/>
    </i>
    <i t="data" r="0" i="0">
      <x v="7301"/>
      <x v="5"/>
      <x v="2"/>
      <x v="9"/>
    </i>
    <i t="data" r="0" i="0">
      <x v="7302"/>
      <x v="5"/>
      <x v="2"/>
      <x v="9"/>
    </i>
    <i t="data" r="0" i="0">
      <x v="7303"/>
      <x v="5"/>
      <x v="0"/>
      <x v="7"/>
    </i>
    <i t="data" r="0" i="0">
      <x v="7304"/>
      <x v="5"/>
      <x v="2"/>
      <x v="9"/>
    </i>
    <i t="data" r="0" i="0">
      <x v="7305"/>
      <x v="5"/>
      <x v="2"/>
      <x v="9"/>
    </i>
    <i t="data" r="0" i="0">
      <x v="7306"/>
      <x v="5"/>
      <x v="2"/>
      <x v="9"/>
    </i>
    <i t="data" r="0" i="0">
      <x v="7307"/>
      <x v="5"/>
      <x v="2"/>
      <x v="9"/>
    </i>
    <i t="data" r="0" i="0">
      <x v="7308"/>
      <x v="5"/>
      <x v="2"/>
      <x v="9"/>
    </i>
    <i t="data" r="0" i="0">
      <x v="7309"/>
      <x v="5"/>
      <x v="2"/>
      <x v="9"/>
    </i>
    <i t="data" r="0" i="0">
      <x v="7310"/>
      <x v="5"/>
      <x v="2"/>
      <x v="9"/>
    </i>
    <i t="data" r="0" i="0">
      <x v="7311"/>
      <x v="5"/>
      <x v="0"/>
      <x v="8"/>
    </i>
    <i t="data" r="0" i="0">
      <x v="7312"/>
      <x v="5"/>
      <x v="2"/>
      <x v="9"/>
    </i>
    <i t="data" r="0" i="0">
      <x v="7313"/>
      <x v="5"/>
      <x v="2"/>
      <x v="9"/>
    </i>
    <i t="data" r="0" i="0">
      <x v="7314"/>
      <x v="5"/>
      <x v="2"/>
      <x v="9"/>
    </i>
    <i t="data" r="0" i="0">
      <x v="7315"/>
      <x v="5"/>
      <x v="2"/>
      <x v="9"/>
    </i>
    <i t="data" r="0" i="0">
      <x v="7316"/>
      <x v="5"/>
      <x v="2"/>
      <x v="9"/>
    </i>
    <i t="data" r="0" i="0">
      <x v="7317"/>
      <x v="5"/>
      <x v="2"/>
      <x v="9"/>
    </i>
    <i t="data" r="0" i="0">
      <x v="7318"/>
      <x v="5"/>
      <x v="0"/>
      <x v="8"/>
    </i>
    <i t="data" r="0" i="0">
      <x v="7319"/>
      <x v="5"/>
      <x v="2"/>
      <x v="9"/>
    </i>
    <i t="data" r="0" i="0">
      <x v="7320"/>
      <x v="5"/>
      <x v="0"/>
      <x v="7"/>
    </i>
    <i t="data" r="0" i="0">
      <x v="7321"/>
      <x v="5"/>
      <x v="2"/>
      <x v="9"/>
    </i>
    <i t="data" r="0" i="0">
      <x v="7322"/>
      <x v="5"/>
      <x v="2"/>
      <x v="9"/>
    </i>
    <i t="data" r="0" i="0">
      <x v="7323"/>
      <x v="5"/>
      <x v="2"/>
      <x v="9"/>
    </i>
    <i t="data" r="0" i="0">
      <x v="7324"/>
      <x v="5"/>
      <x v="2"/>
      <x v="9"/>
    </i>
    <i t="data" r="0" i="0">
      <x v="7325"/>
      <x v="5"/>
      <x v="2"/>
      <x v="9"/>
    </i>
    <i t="data" r="0" i="0">
      <x v="7326"/>
      <x v="5"/>
      <x v="2"/>
      <x v="9"/>
    </i>
    <i t="data" r="0" i="0">
      <x v="7327"/>
      <x v="5"/>
      <x v="2"/>
      <x v="9"/>
    </i>
    <i t="data" r="0" i="0">
      <x v="7328"/>
      <x v="5"/>
      <x v="2"/>
      <x v="9"/>
    </i>
    <i t="data" r="0" i="0">
      <x v="7329"/>
      <x v="5"/>
      <x v="2"/>
      <x v="9"/>
    </i>
    <i t="data" r="0" i="0">
      <x v="7330"/>
      <x v="5"/>
      <x v="2"/>
      <x v="9"/>
    </i>
    <i t="data" r="0" i="0">
      <x v="7331"/>
      <x v="5"/>
      <x v="2"/>
      <x v="9"/>
    </i>
    <i t="data" r="0" i="0">
      <x v="7332"/>
      <x v="5"/>
      <x v="2"/>
      <x v="9"/>
    </i>
    <i t="data" r="0" i="0">
      <x v="7333"/>
      <x v="5"/>
      <x v="2"/>
      <x v="9"/>
    </i>
    <i t="data" r="0" i="0">
      <x v="7334"/>
      <x v="5"/>
      <x v="2"/>
      <x v="9"/>
    </i>
    <i t="data" r="0" i="0">
      <x v="7997"/>
      <x v="12"/>
      <x v="0"/>
      <x v="2"/>
    </i>
    <i t="data" r="0" i="0">
      <x v="7998"/>
      <x v="12"/>
      <x v="0"/>
      <x v="2"/>
    </i>
    <i t="data" r="0" i="0">
      <x v="7999"/>
      <x v="1"/>
      <x v="1"/>
      <x v="4"/>
    </i>
  </rowItems>
  <colFields count="1">
    <field x="27"/>
  </colFields>
  <colItems count="10">
    <i t="data" r="0" i="0">
      <x v="0"/>
    </i>
    <i t="data" r="0" i="0">
      <x v="1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</colItems>
  <dataFields count="1">
    <dataField name="Somme de Montant HT" fld="18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Tableau croisé dynamique3" cacheId="5" dataOnRows="0" dataCaption="Valeur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B22" firstHeaderRow="1" firstDataRow="1" firstDataCol="1"/>
  <pivotFields count="4">
    <pivotField dataField="1"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0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axis="axisRow" showDropDowns="1" compact="1" outline="1" subtotalTop="1" dragToRow="1" dragToCol="1" dragToPage="1" dragToData="1" dragOff="1" showAll="0" topAutoShow="1" itemPageCount="10" sortType="ascending" defaultSubtotal="0">
      <items count="60">
        <item t="data" sd="1" x="15"/>
        <item t="data" sd="1" x="12"/>
        <item t="data" sd="1" m="1" x="26"/>
        <item t="data" sd="1" m="1" x="58"/>
        <item t="data" sd="1" m="1" x="35"/>
        <item t="data" sd="1" m="1" x="28"/>
        <item t="data" sd="1" x="4"/>
        <item t="data" sd="1" x="16"/>
        <item t="data" sd="1" x="11"/>
        <item t="data" sd="1" x="10"/>
        <item t="data" sd="1" m="1" x="38"/>
        <item t="data" sd="1" x="17"/>
        <item t="data" sd="1" x="9"/>
        <item t="data" sd="1" m="1" x="36"/>
        <item t="data" sd="1" m="1" x="59"/>
        <item t="data" sd="1" m="1" x="53"/>
        <item t="data" sd="1" m="1" x="57"/>
        <item t="data" sd="1" x="13"/>
        <item t="data" sd="1" m="1" x="47"/>
        <item t="data" sd="1" m="1" x="42"/>
        <item t="data" sd="1" x="1"/>
        <item t="data" sd="1" m="1" x="31"/>
        <item t="data" sd="1" m="1" x="51"/>
        <item t="data" sd="1" m="1" x="52"/>
        <item t="data" sd="1" m="1" x="34"/>
        <item t="data" sd="1" m="1" x="56"/>
        <item t="data" sd="1" m="1" x="48"/>
        <item t="data" sd="1" m="1" x="46"/>
        <item t="data" sd="1" m="1" x="33"/>
        <item t="data" sd="1" m="1" x="44"/>
        <item t="data" sd="1" x="7"/>
        <item t="data" sd="1" m="1" x="37"/>
        <item t="data" sd="1" m="1" x="50"/>
        <item t="data" sd="1" m="1" x="45"/>
        <item t="data" sd="1" m="1" x="21"/>
        <item t="data" sd="1" m="1" x="25"/>
        <item t="data" sd="1" m="1" x="54"/>
        <item t="data" sd="1" m="1" x="39"/>
        <item t="data" sd="1" m="1" x="55"/>
        <item t="data" sd="1" m="1" x="32"/>
        <item t="data" sd="1" x="3"/>
        <item t="data" sd="1" m="1" x="43"/>
        <item t="data" sd="1" m="1" x="41"/>
        <item t="data" sd="1" x="14"/>
        <item t="data" sd="1" m="1" x="27"/>
        <item t="data" sd="1" x="5"/>
        <item t="data" sd="1" m="1" x="29"/>
        <item t="data" sd="1" m="1" x="49"/>
        <item t="data" sd="1" m="1" x="40"/>
        <item t="data" sd="1" m="1" x="24"/>
        <item t="data" sd="1" m="1" x="22"/>
        <item t="data" sd="1" m="1" x="23"/>
        <item t="data" sd="1" m="1" x="30"/>
        <item t="data" sd="1" x="6"/>
        <item t="data" sd="1" x="2"/>
        <item t="data" sd="1" x="8"/>
        <item t="data" sd="1" x="19"/>
        <item t="data" sd="1" x="20"/>
        <item t="data" sd="1" x="18"/>
        <item t="data" sd="1" x="0"/>
      </items>
    </pivotField>
  </pivotFields>
  <rowFields count="1">
    <field x="3"/>
  </rowFields>
  <rowItems count="21">
    <i t="data" r="0" i="0">
      <x v="0"/>
    </i>
    <i t="data" r="0" i="0">
      <x v="1"/>
    </i>
    <i t="data" r="0" i="0">
      <x v="6"/>
    </i>
    <i t="data" r="0" i="0">
      <x v="7"/>
    </i>
    <i t="data" r="0" i="0">
      <x v="8"/>
    </i>
    <i t="data" r="0" i="0">
      <x v="9"/>
    </i>
    <i t="data" r="0" i="0">
      <x v="11"/>
    </i>
    <i t="data" r="0" i="0">
      <x v="12"/>
    </i>
    <i t="data" r="0" i="0">
      <x v="17"/>
    </i>
    <i t="data" r="0" i="0">
      <x v="20"/>
    </i>
    <i t="data" r="0" i="0">
      <x v="30"/>
    </i>
    <i t="data" r="0" i="0">
      <x v="40"/>
    </i>
    <i t="data" r="0" i="0">
      <x v="43"/>
    </i>
    <i t="data" r="0" i="0">
      <x v="45"/>
    </i>
    <i t="data" r="0" i="0">
      <x v="53"/>
    </i>
    <i t="data" r="0" i="0">
      <x v="54"/>
    </i>
    <i t="data" r="0" i="0">
      <x v="55"/>
    </i>
    <i t="data" r="0" i="0">
      <x v="56"/>
    </i>
    <i t="data" r="0" i="0">
      <x v="57"/>
    </i>
    <i t="data" r="0" i="0">
      <x v="58"/>
    </i>
    <i t="data" r="0" i="0">
      <x v="59"/>
    </i>
  </rowItems>
  <colItems count="1">
    <i t="data" r="0" i="0"/>
  </colItems>
  <dataFields count="1">
    <dataField name="Somme de Total GO" fld="0" subtotal="sum" showDataAs="normal" baseField="3" baseItem="5" numFmtId="4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10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11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_rels/sheet13.xml.rels><Relationships xmlns="http://schemas.openxmlformats.org/package/2006/relationships"><Relationship Type="http://schemas.openxmlformats.org/officeDocument/2006/relationships/pivotTable" Target="/xl/pivotTables/pivotTable4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B11"/>
  <sheetViews>
    <sheetView workbookViewId="0">
      <selection activeCell="A1" sqref="A1:A1048576"/>
    </sheetView>
  </sheetViews>
  <sheetFormatPr baseColWidth="10" defaultRowHeight="12.75"/>
  <sheetData>
    <row r="1">
      <c r="A1" t="inlineStr">
        <is>
          <t>AT</t>
        </is>
      </c>
      <c r="B1" t="n">
        <v>0.2</v>
      </c>
    </row>
    <row r="2">
      <c r="A2" t="inlineStr">
        <is>
          <t>BE</t>
        </is>
      </c>
      <c r="B2" t="n">
        <v>0.2</v>
      </c>
    </row>
    <row r="3">
      <c r="A3" t="inlineStr">
        <is>
          <t>CH</t>
        </is>
      </c>
      <c r="B3" t="n">
        <v>0</v>
      </c>
    </row>
    <row r="4">
      <c r="A4" t="inlineStr">
        <is>
          <t>DE</t>
        </is>
      </c>
      <c r="B4" t="n">
        <v>0.2</v>
      </c>
    </row>
    <row r="5">
      <c r="A5" t="inlineStr">
        <is>
          <t>ES</t>
        </is>
      </c>
      <c r="B5" t="n">
        <v>0.2</v>
      </c>
    </row>
    <row r="6">
      <c r="A6" t="inlineStr">
        <is>
          <t>GB</t>
        </is>
      </c>
      <c r="B6" t="n">
        <v>0</v>
      </c>
    </row>
    <row r="7">
      <c r="A7" t="inlineStr">
        <is>
          <t>GR</t>
        </is>
      </c>
      <c r="B7" t="n">
        <v>0.2</v>
      </c>
    </row>
    <row r="8">
      <c r="A8" t="inlineStr">
        <is>
          <t>IT</t>
        </is>
      </c>
      <c r="B8" t="n">
        <v>0.2</v>
      </c>
    </row>
    <row r="9">
      <c r="A9" t="inlineStr">
        <is>
          <t>LU</t>
        </is>
      </c>
      <c r="B9" t="n">
        <v>0.2</v>
      </c>
    </row>
    <row r="10">
      <c r="A10" t="inlineStr">
        <is>
          <t>NL</t>
        </is>
      </c>
      <c r="B10" t="n">
        <v>0.2</v>
      </c>
    </row>
    <row r="11">
      <c r="A11" t="inlineStr">
        <is>
          <t>PF</t>
        </is>
      </c>
      <c r="B1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Feuil2">
    <outlinePr summaryBelow="1" summaryRight="1"/>
    <pageSetUpPr/>
  </sheetPr>
  <dimension ref="A1:B5"/>
  <sheetViews>
    <sheetView workbookViewId="0">
      <selection activeCell="B3" sqref="B3"/>
    </sheetView>
  </sheetViews>
  <sheetFormatPr baseColWidth="10" defaultRowHeight="12.75"/>
  <sheetData>
    <row r="1">
      <c r="A1" t="n">
        <v>0</v>
      </c>
      <c r="B1" t="inlineStr">
        <is>
          <t>La Ruche</t>
        </is>
      </c>
    </row>
    <row r="2">
      <c r="A2" t="n">
        <v>1</v>
      </c>
      <c r="B2" t="inlineStr">
        <is>
          <t>Ker Sun</t>
        </is>
      </c>
    </row>
    <row r="3">
      <c r="A3" t="n">
        <v>2</v>
      </c>
      <c r="B3" t="inlineStr">
        <is>
          <t>Foutas</t>
        </is>
      </c>
    </row>
    <row r="4">
      <c r="A4" t="n">
        <v>5</v>
      </c>
    </row>
    <row r="5">
      <c r="A5" t="n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Feuil3">
    <outlinePr summaryBelow="1" summaryRight="1"/>
    <pageSetUpPr/>
  </sheetPr>
  <dimension ref="A1:E18"/>
  <sheetViews>
    <sheetView workbookViewId="0">
      <selection activeCell="E15" sqref="E15:E18"/>
    </sheetView>
  </sheetViews>
  <sheetFormatPr baseColWidth="10" defaultRowHeight="12.75"/>
  <cols>
    <col width="17" bestFit="1" customWidth="1" style="95" min="1" max="2"/>
    <col width="12.7109375" bestFit="1" customWidth="1" style="114" min="3" max="3"/>
    <col width="11.42578125" customWidth="1" style="95" min="4" max="4"/>
    <col width="18.7109375" bestFit="1" customWidth="1" style="96" min="5" max="5"/>
    <col width="11.42578125" customWidth="1" style="96" min="6" max="16384"/>
  </cols>
  <sheetData>
    <row r="1">
      <c r="A1" s="95" t="inlineStr">
        <is>
          <t>mode envoi ERP</t>
        </is>
      </c>
      <c r="B1" s="95" t="inlineStr">
        <is>
          <t>zone ERP</t>
        </is>
      </c>
      <c r="C1" s="114" t="inlineStr">
        <is>
          <t>produit chrono</t>
        </is>
      </c>
      <c r="D1" s="95" t="inlineStr">
        <is>
          <t>zone Chrono</t>
        </is>
      </c>
      <c r="E1" s="96" t="inlineStr">
        <is>
          <t>Transporteur</t>
        </is>
      </c>
    </row>
    <row r="2" ht="12" customHeight="1" s="101">
      <c r="A2" s="95" t="n">
        <v>16</v>
      </c>
      <c r="B2" s="95" t="n">
        <v>16</v>
      </c>
      <c r="C2" s="114" t="n">
        <v>1</v>
      </c>
      <c r="E2" s="96" t="inlineStr">
        <is>
          <t>CHRONOPOST</t>
        </is>
      </c>
    </row>
    <row r="3">
      <c r="A3" s="95" t="n">
        <v>2</v>
      </c>
      <c r="B3" s="95" t="n">
        <v>2</v>
      </c>
      <c r="C3" s="114" t="n">
        <v>2</v>
      </c>
      <c r="E3" s="96" t="inlineStr">
        <is>
          <t>CHRONOPOST</t>
        </is>
      </c>
    </row>
    <row r="4">
      <c r="A4" s="95" t="n">
        <v>17</v>
      </c>
      <c r="B4" s="95" t="n">
        <v>17</v>
      </c>
      <c r="C4" s="114" t="n">
        <v>17</v>
      </c>
      <c r="E4" s="96" t="inlineStr">
        <is>
          <t>CHRONOPOST</t>
        </is>
      </c>
    </row>
    <row r="5">
      <c r="A5" s="95" t="n">
        <v>44</v>
      </c>
      <c r="B5" s="95" t="n">
        <v>44</v>
      </c>
      <c r="C5" s="114" t="n">
        <v>44</v>
      </c>
      <c r="E5" s="96" t="inlineStr">
        <is>
          <t>CHRONOPOST</t>
        </is>
      </c>
    </row>
    <row r="6">
      <c r="A6" s="95" t="n">
        <v>86</v>
      </c>
      <c r="B6" s="95" t="n">
        <v>86</v>
      </c>
      <c r="C6" s="114" t="n">
        <v>86</v>
      </c>
      <c r="E6" s="96" t="inlineStr">
        <is>
          <t>CHRONOPOST</t>
        </is>
      </c>
    </row>
    <row r="7">
      <c r="A7" s="95" t="n">
        <v>16</v>
      </c>
      <c r="B7" s="95" t="n">
        <v>16</v>
      </c>
      <c r="C7" s="114" t="inlineStr">
        <is>
          <t>2L</t>
        </is>
      </c>
      <c r="E7" s="96" t="inlineStr">
        <is>
          <t>CHRONOPOST</t>
        </is>
      </c>
    </row>
    <row r="8">
      <c r="A8" s="95" t="n">
        <v>16</v>
      </c>
      <c r="B8" s="95" t="n">
        <v>16</v>
      </c>
      <c r="C8" s="114" t="inlineStr">
        <is>
          <t>3Z</t>
        </is>
      </c>
      <c r="E8" s="96" t="inlineStr">
        <is>
          <t>CHRONOPOST</t>
        </is>
      </c>
    </row>
    <row r="9">
      <c r="A9" s="95" t="inlineStr">
        <is>
          <t>5X</t>
        </is>
      </c>
      <c r="B9" s="95" t="inlineStr">
        <is>
          <t>5X</t>
        </is>
      </c>
      <c r="C9" s="114" t="inlineStr">
        <is>
          <t>5X</t>
        </is>
      </c>
      <c r="E9" s="96" t="inlineStr">
        <is>
          <t>CHRONO_2SHOP</t>
        </is>
      </c>
    </row>
    <row r="10">
      <c r="A10" s="95" t="inlineStr">
        <is>
          <t>5Y</t>
        </is>
      </c>
      <c r="B10" s="95" t="inlineStr">
        <is>
          <t>5Y</t>
        </is>
      </c>
      <c r="C10" s="114" t="inlineStr">
        <is>
          <t>5Y</t>
        </is>
      </c>
      <c r="E10" s="96" t="inlineStr">
        <is>
          <t>CHRONO_2SHOP</t>
        </is>
      </c>
    </row>
    <row r="11">
      <c r="A11" s="95" t="inlineStr">
        <is>
          <t>6B</t>
        </is>
      </c>
      <c r="B11" s="95" t="inlineStr">
        <is>
          <t>6B</t>
        </is>
      </c>
      <c r="C11" s="114" t="inlineStr">
        <is>
          <t>6B</t>
        </is>
      </c>
      <c r="E11" s="96" t="inlineStr">
        <is>
          <t>CHRONO_2SHOP</t>
        </is>
      </c>
    </row>
    <row r="12">
      <c r="A12" s="95" t="inlineStr">
        <is>
          <t>6C</t>
        </is>
      </c>
      <c r="B12" s="95" t="inlineStr">
        <is>
          <t>6C</t>
        </is>
      </c>
      <c r="C12" s="114" t="inlineStr">
        <is>
          <t>6C</t>
        </is>
      </c>
      <c r="E12" s="96" t="inlineStr">
        <is>
          <t>CHRONO_2SHOP</t>
        </is>
      </c>
    </row>
    <row r="13">
      <c r="A13" s="95" t="inlineStr">
        <is>
          <t>1S</t>
        </is>
      </c>
      <c r="B13" s="95" t="inlineStr">
        <is>
          <t>1S</t>
        </is>
      </c>
      <c r="C13" s="114" t="inlineStr">
        <is>
          <t>1S</t>
        </is>
      </c>
      <c r="E13" s="96" t="inlineStr">
        <is>
          <t>CHRONOPOST</t>
        </is>
      </c>
    </row>
    <row r="14">
      <c r="A14" s="95" t="n">
        <v>16</v>
      </c>
      <c r="B14" s="95" t="n">
        <v>16</v>
      </c>
      <c r="C14" s="114" t="n">
        <v>16</v>
      </c>
      <c r="E14" s="96" t="inlineStr">
        <is>
          <t>CHRONOPOST</t>
        </is>
      </c>
    </row>
    <row r="15">
      <c r="A15" t="inlineStr">
        <is>
          <t>5X</t>
        </is>
      </c>
      <c r="B15" t="inlineStr">
        <is>
          <t>5X</t>
        </is>
      </c>
      <c r="C15" s="114" t="inlineStr">
        <is>
          <t>5XK</t>
        </is>
      </c>
      <c r="E15" t="inlineStr">
        <is>
          <t>CHRONO_2SHOP_KERSUN</t>
        </is>
      </c>
    </row>
    <row r="16">
      <c r="A16" t="inlineStr">
        <is>
          <t>5Y</t>
        </is>
      </c>
      <c r="B16" t="inlineStr">
        <is>
          <t>5Y</t>
        </is>
      </c>
      <c r="C16" s="114" t="inlineStr">
        <is>
          <t>5YK</t>
        </is>
      </c>
      <c r="E16" t="inlineStr">
        <is>
          <t>CHRONO_2SHOP_KERSUN</t>
        </is>
      </c>
    </row>
    <row r="17">
      <c r="A17" t="inlineStr">
        <is>
          <t>6B</t>
        </is>
      </c>
      <c r="B17" t="inlineStr">
        <is>
          <t>6B</t>
        </is>
      </c>
      <c r="C17" s="114" t="inlineStr">
        <is>
          <t>6BK</t>
        </is>
      </c>
      <c r="E17" t="inlineStr">
        <is>
          <t>CHRONO_2SHOP_KERSUN</t>
        </is>
      </c>
    </row>
    <row r="18">
      <c r="A18" t="inlineStr">
        <is>
          <t>6C</t>
        </is>
      </c>
      <c r="B18" t="inlineStr">
        <is>
          <t>6C</t>
        </is>
      </c>
      <c r="C18" s="114" t="inlineStr">
        <is>
          <t>6CK</t>
        </is>
      </c>
      <c r="E18" t="inlineStr">
        <is>
          <t>CHRONO_2SHOP_KERSUN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euil4">
    <outlinePr summaryBelow="1" summaryRight="1"/>
    <pageSetUpPr/>
  </sheetPr>
  <dimension ref="A1:G38"/>
  <sheetViews>
    <sheetView workbookViewId="0">
      <selection activeCell="B20" sqref="B20:B21"/>
    </sheetView>
  </sheetViews>
  <sheetFormatPr baseColWidth="10" defaultRowHeight="12.75"/>
  <cols>
    <col width="31.7109375" bestFit="1" customWidth="1" style="7" min="1" max="1"/>
  </cols>
  <sheetData>
    <row r="1" s="101">
      <c r="A1" t="inlineStr">
        <is>
          <t>Assurance</t>
        </is>
      </c>
      <c r="B1" t="inlineStr">
        <is>
          <t>Assurance</t>
        </is>
      </c>
    </row>
    <row r="2">
      <c r="A2" t="inlineStr">
        <is>
          <t>CAP RouteCAP ROUTE</t>
        </is>
      </c>
      <c r="B2" t="inlineStr">
        <is>
          <t>Gazole</t>
        </is>
      </c>
    </row>
    <row r="3">
      <c r="A3" s="7" t="inlineStr">
        <is>
          <t>Correction d'adresse</t>
        </is>
      </c>
      <c r="B3" s="13" t="inlineStr">
        <is>
          <t>Adresse</t>
        </is>
      </c>
    </row>
    <row r="4">
      <c r="A4" s="7" t="inlineStr">
        <is>
          <t>Eco responsablePar</t>
        </is>
      </c>
      <c r="B4" s="13" t="inlineStr">
        <is>
          <t>Frêt</t>
        </is>
      </c>
    </row>
    <row r="5">
      <c r="A5" s="7" t="inlineStr">
        <is>
          <t>ESD</t>
        </is>
      </c>
      <c r="B5" s="13" t="inlineStr">
        <is>
          <t>Gazole</t>
        </is>
      </c>
    </row>
    <row r="6">
      <c r="A6" s="7" t="inlineStr">
        <is>
          <t>Frais de gestion</t>
        </is>
      </c>
      <c r="B6" s="13" t="inlineStr">
        <is>
          <t>Frais facturation</t>
        </is>
      </c>
    </row>
    <row r="7">
      <c r="A7" s="7" t="inlineStr">
        <is>
          <t>Participation Eco-Responsable</t>
        </is>
      </c>
      <c r="B7" s="13" t="inlineStr">
        <is>
          <t>Frêt</t>
        </is>
      </c>
    </row>
    <row r="8">
      <c r="A8" s="7" t="inlineStr">
        <is>
          <t>Supp Retour Expediteur Europe</t>
        </is>
      </c>
      <c r="B8" s="13" t="inlineStr">
        <is>
          <t>Frêt</t>
        </is>
      </c>
    </row>
    <row r="9">
      <c r="A9" s="7" t="inlineStr">
        <is>
          <t>Supp Retour Expediteur Inter</t>
        </is>
      </c>
      <c r="B9" s="13" t="inlineStr">
        <is>
          <t>Frêt</t>
        </is>
      </c>
    </row>
    <row r="10">
      <c r="A10" s="7" t="inlineStr">
        <is>
          <t>Supp Zone Internationale Eloignee</t>
        </is>
      </c>
      <c r="B10" s="13" t="inlineStr">
        <is>
          <t>Zones éloignées</t>
        </is>
      </c>
    </row>
    <row r="11">
      <c r="A11" s="7" t="inlineStr">
        <is>
          <t>Supplement Annonce incomplète</t>
        </is>
      </c>
      <c r="B11" s="13" t="inlineStr">
        <is>
          <t>Adresse</t>
        </is>
      </c>
      <c r="G11" s="6" t="inlineStr">
        <is>
          <t>Adresse</t>
        </is>
      </c>
    </row>
    <row r="12">
      <c r="A12" s="7" t="inlineStr">
        <is>
          <t>Supplement Corse</t>
        </is>
      </c>
      <c r="B12" s="13" t="inlineStr">
        <is>
          <t>Zones éloignées</t>
        </is>
      </c>
      <c r="G12" s="13" t="inlineStr">
        <is>
          <t>Gazole</t>
        </is>
      </c>
    </row>
    <row r="13">
      <c r="A13" s="7" t="inlineStr">
        <is>
          <t>Supplement Corse 18h</t>
        </is>
      </c>
      <c r="B13" s="13" t="inlineStr">
        <is>
          <t>Corse</t>
        </is>
      </c>
      <c r="G13" s="13" t="inlineStr">
        <is>
          <t>Frais facturation</t>
        </is>
      </c>
    </row>
    <row r="14">
      <c r="A14" s="7" t="inlineStr">
        <is>
          <t>Supplement domicile prive</t>
        </is>
      </c>
      <c r="B14" s="13" t="inlineStr">
        <is>
          <t>Zones éloignées</t>
        </is>
      </c>
      <c r="G14" s="6" t="inlineStr">
        <is>
          <t>Frêt</t>
        </is>
      </c>
    </row>
    <row r="15">
      <c r="A15" s="7" t="inlineStr">
        <is>
          <t>Supplement Douane Zone C2</t>
        </is>
      </c>
      <c r="B15" s="13" t="inlineStr">
        <is>
          <t>Droits et taxes</t>
        </is>
      </c>
      <c r="G15" s="6" t="inlineStr">
        <is>
          <t>Zones éloignées</t>
        </is>
      </c>
    </row>
    <row r="16">
      <c r="A16" s="7" t="inlineStr">
        <is>
          <t>Supplement Douane Zone C4</t>
        </is>
      </c>
      <c r="B16" s="13" t="inlineStr">
        <is>
          <t>Droits et taxes</t>
        </is>
      </c>
      <c r="G16" s="6" t="n"/>
    </row>
    <row r="17">
      <c r="A17" s="7" t="inlineStr">
        <is>
          <t>Supplement Etiquette Non Conforme</t>
        </is>
      </c>
      <c r="B17" s="13" t="inlineStr">
        <is>
          <t>Frêt</t>
        </is>
      </c>
      <c r="G17" s="6" t="inlineStr">
        <is>
          <t>Corse</t>
        </is>
      </c>
    </row>
    <row r="18">
      <c r="A18" s="7" t="inlineStr">
        <is>
          <t>Supplement Forfait Expedition</t>
        </is>
      </c>
      <c r="B18" s="13" t="inlineStr">
        <is>
          <t>Frêt</t>
        </is>
      </c>
      <c r="G18" s="6" t="n"/>
    </row>
    <row r="19">
      <c r="A19" s="7" t="inlineStr">
        <is>
          <t>Supplement GT</t>
        </is>
      </c>
      <c r="B19" s="13" t="inlineStr">
        <is>
          <t>Frêt</t>
        </is>
      </c>
      <c r="G19" s="13" t="inlineStr">
        <is>
          <t>Droits et taxes</t>
        </is>
      </c>
    </row>
    <row r="20">
      <c r="A20" s="7" t="inlineStr">
        <is>
          <t>Supplement Hors Norme</t>
        </is>
      </c>
      <c r="B20" s="13" t="inlineStr">
        <is>
          <t>Colis volumineux</t>
        </is>
      </c>
      <c r="G20" s="13" t="inlineStr">
        <is>
          <t>Colis volumineux</t>
        </is>
      </c>
    </row>
    <row r="21">
      <c r="A21" s="7" t="inlineStr">
        <is>
          <t>Supplement Manutention</t>
        </is>
      </c>
      <c r="B21" s="13" t="inlineStr">
        <is>
          <t>Colis volumineux</t>
        </is>
      </c>
    </row>
    <row r="22">
      <c r="A22" s="7" t="inlineStr">
        <is>
          <t>Supplement Retour Expediteur</t>
        </is>
      </c>
      <c r="B22" s="13" t="inlineStr">
        <is>
          <t>Frêt</t>
        </is>
      </c>
    </row>
    <row r="23">
      <c r="A23" s="7" t="inlineStr">
        <is>
          <t>Supplement Retrait Bureau</t>
        </is>
      </c>
      <c r="B23" s="13" t="inlineStr">
        <is>
          <t>Zones éloignées</t>
        </is>
      </c>
    </row>
    <row r="24">
      <c r="A24" s="7" t="inlineStr">
        <is>
          <t>Surcharge Carburant Aérien</t>
        </is>
      </c>
      <c r="B24" s="13" t="inlineStr">
        <is>
          <t>Gazole</t>
        </is>
      </c>
    </row>
    <row r="25">
      <c r="A25" s="7" t="inlineStr">
        <is>
          <t>Surcharge Carburant Routier</t>
        </is>
      </c>
      <c r="B25" s="13" t="inlineStr">
        <is>
          <t>Gazole</t>
        </is>
      </c>
    </row>
    <row r="26">
      <c r="A26" s="7" t="inlineStr">
        <is>
          <t>Surcharge Facture Papier</t>
        </is>
      </c>
      <c r="B26" s="13" t="inlineStr">
        <is>
          <t>Frais facturation</t>
        </is>
      </c>
    </row>
    <row r="27">
      <c r="A27" s="7" t="inlineStr">
        <is>
          <t>Sûreté colis</t>
        </is>
      </c>
      <c r="B27" s="13" t="inlineStr">
        <is>
          <t>Frêt</t>
        </is>
      </c>
    </row>
    <row r="28">
      <c r="A28" s="7" t="inlineStr">
        <is>
          <t>Traitement Réacheminement</t>
        </is>
      </c>
      <c r="B28" s="13" t="inlineStr">
        <is>
          <t>Frêt</t>
        </is>
      </c>
    </row>
    <row r="29">
      <c r="A29" s="7" t="inlineStr">
        <is>
          <t>Traitement SAV complémentaire</t>
        </is>
      </c>
      <c r="B29" s="13" t="inlineStr">
        <is>
          <t>Adresse</t>
        </is>
      </c>
    </row>
    <row r="30">
      <c r="A30" s="7" t="inlineStr">
        <is>
          <t>Transport</t>
        </is>
      </c>
      <c r="B30" s="13" t="inlineStr">
        <is>
          <t>Frêt</t>
        </is>
      </c>
    </row>
    <row r="31">
      <c r="A31" s="7" t="inlineStr">
        <is>
          <t>Transport encompte</t>
        </is>
      </c>
      <c r="B31" s="13" t="inlineStr">
        <is>
          <t>Frêt</t>
        </is>
      </c>
    </row>
    <row r="32">
      <c r="A32" s="7" t="inlineStr">
        <is>
          <t>Sûreté étendue</t>
        </is>
      </c>
      <c r="B32" s="13" t="inlineStr">
        <is>
          <t>Frêt</t>
        </is>
      </c>
    </row>
    <row r="33">
      <c r="A33" s="7" t="inlineStr">
        <is>
          <t>Zones Difficiles d'accès</t>
        </is>
      </c>
      <c r="B33" s="13" t="inlineStr">
        <is>
          <t>Zones éloignées</t>
        </is>
      </c>
    </row>
    <row r="34">
      <c r="B34" s="13" t="n"/>
    </row>
    <row r="35">
      <c r="B35" s="13" t="n"/>
    </row>
    <row r="38">
      <c r="C38" s="110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Feuil5">
    <tabColor theme="9" tint="0.3999755851924192"/>
    <outlinePr summaryBelow="1" summaryRight="1"/>
    <pageSetUpPr/>
  </sheetPr>
  <dimension ref="A2:J50"/>
  <sheetViews>
    <sheetView showGridLines="0" workbookViewId="0">
      <selection activeCell="K1" sqref="K1"/>
    </sheetView>
  </sheetViews>
  <sheetFormatPr baseColWidth="10" defaultColWidth="14.42578125" defaultRowHeight="15"/>
  <cols>
    <col width="14.42578125" customWidth="1" style="28" min="1" max="1"/>
    <col width="9.28515625" customWidth="1" style="28" min="2" max="2"/>
    <col width="10.7109375" customWidth="1" style="28" min="3" max="4"/>
    <col width="3" customWidth="1" style="28" min="5" max="5"/>
    <col width="10.7109375" customWidth="1" style="28" min="6" max="7"/>
    <col width="3" customWidth="1" style="28" min="8" max="8"/>
    <col width="10.7109375" customWidth="1" style="28" min="9" max="14"/>
    <col width="14.42578125" customWidth="1" style="28" min="15" max="16384"/>
  </cols>
  <sheetData>
    <row r="1" ht="6.75" customHeight="1" s="101"/>
    <row r="2" ht="12.75" customHeight="1" s="101">
      <c r="A2" s="29" t="n"/>
      <c r="B2" s="29" t="n"/>
      <c r="C2" s="29" t="n"/>
      <c r="D2" s="29" t="n"/>
      <c r="E2" s="29" t="n"/>
      <c r="F2" s="29" t="n"/>
      <c r="G2" s="29" t="n"/>
      <c r="H2" s="29" t="n"/>
      <c r="I2" s="30" t="n"/>
      <c r="J2" s="29" t="n"/>
    </row>
    <row r="3" ht="18" customHeight="1" s="101">
      <c r="C3" s="129" t="inlineStr">
        <is>
          <t>Tarifs LA RUCHE LOGISTIQUE</t>
        </is>
      </c>
    </row>
    <row r="4" ht="12.75" customHeight="1" s="101">
      <c r="A4" s="30" t="n"/>
      <c r="C4" s="136" t="inlineStr">
        <is>
          <t>C18 BAL</t>
        </is>
      </c>
      <c r="D4" s="137" t="n"/>
      <c r="E4" s="31" t="n"/>
      <c r="F4" s="136" t="inlineStr">
        <is>
          <t>C18 IR</t>
        </is>
      </c>
      <c r="G4" s="137" t="n"/>
      <c r="H4" s="29" t="n"/>
      <c r="I4" s="136" t="inlineStr">
        <is>
          <t>RELAIS</t>
        </is>
      </c>
      <c r="J4" s="137" t="n"/>
    </row>
    <row r="5" ht="12.75" customHeight="1" s="101">
      <c r="A5" s="30" t="n"/>
      <c r="C5" s="138" t="n"/>
      <c r="D5" s="139" t="n"/>
      <c r="E5" s="31" t="n"/>
      <c r="F5" s="138" t="n"/>
      <c r="G5" s="139" t="n"/>
      <c r="H5" s="29" t="n"/>
      <c r="I5" s="138" t="n"/>
      <c r="J5" s="139" t="n"/>
    </row>
    <row r="6" ht="13.5" customHeight="1" s="101" thickBot="1">
      <c r="A6" s="30" t="n"/>
    </row>
    <row r="7" ht="13.5" customHeight="1" s="101" thickBot="1">
      <c r="A7" s="32" t="n"/>
      <c r="B7" s="32" t="n"/>
      <c r="C7" s="134" t="inlineStr">
        <is>
          <t>OFFRE</t>
        </is>
      </c>
      <c r="D7" s="140" t="n"/>
      <c r="F7" s="134" t="inlineStr">
        <is>
          <t>OFFRE</t>
        </is>
      </c>
      <c r="G7" s="140" t="n"/>
      <c r="H7" s="30" t="n"/>
      <c r="I7" s="134" t="inlineStr">
        <is>
          <t>OFFRE</t>
        </is>
      </c>
      <c r="J7" s="140" t="n"/>
    </row>
    <row r="8" ht="13.5" customHeight="1" s="101" thickBot="1">
      <c r="A8" s="32" t="n"/>
      <c r="B8" s="32" t="n"/>
      <c r="C8" s="33" t="inlineStr">
        <is>
          <t>NAT</t>
        </is>
      </c>
      <c r="D8" s="34" t="inlineStr">
        <is>
          <t>REG/DEP</t>
        </is>
      </c>
      <c r="F8" s="33" t="inlineStr">
        <is>
          <t>NAT</t>
        </is>
      </c>
      <c r="G8" s="35" t="inlineStr">
        <is>
          <t>REG/DEP</t>
        </is>
      </c>
      <c r="H8" s="36" t="n"/>
      <c r="I8" s="37" t="inlineStr">
        <is>
          <t>NAT</t>
        </is>
      </c>
      <c r="J8" s="35" t="inlineStr">
        <is>
          <t>REG/DEP</t>
        </is>
      </c>
    </row>
    <row r="9" ht="12.75" customHeight="1" s="101">
      <c r="A9" s="32" t="n"/>
      <c r="B9" s="32" t="n"/>
      <c r="C9" s="32" t="n"/>
      <c r="D9" s="32" t="n"/>
      <c r="F9" s="32" t="n"/>
      <c r="G9" s="32" t="n"/>
      <c r="H9" s="32" t="n"/>
      <c r="I9" s="32" t="n"/>
      <c r="J9" s="32" t="n"/>
    </row>
    <row r="10" ht="12.75" customHeight="1" s="101">
      <c r="A10" s="38" t="inlineStr">
        <is>
          <t>1er kg</t>
        </is>
      </c>
      <c r="B10" s="32" t="n"/>
      <c r="C10" s="39" t="n">
        <v>6.5</v>
      </c>
      <c r="D10" s="40">
        <f>C10</f>
        <v/>
      </c>
      <c r="E10" s="30" t="n"/>
      <c r="F10" s="41" t="n">
        <v>6.9</v>
      </c>
      <c r="G10" s="41" t="n">
        <v>6.9</v>
      </c>
      <c r="H10" s="42" t="n"/>
      <c r="I10" s="41" t="n">
        <v>3.9</v>
      </c>
      <c r="J10" s="41" t="n">
        <v>3.9</v>
      </c>
    </row>
    <row r="11" ht="12.75" customHeight="1" s="101">
      <c r="A11" s="43" t="inlineStr">
        <is>
          <t xml:space="preserve"> kg sup 1-2</t>
        </is>
      </c>
      <c r="B11" s="32" t="n"/>
      <c r="C11" s="44" t="n">
        <v>0.9</v>
      </c>
      <c r="D11" s="45" t="n">
        <v>0.9</v>
      </c>
      <c r="E11" s="30" t="n"/>
      <c r="F11" s="46" t="n">
        <v>0.9</v>
      </c>
      <c r="G11" s="46" t="n">
        <v>0.9</v>
      </c>
      <c r="H11" s="42" t="n"/>
      <c r="I11" s="46" t="n">
        <v>0.8</v>
      </c>
      <c r="J11" s="46" t="n">
        <v>0.8</v>
      </c>
    </row>
    <row r="12" ht="12.75" customHeight="1" s="101">
      <c r="A12" s="43" t="inlineStr">
        <is>
          <t xml:space="preserve"> kg sup 2-3</t>
        </is>
      </c>
      <c r="B12" s="32" t="n"/>
      <c r="C12" s="47" t="n">
        <v>0.4</v>
      </c>
      <c r="D12" s="48" t="n">
        <v>0.4</v>
      </c>
      <c r="E12" s="30" t="n"/>
      <c r="F12" s="49" t="n">
        <v>0.45</v>
      </c>
      <c r="G12" s="49" t="n">
        <v>0.45</v>
      </c>
      <c r="H12" s="42" t="n"/>
      <c r="I12" s="49" t="n">
        <v>0.35</v>
      </c>
      <c r="J12" s="49" t="n">
        <v>0.35</v>
      </c>
    </row>
    <row r="13" ht="12.75" customHeight="1" s="101">
      <c r="A13" s="43" t="inlineStr">
        <is>
          <t xml:space="preserve"> kg sup 3-5</t>
        </is>
      </c>
      <c r="B13" s="32" t="n"/>
      <c r="C13" s="47" t="n">
        <v>0.4</v>
      </c>
      <c r="D13" s="48" t="n">
        <v>0.4</v>
      </c>
      <c r="E13" s="30" t="n"/>
      <c r="F13" s="49" t="n">
        <v>0.45</v>
      </c>
      <c r="G13" s="49" t="n">
        <v>0.45</v>
      </c>
      <c r="H13" s="42" t="n"/>
      <c r="I13" s="49" t="n">
        <v>0.43</v>
      </c>
      <c r="J13" s="49" t="n">
        <v>0.43</v>
      </c>
    </row>
    <row r="14" ht="12.75" customHeight="1" s="101">
      <c r="A14" s="43" t="inlineStr">
        <is>
          <t xml:space="preserve"> kg sup 5-10</t>
        </is>
      </c>
      <c r="B14" s="32" t="n"/>
      <c r="C14" s="47" t="n">
        <v>0.4</v>
      </c>
      <c r="D14" s="48" t="n">
        <v>0.4</v>
      </c>
      <c r="E14" s="30" t="n"/>
      <c r="F14" s="49" t="n">
        <v>0.5</v>
      </c>
      <c r="G14" s="49" t="n">
        <v>0.5</v>
      </c>
      <c r="H14" s="42" t="n"/>
      <c r="I14" s="49" t="n">
        <v>0.47</v>
      </c>
      <c r="J14" s="49" t="n">
        <v>0.47</v>
      </c>
    </row>
    <row r="15" ht="12.75" customHeight="1" s="101">
      <c r="A15" s="43" t="inlineStr">
        <is>
          <t xml:space="preserve"> kg sup 10-15</t>
        </is>
      </c>
      <c r="B15" s="32" t="n"/>
      <c r="C15" s="47" t="n">
        <v>0.4</v>
      </c>
      <c r="D15" s="48" t="n">
        <v>0.4</v>
      </c>
      <c r="E15" s="30" t="n"/>
      <c r="F15" s="49" t="n">
        <v>0.5</v>
      </c>
      <c r="G15" s="49" t="n">
        <v>0.5</v>
      </c>
      <c r="H15" s="42" t="n"/>
      <c r="I15" s="49" t="n">
        <v>0.78</v>
      </c>
      <c r="J15" s="49" t="n">
        <v>0.78</v>
      </c>
    </row>
    <row r="16" ht="12.75" customHeight="1" s="101">
      <c r="A16" s="43" t="inlineStr">
        <is>
          <t>kg sup 15-20</t>
        </is>
      </c>
      <c r="B16" s="32" t="n"/>
      <c r="C16" s="47" t="n">
        <v>0.4</v>
      </c>
      <c r="D16" s="48" t="n">
        <v>0.4</v>
      </c>
      <c r="E16" s="30" t="n"/>
      <c r="F16" s="49" t="n">
        <v>0.5</v>
      </c>
      <c r="G16" s="49" t="n">
        <v>0.5</v>
      </c>
      <c r="H16" s="42" t="n"/>
      <c r="I16" s="49" t="n">
        <v>0.78</v>
      </c>
      <c r="J16" s="49" t="n">
        <v>0.78</v>
      </c>
    </row>
    <row r="17" ht="12.75" customHeight="1" s="101">
      <c r="A17" s="43" t="inlineStr">
        <is>
          <t>kg sup 20-30</t>
        </is>
      </c>
      <c r="B17" s="32" t="n"/>
      <c r="C17" s="47" t="n">
        <v>0.4</v>
      </c>
      <c r="D17" s="48" t="n">
        <v>0.4</v>
      </c>
      <c r="E17" s="30" t="n"/>
      <c r="F17" s="49" t="n">
        <v>0.5</v>
      </c>
      <c r="G17" s="49" t="n">
        <v>0.5</v>
      </c>
      <c r="H17" s="42" t="n"/>
      <c r="I17" s="49" t="n">
        <v>0.78</v>
      </c>
      <c r="J17" s="49" t="n">
        <v>0.78</v>
      </c>
    </row>
    <row r="18" ht="12.75" customHeight="1" s="101">
      <c r="A18" s="50" t="inlineStr">
        <is>
          <t>kg sup 30-999</t>
        </is>
      </c>
      <c r="B18" s="32" t="n"/>
      <c r="C18" s="51" t="n">
        <v>0.4</v>
      </c>
      <c r="D18" s="52" t="n">
        <v>0.4</v>
      </c>
      <c r="E18" s="53" t="n"/>
      <c r="F18" s="54" t="n">
        <v>0.5</v>
      </c>
      <c r="G18" s="54" t="n">
        <v>0.5</v>
      </c>
      <c r="H18" s="55" t="n"/>
      <c r="I18" s="54" t="n"/>
      <c r="J18" s="54" t="n"/>
    </row>
    <row r="19" ht="12.75" customHeight="1" s="101">
      <c r="A19" s="30" t="n"/>
    </row>
    <row r="20" ht="12.75" customHeight="1" s="101">
      <c r="A20" s="56" t="n">
        <v>1</v>
      </c>
      <c r="C20" s="57">
        <f>C10</f>
        <v/>
      </c>
      <c r="D20" s="58">
        <f>D10</f>
        <v/>
      </c>
      <c r="E20" s="59" t="n"/>
      <c r="F20" s="57">
        <f>F10</f>
        <v/>
      </c>
      <c r="G20" s="58">
        <f>G10</f>
        <v/>
      </c>
      <c r="H20" s="60" t="n"/>
      <c r="I20" s="57">
        <f>I10</f>
        <v/>
      </c>
      <c r="J20" s="58">
        <f>J10</f>
        <v/>
      </c>
    </row>
    <row r="21" ht="12.75" customHeight="1" s="101">
      <c r="A21" s="61" t="n">
        <v>2</v>
      </c>
      <c r="C21" s="62">
        <f>C20+C11</f>
        <v/>
      </c>
      <c r="D21" s="63">
        <f>D20+D11</f>
        <v/>
      </c>
      <c r="E21" s="59" t="n"/>
      <c r="F21" s="62">
        <f>F20+F11</f>
        <v/>
      </c>
      <c r="G21" s="63">
        <f>G20+G11</f>
        <v/>
      </c>
      <c r="H21" s="60" t="n"/>
      <c r="I21" s="62">
        <f>I20+I11</f>
        <v/>
      </c>
      <c r="J21" s="63">
        <f>J20+J11</f>
        <v/>
      </c>
    </row>
    <row r="22" ht="12.75" customHeight="1" s="101">
      <c r="A22" s="61">
        <f>+A21+1</f>
        <v/>
      </c>
      <c r="C22" s="62">
        <f>C21+C12</f>
        <v/>
      </c>
      <c r="D22" s="63">
        <f>D21+D12</f>
        <v/>
      </c>
      <c r="E22" s="59" t="n"/>
      <c r="F22" s="62">
        <f>F21+F12</f>
        <v/>
      </c>
      <c r="G22" s="63">
        <f>G21+G12</f>
        <v/>
      </c>
      <c r="H22" s="60" t="n"/>
      <c r="I22" s="62">
        <f>I21+I12</f>
        <v/>
      </c>
      <c r="J22" s="63">
        <f>J21+J12</f>
        <v/>
      </c>
    </row>
    <row r="23" ht="12.75" customHeight="1" s="101">
      <c r="A23" s="61">
        <f>+A22+1</f>
        <v/>
      </c>
      <c r="C23" s="62">
        <f>C22+C13</f>
        <v/>
      </c>
      <c r="D23" s="63">
        <f>D22+D13</f>
        <v/>
      </c>
      <c r="E23" s="59" t="n"/>
      <c r="F23" s="62">
        <f>F22+F13</f>
        <v/>
      </c>
      <c r="G23" s="63">
        <f>G22+G13</f>
        <v/>
      </c>
      <c r="H23" s="60" t="n"/>
      <c r="I23" s="62">
        <f>I22+I13</f>
        <v/>
      </c>
      <c r="J23" s="63">
        <f>J22+J13</f>
        <v/>
      </c>
    </row>
    <row r="24" ht="12.75" customHeight="1" s="101">
      <c r="A24" s="61">
        <f>+A23+1</f>
        <v/>
      </c>
      <c r="C24" s="62">
        <f>C23+C13</f>
        <v/>
      </c>
      <c r="D24" s="63">
        <f>D23+D13</f>
        <v/>
      </c>
      <c r="E24" s="59" t="n"/>
      <c r="F24" s="62">
        <f>F23+F13</f>
        <v/>
      </c>
      <c r="G24" s="63">
        <f>G23+G13</f>
        <v/>
      </c>
      <c r="H24" s="60" t="n"/>
      <c r="I24" s="62">
        <f>I23+I13</f>
        <v/>
      </c>
      <c r="J24" s="63">
        <f>J23+J13</f>
        <v/>
      </c>
    </row>
    <row r="25" ht="12.75" customHeight="1" s="101">
      <c r="A25" s="61">
        <f>+A24+1</f>
        <v/>
      </c>
      <c r="C25" s="62">
        <f>C24+$C$14</f>
        <v/>
      </c>
      <c r="D25" s="63">
        <f>D24+$D$14</f>
        <v/>
      </c>
      <c r="E25" s="59" t="n"/>
      <c r="F25" s="62">
        <f>F24+$F$14</f>
        <v/>
      </c>
      <c r="G25" s="63">
        <f>G24+$G$14</f>
        <v/>
      </c>
      <c r="H25" s="60" t="n"/>
      <c r="I25" s="62">
        <f>I24+$I$14</f>
        <v/>
      </c>
      <c r="J25" s="63">
        <f>J24+$J$14</f>
        <v/>
      </c>
    </row>
    <row r="26" ht="12.75" customHeight="1" s="101">
      <c r="A26" s="61">
        <f>+A25+1</f>
        <v/>
      </c>
      <c r="C26" s="62">
        <f>C25+$C$14</f>
        <v/>
      </c>
      <c r="D26" s="63">
        <f>D25+$D$14</f>
        <v/>
      </c>
      <c r="E26" s="59" t="n"/>
      <c r="F26" s="62">
        <f>F25+$F$14</f>
        <v/>
      </c>
      <c r="G26" s="63">
        <f>G25+$G$14</f>
        <v/>
      </c>
      <c r="H26" s="60" t="n"/>
      <c r="I26" s="62">
        <f>I25+$I$14</f>
        <v/>
      </c>
      <c r="J26" s="63">
        <f>J25+$J$14</f>
        <v/>
      </c>
    </row>
    <row r="27" ht="12.75" customHeight="1" s="101">
      <c r="A27" s="61">
        <f>+A26+1</f>
        <v/>
      </c>
      <c r="C27" s="62">
        <f>C26+$C$14</f>
        <v/>
      </c>
      <c r="D27" s="63">
        <f>D26+$D$14</f>
        <v/>
      </c>
      <c r="E27" s="59" t="n"/>
      <c r="F27" s="62">
        <f>F26+$F$14</f>
        <v/>
      </c>
      <c r="G27" s="63">
        <f>G26+$G$14</f>
        <v/>
      </c>
      <c r="H27" s="60" t="n"/>
      <c r="I27" s="62">
        <f>I26+$I$14</f>
        <v/>
      </c>
      <c r="J27" s="63">
        <f>J26+$J$14</f>
        <v/>
      </c>
    </row>
    <row r="28" ht="12.75" customHeight="1" s="101">
      <c r="A28" s="61">
        <f>+A27+1</f>
        <v/>
      </c>
      <c r="C28" s="62">
        <f>C27+$C$14</f>
        <v/>
      </c>
      <c r="D28" s="63">
        <f>D27+$D$14</f>
        <v/>
      </c>
      <c r="E28" s="59" t="n"/>
      <c r="F28" s="62">
        <f>F27+$F$14</f>
        <v/>
      </c>
      <c r="G28" s="63">
        <f>G27+$G$14</f>
        <v/>
      </c>
      <c r="H28" s="60" t="n"/>
      <c r="I28" s="62">
        <f>I27+$I$14</f>
        <v/>
      </c>
      <c r="J28" s="63">
        <f>J27+$J$14</f>
        <v/>
      </c>
    </row>
    <row r="29" ht="12.75" customHeight="1" s="101">
      <c r="A29" s="61">
        <f>+A28+1</f>
        <v/>
      </c>
      <c r="C29" s="62">
        <f>C28+$C$14</f>
        <v/>
      </c>
      <c r="D29" s="63">
        <f>D28+$D$14</f>
        <v/>
      </c>
      <c r="E29" s="59" t="n"/>
      <c r="F29" s="62">
        <f>F28+$F$14</f>
        <v/>
      </c>
      <c r="G29" s="63">
        <f>G28+$G$14</f>
        <v/>
      </c>
      <c r="H29" s="60" t="n"/>
      <c r="I29" s="62">
        <f>I28+$I$14</f>
        <v/>
      </c>
      <c r="J29" s="63">
        <f>J28+$J$14</f>
        <v/>
      </c>
    </row>
    <row r="30" ht="12.75" customHeight="1" s="101">
      <c r="A30" s="61">
        <f>+A29+1</f>
        <v/>
      </c>
      <c r="C30" s="62">
        <f>C29+$C$15</f>
        <v/>
      </c>
      <c r="D30" s="63">
        <f>D29+$D$15</f>
        <v/>
      </c>
      <c r="E30" s="59" t="n"/>
      <c r="F30" s="62">
        <f>F29+$F$15</f>
        <v/>
      </c>
      <c r="G30" s="63">
        <f>G29+$G$15</f>
        <v/>
      </c>
      <c r="H30" s="60" t="n"/>
      <c r="I30" s="62">
        <f>I29+$I$15</f>
        <v/>
      </c>
      <c r="J30" s="63">
        <f>J29+$J$15</f>
        <v/>
      </c>
    </row>
    <row r="31" ht="12.75" customHeight="1" s="101">
      <c r="A31" s="61">
        <f>+A30+1</f>
        <v/>
      </c>
      <c r="C31" s="62">
        <f>C30+$C$15</f>
        <v/>
      </c>
      <c r="D31" s="63">
        <f>D30+$D$15</f>
        <v/>
      </c>
      <c r="E31" s="59" t="n"/>
      <c r="F31" s="62">
        <f>F30+$F$15</f>
        <v/>
      </c>
      <c r="G31" s="63">
        <f>G30+$G$15</f>
        <v/>
      </c>
      <c r="H31" s="60" t="n"/>
      <c r="I31" s="62">
        <f>I30+$I$15</f>
        <v/>
      </c>
      <c r="J31" s="63">
        <f>J30+$J$15</f>
        <v/>
      </c>
    </row>
    <row r="32" ht="12.75" customHeight="1" s="101">
      <c r="A32" s="61">
        <f>+A31+1</f>
        <v/>
      </c>
      <c r="C32" s="62">
        <f>C31+$C$15</f>
        <v/>
      </c>
      <c r="D32" s="63">
        <f>D31+$D$15</f>
        <v/>
      </c>
      <c r="E32" s="59" t="n"/>
      <c r="F32" s="62">
        <f>F31+$F$15</f>
        <v/>
      </c>
      <c r="G32" s="63">
        <f>G31+$G$15</f>
        <v/>
      </c>
      <c r="H32" s="60" t="n"/>
      <c r="I32" s="62">
        <f>I31+$I$15</f>
        <v/>
      </c>
      <c r="J32" s="63">
        <f>J31+$J$15</f>
        <v/>
      </c>
    </row>
    <row r="33" ht="12.75" customHeight="1" s="101">
      <c r="A33" s="61">
        <f>+A32+1</f>
        <v/>
      </c>
      <c r="C33" s="62">
        <f>C32+$C$15</f>
        <v/>
      </c>
      <c r="D33" s="63">
        <f>D32+$D$15</f>
        <v/>
      </c>
      <c r="E33" s="59" t="n"/>
      <c r="F33" s="62">
        <f>F32+$F$15</f>
        <v/>
      </c>
      <c r="G33" s="63">
        <f>G32+$G$15</f>
        <v/>
      </c>
      <c r="H33" s="60" t="n"/>
      <c r="I33" s="62">
        <f>I32+$I$15</f>
        <v/>
      </c>
      <c r="J33" s="63">
        <f>J32+$J$15</f>
        <v/>
      </c>
    </row>
    <row r="34" ht="12.75" customHeight="1" s="101">
      <c r="A34" s="61">
        <f>+A33+1</f>
        <v/>
      </c>
      <c r="C34" s="62">
        <f>C33+$C$15</f>
        <v/>
      </c>
      <c r="D34" s="63">
        <f>D33+$D$15</f>
        <v/>
      </c>
      <c r="E34" s="59" t="n"/>
      <c r="F34" s="62">
        <f>F33+$F$15</f>
        <v/>
      </c>
      <c r="G34" s="63">
        <f>G33+$G$15</f>
        <v/>
      </c>
      <c r="H34" s="60" t="n"/>
      <c r="I34" s="62">
        <f>I33+$I$15</f>
        <v/>
      </c>
      <c r="J34" s="63">
        <f>J33+$J$15</f>
        <v/>
      </c>
    </row>
    <row r="35" ht="12.75" customHeight="1" s="101">
      <c r="A35" s="61">
        <f>+A34+1</f>
        <v/>
      </c>
      <c r="C35" s="62">
        <f>C34+$C$16</f>
        <v/>
      </c>
      <c r="D35" s="63">
        <f>D34+$D$16</f>
        <v/>
      </c>
      <c r="E35" s="59" t="n"/>
      <c r="F35" s="62">
        <f>F34+$F$16</f>
        <v/>
      </c>
      <c r="G35" s="63">
        <f>G34+$G$16</f>
        <v/>
      </c>
      <c r="H35" s="60" t="n"/>
      <c r="I35" s="62">
        <f>I34+$I$16</f>
        <v/>
      </c>
      <c r="J35" s="63">
        <f>J34+$J$16</f>
        <v/>
      </c>
    </row>
    <row r="36" ht="12.75" customHeight="1" s="101">
      <c r="A36" s="61">
        <f>+A35+1</f>
        <v/>
      </c>
      <c r="C36" s="62">
        <f>C35+$C$16</f>
        <v/>
      </c>
      <c r="D36" s="63">
        <f>D35+$D$16</f>
        <v/>
      </c>
      <c r="E36" s="59" t="n"/>
      <c r="F36" s="62">
        <f>F35+$F$16</f>
        <v/>
      </c>
      <c r="G36" s="63">
        <f>G35+$G$16</f>
        <v/>
      </c>
      <c r="H36" s="60" t="n"/>
      <c r="I36" s="62">
        <f>I35+$I$16</f>
        <v/>
      </c>
      <c r="J36" s="63">
        <f>J35+$J$16</f>
        <v/>
      </c>
    </row>
    <row r="37" ht="12.75" customHeight="1" s="101">
      <c r="A37" s="61">
        <f>+A36+1</f>
        <v/>
      </c>
      <c r="C37" s="62">
        <f>C36+$C$16</f>
        <v/>
      </c>
      <c r="D37" s="63">
        <f>D36+$D$16</f>
        <v/>
      </c>
      <c r="E37" s="59" t="n"/>
      <c r="F37" s="62">
        <f>F36+$F$16</f>
        <v/>
      </c>
      <c r="G37" s="63">
        <f>G36+$G$16</f>
        <v/>
      </c>
      <c r="H37" s="60" t="n"/>
      <c r="I37" s="62">
        <f>I36+$I$16</f>
        <v/>
      </c>
      <c r="J37" s="63">
        <f>J36+$J$16</f>
        <v/>
      </c>
    </row>
    <row r="38" ht="12.75" customHeight="1" s="101">
      <c r="A38" s="61">
        <f>+A37+1</f>
        <v/>
      </c>
      <c r="C38" s="62">
        <f>C37+$C$16</f>
        <v/>
      </c>
      <c r="D38" s="63">
        <f>D37+$D$16</f>
        <v/>
      </c>
      <c r="E38" s="59" t="n"/>
      <c r="F38" s="62">
        <f>F37+$F$16</f>
        <v/>
      </c>
      <c r="G38" s="63">
        <f>G37+$G$16</f>
        <v/>
      </c>
      <c r="H38" s="60" t="n"/>
      <c r="I38" s="62">
        <f>I37+$I$16</f>
        <v/>
      </c>
      <c r="J38" s="63">
        <f>J37+$J$16</f>
        <v/>
      </c>
    </row>
    <row r="39" ht="12.75" customHeight="1" s="101">
      <c r="A39" s="61">
        <f>+A38+1</f>
        <v/>
      </c>
      <c r="C39" s="62">
        <f>C38+$C$16</f>
        <v/>
      </c>
      <c r="D39" s="63">
        <f>D38+$D$16</f>
        <v/>
      </c>
      <c r="E39" s="59" t="n"/>
      <c r="F39" s="62">
        <f>F38+$F$16</f>
        <v/>
      </c>
      <c r="G39" s="63">
        <f>G38+$G$16</f>
        <v/>
      </c>
      <c r="H39" s="60" t="n"/>
      <c r="I39" s="62">
        <f>I38+$I$16</f>
        <v/>
      </c>
      <c r="J39" s="63">
        <f>J38+$J$16</f>
        <v/>
      </c>
    </row>
    <row r="40" ht="12.75" customHeight="1" s="101">
      <c r="A40" s="61">
        <f>+A39+1</f>
        <v/>
      </c>
      <c r="C40" s="62">
        <f>C39+$C$17</f>
        <v/>
      </c>
      <c r="D40" s="63">
        <f>D39+$D$17</f>
        <v/>
      </c>
      <c r="E40" s="59" t="n"/>
      <c r="F40" s="62">
        <f>F39+$F$17</f>
        <v/>
      </c>
      <c r="G40" s="63">
        <f>G39+$G$17</f>
        <v/>
      </c>
      <c r="H40" s="60" t="n"/>
      <c r="I40" s="62">
        <f>I39+$I$17</f>
        <v/>
      </c>
      <c r="J40" s="63">
        <f>J39+$J$17</f>
        <v/>
      </c>
    </row>
    <row r="41" ht="12.75" customHeight="1" s="101">
      <c r="A41" s="61">
        <f>+A40+1</f>
        <v/>
      </c>
      <c r="C41" s="62">
        <f>C40+$C$17</f>
        <v/>
      </c>
      <c r="D41" s="63">
        <f>D40+$D$17</f>
        <v/>
      </c>
      <c r="E41" s="59" t="n"/>
      <c r="F41" s="62">
        <f>F40+$F$17</f>
        <v/>
      </c>
      <c r="G41" s="63">
        <f>G40+$G$17</f>
        <v/>
      </c>
      <c r="H41" s="60" t="n"/>
      <c r="I41" s="62">
        <f>I40+$I$17</f>
        <v/>
      </c>
      <c r="J41" s="63">
        <f>J40+$J$17</f>
        <v/>
      </c>
    </row>
    <row r="42" ht="12.75" customHeight="1" s="101">
      <c r="A42" s="61">
        <f>+A41+1</f>
        <v/>
      </c>
      <c r="B42" s="59" t="n"/>
      <c r="C42" s="62">
        <f>C41+$C$17</f>
        <v/>
      </c>
      <c r="D42" s="63">
        <f>D41+$D$17</f>
        <v/>
      </c>
      <c r="E42" s="59" t="n"/>
      <c r="F42" s="62">
        <f>F41+$F$17</f>
        <v/>
      </c>
      <c r="G42" s="63">
        <f>G41+$G$17</f>
        <v/>
      </c>
      <c r="H42" s="60" t="n"/>
      <c r="I42" s="62">
        <f>I41+$I$17</f>
        <v/>
      </c>
      <c r="J42" s="63">
        <f>J41+$J$17</f>
        <v/>
      </c>
    </row>
    <row r="43" ht="12.75" customHeight="1" s="101">
      <c r="A43" s="61">
        <f>+A42+1</f>
        <v/>
      </c>
      <c r="B43" s="59" t="n"/>
      <c r="C43" s="62">
        <f>C42+$C$17</f>
        <v/>
      </c>
      <c r="D43" s="63">
        <f>D42+$D$17</f>
        <v/>
      </c>
      <c r="E43" s="59" t="n"/>
      <c r="F43" s="62">
        <f>F42+$F$17</f>
        <v/>
      </c>
      <c r="G43" s="63">
        <f>G42+$G$17</f>
        <v/>
      </c>
      <c r="H43" s="60" t="n"/>
      <c r="I43" s="62">
        <f>I42+$I$17</f>
        <v/>
      </c>
      <c r="J43" s="63">
        <f>J42+$J$17</f>
        <v/>
      </c>
    </row>
    <row r="44" ht="12.75" customHeight="1" s="101">
      <c r="A44" s="61">
        <f>+A43+1</f>
        <v/>
      </c>
      <c r="B44" s="59" t="n"/>
      <c r="C44" s="62">
        <f>C43+$C$17</f>
        <v/>
      </c>
      <c r="D44" s="63">
        <f>D43+$D$17</f>
        <v/>
      </c>
      <c r="E44" s="59" t="n"/>
      <c r="F44" s="62">
        <f>F43+$F$17</f>
        <v/>
      </c>
      <c r="G44" s="63">
        <f>G43+$G$17</f>
        <v/>
      </c>
      <c r="H44" s="60" t="n"/>
      <c r="I44" s="62">
        <f>I43+$I$17</f>
        <v/>
      </c>
      <c r="J44" s="63">
        <f>J43+$J$17</f>
        <v/>
      </c>
    </row>
    <row r="45" ht="12.75" customHeight="1" s="101">
      <c r="A45" s="61">
        <f>+A44+1</f>
        <v/>
      </c>
      <c r="B45" s="59" t="n"/>
      <c r="C45" s="62">
        <f>C44+$C$17</f>
        <v/>
      </c>
      <c r="D45" s="63">
        <f>D44+$D$17</f>
        <v/>
      </c>
      <c r="E45" s="59" t="n"/>
      <c r="F45" s="62">
        <f>F44+$F$17</f>
        <v/>
      </c>
      <c r="G45" s="63">
        <f>G44+$G$17</f>
        <v/>
      </c>
      <c r="H45" s="60" t="n"/>
      <c r="I45" s="62">
        <f>I44+$I$17</f>
        <v/>
      </c>
      <c r="J45" s="63">
        <f>J44+$J$17</f>
        <v/>
      </c>
    </row>
    <row r="46" ht="12.75" customHeight="1" s="101">
      <c r="A46" s="61">
        <f>+A45+1</f>
        <v/>
      </c>
      <c r="B46" s="59" t="n"/>
      <c r="C46" s="62">
        <f>C45+$C$17</f>
        <v/>
      </c>
      <c r="D46" s="63">
        <f>D45+$D$17</f>
        <v/>
      </c>
      <c r="E46" s="59" t="n"/>
      <c r="F46" s="62">
        <f>F45+$F$17</f>
        <v/>
      </c>
      <c r="G46" s="63">
        <f>G45+$G$17</f>
        <v/>
      </c>
      <c r="H46" s="60" t="n"/>
      <c r="I46" s="62">
        <f>I45+$I$17</f>
        <v/>
      </c>
      <c r="J46" s="63">
        <f>J45+$J$17</f>
        <v/>
      </c>
    </row>
    <row r="47" ht="12.75" customHeight="1" s="101">
      <c r="A47" s="61">
        <f>+A46+1</f>
        <v/>
      </c>
      <c r="B47" s="59" t="n"/>
      <c r="C47" s="62">
        <f>C46+$C$17</f>
        <v/>
      </c>
      <c r="D47" s="63">
        <f>D46+$D$17</f>
        <v/>
      </c>
      <c r="E47" s="59" t="n"/>
      <c r="F47" s="62">
        <f>F46+$F$17</f>
        <v/>
      </c>
      <c r="G47" s="63">
        <f>G46+$G$17</f>
        <v/>
      </c>
      <c r="H47" s="60" t="n"/>
      <c r="I47" s="62">
        <f>I46+$I$17</f>
        <v/>
      </c>
      <c r="J47" s="63">
        <f>J46+$J$17</f>
        <v/>
      </c>
    </row>
    <row r="48" ht="12.75" customHeight="1" s="101">
      <c r="A48" s="61">
        <f>+A47+1</f>
        <v/>
      </c>
      <c r="B48" s="59" t="n"/>
      <c r="C48" s="62">
        <f>C47+$C$17</f>
        <v/>
      </c>
      <c r="D48" s="63">
        <f>D47+$D$17</f>
        <v/>
      </c>
      <c r="E48" s="59" t="n"/>
      <c r="F48" s="62">
        <f>F47+$F$17</f>
        <v/>
      </c>
      <c r="G48" s="63">
        <f>G47+$G$17</f>
        <v/>
      </c>
      <c r="H48" s="60" t="n"/>
      <c r="I48" s="62">
        <f>I47+$I$17</f>
        <v/>
      </c>
      <c r="J48" s="63">
        <f>J47+$J$17</f>
        <v/>
      </c>
    </row>
    <row r="49" ht="12.75" customHeight="1" s="101">
      <c r="A49" s="64">
        <f>+A48+1</f>
        <v/>
      </c>
      <c r="B49" s="59" t="n"/>
      <c r="C49" s="65">
        <f>C48+$C$17</f>
        <v/>
      </c>
      <c r="D49" s="66">
        <f>D48+$D$17</f>
        <v/>
      </c>
      <c r="E49" s="59" t="n"/>
      <c r="F49" s="65">
        <f>F48+$F$17</f>
        <v/>
      </c>
      <c r="G49" s="66">
        <f>G48+$G$17</f>
        <v/>
      </c>
      <c r="H49" s="60" t="n"/>
      <c r="I49" s="65">
        <f>I48+$I$17</f>
        <v/>
      </c>
      <c r="J49" s="66">
        <f>J48+$J$17</f>
        <v/>
      </c>
    </row>
    <row r="50" ht="12.75" customHeight="1" s="101">
      <c r="A50" s="30" t="n"/>
    </row>
    <row r="51" ht="12.75" customHeight="1" s="101"/>
    <row r="52" ht="12.75" customHeight="1" s="101"/>
    <row r="53" ht="12.75" customHeight="1" s="101"/>
    <row r="1001" ht="15" customHeight="1" s="101"/>
    <row r="1048576" ht="15" customHeight="1" s="101"/>
  </sheetData>
  <mergeCells count="7">
    <mergeCell ref="C3:J3"/>
    <mergeCell ref="C4:D5"/>
    <mergeCell ref="F4:G5"/>
    <mergeCell ref="C7:D7"/>
    <mergeCell ref="I4:J5"/>
    <mergeCell ref="I7:J7"/>
    <mergeCell ref="F7:G7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euil6">
    <outlinePr summaryBelow="1" summaryRight="1"/>
    <pageSetUpPr/>
  </sheetPr>
  <dimension ref="A1:C59"/>
  <sheetViews>
    <sheetView workbookViewId="0">
      <selection activeCell="A1" sqref="A1"/>
    </sheetView>
  </sheetViews>
  <sheetFormatPr baseColWidth="10" defaultRowHeight="15"/>
  <cols>
    <col width="19.7109375" customWidth="1" style="28" min="1" max="3"/>
    <col width="11.42578125" customWidth="1" style="28" min="4" max="16384"/>
  </cols>
  <sheetData>
    <row r="1">
      <c r="A1" s="67" t="inlineStr">
        <is>
          <t>Pour intégration dans Outil Surcharge carburant :</t>
        </is>
      </c>
      <c r="B1" s="67" t="n"/>
      <c r="C1" s="67" t="n"/>
    </row>
    <row r="2">
      <c r="A2" s="68" t="n"/>
      <c r="B2" s="69" t="n"/>
      <c r="C2" s="70" t="n"/>
    </row>
    <row r="3">
      <c r="A3" s="71" t="inlineStr">
        <is>
          <t>Date indice référence :</t>
        </is>
      </c>
      <c r="B3" s="72" t="n"/>
      <c r="C3" s="73" t="n">
        <v>44166</v>
      </c>
    </row>
    <row r="4">
      <c r="A4" s="74" t="inlineStr">
        <is>
          <t xml:space="preserve">Pas de chaque tranche d'indice : </t>
        </is>
      </c>
      <c r="B4" s="72" t="n"/>
      <c r="C4" s="141" t="n">
        <v>0.025</v>
      </c>
    </row>
    <row r="5">
      <c r="A5" s="76" t="inlineStr">
        <is>
          <t>Surcote ou sous cote départ :</t>
        </is>
      </c>
      <c r="B5" s="72" t="n"/>
      <c r="C5" s="77" t="n">
        <v>0.05</v>
      </c>
    </row>
    <row r="6">
      <c r="A6" s="76" t="inlineStr">
        <is>
          <t>Surcote ou sous cote tranche :</t>
        </is>
      </c>
      <c r="B6" s="72" t="n"/>
      <c r="C6" s="77" t="n">
        <v>0.0025</v>
      </c>
    </row>
    <row r="7">
      <c r="A7" s="78" t="n"/>
      <c r="B7" s="79" t="n"/>
      <c r="C7" s="80" t="n"/>
    </row>
    <row r="8">
      <c r="A8" s="81" t="n"/>
      <c r="B8" s="81" t="n"/>
      <c r="C8" s="81" t="n"/>
    </row>
    <row r="9">
      <c r="A9" s="81" t="n"/>
      <c r="B9" s="81" t="n"/>
      <c r="C9" s="81" t="n"/>
    </row>
    <row r="10">
      <c r="C10" s="82" t="n"/>
    </row>
    <row r="13">
      <c r="A13" s="83" t="inlineStr">
        <is>
          <t>Pour intégration dans le contrat :</t>
        </is>
      </c>
      <c r="B13" s="83" t="n"/>
      <c r="C13" s="83" t="n"/>
    </row>
    <row r="15">
      <c r="A15" s="84" t="inlineStr">
        <is>
          <t>type surcharge</t>
        </is>
      </c>
      <c r="B15" s="85" t="inlineStr">
        <is>
          <t>Routier</t>
        </is>
      </c>
      <c r="C15" s="85" t="n"/>
    </row>
    <row r="16">
      <c r="A16" s="84" t="inlineStr">
        <is>
          <t>type indice</t>
        </is>
      </c>
      <c r="B16" s="85" t="inlineStr">
        <is>
          <t>Pompe CNR moyenne mensuelle</t>
        </is>
      </c>
      <c r="C16" s="85" t="n"/>
    </row>
    <row r="17">
      <c r="A17" s="84" t="inlineStr">
        <is>
          <t>périodicité</t>
        </is>
      </c>
      <c r="B17" s="85" t="inlineStr">
        <is>
          <t>Mensuelle</t>
        </is>
      </c>
      <c r="C17" s="85" t="n"/>
    </row>
    <row r="18">
      <c r="A18" s="84" t="inlineStr">
        <is>
          <t>date indice référence</t>
        </is>
      </c>
      <c r="B18" s="86" t="n">
        <v>44166</v>
      </c>
      <c r="C18" s="85" t="n"/>
    </row>
    <row r="20" ht="45" customHeight="1" s="101">
      <c r="A20" s="87" t="inlineStr">
        <is>
          <t>Litre de Gazole  strictement supérieur à</t>
        </is>
      </c>
      <c r="B20" s="87" t="inlineStr">
        <is>
          <t>Litre de Gazole  inférieur ou égal à</t>
        </is>
      </c>
      <c r="C20" s="87" t="inlineStr">
        <is>
          <t>% de surcharge applicable</t>
        </is>
      </c>
    </row>
    <row r="21">
      <c r="A21" s="142" t="n">
        <v>0</v>
      </c>
      <c r="B21" s="89" t="n">
        <v>1.0475</v>
      </c>
      <c r="C21" s="90" t="n">
        <v>0.05</v>
      </c>
    </row>
    <row r="22">
      <c r="A22" s="89" t="n">
        <v>1.0475</v>
      </c>
      <c r="B22" s="89" t="n">
        <v>1.0725</v>
      </c>
      <c r="C22" s="90" t="n">
        <v>0.0525</v>
      </c>
    </row>
    <row r="23">
      <c r="A23" s="89" t="n">
        <v>1.0725</v>
      </c>
      <c r="B23" s="89" t="n">
        <v>1.0975</v>
      </c>
      <c r="C23" s="90" t="n">
        <v>0.055</v>
      </c>
    </row>
    <row r="24">
      <c r="A24" s="89" t="n">
        <v>1.0975</v>
      </c>
      <c r="B24" s="89" t="n">
        <v>1.1225</v>
      </c>
      <c r="C24" s="90" t="n">
        <v>0.0575</v>
      </c>
    </row>
    <row r="25">
      <c r="A25" s="89" t="n">
        <v>1.1225</v>
      </c>
      <c r="B25" s="89" t="n">
        <v>1.1475</v>
      </c>
      <c r="C25" s="90" t="n">
        <v>0.06</v>
      </c>
    </row>
    <row r="26">
      <c r="A26" s="89" t="n">
        <v>1.1475</v>
      </c>
      <c r="B26" s="89" t="n">
        <v>1.1725</v>
      </c>
      <c r="C26" s="90" t="n">
        <v>0.0625</v>
      </c>
    </row>
    <row r="27">
      <c r="A27" s="89" t="n">
        <v>1.1725</v>
      </c>
      <c r="B27" s="89" t="n">
        <v>1.1975</v>
      </c>
      <c r="C27" s="90" t="n">
        <v>0.065</v>
      </c>
    </row>
    <row r="28">
      <c r="A28" s="89" t="n">
        <v>1.1975</v>
      </c>
      <c r="B28" s="89" t="n">
        <v>1.222499999999999</v>
      </c>
      <c r="C28" s="90" t="n">
        <v>0.0675</v>
      </c>
    </row>
    <row r="29">
      <c r="A29" s="89" t="n">
        <v>1.222499999999999</v>
      </c>
      <c r="B29" s="89" t="n">
        <v>1.247499999999999</v>
      </c>
      <c r="C29" s="90" t="n">
        <v>0.07000000000000001</v>
      </c>
    </row>
    <row r="30">
      <c r="A30" s="89" t="n">
        <v>1.247499999999999</v>
      </c>
      <c r="B30" s="89" t="n">
        <v>1.272499999999999</v>
      </c>
      <c r="C30" s="90" t="n">
        <v>0.07250000000000001</v>
      </c>
    </row>
    <row r="31">
      <c r="A31" s="89" t="n">
        <v>1.272499999999999</v>
      </c>
      <c r="B31" s="89" t="n">
        <v>1.297499999999999</v>
      </c>
      <c r="C31" s="90" t="n">
        <v>0.07500000000000001</v>
      </c>
    </row>
    <row r="32">
      <c r="A32" s="89" t="n">
        <v>1.297499999999999</v>
      </c>
      <c r="B32" s="89" t="n">
        <v>1.322499999999999</v>
      </c>
      <c r="C32" s="90" t="n">
        <v>0.0775</v>
      </c>
    </row>
    <row r="33">
      <c r="A33" s="89" t="n">
        <v>1.322499999999999</v>
      </c>
      <c r="B33" s="89" t="n">
        <v>1.347499999999999</v>
      </c>
      <c r="C33" s="90" t="n">
        <v>0.08</v>
      </c>
    </row>
    <row r="34">
      <c r="A34" s="89" t="n">
        <v>1.347499999999999</v>
      </c>
      <c r="B34" s="89" t="n">
        <v>1.372499999999999</v>
      </c>
      <c r="C34" s="90" t="n">
        <v>0.0825</v>
      </c>
    </row>
    <row r="35">
      <c r="A35" s="89" t="n">
        <v>1.372499999999999</v>
      </c>
      <c r="B35" s="89" t="n">
        <v>1.397499999999999</v>
      </c>
      <c r="C35" s="90" t="n">
        <v>0.08500000000000001</v>
      </c>
    </row>
    <row r="36">
      <c r="A36" s="89" t="n">
        <v>1.397499999999999</v>
      </c>
      <c r="B36" s="89" t="n">
        <v>1.422499999999999</v>
      </c>
      <c r="C36" s="90" t="n">
        <v>0.08749999999999999</v>
      </c>
    </row>
    <row r="37">
      <c r="A37" s="89" t="n">
        <v>1.422499999999999</v>
      </c>
      <c r="B37" s="89" t="n">
        <v>1.447499999999999</v>
      </c>
      <c r="C37" s="90" t="n">
        <v>0.09</v>
      </c>
    </row>
    <row r="38">
      <c r="A38" s="89" t="n">
        <v>1.447499999999999</v>
      </c>
      <c r="B38" s="89" t="n">
        <v>1.472499999999999</v>
      </c>
      <c r="C38" s="90" t="n">
        <v>0.0925</v>
      </c>
    </row>
    <row r="39">
      <c r="A39" s="89" t="n">
        <v>1.472499999999999</v>
      </c>
      <c r="B39" s="89" t="n">
        <v>1.497499999999998</v>
      </c>
      <c r="C39" s="90" t="n">
        <v>0.095</v>
      </c>
    </row>
    <row r="40">
      <c r="A40" s="89" t="n">
        <v>1.497499999999998</v>
      </c>
      <c r="B40" s="89" t="n">
        <v>1.522499999999998</v>
      </c>
      <c r="C40" s="90" t="n">
        <v>0.0975</v>
      </c>
    </row>
    <row r="41">
      <c r="A41" s="89" t="n">
        <v>1.522499999999998</v>
      </c>
      <c r="B41" s="89" t="n">
        <v>1.547499999999998</v>
      </c>
      <c r="C41" s="90" t="n">
        <v>0.1</v>
      </c>
    </row>
    <row r="42">
      <c r="A42" s="89" t="n">
        <v>1.547499999999998</v>
      </c>
      <c r="B42" s="89" t="n">
        <v>1.572499999999998</v>
      </c>
      <c r="C42" s="90" t="n">
        <v>0.1025</v>
      </c>
    </row>
    <row r="43">
      <c r="A43" s="89" t="n">
        <v>1.572499999999998</v>
      </c>
      <c r="B43" s="89" t="n">
        <v>1.597499999999998</v>
      </c>
      <c r="C43" s="90" t="n">
        <v>0.105</v>
      </c>
    </row>
    <row r="44">
      <c r="A44" s="89" t="n">
        <v>1.597499999999998</v>
      </c>
      <c r="B44" s="89" t="n">
        <v>1.622499999999998</v>
      </c>
      <c r="C44" s="90" t="n">
        <v>0.1075</v>
      </c>
    </row>
    <row r="45">
      <c r="A45" s="89" t="n">
        <v>1.622499999999998</v>
      </c>
      <c r="B45" s="89" t="n">
        <v>1.647499999999998</v>
      </c>
      <c r="C45" s="90" t="n">
        <v>0.11</v>
      </c>
    </row>
    <row r="46">
      <c r="A46" s="89" t="n">
        <v>1.647499999999998</v>
      </c>
      <c r="B46" s="89" t="n">
        <v>1.672499999999998</v>
      </c>
      <c r="C46" s="90" t="n">
        <v>0.1125</v>
      </c>
    </row>
    <row r="47">
      <c r="A47" s="89" t="n">
        <v>1.672499999999998</v>
      </c>
      <c r="B47" s="89" t="n">
        <v>1.697499999999998</v>
      </c>
      <c r="C47" s="90" t="n">
        <v>0.115</v>
      </c>
    </row>
    <row r="48">
      <c r="A48" s="89" t="n">
        <v>1.697499999999998</v>
      </c>
      <c r="B48" s="89" t="n">
        <v>1.722499999999998</v>
      </c>
      <c r="C48" s="90" t="n">
        <v>0.1175</v>
      </c>
    </row>
    <row r="49">
      <c r="A49" s="89" t="n">
        <v>1.722499999999998</v>
      </c>
      <c r="B49" s="89" t="n">
        <v>1.747499999999998</v>
      </c>
      <c r="C49" s="90" t="n">
        <v>0.12</v>
      </c>
    </row>
    <row r="50">
      <c r="A50" s="89" t="n">
        <v>1.747499999999998</v>
      </c>
      <c r="B50" s="89" t="n">
        <v>1.772499999999998</v>
      </c>
      <c r="C50" s="90" t="n">
        <v>0.1225</v>
      </c>
    </row>
    <row r="51">
      <c r="A51" s="89" t="n">
        <v>1.772499999999998</v>
      </c>
      <c r="B51" s="89" t="n">
        <v>1.797499999999997</v>
      </c>
      <c r="C51" s="90" t="n">
        <v>0.125</v>
      </c>
    </row>
    <row r="52">
      <c r="A52" s="89" t="n">
        <v>1.797499999999997</v>
      </c>
      <c r="B52" s="89" t="n">
        <v>1.822499999999997</v>
      </c>
      <c r="C52" s="90" t="n">
        <v>0.1275</v>
      </c>
    </row>
    <row r="53">
      <c r="A53" s="89" t="n">
        <v>1.822499999999997</v>
      </c>
      <c r="B53" s="89" t="n">
        <v>1.847499999999997</v>
      </c>
      <c r="C53" s="90" t="n">
        <v>0.13</v>
      </c>
    </row>
    <row r="54">
      <c r="A54" s="89" t="n">
        <v>1.847499999999997</v>
      </c>
      <c r="B54" s="89" t="n">
        <v>1.872499999999997</v>
      </c>
      <c r="C54" s="90" t="n">
        <v>0.1325</v>
      </c>
    </row>
    <row r="55">
      <c r="A55" s="89" t="n">
        <v>1.872499999999997</v>
      </c>
      <c r="B55" s="89" t="n">
        <v>1.897499999999997</v>
      </c>
      <c r="C55" s="90" t="n">
        <v>0.135</v>
      </c>
    </row>
    <row r="56">
      <c r="A56" s="89" t="n">
        <v>1.897499999999997</v>
      </c>
      <c r="B56" s="89" t="n">
        <v>1.922499999999997</v>
      </c>
      <c r="C56" s="90" t="n">
        <v>0.1375</v>
      </c>
    </row>
    <row r="57">
      <c r="A57" s="91" t="n">
        <v>1.922499999999997</v>
      </c>
      <c r="B57" s="91" t="n">
        <v>1.947499999999997</v>
      </c>
      <c r="C57" s="92" t="n">
        <v>0.14</v>
      </c>
    </row>
    <row r="59">
      <c r="A59" s="143" t="inlineStr">
        <is>
          <t>Par tranche supp</t>
        </is>
      </c>
      <c r="B59" s="143" t="n">
        <v>0.02499999999999991</v>
      </c>
      <c r="C59" s="94" t="n">
        <v>0.002500000000000002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Feuil7">
    <outlinePr summaryBelow="1" summaryRight="1"/>
    <pageSetUpPr/>
  </sheetPr>
  <dimension ref="A3:D12"/>
  <sheetViews>
    <sheetView zoomScale="80" zoomScaleNormal="80" workbookViewId="0">
      <selection activeCell="A14" sqref="A14"/>
    </sheetView>
  </sheetViews>
  <sheetFormatPr baseColWidth="10" defaultRowHeight="12.75"/>
  <cols>
    <col width="23.85546875" bestFit="1" customWidth="1" style="101" min="1" max="2"/>
    <col width="11.42578125" customWidth="1" style="103" min="3" max="3"/>
    <col width="12.85546875" bestFit="1" customWidth="1" style="101" min="4" max="4"/>
  </cols>
  <sheetData>
    <row r="3">
      <c r="A3" s="2" t="inlineStr">
        <is>
          <t>Étiquettes de lignes</t>
        </is>
      </c>
      <c r="B3" t="inlineStr">
        <is>
          <t>Somme de Montant HT</t>
        </is>
      </c>
      <c r="C3" s="102" t="inlineStr">
        <is>
          <t>pdf</t>
        </is>
      </c>
      <c r="D3" s="13" t="inlineStr">
        <is>
          <t>écarts</t>
        </is>
      </c>
    </row>
    <row r="4">
      <c r="A4" s="3" t="inlineStr">
        <is>
          <t>13617721</t>
        </is>
      </c>
      <c r="B4" s="144" t="n">
        <v>4555.120000000005</v>
      </c>
      <c r="C4" s="103" t="n">
        <v>4555.12</v>
      </c>
      <c r="D4" s="144">
        <f>B4-C4</f>
        <v/>
      </c>
    </row>
    <row r="5">
      <c r="A5" s="3" t="inlineStr">
        <is>
          <t>13617722</t>
        </is>
      </c>
      <c r="B5" s="144" t="n">
        <v>21.68</v>
      </c>
      <c r="C5" s="103" t="n">
        <v>21.68</v>
      </c>
      <c r="D5" s="144">
        <f>B5-C5</f>
        <v/>
      </c>
    </row>
    <row r="6">
      <c r="A6" s="3" t="inlineStr">
        <is>
          <t>13617723</t>
        </is>
      </c>
      <c r="B6" s="144" t="n">
        <v>6688.749999999995</v>
      </c>
      <c r="C6" s="103" t="n">
        <v>6688.75</v>
      </c>
      <c r="D6" s="144">
        <f>B6-C6</f>
        <v/>
      </c>
    </row>
    <row r="7">
      <c r="A7" s="3" t="inlineStr">
        <is>
          <t>13624019</t>
        </is>
      </c>
      <c r="B7" s="144" t="n">
        <v>1487.319999999997</v>
      </c>
      <c r="C7" s="103" t="n">
        <v>1487.32</v>
      </c>
      <c r="D7" s="144">
        <f>B7-C7</f>
        <v/>
      </c>
    </row>
    <row r="8">
      <c r="A8" s="3" t="inlineStr">
        <is>
          <t>13624020</t>
        </is>
      </c>
      <c r="B8" s="144" t="n">
        <v>142.46</v>
      </c>
      <c r="C8" s="103" t="n">
        <v>142.46</v>
      </c>
      <c r="D8" s="144">
        <f>B8-C8</f>
        <v/>
      </c>
    </row>
    <row r="9">
      <c r="A9" s="3" t="inlineStr">
        <is>
          <t>13624021</t>
        </is>
      </c>
      <c r="B9" s="144" t="n">
        <v>8246.489999999972</v>
      </c>
      <c r="C9" s="103" t="n">
        <v>8246.49</v>
      </c>
      <c r="D9" s="144">
        <f>B9-C9</f>
        <v/>
      </c>
    </row>
    <row r="10">
      <c r="A10" s="3" t="inlineStr">
        <is>
          <t>(vide)</t>
        </is>
      </c>
      <c r="B10" s="144" t="n"/>
      <c r="D10" s="144">
        <f>B10-C10</f>
        <v/>
      </c>
    </row>
    <row r="11">
      <c r="A11" s="3" t="inlineStr">
        <is>
          <t>Total général</t>
        </is>
      </c>
      <c r="B11" s="144" t="n">
        <v>21141.81999999997</v>
      </c>
      <c r="C11" s="103">
        <f>SUM(C4:C10)</f>
        <v/>
      </c>
      <c r="D11" s="144">
        <f>B11-C11</f>
        <v/>
      </c>
    </row>
    <row r="12">
      <c r="D12" s="144">
        <f>B12-C12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Feuil8">
    <outlinePr summaryBelow="1" summaryRight="1"/>
    <pageSetUpPr/>
  </sheetPr>
  <dimension ref="A1:D25"/>
  <sheetViews>
    <sheetView zoomScale="80" zoomScaleNormal="80" workbookViewId="0">
      <selection activeCell="F26" sqref="F26"/>
    </sheetView>
  </sheetViews>
  <sheetFormatPr baseColWidth="10" defaultRowHeight="12.75"/>
  <cols>
    <col width="11.42578125" customWidth="1" style="105" min="1" max="1"/>
  </cols>
  <sheetData>
    <row r="1">
      <c r="A1" s="120" t="inlineStr">
        <is>
          <t>6B</t>
        </is>
      </c>
      <c r="C1" s="120" t="inlineStr">
        <is>
          <t>6C</t>
        </is>
      </c>
    </row>
    <row r="2">
      <c r="A2" s="105" t="inlineStr">
        <is>
          <t>AT</t>
        </is>
      </c>
      <c r="B2" t="n">
        <v>1</v>
      </c>
      <c r="C2" s="121" t="inlineStr">
        <is>
          <t>AT</t>
        </is>
      </c>
      <c r="D2" t="n">
        <v>25</v>
      </c>
    </row>
    <row r="3">
      <c r="A3" s="105" t="inlineStr">
        <is>
          <t>BE</t>
        </is>
      </c>
      <c r="B3" t="n">
        <v>2</v>
      </c>
      <c r="C3" s="105" t="inlineStr">
        <is>
          <t>BE</t>
        </is>
      </c>
      <c r="D3" t="n">
        <v>26</v>
      </c>
    </row>
    <row r="4">
      <c r="A4" s="105" t="inlineStr">
        <is>
          <t>BG</t>
        </is>
      </c>
      <c r="B4" t="n">
        <v>3</v>
      </c>
      <c r="C4" s="105" t="inlineStr">
        <is>
          <t>BG</t>
        </is>
      </c>
      <c r="D4" t="n">
        <v>27</v>
      </c>
    </row>
    <row r="5">
      <c r="A5" s="105" t="inlineStr">
        <is>
          <t>CH</t>
        </is>
      </c>
      <c r="B5" t="n">
        <v>4</v>
      </c>
      <c r="C5" s="105" t="inlineStr">
        <is>
          <t>CH</t>
        </is>
      </c>
      <c r="D5" t="n">
        <v>28</v>
      </c>
    </row>
    <row r="6">
      <c r="A6" s="105" t="inlineStr">
        <is>
          <t>CZ</t>
        </is>
      </c>
      <c r="B6" t="n">
        <v>5</v>
      </c>
      <c r="C6" s="105" t="inlineStr">
        <is>
          <t>CZ</t>
        </is>
      </c>
      <c r="D6" t="n">
        <v>29</v>
      </c>
    </row>
    <row r="7">
      <c r="A7" s="105" t="inlineStr">
        <is>
          <t>DE</t>
        </is>
      </c>
      <c r="B7" t="n">
        <v>6</v>
      </c>
      <c r="C7" s="105" t="inlineStr">
        <is>
          <t>DE</t>
        </is>
      </c>
      <c r="D7" t="n">
        <v>30</v>
      </c>
    </row>
    <row r="8">
      <c r="A8" s="105" t="inlineStr">
        <is>
          <t>DK</t>
        </is>
      </c>
      <c r="B8" t="n">
        <v>7</v>
      </c>
      <c r="C8" s="105" t="inlineStr">
        <is>
          <t>DK</t>
        </is>
      </c>
      <c r="D8" t="n">
        <v>25</v>
      </c>
    </row>
    <row r="9">
      <c r="A9" s="105" t="inlineStr">
        <is>
          <t>EE</t>
        </is>
      </c>
      <c r="B9" t="n">
        <v>8</v>
      </c>
      <c r="C9" s="105" t="inlineStr">
        <is>
          <t>EE</t>
        </is>
      </c>
      <c r="D9" t="n">
        <v>27</v>
      </c>
    </row>
    <row r="10">
      <c r="A10" s="105" t="inlineStr">
        <is>
          <t>ES</t>
        </is>
      </c>
      <c r="B10" t="n">
        <v>9</v>
      </c>
      <c r="C10" s="105" t="inlineStr">
        <is>
          <t>ES</t>
        </is>
      </c>
      <c r="D10" t="n">
        <v>33</v>
      </c>
    </row>
    <row r="11">
      <c r="A11" s="105" t="inlineStr">
        <is>
          <t>FI</t>
        </is>
      </c>
      <c r="B11" t="n">
        <v>8</v>
      </c>
      <c r="C11" s="105" t="inlineStr">
        <is>
          <t>FI</t>
        </is>
      </c>
      <c r="D11" t="n">
        <v>27</v>
      </c>
    </row>
    <row r="12">
      <c r="A12" s="105" t="inlineStr">
        <is>
          <t>HR</t>
        </is>
      </c>
      <c r="B12" t="n">
        <v>8</v>
      </c>
      <c r="C12" s="105" t="inlineStr">
        <is>
          <t>HR</t>
        </is>
      </c>
      <c r="D12" t="n">
        <v>27</v>
      </c>
    </row>
    <row r="13">
      <c r="A13" s="105" t="inlineStr">
        <is>
          <t>HU</t>
        </is>
      </c>
      <c r="B13" t="n">
        <v>8</v>
      </c>
      <c r="C13" s="105" t="inlineStr">
        <is>
          <t>HU</t>
        </is>
      </c>
      <c r="D13" t="n">
        <v>28</v>
      </c>
    </row>
    <row r="14">
      <c r="A14" s="105" t="inlineStr">
        <is>
          <t>IE</t>
        </is>
      </c>
      <c r="B14" t="n">
        <v>7</v>
      </c>
      <c r="C14" s="105" t="inlineStr">
        <is>
          <t>IE</t>
        </is>
      </c>
      <c r="D14" t="n">
        <v>37</v>
      </c>
    </row>
    <row r="15">
      <c r="A15" s="105" t="inlineStr">
        <is>
          <t>IT</t>
        </is>
      </c>
      <c r="B15" t="n">
        <v>14</v>
      </c>
      <c r="C15" s="105" t="inlineStr">
        <is>
          <t>IT</t>
        </is>
      </c>
      <c r="D15" t="n">
        <v>33</v>
      </c>
    </row>
    <row r="16">
      <c r="A16" s="105" t="inlineStr">
        <is>
          <t>LT</t>
        </is>
      </c>
      <c r="B16" t="n">
        <v>15</v>
      </c>
      <c r="C16" s="105" t="inlineStr">
        <is>
          <t>LT</t>
        </is>
      </c>
      <c r="D16" t="n">
        <v>39</v>
      </c>
    </row>
    <row r="17">
      <c r="A17" s="105" t="inlineStr">
        <is>
          <t>LU</t>
        </is>
      </c>
      <c r="B17" t="n">
        <v>6</v>
      </c>
      <c r="C17" s="105" t="inlineStr">
        <is>
          <t>LU</t>
        </is>
      </c>
      <c r="D17" t="n">
        <v>30</v>
      </c>
    </row>
    <row r="18">
      <c r="A18" s="105" t="inlineStr">
        <is>
          <t>LV</t>
        </is>
      </c>
      <c r="B18" t="n">
        <v>8</v>
      </c>
      <c r="C18" s="105" t="inlineStr">
        <is>
          <t>LV</t>
        </is>
      </c>
      <c r="D18" t="n">
        <v>27</v>
      </c>
    </row>
    <row r="19">
      <c r="A19" s="105" t="inlineStr">
        <is>
          <t>NL</t>
        </is>
      </c>
      <c r="B19" t="n">
        <v>6</v>
      </c>
      <c r="C19" s="105" t="inlineStr">
        <is>
          <t>NL</t>
        </is>
      </c>
      <c r="D19" t="n">
        <v>42</v>
      </c>
    </row>
    <row r="20">
      <c r="A20" s="105" t="inlineStr">
        <is>
          <t>PL</t>
        </is>
      </c>
      <c r="B20" t="n">
        <v>5</v>
      </c>
      <c r="C20" s="105" t="inlineStr">
        <is>
          <t>PL</t>
        </is>
      </c>
      <c r="D20" t="n">
        <v>43</v>
      </c>
    </row>
    <row r="21">
      <c r="A21" s="105" t="inlineStr">
        <is>
          <t>PT</t>
        </is>
      </c>
      <c r="B21" t="n">
        <v>9</v>
      </c>
      <c r="C21" s="105" t="inlineStr">
        <is>
          <t>PT</t>
        </is>
      </c>
      <c r="D21" t="n">
        <v>33</v>
      </c>
    </row>
    <row r="22">
      <c r="A22" s="105" t="inlineStr">
        <is>
          <t>RO</t>
        </is>
      </c>
      <c r="B22" t="n">
        <v>3</v>
      </c>
      <c r="C22" s="105" t="inlineStr">
        <is>
          <t>RO</t>
        </is>
      </c>
      <c r="D22" t="n">
        <v>27</v>
      </c>
    </row>
    <row r="23">
      <c r="A23" s="105" t="inlineStr">
        <is>
          <t>SE</t>
        </is>
      </c>
      <c r="B23" t="n">
        <v>15</v>
      </c>
      <c r="C23" s="105" t="inlineStr">
        <is>
          <t>SE</t>
        </is>
      </c>
      <c r="D23" t="n">
        <v>39</v>
      </c>
    </row>
    <row r="24">
      <c r="A24" s="105" t="inlineStr">
        <is>
          <t>SI</t>
        </is>
      </c>
      <c r="B24" t="n">
        <v>7</v>
      </c>
      <c r="C24" s="105" t="inlineStr">
        <is>
          <t>SI</t>
        </is>
      </c>
      <c r="D24" t="n">
        <v>25</v>
      </c>
    </row>
    <row r="25">
      <c r="A25" s="105" t="inlineStr">
        <is>
          <t>SK</t>
        </is>
      </c>
      <c r="B25" t="n">
        <v>24</v>
      </c>
      <c r="C25" s="105" t="inlineStr">
        <is>
          <t>SK</t>
        </is>
      </c>
      <c r="D25" t="n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Feuil9" filterMode="1">
    <outlinePr summaryBelow="1" summaryRight="1"/>
    <pageSetUpPr/>
  </sheetPr>
  <dimension ref="A1:AJ2351"/>
  <sheetViews>
    <sheetView tabSelected="1" zoomScale="75" zoomScaleNormal="75" workbookViewId="0">
      <pane ySplit="1" topLeftCell="A2" activePane="bottomLeft" state="frozen"/>
      <selection pane="bottomLeft" activeCell="I867" sqref="I867"/>
    </sheetView>
  </sheetViews>
  <sheetFormatPr baseColWidth="10" defaultRowHeight="12.75"/>
  <cols>
    <col width="12.140625" bestFit="1" customWidth="1" style="8" min="1" max="1"/>
    <col width="12.42578125" bestFit="1" customWidth="1" style="101" min="2" max="2"/>
    <col width="14.28515625" bestFit="1" customWidth="1" style="101" min="3" max="3"/>
    <col width="11.5703125" bestFit="1" customWidth="1" style="101" min="4" max="4"/>
    <col width="19" bestFit="1" customWidth="1" style="101" min="5" max="5"/>
    <col width="19.140625" bestFit="1" customWidth="1" style="101" min="6" max="6"/>
    <col width="13.28515625" bestFit="1" customWidth="1" style="101" min="7" max="7"/>
    <col width="13.42578125" bestFit="1" customWidth="1" style="101" min="8" max="8"/>
    <col width="16.42578125" bestFit="1" customWidth="1" style="101" min="9" max="9"/>
    <col width="15.42578125" bestFit="1" customWidth="1" style="101" min="10" max="10"/>
    <col width="20.85546875" bestFit="1" customWidth="1" style="101" min="11" max="11"/>
    <col width="14.85546875" bestFit="1" customWidth="1" style="101" min="12" max="12"/>
    <col width="11.28515625" bestFit="1" customWidth="1" style="101" min="13" max="13"/>
    <col width="31.7109375" bestFit="1" customWidth="1" style="101" min="14" max="14"/>
    <col width="6.85546875" bestFit="1" customWidth="1" style="101" min="15" max="15"/>
    <col width="14" bestFit="1" customWidth="1" style="101" min="16" max="16"/>
    <col width="14.28515625" bestFit="1" customWidth="1" style="101" min="17" max="17"/>
    <col width="8" bestFit="1" customWidth="1" style="101" min="18" max="18"/>
    <col width="9.140625" bestFit="1" customWidth="1" style="113" min="19" max="19"/>
    <col width="12.85546875" bestFit="1" customWidth="1" style="101" min="20" max="20"/>
    <col width="22.140625" bestFit="1" customWidth="1" style="101" min="21" max="21"/>
    <col width="4" customWidth="1" style="101" min="22" max="22"/>
    <col width="20.7109375" customWidth="1" style="8" min="23" max="23"/>
    <col width="11.140625" customWidth="1" style="8" min="24" max="24"/>
    <col width="11.85546875" bestFit="1" customWidth="1" style="17" min="25" max="25"/>
    <col width="8.7109375" bestFit="1" customWidth="1" style="4" min="26" max="26"/>
    <col width="14.42578125" bestFit="1" customWidth="1" style="4" min="27" max="27"/>
    <col width="9.28515625" bestFit="1" customWidth="1" style="4" min="28" max="28"/>
    <col width="13.85546875" bestFit="1" customWidth="1" style="19" min="29" max="29"/>
    <col width="17.85546875" bestFit="1" customWidth="1" style="9" min="30" max="30"/>
    <col width="13.140625" bestFit="1" customWidth="1" style="101" min="31" max="31"/>
    <col width="7.85546875" bestFit="1" customWidth="1" style="101" min="32" max="32"/>
    <col width="12.85546875" bestFit="1" customWidth="1" style="23" min="33" max="33"/>
    <col width="9.140625" customWidth="1" style="101" min="34" max="35"/>
    <col width="15.140625" bestFit="1" customWidth="1" style="101" min="36" max="36"/>
    <col width="9.140625" customWidth="1" style="101" min="37" max="263"/>
  </cols>
  <sheetData>
    <row r="1" ht="13.5" customHeight="1" s="101">
      <c r="A1" s="14" t="inlineStr">
        <is>
          <t>ID Clients</t>
        </is>
      </c>
      <c r="B1" s="111" t="inlineStr">
        <is>
          <t>No Facture</t>
        </is>
      </c>
      <c r="C1" s="111" t="inlineStr">
        <is>
          <t>Sous-compte</t>
        </is>
      </c>
      <c r="D1" s="111" t="inlineStr">
        <is>
          <t>Date LT</t>
        </is>
      </c>
      <c r="E1" s="111" t="inlineStr">
        <is>
          <t>Code postal depart</t>
        </is>
      </c>
      <c r="F1" s="111" t="inlineStr">
        <is>
          <t>Code postal arrivee</t>
        </is>
      </c>
      <c r="G1" s="111" t="inlineStr">
        <is>
          <t>Pays depart</t>
        </is>
      </c>
      <c r="H1" s="111" t="inlineStr">
        <is>
          <t>Pays arrivee</t>
        </is>
      </c>
      <c r="I1" s="111" t="inlineStr">
        <is>
          <t>Ref Destinataire</t>
        </is>
      </c>
      <c r="J1" s="111" t="inlineStr">
        <is>
          <t>Ref Expediteur</t>
        </is>
      </c>
      <c r="K1" s="111" t="inlineStr">
        <is>
          <t>No Groupage tarifaire</t>
        </is>
      </c>
      <c r="L1" s="111" t="inlineStr">
        <is>
          <t>Numero LT</t>
        </is>
      </c>
      <c r="M1" s="111" t="inlineStr">
        <is>
          <t>Groupage</t>
        </is>
      </c>
      <c r="N1" s="111" t="inlineStr">
        <is>
          <t>Type prestation</t>
        </is>
      </c>
      <c r="O1" s="111" t="inlineStr">
        <is>
          <t>TVA</t>
        </is>
      </c>
      <c r="P1" s="111" t="inlineStr">
        <is>
          <t>Observations</t>
        </is>
      </c>
      <c r="Q1" s="111" t="inlineStr">
        <is>
          <t>Zone Tarifaire</t>
        </is>
      </c>
      <c r="R1" s="111" t="inlineStr">
        <is>
          <t>Poids</t>
        </is>
      </c>
      <c r="S1" s="111" t="inlineStr">
        <is>
          <t>Produit</t>
        </is>
      </c>
      <c r="T1" s="111" t="inlineStr">
        <is>
          <t>Montant HT</t>
        </is>
      </c>
      <c r="U1" s="111" t="inlineStr">
        <is>
          <t>Raison sociale</t>
        </is>
      </c>
      <c r="V1" s="111" t="inlineStr">
        <is>
          <t>Raison sociale 2</t>
        </is>
      </c>
      <c r="W1" s="128" t="inlineStr">
        <is>
          <t>Code produit modifié</t>
        </is>
      </c>
      <c r="X1" s="128" t="inlineStr">
        <is>
          <t>Zoning 2shop</t>
        </is>
      </c>
      <c r="Y1" s="16" t="inlineStr">
        <is>
          <t>Gazole %</t>
        </is>
      </c>
      <c r="Z1" s="15" t="inlineStr">
        <is>
          <t>frêt</t>
        </is>
      </c>
      <c r="AA1" s="15" t="inlineStr">
        <is>
          <t>sureté + eco</t>
        </is>
      </c>
      <c r="AB1" s="15" t="inlineStr">
        <is>
          <t>gazole</t>
        </is>
      </c>
      <c r="AC1" s="18" t="inlineStr">
        <is>
          <t>hors gazole</t>
        </is>
      </c>
      <c r="AD1" s="5" t="inlineStr">
        <is>
          <t>Catégories</t>
        </is>
      </c>
      <c r="AE1" s="20" t="inlineStr">
        <is>
          <t>Total avec GO</t>
        </is>
      </c>
      <c r="AF1" s="22" t="inlineStr">
        <is>
          <t>Total</t>
        </is>
      </c>
      <c r="AG1" s="145">
        <f>SUM(AG2:AG6)</f>
        <v/>
      </c>
      <c r="AI1" s="97" t="inlineStr">
        <is>
          <t>Passer la colonne S en "nombre"</t>
        </is>
      </c>
    </row>
    <row r="2" hidden="1" ht="14.25" customHeight="1" s="101">
      <c r="B2" s="127" t="inlineStr">
        <is>
          <t>13617723</t>
        </is>
      </c>
      <c r="C2" s="127" t="inlineStr">
        <is>
          <t>0</t>
        </is>
      </c>
      <c r="D2" s="123" t="n">
        <v>46173</v>
      </c>
      <c r="E2" s="127" t="inlineStr"/>
      <c r="F2" s="127" t="n"/>
      <c r="G2" s="127" t="n"/>
      <c r="H2" s="127" t="n"/>
      <c r="I2" s="127" t="n"/>
      <c r="J2" s="127" t="inlineStr"/>
      <c r="K2" s="127" t="inlineStr">
        <is>
          <t>0</t>
        </is>
      </c>
      <c r="L2" s="127" t="inlineStr">
        <is>
          <t>CAPI1</t>
        </is>
      </c>
      <c r="M2" s="127" t="inlineStr">
        <is>
          <t>X</t>
        </is>
      </c>
      <c r="N2" s="127" t="inlineStr">
        <is>
          <t>Surcharge Carburant Aérien</t>
        </is>
      </c>
      <c r="O2" s="127" t="inlineStr">
        <is>
          <t>I</t>
        </is>
      </c>
      <c r="P2" s="146" t="n">
        <v>0.4375</v>
      </c>
      <c r="Q2" s="127" t="inlineStr">
        <is>
          <t>XX</t>
        </is>
      </c>
      <c r="R2" s="147" t="n">
        <v>0</v>
      </c>
      <c r="S2" s="127" t="inlineStr">
        <is>
          <t>X</t>
        </is>
      </c>
      <c r="T2" s="148" t="n">
        <v>42.11</v>
      </c>
      <c r="U2" s="127" t="inlineStr">
        <is>
          <t>LA RUCHE LOGISTIQUE</t>
        </is>
      </c>
      <c r="W2" s="8">
        <f>IF(C2&lt;&gt;2,"",IF(S2="5X","5XK",IF(S2="5Y","5YK",IF(S2="6B","6BK",IF(S2="6C","6CK","")))))</f>
        <v/>
      </c>
      <c r="X2" s="8">
        <f>IF(S2="6B",_xlfn.XLOOKUP(H2,'Zoning 2shop'!A:A,'Zoning 2shop'!B:B),IF(S2="6C",_xlfn.XLOOKUP(G2,'Zoning 2shop'!C:C,'Zoning 2shop'!D:D),""))</f>
        <v/>
      </c>
      <c r="Y2" s="112">
        <f>AB2/Z2</f>
        <v/>
      </c>
      <c r="Z2" s="4">
        <f>T2</f>
        <v/>
      </c>
      <c r="AA2" s="4">
        <f>IF(OR(S2="6C",S2="6B",S2="5X",S2="5Y"),0.08,0.5)</f>
        <v/>
      </c>
      <c r="AB2" s="4">
        <f>$AG$5/$AG$2*Z2</f>
        <v/>
      </c>
      <c r="AC2" s="19">
        <f>Z2+AA2</f>
        <v/>
      </c>
      <c r="AD2" s="8">
        <f>IF(COUNTIF(Catégories!A:A,N2)=0,"catégorie inconnue",LOOKUP(N2,Catégories!A:A,Catégories!B:B))</f>
        <v/>
      </c>
      <c r="AE2" s="21">
        <f>SUM(Z2:AB2)</f>
        <v/>
      </c>
      <c r="AF2" s="13" t="inlineStr">
        <is>
          <t>Frêt</t>
        </is>
      </c>
      <c r="AG2" s="149">
        <f>SUM(T28:T3000)</f>
        <v/>
      </c>
    </row>
    <row r="3" hidden="1" ht="14.25" customHeight="1" s="101">
      <c r="B3" s="127" t="inlineStr">
        <is>
          <t>13617723</t>
        </is>
      </c>
      <c r="C3" s="127" t="inlineStr">
        <is>
          <t>0</t>
        </is>
      </c>
      <c r="D3" s="123" t="n">
        <v>46173</v>
      </c>
      <c r="E3" s="127" t="inlineStr"/>
      <c r="F3" s="127" t="n"/>
      <c r="G3" s="127" t="n"/>
      <c r="H3" s="127" t="n"/>
      <c r="I3" s="127" t="n"/>
      <c r="J3" s="127" t="inlineStr"/>
      <c r="K3" s="127" t="inlineStr">
        <is>
          <t>0</t>
        </is>
      </c>
      <c r="L3" s="127" t="inlineStr">
        <is>
          <t>CAPI2</t>
        </is>
      </c>
      <c r="M3" s="127" t="inlineStr">
        <is>
          <t>X</t>
        </is>
      </c>
      <c r="N3" s="127" t="inlineStr">
        <is>
          <t>Surcharge Carburant Routier</t>
        </is>
      </c>
      <c r="O3" s="127" t="inlineStr">
        <is>
          <t>I</t>
        </is>
      </c>
      <c r="P3" s="146" t="n">
        <v>0.1425</v>
      </c>
      <c r="Q3" s="127" t="inlineStr">
        <is>
          <t>XX</t>
        </is>
      </c>
      <c r="R3" s="147" t="n">
        <v>0</v>
      </c>
      <c r="S3" s="127" t="inlineStr">
        <is>
          <t>X</t>
        </is>
      </c>
      <c r="T3" s="148" t="n">
        <v>55.57</v>
      </c>
      <c r="U3" s="127" t="inlineStr">
        <is>
          <t>LA RUCHE LOGISTIQUE</t>
        </is>
      </c>
      <c r="W3" s="8">
        <f>IF(C3&lt;&gt;2,"",IF(S3="5X","5XK",IF(S3="5Y","5YK",IF(S3="6B","6BK",IF(S3="6C","6CK","")))))</f>
        <v/>
      </c>
      <c r="X3" s="8">
        <f>IF(S3="6B",_xlfn.XLOOKUP(H3,'Zoning 2shop'!A:A,'Zoning 2shop'!B:B),IF(S3="6C",_xlfn.XLOOKUP(G3,'Zoning 2shop'!C:C,'Zoning 2shop'!D:D),""))</f>
        <v/>
      </c>
      <c r="Y3" s="112">
        <f>AB3/Z3</f>
        <v/>
      </c>
      <c r="Z3" s="4">
        <f>T3</f>
        <v/>
      </c>
      <c r="AA3" s="4">
        <f>IF(OR(S3="6C",S3="6B",S3="5X",S3="5Y"),0.08,0.5)</f>
        <v/>
      </c>
      <c r="AB3" s="4">
        <f>$AG$5/$AG$2*Z3</f>
        <v/>
      </c>
      <c r="AC3" s="19">
        <f>Z3+AA3</f>
        <v/>
      </c>
      <c r="AD3" s="8">
        <f>IF(COUNTIF(Catégories!A:A,N3)=0,"catégorie inconnue",LOOKUP(N3,Catégories!A:A,Catégories!B:B))</f>
        <v/>
      </c>
      <c r="AE3" s="21">
        <f>SUM(Z3:AB3)</f>
        <v/>
      </c>
      <c r="AF3" s="13" t="inlineStr">
        <is>
          <t>eco</t>
        </is>
      </c>
      <c r="AG3" s="149">
        <f>SUM(T12:T19)</f>
        <v/>
      </c>
    </row>
    <row r="4" hidden="1" ht="14.25" customHeight="1" s="101">
      <c r="B4" s="127" t="inlineStr">
        <is>
          <t>13617723</t>
        </is>
      </c>
      <c r="C4" s="127" t="inlineStr">
        <is>
          <t>0</t>
        </is>
      </c>
      <c r="D4" s="123" t="n">
        <v>46173</v>
      </c>
      <c r="E4" s="127" t="inlineStr"/>
      <c r="F4" s="127" t="n"/>
      <c r="G4" s="127" t="n"/>
      <c r="H4" s="127" t="n"/>
      <c r="I4" s="127" t="n"/>
      <c r="J4" s="127" t="inlineStr"/>
      <c r="K4" s="127" t="inlineStr">
        <is>
          <t>0</t>
        </is>
      </c>
      <c r="L4" s="127" t="inlineStr">
        <is>
          <t>CAPN1</t>
        </is>
      </c>
      <c r="M4" s="127" t="inlineStr">
        <is>
          <t>X</t>
        </is>
      </c>
      <c r="N4" s="127" t="inlineStr">
        <is>
          <t>Surcharge Carburant Aérien</t>
        </is>
      </c>
      <c r="O4" s="127" t="inlineStr">
        <is>
          <t>N</t>
        </is>
      </c>
      <c r="P4" s="146" t="n">
        <v>0.4375</v>
      </c>
      <c r="Q4" s="127" t="inlineStr">
        <is>
          <t>XX</t>
        </is>
      </c>
      <c r="R4" s="147" t="n">
        <v>0</v>
      </c>
      <c r="S4" s="127" t="inlineStr">
        <is>
          <t>X</t>
        </is>
      </c>
      <c r="T4" s="148" t="n">
        <v>1534.86</v>
      </c>
      <c r="U4" s="127" t="inlineStr">
        <is>
          <t>LA RUCHE LOGISTIQUE</t>
        </is>
      </c>
      <c r="W4" s="8">
        <f>IF(C4&lt;&gt;2,"",IF(S4="5X","5XK",IF(S4="5Y","5YK",IF(S4="6B","6BK",IF(S4="6C","6CK","")))))</f>
        <v/>
      </c>
      <c r="X4" s="8">
        <f>IF(S4="6B",_xlfn.XLOOKUP(H4,'Zoning 2shop'!A:A,'Zoning 2shop'!B:B),IF(S4="6C",_xlfn.XLOOKUP(G4,'Zoning 2shop'!C:C,'Zoning 2shop'!D:D),""))</f>
        <v/>
      </c>
      <c r="Y4" s="112">
        <f>AB4/Z4</f>
        <v/>
      </c>
      <c r="Z4" s="4">
        <f>T4</f>
        <v/>
      </c>
      <c r="AA4" s="4">
        <f>IF(OR(S4="6C",S4="6B",S4="5X",S4="5Y"),0.08,0.5)</f>
        <v/>
      </c>
      <c r="AB4" s="4">
        <f>$AG$5/$AG$2*Z4</f>
        <v/>
      </c>
      <c r="AC4" s="19">
        <f>Z4+AA4</f>
        <v/>
      </c>
      <c r="AD4" s="8">
        <f>IF(COUNTIF(Catégories!A:A,N4)=0,"catégorie inconnue",LOOKUP(N4,Catégories!A:A,Catégories!B:B))</f>
        <v/>
      </c>
      <c r="AE4" s="21">
        <f>SUM(Z4:AB4)</f>
        <v/>
      </c>
      <c r="AF4" s="13" t="inlineStr">
        <is>
          <t>sureté</t>
        </is>
      </c>
      <c r="AG4" s="149">
        <f>SUM(T20:T27)</f>
        <v/>
      </c>
    </row>
    <row r="5" hidden="1" ht="14.25" customHeight="1" s="101">
      <c r="B5" s="127" t="inlineStr">
        <is>
          <t>13624019</t>
        </is>
      </c>
      <c r="C5" s="127" t="inlineStr">
        <is>
          <t>2</t>
        </is>
      </c>
      <c r="D5" s="123" t="n">
        <v>46173</v>
      </c>
      <c r="E5" s="127" t="inlineStr"/>
      <c r="F5" s="127" t="n"/>
      <c r="G5" s="127" t="n"/>
      <c r="H5" s="127" t="n"/>
      <c r="I5" s="127" t="n"/>
      <c r="J5" s="127" t="inlineStr"/>
      <c r="K5" s="127" t="inlineStr">
        <is>
          <t>0</t>
        </is>
      </c>
      <c r="L5" s="127" t="inlineStr">
        <is>
          <t>CAPN2</t>
        </is>
      </c>
      <c r="M5" s="127" t="inlineStr">
        <is>
          <t>X</t>
        </is>
      </c>
      <c r="N5" s="127" t="inlineStr">
        <is>
          <t>Surcharge Carburant Routier</t>
        </is>
      </c>
      <c r="O5" s="127" t="inlineStr">
        <is>
          <t>N</t>
        </is>
      </c>
      <c r="P5" s="146" t="n">
        <v>0.0475</v>
      </c>
      <c r="Q5" s="127" t="inlineStr">
        <is>
          <t>XX</t>
        </is>
      </c>
      <c r="R5" s="147" t="n">
        <v>0</v>
      </c>
      <c r="S5" s="127" t="inlineStr">
        <is>
          <t>X</t>
        </is>
      </c>
      <c r="T5" s="148" t="n">
        <v>66.13</v>
      </c>
      <c r="U5" s="127" t="inlineStr">
        <is>
          <t>LA RUCHE LOGISTIQUE</t>
        </is>
      </c>
      <c r="W5" s="8">
        <f>IF(C5&lt;&gt;2,"",IF(S5="5X","5XK",IF(S5="5Y","5YK",IF(S5="6B","6BK",IF(S5="6C","6CK","")))))</f>
        <v/>
      </c>
      <c r="X5" s="8">
        <f>IF(S5="6B",_xlfn.XLOOKUP(H5,'Zoning 2shop'!A:A,'Zoning 2shop'!B:B),IF(S5="6C",_xlfn.XLOOKUP(G5,'Zoning 2shop'!C:C,'Zoning 2shop'!D:D),""))</f>
        <v/>
      </c>
      <c r="Y5" s="112">
        <f>AB5/Z5</f>
        <v/>
      </c>
      <c r="Z5" s="4">
        <f>T5</f>
        <v/>
      </c>
      <c r="AA5" s="4">
        <f>IF(OR(S5="6C",S5="6B",S5="5X",S5="5Y"),0.08,0.5)</f>
        <v/>
      </c>
      <c r="AB5" s="4">
        <f>$AG$5/$AG$2*Z5</f>
        <v/>
      </c>
      <c r="AC5" s="19">
        <f>Z5+AA5</f>
        <v/>
      </c>
      <c r="AD5" s="8">
        <f>IF(COUNTIF(Catégories!A:A,N5)=0,"catégorie inconnue",LOOKUP(N5,Catégories!A:A,Catégories!B:B))</f>
        <v/>
      </c>
      <c r="AE5" s="21">
        <f>SUM(Z5:AB5)</f>
        <v/>
      </c>
      <c r="AF5" s="13" t="inlineStr">
        <is>
          <t>Gazole</t>
        </is>
      </c>
      <c r="AG5" s="149">
        <f>SUM(T2:T11)</f>
        <v/>
      </c>
      <c r="AH5" s="117">
        <f>AG5/AG2</f>
        <v/>
      </c>
    </row>
    <row r="6" hidden="1" ht="14.25" customHeight="1" s="101">
      <c r="B6" s="127" t="inlineStr">
        <is>
          <t>13624020</t>
        </is>
      </c>
      <c r="C6" s="127" t="inlineStr">
        <is>
          <t>0</t>
        </is>
      </c>
      <c r="D6" s="123" t="n">
        <v>46173</v>
      </c>
      <c r="E6" s="127" t="inlineStr"/>
      <c r="F6" s="127" t="n"/>
      <c r="G6" s="127" t="n"/>
      <c r="H6" s="127" t="n"/>
      <c r="I6" s="127" t="n"/>
      <c r="J6" s="127" t="inlineStr"/>
      <c r="K6" s="127" t="inlineStr">
        <is>
          <t>0</t>
        </is>
      </c>
      <c r="L6" s="127" t="inlineStr">
        <is>
          <t>CAPN2</t>
        </is>
      </c>
      <c r="M6" s="127" t="inlineStr">
        <is>
          <t>X</t>
        </is>
      </c>
      <c r="N6" s="127" t="inlineStr">
        <is>
          <t>Surcharge Carburant Routier</t>
        </is>
      </c>
      <c r="O6" s="127" t="inlineStr">
        <is>
          <t>N</t>
        </is>
      </c>
      <c r="P6" s="127" t="n">
        <v>0.0475</v>
      </c>
      <c r="Q6" s="127" t="inlineStr">
        <is>
          <t>XX</t>
        </is>
      </c>
      <c r="R6" s="147" t="n">
        <v>0</v>
      </c>
      <c r="S6" s="127" t="inlineStr">
        <is>
          <t>X</t>
        </is>
      </c>
      <c r="T6" s="148" t="n">
        <v>6.43</v>
      </c>
      <c r="U6" s="127" t="inlineStr">
        <is>
          <t>LA RUCHE LOGISTIQUE</t>
        </is>
      </c>
      <c r="W6" s="8">
        <f>IF(C6&lt;&gt;2,"",IF(S6="5X","5XK",IF(S6="5Y","5YK",IF(S6="6B","6BK",IF(S6="6C","6CK","")))))</f>
        <v/>
      </c>
      <c r="X6" s="8">
        <f>IF(S6="6B",_xlfn.XLOOKUP(H6,'Zoning 2shop'!A:A,'Zoning 2shop'!B:B),IF(S6="6C",_xlfn.XLOOKUP(G6,'Zoning 2shop'!C:C,'Zoning 2shop'!D:D),""))</f>
        <v/>
      </c>
      <c r="Y6" s="112">
        <f>AB6/Z6</f>
        <v/>
      </c>
      <c r="Z6" s="4">
        <f>T6</f>
        <v/>
      </c>
      <c r="AA6" s="4">
        <f>IF(OR(S6="6C",S6="6B",S6="5X",S6="5Y"),0.08,0.5)</f>
        <v/>
      </c>
      <c r="AB6" s="4">
        <f>$AG$5/$AG$2*Z6</f>
        <v/>
      </c>
      <c r="AC6" s="19">
        <f>Z6+AA6</f>
        <v/>
      </c>
      <c r="AD6" s="8">
        <f>IF(COUNTIF(Catégories!A:A,N6)=0,"catégorie inconnue",LOOKUP(N6,Catégories!A:A,Catégories!B:B))</f>
        <v/>
      </c>
      <c r="AE6" s="21">
        <f>SUM(Z6:AB6)</f>
        <v/>
      </c>
      <c r="AF6" s="13" t="inlineStr">
        <is>
          <t>Gestion</t>
        </is>
      </c>
    </row>
    <row r="7" hidden="1" ht="14.25" customHeight="1" s="101">
      <c r="B7" s="127" t="inlineStr">
        <is>
          <t>13624021</t>
        </is>
      </c>
      <c r="C7" s="127" t="inlineStr">
        <is>
          <t>2</t>
        </is>
      </c>
      <c r="D7" s="123" t="n">
        <v>46173</v>
      </c>
      <c r="E7" s="127" t="inlineStr"/>
      <c r="F7" s="127" t="n"/>
      <c r="G7" s="127" t="n"/>
      <c r="H7" s="127" t="n"/>
      <c r="I7" s="127" t="n"/>
      <c r="J7" s="127" t="inlineStr"/>
      <c r="K7" s="127" t="inlineStr">
        <is>
          <t>0</t>
        </is>
      </c>
      <c r="L7" s="127" t="inlineStr">
        <is>
          <t>CAPN2</t>
        </is>
      </c>
      <c r="M7" s="127" t="inlineStr">
        <is>
          <t>X</t>
        </is>
      </c>
      <c r="N7" s="127" t="inlineStr">
        <is>
          <t>Surcharge Carburant Routier</t>
        </is>
      </c>
      <c r="O7" s="127" t="inlineStr">
        <is>
          <t>N</t>
        </is>
      </c>
      <c r="P7" s="127" t="n">
        <v>0.0475</v>
      </c>
      <c r="Q7" s="127" t="inlineStr">
        <is>
          <t>XX</t>
        </is>
      </c>
      <c r="R7" s="147" t="n">
        <v>0</v>
      </c>
      <c r="S7" s="127" t="inlineStr">
        <is>
          <t>X</t>
        </is>
      </c>
      <c r="T7" s="148" t="n">
        <v>371.42</v>
      </c>
      <c r="U7" s="127" t="inlineStr">
        <is>
          <t>LA RUCHE LOGISTIQUE</t>
        </is>
      </c>
      <c r="W7" s="8">
        <f>IF(C7&lt;&gt;2,"",IF(S7="5X","5XK",IF(S7="5Y","5YK",IF(S7="6B","6BK",IF(S7="6C","6CK","")))))</f>
        <v/>
      </c>
      <c r="X7" s="8">
        <f>IF(S7="6B",_xlfn.XLOOKUP(H7,'Zoning 2shop'!A:A,'Zoning 2shop'!B:B),IF(S7="6C",_xlfn.XLOOKUP(G7,'Zoning 2shop'!C:C,'Zoning 2shop'!D:D),""))</f>
        <v/>
      </c>
      <c r="Y7" s="112">
        <f>AB7/Z7</f>
        <v/>
      </c>
      <c r="Z7" s="4">
        <f>T7</f>
        <v/>
      </c>
      <c r="AA7" s="4">
        <f>IF(OR(S7="6C",S7="6B",S7="5X",S7="5Y"),0.08,0.5)</f>
        <v/>
      </c>
      <c r="AB7" s="4">
        <f>$AG$5/$AG$2*Z7</f>
        <v/>
      </c>
      <c r="AC7" s="19">
        <f>Z7+AA7</f>
        <v/>
      </c>
      <c r="AD7" s="8">
        <f>IF(COUNTIF(Catégories!A:A,N7)=0,"catégorie inconnue",LOOKUP(N7,Catégories!A:A,Catégories!B:B))</f>
        <v/>
      </c>
      <c r="AE7" s="21">
        <f>SUM(Z7:AB7)</f>
        <v/>
      </c>
    </row>
    <row r="8" hidden="1" ht="14.25" customHeight="1" s="101">
      <c r="B8" s="127" t="inlineStr">
        <is>
          <t>13617721</t>
        </is>
      </c>
      <c r="C8" s="127" t="inlineStr">
        <is>
          <t>0</t>
        </is>
      </c>
      <c r="D8" s="123" t="n">
        <v>46173</v>
      </c>
      <c r="E8" s="127" t="inlineStr"/>
      <c r="F8" s="127" t="n"/>
      <c r="G8" s="127" t="n"/>
      <c r="H8" s="127" t="n"/>
      <c r="I8" s="127" t="n"/>
      <c r="J8" s="127" t="inlineStr"/>
      <c r="K8" s="127" t="inlineStr">
        <is>
          <t>0</t>
        </is>
      </c>
      <c r="L8" s="127" t="inlineStr">
        <is>
          <t>CAPN2</t>
        </is>
      </c>
      <c r="M8" s="127" t="inlineStr">
        <is>
          <t>X</t>
        </is>
      </c>
      <c r="N8" s="127" t="inlineStr">
        <is>
          <t>Surcharge Carburant Routier</t>
        </is>
      </c>
      <c r="O8" s="127" t="inlineStr">
        <is>
          <t>N</t>
        </is>
      </c>
      <c r="P8" s="127" t="n">
        <v>0.1425</v>
      </c>
      <c r="Q8" s="127" t="inlineStr">
        <is>
          <t>XX</t>
        </is>
      </c>
      <c r="R8" s="147" t="n">
        <v>0</v>
      </c>
      <c r="S8" s="127" t="inlineStr">
        <is>
          <t>X</t>
        </is>
      </c>
      <c r="T8" s="148" t="n">
        <v>560.45</v>
      </c>
      <c r="U8" s="127" t="inlineStr">
        <is>
          <t>LA RUCHE LOGISTIQUE</t>
        </is>
      </c>
      <c r="W8" s="8">
        <f>IF(C8&lt;&gt;2,"",IF(S8="5X","5XK",IF(S8="5Y","5YK",IF(S8="6B","6BK",IF(S8="6C","6CK","")))))</f>
        <v/>
      </c>
      <c r="X8" s="8">
        <f>IF(S8="6B",_xlfn.XLOOKUP(H8,'Zoning 2shop'!A:A,'Zoning 2shop'!B:B),IF(S8="6C",_xlfn.XLOOKUP(G8,'Zoning 2shop'!C:C,'Zoning 2shop'!D:D),""))</f>
        <v/>
      </c>
      <c r="Y8" s="112">
        <f>AB8/Z8</f>
        <v/>
      </c>
      <c r="Z8" s="4">
        <f>T8</f>
        <v/>
      </c>
      <c r="AA8" s="4">
        <f>IF(OR(S8="6C",S8="6B",S8="5X",S8="5Y"),0.08,0.5)</f>
        <v/>
      </c>
      <c r="AB8" s="4">
        <f>$AG$5/$AG$2*Z8</f>
        <v/>
      </c>
      <c r="AC8" s="19">
        <f>Z8+AA8</f>
        <v/>
      </c>
      <c r="AD8" s="8">
        <f>IF(COUNTIF(Catégories!A:A,N8)=0,"catégorie inconnue",LOOKUP(N8,Catégories!A:A,Catégories!B:B))</f>
        <v/>
      </c>
      <c r="AE8" s="21">
        <f>SUM(Z8:AB8)</f>
        <v/>
      </c>
      <c r="AF8" t="inlineStr">
        <is>
          <t>Gazole réel</t>
        </is>
      </c>
      <c r="AH8" s="109" t="n">
        <v>0.2315</v>
      </c>
      <c r="AI8" t="inlineStr">
        <is>
          <t>routier</t>
        </is>
      </c>
    </row>
    <row r="9" hidden="1" ht="14.25" customHeight="1" s="101">
      <c r="B9" s="127" t="inlineStr">
        <is>
          <t>13617722</t>
        </is>
      </c>
      <c r="C9" s="127" t="inlineStr">
        <is>
          <t>2</t>
        </is>
      </c>
      <c r="D9" s="123" t="n">
        <v>46173</v>
      </c>
      <c r="E9" s="127" t="inlineStr"/>
      <c r="F9" s="127" t="n"/>
      <c r="G9" s="127" t="n"/>
      <c r="H9" s="127" t="n"/>
      <c r="I9" s="127" t="n"/>
      <c r="J9" s="127" t="inlineStr"/>
      <c r="K9" s="127" t="inlineStr">
        <is>
          <t>0</t>
        </is>
      </c>
      <c r="L9" s="127" t="inlineStr">
        <is>
          <t>CAPN2</t>
        </is>
      </c>
      <c r="M9" s="127" t="inlineStr">
        <is>
          <t>X</t>
        </is>
      </c>
      <c r="N9" s="127" t="inlineStr">
        <is>
          <t>Surcharge Carburant Routier</t>
        </is>
      </c>
      <c r="O9" s="127" t="inlineStr">
        <is>
          <t>N</t>
        </is>
      </c>
      <c r="P9" s="127" t="n">
        <v>0.1425</v>
      </c>
      <c r="Q9" s="127" t="inlineStr">
        <is>
          <t>XX</t>
        </is>
      </c>
      <c r="R9" s="147" t="n">
        <v>0</v>
      </c>
      <c r="S9" s="127" t="inlineStr">
        <is>
          <t>X</t>
        </is>
      </c>
      <c r="T9" s="148" t="n">
        <v>2.68</v>
      </c>
      <c r="U9" s="127" t="inlineStr">
        <is>
          <t>LA RUCHE LOGISTIQUE</t>
        </is>
      </c>
      <c r="W9" s="8">
        <f>IF(C9&lt;&gt;2,"",IF(S9="5X","5XK",IF(S9="5Y","5YK",IF(S9="6B","6BK",IF(S9="6C","6CK","")))))</f>
        <v/>
      </c>
      <c r="X9" s="8">
        <f>IF(S9="6B",_xlfn.XLOOKUP(H9,'Zoning 2shop'!A:A,'Zoning 2shop'!B:B),IF(S9="6C",_xlfn.XLOOKUP(G9,'Zoning 2shop'!C:C,'Zoning 2shop'!D:D),""))</f>
        <v/>
      </c>
      <c r="Y9" s="112">
        <f>AB9/Z9</f>
        <v/>
      </c>
      <c r="Z9" s="4">
        <f>T9</f>
        <v/>
      </c>
      <c r="AA9" s="4">
        <f>IF(OR(S9="6C",S9="6B",S9="5X",S9="5Y"),0.08,0.5)</f>
        <v/>
      </c>
      <c r="AB9" s="4">
        <f>$AG$5/$AG$2*Z9</f>
        <v/>
      </c>
      <c r="AC9" s="19">
        <f>Z9+AA9</f>
        <v/>
      </c>
      <c r="AD9" s="8">
        <f>IF(COUNTIF(Catégories!A:A,N9)=0,"catégorie inconnue",LOOKUP(N9,Catégories!A:A,Catégories!B:B))</f>
        <v/>
      </c>
      <c r="AE9" s="21">
        <f>SUM(Z9:AB9)</f>
        <v/>
      </c>
      <c r="AF9" t="inlineStr">
        <is>
          <t>(avant remise)</t>
        </is>
      </c>
      <c r="AH9" s="109" t="n">
        <v>0.4375</v>
      </c>
      <c r="AI9" t="inlineStr">
        <is>
          <t>aérien</t>
        </is>
      </c>
    </row>
    <row r="10" hidden="1" ht="14.25" customHeight="1" s="101">
      <c r="B10" s="127" t="inlineStr">
        <is>
          <t>13617723</t>
        </is>
      </c>
      <c r="C10" s="127" t="inlineStr">
        <is>
          <t>0</t>
        </is>
      </c>
      <c r="D10" s="123" t="n">
        <v>46173</v>
      </c>
      <c r="E10" s="127" t="inlineStr"/>
      <c r="F10" s="127" t="n"/>
      <c r="G10" s="127" t="n"/>
      <c r="H10" s="127" t="n"/>
      <c r="I10" s="127" t="n"/>
      <c r="J10" s="127" t="inlineStr"/>
      <c r="K10" s="127" t="inlineStr">
        <is>
          <t>0</t>
        </is>
      </c>
      <c r="L10" s="127" t="inlineStr">
        <is>
          <t>CAPN2</t>
        </is>
      </c>
      <c r="M10" s="127" t="inlineStr">
        <is>
          <t>X</t>
        </is>
      </c>
      <c r="N10" s="127" t="inlineStr">
        <is>
          <t>Surcharge Carburant Routier</t>
        </is>
      </c>
      <c r="O10" s="127" t="inlineStr">
        <is>
          <t>N</t>
        </is>
      </c>
      <c r="P10" s="127" t="n">
        <v>0.1425</v>
      </c>
      <c r="Q10" s="127" t="inlineStr">
        <is>
          <t>XX</t>
        </is>
      </c>
      <c r="R10" s="147" t="n">
        <v>0</v>
      </c>
      <c r="S10" s="127" t="inlineStr">
        <is>
          <t>X</t>
        </is>
      </c>
      <c r="T10" s="148" t="n">
        <v>18.56</v>
      </c>
      <c r="U10" s="127" t="inlineStr">
        <is>
          <t>LA RUCHE LOGISTIQUE</t>
        </is>
      </c>
      <c r="W10" s="8">
        <f>IF(C10&lt;&gt;2,"",IF(S10="5X","5XK",IF(S10="5Y","5YK",IF(S10="6B","6BK",IF(S10="6C","6CK","")))))</f>
        <v/>
      </c>
      <c r="X10" s="8">
        <f>IF(S10="6B",_xlfn.XLOOKUP(H10,'Zoning 2shop'!A:A,'Zoning 2shop'!B:B),IF(S10="6C",_xlfn.XLOOKUP(G10,'Zoning 2shop'!C:C,'Zoning 2shop'!D:D),""))</f>
        <v/>
      </c>
      <c r="Y10" s="112">
        <f>AB10/Z10</f>
        <v/>
      </c>
      <c r="Z10" s="4">
        <f>T10</f>
        <v/>
      </c>
      <c r="AA10" s="4">
        <f>IF(OR(S10="6C",S10="6B",S10="5X",S10="5Y"),0.08,0.5)</f>
        <v/>
      </c>
      <c r="AB10" s="4">
        <f>$AG$5/$AG$2*Z10</f>
        <v/>
      </c>
      <c r="AC10" s="19">
        <f>Z10+AA10</f>
        <v/>
      </c>
      <c r="AD10" s="8">
        <f>IF(COUNTIF(Catégories!A:A,N10)=0,"catégorie inconnue",LOOKUP(N10,Catégories!A:A,Catégories!B:B))</f>
        <v/>
      </c>
      <c r="AE10" s="21">
        <f>SUM(Z10:AB10)</f>
        <v/>
      </c>
    </row>
    <row r="11" hidden="1" ht="14.25" customHeight="1" s="101">
      <c r="B11" s="127" t="inlineStr">
        <is>
          <t>13617723</t>
        </is>
      </c>
      <c r="C11" s="127" t="inlineStr">
        <is>
          <t>0</t>
        </is>
      </c>
      <c r="D11" s="123" t="n">
        <v>46173</v>
      </c>
      <c r="E11" s="127" t="inlineStr"/>
      <c r="F11" s="127" t="n"/>
      <c r="G11" s="127" t="n"/>
      <c r="H11" s="127" t="n"/>
      <c r="I11" s="127" t="n"/>
      <c r="J11" s="127" t="inlineStr"/>
      <c r="K11" s="127" t="inlineStr">
        <is>
          <t>0</t>
        </is>
      </c>
      <c r="L11" s="127" t="inlineStr">
        <is>
          <t>CAPO1</t>
        </is>
      </c>
      <c r="M11" s="127" t="inlineStr">
        <is>
          <t>X</t>
        </is>
      </c>
      <c r="N11" s="127" t="inlineStr">
        <is>
          <t>Surcharge Carburant Aérien</t>
        </is>
      </c>
      <c r="O11" s="127" t="inlineStr">
        <is>
          <t>O</t>
        </is>
      </c>
      <c r="P11" s="127" t="n">
        <v>0.4375</v>
      </c>
      <c r="Q11" s="127" t="inlineStr">
        <is>
          <t>XX</t>
        </is>
      </c>
      <c r="R11" s="147" t="n">
        <v>0</v>
      </c>
      <c r="S11" s="127" t="inlineStr">
        <is>
          <t>X</t>
        </is>
      </c>
      <c r="T11" s="148" t="n">
        <v>18.19</v>
      </c>
      <c r="U11" s="127" t="inlineStr">
        <is>
          <t>LA RUCHE LOGISTIQUE</t>
        </is>
      </c>
      <c r="W11" s="8">
        <f>IF(C11&lt;&gt;2,"",IF(S11="5X","5XK",IF(S11="5Y","5YK",IF(S11="6B","6BK",IF(S11="6C","6CK","")))))</f>
        <v/>
      </c>
      <c r="X11" s="8">
        <f>IF(S11="6B",_xlfn.XLOOKUP(H11,'Zoning 2shop'!A:A,'Zoning 2shop'!B:B),IF(S11="6C",_xlfn.XLOOKUP(G11,'Zoning 2shop'!C:C,'Zoning 2shop'!D:D),""))</f>
        <v/>
      </c>
      <c r="Y11" s="112">
        <f>AB11/Z11</f>
        <v/>
      </c>
      <c r="Z11" s="4">
        <f>T11</f>
        <v/>
      </c>
      <c r="AA11" s="4">
        <f>IF(OR(S11="6C",S11="6B",S11="5X",S11="5Y"),0.08,0.5)</f>
        <v/>
      </c>
      <c r="AB11" s="4">
        <f>$AG$5/$AG$2*Z11</f>
        <v/>
      </c>
      <c r="AC11" s="19">
        <f>Z11+AA11</f>
        <v/>
      </c>
      <c r="AD11" s="8">
        <f>IF(COUNTIF(Catégories!A:A,N11)=0,"catégorie inconnue",LOOKUP(N11,Catégories!A:A,Catégories!B:B))</f>
        <v/>
      </c>
      <c r="AE11" s="21">
        <f>SUM(Z11:AB11)</f>
        <v/>
      </c>
    </row>
    <row r="12" hidden="1" ht="14.25" customHeight="1" s="101">
      <c r="B12" s="127" t="inlineStr">
        <is>
          <t>13617723</t>
        </is>
      </c>
      <c r="C12" s="127" t="inlineStr">
        <is>
          <t>0</t>
        </is>
      </c>
      <c r="D12" s="123" t="n">
        <v>46173</v>
      </c>
      <c r="E12" s="127" t="inlineStr"/>
      <c r="F12" s="127" t="n"/>
      <c r="G12" s="127" t="n"/>
      <c r="H12" s="127" t="n"/>
      <c r="I12" s="127" t="n"/>
      <c r="J12" s="127" t="inlineStr"/>
      <c r="K12" s="127" t="inlineStr">
        <is>
          <t>0</t>
        </is>
      </c>
      <c r="L12" s="127" t="inlineStr">
        <is>
          <t>ECORI</t>
        </is>
      </c>
      <c r="M12" s="127" t="inlineStr">
        <is>
          <t>X</t>
        </is>
      </c>
      <c r="N12" s="127" t="inlineStr">
        <is>
          <t>Participation Eco-Responsable</t>
        </is>
      </c>
      <c r="O12" s="127" t="inlineStr">
        <is>
          <t>I</t>
        </is>
      </c>
      <c r="P12" s="127" t="n"/>
      <c r="Q12" s="127" t="inlineStr">
        <is>
          <t>XX</t>
        </is>
      </c>
      <c r="R12" s="147" t="n">
        <v>0</v>
      </c>
      <c r="S12" s="127" t="inlineStr">
        <is>
          <t>X</t>
        </is>
      </c>
      <c r="T12" s="148" t="n">
        <v>3.7</v>
      </c>
      <c r="U12" s="127" t="inlineStr">
        <is>
          <t>LA RUCHE LOGISTIQUE</t>
        </is>
      </c>
      <c r="W12" s="8">
        <f>IF(C12&lt;&gt;2,"",IF(S12="5X","5XK",IF(S12="5Y","5YK",IF(S12="6B","6BK",IF(S12="6C","6CK","")))))</f>
        <v/>
      </c>
      <c r="X12" s="8">
        <f>IF(S12="6B",_xlfn.XLOOKUP(H12,'Zoning 2shop'!A:A,'Zoning 2shop'!B:B),IF(S12="6C",_xlfn.XLOOKUP(G12,'Zoning 2shop'!C:C,'Zoning 2shop'!D:D),""))</f>
        <v/>
      </c>
      <c r="Y12" s="112">
        <f>AB12/Z12</f>
        <v/>
      </c>
      <c r="Z12" s="4">
        <f>T12</f>
        <v/>
      </c>
      <c r="AA12" s="4">
        <f>IF(OR(S12="6C",S12="6B",S12="5X",S12="5Y"),0.08,0.5)</f>
        <v/>
      </c>
      <c r="AB12" s="4">
        <f>$AG$5/$AG$2*Z12</f>
        <v/>
      </c>
      <c r="AC12" s="19">
        <f>Z12+AA12</f>
        <v/>
      </c>
      <c r="AD12" s="8">
        <f>IF(COUNTIF(Catégories!A:A,N12)=0,"catégorie inconnue",LOOKUP(N12,Catégories!A:A,Catégories!B:B))</f>
        <v/>
      </c>
      <c r="AE12" s="21">
        <f>SUM(Z12:AB12)</f>
        <v/>
      </c>
    </row>
    <row r="13" hidden="1" ht="14.25" customHeight="1" s="101">
      <c r="B13" s="127" t="inlineStr">
        <is>
          <t>13624019</t>
        </is>
      </c>
      <c r="C13" s="127" t="inlineStr">
        <is>
          <t>2</t>
        </is>
      </c>
      <c r="D13" s="123" t="n">
        <v>46173</v>
      </c>
      <c r="E13" s="127" t="inlineStr"/>
      <c r="F13" s="127" t="n"/>
      <c r="G13" s="127" t="n"/>
      <c r="H13" s="127" t="n"/>
      <c r="I13" s="127" t="n"/>
      <c r="J13" s="127" t="inlineStr"/>
      <c r="K13" s="127" t="inlineStr">
        <is>
          <t>0</t>
        </is>
      </c>
      <c r="L13" s="127" t="inlineStr">
        <is>
          <t>ECORN</t>
        </is>
      </c>
      <c r="M13" s="127" t="inlineStr">
        <is>
          <t>X</t>
        </is>
      </c>
      <c r="N13" s="127" t="inlineStr">
        <is>
          <t>Participation Eco-Responsable</t>
        </is>
      </c>
      <c r="O13" s="127" t="inlineStr">
        <is>
          <t>N</t>
        </is>
      </c>
      <c r="P13" s="127" t="n"/>
      <c r="Q13" s="127" t="inlineStr">
        <is>
          <t>XX</t>
        </is>
      </c>
      <c r="R13" s="147" t="n">
        <v>0</v>
      </c>
      <c r="S13" s="127" t="inlineStr">
        <is>
          <t>X</t>
        </is>
      </c>
      <c r="T13" s="148" t="n">
        <v>12.99</v>
      </c>
      <c r="U13" s="127" t="inlineStr">
        <is>
          <t>LA RUCHE LOGISTIQUE</t>
        </is>
      </c>
      <c r="W13" s="8">
        <f>IF(C13&lt;&gt;2,"",IF(S13="5X","5XK",IF(S13="5Y","5YK",IF(S13="6B","6BK",IF(S13="6C","6CK","")))))</f>
        <v/>
      </c>
      <c r="X13" s="8">
        <f>IF(S13="6B",_xlfn.XLOOKUP(H13,'Zoning 2shop'!A:A,'Zoning 2shop'!B:B),IF(S13="6C",_xlfn.XLOOKUP(G13,'Zoning 2shop'!C:C,'Zoning 2shop'!D:D),""))</f>
        <v/>
      </c>
      <c r="Y13" s="112">
        <f>AB13/Z13</f>
        <v/>
      </c>
      <c r="Z13" s="4">
        <f>T13</f>
        <v/>
      </c>
      <c r="AA13" s="4">
        <f>IF(OR(S13="6C",S13="6B",S13="5X",S13="5Y"),0.08,0.5)</f>
        <v/>
      </c>
      <c r="AB13" s="4">
        <f>$AG$5/$AG$2*Z13</f>
        <v/>
      </c>
      <c r="AC13" s="19">
        <f>Z13+AA13</f>
        <v/>
      </c>
      <c r="AD13" s="8">
        <f>IF(COUNTIF(Catégories!A:A,N13)=0,"catégorie inconnue",LOOKUP(N13,Catégories!A:A,Catégories!B:B))</f>
        <v/>
      </c>
      <c r="AE13" s="21">
        <f>SUM(Z13:AB13)</f>
        <v/>
      </c>
    </row>
    <row r="14" hidden="1" ht="14.25" customHeight="1" s="101">
      <c r="B14" s="127" t="inlineStr">
        <is>
          <t>13624020</t>
        </is>
      </c>
      <c r="C14" s="127" t="inlineStr">
        <is>
          <t>0</t>
        </is>
      </c>
      <c r="D14" s="123" t="n">
        <v>46173</v>
      </c>
      <c r="E14" s="127" t="inlineStr"/>
      <c r="F14" s="127" t="n"/>
      <c r="G14" s="127" t="n"/>
      <c r="H14" s="127" t="n"/>
      <c r="I14" s="127" t="n"/>
      <c r="J14" s="127" t="inlineStr"/>
      <c r="K14" s="127" t="inlineStr">
        <is>
          <t>0</t>
        </is>
      </c>
      <c r="L14" s="127" t="inlineStr">
        <is>
          <t>ECORN</t>
        </is>
      </c>
      <c r="M14" s="127" t="inlineStr">
        <is>
          <t>X</t>
        </is>
      </c>
      <c r="N14" s="127" t="inlineStr">
        <is>
          <t>Participation Eco-Responsable</t>
        </is>
      </c>
      <c r="O14" s="127" t="inlineStr">
        <is>
          <t>N</t>
        </is>
      </c>
      <c r="P14" s="127" t="n"/>
      <c r="Q14" s="127" t="inlineStr">
        <is>
          <t>XX</t>
        </is>
      </c>
      <c r="R14" s="147" t="n">
        <v>0</v>
      </c>
      <c r="S14" s="127" t="inlineStr">
        <is>
          <t>X</t>
        </is>
      </c>
      <c r="T14" s="148" t="n">
        <v>0.63</v>
      </c>
      <c r="U14" s="127" t="inlineStr">
        <is>
          <t>LA RUCHE LOGISTIQUE</t>
        </is>
      </c>
      <c r="W14" s="8">
        <f>IF(C14&lt;&gt;2,"",IF(S14="5X","5XK",IF(S14="5Y","5YK",IF(S14="6B","6BK",IF(S14="6C","6CK","")))))</f>
        <v/>
      </c>
      <c r="X14" s="8">
        <f>IF(S14="6B",_xlfn.XLOOKUP(H14,'Zoning 2shop'!A:A,'Zoning 2shop'!B:B),IF(S14="6C",_xlfn.XLOOKUP(G14,'Zoning 2shop'!C:C,'Zoning 2shop'!D:D),""))</f>
        <v/>
      </c>
      <c r="Y14" s="112">
        <f>AB14/Z14</f>
        <v/>
      </c>
      <c r="Z14" s="4">
        <f>T14</f>
        <v/>
      </c>
      <c r="AA14" s="4">
        <f>IF(OR(S14="6C",S14="6B",S14="5X",S14="5Y"),0.08,0.5)</f>
        <v/>
      </c>
      <c r="AB14" s="4">
        <f>$AG$5/$AG$2*Z14</f>
        <v/>
      </c>
      <c r="AC14" s="19">
        <f>Z14+AA14</f>
        <v/>
      </c>
      <c r="AD14" s="8">
        <f>IF(COUNTIF(Catégories!A:A,N14)=0,"catégorie inconnue",LOOKUP(N14,Catégories!A:A,Catégories!B:B))</f>
        <v/>
      </c>
      <c r="AE14" s="21">
        <f>SUM(Z14:AB14)</f>
        <v/>
      </c>
    </row>
    <row r="15" hidden="1" ht="14.25" customHeight="1" s="101">
      <c r="B15" s="127" t="inlineStr">
        <is>
          <t>13624021</t>
        </is>
      </c>
      <c r="C15" s="127" t="inlineStr">
        <is>
          <t>2</t>
        </is>
      </c>
      <c r="D15" s="123" t="n">
        <v>46173</v>
      </c>
      <c r="E15" s="127" t="inlineStr"/>
      <c r="F15" s="127" t="n"/>
      <c r="G15" s="127" t="n"/>
      <c r="H15" s="127" t="n"/>
      <c r="I15" s="127" t="n"/>
      <c r="J15" s="127" t="inlineStr"/>
      <c r="K15" s="127" t="inlineStr">
        <is>
          <t>0</t>
        </is>
      </c>
      <c r="L15" s="127" t="inlineStr">
        <is>
          <t>ECORN</t>
        </is>
      </c>
      <c r="M15" s="127" t="inlineStr">
        <is>
          <t>X</t>
        </is>
      </c>
      <c r="N15" s="127" t="inlineStr">
        <is>
          <t>Participation Eco-Responsable</t>
        </is>
      </c>
      <c r="O15" s="127" t="inlineStr">
        <is>
          <t>N</t>
        </is>
      </c>
      <c r="P15" s="127" t="n"/>
      <c r="Q15" s="127" t="inlineStr">
        <is>
          <t>XX</t>
        </is>
      </c>
      <c r="R15" s="147" t="n">
        <v>0</v>
      </c>
      <c r="S15" s="127" t="inlineStr">
        <is>
          <t>X</t>
        </is>
      </c>
      <c r="T15" s="148" t="n">
        <v>27.78</v>
      </c>
      <c r="U15" s="127" t="inlineStr">
        <is>
          <t>LA RUCHE LOGISTIQUE</t>
        </is>
      </c>
      <c r="W15" s="8">
        <f>IF(C15&lt;&gt;2,"",IF(S15="5X","5XK",IF(S15="5Y","5YK",IF(S15="6B","6BK",IF(S15="6C","6CK","")))))</f>
        <v/>
      </c>
      <c r="X15" s="8">
        <f>IF(S15="6B",_xlfn.XLOOKUP(H15,'Zoning 2shop'!A:A,'Zoning 2shop'!B:B),IF(S15="6C",_xlfn.XLOOKUP(G15,'Zoning 2shop'!C:C,'Zoning 2shop'!D:D),""))</f>
        <v/>
      </c>
      <c r="Y15" s="112">
        <f>AB15/Z15</f>
        <v/>
      </c>
      <c r="Z15" s="4">
        <f>T15</f>
        <v/>
      </c>
      <c r="AA15" s="4">
        <f>IF(OR(S15="6C",S15="6B",S15="5X",S15="5Y"),0.08,0.5)</f>
        <v/>
      </c>
      <c r="AB15" s="4">
        <f>$AG$5/$AG$2*Z15</f>
        <v/>
      </c>
      <c r="AC15" s="19">
        <f>Z15+AA15</f>
        <v/>
      </c>
      <c r="AD15" s="8">
        <f>IF(COUNTIF(Catégories!A:A,N15)=0,"catégorie inconnue",LOOKUP(N15,Catégories!A:A,Catégories!B:B))</f>
        <v/>
      </c>
      <c r="AE15" s="21">
        <f>SUM(Z15:AB15)</f>
        <v/>
      </c>
    </row>
    <row r="16" hidden="1" ht="14.25" customHeight="1" s="101">
      <c r="B16" s="127" t="inlineStr">
        <is>
          <t>13617721</t>
        </is>
      </c>
      <c r="C16" s="127" t="inlineStr">
        <is>
          <t>0</t>
        </is>
      </c>
      <c r="D16" s="123" t="n">
        <v>46173</v>
      </c>
      <c r="E16" s="127" t="inlineStr"/>
      <c r="F16" s="127" t="n"/>
      <c r="G16" s="127" t="n"/>
      <c r="H16" s="127" t="n"/>
      <c r="I16" s="127" t="n"/>
      <c r="J16" s="127" t="inlineStr"/>
      <c r="K16" s="127" t="inlineStr">
        <is>
          <t>0</t>
        </is>
      </c>
      <c r="L16" s="127" t="inlineStr">
        <is>
          <t>ECORN</t>
        </is>
      </c>
      <c r="M16" s="127" t="inlineStr">
        <is>
          <t>X</t>
        </is>
      </c>
      <c r="N16" s="127" t="inlineStr">
        <is>
          <t>Participation Eco-Responsable</t>
        </is>
      </c>
      <c r="O16" s="127" t="inlineStr">
        <is>
          <t>N</t>
        </is>
      </c>
      <c r="P16" s="127" t="n"/>
      <c r="Q16" s="127" t="inlineStr">
        <is>
          <t>XX</t>
        </is>
      </c>
      <c r="R16" s="147" t="n">
        <v>0</v>
      </c>
      <c r="S16" s="127" t="inlineStr">
        <is>
          <t>X</t>
        </is>
      </c>
      <c r="T16" s="148" t="n">
        <v>53.7</v>
      </c>
      <c r="U16" s="127" t="inlineStr">
        <is>
          <t>LA RUCHE LOGISTIQUE</t>
        </is>
      </c>
      <c r="W16" s="8">
        <f>IF(C16&lt;&gt;2,"",IF(S16="5X","5XK",IF(S16="5Y","5YK",IF(S16="6B","6BK",IF(S16="6C","6CK","")))))</f>
        <v/>
      </c>
      <c r="X16" s="8">
        <f>IF(S16="6B",_xlfn.XLOOKUP(H16,'Zoning 2shop'!A:A,'Zoning 2shop'!B:B),IF(S16="6C",_xlfn.XLOOKUP(G16,'Zoning 2shop'!C:C,'Zoning 2shop'!D:D),""))</f>
        <v/>
      </c>
      <c r="Y16" s="112">
        <f>AB16/Z16</f>
        <v/>
      </c>
      <c r="Z16" s="4">
        <f>T16</f>
        <v/>
      </c>
      <c r="AA16" s="4">
        <f>IF(OR(S16="6C",S16="6B",S16="5X",S16="5Y"),0.08,0.5)</f>
        <v/>
      </c>
      <c r="AB16" s="4">
        <f>$AG$5/$AG$2*Z16</f>
        <v/>
      </c>
      <c r="AC16" s="19">
        <f>Z16+AA16</f>
        <v/>
      </c>
      <c r="AD16" s="8">
        <f>IF(COUNTIF(Catégories!A:A,N16)=0,"catégorie inconnue",LOOKUP(N16,Catégories!A:A,Catégories!B:B))</f>
        <v/>
      </c>
      <c r="AE16" s="21">
        <f>SUM(Z16:AB16)</f>
        <v/>
      </c>
    </row>
    <row r="17" hidden="1" ht="14.25" customHeight="1" s="101">
      <c r="B17" s="127" t="inlineStr">
        <is>
          <t>13617722</t>
        </is>
      </c>
      <c r="C17" s="127" t="inlineStr">
        <is>
          <t>2</t>
        </is>
      </c>
      <c r="D17" s="123" t="n">
        <v>46173</v>
      </c>
      <c r="E17" s="127" t="inlineStr"/>
      <c r="F17" s="127" t="n"/>
      <c r="G17" s="127" t="n"/>
      <c r="H17" s="127" t="n"/>
      <c r="I17" s="127" t="n"/>
      <c r="J17" s="127" t="inlineStr"/>
      <c r="K17" s="127" t="inlineStr">
        <is>
          <t>0</t>
        </is>
      </c>
      <c r="L17" s="127" t="inlineStr">
        <is>
          <t>ECORN</t>
        </is>
      </c>
      <c r="M17" s="127" t="inlineStr">
        <is>
          <t>X</t>
        </is>
      </c>
      <c r="N17" s="127" t="inlineStr">
        <is>
          <t>Participation Eco-Responsable</t>
        </is>
      </c>
      <c r="O17" s="127" t="inlineStr">
        <is>
          <t>N</t>
        </is>
      </c>
      <c r="P17" s="127" t="n"/>
      <c r="Q17" s="127" t="inlineStr">
        <is>
          <t>XX</t>
        </is>
      </c>
      <c r="R17" s="147" t="n">
        <v>0</v>
      </c>
      <c r="S17" s="127" t="inlineStr">
        <is>
          <t>X</t>
        </is>
      </c>
      <c r="T17" s="148" t="n">
        <v>0.2</v>
      </c>
      <c r="U17" s="127" t="inlineStr">
        <is>
          <t>LA RUCHE LOGISTIQUE</t>
        </is>
      </c>
      <c r="W17" s="8">
        <f>IF(C17&lt;&gt;2,"",IF(S17="5X","5XK",IF(S17="5Y","5YK",IF(S17="6B","6BK",IF(S17="6C","6CK","")))))</f>
        <v/>
      </c>
      <c r="X17" s="8">
        <f>IF(S17="6B",_xlfn.XLOOKUP(H17,'Zoning 2shop'!A:A,'Zoning 2shop'!B:B),IF(S17="6C",_xlfn.XLOOKUP(G17,'Zoning 2shop'!C:C,'Zoning 2shop'!D:D),""))</f>
        <v/>
      </c>
      <c r="Y17" s="112">
        <f>AB17/Z17</f>
        <v/>
      </c>
      <c r="Z17" s="4">
        <f>T17</f>
        <v/>
      </c>
      <c r="AA17" s="4">
        <f>IF(OR(S17="6C",S17="6B",S17="5X",S17="5Y"),0.08,0.5)</f>
        <v/>
      </c>
      <c r="AB17" s="4">
        <f>$AG$5/$AG$2*Z17</f>
        <v/>
      </c>
      <c r="AC17" s="19">
        <f>Z17+AA17</f>
        <v/>
      </c>
      <c r="AD17" s="8">
        <f>IF(COUNTIF(Catégories!A:A,N17)=0,"catégorie inconnue",LOOKUP(N17,Catégories!A:A,Catégories!B:B))</f>
        <v/>
      </c>
      <c r="AE17" s="21">
        <f>SUM(Z17:AB17)</f>
        <v/>
      </c>
    </row>
    <row r="18" hidden="1" ht="14.25" customHeight="1" s="101">
      <c r="B18" s="127" t="inlineStr">
        <is>
          <t>13617723</t>
        </is>
      </c>
      <c r="C18" s="127" t="inlineStr">
        <is>
          <t>0</t>
        </is>
      </c>
      <c r="D18" s="123" t="n">
        <v>46173</v>
      </c>
      <c r="E18" s="127" t="inlineStr"/>
      <c r="F18" s="127" t="n"/>
      <c r="G18" s="127" t="n"/>
      <c r="H18" s="127" t="n"/>
      <c r="I18" s="127" t="n"/>
      <c r="J18" s="127" t="inlineStr"/>
      <c r="K18" s="127" t="inlineStr">
        <is>
          <t>0</t>
        </is>
      </c>
      <c r="L18" s="127" t="inlineStr">
        <is>
          <t>ECORN</t>
        </is>
      </c>
      <c r="M18" s="127" t="inlineStr">
        <is>
          <t>X</t>
        </is>
      </c>
      <c r="N18" s="127" t="inlineStr">
        <is>
          <t>Participation Eco-Responsable</t>
        </is>
      </c>
      <c r="O18" s="127" t="inlineStr">
        <is>
          <t>N</t>
        </is>
      </c>
      <c r="P18" s="127" t="n"/>
      <c r="Q18" s="127" t="inlineStr">
        <is>
          <t>XX</t>
        </is>
      </c>
      <c r="R18" s="147" t="n">
        <v>0</v>
      </c>
      <c r="S18" s="127" t="inlineStr">
        <is>
          <t>X</t>
        </is>
      </c>
      <c r="T18" s="148" t="n">
        <v>23.4</v>
      </c>
      <c r="U18" s="127" t="inlineStr">
        <is>
          <t>LA RUCHE LOGISTIQUE</t>
        </is>
      </c>
      <c r="W18" s="8">
        <f>IF(C18&lt;&gt;2,"",IF(S18="5X","5XK",IF(S18="5Y","5YK",IF(S18="6B","6BK",IF(S18="6C","6CK","")))))</f>
        <v/>
      </c>
      <c r="X18" s="8">
        <f>IF(S18="6B",_xlfn.XLOOKUP(H18,'Zoning 2shop'!A:A,'Zoning 2shop'!B:B),IF(S18="6C",_xlfn.XLOOKUP(G18,'Zoning 2shop'!C:C,'Zoning 2shop'!D:D),""))</f>
        <v/>
      </c>
      <c r="Y18" s="112">
        <f>AB18/Z18</f>
        <v/>
      </c>
      <c r="Z18" s="4">
        <f>T18</f>
        <v/>
      </c>
      <c r="AA18" s="4">
        <f>IF(OR(S18="6C",S18="6B",S18="5X",S18="5Y"),0.08,0.5)</f>
        <v/>
      </c>
      <c r="AB18" s="4">
        <f>$AG$5/$AG$2*Z18</f>
        <v/>
      </c>
      <c r="AC18" s="19">
        <f>Z18+AA18</f>
        <v/>
      </c>
      <c r="AD18" s="8">
        <f>IF(COUNTIF(Catégories!A:A,N18)=0,"catégorie inconnue",LOOKUP(N18,Catégories!A:A,Catégories!B:B))</f>
        <v/>
      </c>
      <c r="AE18" s="21">
        <f>SUM(Z18:AB18)</f>
        <v/>
      </c>
    </row>
    <row r="19" hidden="1" ht="14.25" customHeight="1" s="101">
      <c r="B19" s="127" t="inlineStr">
        <is>
          <t>13617723</t>
        </is>
      </c>
      <c r="C19" s="127" t="inlineStr">
        <is>
          <t>0</t>
        </is>
      </c>
      <c r="D19" s="123" t="n">
        <v>46173</v>
      </c>
      <c r="E19" s="127" t="inlineStr"/>
      <c r="F19" s="127" t="n"/>
      <c r="G19" s="127" t="n"/>
      <c r="H19" s="127" t="n"/>
      <c r="I19" s="127" t="n"/>
      <c r="J19" s="127" t="inlineStr"/>
      <c r="K19" s="127" t="inlineStr">
        <is>
          <t>0</t>
        </is>
      </c>
      <c r="L19" s="127" t="inlineStr">
        <is>
          <t>ECORO</t>
        </is>
      </c>
      <c r="M19" s="127" t="inlineStr">
        <is>
          <t>X</t>
        </is>
      </c>
      <c r="N19" s="127" t="inlineStr">
        <is>
          <t>Participation Eco-Responsable</t>
        </is>
      </c>
      <c r="O19" s="127" t="inlineStr">
        <is>
          <t>O</t>
        </is>
      </c>
      <c r="P19" s="127" t="n"/>
      <c r="Q19" s="127" t="inlineStr">
        <is>
          <t>XX</t>
        </is>
      </c>
      <c r="R19" s="147" t="n">
        <v>0</v>
      </c>
      <c r="S19" s="127" t="inlineStr">
        <is>
          <t>X</t>
        </is>
      </c>
      <c r="T19" s="148" t="n">
        <v>0.1</v>
      </c>
      <c r="U19" s="127" t="inlineStr">
        <is>
          <t>LA RUCHE LOGISTIQUE</t>
        </is>
      </c>
      <c r="W19" s="8">
        <f>IF(C19&lt;&gt;2,"",IF(S19="5X","5XK",IF(S19="5Y","5YK",IF(S19="6B","6BK",IF(S19="6C","6CK","")))))</f>
        <v/>
      </c>
      <c r="X19" s="8">
        <f>IF(S19="6B",_xlfn.XLOOKUP(H19,'Zoning 2shop'!A:A,'Zoning 2shop'!B:B),IF(S19="6C",_xlfn.XLOOKUP(G19,'Zoning 2shop'!C:C,'Zoning 2shop'!D:D),""))</f>
        <v/>
      </c>
      <c r="Y19" s="112">
        <f>AB19/Z19</f>
        <v/>
      </c>
      <c r="Z19" s="4">
        <f>T19</f>
        <v/>
      </c>
      <c r="AA19" s="4">
        <f>IF(OR(S19="6C",S19="6B",S19="5X",S19="5Y"),0.08,0.5)</f>
        <v/>
      </c>
      <c r="AB19" s="4">
        <f>$AG$5/$AG$2*Z19</f>
        <v/>
      </c>
      <c r="AC19" s="19">
        <f>Z19+AA19</f>
        <v/>
      </c>
      <c r="AD19" s="8">
        <f>IF(COUNTIF(Catégories!A:A,N19)=0,"catégorie inconnue",LOOKUP(N19,Catégories!A:A,Catégories!B:B))</f>
        <v/>
      </c>
      <c r="AE19" s="21">
        <f>SUM(Z19:AB19)</f>
        <v/>
      </c>
    </row>
    <row r="20" hidden="1" ht="14.25" customHeight="1" s="101">
      <c r="B20" s="127" t="inlineStr">
        <is>
          <t>13617723</t>
        </is>
      </c>
      <c r="C20" s="127" t="inlineStr">
        <is>
          <t>0</t>
        </is>
      </c>
      <c r="D20" s="123" t="n">
        <v>46173</v>
      </c>
      <c r="E20" s="127" t="inlineStr"/>
      <c r="F20" s="127" t="n"/>
      <c r="G20" s="127" t="n"/>
      <c r="H20" s="127" t="n"/>
      <c r="I20" s="127" t="n"/>
      <c r="J20" s="127" t="inlineStr"/>
      <c r="K20" s="127" t="inlineStr">
        <is>
          <t>0</t>
        </is>
      </c>
      <c r="L20" s="127" t="inlineStr">
        <is>
          <t>SURTI</t>
        </is>
      </c>
      <c r="M20" s="127" t="inlineStr">
        <is>
          <t>X</t>
        </is>
      </c>
      <c r="N20" s="127" t="inlineStr">
        <is>
          <t>Sûreté colis</t>
        </is>
      </c>
      <c r="O20" s="127" t="inlineStr">
        <is>
          <t>I</t>
        </is>
      </c>
      <c r="P20" s="127" t="n"/>
      <c r="Q20" s="127" t="inlineStr">
        <is>
          <t>XX</t>
        </is>
      </c>
      <c r="R20" s="147" t="n">
        <v>0</v>
      </c>
      <c r="S20" s="127" t="inlineStr">
        <is>
          <t>X</t>
        </is>
      </c>
      <c r="T20" s="148" t="n">
        <v>14.8</v>
      </c>
      <c r="U20" s="127" t="inlineStr">
        <is>
          <t>LA RUCHE LOGISTIQUE</t>
        </is>
      </c>
      <c r="W20" s="8">
        <f>IF(C20&lt;&gt;2,"",IF(S20="5X","5XK",IF(S20="5Y","5YK",IF(S20="6B","6BK",IF(S20="6C","6CK","")))))</f>
        <v/>
      </c>
      <c r="X20" s="8">
        <f>IF(S20="6B",_xlfn.XLOOKUP(H20,'Zoning 2shop'!A:A,'Zoning 2shop'!B:B),IF(S20="6C",_xlfn.XLOOKUP(G20,'Zoning 2shop'!C:C,'Zoning 2shop'!D:D),""))</f>
        <v/>
      </c>
      <c r="Y20" s="112">
        <f>AB20/Z20</f>
        <v/>
      </c>
      <c r="Z20" s="4">
        <f>T20</f>
        <v/>
      </c>
      <c r="AA20" s="4">
        <f>IF(OR(S20="6C",S20="6B",S20="5X",S20="5Y"),0.08,0.5)</f>
        <v/>
      </c>
      <c r="AB20" s="4">
        <f>$AG$5/$AG$2*Z20</f>
        <v/>
      </c>
      <c r="AC20" s="19">
        <f>Z20+AA20</f>
        <v/>
      </c>
      <c r="AD20" s="8">
        <f>IF(COUNTIF(Catégories!A:A,N20)=0,"catégorie inconnue",LOOKUP(N20,Catégories!A:A,Catégories!B:B))</f>
        <v/>
      </c>
      <c r="AE20" s="21">
        <f>SUM(Z20:AB20)</f>
        <v/>
      </c>
    </row>
    <row r="21" hidden="1" ht="14.25" customHeight="1" s="101">
      <c r="B21" s="127" t="inlineStr">
        <is>
          <t>13624019</t>
        </is>
      </c>
      <c r="C21" s="127" t="inlineStr">
        <is>
          <t>2</t>
        </is>
      </c>
      <c r="D21" s="123" t="n">
        <v>46173</v>
      </c>
      <c r="E21" s="127" t="inlineStr"/>
      <c r="F21" s="127" t="n"/>
      <c r="G21" s="127" t="n"/>
      <c r="H21" s="127" t="n"/>
      <c r="I21" s="127" t="n"/>
      <c r="J21" s="127" t="inlineStr"/>
      <c r="K21" s="127" t="inlineStr">
        <is>
          <t>0</t>
        </is>
      </c>
      <c r="L21" s="127" t="inlineStr">
        <is>
          <t>SURTN</t>
        </is>
      </c>
      <c r="M21" s="127" t="inlineStr">
        <is>
          <t>X</t>
        </is>
      </c>
      <c r="N21" s="127" t="inlineStr">
        <is>
          <t>Sûreté colis</t>
        </is>
      </c>
      <c r="O21" s="127" t="inlineStr">
        <is>
          <t>N</t>
        </is>
      </c>
      <c r="P21" s="127" t="n"/>
      <c r="Q21" s="127" t="inlineStr">
        <is>
          <t>XX</t>
        </is>
      </c>
      <c r="R21" s="147" t="n">
        <v>0</v>
      </c>
      <c r="S21" s="127" t="inlineStr">
        <is>
          <t>X</t>
        </is>
      </c>
      <c r="T21" s="148" t="n">
        <v>21.65</v>
      </c>
      <c r="U21" s="127" t="inlineStr">
        <is>
          <t>LA RUCHE LOGISTIQUE</t>
        </is>
      </c>
      <c r="W21" s="8">
        <f>IF(C21&lt;&gt;2,"",IF(S21="5X","5XK",IF(S21="5Y","5YK",IF(S21="6B","6BK",IF(S21="6C","6CK","")))))</f>
        <v/>
      </c>
      <c r="X21" s="8">
        <f>IF(S21="6B",_xlfn.XLOOKUP(H21,'Zoning 2shop'!A:A,'Zoning 2shop'!B:B),IF(S21="6C",_xlfn.XLOOKUP(G21,'Zoning 2shop'!C:C,'Zoning 2shop'!D:D),""))</f>
        <v/>
      </c>
      <c r="Y21" s="112">
        <f>AB21/Z21</f>
        <v/>
      </c>
      <c r="Z21" s="4">
        <f>T21</f>
        <v/>
      </c>
      <c r="AA21" s="4">
        <f>IF(OR(S21="6C",S21="6B",S21="5X",S21="5Y"),0.08,0.5)</f>
        <v/>
      </c>
      <c r="AB21" s="4">
        <f>$AG$5/$AG$2*Z21</f>
        <v/>
      </c>
      <c r="AC21" s="19">
        <f>Z21+AA21</f>
        <v/>
      </c>
      <c r="AD21" s="8">
        <f>IF(COUNTIF(Catégories!A:A,N21)=0,"catégorie inconnue",LOOKUP(N21,Catégories!A:A,Catégories!B:B))</f>
        <v/>
      </c>
      <c r="AE21" s="21">
        <f>SUM(Z21:AB21)</f>
        <v/>
      </c>
    </row>
    <row r="22" hidden="1" ht="14.25" customHeight="1" s="101">
      <c r="B22" s="127" t="inlineStr">
        <is>
          <t>13624020</t>
        </is>
      </c>
      <c r="C22" s="127" t="inlineStr">
        <is>
          <t>0</t>
        </is>
      </c>
      <c r="D22" s="123" t="n">
        <v>46173</v>
      </c>
      <c r="E22" s="127" t="inlineStr"/>
      <c r="F22" s="127" t="n"/>
      <c r="G22" s="127" t="n"/>
      <c r="H22" s="127" t="n"/>
      <c r="I22" s="127" t="n"/>
      <c r="J22" s="127" t="inlineStr"/>
      <c r="K22" s="127" t="inlineStr">
        <is>
          <t>0</t>
        </is>
      </c>
      <c r="L22" s="127" t="inlineStr">
        <is>
          <t>SURTN</t>
        </is>
      </c>
      <c r="M22" s="127" t="inlineStr">
        <is>
          <t>X</t>
        </is>
      </c>
      <c r="N22" s="127" t="inlineStr">
        <is>
          <t>Sûreté colis</t>
        </is>
      </c>
      <c r="O22" s="127" t="inlineStr">
        <is>
          <t>N</t>
        </is>
      </c>
      <c r="P22" s="127" t="n"/>
      <c r="Q22" s="127" t="inlineStr">
        <is>
          <t>XX</t>
        </is>
      </c>
      <c r="R22" s="147" t="n">
        <v>0</v>
      </c>
      <c r="S22" s="127" t="inlineStr">
        <is>
          <t>X</t>
        </is>
      </c>
      <c r="T22" s="148" t="n">
        <v>1.05</v>
      </c>
      <c r="U22" s="127" t="inlineStr">
        <is>
          <t>LA RUCHE LOGISTIQUE</t>
        </is>
      </c>
      <c r="W22" s="8">
        <f>IF(C22&lt;&gt;2,"",IF(S22="5X","5XK",IF(S22="5Y","5YK",IF(S22="6B","6BK",IF(S22="6C","6CK","")))))</f>
        <v/>
      </c>
      <c r="X22" s="8">
        <f>IF(S22="6B",_xlfn.XLOOKUP(H22,'Zoning 2shop'!A:A,'Zoning 2shop'!B:B),IF(S22="6C",_xlfn.XLOOKUP(G22,'Zoning 2shop'!C:C,'Zoning 2shop'!D:D),""))</f>
        <v/>
      </c>
      <c r="Y22" s="112">
        <f>AB22/Z22</f>
        <v/>
      </c>
      <c r="Z22" s="4">
        <f>T22</f>
        <v/>
      </c>
      <c r="AA22" s="4">
        <f>IF(OR(S22="6C",S22="6B",S22="5X",S22="5Y"),0.08,0.5)</f>
        <v/>
      </c>
      <c r="AB22" s="4">
        <f>$AG$5/$AG$2*Z22</f>
        <v/>
      </c>
      <c r="AC22" s="19">
        <f>Z22+AA22</f>
        <v/>
      </c>
      <c r="AD22" s="8">
        <f>IF(COUNTIF(Catégories!A:A,N22)=0,"catégorie inconnue",LOOKUP(N22,Catégories!A:A,Catégories!B:B))</f>
        <v/>
      </c>
      <c r="AE22" s="21">
        <f>SUM(Z22:AB22)</f>
        <v/>
      </c>
    </row>
    <row r="23" hidden="1" ht="14.25" customHeight="1" s="101">
      <c r="B23" s="127" t="inlineStr">
        <is>
          <t>13624021</t>
        </is>
      </c>
      <c r="C23" s="127" t="inlineStr">
        <is>
          <t>2</t>
        </is>
      </c>
      <c r="D23" s="123" t="n">
        <v>46173</v>
      </c>
      <c r="E23" s="127" t="inlineStr"/>
      <c r="F23" s="127" t="n"/>
      <c r="G23" s="127" t="n"/>
      <c r="H23" s="127" t="n"/>
      <c r="I23" s="127" t="n"/>
      <c r="J23" s="127" t="inlineStr"/>
      <c r="K23" s="127" t="inlineStr">
        <is>
          <t>0</t>
        </is>
      </c>
      <c r="L23" s="127" t="inlineStr">
        <is>
          <t>SURTN</t>
        </is>
      </c>
      <c r="M23" s="127" t="inlineStr">
        <is>
          <t>X</t>
        </is>
      </c>
      <c r="N23" s="127" t="inlineStr">
        <is>
          <t>Sûreté colis</t>
        </is>
      </c>
      <c r="O23" s="127" t="inlineStr">
        <is>
          <t>N</t>
        </is>
      </c>
      <c r="P23" s="127" t="n"/>
      <c r="Q23" s="127" t="inlineStr">
        <is>
          <t>XX</t>
        </is>
      </c>
      <c r="R23" s="147" t="n">
        <v>0</v>
      </c>
      <c r="S23" s="127" t="inlineStr">
        <is>
          <t>X</t>
        </is>
      </c>
      <c r="T23" s="148" t="n">
        <v>46.3</v>
      </c>
      <c r="U23" s="127" t="inlineStr">
        <is>
          <t>LA RUCHE LOGISTIQUE</t>
        </is>
      </c>
      <c r="W23" s="8">
        <f>IF(C23&lt;&gt;2,"",IF(S23="5X","5XK",IF(S23="5Y","5YK",IF(S23="6B","6BK",IF(S23="6C","6CK","")))))</f>
        <v/>
      </c>
      <c r="X23" s="8">
        <f>IF(S23="6B",_xlfn.XLOOKUP(H23,'Zoning 2shop'!A:A,'Zoning 2shop'!B:B),IF(S23="6C",_xlfn.XLOOKUP(G23,'Zoning 2shop'!C:C,'Zoning 2shop'!D:D),""))</f>
        <v/>
      </c>
      <c r="Y23" s="112">
        <f>AB23/Z23</f>
        <v/>
      </c>
      <c r="Z23" s="4">
        <f>T23</f>
        <v/>
      </c>
      <c r="AA23" s="4">
        <f>IF(OR(S23="6C",S23="6B",S23="5X",S23="5Y"),0.08,0.5)</f>
        <v/>
      </c>
      <c r="AB23" s="4">
        <f>$AG$5/$AG$2*Z23</f>
        <v/>
      </c>
      <c r="AC23" s="19">
        <f>Z23+AA23</f>
        <v/>
      </c>
      <c r="AD23" s="8">
        <f>IF(COUNTIF(Catégories!A:A,N23)=0,"catégorie inconnue",LOOKUP(N23,Catégories!A:A,Catégories!B:B))</f>
        <v/>
      </c>
      <c r="AE23" s="21">
        <f>SUM(Z23:AB23)</f>
        <v/>
      </c>
    </row>
    <row r="24" hidden="1" ht="14.25" customHeight="1" s="101">
      <c r="B24" s="127" t="inlineStr">
        <is>
          <t>13617721</t>
        </is>
      </c>
      <c r="C24" s="127" t="inlineStr">
        <is>
          <t>0</t>
        </is>
      </c>
      <c r="D24" s="123" t="n">
        <v>46173</v>
      </c>
      <c r="E24" s="127" t="inlineStr"/>
      <c r="F24" s="127" t="n"/>
      <c r="G24" s="127" t="n"/>
      <c r="H24" s="127" t="n"/>
      <c r="I24" s="127" t="n"/>
      <c r="J24" s="127" t="inlineStr"/>
      <c r="K24" s="127" t="inlineStr">
        <is>
          <t>0</t>
        </is>
      </c>
      <c r="L24" s="127" t="inlineStr">
        <is>
          <t>SURTN</t>
        </is>
      </c>
      <c r="M24" s="127" t="inlineStr">
        <is>
          <t>X</t>
        </is>
      </c>
      <c r="N24" s="127" t="inlineStr">
        <is>
          <t>Sûreté colis</t>
        </is>
      </c>
      <c r="O24" s="127" t="inlineStr">
        <is>
          <t>N</t>
        </is>
      </c>
      <c r="P24" s="127" t="n"/>
      <c r="Q24" s="127" t="inlineStr">
        <is>
          <t>XX</t>
        </is>
      </c>
      <c r="R24" s="147" t="n">
        <v>0</v>
      </c>
      <c r="S24" s="127" t="inlineStr">
        <is>
          <t>X</t>
        </is>
      </c>
      <c r="T24" s="148" t="n">
        <v>214.8</v>
      </c>
      <c r="U24" s="127" t="inlineStr">
        <is>
          <t>LA RUCHE LOGISTIQUE</t>
        </is>
      </c>
      <c r="W24" s="8">
        <f>IF(C24&lt;&gt;2,"",IF(S24="5X","5XK",IF(S24="5Y","5YK",IF(S24="6B","6BK",IF(S24="6C","6CK","")))))</f>
        <v/>
      </c>
      <c r="X24" s="8">
        <f>IF(S24="6B",_xlfn.XLOOKUP(H24,'Zoning 2shop'!A:A,'Zoning 2shop'!B:B),IF(S24="6C",_xlfn.XLOOKUP(G24,'Zoning 2shop'!C:C,'Zoning 2shop'!D:D),""))</f>
        <v/>
      </c>
      <c r="Y24" s="112">
        <f>AB24/Z24</f>
        <v/>
      </c>
      <c r="Z24" s="4">
        <f>T24</f>
        <v/>
      </c>
      <c r="AA24" s="4">
        <f>IF(OR(S24="6C",S24="6B",S24="5X",S24="5Y"),0.08,0.5)</f>
        <v/>
      </c>
      <c r="AB24" s="4">
        <f>$AG$5/$AG$2*Z24</f>
        <v/>
      </c>
      <c r="AC24" s="19">
        <f>Z24+AA24</f>
        <v/>
      </c>
      <c r="AD24" s="8">
        <f>IF(COUNTIF(Catégories!A:A,N24)=0,"catégorie inconnue",LOOKUP(N24,Catégories!A:A,Catégories!B:B))</f>
        <v/>
      </c>
      <c r="AE24" s="21">
        <f>SUM(Z24:AB24)</f>
        <v/>
      </c>
    </row>
    <row r="25" hidden="1" ht="14.25" customHeight="1" s="101">
      <c r="B25" s="127" t="inlineStr">
        <is>
          <t>13617722</t>
        </is>
      </c>
      <c r="C25" s="127" t="inlineStr">
        <is>
          <t>2</t>
        </is>
      </c>
      <c r="D25" s="123" t="n">
        <v>46173</v>
      </c>
      <c r="E25" s="127" t="inlineStr"/>
      <c r="F25" s="127" t="n"/>
      <c r="G25" s="127" t="n"/>
      <c r="H25" s="127" t="n"/>
      <c r="I25" s="127" t="n"/>
      <c r="J25" s="127" t="inlineStr"/>
      <c r="K25" s="127" t="inlineStr">
        <is>
          <t>0</t>
        </is>
      </c>
      <c r="L25" s="127" t="inlineStr">
        <is>
          <t>SURTN</t>
        </is>
      </c>
      <c r="M25" s="127" t="inlineStr">
        <is>
          <t>X</t>
        </is>
      </c>
      <c r="N25" s="127" t="inlineStr">
        <is>
          <t>Sûreté colis</t>
        </is>
      </c>
      <c r="O25" s="127" t="inlineStr">
        <is>
          <t>N</t>
        </is>
      </c>
      <c r="P25" s="127" t="n"/>
      <c r="Q25" s="127" t="inlineStr">
        <is>
          <t>XX</t>
        </is>
      </c>
      <c r="R25" s="147" t="n">
        <v>0</v>
      </c>
      <c r="S25" s="127" t="inlineStr">
        <is>
          <t>X</t>
        </is>
      </c>
      <c r="T25" s="148" t="n">
        <v>0.8</v>
      </c>
      <c r="U25" s="127" t="inlineStr">
        <is>
          <t>LA RUCHE LOGISTIQUE</t>
        </is>
      </c>
      <c r="W25" s="8">
        <f>IF(C25&lt;&gt;2,"",IF(S25="5X","5XK",IF(S25="5Y","5YK",IF(S25="6B","6BK",IF(S25="6C","6CK","")))))</f>
        <v/>
      </c>
      <c r="X25" s="8">
        <f>IF(S25="6B",_xlfn.XLOOKUP(H25,'Zoning 2shop'!A:A,'Zoning 2shop'!B:B),IF(S25="6C",_xlfn.XLOOKUP(G25,'Zoning 2shop'!C:C,'Zoning 2shop'!D:D),""))</f>
        <v/>
      </c>
      <c r="Y25" s="112">
        <f>AB25/Z25</f>
        <v/>
      </c>
      <c r="Z25" s="4">
        <f>T25</f>
        <v/>
      </c>
      <c r="AA25" s="4">
        <f>IF(OR(S25="6C",S25="6B",S25="5X",S25="5Y"),0.08,0.5)</f>
        <v/>
      </c>
      <c r="AB25" s="4">
        <f>$AG$5/$AG$2*Z25</f>
        <v/>
      </c>
      <c r="AC25" s="19">
        <f>Z25+AA25</f>
        <v/>
      </c>
      <c r="AD25" s="8">
        <f>IF(COUNTIF(Catégories!A:A,N25)=0,"catégorie inconnue",LOOKUP(N25,Catégories!A:A,Catégories!B:B))</f>
        <v/>
      </c>
      <c r="AE25" s="21">
        <f>SUM(Z25:AB25)</f>
        <v/>
      </c>
    </row>
    <row r="26" hidden="1" ht="14.25" customHeight="1" s="101">
      <c r="B26" s="127" t="inlineStr">
        <is>
          <t>13617723</t>
        </is>
      </c>
      <c r="C26" s="127" t="inlineStr">
        <is>
          <t>0</t>
        </is>
      </c>
      <c r="D26" s="123" t="n">
        <v>46173</v>
      </c>
      <c r="E26" s="127" t="inlineStr"/>
      <c r="F26" s="127" t="n"/>
      <c r="G26" s="127" t="n"/>
      <c r="H26" s="127" t="n"/>
      <c r="I26" s="127" t="n"/>
      <c r="J26" s="127" t="inlineStr"/>
      <c r="K26" s="127" t="inlineStr">
        <is>
          <t>0</t>
        </is>
      </c>
      <c r="L26" s="127" t="inlineStr">
        <is>
          <t>SURTN</t>
        </is>
      </c>
      <c r="M26" s="127" t="inlineStr">
        <is>
          <t>X</t>
        </is>
      </c>
      <c r="N26" s="127" t="inlineStr">
        <is>
          <t>Sûreté colis</t>
        </is>
      </c>
      <c r="O26" s="127" t="inlineStr">
        <is>
          <t>N</t>
        </is>
      </c>
      <c r="P26" s="127" t="n"/>
      <c r="Q26" s="127" t="inlineStr">
        <is>
          <t>XX</t>
        </is>
      </c>
      <c r="R26" s="147" t="n">
        <v>0</v>
      </c>
      <c r="S26" s="127" t="inlineStr">
        <is>
          <t>X</t>
        </is>
      </c>
      <c r="T26" s="148" t="n">
        <v>93.59999999999999</v>
      </c>
      <c r="U26" s="127" t="inlineStr">
        <is>
          <t>LA RUCHE LOGISTIQUE</t>
        </is>
      </c>
      <c r="W26" s="8">
        <f>IF(C26&lt;&gt;2,"",IF(S26="5X","5XK",IF(S26="5Y","5YK",IF(S26="6B","6BK",IF(S26="6C","6CK","")))))</f>
        <v/>
      </c>
      <c r="X26" s="8">
        <f>IF(S26="6B",_xlfn.XLOOKUP(H26,'Zoning 2shop'!A:A,'Zoning 2shop'!B:B),IF(S26="6C",_xlfn.XLOOKUP(G26,'Zoning 2shop'!C:C,'Zoning 2shop'!D:D),""))</f>
        <v/>
      </c>
      <c r="Y26" s="112">
        <f>AB26/Z26</f>
        <v/>
      </c>
      <c r="Z26" s="4">
        <f>T26</f>
        <v/>
      </c>
      <c r="AA26" s="4">
        <f>IF(OR(S26="6C",S26="6B",S26="5X",S26="5Y"),0.08,0.5)</f>
        <v/>
      </c>
      <c r="AB26" s="4">
        <f>$AG$5/$AG$2*Z26</f>
        <v/>
      </c>
      <c r="AC26" s="19">
        <f>Z26+AA26</f>
        <v/>
      </c>
      <c r="AD26" s="8">
        <f>IF(COUNTIF(Catégories!A:A,N26)=0,"catégorie inconnue",LOOKUP(N26,Catégories!A:A,Catégories!B:B))</f>
        <v/>
      </c>
      <c r="AE26" s="21">
        <f>SUM(Z26:AB26)</f>
        <v/>
      </c>
    </row>
    <row r="27" hidden="1" ht="14.25" customHeight="1" s="101">
      <c r="B27" s="127" t="inlineStr">
        <is>
          <t>13617723</t>
        </is>
      </c>
      <c r="C27" s="127" t="inlineStr">
        <is>
          <t>0</t>
        </is>
      </c>
      <c r="D27" s="123" t="n">
        <v>46173</v>
      </c>
      <c r="E27" s="127" t="inlineStr"/>
      <c r="F27" s="127" t="n"/>
      <c r="G27" s="127" t="n"/>
      <c r="H27" s="127" t="n"/>
      <c r="I27" s="127" t="n"/>
      <c r="J27" s="127" t="inlineStr"/>
      <c r="K27" s="127" t="inlineStr">
        <is>
          <t>0</t>
        </is>
      </c>
      <c r="L27" s="127" t="inlineStr">
        <is>
          <t>SURTO</t>
        </is>
      </c>
      <c r="M27" s="127" t="inlineStr">
        <is>
          <t>X</t>
        </is>
      </c>
      <c r="N27" s="127" t="inlineStr">
        <is>
          <t>Sûreté colis</t>
        </is>
      </c>
      <c r="O27" s="127" t="inlineStr">
        <is>
          <t>O</t>
        </is>
      </c>
      <c r="P27" s="127" t="n"/>
      <c r="Q27" s="127" t="inlineStr">
        <is>
          <t>XX</t>
        </is>
      </c>
      <c r="R27" s="147" t="n">
        <v>0</v>
      </c>
      <c r="S27" s="127" t="inlineStr">
        <is>
          <t>X</t>
        </is>
      </c>
      <c r="T27" s="148" t="n">
        <v>0.4</v>
      </c>
      <c r="U27" s="127" t="inlineStr">
        <is>
          <t>LA RUCHE LOGISTIQUE</t>
        </is>
      </c>
      <c r="W27" s="8">
        <f>IF(C27&lt;&gt;2,"",IF(S27="5X","5XK",IF(S27="5Y","5YK",IF(S27="6B","6BK",IF(S27="6C","6CK","")))))</f>
        <v/>
      </c>
      <c r="X27" s="8">
        <f>IF(S27="6B",_xlfn.XLOOKUP(H27,'Zoning 2shop'!A:A,'Zoning 2shop'!B:B),IF(S27="6C",_xlfn.XLOOKUP(G27,'Zoning 2shop'!C:C,'Zoning 2shop'!D:D),""))</f>
        <v/>
      </c>
      <c r="Y27" s="112">
        <f>AB27/Z27</f>
        <v/>
      </c>
      <c r="Z27" s="4">
        <f>T27</f>
        <v/>
      </c>
      <c r="AA27" s="4">
        <f>IF(OR(S27="6C",S27="6B",S27="5X",S27="5Y"),0.08,0.5)</f>
        <v/>
      </c>
      <c r="AB27" s="4">
        <f>$AG$5/$AG$2*Z27</f>
        <v/>
      </c>
      <c r="AC27" s="19">
        <f>Z27+AA27</f>
        <v/>
      </c>
      <c r="AD27" s="8">
        <f>IF(COUNTIF(Catégories!A:A,N27)=0,"catégorie inconnue",LOOKUP(N27,Catégories!A:A,Catégories!B:B))</f>
        <v/>
      </c>
      <c r="AE27" s="21">
        <f>SUM(Z27:AB27)</f>
        <v/>
      </c>
    </row>
    <row r="28" hidden="1" ht="14.25" customHeight="1" s="101">
      <c r="B28" s="127" t="inlineStr">
        <is>
          <t>13617723</t>
        </is>
      </c>
      <c r="C28" s="127" t="inlineStr">
        <is>
          <t>0</t>
        </is>
      </c>
      <c r="D28" s="123" t="n">
        <v>46146</v>
      </c>
      <c r="E28" s="127" t="inlineStr">
        <is>
          <t>21320</t>
        </is>
      </c>
      <c r="F28" s="127" t="inlineStr">
        <is>
          <t>13088</t>
        </is>
      </c>
      <c r="G28" s="127" t="inlineStr">
        <is>
          <t>FR</t>
        </is>
      </c>
      <c r="H28" s="127" t="inlineStr">
        <is>
          <t>DE</t>
        </is>
      </c>
      <c r="I28" s="127" t="inlineStr">
        <is>
          <t>Martinez Cruz Daniela</t>
        </is>
      </c>
      <c r="J28" s="127" t="inlineStr">
        <is>
          <t>Laruche</t>
        </is>
      </c>
      <c r="K28" s="127" t="inlineStr">
        <is>
          <t>999999</t>
        </is>
      </c>
      <c r="L28" s="127" t="inlineStr">
        <is>
          <t>XF142220606FR</t>
        </is>
      </c>
      <c r="M28" s="127" t="inlineStr">
        <is>
          <t>N</t>
        </is>
      </c>
      <c r="N28" s="127" t="inlineStr">
        <is>
          <t>Transport</t>
        </is>
      </c>
      <c r="O28" s="127" t="inlineStr">
        <is>
          <t>N</t>
        </is>
      </c>
      <c r="P28" s="127" t="inlineStr">
        <is>
          <t>S</t>
        </is>
      </c>
      <c r="Q28" s="127" t="inlineStr">
        <is>
          <t>Z1</t>
        </is>
      </c>
      <c r="R28" s="147" t="n">
        <v>0.783</v>
      </c>
      <c r="S28" s="127" t="n">
        <v>17</v>
      </c>
      <c r="T28" s="148" t="n">
        <v>9.94</v>
      </c>
      <c r="U28" s="127" t="inlineStr">
        <is>
          <t>LA RUCHE LOGISTIQUE</t>
        </is>
      </c>
      <c r="W28" s="8">
        <f>IF(C28&lt;&gt;2,"",IF(S28="5X","5XK",IF(S28="5Y","5YK",IF(S28="6B","6BK",IF(S28="6C","6CK","")))))</f>
        <v/>
      </c>
      <c r="X28" s="8">
        <f>IF(S28="6B",_xlfn.XLOOKUP(H28,'Zoning 2shop'!A:A,'Zoning 2shop'!B:B),IF(S28="6C",_xlfn.XLOOKUP(G28,'Zoning 2shop'!C:C,'Zoning 2shop'!D:D),""))</f>
        <v/>
      </c>
      <c r="Y28" s="112">
        <f>AB28/Z28</f>
        <v/>
      </c>
      <c r="Z28" s="4">
        <f>T28</f>
        <v/>
      </c>
      <c r="AA28" s="4">
        <f>IF(OR(S28="6C",S28="6B",S28="5X",S28="5Y"),0.08,0.5)</f>
        <v/>
      </c>
      <c r="AB28" s="4">
        <f>$AG$5/$AG$2*Z28</f>
        <v/>
      </c>
      <c r="AC28" s="19">
        <f>Z28+AA28</f>
        <v/>
      </c>
      <c r="AD28" s="8">
        <f>IF(COUNTIF(Catégories!A:A,N28)=0,"catégorie inconnue",LOOKUP(N28,Catégories!A:A,Catégories!B:B))</f>
        <v/>
      </c>
      <c r="AE28" s="21">
        <f>SUM(Z28:AB28)</f>
        <v/>
      </c>
    </row>
    <row r="29" hidden="1" ht="14.25" customHeight="1" s="101">
      <c r="B29" s="127" t="inlineStr">
        <is>
          <t>13617723</t>
        </is>
      </c>
      <c r="C29" s="127" t="inlineStr">
        <is>
          <t>0</t>
        </is>
      </c>
      <c r="D29" s="123" t="n">
        <v>46146</v>
      </c>
      <c r="E29" s="127" t="inlineStr">
        <is>
          <t>21320</t>
        </is>
      </c>
      <c r="F29" s="127" t="inlineStr">
        <is>
          <t>14542</t>
        </is>
      </c>
      <c r="G29" s="127" t="inlineStr">
        <is>
          <t>FR</t>
        </is>
      </c>
      <c r="H29" s="127" t="inlineStr">
        <is>
          <t>DE</t>
        </is>
      </c>
      <c r="I29" s="127" t="inlineStr">
        <is>
          <t>Fettig Herbert</t>
        </is>
      </c>
      <c r="J29" s="127" t="inlineStr">
        <is>
          <t>Laruche</t>
        </is>
      </c>
      <c r="K29" s="127" t="inlineStr">
        <is>
          <t>999999</t>
        </is>
      </c>
      <c r="L29" s="127" t="inlineStr">
        <is>
          <t>XF142220708FR</t>
        </is>
      </c>
      <c r="M29" s="127" t="inlineStr">
        <is>
          <t>N</t>
        </is>
      </c>
      <c r="N29" s="127" t="inlineStr">
        <is>
          <t>Transport</t>
        </is>
      </c>
      <c r="O29" s="127" t="inlineStr">
        <is>
          <t>N</t>
        </is>
      </c>
      <c r="P29" s="127" t="inlineStr">
        <is>
          <t>S</t>
        </is>
      </c>
      <c r="Q29" s="127" t="inlineStr">
        <is>
          <t>Z1</t>
        </is>
      </c>
      <c r="R29" s="147" t="n">
        <v>4.532</v>
      </c>
      <c r="S29" s="127" t="n">
        <v>17</v>
      </c>
      <c r="T29" s="148" t="n">
        <v>19.47</v>
      </c>
      <c r="U29" s="127" t="inlineStr">
        <is>
          <t>LA RUCHE LOGISTIQUE</t>
        </is>
      </c>
      <c r="W29" s="8">
        <f>IF(C29&lt;&gt;2,"",IF(S29="5X","5XK",IF(S29="5Y","5YK",IF(S29="6B","6BK",IF(S29="6C","6CK","")))))</f>
        <v/>
      </c>
      <c r="X29" s="8">
        <f>IF(S29="6B",_xlfn.XLOOKUP(H29,'Zoning 2shop'!A:A,'Zoning 2shop'!B:B),IF(S29="6C",_xlfn.XLOOKUP(G29,'Zoning 2shop'!C:C,'Zoning 2shop'!D:D),""))</f>
        <v/>
      </c>
      <c r="Y29" s="112">
        <f>AB29/Z29</f>
        <v/>
      </c>
      <c r="Z29" s="4">
        <f>T29</f>
        <v/>
      </c>
      <c r="AA29" s="4">
        <f>IF(OR(S29="6C",S29="6B",S29="5X",S29="5Y"),0.08,0.5)</f>
        <v/>
      </c>
      <c r="AB29" s="4">
        <f>$AG$5/$AG$2*Z29</f>
        <v/>
      </c>
      <c r="AC29" s="19">
        <f>Z29+AA29</f>
        <v/>
      </c>
      <c r="AD29" s="8">
        <f>IF(COUNTIF(Catégories!A:A,N29)=0,"catégorie inconnue",LOOKUP(N29,Catégories!A:A,Catégories!B:B))</f>
        <v/>
      </c>
      <c r="AE29" s="21">
        <f>SUM(Z29:AB29)</f>
        <v/>
      </c>
    </row>
    <row r="30" hidden="1" ht="14.25" customHeight="1" s="101">
      <c r="B30" s="127" t="inlineStr">
        <is>
          <t>13617723</t>
        </is>
      </c>
      <c r="C30" s="127" t="inlineStr">
        <is>
          <t>0</t>
        </is>
      </c>
      <c r="D30" s="123" t="n">
        <v>46146</v>
      </c>
      <c r="E30" s="127" t="inlineStr">
        <is>
          <t>21320</t>
        </is>
      </c>
      <c r="F30" s="127" t="inlineStr">
        <is>
          <t>42651</t>
        </is>
      </c>
      <c r="G30" s="127" t="inlineStr">
        <is>
          <t>FR</t>
        </is>
      </c>
      <c r="H30" s="127" t="inlineStr">
        <is>
          <t>DE</t>
        </is>
      </c>
      <c r="I30" s="127" t="inlineStr">
        <is>
          <t>Michallek Lars</t>
        </is>
      </c>
      <c r="J30" s="127" t="inlineStr">
        <is>
          <t>Laruche</t>
        </is>
      </c>
      <c r="K30" s="127" t="inlineStr">
        <is>
          <t>999999</t>
        </is>
      </c>
      <c r="L30" s="127" t="inlineStr">
        <is>
          <t>XF142220932FR</t>
        </is>
      </c>
      <c r="M30" s="127" t="inlineStr">
        <is>
          <t>N</t>
        </is>
      </c>
      <c r="N30" s="127" t="inlineStr">
        <is>
          <t>Transport</t>
        </is>
      </c>
      <c r="O30" s="127" t="inlineStr">
        <is>
          <t>N</t>
        </is>
      </c>
      <c r="P30" s="127" t="inlineStr">
        <is>
          <t>S</t>
        </is>
      </c>
      <c r="Q30" s="127" t="inlineStr">
        <is>
          <t>Z1</t>
        </is>
      </c>
      <c r="R30" s="147" t="n">
        <v>0.748</v>
      </c>
      <c r="S30" s="127" t="n">
        <v>17</v>
      </c>
      <c r="T30" s="148" t="n">
        <v>9.94</v>
      </c>
      <c r="U30" s="127" t="inlineStr">
        <is>
          <t>LA RUCHE LOGISTIQUE</t>
        </is>
      </c>
      <c r="W30" s="8">
        <f>IF(C30&lt;&gt;2,"",IF(S30="5X","5XK",IF(S30="5Y","5YK",IF(S30="6B","6BK",IF(S30="6C","6CK","")))))</f>
        <v/>
      </c>
      <c r="X30" s="8">
        <f>IF(S30="6B",_xlfn.XLOOKUP(H30,'Zoning 2shop'!A:A,'Zoning 2shop'!B:B),IF(S30="6C",_xlfn.XLOOKUP(G30,'Zoning 2shop'!C:C,'Zoning 2shop'!D:D),""))</f>
        <v/>
      </c>
      <c r="Y30" s="112">
        <f>AB30/Z30</f>
        <v/>
      </c>
      <c r="Z30" s="4">
        <f>T30</f>
        <v/>
      </c>
      <c r="AA30" s="4">
        <f>IF(OR(S30="6C",S30="6B",S30="5X",S30="5Y"),0.08,0.5)</f>
        <v/>
      </c>
      <c r="AB30" s="4">
        <f>$AG$5/$AG$2*Z30</f>
        <v/>
      </c>
      <c r="AC30" s="19">
        <f>Z30+AA30</f>
        <v/>
      </c>
      <c r="AD30" s="8">
        <f>IF(COUNTIF(Catégories!A:A,N30)=0,"catégorie inconnue",LOOKUP(N30,Catégories!A:A,Catégories!B:B))</f>
        <v/>
      </c>
      <c r="AE30" s="21">
        <f>SUM(Z30:AB30)</f>
        <v/>
      </c>
    </row>
    <row r="31" hidden="1" ht="14.25" customHeight="1" s="101">
      <c r="B31" s="127" t="inlineStr">
        <is>
          <t>13617723</t>
        </is>
      </c>
      <c r="C31" s="127" t="inlineStr">
        <is>
          <t>0</t>
        </is>
      </c>
      <c r="D31" s="123" t="n">
        <v>46146</v>
      </c>
      <c r="E31" s="127" t="inlineStr">
        <is>
          <t>21320</t>
        </is>
      </c>
      <c r="F31" s="127" t="inlineStr">
        <is>
          <t>88279</t>
        </is>
      </c>
      <c r="G31" s="127" t="inlineStr">
        <is>
          <t>FR</t>
        </is>
      </c>
      <c r="H31" s="127" t="inlineStr">
        <is>
          <t>DE</t>
        </is>
      </c>
      <c r="I31" s="127" t="inlineStr">
        <is>
          <t>Simon Dr Karl</t>
        </is>
      </c>
      <c r="J31" s="127" t="inlineStr">
        <is>
          <t>Laruche</t>
        </is>
      </c>
      <c r="K31" s="127" t="inlineStr">
        <is>
          <t>999999</t>
        </is>
      </c>
      <c r="L31" s="127" t="inlineStr">
        <is>
          <t>XF142221116FR</t>
        </is>
      </c>
      <c r="M31" s="127" t="inlineStr">
        <is>
          <t>N</t>
        </is>
      </c>
      <c r="N31" s="127" t="inlineStr">
        <is>
          <t>Transport</t>
        </is>
      </c>
      <c r="O31" s="127" t="inlineStr">
        <is>
          <t>N</t>
        </is>
      </c>
      <c r="P31" s="127" t="inlineStr">
        <is>
          <t>S</t>
        </is>
      </c>
      <c r="Q31" s="127" t="inlineStr">
        <is>
          <t>Z1</t>
        </is>
      </c>
      <c r="R31" s="147" t="n">
        <v>0.1</v>
      </c>
      <c r="S31" s="127" t="n">
        <v>17</v>
      </c>
      <c r="T31" s="148" t="n">
        <v>7.86</v>
      </c>
      <c r="U31" s="127" t="inlineStr">
        <is>
          <t>LA RUCHE LOGISTIQUE</t>
        </is>
      </c>
      <c r="W31" s="8">
        <f>IF(C31&lt;&gt;2,"",IF(S31="5X","5XK",IF(S31="5Y","5YK",IF(S31="6B","6BK",IF(S31="6C","6CK","")))))</f>
        <v/>
      </c>
      <c r="X31" s="8">
        <f>IF(S31="6B",_xlfn.XLOOKUP(H31,'Zoning 2shop'!A:A,'Zoning 2shop'!B:B),IF(S31="6C",_xlfn.XLOOKUP(G31,'Zoning 2shop'!C:C,'Zoning 2shop'!D:D),""))</f>
        <v/>
      </c>
      <c r="Y31" s="112">
        <f>AB31/Z31</f>
        <v/>
      </c>
      <c r="Z31" s="4">
        <f>T31</f>
        <v/>
      </c>
      <c r="AA31" s="4">
        <f>IF(OR(S31="6C",S31="6B",S31="5X",S31="5Y"),0.08,0.5)</f>
        <v/>
      </c>
      <c r="AB31" s="4">
        <f>$AG$5/$AG$2*Z31</f>
        <v/>
      </c>
      <c r="AC31" s="19">
        <f>Z31+AA31</f>
        <v/>
      </c>
      <c r="AD31" s="8">
        <f>IF(COUNTIF(Catégories!A:A,N31)=0,"catégorie inconnue",LOOKUP(N31,Catégories!A:A,Catégories!B:B))</f>
        <v/>
      </c>
      <c r="AE31" s="21">
        <f>SUM(Z31:AB31)</f>
        <v/>
      </c>
    </row>
    <row r="32" hidden="1" ht="14.25" customHeight="1" s="101">
      <c r="B32" s="127" t="inlineStr">
        <is>
          <t>13617723</t>
        </is>
      </c>
      <c r="C32" s="127" t="inlineStr">
        <is>
          <t>0</t>
        </is>
      </c>
      <c r="D32" s="123" t="n">
        <v>46146</v>
      </c>
      <c r="E32" s="127" t="inlineStr">
        <is>
          <t>21320</t>
        </is>
      </c>
      <c r="F32" s="127" t="inlineStr">
        <is>
          <t>1028</t>
        </is>
      </c>
      <c r="G32" s="127" t="inlineStr">
        <is>
          <t>FR</t>
        </is>
      </c>
      <c r="H32" s="127" t="inlineStr">
        <is>
          <t>HU</t>
        </is>
      </c>
      <c r="I32" s="127" t="inlineStr">
        <is>
          <t>Moulenes Katalin</t>
        </is>
      </c>
      <c r="J32" s="127" t="inlineStr">
        <is>
          <t>Laruche</t>
        </is>
      </c>
      <c r="K32" s="127" t="inlineStr">
        <is>
          <t>999999</t>
        </is>
      </c>
      <c r="L32" s="127" t="inlineStr">
        <is>
          <t>XF142221147FR</t>
        </is>
      </c>
      <c r="M32" s="127" t="inlineStr">
        <is>
          <t>N</t>
        </is>
      </c>
      <c r="N32" s="127" t="inlineStr">
        <is>
          <t>Transport</t>
        </is>
      </c>
      <c r="O32" s="127" t="inlineStr">
        <is>
          <t>N</t>
        </is>
      </c>
      <c r="P32" s="127" t="inlineStr">
        <is>
          <t>S</t>
        </is>
      </c>
      <c r="Q32" s="127" t="inlineStr">
        <is>
          <t>Z3</t>
        </is>
      </c>
      <c r="R32" s="147" t="n">
        <v>0.748</v>
      </c>
      <c r="S32" s="127" t="n">
        <v>17</v>
      </c>
      <c r="T32" s="148" t="n">
        <v>13.35</v>
      </c>
      <c r="U32" s="127" t="inlineStr">
        <is>
          <t>LA RUCHE LOGISTIQUE</t>
        </is>
      </c>
      <c r="W32" s="8">
        <f>IF(C32&lt;&gt;2,"",IF(S32="5X","5XK",IF(S32="5Y","5YK",IF(S32="6B","6BK",IF(S32="6C","6CK","")))))</f>
        <v/>
      </c>
      <c r="X32" s="8">
        <f>IF(S32="6B",_xlfn.XLOOKUP(H32,'Zoning 2shop'!A:A,'Zoning 2shop'!B:B),IF(S32="6C",_xlfn.XLOOKUP(G32,'Zoning 2shop'!C:C,'Zoning 2shop'!D:D),""))</f>
        <v/>
      </c>
      <c r="Y32" s="112">
        <f>AB32/Z32</f>
        <v/>
      </c>
      <c r="Z32" s="4">
        <f>T32</f>
        <v/>
      </c>
      <c r="AA32" s="4">
        <f>IF(OR(S32="6C",S32="6B",S32="5X",S32="5Y"),0.08,0.5)</f>
        <v/>
      </c>
      <c r="AB32" s="4">
        <f>$AG$5/$AG$2*Z32</f>
        <v/>
      </c>
      <c r="AC32" s="19">
        <f>Z32+AA32</f>
        <v/>
      </c>
      <c r="AD32" s="8">
        <f>IF(COUNTIF(Catégories!A:A,N32)=0,"catégorie inconnue",LOOKUP(N32,Catégories!A:A,Catégories!B:B))</f>
        <v/>
      </c>
      <c r="AE32" s="21">
        <f>SUM(Z32:AB32)</f>
        <v/>
      </c>
    </row>
    <row r="33" hidden="1" ht="14.25" customHeight="1" s="101">
      <c r="B33" s="127" t="inlineStr">
        <is>
          <t>13617723</t>
        </is>
      </c>
      <c r="C33" s="127" t="inlineStr">
        <is>
          <t>0</t>
        </is>
      </c>
      <c r="D33" s="123" t="n">
        <v>46146</v>
      </c>
      <c r="E33" s="127" t="inlineStr">
        <is>
          <t>21320</t>
        </is>
      </c>
      <c r="F33" s="127" t="inlineStr">
        <is>
          <t>17031</t>
        </is>
      </c>
      <c r="G33" s="127" t="inlineStr">
        <is>
          <t>FR</t>
        </is>
      </c>
      <c r="H33" s="127" t="inlineStr">
        <is>
          <t>IT</t>
        </is>
      </c>
      <c r="I33" s="127" t="inlineStr">
        <is>
          <t>CARTA GIOBERTI Cinzia</t>
        </is>
      </c>
      <c r="J33" s="127" t="inlineStr">
        <is>
          <t>Laruche</t>
        </is>
      </c>
      <c r="K33" s="127" t="inlineStr">
        <is>
          <t>999999</t>
        </is>
      </c>
      <c r="L33" s="127" t="inlineStr">
        <is>
          <t>XF142221677FR</t>
        </is>
      </c>
      <c r="M33" s="127" t="inlineStr">
        <is>
          <t>N</t>
        </is>
      </c>
      <c r="N33" s="127" t="inlineStr">
        <is>
          <t>Transport</t>
        </is>
      </c>
      <c r="O33" s="127" t="inlineStr">
        <is>
          <t>N</t>
        </is>
      </c>
      <c r="P33" s="127" t="inlineStr">
        <is>
          <t>S</t>
        </is>
      </c>
      <c r="Q33" s="127" t="inlineStr">
        <is>
          <t>Z2</t>
        </is>
      </c>
      <c r="R33" s="147" t="n">
        <v>4.427</v>
      </c>
      <c r="S33" s="127" t="n">
        <v>17</v>
      </c>
      <c r="T33" s="148" t="n">
        <v>18.34</v>
      </c>
      <c r="U33" s="127" t="inlineStr">
        <is>
          <t>LA RUCHE LOGISTIQUE</t>
        </is>
      </c>
      <c r="W33" s="8">
        <f>IF(C33&lt;&gt;2,"",IF(S33="5X","5XK",IF(S33="5Y","5YK",IF(S33="6B","6BK",IF(S33="6C","6CK","")))))</f>
        <v/>
      </c>
      <c r="X33" s="8">
        <f>IF(S33="6B",_xlfn.XLOOKUP(H33,'Zoning 2shop'!A:A,'Zoning 2shop'!B:B),IF(S33="6C",_xlfn.XLOOKUP(G33,'Zoning 2shop'!C:C,'Zoning 2shop'!D:D),""))</f>
        <v/>
      </c>
      <c r="Y33" s="112">
        <f>AB33/Z33</f>
        <v/>
      </c>
      <c r="Z33" s="4">
        <f>T33</f>
        <v/>
      </c>
      <c r="AA33" s="4">
        <f>IF(OR(S33="6C",S33="6B",S33="5X",S33="5Y"),0.08,0.5)</f>
        <v/>
      </c>
      <c r="AB33" s="4">
        <f>$AG$5/$AG$2*Z33</f>
        <v/>
      </c>
      <c r="AC33" s="19">
        <f>Z33+AA33</f>
        <v/>
      </c>
      <c r="AD33" s="8">
        <f>IF(COUNTIF(Catégories!A:A,N33)=0,"catégorie inconnue",LOOKUP(N33,Catégories!A:A,Catégories!B:B))</f>
        <v/>
      </c>
      <c r="AE33" s="21">
        <f>SUM(Z33:AB33)</f>
        <v/>
      </c>
    </row>
    <row r="34" hidden="1" ht="14.25" customHeight="1" s="101">
      <c r="B34" s="127" t="inlineStr">
        <is>
          <t>13617723</t>
        </is>
      </c>
      <c r="C34" s="127" t="inlineStr">
        <is>
          <t>0</t>
        </is>
      </c>
      <c r="D34" s="123" t="n">
        <v>46146</v>
      </c>
      <c r="E34" s="127" t="inlineStr">
        <is>
          <t>21320</t>
        </is>
      </c>
      <c r="F34" s="127" t="inlineStr">
        <is>
          <t>97348</t>
        </is>
      </c>
      <c r="G34" s="127" t="inlineStr">
        <is>
          <t>FR</t>
        </is>
      </c>
      <c r="H34" s="127" t="inlineStr">
        <is>
          <t>DE</t>
        </is>
      </c>
      <c r="I34" s="127" t="inlineStr">
        <is>
          <t>Seel Timea</t>
        </is>
      </c>
      <c r="J34" s="127" t="inlineStr">
        <is>
          <t>Laruche</t>
        </is>
      </c>
      <c r="K34" s="127" t="inlineStr">
        <is>
          <t>999999</t>
        </is>
      </c>
      <c r="L34" s="127" t="inlineStr">
        <is>
          <t>XF142221779FR</t>
        </is>
      </c>
      <c r="M34" s="127" t="inlineStr">
        <is>
          <t>N</t>
        </is>
      </c>
      <c r="N34" s="127" t="inlineStr">
        <is>
          <t>Transport</t>
        </is>
      </c>
      <c r="O34" s="127" t="inlineStr">
        <is>
          <t>N</t>
        </is>
      </c>
      <c r="P34" s="127" t="inlineStr">
        <is>
          <t>S</t>
        </is>
      </c>
      <c r="Q34" s="127" t="inlineStr">
        <is>
          <t>Z1</t>
        </is>
      </c>
      <c r="R34" s="147" t="n">
        <v>5.773</v>
      </c>
      <c r="S34" s="127" t="n">
        <v>17</v>
      </c>
      <c r="T34" s="148" t="n">
        <v>21.83</v>
      </c>
      <c r="U34" s="127" t="inlineStr">
        <is>
          <t>LA RUCHE LOGISTIQUE</t>
        </is>
      </c>
      <c r="W34" s="8">
        <f>IF(C34&lt;&gt;2,"",IF(S34="5X","5XK",IF(S34="5Y","5YK",IF(S34="6B","6BK",IF(S34="6C","6CK","")))))</f>
        <v/>
      </c>
      <c r="X34" s="8">
        <f>IF(S34="6B",_xlfn.XLOOKUP(H34,'Zoning 2shop'!A:A,'Zoning 2shop'!B:B),IF(S34="6C",_xlfn.XLOOKUP(G34,'Zoning 2shop'!C:C,'Zoning 2shop'!D:D),""))</f>
        <v/>
      </c>
      <c r="Y34" s="112">
        <f>AB34/Z34</f>
        <v/>
      </c>
      <c r="Z34" s="4">
        <f>T34</f>
        <v/>
      </c>
      <c r="AA34" s="4">
        <f>IF(OR(S34="6C",S34="6B",S34="5X",S34="5Y"),0.08,0.5)</f>
        <v/>
      </c>
      <c r="AB34" s="4">
        <f>$AG$5/$AG$2*Z34</f>
        <v/>
      </c>
      <c r="AC34" s="19">
        <f>Z34+AA34</f>
        <v/>
      </c>
      <c r="AD34" s="8">
        <f>IF(COUNTIF(Catégories!A:A,N34)=0,"catégorie inconnue",LOOKUP(N34,Catégories!A:A,Catégories!B:B))</f>
        <v/>
      </c>
      <c r="AE34" s="21">
        <f>SUM(Z34:AB34)</f>
        <v/>
      </c>
    </row>
    <row r="35" hidden="1" ht="14.25" customHeight="1" s="101">
      <c r="B35" s="127" t="inlineStr">
        <is>
          <t>13617723</t>
        </is>
      </c>
      <c r="C35" s="127" t="inlineStr">
        <is>
          <t>0</t>
        </is>
      </c>
      <c r="D35" s="123" t="n">
        <v>46146</v>
      </c>
      <c r="E35" s="127" t="inlineStr">
        <is>
          <t>21320</t>
        </is>
      </c>
      <c r="F35" s="127" t="inlineStr">
        <is>
          <t>28280</t>
        </is>
      </c>
      <c r="G35" s="127" t="inlineStr">
        <is>
          <t>FR</t>
        </is>
      </c>
      <c r="H35" s="127" t="inlineStr">
        <is>
          <t>ES</t>
        </is>
      </c>
      <c r="I35" s="127" t="inlineStr">
        <is>
          <t>Beltran Carmen</t>
        </is>
      </c>
      <c r="J35" s="127" t="inlineStr">
        <is>
          <t>Laruche</t>
        </is>
      </c>
      <c r="K35" s="127" t="inlineStr">
        <is>
          <t>999999</t>
        </is>
      </c>
      <c r="L35" s="127" t="inlineStr">
        <is>
          <t>XF142224761FR</t>
        </is>
      </c>
      <c r="M35" s="127" t="inlineStr">
        <is>
          <t>N</t>
        </is>
      </c>
      <c r="N35" s="127" t="inlineStr">
        <is>
          <t>Transport</t>
        </is>
      </c>
      <c r="O35" s="127" t="inlineStr">
        <is>
          <t>N</t>
        </is>
      </c>
      <c r="P35" s="127" t="inlineStr">
        <is>
          <t>S</t>
        </is>
      </c>
      <c r="Q35" s="127" t="inlineStr">
        <is>
          <t>Z2</t>
        </is>
      </c>
      <c r="R35" s="147" t="n">
        <v>0.748</v>
      </c>
      <c r="S35" s="127" t="n">
        <v>17</v>
      </c>
      <c r="T35" s="148" t="n">
        <v>9.94</v>
      </c>
      <c r="U35" s="127" t="inlineStr">
        <is>
          <t>LA RUCHE LOGISTIQUE</t>
        </is>
      </c>
      <c r="W35" s="8">
        <f>IF(C35&lt;&gt;2,"",IF(S35="5X","5XK",IF(S35="5Y","5YK",IF(S35="6B","6BK",IF(S35="6C","6CK","")))))</f>
        <v/>
      </c>
      <c r="X35" s="8">
        <f>IF(S35="6B",_xlfn.XLOOKUP(H35,'Zoning 2shop'!A:A,'Zoning 2shop'!B:B),IF(S35="6C",_xlfn.XLOOKUP(G35,'Zoning 2shop'!C:C,'Zoning 2shop'!D:D),""))</f>
        <v/>
      </c>
      <c r="Y35" s="112">
        <f>AB35/Z35</f>
        <v/>
      </c>
      <c r="Z35" s="4">
        <f>T35</f>
        <v/>
      </c>
      <c r="AA35" s="4">
        <f>IF(OR(S35="6C",S35="6B",S35="5X",S35="5Y"),0.08,0.5)</f>
        <v/>
      </c>
      <c r="AB35" s="4">
        <f>$AG$5/$AG$2*Z35</f>
        <v/>
      </c>
      <c r="AC35" s="19">
        <f>Z35+AA35</f>
        <v/>
      </c>
      <c r="AD35" s="8">
        <f>IF(COUNTIF(Catégories!A:A,N35)=0,"catégorie inconnue",LOOKUP(N35,Catégories!A:A,Catégories!B:B))</f>
        <v/>
      </c>
      <c r="AE35" s="21">
        <f>SUM(Z35:AB35)</f>
        <v/>
      </c>
    </row>
    <row r="36" hidden="1" ht="14.25" customHeight="1" s="101">
      <c r="B36" s="127" t="inlineStr">
        <is>
          <t>13617723</t>
        </is>
      </c>
      <c r="C36" s="127" t="inlineStr">
        <is>
          <t>0</t>
        </is>
      </c>
      <c r="D36" s="123" t="n">
        <v>46146</v>
      </c>
      <c r="E36" s="127" t="inlineStr">
        <is>
          <t>21320</t>
        </is>
      </c>
      <c r="F36" s="127" t="inlineStr">
        <is>
          <t>94065</t>
        </is>
      </c>
      <c r="G36" s="127" t="inlineStr">
        <is>
          <t>FR</t>
        </is>
      </c>
      <c r="H36" s="127" t="inlineStr">
        <is>
          <t>DE</t>
        </is>
      </c>
      <c r="I36" s="127" t="inlineStr">
        <is>
          <t>Lutje Maximilian</t>
        </is>
      </c>
      <c r="J36" s="127" t="inlineStr">
        <is>
          <t>Laruche</t>
        </is>
      </c>
      <c r="K36" s="127" t="inlineStr">
        <is>
          <t>999999</t>
        </is>
      </c>
      <c r="L36" s="127" t="inlineStr">
        <is>
          <t>XF142225206FR</t>
        </is>
      </c>
      <c r="M36" s="127" t="inlineStr">
        <is>
          <t>N</t>
        </is>
      </c>
      <c r="N36" s="127" t="inlineStr">
        <is>
          <t>Transport</t>
        </is>
      </c>
      <c r="O36" s="127" t="inlineStr">
        <is>
          <t>N</t>
        </is>
      </c>
      <c r="P36" s="127" t="inlineStr">
        <is>
          <t>S</t>
        </is>
      </c>
      <c r="Q36" s="127" t="inlineStr">
        <is>
          <t>Z1</t>
        </is>
      </c>
      <c r="R36" s="147" t="n">
        <v>5.76</v>
      </c>
      <c r="S36" s="127" t="n">
        <v>17</v>
      </c>
      <c r="T36" s="148" t="n">
        <v>21.83</v>
      </c>
      <c r="U36" s="127" t="inlineStr">
        <is>
          <t>LA RUCHE LOGISTIQUE</t>
        </is>
      </c>
      <c r="W36" s="8">
        <f>IF(C36&lt;&gt;2,"",IF(S36="5X","5XK",IF(S36="5Y","5YK",IF(S36="6B","6BK",IF(S36="6C","6CK","")))))</f>
        <v/>
      </c>
      <c r="X36" s="8">
        <f>IF(S36="6B",_xlfn.XLOOKUP(H36,'Zoning 2shop'!A:A,'Zoning 2shop'!B:B),IF(S36="6C",_xlfn.XLOOKUP(G36,'Zoning 2shop'!C:C,'Zoning 2shop'!D:D),""))</f>
        <v/>
      </c>
      <c r="Y36" s="112">
        <f>AB36/Z36</f>
        <v/>
      </c>
      <c r="Z36" s="4">
        <f>T36</f>
        <v/>
      </c>
      <c r="AA36" s="4">
        <f>IF(OR(S36="6C",S36="6B",S36="5X",S36="5Y"),0.08,0.5)</f>
        <v/>
      </c>
      <c r="AB36" s="4">
        <f>$AG$5/$AG$2*Z36</f>
        <v/>
      </c>
      <c r="AC36" s="19">
        <f>Z36+AA36</f>
        <v/>
      </c>
      <c r="AD36" s="8">
        <f>IF(COUNTIF(Catégories!A:A,N36)=0,"catégorie inconnue",LOOKUP(N36,Catégories!A:A,Catégories!B:B))</f>
        <v/>
      </c>
      <c r="AE36" s="21">
        <f>SUM(Z36:AB36)</f>
        <v/>
      </c>
    </row>
    <row r="37" hidden="1" ht="14.25" customHeight="1" s="101">
      <c r="B37" s="127" t="inlineStr">
        <is>
          <t>13617723</t>
        </is>
      </c>
      <c r="C37" s="127" t="inlineStr">
        <is>
          <t>0</t>
        </is>
      </c>
      <c r="D37" s="123" t="n">
        <v>46146</v>
      </c>
      <c r="E37" s="127" t="inlineStr">
        <is>
          <t>21320</t>
        </is>
      </c>
      <c r="F37" s="127" t="inlineStr">
        <is>
          <t>36329</t>
        </is>
      </c>
      <c r="G37" s="127" t="inlineStr">
        <is>
          <t>FR</t>
        </is>
      </c>
      <c r="H37" s="127" t="inlineStr">
        <is>
          <t>DE</t>
        </is>
      </c>
      <c r="I37" s="127" t="inlineStr">
        <is>
          <t>Marek Nicole</t>
        </is>
      </c>
      <c r="J37" s="127" t="inlineStr">
        <is>
          <t>Laruche</t>
        </is>
      </c>
      <c r="K37" s="127" t="inlineStr">
        <is>
          <t>999999</t>
        </is>
      </c>
      <c r="L37" s="127" t="inlineStr">
        <is>
          <t>XF142225223FR</t>
        </is>
      </c>
      <c r="M37" s="127" t="inlineStr">
        <is>
          <t>N</t>
        </is>
      </c>
      <c r="N37" s="127" t="inlineStr">
        <is>
          <t>Transport</t>
        </is>
      </c>
      <c r="O37" s="127" t="inlineStr">
        <is>
          <t>N</t>
        </is>
      </c>
      <c r="P37" s="127" t="inlineStr">
        <is>
          <t>S</t>
        </is>
      </c>
      <c r="Q37" s="127" t="inlineStr">
        <is>
          <t>Z1</t>
        </is>
      </c>
      <c r="R37" s="147" t="n">
        <v>4.266</v>
      </c>
      <c r="S37" s="127" t="n">
        <v>17</v>
      </c>
      <c r="T37" s="148" t="n">
        <v>18.34</v>
      </c>
      <c r="U37" s="127" t="inlineStr">
        <is>
          <t>LA RUCHE LOGISTIQUE</t>
        </is>
      </c>
      <c r="W37" s="8">
        <f>IF(C37&lt;&gt;2,"",IF(S37="5X","5XK",IF(S37="5Y","5YK",IF(S37="6B","6BK",IF(S37="6C","6CK","")))))</f>
        <v/>
      </c>
      <c r="X37" s="8">
        <f>IF(S37="6B",_xlfn.XLOOKUP(H37,'Zoning 2shop'!A:A,'Zoning 2shop'!B:B),IF(S37="6C",_xlfn.XLOOKUP(G37,'Zoning 2shop'!C:C,'Zoning 2shop'!D:D),""))</f>
        <v/>
      </c>
      <c r="Y37" s="112">
        <f>AB37/Z37</f>
        <v/>
      </c>
      <c r="Z37" s="4">
        <f>T37</f>
        <v/>
      </c>
      <c r="AA37" s="4">
        <f>IF(OR(S37="6C",S37="6B",S37="5X",S37="5Y"),0.08,0.5)</f>
        <v/>
      </c>
      <c r="AB37" s="4">
        <f>$AG$5/$AG$2*Z37</f>
        <v/>
      </c>
      <c r="AC37" s="19">
        <f>Z37+AA37</f>
        <v/>
      </c>
      <c r="AD37" s="8">
        <f>IF(COUNTIF(Catégories!A:A,N37)=0,"catégorie inconnue",LOOKUP(N37,Catégories!A:A,Catégories!B:B))</f>
        <v/>
      </c>
      <c r="AE37" s="21">
        <f>SUM(Z37:AB37)</f>
        <v/>
      </c>
    </row>
    <row r="38" hidden="1" ht="14.25" customHeight="1" s="101">
      <c r="B38" s="127" t="inlineStr">
        <is>
          <t>13617723</t>
        </is>
      </c>
      <c r="C38" s="127" t="inlineStr">
        <is>
          <t>0</t>
        </is>
      </c>
      <c r="D38" s="123" t="n">
        <v>46146</v>
      </c>
      <c r="E38" s="127" t="inlineStr">
        <is>
          <t>21320</t>
        </is>
      </c>
      <c r="F38" s="127" t="inlineStr">
        <is>
          <t>57074</t>
        </is>
      </c>
      <c r="G38" s="127" t="inlineStr">
        <is>
          <t>FR</t>
        </is>
      </c>
      <c r="H38" s="127" t="inlineStr">
        <is>
          <t>DE</t>
        </is>
      </c>
      <c r="I38" s="127" t="inlineStr">
        <is>
          <t>Serra Daniela</t>
        </is>
      </c>
      <c r="J38" s="127" t="inlineStr">
        <is>
          <t>Laruche</t>
        </is>
      </c>
      <c r="K38" s="127" t="inlineStr">
        <is>
          <t>999999</t>
        </is>
      </c>
      <c r="L38" s="127" t="inlineStr">
        <is>
          <t>XF142225342FR</t>
        </is>
      </c>
      <c r="M38" s="127" t="inlineStr">
        <is>
          <t>N</t>
        </is>
      </c>
      <c r="N38" s="127" t="inlineStr">
        <is>
          <t>Transport</t>
        </is>
      </c>
      <c r="O38" s="127" t="inlineStr">
        <is>
          <t>N</t>
        </is>
      </c>
      <c r="P38" s="127" t="inlineStr">
        <is>
          <t>S</t>
        </is>
      </c>
      <c r="Q38" s="127" t="inlineStr">
        <is>
          <t>Z1</t>
        </is>
      </c>
      <c r="R38" s="147" t="n">
        <v>4.266</v>
      </c>
      <c r="S38" s="127" t="n">
        <v>17</v>
      </c>
      <c r="T38" s="148" t="n">
        <v>18.34</v>
      </c>
      <c r="U38" s="127" t="inlineStr">
        <is>
          <t>LA RUCHE LOGISTIQUE</t>
        </is>
      </c>
      <c r="W38" s="8">
        <f>IF(C38&lt;&gt;2,"",IF(S38="5X","5XK",IF(S38="5Y","5YK",IF(S38="6B","6BK",IF(S38="6C","6CK","")))))</f>
        <v/>
      </c>
      <c r="X38" s="8">
        <f>IF(S38="6B",_xlfn.XLOOKUP(H38,'Zoning 2shop'!A:A,'Zoning 2shop'!B:B),IF(S38="6C",_xlfn.XLOOKUP(G38,'Zoning 2shop'!C:C,'Zoning 2shop'!D:D),""))</f>
        <v/>
      </c>
      <c r="Y38" s="112">
        <f>AB38/Z38</f>
        <v/>
      </c>
      <c r="Z38" s="4">
        <f>T38</f>
        <v/>
      </c>
      <c r="AA38" s="4">
        <f>IF(OR(S38="6C",S38="6B",S38="5X",S38="5Y"),0.08,0.5)</f>
        <v/>
      </c>
      <c r="AB38" s="4">
        <f>$AG$5/$AG$2*Z38</f>
        <v/>
      </c>
      <c r="AC38" s="19">
        <f>Z38+AA38</f>
        <v/>
      </c>
      <c r="AD38" s="8">
        <f>IF(COUNTIF(Catégories!A:A,N38)=0,"catégorie inconnue",LOOKUP(N38,Catégories!A:A,Catégories!B:B))</f>
        <v/>
      </c>
      <c r="AE38" s="21">
        <f>SUM(Z38:AB38)</f>
        <v/>
      </c>
    </row>
    <row r="39" hidden="1" ht="14.25" customHeight="1" s="101">
      <c r="B39" s="127" t="inlineStr">
        <is>
          <t>13617723</t>
        </is>
      </c>
      <c r="C39" s="127" t="inlineStr">
        <is>
          <t>0</t>
        </is>
      </c>
      <c r="D39" s="123" t="n">
        <v>46146</v>
      </c>
      <c r="E39" s="127" t="inlineStr">
        <is>
          <t>21320</t>
        </is>
      </c>
      <c r="F39" s="127" t="inlineStr">
        <is>
          <t>9991</t>
        </is>
      </c>
      <c r="G39" s="127" t="inlineStr">
        <is>
          <t>FR</t>
        </is>
      </c>
      <c r="H39" s="127" t="inlineStr">
        <is>
          <t>BE</t>
        </is>
      </c>
      <c r="I39" s="127" t="inlineStr">
        <is>
          <t>Van Robays Steven</t>
        </is>
      </c>
      <c r="J39" s="127" t="inlineStr">
        <is>
          <t>Laruche</t>
        </is>
      </c>
      <c r="K39" s="127" t="inlineStr">
        <is>
          <t>999999</t>
        </is>
      </c>
      <c r="L39" s="127" t="inlineStr">
        <is>
          <t>XF142225838FR</t>
        </is>
      </c>
      <c r="M39" s="127" t="inlineStr">
        <is>
          <t>N</t>
        </is>
      </c>
      <c r="N39" s="127" t="inlineStr">
        <is>
          <t>Transport</t>
        </is>
      </c>
      <c r="O39" s="127" t="inlineStr">
        <is>
          <t>N</t>
        </is>
      </c>
      <c r="P39" s="127" t="inlineStr">
        <is>
          <t>S</t>
        </is>
      </c>
      <c r="Q39" s="127" t="inlineStr">
        <is>
          <t>Z1</t>
        </is>
      </c>
      <c r="R39" s="147" t="n">
        <v>5.904</v>
      </c>
      <c r="S39" s="127" t="n">
        <v>17</v>
      </c>
      <c r="T39" s="148" t="n">
        <v>21.83</v>
      </c>
      <c r="U39" s="127" t="inlineStr">
        <is>
          <t>LA RUCHE LOGISTIQUE</t>
        </is>
      </c>
      <c r="W39" s="8">
        <f>IF(C39&lt;&gt;2,"",IF(S39="5X","5XK",IF(S39="5Y","5YK",IF(S39="6B","6BK",IF(S39="6C","6CK","")))))</f>
        <v/>
      </c>
      <c r="X39" s="8">
        <f>IF(S39="6B",_xlfn.XLOOKUP(H39,'Zoning 2shop'!A:A,'Zoning 2shop'!B:B),IF(S39="6C",_xlfn.XLOOKUP(G39,'Zoning 2shop'!C:C,'Zoning 2shop'!D:D),""))</f>
        <v/>
      </c>
      <c r="Y39" s="112">
        <f>AB39/Z39</f>
        <v/>
      </c>
      <c r="Z39" s="4">
        <f>T39</f>
        <v/>
      </c>
      <c r="AA39" s="4">
        <f>IF(OR(S39="6C",S39="6B",S39="5X",S39="5Y"),0.08,0.5)</f>
        <v/>
      </c>
      <c r="AB39" s="4">
        <f>$AG$5/$AG$2*Z39</f>
        <v/>
      </c>
      <c r="AC39" s="19">
        <f>Z39+AA39</f>
        <v/>
      </c>
      <c r="AD39" s="8">
        <f>IF(COUNTIF(Catégories!A:A,N39)=0,"catégorie inconnue",LOOKUP(N39,Catégories!A:A,Catégories!B:B))</f>
        <v/>
      </c>
      <c r="AE39" s="21">
        <f>SUM(Z39:AB39)</f>
        <v/>
      </c>
    </row>
    <row r="40" hidden="1" ht="14.25" customHeight="1" s="101">
      <c r="B40" s="127" t="inlineStr">
        <is>
          <t>13617723</t>
        </is>
      </c>
      <c r="C40" s="127" t="inlineStr">
        <is>
          <t>0</t>
        </is>
      </c>
      <c r="D40" s="123" t="n">
        <v>46146</v>
      </c>
      <c r="E40" s="127" t="inlineStr">
        <is>
          <t>21320</t>
        </is>
      </c>
      <c r="F40" s="127" t="inlineStr">
        <is>
          <t>2542PR</t>
        </is>
      </c>
      <c r="G40" s="127" t="inlineStr">
        <is>
          <t>FR</t>
        </is>
      </c>
      <c r="H40" s="127" t="inlineStr">
        <is>
          <t>NL</t>
        </is>
      </c>
      <c r="I40" s="127" t="inlineStr">
        <is>
          <t>Veldmeijer Giel</t>
        </is>
      </c>
      <c r="J40" s="127" t="inlineStr">
        <is>
          <t>Laruche</t>
        </is>
      </c>
      <c r="K40" s="127" t="inlineStr">
        <is>
          <t>999999</t>
        </is>
      </c>
      <c r="L40" s="127" t="inlineStr">
        <is>
          <t>XF142225943FR</t>
        </is>
      </c>
      <c r="M40" s="127" t="inlineStr">
        <is>
          <t>N</t>
        </is>
      </c>
      <c r="N40" s="127" t="inlineStr">
        <is>
          <t>Transport</t>
        </is>
      </c>
      <c r="O40" s="127" t="inlineStr">
        <is>
          <t>N</t>
        </is>
      </c>
      <c r="P40" s="127" t="inlineStr">
        <is>
          <t>S</t>
        </is>
      </c>
      <c r="Q40" s="127" t="inlineStr">
        <is>
          <t>Z1</t>
        </is>
      </c>
      <c r="R40" s="147" t="n">
        <v>0.12</v>
      </c>
      <c r="S40" s="127" t="n">
        <v>17</v>
      </c>
      <c r="T40" s="148" t="n">
        <v>7.86</v>
      </c>
      <c r="U40" s="127" t="inlineStr">
        <is>
          <t>LA RUCHE LOGISTIQUE</t>
        </is>
      </c>
      <c r="W40" s="8">
        <f>IF(C40&lt;&gt;2,"",IF(S40="5X","5XK",IF(S40="5Y","5YK",IF(S40="6B","6BK",IF(S40="6C","6CK","")))))</f>
        <v/>
      </c>
      <c r="X40" s="8">
        <f>IF(S40="6B",_xlfn.XLOOKUP(H40,'Zoning 2shop'!A:A,'Zoning 2shop'!B:B),IF(S40="6C",_xlfn.XLOOKUP(G40,'Zoning 2shop'!C:C,'Zoning 2shop'!D:D),""))</f>
        <v/>
      </c>
      <c r="Y40" s="112">
        <f>AB40/Z40</f>
        <v/>
      </c>
      <c r="Z40" s="4">
        <f>T40</f>
        <v/>
      </c>
      <c r="AA40" s="4">
        <f>IF(OR(S40="6C",S40="6B",S40="5X",S40="5Y"),0.08,0.5)</f>
        <v/>
      </c>
      <c r="AB40" s="4">
        <f>$AG$5/$AG$2*Z40</f>
        <v/>
      </c>
      <c r="AC40" s="19">
        <f>Z40+AA40</f>
        <v/>
      </c>
      <c r="AD40" s="8">
        <f>IF(COUNTIF(Catégories!A:A,N40)=0,"catégorie inconnue",LOOKUP(N40,Catégories!A:A,Catégories!B:B))</f>
        <v/>
      </c>
      <c r="AE40" s="21">
        <f>SUM(Z40:AB40)</f>
        <v/>
      </c>
    </row>
    <row r="41" hidden="1" ht="14.25" customHeight="1" s="101">
      <c r="B41" s="127" t="inlineStr">
        <is>
          <t>13617723</t>
        </is>
      </c>
      <c r="C41" s="127" t="inlineStr">
        <is>
          <t>0</t>
        </is>
      </c>
      <c r="D41" s="123" t="n">
        <v>46146</v>
      </c>
      <c r="E41" s="127" t="inlineStr">
        <is>
          <t>21320</t>
        </is>
      </c>
      <c r="F41" s="127" t="inlineStr">
        <is>
          <t>21465</t>
        </is>
      </c>
      <c r="G41" s="127" t="inlineStr">
        <is>
          <t>FR</t>
        </is>
      </c>
      <c r="H41" s="127" t="inlineStr">
        <is>
          <t>DE</t>
        </is>
      </c>
      <c r="I41" s="127" t="inlineStr">
        <is>
          <t>Kleiner Mirjam</t>
        </is>
      </c>
      <c r="J41" s="127" t="inlineStr">
        <is>
          <t>Laruche</t>
        </is>
      </c>
      <c r="K41" s="127" t="inlineStr">
        <is>
          <t>999999</t>
        </is>
      </c>
      <c r="L41" s="127" t="inlineStr">
        <is>
          <t>XF142230909FR</t>
        </is>
      </c>
      <c r="M41" s="127" t="inlineStr">
        <is>
          <t>N</t>
        </is>
      </c>
      <c r="N41" s="127" t="inlineStr">
        <is>
          <t>Transport</t>
        </is>
      </c>
      <c r="O41" s="127" t="inlineStr">
        <is>
          <t>N</t>
        </is>
      </c>
      <c r="P41" s="127" t="inlineStr">
        <is>
          <t>S</t>
        </is>
      </c>
      <c r="Q41" s="127" t="inlineStr">
        <is>
          <t>Z1</t>
        </is>
      </c>
      <c r="R41" s="147" t="n">
        <v>9.44</v>
      </c>
      <c r="S41" s="127" t="n">
        <v>17</v>
      </c>
      <c r="T41" s="148" t="n">
        <v>30.09</v>
      </c>
      <c r="U41" s="127" t="inlineStr">
        <is>
          <t>LA RUCHE LOGISTIQUE</t>
        </is>
      </c>
      <c r="W41" s="8">
        <f>IF(C41&lt;&gt;2,"",IF(S41="5X","5XK",IF(S41="5Y","5YK",IF(S41="6B","6BK",IF(S41="6C","6CK","")))))</f>
        <v/>
      </c>
      <c r="X41" s="8">
        <f>IF(S41="6B",_xlfn.XLOOKUP(H41,'Zoning 2shop'!A:A,'Zoning 2shop'!B:B),IF(S41="6C",_xlfn.XLOOKUP(G41,'Zoning 2shop'!C:C,'Zoning 2shop'!D:D),""))</f>
        <v/>
      </c>
      <c r="Y41" s="112">
        <f>AB41/Z41</f>
        <v/>
      </c>
      <c r="Z41" s="4">
        <f>T41</f>
        <v/>
      </c>
      <c r="AA41" s="4">
        <f>IF(OR(S41="6C",S41="6B",S41="5X",S41="5Y"),0.08,0.5)</f>
        <v/>
      </c>
      <c r="AB41" s="4">
        <f>$AG$5/$AG$2*Z41</f>
        <v/>
      </c>
      <c r="AC41" s="19">
        <f>Z41+AA41</f>
        <v/>
      </c>
      <c r="AD41" s="8">
        <f>IF(COUNTIF(Catégories!A:A,N41)=0,"catégorie inconnue",LOOKUP(N41,Catégories!A:A,Catégories!B:B))</f>
        <v/>
      </c>
      <c r="AE41" s="21">
        <f>SUM(Z41:AB41)</f>
        <v/>
      </c>
    </row>
    <row r="42" hidden="1" ht="14.25" customHeight="1" s="101">
      <c r="B42" s="127" t="inlineStr">
        <is>
          <t>13617723</t>
        </is>
      </c>
      <c r="C42" s="127" t="inlineStr">
        <is>
          <t>0</t>
        </is>
      </c>
      <c r="D42" s="123" t="n">
        <v>46146</v>
      </c>
      <c r="E42" s="127" t="inlineStr">
        <is>
          <t>21320</t>
        </is>
      </c>
      <c r="F42" s="127" t="inlineStr">
        <is>
          <t>97250</t>
        </is>
      </c>
      <c r="G42" s="127" t="inlineStr">
        <is>
          <t>FR</t>
        </is>
      </c>
      <c r="H42" s="127" t="inlineStr">
        <is>
          <t>MQ</t>
        </is>
      </c>
      <c r="I42" s="127" t="inlineStr">
        <is>
          <t>Dubourg Sarah</t>
        </is>
      </c>
      <c r="J42" s="127" t="inlineStr">
        <is>
          <t>Laruche</t>
        </is>
      </c>
      <c r="K42" s="127" t="inlineStr">
        <is>
          <t>999999</t>
        </is>
      </c>
      <c r="L42" s="127" t="inlineStr">
        <is>
          <t>XF142240044FR</t>
        </is>
      </c>
      <c r="M42" s="127" t="inlineStr">
        <is>
          <t>N</t>
        </is>
      </c>
      <c r="N42" s="127" t="inlineStr">
        <is>
          <t>Transport</t>
        </is>
      </c>
      <c r="O42" s="127" t="inlineStr">
        <is>
          <t>O</t>
        </is>
      </c>
      <c r="P42" s="127" t="inlineStr">
        <is>
          <t>S</t>
        </is>
      </c>
      <c r="Q42" s="127" t="inlineStr">
        <is>
          <t>Z8</t>
        </is>
      </c>
      <c r="R42" s="147" t="n">
        <v>4.64</v>
      </c>
      <c r="S42" s="127" t="n">
        <v>17</v>
      </c>
      <c r="T42" s="148" t="n">
        <v>41.18</v>
      </c>
      <c r="U42" s="127" t="inlineStr">
        <is>
          <t>LA RUCHE LOGISTIQUE</t>
        </is>
      </c>
      <c r="W42" s="8">
        <f>IF(C42&lt;&gt;2,"",IF(S42="5X","5XK",IF(S42="5Y","5YK",IF(S42="6B","6BK",IF(S42="6C","6CK","")))))</f>
        <v/>
      </c>
      <c r="X42" s="8">
        <f>IF(S42="6B",_xlfn.XLOOKUP(H42,'Zoning 2shop'!A:A,'Zoning 2shop'!B:B),IF(S42="6C",_xlfn.XLOOKUP(G42,'Zoning 2shop'!C:C,'Zoning 2shop'!D:D),""))</f>
        <v/>
      </c>
      <c r="Y42" s="112">
        <f>AB42/Z42</f>
        <v/>
      </c>
      <c r="Z42" s="4">
        <f>T42</f>
        <v/>
      </c>
      <c r="AA42" s="4">
        <f>IF(OR(S42="6C",S42="6B",S42="5X",S42="5Y"),0.08,0.5)</f>
        <v/>
      </c>
      <c r="AB42" s="4">
        <f>$AG$5/$AG$2*Z42</f>
        <v/>
      </c>
      <c r="AC42" s="19">
        <f>Z42+AA42</f>
        <v/>
      </c>
      <c r="AD42" s="8">
        <f>IF(COUNTIF(Catégories!A:A,N42)=0,"catégorie inconnue",LOOKUP(N42,Catégories!A:A,Catégories!B:B))</f>
        <v/>
      </c>
      <c r="AE42" s="21">
        <f>SUM(Z42:AB42)</f>
        <v/>
      </c>
    </row>
    <row r="43" hidden="1" ht="14.25" customHeight="1" s="101">
      <c r="B43" s="127" t="inlineStr">
        <is>
          <t>13617723</t>
        </is>
      </c>
      <c r="C43" s="127" t="inlineStr">
        <is>
          <t>0</t>
        </is>
      </c>
      <c r="D43" s="123" t="n">
        <v>46146</v>
      </c>
      <c r="E43" s="127" t="inlineStr">
        <is>
          <t>21320</t>
        </is>
      </c>
      <c r="F43" s="127" t="inlineStr">
        <is>
          <t>3147PE</t>
        </is>
      </c>
      <c r="G43" s="127" t="inlineStr">
        <is>
          <t>FR</t>
        </is>
      </c>
      <c r="H43" s="127" t="inlineStr">
        <is>
          <t>NL</t>
        </is>
      </c>
      <c r="I43" s="127" t="inlineStr">
        <is>
          <t>Oosterlee Arie</t>
        </is>
      </c>
      <c r="J43" s="127" t="inlineStr">
        <is>
          <t>Laruche</t>
        </is>
      </c>
      <c r="K43" s="127" t="inlineStr">
        <is>
          <t>999999</t>
        </is>
      </c>
      <c r="L43" s="127" t="inlineStr">
        <is>
          <t>XF142264068FR</t>
        </is>
      </c>
      <c r="M43" s="127" t="inlineStr">
        <is>
          <t>N</t>
        </is>
      </c>
      <c r="N43" s="127" t="inlineStr">
        <is>
          <t>Transport</t>
        </is>
      </c>
      <c r="O43" s="127" t="inlineStr">
        <is>
          <t>N</t>
        </is>
      </c>
      <c r="P43" s="127" t="inlineStr">
        <is>
          <t>S</t>
        </is>
      </c>
      <c r="Q43" s="127" t="inlineStr">
        <is>
          <t>Z1</t>
        </is>
      </c>
      <c r="R43" s="147" t="n">
        <v>2.567</v>
      </c>
      <c r="S43" s="127" t="n">
        <v>17</v>
      </c>
      <c r="T43" s="148" t="n">
        <v>14.95</v>
      </c>
      <c r="U43" s="127" t="inlineStr">
        <is>
          <t>LA RUCHE LOGISTIQUE</t>
        </is>
      </c>
      <c r="W43" s="8">
        <f>IF(C43&lt;&gt;2,"",IF(S43="5X","5XK",IF(S43="5Y","5YK",IF(S43="6B","6BK",IF(S43="6C","6CK","")))))</f>
        <v/>
      </c>
      <c r="X43" s="8">
        <f>IF(S43="6B",_xlfn.XLOOKUP(H43,'Zoning 2shop'!A:A,'Zoning 2shop'!B:B),IF(S43="6C",_xlfn.XLOOKUP(G43,'Zoning 2shop'!C:C,'Zoning 2shop'!D:D),""))</f>
        <v/>
      </c>
      <c r="Y43" s="112">
        <f>AB43/Z43</f>
        <v/>
      </c>
      <c r="Z43" s="4">
        <f>T43</f>
        <v/>
      </c>
      <c r="AA43" s="4">
        <f>IF(OR(S43="6C",S43="6B",S43="5X",S43="5Y"),0.08,0.5)</f>
        <v/>
      </c>
      <c r="AB43" s="4">
        <f>$AG$5/$AG$2*Z43</f>
        <v/>
      </c>
      <c r="AC43" s="19">
        <f>Z43+AA43</f>
        <v/>
      </c>
      <c r="AD43" s="8">
        <f>IF(COUNTIF(Catégories!A:A,N43)=0,"catégorie inconnue",LOOKUP(N43,Catégories!A:A,Catégories!B:B))</f>
        <v/>
      </c>
      <c r="AE43" s="21">
        <f>SUM(Z43:AB43)</f>
        <v/>
      </c>
    </row>
    <row r="44" hidden="1" ht="14.25" customHeight="1" s="101">
      <c r="B44" s="127" t="inlineStr">
        <is>
          <t>13617723</t>
        </is>
      </c>
      <c r="C44" s="127" t="inlineStr">
        <is>
          <t>0</t>
        </is>
      </c>
      <c r="D44" s="123" t="n">
        <v>46146</v>
      </c>
      <c r="E44" s="127" t="inlineStr">
        <is>
          <t>21320</t>
        </is>
      </c>
      <c r="F44" s="127" t="inlineStr">
        <is>
          <t>4837CG</t>
        </is>
      </c>
      <c r="G44" s="127" t="inlineStr">
        <is>
          <t>FR</t>
        </is>
      </c>
      <c r="H44" s="127" t="inlineStr">
        <is>
          <t>NL</t>
        </is>
      </c>
      <c r="I44" s="127" t="inlineStr">
        <is>
          <t>Brouwers Marleen</t>
        </is>
      </c>
      <c r="J44" s="127" t="inlineStr">
        <is>
          <t>Laruche</t>
        </is>
      </c>
      <c r="K44" s="127" t="inlineStr">
        <is>
          <t>999999</t>
        </is>
      </c>
      <c r="L44" s="127" t="inlineStr">
        <is>
          <t>XF142264522FR</t>
        </is>
      </c>
      <c r="M44" s="127" t="inlineStr">
        <is>
          <t>N</t>
        </is>
      </c>
      <c r="N44" s="127" t="inlineStr">
        <is>
          <t>Transport</t>
        </is>
      </c>
      <c r="O44" s="127" t="inlineStr">
        <is>
          <t>N</t>
        </is>
      </c>
      <c r="P44" s="127" t="inlineStr">
        <is>
          <t>S</t>
        </is>
      </c>
      <c r="Q44" s="127" t="inlineStr">
        <is>
          <t>Z1</t>
        </is>
      </c>
      <c r="R44" s="147" t="n">
        <v>2.567</v>
      </c>
      <c r="S44" s="127" t="n">
        <v>17</v>
      </c>
      <c r="T44" s="148" t="n">
        <v>14.95</v>
      </c>
      <c r="U44" s="127" t="inlineStr">
        <is>
          <t>LA RUCHE LOGISTIQUE</t>
        </is>
      </c>
      <c r="W44" s="8">
        <f>IF(C44&lt;&gt;2,"",IF(S44="5X","5XK",IF(S44="5Y","5YK",IF(S44="6B","6BK",IF(S44="6C","6CK","")))))</f>
        <v/>
      </c>
      <c r="X44" s="8">
        <f>IF(S44="6B",_xlfn.XLOOKUP(H44,'Zoning 2shop'!A:A,'Zoning 2shop'!B:B),IF(S44="6C",_xlfn.XLOOKUP(G44,'Zoning 2shop'!C:C,'Zoning 2shop'!D:D),""))</f>
        <v/>
      </c>
      <c r="Y44" s="112">
        <f>AB44/Z44</f>
        <v/>
      </c>
      <c r="Z44" s="4">
        <f>T44</f>
        <v/>
      </c>
      <c r="AA44" s="4">
        <f>IF(OR(S44="6C",S44="6B",S44="5X",S44="5Y"),0.08,0.5)</f>
        <v/>
      </c>
      <c r="AB44" s="4">
        <f>$AG$5/$AG$2*Z44</f>
        <v/>
      </c>
      <c r="AC44" s="19">
        <f>Z44+AA44</f>
        <v/>
      </c>
      <c r="AD44" s="8">
        <f>IF(COUNTIF(Catégories!A:A,N44)=0,"catégorie inconnue",LOOKUP(N44,Catégories!A:A,Catégories!B:B))</f>
        <v/>
      </c>
      <c r="AE44" s="21">
        <f>SUM(Z44:AB44)</f>
        <v/>
      </c>
    </row>
    <row r="45" hidden="1" ht="14.25" customHeight="1" s="101">
      <c r="B45" s="127" t="inlineStr">
        <is>
          <t>13617723</t>
        </is>
      </c>
      <c r="C45" s="127" t="inlineStr">
        <is>
          <t>0</t>
        </is>
      </c>
      <c r="D45" s="123" t="n">
        <v>46146</v>
      </c>
      <c r="E45" s="127" t="inlineStr">
        <is>
          <t>21320</t>
        </is>
      </c>
      <c r="F45" s="127" t="inlineStr">
        <is>
          <t>89312</t>
        </is>
      </c>
      <c r="G45" s="127" t="inlineStr">
        <is>
          <t>FR</t>
        </is>
      </c>
      <c r="H45" s="127" t="inlineStr">
        <is>
          <t>DE</t>
        </is>
      </c>
      <c r="I45" s="127" t="inlineStr">
        <is>
          <t>Schmalberger Tina</t>
        </is>
      </c>
      <c r="J45" s="127" t="inlineStr">
        <is>
          <t>Laruche</t>
        </is>
      </c>
      <c r="K45" s="127" t="inlineStr">
        <is>
          <t>999999</t>
        </is>
      </c>
      <c r="L45" s="127" t="inlineStr">
        <is>
          <t>XF142273060FR</t>
        </is>
      </c>
      <c r="M45" s="127" t="inlineStr">
        <is>
          <t>N</t>
        </is>
      </c>
      <c r="N45" s="127" t="inlineStr">
        <is>
          <t>Transport</t>
        </is>
      </c>
      <c r="O45" s="127" t="inlineStr">
        <is>
          <t>N</t>
        </is>
      </c>
      <c r="P45" s="127" t="inlineStr">
        <is>
          <t>S</t>
        </is>
      </c>
      <c r="Q45" s="127" t="inlineStr">
        <is>
          <t>Z1</t>
        </is>
      </c>
      <c r="R45" s="147" t="n">
        <v>4.678</v>
      </c>
      <c r="S45" s="127" t="n">
        <v>17</v>
      </c>
      <c r="T45" s="148" t="n">
        <v>19.47</v>
      </c>
      <c r="U45" s="127" t="inlineStr">
        <is>
          <t>LA RUCHE LOGISTIQUE</t>
        </is>
      </c>
      <c r="W45" s="8">
        <f>IF(C45&lt;&gt;2,"",IF(S45="5X","5XK",IF(S45="5Y","5YK",IF(S45="6B","6BK",IF(S45="6C","6CK","")))))</f>
        <v/>
      </c>
      <c r="X45" s="8">
        <f>IF(S45="6B",_xlfn.XLOOKUP(H45,'Zoning 2shop'!A:A,'Zoning 2shop'!B:B),IF(S45="6C",_xlfn.XLOOKUP(G45,'Zoning 2shop'!C:C,'Zoning 2shop'!D:D),""))</f>
        <v/>
      </c>
      <c r="Y45" s="112">
        <f>AB45/Z45</f>
        <v/>
      </c>
      <c r="Z45" s="4">
        <f>T45</f>
        <v/>
      </c>
      <c r="AA45" s="4">
        <f>IF(OR(S45="6C",S45="6B",S45="5X",S45="5Y"),0.08,0.5)</f>
        <v/>
      </c>
      <c r="AB45" s="4">
        <f>$AG$5/$AG$2*Z45</f>
        <v/>
      </c>
      <c r="AC45" s="19">
        <f>Z45+AA45</f>
        <v/>
      </c>
      <c r="AD45" s="8">
        <f>IF(COUNTIF(Catégories!A:A,N45)=0,"catégorie inconnue",LOOKUP(N45,Catégories!A:A,Catégories!B:B))</f>
        <v/>
      </c>
      <c r="AE45" s="21">
        <f>SUM(Z45:AB45)</f>
        <v/>
      </c>
    </row>
    <row r="46" hidden="1" ht="14.25" customHeight="1" s="101">
      <c r="B46" s="127" t="inlineStr">
        <is>
          <t>13617723</t>
        </is>
      </c>
      <c r="C46" s="127" t="inlineStr">
        <is>
          <t>0</t>
        </is>
      </c>
      <c r="D46" s="123" t="n">
        <v>46146</v>
      </c>
      <c r="E46" s="127" t="inlineStr">
        <is>
          <t>21320</t>
        </is>
      </c>
      <c r="F46" s="127" t="inlineStr">
        <is>
          <t>21465</t>
        </is>
      </c>
      <c r="G46" s="127" t="inlineStr">
        <is>
          <t>FR</t>
        </is>
      </c>
      <c r="H46" s="127" t="inlineStr">
        <is>
          <t>DE</t>
        </is>
      </c>
      <c r="I46" s="127" t="inlineStr">
        <is>
          <t>Elsner Hanno</t>
        </is>
      </c>
      <c r="J46" s="127" t="inlineStr">
        <is>
          <t>Laruche</t>
        </is>
      </c>
      <c r="K46" s="127" t="inlineStr">
        <is>
          <t>999999</t>
        </is>
      </c>
      <c r="L46" s="127" t="inlineStr">
        <is>
          <t>XF142273175FR</t>
        </is>
      </c>
      <c r="M46" s="127" t="inlineStr">
        <is>
          <t>N</t>
        </is>
      </c>
      <c r="N46" s="127" t="inlineStr">
        <is>
          <t>Transport</t>
        </is>
      </c>
      <c r="O46" s="127" t="inlineStr">
        <is>
          <t>N</t>
        </is>
      </c>
      <c r="P46" s="127" t="inlineStr">
        <is>
          <t>S</t>
        </is>
      </c>
      <c r="Q46" s="127" t="inlineStr">
        <is>
          <t>Z1</t>
        </is>
      </c>
      <c r="R46" s="147" t="n">
        <v>1.591</v>
      </c>
      <c r="S46" s="127" t="n">
        <v>17</v>
      </c>
      <c r="T46" s="148" t="n">
        <v>12.69</v>
      </c>
      <c r="U46" s="127" t="inlineStr">
        <is>
          <t>LA RUCHE LOGISTIQUE</t>
        </is>
      </c>
      <c r="W46" s="8">
        <f>IF(C46&lt;&gt;2,"",IF(S46="5X","5XK",IF(S46="5Y","5YK",IF(S46="6B","6BK",IF(S46="6C","6CK","")))))</f>
        <v/>
      </c>
      <c r="X46" s="8">
        <f>IF(S46="6B",_xlfn.XLOOKUP(H46,'Zoning 2shop'!A:A,'Zoning 2shop'!B:B),IF(S46="6C",_xlfn.XLOOKUP(G46,'Zoning 2shop'!C:C,'Zoning 2shop'!D:D),""))</f>
        <v/>
      </c>
      <c r="Y46" s="112">
        <f>AB46/Z46</f>
        <v/>
      </c>
      <c r="Z46" s="4">
        <f>T46</f>
        <v/>
      </c>
      <c r="AA46" s="4">
        <f>IF(OR(S46="6C",S46="6B",S46="5X",S46="5Y"),0.08,0.5)</f>
        <v/>
      </c>
      <c r="AB46" s="4">
        <f>$AG$5/$AG$2*Z46</f>
        <v/>
      </c>
      <c r="AC46" s="19">
        <f>Z46+AA46</f>
        <v/>
      </c>
      <c r="AD46" s="8">
        <f>IF(COUNTIF(Catégories!A:A,N46)=0,"catégorie inconnue",LOOKUP(N46,Catégories!A:A,Catégories!B:B))</f>
        <v/>
      </c>
      <c r="AE46" s="21">
        <f>SUM(Z46:AB46)</f>
        <v/>
      </c>
    </row>
    <row r="47" hidden="1" ht="14.25" customHeight="1" s="101">
      <c r="B47" s="127" t="inlineStr">
        <is>
          <t>13617723</t>
        </is>
      </c>
      <c r="C47" s="127" t="inlineStr">
        <is>
          <t>0</t>
        </is>
      </c>
      <c r="D47" s="123" t="n">
        <v>46146</v>
      </c>
      <c r="E47" s="127" t="inlineStr">
        <is>
          <t>21320</t>
        </is>
      </c>
      <c r="F47" s="127" t="inlineStr">
        <is>
          <t>66023</t>
        </is>
      </c>
      <c r="G47" s="127" t="inlineStr">
        <is>
          <t>FR</t>
        </is>
      </c>
      <c r="H47" s="127" t="inlineStr">
        <is>
          <t>IT</t>
        </is>
      </c>
      <c r="I47" s="127" t="inlineStr">
        <is>
          <t>Giampaolo Loriana</t>
        </is>
      </c>
      <c r="J47" s="127" t="inlineStr">
        <is>
          <t>Laruche</t>
        </is>
      </c>
      <c r="K47" s="127" t="inlineStr">
        <is>
          <t>999999</t>
        </is>
      </c>
      <c r="L47" s="127" t="inlineStr">
        <is>
          <t>XF142273802FR</t>
        </is>
      </c>
      <c r="M47" s="127" t="inlineStr">
        <is>
          <t>N</t>
        </is>
      </c>
      <c r="N47" s="127" t="inlineStr">
        <is>
          <t>Transport</t>
        </is>
      </c>
      <c r="O47" s="127" t="inlineStr">
        <is>
          <t>N</t>
        </is>
      </c>
      <c r="P47" s="127" t="inlineStr">
        <is>
          <t>S</t>
        </is>
      </c>
      <c r="Q47" s="127" t="inlineStr">
        <is>
          <t>Z2</t>
        </is>
      </c>
      <c r="R47" s="147" t="n">
        <v>0.484</v>
      </c>
      <c r="S47" s="127" t="n">
        <v>17</v>
      </c>
      <c r="T47" s="148" t="n">
        <v>7.86</v>
      </c>
      <c r="U47" s="127" t="inlineStr">
        <is>
          <t>LA RUCHE LOGISTIQUE</t>
        </is>
      </c>
      <c r="W47" s="8">
        <f>IF(C47&lt;&gt;2,"",IF(S47="5X","5XK",IF(S47="5Y","5YK",IF(S47="6B","6BK",IF(S47="6C","6CK","")))))</f>
        <v/>
      </c>
      <c r="X47" s="8">
        <f>IF(S47="6B",_xlfn.XLOOKUP(H47,'Zoning 2shop'!A:A,'Zoning 2shop'!B:B),IF(S47="6C",_xlfn.XLOOKUP(G47,'Zoning 2shop'!C:C,'Zoning 2shop'!D:D),""))</f>
        <v/>
      </c>
      <c r="Y47" s="112">
        <f>AB47/Z47</f>
        <v/>
      </c>
      <c r="Z47" s="4">
        <f>T47</f>
        <v/>
      </c>
      <c r="AA47" s="4">
        <f>IF(OR(S47="6C",S47="6B",S47="5X",S47="5Y"),0.08,0.5)</f>
        <v/>
      </c>
      <c r="AB47" s="4">
        <f>$AG$5/$AG$2*Z47</f>
        <v/>
      </c>
      <c r="AC47" s="19">
        <f>Z47+AA47</f>
        <v/>
      </c>
      <c r="AD47" s="8">
        <f>IF(COUNTIF(Catégories!A:A,N47)=0,"catégorie inconnue",LOOKUP(N47,Catégories!A:A,Catégories!B:B))</f>
        <v/>
      </c>
      <c r="AE47" s="21">
        <f>SUM(Z47:AB47)</f>
        <v/>
      </c>
    </row>
    <row r="48" hidden="1" ht="14.25" customHeight="1" s="101">
      <c r="B48" s="127" t="inlineStr">
        <is>
          <t>13617723</t>
        </is>
      </c>
      <c r="C48" s="127" t="inlineStr">
        <is>
          <t>0</t>
        </is>
      </c>
      <c r="D48" s="123" t="n">
        <v>46146</v>
      </c>
      <c r="E48" s="127" t="inlineStr">
        <is>
          <t>21320</t>
        </is>
      </c>
      <c r="F48" s="127" t="inlineStr">
        <is>
          <t>34119</t>
        </is>
      </c>
      <c r="G48" s="127" t="inlineStr">
        <is>
          <t>FR</t>
        </is>
      </c>
      <c r="H48" s="127" t="inlineStr">
        <is>
          <t>DE</t>
        </is>
      </c>
      <c r="I48" s="127" t="inlineStr">
        <is>
          <t>Werner Lukas</t>
        </is>
      </c>
      <c r="J48" s="127" t="inlineStr">
        <is>
          <t>Laruche</t>
        </is>
      </c>
      <c r="K48" s="127" t="inlineStr">
        <is>
          <t>999999</t>
        </is>
      </c>
      <c r="L48" s="127" t="inlineStr">
        <is>
          <t>XF142274365FR</t>
        </is>
      </c>
      <c r="M48" s="127" t="inlineStr">
        <is>
          <t>N</t>
        </is>
      </c>
      <c r="N48" s="127" t="inlineStr">
        <is>
          <t>Transport</t>
        </is>
      </c>
      <c r="O48" s="127" t="inlineStr">
        <is>
          <t>N</t>
        </is>
      </c>
      <c r="P48" s="127" t="inlineStr">
        <is>
          <t>S</t>
        </is>
      </c>
      <c r="Q48" s="127" t="inlineStr">
        <is>
          <t>Z1</t>
        </is>
      </c>
      <c r="R48" s="147" t="n">
        <v>5.76</v>
      </c>
      <c r="S48" s="127" t="n">
        <v>17</v>
      </c>
      <c r="T48" s="148" t="n">
        <v>21.83</v>
      </c>
      <c r="U48" s="127" t="inlineStr">
        <is>
          <t>LA RUCHE LOGISTIQUE</t>
        </is>
      </c>
      <c r="W48" s="8">
        <f>IF(C48&lt;&gt;2,"",IF(S48="5X","5XK",IF(S48="5Y","5YK",IF(S48="6B","6BK",IF(S48="6C","6CK","")))))</f>
        <v/>
      </c>
      <c r="X48" s="8">
        <f>IF(S48="6B",_xlfn.XLOOKUP(H48,'Zoning 2shop'!A:A,'Zoning 2shop'!B:B),IF(S48="6C",_xlfn.XLOOKUP(G48,'Zoning 2shop'!C:C,'Zoning 2shop'!D:D),""))</f>
        <v/>
      </c>
      <c r="Y48" s="112">
        <f>AB48/Z48</f>
        <v/>
      </c>
      <c r="Z48" s="4">
        <f>T48</f>
        <v/>
      </c>
      <c r="AA48" s="4">
        <f>IF(OR(S48="6C",S48="6B",S48="5X",S48="5Y"),0.08,0.5)</f>
        <v/>
      </c>
      <c r="AB48" s="4">
        <f>$AG$5/$AG$2*Z48</f>
        <v/>
      </c>
      <c r="AC48" s="19">
        <f>Z48+AA48</f>
        <v/>
      </c>
      <c r="AD48" s="8">
        <f>IF(COUNTIF(Catégories!A:A,N48)=0,"catégorie inconnue",LOOKUP(N48,Catégories!A:A,Catégories!B:B))</f>
        <v/>
      </c>
      <c r="AE48" s="21">
        <f>SUM(Z48:AB48)</f>
        <v/>
      </c>
    </row>
    <row r="49" hidden="1" ht="14.25" customHeight="1" s="101">
      <c r="B49" s="127" t="inlineStr">
        <is>
          <t>13617723</t>
        </is>
      </c>
      <c r="C49" s="127" t="inlineStr">
        <is>
          <t>0</t>
        </is>
      </c>
      <c r="D49" s="123" t="n">
        <v>46146</v>
      </c>
      <c r="E49" s="127" t="inlineStr">
        <is>
          <t>21320</t>
        </is>
      </c>
      <c r="F49" s="127" t="inlineStr">
        <is>
          <t>8500</t>
        </is>
      </c>
      <c r="G49" s="127" t="inlineStr">
        <is>
          <t>FR</t>
        </is>
      </c>
      <c r="H49" s="127" t="inlineStr">
        <is>
          <t>BE</t>
        </is>
      </c>
      <c r="I49" s="127" t="inlineStr">
        <is>
          <t>Bruynseels Lieve</t>
        </is>
      </c>
      <c r="J49" s="127" t="inlineStr">
        <is>
          <t>Laruche</t>
        </is>
      </c>
      <c r="K49" s="127" t="inlineStr">
        <is>
          <t>999999</t>
        </is>
      </c>
      <c r="L49" s="127" t="inlineStr">
        <is>
          <t>XF142274578FR</t>
        </is>
      </c>
      <c r="M49" s="127" t="inlineStr">
        <is>
          <t>N</t>
        </is>
      </c>
      <c r="N49" s="127" t="inlineStr">
        <is>
          <t>Transport</t>
        </is>
      </c>
      <c r="O49" s="127" t="inlineStr">
        <is>
          <t>N</t>
        </is>
      </c>
      <c r="P49" s="127" t="inlineStr">
        <is>
          <t>S</t>
        </is>
      </c>
      <c r="Q49" s="127" t="inlineStr">
        <is>
          <t>Z1</t>
        </is>
      </c>
      <c r="R49" s="147" t="n">
        <v>0.28</v>
      </c>
      <c r="S49" s="127" t="n">
        <v>17</v>
      </c>
      <c r="T49" s="148" t="n">
        <v>7.86</v>
      </c>
      <c r="U49" s="127" t="inlineStr">
        <is>
          <t>LA RUCHE LOGISTIQUE</t>
        </is>
      </c>
      <c r="W49" s="8">
        <f>IF(C49&lt;&gt;2,"",IF(S49="5X","5XK",IF(S49="5Y","5YK",IF(S49="6B","6BK",IF(S49="6C","6CK","")))))</f>
        <v/>
      </c>
      <c r="X49" s="8">
        <f>IF(S49="6B",_xlfn.XLOOKUP(H49,'Zoning 2shop'!A:A,'Zoning 2shop'!B:B),IF(S49="6C",_xlfn.XLOOKUP(G49,'Zoning 2shop'!C:C,'Zoning 2shop'!D:D),""))</f>
        <v/>
      </c>
      <c r="Y49" s="112">
        <f>AB49/Z49</f>
        <v/>
      </c>
      <c r="Z49" s="4">
        <f>T49</f>
        <v/>
      </c>
      <c r="AA49" s="4">
        <f>IF(OR(S49="6C",S49="6B",S49="5X",S49="5Y"),0.08,0.5)</f>
        <v/>
      </c>
      <c r="AB49" s="4">
        <f>$AG$5/$AG$2*Z49</f>
        <v/>
      </c>
      <c r="AC49" s="19">
        <f>Z49+AA49</f>
        <v/>
      </c>
      <c r="AD49" s="8">
        <f>IF(COUNTIF(Catégories!A:A,N49)=0,"catégorie inconnue",LOOKUP(N49,Catégories!A:A,Catégories!B:B))</f>
        <v/>
      </c>
      <c r="AE49" s="21">
        <f>SUM(Z49:AB49)</f>
        <v/>
      </c>
    </row>
    <row r="50" hidden="1" ht="14.25" customHeight="1" s="101">
      <c r="B50" s="127" t="inlineStr">
        <is>
          <t>13617723</t>
        </is>
      </c>
      <c r="C50" s="127" t="inlineStr">
        <is>
          <t>0</t>
        </is>
      </c>
      <c r="D50" s="123" t="n">
        <v>46146</v>
      </c>
      <c r="E50" s="127" t="inlineStr">
        <is>
          <t>21320</t>
        </is>
      </c>
      <c r="F50" s="127" t="inlineStr">
        <is>
          <t>16156</t>
        </is>
      </c>
      <c r="G50" s="127" t="inlineStr">
        <is>
          <t>FR</t>
        </is>
      </c>
      <c r="H50" s="127" t="inlineStr">
        <is>
          <t>IT</t>
        </is>
      </c>
      <c r="I50" s="127" t="inlineStr">
        <is>
          <t>Traverso Valeria</t>
        </is>
      </c>
      <c r="J50" s="127" t="inlineStr">
        <is>
          <t>Laruche</t>
        </is>
      </c>
      <c r="K50" s="127" t="inlineStr">
        <is>
          <t>999999</t>
        </is>
      </c>
      <c r="L50" s="127" t="inlineStr">
        <is>
          <t>XF142274706FR</t>
        </is>
      </c>
      <c r="M50" s="127" t="inlineStr">
        <is>
          <t>N</t>
        </is>
      </c>
      <c r="N50" s="127" t="inlineStr">
        <is>
          <t>Transport</t>
        </is>
      </c>
      <c r="O50" s="127" t="inlineStr">
        <is>
          <t>N</t>
        </is>
      </c>
      <c r="P50" s="127" t="inlineStr">
        <is>
          <t>S</t>
        </is>
      </c>
      <c r="Q50" s="127" t="inlineStr">
        <is>
          <t>Z2</t>
        </is>
      </c>
      <c r="R50" s="147" t="n">
        <v>0.525</v>
      </c>
      <c r="S50" s="127" t="n">
        <v>17</v>
      </c>
      <c r="T50" s="148" t="n">
        <v>9.94</v>
      </c>
      <c r="U50" s="127" t="inlineStr">
        <is>
          <t>LA RUCHE LOGISTIQUE</t>
        </is>
      </c>
      <c r="W50" s="8">
        <f>IF(C50&lt;&gt;2,"",IF(S50="5X","5XK",IF(S50="5Y","5YK",IF(S50="6B","6BK",IF(S50="6C","6CK","")))))</f>
        <v/>
      </c>
      <c r="X50" s="8">
        <f>IF(S50="6B",_xlfn.XLOOKUP(H50,'Zoning 2shop'!A:A,'Zoning 2shop'!B:B),IF(S50="6C",_xlfn.XLOOKUP(G50,'Zoning 2shop'!C:C,'Zoning 2shop'!D:D),""))</f>
        <v/>
      </c>
      <c r="Y50" s="112">
        <f>AB50/Z50</f>
        <v/>
      </c>
      <c r="Z50" s="4">
        <f>T50</f>
        <v/>
      </c>
      <c r="AA50" s="4">
        <f>IF(OR(S50="6C",S50="6B",S50="5X",S50="5Y"),0.08,0.5)</f>
        <v/>
      </c>
      <c r="AB50" s="4">
        <f>$AG$5/$AG$2*Z50</f>
        <v/>
      </c>
      <c r="AC50" s="19">
        <f>Z50+AA50</f>
        <v/>
      </c>
      <c r="AD50" s="8">
        <f>IF(COUNTIF(Catégories!A:A,N50)=0,"catégorie inconnue",LOOKUP(N50,Catégories!A:A,Catégories!B:B))</f>
        <v/>
      </c>
      <c r="AE50" s="21">
        <f>SUM(Z50:AB50)</f>
        <v/>
      </c>
    </row>
    <row r="51" hidden="1" ht="14.25" customHeight="1" s="101">
      <c r="B51" s="127" t="inlineStr">
        <is>
          <t>13617723</t>
        </is>
      </c>
      <c r="C51" s="127" t="inlineStr">
        <is>
          <t>0</t>
        </is>
      </c>
      <c r="D51" s="123" t="n">
        <v>46146</v>
      </c>
      <c r="E51" s="127" t="inlineStr">
        <is>
          <t>21320</t>
        </is>
      </c>
      <c r="F51" s="127" t="inlineStr">
        <is>
          <t>10243</t>
        </is>
      </c>
      <c r="G51" s="127" t="inlineStr">
        <is>
          <t>FR</t>
        </is>
      </c>
      <c r="H51" s="127" t="inlineStr">
        <is>
          <t>DE</t>
        </is>
      </c>
      <c r="I51" s="127" t="inlineStr">
        <is>
          <t>Adilkhan Abylay</t>
        </is>
      </c>
      <c r="J51" s="127" t="inlineStr">
        <is>
          <t>Laruche</t>
        </is>
      </c>
      <c r="K51" s="127" t="inlineStr">
        <is>
          <t>999999</t>
        </is>
      </c>
      <c r="L51" s="127" t="inlineStr">
        <is>
          <t>XF142275471FR</t>
        </is>
      </c>
      <c r="M51" s="127" t="inlineStr">
        <is>
          <t>N</t>
        </is>
      </c>
      <c r="N51" s="127" t="inlineStr">
        <is>
          <t>Transport</t>
        </is>
      </c>
      <c r="O51" s="127" t="inlineStr">
        <is>
          <t>N</t>
        </is>
      </c>
      <c r="P51" s="127" t="inlineStr">
        <is>
          <t>S</t>
        </is>
      </c>
      <c r="Q51" s="127" t="inlineStr">
        <is>
          <t>Z1</t>
        </is>
      </c>
      <c r="R51" s="147" t="n">
        <v>0.18</v>
      </c>
      <c r="S51" s="127" t="n">
        <v>17</v>
      </c>
      <c r="T51" s="148" t="n">
        <v>7.86</v>
      </c>
      <c r="U51" s="127" t="inlineStr">
        <is>
          <t>LA RUCHE LOGISTIQUE</t>
        </is>
      </c>
      <c r="W51" s="8">
        <f>IF(C51&lt;&gt;2,"",IF(S51="5X","5XK",IF(S51="5Y","5YK",IF(S51="6B","6BK",IF(S51="6C","6CK","")))))</f>
        <v/>
      </c>
      <c r="X51" s="8">
        <f>IF(S51="6B",_xlfn.XLOOKUP(H51,'Zoning 2shop'!A:A,'Zoning 2shop'!B:B),IF(S51="6C",_xlfn.XLOOKUP(G51,'Zoning 2shop'!C:C,'Zoning 2shop'!D:D),""))</f>
        <v/>
      </c>
      <c r="Y51" s="112">
        <f>AB51/Z51</f>
        <v/>
      </c>
      <c r="Z51" s="4">
        <f>T51</f>
        <v/>
      </c>
      <c r="AA51" s="4">
        <f>IF(OR(S51="6C",S51="6B",S51="5X",S51="5Y"),0.08,0.5)</f>
        <v/>
      </c>
      <c r="AB51" s="4">
        <f>$AG$5/$AG$2*Z51</f>
        <v/>
      </c>
      <c r="AC51" s="19">
        <f>Z51+AA51</f>
        <v/>
      </c>
      <c r="AD51" s="8">
        <f>IF(COUNTIF(Catégories!A:A,N51)=0,"catégorie inconnue",LOOKUP(N51,Catégories!A:A,Catégories!B:B))</f>
        <v/>
      </c>
      <c r="AE51" s="21">
        <f>SUM(Z51:AB51)</f>
        <v/>
      </c>
    </row>
    <row r="52" hidden="1" ht="14.25" customHeight="1" s="101">
      <c r="B52" s="127" t="inlineStr">
        <is>
          <t>13617723</t>
        </is>
      </c>
      <c r="C52" s="127" t="inlineStr">
        <is>
          <t>0</t>
        </is>
      </c>
      <c r="D52" s="123" t="n">
        <v>46147</v>
      </c>
      <c r="E52" s="127" t="inlineStr">
        <is>
          <t>21320</t>
        </is>
      </c>
      <c r="F52" s="127" t="inlineStr">
        <is>
          <t>20154</t>
        </is>
      </c>
      <c r="G52" s="127" t="inlineStr">
        <is>
          <t>FR</t>
        </is>
      </c>
      <c r="H52" s="127" t="inlineStr">
        <is>
          <t>IT</t>
        </is>
      </c>
      <c r="I52" s="127" t="inlineStr">
        <is>
          <t>FOLLI Susanna Iris</t>
        </is>
      </c>
      <c r="J52" s="127" t="inlineStr">
        <is>
          <t>Laruche</t>
        </is>
      </c>
      <c r="K52" s="127" t="inlineStr">
        <is>
          <t>999999</t>
        </is>
      </c>
      <c r="L52" s="127" t="inlineStr">
        <is>
          <t>XF142295706FR</t>
        </is>
      </c>
      <c r="M52" s="127" t="inlineStr">
        <is>
          <t>N</t>
        </is>
      </c>
      <c r="N52" s="127" t="inlineStr">
        <is>
          <t>Transport</t>
        </is>
      </c>
      <c r="O52" s="127" t="inlineStr">
        <is>
          <t>N</t>
        </is>
      </c>
      <c r="P52" s="127" t="inlineStr">
        <is>
          <t>S</t>
        </is>
      </c>
      <c r="Q52" s="127" t="inlineStr">
        <is>
          <t>Z2</t>
        </is>
      </c>
      <c r="R52" s="147" t="n">
        <v>1.392</v>
      </c>
      <c r="S52" s="127" t="n">
        <v>17</v>
      </c>
      <c r="T52" s="148" t="n">
        <v>11.56</v>
      </c>
      <c r="U52" s="127" t="inlineStr">
        <is>
          <t>LA RUCHE LOGISTIQUE</t>
        </is>
      </c>
      <c r="W52" s="8">
        <f>IF(C52&lt;&gt;2,"",IF(S52="5X","5XK",IF(S52="5Y","5YK",IF(S52="6B","6BK",IF(S52="6C","6CK","")))))</f>
        <v/>
      </c>
      <c r="X52" s="8">
        <f>IF(S52="6B",_xlfn.XLOOKUP(H52,'Zoning 2shop'!A:A,'Zoning 2shop'!B:B),IF(S52="6C",_xlfn.XLOOKUP(G52,'Zoning 2shop'!C:C,'Zoning 2shop'!D:D),""))</f>
        <v/>
      </c>
      <c r="Y52" s="112">
        <f>AB52/Z52</f>
        <v/>
      </c>
      <c r="Z52" s="4">
        <f>T52</f>
        <v/>
      </c>
      <c r="AA52" s="4">
        <f>IF(OR(S52="6C",S52="6B",S52="5X",S52="5Y"),0.08,0.5)</f>
        <v/>
      </c>
      <c r="AB52" s="4">
        <f>$AG$5/$AG$2*Z52</f>
        <v/>
      </c>
      <c r="AC52" s="19">
        <f>Z52+AA52</f>
        <v/>
      </c>
      <c r="AD52" s="8">
        <f>IF(COUNTIF(Catégories!A:A,N52)=0,"catégorie inconnue",LOOKUP(N52,Catégories!A:A,Catégories!B:B))</f>
        <v/>
      </c>
      <c r="AE52" s="21">
        <f>SUM(Z52:AB52)</f>
        <v/>
      </c>
    </row>
    <row r="53" hidden="1" ht="14.25" customHeight="1" s="101">
      <c r="B53" s="127" t="inlineStr">
        <is>
          <t>13617723</t>
        </is>
      </c>
      <c r="C53" s="127" t="inlineStr">
        <is>
          <t>0</t>
        </is>
      </c>
      <c r="D53" s="123" t="n">
        <v>46147</v>
      </c>
      <c r="E53" s="127" t="inlineStr">
        <is>
          <t>21320</t>
        </is>
      </c>
      <c r="F53" s="127" t="inlineStr">
        <is>
          <t>08340</t>
        </is>
      </c>
      <c r="G53" s="127" t="inlineStr">
        <is>
          <t>FR</t>
        </is>
      </c>
      <c r="H53" s="127" t="inlineStr">
        <is>
          <t>ES</t>
        </is>
      </c>
      <c r="I53" s="127" t="inlineStr">
        <is>
          <t>Ros Judith</t>
        </is>
      </c>
      <c r="J53" s="127" t="inlineStr">
        <is>
          <t>Laruche</t>
        </is>
      </c>
      <c r="K53" s="127" t="inlineStr">
        <is>
          <t>999999</t>
        </is>
      </c>
      <c r="L53" s="127" t="inlineStr">
        <is>
          <t>XF142309113FR</t>
        </is>
      </c>
      <c r="M53" s="127" t="inlineStr">
        <is>
          <t>N</t>
        </is>
      </c>
      <c r="N53" s="127" t="inlineStr">
        <is>
          <t>Transport</t>
        </is>
      </c>
      <c r="O53" s="127" t="inlineStr">
        <is>
          <t>N</t>
        </is>
      </c>
      <c r="P53" s="127" t="inlineStr">
        <is>
          <t>S</t>
        </is>
      </c>
      <c r="Q53" s="127" t="inlineStr">
        <is>
          <t>Z2</t>
        </is>
      </c>
      <c r="R53" s="147" t="n">
        <v>0.187</v>
      </c>
      <c r="S53" s="127" t="n">
        <v>17</v>
      </c>
      <c r="T53" s="148" t="n">
        <v>7.86</v>
      </c>
      <c r="U53" s="127" t="inlineStr">
        <is>
          <t>LA RUCHE LOGISTIQUE</t>
        </is>
      </c>
      <c r="W53" s="8">
        <f>IF(C53&lt;&gt;2,"",IF(S53="5X","5XK",IF(S53="5Y","5YK",IF(S53="6B","6BK",IF(S53="6C","6CK","")))))</f>
        <v/>
      </c>
      <c r="X53" s="8">
        <f>IF(S53="6B",_xlfn.XLOOKUP(H53,'Zoning 2shop'!A:A,'Zoning 2shop'!B:B),IF(S53="6C",_xlfn.XLOOKUP(G53,'Zoning 2shop'!C:C,'Zoning 2shop'!D:D),""))</f>
        <v/>
      </c>
      <c r="Y53" s="112">
        <f>AB53/Z53</f>
        <v/>
      </c>
      <c r="Z53" s="4">
        <f>T53</f>
        <v/>
      </c>
      <c r="AA53" s="4">
        <f>IF(OR(S53="6C",S53="6B",S53="5X",S53="5Y"),0.08,0.5)</f>
        <v/>
      </c>
      <c r="AB53" s="4">
        <f>$AG$5/$AG$2*Z53</f>
        <v/>
      </c>
      <c r="AC53" s="19">
        <f>Z53+AA53</f>
        <v/>
      </c>
      <c r="AD53" s="8">
        <f>IF(COUNTIF(Catégories!A:A,N53)=0,"catégorie inconnue",LOOKUP(N53,Catégories!A:A,Catégories!B:B))</f>
        <v/>
      </c>
      <c r="AE53" s="21">
        <f>SUM(Z53:AB53)</f>
        <v/>
      </c>
    </row>
    <row r="54" hidden="1" ht="14.25" customHeight="1" s="101">
      <c r="B54" s="127" t="inlineStr">
        <is>
          <t>13617723</t>
        </is>
      </c>
      <c r="C54" s="127" t="inlineStr">
        <is>
          <t>0</t>
        </is>
      </c>
      <c r="D54" s="123" t="n">
        <v>46147</v>
      </c>
      <c r="E54" s="127" t="inlineStr">
        <is>
          <t>21320</t>
        </is>
      </c>
      <c r="F54" s="127" t="inlineStr">
        <is>
          <t>51149</t>
        </is>
      </c>
      <c r="G54" s="127" t="inlineStr">
        <is>
          <t>FR</t>
        </is>
      </c>
      <c r="H54" s="127" t="inlineStr">
        <is>
          <t>DE</t>
        </is>
      </c>
      <c r="I54" s="127" t="inlineStr">
        <is>
          <t>Schmitz Melanie</t>
        </is>
      </c>
      <c r="J54" s="127" t="inlineStr">
        <is>
          <t>Laruche</t>
        </is>
      </c>
      <c r="K54" s="127" t="inlineStr">
        <is>
          <t>999999</t>
        </is>
      </c>
      <c r="L54" s="127" t="inlineStr">
        <is>
          <t>XF142310142FR</t>
        </is>
      </c>
      <c r="M54" s="127" t="inlineStr">
        <is>
          <t>N</t>
        </is>
      </c>
      <c r="N54" s="127" t="inlineStr">
        <is>
          <t>Transport</t>
        </is>
      </c>
      <c r="O54" s="127" t="inlineStr">
        <is>
          <t>N</t>
        </is>
      </c>
      <c r="P54" s="127" t="inlineStr">
        <is>
          <t>S</t>
        </is>
      </c>
      <c r="Q54" s="127" t="inlineStr">
        <is>
          <t>Z1</t>
        </is>
      </c>
      <c r="R54" s="147" t="n">
        <v>4.266</v>
      </c>
      <c r="S54" s="127" t="n">
        <v>17</v>
      </c>
      <c r="T54" s="148" t="n">
        <v>18.34</v>
      </c>
      <c r="U54" s="127" t="inlineStr">
        <is>
          <t>LA RUCHE LOGISTIQUE</t>
        </is>
      </c>
      <c r="W54" s="8">
        <f>IF(C54&lt;&gt;2,"",IF(S54="5X","5XK",IF(S54="5Y","5YK",IF(S54="6B","6BK",IF(S54="6C","6CK","")))))</f>
        <v/>
      </c>
      <c r="X54" s="8">
        <f>IF(S54="6B",_xlfn.XLOOKUP(H54,'Zoning 2shop'!A:A,'Zoning 2shop'!B:B),IF(S54="6C",_xlfn.XLOOKUP(G54,'Zoning 2shop'!C:C,'Zoning 2shop'!D:D),""))</f>
        <v/>
      </c>
      <c r="Y54" s="112">
        <f>AB54/Z54</f>
        <v/>
      </c>
      <c r="Z54" s="4">
        <f>T54</f>
        <v/>
      </c>
      <c r="AA54" s="4">
        <f>IF(OR(S54="6C",S54="6B",S54="5X",S54="5Y"),0.08,0.5)</f>
        <v/>
      </c>
      <c r="AB54" s="4">
        <f>$AG$5/$AG$2*Z54</f>
        <v/>
      </c>
      <c r="AC54" s="19">
        <f>Z54+AA54</f>
        <v/>
      </c>
      <c r="AD54" s="8">
        <f>IF(COUNTIF(Catégories!A:A,N54)=0,"catégorie inconnue",LOOKUP(N54,Catégories!A:A,Catégories!B:B))</f>
        <v/>
      </c>
      <c r="AE54" s="21">
        <f>SUM(Z54:AB54)</f>
        <v/>
      </c>
    </row>
    <row r="55" hidden="1" ht="14.25" customHeight="1" s="101">
      <c r="B55" s="127" t="inlineStr">
        <is>
          <t>13617723</t>
        </is>
      </c>
      <c r="C55" s="127" t="inlineStr">
        <is>
          <t>0</t>
        </is>
      </c>
      <c r="D55" s="123" t="n">
        <v>46147</v>
      </c>
      <c r="E55" s="127" t="inlineStr">
        <is>
          <t>21320</t>
        </is>
      </c>
      <c r="F55" s="127" t="inlineStr">
        <is>
          <t>82288</t>
        </is>
      </c>
      <c r="G55" s="127" t="inlineStr">
        <is>
          <t>FR</t>
        </is>
      </c>
      <c r="H55" s="127" t="inlineStr">
        <is>
          <t>DE</t>
        </is>
      </c>
      <c r="I55" s="127" t="inlineStr">
        <is>
          <t>Lorenz Steffi</t>
        </is>
      </c>
      <c r="J55" s="127" t="inlineStr">
        <is>
          <t>Laruche</t>
        </is>
      </c>
      <c r="K55" s="127" t="inlineStr">
        <is>
          <t>999999</t>
        </is>
      </c>
      <c r="L55" s="127" t="inlineStr">
        <is>
          <t>XF142310200FR</t>
        </is>
      </c>
      <c r="M55" s="127" t="inlineStr">
        <is>
          <t>N</t>
        </is>
      </c>
      <c r="N55" s="127" t="inlineStr">
        <is>
          <t>Transport</t>
        </is>
      </c>
      <c r="O55" s="127" t="inlineStr">
        <is>
          <t>N</t>
        </is>
      </c>
      <c r="P55" s="127" t="inlineStr">
        <is>
          <t>S</t>
        </is>
      </c>
      <c r="Q55" s="127" t="inlineStr">
        <is>
          <t>Z1</t>
        </is>
      </c>
      <c r="R55" s="147" t="n">
        <v>4.266</v>
      </c>
      <c r="S55" s="127" t="n">
        <v>17</v>
      </c>
      <c r="T55" s="148" t="n">
        <v>18.34</v>
      </c>
      <c r="U55" s="127" t="inlineStr">
        <is>
          <t>LA RUCHE LOGISTIQUE</t>
        </is>
      </c>
      <c r="W55" s="8">
        <f>IF(C55&lt;&gt;2,"",IF(S55="5X","5XK",IF(S55="5Y","5YK",IF(S55="6B","6BK",IF(S55="6C","6CK","")))))</f>
        <v/>
      </c>
      <c r="X55" s="8">
        <f>IF(S55="6B",_xlfn.XLOOKUP(H55,'Zoning 2shop'!A:A,'Zoning 2shop'!B:B),IF(S55="6C",_xlfn.XLOOKUP(G55,'Zoning 2shop'!C:C,'Zoning 2shop'!D:D),""))</f>
        <v/>
      </c>
      <c r="Y55" s="112">
        <f>AB55/Z55</f>
        <v/>
      </c>
      <c r="Z55" s="4">
        <f>T55</f>
        <v/>
      </c>
      <c r="AA55" s="4">
        <f>IF(OR(S55="6C",S55="6B",S55="5X",S55="5Y"),0.08,0.5)</f>
        <v/>
      </c>
      <c r="AB55" s="4">
        <f>$AG$5/$AG$2*Z55</f>
        <v/>
      </c>
      <c r="AC55" s="19">
        <f>Z55+AA55</f>
        <v/>
      </c>
      <c r="AD55" s="8">
        <f>IF(COUNTIF(Catégories!A:A,N55)=0,"catégorie inconnue",LOOKUP(N55,Catégories!A:A,Catégories!B:B))</f>
        <v/>
      </c>
      <c r="AE55" s="21">
        <f>SUM(Z55:AB55)</f>
        <v/>
      </c>
    </row>
    <row r="56" hidden="1" ht="14.25" customHeight="1" s="101">
      <c r="B56" s="127" t="inlineStr">
        <is>
          <t>13617723</t>
        </is>
      </c>
      <c r="C56" s="127" t="inlineStr">
        <is>
          <t>0</t>
        </is>
      </c>
      <c r="D56" s="123" t="n">
        <v>46147</v>
      </c>
      <c r="E56" s="127" t="inlineStr">
        <is>
          <t>21320</t>
        </is>
      </c>
      <c r="F56" s="127" t="inlineStr">
        <is>
          <t>1791DG</t>
        </is>
      </c>
      <c r="G56" s="127" t="inlineStr">
        <is>
          <t>FR</t>
        </is>
      </c>
      <c r="H56" s="127" t="inlineStr">
        <is>
          <t>NL</t>
        </is>
      </c>
      <c r="I56" s="127" t="inlineStr">
        <is>
          <t>Chang Sou Li</t>
        </is>
      </c>
      <c r="J56" s="127" t="inlineStr">
        <is>
          <t>Laruche</t>
        </is>
      </c>
      <c r="K56" s="127" t="inlineStr">
        <is>
          <t>999999</t>
        </is>
      </c>
      <c r="L56" s="127" t="inlineStr">
        <is>
          <t>XF142349421FR</t>
        </is>
      </c>
      <c r="M56" s="127" t="inlineStr">
        <is>
          <t>N</t>
        </is>
      </c>
      <c r="N56" s="127" t="inlineStr">
        <is>
          <t>Transport</t>
        </is>
      </c>
      <c r="O56" s="127" t="inlineStr">
        <is>
          <t>N</t>
        </is>
      </c>
      <c r="P56" s="127" t="inlineStr">
        <is>
          <t>S</t>
        </is>
      </c>
      <c r="Q56" s="127" t="inlineStr">
        <is>
          <t>Z1</t>
        </is>
      </c>
      <c r="R56" s="147" t="n">
        <v>0.53</v>
      </c>
      <c r="S56" s="127" t="n">
        <v>17</v>
      </c>
      <c r="T56" s="148" t="n">
        <v>9.94</v>
      </c>
      <c r="U56" s="127" t="inlineStr">
        <is>
          <t>LA RUCHE LOGISTIQUE</t>
        </is>
      </c>
      <c r="W56" s="8">
        <f>IF(C56&lt;&gt;2,"",IF(S56="5X","5XK",IF(S56="5Y","5YK",IF(S56="6B","6BK",IF(S56="6C","6CK","")))))</f>
        <v/>
      </c>
      <c r="X56" s="8">
        <f>IF(S56="6B",_xlfn.XLOOKUP(H56,'Zoning 2shop'!A:A,'Zoning 2shop'!B:B),IF(S56="6C",_xlfn.XLOOKUP(G56,'Zoning 2shop'!C:C,'Zoning 2shop'!D:D),""))</f>
        <v/>
      </c>
      <c r="Y56" s="112">
        <f>AB56/Z56</f>
        <v/>
      </c>
      <c r="Z56" s="4">
        <f>T56</f>
        <v/>
      </c>
      <c r="AA56" s="4">
        <f>IF(OR(S56="6C",S56="6B",S56="5X",S56="5Y"),0.08,0.5)</f>
        <v/>
      </c>
      <c r="AB56" s="4">
        <f>$AG$5/$AG$2*Z56</f>
        <v/>
      </c>
      <c r="AC56" s="19">
        <f>Z56+AA56</f>
        <v/>
      </c>
      <c r="AD56" s="8">
        <f>IF(COUNTIF(Catégories!A:A,N56)=0,"catégorie inconnue",LOOKUP(N56,Catégories!A:A,Catégories!B:B))</f>
        <v/>
      </c>
      <c r="AE56" s="21">
        <f>SUM(Z56:AB56)</f>
        <v/>
      </c>
    </row>
    <row r="57" hidden="1" ht="14.25" customHeight="1" s="101">
      <c r="B57" s="127" t="inlineStr">
        <is>
          <t>13617723</t>
        </is>
      </c>
      <c r="C57" s="127" t="inlineStr">
        <is>
          <t>0</t>
        </is>
      </c>
      <c r="D57" s="123" t="n">
        <v>46147</v>
      </c>
      <c r="E57" s="127" t="inlineStr">
        <is>
          <t>21320</t>
        </is>
      </c>
      <c r="F57" s="127" t="inlineStr">
        <is>
          <t>4941JV</t>
        </is>
      </c>
      <c r="G57" s="127" t="inlineStr">
        <is>
          <t>FR</t>
        </is>
      </c>
      <c r="H57" s="127" t="inlineStr">
        <is>
          <t>NL</t>
        </is>
      </c>
      <c r="I57" s="127" t="inlineStr">
        <is>
          <t>Irene Vink</t>
        </is>
      </c>
      <c r="J57" s="127" t="inlineStr">
        <is>
          <t>Laruche</t>
        </is>
      </c>
      <c r="K57" s="127" t="inlineStr">
        <is>
          <t>999999</t>
        </is>
      </c>
      <c r="L57" s="127" t="inlineStr">
        <is>
          <t>XF142349510FR</t>
        </is>
      </c>
      <c r="M57" s="127" t="inlineStr">
        <is>
          <t>N</t>
        </is>
      </c>
      <c r="N57" s="127" t="inlineStr">
        <is>
          <t>Transport</t>
        </is>
      </c>
      <c r="O57" s="127" t="inlineStr">
        <is>
          <t>N</t>
        </is>
      </c>
      <c r="P57" s="127" t="inlineStr">
        <is>
          <t>S</t>
        </is>
      </c>
      <c r="Q57" s="127" t="inlineStr">
        <is>
          <t>Z1</t>
        </is>
      </c>
      <c r="R57" s="147" t="n">
        <v>2.592</v>
      </c>
      <c r="S57" s="127" t="n">
        <v>17</v>
      </c>
      <c r="T57" s="148" t="n">
        <v>14.95</v>
      </c>
      <c r="U57" s="127" t="inlineStr">
        <is>
          <t>LA RUCHE LOGISTIQUE</t>
        </is>
      </c>
      <c r="W57" s="8">
        <f>IF(C57&lt;&gt;2,"",IF(S57="5X","5XK",IF(S57="5Y","5YK",IF(S57="6B","6BK",IF(S57="6C","6CK","")))))</f>
        <v/>
      </c>
      <c r="X57" s="8">
        <f>IF(S57="6B",_xlfn.XLOOKUP(H57,'Zoning 2shop'!A:A,'Zoning 2shop'!B:B),IF(S57="6C",_xlfn.XLOOKUP(G57,'Zoning 2shop'!C:C,'Zoning 2shop'!D:D),""))</f>
        <v/>
      </c>
      <c r="Y57" s="112">
        <f>AB57/Z57</f>
        <v/>
      </c>
      <c r="Z57" s="4">
        <f>T57</f>
        <v/>
      </c>
      <c r="AA57" s="4">
        <f>IF(OR(S57="6C",S57="6B",S57="5X",S57="5Y"),0.08,0.5)</f>
        <v/>
      </c>
      <c r="AB57" s="4">
        <f>$AG$5/$AG$2*Z57</f>
        <v/>
      </c>
      <c r="AC57" s="19">
        <f>Z57+AA57</f>
        <v/>
      </c>
      <c r="AD57" s="8">
        <f>IF(COUNTIF(Catégories!A:A,N57)=0,"catégorie inconnue",LOOKUP(N57,Catégories!A:A,Catégories!B:B))</f>
        <v/>
      </c>
      <c r="AE57" s="21">
        <f>SUM(Z57:AB57)</f>
        <v/>
      </c>
    </row>
    <row r="58" hidden="1" ht="14.25" customHeight="1" s="101">
      <c r="B58" s="127" t="inlineStr">
        <is>
          <t>13617723</t>
        </is>
      </c>
      <c r="C58" s="127" t="inlineStr">
        <is>
          <t>0</t>
        </is>
      </c>
      <c r="D58" s="123" t="n">
        <v>46148</v>
      </c>
      <c r="E58" s="127" t="inlineStr">
        <is>
          <t>21320</t>
        </is>
      </c>
      <c r="F58" s="127" t="inlineStr">
        <is>
          <t>9520</t>
        </is>
      </c>
      <c r="G58" s="127" t="inlineStr">
        <is>
          <t>FR</t>
        </is>
      </c>
      <c r="H58" s="127" t="inlineStr">
        <is>
          <t>BE</t>
        </is>
      </c>
      <c r="I58" s="127" t="inlineStr">
        <is>
          <t>Coppens Ann</t>
        </is>
      </c>
      <c r="J58" s="127" t="inlineStr">
        <is>
          <t>Laruche</t>
        </is>
      </c>
      <c r="K58" s="127" t="inlineStr">
        <is>
          <t>999999</t>
        </is>
      </c>
      <c r="L58" s="127" t="inlineStr">
        <is>
          <t>XF142377215FR</t>
        </is>
      </c>
      <c r="M58" s="127" t="inlineStr">
        <is>
          <t>N</t>
        </is>
      </c>
      <c r="N58" s="127" t="inlineStr">
        <is>
          <t>Transport</t>
        </is>
      </c>
      <c r="O58" s="127" t="inlineStr">
        <is>
          <t>N</t>
        </is>
      </c>
      <c r="P58" s="127" t="inlineStr">
        <is>
          <t>S</t>
        </is>
      </c>
      <c r="Q58" s="127" t="inlineStr">
        <is>
          <t>Z1</t>
        </is>
      </c>
      <c r="R58" s="147" t="n">
        <v>0.25</v>
      </c>
      <c r="S58" s="127" t="n">
        <v>17</v>
      </c>
      <c r="T58" s="148" t="n">
        <v>7.86</v>
      </c>
      <c r="U58" s="127" t="inlineStr">
        <is>
          <t>LA RUCHE LOGISTIQUE</t>
        </is>
      </c>
      <c r="W58" s="8">
        <f>IF(C58&lt;&gt;2,"",IF(S58="5X","5XK",IF(S58="5Y","5YK",IF(S58="6B","6BK",IF(S58="6C","6CK","")))))</f>
        <v/>
      </c>
      <c r="X58" s="8">
        <f>IF(S58="6B",_xlfn.XLOOKUP(H58,'Zoning 2shop'!A:A,'Zoning 2shop'!B:B),IF(S58="6C",_xlfn.XLOOKUP(G58,'Zoning 2shop'!C:C,'Zoning 2shop'!D:D),""))</f>
        <v/>
      </c>
      <c r="Y58" s="112">
        <f>AB58/Z58</f>
        <v/>
      </c>
      <c r="Z58" s="4">
        <f>T58</f>
        <v/>
      </c>
      <c r="AA58" s="4">
        <f>IF(OR(S58="6C",S58="6B",S58="5X",S58="5Y"),0.08,0.5)</f>
        <v/>
      </c>
      <c r="AB58" s="4">
        <f>$AG$5/$AG$2*Z58</f>
        <v/>
      </c>
      <c r="AC58" s="19">
        <f>Z58+AA58</f>
        <v/>
      </c>
      <c r="AD58" s="8">
        <f>IF(COUNTIF(Catégories!A:A,N58)=0,"catégorie inconnue",LOOKUP(N58,Catégories!A:A,Catégories!B:B))</f>
        <v/>
      </c>
      <c r="AE58" s="21">
        <f>SUM(Z58:AB58)</f>
        <v/>
      </c>
    </row>
    <row r="59" hidden="1" ht="14.25" customHeight="1" s="101">
      <c r="B59" s="127" t="inlineStr">
        <is>
          <t>13617723</t>
        </is>
      </c>
      <c r="C59" s="127" t="inlineStr">
        <is>
          <t>0</t>
        </is>
      </c>
      <c r="D59" s="123" t="n">
        <v>46148</v>
      </c>
      <c r="E59" s="127" t="inlineStr">
        <is>
          <t>21320</t>
        </is>
      </c>
      <c r="F59" s="127" t="inlineStr">
        <is>
          <t>86152</t>
        </is>
      </c>
      <c r="G59" s="127" t="inlineStr">
        <is>
          <t>FR</t>
        </is>
      </c>
      <c r="H59" s="127" t="inlineStr">
        <is>
          <t>DE</t>
        </is>
      </c>
      <c r="I59" s="127" t="inlineStr">
        <is>
          <t>Ziegler-Johanni Helga</t>
        </is>
      </c>
      <c r="J59" s="127" t="inlineStr">
        <is>
          <t>Laruche</t>
        </is>
      </c>
      <c r="K59" s="127" t="inlineStr">
        <is>
          <t>999999</t>
        </is>
      </c>
      <c r="L59" s="127" t="inlineStr">
        <is>
          <t>XF142377816FR</t>
        </is>
      </c>
      <c r="M59" s="127" t="inlineStr">
        <is>
          <t>N</t>
        </is>
      </c>
      <c r="N59" s="127" t="inlineStr">
        <is>
          <t>Transport</t>
        </is>
      </c>
      <c r="O59" s="127" t="inlineStr">
        <is>
          <t>N</t>
        </is>
      </c>
      <c r="P59" s="127" t="inlineStr">
        <is>
          <t>S</t>
        </is>
      </c>
      <c r="Q59" s="127" t="inlineStr">
        <is>
          <t>Z1</t>
        </is>
      </c>
      <c r="R59" s="147" t="n">
        <v>0.766</v>
      </c>
      <c r="S59" s="127" t="n">
        <v>17</v>
      </c>
      <c r="T59" s="148" t="n">
        <v>9.94</v>
      </c>
      <c r="U59" s="127" t="inlineStr">
        <is>
          <t>LA RUCHE LOGISTIQUE</t>
        </is>
      </c>
      <c r="W59" s="8">
        <f>IF(C59&lt;&gt;2,"",IF(S59="5X","5XK",IF(S59="5Y","5YK",IF(S59="6B","6BK",IF(S59="6C","6CK","")))))</f>
        <v/>
      </c>
      <c r="X59" s="8">
        <f>IF(S59="6B",_xlfn.XLOOKUP(H59,'Zoning 2shop'!A:A,'Zoning 2shop'!B:B),IF(S59="6C",_xlfn.XLOOKUP(G59,'Zoning 2shop'!C:C,'Zoning 2shop'!D:D),""))</f>
        <v/>
      </c>
      <c r="Y59" s="112">
        <f>AB59/Z59</f>
        <v/>
      </c>
      <c r="Z59" s="4">
        <f>T59</f>
        <v/>
      </c>
      <c r="AA59" s="4">
        <f>IF(OR(S59="6C",S59="6B",S59="5X",S59="5Y"),0.08,0.5)</f>
        <v/>
      </c>
      <c r="AB59" s="4">
        <f>$AG$5/$AG$2*Z59</f>
        <v/>
      </c>
      <c r="AC59" s="19">
        <f>Z59+AA59</f>
        <v/>
      </c>
      <c r="AD59" s="8">
        <f>IF(COUNTIF(Catégories!A:A,N59)=0,"catégorie inconnue",LOOKUP(N59,Catégories!A:A,Catégories!B:B))</f>
        <v/>
      </c>
      <c r="AE59" s="21">
        <f>SUM(Z59:AB59)</f>
        <v/>
      </c>
    </row>
    <row r="60" hidden="1" ht="14.25" customHeight="1" s="101">
      <c r="B60" s="127" t="inlineStr">
        <is>
          <t>13617723</t>
        </is>
      </c>
      <c r="C60" s="127" t="inlineStr">
        <is>
          <t>0</t>
        </is>
      </c>
      <c r="D60" s="123" t="n">
        <v>46148</v>
      </c>
      <c r="E60" s="127" t="inlineStr">
        <is>
          <t>21320</t>
        </is>
      </c>
      <c r="F60" s="127" t="inlineStr">
        <is>
          <t>30016</t>
        </is>
      </c>
      <c r="G60" s="127" t="inlineStr">
        <is>
          <t>FR</t>
        </is>
      </c>
      <c r="H60" s="127" t="inlineStr">
        <is>
          <t>IT</t>
        </is>
      </c>
      <c r="I60" s="127" t="inlineStr">
        <is>
          <t>Caria Antonello</t>
        </is>
      </c>
      <c r="J60" s="127" t="inlineStr">
        <is>
          <t>Laruche</t>
        </is>
      </c>
      <c r="K60" s="127" t="inlineStr">
        <is>
          <t>999999</t>
        </is>
      </c>
      <c r="L60" s="127" t="inlineStr">
        <is>
          <t>XF142377921FR</t>
        </is>
      </c>
      <c r="M60" s="127" t="inlineStr">
        <is>
          <t>N</t>
        </is>
      </c>
      <c r="N60" s="127" t="inlineStr">
        <is>
          <t>Transport</t>
        </is>
      </c>
      <c r="O60" s="127" t="inlineStr">
        <is>
          <t>N</t>
        </is>
      </c>
      <c r="P60" s="127" t="inlineStr">
        <is>
          <t>S</t>
        </is>
      </c>
      <c r="Q60" s="127" t="inlineStr">
        <is>
          <t>Z2</t>
        </is>
      </c>
      <c r="R60" s="147" t="n">
        <v>4.266</v>
      </c>
      <c r="S60" s="127" t="n">
        <v>17</v>
      </c>
      <c r="T60" s="148" t="n">
        <v>18.34</v>
      </c>
      <c r="U60" s="127" t="inlineStr">
        <is>
          <t>LA RUCHE LOGISTIQUE</t>
        </is>
      </c>
      <c r="W60" s="8">
        <f>IF(C60&lt;&gt;2,"",IF(S60="5X","5XK",IF(S60="5Y","5YK",IF(S60="6B","6BK",IF(S60="6C","6CK","")))))</f>
        <v/>
      </c>
      <c r="X60" s="8">
        <f>IF(S60="6B",_xlfn.XLOOKUP(H60,'Zoning 2shop'!A:A,'Zoning 2shop'!B:B),IF(S60="6C",_xlfn.XLOOKUP(G60,'Zoning 2shop'!C:C,'Zoning 2shop'!D:D),""))</f>
        <v/>
      </c>
      <c r="Y60" s="112">
        <f>AB60/Z60</f>
        <v/>
      </c>
      <c r="Z60" s="4">
        <f>T60</f>
        <v/>
      </c>
      <c r="AA60" s="4">
        <f>IF(OR(S60="6C",S60="6B",S60="5X",S60="5Y"),0.08,0.5)</f>
        <v/>
      </c>
      <c r="AB60" s="4">
        <f>$AG$5/$AG$2*Z60</f>
        <v/>
      </c>
      <c r="AC60" s="19">
        <f>Z60+AA60</f>
        <v/>
      </c>
      <c r="AD60" s="8">
        <f>IF(COUNTIF(Catégories!A:A,N60)=0,"catégorie inconnue",LOOKUP(N60,Catégories!A:A,Catégories!B:B))</f>
        <v/>
      </c>
      <c r="AE60" s="21">
        <f>SUM(Z60:AB60)</f>
        <v/>
      </c>
    </row>
    <row r="61" hidden="1" ht="14.25" customHeight="1" s="101">
      <c r="B61" s="127" t="inlineStr">
        <is>
          <t>13617723</t>
        </is>
      </c>
      <c r="C61" s="127" t="inlineStr">
        <is>
          <t>0</t>
        </is>
      </c>
      <c r="D61" s="123" t="n">
        <v>46148</v>
      </c>
      <c r="E61" s="127" t="inlineStr">
        <is>
          <t>21320</t>
        </is>
      </c>
      <c r="F61" s="127" t="inlineStr">
        <is>
          <t>09129</t>
        </is>
      </c>
      <c r="G61" s="127" t="inlineStr">
        <is>
          <t>FR</t>
        </is>
      </c>
      <c r="H61" s="127" t="inlineStr">
        <is>
          <t>IT</t>
        </is>
      </c>
      <c r="I61" s="127" t="inlineStr">
        <is>
          <t>Spiga Alessandra</t>
        </is>
      </c>
      <c r="J61" s="127" t="inlineStr">
        <is>
          <t>Laruche</t>
        </is>
      </c>
      <c r="K61" s="127" t="inlineStr">
        <is>
          <t>999999</t>
        </is>
      </c>
      <c r="L61" s="127" t="inlineStr">
        <is>
          <t>XF142390185FR</t>
        </is>
      </c>
      <c r="M61" s="127" t="inlineStr">
        <is>
          <t>N</t>
        </is>
      </c>
      <c r="N61" s="127" t="inlineStr">
        <is>
          <t>Transport</t>
        </is>
      </c>
      <c r="O61" s="127" t="inlineStr">
        <is>
          <t>N</t>
        </is>
      </c>
      <c r="P61" s="127" t="inlineStr">
        <is>
          <t>S</t>
        </is>
      </c>
      <c r="Q61" s="127" t="inlineStr">
        <is>
          <t>Z2</t>
        </is>
      </c>
      <c r="R61" s="147" t="n">
        <v>0.25</v>
      </c>
      <c r="S61" s="127" t="n">
        <v>17</v>
      </c>
      <c r="T61" s="148" t="n">
        <v>7.86</v>
      </c>
      <c r="U61" s="127" t="inlineStr">
        <is>
          <t>LA RUCHE LOGISTIQUE</t>
        </is>
      </c>
      <c r="W61" s="8">
        <f>IF(C61&lt;&gt;2,"",IF(S61="5X","5XK",IF(S61="5Y","5YK",IF(S61="6B","6BK",IF(S61="6C","6CK","")))))</f>
        <v/>
      </c>
      <c r="X61" s="8">
        <f>IF(S61="6B",_xlfn.XLOOKUP(H61,'Zoning 2shop'!A:A,'Zoning 2shop'!B:B),IF(S61="6C",_xlfn.XLOOKUP(G61,'Zoning 2shop'!C:C,'Zoning 2shop'!D:D),""))</f>
        <v/>
      </c>
      <c r="Y61" s="112">
        <f>AB61/Z61</f>
        <v/>
      </c>
      <c r="Z61" s="4">
        <f>T61</f>
        <v/>
      </c>
      <c r="AA61" s="4">
        <f>IF(OR(S61="6C",S61="6B",S61="5X",S61="5Y"),0.08,0.5)</f>
        <v/>
      </c>
      <c r="AB61" s="4">
        <f>$AG$5/$AG$2*Z61</f>
        <v/>
      </c>
      <c r="AC61" s="19">
        <f>Z61+AA61</f>
        <v/>
      </c>
      <c r="AD61" s="8">
        <f>IF(COUNTIF(Catégories!A:A,N61)=0,"catégorie inconnue",LOOKUP(N61,Catégories!A:A,Catégories!B:B))</f>
        <v/>
      </c>
      <c r="AE61" s="21">
        <f>SUM(Z61:AB61)</f>
        <v/>
      </c>
    </row>
    <row r="62" hidden="1" ht="14.25" customHeight="1" s="101">
      <c r="B62" s="127" t="inlineStr">
        <is>
          <t>13617723</t>
        </is>
      </c>
      <c r="C62" s="127" t="inlineStr">
        <is>
          <t>0</t>
        </is>
      </c>
      <c r="D62" s="123" t="n">
        <v>46148</v>
      </c>
      <c r="E62" s="127" t="inlineStr">
        <is>
          <t>21320</t>
        </is>
      </c>
      <c r="F62" s="127" t="inlineStr">
        <is>
          <t>7441GC</t>
        </is>
      </c>
      <c r="G62" s="127" t="inlineStr">
        <is>
          <t>FR</t>
        </is>
      </c>
      <c r="H62" s="127" t="inlineStr">
        <is>
          <t>NL</t>
        </is>
      </c>
      <c r="I62" s="127" t="inlineStr">
        <is>
          <t>Beltman Nicole</t>
        </is>
      </c>
      <c r="J62" s="127" t="inlineStr">
        <is>
          <t>Laruche</t>
        </is>
      </c>
      <c r="K62" s="127" t="inlineStr">
        <is>
          <t>999999</t>
        </is>
      </c>
      <c r="L62" s="127" t="inlineStr">
        <is>
          <t>XF142419564FR</t>
        </is>
      </c>
      <c r="M62" s="127" t="inlineStr">
        <is>
          <t>N</t>
        </is>
      </c>
      <c r="N62" s="127" t="inlineStr">
        <is>
          <t>Transport</t>
        </is>
      </c>
      <c r="O62" s="127" t="inlineStr">
        <is>
          <t>N</t>
        </is>
      </c>
      <c r="P62" s="127" t="inlineStr">
        <is>
          <t>S</t>
        </is>
      </c>
      <c r="Q62" s="127" t="inlineStr">
        <is>
          <t>Z1</t>
        </is>
      </c>
      <c r="R62" s="147" t="n">
        <v>2.567</v>
      </c>
      <c r="S62" s="127" t="n">
        <v>17</v>
      </c>
      <c r="T62" s="148" t="n">
        <v>14.95</v>
      </c>
      <c r="U62" s="127" t="inlineStr">
        <is>
          <t>LA RUCHE LOGISTIQUE</t>
        </is>
      </c>
      <c r="W62" s="8">
        <f>IF(C62&lt;&gt;2,"",IF(S62="5X","5XK",IF(S62="5Y","5YK",IF(S62="6B","6BK",IF(S62="6C","6CK","")))))</f>
        <v/>
      </c>
      <c r="X62" s="8">
        <f>IF(S62="6B",_xlfn.XLOOKUP(H62,'Zoning 2shop'!A:A,'Zoning 2shop'!B:B),IF(S62="6C",_xlfn.XLOOKUP(G62,'Zoning 2shop'!C:C,'Zoning 2shop'!D:D),""))</f>
        <v/>
      </c>
      <c r="Y62" s="112">
        <f>AB62/Z62</f>
        <v/>
      </c>
      <c r="Z62" s="4">
        <f>T62</f>
        <v/>
      </c>
      <c r="AA62" s="4">
        <f>IF(OR(S62="6C",S62="6B",S62="5X",S62="5Y"),0.08,0.5)</f>
        <v/>
      </c>
      <c r="AB62" s="4">
        <f>$AG$5/$AG$2*Z62</f>
        <v/>
      </c>
      <c r="AC62" s="19">
        <f>Z62+AA62</f>
        <v/>
      </c>
      <c r="AD62" s="8">
        <f>IF(COUNTIF(Catégories!A:A,N62)=0,"catégorie inconnue",LOOKUP(N62,Catégories!A:A,Catégories!B:B))</f>
        <v/>
      </c>
      <c r="AE62" s="21">
        <f>SUM(Z62:AB62)</f>
        <v/>
      </c>
    </row>
    <row r="63" hidden="1" ht="14.25" customHeight="1" s="101">
      <c r="B63" s="127" t="inlineStr">
        <is>
          <t>13617723</t>
        </is>
      </c>
      <c r="C63" s="127" t="inlineStr">
        <is>
          <t>0</t>
        </is>
      </c>
      <c r="D63" s="123" t="n">
        <v>46148</v>
      </c>
      <c r="E63" s="127" t="inlineStr">
        <is>
          <t>21320</t>
        </is>
      </c>
      <c r="F63" s="127" t="inlineStr">
        <is>
          <t>1096AC</t>
        </is>
      </c>
      <c r="G63" s="127" t="inlineStr">
        <is>
          <t>FR</t>
        </is>
      </c>
      <c r="H63" s="127" t="inlineStr">
        <is>
          <t>NL</t>
        </is>
      </c>
      <c r="I63" s="127" t="inlineStr">
        <is>
          <t>Van Erk Ellen</t>
        </is>
      </c>
      <c r="J63" s="127" t="inlineStr">
        <is>
          <t>Laruche</t>
        </is>
      </c>
      <c r="K63" s="127" t="inlineStr">
        <is>
          <t>999999</t>
        </is>
      </c>
      <c r="L63" s="127" t="inlineStr">
        <is>
          <t>XF142419799FR</t>
        </is>
      </c>
      <c r="M63" s="127" t="inlineStr">
        <is>
          <t>N</t>
        </is>
      </c>
      <c r="N63" s="127" t="inlineStr">
        <is>
          <t>Transport</t>
        </is>
      </c>
      <c r="O63" s="127" t="inlineStr">
        <is>
          <t>N</t>
        </is>
      </c>
      <c r="P63" s="127" t="inlineStr">
        <is>
          <t>S</t>
        </is>
      </c>
      <c r="Q63" s="127" t="inlineStr">
        <is>
          <t>Z1</t>
        </is>
      </c>
      <c r="R63" s="147" t="n">
        <v>2.567</v>
      </c>
      <c r="S63" s="127" t="n">
        <v>17</v>
      </c>
      <c r="T63" s="148" t="n">
        <v>14.95</v>
      </c>
      <c r="U63" s="127" t="inlineStr">
        <is>
          <t>LA RUCHE LOGISTIQUE</t>
        </is>
      </c>
      <c r="W63" s="8">
        <f>IF(C63&lt;&gt;2,"",IF(S63="5X","5XK",IF(S63="5Y","5YK",IF(S63="6B","6BK",IF(S63="6C","6CK","")))))</f>
        <v/>
      </c>
      <c r="X63" s="8">
        <f>IF(S63="6B",_xlfn.XLOOKUP(H63,'Zoning 2shop'!A:A,'Zoning 2shop'!B:B),IF(S63="6C",_xlfn.XLOOKUP(G63,'Zoning 2shop'!C:C,'Zoning 2shop'!D:D),""))</f>
        <v/>
      </c>
      <c r="Y63" s="112">
        <f>AB63/Z63</f>
        <v/>
      </c>
      <c r="Z63" s="4">
        <f>T63</f>
        <v/>
      </c>
      <c r="AA63" s="4">
        <f>IF(OR(S63="6C",S63="6B",S63="5X",S63="5Y"),0.08,0.5)</f>
        <v/>
      </c>
      <c r="AB63" s="4">
        <f>$AG$5/$AG$2*Z63</f>
        <v/>
      </c>
      <c r="AC63" s="19">
        <f>Z63+AA63</f>
        <v/>
      </c>
      <c r="AD63" s="8">
        <f>IF(COUNTIF(Catégories!A:A,N63)=0,"catégorie inconnue",LOOKUP(N63,Catégories!A:A,Catégories!B:B))</f>
        <v/>
      </c>
      <c r="AE63" s="21">
        <f>SUM(Z63:AB63)</f>
        <v/>
      </c>
    </row>
    <row r="64" hidden="1" ht="14.25" customHeight="1" s="101">
      <c r="B64" s="127" t="inlineStr">
        <is>
          <t>13617723</t>
        </is>
      </c>
      <c r="C64" s="127" t="inlineStr">
        <is>
          <t>0</t>
        </is>
      </c>
      <c r="D64" s="123" t="n">
        <v>46148</v>
      </c>
      <c r="E64" s="127" t="inlineStr">
        <is>
          <t>21320</t>
        </is>
      </c>
      <c r="F64" s="127" t="inlineStr">
        <is>
          <t>15518</t>
        </is>
      </c>
      <c r="G64" s="127" t="inlineStr">
        <is>
          <t>FR</t>
        </is>
      </c>
      <c r="H64" s="127" t="inlineStr">
        <is>
          <t>DE</t>
        </is>
      </c>
      <c r="I64" s="127" t="inlineStr">
        <is>
          <t>Gauerke Marie</t>
        </is>
      </c>
      <c r="J64" s="127" t="inlineStr">
        <is>
          <t>Laruche</t>
        </is>
      </c>
      <c r="K64" s="127" t="inlineStr">
        <is>
          <t>999999</t>
        </is>
      </c>
      <c r="L64" s="127" t="inlineStr">
        <is>
          <t>XF142423793FR</t>
        </is>
      </c>
      <c r="M64" s="127" t="inlineStr">
        <is>
          <t>N</t>
        </is>
      </c>
      <c r="N64" s="127" t="inlineStr">
        <is>
          <t>Transport</t>
        </is>
      </c>
      <c r="O64" s="127" t="inlineStr">
        <is>
          <t>N</t>
        </is>
      </c>
      <c r="P64" s="127" t="inlineStr">
        <is>
          <t>S</t>
        </is>
      </c>
      <c r="Q64" s="127" t="inlineStr">
        <is>
          <t>Z1</t>
        </is>
      </c>
      <c r="R64" s="147" t="n">
        <v>4.266</v>
      </c>
      <c r="S64" s="127" t="n">
        <v>17</v>
      </c>
      <c r="T64" s="148" t="n">
        <v>18.34</v>
      </c>
      <c r="U64" s="127" t="inlineStr">
        <is>
          <t>LA RUCHE LOGISTIQUE</t>
        </is>
      </c>
      <c r="W64" s="8">
        <f>IF(C64&lt;&gt;2,"",IF(S64="5X","5XK",IF(S64="5Y","5YK",IF(S64="6B","6BK",IF(S64="6C","6CK","")))))</f>
        <v/>
      </c>
      <c r="X64" s="8">
        <f>IF(S64="6B",_xlfn.XLOOKUP(H64,'Zoning 2shop'!A:A,'Zoning 2shop'!B:B),IF(S64="6C",_xlfn.XLOOKUP(G64,'Zoning 2shop'!C:C,'Zoning 2shop'!D:D),""))</f>
        <v/>
      </c>
      <c r="Y64" s="112">
        <f>AB64/Z64</f>
        <v/>
      </c>
      <c r="Z64" s="4">
        <f>T64</f>
        <v/>
      </c>
      <c r="AA64" s="4">
        <f>IF(OR(S64="6C",S64="6B",S64="5X",S64="5Y"),0.08,0.5)</f>
        <v/>
      </c>
      <c r="AB64" s="4">
        <f>$AG$5/$AG$2*Z64</f>
        <v/>
      </c>
      <c r="AC64" s="19">
        <f>Z64+AA64</f>
        <v/>
      </c>
      <c r="AD64" s="8">
        <f>IF(COUNTIF(Catégories!A:A,N64)=0,"catégorie inconnue",LOOKUP(N64,Catégories!A:A,Catégories!B:B))</f>
        <v/>
      </c>
      <c r="AE64" s="21">
        <f>SUM(Z64:AB64)</f>
        <v/>
      </c>
    </row>
    <row r="65" hidden="1" ht="14.25" customHeight="1" s="101">
      <c r="B65" s="127" t="inlineStr">
        <is>
          <t>13617723</t>
        </is>
      </c>
      <c r="C65" s="127" t="inlineStr">
        <is>
          <t>0</t>
        </is>
      </c>
      <c r="D65" s="123" t="n">
        <v>46149</v>
      </c>
      <c r="E65" s="127" t="inlineStr">
        <is>
          <t>21320</t>
        </is>
      </c>
      <c r="F65" s="127" t="inlineStr">
        <is>
          <t>4866</t>
        </is>
      </c>
      <c r="G65" s="127" t="inlineStr">
        <is>
          <t>FR</t>
        </is>
      </c>
      <c r="H65" s="127" t="inlineStr">
        <is>
          <t>AT</t>
        </is>
      </c>
      <c r="I65" s="127" t="inlineStr">
        <is>
          <t>Auersperg-Breunner Elisabeth</t>
        </is>
      </c>
      <c r="J65" s="127" t="inlineStr">
        <is>
          <t>Laruche</t>
        </is>
      </c>
      <c r="K65" s="127" t="inlineStr">
        <is>
          <t>999999</t>
        </is>
      </c>
      <c r="L65" s="127" t="inlineStr">
        <is>
          <t>XF142449583FR</t>
        </is>
      </c>
      <c r="M65" s="127" t="inlineStr">
        <is>
          <t>N</t>
        </is>
      </c>
      <c r="N65" s="127" t="inlineStr">
        <is>
          <t>Transport</t>
        </is>
      </c>
      <c r="O65" s="127" t="inlineStr">
        <is>
          <t>N</t>
        </is>
      </c>
      <c r="P65" s="127" t="inlineStr">
        <is>
          <t>S</t>
        </is>
      </c>
      <c r="Q65" s="127" t="inlineStr">
        <is>
          <t>Z2</t>
        </is>
      </c>
      <c r="R65" s="147" t="n">
        <v>0.343</v>
      </c>
      <c r="S65" s="127" t="n">
        <v>17</v>
      </c>
      <c r="T65" s="148" t="n">
        <v>7.86</v>
      </c>
      <c r="U65" s="127" t="inlineStr">
        <is>
          <t>LA RUCHE LOGISTIQUE</t>
        </is>
      </c>
      <c r="W65" s="8">
        <f>IF(C65&lt;&gt;2,"",IF(S65="5X","5XK",IF(S65="5Y","5YK",IF(S65="6B","6BK",IF(S65="6C","6CK","")))))</f>
        <v/>
      </c>
      <c r="X65" s="8">
        <f>IF(S65="6B",_xlfn.XLOOKUP(H65,'Zoning 2shop'!A:A,'Zoning 2shop'!B:B),IF(S65="6C",_xlfn.XLOOKUP(G65,'Zoning 2shop'!C:C,'Zoning 2shop'!D:D),""))</f>
        <v/>
      </c>
      <c r="Y65" s="112">
        <f>AB65/Z65</f>
        <v/>
      </c>
      <c r="Z65" s="4">
        <f>T65</f>
        <v/>
      </c>
      <c r="AA65" s="4">
        <f>IF(OR(S65="6C",S65="6B",S65="5X",S65="5Y"),0.08,0.5)</f>
        <v/>
      </c>
      <c r="AB65" s="4">
        <f>$AG$5/$AG$2*Z65</f>
        <v/>
      </c>
      <c r="AC65" s="19">
        <f>Z65+AA65</f>
        <v/>
      </c>
      <c r="AD65" s="8">
        <f>IF(COUNTIF(Catégories!A:A,N65)=0,"catégorie inconnue",LOOKUP(N65,Catégories!A:A,Catégories!B:B))</f>
        <v/>
      </c>
      <c r="AE65" s="21">
        <f>SUM(Z65:AB65)</f>
        <v/>
      </c>
    </row>
    <row r="66" hidden="1" ht="14.25" customHeight="1" s="101">
      <c r="B66" s="127" t="inlineStr">
        <is>
          <t>13617723</t>
        </is>
      </c>
      <c r="C66" s="127" t="inlineStr">
        <is>
          <t>0</t>
        </is>
      </c>
      <c r="D66" s="123" t="n">
        <v>46149</v>
      </c>
      <c r="E66" s="127" t="inlineStr">
        <is>
          <t>21320</t>
        </is>
      </c>
      <c r="F66" s="127" t="inlineStr">
        <is>
          <t>7672BB</t>
        </is>
      </c>
      <c r="G66" s="127" t="inlineStr">
        <is>
          <t>FR</t>
        </is>
      </c>
      <c r="H66" s="127" t="inlineStr">
        <is>
          <t>NL</t>
        </is>
      </c>
      <c r="I66" s="127" t="inlineStr">
        <is>
          <t>Oude Vrielink Ingrid</t>
        </is>
      </c>
      <c r="J66" s="127" t="inlineStr">
        <is>
          <t>Laruche</t>
        </is>
      </c>
      <c r="K66" s="127" t="inlineStr">
        <is>
          <t>999999</t>
        </is>
      </c>
      <c r="L66" s="127" t="inlineStr">
        <is>
          <t>XF142449654FR</t>
        </is>
      </c>
      <c r="M66" s="127" t="inlineStr">
        <is>
          <t>N</t>
        </is>
      </c>
      <c r="N66" s="127" t="inlineStr">
        <is>
          <t>Transport</t>
        </is>
      </c>
      <c r="O66" s="127" t="inlineStr">
        <is>
          <t>N</t>
        </is>
      </c>
      <c r="P66" s="127" t="inlineStr">
        <is>
          <t>S</t>
        </is>
      </c>
      <c r="Q66" s="127" t="inlineStr">
        <is>
          <t>Z1</t>
        </is>
      </c>
      <c r="R66" s="147" t="n">
        <v>0.731</v>
      </c>
      <c r="S66" s="127" t="n">
        <v>17</v>
      </c>
      <c r="T66" s="148" t="n">
        <v>9.94</v>
      </c>
      <c r="U66" s="127" t="inlineStr">
        <is>
          <t>LA RUCHE LOGISTIQUE</t>
        </is>
      </c>
      <c r="W66" s="8">
        <f>IF(C66&lt;&gt;2,"",IF(S66="5X","5XK",IF(S66="5Y","5YK",IF(S66="6B","6BK",IF(S66="6C","6CK","")))))</f>
        <v/>
      </c>
      <c r="X66" s="8">
        <f>IF(S66="6B",_xlfn.XLOOKUP(H66,'Zoning 2shop'!A:A,'Zoning 2shop'!B:B),IF(S66="6C",_xlfn.XLOOKUP(G66,'Zoning 2shop'!C:C,'Zoning 2shop'!D:D),""))</f>
        <v/>
      </c>
      <c r="Y66" s="112">
        <f>AB66/Z66</f>
        <v/>
      </c>
      <c r="Z66" s="4">
        <f>T66</f>
        <v/>
      </c>
      <c r="AA66" s="4">
        <f>IF(OR(S66="6C",S66="6B",S66="5X",S66="5Y"),0.08,0.5)</f>
        <v/>
      </c>
      <c r="AB66" s="4">
        <f>$AG$5/$AG$2*Z66</f>
        <v/>
      </c>
      <c r="AC66" s="19">
        <f>Z66+AA66</f>
        <v/>
      </c>
      <c r="AD66" s="8">
        <f>IF(COUNTIF(Catégories!A:A,N66)=0,"catégorie inconnue",LOOKUP(N66,Catégories!A:A,Catégories!B:B))</f>
        <v/>
      </c>
      <c r="AE66" s="21">
        <f>SUM(Z66:AB66)</f>
        <v/>
      </c>
    </row>
    <row r="67" hidden="1" ht="14.25" customHeight="1" s="101">
      <c r="B67" s="127" t="inlineStr">
        <is>
          <t>13617723</t>
        </is>
      </c>
      <c r="C67" s="127" t="inlineStr">
        <is>
          <t>0</t>
        </is>
      </c>
      <c r="D67" s="123" t="n">
        <v>46149</v>
      </c>
      <c r="E67" s="127" t="inlineStr">
        <is>
          <t>21320</t>
        </is>
      </c>
      <c r="F67" s="127" t="inlineStr">
        <is>
          <t>90762</t>
        </is>
      </c>
      <c r="G67" s="127" t="inlineStr">
        <is>
          <t>FR</t>
        </is>
      </c>
      <c r="H67" s="127" t="inlineStr">
        <is>
          <t>DE</t>
        </is>
      </c>
      <c r="I67" s="127" t="inlineStr">
        <is>
          <t>Goj Julia</t>
        </is>
      </c>
      <c r="J67" s="127" t="inlineStr">
        <is>
          <t>Laruche</t>
        </is>
      </c>
      <c r="K67" s="127" t="inlineStr">
        <is>
          <t>999999</t>
        </is>
      </c>
      <c r="L67" s="127" t="inlineStr">
        <is>
          <t>XF142449835FR</t>
        </is>
      </c>
      <c r="M67" s="127" t="inlineStr">
        <is>
          <t>N</t>
        </is>
      </c>
      <c r="N67" s="127" t="inlineStr">
        <is>
          <t>Transport</t>
        </is>
      </c>
      <c r="O67" s="127" t="inlineStr">
        <is>
          <t>N</t>
        </is>
      </c>
      <c r="P67" s="127" t="inlineStr">
        <is>
          <t>S</t>
        </is>
      </c>
      <c r="Q67" s="127" t="inlineStr">
        <is>
          <t>Z1</t>
        </is>
      </c>
      <c r="R67" s="147" t="n">
        <v>0.53</v>
      </c>
      <c r="S67" s="127" t="n">
        <v>17</v>
      </c>
      <c r="T67" s="148" t="n">
        <v>9.94</v>
      </c>
      <c r="U67" s="127" t="inlineStr">
        <is>
          <t>LA RUCHE LOGISTIQUE</t>
        </is>
      </c>
      <c r="W67" s="8">
        <f>IF(C67&lt;&gt;2,"",IF(S67="5X","5XK",IF(S67="5Y","5YK",IF(S67="6B","6BK",IF(S67="6C","6CK","")))))</f>
        <v/>
      </c>
      <c r="X67" s="8">
        <f>IF(S67="6B",_xlfn.XLOOKUP(H67,'Zoning 2shop'!A:A,'Zoning 2shop'!B:B),IF(S67="6C",_xlfn.XLOOKUP(G67,'Zoning 2shop'!C:C,'Zoning 2shop'!D:D),""))</f>
        <v/>
      </c>
      <c r="Y67" s="112">
        <f>AB67/Z67</f>
        <v/>
      </c>
      <c r="Z67" s="4">
        <f>T67</f>
        <v/>
      </c>
      <c r="AA67" s="4">
        <f>IF(OR(S67="6C",S67="6B",S67="5X",S67="5Y"),0.08,0.5)</f>
        <v/>
      </c>
      <c r="AB67" s="4">
        <f>$AG$5/$AG$2*Z67</f>
        <v/>
      </c>
      <c r="AC67" s="19">
        <f>Z67+AA67</f>
        <v/>
      </c>
      <c r="AD67" s="8">
        <f>IF(COUNTIF(Catégories!A:A,N67)=0,"catégorie inconnue",LOOKUP(N67,Catégories!A:A,Catégories!B:B))</f>
        <v/>
      </c>
      <c r="AE67" s="21">
        <f>SUM(Z67:AB67)</f>
        <v/>
      </c>
    </row>
    <row r="68" hidden="1" ht="14.25" customHeight="1" s="101">
      <c r="B68" s="127" t="inlineStr">
        <is>
          <t>13617723</t>
        </is>
      </c>
      <c r="C68" s="127" t="inlineStr">
        <is>
          <t>0</t>
        </is>
      </c>
      <c r="D68" s="123" t="n">
        <v>46149</v>
      </c>
      <c r="E68" s="127" t="inlineStr">
        <is>
          <t>21320</t>
        </is>
      </c>
      <c r="F68" s="127" t="inlineStr">
        <is>
          <t>86152</t>
        </is>
      </c>
      <c r="G68" s="127" t="inlineStr">
        <is>
          <t>FR</t>
        </is>
      </c>
      <c r="H68" s="127" t="inlineStr">
        <is>
          <t>DE</t>
        </is>
      </c>
      <c r="I68" s="127" t="inlineStr">
        <is>
          <t>Ziegler-Johanni Helga</t>
        </is>
      </c>
      <c r="J68" s="127" t="inlineStr">
        <is>
          <t>Laruche</t>
        </is>
      </c>
      <c r="K68" s="127" t="inlineStr">
        <is>
          <t>999999</t>
        </is>
      </c>
      <c r="L68" s="127" t="inlineStr">
        <is>
          <t>XF142477743FR</t>
        </is>
      </c>
      <c r="M68" s="127" t="inlineStr">
        <is>
          <t>N</t>
        </is>
      </c>
      <c r="N68" s="127" t="inlineStr">
        <is>
          <t>Transport</t>
        </is>
      </c>
      <c r="O68" s="127" t="inlineStr">
        <is>
          <t>N</t>
        </is>
      </c>
      <c r="P68" s="127" t="inlineStr">
        <is>
          <t>S</t>
        </is>
      </c>
      <c r="Q68" s="127" t="inlineStr">
        <is>
          <t>Z1</t>
        </is>
      </c>
      <c r="R68" s="147" t="n">
        <v>0.504</v>
      </c>
      <c r="S68" s="127" t="n">
        <v>17</v>
      </c>
      <c r="T68" s="148" t="n">
        <v>9.94</v>
      </c>
      <c r="U68" s="127" t="inlineStr">
        <is>
          <t>LA RUCHE LOGISTIQUE</t>
        </is>
      </c>
      <c r="W68" s="8">
        <f>IF(C68&lt;&gt;2,"",IF(S68="5X","5XK",IF(S68="5Y","5YK",IF(S68="6B","6BK",IF(S68="6C","6CK","")))))</f>
        <v/>
      </c>
      <c r="X68" s="8">
        <f>IF(S68="6B",_xlfn.XLOOKUP(H68,'Zoning 2shop'!A:A,'Zoning 2shop'!B:B),IF(S68="6C",_xlfn.XLOOKUP(G68,'Zoning 2shop'!C:C,'Zoning 2shop'!D:D),""))</f>
        <v/>
      </c>
      <c r="Y68" s="112">
        <f>AB68/Z68</f>
        <v/>
      </c>
      <c r="Z68" s="4">
        <f>T68</f>
        <v/>
      </c>
      <c r="AA68" s="4">
        <f>IF(OR(S68="6C",S68="6B",S68="5X",S68="5Y"),0.08,0.5)</f>
        <v/>
      </c>
      <c r="AB68" s="4">
        <f>$AG$5/$AG$2*Z68</f>
        <v/>
      </c>
      <c r="AC68" s="19">
        <f>Z68+AA68</f>
        <v/>
      </c>
      <c r="AD68" s="8">
        <f>IF(COUNTIF(Catégories!A:A,N68)=0,"catégorie inconnue",LOOKUP(N68,Catégories!A:A,Catégories!B:B))</f>
        <v/>
      </c>
      <c r="AE68" s="21">
        <f>SUM(Z68:AB68)</f>
        <v/>
      </c>
    </row>
    <row r="69" hidden="1" ht="14.25" customHeight="1" s="101">
      <c r="B69" s="127" t="inlineStr">
        <is>
          <t>13617723</t>
        </is>
      </c>
      <c r="C69" s="127" t="inlineStr">
        <is>
          <t>0</t>
        </is>
      </c>
      <c r="D69" s="123" t="n">
        <v>46153</v>
      </c>
      <c r="E69" s="127" t="inlineStr">
        <is>
          <t>21320</t>
        </is>
      </c>
      <c r="F69" s="127" t="inlineStr">
        <is>
          <t>10243</t>
        </is>
      </c>
      <c r="G69" s="127" t="inlineStr">
        <is>
          <t>FR</t>
        </is>
      </c>
      <c r="H69" s="127" t="inlineStr">
        <is>
          <t>DE</t>
        </is>
      </c>
      <c r="I69" s="127" t="inlineStr">
        <is>
          <t>Adilkhan Abylay</t>
        </is>
      </c>
      <c r="J69" s="127" t="inlineStr">
        <is>
          <t>Laruche</t>
        </is>
      </c>
      <c r="K69" s="127" t="inlineStr">
        <is>
          <t>999999</t>
        </is>
      </c>
      <c r="L69" s="127" t="inlineStr">
        <is>
          <t>XF142563994FR</t>
        </is>
      </c>
      <c r="M69" s="127" t="inlineStr">
        <is>
          <t>N</t>
        </is>
      </c>
      <c r="N69" s="127" t="inlineStr">
        <is>
          <t>Transport</t>
        </is>
      </c>
      <c r="O69" s="127" t="inlineStr">
        <is>
          <t>N</t>
        </is>
      </c>
      <c r="P69" s="127" t="inlineStr">
        <is>
          <t>S</t>
        </is>
      </c>
      <c r="Q69" s="127" t="inlineStr">
        <is>
          <t>Z1</t>
        </is>
      </c>
      <c r="R69" s="147" t="n">
        <v>0.1</v>
      </c>
      <c r="S69" s="127" t="n">
        <v>17</v>
      </c>
      <c r="T69" s="148" t="n">
        <v>7.86</v>
      </c>
      <c r="U69" s="127" t="inlineStr">
        <is>
          <t>LA RUCHE LOGISTIQUE</t>
        </is>
      </c>
      <c r="W69" s="8">
        <f>IF(C69&lt;&gt;2,"",IF(S69="5X","5XK",IF(S69="5Y","5YK",IF(S69="6B","6BK",IF(S69="6C","6CK","")))))</f>
        <v/>
      </c>
      <c r="X69" s="8">
        <f>IF(S69="6B",_xlfn.XLOOKUP(H69,'Zoning 2shop'!A:A,'Zoning 2shop'!B:B),IF(S69="6C",_xlfn.XLOOKUP(G69,'Zoning 2shop'!C:C,'Zoning 2shop'!D:D),""))</f>
        <v/>
      </c>
      <c r="Y69" s="112">
        <f>AB69/Z69</f>
        <v/>
      </c>
      <c r="Z69" s="4">
        <f>T69</f>
        <v/>
      </c>
      <c r="AA69" s="4">
        <f>IF(OR(S69="6C",S69="6B",S69="5X",S69="5Y"),0.08,0.5)</f>
        <v/>
      </c>
      <c r="AB69" s="4">
        <f>$AG$5/$AG$2*Z69</f>
        <v/>
      </c>
      <c r="AC69" s="19">
        <f>Z69+AA69</f>
        <v/>
      </c>
      <c r="AD69" s="8">
        <f>IF(COUNTIF(Catégories!A:A,N69)=0,"catégorie inconnue",LOOKUP(N69,Catégories!A:A,Catégories!B:B))</f>
        <v/>
      </c>
      <c r="AE69" s="21">
        <f>SUM(Z69:AB69)</f>
        <v/>
      </c>
    </row>
    <row r="70" hidden="1" ht="14.25" customHeight="1" s="101">
      <c r="B70" s="127" t="inlineStr">
        <is>
          <t>13617723</t>
        </is>
      </c>
      <c r="C70" s="127" t="inlineStr">
        <is>
          <t>0</t>
        </is>
      </c>
      <c r="D70" s="123" t="n">
        <v>46153</v>
      </c>
      <c r="E70" s="127" t="inlineStr">
        <is>
          <t>21320</t>
        </is>
      </c>
      <c r="F70" s="127" t="inlineStr">
        <is>
          <t>9820</t>
        </is>
      </c>
      <c r="G70" s="127" t="inlineStr">
        <is>
          <t>FR</t>
        </is>
      </c>
      <c r="H70" s="127" t="inlineStr">
        <is>
          <t>BE</t>
        </is>
      </c>
      <c r="I70" s="127" t="inlineStr">
        <is>
          <t>Drieghe Sara</t>
        </is>
      </c>
      <c r="J70" s="127" t="inlineStr">
        <is>
          <t>Laruche</t>
        </is>
      </c>
      <c r="K70" s="127" t="inlineStr">
        <is>
          <t>999999</t>
        </is>
      </c>
      <c r="L70" s="127" t="inlineStr">
        <is>
          <t>XF142566165FR</t>
        </is>
      </c>
      <c r="M70" s="127" t="inlineStr">
        <is>
          <t>N</t>
        </is>
      </c>
      <c r="N70" s="127" t="inlineStr">
        <is>
          <t>Transport</t>
        </is>
      </c>
      <c r="O70" s="127" t="inlineStr">
        <is>
          <t>N</t>
        </is>
      </c>
      <c r="P70" s="127" t="inlineStr">
        <is>
          <t>S</t>
        </is>
      </c>
      <c r="Q70" s="127" t="inlineStr">
        <is>
          <t>Z1</t>
        </is>
      </c>
      <c r="R70" s="147" t="n">
        <v>0.766</v>
      </c>
      <c r="S70" s="127" t="n">
        <v>17</v>
      </c>
      <c r="T70" s="148" t="n">
        <v>9.94</v>
      </c>
      <c r="U70" s="127" t="inlineStr">
        <is>
          <t>LA RUCHE LOGISTIQUE</t>
        </is>
      </c>
      <c r="W70" s="8">
        <f>IF(C70&lt;&gt;2,"",IF(S70="5X","5XK",IF(S70="5Y","5YK",IF(S70="6B","6BK",IF(S70="6C","6CK","")))))</f>
        <v/>
      </c>
      <c r="X70" s="8">
        <f>IF(S70="6B",_xlfn.XLOOKUP(H70,'Zoning 2shop'!A:A,'Zoning 2shop'!B:B),IF(S70="6C",_xlfn.XLOOKUP(G70,'Zoning 2shop'!C:C,'Zoning 2shop'!D:D),""))</f>
        <v/>
      </c>
      <c r="Y70" s="112">
        <f>AB70/Z70</f>
        <v/>
      </c>
      <c r="Z70" s="4">
        <f>T70</f>
        <v/>
      </c>
      <c r="AA70" s="4">
        <f>IF(OR(S70="6C",S70="6B",S70="5X",S70="5Y"),0.08,0.5)</f>
        <v/>
      </c>
      <c r="AB70" s="4">
        <f>$AG$5/$AG$2*Z70</f>
        <v/>
      </c>
      <c r="AC70" s="19">
        <f>Z70+AA70</f>
        <v/>
      </c>
      <c r="AD70" s="8">
        <f>IF(COUNTIF(Catégories!A:A,N70)=0,"catégorie inconnue",LOOKUP(N70,Catégories!A:A,Catégories!B:B))</f>
        <v/>
      </c>
      <c r="AE70" s="21">
        <f>SUM(Z70:AB70)</f>
        <v/>
      </c>
    </row>
    <row r="71" hidden="1" ht="14.25" customHeight="1" s="101">
      <c r="B71" s="127" t="inlineStr">
        <is>
          <t>13617723</t>
        </is>
      </c>
      <c r="C71" s="127" t="inlineStr">
        <is>
          <t>0</t>
        </is>
      </c>
      <c r="D71" s="123" t="n">
        <v>46153</v>
      </c>
      <c r="E71" s="127" t="inlineStr">
        <is>
          <t>21320</t>
        </is>
      </c>
      <c r="F71" s="127" t="inlineStr">
        <is>
          <t>55234</t>
        </is>
      </c>
      <c r="G71" s="127" t="inlineStr">
        <is>
          <t>FR</t>
        </is>
      </c>
      <c r="H71" s="127" t="inlineStr">
        <is>
          <t>DE</t>
        </is>
      </c>
      <c r="I71" s="127" t="inlineStr">
        <is>
          <t>Scherrer Sylvia</t>
        </is>
      </c>
      <c r="J71" s="127" t="inlineStr">
        <is>
          <t>Laruche</t>
        </is>
      </c>
      <c r="K71" s="127" t="inlineStr">
        <is>
          <t>999999</t>
        </is>
      </c>
      <c r="L71" s="127" t="inlineStr">
        <is>
          <t>XF142566338FR</t>
        </is>
      </c>
      <c r="M71" s="127" t="inlineStr">
        <is>
          <t>N</t>
        </is>
      </c>
      <c r="N71" s="127" t="inlineStr">
        <is>
          <t>Transport</t>
        </is>
      </c>
      <c r="O71" s="127" t="inlineStr">
        <is>
          <t>N</t>
        </is>
      </c>
      <c r="P71" s="127" t="inlineStr">
        <is>
          <t>S</t>
        </is>
      </c>
      <c r="Q71" s="127" t="inlineStr">
        <is>
          <t>Z1</t>
        </is>
      </c>
      <c r="R71" s="147" t="n">
        <v>4.532</v>
      </c>
      <c r="S71" s="127" t="n">
        <v>17</v>
      </c>
      <c r="T71" s="148" t="n">
        <v>19.47</v>
      </c>
      <c r="U71" s="127" t="inlineStr">
        <is>
          <t>LA RUCHE LOGISTIQUE</t>
        </is>
      </c>
      <c r="W71" s="8">
        <f>IF(C71&lt;&gt;2,"",IF(S71="5X","5XK",IF(S71="5Y","5YK",IF(S71="6B","6BK",IF(S71="6C","6CK","")))))</f>
        <v/>
      </c>
      <c r="X71" s="8">
        <f>IF(S71="6B",_xlfn.XLOOKUP(H71,'Zoning 2shop'!A:A,'Zoning 2shop'!B:B),IF(S71="6C",_xlfn.XLOOKUP(G71,'Zoning 2shop'!C:C,'Zoning 2shop'!D:D),""))</f>
        <v/>
      </c>
      <c r="Y71" s="112">
        <f>AB71/Z71</f>
        <v/>
      </c>
      <c r="Z71" s="4">
        <f>T71</f>
        <v/>
      </c>
      <c r="AA71" s="4">
        <f>IF(OR(S71="6C",S71="6B",S71="5X",S71="5Y"),0.08,0.5)</f>
        <v/>
      </c>
      <c r="AB71" s="4">
        <f>$AG$5/$AG$2*Z71</f>
        <v/>
      </c>
      <c r="AC71" s="19">
        <f>Z71+AA71</f>
        <v/>
      </c>
      <c r="AD71" s="8">
        <f>IF(COUNTIF(Catégories!A:A,N71)=0,"catégorie inconnue",LOOKUP(N71,Catégories!A:A,Catégories!B:B))</f>
        <v/>
      </c>
      <c r="AE71" s="21">
        <f>SUM(Z71:AB71)</f>
        <v/>
      </c>
    </row>
    <row r="72" hidden="1" ht="14.25" customHeight="1" s="101">
      <c r="B72" s="127" t="inlineStr">
        <is>
          <t>13617723</t>
        </is>
      </c>
      <c r="C72" s="127" t="inlineStr">
        <is>
          <t>0</t>
        </is>
      </c>
      <c r="D72" s="123" t="n">
        <v>46153</v>
      </c>
      <c r="E72" s="127" t="inlineStr">
        <is>
          <t>21320</t>
        </is>
      </c>
      <c r="F72" s="127" t="inlineStr">
        <is>
          <t>81827</t>
        </is>
      </c>
      <c r="G72" s="127" t="inlineStr">
        <is>
          <t>FR</t>
        </is>
      </c>
      <c r="H72" s="127" t="inlineStr">
        <is>
          <t>DE</t>
        </is>
      </c>
      <c r="I72" s="127" t="inlineStr">
        <is>
          <t>Braatz Enrico</t>
        </is>
      </c>
      <c r="J72" s="127" t="inlineStr">
        <is>
          <t>Laruche</t>
        </is>
      </c>
      <c r="K72" s="127" t="inlineStr">
        <is>
          <t>999999</t>
        </is>
      </c>
      <c r="L72" s="127" t="inlineStr">
        <is>
          <t>XF142566491FR</t>
        </is>
      </c>
      <c r="M72" s="127" t="inlineStr">
        <is>
          <t>N</t>
        </is>
      </c>
      <c r="N72" s="127" t="inlineStr">
        <is>
          <t>Transport</t>
        </is>
      </c>
      <c r="O72" s="127" t="inlineStr">
        <is>
          <t>N</t>
        </is>
      </c>
      <c r="P72" s="127" t="inlineStr">
        <is>
          <t>S</t>
        </is>
      </c>
      <c r="Q72" s="127" t="inlineStr">
        <is>
          <t>Z1</t>
        </is>
      </c>
      <c r="R72" s="147" t="n">
        <v>0.499</v>
      </c>
      <c r="S72" s="127" t="n">
        <v>17</v>
      </c>
      <c r="T72" s="148" t="n">
        <v>7.86</v>
      </c>
      <c r="U72" s="127" t="inlineStr">
        <is>
          <t>LA RUCHE LOGISTIQUE</t>
        </is>
      </c>
      <c r="W72" s="8">
        <f>IF(C72&lt;&gt;2,"",IF(S72="5X","5XK",IF(S72="5Y","5YK",IF(S72="6B","6BK",IF(S72="6C","6CK","")))))</f>
        <v/>
      </c>
      <c r="X72" s="8">
        <f>IF(S72="6B",_xlfn.XLOOKUP(H72,'Zoning 2shop'!A:A,'Zoning 2shop'!B:B),IF(S72="6C",_xlfn.XLOOKUP(G72,'Zoning 2shop'!C:C,'Zoning 2shop'!D:D),""))</f>
        <v/>
      </c>
      <c r="Y72" s="112">
        <f>AB72/Z72</f>
        <v/>
      </c>
      <c r="Z72" s="4">
        <f>T72</f>
        <v/>
      </c>
      <c r="AA72" s="4">
        <f>IF(OR(S72="6C",S72="6B",S72="5X",S72="5Y"),0.08,0.5)</f>
        <v/>
      </c>
      <c r="AB72" s="4">
        <f>$AG$5/$AG$2*Z72</f>
        <v/>
      </c>
      <c r="AC72" s="19">
        <f>Z72+AA72</f>
        <v/>
      </c>
      <c r="AD72" s="8">
        <f>IF(COUNTIF(Catégories!A:A,N72)=0,"catégorie inconnue",LOOKUP(N72,Catégories!A:A,Catégories!B:B))</f>
        <v/>
      </c>
      <c r="AE72" s="21">
        <f>SUM(Z72:AB72)</f>
        <v/>
      </c>
    </row>
    <row r="73" hidden="1" ht="14.25" customHeight="1" s="101">
      <c r="B73" s="127" t="inlineStr">
        <is>
          <t>13617723</t>
        </is>
      </c>
      <c r="C73" s="127" t="inlineStr">
        <is>
          <t>0</t>
        </is>
      </c>
      <c r="D73" s="123" t="n">
        <v>46153</v>
      </c>
      <c r="E73" s="127" t="inlineStr">
        <is>
          <t>21320</t>
        </is>
      </c>
      <c r="F73" s="127" t="inlineStr">
        <is>
          <t>28691</t>
        </is>
      </c>
      <c r="G73" s="127" t="inlineStr">
        <is>
          <t>FR</t>
        </is>
      </c>
      <c r="H73" s="127" t="inlineStr">
        <is>
          <t>ES</t>
        </is>
      </c>
      <c r="I73" s="127" t="inlineStr">
        <is>
          <t>Murias Maria Rosario</t>
        </is>
      </c>
      <c r="J73" s="127" t="inlineStr">
        <is>
          <t>Laruche</t>
        </is>
      </c>
      <c r="K73" s="127" t="inlineStr">
        <is>
          <t>999999</t>
        </is>
      </c>
      <c r="L73" s="127" t="inlineStr">
        <is>
          <t>XF142567506FR</t>
        </is>
      </c>
      <c r="M73" s="127" t="inlineStr">
        <is>
          <t>N</t>
        </is>
      </c>
      <c r="N73" s="127" t="inlineStr">
        <is>
          <t>Transport</t>
        </is>
      </c>
      <c r="O73" s="127" t="inlineStr">
        <is>
          <t>N</t>
        </is>
      </c>
      <c r="P73" s="127" t="inlineStr">
        <is>
          <t>S</t>
        </is>
      </c>
      <c r="Q73" s="127" t="inlineStr">
        <is>
          <t>Z2</t>
        </is>
      </c>
      <c r="R73" s="147" t="n">
        <v>0.546</v>
      </c>
      <c r="S73" s="127" t="n">
        <v>17</v>
      </c>
      <c r="T73" s="148" t="n">
        <v>9.94</v>
      </c>
      <c r="U73" s="127" t="inlineStr">
        <is>
          <t>LA RUCHE LOGISTIQUE</t>
        </is>
      </c>
      <c r="W73" s="8">
        <f>IF(C73&lt;&gt;2,"",IF(S73="5X","5XK",IF(S73="5Y","5YK",IF(S73="6B","6BK",IF(S73="6C","6CK","")))))</f>
        <v/>
      </c>
      <c r="X73" s="8">
        <f>IF(S73="6B",_xlfn.XLOOKUP(H73,'Zoning 2shop'!A:A,'Zoning 2shop'!B:B),IF(S73="6C",_xlfn.XLOOKUP(G73,'Zoning 2shop'!C:C,'Zoning 2shop'!D:D),""))</f>
        <v/>
      </c>
      <c r="Y73" s="112">
        <f>AB73/Z73</f>
        <v/>
      </c>
      <c r="Z73" s="4">
        <f>T73</f>
        <v/>
      </c>
      <c r="AA73" s="4">
        <f>IF(OR(S73="6C",S73="6B",S73="5X",S73="5Y"),0.08,0.5)</f>
        <v/>
      </c>
      <c r="AB73" s="4">
        <f>$AG$5/$AG$2*Z73</f>
        <v/>
      </c>
      <c r="AC73" s="19">
        <f>Z73+AA73</f>
        <v/>
      </c>
      <c r="AD73" s="8">
        <f>IF(COUNTIF(Catégories!A:A,N73)=0,"catégorie inconnue",LOOKUP(N73,Catégories!A:A,Catégories!B:B))</f>
        <v/>
      </c>
      <c r="AE73" s="21">
        <f>SUM(Z73:AB73)</f>
        <v/>
      </c>
    </row>
    <row r="74" hidden="1" ht="14.25" customHeight="1" s="101">
      <c r="B74" s="127" t="inlineStr">
        <is>
          <t>13617723</t>
        </is>
      </c>
      <c r="C74" s="127" t="inlineStr">
        <is>
          <t>0</t>
        </is>
      </c>
      <c r="D74" s="123" t="n">
        <v>46153</v>
      </c>
      <c r="E74" s="127" t="inlineStr">
        <is>
          <t>21320</t>
        </is>
      </c>
      <c r="F74" s="127" t="inlineStr">
        <is>
          <t>54424</t>
        </is>
      </c>
      <c r="G74" s="127" t="inlineStr">
        <is>
          <t>FR</t>
        </is>
      </c>
      <c r="H74" s="127" t="inlineStr">
        <is>
          <t>DE</t>
        </is>
      </c>
      <c r="I74" s="127" t="inlineStr">
        <is>
          <t>Thelen Bruni</t>
        </is>
      </c>
      <c r="J74" s="127" t="inlineStr">
        <is>
          <t>Laruche</t>
        </is>
      </c>
      <c r="K74" s="127" t="inlineStr">
        <is>
          <t>999999</t>
        </is>
      </c>
      <c r="L74" s="127" t="inlineStr">
        <is>
          <t>XF142567611FR</t>
        </is>
      </c>
      <c r="M74" s="127" t="inlineStr">
        <is>
          <t>N</t>
        </is>
      </c>
      <c r="N74" s="127" t="inlineStr">
        <is>
          <t>Transport</t>
        </is>
      </c>
      <c r="O74" s="127" t="inlineStr">
        <is>
          <t>N</t>
        </is>
      </c>
      <c r="P74" s="127" t="inlineStr">
        <is>
          <t>S</t>
        </is>
      </c>
      <c r="Q74" s="127" t="inlineStr">
        <is>
          <t>Z1</t>
        </is>
      </c>
      <c r="R74" s="147" t="n">
        <v>4.266</v>
      </c>
      <c r="S74" s="127" t="n">
        <v>17</v>
      </c>
      <c r="T74" s="148" t="n">
        <v>18.34</v>
      </c>
      <c r="U74" s="127" t="inlineStr">
        <is>
          <t>LA RUCHE LOGISTIQUE</t>
        </is>
      </c>
      <c r="W74" s="8">
        <f>IF(C74&lt;&gt;2,"",IF(S74="5X","5XK",IF(S74="5Y","5YK",IF(S74="6B","6BK",IF(S74="6C","6CK","")))))</f>
        <v/>
      </c>
      <c r="X74" s="8">
        <f>IF(S74="6B",_xlfn.XLOOKUP(H74,'Zoning 2shop'!A:A,'Zoning 2shop'!B:B),IF(S74="6C",_xlfn.XLOOKUP(G74,'Zoning 2shop'!C:C,'Zoning 2shop'!D:D),""))</f>
        <v/>
      </c>
      <c r="Y74" s="112">
        <f>AB74/Z74</f>
        <v/>
      </c>
      <c r="Z74" s="4">
        <f>T74</f>
        <v/>
      </c>
      <c r="AA74" s="4">
        <f>IF(OR(S74="6C",S74="6B",S74="5X",S74="5Y"),0.08,0.5)</f>
        <v/>
      </c>
      <c r="AB74" s="4">
        <f>$AG$5/$AG$2*Z74</f>
        <v/>
      </c>
      <c r="AC74" s="19">
        <f>Z74+AA74</f>
        <v/>
      </c>
      <c r="AD74" s="8">
        <f>IF(COUNTIF(Catégories!A:A,N74)=0,"catégorie inconnue",LOOKUP(N74,Catégories!A:A,Catégories!B:B))</f>
        <v/>
      </c>
      <c r="AE74" s="21">
        <f>SUM(Z74:AB74)</f>
        <v/>
      </c>
    </row>
    <row r="75" hidden="1" ht="14.25" customHeight="1" s="101">
      <c r="B75" s="127" t="inlineStr">
        <is>
          <t>13617723</t>
        </is>
      </c>
      <c r="C75" s="127" t="inlineStr">
        <is>
          <t>0</t>
        </is>
      </c>
      <c r="D75" s="123" t="n">
        <v>46153</v>
      </c>
      <c r="E75" s="127" t="inlineStr">
        <is>
          <t>21320</t>
        </is>
      </c>
      <c r="F75" s="127" t="inlineStr">
        <is>
          <t>09629</t>
        </is>
      </c>
      <c r="G75" s="127" t="inlineStr">
        <is>
          <t>FR</t>
        </is>
      </c>
      <c r="H75" s="127" t="inlineStr">
        <is>
          <t>DE</t>
        </is>
      </c>
      <c r="I75" s="127" t="inlineStr">
        <is>
          <t>Rub Mandy</t>
        </is>
      </c>
      <c r="J75" s="127" t="inlineStr">
        <is>
          <t>Laruche</t>
        </is>
      </c>
      <c r="K75" s="127" t="inlineStr">
        <is>
          <t>999999</t>
        </is>
      </c>
      <c r="L75" s="127" t="inlineStr">
        <is>
          <t>XF142568135FR</t>
        </is>
      </c>
      <c r="M75" s="127" t="inlineStr">
        <is>
          <t>N</t>
        </is>
      </c>
      <c r="N75" s="127" t="inlineStr">
        <is>
          <t>Transport</t>
        </is>
      </c>
      <c r="O75" s="127" t="inlineStr">
        <is>
          <t>N</t>
        </is>
      </c>
      <c r="P75" s="127" t="inlineStr">
        <is>
          <t>S</t>
        </is>
      </c>
      <c r="Q75" s="127" t="inlineStr">
        <is>
          <t>Z1</t>
        </is>
      </c>
      <c r="R75" s="147" t="n">
        <v>0.248</v>
      </c>
      <c r="S75" s="127" t="n">
        <v>17</v>
      </c>
      <c r="T75" s="148" t="n">
        <v>7.86</v>
      </c>
      <c r="U75" s="127" t="inlineStr">
        <is>
          <t>LA RUCHE LOGISTIQUE</t>
        </is>
      </c>
      <c r="W75" s="8">
        <f>IF(C75&lt;&gt;2,"",IF(S75="5X","5XK",IF(S75="5Y","5YK",IF(S75="6B","6BK",IF(S75="6C","6CK","")))))</f>
        <v/>
      </c>
      <c r="X75" s="8">
        <f>IF(S75="6B",_xlfn.XLOOKUP(H75,'Zoning 2shop'!A:A,'Zoning 2shop'!B:B),IF(S75="6C",_xlfn.XLOOKUP(G75,'Zoning 2shop'!C:C,'Zoning 2shop'!D:D),""))</f>
        <v/>
      </c>
      <c r="Y75" s="112">
        <f>AB75/Z75</f>
        <v/>
      </c>
      <c r="Z75" s="4">
        <f>T75</f>
        <v/>
      </c>
      <c r="AA75" s="4">
        <f>IF(OR(S75="6C",S75="6B",S75="5X",S75="5Y"),0.08,0.5)</f>
        <v/>
      </c>
      <c r="AB75" s="4">
        <f>$AG$5/$AG$2*Z75</f>
        <v/>
      </c>
      <c r="AC75" s="19">
        <f>Z75+AA75</f>
        <v/>
      </c>
      <c r="AD75" s="8">
        <f>IF(COUNTIF(Catégories!A:A,N75)=0,"catégorie inconnue",LOOKUP(N75,Catégories!A:A,Catégories!B:B))</f>
        <v/>
      </c>
      <c r="AE75" s="21">
        <f>SUM(Z75:AB75)</f>
        <v/>
      </c>
    </row>
    <row r="76" hidden="1" ht="14.25" customHeight="1" s="101">
      <c r="B76" s="127" t="inlineStr">
        <is>
          <t>13617723</t>
        </is>
      </c>
      <c r="C76" s="127" t="inlineStr">
        <is>
          <t>0</t>
        </is>
      </c>
      <c r="D76" s="123" t="n">
        <v>46153</v>
      </c>
      <c r="E76" s="127" t="inlineStr">
        <is>
          <t>21320</t>
        </is>
      </c>
      <c r="F76" s="127" t="inlineStr">
        <is>
          <t>69231</t>
        </is>
      </c>
      <c r="G76" s="127" t="inlineStr">
        <is>
          <t>FR</t>
        </is>
      </c>
      <c r="H76" s="127" t="inlineStr">
        <is>
          <t>DE</t>
        </is>
      </c>
      <c r="I76" s="127" t="inlineStr">
        <is>
          <t>Elsasser Romina</t>
        </is>
      </c>
      <c r="J76" s="127" t="inlineStr">
        <is>
          <t>Laruche</t>
        </is>
      </c>
      <c r="K76" s="127" t="inlineStr">
        <is>
          <t>999999</t>
        </is>
      </c>
      <c r="L76" s="127" t="inlineStr">
        <is>
          <t>XF142568206FR</t>
        </is>
      </c>
      <c r="M76" s="127" t="inlineStr">
        <is>
          <t>N</t>
        </is>
      </c>
      <c r="N76" s="127" t="inlineStr">
        <is>
          <t>Transport</t>
        </is>
      </c>
      <c r="O76" s="127" t="inlineStr">
        <is>
          <t>N</t>
        </is>
      </c>
      <c r="P76" s="127" t="inlineStr">
        <is>
          <t>S</t>
        </is>
      </c>
      <c r="Q76" s="127" t="inlineStr">
        <is>
          <t>Z1</t>
        </is>
      </c>
      <c r="R76" s="147" t="n">
        <v>5.76</v>
      </c>
      <c r="S76" s="127" t="n">
        <v>17</v>
      </c>
      <c r="T76" s="148" t="n">
        <v>21.83</v>
      </c>
      <c r="U76" s="127" t="inlineStr">
        <is>
          <t>LA RUCHE LOGISTIQUE</t>
        </is>
      </c>
      <c r="W76" s="8">
        <f>IF(C76&lt;&gt;2,"",IF(S76="5X","5XK",IF(S76="5Y","5YK",IF(S76="6B","6BK",IF(S76="6C","6CK","")))))</f>
        <v/>
      </c>
      <c r="X76" s="8">
        <f>IF(S76="6B",_xlfn.XLOOKUP(H76,'Zoning 2shop'!A:A,'Zoning 2shop'!B:B),IF(S76="6C",_xlfn.XLOOKUP(G76,'Zoning 2shop'!C:C,'Zoning 2shop'!D:D),""))</f>
        <v/>
      </c>
      <c r="Y76" s="112">
        <f>AB76/Z76</f>
        <v/>
      </c>
      <c r="Z76" s="4">
        <f>T76</f>
        <v/>
      </c>
      <c r="AA76" s="4">
        <f>IF(OR(S76="6C",S76="6B",S76="5X",S76="5Y"),0.08,0.5)</f>
        <v/>
      </c>
      <c r="AB76" s="4">
        <f>$AG$5/$AG$2*Z76</f>
        <v/>
      </c>
      <c r="AC76" s="19">
        <f>Z76+AA76</f>
        <v/>
      </c>
      <c r="AD76" s="8">
        <f>IF(COUNTIF(Catégories!A:A,N76)=0,"catégorie inconnue",LOOKUP(N76,Catégories!A:A,Catégories!B:B))</f>
        <v/>
      </c>
      <c r="AE76" s="21">
        <f>SUM(Z76:AB76)</f>
        <v/>
      </c>
    </row>
    <row r="77" hidden="1" ht="14.25" customHeight="1" s="101">
      <c r="B77" s="127" t="inlineStr">
        <is>
          <t>13617723</t>
        </is>
      </c>
      <c r="C77" s="127" t="inlineStr">
        <is>
          <t>0</t>
        </is>
      </c>
      <c r="D77" s="123" t="n">
        <v>46153</v>
      </c>
      <c r="E77" s="127" t="inlineStr">
        <is>
          <t>21320</t>
        </is>
      </c>
      <c r="F77" s="127" t="inlineStr">
        <is>
          <t>36039</t>
        </is>
      </c>
      <c r="G77" s="127" t="inlineStr">
        <is>
          <t>FR</t>
        </is>
      </c>
      <c r="H77" s="127" t="inlineStr">
        <is>
          <t>DE</t>
        </is>
      </c>
      <c r="I77" s="127" t="inlineStr">
        <is>
          <t>Helen Tassilo</t>
        </is>
      </c>
      <c r="J77" s="127" t="inlineStr">
        <is>
          <t>Laruche</t>
        </is>
      </c>
      <c r="K77" s="127" t="inlineStr">
        <is>
          <t>999999</t>
        </is>
      </c>
      <c r="L77" s="127" t="inlineStr">
        <is>
          <t>XF142568400FR</t>
        </is>
      </c>
      <c r="M77" s="127" t="inlineStr">
        <is>
          <t>N</t>
        </is>
      </c>
      <c r="N77" s="127" t="inlineStr">
        <is>
          <t>Transport</t>
        </is>
      </c>
      <c r="O77" s="127" t="inlineStr">
        <is>
          <t>N</t>
        </is>
      </c>
      <c r="P77" s="127" t="inlineStr">
        <is>
          <t>S</t>
        </is>
      </c>
      <c r="Q77" s="127" t="inlineStr">
        <is>
          <t>Z1</t>
        </is>
      </c>
      <c r="R77" s="147" t="n">
        <v>4.403</v>
      </c>
      <c r="S77" s="127" t="n">
        <v>17</v>
      </c>
      <c r="T77" s="148" t="n">
        <v>18.34</v>
      </c>
      <c r="U77" s="127" t="inlineStr">
        <is>
          <t>LA RUCHE LOGISTIQUE</t>
        </is>
      </c>
      <c r="W77" s="8">
        <f>IF(C77&lt;&gt;2,"",IF(S77="5X","5XK",IF(S77="5Y","5YK",IF(S77="6B","6BK",IF(S77="6C","6CK","")))))</f>
        <v/>
      </c>
      <c r="X77" s="8">
        <f>IF(S77="6B",_xlfn.XLOOKUP(H77,'Zoning 2shop'!A:A,'Zoning 2shop'!B:B),IF(S77="6C",_xlfn.XLOOKUP(G77,'Zoning 2shop'!C:C,'Zoning 2shop'!D:D),""))</f>
        <v/>
      </c>
      <c r="Y77" s="112">
        <f>AB77/Z77</f>
        <v/>
      </c>
      <c r="Z77" s="4">
        <f>T77</f>
        <v/>
      </c>
      <c r="AA77" s="4">
        <f>IF(OR(S77="6C",S77="6B",S77="5X",S77="5Y"),0.08,0.5)</f>
        <v/>
      </c>
      <c r="AB77" s="4">
        <f>$AG$5/$AG$2*Z77</f>
        <v/>
      </c>
      <c r="AC77" s="19">
        <f>Z77+AA77</f>
        <v/>
      </c>
      <c r="AD77" s="8">
        <f>IF(COUNTIF(Catégories!A:A,N77)=0,"catégorie inconnue",LOOKUP(N77,Catégories!A:A,Catégories!B:B))</f>
        <v/>
      </c>
      <c r="AE77" s="21">
        <f>SUM(Z77:AB77)</f>
        <v/>
      </c>
    </row>
    <row r="78" hidden="1" ht="14.25" customHeight="1" s="101">
      <c r="B78" s="127" t="inlineStr">
        <is>
          <t>13617723</t>
        </is>
      </c>
      <c r="C78" s="127" t="inlineStr">
        <is>
          <t>0</t>
        </is>
      </c>
      <c r="D78" s="123" t="n">
        <v>46153</v>
      </c>
      <c r="E78" s="127" t="inlineStr">
        <is>
          <t>21320</t>
        </is>
      </c>
      <c r="F78" s="127" t="inlineStr">
        <is>
          <t>76185</t>
        </is>
      </c>
      <c r="G78" s="127" t="inlineStr">
        <is>
          <t>FR</t>
        </is>
      </c>
      <c r="H78" s="127" t="inlineStr">
        <is>
          <t>DE</t>
        </is>
      </c>
      <c r="I78" s="127" t="inlineStr">
        <is>
          <t>Ziegler Barbara</t>
        </is>
      </c>
      <c r="J78" s="127" t="inlineStr">
        <is>
          <t>Laruche</t>
        </is>
      </c>
      <c r="K78" s="127" t="inlineStr">
        <is>
          <t>999999</t>
        </is>
      </c>
      <c r="L78" s="127" t="inlineStr">
        <is>
          <t>XF142568501FR</t>
        </is>
      </c>
      <c r="M78" s="127" t="inlineStr">
        <is>
          <t>N</t>
        </is>
      </c>
      <c r="N78" s="127" t="inlineStr">
        <is>
          <t>Transport</t>
        </is>
      </c>
      <c r="O78" s="127" t="inlineStr">
        <is>
          <t>N</t>
        </is>
      </c>
      <c r="P78" s="127" t="inlineStr">
        <is>
          <t>S</t>
        </is>
      </c>
      <c r="Q78" s="127" t="inlineStr">
        <is>
          <t>Z1</t>
        </is>
      </c>
      <c r="R78" s="147" t="n">
        <v>0.763</v>
      </c>
      <c r="S78" s="127" t="n">
        <v>17</v>
      </c>
      <c r="T78" s="148" t="n">
        <v>9.94</v>
      </c>
      <c r="U78" s="127" t="inlineStr">
        <is>
          <t>LA RUCHE LOGISTIQUE</t>
        </is>
      </c>
      <c r="W78" s="8">
        <f>IF(C78&lt;&gt;2,"",IF(S78="5X","5XK",IF(S78="5Y","5YK",IF(S78="6B","6BK",IF(S78="6C","6CK","")))))</f>
        <v/>
      </c>
      <c r="X78" s="8">
        <f>IF(S78="6B",_xlfn.XLOOKUP(H78,'Zoning 2shop'!A:A,'Zoning 2shop'!B:B),IF(S78="6C",_xlfn.XLOOKUP(G78,'Zoning 2shop'!C:C,'Zoning 2shop'!D:D),""))</f>
        <v/>
      </c>
      <c r="Y78" s="112">
        <f>AB78/Z78</f>
        <v/>
      </c>
      <c r="Z78" s="4">
        <f>T78</f>
        <v/>
      </c>
      <c r="AA78" s="4">
        <f>IF(OR(S78="6C",S78="6B",S78="5X",S78="5Y"),0.08,0.5)</f>
        <v/>
      </c>
      <c r="AB78" s="4">
        <f>$AG$5/$AG$2*Z78</f>
        <v/>
      </c>
      <c r="AC78" s="19">
        <f>Z78+AA78</f>
        <v/>
      </c>
      <c r="AD78" s="8">
        <f>IF(COUNTIF(Catégories!A:A,N78)=0,"catégorie inconnue",LOOKUP(N78,Catégories!A:A,Catégories!B:B))</f>
        <v/>
      </c>
      <c r="AE78" s="21">
        <f>SUM(Z78:AB78)</f>
        <v/>
      </c>
    </row>
    <row r="79" hidden="1" ht="14.25" customHeight="1" s="101">
      <c r="B79" s="127" t="inlineStr">
        <is>
          <t>13617723</t>
        </is>
      </c>
      <c r="C79" s="127" t="inlineStr">
        <is>
          <t>0</t>
        </is>
      </c>
      <c r="D79" s="123" t="n">
        <v>46153</v>
      </c>
      <c r="E79" s="127" t="inlineStr">
        <is>
          <t>21320</t>
        </is>
      </c>
      <c r="F79" s="127" t="inlineStr">
        <is>
          <t>04425</t>
        </is>
      </c>
      <c r="G79" s="127" t="inlineStr">
        <is>
          <t>FR</t>
        </is>
      </c>
      <c r="H79" s="127" t="inlineStr">
        <is>
          <t>DE</t>
        </is>
      </c>
      <c r="I79" s="127" t="inlineStr">
        <is>
          <t>Scholz Prof Dr Gerhard</t>
        </is>
      </c>
      <c r="J79" s="127" t="inlineStr">
        <is>
          <t>Laruche</t>
        </is>
      </c>
      <c r="K79" s="127" t="inlineStr">
        <is>
          <t>999999</t>
        </is>
      </c>
      <c r="L79" s="127" t="inlineStr">
        <is>
          <t>XF142568679FR</t>
        </is>
      </c>
      <c r="M79" s="127" t="inlineStr">
        <is>
          <t>N</t>
        </is>
      </c>
      <c r="N79" s="127" t="inlineStr">
        <is>
          <t>Transport</t>
        </is>
      </c>
      <c r="O79" s="127" t="inlineStr">
        <is>
          <t>N</t>
        </is>
      </c>
      <c r="P79" s="127" t="inlineStr">
        <is>
          <t>S</t>
        </is>
      </c>
      <c r="Q79" s="127" t="inlineStr">
        <is>
          <t>Z1</t>
        </is>
      </c>
      <c r="R79" s="147" t="n">
        <v>0.738</v>
      </c>
      <c r="S79" s="127" t="n">
        <v>17</v>
      </c>
      <c r="T79" s="148" t="n">
        <v>9.94</v>
      </c>
      <c r="U79" s="127" t="inlineStr">
        <is>
          <t>LA RUCHE LOGISTIQUE</t>
        </is>
      </c>
      <c r="W79" s="8">
        <f>IF(C79&lt;&gt;2,"",IF(S79="5X","5XK",IF(S79="5Y","5YK",IF(S79="6B","6BK",IF(S79="6C","6CK","")))))</f>
        <v/>
      </c>
      <c r="X79" s="8">
        <f>IF(S79="6B",_xlfn.XLOOKUP(H79,'Zoning 2shop'!A:A,'Zoning 2shop'!B:B),IF(S79="6C",_xlfn.XLOOKUP(G79,'Zoning 2shop'!C:C,'Zoning 2shop'!D:D),""))</f>
        <v/>
      </c>
      <c r="Y79" s="112">
        <f>AB79/Z79</f>
        <v/>
      </c>
      <c r="Z79" s="4">
        <f>T79</f>
        <v/>
      </c>
      <c r="AA79" s="4">
        <f>IF(OR(S79="6C",S79="6B",S79="5X",S79="5Y"),0.08,0.5)</f>
        <v/>
      </c>
      <c r="AB79" s="4">
        <f>$AG$5/$AG$2*Z79</f>
        <v/>
      </c>
      <c r="AC79" s="19">
        <f>Z79+AA79</f>
        <v/>
      </c>
      <c r="AD79" s="8">
        <f>IF(COUNTIF(Catégories!A:A,N79)=0,"catégorie inconnue",LOOKUP(N79,Catégories!A:A,Catégories!B:B))</f>
        <v/>
      </c>
      <c r="AE79" s="21">
        <f>SUM(Z79:AB79)</f>
        <v/>
      </c>
    </row>
    <row r="80" hidden="1" ht="14.25" customHeight="1" s="101">
      <c r="B80" s="127" t="inlineStr">
        <is>
          <t>13617723</t>
        </is>
      </c>
      <c r="C80" s="127" t="inlineStr">
        <is>
          <t>0</t>
        </is>
      </c>
      <c r="D80" s="123" t="n">
        <v>46153</v>
      </c>
      <c r="E80" s="127" t="inlineStr">
        <is>
          <t>21320</t>
        </is>
      </c>
      <c r="F80" s="127" t="inlineStr">
        <is>
          <t>2094</t>
        </is>
      </c>
      <c r="G80" s="127" t="inlineStr">
        <is>
          <t>FR</t>
        </is>
      </c>
      <c r="H80" s="127" t="inlineStr">
        <is>
          <t>HU</t>
        </is>
      </c>
      <c r="I80" s="127" t="inlineStr">
        <is>
          <t>Whitely Georgina</t>
        </is>
      </c>
      <c r="J80" s="127" t="inlineStr">
        <is>
          <t>Laruche</t>
        </is>
      </c>
      <c r="K80" s="127" t="inlineStr">
        <is>
          <t>999999</t>
        </is>
      </c>
      <c r="L80" s="127" t="inlineStr">
        <is>
          <t>XF142569285FR</t>
        </is>
      </c>
      <c r="M80" s="127" t="inlineStr">
        <is>
          <t>N</t>
        </is>
      </c>
      <c r="N80" s="127" t="inlineStr">
        <is>
          <t>Transport</t>
        </is>
      </c>
      <c r="O80" s="127" t="inlineStr">
        <is>
          <t>N</t>
        </is>
      </c>
      <c r="P80" s="127" t="inlineStr">
        <is>
          <t>S</t>
        </is>
      </c>
      <c r="Q80" s="127" t="inlineStr">
        <is>
          <t>Z3</t>
        </is>
      </c>
      <c r="R80" s="147" t="n">
        <v>4.266</v>
      </c>
      <c r="S80" s="127" t="n">
        <v>17</v>
      </c>
      <c r="T80" s="148" t="n">
        <v>26.33</v>
      </c>
      <c r="U80" s="127" t="inlineStr">
        <is>
          <t>LA RUCHE LOGISTIQUE</t>
        </is>
      </c>
      <c r="W80" s="8">
        <f>IF(C80&lt;&gt;2,"",IF(S80="5X","5XK",IF(S80="5Y","5YK",IF(S80="6B","6BK",IF(S80="6C","6CK","")))))</f>
        <v/>
      </c>
      <c r="X80" s="8">
        <f>IF(S80="6B",_xlfn.XLOOKUP(H80,'Zoning 2shop'!A:A,'Zoning 2shop'!B:B),IF(S80="6C",_xlfn.XLOOKUP(G80,'Zoning 2shop'!C:C,'Zoning 2shop'!D:D),""))</f>
        <v/>
      </c>
      <c r="Y80" s="112">
        <f>AB80/Z80</f>
        <v/>
      </c>
      <c r="Z80" s="4">
        <f>T80</f>
        <v/>
      </c>
      <c r="AA80" s="4">
        <f>IF(OR(S80="6C",S80="6B",S80="5X",S80="5Y"),0.08,0.5)</f>
        <v/>
      </c>
      <c r="AB80" s="4">
        <f>$AG$5/$AG$2*Z80</f>
        <v/>
      </c>
      <c r="AC80" s="19">
        <f>Z80+AA80</f>
        <v/>
      </c>
      <c r="AD80" s="8">
        <f>IF(COUNTIF(Catégories!A:A,N80)=0,"catégorie inconnue",LOOKUP(N80,Catégories!A:A,Catégories!B:B))</f>
        <v/>
      </c>
      <c r="AE80" s="21">
        <f>SUM(Z80:AB80)</f>
        <v/>
      </c>
    </row>
    <row r="81" hidden="1" ht="14.25" customHeight="1" s="101">
      <c r="B81" s="127" t="inlineStr">
        <is>
          <t>13617723</t>
        </is>
      </c>
      <c r="C81" s="127" t="inlineStr">
        <is>
          <t>0</t>
        </is>
      </c>
      <c r="D81" s="123" t="n">
        <v>46153</v>
      </c>
      <c r="E81" s="127" t="inlineStr">
        <is>
          <t>21320</t>
        </is>
      </c>
      <c r="F81" s="127" t="inlineStr">
        <is>
          <t>1050192</t>
        </is>
      </c>
      <c r="G81" s="127" t="inlineStr">
        <is>
          <t>FR</t>
        </is>
      </c>
      <c r="H81" s="127" t="inlineStr">
        <is>
          <t>PT</t>
        </is>
      </c>
      <c r="I81" s="127" t="inlineStr">
        <is>
          <t>Pollack Kevin</t>
        </is>
      </c>
      <c r="J81" s="127" t="inlineStr">
        <is>
          <t>Laruche</t>
        </is>
      </c>
      <c r="K81" s="127" t="inlineStr">
        <is>
          <t>999999</t>
        </is>
      </c>
      <c r="L81" s="127" t="inlineStr">
        <is>
          <t>XF142569507FR</t>
        </is>
      </c>
      <c r="M81" s="127" t="inlineStr">
        <is>
          <t>N</t>
        </is>
      </c>
      <c r="N81" s="127" t="inlineStr">
        <is>
          <t>Transport</t>
        </is>
      </c>
      <c r="O81" s="127" t="inlineStr">
        <is>
          <t>N</t>
        </is>
      </c>
      <c r="P81" s="127" t="inlineStr">
        <is>
          <t>S</t>
        </is>
      </c>
      <c r="Q81" s="127" t="inlineStr">
        <is>
          <t>Z2</t>
        </is>
      </c>
      <c r="R81" s="147" t="n">
        <v>4.532</v>
      </c>
      <c r="S81" s="127" t="n">
        <v>17</v>
      </c>
      <c r="T81" s="148" t="n">
        <v>19.47</v>
      </c>
      <c r="U81" s="127" t="inlineStr">
        <is>
          <t>LA RUCHE LOGISTIQUE</t>
        </is>
      </c>
      <c r="W81" s="8">
        <f>IF(C81&lt;&gt;2,"",IF(S81="5X","5XK",IF(S81="5Y","5YK",IF(S81="6B","6BK",IF(S81="6C","6CK","")))))</f>
        <v/>
      </c>
      <c r="X81" s="8">
        <f>IF(S81="6B",_xlfn.XLOOKUP(H81,'Zoning 2shop'!A:A,'Zoning 2shop'!B:B),IF(S81="6C",_xlfn.XLOOKUP(G81,'Zoning 2shop'!C:C,'Zoning 2shop'!D:D),""))</f>
        <v/>
      </c>
      <c r="Y81" s="112">
        <f>AB81/Z81</f>
        <v/>
      </c>
      <c r="Z81" s="4">
        <f>T81</f>
        <v/>
      </c>
      <c r="AA81" s="4">
        <f>IF(OR(S81="6C",S81="6B",S81="5X",S81="5Y"),0.08,0.5)</f>
        <v/>
      </c>
      <c r="AB81" s="4">
        <f>$AG$5/$AG$2*Z81</f>
        <v/>
      </c>
      <c r="AC81" s="19">
        <f>Z81+AA81</f>
        <v/>
      </c>
      <c r="AD81" s="8">
        <f>IF(COUNTIF(Catégories!A:A,N81)=0,"catégorie inconnue",LOOKUP(N81,Catégories!A:A,Catégories!B:B))</f>
        <v/>
      </c>
      <c r="AE81" s="21">
        <f>SUM(Z81:AB81)</f>
        <v/>
      </c>
    </row>
    <row r="82" hidden="1" ht="14.25" customHeight="1" s="101">
      <c r="B82" s="127" t="inlineStr">
        <is>
          <t>13617723</t>
        </is>
      </c>
      <c r="C82" s="127" t="inlineStr">
        <is>
          <t>0</t>
        </is>
      </c>
      <c r="D82" s="123" t="n">
        <v>46154</v>
      </c>
      <c r="E82" s="127" t="inlineStr">
        <is>
          <t>21320</t>
        </is>
      </c>
      <c r="F82" s="127" t="inlineStr">
        <is>
          <t>47906</t>
        </is>
      </c>
      <c r="G82" s="127" t="inlineStr">
        <is>
          <t>FR</t>
        </is>
      </c>
      <c r="H82" s="127" t="inlineStr">
        <is>
          <t>DE</t>
        </is>
      </c>
      <c r="I82" s="127" t="inlineStr">
        <is>
          <t>Metz Ekkehard</t>
        </is>
      </c>
      <c r="J82" s="127" t="inlineStr">
        <is>
          <t>Laruche</t>
        </is>
      </c>
      <c r="K82" s="127" t="inlineStr">
        <is>
          <t>999999</t>
        </is>
      </c>
      <c r="L82" s="127" t="inlineStr">
        <is>
          <t>XF142651889FR</t>
        </is>
      </c>
      <c r="M82" s="127" t="inlineStr">
        <is>
          <t>N</t>
        </is>
      </c>
      <c r="N82" s="127" t="inlineStr">
        <is>
          <t>Transport</t>
        </is>
      </c>
      <c r="O82" s="127" t="inlineStr">
        <is>
          <t>N</t>
        </is>
      </c>
      <c r="P82" s="127" t="inlineStr">
        <is>
          <t>S</t>
        </is>
      </c>
      <c r="Q82" s="127" t="inlineStr">
        <is>
          <t>Z1</t>
        </is>
      </c>
      <c r="R82" s="147" t="n">
        <v>5.76</v>
      </c>
      <c r="S82" s="127" t="n">
        <v>17</v>
      </c>
      <c r="T82" s="148" t="n">
        <v>21.83</v>
      </c>
      <c r="U82" s="127" t="inlineStr">
        <is>
          <t>LA RUCHE LOGISTIQUE</t>
        </is>
      </c>
      <c r="W82" s="8">
        <f>IF(C82&lt;&gt;2,"",IF(S82="5X","5XK",IF(S82="5Y","5YK",IF(S82="6B","6BK",IF(S82="6C","6CK","")))))</f>
        <v/>
      </c>
      <c r="X82" s="8">
        <f>IF(S82="6B",_xlfn.XLOOKUP(H82,'Zoning 2shop'!A:A,'Zoning 2shop'!B:B),IF(S82="6C",_xlfn.XLOOKUP(G82,'Zoning 2shop'!C:C,'Zoning 2shop'!D:D),""))</f>
        <v/>
      </c>
      <c r="Y82" s="112">
        <f>AB82/Z82</f>
        <v/>
      </c>
      <c r="Z82" s="4">
        <f>T82</f>
        <v/>
      </c>
      <c r="AA82" s="4">
        <f>IF(OR(S82="6C",S82="6B",S82="5X",S82="5Y"),0.08,0.5)</f>
        <v/>
      </c>
      <c r="AB82" s="4">
        <f>$AG$5/$AG$2*Z82</f>
        <v/>
      </c>
      <c r="AC82" s="19">
        <f>Z82+AA82</f>
        <v/>
      </c>
      <c r="AD82" s="8">
        <f>IF(COUNTIF(Catégories!A:A,N82)=0,"catégorie inconnue",LOOKUP(N82,Catégories!A:A,Catégories!B:B))</f>
        <v/>
      </c>
      <c r="AE82" s="21">
        <f>SUM(Z82:AB82)</f>
        <v/>
      </c>
    </row>
    <row r="83" hidden="1" ht="14.25" customHeight="1" s="101">
      <c r="B83" s="127" t="inlineStr">
        <is>
          <t>13617723</t>
        </is>
      </c>
      <c r="C83" s="127" t="inlineStr">
        <is>
          <t>0</t>
        </is>
      </c>
      <c r="D83" s="123" t="n">
        <v>46154</v>
      </c>
      <c r="E83" s="127" t="inlineStr">
        <is>
          <t>21320</t>
        </is>
      </c>
      <c r="F83" s="127" t="inlineStr">
        <is>
          <t>55424</t>
        </is>
      </c>
      <c r="G83" s="127" t="inlineStr">
        <is>
          <t>FR</t>
        </is>
      </c>
      <c r="H83" s="127" t="inlineStr">
        <is>
          <t>DE</t>
        </is>
      </c>
      <c r="I83" s="127" t="inlineStr">
        <is>
          <t>Muratovic Zoran</t>
        </is>
      </c>
      <c r="J83" s="127" t="inlineStr">
        <is>
          <t>Laruche</t>
        </is>
      </c>
      <c r="K83" s="127" t="inlineStr">
        <is>
          <t>999999</t>
        </is>
      </c>
      <c r="L83" s="127" t="inlineStr">
        <is>
          <t>XF142656736FR</t>
        </is>
      </c>
      <c r="M83" s="127" t="inlineStr">
        <is>
          <t>N</t>
        </is>
      </c>
      <c r="N83" s="127" t="inlineStr">
        <is>
          <t>Transport</t>
        </is>
      </c>
      <c r="O83" s="127" t="inlineStr">
        <is>
          <t>N</t>
        </is>
      </c>
      <c r="P83" s="127" t="inlineStr">
        <is>
          <t>S</t>
        </is>
      </c>
      <c r="Q83" s="127" t="inlineStr">
        <is>
          <t>Z1</t>
        </is>
      </c>
      <c r="R83" s="147" t="n">
        <v>0.12</v>
      </c>
      <c r="S83" s="127" t="n">
        <v>17</v>
      </c>
      <c r="T83" s="148" t="n">
        <v>7.86</v>
      </c>
      <c r="U83" s="127" t="inlineStr">
        <is>
          <t>LA RUCHE LOGISTIQUE</t>
        </is>
      </c>
      <c r="W83" s="8">
        <f>IF(C83&lt;&gt;2,"",IF(S83="5X","5XK",IF(S83="5Y","5YK",IF(S83="6B","6BK",IF(S83="6C","6CK","")))))</f>
        <v/>
      </c>
      <c r="X83" s="8">
        <f>IF(S83="6B",_xlfn.XLOOKUP(H83,'Zoning 2shop'!A:A,'Zoning 2shop'!B:B),IF(S83="6C",_xlfn.XLOOKUP(G83,'Zoning 2shop'!C:C,'Zoning 2shop'!D:D),""))</f>
        <v/>
      </c>
      <c r="Y83" s="112">
        <f>AB83/Z83</f>
        <v/>
      </c>
      <c r="Z83" s="4">
        <f>T83</f>
        <v/>
      </c>
      <c r="AA83" s="4">
        <f>IF(OR(S83="6C",S83="6B",S83="5X",S83="5Y"),0.08,0.5)</f>
        <v/>
      </c>
      <c r="AB83" s="4">
        <f>$AG$5/$AG$2*Z83</f>
        <v/>
      </c>
      <c r="AC83" s="19">
        <f>Z83+AA83</f>
        <v/>
      </c>
      <c r="AD83" s="8">
        <f>IF(COUNTIF(Catégories!A:A,N83)=0,"catégorie inconnue",LOOKUP(N83,Catégories!A:A,Catégories!B:B))</f>
        <v/>
      </c>
      <c r="AE83" s="21">
        <f>SUM(Z83:AB83)</f>
        <v/>
      </c>
    </row>
    <row r="84" hidden="1" ht="14.25" customHeight="1" s="101">
      <c r="B84" s="127" t="inlineStr">
        <is>
          <t>13617723</t>
        </is>
      </c>
      <c r="C84" s="127" t="inlineStr">
        <is>
          <t>0</t>
        </is>
      </c>
      <c r="D84" s="123" t="n">
        <v>46154</v>
      </c>
      <c r="E84" s="127" t="inlineStr">
        <is>
          <t>21320</t>
        </is>
      </c>
      <c r="F84" s="127" t="inlineStr">
        <is>
          <t>12000</t>
        </is>
      </c>
      <c r="G84" s="127" t="inlineStr">
        <is>
          <t>FR</t>
        </is>
      </c>
      <c r="H84" s="127" t="inlineStr">
        <is>
          <t>CZ</t>
        </is>
      </c>
      <c r="I84" s="127" t="inlineStr">
        <is>
          <t>meissner anna</t>
        </is>
      </c>
      <c r="J84" s="127" t="inlineStr">
        <is>
          <t>Laruche</t>
        </is>
      </c>
      <c r="K84" s="127" t="inlineStr">
        <is>
          <t>999999</t>
        </is>
      </c>
      <c r="L84" s="127" t="inlineStr">
        <is>
          <t>XF142656775FR</t>
        </is>
      </c>
      <c r="M84" s="127" t="inlineStr">
        <is>
          <t>N</t>
        </is>
      </c>
      <c r="N84" s="127" t="inlineStr">
        <is>
          <t>Transport</t>
        </is>
      </c>
      <c r="O84" s="127" t="inlineStr">
        <is>
          <t>N</t>
        </is>
      </c>
      <c r="P84" s="127" t="inlineStr">
        <is>
          <t>S</t>
        </is>
      </c>
      <c r="Q84" s="127" t="inlineStr">
        <is>
          <t>Z3</t>
        </is>
      </c>
      <c r="R84" s="147" t="n">
        <v>4.266</v>
      </c>
      <c r="S84" s="127" t="n">
        <v>17</v>
      </c>
      <c r="T84" s="148" t="n">
        <v>26.33</v>
      </c>
      <c r="U84" s="127" t="inlineStr">
        <is>
          <t>LA RUCHE LOGISTIQUE</t>
        </is>
      </c>
      <c r="W84" s="8">
        <f>IF(C84&lt;&gt;2,"",IF(S84="5X","5XK",IF(S84="5Y","5YK",IF(S84="6B","6BK",IF(S84="6C","6CK","")))))</f>
        <v/>
      </c>
      <c r="X84" s="8">
        <f>IF(S84="6B",_xlfn.XLOOKUP(H84,'Zoning 2shop'!A:A,'Zoning 2shop'!B:B),IF(S84="6C",_xlfn.XLOOKUP(G84,'Zoning 2shop'!C:C,'Zoning 2shop'!D:D),""))</f>
        <v/>
      </c>
      <c r="Y84" s="112">
        <f>AB84/Z84</f>
        <v/>
      </c>
      <c r="Z84" s="4">
        <f>T84</f>
        <v/>
      </c>
      <c r="AA84" s="4">
        <f>IF(OR(S84="6C",S84="6B",S84="5X",S84="5Y"),0.08,0.5)</f>
        <v/>
      </c>
      <c r="AB84" s="4">
        <f>$AG$5/$AG$2*Z84</f>
        <v/>
      </c>
      <c r="AC84" s="19">
        <f>Z84+AA84</f>
        <v/>
      </c>
      <c r="AD84" s="8">
        <f>IF(COUNTIF(Catégories!A:A,N84)=0,"catégorie inconnue",LOOKUP(N84,Catégories!A:A,Catégories!B:B))</f>
        <v/>
      </c>
      <c r="AE84" s="21">
        <f>SUM(Z84:AB84)</f>
        <v/>
      </c>
    </row>
    <row r="85" hidden="1" ht="14.25" customHeight="1" s="101">
      <c r="B85" s="127" t="inlineStr">
        <is>
          <t>13617723</t>
        </is>
      </c>
      <c r="C85" s="127" t="inlineStr">
        <is>
          <t>0</t>
        </is>
      </c>
      <c r="D85" s="123" t="n">
        <v>46154</v>
      </c>
      <c r="E85" s="127" t="inlineStr">
        <is>
          <t>21320</t>
        </is>
      </c>
      <c r="F85" s="127" t="inlineStr">
        <is>
          <t>08440</t>
        </is>
      </c>
      <c r="G85" s="127" t="inlineStr">
        <is>
          <t>FR</t>
        </is>
      </c>
      <c r="H85" s="127" t="inlineStr">
        <is>
          <t>ES</t>
        </is>
      </c>
      <c r="I85" s="127" t="inlineStr">
        <is>
          <t>Pineda Vila Agueda</t>
        </is>
      </c>
      <c r="J85" s="127" t="inlineStr">
        <is>
          <t>Laruche</t>
        </is>
      </c>
      <c r="K85" s="127" t="inlineStr">
        <is>
          <t>999999</t>
        </is>
      </c>
      <c r="L85" s="127" t="inlineStr">
        <is>
          <t>XF142685423FR</t>
        </is>
      </c>
      <c r="M85" s="127" t="inlineStr">
        <is>
          <t>N</t>
        </is>
      </c>
      <c r="N85" s="127" t="inlineStr">
        <is>
          <t>Transport</t>
        </is>
      </c>
      <c r="O85" s="127" t="inlineStr">
        <is>
          <t>N</t>
        </is>
      </c>
      <c r="P85" s="127" t="inlineStr">
        <is>
          <t>S</t>
        </is>
      </c>
      <c r="Q85" s="127" t="inlineStr">
        <is>
          <t>Z2</t>
        </is>
      </c>
      <c r="R85" s="147" t="n">
        <v>0.185</v>
      </c>
      <c r="S85" s="127" t="n">
        <v>17</v>
      </c>
      <c r="T85" s="148" t="n">
        <v>7.86</v>
      </c>
      <c r="U85" s="127" t="inlineStr">
        <is>
          <t>LA RUCHE LOGISTIQUE</t>
        </is>
      </c>
      <c r="W85" s="8">
        <f>IF(C85&lt;&gt;2,"",IF(S85="5X","5XK",IF(S85="5Y","5YK",IF(S85="6B","6BK",IF(S85="6C","6CK","")))))</f>
        <v/>
      </c>
      <c r="X85" s="8">
        <f>IF(S85="6B",_xlfn.XLOOKUP(H85,'Zoning 2shop'!A:A,'Zoning 2shop'!B:B),IF(S85="6C",_xlfn.XLOOKUP(G85,'Zoning 2shop'!C:C,'Zoning 2shop'!D:D),""))</f>
        <v/>
      </c>
      <c r="Y85" s="112">
        <f>AB85/Z85</f>
        <v/>
      </c>
      <c r="Z85" s="4">
        <f>T85</f>
        <v/>
      </c>
      <c r="AA85" s="4">
        <f>IF(OR(S85="6C",S85="6B",S85="5X",S85="5Y"),0.08,0.5)</f>
        <v/>
      </c>
      <c r="AB85" s="4">
        <f>$AG$5/$AG$2*Z85</f>
        <v/>
      </c>
      <c r="AC85" s="19">
        <f>Z85+AA85</f>
        <v/>
      </c>
      <c r="AD85" s="8">
        <f>IF(COUNTIF(Catégories!A:A,N85)=0,"catégorie inconnue",LOOKUP(N85,Catégories!A:A,Catégories!B:B))</f>
        <v/>
      </c>
      <c r="AE85" s="21">
        <f>SUM(Z85:AB85)</f>
        <v/>
      </c>
      <c r="AF85" s="13" t="n"/>
      <c r="AG85" s="145" t="n"/>
    </row>
    <row r="86" hidden="1" ht="14.25" customHeight="1" s="101">
      <c r="B86" s="127" t="inlineStr">
        <is>
          <t>13617723</t>
        </is>
      </c>
      <c r="C86" s="127" t="inlineStr">
        <is>
          <t>0</t>
        </is>
      </c>
      <c r="D86" s="123" t="n">
        <v>46155</v>
      </c>
      <c r="E86" s="127" t="inlineStr">
        <is>
          <t>21320</t>
        </is>
      </c>
      <c r="F86" s="127" t="inlineStr">
        <is>
          <t>24043</t>
        </is>
      </c>
      <c r="G86" s="127" t="inlineStr">
        <is>
          <t>FR</t>
        </is>
      </c>
      <c r="H86" s="127" t="inlineStr">
        <is>
          <t>IT</t>
        </is>
      </c>
      <c r="I86" s="127" t="inlineStr">
        <is>
          <t>Remonti Maria</t>
        </is>
      </c>
      <c r="J86" s="127" t="inlineStr">
        <is>
          <t>Laruche</t>
        </is>
      </c>
      <c r="K86" s="127" t="inlineStr">
        <is>
          <t>999999</t>
        </is>
      </c>
      <c r="L86" s="127" t="inlineStr">
        <is>
          <t>XF142744427FR</t>
        </is>
      </c>
      <c r="M86" s="127" t="inlineStr">
        <is>
          <t>N</t>
        </is>
      </c>
      <c r="N86" s="127" t="inlineStr">
        <is>
          <t>Transport</t>
        </is>
      </c>
      <c r="O86" s="127" t="inlineStr">
        <is>
          <t>N</t>
        </is>
      </c>
      <c r="P86" s="127" t="inlineStr">
        <is>
          <t>S</t>
        </is>
      </c>
      <c r="Q86" s="127" t="inlineStr">
        <is>
          <t>Z2</t>
        </is>
      </c>
      <c r="R86" s="147" t="n">
        <v>0.25</v>
      </c>
      <c r="S86" s="127" t="n">
        <v>17</v>
      </c>
      <c r="T86" s="148" t="n">
        <v>7.86</v>
      </c>
      <c r="U86" s="127" t="inlineStr">
        <is>
          <t>LA RUCHE LOGISTIQUE</t>
        </is>
      </c>
      <c r="W86" s="8">
        <f>IF(C86&lt;&gt;2,"",IF(S86="5X","5XK",IF(S86="5Y","5YK",IF(S86="6B","6BK",IF(S86="6C","6CK","")))))</f>
        <v/>
      </c>
      <c r="X86" s="8">
        <f>IF(S86="6B",_xlfn.XLOOKUP(H86,'Zoning 2shop'!A:A,'Zoning 2shop'!B:B),IF(S86="6C",_xlfn.XLOOKUP(G86,'Zoning 2shop'!C:C,'Zoning 2shop'!D:D),""))</f>
        <v/>
      </c>
      <c r="Y86" s="112">
        <f>AB86/Z86</f>
        <v/>
      </c>
      <c r="Z86" s="4">
        <f>T86</f>
        <v/>
      </c>
      <c r="AA86" s="4">
        <f>IF(OR(S86="6C",S86="6B",S86="5X",S86="5Y"),0.08,0.5)</f>
        <v/>
      </c>
      <c r="AB86" s="4">
        <f>$AG$5/$AG$2*Z86</f>
        <v/>
      </c>
      <c r="AC86" s="19">
        <f>Z86+AA86</f>
        <v/>
      </c>
      <c r="AD86" s="8">
        <f>IF(COUNTIF(Catégories!A:A,N86)=0,"catégorie inconnue",LOOKUP(N86,Catégories!A:A,Catégories!B:B))</f>
        <v/>
      </c>
      <c r="AE86" s="21">
        <f>SUM(Z86:AB86)</f>
        <v/>
      </c>
    </row>
    <row r="87" hidden="1" ht="14.25" customHeight="1" s="101">
      <c r="B87" s="127" t="inlineStr">
        <is>
          <t>13617723</t>
        </is>
      </c>
      <c r="C87" s="127" t="inlineStr">
        <is>
          <t>0</t>
        </is>
      </c>
      <c r="D87" s="123" t="n">
        <v>46155</v>
      </c>
      <c r="E87" s="127" t="inlineStr">
        <is>
          <t>21320</t>
        </is>
      </c>
      <c r="F87" s="127" t="inlineStr">
        <is>
          <t>00199</t>
        </is>
      </c>
      <c r="G87" s="127" t="inlineStr">
        <is>
          <t>FR</t>
        </is>
      </c>
      <c r="H87" s="127" t="inlineStr">
        <is>
          <t>IT</t>
        </is>
      </c>
      <c r="I87" s="127" t="inlineStr">
        <is>
          <t>Roberta GARIERI</t>
        </is>
      </c>
      <c r="J87" s="127" t="inlineStr">
        <is>
          <t>Laruche</t>
        </is>
      </c>
      <c r="K87" s="127" t="inlineStr">
        <is>
          <t>999999</t>
        </is>
      </c>
      <c r="L87" s="127" t="inlineStr">
        <is>
          <t>XF142780747FR</t>
        </is>
      </c>
      <c r="M87" s="127" t="inlineStr">
        <is>
          <t>N</t>
        </is>
      </c>
      <c r="N87" s="127" t="inlineStr">
        <is>
          <t>Transport</t>
        </is>
      </c>
      <c r="O87" s="127" t="inlineStr">
        <is>
          <t>N</t>
        </is>
      </c>
      <c r="P87" s="127" t="inlineStr">
        <is>
          <t>S</t>
        </is>
      </c>
      <c r="Q87" s="127" t="inlineStr">
        <is>
          <t>Z2</t>
        </is>
      </c>
      <c r="R87" s="147" t="n">
        <v>0.16</v>
      </c>
      <c r="S87" s="127" t="n">
        <v>17</v>
      </c>
      <c r="T87" s="148" t="n">
        <v>7.86</v>
      </c>
      <c r="U87" s="127" t="inlineStr">
        <is>
          <t>LA RUCHE LOGISTIQUE</t>
        </is>
      </c>
      <c r="W87" s="8">
        <f>IF(C87&lt;&gt;2,"",IF(S87="5X","5XK",IF(S87="5Y","5YK",IF(S87="6B","6BK",IF(S87="6C","6CK","")))))</f>
        <v/>
      </c>
      <c r="X87" s="8">
        <f>IF(S87="6B",_xlfn.XLOOKUP(H87,'Zoning 2shop'!A:A,'Zoning 2shop'!B:B),IF(S87="6C",_xlfn.XLOOKUP(G87,'Zoning 2shop'!C:C,'Zoning 2shop'!D:D),""))</f>
        <v/>
      </c>
      <c r="Y87" s="112">
        <f>AB87/Z87</f>
        <v/>
      </c>
      <c r="Z87" s="4">
        <f>T87</f>
        <v/>
      </c>
      <c r="AA87" s="4">
        <f>IF(OR(S87="6C",S87="6B",S87="5X",S87="5Y"),0.08,0.5)</f>
        <v/>
      </c>
      <c r="AB87" s="4">
        <f>$AG$5/$AG$2*Z87</f>
        <v/>
      </c>
      <c r="AC87" s="19">
        <f>Z87+AA87</f>
        <v/>
      </c>
      <c r="AD87" s="8">
        <f>IF(COUNTIF(Catégories!A:A,N87)=0,"catégorie inconnue",LOOKUP(N87,Catégories!A:A,Catégories!B:B))</f>
        <v/>
      </c>
      <c r="AE87" s="21">
        <f>SUM(Z87:AB87)</f>
        <v/>
      </c>
      <c r="AF87" s="13" t="n"/>
      <c r="AG87" s="145" t="n"/>
    </row>
    <row r="88" hidden="1" ht="14.25" customHeight="1" s="101">
      <c r="B88" s="127" t="inlineStr">
        <is>
          <t>13617723</t>
        </is>
      </c>
      <c r="C88" s="127" t="inlineStr">
        <is>
          <t>0</t>
        </is>
      </c>
      <c r="D88" s="123" t="n">
        <v>46157</v>
      </c>
      <c r="E88" s="127" t="inlineStr">
        <is>
          <t>21320</t>
        </is>
      </c>
      <c r="F88" s="127" t="inlineStr">
        <is>
          <t>03730</t>
        </is>
      </c>
      <c r="G88" s="127" t="inlineStr">
        <is>
          <t>FR</t>
        </is>
      </c>
      <c r="H88" s="127" t="inlineStr">
        <is>
          <t>ES</t>
        </is>
      </c>
      <c r="I88" s="127" t="inlineStr">
        <is>
          <t>Ferrer Ribes Aurora</t>
        </is>
      </c>
      <c r="J88" s="127" t="inlineStr">
        <is>
          <t>Laruche</t>
        </is>
      </c>
      <c r="K88" s="127" t="inlineStr">
        <is>
          <t>999999</t>
        </is>
      </c>
      <c r="L88" s="127" t="inlineStr">
        <is>
          <t>XF142815790FR</t>
        </is>
      </c>
      <c r="M88" s="127" t="inlineStr">
        <is>
          <t>N</t>
        </is>
      </c>
      <c r="N88" s="127" t="inlineStr">
        <is>
          <t>Transport</t>
        </is>
      </c>
      <c r="O88" s="127" t="inlineStr">
        <is>
          <t>N</t>
        </is>
      </c>
      <c r="P88" s="127" t="inlineStr">
        <is>
          <t>S</t>
        </is>
      </c>
      <c r="Q88" s="127" t="inlineStr">
        <is>
          <t>Z2</t>
        </is>
      </c>
      <c r="R88" s="147" t="n">
        <v>0.25</v>
      </c>
      <c r="S88" s="127" t="n">
        <v>17</v>
      </c>
      <c r="T88" s="148" t="n">
        <v>7.86</v>
      </c>
      <c r="U88" s="127" t="inlineStr">
        <is>
          <t>LA RUCHE LOGISTIQUE</t>
        </is>
      </c>
      <c r="W88" s="8">
        <f>IF(C88&lt;&gt;2,"",IF(S88="5X","5XK",IF(S88="5Y","5YK",IF(S88="6B","6BK",IF(S88="6C","6CK","")))))</f>
        <v/>
      </c>
      <c r="X88" s="8">
        <f>IF(S88="6B",_xlfn.XLOOKUP(H88,'Zoning 2shop'!A:A,'Zoning 2shop'!B:B),IF(S88="6C",_xlfn.XLOOKUP(G88,'Zoning 2shop'!C:C,'Zoning 2shop'!D:D),""))</f>
        <v/>
      </c>
      <c r="Y88" s="112">
        <f>AB88/Z88</f>
        <v/>
      </c>
      <c r="Z88" s="4">
        <f>T88</f>
        <v/>
      </c>
      <c r="AA88" s="4">
        <f>IF(OR(S88="6C",S88="6B",S88="5X",S88="5Y"),0.08,0.5)</f>
        <v/>
      </c>
      <c r="AB88" s="4">
        <f>$AG$5/$AG$2*Z88</f>
        <v/>
      </c>
      <c r="AC88" s="19">
        <f>Z88+AA88</f>
        <v/>
      </c>
      <c r="AD88" s="8">
        <f>IF(COUNTIF(Catégories!A:A,N88)=0,"catégorie inconnue",LOOKUP(N88,Catégories!A:A,Catégories!B:B))</f>
        <v/>
      </c>
      <c r="AE88" s="21">
        <f>SUM(Z88:AB88)</f>
        <v/>
      </c>
      <c r="AF88" s="13" t="n"/>
      <c r="AG88" s="145" t="n"/>
    </row>
    <row r="89" hidden="1" ht="14.25" customHeight="1" s="101">
      <c r="B89" s="127" t="inlineStr">
        <is>
          <t>13617723</t>
        </is>
      </c>
      <c r="C89" s="127" t="inlineStr">
        <is>
          <t>0</t>
        </is>
      </c>
      <c r="D89" s="123" t="n">
        <v>46157</v>
      </c>
      <c r="E89" s="127" t="inlineStr">
        <is>
          <t>21320</t>
        </is>
      </c>
      <c r="F89" s="127" t="inlineStr">
        <is>
          <t>3784WR</t>
        </is>
      </c>
      <c r="G89" s="127" t="inlineStr">
        <is>
          <t>FR</t>
        </is>
      </c>
      <c r="H89" s="127" t="inlineStr">
        <is>
          <t>NL</t>
        </is>
      </c>
      <c r="I89" s="127" t="inlineStr">
        <is>
          <t>Hartogsveld Karin</t>
        </is>
      </c>
      <c r="J89" s="127" t="inlineStr">
        <is>
          <t>Laruche</t>
        </is>
      </c>
      <c r="K89" s="127" t="inlineStr">
        <is>
          <t>999999</t>
        </is>
      </c>
      <c r="L89" s="127" t="inlineStr">
        <is>
          <t>XF142816870FR</t>
        </is>
      </c>
      <c r="M89" s="127" t="inlineStr">
        <is>
          <t>N</t>
        </is>
      </c>
      <c r="N89" s="127" t="inlineStr">
        <is>
          <t>Transport</t>
        </is>
      </c>
      <c r="O89" s="127" t="inlineStr">
        <is>
          <t>N</t>
        </is>
      </c>
      <c r="P89" s="127" t="inlineStr">
        <is>
          <t>S</t>
        </is>
      </c>
      <c r="Q89" s="127" t="inlineStr">
        <is>
          <t>Z1</t>
        </is>
      </c>
      <c r="R89" s="147" t="n">
        <v>0.25</v>
      </c>
      <c r="S89" s="127" t="n">
        <v>17</v>
      </c>
      <c r="T89" s="148" t="n">
        <v>7.86</v>
      </c>
      <c r="U89" s="127" t="inlineStr">
        <is>
          <t>LA RUCHE LOGISTIQUE</t>
        </is>
      </c>
      <c r="W89" s="8">
        <f>IF(C89&lt;&gt;2,"",IF(S89="5X","5XK",IF(S89="5Y","5YK",IF(S89="6B","6BK",IF(S89="6C","6CK","")))))</f>
        <v/>
      </c>
      <c r="X89" s="8">
        <f>IF(S89="6B",_xlfn.XLOOKUP(H89,'Zoning 2shop'!A:A,'Zoning 2shop'!B:B),IF(S89="6C",_xlfn.XLOOKUP(G89,'Zoning 2shop'!C:C,'Zoning 2shop'!D:D),""))</f>
        <v/>
      </c>
      <c r="Y89" s="112">
        <f>AB89/Z89</f>
        <v/>
      </c>
      <c r="Z89" s="4">
        <f>T89</f>
        <v/>
      </c>
      <c r="AA89" s="4">
        <f>IF(OR(S89="6C",S89="6B",S89="5X",S89="5Y"),0.08,0.5)</f>
        <v/>
      </c>
      <c r="AB89" s="4">
        <f>$AG$5/$AG$2*Z89</f>
        <v/>
      </c>
      <c r="AC89" s="19">
        <f>Z89+AA89</f>
        <v/>
      </c>
      <c r="AD89" s="8">
        <f>IF(COUNTIF(Catégories!A:A,N89)=0,"catégorie inconnue",LOOKUP(N89,Catégories!A:A,Catégories!B:B))</f>
        <v/>
      </c>
      <c r="AE89" s="21">
        <f>SUM(Z89:AB89)</f>
        <v/>
      </c>
      <c r="AF89" s="13" t="n"/>
      <c r="AG89" s="145" t="n"/>
      <c r="AH89" s="107" t="n"/>
    </row>
    <row r="90" hidden="1" ht="14.25" customHeight="1" s="101">
      <c r="B90" s="127" t="inlineStr">
        <is>
          <t>13617723</t>
        </is>
      </c>
      <c r="C90" s="127" t="inlineStr">
        <is>
          <t>0</t>
        </is>
      </c>
      <c r="D90" s="123" t="n">
        <v>46157</v>
      </c>
      <c r="E90" s="127" t="inlineStr">
        <is>
          <t>21320</t>
        </is>
      </c>
      <c r="F90" s="127" t="inlineStr">
        <is>
          <t>6001</t>
        </is>
      </c>
      <c r="G90" s="127" t="inlineStr">
        <is>
          <t>FR</t>
        </is>
      </c>
      <c r="H90" s="127" t="inlineStr">
        <is>
          <t>BE</t>
        </is>
      </c>
      <c r="I90" s="127" t="inlineStr">
        <is>
          <t>Bultot Maxane</t>
        </is>
      </c>
      <c r="J90" s="127" t="inlineStr">
        <is>
          <t>Laruche</t>
        </is>
      </c>
      <c r="K90" s="127" t="inlineStr">
        <is>
          <t>999999</t>
        </is>
      </c>
      <c r="L90" s="127" t="inlineStr">
        <is>
          <t>XF142817186FR</t>
        </is>
      </c>
      <c r="M90" s="127" t="inlineStr">
        <is>
          <t>N</t>
        </is>
      </c>
      <c r="N90" s="127" t="inlineStr">
        <is>
          <t>Transport</t>
        </is>
      </c>
      <c r="O90" s="127" t="inlineStr">
        <is>
          <t>N</t>
        </is>
      </c>
      <c r="P90" s="127" t="inlineStr">
        <is>
          <t>S</t>
        </is>
      </c>
      <c r="Q90" s="127" t="inlineStr">
        <is>
          <t>Z1</t>
        </is>
      </c>
      <c r="R90" s="147" t="n">
        <v>4.386</v>
      </c>
      <c r="S90" s="127" t="n">
        <v>17</v>
      </c>
      <c r="T90" s="148" t="n">
        <v>18.34</v>
      </c>
      <c r="U90" s="127" t="inlineStr">
        <is>
          <t>LA RUCHE LOGISTIQUE</t>
        </is>
      </c>
      <c r="W90" s="8">
        <f>IF(C90&lt;&gt;2,"",IF(S90="5X","5XK",IF(S90="5Y","5YK",IF(S90="6B","6BK",IF(S90="6C","6CK","")))))</f>
        <v/>
      </c>
      <c r="X90" s="8">
        <f>IF(S90="6B",_xlfn.XLOOKUP(H90,'Zoning 2shop'!A:A,'Zoning 2shop'!B:B),IF(S90="6C",_xlfn.XLOOKUP(G90,'Zoning 2shop'!C:C,'Zoning 2shop'!D:D),""))</f>
        <v/>
      </c>
      <c r="Y90" s="112">
        <f>AB90/Z90</f>
        <v/>
      </c>
      <c r="Z90" s="4">
        <f>T90</f>
        <v/>
      </c>
      <c r="AA90" s="4">
        <f>IF(OR(S90="6C",S90="6B",S90="5X",S90="5Y"),0.08,0.5)</f>
        <v/>
      </c>
      <c r="AB90" s="4">
        <f>$AG$5/$AG$2*Z90</f>
        <v/>
      </c>
      <c r="AC90" s="19">
        <f>Z90+AA90</f>
        <v/>
      </c>
      <c r="AD90" s="8">
        <f>IF(COUNTIF(Catégories!A:A,N90)=0,"catégorie inconnue",LOOKUP(N90,Catégories!A:A,Catégories!B:B))</f>
        <v/>
      </c>
      <c r="AE90" s="21">
        <f>SUM(Z90:AB90)</f>
        <v/>
      </c>
    </row>
    <row r="91" hidden="1" ht="14.25" customHeight="1" s="101">
      <c r="B91" s="127" t="inlineStr">
        <is>
          <t>13617723</t>
        </is>
      </c>
      <c r="C91" s="127" t="inlineStr">
        <is>
          <t>0</t>
        </is>
      </c>
      <c r="D91" s="123" t="n">
        <v>46157</v>
      </c>
      <c r="E91" s="127" t="inlineStr">
        <is>
          <t>21320</t>
        </is>
      </c>
      <c r="F91" s="127" t="inlineStr">
        <is>
          <t>5644</t>
        </is>
      </c>
      <c r="G91" s="127" t="inlineStr">
        <is>
          <t>FR</t>
        </is>
      </c>
      <c r="H91" s="127" t="inlineStr">
        <is>
          <t>CH</t>
        </is>
      </c>
      <c r="I91" s="127" t="inlineStr">
        <is>
          <t>Grah Oliver</t>
        </is>
      </c>
      <c r="J91" s="127" t="inlineStr">
        <is>
          <t>Laruche</t>
        </is>
      </c>
      <c r="K91" s="127" t="inlineStr">
        <is>
          <t>999999</t>
        </is>
      </c>
      <c r="L91" s="127" t="inlineStr">
        <is>
          <t>XF142818685FR</t>
        </is>
      </c>
      <c r="M91" s="127" t="inlineStr">
        <is>
          <t>N</t>
        </is>
      </c>
      <c r="N91" s="127" t="inlineStr">
        <is>
          <t>Transport</t>
        </is>
      </c>
      <c r="O91" s="127" t="inlineStr">
        <is>
          <t>I</t>
        </is>
      </c>
      <c r="P91" s="127" t="inlineStr">
        <is>
          <t>S</t>
        </is>
      </c>
      <c r="Q91" s="127" t="inlineStr">
        <is>
          <t>Z4</t>
        </is>
      </c>
      <c r="R91" s="147" t="n">
        <v>4.68</v>
      </c>
      <c r="S91" s="127" t="n">
        <v>17</v>
      </c>
      <c r="T91" s="148" t="n">
        <v>41.39</v>
      </c>
      <c r="U91" s="127" t="inlineStr">
        <is>
          <t>LA RUCHE LOGISTIQUE</t>
        </is>
      </c>
      <c r="W91" s="8">
        <f>IF(C91&lt;&gt;2,"",IF(S91="5X","5XK",IF(S91="5Y","5YK",IF(S91="6B","6BK",IF(S91="6C","6CK","")))))</f>
        <v/>
      </c>
      <c r="X91" s="8">
        <f>IF(S91="6B",_xlfn.XLOOKUP(H91,'Zoning 2shop'!A:A,'Zoning 2shop'!B:B),IF(S91="6C",_xlfn.XLOOKUP(G91,'Zoning 2shop'!C:C,'Zoning 2shop'!D:D),""))</f>
        <v/>
      </c>
      <c r="Y91" s="112">
        <f>AB91/Z91</f>
        <v/>
      </c>
      <c r="Z91" s="4">
        <f>T91</f>
        <v/>
      </c>
      <c r="AA91" s="4">
        <f>IF(OR(S91="6C",S91="6B",S91="5X",S91="5Y"),0.08,0.5)</f>
        <v/>
      </c>
      <c r="AB91" s="4">
        <f>$AG$5/$AG$2*Z91</f>
        <v/>
      </c>
      <c r="AC91" s="19">
        <f>Z91+AA91</f>
        <v/>
      </c>
      <c r="AD91" s="8">
        <f>IF(COUNTIF(Catégories!A:A,N91)=0,"catégorie inconnue",LOOKUP(N91,Catégories!A:A,Catégories!B:B))</f>
        <v/>
      </c>
      <c r="AE91" s="21">
        <f>SUM(Z91:AB91)</f>
        <v/>
      </c>
      <c r="AF91" s="13" t="n"/>
      <c r="AG91" s="145" t="n"/>
      <c r="AH91" s="107" t="n"/>
    </row>
    <row r="92" hidden="1" ht="14.25" customHeight="1" s="101">
      <c r="B92" s="127" t="inlineStr">
        <is>
          <t>13617723</t>
        </is>
      </c>
      <c r="C92" s="127" t="inlineStr">
        <is>
          <t>0</t>
        </is>
      </c>
      <c r="D92" s="123" t="n">
        <v>46157</v>
      </c>
      <c r="E92" s="127" t="inlineStr">
        <is>
          <t>21320</t>
        </is>
      </c>
      <c r="F92" s="127" t="inlineStr">
        <is>
          <t>41030</t>
        </is>
      </c>
      <c r="G92" s="127" t="inlineStr">
        <is>
          <t>FR</t>
        </is>
      </c>
      <c r="H92" s="127" t="inlineStr">
        <is>
          <t>IT</t>
        </is>
      </c>
      <c r="I92" s="127" t="inlineStr">
        <is>
          <t>bassoli giulia</t>
        </is>
      </c>
      <c r="J92" s="127" t="inlineStr">
        <is>
          <t>Laruche</t>
        </is>
      </c>
      <c r="K92" s="127" t="inlineStr">
        <is>
          <t>999999</t>
        </is>
      </c>
      <c r="L92" s="127" t="inlineStr">
        <is>
          <t>XF142820035FR</t>
        </is>
      </c>
      <c r="M92" s="127" t="inlineStr">
        <is>
          <t>N</t>
        </is>
      </c>
      <c r="N92" s="127" t="inlineStr">
        <is>
          <t>Transport</t>
        </is>
      </c>
      <c r="O92" s="127" t="inlineStr">
        <is>
          <t>N</t>
        </is>
      </c>
      <c r="P92" s="127" t="inlineStr">
        <is>
          <t>S</t>
        </is>
      </c>
      <c r="Q92" s="127" t="inlineStr">
        <is>
          <t>Z2</t>
        </is>
      </c>
      <c r="R92" s="147" t="n">
        <v>0.25</v>
      </c>
      <c r="S92" s="127" t="n">
        <v>17</v>
      </c>
      <c r="T92" s="148" t="n">
        <v>7.86</v>
      </c>
      <c r="U92" s="127" t="inlineStr">
        <is>
          <t>LA RUCHE LOGISTIQUE</t>
        </is>
      </c>
      <c r="W92" s="8">
        <f>IF(C92&lt;&gt;2,"",IF(S92="5X","5XK",IF(S92="5Y","5YK",IF(S92="6B","6BK",IF(S92="6C","6CK","")))))</f>
        <v/>
      </c>
      <c r="X92" s="8">
        <f>IF(S92="6B",_xlfn.XLOOKUP(H92,'Zoning 2shop'!A:A,'Zoning 2shop'!B:B),IF(S92="6C",_xlfn.XLOOKUP(G92,'Zoning 2shop'!C:C,'Zoning 2shop'!D:D),""))</f>
        <v/>
      </c>
      <c r="Y92" s="112">
        <f>AB92/Z92</f>
        <v/>
      </c>
      <c r="Z92" s="4">
        <f>T92</f>
        <v/>
      </c>
      <c r="AA92" s="4">
        <f>IF(OR(S92="6C",S92="6B",S92="5X",S92="5Y"),0.08,0.5)</f>
        <v/>
      </c>
      <c r="AB92" s="4">
        <f>$AG$5/$AG$2*Z92</f>
        <v/>
      </c>
      <c r="AC92" s="19">
        <f>Z92+AA92</f>
        <v/>
      </c>
      <c r="AD92" s="8">
        <f>IF(COUNTIF(Catégories!A:A,N92)=0,"catégorie inconnue",LOOKUP(N92,Catégories!A:A,Catégories!B:B))</f>
        <v/>
      </c>
      <c r="AE92" s="21">
        <f>SUM(Z92:AB92)</f>
        <v/>
      </c>
    </row>
    <row r="93" hidden="1" ht="14.25" customHeight="1" s="101">
      <c r="B93" s="127" t="inlineStr">
        <is>
          <t>13617723</t>
        </is>
      </c>
      <c r="C93" s="127" t="inlineStr">
        <is>
          <t>0</t>
        </is>
      </c>
      <c r="D93" s="123" t="n">
        <v>46157</v>
      </c>
      <c r="E93" s="127" t="inlineStr">
        <is>
          <t>21320</t>
        </is>
      </c>
      <c r="F93" s="127" t="inlineStr">
        <is>
          <t>1217EB</t>
        </is>
      </c>
      <c r="G93" s="127" t="inlineStr">
        <is>
          <t>FR</t>
        </is>
      </c>
      <c r="H93" s="127" t="inlineStr">
        <is>
          <t>NL</t>
        </is>
      </c>
      <c r="I93" s="127" t="inlineStr">
        <is>
          <t>De Haes Emilie</t>
        </is>
      </c>
      <c r="J93" s="127" t="inlineStr">
        <is>
          <t>Laruche</t>
        </is>
      </c>
      <c r="K93" s="127" t="inlineStr">
        <is>
          <t>999999</t>
        </is>
      </c>
      <c r="L93" s="127" t="inlineStr">
        <is>
          <t>XF142820392FR</t>
        </is>
      </c>
      <c r="M93" s="127" t="inlineStr">
        <is>
          <t>N</t>
        </is>
      </c>
      <c r="N93" s="127" t="inlineStr">
        <is>
          <t>Transport</t>
        </is>
      </c>
      <c r="O93" s="127" t="inlineStr">
        <is>
          <t>N</t>
        </is>
      </c>
      <c r="P93" s="127" t="inlineStr">
        <is>
          <t>S</t>
        </is>
      </c>
      <c r="Q93" s="127" t="inlineStr">
        <is>
          <t>Z1</t>
        </is>
      </c>
      <c r="R93" s="147" t="n">
        <v>2.355</v>
      </c>
      <c r="S93" s="127" t="n">
        <v>17</v>
      </c>
      <c r="T93" s="148" t="n">
        <v>13.82</v>
      </c>
      <c r="U93" s="127" t="inlineStr">
        <is>
          <t>LA RUCHE LOGISTIQUE</t>
        </is>
      </c>
      <c r="W93" s="8">
        <f>IF(C93&lt;&gt;2,"",IF(S93="5X","5XK",IF(S93="5Y","5YK",IF(S93="6B","6BK",IF(S93="6C","6CK","")))))</f>
        <v/>
      </c>
      <c r="X93" s="8">
        <f>IF(S93="6B",_xlfn.XLOOKUP(H93,'Zoning 2shop'!A:A,'Zoning 2shop'!B:B),IF(S93="6C",_xlfn.XLOOKUP(G93,'Zoning 2shop'!C:C,'Zoning 2shop'!D:D),""))</f>
        <v/>
      </c>
      <c r="Y93" s="112">
        <f>AB93/Z93</f>
        <v/>
      </c>
      <c r="Z93" s="4">
        <f>T93</f>
        <v/>
      </c>
      <c r="AA93" s="4">
        <f>IF(OR(S93="6C",S93="6B",S93="5X",S93="5Y"),0.08,0.5)</f>
        <v/>
      </c>
      <c r="AB93" s="4">
        <f>$AG$5/$AG$2*Z93</f>
        <v/>
      </c>
      <c r="AC93" s="19">
        <f>Z93+AA93</f>
        <v/>
      </c>
      <c r="AD93" s="8">
        <f>IF(COUNTIF(Catégories!A:A,N93)=0,"catégorie inconnue",LOOKUP(N93,Catégories!A:A,Catégories!B:B))</f>
        <v/>
      </c>
      <c r="AE93" s="21">
        <f>SUM(Z93:AB93)</f>
        <v/>
      </c>
    </row>
    <row r="94" hidden="1" ht="14.25" customHeight="1" s="101">
      <c r="B94" s="127" t="inlineStr">
        <is>
          <t>13617723</t>
        </is>
      </c>
      <c r="C94" s="127" t="inlineStr">
        <is>
          <t>0</t>
        </is>
      </c>
      <c r="D94" s="123" t="n">
        <v>46157</v>
      </c>
      <c r="E94" s="127" t="inlineStr">
        <is>
          <t>21320</t>
        </is>
      </c>
      <c r="F94" s="127" t="inlineStr">
        <is>
          <t>2586EZ</t>
        </is>
      </c>
      <c r="G94" s="127" t="inlineStr">
        <is>
          <t>FR</t>
        </is>
      </c>
      <c r="H94" s="127" t="inlineStr">
        <is>
          <t>NL</t>
        </is>
      </c>
      <c r="I94" s="127" t="inlineStr">
        <is>
          <t>Robinson Serana</t>
        </is>
      </c>
      <c r="J94" s="127" t="inlineStr">
        <is>
          <t>Laruche</t>
        </is>
      </c>
      <c r="K94" s="127" t="inlineStr">
        <is>
          <t>999999</t>
        </is>
      </c>
      <c r="L94" s="127" t="inlineStr">
        <is>
          <t>XF142820503FR</t>
        </is>
      </c>
      <c r="M94" s="127" t="inlineStr">
        <is>
          <t>N</t>
        </is>
      </c>
      <c r="N94" s="127" t="inlineStr">
        <is>
          <t>Transport</t>
        </is>
      </c>
      <c r="O94" s="127" t="inlineStr">
        <is>
          <t>N</t>
        </is>
      </c>
      <c r="P94" s="127" t="inlineStr">
        <is>
          <t>S</t>
        </is>
      </c>
      <c r="Q94" s="127" t="inlineStr">
        <is>
          <t>Z1</t>
        </is>
      </c>
      <c r="R94" s="147" t="n">
        <v>2.355</v>
      </c>
      <c r="S94" s="127" t="n">
        <v>17</v>
      </c>
      <c r="T94" s="148" t="n">
        <v>13.82</v>
      </c>
      <c r="U94" s="127" t="inlineStr">
        <is>
          <t>LA RUCHE LOGISTIQUE</t>
        </is>
      </c>
      <c r="W94" s="8">
        <f>IF(C94&lt;&gt;2,"",IF(S94="5X","5XK",IF(S94="5Y","5YK",IF(S94="6B","6BK",IF(S94="6C","6CK","")))))</f>
        <v/>
      </c>
      <c r="X94" s="8">
        <f>IF(S94="6B",_xlfn.XLOOKUP(H94,'Zoning 2shop'!A:A,'Zoning 2shop'!B:B),IF(S94="6C",_xlfn.XLOOKUP(G94,'Zoning 2shop'!C:C,'Zoning 2shop'!D:D),""))</f>
        <v/>
      </c>
      <c r="Y94" s="112">
        <f>AB94/Z94</f>
        <v/>
      </c>
      <c r="Z94" s="4">
        <f>T94</f>
        <v/>
      </c>
      <c r="AA94" s="4">
        <f>IF(OR(S94="6C",S94="6B",S94="5X",S94="5Y"),0.08,0.5)</f>
        <v/>
      </c>
      <c r="AB94" s="4">
        <f>$AG$5/$AG$2*Z94</f>
        <v/>
      </c>
      <c r="AC94" s="19">
        <f>Z94+AA94</f>
        <v/>
      </c>
      <c r="AD94" s="8">
        <f>IF(COUNTIF(Catégories!A:A,N94)=0,"catégorie inconnue",LOOKUP(N94,Catégories!A:A,Catégories!B:B))</f>
        <v/>
      </c>
      <c r="AE94" s="21">
        <f>SUM(Z94:AB94)</f>
        <v/>
      </c>
    </row>
    <row r="95" hidden="1" ht="14.25" customHeight="1" s="101">
      <c r="B95" s="127" t="inlineStr">
        <is>
          <t>13617723</t>
        </is>
      </c>
      <c r="C95" s="127" t="inlineStr">
        <is>
          <t>0</t>
        </is>
      </c>
      <c r="D95" s="123" t="n">
        <v>46157</v>
      </c>
      <c r="E95" s="127" t="inlineStr">
        <is>
          <t>21320</t>
        </is>
      </c>
      <c r="F95" s="127" t="inlineStr">
        <is>
          <t>1965</t>
        </is>
      </c>
      <c r="G95" s="127" t="inlineStr">
        <is>
          <t>FR</t>
        </is>
      </c>
      <c r="H95" s="127" t="inlineStr">
        <is>
          <t>CH</t>
        </is>
      </c>
      <c r="I95" s="127" t="inlineStr">
        <is>
          <t>Fiore Stephanie</t>
        </is>
      </c>
      <c r="J95" s="127" t="inlineStr">
        <is>
          <t>Laruche</t>
        </is>
      </c>
      <c r="K95" s="127" t="inlineStr">
        <is>
          <t>999999</t>
        </is>
      </c>
      <c r="L95" s="127" t="inlineStr">
        <is>
          <t>XF142837852FR</t>
        </is>
      </c>
      <c r="M95" s="127" t="inlineStr">
        <is>
          <t>N</t>
        </is>
      </c>
      <c r="N95" s="127" t="inlineStr">
        <is>
          <t>Transport</t>
        </is>
      </c>
      <c r="O95" s="127" t="inlineStr">
        <is>
          <t>I</t>
        </is>
      </c>
      <c r="P95" s="127" t="inlineStr">
        <is>
          <t>S</t>
        </is>
      </c>
      <c r="Q95" s="127" t="inlineStr">
        <is>
          <t>Z4</t>
        </is>
      </c>
      <c r="R95" s="147" t="n">
        <v>3.48</v>
      </c>
      <c r="S95" s="127" t="n">
        <v>17</v>
      </c>
      <c r="T95" s="148" t="n">
        <v>34.85</v>
      </c>
      <c r="U95" s="127" t="inlineStr">
        <is>
          <t>LA RUCHE LOGISTIQUE</t>
        </is>
      </c>
      <c r="W95" s="8">
        <f>IF(C95&lt;&gt;2,"",IF(S95="5X","5XK",IF(S95="5Y","5YK",IF(S95="6B","6BK",IF(S95="6C","6CK","")))))</f>
        <v/>
      </c>
      <c r="X95" s="8">
        <f>IF(S95="6B",_xlfn.XLOOKUP(H95,'Zoning 2shop'!A:A,'Zoning 2shop'!B:B),IF(S95="6C",_xlfn.XLOOKUP(G95,'Zoning 2shop'!C:C,'Zoning 2shop'!D:D),""))</f>
        <v/>
      </c>
      <c r="Y95" s="112">
        <f>AB95/Z95</f>
        <v/>
      </c>
      <c r="Z95" s="4">
        <f>T95</f>
        <v/>
      </c>
      <c r="AA95" s="4">
        <f>IF(OR(S95="6C",S95="6B",S95="5X",S95="5Y"),0.08,0.5)</f>
        <v/>
      </c>
      <c r="AB95" s="4">
        <f>$AG$5/$AG$2*Z95</f>
        <v/>
      </c>
      <c r="AC95" s="19">
        <f>Z95+AA95</f>
        <v/>
      </c>
      <c r="AD95" s="8">
        <f>IF(COUNTIF(Catégories!A:A,N95)=0,"catégorie inconnue",LOOKUP(N95,Catégories!A:A,Catégories!B:B))</f>
        <v/>
      </c>
      <c r="AE95" s="21">
        <f>SUM(Z95:AB95)</f>
        <v/>
      </c>
    </row>
    <row r="96" hidden="1" ht="14.25" customHeight="1" s="101">
      <c r="B96" s="127" t="inlineStr">
        <is>
          <t>13617723</t>
        </is>
      </c>
      <c r="C96" s="127" t="inlineStr">
        <is>
          <t>0</t>
        </is>
      </c>
      <c r="D96" s="123" t="n">
        <v>46157</v>
      </c>
      <c r="E96" s="127" t="inlineStr">
        <is>
          <t>21320</t>
        </is>
      </c>
      <c r="F96" s="127" t="inlineStr">
        <is>
          <t>63858</t>
        </is>
      </c>
      <c r="G96" s="127" t="inlineStr">
        <is>
          <t>FR</t>
        </is>
      </c>
      <c r="H96" s="127" t="inlineStr">
        <is>
          <t>IT</t>
        </is>
      </c>
      <c r="I96" s="127" t="inlineStr">
        <is>
          <t>Polimanti Cinzia</t>
        </is>
      </c>
      <c r="J96" s="127" t="inlineStr">
        <is>
          <t>Laruche</t>
        </is>
      </c>
      <c r="K96" s="127" t="inlineStr">
        <is>
          <t>999999</t>
        </is>
      </c>
      <c r="L96" s="127" t="inlineStr">
        <is>
          <t>XF142838265FR</t>
        </is>
      </c>
      <c r="M96" s="127" t="inlineStr">
        <is>
          <t>N</t>
        </is>
      </c>
      <c r="N96" s="127" t="inlineStr">
        <is>
          <t>Transport</t>
        </is>
      </c>
      <c r="O96" s="127" t="inlineStr">
        <is>
          <t>N</t>
        </is>
      </c>
      <c r="P96" s="127" t="inlineStr">
        <is>
          <t>S</t>
        </is>
      </c>
      <c r="Q96" s="127" t="inlineStr">
        <is>
          <t>Z2</t>
        </is>
      </c>
      <c r="R96" s="147" t="n">
        <v>0.25</v>
      </c>
      <c r="S96" s="127" t="n">
        <v>17</v>
      </c>
      <c r="T96" s="148" t="n">
        <v>7.86</v>
      </c>
      <c r="U96" s="127" t="inlineStr">
        <is>
          <t>LA RUCHE LOGISTIQUE</t>
        </is>
      </c>
      <c r="W96" s="8">
        <f>IF(C96&lt;&gt;2,"",IF(S96="5X","5XK",IF(S96="5Y","5YK",IF(S96="6B","6BK",IF(S96="6C","6CK","")))))</f>
        <v/>
      </c>
      <c r="X96" s="8">
        <f>IF(S96="6B",_xlfn.XLOOKUP(H96,'Zoning 2shop'!A:A,'Zoning 2shop'!B:B),IF(S96="6C",_xlfn.XLOOKUP(G96,'Zoning 2shop'!C:C,'Zoning 2shop'!D:D),""))</f>
        <v/>
      </c>
      <c r="Y96" s="112">
        <f>AB96/Z96</f>
        <v/>
      </c>
      <c r="Z96" s="4">
        <f>T96</f>
        <v/>
      </c>
      <c r="AA96" s="4">
        <f>IF(OR(S96="6C",S96="6B",S96="5X",S96="5Y"),0.08,0.5)</f>
        <v/>
      </c>
      <c r="AB96" s="4">
        <f>$AG$5/$AG$2*Z96</f>
        <v/>
      </c>
      <c r="AC96" s="19">
        <f>Z96+AA96</f>
        <v/>
      </c>
      <c r="AD96" s="8">
        <f>IF(COUNTIF(Catégories!A:A,N96)=0,"catégorie inconnue",LOOKUP(N96,Catégories!A:A,Catégories!B:B))</f>
        <v/>
      </c>
      <c r="AE96" s="21">
        <f>SUM(Z96:AB96)</f>
        <v/>
      </c>
    </row>
    <row r="97" hidden="1" ht="14.25" customHeight="1" s="101">
      <c r="B97" s="127" t="inlineStr">
        <is>
          <t>13617723</t>
        </is>
      </c>
      <c r="C97" s="127" t="inlineStr">
        <is>
          <t>0</t>
        </is>
      </c>
      <c r="D97" s="123" t="n">
        <v>46157</v>
      </c>
      <c r="E97" s="127" t="inlineStr">
        <is>
          <t>21320</t>
        </is>
      </c>
      <c r="F97" s="127" t="inlineStr">
        <is>
          <t>7625RB</t>
        </is>
      </c>
      <c r="G97" s="127" t="inlineStr">
        <is>
          <t>FR</t>
        </is>
      </c>
      <c r="H97" s="127" t="inlineStr">
        <is>
          <t>NL</t>
        </is>
      </c>
      <c r="I97" s="127" t="inlineStr">
        <is>
          <t>Bonthuis Miranda</t>
        </is>
      </c>
      <c r="J97" s="127" t="inlineStr">
        <is>
          <t>Laruche</t>
        </is>
      </c>
      <c r="K97" s="127" t="inlineStr">
        <is>
          <t>999999</t>
        </is>
      </c>
      <c r="L97" s="127" t="inlineStr">
        <is>
          <t>XF142850258FR</t>
        </is>
      </c>
      <c r="M97" s="127" t="inlineStr">
        <is>
          <t>N</t>
        </is>
      </c>
      <c r="N97" s="127" t="inlineStr">
        <is>
          <t>Transport</t>
        </is>
      </c>
      <c r="O97" s="127" t="inlineStr">
        <is>
          <t>N</t>
        </is>
      </c>
      <c r="P97" s="127" t="inlineStr">
        <is>
          <t>S</t>
        </is>
      </c>
      <c r="Q97" s="127" t="inlineStr">
        <is>
          <t>Z1</t>
        </is>
      </c>
      <c r="R97" s="147" t="n">
        <v>4.403</v>
      </c>
      <c r="S97" s="127" t="n">
        <v>17</v>
      </c>
      <c r="T97" s="148" t="n">
        <v>18.34</v>
      </c>
      <c r="U97" s="127" t="inlineStr">
        <is>
          <t>LA RUCHE LOGISTIQUE</t>
        </is>
      </c>
      <c r="W97" s="8">
        <f>IF(C97&lt;&gt;2,"",IF(S97="5X","5XK",IF(S97="5Y","5YK",IF(S97="6B","6BK",IF(S97="6C","6CK","")))))</f>
        <v/>
      </c>
      <c r="X97" s="8">
        <f>IF(S97="6B",_xlfn.XLOOKUP(H97,'Zoning 2shop'!A:A,'Zoning 2shop'!B:B),IF(S97="6C",_xlfn.XLOOKUP(G97,'Zoning 2shop'!C:C,'Zoning 2shop'!D:D),""))</f>
        <v/>
      </c>
      <c r="Y97" s="112">
        <f>AB97/Z97</f>
        <v/>
      </c>
      <c r="Z97" s="4">
        <f>T97</f>
        <v/>
      </c>
      <c r="AA97" s="4">
        <f>IF(OR(S97="6C",S97="6B",S97="5X",S97="5Y"),0.08,0.5)</f>
        <v/>
      </c>
      <c r="AB97" s="4">
        <f>$AG$5/$AG$2*Z97</f>
        <v/>
      </c>
      <c r="AC97" s="19">
        <f>Z97+AA97</f>
        <v/>
      </c>
      <c r="AD97" s="8">
        <f>IF(COUNTIF(Catégories!A:A,N97)=0,"catégorie inconnue",LOOKUP(N97,Catégories!A:A,Catégories!B:B))</f>
        <v/>
      </c>
      <c r="AE97" s="21">
        <f>SUM(Z97:AB97)</f>
        <v/>
      </c>
    </row>
    <row r="98" hidden="1" ht="14.25" customHeight="1" s="101">
      <c r="B98" s="127" t="inlineStr">
        <is>
          <t>13617723</t>
        </is>
      </c>
      <c r="C98" s="127" t="inlineStr">
        <is>
          <t>0</t>
        </is>
      </c>
      <c r="D98" s="123" t="n">
        <v>46160</v>
      </c>
      <c r="E98" s="127" t="inlineStr">
        <is>
          <t>21320</t>
        </is>
      </c>
      <c r="F98" s="127" t="inlineStr">
        <is>
          <t>16556</t>
        </is>
      </c>
      <c r="G98" s="127" t="inlineStr">
        <is>
          <t>FR</t>
        </is>
      </c>
      <c r="H98" s="127" t="inlineStr">
        <is>
          <t>DE</t>
        </is>
      </c>
      <c r="I98" s="127" t="inlineStr">
        <is>
          <t>Freudenberg Jens</t>
        </is>
      </c>
      <c r="J98" s="127" t="inlineStr">
        <is>
          <t>Laruche</t>
        </is>
      </c>
      <c r="K98" s="127" t="inlineStr">
        <is>
          <t>999999</t>
        </is>
      </c>
      <c r="L98" s="127" t="inlineStr">
        <is>
          <t>XF142889072FR</t>
        </is>
      </c>
      <c r="M98" s="127" t="inlineStr">
        <is>
          <t>N</t>
        </is>
      </c>
      <c r="N98" s="127" t="inlineStr">
        <is>
          <t>Transport</t>
        </is>
      </c>
      <c r="O98" s="127" t="inlineStr">
        <is>
          <t>N</t>
        </is>
      </c>
      <c r="P98" s="127" t="inlineStr">
        <is>
          <t>S</t>
        </is>
      </c>
      <c r="Q98" s="127" t="inlineStr">
        <is>
          <t>Z1</t>
        </is>
      </c>
      <c r="R98" s="147" t="n">
        <v>0.781</v>
      </c>
      <c r="S98" s="127" t="n">
        <v>17</v>
      </c>
      <c r="T98" s="148" t="n">
        <v>9.94</v>
      </c>
      <c r="U98" s="127" t="inlineStr">
        <is>
          <t>LA RUCHE LOGISTIQUE</t>
        </is>
      </c>
      <c r="W98" s="8">
        <f>IF(C98&lt;&gt;2,"",IF(S98="5X","5XK",IF(S98="5Y","5YK",IF(S98="6B","6BK",IF(S98="6C","6CK","")))))</f>
        <v/>
      </c>
      <c r="X98" s="8">
        <f>IF(S98="6B",_xlfn.XLOOKUP(H98,'Zoning 2shop'!A:A,'Zoning 2shop'!B:B),IF(S98="6C",_xlfn.XLOOKUP(G98,'Zoning 2shop'!C:C,'Zoning 2shop'!D:D),""))</f>
        <v/>
      </c>
      <c r="Y98" s="112">
        <f>AB98/Z98</f>
        <v/>
      </c>
      <c r="Z98" s="4">
        <f>T98</f>
        <v/>
      </c>
      <c r="AA98" s="4">
        <f>IF(OR(S98="6C",S98="6B",S98="5X",S98="5Y"),0.08,0.5)</f>
        <v/>
      </c>
      <c r="AB98" s="4">
        <f>$AG$5/$AG$2*Z98</f>
        <v/>
      </c>
      <c r="AC98" s="19">
        <f>Z98+AA98</f>
        <v/>
      </c>
      <c r="AD98" s="8">
        <f>IF(COUNTIF(Catégories!A:A,N98)=0,"catégorie inconnue",LOOKUP(N98,Catégories!A:A,Catégories!B:B))</f>
        <v/>
      </c>
      <c r="AE98" s="21">
        <f>SUM(Z98:AB98)</f>
        <v/>
      </c>
    </row>
    <row r="99" hidden="1" ht="14.25" customHeight="1" s="101">
      <c r="B99" s="127" t="inlineStr">
        <is>
          <t>13617723</t>
        </is>
      </c>
      <c r="C99" s="127" t="inlineStr">
        <is>
          <t>0</t>
        </is>
      </c>
      <c r="D99" s="123" t="n">
        <v>46160</v>
      </c>
      <c r="E99" s="127" t="inlineStr">
        <is>
          <t>21320</t>
        </is>
      </c>
      <c r="F99" s="127" t="inlineStr">
        <is>
          <t>36289</t>
        </is>
      </c>
      <c r="G99" s="127" t="inlineStr">
        <is>
          <t>FR</t>
        </is>
      </c>
      <c r="H99" s="127" t="inlineStr">
        <is>
          <t>DE</t>
        </is>
      </c>
      <c r="I99" s="127" t="inlineStr">
        <is>
          <t>Faber Martin</t>
        </is>
      </c>
      <c r="J99" s="127" t="inlineStr">
        <is>
          <t>Laruche</t>
        </is>
      </c>
      <c r="K99" s="127" t="inlineStr">
        <is>
          <t>999999</t>
        </is>
      </c>
      <c r="L99" s="127" t="inlineStr">
        <is>
          <t>XF142889293FR</t>
        </is>
      </c>
      <c r="M99" s="127" t="inlineStr">
        <is>
          <t>N</t>
        </is>
      </c>
      <c r="N99" s="127" t="inlineStr">
        <is>
          <t>Transport</t>
        </is>
      </c>
      <c r="O99" s="127" t="inlineStr">
        <is>
          <t>N</t>
        </is>
      </c>
      <c r="P99" s="127" t="inlineStr">
        <is>
          <t>S</t>
        </is>
      </c>
      <c r="Q99" s="127" t="inlineStr">
        <is>
          <t>Z1</t>
        </is>
      </c>
      <c r="R99" s="147" t="n">
        <v>0.756</v>
      </c>
      <c r="S99" s="127" t="n">
        <v>17</v>
      </c>
      <c r="T99" s="148" t="n">
        <v>9.94</v>
      </c>
      <c r="U99" s="127" t="inlineStr">
        <is>
          <t>LA RUCHE LOGISTIQUE</t>
        </is>
      </c>
      <c r="W99" s="8">
        <f>IF(C99&lt;&gt;2,"",IF(S99="5X","5XK",IF(S99="5Y","5YK",IF(S99="6B","6BK",IF(S99="6C","6CK","")))))</f>
        <v/>
      </c>
      <c r="X99" s="8">
        <f>IF(S99="6B",_xlfn.XLOOKUP(H99,'Zoning 2shop'!A:A,'Zoning 2shop'!B:B),IF(S99="6C",_xlfn.XLOOKUP(G99,'Zoning 2shop'!C:C,'Zoning 2shop'!D:D),""))</f>
        <v/>
      </c>
      <c r="Y99" s="112">
        <f>AB99/Z99</f>
        <v/>
      </c>
      <c r="Z99" s="4">
        <f>T99</f>
        <v/>
      </c>
      <c r="AA99" s="4">
        <f>IF(OR(S99="6C",S99="6B",S99="5X",S99="5Y"),0.08,0.5)</f>
        <v/>
      </c>
      <c r="AB99" s="4">
        <f>$AG$5/$AG$2*Z99</f>
        <v/>
      </c>
      <c r="AC99" s="19">
        <f>Z99+AA99</f>
        <v/>
      </c>
      <c r="AD99" s="8">
        <f>IF(COUNTIF(Catégories!A:A,N99)=0,"catégorie inconnue",LOOKUP(N99,Catégories!A:A,Catégories!B:B))</f>
        <v/>
      </c>
      <c r="AE99" s="21">
        <f>SUM(Z99:AB99)</f>
        <v/>
      </c>
    </row>
    <row r="100" hidden="1" ht="14.25" customHeight="1" s="101">
      <c r="B100" s="127" t="inlineStr">
        <is>
          <t>13617723</t>
        </is>
      </c>
      <c r="C100" s="127" t="inlineStr">
        <is>
          <t>0</t>
        </is>
      </c>
      <c r="D100" s="123" t="n">
        <v>46160</v>
      </c>
      <c r="E100" s="127" t="inlineStr">
        <is>
          <t>21320</t>
        </is>
      </c>
      <c r="F100" s="127" t="inlineStr">
        <is>
          <t>51491</t>
        </is>
      </c>
      <c r="G100" s="127" t="inlineStr">
        <is>
          <t>FR</t>
        </is>
      </c>
      <c r="H100" s="127" t="inlineStr">
        <is>
          <t>DE</t>
        </is>
      </c>
      <c r="I100" s="127" t="inlineStr">
        <is>
          <t>Wasser Eva</t>
        </is>
      </c>
      <c r="J100" s="127" t="inlineStr">
        <is>
          <t>Laruche</t>
        </is>
      </c>
      <c r="K100" s="127" t="inlineStr">
        <is>
          <t>999999</t>
        </is>
      </c>
      <c r="L100" s="127" t="inlineStr">
        <is>
          <t>XF142889695FR</t>
        </is>
      </c>
      <c r="M100" s="127" t="inlineStr">
        <is>
          <t>N</t>
        </is>
      </c>
      <c r="N100" s="127" t="inlineStr">
        <is>
          <t>Transport</t>
        </is>
      </c>
      <c r="O100" s="127" t="inlineStr">
        <is>
          <t>N</t>
        </is>
      </c>
      <c r="P100" s="127" t="inlineStr">
        <is>
          <t>S</t>
        </is>
      </c>
      <c r="Q100" s="127" t="inlineStr">
        <is>
          <t>Z1</t>
        </is>
      </c>
      <c r="R100" s="147" t="n">
        <v>0.25</v>
      </c>
      <c r="S100" s="127" t="n">
        <v>17</v>
      </c>
      <c r="T100" s="148" t="n">
        <v>7.86</v>
      </c>
      <c r="U100" s="127" t="inlineStr">
        <is>
          <t>LA RUCHE LOGISTIQUE</t>
        </is>
      </c>
      <c r="W100" s="8">
        <f>IF(C100&lt;&gt;2,"",IF(S100="5X","5XK",IF(S100="5Y","5YK",IF(S100="6B","6BK",IF(S100="6C","6CK","")))))</f>
        <v/>
      </c>
      <c r="X100" s="8">
        <f>IF(S100="6B",_xlfn.XLOOKUP(H100,'Zoning 2shop'!A:A,'Zoning 2shop'!B:B),IF(S100="6C",_xlfn.XLOOKUP(G100,'Zoning 2shop'!C:C,'Zoning 2shop'!D:D),""))</f>
        <v/>
      </c>
      <c r="Y100" s="112">
        <f>AB100/Z100</f>
        <v/>
      </c>
      <c r="Z100" s="4">
        <f>T100</f>
        <v/>
      </c>
      <c r="AA100" s="4">
        <f>IF(OR(S100="6C",S100="6B",S100="5X",S100="5Y"),0.08,0.5)</f>
        <v/>
      </c>
      <c r="AB100" s="4">
        <f>$AG$5/$AG$2*Z100</f>
        <v/>
      </c>
      <c r="AC100" s="19">
        <f>Z100+AA100</f>
        <v/>
      </c>
      <c r="AD100" s="8">
        <f>IF(COUNTIF(Catégories!A:A,N100)=0,"catégorie inconnue",LOOKUP(N100,Catégories!A:A,Catégories!B:B))</f>
        <v/>
      </c>
      <c r="AE100" s="21">
        <f>SUM(Z100:AB100)</f>
        <v/>
      </c>
    </row>
    <row r="101" hidden="1" ht="14.25" customHeight="1" s="101">
      <c r="B101" s="127" t="inlineStr">
        <is>
          <t>13617723</t>
        </is>
      </c>
      <c r="C101" s="127" t="inlineStr">
        <is>
          <t>0</t>
        </is>
      </c>
      <c r="D101" s="123" t="n">
        <v>46160</v>
      </c>
      <c r="E101" s="127" t="inlineStr">
        <is>
          <t>21320</t>
        </is>
      </c>
      <c r="F101" s="127" t="inlineStr">
        <is>
          <t>86159</t>
        </is>
      </c>
      <c r="G101" s="127" t="inlineStr">
        <is>
          <t>FR</t>
        </is>
      </c>
      <c r="H101" s="127" t="inlineStr">
        <is>
          <t>DE</t>
        </is>
      </c>
      <c r="I101" s="127" t="inlineStr">
        <is>
          <t>Augsdorfer Angelika</t>
        </is>
      </c>
      <c r="J101" s="127" t="inlineStr">
        <is>
          <t>Laruche</t>
        </is>
      </c>
      <c r="K101" s="127" t="inlineStr">
        <is>
          <t>999999</t>
        </is>
      </c>
      <c r="L101" s="127" t="inlineStr">
        <is>
          <t>XF142889934FR</t>
        </is>
      </c>
      <c r="M101" s="127" t="inlineStr">
        <is>
          <t>N</t>
        </is>
      </c>
      <c r="N101" s="127" t="inlineStr">
        <is>
          <t>Transport</t>
        </is>
      </c>
      <c r="O101" s="127" t="inlineStr">
        <is>
          <t>N</t>
        </is>
      </c>
      <c r="P101" s="127" t="inlineStr">
        <is>
          <t>S</t>
        </is>
      </c>
      <c r="Q101" s="127" t="inlineStr">
        <is>
          <t>Z1</t>
        </is>
      </c>
      <c r="R101" s="147" t="n">
        <v>0.504</v>
      </c>
      <c r="S101" s="127" t="n">
        <v>17</v>
      </c>
      <c r="T101" s="148" t="n">
        <v>9.94</v>
      </c>
      <c r="U101" s="127" t="inlineStr">
        <is>
          <t>LA RUCHE LOGISTIQUE</t>
        </is>
      </c>
      <c r="W101" s="8">
        <f>IF(C101&lt;&gt;2,"",IF(S101="5X","5XK",IF(S101="5Y","5YK",IF(S101="6B","6BK",IF(S101="6C","6CK","")))))</f>
        <v/>
      </c>
      <c r="X101" s="8">
        <f>IF(S101="6B",_xlfn.XLOOKUP(H101,'Zoning 2shop'!A:A,'Zoning 2shop'!B:B),IF(S101="6C",_xlfn.XLOOKUP(G101,'Zoning 2shop'!C:C,'Zoning 2shop'!D:D),""))</f>
        <v/>
      </c>
      <c r="Y101" s="112">
        <f>AB101/Z101</f>
        <v/>
      </c>
      <c r="Z101" s="4">
        <f>T101</f>
        <v/>
      </c>
      <c r="AA101" s="4">
        <f>IF(OR(S101="6C",S101="6B",S101="5X",S101="5Y"),0.08,0.5)</f>
        <v/>
      </c>
      <c r="AB101" s="4">
        <f>$AG$5/$AG$2*Z101</f>
        <v/>
      </c>
      <c r="AC101" s="19">
        <f>Z101+AA101</f>
        <v/>
      </c>
      <c r="AD101" s="8">
        <f>IF(COUNTIF(Catégories!A:A,N101)=0,"catégorie inconnue",LOOKUP(N101,Catégories!A:A,Catégories!B:B))</f>
        <v/>
      </c>
      <c r="AE101" s="21">
        <f>SUM(Z101:AB101)</f>
        <v/>
      </c>
    </row>
    <row r="102" hidden="1" ht="14.25" customHeight="1" s="101">
      <c r="B102" s="127" t="inlineStr">
        <is>
          <t>13617723</t>
        </is>
      </c>
      <c r="C102" s="127" t="inlineStr">
        <is>
          <t>0</t>
        </is>
      </c>
      <c r="D102" s="123" t="n">
        <v>46160</v>
      </c>
      <c r="E102" s="127" t="inlineStr">
        <is>
          <t>21320</t>
        </is>
      </c>
      <c r="F102" s="127" t="inlineStr">
        <is>
          <t>85567</t>
        </is>
      </c>
      <c r="G102" s="127" t="inlineStr">
        <is>
          <t>FR</t>
        </is>
      </c>
      <c r="H102" s="127" t="inlineStr">
        <is>
          <t>DE</t>
        </is>
      </c>
      <c r="I102" s="127" t="inlineStr">
        <is>
          <t>Knabe Tobias</t>
        </is>
      </c>
      <c r="J102" s="127" t="inlineStr">
        <is>
          <t>Laruche</t>
        </is>
      </c>
      <c r="K102" s="127" t="inlineStr">
        <is>
          <t>999999</t>
        </is>
      </c>
      <c r="L102" s="127" t="inlineStr">
        <is>
          <t>XF142890186FR</t>
        </is>
      </c>
      <c r="M102" s="127" t="inlineStr">
        <is>
          <t>N</t>
        </is>
      </c>
      <c r="N102" s="127" t="inlineStr">
        <is>
          <t>Transport</t>
        </is>
      </c>
      <c r="O102" s="127" t="inlineStr">
        <is>
          <t>N</t>
        </is>
      </c>
      <c r="P102" s="127" t="inlineStr">
        <is>
          <t>S</t>
        </is>
      </c>
      <c r="Q102" s="127" t="inlineStr">
        <is>
          <t>Z1</t>
        </is>
      </c>
      <c r="R102" s="147" t="n">
        <v>4.532</v>
      </c>
      <c r="S102" s="127" t="n">
        <v>17</v>
      </c>
      <c r="T102" s="148" t="n">
        <v>19.47</v>
      </c>
      <c r="U102" s="127" t="inlineStr">
        <is>
          <t>LA RUCHE LOGISTIQUE</t>
        </is>
      </c>
      <c r="W102" s="8">
        <f>IF(C102&lt;&gt;2,"",IF(S102="5X","5XK",IF(S102="5Y","5YK",IF(S102="6B","6BK",IF(S102="6C","6CK","")))))</f>
        <v/>
      </c>
      <c r="X102" s="8">
        <f>IF(S102="6B",_xlfn.XLOOKUP(H102,'Zoning 2shop'!A:A,'Zoning 2shop'!B:B),IF(S102="6C",_xlfn.XLOOKUP(G102,'Zoning 2shop'!C:C,'Zoning 2shop'!D:D),""))</f>
        <v/>
      </c>
      <c r="Y102" s="112">
        <f>AB102/Z102</f>
        <v/>
      </c>
      <c r="Z102" s="4">
        <f>T102</f>
        <v/>
      </c>
      <c r="AA102" s="4">
        <f>IF(OR(S102="6C",S102="6B",S102="5X",S102="5Y"),0.08,0.5)</f>
        <v/>
      </c>
      <c r="AB102" s="4">
        <f>$AG$5/$AG$2*Z102</f>
        <v/>
      </c>
      <c r="AC102" s="19">
        <f>Z102+AA102</f>
        <v/>
      </c>
      <c r="AD102" s="8">
        <f>IF(COUNTIF(Catégories!A:A,N102)=0,"catégorie inconnue",LOOKUP(N102,Catégories!A:A,Catégories!B:B))</f>
        <v/>
      </c>
      <c r="AE102" s="21">
        <f>SUM(Z102:AB102)</f>
        <v/>
      </c>
    </row>
    <row r="103" hidden="1" ht="14.25" customHeight="1" s="101">
      <c r="B103" s="127" t="inlineStr">
        <is>
          <t>13617723</t>
        </is>
      </c>
      <c r="C103" s="127" t="inlineStr">
        <is>
          <t>0</t>
        </is>
      </c>
      <c r="D103" s="123" t="n">
        <v>46160</v>
      </c>
      <c r="E103" s="127" t="inlineStr">
        <is>
          <t>21320</t>
        </is>
      </c>
      <c r="F103" s="127" t="inlineStr">
        <is>
          <t>76297</t>
        </is>
      </c>
      <c r="G103" s="127" t="inlineStr">
        <is>
          <t>FR</t>
        </is>
      </c>
      <c r="H103" s="127" t="inlineStr">
        <is>
          <t>DE</t>
        </is>
      </c>
      <c r="I103" s="127" t="inlineStr">
        <is>
          <t>Redweik Kirstin</t>
        </is>
      </c>
      <c r="J103" s="127" t="inlineStr">
        <is>
          <t>Laruche</t>
        </is>
      </c>
      <c r="K103" s="127" t="inlineStr">
        <is>
          <t>999999</t>
        </is>
      </c>
      <c r="L103" s="127" t="inlineStr">
        <is>
          <t>XF142890288FR</t>
        </is>
      </c>
      <c r="M103" s="127" t="inlineStr">
        <is>
          <t>N</t>
        </is>
      </c>
      <c r="N103" s="127" t="inlineStr">
        <is>
          <t>Transport</t>
        </is>
      </c>
      <c r="O103" s="127" t="inlineStr">
        <is>
          <t>N</t>
        </is>
      </c>
      <c r="P103" s="127" t="inlineStr">
        <is>
          <t>S</t>
        </is>
      </c>
      <c r="Q103" s="127" t="inlineStr">
        <is>
          <t>Z1</t>
        </is>
      </c>
      <c r="R103" s="147" t="n">
        <v>4.365</v>
      </c>
      <c r="S103" s="127" t="n">
        <v>17</v>
      </c>
      <c r="T103" s="148" t="n">
        <v>18.34</v>
      </c>
      <c r="U103" s="127" t="inlineStr">
        <is>
          <t>LA RUCHE LOGISTIQUE</t>
        </is>
      </c>
      <c r="W103" s="8">
        <f>IF(C103&lt;&gt;2,"",IF(S103="5X","5XK",IF(S103="5Y","5YK",IF(S103="6B","6BK",IF(S103="6C","6CK","")))))</f>
        <v/>
      </c>
      <c r="X103" s="8">
        <f>IF(S103="6B",_xlfn.XLOOKUP(H103,'Zoning 2shop'!A:A,'Zoning 2shop'!B:B),IF(S103="6C",_xlfn.XLOOKUP(G103,'Zoning 2shop'!C:C,'Zoning 2shop'!D:D),""))</f>
        <v/>
      </c>
      <c r="Y103" s="112">
        <f>AB103/Z103</f>
        <v/>
      </c>
      <c r="Z103" s="4">
        <f>T103</f>
        <v/>
      </c>
      <c r="AA103" s="4">
        <f>IF(OR(S103="6C",S103="6B",S103="5X",S103="5Y"),0.08,0.5)</f>
        <v/>
      </c>
      <c r="AB103" s="4">
        <f>$AG$5/$AG$2*Z103</f>
        <v/>
      </c>
      <c r="AC103" s="19">
        <f>Z103+AA103</f>
        <v/>
      </c>
      <c r="AD103" s="8">
        <f>IF(COUNTIF(Catégories!A:A,N103)=0,"catégorie inconnue",LOOKUP(N103,Catégories!A:A,Catégories!B:B))</f>
        <v/>
      </c>
      <c r="AE103" s="21">
        <f>SUM(Z103:AB103)</f>
        <v/>
      </c>
    </row>
    <row r="104" hidden="1" ht="14.25" customHeight="1" s="101">
      <c r="B104" s="127" t="inlineStr">
        <is>
          <t>13617723</t>
        </is>
      </c>
      <c r="C104" s="127" t="inlineStr">
        <is>
          <t>0</t>
        </is>
      </c>
      <c r="D104" s="123" t="n">
        <v>46160</v>
      </c>
      <c r="E104" s="127" t="inlineStr">
        <is>
          <t>21320</t>
        </is>
      </c>
      <c r="F104" s="127" t="inlineStr">
        <is>
          <t>00071</t>
        </is>
      </c>
      <c r="G104" s="127" t="inlineStr">
        <is>
          <t>FR</t>
        </is>
      </c>
      <c r="H104" s="127" t="inlineStr">
        <is>
          <t>IT</t>
        </is>
      </c>
      <c r="I104" s="127" t="inlineStr">
        <is>
          <t>Lanfranconi Danilo</t>
        </is>
      </c>
      <c r="J104" s="127" t="inlineStr">
        <is>
          <t>Laruche</t>
        </is>
      </c>
      <c r="K104" s="127" t="inlineStr">
        <is>
          <t>999999</t>
        </is>
      </c>
      <c r="L104" s="127" t="inlineStr">
        <is>
          <t>XF142891500FR</t>
        </is>
      </c>
      <c r="M104" s="127" t="inlineStr">
        <is>
          <t>N</t>
        </is>
      </c>
      <c r="N104" s="127" t="inlineStr">
        <is>
          <t>Transport</t>
        </is>
      </c>
      <c r="O104" s="127" t="inlineStr">
        <is>
          <t>N</t>
        </is>
      </c>
      <c r="P104" s="127" t="inlineStr">
        <is>
          <t>S</t>
        </is>
      </c>
      <c r="Q104" s="127" t="inlineStr">
        <is>
          <t>Z2</t>
        </is>
      </c>
      <c r="R104" s="147" t="n">
        <v>4.266</v>
      </c>
      <c r="S104" s="127" t="n">
        <v>17</v>
      </c>
      <c r="T104" s="148" t="n">
        <v>18.34</v>
      </c>
      <c r="U104" s="127" t="inlineStr">
        <is>
          <t>LA RUCHE LOGISTIQUE</t>
        </is>
      </c>
      <c r="W104" s="8">
        <f>IF(C104&lt;&gt;2,"",IF(S104="5X","5XK",IF(S104="5Y","5YK",IF(S104="6B","6BK",IF(S104="6C","6CK","")))))</f>
        <v/>
      </c>
      <c r="X104" s="8">
        <f>IF(S104="6B",_xlfn.XLOOKUP(H104,'Zoning 2shop'!A:A,'Zoning 2shop'!B:B),IF(S104="6C",_xlfn.XLOOKUP(G104,'Zoning 2shop'!C:C,'Zoning 2shop'!D:D),""))</f>
        <v/>
      </c>
      <c r="Y104" s="112">
        <f>AB104/Z104</f>
        <v/>
      </c>
      <c r="Z104" s="4">
        <f>T104</f>
        <v/>
      </c>
      <c r="AA104" s="4">
        <f>IF(OR(S104="6C",S104="6B",S104="5X",S104="5Y"),0.08,0.5)</f>
        <v/>
      </c>
      <c r="AB104" s="4">
        <f>$AG$5/$AG$2*Z104</f>
        <v/>
      </c>
      <c r="AC104" s="19">
        <f>Z104+AA104</f>
        <v/>
      </c>
      <c r="AD104" s="8">
        <f>IF(COUNTIF(Catégories!A:A,N104)=0,"catégorie inconnue",LOOKUP(N104,Catégories!A:A,Catégories!B:B))</f>
        <v/>
      </c>
      <c r="AE104" s="21">
        <f>SUM(Z104:AB104)</f>
        <v/>
      </c>
    </row>
    <row r="105" hidden="1" ht="14.25" customHeight="1" s="101">
      <c r="B105" s="127" t="inlineStr">
        <is>
          <t>13617723</t>
        </is>
      </c>
      <c r="C105" s="127" t="inlineStr">
        <is>
          <t>0</t>
        </is>
      </c>
      <c r="D105" s="123" t="n">
        <v>46160</v>
      </c>
      <c r="E105" s="127" t="inlineStr">
        <is>
          <t>21320</t>
        </is>
      </c>
      <c r="F105" s="127" t="inlineStr">
        <is>
          <t>20154</t>
        </is>
      </c>
      <c r="G105" s="127" t="inlineStr">
        <is>
          <t>FR</t>
        </is>
      </c>
      <c r="H105" s="127" t="inlineStr">
        <is>
          <t>IT</t>
        </is>
      </c>
      <c r="I105" s="127" t="inlineStr">
        <is>
          <t>FOLLI Susanna Iris</t>
        </is>
      </c>
      <c r="J105" s="127" t="inlineStr">
        <is>
          <t>Laruche</t>
        </is>
      </c>
      <c r="K105" s="127" t="inlineStr">
        <is>
          <t>999999</t>
        </is>
      </c>
      <c r="L105" s="127" t="inlineStr">
        <is>
          <t>XF142892099FR</t>
        </is>
      </c>
      <c r="M105" s="127" t="inlineStr">
        <is>
          <t>N</t>
        </is>
      </c>
      <c r="N105" s="127" t="inlineStr">
        <is>
          <t>Transport</t>
        </is>
      </c>
      <c r="O105" s="127" t="inlineStr">
        <is>
          <t>N</t>
        </is>
      </c>
      <c r="P105" s="127" t="inlineStr">
        <is>
          <t>S</t>
        </is>
      </c>
      <c r="Q105" s="127" t="inlineStr">
        <is>
          <t>Z2</t>
        </is>
      </c>
      <c r="R105" s="147" t="n">
        <v>1.392</v>
      </c>
      <c r="S105" s="127" t="n">
        <v>17</v>
      </c>
      <c r="T105" s="148" t="n">
        <v>11.56</v>
      </c>
      <c r="U105" s="127" t="inlineStr">
        <is>
          <t>LA RUCHE LOGISTIQUE</t>
        </is>
      </c>
      <c r="W105" s="8">
        <f>IF(C105&lt;&gt;2,"",IF(S105="5X","5XK",IF(S105="5Y","5YK",IF(S105="6B","6BK",IF(S105="6C","6CK","")))))</f>
        <v/>
      </c>
      <c r="X105" s="8">
        <f>IF(S105="6B",_xlfn.XLOOKUP(H105,'Zoning 2shop'!A:A,'Zoning 2shop'!B:B),IF(S105="6C",_xlfn.XLOOKUP(G105,'Zoning 2shop'!C:C,'Zoning 2shop'!D:D),""))</f>
        <v/>
      </c>
      <c r="Y105" s="112">
        <f>AB105/Z105</f>
        <v/>
      </c>
      <c r="Z105" s="4">
        <f>T105</f>
        <v/>
      </c>
      <c r="AA105" s="4">
        <f>IF(OR(S105="6C",S105="6B",S105="5X",S105="5Y"),0.08,0.5)</f>
        <v/>
      </c>
      <c r="AB105" s="4">
        <f>$AG$5/$AG$2*Z105</f>
        <v/>
      </c>
      <c r="AC105" s="19">
        <f>Z105+AA105</f>
        <v/>
      </c>
      <c r="AD105" s="8">
        <f>IF(COUNTIF(Catégories!A:A,N105)=0,"catégorie inconnue",LOOKUP(N105,Catégories!A:A,Catégories!B:B))</f>
        <v/>
      </c>
      <c r="AE105" s="21">
        <f>SUM(Z105:AB105)</f>
        <v/>
      </c>
    </row>
    <row r="106" hidden="1" ht="14.25" customHeight="1" s="101">
      <c r="B106" s="127" t="inlineStr">
        <is>
          <t>13617723</t>
        </is>
      </c>
      <c r="C106" s="127" t="inlineStr">
        <is>
          <t>0</t>
        </is>
      </c>
      <c r="D106" s="123" t="n">
        <v>46160</v>
      </c>
      <c r="E106" s="127" t="inlineStr">
        <is>
          <t>21320</t>
        </is>
      </c>
      <c r="F106" s="127" t="inlineStr">
        <is>
          <t>97074</t>
        </is>
      </c>
      <c r="G106" s="127" t="inlineStr">
        <is>
          <t>FR</t>
        </is>
      </c>
      <c r="H106" s="127" t="inlineStr">
        <is>
          <t>DE</t>
        </is>
      </c>
      <c r="I106" s="127" t="inlineStr">
        <is>
          <t>Maatouk Barbara</t>
        </is>
      </c>
      <c r="J106" s="127" t="inlineStr">
        <is>
          <t>Laruche</t>
        </is>
      </c>
      <c r="K106" s="127" t="inlineStr">
        <is>
          <t>999999</t>
        </is>
      </c>
      <c r="L106" s="127" t="inlineStr">
        <is>
          <t>XF142892108FR</t>
        </is>
      </c>
      <c r="M106" s="127" t="inlineStr">
        <is>
          <t>N</t>
        </is>
      </c>
      <c r="N106" s="127" t="inlineStr">
        <is>
          <t>Transport</t>
        </is>
      </c>
      <c r="O106" s="127" t="inlineStr">
        <is>
          <t>N</t>
        </is>
      </c>
      <c r="P106" s="127" t="inlineStr">
        <is>
          <t>S</t>
        </is>
      </c>
      <c r="Q106" s="127" t="inlineStr">
        <is>
          <t>Z1</t>
        </is>
      </c>
      <c r="R106" s="147" t="n">
        <v>0.748</v>
      </c>
      <c r="S106" s="127" t="n">
        <v>17</v>
      </c>
      <c r="T106" s="148" t="n">
        <v>9.94</v>
      </c>
      <c r="U106" s="127" t="inlineStr">
        <is>
          <t>LA RUCHE LOGISTIQUE</t>
        </is>
      </c>
      <c r="W106" s="8">
        <f>IF(C106&lt;&gt;2,"",IF(S106="5X","5XK",IF(S106="5Y","5YK",IF(S106="6B","6BK",IF(S106="6C","6CK","")))))</f>
        <v/>
      </c>
      <c r="X106" s="8">
        <f>IF(S106="6B",_xlfn.XLOOKUP(H106,'Zoning 2shop'!A:A,'Zoning 2shop'!B:B),IF(S106="6C",_xlfn.XLOOKUP(G106,'Zoning 2shop'!C:C,'Zoning 2shop'!D:D),""))</f>
        <v/>
      </c>
      <c r="Y106" s="112">
        <f>AB106/Z106</f>
        <v/>
      </c>
      <c r="Z106" s="4">
        <f>T106</f>
        <v/>
      </c>
      <c r="AA106" s="4">
        <f>IF(OR(S106="6C",S106="6B",S106="5X",S106="5Y"),0.08,0.5)</f>
        <v/>
      </c>
      <c r="AB106" s="4">
        <f>$AG$5/$AG$2*Z106</f>
        <v/>
      </c>
      <c r="AC106" s="19">
        <f>Z106+AA106</f>
        <v/>
      </c>
      <c r="AD106" s="8">
        <f>IF(COUNTIF(Catégories!A:A,N106)=0,"catégorie inconnue",LOOKUP(N106,Catégories!A:A,Catégories!B:B))</f>
        <v/>
      </c>
      <c r="AE106" s="21">
        <f>SUM(Z106:AB106)</f>
        <v/>
      </c>
    </row>
    <row r="107" hidden="1" ht="14.25" customHeight="1" s="101">
      <c r="B107" s="127" t="inlineStr">
        <is>
          <t>13617723</t>
        </is>
      </c>
      <c r="C107" s="127" t="inlineStr">
        <is>
          <t>0</t>
        </is>
      </c>
      <c r="D107" s="123" t="n">
        <v>46160</v>
      </c>
      <c r="E107" s="127" t="inlineStr">
        <is>
          <t>21320</t>
        </is>
      </c>
      <c r="F107" s="127" t="inlineStr">
        <is>
          <t>2245BH</t>
        </is>
      </c>
      <c r="G107" s="127" t="inlineStr">
        <is>
          <t>FR</t>
        </is>
      </c>
      <c r="H107" s="127" t="inlineStr">
        <is>
          <t>NL</t>
        </is>
      </c>
      <c r="I107" s="127" t="inlineStr">
        <is>
          <t>van Duijn Dewi</t>
        </is>
      </c>
      <c r="J107" s="127" t="inlineStr">
        <is>
          <t>Laruche</t>
        </is>
      </c>
      <c r="K107" s="127" t="inlineStr">
        <is>
          <t>999999</t>
        </is>
      </c>
      <c r="L107" s="127" t="inlineStr">
        <is>
          <t>XF142892417FR</t>
        </is>
      </c>
      <c r="M107" s="127" t="inlineStr">
        <is>
          <t>N</t>
        </is>
      </c>
      <c r="N107" s="127" t="inlineStr">
        <is>
          <t>Transport</t>
        </is>
      </c>
      <c r="O107" s="127" t="inlineStr">
        <is>
          <t>N</t>
        </is>
      </c>
      <c r="P107" s="127" t="inlineStr">
        <is>
          <t>S</t>
        </is>
      </c>
      <c r="Q107" s="127" t="inlineStr">
        <is>
          <t>Z1</t>
        </is>
      </c>
      <c r="R107" s="147" t="n">
        <v>2.511</v>
      </c>
      <c r="S107" s="127" t="n">
        <v>17</v>
      </c>
      <c r="T107" s="148" t="n">
        <v>14.95</v>
      </c>
      <c r="U107" s="127" t="inlineStr">
        <is>
          <t>LA RUCHE LOGISTIQUE</t>
        </is>
      </c>
      <c r="W107" s="8">
        <f>IF(C107&lt;&gt;2,"",IF(S107="5X","5XK",IF(S107="5Y","5YK",IF(S107="6B","6BK",IF(S107="6C","6CK","")))))</f>
        <v/>
      </c>
      <c r="X107" s="8">
        <f>IF(S107="6B",_xlfn.XLOOKUP(H107,'Zoning 2shop'!A:A,'Zoning 2shop'!B:B),IF(S107="6C",_xlfn.XLOOKUP(G107,'Zoning 2shop'!C:C,'Zoning 2shop'!D:D),""))</f>
        <v/>
      </c>
      <c r="Y107" s="112">
        <f>AB107/Z107</f>
        <v/>
      </c>
      <c r="Z107" s="4">
        <f>T107</f>
        <v/>
      </c>
      <c r="AA107" s="4">
        <f>IF(OR(S107="6C",S107="6B",S107="5X",S107="5Y"),0.08,0.5)</f>
        <v/>
      </c>
      <c r="AB107" s="4">
        <f>$AG$5/$AG$2*Z107</f>
        <v/>
      </c>
      <c r="AC107" s="19">
        <f>Z107+AA107</f>
        <v/>
      </c>
      <c r="AD107" s="8">
        <f>IF(COUNTIF(Catégories!A:A,N107)=0,"catégorie inconnue",LOOKUP(N107,Catégories!A:A,Catégories!B:B))</f>
        <v/>
      </c>
      <c r="AE107" s="21">
        <f>SUM(Z107:AB107)</f>
        <v/>
      </c>
    </row>
    <row r="108" hidden="1" ht="14.25" customHeight="1" s="101">
      <c r="B108" s="127" t="inlineStr">
        <is>
          <t>13617723</t>
        </is>
      </c>
      <c r="C108" s="127" t="inlineStr">
        <is>
          <t>0</t>
        </is>
      </c>
      <c r="D108" s="123" t="n">
        <v>46160</v>
      </c>
      <c r="E108" s="127" t="inlineStr">
        <is>
          <t>21320</t>
        </is>
      </c>
      <c r="F108" s="127" t="inlineStr">
        <is>
          <t>61440</t>
        </is>
      </c>
      <c r="G108" s="127" t="inlineStr">
        <is>
          <t>FR</t>
        </is>
      </c>
      <c r="H108" s="127" t="inlineStr">
        <is>
          <t>DE</t>
        </is>
      </c>
      <c r="I108" s="127" t="inlineStr">
        <is>
          <t>von Versen Gudrun</t>
        </is>
      </c>
      <c r="J108" s="127" t="inlineStr">
        <is>
          <t>Laruche</t>
        </is>
      </c>
      <c r="K108" s="127" t="inlineStr">
        <is>
          <t>999999</t>
        </is>
      </c>
      <c r="L108" s="127" t="inlineStr">
        <is>
          <t>XF142932592FR</t>
        </is>
      </c>
      <c r="M108" s="127" t="inlineStr">
        <is>
          <t>N</t>
        </is>
      </c>
      <c r="N108" s="127" t="inlineStr">
        <is>
          <t>Transport</t>
        </is>
      </c>
      <c r="O108" s="127" t="inlineStr">
        <is>
          <t>N</t>
        </is>
      </c>
      <c r="P108" s="127" t="inlineStr">
        <is>
          <t>S</t>
        </is>
      </c>
      <c r="Q108" s="127" t="inlineStr">
        <is>
          <t>Z1</t>
        </is>
      </c>
      <c r="R108" s="147" t="n">
        <v>4.386</v>
      </c>
      <c r="S108" s="127" t="n">
        <v>17</v>
      </c>
      <c r="T108" s="148" t="n">
        <v>18.34</v>
      </c>
      <c r="U108" s="127" t="inlineStr">
        <is>
          <t>LA RUCHE LOGISTIQUE</t>
        </is>
      </c>
      <c r="W108" s="8">
        <f>IF(C108&lt;&gt;2,"",IF(S108="5X","5XK",IF(S108="5Y","5YK",IF(S108="6B","6BK",IF(S108="6C","6CK","")))))</f>
        <v/>
      </c>
      <c r="X108" s="8">
        <f>IF(S108="6B",_xlfn.XLOOKUP(H108,'Zoning 2shop'!A:A,'Zoning 2shop'!B:B),IF(S108="6C",_xlfn.XLOOKUP(G108,'Zoning 2shop'!C:C,'Zoning 2shop'!D:D),""))</f>
        <v/>
      </c>
      <c r="Y108" s="112">
        <f>AB108/Z108</f>
        <v/>
      </c>
      <c r="Z108" s="4">
        <f>T108</f>
        <v/>
      </c>
      <c r="AA108" s="4">
        <f>IF(OR(S108="6C",S108="6B",S108="5X",S108="5Y"),0.08,0.5)</f>
        <v/>
      </c>
      <c r="AB108" s="4">
        <f>$AG$5/$AG$2*Z108</f>
        <v/>
      </c>
      <c r="AC108" s="19">
        <f>Z108+AA108</f>
        <v/>
      </c>
      <c r="AD108" s="8">
        <f>IF(COUNTIF(Catégories!A:A,N108)=0,"catégorie inconnue",LOOKUP(N108,Catégories!A:A,Catégories!B:B))</f>
        <v/>
      </c>
      <c r="AE108" s="21">
        <f>SUM(Z108:AB108)</f>
        <v/>
      </c>
    </row>
    <row r="109" hidden="1" ht="14.25" customHeight="1" s="101">
      <c r="B109" s="127" t="inlineStr">
        <is>
          <t>13617723</t>
        </is>
      </c>
      <c r="C109" s="127" t="inlineStr">
        <is>
          <t>0</t>
        </is>
      </c>
      <c r="D109" s="123" t="n">
        <v>46160</v>
      </c>
      <c r="E109" s="127" t="inlineStr">
        <is>
          <t>21320</t>
        </is>
      </c>
      <c r="F109" s="127" t="inlineStr">
        <is>
          <t>1012</t>
        </is>
      </c>
      <c r="G109" s="127" t="inlineStr">
        <is>
          <t>FR</t>
        </is>
      </c>
      <c r="H109" s="127" t="inlineStr">
        <is>
          <t>HU</t>
        </is>
      </c>
      <c r="I109" s="127" t="inlineStr">
        <is>
          <t>Bomer Matt</t>
        </is>
      </c>
      <c r="J109" s="127" t="inlineStr">
        <is>
          <t>Laruche</t>
        </is>
      </c>
      <c r="K109" s="127" t="inlineStr">
        <is>
          <t>999999</t>
        </is>
      </c>
      <c r="L109" s="127" t="inlineStr">
        <is>
          <t>XF142940143FR</t>
        </is>
      </c>
      <c r="M109" s="127" t="inlineStr">
        <is>
          <t>N</t>
        </is>
      </c>
      <c r="N109" s="127" t="inlineStr">
        <is>
          <t>Transport</t>
        </is>
      </c>
      <c r="O109" s="127" t="inlineStr">
        <is>
          <t>N</t>
        </is>
      </c>
      <c r="P109" s="127" t="inlineStr">
        <is>
          <t>S</t>
        </is>
      </c>
      <c r="Q109" s="127" t="inlineStr">
        <is>
          <t>Z3</t>
        </is>
      </c>
      <c r="R109" s="147" t="n">
        <v>5.773</v>
      </c>
      <c r="S109" s="127" t="n">
        <v>17</v>
      </c>
      <c r="T109" s="148" t="n">
        <v>31.91</v>
      </c>
      <c r="U109" s="127" t="inlineStr">
        <is>
          <t>LA RUCHE LOGISTIQUE</t>
        </is>
      </c>
      <c r="W109" s="8">
        <f>IF(C109&lt;&gt;2,"",IF(S109="5X","5XK",IF(S109="5Y","5YK",IF(S109="6B","6BK",IF(S109="6C","6CK","")))))</f>
        <v/>
      </c>
      <c r="X109" s="8">
        <f>IF(S109="6B",_xlfn.XLOOKUP(H109,'Zoning 2shop'!A:A,'Zoning 2shop'!B:B),IF(S109="6C",_xlfn.XLOOKUP(G109,'Zoning 2shop'!C:C,'Zoning 2shop'!D:D),""))</f>
        <v/>
      </c>
      <c r="Y109" s="112">
        <f>AB109/Z109</f>
        <v/>
      </c>
      <c r="Z109" s="4">
        <f>T109</f>
        <v/>
      </c>
      <c r="AA109" s="4">
        <f>IF(OR(S109="6C",S109="6B",S109="5X",S109="5Y"),0.08,0.5)</f>
        <v/>
      </c>
      <c r="AB109" s="4">
        <f>$AG$5/$AG$2*Z109</f>
        <v/>
      </c>
      <c r="AC109" s="19">
        <f>Z109+AA109</f>
        <v/>
      </c>
      <c r="AD109" s="8">
        <f>IF(COUNTIF(Catégories!A:A,N109)=0,"catégorie inconnue",LOOKUP(N109,Catégories!A:A,Catégories!B:B))</f>
        <v/>
      </c>
      <c r="AE109" s="21">
        <f>SUM(Z109:AB109)</f>
        <v/>
      </c>
    </row>
    <row r="110" hidden="1" ht="14.25" customHeight="1" s="101">
      <c r="B110" s="127" t="inlineStr">
        <is>
          <t>13617723</t>
        </is>
      </c>
      <c r="C110" s="127" t="inlineStr">
        <is>
          <t>0</t>
        </is>
      </c>
      <c r="D110" s="123" t="n">
        <v>46160</v>
      </c>
      <c r="E110" s="127" t="inlineStr">
        <is>
          <t>21320</t>
        </is>
      </c>
      <c r="F110" s="127" t="inlineStr">
        <is>
          <t>14542</t>
        </is>
      </c>
      <c r="G110" s="127" t="inlineStr">
        <is>
          <t>FR</t>
        </is>
      </c>
      <c r="H110" s="127" t="inlineStr">
        <is>
          <t>DE</t>
        </is>
      </c>
      <c r="I110" s="127" t="inlineStr">
        <is>
          <t>Reinicke Kerstin-Sabine</t>
        </is>
      </c>
      <c r="J110" s="127" t="inlineStr">
        <is>
          <t>Laruche</t>
        </is>
      </c>
      <c r="K110" s="127" t="inlineStr">
        <is>
          <t>999999</t>
        </is>
      </c>
      <c r="L110" s="127" t="inlineStr">
        <is>
          <t>XF142940259FR</t>
        </is>
      </c>
      <c r="M110" s="127" t="inlineStr">
        <is>
          <t>N</t>
        </is>
      </c>
      <c r="N110" s="127" t="inlineStr">
        <is>
          <t>Transport</t>
        </is>
      </c>
      <c r="O110" s="127" t="inlineStr">
        <is>
          <t>N</t>
        </is>
      </c>
      <c r="P110" s="127" t="inlineStr">
        <is>
          <t>S</t>
        </is>
      </c>
      <c r="Q110" s="127" t="inlineStr">
        <is>
          <t>Z1</t>
        </is>
      </c>
      <c r="R110" s="147" t="n">
        <v>5.773</v>
      </c>
      <c r="S110" s="127" t="n">
        <v>17</v>
      </c>
      <c r="T110" s="148" t="n">
        <v>21.83</v>
      </c>
      <c r="U110" s="127" t="inlineStr">
        <is>
          <t>LA RUCHE LOGISTIQUE</t>
        </is>
      </c>
      <c r="W110" s="8">
        <f>IF(C110&lt;&gt;2,"",IF(S110="5X","5XK",IF(S110="5Y","5YK",IF(S110="6B","6BK",IF(S110="6C","6CK","")))))</f>
        <v/>
      </c>
      <c r="X110" s="8">
        <f>IF(S110="6B",_xlfn.XLOOKUP(H110,'Zoning 2shop'!A:A,'Zoning 2shop'!B:B),IF(S110="6C",_xlfn.XLOOKUP(G110,'Zoning 2shop'!C:C,'Zoning 2shop'!D:D),""))</f>
        <v/>
      </c>
      <c r="Y110" s="112">
        <f>AB110/Z110</f>
        <v/>
      </c>
      <c r="Z110" s="4">
        <f>T110</f>
        <v/>
      </c>
      <c r="AA110" s="4">
        <f>IF(OR(S110="6C",S110="6B",S110="5X",S110="5Y"),0.08,0.5)</f>
        <v/>
      </c>
      <c r="AB110" s="4">
        <f>$AG$5/$AG$2*Z110</f>
        <v/>
      </c>
      <c r="AC110" s="19">
        <f>Z110+AA110</f>
        <v/>
      </c>
      <c r="AD110" s="8">
        <f>IF(COUNTIF(Catégories!A:A,N110)=0,"catégorie inconnue",LOOKUP(N110,Catégories!A:A,Catégories!B:B))</f>
        <v/>
      </c>
      <c r="AE110" s="21">
        <f>SUM(Z110:AB110)</f>
        <v/>
      </c>
    </row>
    <row r="111" hidden="1" ht="14.25" customHeight="1" s="101">
      <c r="B111" s="127" t="inlineStr">
        <is>
          <t>13617723</t>
        </is>
      </c>
      <c r="C111" s="127" t="inlineStr">
        <is>
          <t>0</t>
        </is>
      </c>
      <c r="D111" s="123" t="n">
        <v>46160</v>
      </c>
      <c r="E111" s="127" t="inlineStr">
        <is>
          <t>21320</t>
        </is>
      </c>
      <c r="F111" s="127" t="inlineStr">
        <is>
          <t>4284VA</t>
        </is>
      </c>
      <c r="G111" s="127" t="inlineStr">
        <is>
          <t>FR</t>
        </is>
      </c>
      <c r="H111" s="127" t="inlineStr">
        <is>
          <t>NL</t>
        </is>
      </c>
      <c r="I111" s="127" t="inlineStr">
        <is>
          <t>Jacquier Laure</t>
        </is>
      </c>
      <c r="J111" s="127" t="inlineStr">
        <is>
          <t>Laruche</t>
        </is>
      </c>
      <c r="K111" s="127" t="inlineStr">
        <is>
          <t>999999</t>
        </is>
      </c>
      <c r="L111" s="127" t="inlineStr">
        <is>
          <t>XF142942232FR</t>
        </is>
      </c>
      <c r="M111" s="127" t="inlineStr">
        <is>
          <t>N</t>
        </is>
      </c>
      <c r="N111" s="127" t="inlineStr">
        <is>
          <t>Transport</t>
        </is>
      </c>
      <c r="O111" s="127" t="inlineStr">
        <is>
          <t>N</t>
        </is>
      </c>
      <c r="P111" s="127" t="inlineStr">
        <is>
          <t>S</t>
        </is>
      </c>
      <c r="Q111" s="127" t="inlineStr">
        <is>
          <t>Z1</t>
        </is>
      </c>
      <c r="R111" s="147" t="n">
        <v>4.532</v>
      </c>
      <c r="S111" s="127" t="n">
        <v>17</v>
      </c>
      <c r="T111" s="148" t="n">
        <v>19.47</v>
      </c>
      <c r="U111" s="127" t="inlineStr">
        <is>
          <t>LA RUCHE LOGISTIQUE</t>
        </is>
      </c>
      <c r="W111" s="8">
        <f>IF(C111&lt;&gt;2,"",IF(S111="5X","5XK",IF(S111="5Y","5YK",IF(S111="6B","6BK",IF(S111="6C","6CK","")))))</f>
        <v/>
      </c>
      <c r="X111" s="8">
        <f>IF(S111="6B",_xlfn.XLOOKUP(H111,'Zoning 2shop'!A:A,'Zoning 2shop'!B:B),IF(S111="6C",_xlfn.XLOOKUP(G111,'Zoning 2shop'!C:C,'Zoning 2shop'!D:D),""))</f>
        <v/>
      </c>
      <c r="Y111" s="112">
        <f>AB111/Z111</f>
        <v/>
      </c>
      <c r="Z111" s="4">
        <f>T111</f>
        <v/>
      </c>
      <c r="AA111" s="4">
        <f>IF(OR(S111="6C",S111="6B",S111="5X",S111="5Y"),0.08,0.5)</f>
        <v/>
      </c>
      <c r="AB111" s="4">
        <f>$AG$5/$AG$2*Z111</f>
        <v/>
      </c>
      <c r="AC111" s="19">
        <f>Z111+AA111</f>
        <v/>
      </c>
      <c r="AD111" s="8">
        <f>IF(COUNTIF(Catégories!A:A,N111)=0,"catégorie inconnue",LOOKUP(N111,Catégories!A:A,Catégories!B:B))</f>
        <v/>
      </c>
      <c r="AE111" s="21">
        <f>SUM(Z111:AB111)</f>
        <v/>
      </c>
    </row>
    <row r="112" hidden="1" ht="14.25" customHeight="1" s="101">
      <c r="B112" s="127" t="inlineStr">
        <is>
          <t>13617723</t>
        </is>
      </c>
      <c r="C112" s="127" t="inlineStr">
        <is>
          <t>0</t>
        </is>
      </c>
      <c r="D112" s="123" t="n">
        <v>46160</v>
      </c>
      <c r="E112" s="127" t="inlineStr">
        <is>
          <t>21320</t>
        </is>
      </c>
      <c r="F112" s="127" t="inlineStr">
        <is>
          <t>40128</t>
        </is>
      </c>
      <c r="G112" s="127" t="inlineStr">
        <is>
          <t>FR</t>
        </is>
      </c>
      <c r="H112" s="127" t="inlineStr">
        <is>
          <t>IT</t>
        </is>
      </c>
      <c r="I112" s="127" t="inlineStr">
        <is>
          <t>LACASACONTINUA mirca</t>
        </is>
      </c>
      <c r="J112" s="127" t="inlineStr">
        <is>
          <t>Laruche</t>
        </is>
      </c>
      <c r="K112" s="127" t="inlineStr">
        <is>
          <t>999999</t>
        </is>
      </c>
      <c r="L112" s="127" t="inlineStr">
        <is>
          <t>XF142943462FR</t>
        </is>
      </c>
      <c r="M112" s="127" t="inlineStr">
        <is>
          <t>N</t>
        </is>
      </c>
      <c r="N112" s="127" t="inlineStr">
        <is>
          <t>Transport</t>
        </is>
      </c>
      <c r="O112" s="127" t="inlineStr">
        <is>
          <t>N</t>
        </is>
      </c>
      <c r="P112" s="127" t="inlineStr">
        <is>
          <t>S</t>
        </is>
      </c>
      <c r="Q112" s="127" t="inlineStr">
        <is>
          <t>Z2</t>
        </is>
      </c>
      <c r="R112" s="147" t="n">
        <v>4.638</v>
      </c>
      <c r="S112" s="127" t="n">
        <v>17</v>
      </c>
      <c r="T112" s="148" t="n">
        <v>19.47</v>
      </c>
      <c r="U112" s="127" t="inlineStr">
        <is>
          <t>LA RUCHE LOGISTIQUE</t>
        </is>
      </c>
      <c r="W112" s="8">
        <f>IF(C112&lt;&gt;2,"",IF(S112="5X","5XK",IF(S112="5Y","5YK",IF(S112="6B","6BK",IF(S112="6C","6CK","")))))</f>
        <v/>
      </c>
      <c r="X112" s="8">
        <f>IF(S112="6B",_xlfn.XLOOKUP(H112,'Zoning 2shop'!A:A,'Zoning 2shop'!B:B),IF(S112="6C",_xlfn.XLOOKUP(G112,'Zoning 2shop'!C:C,'Zoning 2shop'!D:D),""))</f>
        <v/>
      </c>
      <c r="Y112" s="112">
        <f>AB112/Z112</f>
        <v/>
      </c>
      <c r="Z112" s="4">
        <f>T112</f>
        <v/>
      </c>
      <c r="AA112" s="4">
        <f>IF(OR(S112="6C",S112="6B",S112="5X",S112="5Y"),0.08,0.5)</f>
        <v/>
      </c>
      <c r="AB112" s="4">
        <f>$AG$5/$AG$2*Z112</f>
        <v/>
      </c>
      <c r="AC112" s="19">
        <f>Z112+AA112</f>
        <v/>
      </c>
      <c r="AD112" s="8">
        <f>IF(COUNTIF(Catégories!A:A,N112)=0,"catégorie inconnue",LOOKUP(N112,Catégories!A:A,Catégories!B:B))</f>
        <v/>
      </c>
      <c r="AE112" s="21">
        <f>SUM(Z112:AB112)</f>
        <v/>
      </c>
    </row>
    <row r="113" hidden="1" ht="14.25" customHeight="1" s="101">
      <c r="B113" s="127" t="inlineStr">
        <is>
          <t>13617723</t>
        </is>
      </c>
      <c r="C113" s="127" t="inlineStr">
        <is>
          <t>0</t>
        </is>
      </c>
      <c r="D113" s="123" t="n">
        <v>46160</v>
      </c>
      <c r="E113" s="127" t="inlineStr">
        <is>
          <t>21320</t>
        </is>
      </c>
      <c r="F113" s="127" t="inlineStr">
        <is>
          <t>1098BM</t>
        </is>
      </c>
      <c r="G113" s="127" t="inlineStr">
        <is>
          <t>FR</t>
        </is>
      </c>
      <c r="H113" s="127" t="inlineStr">
        <is>
          <t>NL</t>
        </is>
      </c>
      <c r="I113" s="127" t="inlineStr">
        <is>
          <t>Heuberger Thekla</t>
        </is>
      </c>
      <c r="J113" s="127" t="inlineStr">
        <is>
          <t>Laruche</t>
        </is>
      </c>
      <c r="K113" s="127" t="inlineStr">
        <is>
          <t>999999</t>
        </is>
      </c>
      <c r="L113" s="127" t="inlineStr">
        <is>
          <t>XF142946044FR</t>
        </is>
      </c>
      <c r="M113" s="127" t="inlineStr">
        <is>
          <t>N</t>
        </is>
      </c>
      <c r="N113" s="127" t="inlineStr">
        <is>
          <t>Transport</t>
        </is>
      </c>
      <c r="O113" s="127" t="inlineStr">
        <is>
          <t>N</t>
        </is>
      </c>
      <c r="P113" s="127" t="inlineStr">
        <is>
          <t>S</t>
        </is>
      </c>
      <c r="Q113" s="127" t="inlineStr">
        <is>
          <t>Z1</t>
        </is>
      </c>
      <c r="R113" s="147" t="n">
        <v>0.25</v>
      </c>
      <c r="S113" s="127" t="n">
        <v>17</v>
      </c>
      <c r="T113" s="148" t="n">
        <v>7.86</v>
      </c>
      <c r="U113" s="127" t="inlineStr">
        <is>
          <t>LA RUCHE LOGISTIQUE</t>
        </is>
      </c>
      <c r="W113" s="8">
        <f>IF(C113&lt;&gt;2,"",IF(S113="5X","5XK",IF(S113="5Y","5YK",IF(S113="6B","6BK",IF(S113="6C","6CK","")))))</f>
        <v/>
      </c>
      <c r="X113" s="8">
        <f>IF(S113="6B",_xlfn.XLOOKUP(H113,'Zoning 2shop'!A:A,'Zoning 2shop'!B:B),IF(S113="6C",_xlfn.XLOOKUP(G113,'Zoning 2shop'!C:C,'Zoning 2shop'!D:D),""))</f>
        <v/>
      </c>
      <c r="Y113" s="112">
        <f>AB113/Z113</f>
        <v/>
      </c>
      <c r="Z113" s="4">
        <f>T113</f>
        <v/>
      </c>
      <c r="AA113" s="4">
        <f>IF(OR(S113="6C",S113="6B",S113="5X",S113="5Y"),0.08,0.5)</f>
        <v/>
      </c>
      <c r="AB113" s="4">
        <f>$AG$5/$AG$2*Z113</f>
        <v/>
      </c>
      <c r="AC113" s="19">
        <f>Z113+AA113</f>
        <v/>
      </c>
      <c r="AD113" s="8">
        <f>IF(COUNTIF(Catégories!A:A,N113)=0,"catégorie inconnue",LOOKUP(N113,Catégories!A:A,Catégories!B:B))</f>
        <v/>
      </c>
      <c r="AE113" s="21">
        <f>SUM(Z113:AB113)</f>
        <v/>
      </c>
    </row>
    <row r="114" hidden="1" ht="14.25" customHeight="1" s="101">
      <c r="B114" s="127" t="inlineStr">
        <is>
          <t>13617723</t>
        </is>
      </c>
      <c r="C114" s="127" t="inlineStr">
        <is>
          <t>0</t>
        </is>
      </c>
      <c r="D114" s="123" t="n">
        <v>46160</v>
      </c>
      <c r="E114" s="127" t="inlineStr">
        <is>
          <t>21320</t>
        </is>
      </c>
      <c r="F114" s="127" t="inlineStr">
        <is>
          <t>71272</t>
        </is>
      </c>
      <c r="G114" s="127" t="inlineStr">
        <is>
          <t>FR</t>
        </is>
      </c>
      <c r="H114" s="127" t="inlineStr">
        <is>
          <t>DE</t>
        </is>
      </c>
      <c r="I114" s="127" t="inlineStr">
        <is>
          <t>Coskun Derya</t>
        </is>
      </c>
      <c r="J114" s="127" t="inlineStr">
        <is>
          <t>Laruche</t>
        </is>
      </c>
      <c r="K114" s="127" t="inlineStr">
        <is>
          <t>999999</t>
        </is>
      </c>
      <c r="L114" s="127" t="inlineStr">
        <is>
          <t>XF142946132FR</t>
        </is>
      </c>
      <c r="M114" s="127" t="inlineStr">
        <is>
          <t>N</t>
        </is>
      </c>
      <c r="N114" s="127" t="inlineStr">
        <is>
          <t>Transport</t>
        </is>
      </c>
      <c r="O114" s="127" t="inlineStr">
        <is>
          <t>N</t>
        </is>
      </c>
      <c r="P114" s="127" t="inlineStr">
        <is>
          <t>S</t>
        </is>
      </c>
      <c r="Q114" s="127" t="inlineStr">
        <is>
          <t>Z1</t>
        </is>
      </c>
      <c r="R114" s="147" t="n">
        <v>0.756</v>
      </c>
      <c r="S114" s="127" t="n">
        <v>17</v>
      </c>
      <c r="T114" s="148" t="n">
        <v>9.94</v>
      </c>
      <c r="U114" s="127" t="inlineStr">
        <is>
          <t>LA RUCHE LOGISTIQUE</t>
        </is>
      </c>
      <c r="W114" s="8">
        <f>IF(C114&lt;&gt;2,"",IF(S114="5X","5XK",IF(S114="5Y","5YK",IF(S114="6B","6BK",IF(S114="6C","6CK","")))))</f>
        <v/>
      </c>
      <c r="X114" s="8">
        <f>IF(S114="6B",_xlfn.XLOOKUP(H114,'Zoning 2shop'!A:A,'Zoning 2shop'!B:B),IF(S114="6C",_xlfn.XLOOKUP(G114,'Zoning 2shop'!C:C,'Zoning 2shop'!D:D),""))</f>
        <v/>
      </c>
      <c r="Y114" s="112">
        <f>AB114/Z114</f>
        <v/>
      </c>
      <c r="Z114" s="4">
        <f>T114</f>
        <v/>
      </c>
      <c r="AA114" s="4">
        <f>IF(OR(S114="6C",S114="6B",S114="5X",S114="5Y"),0.08,0.5)</f>
        <v/>
      </c>
      <c r="AB114" s="4">
        <f>$AG$5/$AG$2*Z114</f>
        <v/>
      </c>
      <c r="AC114" s="19">
        <f>Z114+AA114</f>
        <v/>
      </c>
      <c r="AD114" s="8">
        <f>IF(COUNTIF(Catégories!A:A,N114)=0,"catégorie inconnue",LOOKUP(N114,Catégories!A:A,Catégories!B:B))</f>
        <v/>
      </c>
      <c r="AE114" s="21">
        <f>SUM(Z114:AB114)</f>
        <v/>
      </c>
    </row>
    <row r="115" hidden="1" ht="14.25" customHeight="1" s="101">
      <c r="B115" s="127" t="inlineStr">
        <is>
          <t>13617723</t>
        </is>
      </c>
      <c r="C115" s="127" t="inlineStr">
        <is>
          <t>0</t>
        </is>
      </c>
      <c r="D115" s="123" t="n">
        <v>46160</v>
      </c>
      <c r="E115" s="127" t="inlineStr">
        <is>
          <t>21320</t>
        </is>
      </c>
      <c r="F115" s="127" t="inlineStr">
        <is>
          <t>10247</t>
        </is>
      </c>
      <c r="G115" s="127" t="inlineStr">
        <is>
          <t>FR</t>
        </is>
      </c>
      <c r="H115" s="127" t="inlineStr">
        <is>
          <t>DE</t>
        </is>
      </c>
      <c r="I115" s="127" t="inlineStr">
        <is>
          <t>Gobrecht Kerstin</t>
        </is>
      </c>
      <c r="J115" s="127" t="inlineStr">
        <is>
          <t>Laruche</t>
        </is>
      </c>
      <c r="K115" s="127" t="inlineStr">
        <is>
          <t>999999</t>
        </is>
      </c>
      <c r="L115" s="127" t="inlineStr">
        <is>
          <t>XF142946234FR</t>
        </is>
      </c>
      <c r="M115" s="127" t="inlineStr">
        <is>
          <t>N</t>
        </is>
      </c>
      <c r="N115" s="127" t="inlineStr">
        <is>
          <t>Transport</t>
        </is>
      </c>
      <c r="O115" s="127" t="inlineStr">
        <is>
          <t>N</t>
        </is>
      </c>
      <c r="P115" s="127" t="inlineStr">
        <is>
          <t>S</t>
        </is>
      </c>
      <c r="Q115" s="127" t="inlineStr">
        <is>
          <t>Z1</t>
        </is>
      </c>
      <c r="R115" s="147" t="n">
        <v>0.375</v>
      </c>
      <c r="S115" s="127" t="n">
        <v>17</v>
      </c>
      <c r="T115" s="148" t="n">
        <v>7.86</v>
      </c>
      <c r="U115" s="127" t="inlineStr">
        <is>
          <t>LA RUCHE LOGISTIQUE</t>
        </is>
      </c>
      <c r="W115" s="8">
        <f>IF(C115&lt;&gt;2,"",IF(S115="5X","5XK",IF(S115="5Y","5YK",IF(S115="6B","6BK",IF(S115="6C","6CK","")))))</f>
        <v/>
      </c>
      <c r="X115" s="8">
        <f>IF(S115="6B",_xlfn.XLOOKUP(H115,'Zoning 2shop'!A:A,'Zoning 2shop'!B:B),IF(S115="6C",_xlfn.XLOOKUP(G115,'Zoning 2shop'!C:C,'Zoning 2shop'!D:D),""))</f>
        <v/>
      </c>
      <c r="Y115" s="112">
        <f>AB115/Z115</f>
        <v/>
      </c>
      <c r="Z115" s="4">
        <f>T115</f>
        <v/>
      </c>
      <c r="AA115" s="4">
        <f>IF(OR(S115="6C",S115="6B",S115="5X",S115="5Y"),0.08,0.5)</f>
        <v/>
      </c>
      <c r="AB115" s="4">
        <f>$AG$5/$AG$2*Z115</f>
        <v/>
      </c>
      <c r="AC115" s="19">
        <f>Z115+AA115</f>
        <v/>
      </c>
      <c r="AD115" s="8">
        <f>IF(COUNTIF(Catégories!A:A,N115)=0,"catégorie inconnue",LOOKUP(N115,Catégories!A:A,Catégories!B:B))</f>
        <v/>
      </c>
      <c r="AE115" s="21">
        <f>SUM(Z115:AB115)</f>
        <v/>
      </c>
    </row>
    <row r="116" hidden="1" ht="14.25" customHeight="1" s="101">
      <c r="B116" s="127" t="inlineStr">
        <is>
          <t>13617723</t>
        </is>
      </c>
      <c r="C116" s="127" t="inlineStr">
        <is>
          <t>0</t>
        </is>
      </c>
      <c r="D116" s="123" t="n">
        <v>46161</v>
      </c>
      <c r="E116" s="127" t="inlineStr">
        <is>
          <t>21320</t>
        </is>
      </c>
      <c r="F116" s="127" t="inlineStr">
        <is>
          <t>9400</t>
        </is>
      </c>
      <c r="G116" s="127" t="inlineStr">
        <is>
          <t>FR</t>
        </is>
      </c>
      <c r="H116" s="127" t="inlineStr">
        <is>
          <t>BE</t>
        </is>
      </c>
      <c r="I116" s="127" t="inlineStr">
        <is>
          <t>Leirens Patricia</t>
        </is>
      </c>
      <c r="J116" s="127" t="inlineStr">
        <is>
          <t>Laruche</t>
        </is>
      </c>
      <c r="K116" s="127" t="inlineStr">
        <is>
          <t>999999</t>
        </is>
      </c>
      <c r="L116" s="127" t="inlineStr">
        <is>
          <t>XF142969805FR</t>
        </is>
      </c>
      <c r="M116" s="127" t="inlineStr">
        <is>
          <t>N</t>
        </is>
      </c>
      <c r="N116" s="127" t="inlineStr">
        <is>
          <t>Transport</t>
        </is>
      </c>
      <c r="O116" s="127" t="inlineStr">
        <is>
          <t>N</t>
        </is>
      </c>
      <c r="P116" s="127" t="inlineStr">
        <is>
          <t>S</t>
        </is>
      </c>
      <c r="Q116" s="127" t="inlineStr">
        <is>
          <t>Z1</t>
        </is>
      </c>
      <c r="R116" s="147" t="n">
        <v>4.532</v>
      </c>
      <c r="S116" s="127" t="n">
        <v>17</v>
      </c>
      <c r="T116" s="148" t="n">
        <v>19.47</v>
      </c>
      <c r="U116" s="127" t="inlineStr">
        <is>
          <t>LA RUCHE LOGISTIQUE</t>
        </is>
      </c>
      <c r="W116" s="8">
        <f>IF(C116&lt;&gt;2,"",IF(S116="5X","5XK",IF(S116="5Y","5YK",IF(S116="6B","6BK",IF(S116="6C","6CK","")))))</f>
        <v/>
      </c>
      <c r="X116" s="8">
        <f>IF(S116="6B",_xlfn.XLOOKUP(H116,'Zoning 2shop'!A:A,'Zoning 2shop'!B:B),IF(S116="6C",_xlfn.XLOOKUP(G116,'Zoning 2shop'!C:C,'Zoning 2shop'!D:D),""))</f>
        <v/>
      </c>
      <c r="Y116" s="112">
        <f>AB116/Z116</f>
        <v/>
      </c>
      <c r="Z116" s="4">
        <f>T116</f>
        <v/>
      </c>
      <c r="AA116" s="4">
        <f>IF(OR(S116="6C",S116="6B",S116="5X",S116="5Y"),0.08,0.5)</f>
        <v/>
      </c>
      <c r="AB116" s="4">
        <f>$AG$5/$AG$2*Z116</f>
        <v/>
      </c>
      <c r="AC116" s="19">
        <f>Z116+AA116</f>
        <v/>
      </c>
      <c r="AD116" s="8">
        <f>IF(COUNTIF(Catégories!A:A,N116)=0,"catégorie inconnue",LOOKUP(N116,Catégories!A:A,Catégories!B:B))</f>
        <v/>
      </c>
      <c r="AE116" s="21">
        <f>SUM(Z116:AB116)</f>
        <v/>
      </c>
    </row>
    <row r="117" hidden="1" ht="14.25" customHeight="1" s="101">
      <c r="B117" s="127" t="inlineStr">
        <is>
          <t>13617723</t>
        </is>
      </c>
      <c r="C117" s="127" t="inlineStr">
        <is>
          <t>0</t>
        </is>
      </c>
      <c r="D117" s="123" t="n">
        <v>46161</v>
      </c>
      <c r="E117" s="127" t="inlineStr">
        <is>
          <t>21320</t>
        </is>
      </c>
      <c r="F117" s="127" t="inlineStr">
        <is>
          <t>33584</t>
        </is>
      </c>
      <c r="G117" s="127" t="inlineStr">
        <is>
          <t>FR</t>
        </is>
      </c>
      <c r="H117" s="127" t="inlineStr">
        <is>
          <t>ES</t>
        </is>
      </c>
      <c r="I117" s="127" t="inlineStr">
        <is>
          <t>Mikhailina Alena</t>
        </is>
      </c>
      <c r="J117" s="127" t="inlineStr">
        <is>
          <t>Laruche</t>
        </is>
      </c>
      <c r="K117" s="127" t="inlineStr">
        <is>
          <t>999999</t>
        </is>
      </c>
      <c r="L117" s="127" t="inlineStr">
        <is>
          <t>XF142970423FR</t>
        </is>
      </c>
      <c r="M117" s="127" t="inlineStr">
        <is>
          <t>N</t>
        </is>
      </c>
      <c r="N117" s="127" t="inlineStr">
        <is>
          <t>Transport</t>
        </is>
      </c>
      <c r="O117" s="127" t="inlineStr">
        <is>
          <t>N</t>
        </is>
      </c>
      <c r="P117" s="127" t="inlineStr">
        <is>
          <t>S</t>
        </is>
      </c>
      <c r="Q117" s="127" t="inlineStr">
        <is>
          <t>Z2</t>
        </is>
      </c>
      <c r="R117" s="147" t="n">
        <v>0.748</v>
      </c>
      <c r="S117" s="127" t="n">
        <v>17</v>
      </c>
      <c r="T117" s="148" t="n">
        <v>9.94</v>
      </c>
      <c r="U117" s="127" t="inlineStr">
        <is>
          <t>LA RUCHE LOGISTIQUE</t>
        </is>
      </c>
      <c r="W117" s="8">
        <f>IF(C117&lt;&gt;2,"",IF(S117="5X","5XK",IF(S117="5Y","5YK",IF(S117="6B","6BK",IF(S117="6C","6CK","")))))</f>
        <v/>
      </c>
      <c r="X117" s="8">
        <f>IF(S117="6B",_xlfn.XLOOKUP(H117,'Zoning 2shop'!A:A,'Zoning 2shop'!B:B),IF(S117="6C",_xlfn.XLOOKUP(G117,'Zoning 2shop'!C:C,'Zoning 2shop'!D:D),""))</f>
        <v/>
      </c>
      <c r="Y117" s="112">
        <f>AB117/Z117</f>
        <v/>
      </c>
      <c r="Z117" s="4">
        <f>T117</f>
        <v/>
      </c>
      <c r="AA117" s="4">
        <f>IF(OR(S117="6C",S117="6B",S117="5X",S117="5Y"),0.08,0.5)</f>
        <v/>
      </c>
      <c r="AB117" s="4">
        <f>$AG$5/$AG$2*Z117</f>
        <v/>
      </c>
      <c r="AC117" s="19">
        <f>Z117+AA117</f>
        <v/>
      </c>
      <c r="AD117" s="8">
        <f>IF(COUNTIF(Catégories!A:A,N117)=0,"catégorie inconnue",LOOKUP(N117,Catégories!A:A,Catégories!B:B))</f>
        <v/>
      </c>
      <c r="AE117" s="21">
        <f>SUM(Z117:AB117)</f>
        <v/>
      </c>
    </row>
    <row r="118" hidden="1" ht="14.25" customHeight="1" s="101">
      <c r="B118" s="127" t="inlineStr">
        <is>
          <t>13617723</t>
        </is>
      </c>
      <c r="C118" s="127" t="inlineStr">
        <is>
          <t>0</t>
        </is>
      </c>
      <c r="D118" s="123" t="n">
        <v>46161</v>
      </c>
      <c r="E118" s="127" t="inlineStr">
        <is>
          <t>21320</t>
        </is>
      </c>
      <c r="F118" s="127" t="inlineStr">
        <is>
          <t>28200</t>
        </is>
      </c>
      <c r="G118" s="127" t="inlineStr">
        <is>
          <t>FR</t>
        </is>
      </c>
      <c r="H118" s="127" t="inlineStr">
        <is>
          <t>ES</t>
        </is>
      </c>
      <c r="I118" s="127" t="inlineStr">
        <is>
          <t>Aguilera Reija Ersilia</t>
        </is>
      </c>
      <c r="J118" s="127" t="inlineStr">
        <is>
          <t>Laruche</t>
        </is>
      </c>
      <c r="K118" s="127" t="inlineStr">
        <is>
          <t>999999</t>
        </is>
      </c>
      <c r="L118" s="127" t="inlineStr">
        <is>
          <t>XF142970539FR</t>
        </is>
      </c>
      <c r="M118" s="127" t="inlineStr">
        <is>
          <t>N</t>
        </is>
      </c>
      <c r="N118" s="127" t="inlineStr">
        <is>
          <t>Transport</t>
        </is>
      </c>
      <c r="O118" s="127" t="inlineStr">
        <is>
          <t>N</t>
        </is>
      </c>
      <c r="P118" s="127" t="inlineStr">
        <is>
          <t>S</t>
        </is>
      </c>
      <c r="Q118" s="127" t="inlineStr">
        <is>
          <t>Z2</t>
        </is>
      </c>
      <c r="R118" s="147" t="n">
        <v>0.328</v>
      </c>
      <c r="S118" s="127" t="n">
        <v>17</v>
      </c>
      <c r="T118" s="148" t="n">
        <v>7.86</v>
      </c>
      <c r="U118" s="127" t="inlineStr">
        <is>
          <t>LA RUCHE LOGISTIQUE</t>
        </is>
      </c>
      <c r="W118" s="8">
        <f>IF(C118&lt;&gt;2,"",IF(S118="5X","5XK",IF(S118="5Y","5YK",IF(S118="6B","6BK",IF(S118="6C","6CK","")))))</f>
        <v/>
      </c>
      <c r="X118" s="8">
        <f>IF(S118="6B",_xlfn.XLOOKUP(H118,'Zoning 2shop'!A:A,'Zoning 2shop'!B:B),IF(S118="6C",_xlfn.XLOOKUP(G118,'Zoning 2shop'!C:C,'Zoning 2shop'!D:D),""))</f>
        <v/>
      </c>
      <c r="Y118" s="112">
        <f>AB118/Z118</f>
        <v/>
      </c>
      <c r="Z118" s="4">
        <f>T118</f>
        <v/>
      </c>
      <c r="AA118" s="4">
        <f>IF(OR(S118="6C",S118="6B",S118="5X",S118="5Y"),0.08,0.5)</f>
        <v/>
      </c>
      <c r="AB118" s="4">
        <f>$AG$5/$AG$2*Z118</f>
        <v/>
      </c>
      <c r="AC118" s="19">
        <f>Z118+AA118</f>
        <v/>
      </c>
      <c r="AD118" s="8">
        <f>IF(COUNTIF(Catégories!A:A,N118)=0,"catégorie inconnue",LOOKUP(N118,Catégories!A:A,Catégories!B:B))</f>
        <v/>
      </c>
      <c r="AE118" s="21">
        <f>SUM(Z118:AB118)</f>
        <v/>
      </c>
    </row>
    <row r="119" hidden="1" ht="14.25" customHeight="1" s="101">
      <c r="B119" s="127" t="inlineStr">
        <is>
          <t>13617723</t>
        </is>
      </c>
      <c r="C119" s="127" t="inlineStr">
        <is>
          <t>0</t>
        </is>
      </c>
      <c r="D119" s="123" t="n">
        <v>46161</v>
      </c>
      <c r="E119" s="127" t="inlineStr">
        <is>
          <t>21320</t>
        </is>
      </c>
      <c r="F119" s="127" t="inlineStr">
        <is>
          <t>28200</t>
        </is>
      </c>
      <c r="G119" s="127" t="inlineStr">
        <is>
          <t>FR</t>
        </is>
      </c>
      <c r="H119" s="127" t="inlineStr">
        <is>
          <t>ES</t>
        </is>
      </c>
      <c r="I119" s="127" t="inlineStr">
        <is>
          <t>Aguilera Reija Ersilia</t>
        </is>
      </c>
      <c r="J119" s="127" t="inlineStr">
        <is>
          <t>Laruche</t>
        </is>
      </c>
      <c r="K119" s="127" t="inlineStr">
        <is>
          <t>999999</t>
        </is>
      </c>
      <c r="L119" s="127" t="inlineStr">
        <is>
          <t>XF142970539FR</t>
        </is>
      </c>
      <c r="M119" s="127" t="inlineStr">
        <is>
          <t>N</t>
        </is>
      </c>
      <c r="N119" s="127" t="inlineStr">
        <is>
          <t>Supp Zone Internationale Eloignee</t>
        </is>
      </c>
      <c r="O119" s="127" t="inlineStr">
        <is>
          <t>N</t>
        </is>
      </c>
      <c r="P119" s="127" t="n"/>
      <c r="Q119" s="127" t="inlineStr">
        <is>
          <t>Z2</t>
        </is>
      </c>
      <c r="R119" s="147" t="n">
        <v>0</v>
      </c>
      <c r="S119" s="127" t="n">
        <v>17</v>
      </c>
      <c r="T119" s="148" t="n">
        <v>17</v>
      </c>
      <c r="U119" s="127" t="inlineStr">
        <is>
          <t>LA RUCHE LOGISTIQUE</t>
        </is>
      </c>
      <c r="W119" s="8">
        <f>IF(C119&lt;&gt;2,"",IF(S119="5X","5XK",IF(S119="5Y","5YK",IF(S119="6B","6BK",IF(S119="6C","6CK","")))))</f>
        <v/>
      </c>
      <c r="X119" s="8">
        <f>IF(S119="6B",_xlfn.XLOOKUP(H119,'Zoning 2shop'!A:A,'Zoning 2shop'!B:B),IF(S119="6C",_xlfn.XLOOKUP(G119,'Zoning 2shop'!C:C,'Zoning 2shop'!D:D),""))</f>
        <v/>
      </c>
      <c r="Y119" s="112">
        <f>AB119/Z119</f>
        <v/>
      </c>
      <c r="Z119" s="4">
        <f>T119</f>
        <v/>
      </c>
      <c r="AA119" s="4">
        <f>IF(OR(S119="6C",S119="6B",S119="5X",S119="5Y"),0.08,0.5)</f>
        <v/>
      </c>
      <c r="AB119" s="4">
        <f>$AG$5/$AG$2*Z119</f>
        <v/>
      </c>
      <c r="AC119" s="19">
        <f>Z119+AA119</f>
        <v/>
      </c>
      <c r="AD119" s="8">
        <f>IF(COUNTIF(Catégories!A:A,N119)=0,"catégorie inconnue",LOOKUP(N119,Catégories!A:A,Catégories!B:B))</f>
        <v/>
      </c>
      <c r="AE119" s="21">
        <f>SUM(Z119:AB119)</f>
        <v/>
      </c>
    </row>
    <row r="120" hidden="1" ht="14.25" customHeight="1" s="101">
      <c r="B120" s="127" t="inlineStr">
        <is>
          <t>13617723</t>
        </is>
      </c>
      <c r="C120" s="127" t="inlineStr">
        <is>
          <t>0</t>
        </is>
      </c>
      <c r="D120" s="123" t="n">
        <v>46161</v>
      </c>
      <c r="E120" s="127" t="inlineStr">
        <is>
          <t>21320</t>
        </is>
      </c>
      <c r="F120" s="127" t="inlineStr">
        <is>
          <t>53925</t>
        </is>
      </c>
      <c r="G120" s="127" t="inlineStr">
        <is>
          <t>FR</t>
        </is>
      </c>
      <c r="H120" s="127" t="inlineStr">
        <is>
          <t>DE</t>
        </is>
      </c>
      <c r="I120" s="127" t="inlineStr">
        <is>
          <t>Schumacher Franca</t>
        </is>
      </c>
      <c r="J120" s="127" t="inlineStr">
        <is>
          <t>Laruche</t>
        </is>
      </c>
      <c r="K120" s="127" t="inlineStr">
        <is>
          <t>999999</t>
        </is>
      </c>
      <c r="L120" s="127" t="inlineStr">
        <is>
          <t>XF142970715FR</t>
        </is>
      </c>
      <c r="M120" s="127" t="inlineStr">
        <is>
          <t>N</t>
        </is>
      </c>
      <c r="N120" s="127" t="inlineStr">
        <is>
          <t>Transport</t>
        </is>
      </c>
      <c r="O120" s="127" t="inlineStr">
        <is>
          <t>N</t>
        </is>
      </c>
      <c r="P120" s="127" t="inlineStr">
        <is>
          <t>S</t>
        </is>
      </c>
      <c r="Q120" s="127" t="inlineStr">
        <is>
          <t>Z1</t>
        </is>
      </c>
      <c r="R120" s="147" t="n">
        <v>0.738</v>
      </c>
      <c r="S120" s="127" t="n">
        <v>17</v>
      </c>
      <c r="T120" s="148" t="n">
        <v>9.94</v>
      </c>
      <c r="U120" s="127" t="inlineStr">
        <is>
          <t>LA RUCHE LOGISTIQUE</t>
        </is>
      </c>
      <c r="W120" s="8">
        <f>IF(C120&lt;&gt;2,"",IF(S120="5X","5XK",IF(S120="5Y","5YK",IF(S120="6B","6BK",IF(S120="6C","6CK","")))))</f>
        <v/>
      </c>
      <c r="X120" s="8">
        <f>IF(S120="6B",_xlfn.XLOOKUP(H120,'Zoning 2shop'!A:A,'Zoning 2shop'!B:B),IF(S120="6C",_xlfn.XLOOKUP(G120,'Zoning 2shop'!C:C,'Zoning 2shop'!D:D),""))</f>
        <v/>
      </c>
      <c r="Y120" s="112">
        <f>AB120/Z120</f>
        <v/>
      </c>
      <c r="Z120" s="4">
        <f>T120</f>
        <v/>
      </c>
      <c r="AA120" s="4">
        <f>IF(OR(S120="6C",S120="6B",S120="5X",S120="5Y"),0.08,0.5)</f>
        <v/>
      </c>
      <c r="AB120" s="4">
        <f>$AG$5/$AG$2*Z120</f>
        <v/>
      </c>
      <c r="AC120" s="19">
        <f>Z120+AA120</f>
        <v/>
      </c>
      <c r="AD120" s="8">
        <f>IF(COUNTIF(Catégories!A:A,N120)=0,"catégorie inconnue",LOOKUP(N120,Catégories!A:A,Catégories!B:B))</f>
        <v/>
      </c>
      <c r="AE120" s="21">
        <f>SUM(Z120:AB120)</f>
        <v/>
      </c>
    </row>
    <row r="121" hidden="1" ht="14.25" customHeight="1" s="101">
      <c r="B121" s="127" t="inlineStr">
        <is>
          <t>13617723</t>
        </is>
      </c>
      <c r="C121" s="127" t="inlineStr">
        <is>
          <t>0</t>
        </is>
      </c>
      <c r="D121" s="123" t="n">
        <v>46161</v>
      </c>
      <c r="E121" s="127" t="inlineStr">
        <is>
          <t>21320</t>
        </is>
      </c>
      <c r="F121" s="127" t="inlineStr">
        <is>
          <t>27356</t>
        </is>
      </c>
      <c r="G121" s="127" t="inlineStr">
        <is>
          <t>FR</t>
        </is>
      </c>
      <c r="H121" s="127" t="inlineStr">
        <is>
          <t>DE</t>
        </is>
      </c>
      <c r="I121" s="127" t="inlineStr">
        <is>
          <t>Schroeder Torsten</t>
        </is>
      </c>
      <c r="J121" s="127" t="inlineStr">
        <is>
          <t>Laruche</t>
        </is>
      </c>
      <c r="K121" s="127" t="inlineStr">
        <is>
          <t>999999</t>
        </is>
      </c>
      <c r="L121" s="127" t="inlineStr">
        <is>
          <t>XF142971004FR</t>
        </is>
      </c>
      <c r="M121" s="127" t="inlineStr">
        <is>
          <t>N</t>
        </is>
      </c>
      <c r="N121" s="127" t="inlineStr">
        <is>
          <t>Transport</t>
        </is>
      </c>
      <c r="O121" s="127" t="inlineStr">
        <is>
          <t>N</t>
        </is>
      </c>
      <c r="P121" s="127" t="inlineStr">
        <is>
          <t>S</t>
        </is>
      </c>
      <c r="Q121" s="127" t="inlineStr">
        <is>
          <t>Z1</t>
        </is>
      </c>
      <c r="R121" s="147" t="n">
        <v>4.266</v>
      </c>
      <c r="S121" s="127" t="n">
        <v>17</v>
      </c>
      <c r="T121" s="148" t="n">
        <v>18.34</v>
      </c>
      <c r="U121" s="127" t="inlineStr">
        <is>
          <t>LA RUCHE LOGISTIQUE</t>
        </is>
      </c>
      <c r="W121" s="8">
        <f>IF(C121&lt;&gt;2,"",IF(S121="5X","5XK",IF(S121="5Y","5YK",IF(S121="6B","6BK",IF(S121="6C","6CK","")))))</f>
        <v/>
      </c>
      <c r="X121" s="8">
        <f>IF(S121="6B",_xlfn.XLOOKUP(H121,'Zoning 2shop'!A:A,'Zoning 2shop'!B:B),IF(S121="6C",_xlfn.XLOOKUP(G121,'Zoning 2shop'!C:C,'Zoning 2shop'!D:D),""))</f>
        <v/>
      </c>
      <c r="Y121" s="112">
        <f>AB121/Z121</f>
        <v/>
      </c>
      <c r="Z121" s="4">
        <f>T121</f>
        <v/>
      </c>
      <c r="AA121" s="4">
        <f>IF(OR(S121="6C",S121="6B",S121="5X",S121="5Y"),0.08,0.5)</f>
        <v/>
      </c>
      <c r="AB121" s="4">
        <f>$AG$5/$AG$2*Z121</f>
        <v/>
      </c>
      <c r="AC121" s="19">
        <f>Z121+AA121</f>
        <v/>
      </c>
      <c r="AD121" s="8">
        <f>IF(COUNTIF(Catégories!A:A,N121)=0,"catégorie inconnue",LOOKUP(N121,Catégories!A:A,Catégories!B:B))</f>
        <v/>
      </c>
      <c r="AE121" s="21">
        <f>SUM(Z121:AB121)</f>
        <v/>
      </c>
    </row>
    <row r="122" hidden="1" ht="14.25" customHeight="1" s="101">
      <c r="B122" s="127" t="inlineStr">
        <is>
          <t>13617723</t>
        </is>
      </c>
      <c r="C122" s="127" t="inlineStr">
        <is>
          <t>0</t>
        </is>
      </c>
      <c r="D122" s="123" t="n">
        <v>46161</v>
      </c>
      <c r="E122" s="127" t="inlineStr">
        <is>
          <t>21320</t>
        </is>
      </c>
      <c r="F122" s="127" t="inlineStr">
        <is>
          <t>40625</t>
        </is>
      </c>
      <c r="G122" s="127" t="inlineStr">
        <is>
          <t>FR</t>
        </is>
      </c>
      <c r="H122" s="127" t="inlineStr">
        <is>
          <t>DE</t>
        </is>
      </c>
      <c r="I122" s="127" t="inlineStr">
        <is>
          <t>Dalhoff-Schereik Julia</t>
        </is>
      </c>
      <c r="J122" s="127" t="inlineStr">
        <is>
          <t>Laruche</t>
        </is>
      </c>
      <c r="K122" s="127" t="inlineStr">
        <is>
          <t>999999</t>
        </is>
      </c>
      <c r="L122" s="127" t="inlineStr">
        <is>
          <t>XF142971110FR</t>
        </is>
      </c>
      <c r="M122" s="127" t="inlineStr">
        <is>
          <t>N</t>
        </is>
      </c>
      <c r="N122" s="127" t="inlineStr">
        <is>
          <t>Transport</t>
        </is>
      </c>
      <c r="O122" s="127" t="inlineStr">
        <is>
          <t>N</t>
        </is>
      </c>
      <c r="P122" s="127" t="inlineStr">
        <is>
          <t>S</t>
        </is>
      </c>
      <c r="Q122" s="127" t="inlineStr">
        <is>
          <t>Z1</t>
        </is>
      </c>
      <c r="R122" s="147" t="n">
        <v>4.532</v>
      </c>
      <c r="S122" s="127" t="n">
        <v>17</v>
      </c>
      <c r="T122" s="148" t="n">
        <v>19.47</v>
      </c>
      <c r="U122" s="127" t="inlineStr">
        <is>
          <t>LA RUCHE LOGISTIQUE</t>
        </is>
      </c>
      <c r="W122" s="8">
        <f>IF(C122&lt;&gt;2,"",IF(S122="5X","5XK",IF(S122="5Y","5YK",IF(S122="6B","6BK",IF(S122="6C","6CK","")))))</f>
        <v/>
      </c>
      <c r="X122" s="8">
        <f>IF(S122="6B",_xlfn.XLOOKUP(H122,'Zoning 2shop'!A:A,'Zoning 2shop'!B:B),IF(S122="6C",_xlfn.XLOOKUP(G122,'Zoning 2shop'!C:C,'Zoning 2shop'!D:D),""))</f>
        <v/>
      </c>
      <c r="Y122" s="112">
        <f>AB122/Z122</f>
        <v/>
      </c>
      <c r="Z122" s="4">
        <f>T122</f>
        <v/>
      </c>
      <c r="AA122" s="4">
        <f>IF(OR(S122="6C",S122="6B",S122="5X",S122="5Y"),0.08,0.5)</f>
        <v/>
      </c>
      <c r="AB122" s="4">
        <f>$AG$5/$AG$2*Z122</f>
        <v/>
      </c>
      <c r="AC122" s="19">
        <f>Z122+AA122</f>
        <v/>
      </c>
      <c r="AD122" s="8">
        <f>IF(COUNTIF(Catégories!A:A,N122)=0,"catégorie inconnue",LOOKUP(N122,Catégories!A:A,Catégories!B:B))</f>
        <v/>
      </c>
      <c r="AE122" s="21">
        <f>SUM(Z122:AB122)</f>
        <v/>
      </c>
    </row>
    <row r="123" hidden="1" ht="14.25" customHeight="1" s="101">
      <c r="B123" s="127" t="inlineStr">
        <is>
          <t>13617723</t>
        </is>
      </c>
      <c r="C123" s="127" t="inlineStr">
        <is>
          <t>0</t>
        </is>
      </c>
      <c r="D123" s="123" t="n">
        <v>46161</v>
      </c>
      <c r="E123" s="127" t="inlineStr">
        <is>
          <t>21320</t>
        </is>
      </c>
      <c r="F123" s="127" t="inlineStr">
        <is>
          <t>32657</t>
        </is>
      </c>
      <c r="G123" s="127" t="inlineStr">
        <is>
          <t>FR</t>
        </is>
      </c>
      <c r="H123" s="127" t="inlineStr">
        <is>
          <t>DE</t>
        </is>
      </c>
      <c r="I123" s="127" t="inlineStr">
        <is>
          <t>Werner Annika</t>
        </is>
      </c>
      <c r="J123" s="127" t="inlineStr">
        <is>
          <t>Laruche</t>
        </is>
      </c>
      <c r="K123" s="127" t="inlineStr">
        <is>
          <t>999999</t>
        </is>
      </c>
      <c r="L123" s="127" t="inlineStr">
        <is>
          <t>XF142971199FR</t>
        </is>
      </c>
      <c r="M123" s="127" t="inlineStr">
        <is>
          <t>N</t>
        </is>
      </c>
      <c r="N123" s="127" t="inlineStr">
        <is>
          <t>Transport</t>
        </is>
      </c>
      <c r="O123" s="127" t="inlineStr">
        <is>
          <t>N</t>
        </is>
      </c>
      <c r="P123" s="127" t="inlineStr">
        <is>
          <t>S</t>
        </is>
      </c>
      <c r="Q123" s="127" t="inlineStr">
        <is>
          <t>Z1</t>
        </is>
      </c>
      <c r="R123" s="147" t="n">
        <v>0.25</v>
      </c>
      <c r="S123" s="127" t="n">
        <v>17</v>
      </c>
      <c r="T123" s="148" t="n">
        <v>7.86</v>
      </c>
      <c r="U123" s="127" t="inlineStr">
        <is>
          <t>LA RUCHE LOGISTIQUE</t>
        </is>
      </c>
      <c r="W123" s="8">
        <f>IF(C123&lt;&gt;2,"",IF(S123="5X","5XK",IF(S123="5Y","5YK",IF(S123="6B","6BK",IF(S123="6C","6CK","")))))</f>
        <v/>
      </c>
      <c r="X123" s="8">
        <f>IF(S123="6B",_xlfn.XLOOKUP(H123,'Zoning 2shop'!A:A,'Zoning 2shop'!B:B),IF(S123="6C",_xlfn.XLOOKUP(G123,'Zoning 2shop'!C:C,'Zoning 2shop'!D:D),""))</f>
        <v/>
      </c>
      <c r="Y123" s="112">
        <f>AB123/Z123</f>
        <v/>
      </c>
      <c r="Z123" s="4">
        <f>T123</f>
        <v/>
      </c>
      <c r="AA123" s="4">
        <f>IF(OR(S123="6C",S123="6B",S123="5X",S123="5Y"),0.08,0.5)</f>
        <v/>
      </c>
      <c r="AB123" s="4">
        <f>$AG$5/$AG$2*Z123</f>
        <v/>
      </c>
      <c r="AC123" s="19">
        <f>Z123+AA123</f>
        <v/>
      </c>
      <c r="AD123" s="8">
        <f>IF(COUNTIF(Catégories!A:A,N123)=0,"catégorie inconnue",LOOKUP(N123,Catégories!A:A,Catégories!B:B))</f>
        <v/>
      </c>
      <c r="AE123" s="21">
        <f>SUM(Z123:AB123)</f>
        <v/>
      </c>
    </row>
    <row r="124" hidden="1" ht="14.25" customHeight="1" s="101">
      <c r="B124" s="127" t="inlineStr">
        <is>
          <t>13617723</t>
        </is>
      </c>
      <c r="C124" s="127" t="inlineStr">
        <is>
          <t>0</t>
        </is>
      </c>
      <c r="D124" s="123" t="n">
        <v>46161</v>
      </c>
      <c r="E124" s="127" t="inlineStr">
        <is>
          <t>21320</t>
        </is>
      </c>
      <c r="F124" s="127" t="inlineStr">
        <is>
          <t>32657</t>
        </is>
      </c>
      <c r="G124" s="127" t="inlineStr">
        <is>
          <t>FR</t>
        </is>
      </c>
      <c r="H124" s="127" t="inlineStr">
        <is>
          <t>DE</t>
        </is>
      </c>
      <c r="I124" s="127" t="inlineStr">
        <is>
          <t>Werner Annika</t>
        </is>
      </c>
      <c r="J124" s="127" t="inlineStr">
        <is>
          <t>Laruche</t>
        </is>
      </c>
      <c r="K124" s="127" t="inlineStr">
        <is>
          <t>999999</t>
        </is>
      </c>
      <c r="L124" s="127" t="inlineStr">
        <is>
          <t>XF142971199FR</t>
        </is>
      </c>
      <c r="M124" s="127" t="inlineStr">
        <is>
          <t>N</t>
        </is>
      </c>
      <c r="N124" s="127" t="inlineStr">
        <is>
          <t>Supp Retour Expediteur Inter</t>
        </is>
      </c>
      <c r="O124" s="127" t="inlineStr">
        <is>
          <t>N</t>
        </is>
      </c>
      <c r="P124" s="127" t="n"/>
      <c r="Q124" s="127" t="inlineStr">
        <is>
          <t>Z1</t>
        </is>
      </c>
      <c r="R124" s="147" t="n">
        <v>0</v>
      </c>
      <c r="S124" s="127" t="n">
        <v>17</v>
      </c>
      <c r="T124" s="148" t="n">
        <v>45</v>
      </c>
      <c r="U124" s="127" t="inlineStr">
        <is>
          <t>LA RUCHE LOGISTIQUE</t>
        </is>
      </c>
      <c r="W124" s="8">
        <f>IF(C124&lt;&gt;2,"",IF(S124="5X","5XK",IF(S124="5Y","5YK",IF(S124="6B","6BK",IF(S124="6C","6CK","")))))</f>
        <v/>
      </c>
      <c r="X124" s="8">
        <f>IF(S124="6B",_xlfn.XLOOKUP(H124,'Zoning 2shop'!A:A,'Zoning 2shop'!B:B),IF(S124="6C",_xlfn.XLOOKUP(G124,'Zoning 2shop'!C:C,'Zoning 2shop'!D:D),""))</f>
        <v/>
      </c>
      <c r="Y124" s="112">
        <f>AB124/Z124</f>
        <v/>
      </c>
      <c r="Z124" s="4">
        <f>T124</f>
        <v/>
      </c>
      <c r="AA124" s="4">
        <f>IF(OR(S124="6C",S124="6B",S124="5X",S124="5Y"),0.08,0.5)</f>
        <v/>
      </c>
      <c r="AB124" s="4">
        <f>$AG$5/$AG$2*Z124</f>
        <v/>
      </c>
      <c r="AC124" s="19">
        <f>Z124+AA124</f>
        <v/>
      </c>
      <c r="AD124" s="8">
        <f>IF(COUNTIF(Catégories!A:A,N124)=0,"catégorie inconnue",LOOKUP(N124,Catégories!A:A,Catégories!B:B))</f>
        <v/>
      </c>
      <c r="AE124" s="21">
        <f>SUM(Z124:AB124)</f>
        <v/>
      </c>
    </row>
    <row r="125" hidden="1" ht="14.25" customHeight="1" s="101">
      <c r="B125" s="127" t="inlineStr">
        <is>
          <t>13617723</t>
        </is>
      </c>
      <c r="C125" s="127" t="inlineStr">
        <is>
          <t>0</t>
        </is>
      </c>
      <c r="D125" s="123" t="n">
        <v>46161</v>
      </c>
      <c r="E125" s="127" t="inlineStr">
        <is>
          <t>21320</t>
        </is>
      </c>
      <c r="F125" s="127" t="inlineStr">
        <is>
          <t>10557</t>
        </is>
      </c>
      <c r="G125" s="127" t="inlineStr">
        <is>
          <t>FR</t>
        </is>
      </c>
      <c r="H125" s="127" t="inlineStr">
        <is>
          <t>DE</t>
        </is>
      </c>
      <c r="I125" s="127" t="inlineStr">
        <is>
          <t>Forster Judith</t>
        </is>
      </c>
      <c r="J125" s="127" t="inlineStr">
        <is>
          <t>Laruche</t>
        </is>
      </c>
      <c r="K125" s="127" t="inlineStr">
        <is>
          <t>999999</t>
        </is>
      </c>
      <c r="L125" s="127" t="inlineStr">
        <is>
          <t>XF142971211FR</t>
        </is>
      </c>
      <c r="M125" s="127" t="inlineStr">
        <is>
          <t>N</t>
        </is>
      </c>
      <c r="N125" s="127" t="inlineStr">
        <is>
          <t>Transport</t>
        </is>
      </c>
      <c r="O125" s="127" t="inlineStr">
        <is>
          <t>N</t>
        </is>
      </c>
      <c r="P125" s="127" t="inlineStr">
        <is>
          <t>S</t>
        </is>
      </c>
      <c r="Q125" s="127" t="inlineStr">
        <is>
          <t>Z1</t>
        </is>
      </c>
      <c r="R125" s="147" t="n">
        <v>0.25</v>
      </c>
      <c r="S125" s="127" t="n">
        <v>17</v>
      </c>
      <c r="T125" s="148" t="n">
        <v>7.86</v>
      </c>
      <c r="U125" s="127" t="inlineStr">
        <is>
          <t>LA RUCHE LOGISTIQUE</t>
        </is>
      </c>
      <c r="W125" s="8">
        <f>IF(C125&lt;&gt;2,"",IF(S125="5X","5XK",IF(S125="5Y","5YK",IF(S125="6B","6BK",IF(S125="6C","6CK","")))))</f>
        <v/>
      </c>
      <c r="X125" s="8">
        <f>IF(S125="6B",_xlfn.XLOOKUP(H125,'Zoning 2shop'!A:A,'Zoning 2shop'!B:B),IF(S125="6C",_xlfn.XLOOKUP(G125,'Zoning 2shop'!C:C,'Zoning 2shop'!D:D),""))</f>
        <v/>
      </c>
      <c r="Y125" s="112">
        <f>AB125/Z125</f>
        <v/>
      </c>
      <c r="Z125" s="4">
        <f>T125</f>
        <v/>
      </c>
      <c r="AA125" s="4">
        <f>IF(OR(S125="6C",S125="6B",S125="5X",S125="5Y"),0.08,0.5)</f>
        <v/>
      </c>
      <c r="AB125" s="4">
        <f>$AG$5/$AG$2*Z125</f>
        <v/>
      </c>
      <c r="AC125" s="19">
        <f>Z125+AA125</f>
        <v/>
      </c>
      <c r="AD125" s="8">
        <f>IF(COUNTIF(Catégories!A:A,N125)=0,"catégorie inconnue",LOOKUP(N125,Catégories!A:A,Catégories!B:B))</f>
        <v/>
      </c>
      <c r="AE125" s="21">
        <f>SUM(Z125:AB125)</f>
        <v/>
      </c>
    </row>
    <row r="126" hidden="1" ht="14.25" customHeight="1" s="101">
      <c r="B126" s="127" t="inlineStr">
        <is>
          <t>13617723</t>
        </is>
      </c>
      <c r="C126" s="127" t="inlineStr">
        <is>
          <t>0</t>
        </is>
      </c>
      <c r="D126" s="123" t="n">
        <v>46161</v>
      </c>
      <c r="E126" s="127" t="inlineStr">
        <is>
          <t>21320</t>
        </is>
      </c>
      <c r="F126" s="127" t="inlineStr">
        <is>
          <t>29700</t>
        </is>
      </c>
      <c r="G126" s="127" t="inlineStr">
        <is>
          <t>FR</t>
        </is>
      </c>
      <c r="H126" s="127" t="inlineStr">
        <is>
          <t>ES</t>
        </is>
      </c>
      <c r="I126" s="127" t="inlineStr">
        <is>
          <t>Power Alejandra</t>
        </is>
      </c>
      <c r="J126" s="127" t="inlineStr">
        <is>
          <t>Laruche</t>
        </is>
      </c>
      <c r="K126" s="127" t="inlineStr">
        <is>
          <t>999999</t>
        </is>
      </c>
      <c r="L126" s="127" t="inlineStr">
        <is>
          <t>XF142972163FR</t>
        </is>
      </c>
      <c r="M126" s="127" t="inlineStr">
        <is>
          <t>N</t>
        </is>
      </c>
      <c r="N126" s="127" t="inlineStr">
        <is>
          <t>Transport</t>
        </is>
      </c>
      <c r="O126" s="127" t="inlineStr">
        <is>
          <t>N</t>
        </is>
      </c>
      <c r="P126" s="127" t="inlineStr">
        <is>
          <t>S</t>
        </is>
      </c>
      <c r="Q126" s="127" t="inlineStr">
        <is>
          <t>Z2</t>
        </is>
      </c>
      <c r="R126" s="147" t="n">
        <v>0.748</v>
      </c>
      <c r="S126" s="127" t="n">
        <v>17</v>
      </c>
      <c r="T126" s="148" t="n">
        <v>9.94</v>
      </c>
      <c r="U126" s="127" t="inlineStr">
        <is>
          <t>LA RUCHE LOGISTIQUE</t>
        </is>
      </c>
      <c r="W126" s="8">
        <f>IF(C126&lt;&gt;2,"",IF(S126="5X","5XK",IF(S126="5Y","5YK",IF(S126="6B","6BK",IF(S126="6C","6CK","")))))</f>
        <v/>
      </c>
      <c r="X126" s="8">
        <f>IF(S126="6B",_xlfn.XLOOKUP(H126,'Zoning 2shop'!A:A,'Zoning 2shop'!B:B),IF(S126="6C",_xlfn.XLOOKUP(G126,'Zoning 2shop'!C:C,'Zoning 2shop'!D:D),""))</f>
        <v/>
      </c>
      <c r="Y126" s="112">
        <f>AB126/Z126</f>
        <v/>
      </c>
      <c r="Z126" s="4">
        <f>T126</f>
        <v/>
      </c>
      <c r="AA126" s="4">
        <f>IF(OR(S126="6C",S126="6B",S126="5X",S126="5Y"),0.08,0.5)</f>
        <v/>
      </c>
      <c r="AB126" s="4">
        <f>$AG$5/$AG$2*Z126</f>
        <v/>
      </c>
      <c r="AC126" s="19">
        <f>Z126+AA126</f>
        <v/>
      </c>
      <c r="AD126" s="8">
        <f>IF(COUNTIF(Catégories!A:A,N126)=0,"catégorie inconnue",LOOKUP(N126,Catégories!A:A,Catégories!B:B))</f>
        <v/>
      </c>
      <c r="AE126" s="21">
        <f>SUM(Z126:AB126)</f>
        <v/>
      </c>
    </row>
    <row r="127" hidden="1" ht="14.25" customHeight="1" s="101">
      <c r="B127" s="127" t="inlineStr">
        <is>
          <t>13617723</t>
        </is>
      </c>
      <c r="C127" s="127" t="inlineStr">
        <is>
          <t>0</t>
        </is>
      </c>
      <c r="D127" s="123" t="n">
        <v>46161</v>
      </c>
      <c r="E127" s="127" t="inlineStr">
        <is>
          <t>21320</t>
        </is>
      </c>
      <c r="F127" s="127" t="inlineStr">
        <is>
          <t>29700</t>
        </is>
      </c>
      <c r="G127" s="127" t="inlineStr">
        <is>
          <t>FR</t>
        </is>
      </c>
      <c r="H127" s="127" t="inlineStr">
        <is>
          <t>ES</t>
        </is>
      </c>
      <c r="I127" s="127" t="inlineStr">
        <is>
          <t>Power Alejandra</t>
        </is>
      </c>
      <c r="J127" s="127" t="inlineStr">
        <is>
          <t>Laruche</t>
        </is>
      </c>
      <c r="K127" s="127" t="inlineStr">
        <is>
          <t>999999</t>
        </is>
      </c>
      <c r="L127" s="127" t="inlineStr">
        <is>
          <t>XF142972163FR</t>
        </is>
      </c>
      <c r="M127" s="127" t="inlineStr">
        <is>
          <t>N</t>
        </is>
      </c>
      <c r="N127" s="127" t="inlineStr">
        <is>
          <t>Supp Retour Expediteur Inter</t>
        </is>
      </c>
      <c r="O127" s="127" t="inlineStr">
        <is>
          <t>N</t>
        </is>
      </c>
      <c r="P127" s="127" t="n"/>
      <c r="Q127" s="127" t="inlineStr">
        <is>
          <t>Z2</t>
        </is>
      </c>
      <c r="R127" s="147" t="n">
        <v>0</v>
      </c>
      <c r="S127" s="127" t="n">
        <v>17</v>
      </c>
      <c r="T127" s="148" t="n">
        <v>45</v>
      </c>
      <c r="U127" s="127" t="inlineStr">
        <is>
          <t>LA RUCHE LOGISTIQUE</t>
        </is>
      </c>
      <c r="W127" s="8">
        <f>IF(C127&lt;&gt;2,"",IF(S127="5X","5XK",IF(S127="5Y","5YK",IF(S127="6B","6BK",IF(S127="6C","6CK","")))))</f>
        <v/>
      </c>
      <c r="X127" s="8">
        <f>IF(S127="6B",_xlfn.XLOOKUP(H127,'Zoning 2shop'!A:A,'Zoning 2shop'!B:B),IF(S127="6C",_xlfn.XLOOKUP(G127,'Zoning 2shop'!C:C,'Zoning 2shop'!D:D),""))</f>
        <v/>
      </c>
      <c r="Y127" s="112">
        <f>AB127/Z127</f>
        <v/>
      </c>
      <c r="Z127" s="4">
        <f>T127</f>
        <v/>
      </c>
      <c r="AA127" s="4">
        <f>IF(OR(S127="6C",S127="6B",S127="5X",S127="5Y"),0.08,0.5)</f>
        <v/>
      </c>
      <c r="AB127" s="4">
        <f>$AG$5/$AG$2*Z127</f>
        <v/>
      </c>
      <c r="AC127" s="19">
        <f>Z127+AA127</f>
        <v/>
      </c>
      <c r="AD127" s="8">
        <f>IF(COUNTIF(Catégories!A:A,N127)=0,"catégorie inconnue",LOOKUP(N127,Catégories!A:A,Catégories!B:B))</f>
        <v/>
      </c>
      <c r="AE127" s="21">
        <f>SUM(Z127:AB127)</f>
        <v/>
      </c>
    </row>
    <row r="128" hidden="1" ht="14.25" customHeight="1" s="101">
      <c r="B128" s="127" t="inlineStr">
        <is>
          <t>13617723</t>
        </is>
      </c>
      <c r="C128" s="127" t="inlineStr">
        <is>
          <t>0</t>
        </is>
      </c>
      <c r="D128" s="123" t="n">
        <v>46161</v>
      </c>
      <c r="E128" s="127" t="inlineStr">
        <is>
          <t>21320</t>
        </is>
      </c>
      <c r="F128" s="127" t="inlineStr">
        <is>
          <t>32361</t>
        </is>
      </c>
      <c r="G128" s="127" t="inlineStr">
        <is>
          <t>FR</t>
        </is>
      </c>
      <c r="H128" s="127" t="inlineStr">
        <is>
          <t>DE</t>
        </is>
      </c>
      <c r="I128" s="127" t="inlineStr">
        <is>
          <t>Splettstoser Janette</t>
        </is>
      </c>
      <c r="J128" s="127" t="inlineStr">
        <is>
          <t>Laruche</t>
        </is>
      </c>
      <c r="K128" s="127" t="inlineStr">
        <is>
          <t>999999</t>
        </is>
      </c>
      <c r="L128" s="127" t="inlineStr">
        <is>
          <t>XF142984025FR</t>
        </is>
      </c>
      <c r="M128" s="127" t="inlineStr">
        <is>
          <t>N</t>
        </is>
      </c>
      <c r="N128" s="127" t="inlineStr">
        <is>
          <t>Transport</t>
        </is>
      </c>
      <c r="O128" s="127" t="inlineStr">
        <is>
          <t>N</t>
        </is>
      </c>
      <c r="P128" s="127" t="inlineStr">
        <is>
          <t>S</t>
        </is>
      </c>
      <c r="Q128" s="127" t="inlineStr">
        <is>
          <t>Z1</t>
        </is>
      </c>
      <c r="R128" s="147" t="n">
        <v>5.76</v>
      </c>
      <c r="S128" s="127" t="n">
        <v>17</v>
      </c>
      <c r="T128" s="148" t="n">
        <v>21.83</v>
      </c>
      <c r="U128" s="127" t="inlineStr">
        <is>
          <t>LA RUCHE LOGISTIQUE</t>
        </is>
      </c>
      <c r="W128" s="8">
        <f>IF(C128&lt;&gt;2,"",IF(S128="5X","5XK",IF(S128="5Y","5YK",IF(S128="6B","6BK",IF(S128="6C","6CK","")))))</f>
        <v/>
      </c>
      <c r="X128" s="8">
        <f>IF(S128="6B",_xlfn.XLOOKUP(H128,'Zoning 2shop'!A:A,'Zoning 2shop'!B:B),IF(S128="6C",_xlfn.XLOOKUP(G128,'Zoning 2shop'!C:C,'Zoning 2shop'!D:D),""))</f>
        <v/>
      </c>
      <c r="Y128" s="112">
        <f>AB128/Z128</f>
        <v/>
      </c>
      <c r="Z128" s="4">
        <f>T128</f>
        <v/>
      </c>
      <c r="AA128" s="4">
        <f>IF(OR(S128="6C",S128="6B",S128="5X",S128="5Y"),0.08,0.5)</f>
        <v/>
      </c>
      <c r="AB128" s="4">
        <f>$AG$5/$AG$2*Z128</f>
        <v/>
      </c>
      <c r="AC128" s="19">
        <f>Z128+AA128</f>
        <v/>
      </c>
      <c r="AD128" s="8">
        <f>IF(COUNTIF(Catégories!A:A,N128)=0,"catégorie inconnue",LOOKUP(N128,Catégories!A:A,Catégories!B:B))</f>
        <v/>
      </c>
      <c r="AE128" s="21">
        <f>SUM(Z128:AB128)</f>
        <v/>
      </c>
    </row>
    <row r="129" hidden="1" ht="14.25" customHeight="1" s="101">
      <c r="B129" s="127" t="inlineStr">
        <is>
          <t>13617723</t>
        </is>
      </c>
      <c r="C129" s="127" t="inlineStr">
        <is>
          <t>0</t>
        </is>
      </c>
      <c r="D129" s="123" t="n">
        <v>46161</v>
      </c>
      <c r="E129" s="127" t="inlineStr">
        <is>
          <t>21320</t>
        </is>
      </c>
      <c r="F129" s="127" t="inlineStr">
        <is>
          <t>55124</t>
        </is>
      </c>
      <c r="G129" s="127" t="inlineStr">
        <is>
          <t>FR</t>
        </is>
      </c>
      <c r="H129" s="127" t="inlineStr">
        <is>
          <t>DE</t>
        </is>
      </c>
      <c r="I129" s="127" t="inlineStr">
        <is>
          <t>Schlechtriemen-Kos Agnes</t>
        </is>
      </c>
      <c r="J129" s="127" t="inlineStr">
        <is>
          <t>Laruche</t>
        </is>
      </c>
      <c r="K129" s="127" t="inlineStr">
        <is>
          <t>999999</t>
        </is>
      </c>
      <c r="L129" s="127" t="inlineStr">
        <is>
          <t>XF142986471FR</t>
        </is>
      </c>
      <c r="M129" s="127" t="inlineStr">
        <is>
          <t>N</t>
        </is>
      </c>
      <c r="N129" s="127" t="inlineStr">
        <is>
          <t>Transport</t>
        </is>
      </c>
      <c r="O129" s="127" t="inlineStr">
        <is>
          <t>N</t>
        </is>
      </c>
      <c r="P129" s="127" t="inlineStr">
        <is>
          <t>S</t>
        </is>
      </c>
      <c r="Q129" s="127" t="inlineStr">
        <is>
          <t>Z1</t>
        </is>
      </c>
      <c r="R129" s="147" t="n">
        <v>4.427</v>
      </c>
      <c r="S129" s="127" t="n">
        <v>17</v>
      </c>
      <c r="T129" s="148" t="n">
        <v>18.34</v>
      </c>
      <c r="U129" s="127" t="inlineStr">
        <is>
          <t>LA RUCHE LOGISTIQUE</t>
        </is>
      </c>
      <c r="W129" s="8">
        <f>IF(C129&lt;&gt;2,"",IF(S129="5X","5XK",IF(S129="5Y","5YK",IF(S129="6B","6BK",IF(S129="6C","6CK","")))))</f>
        <v/>
      </c>
      <c r="X129" s="8">
        <f>IF(S129="6B",_xlfn.XLOOKUP(H129,'Zoning 2shop'!A:A,'Zoning 2shop'!B:B),IF(S129="6C",_xlfn.XLOOKUP(G129,'Zoning 2shop'!C:C,'Zoning 2shop'!D:D),""))</f>
        <v/>
      </c>
      <c r="Y129" s="112">
        <f>AB129/Z129</f>
        <v/>
      </c>
      <c r="Z129" s="4">
        <f>T129</f>
        <v/>
      </c>
      <c r="AA129" s="4">
        <f>IF(OR(S129="6C",S129="6B",S129="5X",S129="5Y"),0.08,0.5)</f>
        <v/>
      </c>
      <c r="AB129" s="4">
        <f>$AG$5/$AG$2*Z129</f>
        <v/>
      </c>
      <c r="AC129" s="19">
        <f>Z129+AA129</f>
        <v/>
      </c>
      <c r="AD129" s="8">
        <f>IF(COUNTIF(Catégories!A:A,N129)=0,"catégorie inconnue",LOOKUP(N129,Catégories!A:A,Catégories!B:B))</f>
        <v/>
      </c>
      <c r="AE129" s="21">
        <f>SUM(Z129:AB129)</f>
        <v/>
      </c>
    </row>
    <row r="130" hidden="1" ht="14.25" customHeight="1" s="101">
      <c r="B130" s="127" t="inlineStr">
        <is>
          <t>13617723</t>
        </is>
      </c>
      <c r="C130" s="127" t="inlineStr">
        <is>
          <t>0</t>
        </is>
      </c>
      <c r="D130" s="123" t="n">
        <v>46161</v>
      </c>
      <c r="E130" s="127" t="inlineStr">
        <is>
          <t>21320</t>
        </is>
      </c>
      <c r="F130" s="127" t="inlineStr">
        <is>
          <t>54470</t>
        </is>
      </c>
      <c r="G130" s="127" t="inlineStr">
        <is>
          <t>FR</t>
        </is>
      </c>
      <c r="H130" s="127" t="inlineStr">
        <is>
          <t>DE</t>
        </is>
      </c>
      <c r="I130" s="127" t="inlineStr">
        <is>
          <t>Hermann Liane</t>
        </is>
      </c>
      <c r="J130" s="127" t="inlineStr">
        <is>
          <t>Laruche</t>
        </is>
      </c>
      <c r="K130" s="127" t="inlineStr">
        <is>
          <t>999999</t>
        </is>
      </c>
      <c r="L130" s="127" t="inlineStr">
        <is>
          <t>XF142987123FR</t>
        </is>
      </c>
      <c r="M130" s="127" t="inlineStr">
        <is>
          <t>N</t>
        </is>
      </c>
      <c r="N130" s="127" t="inlineStr">
        <is>
          <t>Transport</t>
        </is>
      </c>
      <c r="O130" s="127" t="inlineStr">
        <is>
          <t>N</t>
        </is>
      </c>
      <c r="P130" s="127" t="inlineStr">
        <is>
          <t>S</t>
        </is>
      </c>
      <c r="Q130" s="127" t="inlineStr">
        <is>
          <t>Z1</t>
        </is>
      </c>
      <c r="R130" s="147" t="n">
        <v>0.781</v>
      </c>
      <c r="S130" s="127" t="n">
        <v>17</v>
      </c>
      <c r="T130" s="148" t="n">
        <v>9.94</v>
      </c>
      <c r="U130" s="127" t="inlineStr">
        <is>
          <t>LA RUCHE LOGISTIQUE</t>
        </is>
      </c>
      <c r="W130" s="8">
        <f>IF(C130&lt;&gt;2,"",IF(S130="5X","5XK",IF(S130="5Y","5YK",IF(S130="6B","6BK",IF(S130="6C","6CK","")))))</f>
        <v/>
      </c>
      <c r="X130" s="8">
        <f>IF(S130="6B",_xlfn.XLOOKUP(H130,'Zoning 2shop'!A:A,'Zoning 2shop'!B:B),IF(S130="6C",_xlfn.XLOOKUP(G130,'Zoning 2shop'!C:C,'Zoning 2shop'!D:D),""))</f>
        <v/>
      </c>
      <c r="Y130" s="112">
        <f>AB130/Z130</f>
        <v/>
      </c>
      <c r="Z130" s="4">
        <f>T130</f>
        <v/>
      </c>
      <c r="AA130" s="4">
        <f>IF(OR(S130="6C",S130="6B",S130="5X",S130="5Y"),0.08,0.5)</f>
        <v/>
      </c>
      <c r="AB130" s="4">
        <f>$AG$5/$AG$2*Z130</f>
        <v/>
      </c>
      <c r="AC130" s="19">
        <f>Z130+AA130</f>
        <v/>
      </c>
      <c r="AD130" s="8">
        <f>IF(COUNTIF(Catégories!A:A,N130)=0,"catégorie inconnue",LOOKUP(N130,Catégories!A:A,Catégories!B:B))</f>
        <v/>
      </c>
      <c r="AE130" s="21">
        <f>SUM(Z130:AB130)</f>
        <v/>
      </c>
    </row>
    <row r="131" hidden="1" ht="14.25" customHeight="1" s="101">
      <c r="B131" s="127" t="inlineStr">
        <is>
          <t>13617723</t>
        </is>
      </c>
      <c r="C131" s="127" t="inlineStr">
        <is>
          <t>0</t>
        </is>
      </c>
      <c r="D131" s="123" t="n">
        <v>46161</v>
      </c>
      <c r="E131" s="127" t="inlineStr">
        <is>
          <t>21320</t>
        </is>
      </c>
      <c r="F131" s="127" t="inlineStr">
        <is>
          <t>20123</t>
        </is>
      </c>
      <c r="G131" s="127" t="inlineStr">
        <is>
          <t>FR</t>
        </is>
      </c>
      <c r="H131" s="127" t="inlineStr">
        <is>
          <t>IT</t>
        </is>
      </c>
      <c r="I131" s="127" t="inlineStr">
        <is>
          <t>RINALDI MICHELE</t>
        </is>
      </c>
      <c r="J131" s="127" t="inlineStr">
        <is>
          <t>Laruche</t>
        </is>
      </c>
      <c r="K131" s="127" t="inlineStr">
        <is>
          <t>999999</t>
        </is>
      </c>
      <c r="L131" s="127" t="inlineStr">
        <is>
          <t>XF142995487FR</t>
        </is>
      </c>
      <c r="M131" s="127" t="inlineStr">
        <is>
          <t>N</t>
        </is>
      </c>
      <c r="N131" s="127" t="inlineStr">
        <is>
          <t>Transport</t>
        </is>
      </c>
      <c r="O131" s="127" t="inlineStr">
        <is>
          <t>N</t>
        </is>
      </c>
      <c r="P131" s="127" t="inlineStr">
        <is>
          <t>S</t>
        </is>
      </c>
      <c r="Q131" s="127" t="inlineStr">
        <is>
          <t>Z2</t>
        </is>
      </c>
      <c r="R131" s="147" t="n">
        <v>4.532</v>
      </c>
      <c r="S131" s="127" t="n">
        <v>17</v>
      </c>
      <c r="T131" s="148" t="n">
        <v>19.47</v>
      </c>
      <c r="U131" s="127" t="inlineStr">
        <is>
          <t>LA RUCHE LOGISTIQUE</t>
        </is>
      </c>
      <c r="W131" s="8">
        <f>IF(C131&lt;&gt;2,"",IF(S131="5X","5XK",IF(S131="5Y","5YK",IF(S131="6B","6BK",IF(S131="6C","6CK","")))))</f>
        <v/>
      </c>
      <c r="X131" s="8">
        <f>IF(S131="6B",_xlfn.XLOOKUP(H131,'Zoning 2shop'!A:A,'Zoning 2shop'!B:B),IF(S131="6C",_xlfn.XLOOKUP(G131,'Zoning 2shop'!C:C,'Zoning 2shop'!D:D),""))</f>
        <v/>
      </c>
      <c r="Y131" s="112">
        <f>AB131/Z131</f>
        <v/>
      </c>
      <c r="Z131" s="4">
        <f>T131</f>
        <v/>
      </c>
      <c r="AA131" s="4">
        <f>IF(OR(S131="6C",S131="6B",S131="5X",S131="5Y"),0.08,0.5)</f>
        <v/>
      </c>
      <c r="AB131" s="4">
        <f>$AG$5/$AG$2*Z131</f>
        <v/>
      </c>
      <c r="AC131" s="19">
        <f>Z131+AA131</f>
        <v/>
      </c>
      <c r="AD131" s="8">
        <f>IF(COUNTIF(Catégories!A:A,N131)=0,"catégorie inconnue",LOOKUP(N131,Catégories!A:A,Catégories!B:B))</f>
        <v/>
      </c>
      <c r="AE131" s="21">
        <f>SUM(Z131:AB131)</f>
        <v/>
      </c>
    </row>
    <row r="132" hidden="1" ht="14.25" customHeight="1" s="101">
      <c r="B132" s="127" t="inlineStr">
        <is>
          <t>13617723</t>
        </is>
      </c>
      <c r="C132" s="127" t="inlineStr">
        <is>
          <t>0</t>
        </is>
      </c>
      <c r="D132" s="123" t="n">
        <v>46161</v>
      </c>
      <c r="E132" s="127" t="inlineStr">
        <is>
          <t>21320</t>
        </is>
      </c>
      <c r="F132" s="127" t="inlineStr">
        <is>
          <t>76297</t>
        </is>
      </c>
      <c r="G132" s="127" t="inlineStr">
        <is>
          <t>FR</t>
        </is>
      </c>
      <c r="H132" s="127" t="inlineStr">
        <is>
          <t>DE</t>
        </is>
      </c>
      <c r="I132" s="127" t="inlineStr">
        <is>
          <t>Redweik Kirstin</t>
        </is>
      </c>
      <c r="J132" s="127" t="inlineStr">
        <is>
          <t>Laruche</t>
        </is>
      </c>
      <c r="K132" s="127" t="inlineStr">
        <is>
          <t>999999</t>
        </is>
      </c>
      <c r="L132" s="127" t="inlineStr">
        <is>
          <t>XF143016663FR</t>
        </is>
      </c>
      <c r="M132" s="127" t="inlineStr">
        <is>
          <t>N</t>
        </is>
      </c>
      <c r="N132" s="127" t="inlineStr">
        <is>
          <t>Transport</t>
        </is>
      </c>
      <c r="O132" s="127" t="inlineStr">
        <is>
          <t>N</t>
        </is>
      </c>
      <c r="P132" s="127" t="inlineStr">
        <is>
          <t>S</t>
        </is>
      </c>
      <c r="Q132" s="127" t="inlineStr">
        <is>
          <t>Z1</t>
        </is>
      </c>
      <c r="R132" s="147" t="n">
        <v>0.5600000000000001</v>
      </c>
      <c r="S132" s="127" t="n">
        <v>17</v>
      </c>
      <c r="T132" s="148" t="n">
        <v>9.94</v>
      </c>
      <c r="U132" s="127" t="inlineStr">
        <is>
          <t>LA RUCHE LOGISTIQUE</t>
        </is>
      </c>
      <c r="W132" s="8">
        <f>IF(C132&lt;&gt;2,"",IF(S132="5X","5XK",IF(S132="5Y","5YK",IF(S132="6B","6BK",IF(S132="6C","6CK","")))))</f>
        <v/>
      </c>
      <c r="X132" s="8">
        <f>IF(S132="6B",_xlfn.XLOOKUP(H132,'Zoning 2shop'!A:A,'Zoning 2shop'!B:B),IF(S132="6C",_xlfn.XLOOKUP(G132,'Zoning 2shop'!C:C,'Zoning 2shop'!D:D),""))</f>
        <v/>
      </c>
      <c r="Y132" s="112">
        <f>AB132/Z132</f>
        <v/>
      </c>
      <c r="Z132" s="4">
        <f>T132</f>
        <v/>
      </c>
      <c r="AA132" s="4">
        <f>IF(OR(S132="6C",S132="6B",S132="5X",S132="5Y"),0.08,0.5)</f>
        <v/>
      </c>
      <c r="AB132" s="4">
        <f>$AG$5/$AG$2*Z132</f>
        <v/>
      </c>
      <c r="AC132" s="19">
        <f>Z132+AA132</f>
        <v/>
      </c>
      <c r="AD132" s="8">
        <f>IF(COUNTIF(Catégories!A:A,N132)=0,"catégorie inconnue",LOOKUP(N132,Catégories!A:A,Catégories!B:B))</f>
        <v/>
      </c>
      <c r="AE132" s="21">
        <f>SUM(Z132:AB132)</f>
        <v/>
      </c>
    </row>
    <row r="133" hidden="1" ht="14.25" customHeight="1" s="101">
      <c r="B133" s="127" t="inlineStr">
        <is>
          <t>13617723</t>
        </is>
      </c>
      <c r="C133" s="127" t="inlineStr">
        <is>
          <t>0</t>
        </is>
      </c>
      <c r="D133" s="123" t="n">
        <v>46161</v>
      </c>
      <c r="E133" s="127" t="inlineStr">
        <is>
          <t>21320</t>
        </is>
      </c>
      <c r="F133" s="127" t="inlineStr">
        <is>
          <t>2622AZ</t>
        </is>
      </c>
      <c r="G133" s="127" t="inlineStr">
        <is>
          <t>FR</t>
        </is>
      </c>
      <c r="H133" s="127" t="inlineStr">
        <is>
          <t>NL</t>
        </is>
      </c>
      <c r="I133" s="127" t="inlineStr">
        <is>
          <t>van Vliet Annemiek</t>
        </is>
      </c>
      <c r="J133" s="127" t="inlineStr">
        <is>
          <t>Laruche</t>
        </is>
      </c>
      <c r="K133" s="127" t="inlineStr">
        <is>
          <t>999999</t>
        </is>
      </c>
      <c r="L133" s="127" t="inlineStr">
        <is>
          <t>XF143022641FR</t>
        </is>
      </c>
      <c r="M133" s="127" t="inlineStr">
        <is>
          <t>N</t>
        </is>
      </c>
      <c r="N133" s="127" t="inlineStr">
        <is>
          <t>Transport</t>
        </is>
      </c>
      <c r="O133" s="127" t="inlineStr">
        <is>
          <t>N</t>
        </is>
      </c>
      <c r="P133" s="127" t="inlineStr">
        <is>
          <t>S</t>
        </is>
      </c>
      <c r="Q133" s="127" t="inlineStr">
        <is>
          <t>Z1</t>
        </is>
      </c>
      <c r="R133" s="147" t="n">
        <v>0.25</v>
      </c>
      <c r="S133" s="127" t="n">
        <v>17</v>
      </c>
      <c r="T133" s="148" t="n">
        <v>7.86</v>
      </c>
      <c r="U133" s="127" t="inlineStr">
        <is>
          <t>LA RUCHE LOGISTIQUE</t>
        </is>
      </c>
      <c r="W133" s="8">
        <f>IF(C133&lt;&gt;2,"",IF(S133="5X","5XK",IF(S133="5Y","5YK",IF(S133="6B","6BK",IF(S133="6C","6CK","")))))</f>
        <v/>
      </c>
      <c r="X133" s="8">
        <f>IF(S133="6B",_xlfn.XLOOKUP(H133,'Zoning 2shop'!A:A,'Zoning 2shop'!B:B),IF(S133="6C",_xlfn.XLOOKUP(G133,'Zoning 2shop'!C:C,'Zoning 2shop'!D:D),""))</f>
        <v/>
      </c>
      <c r="Y133" s="112">
        <f>AB133/Z133</f>
        <v/>
      </c>
      <c r="Z133" s="4">
        <f>T133</f>
        <v/>
      </c>
      <c r="AA133" s="4">
        <f>IF(OR(S133="6C",S133="6B",S133="5X",S133="5Y"),0.08,0.5)</f>
        <v/>
      </c>
      <c r="AB133" s="4">
        <f>$AG$5/$AG$2*Z133</f>
        <v/>
      </c>
      <c r="AC133" s="19">
        <f>Z133+AA133</f>
        <v/>
      </c>
      <c r="AD133" s="8">
        <f>IF(COUNTIF(Catégories!A:A,N133)=0,"catégorie inconnue",LOOKUP(N133,Catégories!A:A,Catégories!B:B))</f>
        <v/>
      </c>
      <c r="AE133" s="21">
        <f>SUM(Z133:AB133)</f>
        <v/>
      </c>
    </row>
    <row r="134" hidden="1" ht="14.25" customHeight="1" s="101">
      <c r="B134" s="127" t="inlineStr">
        <is>
          <t>13617723</t>
        </is>
      </c>
      <c r="C134" s="127" t="inlineStr">
        <is>
          <t>0</t>
        </is>
      </c>
      <c r="D134" s="123" t="n">
        <v>46161</v>
      </c>
      <c r="E134" s="127" t="inlineStr">
        <is>
          <t>21320</t>
        </is>
      </c>
      <c r="F134" s="127" t="inlineStr">
        <is>
          <t>1012</t>
        </is>
      </c>
      <c r="G134" s="127" t="inlineStr">
        <is>
          <t>FR</t>
        </is>
      </c>
      <c r="H134" s="127" t="inlineStr">
        <is>
          <t>HU</t>
        </is>
      </c>
      <c r="I134" s="127" t="inlineStr">
        <is>
          <t>Bomer Matt</t>
        </is>
      </c>
      <c r="J134" s="127" t="inlineStr">
        <is>
          <t>Laruche</t>
        </is>
      </c>
      <c r="K134" s="127" t="inlineStr">
        <is>
          <t>999999</t>
        </is>
      </c>
      <c r="L134" s="127" t="inlineStr">
        <is>
          <t>XF143022690FR</t>
        </is>
      </c>
      <c r="M134" s="127" t="inlineStr">
        <is>
          <t>N</t>
        </is>
      </c>
      <c r="N134" s="127" t="inlineStr">
        <is>
          <t>Transport</t>
        </is>
      </c>
      <c r="O134" s="127" t="inlineStr">
        <is>
          <t>N</t>
        </is>
      </c>
      <c r="P134" s="127" t="inlineStr">
        <is>
          <t>S</t>
        </is>
      </c>
      <c r="Q134" s="127" t="inlineStr">
        <is>
          <t>Z3</t>
        </is>
      </c>
      <c r="R134" s="147" t="n">
        <v>0.7</v>
      </c>
      <c r="S134" s="127" t="n">
        <v>17</v>
      </c>
      <c r="T134" s="148" t="n">
        <v>13.35</v>
      </c>
      <c r="U134" s="127" t="inlineStr">
        <is>
          <t>LA RUCHE LOGISTIQUE</t>
        </is>
      </c>
      <c r="W134" s="8">
        <f>IF(C134&lt;&gt;2,"",IF(S134="5X","5XK",IF(S134="5Y","5YK",IF(S134="6B","6BK",IF(S134="6C","6CK","")))))</f>
        <v/>
      </c>
      <c r="X134" s="8">
        <f>IF(S134="6B",_xlfn.XLOOKUP(H134,'Zoning 2shop'!A:A,'Zoning 2shop'!B:B),IF(S134="6C",_xlfn.XLOOKUP(G134,'Zoning 2shop'!C:C,'Zoning 2shop'!D:D),""))</f>
        <v/>
      </c>
      <c r="Y134" s="112">
        <f>AB134/Z134</f>
        <v/>
      </c>
      <c r="Z134" s="4">
        <f>T134</f>
        <v/>
      </c>
      <c r="AA134" s="4">
        <f>IF(OR(S134="6C",S134="6B",S134="5X",S134="5Y"),0.08,0.5)</f>
        <v/>
      </c>
      <c r="AB134" s="4">
        <f>$AG$5/$AG$2*Z134</f>
        <v/>
      </c>
      <c r="AC134" s="19">
        <f>Z134+AA134</f>
        <v/>
      </c>
      <c r="AD134" s="8">
        <f>IF(COUNTIF(Catégories!A:A,N134)=0,"catégorie inconnue",LOOKUP(N134,Catégories!A:A,Catégories!B:B))</f>
        <v/>
      </c>
      <c r="AE134" s="21">
        <f>SUM(Z134:AB134)</f>
        <v/>
      </c>
    </row>
    <row r="135" hidden="1" ht="14.25" customHeight="1" s="101">
      <c r="B135" s="127" t="inlineStr">
        <is>
          <t>13617723</t>
        </is>
      </c>
      <c r="C135" s="127" t="inlineStr">
        <is>
          <t>0</t>
        </is>
      </c>
      <c r="D135" s="123" t="n">
        <v>46162</v>
      </c>
      <c r="E135" s="127" t="inlineStr">
        <is>
          <t>21320</t>
        </is>
      </c>
      <c r="F135" s="127" t="inlineStr">
        <is>
          <t>04740</t>
        </is>
      </c>
      <c r="G135" s="127" t="inlineStr">
        <is>
          <t>FR</t>
        </is>
      </c>
      <c r="H135" s="127" t="inlineStr">
        <is>
          <t>ES</t>
        </is>
      </c>
      <c r="I135" s="127" t="inlineStr">
        <is>
          <t>Jimenez Maria</t>
        </is>
      </c>
      <c r="J135" s="127" t="inlineStr">
        <is>
          <t>Laruche</t>
        </is>
      </c>
      <c r="K135" s="127" t="inlineStr">
        <is>
          <t>999999</t>
        </is>
      </c>
      <c r="L135" s="127" t="inlineStr">
        <is>
          <t>XF143055052FR</t>
        </is>
      </c>
      <c r="M135" s="127" t="inlineStr">
        <is>
          <t>N</t>
        </is>
      </c>
      <c r="N135" s="127" t="inlineStr">
        <is>
          <t>Transport</t>
        </is>
      </c>
      <c r="O135" s="127" t="inlineStr">
        <is>
          <t>N</t>
        </is>
      </c>
      <c r="P135" s="127" t="inlineStr">
        <is>
          <t>S</t>
        </is>
      </c>
      <c r="Q135" s="127" t="inlineStr">
        <is>
          <t>Z2</t>
        </is>
      </c>
      <c r="R135" s="147" t="n">
        <v>0.25</v>
      </c>
      <c r="S135" s="127" t="n">
        <v>17</v>
      </c>
      <c r="T135" s="148" t="n">
        <v>7.86</v>
      </c>
      <c r="U135" s="127" t="inlineStr">
        <is>
          <t>LA RUCHE LOGISTIQUE</t>
        </is>
      </c>
      <c r="W135" s="8">
        <f>IF(C135&lt;&gt;2,"",IF(S135="5X","5XK",IF(S135="5Y","5YK",IF(S135="6B","6BK",IF(S135="6C","6CK","")))))</f>
        <v/>
      </c>
      <c r="X135" s="8">
        <f>IF(S135="6B",_xlfn.XLOOKUP(H135,'Zoning 2shop'!A:A,'Zoning 2shop'!B:B),IF(S135="6C",_xlfn.XLOOKUP(G135,'Zoning 2shop'!C:C,'Zoning 2shop'!D:D),""))</f>
        <v/>
      </c>
      <c r="Y135" s="112">
        <f>AB135/Z135</f>
        <v/>
      </c>
      <c r="Z135" s="4">
        <f>T135</f>
        <v/>
      </c>
      <c r="AA135" s="4">
        <f>IF(OR(S135="6C",S135="6B",S135="5X",S135="5Y"),0.08,0.5)</f>
        <v/>
      </c>
      <c r="AB135" s="4">
        <f>$AG$5/$AG$2*Z135</f>
        <v/>
      </c>
      <c r="AC135" s="19">
        <f>Z135+AA135</f>
        <v/>
      </c>
      <c r="AD135" s="8">
        <f>IF(COUNTIF(Catégories!A:A,N135)=0,"catégorie inconnue",LOOKUP(N135,Catégories!A:A,Catégories!B:B))</f>
        <v/>
      </c>
      <c r="AE135" s="21">
        <f>SUM(Z135:AB135)</f>
        <v/>
      </c>
    </row>
    <row r="136" hidden="1" ht="14.25" customHeight="1" s="101">
      <c r="B136" s="127" t="inlineStr">
        <is>
          <t>13617723</t>
        </is>
      </c>
      <c r="C136" s="127" t="inlineStr">
        <is>
          <t>0</t>
        </is>
      </c>
      <c r="D136" s="123" t="n">
        <v>46162</v>
      </c>
      <c r="E136" s="127" t="inlineStr">
        <is>
          <t>21320</t>
        </is>
      </c>
      <c r="F136" s="127" t="inlineStr">
        <is>
          <t>93086</t>
        </is>
      </c>
      <c r="G136" s="127" t="inlineStr">
        <is>
          <t>FR</t>
        </is>
      </c>
      <c r="H136" s="127" t="inlineStr">
        <is>
          <t>DE</t>
        </is>
      </c>
      <c r="I136" s="127" t="inlineStr">
        <is>
          <t>Rosch Anja</t>
        </is>
      </c>
      <c r="J136" s="127" t="inlineStr">
        <is>
          <t>Laruche</t>
        </is>
      </c>
      <c r="K136" s="127" t="inlineStr">
        <is>
          <t>999999</t>
        </is>
      </c>
      <c r="L136" s="127" t="inlineStr">
        <is>
          <t>XF143055256FR</t>
        </is>
      </c>
      <c r="M136" s="127" t="inlineStr">
        <is>
          <t>N</t>
        </is>
      </c>
      <c r="N136" s="127" t="inlineStr">
        <is>
          <t>Transport</t>
        </is>
      </c>
      <c r="O136" s="127" t="inlineStr">
        <is>
          <t>N</t>
        </is>
      </c>
      <c r="P136" s="127" t="inlineStr">
        <is>
          <t>S</t>
        </is>
      </c>
      <c r="Q136" s="127" t="inlineStr">
        <is>
          <t>Z1</t>
        </is>
      </c>
      <c r="R136" s="147" t="n">
        <v>0.748</v>
      </c>
      <c r="S136" s="127" t="n">
        <v>17</v>
      </c>
      <c r="T136" s="148" t="n">
        <v>9.94</v>
      </c>
      <c r="U136" s="127" t="inlineStr">
        <is>
          <t>LA RUCHE LOGISTIQUE</t>
        </is>
      </c>
      <c r="W136" s="8">
        <f>IF(C136&lt;&gt;2,"",IF(S136="5X","5XK",IF(S136="5Y","5YK",IF(S136="6B","6BK",IF(S136="6C","6CK","")))))</f>
        <v/>
      </c>
      <c r="X136" s="8">
        <f>IF(S136="6B",_xlfn.XLOOKUP(H136,'Zoning 2shop'!A:A,'Zoning 2shop'!B:B),IF(S136="6C",_xlfn.XLOOKUP(G136,'Zoning 2shop'!C:C,'Zoning 2shop'!D:D),""))</f>
        <v/>
      </c>
      <c r="Y136" s="112">
        <f>AB136/Z136</f>
        <v/>
      </c>
      <c r="Z136" s="4">
        <f>T136</f>
        <v/>
      </c>
      <c r="AA136" s="4">
        <f>IF(OR(S136="6C",S136="6B",S136="5X",S136="5Y"),0.08,0.5)</f>
        <v/>
      </c>
      <c r="AB136" s="4">
        <f>$AG$5/$AG$2*Z136</f>
        <v/>
      </c>
      <c r="AC136" s="19">
        <f>Z136+AA136</f>
        <v/>
      </c>
      <c r="AD136" s="8">
        <f>IF(COUNTIF(Catégories!A:A,N136)=0,"catégorie inconnue",LOOKUP(N136,Catégories!A:A,Catégories!B:B))</f>
        <v/>
      </c>
      <c r="AE136" s="21">
        <f>SUM(Z136:AB136)</f>
        <v/>
      </c>
    </row>
    <row r="137" hidden="1" ht="14.25" customHeight="1" s="101">
      <c r="B137" s="127" t="inlineStr">
        <is>
          <t>13617723</t>
        </is>
      </c>
      <c r="C137" s="127" t="inlineStr">
        <is>
          <t>0</t>
        </is>
      </c>
      <c r="D137" s="123" t="n">
        <v>46162</v>
      </c>
      <c r="E137" s="127" t="inlineStr">
        <is>
          <t>21320</t>
        </is>
      </c>
      <c r="F137" s="127" t="inlineStr">
        <is>
          <t>95234</t>
        </is>
      </c>
      <c r="G137" s="127" t="inlineStr">
        <is>
          <t>FR</t>
        </is>
      </c>
      <c r="H137" s="127" t="inlineStr">
        <is>
          <t>DE</t>
        </is>
      </c>
      <c r="I137" s="127" t="inlineStr">
        <is>
          <t>Schuder Barbara</t>
        </is>
      </c>
      <c r="J137" s="127" t="inlineStr">
        <is>
          <t>Laruche</t>
        </is>
      </c>
      <c r="K137" s="127" t="inlineStr">
        <is>
          <t>999999</t>
        </is>
      </c>
      <c r="L137" s="127" t="inlineStr">
        <is>
          <t>XF143055976FR</t>
        </is>
      </c>
      <c r="M137" s="127" t="inlineStr">
        <is>
          <t>N</t>
        </is>
      </c>
      <c r="N137" s="127" t="inlineStr">
        <is>
          <t>Transport</t>
        </is>
      </c>
      <c r="O137" s="127" t="inlineStr">
        <is>
          <t>N</t>
        </is>
      </c>
      <c r="P137" s="127" t="inlineStr">
        <is>
          <t>S</t>
        </is>
      </c>
      <c r="Q137" s="127" t="inlineStr">
        <is>
          <t>Z1</t>
        </is>
      </c>
      <c r="R137" s="147" t="n">
        <v>5.914</v>
      </c>
      <c r="S137" s="127" t="n">
        <v>17</v>
      </c>
      <c r="T137" s="148" t="n">
        <v>21.83</v>
      </c>
      <c r="U137" s="127" t="inlineStr">
        <is>
          <t>LA RUCHE LOGISTIQUE</t>
        </is>
      </c>
      <c r="W137" s="8">
        <f>IF(C137&lt;&gt;2,"",IF(S137="5X","5XK",IF(S137="5Y","5YK",IF(S137="6B","6BK",IF(S137="6C","6CK","")))))</f>
        <v/>
      </c>
      <c r="X137" s="8">
        <f>IF(S137="6B",_xlfn.XLOOKUP(H137,'Zoning 2shop'!A:A,'Zoning 2shop'!B:B),IF(S137="6C",_xlfn.XLOOKUP(G137,'Zoning 2shop'!C:C,'Zoning 2shop'!D:D),""))</f>
        <v/>
      </c>
      <c r="Y137" s="112">
        <f>AB137/Z137</f>
        <v/>
      </c>
      <c r="Z137" s="4">
        <f>T137</f>
        <v/>
      </c>
      <c r="AA137" s="4">
        <f>IF(OR(S137="6C",S137="6B",S137="5X",S137="5Y"),0.08,0.5)</f>
        <v/>
      </c>
      <c r="AB137" s="4">
        <f>$AG$5/$AG$2*Z137</f>
        <v/>
      </c>
      <c r="AC137" s="19">
        <f>Z137+AA137</f>
        <v/>
      </c>
      <c r="AD137" s="8">
        <f>IF(COUNTIF(Catégories!A:A,N137)=0,"catégorie inconnue",LOOKUP(N137,Catégories!A:A,Catégories!B:B))</f>
        <v/>
      </c>
      <c r="AE137" s="21">
        <f>SUM(Z137:AB137)</f>
        <v/>
      </c>
    </row>
    <row r="138" hidden="1" ht="14.25" customHeight="1" s="101">
      <c r="B138" s="127" t="inlineStr">
        <is>
          <t>13617723</t>
        </is>
      </c>
      <c r="C138" s="127" t="inlineStr">
        <is>
          <t>0</t>
        </is>
      </c>
      <c r="D138" s="123" t="n">
        <v>46162</v>
      </c>
      <c r="E138" s="127" t="inlineStr">
        <is>
          <t>21320</t>
        </is>
      </c>
      <c r="F138" s="127" t="inlineStr">
        <is>
          <t>10713</t>
        </is>
      </c>
      <c r="G138" s="127" t="inlineStr">
        <is>
          <t>FR</t>
        </is>
      </c>
      <c r="H138" s="127" t="inlineStr">
        <is>
          <t>DE</t>
        </is>
      </c>
      <c r="I138" s="127" t="inlineStr">
        <is>
          <t>Gurbanberdiyev Hekim</t>
        </is>
      </c>
      <c r="J138" s="127" t="inlineStr">
        <is>
          <t>Laruche</t>
        </is>
      </c>
      <c r="K138" s="127" t="inlineStr">
        <is>
          <t>999999</t>
        </is>
      </c>
      <c r="L138" s="127" t="inlineStr">
        <is>
          <t>XF143056000FR</t>
        </is>
      </c>
      <c r="M138" s="127" t="inlineStr">
        <is>
          <t>N</t>
        </is>
      </c>
      <c r="N138" s="127" t="inlineStr">
        <is>
          <t>Transport</t>
        </is>
      </c>
      <c r="O138" s="127" t="inlineStr">
        <is>
          <t>N</t>
        </is>
      </c>
      <c r="P138" s="127" t="inlineStr">
        <is>
          <t>S</t>
        </is>
      </c>
      <c r="Q138" s="127" t="inlineStr">
        <is>
          <t>Z1</t>
        </is>
      </c>
      <c r="R138" s="147" t="n">
        <v>0.25</v>
      </c>
      <c r="S138" s="127" t="n">
        <v>17</v>
      </c>
      <c r="T138" s="148" t="n">
        <v>7.86</v>
      </c>
      <c r="U138" s="127" t="inlineStr">
        <is>
          <t>LA RUCHE LOGISTIQUE</t>
        </is>
      </c>
      <c r="W138" s="8">
        <f>IF(C138&lt;&gt;2,"",IF(S138="5X","5XK",IF(S138="5Y","5YK",IF(S138="6B","6BK",IF(S138="6C","6CK","")))))</f>
        <v/>
      </c>
      <c r="X138" s="8">
        <f>IF(S138="6B",_xlfn.XLOOKUP(H138,'Zoning 2shop'!A:A,'Zoning 2shop'!B:B),IF(S138="6C",_xlfn.XLOOKUP(G138,'Zoning 2shop'!C:C,'Zoning 2shop'!D:D),""))</f>
        <v/>
      </c>
      <c r="Y138" s="112">
        <f>AB138/Z138</f>
        <v/>
      </c>
      <c r="Z138" s="4">
        <f>T138</f>
        <v/>
      </c>
      <c r="AA138" s="4">
        <f>IF(OR(S138="6C",S138="6B",S138="5X",S138="5Y"),0.08,0.5)</f>
        <v/>
      </c>
      <c r="AB138" s="4">
        <f>$AG$5/$AG$2*Z138</f>
        <v/>
      </c>
      <c r="AC138" s="19">
        <f>Z138+AA138</f>
        <v/>
      </c>
      <c r="AD138" s="8">
        <f>IF(COUNTIF(Catégories!A:A,N138)=0,"catégorie inconnue",LOOKUP(N138,Catégories!A:A,Catégories!B:B))</f>
        <v/>
      </c>
      <c r="AE138" s="21">
        <f>SUM(Z138:AB138)</f>
        <v/>
      </c>
    </row>
    <row r="139" hidden="1" ht="14.25" customHeight="1" s="101">
      <c r="B139" s="127" t="inlineStr">
        <is>
          <t>13617723</t>
        </is>
      </c>
      <c r="C139" s="127" t="inlineStr">
        <is>
          <t>0</t>
        </is>
      </c>
      <c r="D139" s="123" t="n">
        <v>46162</v>
      </c>
      <c r="E139" s="127" t="inlineStr">
        <is>
          <t>21320</t>
        </is>
      </c>
      <c r="F139" s="127" t="inlineStr">
        <is>
          <t>62010</t>
        </is>
      </c>
      <c r="G139" s="127" t="inlineStr">
        <is>
          <t>FR</t>
        </is>
      </c>
      <c r="H139" s="127" t="inlineStr">
        <is>
          <t>IT</t>
        </is>
      </c>
      <c r="I139" s="127" t="inlineStr">
        <is>
          <t>Gagliardini Tommaso</t>
        </is>
      </c>
      <c r="J139" s="127" t="inlineStr">
        <is>
          <t>Laruche</t>
        </is>
      </c>
      <c r="K139" s="127" t="inlineStr">
        <is>
          <t>999999</t>
        </is>
      </c>
      <c r="L139" s="127" t="inlineStr">
        <is>
          <t>XF143056265FR</t>
        </is>
      </c>
      <c r="M139" s="127" t="inlineStr">
        <is>
          <t>N</t>
        </is>
      </c>
      <c r="N139" s="127" t="inlineStr">
        <is>
          <t>Transport</t>
        </is>
      </c>
      <c r="O139" s="127" t="inlineStr">
        <is>
          <t>N</t>
        </is>
      </c>
      <c r="P139" s="127" t="inlineStr">
        <is>
          <t>S</t>
        </is>
      </c>
      <c r="Q139" s="127" t="inlineStr">
        <is>
          <t>Z2</t>
        </is>
      </c>
      <c r="R139" s="147" t="n">
        <v>0.748</v>
      </c>
      <c r="S139" s="127" t="n">
        <v>17</v>
      </c>
      <c r="T139" s="148" t="n">
        <v>9.94</v>
      </c>
      <c r="U139" s="127" t="inlineStr">
        <is>
          <t>LA RUCHE LOGISTIQUE</t>
        </is>
      </c>
      <c r="W139" s="8">
        <f>IF(C139&lt;&gt;2,"",IF(S139="5X","5XK",IF(S139="5Y","5YK",IF(S139="6B","6BK",IF(S139="6C","6CK","")))))</f>
        <v/>
      </c>
      <c r="X139" s="8">
        <f>IF(S139="6B",_xlfn.XLOOKUP(H139,'Zoning 2shop'!A:A,'Zoning 2shop'!B:B),IF(S139="6C",_xlfn.XLOOKUP(G139,'Zoning 2shop'!C:C,'Zoning 2shop'!D:D),""))</f>
        <v/>
      </c>
      <c r="Y139" s="112">
        <f>AB139/Z139</f>
        <v/>
      </c>
      <c r="Z139" s="4">
        <f>T139</f>
        <v/>
      </c>
      <c r="AA139" s="4">
        <f>IF(OR(S139="6C",S139="6B",S139="5X",S139="5Y"),0.08,0.5)</f>
        <v/>
      </c>
      <c r="AB139" s="4">
        <f>$AG$5/$AG$2*Z139</f>
        <v/>
      </c>
      <c r="AC139" s="19">
        <f>Z139+AA139</f>
        <v/>
      </c>
      <c r="AD139" s="8">
        <f>IF(COUNTIF(Catégories!A:A,N139)=0,"catégorie inconnue",LOOKUP(N139,Catégories!A:A,Catégories!B:B))</f>
        <v/>
      </c>
      <c r="AE139" s="21">
        <f>SUM(Z139:AB139)</f>
        <v/>
      </c>
    </row>
    <row r="140" hidden="1" ht="14.25" customHeight="1" s="101">
      <c r="B140" s="127" t="inlineStr">
        <is>
          <t>13617723</t>
        </is>
      </c>
      <c r="C140" s="127" t="inlineStr">
        <is>
          <t>0</t>
        </is>
      </c>
      <c r="D140" s="123" t="n">
        <v>46162</v>
      </c>
      <c r="E140" s="127" t="inlineStr">
        <is>
          <t>21320</t>
        </is>
      </c>
      <c r="F140" s="127" t="inlineStr">
        <is>
          <t>14005</t>
        </is>
      </c>
      <c r="G140" s="127" t="inlineStr">
        <is>
          <t>FR</t>
        </is>
      </c>
      <c r="H140" s="127" t="inlineStr">
        <is>
          <t>ES</t>
        </is>
      </c>
      <c r="I140" s="127" t="inlineStr">
        <is>
          <t>Garcia Galdeano Estefania</t>
        </is>
      </c>
      <c r="J140" s="127" t="inlineStr">
        <is>
          <t>Laruche</t>
        </is>
      </c>
      <c r="K140" s="127" t="inlineStr">
        <is>
          <t>999999</t>
        </is>
      </c>
      <c r="L140" s="127" t="inlineStr">
        <is>
          <t>XF143056305FR</t>
        </is>
      </c>
      <c r="M140" s="127" t="inlineStr">
        <is>
          <t>N</t>
        </is>
      </c>
      <c r="N140" s="127" t="inlineStr">
        <is>
          <t>Transport</t>
        </is>
      </c>
      <c r="O140" s="127" t="inlineStr">
        <is>
          <t>N</t>
        </is>
      </c>
      <c r="P140" s="127" t="inlineStr">
        <is>
          <t>S</t>
        </is>
      </c>
      <c r="Q140" s="127" t="inlineStr">
        <is>
          <t>Z2</t>
        </is>
      </c>
      <c r="R140" s="147" t="n">
        <v>4.266</v>
      </c>
      <c r="S140" s="127" t="n">
        <v>17</v>
      </c>
      <c r="T140" s="148" t="n">
        <v>18.34</v>
      </c>
      <c r="U140" s="127" t="inlineStr">
        <is>
          <t>LA RUCHE LOGISTIQUE</t>
        </is>
      </c>
      <c r="W140" s="8">
        <f>IF(C140&lt;&gt;2,"",IF(S140="5X","5XK",IF(S140="5Y","5YK",IF(S140="6B","6BK",IF(S140="6C","6CK","")))))</f>
        <v/>
      </c>
      <c r="X140" s="8">
        <f>IF(S140="6B",_xlfn.XLOOKUP(H140,'Zoning 2shop'!A:A,'Zoning 2shop'!B:B),IF(S140="6C",_xlfn.XLOOKUP(G140,'Zoning 2shop'!C:C,'Zoning 2shop'!D:D),""))</f>
        <v/>
      </c>
      <c r="Y140" s="112">
        <f>AB140/Z140</f>
        <v/>
      </c>
      <c r="Z140" s="4">
        <f>T140</f>
        <v/>
      </c>
      <c r="AA140" s="4">
        <f>IF(OR(S140="6C",S140="6B",S140="5X",S140="5Y"),0.08,0.5)</f>
        <v/>
      </c>
      <c r="AB140" s="4">
        <f>$AG$5/$AG$2*Z140</f>
        <v/>
      </c>
      <c r="AC140" s="19">
        <f>Z140+AA140</f>
        <v/>
      </c>
      <c r="AD140" s="8">
        <f>IF(COUNTIF(Catégories!A:A,N140)=0,"catégorie inconnue",LOOKUP(N140,Catégories!A:A,Catégories!B:B))</f>
        <v/>
      </c>
      <c r="AE140" s="21">
        <f>SUM(Z140:AB140)</f>
        <v/>
      </c>
    </row>
    <row r="141" hidden="1" ht="14.25" customHeight="1" s="101">
      <c r="B141" s="127" t="inlineStr">
        <is>
          <t>13617723</t>
        </is>
      </c>
      <c r="C141" s="127" t="inlineStr">
        <is>
          <t>0</t>
        </is>
      </c>
      <c r="D141" s="123" t="n">
        <v>46162</v>
      </c>
      <c r="E141" s="127" t="inlineStr">
        <is>
          <t>21320</t>
        </is>
      </c>
      <c r="F141" s="127" t="inlineStr">
        <is>
          <t>28010</t>
        </is>
      </c>
      <c r="G141" s="127" t="inlineStr">
        <is>
          <t>FR</t>
        </is>
      </c>
      <c r="H141" s="127" t="inlineStr">
        <is>
          <t>ES</t>
        </is>
      </c>
      <c r="I141" s="127" t="inlineStr">
        <is>
          <t>ROMANEC Zofia</t>
        </is>
      </c>
      <c r="J141" s="127" t="inlineStr">
        <is>
          <t>Laruche</t>
        </is>
      </c>
      <c r="K141" s="127" t="inlineStr">
        <is>
          <t>999999</t>
        </is>
      </c>
      <c r="L141" s="127" t="inlineStr">
        <is>
          <t>XF143056883FR</t>
        </is>
      </c>
      <c r="M141" s="127" t="inlineStr">
        <is>
          <t>N</t>
        </is>
      </c>
      <c r="N141" s="127" t="inlineStr">
        <is>
          <t>Transport</t>
        </is>
      </c>
      <c r="O141" s="127" t="inlineStr">
        <is>
          <t>N</t>
        </is>
      </c>
      <c r="P141" s="127" t="inlineStr">
        <is>
          <t>S</t>
        </is>
      </c>
      <c r="Q141" s="127" t="inlineStr">
        <is>
          <t>Z2</t>
        </is>
      </c>
      <c r="R141" s="147" t="n">
        <v>4.68</v>
      </c>
      <c r="S141" s="127" t="n">
        <v>17</v>
      </c>
      <c r="T141" s="148" t="n">
        <v>19.47</v>
      </c>
      <c r="U141" s="127" t="inlineStr">
        <is>
          <t>LA RUCHE LOGISTIQUE</t>
        </is>
      </c>
      <c r="W141" s="8">
        <f>IF(C141&lt;&gt;2,"",IF(S141="5X","5XK",IF(S141="5Y","5YK",IF(S141="6B","6BK",IF(S141="6C","6CK","")))))</f>
        <v/>
      </c>
      <c r="X141" s="8">
        <f>IF(S141="6B",_xlfn.XLOOKUP(H141,'Zoning 2shop'!A:A,'Zoning 2shop'!B:B),IF(S141="6C",_xlfn.XLOOKUP(G141,'Zoning 2shop'!C:C,'Zoning 2shop'!D:D),""))</f>
        <v/>
      </c>
      <c r="Y141" s="112">
        <f>AB141/Z141</f>
        <v/>
      </c>
      <c r="Z141" s="4">
        <f>T141</f>
        <v/>
      </c>
      <c r="AA141" s="4">
        <f>IF(OR(S141="6C",S141="6B",S141="5X",S141="5Y"),0.08,0.5)</f>
        <v/>
      </c>
      <c r="AB141" s="4">
        <f>$AG$5/$AG$2*Z141</f>
        <v/>
      </c>
      <c r="AC141" s="19">
        <f>Z141+AA141</f>
        <v/>
      </c>
      <c r="AD141" s="8">
        <f>IF(COUNTIF(Catégories!A:A,N141)=0,"catégorie inconnue",LOOKUP(N141,Catégories!A:A,Catégories!B:B))</f>
        <v/>
      </c>
      <c r="AE141" s="21">
        <f>SUM(Z141:AB141)</f>
        <v/>
      </c>
    </row>
    <row r="142" hidden="1" ht="14.25" customHeight="1" s="101">
      <c r="B142" s="127" t="inlineStr">
        <is>
          <t>13617723</t>
        </is>
      </c>
      <c r="C142" s="127" t="inlineStr">
        <is>
          <t>0</t>
        </is>
      </c>
      <c r="D142" s="123" t="n">
        <v>46162</v>
      </c>
      <c r="E142" s="127" t="inlineStr">
        <is>
          <t>21320</t>
        </is>
      </c>
      <c r="F142" s="127" t="inlineStr">
        <is>
          <t>38102</t>
        </is>
      </c>
      <c r="G142" s="127" t="inlineStr">
        <is>
          <t>FR</t>
        </is>
      </c>
      <c r="H142" s="127" t="inlineStr">
        <is>
          <t>DE</t>
        </is>
      </c>
      <c r="I142" s="127" t="inlineStr">
        <is>
          <t>Eiswirt Charlotte</t>
        </is>
      </c>
      <c r="J142" s="127" t="inlineStr">
        <is>
          <t>Laruche</t>
        </is>
      </c>
      <c r="K142" s="127" t="inlineStr">
        <is>
          <t>999999</t>
        </is>
      </c>
      <c r="L142" s="127" t="inlineStr">
        <is>
          <t>XF143078606FR</t>
        </is>
      </c>
      <c r="M142" s="127" t="inlineStr">
        <is>
          <t>N</t>
        </is>
      </c>
      <c r="N142" s="127" t="inlineStr">
        <is>
          <t>Transport</t>
        </is>
      </c>
      <c r="O142" s="127" t="inlineStr">
        <is>
          <t>N</t>
        </is>
      </c>
      <c r="P142" s="127" t="inlineStr">
        <is>
          <t>S</t>
        </is>
      </c>
      <c r="Q142" s="127" t="inlineStr">
        <is>
          <t>Z1</t>
        </is>
      </c>
      <c r="R142" s="147" t="n">
        <v>4.532</v>
      </c>
      <c r="S142" s="127" t="n">
        <v>17</v>
      </c>
      <c r="T142" s="148" t="n">
        <v>19.47</v>
      </c>
      <c r="U142" s="127" t="inlineStr">
        <is>
          <t>LA RUCHE LOGISTIQUE</t>
        </is>
      </c>
      <c r="W142" s="8">
        <f>IF(C142&lt;&gt;2,"",IF(S142="5X","5XK",IF(S142="5Y","5YK",IF(S142="6B","6BK",IF(S142="6C","6CK","")))))</f>
        <v/>
      </c>
      <c r="X142" s="8">
        <f>IF(S142="6B",_xlfn.XLOOKUP(H142,'Zoning 2shop'!A:A,'Zoning 2shop'!B:B),IF(S142="6C",_xlfn.XLOOKUP(G142,'Zoning 2shop'!C:C,'Zoning 2shop'!D:D),""))</f>
        <v/>
      </c>
      <c r="Y142" s="112">
        <f>AB142/Z142</f>
        <v/>
      </c>
      <c r="Z142" s="4">
        <f>T142</f>
        <v/>
      </c>
      <c r="AA142" s="4">
        <f>IF(OR(S142="6C",S142="6B",S142="5X",S142="5Y"),0.08,0.5)</f>
        <v/>
      </c>
      <c r="AB142" s="4">
        <f>$AG$5/$AG$2*Z142</f>
        <v/>
      </c>
      <c r="AC142" s="19">
        <f>Z142+AA142</f>
        <v/>
      </c>
      <c r="AD142" s="8">
        <f>IF(COUNTIF(Catégories!A:A,N142)=0,"catégorie inconnue",LOOKUP(N142,Catégories!A:A,Catégories!B:B))</f>
        <v/>
      </c>
      <c r="AE142" s="21">
        <f>SUM(Z142:AB142)</f>
        <v/>
      </c>
    </row>
    <row r="143" hidden="1" ht="14.25" customHeight="1" s="101">
      <c r="B143" s="127" t="inlineStr">
        <is>
          <t>13617723</t>
        </is>
      </c>
      <c r="C143" s="127" t="inlineStr">
        <is>
          <t>0</t>
        </is>
      </c>
      <c r="D143" s="123" t="n">
        <v>46163</v>
      </c>
      <c r="E143" s="127" t="inlineStr">
        <is>
          <t>21320</t>
        </is>
      </c>
      <c r="F143" s="127" t="inlineStr">
        <is>
          <t>3703BS</t>
        </is>
      </c>
      <c r="G143" s="127" t="inlineStr">
        <is>
          <t>FR</t>
        </is>
      </c>
      <c r="H143" s="127" t="inlineStr">
        <is>
          <t>NL</t>
        </is>
      </c>
      <c r="I143" s="127" t="inlineStr">
        <is>
          <t>Van Nieuwenhuizen Mark</t>
        </is>
      </c>
      <c r="J143" s="127" t="inlineStr">
        <is>
          <t>Laruche</t>
        </is>
      </c>
      <c r="K143" s="127" t="inlineStr">
        <is>
          <t>999999</t>
        </is>
      </c>
      <c r="L143" s="127" t="inlineStr">
        <is>
          <t>XF143127457FR</t>
        </is>
      </c>
      <c r="M143" s="127" t="inlineStr">
        <is>
          <t>N</t>
        </is>
      </c>
      <c r="N143" s="127" t="inlineStr">
        <is>
          <t>Transport</t>
        </is>
      </c>
      <c r="O143" s="127" t="inlineStr">
        <is>
          <t>N</t>
        </is>
      </c>
      <c r="P143" s="127" t="inlineStr">
        <is>
          <t>S</t>
        </is>
      </c>
      <c r="Q143" s="127" t="inlineStr">
        <is>
          <t>Z1</t>
        </is>
      </c>
      <c r="R143" s="147" t="n">
        <v>5.76</v>
      </c>
      <c r="S143" s="127" t="n">
        <v>17</v>
      </c>
      <c r="T143" s="148" t="n">
        <v>21.83</v>
      </c>
      <c r="U143" s="127" t="inlineStr">
        <is>
          <t>LA RUCHE LOGISTIQUE</t>
        </is>
      </c>
      <c r="W143" s="8">
        <f>IF(C143&lt;&gt;2,"",IF(S143="5X","5XK",IF(S143="5Y","5YK",IF(S143="6B","6BK",IF(S143="6C","6CK","")))))</f>
        <v/>
      </c>
      <c r="X143" s="8">
        <f>IF(S143="6B",_xlfn.XLOOKUP(H143,'Zoning 2shop'!A:A,'Zoning 2shop'!B:B),IF(S143="6C",_xlfn.XLOOKUP(G143,'Zoning 2shop'!C:C,'Zoning 2shop'!D:D),""))</f>
        <v/>
      </c>
      <c r="Y143" s="112">
        <f>AB143/Z143</f>
        <v/>
      </c>
      <c r="Z143" s="4">
        <f>T143</f>
        <v/>
      </c>
      <c r="AA143" s="4">
        <f>IF(OR(S143="6C",S143="6B",S143="5X",S143="5Y"),0.08,0.5)</f>
        <v/>
      </c>
      <c r="AB143" s="4">
        <f>$AG$5/$AG$2*Z143</f>
        <v/>
      </c>
      <c r="AC143" s="19">
        <f>Z143+AA143</f>
        <v/>
      </c>
      <c r="AD143" s="8">
        <f>IF(COUNTIF(Catégories!A:A,N143)=0,"catégorie inconnue",LOOKUP(N143,Catégories!A:A,Catégories!B:B))</f>
        <v/>
      </c>
      <c r="AE143" s="21">
        <f>SUM(Z143:AB143)</f>
        <v/>
      </c>
    </row>
    <row r="144" hidden="1" ht="14.25" customHeight="1" s="101">
      <c r="B144" s="127" t="inlineStr">
        <is>
          <t>13617723</t>
        </is>
      </c>
      <c r="C144" s="127" t="inlineStr">
        <is>
          <t>0</t>
        </is>
      </c>
      <c r="D144" s="123" t="n">
        <v>46163</v>
      </c>
      <c r="E144" s="127" t="inlineStr">
        <is>
          <t>21320</t>
        </is>
      </c>
      <c r="F144" s="127" t="inlineStr">
        <is>
          <t>7325DA</t>
        </is>
      </c>
      <c r="G144" s="127" t="inlineStr">
        <is>
          <t>FR</t>
        </is>
      </c>
      <c r="H144" s="127" t="inlineStr">
        <is>
          <t>NL</t>
        </is>
      </c>
      <c r="I144" s="127" t="inlineStr">
        <is>
          <t>Scheepens Yulia</t>
        </is>
      </c>
      <c r="J144" s="127" t="inlineStr">
        <is>
          <t>Laruche</t>
        </is>
      </c>
      <c r="K144" s="127" t="inlineStr">
        <is>
          <t>999999</t>
        </is>
      </c>
      <c r="L144" s="127" t="inlineStr">
        <is>
          <t>XF143127620FR</t>
        </is>
      </c>
      <c r="M144" s="127" t="inlineStr">
        <is>
          <t>N</t>
        </is>
      </c>
      <c r="N144" s="127" t="inlineStr">
        <is>
          <t>Transport</t>
        </is>
      </c>
      <c r="O144" s="127" t="inlineStr">
        <is>
          <t>N</t>
        </is>
      </c>
      <c r="P144" s="127" t="inlineStr">
        <is>
          <t>S</t>
        </is>
      </c>
      <c r="Q144" s="127" t="inlineStr">
        <is>
          <t>Z1</t>
        </is>
      </c>
      <c r="R144" s="147" t="n">
        <v>4.532</v>
      </c>
      <c r="S144" s="127" t="n">
        <v>17</v>
      </c>
      <c r="T144" s="148" t="n">
        <v>19.47</v>
      </c>
      <c r="U144" s="127" t="inlineStr">
        <is>
          <t>LA RUCHE LOGISTIQUE</t>
        </is>
      </c>
      <c r="W144" s="8">
        <f>IF(C144&lt;&gt;2,"",IF(S144="5X","5XK",IF(S144="5Y","5YK",IF(S144="6B","6BK",IF(S144="6C","6CK","")))))</f>
        <v/>
      </c>
      <c r="X144" s="8">
        <f>IF(S144="6B",_xlfn.XLOOKUP(H144,'Zoning 2shop'!A:A,'Zoning 2shop'!B:B),IF(S144="6C",_xlfn.XLOOKUP(G144,'Zoning 2shop'!C:C,'Zoning 2shop'!D:D),""))</f>
        <v/>
      </c>
      <c r="Y144" s="112">
        <f>AB144/Z144</f>
        <v/>
      </c>
      <c r="Z144" s="4">
        <f>T144</f>
        <v/>
      </c>
      <c r="AA144" s="4">
        <f>IF(OR(S144="6C",S144="6B",S144="5X",S144="5Y"),0.08,0.5)</f>
        <v/>
      </c>
      <c r="AB144" s="4">
        <f>$AG$5/$AG$2*Z144</f>
        <v/>
      </c>
      <c r="AC144" s="19">
        <f>Z144+AA144</f>
        <v/>
      </c>
      <c r="AD144" s="8">
        <f>IF(COUNTIF(Catégories!A:A,N144)=0,"catégorie inconnue",LOOKUP(N144,Catégories!A:A,Catégories!B:B))</f>
        <v/>
      </c>
      <c r="AE144" s="21">
        <f>SUM(Z144:AB144)</f>
        <v/>
      </c>
    </row>
    <row r="145" hidden="1" ht="14.25" customHeight="1" s="101">
      <c r="B145" s="127" t="inlineStr">
        <is>
          <t>13617723</t>
        </is>
      </c>
      <c r="C145" s="127" t="inlineStr">
        <is>
          <t>0</t>
        </is>
      </c>
      <c r="D145" s="123" t="n">
        <v>46163</v>
      </c>
      <c r="E145" s="127" t="inlineStr">
        <is>
          <t>21320</t>
        </is>
      </c>
      <c r="F145" s="127" t="inlineStr">
        <is>
          <t>78532</t>
        </is>
      </c>
      <c r="G145" s="127" t="inlineStr">
        <is>
          <t>FR</t>
        </is>
      </c>
      <c r="H145" s="127" t="inlineStr">
        <is>
          <t>DE</t>
        </is>
      </c>
      <c r="I145" s="127" t="inlineStr">
        <is>
          <t>Kempf Sybille</t>
        </is>
      </c>
      <c r="J145" s="127" t="inlineStr">
        <is>
          <t>Laruche</t>
        </is>
      </c>
      <c r="K145" s="127" t="inlineStr">
        <is>
          <t>999999</t>
        </is>
      </c>
      <c r="L145" s="127" t="inlineStr">
        <is>
          <t>XF143128421FR</t>
        </is>
      </c>
      <c r="M145" s="127" t="inlineStr">
        <is>
          <t>N</t>
        </is>
      </c>
      <c r="N145" s="127" t="inlineStr">
        <is>
          <t>Transport</t>
        </is>
      </c>
      <c r="O145" s="127" t="inlineStr">
        <is>
          <t>N</t>
        </is>
      </c>
      <c r="P145" s="127" t="inlineStr">
        <is>
          <t>S</t>
        </is>
      </c>
      <c r="Q145" s="127" t="inlineStr">
        <is>
          <t>Z1</t>
        </is>
      </c>
      <c r="R145" s="147" t="n">
        <v>0.25</v>
      </c>
      <c r="S145" s="127" t="n">
        <v>17</v>
      </c>
      <c r="T145" s="148" t="n">
        <v>7.86</v>
      </c>
      <c r="U145" s="127" t="inlineStr">
        <is>
          <t>LA RUCHE LOGISTIQUE</t>
        </is>
      </c>
      <c r="W145" s="8">
        <f>IF(C145&lt;&gt;2,"",IF(S145="5X","5XK",IF(S145="5Y","5YK",IF(S145="6B","6BK",IF(S145="6C","6CK","")))))</f>
        <v/>
      </c>
      <c r="X145" s="8">
        <f>IF(S145="6B",_xlfn.XLOOKUP(H145,'Zoning 2shop'!A:A,'Zoning 2shop'!B:B),IF(S145="6C",_xlfn.XLOOKUP(G145,'Zoning 2shop'!C:C,'Zoning 2shop'!D:D),""))</f>
        <v/>
      </c>
      <c r="Y145" s="112">
        <f>AB145/Z145</f>
        <v/>
      </c>
      <c r="Z145" s="4">
        <f>T145</f>
        <v/>
      </c>
      <c r="AA145" s="4">
        <f>IF(OR(S145="6C",S145="6B",S145="5X",S145="5Y"),0.08,0.5)</f>
        <v/>
      </c>
      <c r="AB145" s="4">
        <f>$AG$5/$AG$2*Z145</f>
        <v/>
      </c>
      <c r="AC145" s="19">
        <f>Z145+AA145</f>
        <v/>
      </c>
      <c r="AD145" s="8">
        <f>IF(COUNTIF(Catégories!A:A,N145)=0,"catégorie inconnue",LOOKUP(N145,Catégories!A:A,Catégories!B:B))</f>
        <v/>
      </c>
      <c r="AE145" s="21">
        <f>SUM(Z145:AB145)</f>
        <v/>
      </c>
    </row>
    <row r="146" hidden="1" ht="14.25" customHeight="1" s="101">
      <c r="B146" s="127" t="inlineStr">
        <is>
          <t>13617723</t>
        </is>
      </c>
      <c r="C146" s="127" t="inlineStr">
        <is>
          <t>0</t>
        </is>
      </c>
      <c r="D146" s="123" t="n">
        <v>46163</v>
      </c>
      <c r="E146" s="127" t="inlineStr">
        <is>
          <t>21320</t>
        </is>
      </c>
      <c r="F146" s="127" t="inlineStr">
        <is>
          <t>54290</t>
        </is>
      </c>
      <c r="G146" s="127" t="inlineStr">
        <is>
          <t>FR</t>
        </is>
      </c>
      <c r="H146" s="127" t="inlineStr">
        <is>
          <t>DE</t>
        </is>
      </c>
      <c r="I146" s="127" t="inlineStr">
        <is>
          <t>Lenert Lisa</t>
        </is>
      </c>
      <c r="J146" s="127" t="inlineStr">
        <is>
          <t>Laruche</t>
        </is>
      </c>
      <c r="K146" s="127" t="inlineStr">
        <is>
          <t>999999</t>
        </is>
      </c>
      <c r="L146" s="127" t="inlineStr">
        <is>
          <t>XF143128611FR</t>
        </is>
      </c>
      <c r="M146" s="127" t="inlineStr">
        <is>
          <t>N</t>
        </is>
      </c>
      <c r="N146" s="127" t="inlineStr">
        <is>
          <t>Transport</t>
        </is>
      </c>
      <c r="O146" s="127" t="inlineStr">
        <is>
          <t>N</t>
        </is>
      </c>
      <c r="P146" s="127" t="inlineStr">
        <is>
          <t>S</t>
        </is>
      </c>
      <c r="Q146" s="127" t="inlineStr">
        <is>
          <t>Z1</t>
        </is>
      </c>
      <c r="R146" s="147" t="n">
        <v>4.365</v>
      </c>
      <c r="S146" s="127" t="n">
        <v>17</v>
      </c>
      <c r="T146" s="148" t="n">
        <v>18.34</v>
      </c>
      <c r="U146" s="127" t="inlineStr">
        <is>
          <t>LA RUCHE LOGISTIQUE</t>
        </is>
      </c>
      <c r="W146" s="8">
        <f>IF(C146&lt;&gt;2,"",IF(S146="5X","5XK",IF(S146="5Y","5YK",IF(S146="6B","6BK",IF(S146="6C","6CK","")))))</f>
        <v/>
      </c>
      <c r="X146" s="8">
        <f>IF(S146="6B",_xlfn.XLOOKUP(H146,'Zoning 2shop'!A:A,'Zoning 2shop'!B:B),IF(S146="6C",_xlfn.XLOOKUP(G146,'Zoning 2shop'!C:C,'Zoning 2shop'!D:D),""))</f>
        <v/>
      </c>
      <c r="Y146" s="112">
        <f>AB146/Z146</f>
        <v/>
      </c>
      <c r="Z146" s="4">
        <f>T146</f>
        <v/>
      </c>
      <c r="AA146" s="4">
        <f>IF(OR(S146="6C",S146="6B",S146="5X",S146="5Y"),0.08,0.5)</f>
        <v/>
      </c>
      <c r="AB146" s="4">
        <f>$AG$5/$AG$2*Z146</f>
        <v/>
      </c>
      <c r="AC146" s="19">
        <f>Z146+AA146</f>
        <v/>
      </c>
      <c r="AD146" s="8">
        <f>IF(COUNTIF(Catégories!A:A,N146)=0,"catégorie inconnue",LOOKUP(N146,Catégories!A:A,Catégories!B:B))</f>
        <v/>
      </c>
      <c r="AE146" s="21">
        <f>SUM(Z146:AB146)</f>
        <v/>
      </c>
    </row>
    <row r="147" hidden="1" ht="14.25" customHeight="1" s="101">
      <c r="B147" s="127" t="inlineStr">
        <is>
          <t>13617723</t>
        </is>
      </c>
      <c r="C147" s="127" t="inlineStr">
        <is>
          <t>0</t>
        </is>
      </c>
      <c r="D147" s="123" t="n">
        <v>46163</v>
      </c>
      <c r="E147" s="127" t="inlineStr">
        <is>
          <t>21320</t>
        </is>
      </c>
      <c r="F147" s="127" t="inlineStr">
        <is>
          <t>70597</t>
        </is>
      </c>
      <c r="G147" s="127" t="inlineStr">
        <is>
          <t>FR</t>
        </is>
      </c>
      <c r="H147" s="127" t="inlineStr">
        <is>
          <t>DE</t>
        </is>
      </c>
      <c r="I147" s="127" t="inlineStr">
        <is>
          <t>Gluchow Jana</t>
        </is>
      </c>
      <c r="J147" s="127" t="inlineStr">
        <is>
          <t>Laruche</t>
        </is>
      </c>
      <c r="K147" s="127" t="inlineStr">
        <is>
          <t>999999</t>
        </is>
      </c>
      <c r="L147" s="127" t="inlineStr">
        <is>
          <t>XF143131111FR</t>
        </is>
      </c>
      <c r="M147" s="127" t="inlineStr">
        <is>
          <t>N</t>
        </is>
      </c>
      <c r="N147" s="127" t="inlineStr">
        <is>
          <t>Transport</t>
        </is>
      </c>
      <c r="O147" s="127" t="inlineStr">
        <is>
          <t>N</t>
        </is>
      </c>
      <c r="P147" s="127" t="inlineStr">
        <is>
          <t>S</t>
        </is>
      </c>
      <c r="Q147" s="127" t="inlineStr">
        <is>
          <t>Z1</t>
        </is>
      </c>
      <c r="R147" s="147" t="n">
        <v>4.532</v>
      </c>
      <c r="S147" s="127" t="n">
        <v>17</v>
      </c>
      <c r="T147" s="148" t="n">
        <v>19.47</v>
      </c>
      <c r="U147" s="127" t="inlineStr">
        <is>
          <t>LA RUCHE LOGISTIQUE</t>
        </is>
      </c>
      <c r="W147" s="8">
        <f>IF(C147&lt;&gt;2,"",IF(S147="5X","5XK",IF(S147="5Y","5YK",IF(S147="6B","6BK",IF(S147="6C","6CK","")))))</f>
        <v/>
      </c>
      <c r="X147" s="8">
        <f>IF(S147="6B",_xlfn.XLOOKUP(H147,'Zoning 2shop'!A:A,'Zoning 2shop'!B:B),IF(S147="6C",_xlfn.XLOOKUP(G147,'Zoning 2shop'!C:C,'Zoning 2shop'!D:D),""))</f>
        <v/>
      </c>
      <c r="Y147" s="112">
        <f>AB147/Z147</f>
        <v/>
      </c>
      <c r="Z147" s="4">
        <f>T147</f>
        <v/>
      </c>
      <c r="AA147" s="4">
        <f>IF(OR(S147="6C",S147="6B",S147="5X",S147="5Y"),0.08,0.5)</f>
        <v/>
      </c>
      <c r="AB147" s="4">
        <f>$AG$5/$AG$2*Z147</f>
        <v/>
      </c>
      <c r="AC147" s="19">
        <f>Z147+AA147</f>
        <v/>
      </c>
      <c r="AD147" s="8">
        <f>IF(COUNTIF(Catégories!A:A,N147)=0,"catégorie inconnue",LOOKUP(N147,Catégories!A:A,Catégories!B:B))</f>
        <v/>
      </c>
      <c r="AE147" s="21">
        <f>SUM(Z147:AB147)</f>
        <v/>
      </c>
    </row>
    <row r="148" hidden="1" ht="14.25" customHeight="1" s="101">
      <c r="B148" s="127" t="inlineStr">
        <is>
          <t>13617723</t>
        </is>
      </c>
      <c r="C148" s="127" t="inlineStr">
        <is>
          <t>0</t>
        </is>
      </c>
      <c r="D148" s="123" t="n">
        <v>46163</v>
      </c>
      <c r="E148" s="127" t="inlineStr">
        <is>
          <t>21320</t>
        </is>
      </c>
      <c r="F148" s="127" t="inlineStr">
        <is>
          <t>1071JK</t>
        </is>
      </c>
      <c r="G148" s="127" t="inlineStr">
        <is>
          <t>FR</t>
        </is>
      </c>
      <c r="H148" s="127" t="inlineStr">
        <is>
          <t>NL</t>
        </is>
      </c>
      <c r="I148" s="127" t="inlineStr">
        <is>
          <t>Wilhelm Noah</t>
        </is>
      </c>
      <c r="J148" s="127" t="inlineStr">
        <is>
          <t>Laruche</t>
        </is>
      </c>
      <c r="K148" s="127" t="inlineStr">
        <is>
          <t>999999</t>
        </is>
      </c>
      <c r="L148" s="127" t="inlineStr">
        <is>
          <t>XF143131275FR</t>
        </is>
      </c>
      <c r="M148" s="127" t="inlineStr">
        <is>
          <t>N</t>
        </is>
      </c>
      <c r="N148" s="127" t="inlineStr">
        <is>
          <t>Transport</t>
        </is>
      </c>
      <c r="O148" s="127" t="inlineStr">
        <is>
          <t>N</t>
        </is>
      </c>
      <c r="P148" s="127" t="inlineStr">
        <is>
          <t>S</t>
        </is>
      </c>
      <c r="Q148" s="127" t="inlineStr">
        <is>
          <t>Z1</t>
        </is>
      </c>
      <c r="R148" s="147" t="n">
        <v>4.678</v>
      </c>
      <c r="S148" s="127" t="n">
        <v>17</v>
      </c>
      <c r="T148" s="148" t="n">
        <v>19.47</v>
      </c>
      <c r="U148" s="127" t="inlineStr">
        <is>
          <t>LA RUCHE LOGISTIQUE</t>
        </is>
      </c>
      <c r="W148" s="8">
        <f>IF(C148&lt;&gt;2,"",IF(S148="5X","5XK",IF(S148="5Y","5YK",IF(S148="6B","6BK",IF(S148="6C","6CK","")))))</f>
        <v/>
      </c>
      <c r="X148" s="8">
        <f>IF(S148="6B",_xlfn.XLOOKUP(H148,'Zoning 2shop'!A:A,'Zoning 2shop'!B:B),IF(S148="6C",_xlfn.XLOOKUP(G148,'Zoning 2shop'!C:C,'Zoning 2shop'!D:D),""))</f>
        <v/>
      </c>
      <c r="Y148" s="112">
        <f>AB148/Z148</f>
        <v/>
      </c>
      <c r="Z148" s="4">
        <f>T148</f>
        <v/>
      </c>
      <c r="AA148" s="4">
        <f>IF(OR(S148="6C",S148="6B",S148="5X",S148="5Y"),0.08,0.5)</f>
        <v/>
      </c>
      <c r="AB148" s="4">
        <f>$AG$5/$AG$2*Z148</f>
        <v/>
      </c>
      <c r="AC148" s="19">
        <f>Z148+AA148</f>
        <v/>
      </c>
      <c r="AD148" s="8">
        <f>IF(COUNTIF(Catégories!A:A,N148)=0,"catégorie inconnue",LOOKUP(N148,Catégories!A:A,Catégories!B:B))</f>
        <v/>
      </c>
      <c r="AE148" s="21">
        <f>SUM(Z148:AB148)</f>
        <v/>
      </c>
    </row>
    <row r="149" hidden="1" ht="14.25" customHeight="1" s="101">
      <c r="B149" s="127" t="inlineStr">
        <is>
          <t>13617723</t>
        </is>
      </c>
      <c r="C149" s="127" t="inlineStr">
        <is>
          <t>0</t>
        </is>
      </c>
      <c r="D149" s="123" t="n">
        <v>46163</v>
      </c>
      <c r="E149" s="127" t="inlineStr">
        <is>
          <t>21320</t>
        </is>
      </c>
      <c r="F149" s="127" t="inlineStr">
        <is>
          <t>1850</t>
        </is>
      </c>
      <c r="G149" s="127" t="inlineStr">
        <is>
          <t>FR</t>
        </is>
      </c>
      <c r="H149" s="127" t="inlineStr">
        <is>
          <t>BE</t>
        </is>
      </c>
      <c r="I149" s="127" t="inlineStr">
        <is>
          <t>Ragot Flavina</t>
        </is>
      </c>
      <c r="J149" s="127" t="inlineStr">
        <is>
          <t>Laruche</t>
        </is>
      </c>
      <c r="K149" s="127" t="inlineStr">
        <is>
          <t>999999</t>
        </is>
      </c>
      <c r="L149" s="127" t="inlineStr">
        <is>
          <t>XF143131743FR</t>
        </is>
      </c>
      <c r="M149" s="127" t="inlineStr">
        <is>
          <t>N</t>
        </is>
      </c>
      <c r="N149" s="127" t="inlineStr">
        <is>
          <t>Transport</t>
        </is>
      </c>
      <c r="O149" s="127" t="inlineStr">
        <is>
          <t>N</t>
        </is>
      </c>
      <c r="P149" s="127" t="inlineStr">
        <is>
          <t>S</t>
        </is>
      </c>
      <c r="Q149" s="127" t="inlineStr">
        <is>
          <t>Z1</t>
        </is>
      </c>
      <c r="R149" s="147" t="n">
        <v>0.25</v>
      </c>
      <c r="S149" s="127" t="n">
        <v>17</v>
      </c>
      <c r="T149" s="148" t="n">
        <v>7.86</v>
      </c>
      <c r="U149" s="127" t="inlineStr">
        <is>
          <t>LA RUCHE LOGISTIQUE</t>
        </is>
      </c>
      <c r="W149" s="8">
        <f>IF(C149&lt;&gt;2,"",IF(S149="5X","5XK",IF(S149="5Y","5YK",IF(S149="6B","6BK",IF(S149="6C","6CK","")))))</f>
        <v/>
      </c>
      <c r="X149" s="8">
        <f>IF(S149="6B",_xlfn.XLOOKUP(H149,'Zoning 2shop'!A:A,'Zoning 2shop'!B:B),IF(S149="6C",_xlfn.XLOOKUP(G149,'Zoning 2shop'!C:C,'Zoning 2shop'!D:D),""))</f>
        <v/>
      </c>
      <c r="Y149" s="112">
        <f>AB149/Z149</f>
        <v/>
      </c>
      <c r="Z149" s="4">
        <f>T149</f>
        <v/>
      </c>
      <c r="AA149" s="4">
        <f>IF(OR(S149="6C",S149="6B",S149="5X",S149="5Y"),0.08,0.5)</f>
        <v/>
      </c>
      <c r="AB149" s="4">
        <f>$AG$5/$AG$2*Z149</f>
        <v/>
      </c>
      <c r="AC149" s="19">
        <f>Z149+AA149</f>
        <v/>
      </c>
      <c r="AD149" s="8">
        <f>IF(COUNTIF(Catégories!A:A,N149)=0,"catégorie inconnue",LOOKUP(N149,Catégories!A:A,Catégories!B:B))</f>
        <v/>
      </c>
      <c r="AE149" s="21">
        <f>SUM(Z149:AB149)</f>
        <v/>
      </c>
    </row>
    <row r="150" hidden="1" ht="14.25" customHeight="1" s="101">
      <c r="B150" s="127" t="inlineStr">
        <is>
          <t>13617723</t>
        </is>
      </c>
      <c r="C150" s="127" t="inlineStr">
        <is>
          <t>0</t>
        </is>
      </c>
      <c r="D150" s="123" t="n">
        <v>46163</v>
      </c>
      <c r="E150" s="127" t="inlineStr">
        <is>
          <t>21320</t>
        </is>
      </c>
      <c r="F150" s="127" t="inlineStr">
        <is>
          <t>6212GD</t>
        </is>
      </c>
      <c r="G150" s="127" t="inlineStr">
        <is>
          <t>FR</t>
        </is>
      </c>
      <c r="H150" s="127" t="inlineStr">
        <is>
          <t>NL</t>
        </is>
      </c>
      <c r="I150" s="127" t="inlineStr">
        <is>
          <t>Kahmann Daan</t>
        </is>
      </c>
      <c r="J150" s="127" t="inlineStr">
        <is>
          <t>Laruche</t>
        </is>
      </c>
      <c r="K150" s="127" t="inlineStr">
        <is>
          <t>999999</t>
        </is>
      </c>
      <c r="L150" s="127" t="inlineStr">
        <is>
          <t>XF143131933FR</t>
        </is>
      </c>
      <c r="M150" s="127" t="inlineStr">
        <is>
          <t>N</t>
        </is>
      </c>
      <c r="N150" s="127" t="inlineStr">
        <is>
          <t>Transport</t>
        </is>
      </c>
      <c r="O150" s="127" t="inlineStr">
        <is>
          <t>N</t>
        </is>
      </c>
      <c r="P150" s="127" t="inlineStr">
        <is>
          <t>S</t>
        </is>
      </c>
      <c r="Q150" s="127" t="inlineStr">
        <is>
          <t>Z1</t>
        </is>
      </c>
      <c r="R150" s="147" t="n">
        <v>0.25</v>
      </c>
      <c r="S150" s="127" t="n">
        <v>17</v>
      </c>
      <c r="T150" s="148" t="n">
        <v>7.86</v>
      </c>
      <c r="U150" s="127" t="inlineStr">
        <is>
          <t>LA RUCHE LOGISTIQUE</t>
        </is>
      </c>
      <c r="W150" s="8">
        <f>IF(C150&lt;&gt;2,"",IF(S150="5X","5XK",IF(S150="5Y","5YK",IF(S150="6B","6BK",IF(S150="6C","6CK","")))))</f>
        <v/>
      </c>
      <c r="X150" s="8">
        <f>IF(S150="6B",_xlfn.XLOOKUP(H150,'Zoning 2shop'!A:A,'Zoning 2shop'!B:B),IF(S150="6C",_xlfn.XLOOKUP(G150,'Zoning 2shop'!C:C,'Zoning 2shop'!D:D),""))</f>
        <v/>
      </c>
      <c r="Y150" s="112">
        <f>AB150/Z150</f>
        <v/>
      </c>
      <c r="Z150" s="4">
        <f>T150</f>
        <v/>
      </c>
      <c r="AA150" s="4">
        <f>IF(OR(S150="6C",S150="6B",S150="5X",S150="5Y"),0.08,0.5)</f>
        <v/>
      </c>
      <c r="AB150" s="4">
        <f>$AG$5/$AG$2*Z150</f>
        <v/>
      </c>
      <c r="AC150" s="19">
        <f>Z150+AA150</f>
        <v/>
      </c>
      <c r="AD150" s="8">
        <f>IF(COUNTIF(Catégories!A:A,N150)=0,"catégorie inconnue",LOOKUP(N150,Catégories!A:A,Catégories!B:B))</f>
        <v/>
      </c>
      <c r="AE150" s="21">
        <f>SUM(Z150:AB150)</f>
        <v/>
      </c>
    </row>
    <row r="151" hidden="1" ht="14.25" customHeight="1" s="101">
      <c r="B151" s="127" t="inlineStr">
        <is>
          <t>13617723</t>
        </is>
      </c>
      <c r="C151" s="127" t="inlineStr">
        <is>
          <t>0</t>
        </is>
      </c>
      <c r="D151" s="123" t="n">
        <v>46163</v>
      </c>
      <c r="E151" s="127" t="inlineStr">
        <is>
          <t>21320</t>
        </is>
      </c>
      <c r="F151" s="127" t="inlineStr">
        <is>
          <t>02794</t>
        </is>
      </c>
      <c r="G151" s="127" t="inlineStr">
        <is>
          <t>FR</t>
        </is>
      </c>
      <c r="H151" s="127" t="inlineStr">
        <is>
          <t>DE</t>
        </is>
      </c>
      <c r="I151" s="127" t="inlineStr">
        <is>
          <t>Focsa Anastasia</t>
        </is>
      </c>
      <c r="J151" s="127" t="inlineStr">
        <is>
          <t>Laruche</t>
        </is>
      </c>
      <c r="K151" s="127" t="inlineStr">
        <is>
          <t>999999</t>
        </is>
      </c>
      <c r="L151" s="127" t="inlineStr">
        <is>
          <t>XF143132165FR</t>
        </is>
      </c>
      <c r="M151" s="127" t="inlineStr">
        <is>
          <t>N</t>
        </is>
      </c>
      <c r="N151" s="127" t="inlineStr">
        <is>
          <t>Transport</t>
        </is>
      </c>
      <c r="O151" s="127" t="inlineStr">
        <is>
          <t>N</t>
        </is>
      </c>
      <c r="P151" s="127" t="inlineStr">
        <is>
          <t>S</t>
        </is>
      </c>
      <c r="Q151" s="127" t="inlineStr">
        <is>
          <t>Z1</t>
        </is>
      </c>
      <c r="R151" s="147" t="n">
        <v>4.532</v>
      </c>
      <c r="S151" s="127" t="n">
        <v>17</v>
      </c>
      <c r="T151" s="148" t="n">
        <v>19.47</v>
      </c>
      <c r="U151" s="127" t="inlineStr">
        <is>
          <t>LA RUCHE LOGISTIQUE</t>
        </is>
      </c>
      <c r="W151" s="8">
        <f>IF(C151&lt;&gt;2,"",IF(S151="5X","5XK",IF(S151="5Y","5YK",IF(S151="6B","6BK",IF(S151="6C","6CK","")))))</f>
        <v/>
      </c>
      <c r="X151" s="8">
        <f>IF(S151="6B",_xlfn.XLOOKUP(H151,'Zoning 2shop'!A:A,'Zoning 2shop'!B:B),IF(S151="6C",_xlfn.XLOOKUP(G151,'Zoning 2shop'!C:C,'Zoning 2shop'!D:D),""))</f>
        <v/>
      </c>
      <c r="Y151" s="112">
        <f>AB151/Z151</f>
        <v/>
      </c>
      <c r="Z151" s="4">
        <f>T151</f>
        <v/>
      </c>
      <c r="AA151" s="4">
        <f>IF(OR(S151="6C",S151="6B",S151="5X",S151="5Y"),0.08,0.5)</f>
        <v/>
      </c>
      <c r="AB151" s="4">
        <f>$AG$5/$AG$2*Z151</f>
        <v/>
      </c>
      <c r="AC151" s="19">
        <f>Z151+AA151</f>
        <v/>
      </c>
      <c r="AD151" s="8">
        <f>IF(COUNTIF(Catégories!A:A,N151)=0,"catégorie inconnue",LOOKUP(N151,Catégories!A:A,Catégories!B:B))</f>
        <v/>
      </c>
      <c r="AE151" s="21">
        <f>SUM(Z151:AB151)</f>
        <v/>
      </c>
    </row>
    <row r="152" hidden="1" ht="14.25" customHeight="1" s="101">
      <c r="B152" s="127" t="inlineStr">
        <is>
          <t>13617723</t>
        </is>
      </c>
      <c r="C152" s="127" t="inlineStr">
        <is>
          <t>0</t>
        </is>
      </c>
      <c r="D152" s="123" t="n">
        <v>46163</v>
      </c>
      <c r="E152" s="127" t="inlineStr">
        <is>
          <t>21320</t>
        </is>
      </c>
      <c r="F152" s="127" t="inlineStr">
        <is>
          <t>20123</t>
        </is>
      </c>
      <c r="G152" s="127" t="inlineStr">
        <is>
          <t>FR</t>
        </is>
      </c>
      <c r="H152" s="127" t="inlineStr">
        <is>
          <t>IT</t>
        </is>
      </c>
      <c r="I152" s="127" t="inlineStr">
        <is>
          <t>RINALDI MICHELE</t>
        </is>
      </c>
      <c r="J152" s="127" t="inlineStr">
        <is>
          <t>Laruche</t>
        </is>
      </c>
      <c r="K152" s="127" t="inlineStr">
        <is>
          <t>999999</t>
        </is>
      </c>
      <c r="L152" s="127" t="inlineStr">
        <is>
          <t>XF143139778FR</t>
        </is>
      </c>
      <c r="M152" s="127" t="inlineStr">
        <is>
          <t>N</t>
        </is>
      </c>
      <c r="N152" s="127" t="inlineStr">
        <is>
          <t>Transport</t>
        </is>
      </c>
      <c r="O152" s="127" t="inlineStr">
        <is>
          <t>N</t>
        </is>
      </c>
      <c r="P152" s="127" t="inlineStr">
        <is>
          <t>S</t>
        </is>
      </c>
      <c r="Q152" s="127" t="inlineStr">
        <is>
          <t>Z2</t>
        </is>
      </c>
      <c r="R152" s="147" t="n">
        <v>4.532</v>
      </c>
      <c r="S152" s="127" t="n">
        <v>17</v>
      </c>
      <c r="T152" s="148" t="n">
        <v>19.47</v>
      </c>
      <c r="U152" s="127" t="inlineStr">
        <is>
          <t>LA RUCHE LOGISTIQUE</t>
        </is>
      </c>
      <c r="W152" s="8">
        <f>IF(C152&lt;&gt;2,"",IF(S152="5X","5XK",IF(S152="5Y","5YK",IF(S152="6B","6BK",IF(S152="6C","6CK","")))))</f>
        <v/>
      </c>
      <c r="X152" s="8">
        <f>IF(S152="6B",_xlfn.XLOOKUP(H152,'Zoning 2shop'!A:A,'Zoning 2shop'!B:B),IF(S152="6C",_xlfn.XLOOKUP(G152,'Zoning 2shop'!C:C,'Zoning 2shop'!D:D),""))</f>
        <v/>
      </c>
      <c r="Y152" s="112">
        <f>AB152/Z152</f>
        <v/>
      </c>
      <c r="Z152" s="4">
        <f>T152</f>
        <v/>
      </c>
      <c r="AA152" s="4">
        <f>IF(OR(S152="6C",S152="6B",S152="5X",S152="5Y"),0.08,0.5)</f>
        <v/>
      </c>
      <c r="AB152" s="4">
        <f>$AG$5/$AG$2*Z152</f>
        <v/>
      </c>
      <c r="AC152" s="19">
        <f>Z152+AA152</f>
        <v/>
      </c>
      <c r="AD152" s="8">
        <f>IF(COUNTIF(Catégories!A:A,N152)=0,"catégorie inconnue",LOOKUP(N152,Catégories!A:A,Catégories!B:B))</f>
        <v/>
      </c>
      <c r="AE152" s="21">
        <f>SUM(Z152:AB152)</f>
        <v/>
      </c>
    </row>
    <row r="153" hidden="1" ht="14.25" customHeight="1" s="101">
      <c r="B153" s="127" t="inlineStr">
        <is>
          <t>13617723</t>
        </is>
      </c>
      <c r="C153" s="127" t="inlineStr">
        <is>
          <t>0</t>
        </is>
      </c>
      <c r="D153" s="123" t="n">
        <v>46163</v>
      </c>
      <c r="E153" s="127" t="inlineStr">
        <is>
          <t>21320</t>
        </is>
      </c>
      <c r="F153" s="127" t="inlineStr">
        <is>
          <t>00171</t>
        </is>
      </c>
      <c r="G153" s="127" t="inlineStr">
        <is>
          <t>FR</t>
        </is>
      </c>
      <c r="H153" s="127" t="inlineStr">
        <is>
          <t>IT</t>
        </is>
      </c>
      <c r="I153" s="127" t="inlineStr">
        <is>
          <t>002-Santopolo Rossana</t>
        </is>
      </c>
      <c r="J153" s="127" t="inlineStr">
        <is>
          <t>Laruche</t>
        </is>
      </c>
      <c r="K153" s="127" t="inlineStr">
        <is>
          <t>999999</t>
        </is>
      </c>
      <c r="L153" s="127" t="inlineStr">
        <is>
          <t>XF143156127FR</t>
        </is>
      </c>
      <c r="M153" s="127" t="inlineStr">
        <is>
          <t>N</t>
        </is>
      </c>
      <c r="N153" s="127" t="inlineStr">
        <is>
          <t>Transport</t>
        </is>
      </c>
      <c r="O153" s="127" t="inlineStr">
        <is>
          <t>N</t>
        </is>
      </c>
      <c r="P153" s="127" t="inlineStr">
        <is>
          <t>S</t>
        </is>
      </c>
      <c r="Q153" s="127" t="inlineStr">
        <is>
          <t>Z2</t>
        </is>
      </c>
      <c r="R153" s="147" t="n">
        <v>4.532</v>
      </c>
      <c r="S153" s="127" t="n">
        <v>17</v>
      </c>
      <c r="T153" s="148" t="n">
        <v>19.47</v>
      </c>
      <c r="U153" s="127" t="inlineStr">
        <is>
          <t>LA RUCHE LOGISTIQUE</t>
        </is>
      </c>
      <c r="W153" s="8">
        <f>IF(C153&lt;&gt;2,"",IF(S153="5X","5XK",IF(S153="5Y","5YK",IF(S153="6B","6BK",IF(S153="6C","6CK","")))))</f>
        <v/>
      </c>
      <c r="X153" s="8">
        <f>IF(S153="6B",_xlfn.XLOOKUP(H153,'Zoning 2shop'!A:A,'Zoning 2shop'!B:B),IF(S153="6C",_xlfn.XLOOKUP(G153,'Zoning 2shop'!C:C,'Zoning 2shop'!D:D),""))</f>
        <v/>
      </c>
      <c r="Y153" s="112">
        <f>AB153/Z153</f>
        <v/>
      </c>
      <c r="Z153" s="4">
        <f>T153</f>
        <v/>
      </c>
      <c r="AA153" s="4">
        <f>IF(OR(S153="6C",S153="6B",S153="5X",S153="5Y"),0.08,0.5)</f>
        <v/>
      </c>
      <c r="AB153" s="4">
        <f>$AG$5/$AG$2*Z153</f>
        <v/>
      </c>
      <c r="AC153" s="19">
        <f>Z153+AA153</f>
        <v/>
      </c>
      <c r="AD153" s="8">
        <f>IF(COUNTIF(Catégories!A:A,N153)=0,"catégorie inconnue",LOOKUP(N153,Catégories!A:A,Catégories!B:B))</f>
        <v/>
      </c>
      <c r="AE153" s="21">
        <f>SUM(Z153:AB153)</f>
        <v/>
      </c>
    </row>
    <row r="154" hidden="1" ht="14.25" customHeight="1" s="101">
      <c r="B154" s="127" t="inlineStr">
        <is>
          <t>13617723</t>
        </is>
      </c>
      <c r="C154" s="127" t="inlineStr">
        <is>
          <t>0</t>
        </is>
      </c>
      <c r="D154" s="123" t="n">
        <v>46163</v>
      </c>
      <c r="E154" s="127" t="inlineStr">
        <is>
          <t>21320</t>
        </is>
      </c>
      <c r="F154" s="127" t="inlineStr">
        <is>
          <t>40128</t>
        </is>
      </c>
      <c r="G154" s="127" t="inlineStr">
        <is>
          <t>FR</t>
        </is>
      </c>
      <c r="H154" s="127" t="inlineStr">
        <is>
          <t>IT</t>
        </is>
      </c>
      <c r="I154" s="127" t="inlineStr">
        <is>
          <t>LACASACONTINUA mirca</t>
        </is>
      </c>
      <c r="J154" s="127" t="inlineStr">
        <is>
          <t>Laruche</t>
        </is>
      </c>
      <c r="K154" s="127" t="inlineStr">
        <is>
          <t>999999</t>
        </is>
      </c>
      <c r="L154" s="127" t="inlineStr">
        <is>
          <t>XF143156277FR</t>
        </is>
      </c>
      <c r="M154" s="127" t="inlineStr">
        <is>
          <t>N</t>
        </is>
      </c>
      <c r="N154" s="127" t="inlineStr">
        <is>
          <t>Transport</t>
        </is>
      </c>
      <c r="O154" s="127" t="inlineStr">
        <is>
          <t>N</t>
        </is>
      </c>
      <c r="P154" s="127" t="inlineStr">
        <is>
          <t>S</t>
        </is>
      </c>
      <c r="Q154" s="127" t="inlineStr">
        <is>
          <t>Z2</t>
        </is>
      </c>
      <c r="R154" s="147" t="n">
        <v>4.532</v>
      </c>
      <c r="S154" s="127" t="n">
        <v>17</v>
      </c>
      <c r="T154" s="148" t="n">
        <v>19.47</v>
      </c>
      <c r="U154" s="127" t="inlineStr">
        <is>
          <t>LA RUCHE LOGISTIQUE</t>
        </is>
      </c>
      <c r="W154" s="8">
        <f>IF(C154&lt;&gt;2,"",IF(S154="5X","5XK",IF(S154="5Y","5YK",IF(S154="6B","6BK",IF(S154="6C","6CK","")))))</f>
        <v/>
      </c>
      <c r="X154" s="8">
        <f>IF(S154="6B",_xlfn.XLOOKUP(H154,'Zoning 2shop'!A:A,'Zoning 2shop'!B:B),IF(S154="6C",_xlfn.XLOOKUP(G154,'Zoning 2shop'!C:C,'Zoning 2shop'!D:D),""))</f>
        <v/>
      </c>
      <c r="Y154" s="112">
        <f>AB154/Z154</f>
        <v/>
      </c>
      <c r="Z154" s="4">
        <f>T154</f>
        <v/>
      </c>
      <c r="AA154" s="4">
        <f>IF(OR(S154="6C",S154="6B",S154="5X",S154="5Y"),0.08,0.5)</f>
        <v/>
      </c>
      <c r="AB154" s="4">
        <f>$AG$5/$AG$2*Z154</f>
        <v/>
      </c>
      <c r="AC154" s="19">
        <f>Z154+AA154</f>
        <v/>
      </c>
      <c r="AD154" s="8">
        <f>IF(COUNTIF(Catégories!A:A,N154)=0,"catégorie inconnue",LOOKUP(N154,Catégories!A:A,Catégories!B:B))</f>
        <v/>
      </c>
      <c r="AE154" s="21">
        <f>SUM(Z154:AB154)</f>
        <v/>
      </c>
    </row>
    <row r="155" hidden="1" ht="14.25" customHeight="1" s="101">
      <c r="B155" s="127" t="inlineStr">
        <is>
          <t>13617723</t>
        </is>
      </c>
      <c r="C155" s="127" t="inlineStr">
        <is>
          <t>0</t>
        </is>
      </c>
      <c r="D155" s="123" t="n">
        <v>46163</v>
      </c>
      <c r="E155" s="127" t="inlineStr">
        <is>
          <t>21320</t>
        </is>
      </c>
      <c r="F155" s="127" t="inlineStr">
        <is>
          <t>80995</t>
        </is>
      </c>
      <c r="G155" s="127" t="inlineStr">
        <is>
          <t>FR</t>
        </is>
      </c>
      <c r="H155" s="127" t="inlineStr">
        <is>
          <t>DE</t>
        </is>
      </c>
      <c r="I155" s="127" t="inlineStr">
        <is>
          <t>Djafari Mina</t>
        </is>
      </c>
      <c r="J155" s="127" t="inlineStr">
        <is>
          <t>Laruche</t>
        </is>
      </c>
      <c r="K155" s="127" t="inlineStr">
        <is>
          <t>999999</t>
        </is>
      </c>
      <c r="L155" s="127" t="inlineStr">
        <is>
          <t>XF143156453FR</t>
        </is>
      </c>
      <c r="M155" s="127" t="inlineStr">
        <is>
          <t>N</t>
        </is>
      </c>
      <c r="N155" s="127" t="inlineStr">
        <is>
          <t>Transport</t>
        </is>
      </c>
      <c r="O155" s="127" t="inlineStr">
        <is>
          <t>N</t>
        </is>
      </c>
      <c r="P155" s="127" t="inlineStr">
        <is>
          <t>S</t>
        </is>
      </c>
      <c r="Q155" s="127" t="inlineStr">
        <is>
          <t>Z1</t>
        </is>
      </c>
      <c r="R155" s="147" t="n">
        <v>0.25</v>
      </c>
      <c r="S155" s="127" t="n">
        <v>17</v>
      </c>
      <c r="T155" s="148" t="n">
        <v>7.86</v>
      </c>
      <c r="U155" s="127" t="inlineStr">
        <is>
          <t>LA RUCHE LOGISTIQUE</t>
        </is>
      </c>
      <c r="W155" s="8">
        <f>IF(C155&lt;&gt;2,"",IF(S155="5X","5XK",IF(S155="5Y","5YK",IF(S155="6B","6BK",IF(S155="6C","6CK","")))))</f>
        <v/>
      </c>
      <c r="X155" s="8">
        <f>IF(S155="6B",_xlfn.XLOOKUP(H155,'Zoning 2shop'!A:A,'Zoning 2shop'!B:B),IF(S155="6C",_xlfn.XLOOKUP(G155,'Zoning 2shop'!C:C,'Zoning 2shop'!D:D),""))</f>
        <v/>
      </c>
      <c r="Y155" s="112">
        <f>AB155/Z155</f>
        <v/>
      </c>
      <c r="Z155" s="4">
        <f>T155</f>
        <v/>
      </c>
      <c r="AA155" s="4">
        <f>IF(OR(S155="6C",S155="6B",S155="5X",S155="5Y"),0.08,0.5)</f>
        <v/>
      </c>
      <c r="AB155" s="4">
        <f>$AG$5/$AG$2*Z155</f>
        <v/>
      </c>
      <c r="AC155" s="19">
        <f>Z155+AA155</f>
        <v/>
      </c>
      <c r="AD155" s="8">
        <f>IF(COUNTIF(Catégories!A:A,N155)=0,"catégorie inconnue",LOOKUP(N155,Catégories!A:A,Catégories!B:B))</f>
        <v/>
      </c>
      <c r="AE155" s="21">
        <f>SUM(Z155:AB155)</f>
        <v/>
      </c>
    </row>
    <row r="156" hidden="1" ht="14.25" customHeight="1" s="101">
      <c r="B156" s="127" t="inlineStr">
        <is>
          <t>13617723</t>
        </is>
      </c>
      <c r="C156" s="127" t="inlineStr">
        <is>
          <t>0</t>
        </is>
      </c>
      <c r="D156" s="123" t="n">
        <v>46163</v>
      </c>
      <c r="E156" s="127" t="inlineStr">
        <is>
          <t>21320</t>
        </is>
      </c>
      <c r="F156" s="127" t="inlineStr">
        <is>
          <t>00171</t>
        </is>
      </c>
      <c r="G156" s="127" t="inlineStr">
        <is>
          <t>FR</t>
        </is>
      </c>
      <c r="H156" s="127" t="inlineStr">
        <is>
          <t>IT</t>
        </is>
      </c>
      <c r="I156" s="127" t="inlineStr">
        <is>
          <t>001-Santopolo Rossana</t>
        </is>
      </c>
      <c r="J156" s="127" t="inlineStr">
        <is>
          <t>Laruche</t>
        </is>
      </c>
      <c r="K156" s="127" t="inlineStr">
        <is>
          <t>999999</t>
        </is>
      </c>
      <c r="L156" s="127" t="inlineStr">
        <is>
          <t>XF143156921FR</t>
        </is>
      </c>
      <c r="M156" s="127" t="inlineStr">
        <is>
          <t>N</t>
        </is>
      </c>
      <c r="N156" s="127" t="inlineStr">
        <is>
          <t>Transport</t>
        </is>
      </c>
      <c r="O156" s="127" t="inlineStr">
        <is>
          <t>N</t>
        </is>
      </c>
      <c r="P156" s="127" t="inlineStr">
        <is>
          <t>S</t>
        </is>
      </c>
      <c r="Q156" s="127" t="inlineStr">
        <is>
          <t>Z2</t>
        </is>
      </c>
      <c r="R156" s="147" t="n">
        <v>0.25</v>
      </c>
      <c r="S156" s="127" t="n">
        <v>17</v>
      </c>
      <c r="T156" s="148" t="n">
        <v>7.86</v>
      </c>
      <c r="U156" s="127" t="inlineStr">
        <is>
          <t>LA RUCHE LOGISTIQUE</t>
        </is>
      </c>
      <c r="W156" s="8">
        <f>IF(C156&lt;&gt;2,"",IF(S156="5X","5XK",IF(S156="5Y","5YK",IF(S156="6B","6BK",IF(S156="6C","6CK","")))))</f>
        <v/>
      </c>
      <c r="X156" s="8">
        <f>IF(S156="6B",_xlfn.XLOOKUP(H156,'Zoning 2shop'!A:A,'Zoning 2shop'!B:B),IF(S156="6C",_xlfn.XLOOKUP(G156,'Zoning 2shop'!C:C,'Zoning 2shop'!D:D),""))</f>
        <v/>
      </c>
      <c r="Y156" s="112">
        <f>AB156/Z156</f>
        <v/>
      </c>
      <c r="Z156" s="4">
        <f>T156</f>
        <v/>
      </c>
      <c r="AA156" s="4">
        <f>IF(OR(S156="6C",S156="6B",S156="5X",S156="5Y"),0.08,0.5)</f>
        <v/>
      </c>
      <c r="AB156" s="4">
        <f>$AG$5/$AG$2*Z156</f>
        <v/>
      </c>
      <c r="AC156" s="19">
        <f>Z156+AA156</f>
        <v/>
      </c>
      <c r="AD156" s="8">
        <f>IF(COUNTIF(Catégories!A:A,N156)=0,"catégorie inconnue",LOOKUP(N156,Catégories!A:A,Catégories!B:B))</f>
        <v/>
      </c>
      <c r="AE156" s="21">
        <f>SUM(Z156:AB156)</f>
        <v/>
      </c>
    </row>
    <row r="157" hidden="1" ht="14.25" customHeight="1" s="101">
      <c r="B157" s="127" t="inlineStr">
        <is>
          <t>13617723</t>
        </is>
      </c>
      <c r="C157" s="127" t="inlineStr">
        <is>
          <t>0</t>
        </is>
      </c>
      <c r="D157" s="123" t="n">
        <v>46163</v>
      </c>
      <c r="E157" s="127" t="inlineStr">
        <is>
          <t>21320</t>
        </is>
      </c>
      <c r="F157" s="127" t="inlineStr">
        <is>
          <t>65835</t>
        </is>
      </c>
      <c r="G157" s="127" t="inlineStr">
        <is>
          <t>FR</t>
        </is>
      </c>
      <c r="H157" s="127" t="inlineStr">
        <is>
          <t>DE</t>
        </is>
      </c>
      <c r="I157" s="127" t="inlineStr">
        <is>
          <t>Schonbrunn Michelle</t>
        </is>
      </c>
      <c r="J157" s="127" t="inlineStr">
        <is>
          <t>Laruche</t>
        </is>
      </c>
      <c r="K157" s="127" t="inlineStr">
        <is>
          <t>999999</t>
        </is>
      </c>
      <c r="L157" s="127" t="inlineStr">
        <is>
          <t>XF143172235FR</t>
        </is>
      </c>
      <c r="M157" s="127" t="inlineStr">
        <is>
          <t>N</t>
        </is>
      </c>
      <c r="N157" s="127" t="inlineStr">
        <is>
          <t>Transport</t>
        </is>
      </c>
      <c r="O157" s="127" t="inlineStr">
        <is>
          <t>N</t>
        </is>
      </c>
      <c r="P157" s="127" t="inlineStr">
        <is>
          <t>S</t>
        </is>
      </c>
      <c r="Q157" s="127" t="inlineStr">
        <is>
          <t>Z1</t>
        </is>
      </c>
      <c r="R157" s="147" t="n">
        <v>1.008</v>
      </c>
      <c r="S157" s="127" t="n">
        <v>17</v>
      </c>
      <c r="T157" s="148" t="n">
        <v>11.56</v>
      </c>
      <c r="U157" s="127" t="inlineStr">
        <is>
          <t>LA RUCHE LOGISTIQUE</t>
        </is>
      </c>
      <c r="W157" s="8">
        <f>IF(C157&lt;&gt;2,"",IF(S157="5X","5XK",IF(S157="5Y","5YK",IF(S157="6B","6BK",IF(S157="6C","6CK","")))))</f>
        <v/>
      </c>
      <c r="X157" s="8">
        <f>IF(S157="6B",_xlfn.XLOOKUP(H157,'Zoning 2shop'!A:A,'Zoning 2shop'!B:B),IF(S157="6C",_xlfn.XLOOKUP(G157,'Zoning 2shop'!C:C,'Zoning 2shop'!D:D),""))</f>
        <v/>
      </c>
      <c r="Y157" s="112">
        <f>AB157/Z157</f>
        <v/>
      </c>
      <c r="Z157" s="4">
        <f>T157</f>
        <v/>
      </c>
      <c r="AA157" s="4">
        <f>IF(OR(S157="6C",S157="6B",S157="5X",S157="5Y"),0.08,0.5)</f>
        <v/>
      </c>
      <c r="AB157" s="4">
        <f>$AG$5/$AG$2*Z157</f>
        <v/>
      </c>
      <c r="AC157" s="19">
        <f>Z157+AA157</f>
        <v/>
      </c>
      <c r="AD157" s="8">
        <f>IF(COUNTIF(Catégories!A:A,N157)=0,"catégorie inconnue",LOOKUP(N157,Catégories!A:A,Catégories!B:B))</f>
        <v/>
      </c>
      <c r="AE157" s="21">
        <f>SUM(Z157:AB157)</f>
        <v/>
      </c>
    </row>
    <row r="158" hidden="1" ht="14.25" customHeight="1" s="101">
      <c r="B158" s="127" t="inlineStr">
        <is>
          <t>13617723</t>
        </is>
      </c>
      <c r="C158" s="127" t="inlineStr">
        <is>
          <t>0</t>
        </is>
      </c>
      <c r="D158" s="123" t="n">
        <v>46163</v>
      </c>
      <c r="E158" s="127" t="inlineStr">
        <is>
          <t>21320</t>
        </is>
      </c>
      <c r="F158" s="127" t="inlineStr">
        <is>
          <t>18609</t>
        </is>
      </c>
      <c r="G158" s="127" t="inlineStr">
        <is>
          <t>FR</t>
        </is>
      </c>
      <c r="H158" s="127" t="inlineStr">
        <is>
          <t>DE</t>
        </is>
      </c>
      <c r="I158" s="127" t="inlineStr">
        <is>
          <t>Meier Aurelie</t>
        </is>
      </c>
      <c r="J158" s="127" t="inlineStr">
        <is>
          <t>Laruche</t>
        </is>
      </c>
      <c r="K158" s="127" t="inlineStr">
        <is>
          <t>999999</t>
        </is>
      </c>
      <c r="L158" s="127" t="inlineStr">
        <is>
          <t>XF143172535FR</t>
        </is>
      </c>
      <c r="M158" s="127" t="inlineStr">
        <is>
          <t>N</t>
        </is>
      </c>
      <c r="N158" s="127" t="inlineStr">
        <is>
          <t>Transport</t>
        </is>
      </c>
      <c r="O158" s="127" t="inlineStr">
        <is>
          <t>N</t>
        </is>
      </c>
      <c r="P158" s="127" t="inlineStr">
        <is>
          <t>S</t>
        </is>
      </c>
      <c r="Q158" s="127" t="inlineStr">
        <is>
          <t>Z1</t>
        </is>
      </c>
      <c r="R158" s="147" t="n">
        <v>6.273</v>
      </c>
      <c r="S158" s="127" t="n">
        <v>17</v>
      </c>
      <c r="T158" s="148" t="n">
        <v>23.01</v>
      </c>
      <c r="U158" s="127" t="inlineStr">
        <is>
          <t>LA RUCHE LOGISTIQUE</t>
        </is>
      </c>
      <c r="W158" s="8">
        <f>IF(C158&lt;&gt;2,"",IF(S158="5X","5XK",IF(S158="5Y","5YK",IF(S158="6B","6BK",IF(S158="6C","6CK","")))))</f>
        <v/>
      </c>
      <c r="X158" s="8">
        <f>IF(S158="6B",_xlfn.XLOOKUP(H158,'Zoning 2shop'!A:A,'Zoning 2shop'!B:B),IF(S158="6C",_xlfn.XLOOKUP(G158,'Zoning 2shop'!C:C,'Zoning 2shop'!D:D),""))</f>
        <v/>
      </c>
      <c r="Y158" s="112">
        <f>AB158/Z158</f>
        <v/>
      </c>
      <c r="Z158" s="4">
        <f>T158</f>
        <v/>
      </c>
      <c r="AA158" s="4">
        <f>IF(OR(S158="6C",S158="6B",S158="5X",S158="5Y"),0.08,0.5)</f>
        <v/>
      </c>
      <c r="AB158" s="4">
        <f>$AG$5/$AG$2*Z158</f>
        <v/>
      </c>
      <c r="AC158" s="19">
        <f>Z158+AA158</f>
        <v/>
      </c>
      <c r="AD158" s="8">
        <f>IF(COUNTIF(Catégories!A:A,N158)=0,"catégorie inconnue",LOOKUP(N158,Catégories!A:A,Catégories!B:B))</f>
        <v/>
      </c>
      <c r="AE158" s="21">
        <f>SUM(Z158:AB158)</f>
        <v/>
      </c>
    </row>
    <row r="159" hidden="1" ht="14.25" customHeight="1" s="101">
      <c r="B159" s="127" t="inlineStr">
        <is>
          <t>13617723</t>
        </is>
      </c>
      <c r="C159" s="127" t="inlineStr">
        <is>
          <t>0</t>
        </is>
      </c>
      <c r="D159" s="123" t="n">
        <v>46163</v>
      </c>
      <c r="E159" s="127" t="inlineStr">
        <is>
          <t>21320</t>
        </is>
      </c>
      <c r="F159" s="127" t="inlineStr">
        <is>
          <t>N226PS</t>
        </is>
      </c>
      <c r="G159" s="127" t="inlineStr">
        <is>
          <t>FR</t>
        </is>
      </c>
      <c r="H159" s="127" t="inlineStr">
        <is>
          <t>GB</t>
        </is>
      </c>
      <c r="I159" s="127" t="inlineStr">
        <is>
          <t>Ashby Jack</t>
        </is>
      </c>
      <c r="J159" s="127" t="inlineStr">
        <is>
          <t>Laruche</t>
        </is>
      </c>
      <c r="K159" s="127" t="inlineStr">
        <is>
          <t>999999</t>
        </is>
      </c>
      <c r="L159" s="127" t="inlineStr">
        <is>
          <t>XF143173227FR</t>
        </is>
      </c>
      <c r="M159" s="127" t="inlineStr">
        <is>
          <t>N</t>
        </is>
      </c>
      <c r="N159" s="127" t="inlineStr">
        <is>
          <t>Transport</t>
        </is>
      </c>
      <c r="O159" s="127" t="inlineStr">
        <is>
          <t>I</t>
        </is>
      </c>
      <c r="P159" s="127" t="inlineStr">
        <is>
          <t>S</t>
        </is>
      </c>
      <c r="Q159" s="127" t="inlineStr">
        <is>
          <t>Z2</t>
        </is>
      </c>
      <c r="R159" s="147" t="n">
        <v>2.355</v>
      </c>
      <c r="S159" s="127" t="n">
        <v>17</v>
      </c>
      <c r="T159" s="148" t="n">
        <v>18.82</v>
      </c>
      <c r="U159" s="127" t="inlineStr">
        <is>
          <t>LA RUCHE LOGISTIQUE</t>
        </is>
      </c>
      <c r="W159" s="8">
        <f>IF(C159&lt;&gt;2,"",IF(S159="5X","5XK",IF(S159="5Y","5YK",IF(S159="6B","6BK",IF(S159="6C","6CK","")))))</f>
        <v/>
      </c>
      <c r="X159" s="8">
        <f>IF(S159="6B",_xlfn.XLOOKUP(H159,'Zoning 2shop'!A:A,'Zoning 2shop'!B:B),IF(S159="6C",_xlfn.XLOOKUP(G159,'Zoning 2shop'!C:C,'Zoning 2shop'!D:D),""))</f>
        <v/>
      </c>
      <c r="Y159" s="112">
        <f>AB159/Z159</f>
        <v/>
      </c>
      <c r="Z159" s="4">
        <f>T159</f>
        <v/>
      </c>
      <c r="AA159" s="4">
        <f>IF(OR(S159="6C",S159="6B",S159="5X",S159="5Y"),0.08,0.5)</f>
        <v/>
      </c>
      <c r="AB159" s="4">
        <f>$AG$5/$AG$2*Z159</f>
        <v/>
      </c>
      <c r="AC159" s="19">
        <f>Z159+AA159</f>
        <v/>
      </c>
      <c r="AD159" s="8">
        <f>IF(COUNTIF(Catégories!A:A,N159)=0,"catégorie inconnue",LOOKUP(N159,Catégories!A:A,Catégories!B:B))</f>
        <v/>
      </c>
      <c r="AE159" s="21">
        <f>SUM(Z159:AB159)</f>
        <v/>
      </c>
    </row>
    <row r="160" hidden="1" ht="14.25" customHeight="1" s="101">
      <c r="B160" s="127" t="inlineStr">
        <is>
          <t>13617723</t>
        </is>
      </c>
      <c r="C160" s="127" t="inlineStr">
        <is>
          <t>0</t>
        </is>
      </c>
      <c r="D160" s="123" t="n">
        <v>46164</v>
      </c>
      <c r="E160" s="127" t="inlineStr">
        <is>
          <t>21320</t>
        </is>
      </c>
      <c r="F160" s="127" t="inlineStr">
        <is>
          <t>9635TV</t>
        </is>
      </c>
      <c r="G160" s="127" t="inlineStr">
        <is>
          <t>FR</t>
        </is>
      </c>
      <c r="H160" s="127" t="inlineStr">
        <is>
          <t>NL</t>
        </is>
      </c>
      <c r="I160" s="127" t="inlineStr">
        <is>
          <t>Bekkema Jolanda</t>
        </is>
      </c>
      <c r="J160" s="127" t="inlineStr">
        <is>
          <t>Laruche</t>
        </is>
      </c>
      <c r="K160" s="127" t="inlineStr">
        <is>
          <t>999999</t>
        </is>
      </c>
      <c r="L160" s="127" t="inlineStr">
        <is>
          <t>XF143198864FR</t>
        </is>
      </c>
      <c r="M160" s="127" t="inlineStr">
        <is>
          <t>N</t>
        </is>
      </c>
      <c r="N160" s="127" t="inlineStr">
        <is>
          <t>Transport</t>
        </is>
      </c>
      <c r="O160" s="127" t="inlineStr">
        <is>
          <t>N</t>
        </is>
      </c>
      <c r="P160" s="127" t="inlineStr">
        <is>
          <t>S</t>
        </is>
      </c>
      <c r="Q160" s="127" t="inlineStr">
        <is>
          <t>Z1</t>
        </is>
      </c>
      <c r="R160" s="147" t="n">
        <v>4.403</v>
      </c>
      <c r="S160" s="127" t="n">
        <v>17</v>
      </c>
      <c r="T160" s="148" t="n">
        <v>18.34</v>
      </c>
      <c r="U160" s="127" t="inlineStr">
        <is>
          <t>LA RUCHE LOGISTIQUE</t>
        </is>
      </c>
      <c r="W160" s="8">
        <f>IF(C160&lt;&gt;2,"",IF(S160="5X","5XK",IF(S160="5Y","5YK",IF(S160="6B","6BK",IF(S160="6C","6CK","")))))</f>
        <v/>
      </c>
      <c r="X160" s="8">
        <f>IF(S160="6B",_xlfn.XLOOKUP(H160,'Zoning 2shop'!A:A,'Zoning 2shop'!B:B),IF(S160="6C",_xlfn.XLOOKUP(G160,'Zoning 2shop'!C:C,'Zoning 2shop'!D:D),""))</f>
        <v/>
      </c>
      <c r="Y160" s="112">
        <f>AB160/Z160</f>
        <v/>
      </c>
      <c r="Z160" s="4">
        <f>T160</f>
        <v/>
      </c>
      <c r="AA160" s="4">
        <f>IF(OR(S160="6C",S160="6B",S160="5X",S160="5Y"),0.08,0.5)</f>
        <v/>
      </c>
      <c r="AB160" s="4">
        <f>$AG$5/$AG$2*Z160</f>
        <v/>
      </c>
      <c r="AC160" s="19">
        <f>Z160+AA160</f>
        <v/>
      </c>
      <c r="AD160" s="8">
        <f>IF(COUNTIF(Catégories!A:A,N160)=0,"catégorie inconnue",LOOKUP(N160,Catégories!A:A,Catégories!B:B))</f>
        <v/>
      </c>
      <c r="AE160" s="21">
        <f>SUM(Z160:AB160)</f>
        <v/>
      </c>
    </row>
    <row r="161" hidden="1" ht="14.25" customHeight="1" s="101">
      <c r="B161" s="127" t="inlineStr">
        <is>
          <t>13617723</t>
        </is>
      </c>
      <c r="C161" s="127" t="inlineStr">
        <is>
          <t>0</t>
        </is>
      </c>
      <c r="D161" s="123" t="n">
        <v>46164</v>
      </c>
      <c r="E161" s="127" t="inlineStr">
        <is>
          <t>21320</t>
        </is>
      </c>
      <c r="F161" s="127" t="inlineStr">
        <is>
          <t>1447NJ</t>
        </is>
      </c>
      <c r="G161" s="127" t="inlineStr">
        <is>
          <t>FR</t>
        </is>
      </c>
      <c r="H161" s="127" t="inlineStr">
        <is>
          <t>NL</t>
        </is>
      </c>
      <c r="I161" s="127" t="inlineStr">
        <is>
          <t>Mazouni Saloua</t>
        </is>
      </c>
      <c r="J161" s="127" t="inlineStr">
        <is>
          <t>Laruche</t>
        </is>
      </c>
      <c r="K161" s="127" t="inlineStr">
        <is>
          <t>999999</t>
        </is>
      </c>
      <c r="L161" s="127" t="inlineStr">
        <is>
          <t>XF143199096FR</t>
        </is>
      </c>
      <c r="M161" s="127" t="inlineStr">
        <is>
          <t>N</t>
        </is>
      </c>
      <c r="N161" s="127" t="inlineStr">
        <is>
          <t>Transport</t>
        </is>
      </c>
      <c r="O161" s="127" t="inlineStr">
        <is>
          <t>N</t>
        </is>
      </c>
      <c r="P161" s="127" t="inlineStr">
        <is>
          <t>S</t>
        </is>
      </c>
      <c r="Q161" s="127" t="inlineStr">
        <is>
          <t>Z1</t>
        </is>
      </c>
      <c r="R161" s="147" t="n">
        <v>0.24</v>
      </c>
      <c r="S161" s="127" t="n">
        <v>17</v>
      </c>
      <c r="T161" s="148" t="n">
        <v>7.86</v>
      </c>
      <c r="U161" s="127" t="inlineStr">
        <is>
          <t>LA RUCHE LOGISTIQUE</t>
        </is>
      </c>
      <c r="W161" s="8">
        <f>IF(C161&lt;&gt;2,"",IF(S161="5X","5XK",IF(S161="5Y","5YK",IF(S161="6B","6BK",IF(S161="6C","6CK","")))))</f>
        <v/>
      </c>
      <c r="X161" s="8">
        <f>IF(S161="6B",_xlfn.XLOOKUP(H161,'Zoning 2shop'!A:A,'Zoning 2shop'!B:B),IF(S161="6C",_xlfn.XLOOKUP(G161,'Zoning 2shop'!C:C,'Zoning 2shop'!D:D),""))</f>
        <v/>
      </c>
      <c r="Y161" s="112">
        <f>AB161/Z161</f>
        <v/>
      </c>
      <c r="Z161" s="4">
        <f>T161</f>
        <v/>
      </c>
      <c r="AA161" s="4">
        <f>IF(OR(S161="6C",S161="6B",S161="5X",S161="5Y"),0.08,0.5)</f>
        <v/>
      </c>
      <c r="AB161" s="4">
        <f>$AG$5/$AG$2*Z161</f>
        <v/>
      </c>
      <c r="AC161" s="19">
        <f>Z161+AA161</f>
        <v/>
      </c>
      <c r="AD161" s="8">
        <f>IF(COUNTIF(Catégories!A:A,N161)=0,"catégorie inconnue",LOOKUP(N161,Catégories!A:A,Catégories!B:B))</f>
        <v/>
      </c>
      <c r="AE161" s="21">
        <f>SUM(Z161:AB161)</f>
        <v/>
      </c>
    </row>
    <row r="162" hidden="1" ht="14.25" customHeight="1" s="101">
      <c r="B162" s="127" t="inlineStr">
        <is>
          <t>13617723</t>
        </is>
      </c>
      <c r="C162" s="127" t="inlineStr">
        <is>
          <t>0</t>
        </is>
      </c>
      <c r="D162" s="123" t="n">
        <v>46164</v>
      </c>
      <c r="E162" s="127" t="inlineStr">
        <is>
          <t>21320</t>
        </is>
      </c>
      <c r="F162" s="127" t="inlineStr">
        <is>
          <t>2273XZ</t>
        </is>
      </c>
      <c r="G162" s="127" t="inlineStr">
        <is>
          <t>FR</t>
        </is>
      </c>
      <c r="H162" s="127" t="inlineStr">
        <is>
          <t>NL</t>
        </is>
      </c>
      <c r="I162" s="127" t="inlineStr">
        <is>
          <t>Bolt Janneke</t>
        </is>
      </c>
      <c r="J162" s="127" t="inlineStr">
        <is>
          <t>Laruche</t>
        </is>
      </c>
      <c r="K162" s="127" t="inlineStr">
        <is>
          <t>999999</t>
        </is>
      </c>
      <c r="L162" s="127" t="inlineStr">
        <is>
          <t>XF143199365FR</t>
        </is>
      </c>
      <c r="M162" s="127" t="inlineStr">
        <is>
          <t>N</t>
        </is>
      </c>
      <c r="N162" s="127" t="inlineStr">
        <is>
          <t>Transport</t>
        </is>
      </c>
      <c r="O162" s="127" t="inlineStr">
        <is>
          <t>N</t>
        </is>
      </c>
      <c r="P162" s="127" t="inlineStr">
        <is>
          <t>S</t>
        </is>
      </c>
      <c r="Q162" s="127" t="inlineStr">
        <is>
          <t>Z1</t>
        </is>
      </c>
      <c r="R162" s="147" t="n">
        <v>5.773</v>
      </c>
      <c r="S162" s="127" t="n">
        <v>17</v>
      </c>
      <c r="T162" s="148" t="n">
        <v>21.83</v>
      </c>
      <c r="U162" s="127" t="inlineStr">
        <is>
          <t>LA RUCHE LOGISTIQUE</t>
        </is>
      </c>
      <c r="W162" s="8">
        <f>IF(C162&lt;&gt;2,"",IF(S162="5X","5XK",IF(S162="5Y","5YK",IF(S162="6B","6BK",IF(S162="6C","6CK","")))))</f>
        <v/>
      </c>
      <c r="X162" s="8">
        <f>IF(S162="6B",_xlfn.XLOOKUP(H162,'Zoning 2shop'!A:A,'Zoning 2shop'!B:B),IF(S162="6C",_xlfn.XLOOKUP(G162,'Zoning 2shop'!C:C,'Zoning 2shop'!D:D),""))</f>
        <v/>
      </c>
      <c r="Y162" s="112">
        <f>AB162/Z162</f>
        <v/>
      </c>
      <c r="Z162" s="4">
        <f>T162</f>
        <v/>
      </c>
      <c r="AA162" s="4">
        <f>IF(OR(S162="6C",S162="6B",S162="5X",S162="5Y"),0.08,0.5)</f>
        <v/>
      </c>
      <c r="AB162" s="4">
        <f>$AG$5/$AG$2*Z162</f>
        <v/>
      </c>
      <c r="AC162" s="19">
        <f>Z162+AA162</f>
        <v/>
      </c>
      <c r="AD162" s="8">
        <f>IF(COUNTIF(Catégories!A:A,N162)=0,"catégorie inconnue",LOOKUP(N162,Catégories!A:A,Catégories!B:B))</f>
        <v/>
      </c>
      <c r="AE162" s="21">
        <f>SUM(Z162:AB162)</f>
        <v/>
      </c>
    </row>
    <row r="163" hidden="1" ht="14.25" customHeight="1" s="101">
      <c r="B163" s="127" t="inlineStr">
        <is>
          <t>13617723</t>
        </is>
      </c>
      <c r="C163" s="127" t="inlineStr">
        <is>
          <t>0</t>
        </is>
      </c>
      <c r="D163" s="123" t="n">
        <v>46164</v>
      </c>
      <c r="E163" s="127" t="inlineStr">
        <is>
          <t>21320</t>
        </is>
      </c>
      <c r="F163" s="127" t="inlineStr">
        <is>
          <t>71020</t>
        </is>
      </c>
      <c r="G163" s="127" t="inlineStr">
        <is>
          <t>FR</t>
        </is>
      </c>
      <c r="H163" s="127" t="inlineStr">
        <is>
          <t>IT</t>
        </is>
      </c>
      <c r="I163" s="127" t="inlineStr">
        <is>
          <t>Arcuri Enza</t>
        </is>
      </c>
      <c r="J163" s="127" t="inlineStr">
        <is>
          <t>Laruche</t>
        </is>
      </c>
      <c r="K163" s="127" t="inlineStr">
        <is>
          <t>999999</t>
        </is>
      </c>
      <c r="L163" s="127" t="inlineStr">
        <is>
          <t>XF143199462FR</t>
        </is>
      </c>
      <c r="M163" s="127" t="inlineStr">
        <is>
          <t>N</t>
        </is>
      </c>
      <c r="N163" s="127" t="inlineStr">
        <is>
          <t>Transport</t>
        </is>
      </c>
      <c r="O163" s="127" t="inlineStr">
        <is>
          <t>N</t>
        </is>
      </c>
      <c r="P163" s="127" t="inlineStr">
        <is>
          <t>S</t>
        </is>
      </c>
      <c r="Q163" s="127" t="inlineStr">
        <is>
          <t>Z2</t>
        </is>
      </c>
      <c r="R163" s="147" t="n">
        <v>0.25</v>
      </c>
      <c r="S163" s="127" t="n">
        <v>17</v>
      </c>
      <c r="T163" s="148" t="n">
        <v>7.86</v>
      </c>
      <c r="U163" s="127" t="inlineStr">
        <is>
          <t>LA RUCHE LOGISTIQUE</t>
        </is>
      </c>
      <c r="W163" s="8">
        <f>IF(C163&lt;&gt;2,"",IF(S163="5X","5XK",IF(S163="5Y","5YK",IF(S163="6B","6BK",IF(S163="6C","6CK","")))))</f>
        <v/>
      </c>
      <c r="X163" s="8">
        <f>IF(S163="6B",_xlfn.XLOOKUP(H163,'Zoning 2shop'!A:A,'Zoning 2shop'!B:B),IF(S163="6C",_xlfn.XLOOKUP(G163,'Zoning 2shop'!C:C,'Zoning 2shop'!D:D),""))</f>
        <v/>
      </c>
      <c r="Y163" s="112">
        <f>AB163/Z163</f>
        <v/>
      </c>
      <c r="Z163" s="4">
        <f>T163</f>
        <v/>
      </c>
      <c r="AA163" s="4">
        <f>IF(OR(S163="6C",S163="6B",S163="5X",S163="5Y"),0.08,0.5)</f>
        <v/>
      </c>
      <c r="AB163" s="4">
        <f>$AG$5/$AG$2*Z163</f>
        <v/>
      </c>
      <c r="AC163" s="19">
        <f>Z163+AA163</f>
        <v/>
      </c>
      <c r="AD163" s="8">
        <f>IF(COUNTIF(Catégories!A:A,N163)=0,"catégorie inconnue",LOOKUP(N163,Catégories!A:A,Catégories!B:B))</f>
        <v/>
      </c>
      <c r="AE163" s="21">
        <f>SUM(Z163:AB163)</f>
        <v/>
      </c>
    </row>
    <row r="164" hidden="1" ht="14.25" customHeight="1" s="101">
      <c r="B164" s="127" t="inlineStr">
        <is>
          <t>13617723</t>
        </is>
      </c>
      <c r="C164" s="127" t="inlineStr">
        <is>
          <t>0</t>
        </is>
      </c>
      <c r="D164" s="123" t="n">
        <v>46164</v>
      </c>
      <c r="E164" s="127" t="inlineStr">
        <is>
          <t>21320</t>
        </is>
      </c>
      <c r="F164" s="127" t="inlineStr">
        <is>
          <t>71020</t>
        </is>
      </c>
      <c r="G164" s="127" t="inlineStr">
        <is>
          <t>FR</t>
        </is>
      </c>
      <c r="H164" s="127" t="inlineStr">
        <is>
          <t>IT</t>
        </is>
      </c>
      <c r="I164" s="127" t="inlineStr">
        <is>
          <t>Arcuri Enza</t>
        </is>
      </c>
      <c r="J164" s="127" t="inlineStr">
        <is>
          <t>Laruche</t>
        </is>
      </c>
      <c r="K164" s="127" t="inlineStr">
        <is>
          <t>999999</t>
        </is>
      </c>
      <c r="L164" s="127" t="inlineStr">
        <is>
          <t>XF143199462FR</t>
        </is>
      </c>
      <c r="M164" s="127" t="inlineStr">
        <is>
          <t>N</t>
        </is>
      </c>
      <c r="N164" s="127" t="inlineStr">
        <is>
          <t>Supp Zone Internationale Eloignee</t>
        </is>
      </c>
      <c r="O164" s="127" t="inlineStr">
        <is>
          <t>N</t>
        </is>
      </c>
      <c r="P164" s="127" t="n"/>
      <c r="Q164" s="127" t="inlineStr">
        <is>
          <t>Z2</t>
        </is>
      </c>
      <c r="R164" s="147" t="n">
        <v>0</v>
      </c>
      <c r="S164" s="127" t="n">
        <v>17</v>
      </c>
      <c r="T164" s="148" t="n">
        <v>17</v>
      </c>
      <c r="U164" s="127" t="inlineStr">
        <is>
          <t>LA RUCHE LOGISTIQUE</t>
        </is>
      </c>
      <c r="W164" s="8">
        <f>IF(C164&lt;&gt;2,"",IF(S164="5X","5XK",IF(S164="5Y","5YK",IF(S164="6B","6BK",IF(S164="6C","6CK","")))))</f>
        <v/>
      </c>
      <c r="X164" s="8">
        <f>IF(S164="6B",_xlfn.XLOOKUP(H164,'Zoning 2shop'!A:A,'Zoning 2shop'!B:B),IF(S164="6C",_xlfn.XLOOKUP(G164,'Zoning 2shop'!C:C,'Zoning 2shop'!D:D),""))</f>
        <v/>
      </c>
      <c r="Y164" s="112">
        <f>AB164/Z164</f>
        <v/>
      </c>
      <c r="Z164" s="4">
        <f>T164</f>
        <v/>
      </c>
      <c r="AA164" s="4">
        <f>IF(OR(S164="6C",S164="6B",S164="5X",S164="5Y"),0.08,0.5)</f>
        <v/>
      </c>
      <c r="AB164" s="4">
        <f>$AG$5/$AG$2*Z164</f>
        <v/>
      </c>
      <c r="AC164" s="19">
        <f>Z164+AA164</f>
        <v/>
      </c>
      <c r="AD164" s="8">
        <f>IF(COUNTIF(Catégories!A:A,N164)=0,"catégorie inconnue",LOOKUP(N164,Catégories!A:A,Catégories!B:B))</f>
        <v/>
      </c>
      <c r="AE164" s="21">
        <f>SUM(Z164:AB164)</f>
        <v/>
      </c>
    </row>
    <row r="165" hidden="1" ht="14.25" customHeight="1" s="101">
      <c r="B165" s="127" t="inlineStr">
        <is>
          <t>13617723</t>
        </is>
      </c>
      <c r="C165" s="127" t="inlineStr">
        <is>
          <t>0</t>
        </is>
      </c>
      <c r="D165" s="123" t="n">
        <v>46164</v>
      </c>
      <c r="E165" s="127" t="inlineStr">
        <is>
          <t>21320</t>
        </is>
      </c>
      <c r="F165" s="127" t="inlineStr">
        <is>
          <t>86153</t>
        </is>
      </c>
      <c r="G165" s="127" t="inlineStr">
        <is>
          <t>FR</t>
        </is>
      </c>
      <c r="H165" s="127" t="inlineStr">
        <is>
          <t>DE</t>
        </is>
      </c>
      <c r="I165" s="127" t="inlineStr">
        <is>
          <t>Monninghoff Jutta</t>
        </is>
      </c>
      <c r="J165" s="127" t="inlineStr">
        <is>
          <t>Laruche</t>
        </is>
      </c>
      <c r="K165" s="127" t="inlineStr">
        <is>
          <t>999999</t>
        </is>
      </c>
      <c r="L165" s="127" t="inlineStr">
        <is>
          <t>XF143200109FR</t>
        </is>
      </c>
      <c r="M165" s="127" t="inlineStr">
        <is>
          <t>N</t>
        </is>
      </c>
      <c r="N165" s="127" t="inlineStr">
        <is>
          <t>Transport</t>
        </is>
      </c>
      <c r="O165" s="127" t="inlineStr">
        <is>
          <t>N</t>
        </is>
      </c>
      <c r="P165" s="127" t="inlineStr">
        <is>
          <t>S</t>
        </is>
      </c>
      <c r="Q165" s="127" t="inlineStr">
        <is>
          <t>Z1</t>
        </is>
      </c>
      <c r="R165" s="147" t="n">
        <v>4.266</v>
      </c>
      <c r="S165" s="127" t="n">
        <v>17</v>
      </c>
      <c r="T165" s="148" t="n">
        <v>18.34</v>
      </c>
      <c r="U165" s="127" t="inlineStr">
        <is>
          <t>LA RUCHE LOGISTIQUE</t>
        </is>
      </c>
      <c r="W165" s="8">
        <f>IF(C165&lt;&gt;2,"",IF(S165="5X","5XK",IF(S165="5Y","5YK",IF(S165="6B","6BK",IF(S165="6C","6CK","")))))</f>
        <v/>
      </c>
      <c r="X165" s="8">
        <f>IF(S165="6B",_xlfn.XLOOKUP(H165,'Zoning 2shop'!A:A,'Zoning 2shop'!B:B),IF(S165="6C",_xlfn.XLOOKUP(G165,'Zoning 2shop'!C:C,'Zoning 2shop'!D:D),""))</f>
        <v/>
      </c>
      <c r="Y165" s="112">
        <f>AB165/Z165</f>
        <v/>
      </c>
      <c r="Z165" s="4">
        <f>T165</f>
        <v/>
      </c>
      <c r="AA165" s="4">
        <f>IF(OR(S165="6C",S165="6B",S165="5X",S165="5Y"),0.08,0.5)</f>
        <v/>
      </c>
      <c r="AB165" s="4">
        <f>$AG$5/$AG$2*Z165</f>
        <v/>
      </c>
      <c r="AC165" s="19">
        <f>Z165+AA165</f>
        <v/>
      </c>
      <c r="AD165" s="8">
        <f>IF(COUNTIF(Catégories!A:A,N165)=0,"catégorie inconnue",LOOKUP(N165,Catégories!A:A,Catégories!B:B))</f>
        <v/>
      </c>
      <c r="AE165" s="21">
        <f>SUM(Z165:AB165)</f>
        <v/>
      </c>
    </row>
    <row r="166" hidden="1" ht="14.25" customHeight="1" s="101">
      <c r="B166" s="127" t="inlineStr">
        <is>
          <t>13617723</t>
        </is>
      </c>
      <c r="C166" s="127" t="inlineStr">
        <is>
          <t>0</t>
        </is>
      </c>
      <c r="D166" s="123" t="n">
        <v>46164</v>
      </c>
      <c r="E166" s="127" t="inlineStr">
        <is>
          <t>21320</t>
        </is>
      </c>
      <c r="F166" s="127" t="inlineStr">
        <is>
          <t>70056</t>
        </is>
      </c>
      <c r="G166" s="127" t="inlineStr">
        <is>
          <t>FR</t>
        </is>
      </c>
      <c r="H166" s="127" t="inlineStr">
        <is>
          <t>IT</t>
        </is>
      </c>
      <c r="I166" s="127" t="inlineStr">
        <is>
          <t>Montemurro Natalia</t>
        </is>
      </c>
      <c r="J166" s="127" t="inlineStr">
        <is>
          <t>Laruche</t>
        </is>
      </c>
      <c r="K166" s="127" t="inlineStr">
        <is>
          <t>999999</t>
        </is>
      </c>
      <c r="L166" s="127" t="inlineStr">
        <is>
          <t>XF143200143FR</t>
        </is>
      </c>
      <c r="M166" s="127" t="inlineStr">
        <is>
          <t>N</t>
        </is>
      </c>
      <c r="N166" s="127" t="inlineStr">
        <is>
          <t>Transport</t>
        </is>
      </c>
      <c r="O166" s="127" t="inlineStr">
        <is>
          <t>N</t>
        </is>
      </c>
      <c r="P166" s="127" t="inlineStr">
        <is>
          <t>S</t>
        </is>
      </c>
      <c r="Q166" s="127" t="inlineStr">
        <is>
          <t>Z2</t>
        </is>
      </c>
      <c r="R166" s="147" t="n">
        <v>4.403</v>
      </c>
      <c r="S166" s="127" t="n">
        <v>17</v>
      </c>
      <c r="T166" s="148" t="n">
        <v>18.34</v>
      </c>
      <c r="U166" s="127" t="inlineStr">
        <is>
          <t>LA RUCHE LOGISTIQUE</t>
        </is>
      </c>
      <c r="W166" s="8">
        <f>IF(C166&lt;&gt;2,"",IF(S166="5X","5XK",IF(S166="5Y","5YK",IF(S166="6B","6BK",IF(S166="6C","6CK","")))))</f>
        <v/>
      </c>
      <c r="X166" s="8">
        <f>IF(S166="6B",_xlfn.XLOOKUP(H166,'Zoning 2shop'!A:A,'Zoning 2shop'!B:B),IF(S166="6C",_xlfn.XLOOKUP(G166,'Zoning 2shop'!C:C,'Zoning 2shop'!D:D),""))</f>
        <v/>
      </c>
      <c r="Y166" s="112">
        <f>AB166/Z166</f>
        <v/>
      </c>
      <c r="Z166" s="4">
        <f>T166</f>
        <v/>
      </c>
      <c r="AA166" s="4">
        <f>IF(OR(S166="6C",S166="6B",S166="5X",S166="5Y"),0.08,0.5)</f>
        <v/>
      </c>
      <c r="AB166" s="4">
        <f>$AG$5/$AG$2*Z166</f>
        <v/>
      </c>
      <c r="AC166" s="19">
        <f>Z166+AA166</f>
        <v/>
      </c>
      <c r="AD166" s="8">
        <f>IF(COUNTIF(Catégories!A:A,N166)=0,"catégorie inconnue",LOOKUP(N166,Catégories!A:A,Catégories!B:B))</f>
        <v/>
      </c>
      <c r="AE166" s="21">
        <f>SUM(Z166:AB166)</f>
        <v/>
      </c>
    </row>
    <row r="167" hidden="1" ht="14.25" customHeight="1" s="101">
      <c r="B167" s="127" t="inlineStr">
        <is>
          <t>13617723</t>
        </is>
      </c>
      <c r="C167" s="127" t="inlineStr">
        <is>
          <t>0</t>
        </is>
      </c>
      <c r="D167" s="123" t="n">
        <v>46164</v>
      </c>
      <c r="E167" s="127" t="inlineStr">
        <is>
          <t>21320</t>
        </is>
      </c>
      <c r="F167" s="127" t="inlineStr">
        <is>
          <t>74336</t>
        </is>
      </c>
      <c r="G167" s="127" t="inlineStr">
        <is>
          <t>FR</t>
        </is>
      </c>
      <c r="H167" s="127" t="inlineStr">
        <is>
          <t>DE</t>
        </is>
      </c>
      <c r="I167" s="127" t="inlineStr">
        <is>
          <t>Steiner Sina</t>
        </is>
      </c>
      <c r="J167" s="127" t="inlineStr">
        <is>
          <t>Laruche</t>
        </is>
      </c>
      <c r="K167" s="127" t="inlineStr">
        <is>
          <t>999999</t>
        </is>
      </c>
      <c r="L167" s="127" t="inlineStr">
        <is>
          <t>XF143200228FR</t>
        </is>
      </c>
      <c r="M167" s="127" t="inlineStr">
        <is>
          <t>N</t>
        </is>
      </c>
      <c r="N167" s="127" t="inlineStr">
        <is>
          <t>Transport</t>
        </is>
      </c>
      <c r="O167" s="127" t="inlineStr">
        <is>
          <t>N</t>
        </is>
      </c>
      <c r="P167" s="127" t="inlineStr">
        <is>
          <t>S</t>
        </is>
      </c>
      <c r="Q167" s="127" t="inlineStr">
        <is>
          <t>Z1</t>
        </is>
      </c>
      <c r="R167" s="147" t="n">
        <v>0.8</v>
      </c>
      <c r="S167" s="127" t="n">
        <v>17</v>
      </c>
      <c r="T167" s="148" t="n">
        <v>9.94</v>
      </c>
      <c r="U167" s="127" t="inlineStr">
        <is>
          <t>LA RUCHE LOGISTIQUE</t>
        </is>
      </c>
      <c r="W167" s="8">
        <f>IF(C167&lt;&gt;2,"",IF(S167="5X","5XK",IF(S167="5Y","5YK",IF(S167="6B","6BK",IF(S167="6C","6CK","")))))</f>
        <v/>
      </c>
      <c r="X167" s="8">
        <f>IF(S167="6B",_xlfn.XLOOKUP(H167,'Zoning 2shop'!A:A,'Zoning 2shop'!B:B),IF(S167="6C",_xlfn.XLOOKUP(G167,'Zoning 2shop'!C:C,'Zoning 2shop'!D:D),""))</f>
        <v/>
      </c>
      <c r="Y167" s="112">
        <f>AB167/Z167</f>
        <v/>
      </c>
      <c r="Z167" s="4">
        <f>T167</f>
        <v/>
      </c>
      <c r="AA167" s="4">
        <f>IF(OR(S167="6C",S167="6B",S167="5X",S167="5Y"),0.08,0.5)</f>
        <v/>
      </c>
      <c r="AB167" s="4">
        <f>$AG$5/$AG$2*Z167</f>
        <v/>
      </c>
      <c r="AC167" s="19">
        <f>Z167+AA167</f>
        <v/>
      </c>
      <c r="AD167" s="8">
        <f>IF(COUNTIF(Catégories!A:A,N167)=0,"catégorie inconnue",LOOKUP(N167,Catégories!A:A,Catégories!B:B))</f>
        <v/>
      </c>
      <c r="AE167" s="21">
        <f>SUM(Z167:AB167)</f>
        <v/>
      </c>
    </row>
    <row r="168" hidden="1" ht="14.25" customHeight="1" s="101">
      <c r="B168" s="127" t="inlineStr">
        <is>
          <t>13617723</t>
        </is>
      </c>
      <c r="C168" s="127" t="inlineStr">
        <is>
          <t>0</t>
        </is>
      </c>
      <c r="D168" s="123" t="n">
        <v>46164</v>
      </c>
      <c r="E168" s="127" t="inlineStr">
        <is>
          <t>21320</t>
        </is>
      </c>
      <c r="F168" s="127" t="inlineStr">
        <is>
          <t>8267AL</t>
        </is>
      </c>
      <c r="G168" s="127" t="inlineStr">
        <is>
          <t>FR</t>
        </is>
      </c>
      <c r="H168" s="127" t="inlineStr">
        <is>
          <t>NL</t>
        </is>
      </c>
      <c r="I168" s="127" t="inlineStr">
        <is>
          <t>Winkelman Fiene</t>
        </is>
      </c>
      <c r="J168" s="127" t="inlineStr">
        <is>
          <t>Laruche</t>
        </is>
      </c>
      <c r="K168" s="127" t="inlineStr">
        <is>
          <t>999999</t>
        </is>
      </c>
      <c r="L168" s="127" t="inlineStr">
        <is>
          <t>XF143219706FR</t>
        </is>
      </c>
      <c r="M168" s="127" t="inlineStr">
        <is>
          <t>N</t>
        </is>
      </c>
      <c r="N168" s="127" t="inlineStr">
        <is>
          <t>Transport</t>
        </is>
      </c>
      <c r="O168" s="127" t="inlineStr">
        <is>
          <t>N</t>
        </is>
      </c>
      <c r="P168" s="127" t="inlineStr">
        <is>
          <t>S</t>
        </is>
      </c>
      <c r="Q168" s="127" t="inlineStr">
        <is>
          <t>Z1</t>
        </is>
      </c>
      <c r="R168" s="147" t="n">
        <v>4.488</v>
      </c>
      <c r="S168" s="127" t="n">
        <v>17</v>
      </c>
      <c r="T168" s="148" t="n">
        <v>18.34</v>
      </c>
      <c r="U168" s="127" t="inlineStr">
        <is>
          <t>LA RUCHE LOGISTIQUE</t>
        </is>
      </c>
      <c r="W168" s="8">
        <f>IF(C168&lt;&gt;2,"",IF(S168="5X","5XK",IF(S168="5Y","5YK",IF(S168="6B","6BK",IF(S168="6C","6CK","")))))</f>
        <v/>
      </c>
      <c r="X168" s="8">
        <f>IF(S168="6B",_xlfn.XLOOKUP(H168,'Zoning 2shop'!A:A,'Zoning 2shop'!B:B),IF(S168="6C",_xlfn.XLOOKUP(G168,'Zoning 2shop'!C:C,'Zoning 2shop'!D:D),""))</f>
        <v/>
      </c>
      <c r="Y168" s="112">
        <f>AB168/Z168</f>
        <v/>
      </c>
      <c r="Z168" s="4">
        <f>T168</f>
        <v/>
      </c>
      <c r="AA168" s="4">
        <f>IF(OR(S168="6C",S168="6B",S168="5X",S168="5Y"),0.08,0.5)</f>
        <v/>
      </c>
      <c r="AB168" s="4">
        <f>$AG$5/$AG$2*Z168</f>
        <v/>
      </c>
      <c r="AC168" s="19">
        <f>Z168+AA168</f>
        <v/>
      </c>
      <c r="AD168" s="8">
        <f>IF(COUNTIF(Catégories!A:A,N168)=0,"catégorie inconnue",LOOKUP(N168,Catégories!A:A,Catégories!B:B))</f>
        <v/>
      </c>
      <c r="AE168" s="21">
        <f>SUM(Z168:AB168)</f>
        <v/>
      </c>
    </row>
    <row r="169" hidden="1" ht="14.25" customHeight="1" s="101">
      <c r="B169" s="127" t="inlineStr">
        <is>
          <t>13617723</t>
        </is>
      </c>
      <c r="C169" s="127" t="inlineStr">
        <is>
          <t>0</t>
        </is>
      </c>
      <c r="D169" s="123" t="n">
        <v>46164</v>
      </c>
      <c r="E169" s="127" t="inlineStr">
        <is>
          <t>21320</t>
        </is>
      </c>
      <c r="F169" s="127" t="inlineStr">
        <is>
          <t>80797</t>
        </is>
      </c>
      <c r="G169" s="127" t="inlineStr">
        <is>
          <t>FR</t>
        </is>
      </c>
      <c r="H169" s="127" t="inlineStr">
        <is>
          <t>DE</t>
        </is>
      </c>
      <c r="I169" s="127" t="inlineStr">
        <is>
          <t>Freitag Petra</t>
        </is>
      </c>
      <c r="J169" s="127" t="inlineStr">
        <is>
          <t>Laruche</t>
        </is>
      </c>
      <c r="K169" s="127" t="inlineStr">
        <is>
          <t>999999</t>
        </is>
      </c>
      <c r="L169" s="127" t="inlineStr">
        <is>
          <t>XF143228518FR</t>
        </is>
      </c>
      <c r="M169" s="127" t="inlineStr">
        <is>
          <t>N</t>
        </is>
      </c>
      <c r="N169" s="127" t="inlineStr">
        <is>
          <t>Transport</t>
        </is>
      </c>
      <c r="O169" s="127" t="inlineStr">
        <is>
          <t>N</t>
        </is>
      </c>
      <c r="P169" s="127" t="inlineStr">
        <is>
          <t>S</t>
        </is>
      </c>
      <c r="Q169" s="127" t="inlineStr">
        <is>
          <t>Z1</t>
        </is>
      </c>
      <c r="R169" s="147" t="n">
        <v>0.25</v>
      </c>
      <c r="S169" s="127" t="n">
        <v>17</v>
      </c>
      <c r="T169" s="148" t="n">
        <v>7.86</v>
      </c>
      <c r="U169" s="127" t="inlineStr">
        <is>
          <t>LA RUCHE LOGISTIQUE</t>
        </is>
      </c>
      <c r="W169" s="8">
        <f>IF(C169&lt;&gt;2,"",IF(S169="5X","5XK",IF(S169="5Y","5YK",IF(S169="6B","6BK",IF(S169="6C","6CK","")))))</f>
        <v/>
      </c>
      <c r="X169" s="8">
        <f>IF(S169="6B",_xlfn.XLOOKUP(H169,'Zoning 2shop'!A:A,'Zoning 2shop'!B:B),IF(S169="6C",_xlfn.XLOOKUP(G169,'Zoning 2shop'!C:C,'Zoning 2shop'!D:D),""))</f>
        <v/>
      </c>
      <c r="Y169" s="112">
        <f>AB169/Z169</f>
        <v/>
      </c>
      <c r="Z169" s="4">
        <f>T169</f>
        <v/>
      </c>
      <c r="AA169" s="4">
        <f>IF(OR(S169="6C",S169="6B",S169="5X",S169="5Y"),0.08,0.5)</f>
        <v/>
      </c>
      <c r="AB169" s="4">
        <f>$AG$5/$AG$2*Z169</f>
        <v/>
      </c>
      <c r="AC169" s="19">
        <f>Z169+AA169</f>
        <v/>
      </c>
      <c r="AD169" s="8">
        <f>IF(COUNTIF(Catégories!A:A,N169)=0,"catégorie inconnue",LOOKUP(N169,Catégories!A:A,Catégories!B:B))</f>
        <v/>
      </c>
      <c r="AE169" s="21">
        <f>SUM(Z169:AB169)</f>
        <v/>
      </c>
    </row>
    <row r="170" hidden="1" ht="14.25" customHeight="1" s="101">
      <c r="B170" s="127" t="inlineStr">
        <is>
          <t>13617723</t>
        </is>
      </c>
      <c r="C170" s="127" t="inlineStr">
        <is>
          <t>0</t>
        </is>
      </c>
      <c r="D170" s="123" t="n">
        <v>46164</v>
      </c>
      <c r="E170" s="127" t="inlineStr">
        <is>
          <t>21320</t>
        </is>
      </c>
      <c r="F170" s="127" t="inlineStr">
        <is>
          <t>78462</t>
        </is>
      </c>
      <c r="G170" s="127" t="inlineStr">
        <is>
          <t>FR</t>
        </is>
      </c>
      <c r="H170" s="127" t="inlineStr">
        <is>
          <t>DE</t>
        </is>
      </c>
      <c r="I170" s="127" t="inlineStr">
        <is>
          <t>Wieland Helmut</t>
        </is>
      </c>
      <c r="J170" s="127" t="inlineStr">
        <is>
          <t>Laruche</t>
        </is>
      </c>
      <c r="K170" s="127" t="inlineStr">
        <is>
          <t>999999</t>
        </is>
      </c>
      <c r="L170" s="127" t="inlineStr">
        <is>
          <t>XF143228739FR</t>
        </is>
      </c>
      <c r="M170" s="127" t="inlineStr">
        <is>
          <t>N</t>
        </is>
      </c>
      <c r="N170" s="127" t="inlineStr">
        <is>
          <t>Transport</t>
        </is>
      </c>
      <c r="O170" s="127" t="inlineStr">
        <is>
          <t>N</t>
        </is>
      </c>
      <c r="P170" s="127" t="inlineStr">
        <is>
          <t>S</t>
        </is>
      </c>
      <c r="Q170" s="127" t="inlineStr">
        <is>
          <t>Z1</t>
        </is>
      </c>
      <c r="R170" s="147" t="n">
        <v>5.773</v>
      </c>
      <c r="S170" s="127" t="n">
        <v>17</v>
      </c>
      <c r="T170" s="148" t="n">
        <v>21.83</v>
      </c>
      <c r="U170" s="127" t="inlineStr">
        <is>
          <t>LA RUCHE LOGISTIQUE</t>
        </is>
      </c>
      <c r="W170" s="8">
        <f>IF(C170&lt;&gt;2,"",IF(S170="5X","5XK",IF(S170="5Y","5YK",IF(S170="6B","6BK",IF(S170="6C","6CK","")))))</f>
        <v/>
      </c>
      <c r="X170" s="8">
        <f>IF(S170="6B",_xlfn.XLOOKUP(H170,'Zoning 2shop'!A:A,'Zoning 2shop'!B:B),IF(S170="6C",_xlfn.XLOOKUP(G170,'Zoning 2shop'!C:C,'Zoning 2shop'!D:D),""))</f>
        <v/>
      </c>
      <c r="Y170" s="112">
        <f>AB170/Z170</f>
        <v/>
      </c>
      <c r="Z170" s="4">
        <f>T170</f>
        <v/>
      </c>
      <c r="AA170" s="4">
        <f>IF(OR(S170="6C",S170="6B",S170="5X",S170="5Y"),0.08,0.5)</f>
        <v/>
      </c>
      <c r="AB170" s="4">
        <f>$AG$5/$AG$2*Z170</f>
        <v/>
      </c>
      <c r="AC170" s="19">
        <f>Z170+AA170</f>
        <v/>
      </c>
      <c r="AD170" s="8">
        <f>IF(COUNTIF(Catégories!A:A,N170)=0,"catégorie inconnue",LOOKUP(N170,Catégories!A:A,Catégories!B:B))</f>
        <v/>
      </c>
      <c r="AE170" s="21">
        <f>SUM(Z170:AB170)</f>
        <v/>
      </c>
    </row>
    <row r="171" hidden="1" ht="14.25" customHeight="1" s="101">
      <c r="B171" s="127" t="inlineStr">
        <is>
          <t>13617723</t>
        </is>
      </c>
      <c r="C171" s="127" t="inlineStr">
        <is>
          <t>0</t>
        </is>
      </c>
      <c r="D171" s="123" t="n">
        <v>46164</v>
      </c>
      <c r="E171" s="127" t="inlineStr">
        <is>
          <t>21320</t>
        </is>
      </c>
      <c r="F171" s="127" t="inlineStr">
        <is>
          <t>65843</t>
        </is>
      </c>
      <c r="G171" s="127" t="inlineStr">
        <is>
          <t>FR</t>
        </is>
      </c>
      <c r="H171" s="127" t="inlineStr">
        <is>
          <t>DE</t>
        </is>
      </c>
      <c r="I171" s="127" t="inlineStr">
        <is>
          <t>Schumacher Sabine</t>
        </is>
      </c>
      <c r="J171" s="127" t="inlineStr">
        <is>
          <t>Laruche</t>
        </is>
      </c>
      <c r="K171" s="127" t="inlineStr">
        <is>
          <t>999999</t>
        </is>
      </c>
      <c r="L171" s="127" t="inlineStr">
        <is>
          <t>XF143230091FR</t>
        </is>
      </c>
      <c r="M171" s="127" t="inlineStr">
        <is>
          <t>N</t>
        </is>
      </c>
      <c r="N171" s="127" t="inlineStr">
        <is>
          <t>Transport</t>
        </is>
      </c>
      <c r="O171" s="127" t="inlineStr">
        <is>
          <t>N</t>
        </is>
      </c>
      <c r="P171" s="127" t="inlineStr">
        <is>
          <t>S</t>
        </is>
      </c>
      <c r="Q171" s="127" t="inlineStr">
        <is>
          <t>Z1</t>
        </is>
      </c>
      <c r="R171" s="147" t="n">
        <v>5.904</v>
      </c>
      <c r="S171" s="127" t="n">
        <v>17</v>
      </c>
      <c r="T171" s="148" t="n">
        <v>21.83</v>
      </c>
      <c r="U171" s="127" t="inlineStr">
        <is>
          <t>LA RUCHE LOGISTIQUE</t>
        </is>
      </c>
      <c r="W171" s="8">
        <f>IF(C171&lt;&gt;2,"",IF(S171="5X","5XK",IF(S171="5Y","5YK",IF(S171="6B","6BK",IF(S171="6C","6CK","")))))</f>
        <v/>
      </c>
      <c r="X171" s="8">
        <f>IF(S171="6B",_xlfn.XLOOKUP(H171,'Zoning 2shop'!A:A,'Zoning 2shop'!B:B),IF(S171="6C",_xlfn.XLOOKUP(G171,'Zoning 2shop'!C:C,'Zoning 2shop'!D:D),""))</f>
        <v/>
      </c>
      <c r="Y171" s="112">
        <f>AB171/Z171</f>
        <v/>
      </c>
      <c r="Z171" s="4">
        <f>T171</f>
        <v/>
      </c>
      <c r="AA171" s="4">
        <f>IF(OR(S171="6C",S171="6B",S171="5X",S171="5Y"),0.08,0.5)</f>
        <v/>
      </c>
      <c r="AB171" s="4">
        <f>$AG$5/$AG$2*Z171</f>
        <v/>
      </c>
      <c r="AC171" s="19">
        <f>Z171+AA171</f>
        <v/>
      </c>
      <c r="AD171" s="8">
        <f>IF(COUNTIF(Catégories!A:A,N171)=0,"catégorie inconnue",LOOKUP(N171,Catégories!A:A,Catégories!B:B))</f>
        <v/>
      </c>
      <c r="AE171" s="21">
        <f>SUM(Z171:AB171)</f>
        <v/>
      </c>
    </row>
    <row r="172" hidden="1" ht="14.25" customHeight="1" s="101">
      <c r="B172" s="127" t="inlineStr">
        <is>
          <t>13617723</t>
        </is>
      </c>
      <c r="C172" s="127" t="inlineStr">
        <is>
          <t>0</t>
        </is>
      </c>
      <c r="D172" s="123" t="n">
        <v>46164</v>
      </c>
      <c r="E172" s="127" t="inlineStr">
        <is>
          <t>21320</t>
        </is>
      </c>
      <c r="F172" s="127" t="inlineStr">
        <is>
          <t>22297</t>
        </is>
      </c>
      <c r="G172" s="127" t="inlineStr">
        <is>
          <t>FR</t>
        </is>
      </c>
      <c r="H172" s="127" t="inlineStr">
        <is>
          <t>DE</t>
        </is>
      </c>
      <c r="I172" s="127" t="inlineStr">
        <is>
          <t>Kutter Christopher</t>
        </is>
      </c>
      <c r="J172" s="127" t="inlineStr">
        <is>
          <t>Laruche</t>
        </is>
      </c>
      <c r="K172" s="127" t="inlineStr">
        <is>
          <t>999999</t>
        </is>
      </c>
      <c r="L172" s="127" t="inlineStr">
        <is>
          <t>XF143235641FR</t>
        </is>
      </c>
      <c r="M172" s="127" t="inlineStr">
        <is>
          <t>N</t>
        </is>
      </c>
      <c r="N172" s="127" t="inlineStr">
        <is>
          <t>Transport</t>
        </is>
      </c>
      <c r="O172" s="127" t="inlineStr">
        <is>
          <t>N</t>
        </is>
      </c>
      <c r="P172" s="127" t="inlineStr">
        <is>
          <t>S</t>
        </is>
      </c>
      <c r="Q172" s="127" t="inlineStr">
        <is>
          <t>Z1</t>
        </is>
      </c>
      <c r="R172" s="147" t="n">
        <v>5.904</v>
      </c>
      <c r="S172" s="127" t="n">
        <v>17</v>
      </c>
      <c r="T172" s="148" t="n">
        <v>21.83</v>
      </c>
      <c r="U172" s="127" t="inlineStr">
        <is>
          <t>LA RUCHE LOGISTIQUE</t>
        </is>
      </c>
      <c r="W172" s="8">
        <f>IF(C172&lt;&gt;2,"",IF(S172="5X","5XK",IF(S172="5Y","5YK",IF(S172="6B","6BK",IF(S172="6C","6CK","")))))</f>
        <v/>
      </c>
      <c r="X172" s="8">
        <f>IF(S172="6B",_xlfn.XLOOKUP(H172,'Zoning 2shop'!A:A,'Zoning 2shop'!B:B),IF(S172="6C",_xlfn.XLOOKUP(G172,'Zoning 2shop'!C:C,'Zoning 2shop'!D:D),""))</f>
        <v/>
      </c>
      <c r="Y172" s="112">
        <f>AB172/Z172</f>
        <v/>
      </c>
      <c r="Z172" s="4">
        <f>T172</f>
        <v/>
      </c>
      <c r="AA172" s="4">
        <f>IF(OR(S172="6C",S172="6B",S172="5X",S172="5Y"),0.08,0.5)</f>
        <v/>
      </c>
      <c r="AB172" s="4">
        <f>$AG$5/$AG$2*Z172</f>
        <v/>
      </c>
      <c r="AC172" s="19">
        <f>Z172+AA172</f>
        <v/>
      </c>
      <c r="AD172" s="8">
        <f>IF(COUNTIF(Catégories!A:A,N172)=0,"catégorie inconnue",LOOKUP(N172,Catégories!A:A,Catégories!B:B))</f>
        <v/>
      </c>
      <c r="AE172" s="21">
        <f>SUM(Z172:AB172)</f>
        <v/>
      </c>
    </row>
    <row r="173" hidden="1" ht="14.25" customHeight="1" s="101">
      <c r="B173" s="127" t="inlineStr">
        <is>
          <t>13617723</t>
        </is>
      </c>
      <c r="C173" s="127" t="inlineStr">
        <is>
          <t>0</t>
        </is>
      </c>
      <c r="D173" s="123" t="n">
        <v>46167</v>
      </c>
      <c r="E173" s="127" t="inlineStr">
        <is>
          <t>21320</t>
        </is>
      </c>
      <c r="F173" s="127" t="inlineStr">
        <is>
          <t>85599</t>
        </is>
      </c>
      <c r="G173" s="127" t="inlineStr">
        <is>
          <t>FR</t>
        </is>
      </c>
      <c r="H173" s="127" t="inlineStr">
        <is>
          <t>DE</t>
        </is>
      </c>
      <c r="I173" s="127" t="inlineStr">
        <is>
          <t>Girard Kathrin</t>
        </is>
      </c>
      <c r="J173" s="127" t="inlineStr">
        <is>
          <t>Laruche</t>
        </is>
      </c>
      <c r="K173" s="127" t="inlineStr">
        <is>
          <t>999999</t>
        </is>
      </c>
      <c r="L173" s="127" t="inlineStr">
        <is>
          <t>XF143259285FR</t>
        </is>
      </c>
      <c r="M173" s="127" t="inlineStr">
        <is>
          <t>N</t>
        </is>
      </c>
      <c r="N173" s="127" t="inlineStr">
        <is>
          <t>Transport</t>
        </is>
      </c>
      <c r="O173" s="127" t="inlineStr">
        <is>
          <t>N</t>
        </is>
      </c>
      <c r="P173" s="127" t="inlineStr">
        <is>
          <t>S</t>
        </is>
      </c>
      <c r="Q173" s="127" t="inlineStr">
        <is>
          <t>Z1</t>
        </is>
      </c>
      <c r="R173" s="147" t="n">
        <v>5.76</v>
      </c>
      <c r="S173" s="127" t="n">
        <v>17</v>
      </c>
      <c r="T173" s="148" t="n">
        <v>21.83</v>
      </c>
      <c r="U173" s="127" t="inlineStr">
        <is>
          <t>LA RUCHE LOGISTIQUE</t>
        </is>
      </c>
      <c r="W173" s="8">
        <f>IF(C173&lt;&gt;2,"",IF(S173="5X","5XK",IF(S173="5Y","5YK",IF(S173="6B","6BK",IF(S173="6C","6CK","")))))</f>
        <v/>
      </c>
      <c r="X173" s="8">
        <f>IF(S173="6B",_xlfn.XLOOKUP(H173,'Zoning 2shop'!A:A,'Zoning 2shop'!B:B),IF(S173="6C",_xlfn.XLOOKUP(G173,'Zoning 2shop'!C:C,'Zoning 2shop'!D:D),""))</f>
        <v/>
      </c>
      <c r="Y173" s="112">
        <f>AB173/Z173</f>
        <v/>
      </c>
      <c r="Z173" s="4">
        <f>T173</f>
        <v/>
      </c>
      <c r="AA173" s="4">
        <f>IF(OR(S173="6C",S173="6B",S173="5X",S173="5Y"),0.08,0.5)</f>
        <v/>
      </c>
      <c r="AB173" s="4">
        <f>$AG$5/$AG$2*Z173</f>
        <v/>
      </c>
      <c r="AC173" s="19">
        <f>Z173+AA173</f>
        <v/>
      </c>
      <c r="AD173" s="8">
        <f>IF(COUNTIF(Catégories!A:A,N173)=0,"catégorie inconnue",LOOKUP(N173,Catégories!A:A,Catégories!B:B))</f>
        <v/>
      </c>
      <c r="AE173" s="21">
        <f>SUM(Z173:AB173)</f>
        <v/>
      </c>
    </row>
    <row r="174" hidden="1" ht="14.25" customHeight="1" s="101">
      <c r="B174" s="127" t="inlineStr">
        <is>
          <t>13617723</t>
        </is>
      </c>
      <c r="C174" s="127" t="inlineStr">
        <is>
          <t>0</t>
        </is>
      </c>
      <c r="D174" s="123" t="n">
        <v>46167</v>
      </c>
      <c r="E174" s="127" t="inlineStr">
        <is>
          <t>21320</t>
        </is>
      </c>
      <c r="F174" s="127" t="inlineStr">
        <is>
          <t>3561XD</t>
        </is>
      </c>
      <c r="G174" s="127" t="inlineStr">
        <is>
          <t>FR</t>
        </is>
      </c>
      <c r="H174" s="127" t="inlineStr">
        <is>
          <t>NL</t>
        </is>
      </c>
      <c r="I174" s="127" t="inlineStr">
        <is>
          <t>Horde Marijke</t>
        </is>
      </c>
      <c r="J174" s="127" t="inlineStr">
        <is>
          <t>Laruche</t>
        </is>
      </c>
      <c r="K174" s="127" t="inlineStr">
        <is>
          <t>999999</t>
        </is>
      </c>
      <c r="L174" s="127" t="inlineStr">
        <is>
          <t>XF143259311FR</t>
        </is>
      </c>
      <c r="M174" s="127" t="inlineStr">
        <is>
          <t>N</t>
        </is>
      </c>
      <c r="N174" s="127" t="inlineStr">
        <is>
          <t>Transport</t>
        </is>
      </c>
      <c r="O174" s="127" t="inlineStr">
        <is>
          <t>N</t>
        </is>
      </c>
      <c r="P174" s="127" t="inlineStr">
        <is>
          <t>S</t>
        </is>
      </c>
      <c r="Q174" s="127" t="inlineStr">
        <is>
          <t>Z1</t>
        </is>
      </c>
      <c r="R174" s="147" t="n">
        <v>0.252</v>
      </c>
      <c r="S174" s="127" t="n">
        <v>17</v>
      </c>
      <c r="T174" s="148" t="n">
        <v>7.86</v>
      </c>
      <c r="U174" s="127" t="inlineStr">
        <is>
          <t>LA RUCHE LOGISTIQUE</t>
        </is>
      </c>
      <c r="W174" s="8">
        <f>IF(C174&lt;&gt;2,"",IF(S174="5X","5XK",IF(S174="5Y","5YK",IF(S174="6B","6BK",IF(S174="6C","6CK","")))))</f>
        <v/>
      </c>
      <c r="X174" s="8">
        <f>IF(S174="6B",_xlfn.XLOOKUP(H174,'Zoning 2shop'!A:A,'Zoning 2shop'!B:B),IF(S174="6C",_xlfn.XLOOKUP(G174,'Zoning 2shop'!C:C,'Zoning 2shop'!D:D),""))</f>
        <v/>
      </c>
      <c r="Y174" s="112">
        <f>AB174/Z174</f>
        <v/>
      </c>
      <c r="Z174" s="4">
        <f>T174</f>
        <v/>
      </c>
      <c r="AA174" s="4">
        <f>IF(OR(S174="6C",S174="6B",S174="5X",S174="5Y"),0.08,0.5)</f>
        <v/>
      </c>
      <c r="AB174" s="4">
        <f>$AG$5/$AG$2*Z174</f>
        <v/>
      </c>
      <c r="AC174" s="19">
        <f>Z174+AA174</f>
        <v/>
      </c>
      <c r="AD174" s="8">
        <f>IF(COUNTIF(Catégories!A:A,N174)=0,"catégorie inconnue",LOOKUP(N174,Catégories!A:A,Catégories!B:B))</f>
        <v/>
      </c>
      <c r="AE174" s="21">
        <f>SUM(Z174:AB174)</f>
        <v/>
      </c>
    </row>
    <row r="175" hidden="1" ht="14.25" customHeight="1" s="101">
      <c r="B175" s="127" t="inlineStr">
        <is>
          <t>13617723</t>
        </is>
      </c>
      <c r="C175" s="127" t="inlineStr">
        <is>
          <t>0</t>
        </is>
      </c>
      <c r="D175" s="123" t="n">
        <v>46167</v>
      </c>
      <c r="E175" s="127" t="inlineStr">
        <is>
          <t>21320</t>
        </is>
      </c>
      <c r="F175" s="127" t="inlineStr">
        <is>
          <t>1325KG</t>
        </is>
      </c>
      <c r="G175" s="127" t="inlineStr">
        <is>
          <t>FR</t>
        </is>
      </c>
      <c r="H175" s="127" t="inlineStr">
        <is>
          <t>NL</t>
        </is>
      </c>
      <c r="I175" s="127" t="inlineStr">
        <is>
          <t>Scholtus ME</t>
        </is>
      </c>
      <c r="J175" s="127" t="inlineStr">
        <is>
          <t>Laruche</t>
        </is>
      </c>
      <c r="K175" s="127" t="inlineStr">
        <is>
          <t>999999</t>
        </is>
      </c>
      <c r="L175" s="127" t="inlineStr">
        <is>
          <t>XF143259360FR</t>
        </is>
      </c>
      <c r="M175" s="127" t="inlineStr">
        <is>
          <t>N</t>
        </is>
      </c>
      <c r="N175" s="127" t="inlineStr">
        <is>
          <t>Transport</t>
        </is>
      </c>
      <c r="O175" s="127" t="inlineStr">
        <is>
          <t>N</t>
        </is>
      </c>
      <c r="P175" s="127" t="inlineStr">
        <is>
          <t>S</t>
        </is>
      </c>
      <c r="Q175" s="127" t="inlineStr">
        <is>
          <t>Z1</t>
        </is>
      </c>
      <c r="R175" s="147" t="n">
        <v>0.882</v>
      </c>
      <c r="S175" s="127" t="n">
        <v>17</v>
      </c>
      <c r="T175" s="148" t="n">
        <v>9.94</v>
      </c>
      <c r="U175" s="127" t="inlineStr">
        <is>
          <t>LA RUCHE LOGISTIQUE</t>
        </is>
      </c>
      <c r="W175" s="8">
        <f>IF(C175&lt;&gt;2,"",IF(S175="5X","5XK",IF(S175="5Y","5YK",IF(S175="6B","6BK",IF(S175="6C","6CK","")))))</f>
        <v/>
      </c>
      <c r="X175" s="8">
        <f>IF(S175="6B",_xlfn.XLOOKUP(H175,'Zoning 2shop'!A:A,'Zoning 2shop'!B:B),IF(S175="6C",_xlfn.XLOOKUP(G175,'Zoning 2shop'!C:C,'Zoning 2shop'!D:D),""))</f>
        <v/>
      </c>
      <c r="Y175" s="112">
        <f>AB175/Z175</f>
        <v/>
      </c>
      <c r="Z175" s="4">
        <f>T175</f>
        <v/>
      </c>
      <c r="AA175" s="4">
        <f>IF(OR(S175="6C",S175="6B",S175="5X",S175="5Y"),0.08,0.5)</f>
        <v/>
      </c>
      <c r="AB175" s="4">
        <f>$AG$5/$AG$2*Z175</f>
        <v/>
      </c>
      <c r="AC175" s="19">
        <f>Z175+AA175</f>
        <v/>
      </c>
      <c r="AD175" s="8">
        <f>IF(COUNTIF(Catégories!A:A,N175)=0,"catégorie inconnue",LOOKUP(N175,Catégories!A:A,Catégories!B:B))</f>
        <v/>
      </c>
      <c r="AE175" s="21">
        <f>SUM(Z175:AB175)</f>
        <v/>
      </c>
    </row>
    <row r="176" hidden="1" ht="14.25" customHeight="1" s="101">
      <c r="B176" s="127" t="inlineStr">
        <is>
          <t>13617723</t>
        </is>
      </c>
      <c r="C176" s="127" t="inlineStr">
        <is>
          <t>0</t>
        </is>
      </c>
      <c r="D176" s="123" t="n">
        <v>46167</v>
      </c>
      <c r="E176" s="127" t="inlineStr">
        <is>
          <t>21320</t>
        </is>
      </c>
      <c r="F176" s="127" t="inlineStr">
        <is>
          <t>93059</t>
        </is>
      </c>
      <c r="G176" s="127" t="inlineStr">
        <is>
          <t>FR</t>
        </is>
      </c>
      <c r="H176" s="127" t="inlineStr">
        <is>
          <t>DE</t>
        </is>
      </c>
      <c r="I176" s="127" t="inlineStr">
        <is>
          <t>Rugamer Lena</t>
        </is>
      </c>
      <c r="J176" s="127" t="inlineStr">
        <is>
          <t>Laruche</t>
        </is>
      </c>
      <c r="K176" s="127" t="inlineStr">
        <is>
          <t>999999</t>
        </is>
      </c>
      <c r="L176" s="127" t="inlineStr">
        <is>
          <t>XF143259475FR</t>
        </is>
      </c>
      <c r="M176" s="127" t="inlineStr">
        <is>
          <t>N</t>
        </is>
      </c>
      <c r="N176" s="127" t="inlineStr">
        <is>
          <t>Transport</t>
        </is>
      </c>
      <c r="O176" s="127" t="inlineStr">
        <is>
          <t>N</t>
        </is>
      </c>
      <c r="P176" s="127" t="inlineStr">
        <is>
          <t>S</t>
        </is>
      </c>
      <c r="Q176" s="127" t="inlineStr">
        <is>
          <t>Z1</t>
        </is>
      </c>
      <c r="R176" s="147" t="n">
        <v>4.532</v>
      </c>
      <c r="S176" s="127" t="n">
        <v>17</v>
      </c>
      <c r="T176" s="148" t="n">
        <v>19.47</v>
      </c>
      <c r="U176" s="127" t="inlineStr">
        <is>
          <t>LA RUCHE LOGISTIQUE</t>
        </is>
      </c>
      <c r="W176" s="8">
        <f>IF(C176&lt;&gt;2,"",IF(S176="5X","5XK",IF(S176="5Y","5YK",IF(S176="6B","6BK",IF(S176="6C","6CK","")))))</f>
        <v/>
      </c>
      <c r="X176" s="8">
        <f>IF(S176="6B",_xlfn.XLOOKUP(H176,'Zoning 2shop'!A:A,'Zoning 2shop'!B:B),IF(S176="6C",_xlfn.XLOOKUP(G176,'Zoning 2shop'!C:C,'Zoning 2shop'!D:D),""))</f>
        <v/>
      </c>
      <c r="Y176" s="112">
        <f>AB176/Z176</f>
        <v/>
      </c>
      <c r="Z176" s="4">
        <f>T176</f>
        <v/>
      </c>
      <c r="AA176" s="4">
        <f>IF(OR(S176="6C",S176="6B",S176="5X",S176="5Y"),0.08,0.5)</f>
        <v/>
      </c>
      <c r="AB176" s="4">
        <f>$AG$5/$AG$2*Z176</f>
        <v/>
      </c>
      <c r="AC176" s="19">
        <f>Z176+AA176</f>
        <v/>
      </c>
      <c r="AD176" s="8">
        <f>IF(COUNTIF(Catégories!A:A,N176)=0,"catégorie inconnue",LOOKUP(N176,Catégories!A:A,Catégories!B:B))</f>
        <v/>
      </c>
      <c r="AE176" s="21">
        <f>SUM(Z176:AB176)</f>
        <v/>
      </c>
    </row>
    <row r="177" hidden="1" ht="14.25" customHeight="1" s="101">
      <c r="B177" s="127" t="inlineStr">
        <is>
          <t>13617723</t>
        </is>
      </c>
      <c r="C177" s="127" t="inlineStr">
        <is>
          <t>0</t>
        </is>
      </c>
      <c r="D177" s="123" t="n">
        <v>46167</v>
      </c>
      <c r="E177" s="127" t="inlineStr">
        <is>
          <t>21320</t>
        </is>
      </c>
      <c r="F177" s="127" t="inlineStr">
        <is>
          <t>8370</t>
        </is>
      </c>
      <c r="G177" s="127" t="inlineStr">
        <is>
          <t>FR</t>
        </is>
      </c>
      <c r="H177" s="127" t="inlineStr">
        <is>
          <t>BE</t>
        </is>
      </c>
      <c r="I177" s="127" t="inlineStr">
        <is>
          <t>Bavina Olha</t>
        </is>
      </c>
      <c r="J177" s="127" t="inlineStr">
        <is>
          <t>Laruche</t>
        </is>
      </c>
      <c r="K177" s="127" t="inlineStr">
        <is>
          <t>999999</t>
        </is>
      </c>
      <c r="L177" s="127" t="inlineStr">
        <is>
          <t>XF143259515FR</t>
        </is>
      </c>
      <c r="M177" s="127" t="inlineStr">
        <is>
          <t>N</t>
        </is>
      </c>
      <c r="N177" s="127" t="inlineStr">
        <is>
          <t>Transport</t>
        </is>
      </c>
      <c r="O177" s="127" t="inlineStr">
        <is>
          <t>N</t>
        </is>
      </c>
      <c r="P177" s="127" t="inlineStr">
        <is>
          <t>S</t>
        </is>
      </c>
      <c r="Q177" s="127" t="inlineStr">
        <is>
          <t>Z1</t>
        </is>
      </c>
      <c r="R177" s="147" t="n">
        <v>4.743</v>
      </c>
      <c r="S177" s="127" t="n">
        <v>17</v>
      </c>
      <c r="T177" s="148" t="n">
        <v>19.47</v>
      </c>
      <c r="U177" s="127" t="inlineStr">
        <is>
          <t>LA RUCHE LOGISTIQUE</t>
        </is>
      </c>
      <c r="W177" s="8">
        <f>IF(C177&lt;&gt;2,"",IF(S177="5X","5XK",IF(S177="5Y","5YK",IF(S177="6B","6BK",IF(S177="6C","6CK","")))))</f>
        <v/>
      </c>
      <c r="X177" s="8">
        <f>IF(S177="6B",_xlfn.XLOOKUP(H177,'Zoning 2shop'!A:A,'Zoning 2shop'!B:B),IF(S177="6C",_xlfn.XLOOKUP(G177,'Zoning 2shop'!C:C,'Zoning 2shop'!D:D),""))</f>
        <v/>
      </c>
      <c r="Y177" s="112">
        <f>AB177/Z177</f>
        <v/>
      </c>
      <c r="Z177" s="4">
        <f>T177</f>
        <v/>
      </c>
      <c r="AA177" s="4">
        <f>IF(OR(S177="6C",S177="6B",S177="5X",S177="5Y"),0.08,0.5)</f>
        <v/>
      </c>
      <c r="AB177" s="4">
        <f>$AG$5/$AG$2*Z177</f>
        <v/>
      </c>
      <c r="AC177" s="19">
        <f>Z177+AA177</f>
        <v/>
      </c>
      <c r="AD177" s="8">
        <f>IF(COUNTIF(Catégories!A:A,N177)=0,"catégorie inconnue",LOOKUP(N177,Catégories!A:A,Catégories!B:B))</f>
        <v/>
      </c>
      <c r="AE177" s="21">
        <f>SUM(Z177:AB177)</f>
        <v/>
      </c>
    </row>
    <row r="178" hidden="1" ht="14.25" customHeight="1" s="101">
      <c r="B178" s="127" t="inlineStr">
        <is>
          <t>13617723</t>
        </is>
      </c>
      <c r="C178" s="127" t="inlineStr">
        <is>
          <t>0</t>
        </is>
      </c>
      <c r="D178" s="123" t="n">
        <v>46167</v>
      </c>
      <c r="E178" s="127" t="inlineStr">
        <is>
          <t>21320</t>
        </is>
      </c>
      <c r="F178" s="127" t="inlineStr">
        <is>
          <t>81369</t>
        </is>
      </c>
      <c r="G178" s="127" t="inlineStr">
        <is>
          <t>FR</t>
        </is>
      </c>
      <c r="H178" s="127" t="inlineStr">
        <is>
          <t>DE</t>
        </is>
      </c>
      <c r="I178" s="127" t="inlineStr">
        <is>
          <t>Engelhardt Antonia</t>
        </is>
      </c>
      <c r="J178" s="127" t="inlineStr">
        <is>
          <t>Laruche</t>
        </is>
      </c>
      <c r="K178" s="127" t="inlineStr">
        <is>
          <t>999999</t>
        </is>
      </c>
      <c r="L178" s="127" t="inlineStr">
        <is>
          <t>XF143259625FR</t>
        </is>
      </c>
      <c r="M178" s="127" t="inlineStr">
        <is>
          <t>N</t>
        </is>
      </c>
      <c r="N178" s="127" t="inlineStr">
        <is>
          <t>Transport</t>
        </is>
      </c>
      <c r="O178" s="127" t="inlineStr">
        <is>
          <t>N</t>
        </is>
      </c>
      <c r="P178" s="127" t="inlineStr">
        <is>
          <t>S</t>
        </is>
      </c>
      <c r="Q178" s="127" t="inlineStr">
        <is>
          <t>Z1</t>
        </is>
      </c>
      <c r="R178" s="147" t="n">
        <v>0.25</v>
      </c>
      <c r="S178" s="127" t="n">
        <v>17</v>
      </c>
      <c r="T178" s="148" t="n">
        <v>7.86</v>
      </c>
      <c r="U178" s="127" t="inlineStr">
        <is>
          <t>LA RUCHE LOGISTIQUE</t>
        </is>
      </c>
      <c r="W178" s="8">
        <f>IF(C178&lt;&gt;2,"",IF(S178="5X","5XK",IF(S178="5Y","5YK",IF(S178="6B","6BK",IF(S178="6C","6CK","")))))</f>
        <v/>
      </c>
      <c r="X178" s="8">
        <f>IF(S178="6B",_xlfn.XLOOKUP(H178,'Zoning 2shop'!A:A,'Zoning 2shop'!B:B),IF(S178="6C",_xlfn.XLOOKUP(G178,'Zoning 2shop'!C:C,'Zoning 2shop'!D:D),""))</f>
        <v/>
      </c>
      <c r="Y178" s="112">
        <f>AB178/Z178</f>
        <v/>
      </c>
      <c r="Z178" s="4">
        <f>T178</f>
        <v/>
      </c>
      <c r="AA178" s="4">
        <f>IF(OR(S178="6C",S178="6B",S178="5X",S178="5Y"),0.08,0.5)</f>
        <v/>
      </c>
      <c r="AB178" s="4">
        <f>$AG$5/$AG$2*Z178</f>
        <v/>
      </c>
      <c r="AC178" s="19">
        <f>Z178+AA178</f>
        <v/>
      </c>
      <c r="AD178" s="8">
        <f>IF(COUNTIF(Catégories!A:A,N178)=0,"catégorie inconnue",LOOKUP(N178,Catégories!A:A,Catégories!B:B))</f>
        <v/>
      </c>
      <c r="AE178" s="21">
        <f>SUM(Z178:AB178)</f>
        <v/>
      </c>
    </row>
    <row r="179" hidden="1" ht="14.25" customHeight="1" s="101">
      <c r="B179" s="127" t="inlineStr">
        <is>
          <t>13617723</t>
        </is>
      </c>
      <c r="C179" s="127" t="inlineStr">
        <is>
          <t>0</t>
        </is>
      </c>
      <c r="D179" s="123" t="n">
        <v>46167</v>
      </c>
      <c r="E179" s="127" t="inlineStr">
        <is>
          <t>21320</t>
        </is>
      </c>
      <c r="F179" s="127" t="inlineStr">
        <is>
          <t>2014BH</t>
        </is>
      </c>
      <c r="G179" s="127" t="inlineStr">
        <is>
          <t>FR</t>
        </is>
      </c>
      <c r="H179" s="127" t="inlineStr">
        <is>
          <t>NL</t>
        </is>
      </c>
      <c r="I179" s="127" t="inlineStr">
        <is>
          <t>Klok Madelon</t>
        </is>
      </c>
      <c r="J179" s="127" t="inlineStr">
        <is>
          <t>Laruche</t>
        </is>
      </c>
      <c r="K179" s="127" t="inlineStr">
        <is>
          <t>999999</t>
        </is>
      </c>
      <c r="L179" s="127" t="inlineStr">
        <is>
          <t>XF143259753FR</t>
        </is>
      </c>
      <c r="M179" s="127" t="inlineStr">
        <is>
          <t>N</t>
        </is>
      </c>
      <c r="N179" s="127" t="inlineStr">
        <is>
          <t>Transport</t>
        </is>
      </c>
      <c r="O179" s="127" t="inlineStr">
        <is>
          <t>N</t>
        </is>
      </c>
      <c r="P179" s="127" t="inlineStr">
        <is>
          <t>S</t>
        </is>
      </c>
      <c r="Q179" s="127" t="inlineStr">
        <is>
          <t>Z1</t>
        </is>
      </c>
      <c r="R179" s="147" t="n">
        <v>4.532</v>
      </c>
      <c r="S179" s="127" t="n">
        <v>17</v>
      </c>
      <c r="T179" s="148" t="n">
        <v>19.47</v>
      </c>
      <c r="U179" s="127" t="inlineStr">
        <is>
          <t>LA RUCHE LOGISTIQUE</t>
        </is>
      </c>
      <c r="W179" s="8">
        <f>IF(C179&lt;&gt;2,"",IF(S179="5X","5XK",IF(S179="5Y","5YK",IF(S179="6B","6BK",IF(S179="6C","6CK","")))))</f>
        <v/>
      </c>
      <c r="X179" s="8">
        <f>IF(S179="6B",_xlfn.XLOOKUP(H179,'Zoning 2shop'!A:A,'Zoning 2shop'!B:B),IF(S179="6C",_xlfn.XLOOKUP(G179,'Zoning 2shop'!C:C,'Zoning 2shop'!D:D),""))</f>
        <v/>
      </c>
      <c r="Y179" s="112">
        <f>AB179/Z179</f>
        <v/>
      </c>
      <c r="Z179" s="4">
        <f>T179</f>
        <v/>
      </c>
      <c r="AA179" s="4">
        <f>IF(OR(S179="6C",S179="6B",S179="5X",S179="5Y"),0.08,0.5)</f>
        <v/>
      </c>
      <c r="AB179" s="4">
        <f>$AG$5/$AG$2*Z179</f>
        <v/>
      </c>
      <c r="AC179" s="19">
        <f>Z179+AA179</f>
        <v/>
      </c>
      <c r="AD179" s="8">
        <f>IF(COUNTIF(Catégories!A:A,N179)=0,"catégorie inconnue",LOOKUP(N179,Catégories!A:A,Catégories!B:B))</f>
        <v/>
      </c>
      <c r="AE179" s="21">
        <f>SUM(Z179:AB179)</f>
        <v/>
      </c>
    </row>
    <row r="180" hidden="1" ht="14.25" customHeight="1" s="101">
      <c r="B180" s="127" t="inlineStr">
        <is>
          <t>13617723</t>
        </is>
      </c>
      <c r="C180" s="127" t="inlineStr">
        <is>
          <t>0</t>
        </is>
      </c>
      <c r="D180" s="123" t="n">
        <v>46167</v>
      </c>
      <c r="E180" s="127" t="inlineStr">
        <is>
          <t>21320</t>
        </is>
      </c>
      <c r="F180" s="127" t="inlineStr">
        <is>
          <t>14513</t>
        </is>
      </c>
      <c r="G180" s="127" t="inlineStr">
        <is>
          <t>FR</t>
        </is>
      </c>
      <c r="H180" s="127" t="inlineStr">
        <is>
          <t>DE</t>
        </is>
      </c>
      <c r="I180" s="127" t="inlineStr">
        <is>
          <t>Klawunde Philipp</t>
        </is>
      </c>
      <c r="J180" s="127" t="inlineStr">
        <is>
          <t>Laruche</t>
        </is>
      </c>
      <c r="K180" s="127" t="inlineStr">
        <is>
          <t>999999</t>
        </is>
      </c>
      <c r="L180" s="127" t="inlineStr">
        <is>
          <t>XF143260575FR</t>
        </is>
      </c>
      <c r="M180" s="127" t="inlineStr">
        <is>
          <t>N</t>
        </is>
      </c>
      <c r="N180" s="127" t="inlineStr">
        <is>
          <t>Transport</t>
        </is>
      </c>
      <c r="O180" s="127" t="inlineStr">
        <is>
          <t>N</t>
        </is>
      </c>
      <c r="P180" s="127" t="inlineStr">
        <is>
          <t>S</t>
        </is>
      </c>
      <c r="Q180" s="127" t="inlineStr">
        <is>
          <t>Z1</t>
        </is>
      </c>
      <c r="R180" s="147" t="n">
        <v>4.266</v>
      </c>
      <c r="S180" s="127" t="n">
        <v>17</v>
      </c>
      <c r="T180" s="148" t="n">
        <v>18.34</v>
      </c>
      <c r="U180" s="127" t="inlineStr">
        <is>
          <t>LA RUCHE LOGISTIQUE</t>
        </is>
      </c>
      <c r="W180" s="8">
        <f>IF(C180&lt;&gt;2,"",IF(S180="5X","5XK",IF(S180="5Y","5YK",IF(S180="6B","6BK",IF(S180="6C","6CK","")))))</f>
        <v/>
      </c>
      <c r="X180" s="8">
        <f>IF(S180="6B",_xlfn.XLOOKUP(H180,'Zoning 2shop'!A:A,'Zoning 2shop'!B:B),IF(S180="6C",_xlfn.XLOOKUP(G180,'Zoning 2shop'!C:C,'Zoning 2shop'!D:D),""))</f>
        <v/>
      </c>
      <c r="Y180" s="112">
        <f>AB180/Z180</f>
        <v/>
      </c>
      <c r="Z180" s="4">
        <f>T180</f>
        <v/>
      </c>
      <c r="AA180" s="4">
        <f>IF(OR(S180="6C",S180="6B",S180="5X",S180="5Y"),0.08,0.5)</f>
        <v/>
      </c>
      <c r="AB180" s="4">
        <f>$AG$5/$AG$2*Z180</f>
        <v/>
      </c>
      <c r="AC180" s="19">
        <f>Z180+AA180</f>
        <v/>
      </c>
      <c r="AD180" s="8">
        <f>IF(COUNTIF(Catégories!A:A,N180)=0,"catégorie inconnue",LOOKUP(N180,Catégories!A:A,Catégories!B:B))</f>
        <v/>
      </c>
      <c r="AE180" s="21">
        <f>SUM(Z180:AB180)</f>
        <v/>
      </c>
    </row>
    <row r="181" hidden="1" ht="14.25" customHeight="1" s="101">
      <c r="B181" s="127" t="inlineStr">
        <is>
          <t>13617723</t>
        </is>
      </c>
      <c r="C181" s="127" t="inlineStr">
        <is>
          <t>0</t>
        </is>
      </c>
      <c r="D181" s="123" t="n">
        <v>46167</v>
      </c>
      <c r="E181" s="127" t="inlineStr">
        <is>
          <t>21320</t>
        </is>
      </c>
      <c r="F181" s="127" t="inlineStr">
        <is>
          <t>82008</t>
        </is>
      </c>
      <c r="G181" s="127" t="inlineStr">
        <is>
          <t>FR</t>
        </is>
      </c>
      <c r="H181" s="127" t="inlineStr">
        <is>
          <t>DE</t>
        </is>
      </c>
      <c r="I181" s="127" t="inlineStr">
        <is>
          <t>Scherer Anna</t>
        </is>
      </c>
      <c r="J181" s="127" t="inlineStr">
        <is>
          <t>Laruche</t>
        </is>
      </c>
      <c r="K181" s="127" t="inlineStr">
        <is>
          <t>999999</t>
        </is>
      </c>
      <c r="L181" s="127" t="inlineStr">
        <is>
          <t>XF143261978FR</t>
        </is>
      </c>
      <c r="M181" s="127" t="inlineStr">
        <is>
          <t>N</t>
        </is>
      </c>
      <c r="N181" s="127" t="inlineStr">
        <is>
          <t>Transport</t>
        </is>
      </c>
      <c r="O181" s="127" t="inlineStr">
        <is>
          <t>N</t>
        </is>
      </c>
      <c r="P181" s="127" t="inlineStr">
        <is>
          <t>S</t>
        </is>
      </c>
      <c r="Q181" s="127" t="inlineStr">
        <is>
          <t>Z1</t>
        </is>
      </c>
      <c r="R181" s="147" t="n">
        <v>5.632</v>
      </c>
      <c r="S181" s="127" t="n">
        <v>17</v>
      </c>
      <c r="T181" s="148" t="n">
        <v>21.83</v>
      </c>
      <c r="U181" s="127" t="inlineStr">
        <is>
          <t>LA RUCHE LOGISTIQUE</t>
        </is>
      </c>
      <c r="W181" s="8">
        <f>IF(C181&lt;&gt;2,"",IF(S181="5X","5XK",IF(S181="5Y","5YK",IF(S181="6B","6BK",IF(S181="6C","6CK","")))))</f>
        <v/>
      </c>
      <c r="X181" s="8">
        <f>IF(S181="6B",_xlfn.XLOOKUP(H181,'Zoning 2shop'!A:A,'Zoning 2shop'!B:B),IF(S181="6C",_xlfn.XLOOKUP(G181,'Zoning 2shop'!C:C,'Zoning 2shop'!D:D),""))</f>
        <v/>
      </c>
      <c r="Y181" s="112">
        <f>AB181/Z181</f>
        <v/>
      </c>
      <c r="Z181" s="4">
        <f>T181</f>
        <v/>
      </c>
      <c r="AA181" s="4">
        <f>IF(OR(S181="6C",S181="6B",S181="5X",S181="5Y"),0.08,0.5)</f>
        <v/>
      </c>
      <c r="AB181" s="4">
        <f>$AG$5/$AG$2*Z181</f>
        <v/>
      </c>
      <c r="AC181" s="19">
        <f>Z181+AA181</f>
        <v/>
      </c>
      <c r="AD181" s="8">
        <f>IF(COUNTIF(Catégories!A:A,N181)=0,"catégorie inconnue",LOOKUP(N181,Catégories!A:A,Catégories!B:B))</f>
        <v/>
      </c>
      <c r="AE181" s="21">
        <f>SUM(Z181:AB181)</f>
        <v/>
      </c>
    </row>
    <row r="182" hidden="1" ht="14.25" customHeight="1" s="101">
      <c r="B182" s="127" t="inlineStr">
        <is>
          <t>13617723</t>
        </is>
      </c>
      <c r="C182" s="127" t="inlineStr">
        <is>
          <t>0</t>
        </is>
      </c>
      <c r="D182" s="123" t="n">
        <v>46167</v>
      </c>
      <c r="E182" s="127" t="inlineStr">
        <is>
          <t>21320</t>
        </is>
      </c>
      <c r="F182" s="127" t="inlineStr">
        <is>
          <t>22159</t>
        </is>
      </c>
      <c r="G182" s="127" t="inlineStr">
        <is>
          <t>FR</t>
        </is>
      </c>
      <c r="H182" s="127" t="inlineStr">
        <is>
          <t>DE</t>
        </is>
      </c>
      <c r="I182" s="127" t="inlineStr">
        <is>
          <t>MollVogelmann Susanne</t>
        </is>
      </c>
      <c r="J182" s="127" t="inlineStr">
        <is>
          <t>Laruche</t>
        </is>
      </c>
      <c r="K182" s="127" t="inlineStr">
        <is>
          <t>999999</t>
        </is>
      </c>
      <c r="L182" s="127" t="inlineStr">
        <is>
          <t>XF143262029FR</t>
        </is>
      </c>
      <c r="M182" s="127" t="inlineStr">
        <is>
          <t>N</t>
        </is>
      </c>
      <c r="N182" s="127" t="inlineStr">
        <is>
          <t>Transport</t>
        </is>
      </c>
      <c r="O182" s="127" t="inlineStr">
        <is>
          <t>N</t>
        </is>
      </c>
      <c r="P182" s="127" t="inlineStr">
        <is>
          <t>S</t>
        </is>
      </c>
      <c r="Q182" s="127" t="inlineStr">
        <is>
          <t>Z1</t>
        </is>
      </c>
      <c r="R182" s="147" t="n">
        <v>0.32</v>
      </c>
      <c r="S182" s="127" t="n">
        <v>17</v>
      </c>
      <c r="T182" s="148" t="n">
        <v>7.86</v>
      </c>
      <c r="U182" s="127" t="inlineStr">
        <is>
          <t>LA RUCHE LOGISTIQUE</t>
        </is>
      </c>
      <c r="W182" s="8">
        <f>IF(C182&lt;&gt;2,"",IF(S182="5X","5XK",IF(S182="5Y","5YK",IF(S182="6B","6BK",IF(S182="6C","6CK","")))))</f>
        <v/>
      </c>
      <c r="X182" s="8">
        <f>IF(S182="6B",_xlfn.XLOOKUP(H182,'Zoning 2shop'!A:A,'Zoning 2shop'!B:B),IF(S182="6C",_xlfn.XLOOKUP(G182,'Zoning 2shop'!C:C,'Zoning 2shop'!D:D),""))</f>
        <v/>
      </c>
      <c r="Y182" s="112">
        <f>AB182/Z182</f>
        <v/>
      </c>
      <c r="Z182" s="4">
        <f>T182</f>
        <v/>
      </c>
      <c r="AA182" s="4">
        <f>IF(OR(S182="6C",S182="6B",S182="5X",S182="5Y"),0.08,0.5)</f>
        <v/>
      </c>
      <c r="AB182" s="4">
        <f>$AG$5/$AG$2*Z182</f>
        <v/>
      </c>
      <c r="AC182" s="19">
        <f>Z182+AA182</f>
        <v/>
      </c>
      <c r="AD182" s="8">
        <f>IF(COUNTIF(Catégories!A:A,N182)=0,"catégorie inconnue",LOOKUP(N182,Catégories!A:A,Catégories!B:B))</f>
        <v/>
      </c>
      <c r="AE182" s="21">
        <f>SUM(Z182:AB182)</f>
        <v/>
      </c>
    </row>
    <row r="183" hidden="1" ht="14.25" customHeight="1" s="101">
      <c r="B183" s="127" t="inlineStr">
        <is>
          <t>13617723</t>
        </is>
      </c>
      <c r="C183" s="127" t="inlineStr">
        <is>
          <t>0</t>
        </is>
      </c>
      <c r="D183" s="123" t="n">
        <v>46167</v>
      </c>
      <c r="E183" s="127" t="inlineStr">
        <is>
          <t>21320</t>
        </is>
      </c>
      <c r="F183" s="127" t="inlineStr">
        <is>
          <t>86163</t>
        </is>
      </c>
      <c r="G183" s="127" t="inlineStr">
        <is>
          <t>FR</t>
        </is>
      </c>
      <c r="H183" s="127" t="inlineStr">
        <is>
          <t>DE</t>
        </is>
      </c>
      <c r="I183" s="127" t="inlineStr">
        <is>
          <t>Hackenbuchner Gerd</t>
        </is>
      </c>
      <c r="J183" s="127" t="inlineStr">
        <is>
          <t>Laruche</t>
        </is>
      </c>
      <c r="K183" s="127" t="inlineStr">
        <is>
          <t>999999</t>
        </is>
      </c>
      <c r="L183" s="127" t="inlineStr">
        <is>
          <t>XF143262046FR</t>
        </is>
      </c>
      <c r="M183" s="127" t="inlineStr">
        <is>
          <t>N</t>
        </is>
      </c>
      <c r="N183" s="127" t="inlineStr">
        <is>
          <t>Transport</t>
        </is>
      </c>
      <c r="O183" s="127" t="inlineStr">
        <is>
          <t>N</t>
        </is>
      </c>
      <c r="P183" s="127" t="inlineStr">
        <is>
          <t>S</t>
        </is>
      </c>
      <c r="Q183" s="127" t="inlineStr">
        <is>
          <t>Z1</t>
        </is>
      </c>
      <c r="R183" s="147" t="n">
        <v>1.029</v>
      </c>
      <c r="S183" s="127" t="n">
        <v>17</v>
      </c>
      <c r="T183" s="148" t="n">
        <v>11.56</v>
      </c>
      <c r="U183" s="127" t="inlineStr">
        <is>
          <t>LA RUCHE LOGISTIQUE</t>
        </is>
      </c>
      <c r="W183" s="8">
        <f>IF(C183&lt;&gt;2,"",IF(S183="5X","5XK",IF(S183="5Y","5YK",IF(S183="6B","6BK",IF(S183="6C","6CK","")))))</f>
        <v/>
      </c>
      <c r="X183" s="8">
        <f>IF(S183="6B",_xlfn.XLOOKUP(H183,'Zoning 2shop'!A:A,'Zoning 2shop'!B:B),IF(S183="6C",_xlfn.XLOOKUP(G183,'Zoning 2shop'!C:C,'Zoning 2shop'!D:D),""))</f>
        <v/>
      </c>
      <c r="Y183" s="112">
        <f>AB183/Z183</f>
        <v/>
      </c>
      <c r="Z183" s="4">
        <f>T183</f>
        <v/>
      </c>
      <c r="AA183" s="4">
        <f>IF(OR(S183="6C",S183="6B",S183="5X",S183="5Y"),0.08,0.5)</f>
        <v/>
      </c>
      <c r="AB183" s="4">
        <f>$AG$5/$AG$2*Z183</f>
        <v/>
      </c>
      <c r="AC183" s="19">
        <f>Z183+AA183</f>
        <v/>
      </c>
      <c r="AD183" s="8">
        <f>IF(COUNTIF(Catégories!A:A,N183)=0,"catégorie inconnue",LOOKUP(N183,Catégories!A:A,Catégories!B:B))</f>
        <v/>
      </c>
      <c r="AE183" s="21">
        <f>SUM(Z183:AB183)</f>
        <v/>
      </c>
    </row>
    <row r="184" hidden="1" ht="14.25" customHeight="1" s="101">
      <c r="B184" s="127" t="inlineStr">
        <is>
          <t>13617723</t>
        </is>
      </c>
      <c r="C184" s="127" t="inlineStr">
        <is>
          <t>0</t>
        </is>
      </c>
      <c r="D184" s="123" t="n">
        <v>46167</v>
      </c>
      <c r="E184" s="127" t="inlineStr">
        <is>
          <t>21320</t>
        </is>
      </c>
      <c r="F184" s="127" t="inlineStr">
        <is>
          <t>81667</t>
        </is>
      </c>
      <c r="G184" s="127" t="inlineStr">
        <is>
          <t>FR</t>
        </is>
      </c>
      <c r="H184" s="127" t="inlineStr">
        <is>
          <t>DE</t>
        </is>
      </c>
      <c r="I184" s="127" t="inlineStr">
        <is>
          <t>White Ceri</t>
        </is>
      </c>
      <c r="J184" s="127" t="inlineStr">
        <is>
          <t>Laruche</t>
        </is>
      </c>
      <c r="K184" s="127" t="inlineStr">
        <is>
          <t>999999</t>
        </is>
      </c>
      <c r="L184" s="127" t="inlineStr">
        <is>
          <t>XF143262050FR</t>
        </is>
      </c>
      <c r="M184" s="127" t="inlineStr">
        <is>
          <t>N</t>
        </is>
      </c>
      <c r="N184" s="127" t="inlineStr">
        <is>
          <t>Transport</t>
        </is>
      </c>
      <c r="O184" s="127" t="inlineStr">
        <is>
          <t>N</t>
        </is>
      </c>
      <c r="P184" s="127" t="inlineStr">
        <is>
          <t>S</t>
        </is>
      </c>
      <c r="Q184" s="127" t="inlineStr">
        <is>
          <t>Z1</t>
        </is>
      </c>
      <c r="R184" s="147" t="n">
        <v>0.47</v>
      </c>
      <c r="S184" s="127" t="n">
        <v>17</v>
      </c>
      <c r="T184" s="148" t="n">
        <v>7.86</v>
      </c>
      <c r="U184" s="127" t="inlineStr">
        <is>
          <t>LA RUCHE LOGISTIQUE</t>
        </is>
      </c>
      <c r="W184" s="8">
        <f>IF(C184&lt;&gt;2,"",IF(S184="5X","5XK",IF(S184="5Y","5YK",IF(S184="6B","6BK",IF(S184="6C","6CK","")))))</f>
        <v/>
      </c>
      <c r="X184" s="8">
        <f>IF(S184="6B",_xlfn.XLOOKUP(H184,'Zoning 2shop'!A:A,'Zoning 2shop'!B:B),IF(S184="6C",_xlfn.XLOOKUP(G184,'Zoning 2shop'!C:C,'Zoning 2shop'!D:D),""))</f>
        <v/>
      </c>
      <c r="Y184" s="112">
        <f>AB184/Z184</f>
        <v/>
      </c>
      <c r="Z184" s="4">
        <f>T184</f>
        <v/>
      </c>
      <c r="AA184" s="4">
        <f>IF(OR(S184="6C",S184="6B",S184="5X",S184="5Y"),0.08,0.5)</f>
        <v/>
      </c>
      <c r="AB184" s="4">
        <f>$AG$5/$AG$2*Z184</f>
        <v/>
      </c>
      <c r="AC184" s="19">
        <f>Z184+AA184</f>
        <v/>
      </c>
      <c r="AD184" s="8">
        <f>IF(COUNTIF(Catégories!A:A,N184)=0,"catégorie inconnue",LOOKUP(N184,Catégories!A:A,Catégories!B:B))</f>
        <v/>
      </c>
      <c r="AE184" s="21">
        <f>SUM(Z184:AB184)</f>
        <v/>
      </c>
    </row>
    <row r="185" hidden="1" ht="14.25" customHeight="1" s="101">
      <c r="B185" s="127" t="inlineStr">
        <is>
          <t>13617723</t>
        </is>
      </c>
      <c r="C185" s="127" t="inlineStr">
        <is>
          <t>0</t>
        </is>
      </c>
      <c r="D185" s="123" t="n">
        <v>46167</v>
      </c>
      <c r="E185" s="127" t="inlineStr">
        <is>
          <t>21320</t>
        </is>
      </c>
      <c r="F185" s="127" t="inlineStr">
        <is>
          <t>2180</t>
        </is>
      </c>
      <c r="G185" s="127" t="inlineStr">
        <is>
          <t>FR</t>
        </is>
      </c>
      <c r="H185" s="127" t="inlineStr">
        <is>
          <t>BE</t>
        </is>
      </c>
      <c r="I185" s="127" t="inlineStr">
        <is>
          <t>Begovic Tanya</t>
        </is>
      </c>
      <c r="J185" s="127" t="inlineStr">
        <is>
          <t>Laruche</t>
        </is>
      </c>
      <c r="K185" s="127" t="inlineStr">
        <is>
          <t>999999</t>
        </is>
      </c>
      <c r="L185" s="127" t="inlineStr">
        <is>
          <t>XF143262103FR</t>
        </is>
      </c>
      <c r="M185" s="127" t="inlineStr">
        <is>
          <t>N</t>
        </is>
      </c>
      <c r="N185" s="127" t="inlineStr">
        <is>
          <t>Transport</t>
        </is>
      </c>
      <c r="O185" s="127" t="inlineStr">
        <is>
          <t>N</t>
        </is>
      </c>
      <c r="P185" s="127" t="inlineStr">
        <is>
          <t>S</t>
        </is>
      </c>
      <c r="Q185" s="127" t="inlineStr">
        <is>
          <t>Z1</t>
        </is>
      </c>
      <c r="R185" s="147" t="n">
        <v>4.266</v>
      </c>
      <c r="S185" s="127" t="n">
        <v>17</v>
      </c>
      <c r="T185" s="148" t="n">
        <v>18.34</v>
      </c>
      <c r="U185" s="127" t="inlineStr">
        <is>
          <t>LA RUCHE LOGISTIQUE</t>
        </is>
      </c>
      <c r="W185" s="8">
        <f>IF(C185&lt;&gt;2,"",IF(S185="5X","5XK",IF(S185="5Y","5YK",IF(S185="6B","6BK",IF(S185="6C","6CK","")))))</f>
        <v/>
      </c>
      <c r="X185" s="8">
        <f>IF(S185="6B",_xlfn.XLOOKUP(H185,'Zoning 2shop'!A:A,'Zoning 2shop'!B:B),IF(S185="6C",_xlfn.XLOOKUP(G185,'Zoning 2shop'!C:C,'Zoning 2shop'!D:D),""))</f>
        <v/>
      </c>
      <c r="Y185" s="112">
        <f>AB185/Z185</f>
        <v/>
      </c>
      <c r="Z185" s="4">
        <f>T185</f>
        <v/>
      </c>
      <c r="AA185" s="4">
        <f>IF(OR(S185="6C",S185="6B",S185="5X",S185="5Y"),0.08,0.5)</f>
        <v/>
      </c>
      <c r="AB185" s="4">
        <f>$AG$5/$AG$2*Z185</f>
        <v/>
      </c>
      <c r="AC185" s="19">
        <f>Z185+AA185</f>
        <v/>
      </c>
      <c r="AD185" s="8">
        <f>IF(COUNTIF(Catégories!A:A,N185)=0,"catégorie inconnue",LOOKUP(N185,Catégories!A:A,Catégories!B:B))</f>
        <v/>
      </c>
      <c r="AE185" s="21">
        <f>SUM(Z185:AB185)</f>
        <v/>
      </c>
    </row>
    <row r="186" hidden="1" ht="14.25" customHeight="1" s="101">
      <c r="B186" s="127" t="inlineStr">
        <is>
          <t>13617723</t>
        </is>
      </c>
      <c r="C186" s="127" t="inlineStr">
        <is>
          <t>0</t>
        </is>
      </c>
      <c r="D186" s="123" t="n">
        <v>46167</v>
      </c>
      <c r="E186" s="127" t="inlineStr">
        <is>
          <t>21320</t>
        </is>
      </c>
      <c r="F186" s="127" t="inlineStr">
        <is>
          <t>2801AM</t>
        </is>
      </c>
      <c r="G186" s="127" t="inlineStr">
        <is>
          <t>FR</t>
        </is>
      </c>
      <c r="H186" s="127" t="inlineStr">
        <is>
          <t>NL</t>
        </is>
      </c>
      <c r="I186" s="127" t="inlineStr">
        <is>
          <t>van den Berg Marc</t>
        </is>
      </c>
      <c r="J186" s="127" t="inlineStr">
        <is>
          <t>Laruche</t>
        </is>
      </c>
      <c r="K186" s="127" t="inlineStr">
        <is>
          <t>999999</t>
        </is>
      </c>
      <c r="L186" s="127" t="inlineStr">
        <is>
          <t>XF143262117FR</t>
        </is>
      </c>
      <c r="M186" s="127" t="inlineStr">
        <is>
          <t>N</t>
        </is>
      </c>
      <c r="N186" s="127" t="inlineStr">
        <is>
          <t>Transport</t>
        </is>
      </c>
      <c r="O186" s="127" t="inlineStr">
        <is>
          <t>N</t>
        </is>
      </c>
      <c r="P186" s="127" t="inlineStr">
        <is>
          <t>S</t>
        </is>
      </c>
      <c r="Q186" s="127" t="inlineStr">
        <is>
          <t>Z1</t>
        </is>
      </c>
      <c r="R186" s="147" t="n">
        <v>4.266</v>
      </c>
      <c r="S186" s="127" t="n">
        <v>17</v>
      </c>
      <c r="T186" s="148" t="n">
        <v>18.34</v>
      </c>
      <c r="U186" s="127" t="inlineStr">
        <is>
          <t>LA RUCHE LOGISTIQUE</t>
        </is>
      </c>
      <c r="W186" s="8">
        <f>IF(C186&lt;&gt;2,"",IF(S186="5X","5XK",IF(S186="5Y","5YK",IF(S186="6B","6BK",IF(S186="6C","6CK","")))))</f>
        <v/>
      </c>
      <c r="X186" s="8">
        <f>IF(S186="6B",_xlfn.XLOOKUP(H186,'Zoning 2shop'!A:A,'Zoning 2shop'!B:B),IF(S186="6C",_xlfn.XLOOKUP(G186,'Zoning 2shop'!C:C,'Zoning 2shop'!D:D),""))</f>
        <v/>
      </c>
      <c r="Y186" s="112">
        <f>AB186/Z186</f>
        <v/>
      </c>
      <c r="Z186" s="4">
        <f>T186</f>
        <v/>
      </c>
      <c r="AA186" s="4">
        <f>IF(OR(S186="6C",S186="6B",S186="5X",S186="5Y"),0.08,0.5)</f>
        <v/>
      </c>
      <c r="AB186" s="4">
        <f>$AG$5/$AG$2*Z186</f>
        <v/>
      </c>
      <c r="AC186" s="19">
        <f>Z186+AA186</f>
        <v/>
      </c>
      <c r="AD186" s="8">
        <f>IF(COUNTIF(Catégories!A:A,N186)=0,"catégorie inconnue",LOOKUP(N186,Catégories!A:A,Catégories!B:B))</f>
        <v/>
      </c>
      <c r="AE186" s="21">
        <f>SUM(Z186:AB186)</f>
        <v/>
      </c>
    </row>
    <row r="187" hidden="1" ht="14.25" customHeight="1" s="101">
      <c r="B187" s="127" t="inlineStr">
        <is>
          <t>13617723</t>
        </is>
      </c>
      <c r="C187" s="127" t="inlineStr">
        <is>
          <t>0</t>
        </is>
      </c>
      <c r="D187" s="123" t="n">
        <v>46167</v>
      </c>
      <c r="E187" s="127" t="inlineStr">
        <is>
          <t>21320</t>
        </is>
      </c>
      <c r="F187" s="127" t="inlineStr">
        <is>
          <t>88131</t>
        </is>
      </c>
      <c r="G187" s="127" t="inlineStr">
        <is>
          <t>FR</t>
        </is>
      </c>
      <c r="H187" s="127" t="inlineStr">
        <is>
          <t>DE</t>
        </is>
      </c>
      <c r="I187" s="127" t="inlineStr">
        <is>
          <t>de Groot Eelco</t>
        </is>
      </c>
      <c r="J187" s="127" t="inlineStr">
        <is>
          <t>Laruche</t>
        </is>
      </c>
      <c r="K187" s="127" t="inlineStr">
        <is>
          <t>999999</t>
        </is>
      </c>
      <c r="L187" s="127" t="inlineStr">
        <is>
          <t>XF143262182FR</t>
        </is>
      </c>
      <c r="M187" s="127" t="inlineStr">
        <is>
          <t>N</t>
        </is>
      </c>
      <c r="N187" s="127" t="inlineStr">
        <is>
          <t>Transport</t>
        </is>
      </c>
      <c r="O187" s="127" t="inlineStr">
        <is>
          <t>N</t>
        </is>
      </c>
      <c r="P187" s="127" t="inlineStr">
        <is>
          <t>S</t>
        </is>
      </c>
      <c r="Q187" s="127" t="inlineStr">
        <is>
          <t>Z1</t>
        </is>
      </c>
      <c r="R187" s="147" t="n">
        <v>4.532</v>
      </c>
      <c r="S187" s="127" t="n">
        <v>17</v>
      </c>
      <c r="T187" s="148" t="n">
        <v>19.47</v>
      </c>
      <c r="U187" s="127" t="inlineStr">
        <is>
          <t>LA RUCHE LOGISTIQUE</t>
        </is>
      </c>
      <c r="W187" s="8">
        <f>IF(C187&lt;&gt;2,"",IF(S187="5X","5XK",IF(S187="5Y","5YK",IF(S187="6B","6BK",IF(S187="6C","6CK","")))))</f>
        <v/>
      </c>
      <c r="X187" s="8">
        <f>IF(S187="6B",_xlfn.XLOOKUP(H187,'Zoning 2shop'!A:A,'Zoning 2shop'!B:B),IF(S187="6C",_xlfn.XLOOKUP(G187,'Zoning 2shop'!C:C,'Zoning 2shop'!D:D),""))</f>
        <v/>
      </c>
      <c r="Y187" s="112">
        <f>AB187/Z187</f>
        <v/>
      </c>
      <c r="Z187" s="4">
        <f>T187</f>
        <v/>
      </c>
      <c r="AA187" s="4">
        <f>IF(OR(S187="6C",S187="6B",S187="5X",S187="5Y"),0.08,0.5)</f>
        <v/>
      </c>
      <c r="AB187" s="4">
        <f>$AG$5/$AG$2*Z187</f>
        <v/>
      </c>
      <c r="AC187" s="19">
        <f>Z187+AA187</f>
        <v/>
      </c>
      <c r="AD187" s="8">
        <f>IF(COUNTIF(Catégories!A:A,N187)=0,"catégorie inconnue",LOOKUP(N187,Catégories!A:A,Catégories!B:B))</f>
        <v/>
      </c>
      <c r="AE187" s="21">
        <f>SUM(Z187:AB187)</f>
        <v/>
      </c>
    </row>
    <row r="188" hidden="1" ht="14.25" customHeight="1" s="101">
      <c r="B188" s="127" t="inlineStr">
        <is>
          <t>13617723</t>
        </is>
      </c>
      <c r="C188" s="127" t="inlineStr">
        <is>
          <t>0</t>
        </is>
      </c>
      <c r="D188" s="123" t="n">
        <v>46167</v>
      </c>
      <c r="E188" s="127" t="inlineStr">
        <is>
          <t>21320</t>
        </is>
      </c>
      <c r="F188" s="127" t="inlineStr">
        <is>
          <t>10154</t>
        </is>
      </c>
      <c r="G188" s="127" t="inlineStr">
        <is>
          <t>FR</t>
        </is>
      </c>
      <c r="H188" s="127" t="inlineStr">
        <is>
          <t>IT</t>
        </is>
      </c>
      <c r="I188" s="127" t="inlineStr">
        <is>
          <t>Boccadoro Paolo</t>
        </is>
      </c>
      <c r="J188" s="127" t="inlineStr">
        <is>
          <t>Laruche</t>
        </is>
      </c>
      <c r="K188" s="127" t="inlineStr">
        <is>
          <t>999999</t>
        </is>
      </c>
      <c r="L188" s="127" t="inlineStr">
        <is>
          <t>XF143262219FR</t>
        </is>
      </c>
      <c r="M188" s="127" t="inlineStr">
        <is>
          <t>N</t>
        </is>
      </c>
      <c r="N188" s="127" t="inlineStr">
        <is>
          <t>Transport</t>
        </is>
      </c>
      <c r="O188" s="127" t="inlineStr">
        <is>
          <t>N</t>
        </is>
      </c>
      <c r="P188" s="127" t="inlineStr">
        <is>
          <t>S</t>
        </is>
      </c>
      <c r="Q188" s="127" t="inlineStr">
        <is>
          <t>Z2</t>
        </is>
      </c>
      <c r="R188" s="147" t="n">
        <v>1.457</v>
      </c>
      <c r="S188" s="127" t="n">
        <v>17</v>
      </c>
      <c r="T188" s="148" t="n">
        <v>11.56</v>
      </c>
      <c r="U188" s="127" t="inlineStr">
        <is>
          <t>LA RUCHE LOGISTIQUE</t>
        </is>
      </c>
      <c r="W188" s="8">
        <f>IF(C188&lt;&gt;2,"",IF(S188="5X","5XK",IF(S188="5Y","5YK",IF(S188="6B","6BK",IF(S188="6C","6CK","")))))</f>
        <v/>
      </c>
      <c r="X188" s="8">
        <f>IF(S188="6B",_xlfn.XLOOKUP(H188,'Zoning 2shop'!A:A,'Zoning 2shop'!B:B),IF(S188="6C",_xlfn.XLOOKUP(G188,'Zoning 2shop'!C:C,'Zoning 2shop'!D:D),""))</f>
        <v/>
      </c>
      <c r="Y188" s="112">
        <f>AB188/Z188</f>
        <v/>
      </c>
      <c r="Z188" s="4">
        <f>T188</f>
        <v/>
      </c>
      <c r="AA188" s="4">
        <f>IF(OR(S188="6C",S188="6B",S188="5X",S188="5Y"),0.08,0.5)</f>
        <v/>
      </c>
      <c r="AB188" s="4">
        <f>$AG$5/$AG$2*Z188</f>
        <v/>
      </c>
      <c r="AC188" s="19">
        <f>Z188+AA188</f>
        <v/>
      </c>
      <c r="AD188" s="8">
        <f>IF(COUNTIF(Catégories!A:A,N188)=0,"catégorie inconnue",LOOKUP(N188,Catégories!A:A,Catégories!B:B))</f>
        <v/>
      </c>
      <c r="AE188" s="21">
        <f>SUM(Z188:AB188)</f>
        <v/>
      </c>
    </row>
    <row r="189" hidden="1" ht="14.25" customHeight="1" s="101">
      <c r="B189" s="127" t="inlineStr">
        <is>
          <t>13617723</t>
        </is>
      </c>
      <c r="C189" s="127" t="inlineStr">
        <is>
          <t>0</t>
        </is>
      </c>
      <c r="D189" s="123" t="n">
        <v>46167</v>
      </c>
      <c r="E189" s="127" t="inlineStr">
        <is>
          <t>21320</t>
        </is>
      </c>
      <c r="F189" s="127" t="inlineStr">
        <is>
          <t>37126</t>
        </is>
      </c>
      <c r="G189" s="127" t="inlineStr">
        <is>
          <t>FR</t>
        </is>
      </c>
      <c r="H189" s="127" t="inlineStr">
        <is>
          <t>IT</t>
        </is>
      </c>
      <c r="I189" s="127" t="inlineStr">
        <is>
          <t>Kokedhima Era</t>
        </is>
      </c>
      <c r="J189" s="127" t="inlineStr">
        <is>
          <t>Laruche</t>
        </is>
      </c>
      <c r="K189" s="127" t="inlineStr">
        <is>
          <t>999999</t>
        </is>
      </c>
      <c r="L189" s="127" t="inlineStr">
        <is>
          <t>XF143262222FR</t>
        </is>
      </c>
      <c r="M189" s="127" t="inlineStr">
        <is>
          <t>N</t>
        </is>
      </c>
      <c r="N189" s="127" t="inlineStr">
        <is>
          <t>Transport</t>
        </is>
      </c>
      <c r="O189" s="127" t="inlineStr">
        <is>
          <t>N</t>
        </is>
      </c>
      <c r="P189" s="127" t="inlineStr">
        <is>
          <t>S</t>
        </is>
      </c>
      <c r="Q189" s="127" t="inlineStr">
        <is>
          <t>Z2</t>
        </is>
      </c>
      <c r="R189" s="147" t="n">
        <v>1.41</v>
      </c>
      <c r="S189" s="127" t="n">
        <v>17</v>
      </c>
      <c r="T189" s="148" t="n">
        <v>11.56</v>
      </c>
      <c r="U189" s="127" t="inlineStr">
        <is>
          <t>LA RUCHE LOGISTIQUE</t>
        </is>
      </c>
      <c r="W189" s="8">
        <f>IF(C189&lt;&gt;2,"",IF(S189="5X","5XK",IF(S189="5Y","5YK",IF(S189="6B","6BK",IF(S189="6C","6CK","")))))</f>
        <v/>
      </c>
      <c r="X189" s="8">
        <f>IF(S189="6B",_xlfn.XLOOKUP(H189,'Zoning 2shop'!A:A,'Zoning 2shop'!B:B),IF(S189="6C",_xlfn.XLOOKUP(G189,'Zoning 2shop'!C:C,'Zoning 2shop'!D:D),""))</f>
        <v/>
      </c>
      <c r="Y189" s="112">
        <f>AB189/Z189</f>
        <v/>
      </c>
      <c r="Z189" s="4">
        <f>T189</f>
        <v/>
      </c>
      <c r="AA189" s="4">
        <f>IF(OR(S189="6C",S189="6B",S189="5X",S189="5Y"),0.08,0.5)</f>
        <v/>
      </c>
      <c r="AB189" s="4">
        <f>$AG$5/$AG$2*Z189</f>
        <v/>
      </c>
      <c r="AC189" s="19">
        <f>Z189+AA189</f>
        <v/>
      </c>
      <c r="AD189" s="8">
        <f>IF(COUNTIF(Catégories!A:A,N189)=0,"catégorie inconnue",LOOKUP(N189,Catégories!A:A,Catégories!B:B))</f>
        <v/>
      </c>
      <c r="AE189" s="21">
        <f>SUM(Z189:AB189)</f>
        <v/>
      </c>
    </row>
    <row r="190" hidden="1" ht="14.25" customHeight="1" s="101">
      <c r="B190" s="127" t="inlineStr">
        <is>
          <t>13617723</t>
        </is>
      </c>
      <c r="C190" s="127" t="inlineStr">
        <is>
          <t>0</t>
        </is>
      </c>
      <c r="D190" s="123" t="n">
        <v>46167</v>
      </c>
      <c r="E190" s="127" t="inlineStr">
        <is>
          <t>21320</t>
        </is>
      </c>
      <c r="F190" s="127" t="inlineStr">
        <is>
          <t>50126</t>
        </is>
      </c>
      <c r="G190" s="127" t="inlineStr">
        <is>
          <t>FR</t>
        </is>
      </c>
      <c r="H190" s="127" t="inlineStr">
        <is>
          <t>IT</t>
        </is>
      </c>
      <c r="I190" s="127" t="inlineStr">
        <is>
          <t>Guerrero Diana</t>
        </is>
      </c>
      <c r="J190" s="127" t="inlineStr">
        <is>
          <t>Laruche</t>
        </is>
      </c>
      <c r="K190" s="127" t="inlineStr">
        <is>
          <t>999999</t>
        </is>
      </c>
      <c r="L190" s="127" t="inlineStr">
        <is>
          <t>XF143262236FR</t>
        </is>
      </c>
      <c r="M190" s="127" t="inlineStr">
        <is>
          <t>N</t>
        </is>
      </c>
      <c r="N190" s="127" t="inlineStr">
        <is>
          <t>Transport</t>
        </is>
      </c>
      <c r="O190" s="127" t="inlineStr">
        <is>
          <t>N</t>
        </is>
      </c>
      <c r="P190" s="127" t="inlineStr">
        <is>
          <t>S</t>
        </is>
      </c>
      <c r="Q190" s="127" t="inlineStr">
        <is>
          <t>Z2</t>
        </is>
      </c>
      <c r="R190" s="147" t="n">
        <v>4.266</v>
      </c>
      <c r="S190" s="127" t="n">
        <v>17</v>
      </c>
      <c r="T190" s="148" t="n">
        <v>18.34</v>
      </c>
      <c r="U190" s="127" t="inlineStr">
        <is>
          <t>LA RUCHE LOGISTIQUE</t>
        </is>
      </c>
      <c r="W190" s="8">
        <f>IF(C190&lt;&gt;2,"",IF(S190="5X","5XK",IF(S190="5Y","5YK",IF(S190="6B","6BK",IF(S190="6C","6CK","")))))</f>
        <v/>
      </c>
      <c r="X190" s="8">
        <f>IF(S190="6B",_xlfn.XLOOKUP(H190,'Zoning 2shop'!A:A,'Zoning 2shop'!B:B),IF(S190="6C",_xlfn.XLOOKUP(G190,'Zoning 2shop'!C:C,'Zoning 2shop'!D:D),""))</f>
        <v/>
      </c>
      <c r="Y190" s="112">
        <f>AB190/Z190</f>
        <v/>
      </c>
      <c r="Z190" s="4">
        <f>T190</f>
        <v/>
      </c>
      <c r="AA190" s="4">
        <f>IF(OR(S190="6C",S190="6B",S190="5X",S190="5Y"),0.08,0.5)</f>
        <v/>
      </c>
      <c r="AB190" s="4">
        <f>$AG$5/$AG$2*Z190</f>
        <v/>
      </c>
      <c r="AC190" s="19">
        <f>Z190+AA190</f>
        <v/>
      </c>
      <c r="AD190" s="8">
        <f>IF(COUNTIF(Catégories!A:A,N190)=0,"catégorie inconnue",LOOKUP(N190,Catégories!A:A,Catégories!B:B))</f>
        <v/>
      </c>
      <c r="AE190" s="21">
        <f>SUM(Z190:AB190)</f>
        <v/>
      </c>
    </row>
    <row r="191" hidden="1" ht="14.25" customHeight="1" s="101">
      <c r="B191" s="127" t="inlineStr">
        <is>
          <t>13617723</t>
        </is>
      </c>
      <c r="C191" s="127" t="inlineStr">
        <is>
          <t>0</t>
        </is>
      </c>
      <c r="D191" s="123" t="n">
        <v>46167</v>
      </c>
      <c r="E191" s="127" t="inlineStr">
        <is>
          <t>21320</t>
        </is>
      </c>
      <c r="F191" s="127" t="inlineStr">
        <is>
          <t>52100</t>
        </is>
      </c>
      <c r="G191" s="127" t="inlineStr">
        <is>
          <t>FR</t>
        </is>
      </c>
      <c r="H191" s="127" t="inlineStr">
        <is>
          <t>IT</t>
        </is>
      </c>
      <c r="I191" s="127" t="inlineStr">
        <is>
          <t>Palazzeschi Stefano</t>
        </is>
      </c>
      <c r="J191" s="127" t="inlineStr">
        <is>
          <t>Laruche</t>
        </is>
      </c>
      <c r="K191" s="127" t="inlineStr">
        <is>
          <t>999999</t>
        </is>
      </c>
      <c r="L191" s="127" t="inlineStr">
        <is>
          <t>XF143262240FR</t>
        </is>
      </c>
      <c r="M191" s="127" t="inlineStr">
        <is>
          <t>N</t>
        </is>
      </c>
      <c r="N191" s="127" t="inlineStr">
        <is>
          <t>Transport</t>
        </is>
      </c>
      <c r="O191" s="127" t="inlineStr">
        <is>
          <t>N</t>
        </is>
      </c>
      <c r="P191" s="127" t="inlineStr">
        <is>
          <t>S</t>
        </is>
      </c>
      <c r="Q191" s="127" t="inlineStr">
        <is>
          <t>Z2</t>
        </is>
      </c>
      <c r="R191" s="147" t="n">
        <v>4.266</v>
      </c>
      <c r="S191" s="127" t="n">
        <v>17</v>
      </c>
      <c r="T191" s="148" t="n">
        <v>18.34</v>
      </c>
      <c r="U191" s="127" t="inlineStr">
        <is>
          <t>LA RUCHE LOGISTIQUE</t>
        </is>
      </c>
      <c r="W191" s="8">
        <f>IF(C191&lt;&gt;2,"",IF(S191="5X","5XK",IF(S191="5Y","5YK",IF(S191="6B","6BK",IF(S191="6C","6CK","")))))</f>
        <v/>
      </c>
      <c r="X191" s="8">
        <f>IF(S191="6B",_xlfn.XLOOKUP(H191,'Zoning 2shop'!A:A,'Zoning 2shop'!B:B),IF(S191="6C",_xlfn.XLOOKUP(G191,'Zoning 2shop'!C:C,'Zoning 2shop'!D:D),""))</f>
        <v/>
      </c>
      <c r="Y191" s="112">
        <f>AB191/Z191</f>
        <v/>
      </c>
      <c r="Z191" s="4">
        <f>T191</f>
        <v/>
      </c>
      <c r="AA191" s="4">
        <f>IF(OR(S191="6C",S191="6B",S191="5X",S191="5Y"),0.08,0.5)</f>
        <v/>
      </c>
      <c r="AB191" s="4">
        <f>$AG$5/$AG$2*Z191</f>
        <v/>
      </c>
      <c r="AC191" s="19">
        <f>Z191+AA191</f>
        <v/>
      </c>
      <c r="AD191" s="8">
        <f>IF(COUNTIF(Catégories!A:A,N191)=0,"catégorie inconnue",LOOKUP(N191,Catégories!A:A,Catégories!B:B))</f>
        <v/>
      </c>
      <c r="AE191" s="21">
        <f>SUM(Z191:AB191)</f>
        <v/>
      </c>
    </row>
    <row r="192" hidden="1" ht="14.25" customHeight="1" s="101">
      <c r="B192" s="127" t="inlineStr">
        <is>
          <t>13617723</t>
        </is>
      </c>
      <c r="C192" s="127" t="inlineStr">
        <is>
          <t>0</t>
        </is>
      </c>
      <c r="D192" s="123" t="n">
        <v>46167</v>
      </c>
      <c r="E192" s="127" t="inlineStr">
        <is>
          <t>21320</t>
        </is>
      </c>
      <c r="F192" s="127" t="inlineStr">
        <is>
          <t>1852XV</t>
        </is>
      </c>
      <c r="G192" s="127" t="inlineStr">
        <is>
          <t>FR</t>
        </is>
      </c>
      <c r="H192" s="127" t="inlineStr">
        <is>
          <t>NL</t>
        </is>
      </c>
      <c r="I192" s="127" t="inlineStr">
        <is>
          <t>van Cronenberg Selma</t>
        </is>
      </c>
      <c r="J192" s="127" t="inlineStr">
        <is>
          <t>Laruche</t>
        </is>
      </c>
      <c r="K192" s="127" t="inlineStr">
        <is>
          <t>999999</t>
        </is>
      </c>
      <c r="L192" s="127" t="inlineStr">
        <is>
          <t>XF143262267FR</t>
        </is>
      </c>
      <c r="M192" s="127" t="inlineStr">
        <is>
          <t>N</t>
        </is>
      </c>
      <c r="N192" s="127" t="inlineStr">
        <is>
          <t>Transport</t>
        </is>
      </c>
      <c r="O192" s="127" t="inlineStr">
        <is>
          <t>N</t>
        </is>
      </c>
      <c r="P192" s="127" t="inlineStr">
        <is>
          <t>S</t>
        </is>
      </c>
      <c r="Q192" s="127" t="inlineStr">
        <is>
          <t>Z1</t>
        </is>
      </c>
      <c r="R192" s="147" t="n">
        <v>4.532</v>
      </c>
      <c r="S192" s="127" t="n">
        <v>17</v>
      </c>
      <c r="T192" s="148" t="n">
        <v>19.47</v>
      </c>
      <c r="U192" s="127" t="inlineStr">
        <is>
          <t>LA RUCHE LOGISTIQUE</t>
        </is>
      </c>
      <c r="W192" s="8">
        <f>IF(C192&lt;&gt;2,"",IF(S192="5X","5XK",IF(S192="5Y","5YK",IF(S192="6B","6BK",IF(S192="6C","6CK","")))))</f>
        <v/>
      </c>
      <c r="X192" s="8">
        <f>IF(S192="6B",_xlfn.XLOOKUP(H192,'Zoning 2shop'!A:A,'Zoning 2shop'!B:B),IF(S192="6C",_xlfn.XLOOKUP(G192,'Zoning 2shop'!C:C,'Zoning 2shop'!D:D),""))</f>
        <v/>
      </c>
      <c r="Y192" s="112">
        <f>AB192/Z192</f>
        <v/>
      </c>
      <c r="Z192" s="4">
        <f>T192</f>
        <v/>
      </c>
      <c r="AA192" s="4">
        <f>IF(OR(S192="6C",S192="6B",S192="5X",S192="5Y"),0.08,0.5)</f>
        <v/>
      </c>
      <c r="AB192" s="4">
        <f>$AG$5/$AG$2*Z192</f>
        <v/>
      </c>
      <c r="AC192" s="19">
        <f>Z192+AA192</f>
        <v/>
      </c>
      <c r="AD192" s="8">
        <f>IF(COUNTIF(Catégories!A:A,N192)=0,"catégorie inconnue",LOOKUP(N192,Catégories!A:A,Catégories!B:B))</f>
        <v/>
      </c>
      <c r="AE192" s="21">
        <f>SUM(Z192:AB192)</f>
        <v/>
      </c>
    </row>
    <row r="193" hidden="1" ht="14.25" customHeight="1" s="101">
      <c r="B193" s="127" t="inlineStr">
        <is>
          <t>13617723</t>
        </is>
      </c>
      <c r="C193" s="127" t="inlineStr">
        <is>
          <t>0</t>
        </is>
      </c>
      <c r="D193" s="123" t="n">
        <v>46167</v>
      </c>
      <c r="E193" s="127" t="inlineStr">
        <is>
          <t>21320</t>
        </is>
      </c>
      <c r="F193" s="127" t="inlineStr">
        <is>
          <t>6819AV</t>
        </is>
      </c>
      <c r="G193" s="127" t="inlineStr">
        <is>
          <t>FR</t>
        </is>
      </c>
      <c r="H193" s="127" t="inlineStr">
        <is>
          <t>NL</t>
        </is>
      </c>
      <c r="I193" s="127" t="inlineStr">
        <is>
          <t>Simons Gabrielle</t>
        </is>
      </c>
      <c r="J193" s="127" t="inlineStr">
        <is>
          <t>Laruche</t>
        </is>
      </c>
      <c r="K193" s="127" t="inlineStr">
        <is>
          <t>999999</t>
        </is>
      </c>
      <c r="L193" s="127" t="inlineStr">
        <is>
          <t>XF143262275FR</t>
        </is>
      </c>
      <c r="M193" s="127" t="inlineStr">
        <is>
          <t>N</t>
        </is>
      </c>
      <c r="N193" s="127" t="inlineStr">
        <is>
          <t>Transport</t>
        </is>
      </c>
      <c r="O193" s="127" t="inlineStr">
        <is>
          <t>N</t>
        </is>
      </c>
      <c r="P193" s="127" t="inlineStr">
        <is>
          <t>S</t>
        </is>
      </c>
      <c r="Q193" s="127" t="inlineStr">
        <is>
          <t>Z1</t>
        </is>
      </c>
      <c r="R193" s="147" t="n">
        <v>4.386</v>
      </c>
      <c r="S193" s="127" t="n">
        <v>17</v>
      </c>
      <c r="T193" s="148" t="n">
        <v>18.34</v>
      </c>
      <c r="U193" s="127" t="inlineStr">
        <is>
          <t>LA RUCHE LOGISTIQUE</t>
        </is>
      </c>
      <c r="W193" s="8">
        <f>IF(C193&lt;&gt;2,"",IF(S193="5X","5XK",IF(S193="5Y","5YK",IF(S193="6B","6BK",IF(S193="6C","6CK","")))))</f>
        <v/>
      </c>
      <c r="X193" s="8">
        <f>IF(S193="6B",_xlfn.XLOOKUP(H193,'Zoning 2shop'!A:A,'Zoning 2shop'!B:B),IF(S193="6C",_xlfn.XLOOKUP(G193,'Zoning 2shop'!C:C,'Zoning 2shop'!D:D),""))</f>
        <v/>
      </c>
      <c r="Y193" s="112">
        <f>AB193/Z193</f>
        <v/>
      </c>
      <c r="Z193" s="4">
        <f>T193</f>
        <v/>
      </c>
      <c r="AA193" s="4">
        <f>IF(OR(S193="6C",S193="6B",S193="5X",S193="5Y"),0.08,0.5)</f>
        <v/>
      </c>
      <c r="AB193" s="4">
        <f>$AG$5/$AG$2*Z193</f>
        <v/>
      </c>
      <c r="AC193" s="19">
        <f>Z193+AA193</f>
        <v/>
      </c>
      <c r="AD193" s="8">
        <f>IF(COUNTIF(Catégories!A:A,N193)=0,"catégorie inconnue",LOOKUP(N193,Catégories!A:A,Catégories!B:B))</f>
        <v/>
      </c>
      <c r="AE193" s="21">
        <f>SUM(Z193:AB193)</f>
        <v/>
      </c>
    </row>
    <row r="194" hidden="1" ht="14.25" customHeight="1" s="101">
      <c r="B194" s="127" t="inlineStr">
        <is>
          <t>13617723</t>
        </is>
      </c>
      <c r="C194" s="127" t="inlineStr">
        <is>
          <t>0</t>
        </is>
      </c>
      <c r="D194" s="123" t="n">
        <v>46167</v>
      </c>
      <c r="E194" s="127" t="inlineStr">
        <is>
          <t>21320</t>
        </is>
      </c>
      <c r="F194" s="127" t="inlineStr">
        <is>
          <t>21629</t>
        </is>
      </c>
      <c r="G194" s="127" t="inlineStr">
        <is>
          <t>FR</t>
        </is>
      </c>
      <c r="H194" s="127" t="inlineStr">
        <is>
          <t>DE</t>
        </is>
      </c>
      <c r="I194" s="127" t="inlineStr">
        <is>
          <t>Kusnezow Irina</t>
        </is>
      </c>
      <c r="J194" s="127" t="inlineStr">
        <is>
          <t>Laruche</t>
        </is>
      </c>
      <c r="K194" s="127" t="inlineStr">
        <is>
          <t>999999</t>
        </is>
      </c>
      <c r="L194" s="127" t="inlineStr">
        <is>
          <t>XF143262315FR</t>
        </is>
      </c>
      <c r="M194" s="127" t="inlineStr">
        <is>
          <t>N</t>
        </is>
      </c>
      <c r="N194" s="127" t="inlineStr">
        <is>
          <t>Transport</t>
        </is>
      </c>
      <c r="O194" s="127" t="inlineStr">
        <is>
          <t>N</t>
        </is>
      </c>
      <c r="P194" s="127" t="inlineStr">
        <is>
          <t>S</t>
        </is>
      </c>
      <c r="Q194" s="127" t="inlineStr">
        <is>
          <t>Z1</t>
        </is>
      </c>
      <c r="R194" s="147" t="n">
        <v>0.66</v>
      </c>
      <c r="S194" s="127" t="n">
        <v>17</v>
      </c>
      <c r="T194" s="148" t="n">
        <v>9.94</v>
      </c>
      <c r="U194" s="127" t="inlineStr">
        <is>
          <t>LA RUCHE LOGISTIQUE</t>
        </is>
      </c>
      <c r="W194" s="8">
        <f>IF(C194&lt;&gt;2,"",IF(S194="5X","5XK",IF(S194="5Y","5YK",IF(S194="6B","6BK",IF(S194="6C","6CK","")))))</f>
        <v/>
      </c>
      <c r="X194" s="8">
        <f>IF(S194="6B",_xlfn.XLOOKUP(H194,'Zoning 2shop'!A:A,'Zoning 2shop'!B:B),IF(S194="6C",_xlfn.XLOOKUP(G194,'Zoning 2shop'!C:C,'Zoning 2shop'!D:D),""))</f>
        <v/>
      </c>
      <c r="Y194" s="112">
        <f>AB194/Z194</f>
        <v/>
      </c>
      <c r="Z194" s="4">
        <f>T194</f>
        <v/>
      </c>
      <c r="AA194" s="4">
        <f>IF(OR(S194="6C",S194="6B",S194="5X",S194="5Y"),0.08,0.5)</f>
        <v/>
      </c>
      <c r="AB194" s="4">
        <f>$AG$5/$AG$2*Z194</f>
        <v/>
      </c>
      <c r="AC194" s="19">
        <f>Z194+AA194</f>
        <v/>
      </c>
      <c r="AD194" s="8">
        <f>IF(COUNTIF(Catégories!A:A,N194)=0,"catégorie inconnue",LOOKUP(N194,Catégories!A:A,Catégories!B:B))</f>
        <v/>
      </c>
      <c r="AE194" s="21">
        <f>SUM(Z194:AB194)</f>
        <v/>
      </c>
    </row>
    <row r="195" hidden="1" ht="14.25" customHeight="1" s="101">
      <c r="B195" s="127" t="inlineStr">
        <is>
          <t>13617723</t>
        </is>
      </c>
      <c r="C195" s="127" t="inlineStr">
        <is>
          <t>0</t>
        </is>
      </c>
      <c r="D195" s="123" t="n">
        <v>46167</v>
      </c>
      <c r="E195" s="127" t="inlineStr">
        <is>
          <t>21320</t>
        </is>
      </c>
      <c r="F195" s="127" t="inlineStr">
        <is>
          <t>82061</t>
        </is>
      </c>
      <c r="G195" s="127" t="inlineStr">
        <is>
          <t>FR</t>
        </is>
      </c>
      <c r="H195" s="127" t="inlineStr">
        <is>
          <t>DE</t>
        </is>
      </c>
      <c r="I195" s="127" t="inlineStr">
        <is>
          <t>Gracklauer Rosa</t>
        </is>
      </c>
      <c r="J195" s="127" t="inlineStr">
        <is>
          <t>Laruche</t>
        </is>
      </c>
      <c r="K195" s="127" t="inlineStr">
        <is>
          <t>999999</t>
        </is>
      </c>
      <c r="L195" s="127" t="inlineStr">
        <is>
          <t>XF143262338FR</t>
        </is>
      </c>
      <c r="M195" s="127" t="inlineStr">
        <is>
          <t>N</t>
        </is>
      </c>
      <c r="N195" s="127" t="inlineStr">
        <is>
          <t>Transport</t>
        </is>
      </c>
      <c r="O195" s="127" t="inlineStr">
        <is>
          <t>N</t>
        </is>
      </c>
      <c r="P195" s="127" t="inlineStr">
        <is>
          <t>S</t>
        </is>
      </c>
      <c r="Q195" s="127" t="inlineStr">
        <is>
          <t>Z1</t>
        </is>
      </c>
      <c r="R195" s="147" t="n">
        <v>0.749</v>
      </c>
      <c r="S195" s="127" t="n">
        <v>17</v>
      </c>
      <c r="T195" s="148" t="n">
        <v>9.94</v>
      </c>
      <c r="U195" s="127" t="inlineStr">
        <is>
          <t>LA RUCHE LOGISTIQUE</t>
        </is>
      </c>
      <c r="W195" s="8">
        <f>IF(C195&lt;&gt;2,"",IF(S195="5X","5XK",IF(S195="5Y","5YK",IF(S195="6B","6BK",IF(S195="6C","6CK","")))))</f>
        <v/>
      </c>
      <c r="X195" s="8">
        <f>IF(S195="6B",_xlfn.XLOOKUP(H195,'Zoning 2shop'!A:A,'Zoning 2shop'!B:B),IF(S195="6C",_xlfn.XLOOKUP(G195,'Zoning 2shop'!C:C,'Zoning 2shop'!D:D),""))</f>
        <v/>
      </c>
      <c r="Y195" s="112">
        <f>AB195/Z195</f>
        <v/>
      </c>
      <c r="Z195" s="4">
        <f>T195</f>
        <v/>
      </c>
      <c r="AA195" s="4">
        <f>IF(OR(S195="6C",S195="6B",S195="5X",S195="5Y"),0.08,0.5)</f>
        <v/>
      </c>
      <c r="AB195" s="4">
        <f>$AG$5/$AG$2*Z195</f>
        <v/>
      </c>
      <c r="AC195" s="19">
        <f>Z195+AA195</f>
        <v/>
      </c>
      <c r="AD195" s="8">
        <f>IF(COUNTIF(Catégories!A:A,N195)=0,"catégorie inconnue",LOOKUP(N195,Catégories!A:A,Catégories!B:B))</f>
        <v/>
      </c>
      <c r="AE195" s="21">
        <f>SUM(Z195:AB195)</f>
        <v/>
      </c>
    </row>
    <row r="196" hidden="1" ht="14.25" customHeight="1" s="101">
      <c r="B196" s="127" t="inlineStr">
        <is>
          <t>13617723</t>
        </is>
      </c>
      <c r="C196" s="127" t="inlineStr">
        <is>
          <t>0</t>
        </is>
      </c>
      <c r="D196" s="123" t="n">
        <v>46167</v>
      </c>
      <c r="E196" s="127" t="inlineStr">
        <is>
          <t>21320</t>
        </is>
      </c>
      <c r="F196" s="127" t="inlineStr">
        <is>
          <t>81249</t>
        </is>
      </c>
      <c r="G196" s="127" t="inlineStr">
        <is>
          <t>FR</t>
        </is>
      </c>
      <c r="H196" s="127" t="inlineStr">
        <is>
          <t>DE</t>
        </is>
      </c>
      <c r="I196" s="127" t="inlineStr">
        <is>
          <t>Paplowske Kevin</t>
        </is>
      </c>
      <c r="J196" s="127" t="inlineStr">
        <is>
          <t>Laruche</t>
        </is>
      </c>
      <c r="K196" s="127" t="inlineStr">
        <is>
          <t>999999</t>
        </is>
      </c>
      <c r="L196" s="127" t="inlineStr">
        <is>
          <t>XF143262355FR</t>
        </is>
      </c>
      <c r="M196" s="127" t="inlineStr">
        <is>
          <t>N</t>
        </is>
      </c>
      <c r="N196" s="127" t="inlineStr">
        <is>
          <t>Transport</t>
        </is>
      </c>
      <c r="O196" s="127" t="inlineStr">
        <is>
          <t>N</t>
        </is>
      </c>
      <c r="P196" s="127" t="inlineStr">
        <is>
          <t>S</t>
        </is>
      </c>
      <c r="Q196" s="127" t="inlineStr">
        <is>
          <t>Z1</t>
        </is>
      </c>
      <c r="R196" s="147" t="n">
        <v>5.632</v>
      </c>
      <c r="S196" s="127" t="n">
        <v>17</v>
      </c>
      <c r="T196" s="148" t="n">
        <v>21.83</v>
      </c>
      <c r="U196" s="127" t="inlineStr">
        <is>
          <t>LA RUCHE LOGISTIQUE</t>
        </is>
      </c>
      <c r="W196" s="8">
        <f>IF(C196&lt;&gt;2,"",IF(S196="5X","5XK",IF(S196="5Y","5YK",IF(S196="6B","6BK",IF(S196="6C","6CK","")))))</f>
        <v/>
      </c>
      <c r="X196" s="8">
        <f>IF(S196="6B",_xlfn.XLOOKUP(H196,'Zoning 2shop'!A:A,'Zoning 2shop'!B:B),IF(S196="6C",_xlfn.XLOOKUP(G196,'Zoning 2shop'!C:C,'Zoning 2shop'!D:D),""))</f>
        <v/>
      </c>
      <c r="Y196" s="112">
        <f>AB196/Z196</f>
        <v/>
      </c>
      <c r="Z196" s="4">
        <f>T196</f>
        <v/>
      </c>
      <c r="AA196" s="4">
        <f>IF(OR(S196="6C",S196="6B",S196="5X",S196="5Y"),0.08,0.5)</f>
        <v/>
      </c>
      <c r="AB196" s="4">
        <f>$AG$5/$AG$2*Z196</f>
        <v/>
      </c>
      <c r="AC196" s="19">
        <f>Z196+AA196</f>
        <v/>
      </c>
      <c r="AD196" s="8">
        <f>IF(COUNTIF(Catégories!A:A,N196)=0,"catégorie inconnue",LOOKUP(N196,Catégories!A:A,Catégories!B:B))</f>
        <v/>
      </c>
      <c r="AE196" s="21">
        <f>SUM(Z196:AB196)</f>
        <v/>
      </c>
    </row>
    <row r="197" hidden="1" ht="14.25" customHeight="1" s="101">
      <c r="B197" s="127" t="inlineStr">
        <is>
          <t>13617723</t>
        </is>
      </c>
      <c r="C197" s="127" t="inlineStr">
        <is>
          <t>0</t>
        </is>
      </c>
      <c r="D197" s="123" t="n">
        <v>46167</v>
      </c>
      <c r="E197" s="127" t="inlineStr">
        <is>
          <t>21320</t>
        </is>
      </c>
      <c r="F197" s="127" t="inlineStr">
        <is>
          <t>2382NX</t>
        </is>
      </c>
      <c r="G197" s="127" t="inlineStr">
        <is>
          <t>FR</t>
        </is>
      </c>
      <c r="H197" s="127" t="inlineStr">
        <is>
          <t>NL</t>
        </is>
      </c>
      <c r="I197" s="127" t="inlineStr">
        <is>
          <t>Overdevest Joost</t>
        </is>
      </c>
      <c r="J197" s="127" t="inlineStr">
        <is>
          <t>Laruche</t>
        </is>
      </c>
      <c r="K197" s="127" t="inlineStr">
        <is>
          <t>999999</t>
        </is>
      </c>
      <c r="L197" s="127" t="inlineStr">
        <is>
          <t>XF143262390FR</t>
        </is>
      </c>
      <c r="M197" s="127" t="inlineStr">
        <is>
          <t>N</t>
        </is>
      </c>
      <c r="N197" s="127" t="inlineStr">
        <is>
          <t>Transport</t>
        </is>
      </c>
      <c r="O197" s="127" t="inlineStr">
        <is>
          <t>N</t>
        </is>
      </c>
      <c r="P197" s="127" t="inlineStr">
        <is>
          <t>S</t>
        </is>
      </c>
      <c r="Q197" s="127" t="inlineStr">
        <is>
          <t>Z1</t>
        </is>
      </c>
      <c r="R197" s="147" t="n">
        <v>0.66</v>
      </c>
      <c r="S197" s="127" t="n">
        <v>17</v>
      </c>
      <c r="T197" s="148" t="n">
        <v>9.94</v>
      </c>
      <c r="U197" s="127" t="inlineStr">
        <is>
          <t>LA RUCHE LOGISTIQUE</t>
        </is>
      </c>
      <c r="W197" s="8">
        <f>IF(C197&lt;&gt;2,"",IF(S197="5X","5XK",IF(S197="5Y","5YK",IF(S197="6B","6BK",IF(S197="6C","6CK","")))))</f>
        <v/>
      </c>
      <c r="X197" s="8">
        <f>IF(S197="6B",_xlfn.XLOOKUP(H197,'Zoning 2shop'!A:A,'Zoning 2shop'!B:B),IF(S197="6C",_xlfn.XLOOKUP(G197,'Zoning 2shop'!C:C,'Zoning 2shop'!D:D),""))</f>
        <v/>
      </c>
      <c r="Y197" s="112">
        <f>AB197/Z197</f>
        <v/>
      </c>
      <c r="Z197" s="4">
        <f>T197</f>
        <v/>
      </c>
      <c r="AA197" s="4">
        <f>IF(OR(S197="6C",S197="6B",S197="5X",S197="5Y"),0.08,0.5)</f>
        <v/>
      </c>
      <c r="AB197" s="4">
        <f>$AG$5/$AG$2*Z197</f>
        <v/>
      </c>
      <c r="AC197" s="19">
        <f>Z197+AA197</f>
        <v/>
      </c>
      <c r="AD197" s="8">
        <f>IF(COUNTIF(Catégories!A:A,N197)=0,"catégorie inconnue",LOOKUP(N197,Catégories!A:A,Catégories!B:B))</f>
        <v/>
      </c>
      <c r="AE197" s="21">
        <f>SUM(Z197:AB197)</f>
        <v/>
      </c>
    </row>
    <row r="198" hidden="1" ht="14.25" customHeight="1" s="101">
      <c r="B198" s="127" t="inlineStr">
        <is>
          <t>13617723</t>
        </is>
      </c>
      <c r="C198" s="127" t="inlineStr">
        <is>
          <t>0</t>
        </is>
      </c>
      <c r="D198" s="123" t="n">
        <v>46167</v>
      </c>
      <c r="E198" s="127" t="inlineStr">
        <is>
          <t>21320</t>
        </is>
      </c>
      <c r="F198" s="127" t="inlineStr">
        <is>
          <t>80805</t>
        </is>
      </c>
      <c r="G198" s="127" t="inlineStr">
        <is>
          <t>FR</t>
        </is>
      </c>
      <c r="H198" s="127" t="inlineStr">
        <is>
          <t>DE</t>
        </is>
      </c>
      <c r="I198" s="127" t="inlineStr">
        <is>
          <t>Singh Mandy</t>
        </is>
      </c>
      <c r="J198" s="127" t="inlineStr">
        <is>
          <t>Laruche</t>
        </is>
      </c>
      <c r="K198" s="127" t="inlineStr">
        <is>
          <t>999999</t>
        </is>
      </c>
      <c r="L198" s="127" t="inlineStr">
        <is>
          <t>XF143262488FR</t>
        </is>
      </c>
      <c r="M198" s="127" t="inlineStr">
        <is>
          <t>N</t>
        </is>
      </c>
      <c r="N198" s="127" t="inlineStr">
        <is>
          <t>Transport</t>
        </is>
      </c>
      <c r="O198" s="127" t="inlineStr">
        <is>
          <t>N</t>
        </is>
      </c>
      <c r="P198" s="127" t="inlineStr">
        <is>
          <t>S</t>
        </is>
      </c>
      <c r="Q198" s="127" t="inlineStr">
        <is>
          <t>Z1</t>
        </is>
      </c>
      <c r="R198" s="147" t="n">
        <v>0.403</v>
      </c>
      <c r="S198" s="127" t="n">
        <v>17</v>
      </c>
      <c r="T198" s="148" t="n">
        <v>7.86</v>
      </c>
      <c r="U198" s="127" t="inlineStr">
        <is>
          <t>LA RUCHE LOGISTIQUE</t>
        </is>
      </c>
      <c r="W198" s="8">
        <f>IF(C198&lt;&gt;2,"",IF(S198="5X","5XK",IF(S198="5Y","5YK",IF(S198="6B","6BK",IF(S198="6C","6CK","")))))</f>
        <v/>
      </c>
      <c r="X198" s="8">
        <f>IF(S198="6B",_xlfn.XLOOKUP(H198,'Zoning 2shop'!A:A,'Zoning 2shop'!B:B),IF(S198="6C",_xlfn.XLOOKUP(G198,'Zoning 2shop'!C:C,'Zoning 2shop'!D:D),""))</f>
        <v/>
      </c>
      <c r="Y198" s="112">
        <f>AB198/Z198</f>
        <v/>
      </c>
      <c r="Z198" s="4">
        <f>T198</f>
        <v/>
      </c>
      <c r="AA198" s="4">
        <f>IF(OR(S198="6C",S198="6B",S198="5X",S198="5Y"),0.08,0.5)</f>
        <v/>
      </c>
      <c r="AB198" s="4">
        <f>$AG$5/$AG$2*Z198</f>
        <v/>
      </c>
      <c r="AC198" s="19">
        <f>Z198+AA198</f>
        <v/>
      </c>
      <c r="AD198" s="8">
        <f>IF(COUNTIF(Catégories!A:A,N198)=0,"catégorie inconnue",LOOKUP(N198,Catégories!A:A,Catégories!B:B))</f>
        <v/>
      </c>
      <c r="AE198" s="21">
        <f>SUM(Z198:AB198)</f>
        <v/>
      </c>
    </row>
    <row r="199" hidden="1" ht="14.25" customHeight="1" s="101">
      <c r="B199" s="127" t="inlineStr">
        <is>
          <t>13617723</t>
        </is>
      </c>
      <c r="C199" s="127" t="inlineStr">
        <is>
          <t>0</t>
        </is>
      </c>
      <c r="D199" s="123" t="n">
        <v>46167</v>
      </c>
      <c r="E199" s="127" t="inlineStr">
        <is>
          <t>21320</t>
        </is>
      </c>
      <c r="F199" s="127" t="inlineStr">
        <is>
          <t>32609</t>
        </is>
      </c>
      <c r="G199" s="127" t="inlineStr">
        <is>
          <t>FR</t>
        </is>
      </c>
      <c r="H199" s="127" t="inlineStr">
        <is>
          <t>DE</t>
        </is>
      </c>
      <c r="I199" s="127" t="inlineStr">
        <is>
          <t>Schmidt Jagna</t>
        </is>
      </c>
      <c r="J199" s="127" t="inlineStr">
        <is>
          <t>Laruche</t>
        </is>
      </c>
      <c r="K199" s="127" t="inlineStr">
        <is>
          <t>999999</t>
        </is>
      </c>
      <c r="L199" s="127" t="inlineStr">
        <is>
          <t>XF143262514FR</t>
        </is>
      </c>
      <c r="M199" s="127" t="inlineStr">
        <is>
          <t>N</t>
        </is>
      </c>
      <c r="N199" s="127" t="inlineStr">
        <is>
          <t>Transport</t>
        </is>
      </c>
      <c r="O199" s="127" t="inlineStr">
        <is>
          <t>N</t>
        </is>
      </c>
      <c r="P199" s="127" t="inlineStr">
        <is>
          <t>S</t>
        </is>
      </c>
      <c r="Q199" s="127" t="inlineStr">
        <is>
          <t>Z1</t>
        </is>
      </c>
      <c r="R199" s="147" t="n">
        <v>4.532</v>
      </c>
      <c r="S199" s="127" t="n">
        <v>17</v>
      </c>
      <c r="T199" s="148" t="n">
        <v>19.47</v>
      </c>
      <c r="U199" s="127" t="inlineStr">
        <is>
          <t>LA RUCHE LOGISTIQUE</t>
        </is>
      </c>
      <c r="W199" s="8">
        <f>IF(C199&lt;&gt;2,"",IF(S199="5X","5XK",IF(S199="5Y","5YK",IF(S199="6B","6BK",IF(S199="6C","6CK","")))))</f>
        <v/>
      </c>
      <c r="X199" s="8">
        <f>IF(S199="6B",_xlfn.XLOOKUP(H199,'Zoning 2shop'!A:A,'Zoning 2shop'!B:B),IF(S199="6C",_xlfn.XLOOKUP(G199,'Zoning 2shop'!C:C,'Zoning 2shop'!D:D),""))</f>
        <v/>
      </c>
      <c r="Y199" s="112">
        <f>AB199/Z199</f>
        <v/>
      </c>
      <c r="Z199" s="4">
        <f>T199</f>
        <v/>
      </c>
      <c r="AA199" s="4">
        <f>IF(OR(S199="6C",S199="6B",S199="5X",S199="5Y"),0.08,0.5)</f>
        <v/>
      </c>
      <c r="AB199" s="4">
        <f>$AG$5/$AG$2*Z199</f>
        <v/>
      </c>
      <c r="AC199" s="19">
        <f>Z199+AA199</f>
        <v/>
      </c>
      <c r="AD199" s="8">
        <f>IF(COUNTIF(Catégories!A:A,N199)=0,"catégorie inconnue",LOOKUP(N199,Catégories!A:A,Catégories!B:B))</f>
        <v/>
      </c>
      <c r="AE199" s="21">
        <f>SUM(Z199:AB199)</f>
        <v/>
      </c>
    </row>
    <row r="200" hidden="1" ht="14.25" customHeight="1" s="101">
      <c r="B200" s="127" t="inlineStr">
        <is>
          <t>13617723</t>
        </is>
      </c>
      <c r="C200" s="127" t="inlineStr">
        <is>
          <t>0</t>
        </is>
      </c>
      <c r="D200" s="123" t="n">
        <v>46167</v>
      </c>
      <c r="E200" s="127" t="inlineStr">
        <is>
          <t>21320</t>
        </is>
      </c>
      <c r="F200" s="127" t="inlineStr">
        <is>
          <t>1100</t>
        </is>
      </c>
      <c r="G200" s="127" t="inlineStr">
        <is>
          <t>FR</t>
        </is>
      </c>
      <c r="H200" s="127" t="inlineStr">
        <is>
          <t>AT</t>
        </is>
      </c>
      <c r="I200" s="127" t="inlineStr">
        <is>
          <t>Kojeder Duang Rong</t>
        </is>
      </c>
      <c r="J200" s="127" t="inlineStr">
        <is>
          <t>Laruche</t>
        </is>
      </c>
      <c r="K200" s="127" t="inlineStr">
        <is>
          <t>999999</t>
        </is>
      </c>
      <c r="L200" s="127" t="inlineStr">
        <is>
          <t>XF143262576FR</t>
        </is>
      </c>
      <c r="M200" s="127" t="inlineStr">
        <is>
          <t>N</t>
        </is>
      </c>
      <c r="N200" s="127" t="inlineStr">
        <is>
          <t>Transport</t>
        </is>
      </c>
      <c r="O200" s="127" t="inlineStr">
        <is>
          <t>N</t>
        </is>
      </c>
      <c r="P200" s="127" t="inlineStr">
        <is>
          <t>S</t>
        </is>
      </c>
      <c r="Q200" s="127" t="inlineStr">
        <is>
          <t>Z2</t>
        </is>
      </c>
      <c r="R200" s="147" t="n">
        <v>4.532</v>
      </c>
      <c r="S200" s="127" t="n">
        <v>17</v>
      </c>
      <c r="T200" s="148" t="n">
        <v>19.47</v>
      </c>
      <c r="U200" s="127" t="inlineStr">
        <is>
          <t>LA RUCHE LOGISTIQUE</t>
        </is>
      </c>
      <c r="W200" s="8">
        <f>IF(C200&lt;&gt;2,"",IF(S200="5X","5XK",IF(S200="5Y","5YK",IF(S200="6B","6BK",IF(S200="6C","6CK","")))))</f>
        <v/>
      </c>
      <c r="X200" s="8">
        <f>IF(S200="6B",_xlfn.XLOOKUP(H200,'Zoning 2shop'!A:A,'Zoning 2shop'!B:B),IF(S200="6C",_xlfn.XLOOKUP(G200,'Zoning 2shop'!C:C,'Zoning 2shop'!D:D),""))</f>
        <v/>
      </c>
      <c r="Y200" s="112">
        <f>AB200/Z200</f>
        <v/>
      </c>
      <c r="Z200" s="4">
        <f>T200</f>
        <v/>
      </c>
      <c r="AA200" s="4">
        <f>IF(OR(S200="6C",S200="6B",S200="5X",S200="5Y"),0.08,0.5)</f>
        <v/>
      </c>
      <c r="AB200" s="4">
        <f>$AG$5/$AG$2*Z200</f>
        <v/>
      </c>
      <c r="AC200" s="19">
        <f>Z200+AA200</f>
        <v/>
      </c>
      <c r="AD200" s="8">
        <f>IF(COUNTIF(Catégories!A:A,N200)=0,"catégorie inconnue",LOOKUP(N200,Catégories!A:A,Catégories!B:B))</f>
        <v/>
      </c>
      <c r="AE200" s="21">
        <f>SUM(Z200:AB200)</f>
        <v/>
      </c>
    </row>
    <row r="201" hidden="1" ht="14.25" customHeight="1" s="101">
      <c r="B201" s="127" t="inlineStr">
        <is>
          <t>13617723</t>
        </is>
      </c>
      <c r="C201" s="127" t="inlineStr">
        <is>
          <t>0</t>
        </is>
      </c>
      <c r="D201" s="123" t="n">
        <v>46167</v>
      </c>
      <c r="E201" s="127" t="inlineStr">
        <is>
          <t>21320</t>
        </is>
      </c>
      <c r="F201" s="127" t="inlineStr">
        <is>
          <t>51381</t>
        </is>
      </c>
      <c r="G201" s="127" t="inlineStr">
        <is>
          <t>FR</t>
        </is>
      </c>
      <c r="H201" s="127" t="inlineStr">
        <is>
          <t>DE</t>
        </is>
      </c>
      <c r="I201" s="127" t="inlineStr">
        <is>
          <t>Hoff Gabriele</t>
        </is>
      </c>
      <c r="J201" s="127" t="inlineStr">
        <is>
          <t>Laruche</t>
        </is>
      </c>
      <c r="K201" s="127" t="inlineStr">
        <is>
          <t>999999</t>
        </is>
      </c>
      <c r="L201" s="127" t="inlineStr">
        <is>
          <t>XF143268097FR</t>
        </is>
      </c>
      <c r="M201" s="127" t="inlineStr">
        <is>
          <t>N</t>
        </is>
      </c>
      <c r="N201" s="127" t="inlineStr">
        <is>
          <t>Transport</t>
        </is>
      </c>
      <c r="O201" s="127" t="inlineStr">
        <is>
          <t>N</t>
        </is>
      </c>
      <c r="P201" s="127" t="inlineStr">
        <is>
          <t>S</t>
        </is>
      </c>
      <c r="Q201" s="127" t="inlineStr">
        <is>
          <t>Z1</t>
        </is>
      </c>
      <c r="R201" s="147" t="n">
        <v>5.76</v>
      </c>
      <c r="S201" s="127" t="n">
        <v>17</v>
      </c>
      <c r="T201" s="148" t="n">
        <v>21.83</v>
      </c>
      <c r="U201" s="127" t="inlineStr">
        <is>
          <t>LA RUCHE LOGISTIQUE</t>
        </is>
      </c>
      <c r="W201" s="8">
        <f>IF(C201&lt;&gt;2,"",IF(S201="5X","5XK",IF(S201="5Y","5YK",IF(S201="6B","6BK",IF(S201="6C","6CK","")))))</f>
        <v/>
      </c>
      <c r="X201" s="8">
        <f>IF(S201="6B",_xlfn.XLOOKUP(H201,'Zoning 2shop'!A:A,'Zoning 2shop'!B:B),IF(S201="6C",_xlfn.XLOOKUP(G201,'Zoning 2shop'!C:C,'Zoning 2shop'!D:D),""))</f>
        <v/>
      </c>
      <c r="Y201" s="112">
        <f>AB201/Z201</f>
        <v/>
      </c>
      <c r="Z201" s="4">
        <f>T201</f>
        <v/>
      </c>
      <c r="AA201" s="4">
        <f>IF(OR(S201="6C",S201="6B",S201="5X",S201="5Y"),0.08,0.5)</f>
        <v/>
      </c>
      <c r="AB201" s="4">
        <f>$AG$5/$AG$2*Z201</f>
        <v/>
      </c>
      <c r="AC201" s="19">
        <f>Z201+AA201</f>
        <v/>
      </c>
      <c r="AD201" s="8">
        <f>IF(COUNTIF(Catégories!A:A,N201)=0,"catégorie inconnue",LOOKUP(N201,Catégories!A:A,Catégories!B:B))</f>
        <v/>
      </c>
      <c r="AE201" s="21">
        <f>SUM(Z201:AB201)</f>
        <v/>
      </c>
    </row>
    <row r="202" hidden="1" ht="14.25" customHeight="1" s="101">
      <c r="B202" s="127" t="inlineStr">
        <is>
          <t>13617723</t>
        </is>
      </c>
      <c r="C202" s="127" t="inlineStr">
        <is>
          <t>0</t>
        </is>
      </c>
      <c r="D202" s="123" t="n">
        <v>46167</v>
      </c>
      <c r="E202" s="127" t="inlineStr">
        <is>
          <t>21320</t>
        </is>
      </c>
      <c r="F202" s="127" t="inlineStr">
        <is>
          <t>97084</t>
        </is>
      </c>
      <c r="G202" s="127" t="inlineStr">
        <is>
          <t>FR</t>
        </is>
      </c>
      <c r="H202" s="127" t="inlineStr">
        <is>
          <t>DE</t>
        </is>
      </c>
      <c r="I202" s="127" t="inlineStr">
        <is>
          <t>Muller Daniel</t>
        </is>
      </c>
      <c r="J202" s="127" t="inlineStr">
        <is>
          <t>Laruche</t>
        </is>
      </c>
      <c r="K202" s="127" t="inlineStr">
        <is>
          <t>999999</t>
        </is>
      </c>
      <c r="L202" s="127" t="inlineStr">
        <is>
          <t>XF143268168FR</t>
        </is>
      </c>
      <c r="M202" s="127" t="inlineStr">
        <is>
          <t>N</t>
        </is>
      </c>
      <c r="N202" s="127" t="inlineStr">
        <is>
          <t>Transport</t>
        </is>
      </c>
      <c r="O202" s="127" t="inlineStr">
        <is>
          <t>N</t>
        </is>
      </c>
      <c r="P202" s="127" t="inlineStr">
        <is>
          <t>S</t>
        </is>
      </c>
      <c r="Q202" s="127" t="inlineStr">
        <is>
          <t>Z1</t>
        </is>
      </c>
      <c r="R202" s="147" t="n">
        <v>4.532</v>
      </c>
      <c r="S202" s="127" t="n">
        <v>17</v>
      </c>
      <c r="T202" s="148" t="n">
        <v>19.47</v>
      </c>
      <c r="U202" s="127" t="inlineStr">
        <is>
          <t>LA RUCHE LOGISTIQUE</t>
        </is>
      </c>
      <c r="W202" s="8">
        <f>IF(C202&lt;&gt;2,"",IF(S202="5X","5XK",IF(S202="5Y","5YK",IF(S202="6B","6BK",IF(S202="6C","6CK","")))))</f>
        <v/>
      </c>
      <c r="X202" s="8">
        <f>IF(S202="6B",_xlfn.XLOOKUP(H202,'Zoning 2shop'!A:A,'Zoning 2shop'!B:B),IF(S202="6C",_xlfn.XLOOKUP(G202,'Zoning 2shop'!C:C,'Zoning 2shop'!D:D),""))</f>
        <v/>
      </c>
      <c r="Y202" s="112">
        <f>AB202/Z202</f>
        <v/>
      </c>
      <c r="Z202" s="4">
        <f>T202</f>
        <v/>
      </c>
      <c r="AA202" s="4">
        <f>IF(OR(S202="6C",S202="6B",S202="5X",S202="5Y"),0.08,0.5)</f>
        <v/>
      </c>
      <c r="AB202" s="4">
        <f>$AG$5/$AG$2*Z202</f>
        <v/>
      </c>
      <c r="AC202" s="19">
        <f>Z202+AA202</f>
        <v/>
      </c>
      <c r="AD202" s="8">
        <f>IF(COUNTIF(Catégories!A:A,N202)=0,"catégorie inconnue",LOOKUP(N202,Catégories!A:A,Catégories!B:B))</f>
        <v/>
      </c>
      <c r="AE202" s="21">
        <f>SUM(Z202:AB202)</f>
        <v/>
      </c>
    </row>
    <row r="203" hidden="1" ht="14.25" customHeight="1" s="101">
      <c r="B203" s="127" t="inlineStr">
        <is>
          <t>13617723</t>
        </is>
      </c>
      <c r="C203" s="127" t="inlineStr">
        <is>
          <t>0</t>
        </is>
      </c>
      <c r="D203" s="123" t="n">
        <v>46168</v>
      </c>
      <c r="E203" s="127" t="inlineStr">
        <is>
          <t>21320</t>
        </is>
      </c>
      <c r="F203" s="127" t="inlineStr">
        <is>
          <t>21465</t>
        </is>
      </c>
      <c r="G203" s="127" t="inlineStr">
        <is>
          <t>FR</t>
        </is>
      </c>
      <c r="H203" s="127" t="inlineStr">
        <is>
          <t>DE</t>
        </is>
      </c>
      <c r="I203" s="127" t="inlineStr">
        <is>
          <t>Heske Pauline</t>
        </is>
      </c>
      <c r="J203" s="127" t="inlineStr">
        <is>
          <t>Laruche</t>
        </is>
      </c>
      <c r="K203" s="127" t="inlineStr">
        <is>
          <t>999999</t>
        </is>
      </c>
      <c r="L203" s="127" t="inlineStr">
        <is>
          <t>XF143279452FR</t>
        </is>
      </c>
      <c r="M203" s="127" t="inlineStr">
        <is>
          <t>N</t>
        </is>
      </c>
      <c r="N203" s="127" t="inlineStr">
        <is>
          <t>Transport</t>
        </is>
      </c>
      <c r="O203" s="127" t="inlineStr">
        <is>
          <t>N</t>
        </is>
      </c>
      <c r="P203" s="127" t="inlineStr">
        <is>
          <t>S</t>
        </is>
      </c>
      <c r="Q203" s="127" t="inlineStr">
        <is>
          <t>Z1</t>
        </is>
      </c>
      <c r="R203" s="147" t="n">
        <v>4.266</v>
      </c>
      <c r="S203" s="127" t="n">
        <v>17</v>
      </c>
      <c r="T203" s="148" t="n">
        <v>18.34</v>
      </c>
      <c r="U203" s="127" t="inlineStr">
        <is>
          <t>LA RUCHE LOGISTIQUE</t>
        </is>
      </c>
      <c r="W203" s="8">
        <f>IF(C203&lt;&gt;2,"",IF(S203="5X","5XK",IF(S203="5Y","5YK",IF(S203="6B","6BK",IF(S203="6C","6CK","")))))</f>
        <v/>
      </c>
      <c r="X203" s="8">
        <f>IF(S203="6B",_xlfn.XLOOKUP(H203,'Zoning 2shop'!A:A,'Zoning 2shop'!B:B),IF(S203="6C",_xlfn.XLOOKUP(G203,'Zoning 2shop'!C:C,'Zoning 2shop'!D:D),""))</f>
        <v/>
      </c>
      <c r="Y203" s="112">
        <f>AB203/Z203</f>
        <v/>
      </c>
      <c r="Z203" s="4">
        <f>T203</f>
        <v/>
      </c>
      <c r="AA203" s="4">
        <f>IF(OR(S203="6C",S203="6B",S203="5X",S203="5Y"),0.08,0.5)</f>
        <v/>
      </c>
      <c r="AB203" s="4">
        <f>$AG$5/$AG$2*Z203</f>
        <v/>
      </c>
      <c r="AC203" s="19">
        <f>Z203+AA203</f>
        <v/>
      </c>
      <c r="AD203" s="8">
        <f>IF(COUNTIF(Catégories!A:A,N203)=0,"catégorie inconnue",LOOKUP(N203,Catégories!A:A,Catégories!B:B))</f>
        <v/>
      </c>
      <c r="AE203" s="21">
        <f>SUM(Z203:AB203)</f>
        <v/>
      </c>
    </row>
    <row r="204" hidden="1" ht="14.25" customHeight="1" s="101">
      <c r="B204" s="127" t="inlineStr">
        <is>
          <t>13617723</t>
        </is>
      </c>
      <c r="C204" s="127" t="inlineStr">
        <is>
          <t>0</t>
        </is>
      </c>
      <c r="D204" s="123" t="n">
        <v>46168</v>
      </c>
      <c r="E204" s="127" t="inlineStr">
        <is>
          <t>21320</t>
        </is>
      </c>
      <c r="F204" s="127" t="inlineStr">
        <is>
          <t>39110</t>
        </is>
      </c>
      <c r="G204" s="127" t="inlineStr">
        <is>
          <t>FR</t>
        </is>
      </c>
      <c r="H204" s="127" t="inlineStr">
        <is>
          <t>DE</t>
        </is>
      </c>
      <c r="I204" s="127" t="inlineStr">
        <is>
          <t>Querfurth Ullrich</t>
        </is>
      </c>
      <c r="J204" s="127" t="inlineStr">
        <is>
          <t>Laruche</t>
        </is>
      </c>
      <c r="K204" s="127" t="inlineStr">
        <is>
          <t>999999</t>
        </is>
      </c>
      <c r="L204" s="127" t="inlineStr">
        <is>
          <t>XF143279497FR</t>
        </is>
      </c>
      <c r="M204" s="127" t="inlineStr">
        <is>
          <t>N</t>
        </is>
      </c>
      <c r="N204" s="127" t="inlineStr">
        <is>
          <t>Transport</t>
        </is>
      </c>
      <c r="O204" s="127" t="inlineStr">
        <is>
          <t>N</t>
        </is>
      </c>
      <c r="P204" s="127" t="inlineStr">
        <is>
          <t>S</t>
        </is>
      </c>
      <c r="Q204" s="127" t="inlineStr">
        <is>
          <t>Z1</t>
        </is>
      </c>
      <c r="R204" s="147" t="n">
        <v>0.25</v>
      </c>
      <c r="S204" s="127" t="n">
        <v>17</v>
      </c>
      <c r="T204" s="148" t="n">
        <v>7.86</v>
      </c>
      <c r="U204" s="127" t="inlineStr">
        <is>
          <t>LA RUCHE LOGISTIQUE</t>
        </is>
      </c>
      <c r="W204" s="8">
        <f>IF(C204&lt;&gt;2,"",IF(S204="5X","5XK",IF(S204="5Y","5YK",IF(S204="6B","6BK",IF(S204="6C","6CK","")))))</f>
        <v/>
      </c>
      <c r="X204" s="8">
        <f>IF(S204="6B",_xlfn.XLOOKUP(H204,'Zoning 2shop'!A:A,'Zoning 2shop'!B:B),IF(S204="6C",_xlfn.XLOOKUP(G204,'Zoning 2shop'!C:C,'Zoning 2shop'!D:D),""))</f>
        <v/>
      </c>
      <c r="Y204" s="112">
        <f>AB204/Z204</f>
        <v/>
      </c>
      <c r="Z204" s="4">
        <f>T204</f>
        <v/>
      </c>
      <c r="AA204" s="4">
        <f>IF(OR(S204="6C",S204="6B",S204="5X",S204="5Y"),0.08,0.5)</f>
        <v/>
      </c>
      <c r="AB204" s="4">
        <f>$AG$5/$AG$2*Z204</f>
        <v/>
      </c>
      <c r="AC204" s="19">
        <f>Z204+AA204</f>
        <v/>
      </c>
      <c r="AD204" s="8">
        <f>IF(COUNTIF(Catégories!A:A,N204)=0,"catégorie inconnue",LOOKUP(N204,Catégories!A:A,Catégories!B:B))</f>
        <v/>
      </c>
      <c r="AE204" s="21">
        <f>SUM(Z204:AB204)</f>
        <v/>
      </c>
    </row>
    <row r="205" hidden="1" ht="14.25" customHeight="1" s="101">
      <c r="B205" s="127" t="inlineStr">
        <is>
          <t>13617723</t>
        </is>
      </c>
      <c r="C205" s="127" t="inlineStr">
        <is>
          <t>0</t>
        </is>
      </c>
      <c r="D205" s="123" t="n">
        <v>46168</v>
      </c>
      <c r="E205" s="127" t="inlineStr">
        <is>
          <t>21320</t>
        </is>
      </c>
      <c r="F205" s="127" t="inlineStr">
        <is>
          <t>1060</t>
        </is>
      </c>
      <c r="G205" s="127" t="inlineStr">
        <is>
          <t>FR</t>
        </is>
      </c>
      <c r="H205" s="127" t="inlineStr">
        <is>
          <t>BE</t>
        </is>
      </c>
      <c r="I205" s="127" t="inlineStr">
        <is>
          <t>Fontaine Appoline</t>
        </is>
      </c>
      <c r="J205" s="127" t="inlineStr">
        <is>
          <t>Laruche</t>
        </is>
      </c>
      <c r="K205" s="127" t="inlineStr">
        <is>
          <t>999999</t>
        </is>
      </c>
      <c r="L205" s="127" t="inlineStr">
        <is>
          <t>XF143279608FR</t>
        </is>
      </c>
      <c r="M205" s="127" t="inlineStr">
        <is>
          <t>N</t>
        </is>
      </c>
      <c r="N205" s="127" t="inlineStr">
        <is>
          <t>Transport</t>
        </is>
      </c>
      <c r="O205" s="127" t="inlineStr">
        <is>
          <t>N</t>
        </is>
      </c>
      <c r="P205" s="127" t="inlineStr">
        <is>
          <t>S</t>
        </is>
      </c>
      <c r="Q205" s="127" t="inlineStr">
        <is>
          <t>Z1</t>
        </is>
      </c>
      <c r="R205" s="147" t="n">
        <v>4.532</v>
      </c>
      <c r="S205" s="127" t="n">
        <v>17</v>
      </c>
      <c r="T205" s="148" t="n">
        <v>19.47</v>
      </c>
      <c r="U205" s="127" t="inlineStr">
        <is>
          <t>LA RUCHE LOGISTIQUE</t>
        </is>
      </c>
      <c r="W205" s="8">
        <f>IF(C205&lt;&gt;2,"",IF(S205="5X","5XK",IF(S205="5Y","5YK",IF(S205="6B","6BK",IF(S205="6C","6CK","")))))</f>
        <v/>
      </c>
      <c r="X205" s="8">
        <f>IF(S205="6B",_xlfn.XLOOKUP(H205,'Zoning 2shop'!A:A,'Zoning 2shop'!B:B),IF(S205="6C",_xlfn.XLOOKUP(G205,'Zoning 2shop'!C:C,'Zoning 2shop'!D:D),""))</f>
        <v/>
      </c>
      <c r="Y205" s="112">
        <f>AB205/Z205</f>
        <v/>
      </c>
      <c r="Z205" s="4">
        <f>T205</f>
        <v/>
      </c>
      <c r="AA205" s="4">
        <f>IF(OR(S205="6C",S205="6B",S205="5X",S205="5Y"),0.08,0.5)</f>
        <v/>
      </c>
      <c r="AB205" s="4">
        <f>$AG$5/$AG$2*Z205</f>
        <v/>
      </c>
      <c r="AC205" s="19">
        <f>Z205+AA205</f>
        <v/>
      </c>
      <c r="AD205" s="8">
        <f>IF(COUNTIF(Catégories!A:A,N205)=0,"catégorie inconnue",LOOKUP(N205,Catégories!A:A,Catégories!B:B))</f>
        <v/>
      </c>
      <c r="AE205" s="21">
        <f>SUM(Z205:AB205)</f>
        <v/>
      </c>
    </row>
    <row r="206" hidden="1" ht="14.25" customHeight="1" s="101">
      <c r="B206" s="127" t="inlineStr">
        <is>
          <t>13617723</t>
        </is>
      </c>
      <c r="C206" s="127" t="inlineStr">
        <is>
          <t>0</t>
        </is>
      </c>
      <c r="D206" s="123" t="n">
        <v>46168</v>
      </c>
      <c r="E206" s="127" t="inlineStr">
        <is>
          <t>21320</t>
        </is>
      </c>
      <c r="F206" s="127" t="inlineStr">
        <is>
          <t>1447NJ</t>
        </is>
      </c>
      <c r="G206" s="127" t="inlineStr">
        <is>
          <t>FR</t>
        </is>
      </c>
      <c r="H206" s="127" t="inlineStr">
        <is>
          <t>NL</t>
        </is>
      </c>
      <c r="I206" s="127" t="inlineStr">
        <is>
          <t>el mazouni Saloua</t>
        </is>
      </c>
      <c r="J206" s="127" t="inlineStr">
        <is>
          <t>Laruche</t>
        </is>
      </c>
      <c r="K206" s="127" t="inlineStr">
        <is>
          <t>999999</t>
        </is>
      </c>
      <c r="L206" s="127" t="inlineStr">
        <is>
          <t>XF143279639FR</t>
        </is>
      </c>
      <c r="M206" s="127" t="inlineStr">
        <is>
          <t>N</t>
        </is>
      </c>
      <c r="N206" s="127" t="inlineStr">
        <is>
          <t>Transport</t>
        </is>
      </c>
      <c r="O206" s="127" t="inlineStr">
        <is>
          <t>N</t>
        </is>
      </c>
      <c r="P206" s="127" t="inlineStr">
        <is>
          <t>S</t>
        </is>
      </c>
      <c r="Q206" s="127" t="inlineStr">
        <is>
          <t>Z1</t>
        </is>
      </c>
      <c r="R206" s="147" t="n">
        <v>4.532</v>
      </c>
      <c r="S206" s="127" t="n">
        <v>17</v>
      </c>
      <c r="T206" s="148" t="n">
        <v>19.47</v>
      </c>
      <c r="U206" s="127" t="inlineStr">
        <is>
          <t>LA RUCHE LOGISTIQUE</t>
        </is>
      </c>
      <c r="W206" s="8">
        <f>IF(C206&lt;&gt;2,"",IF(S206="5X","5XK",IF(S206="5Y","5YK",IF(S206="6B","6BK",IF(S206="6C","6CK","")))))</f>
        <v/>
      </c>
      <c r="X206" s="8">
        <f>IF(S206="6B",_xlfn.XLOOKUP(H206,'Zoning 2shop'!A:A,'Zoning 2shop'!B:B),IF(S206="6C",_xlfn.XLOOKUP(G206,'Zoning 2shop'!C:C,'Zoning 2shop'!D:D),""))</f>
        <v/>
      </c>
      <c r="Y206" s="112">
        <f>AB206/Z206</f>
        <v/>
      </c>
      <c r="Z206" s="4">
        <f>T206</f>
        <v/>
      </c>
      <c r="AA206" s="4">
        <f>IF(OR(S206="6C",S206="6B",S206="5X",S206="5Y"),0.08,0.5)</f>
        <v/>
      </c>
      <c r="AB206" s="4">
        <f>$AG$5/$AG$2*Z206</f>
        <v/>
      </c>
      <c r="AC206" s="19">
        <f>Z206+AA206</f>
        <v/>
      </c>
      <c r="AD206" s="8">
        <f>IF(COUNTIF(Catégories!A:A,N206)=0,"catégorie inconnue",LOOKUP(N206,Catégories!A:A,Catégories!B:B))</f>
        <v/>
      </c>
      <c r="AE206" s="21">
        <f>SUM(Z206:AB206)</f>
        <v/>
      </c>
    </row>
    <row r="207" hidden="1" ht="14.25" customHeight="1" s="101">
      <c r="B207" s="127" t="inlineStr">
        <is>
          <t>13617723</t>
        </is>
      </c>
      <c r="C207" s="127" t="inlineStr">
        <is>
          <t>0</t>
        </is>
      </c>
      <c r="D207" s="123" t="n">
        <v>46168</v>
      </c>
      <c r="E207" s="127" t="inlineStr">
        <is>
          <t>21320</t>
        </is>
      </c>
      <c r="F207" s="127" t="inlineStr">
        <is>
          <t>2548HM</t>
        </is>
      </c>
      <c r="G207" s="127" t="inlineStr">
        <is>
          <t>FR</t>
        </is>
      </c>
      <c r="H207" s="127" t="inlineStr">
        <is>
          <t>NL</t>
        </is>
      </c>
      <c r="I207" s="127" t="inlineStr">
        <is>
          <t>Lenferink Herman</t>
        </is>
      </c>
      <c r="J207" s="127" t="inlineStr">
        <is>
          <t>Laruche</t>
        </is>
      </c>
      <c r="K207" s="127" t="inlineStr">
        <is>
          <t>999999</t>
        </is>
      </c>
      <c r="L207" s="127" t="inlineStr">
        <is>
          <t>XF143279727FR</t>
        </is>
      </c>
      <c r="M207" s="127" t="inlineStr">
        <is>
          <t>N</t>
        </is>
      </c>
      <c r="N207" s="127" t="inlineStr">
        <is>
          <t>Transport</t>
        </is>
      </c>
      <c r="O207" s="127" t="inlineStr">
        <is>
          <t>N</t>
        </is>
      </c>
      <c r="P207" s="127" t="inlineStr">
        <is>
          <t>S</t>
        </is>
      </c>
      <c r="Q207" s="127" t="inlineStr">
        <is>
          <t>Z1</t>
        </is>
      </c>
      <c r="R207" s="147" t="n">
        <v>0.475</v>
      </c>
      <c r="S207" s="127" t="n">
        <v>17</v>
      </c>
      <c r="T207" s="148" t="n">
        <v>7.86</v>
      </c>
      <c r="U207" s="127" t="inlineStr">
        <is>
          <t>LA RUCHE LOGISTIQUE</t>
        </is>
      </c>
      <c r="W207" s="8">
        <f>IF(C207&lt;&gt;2,"",IF(S207="5X","5XK",IF(S207="5Y","5YK",IF(S207="6B","6BK",IF(S207="6C","6CK","")))))</f>
        <v/>
      </c>
      <c r="X207" s="8">
        <f>IF(S207="6B",_xlfn.XLOOKUP(H207,'Zoning 2shop'!A:A,'Zoning 2shop'!B:B),IF(S207="6C",_xlfn.XLOOKUP(G207,'Zoning 2shop'!C:C,'Zoning 2shop'!D:D),""))</f>
        <v/>
      </c>
      <c r="Y207" s="112">
        <f>AB207/Z207</f>
        <v/>
      </c>
      <c r="Z207" s="4">
        <f>T207</f>
        <v/>
      </c>
      <c r="AA207" s="4">
        <f>IF(OR(S207="6C",S207="6B",S207="5X",S207="5Y"),0.08,0.5)</f>
        <v/>
      </c>
      <c r="AB207" s="4">
        <f>$AG$5/$AG$2*Z207</f>
        <v/>
      </c>
      <c r="AC207" s="19">
        <f>Z207+AA207</f>
        <v/>
      </c>
      <c r="AD207" s="8">
        <f>IF(COUNTIF(Catégories!A:A,N207)=0,"catégorie inconnue",LOOKUP(N207,Catégories!A:A,Catégories!B:B))</f>
        <v/>
      </c>
      <c r="AE207" s="21">
        <f>SUM(Z207:AB207)</f>
        <v/>
      </c>
    </row>
    <row r="208" hidden="1" ht="14.25" customHeight="1" s="101">
      <c r="B208" s="127" t="inlineStr">
        <is>
          <t>13617723</t>
        </is>
      </c>
      <c r="C208" s="127" t="inlineStr">
        <is>
          <t>0</t>
        </is>
      </c>
      <c r="D208" s="123" t="n">
        <v>46168</v>
      </c>
      <c r="E208" s="127" t="inlineStr">
        <is>
          <t>21320</t>
        </is>
      </c>
      <c r="F208" s="127" t="inlineStr">
        <is>
          <t>2025CC</t>
        </is>
      </c>
      <c r="G208" s="127" t="inlineStr">
        <is>
          <t>FR</t>
        </is>
      </c>
      <c r="H208" s="127" t="inlineStr">
        <is>
          <t>NL</t>
        </is>
      </c>
      <c r="I208" s="127" t="inlineStr">
        <is>
          <t>zijlstra A</t>
        </is>
      </c>
      <c r="J208" s="127" t="inlineStr">
        <is>
          <t>Laruche</t>
        </is>
      </c>
      <c r="K208" s="127" t="inlineStr">
        <is>
          <t>999999</t>
        </is>
      </c>
      <c r="L208" s="127" t="inlineStr">
        <is>
          <t>XF143279735FR</t>
        </is>
      </c>
      <c r="M208" s="127" t="inlineStr">
        <is>
          <t>N</t>
        </is>
      </c>
      <c r="N208" s="127" t="inlineStr">
        <is>
          <t>Transport</t>
        </is>
      </c>
      <c r="O208" s="127" t="inlineStr">
        <is>
          <t>N</t>
        </is>
      </c>
      <c r="P208" s="127" t="inlineStr">
        <is>
          <t>S</t>
        </is>
      </c>
      <c r="Q208" s="127" t="inlineStr">
        <is>
          <t>Z1</t>
        </is>
      </c>
      <c r="R208" s="147" t="n">
        <v>0.26</v>
      </c>
      <c r="S208" s="127" t="n">
        <v>17</v>
      </c>
      <c r="T208" s="148" t="n">
        <v>7.86</v>
      </c>
      <c r="U208" s="127" t="inlineStr">
        <is>
          <t>LA RUCHE LOGISTIQUE</t>
        </is>
      </c>
      <c r="W208" s="8">
        <f>IF(C208&lt;&gt;2,"",IF(S208="5X","5XK",IF(S208="5Y","5YK",IF(S208="6B","6BK",IF(S208="6C","6CK","")))))</f>
        <v/>
      </c>
      <c r="X208" s="8">
        <f>IF(S208="6B",_xlfn.XLOOKUP(H208,'Zoning 2shop'!A:A,'Zoning 2shop'!B:B),IF(S208="6C",_xlfn.XLOOKUP(G208,'Zoning 2shop'!C:C,'Zoning 2shop'!D:D),""))</f>
        <v/>
      </c>
      <c r="Y208" s="112">
        <f>AB208/Z208</f>
        <v/>
      </c>
      <c r="Z208" s="4">
        <f>T208</f>
        <v/>
      </c>
      <c r="AA208" s="4">
        <f>IF(OR(S208="6C",S208="6B",S208="5X",S208="5Y"),0.08,0.5)</f>
        <v/>
      </c>
      <c r="AB208" s="4">
        <f>$AG$5/$AG$2*Z208</f>
        <v/>
      </c>
      <c r="AC208" s="19">
        <f>Z208+AA208</f>
        <v/>
      </c>
      <c r="AD208" s="8">
        <f>IF(COUNTIF(Catégories!A:A,N208)=0,"catégorie inconnue",LOOKUP(N208,Catégories!A:A,Catégories!B:B))</f>
        <v/>
      </c>
      <c r="AE208" s="21">
        <f>SUM(Z208:AB208)</f>
        <v/>
      </c>
    </row>
    <row r="209" hidden="1" ht="14.25" customHeight="1" s="101">
      <c r="B209" s="127" t="inlineStr">
        <is>
          <t>13617723</t>
        </is>
      </c>
      <c r="C209" s="127" t="inlineStr">
        <is>
          <t>0</t>
        </is>
      </c>
      <c r="D209" s="123" t="n">
        <v>46168</v>
      </c>
      <c r="E209" s="127" t="inlineStr">
        <is>
          <t>21320</t>
        </is>
      </c>
      <c r="F209" s="127" t="inlineStr">
        <is>
          <t>2970</t>
        </is>
      </c>
      <c r="G209" s="127" t="inlineStr">
        <is>
          <t>FR</t>
        </is>
      </c>
      <c r="H209" s="127" t="inlineStr">
        <is>
          <t>BE</t>
        </is>
      </c>
      <c r="I209" s="127" t="inlineStr">
        <is>
          <t>LAQUEUR Matthias</t>
        </is>
      </c>
      <c r="J209" s="127" t="inlineStr">
        <is>
          <t>Laruche</t>
        </is>
      </c>
      <c r="K209" s="127" t="inlineStr">
        <is>
          <t>999999</t>
        </is>
      </c>
      <c r="L209" s="127" t="inlineStr">
        <is>
          <t>XF143279792FR</t>
        </is>
      </c>
      <c r="M209" s="127" t="inlineStr">
        <is>
          <t>N</t>
        </is>
      </c>
      <c r="N209" s="127" t="inlineStr">
        <is>
          <t>Transport</t>
        </is>
      </c>
      <c r="O209" s="127" t="inlineStr">
        <is>
          <t>N</t>
        </is>
      </c>
      <c r="P209" s="127" t="inlineStr">
        <is>
          <t>S</t>
        </is>
      </c>
      <c r="Q209" s="127" t="inlineStr">
        <is>
          <t>Z1</t>
        </is>
      </c>
      <c r="R209" s="147" t="n">
        <v>0.979</v>
      </c>
      <c r="S209" s="127" t="n">
        <v>17</v>
      </c>
      <c r="T209" s="148" t="n">
        <v>9.94</v>
      </c>
      <c r="U209" s="127" t="inlineStr">
        <is>
          <t>LA RUCHE LOGISTIQUE</t>
        </is>
      </c>
      <c r="W209" s="8">
        <f>IF(C209&lt;&gt;2,"",IF(S209="5X","5XK",IF(S209="5Y","5YK",IF(S209="6B","6BK",IF(S209="6C","6CK","")))))</f>
        <v/>
      </c>
      <c r="X209" s="8">
        <f>IF(S209="6B",_xlfn.XLOOKUP(H209,'Zoning 2shop'!A:A,'Zoning 2shop'!B:B),IF(S209="6C",_xlfn.XLOOKUP(G209,'Zoning 2shop'!C:C,'Zoning 2shop'!D:D),""))</f>
        <v/>
      </c>
      <c r="Y209" s="112">
        <f>AB209/Z209</f>
        <v/>
      </c>
      <c r="Z209" s="4">
        <f>T209</f>
        <v/>
      </c>
      <c r="AA209" s="4">
        <f>IF(OR(S209="6C",S209="6B",S209="5X",S209="5Y"),0.08,0.5)</f>
        <v/>
      </c>
      <c r="AB209" s="4">
        <f>$AG$5/$AG$2*Z209</f>
        <v/>
      </c>
      <c r="AC209" s="19">
        <f>Z209+AA209</f>
        <v/>
      </c>
      <c r="AD209" s="8">
        <f>IF(COUNTIF(Catégories!A:A,N209)=0,"catégorie inconnue",LOOKUP(N209,Catégories!A:A,Catégories!B:B))</f>
        <v/>
      </c>
      <c r="AE209" s="21">
        <f>SUM(Z209:AB209)</f>
        <v/>
      </c>
    </row>
    <row r="210" hidden="1" ht="14.25" customHeight="1" s="101">
      <c r="B210" s="127" t="inlineStr">
        <is>
          <t>13617723</t>
        </is>
      </c>
      <c r="C210" s="127" t="inlineStr">
        <is>
          <t>0</t>
        </is>
      </c>
      <c r="D210" s="123" t="n">
        <v>46168</v>
      </c>
      <c r="E210" s="127" t="inlineStr">
        <is>
          <t>21320</t>
        </is>
      </c>
      <c r="F210" s="127" t="inlineStr">
        <is>
          <t>1613LC</t>
        </is>
      </c>
      <c r="G210" s="127" t="inlineStr">
        <is>
          <t>FR</t>
        </is>
      </c>
      <c r="H210" s="127" t="inlineStr">
        <is>
          <t>NL</t>
        </is>
      </c>
      <c r="I210" s="127" t="inlineStr">
        <is>
          <t>Schanzleh Peter</t>
        </is>
      </c>
      <c r="J210" s="127" t="inlineStr">
        <is>
          <t>Laruche</t>
        </is>
      </c>
      <c r="K210" s="127" t="inlineStr">
        <is>
          <t>999999</t>
        </is>
      </c>
      <c r="L210" s="127" t="inlineStr">
        <is>
          <t>XF143279815FR</t>
        </is>
      </c>
      <c r="M210" s="127" t="inlineStr">
        <is>
          <t>N</t>
        </is>
      </c>
      <c r="N210" s="127" t="inlineStr">
        <is>
          <t>Transport</t>
        </is>
      </c>
      <c r="O210" s="127" t="inlineStr">
        <is>
          <t>N</t>
        </is>
      </c>
      <c r="P210" s="127" t="inlineStr">
        <is>
          <t>S</t>
        </is>
      </c>
      <c r="Q210" s="127" t="inlineStr">
        <is>
          <t>Z1</t>
        </is>
      </c>
      <c r="R210" s="147" t="n">
        <v>4.532</v>
      </c>
      <c r="S210" s="127" t="n">
        <v>17</v>
      </c>
      <c r="T210" s="148" t="n">
        <v>19.47</v>
      </c>
      <c r="U210" s="127" t="inlineStr">
        <is>
          <t>LA RUCHE LOGISTIQUE</t>
        </is>
      </c>
      <c r="W210" s="8">
        <f>IF(C210&lt;&gt;2,"",IF(S210="5X","5XK",IF(S210="5Y","5YK",IF(S210="6B","6BK",IF(S210="6C","6CK","")))))</f>
        <v/>
      </c>
      <c r="X210" s="8">
        <f>IF(S210="6B",_xlfn.XLOOKUP(H210,'Zoning 2shop'!A:A,'Zoning 2shop'!B:B),IF(S210="6C",_xlfn.XLOOKUP(G210,'Zoning 2shop'!C:C,'Zoning 2shop'!D:D),""))</f>
        <v/>
      </c>
      <c r="Y210" s="112">
        <f>AB210/Z210</f>
        <v/>
      </c>
      <c r="Z210" s="4">
        <f>T210</f>
        <v/>
      </c>
      <c r="AA210" s="4">
        <f>IF(OR(S210="6C",S210="6B",S210="5X",S210="5Y"),0.08,0.5)</f>
        <v/>
      </c>
      <c r="AB210" s="4">
        <f>$AG$5/$AG$2*Z210</f>
        <v/>
      </c>
      <c r="AC210" s="19">
        <f>Z210+AA210</f>
        <v/>
      </c>
      <c r="AD210" s="8">
        <f>IF(COUNTIF(Catégories!A:A,N210)=0,"catégorie inconnue",LOOKUP(N210,Catégories!A:A,Catégories!B:B))</f>
        <v/>
      </c>
      <c r="AE210" s="21">
        <f>SUM(Z210:AB210)</f>
        <v/>
      </c>
    </row>
    <row r="211" hidden="1" ht="14.25" customHeight="1" s="101">
      <c r="B211" s="127" t="inlineStr">
        <is>
          <t>13617723</t>
        </is>
      </c>
      <c r="C211" s="127" t="inlineStr">
        <is>
          <t>0</t>
        </is>
      </c>
      <c r="D211" s="123" t="n">
        <v>46168</v>
      </c>
      <c r="E211" s="127" t="inlineStr">
        <is>
          <t>21320</t>
        </is>
      </c>
      <c r="F211" s="127" t="inlineStr">
        <is>
          <t>4921XG</t>
        </is>
      </c>
      <c r="G211" s="127" t="inlineStr">
        <is>
          <t>FR</t>
        </is>
      </c>
      <c r="H211" s="127" t="inlineStr">
        <is>
          <t>NL</t>
        </is>
      </c>
      <c r="I211" s="127" t="inlineStr">
        <is>
          <t>Segeren Ton</t>
        </is>
      </c>
      <c r="J211" s="127" t="inlineStr">
        <is>
          <t>Laruche</t>
        </is>
      </c>
      <c r="K211" s="127" t="inlineStr">
        <is>
          <t>999999</t>
        </is>
      </c>
      <c r="L211" s="127" t="inlineStr">
        <is>
          <t>XF143279877FR</t>
        </is>
      </c>
      <c r="M211" s="127" t="inlineStr">
        <is>
          <t>N</t>
        </is>
      </c>
      <c r="N211" s="127" t="inlineStr">
        <is>
          <t>Transport</t>
        </is>
      </c>
      <c r="O211" s="127" t="inlineStr">
        <is>
          <t>N</t>
        </is>
      </c>
      <c r="P211" s="127" t="inlineStr">
        <is>
          <t>S</t>
        </is>
      </c>
      <c r="Q211" s="127" t="inlineStr">
        <is>
          <t>Z1</t>
        </is>
      </c>
      <c r="R211" s="147" t="n">
        <v>4.532</v>
      </c>
      <c r="S211" s="127" t="n">
        <v>17</v>
      </c>
      <c r="T211" s="148" t="n">
        <v>19.47</v>
      </c>
      <c r="U211" s="127" t="inlineStr">
        <is>
          <t>LA RUCHE LOGISTIQUE</t>
        </is>
      </c>
      <c r="W211" s="8">
        <f>IF(C211&lt;&gt;2,"",IF(S211="5X","5XK",IF(S211="5Y","5YK",IF(S211="6B","6BK",IF(S211="6C","6CK","")))))</f>
        <v/>
      </c>
      <c r="X211" s="8">
        <f>IF(S211="6B",_xlfn.XLOOKUP(H211,'Zoning 2shop'!A:A,'Zoning 2shop'!B:B),IF(S211="6C",_xlfn.XLOOKUP(G211,'Zoning 2shop'!C:C,'Zoning 2shop'!D:D),""))</f>
        <v/>
      </c>
      <c r="Y211" s="112">
        <f>AB211/Z211</f>
        <v/>
      </c>
      <c r="Z211" s="4">
        <f>T211</f>
        <v/>
      </c>
      <c r="AA211" s="4">
        <f>IF(OR(S211="6C",S211="6B",S211="5X",S211="5Y"),0.08,0.5)</f>
        <v/>
      </c>
      <c r="AB211" s="4">
        <f>$AG$5/$AG$2*Z211</f>
        <v/>
      </c>
      <c r="AC211" s="19">
        <f>Z211+AA211</f>
        <v/>
      </c>
      <c r="AD211" s="8">
        <f>IF(COUNTIF(Catégories!A:A,N211)=0,"catégorie inconnue",LOOKUP(N211,Catégories!A:A,Catégories!B:B))</f>
        <v/>
      </c>
      <c r="AE211" s="21">
        <f>SUM(Z211:AB211)</f>
        <v/>
      </c>
    </row>
    <row r="212" hidden="1" ht="14.25" customHeight="1" s="101">
      <c r="B212" s="127" t="inlineStr">
        <is>
          <t>13617723</t>
        </is>
      </c>
      <c r="C212" s="127" t="inlineStr">
        <is>
          <t>0</t>
        </is>
      </c>
      <c r="D212" s="123" t="n">
        <v>46168</v>
      </c>
      <c r="E212" s="127" t="inlineStr">
        <is>
          <t>21320</t>
        </is>
      </c>
      <c r="F212" s="127" t="inlineStr">
        <is>
          <t>66399</t>
        </is>
      </c>
      <c r="G212" s="127" t="inlineStr">
        <is>
          <t>FR</t>
        </is>
      </c>
      <c r="H212" s="127" t="inlineStr">
        <is>
          <t>DE</t>
        </is>
      </c>
      <c r="I212" s="127" t="inlineStr">
        <is>
          <t>Hildebrand Kerstin</t>
        </is>
      </c>
      <c r="J212" s="127" t="inlineStr">
        <is>
          <t>Laruche</t>
        </is>
      </c>
      <c r="K212" s="127" t="inlineStr">
        <is>
          <t>999999</t>
        </is>
      </c>
      <c r="L212" s="127" t="inlineStr">
        <is>
          <t>XF143280138FR</t>
        </is>
      </c>
      <c r="M212" s="127" t="inlineStr">
        <is>
          <t>N</t>
        </is>
      </c>
      <c r="N212" s="127" t="inlineStr">
        <is>
          <t>Transport</t>
        </is>
      </c>
      <c r="O212" s="127" t="inlineStr">
        <is>
          <t>N</t>
        </is>
      </c>
      <c r="P212" s="127" t="inlineStr">
        <is>
          <t>S</t>
        </is>
      </c>
      <c r="Q212" s="127" t="inlineStr">
        <is>
          <t>Z1</t>
        </is>
      </c>
      <c r="R212" s="147" t="n">
        <v>0.626</v>
      </c>
      <c r="S212" s="127" t="n">
        <v>17</v>
      </c>
      <c r="T212" s="148" t="n">
        <v>9.94</v>
      </c>
      <c r="U212" s="127" t="inlineStr">
        <is>
          <t>LA RUCHE LOGISTIQUE</t>
        </is>
      </c>
      <c r="W212" s="8">
        <f>IF(C212&lt;&gt;2,"",IF(S212="5X","5XK",IF(S212="5Y","5YK",IF(S212="6B","6BK",IF(S212="6C","6CK","")))))</f>
        <v/>
      </c>
      <c r="X212" s="8">
        <f>IF(S212="6B",_xlfn.XLOOKUP(H212,'Zoning 2shop'!A:A,'Zoning 2shop'!B:B),IF(S212="6C",_xlfn.XLOOKUP(G212,'Zoning 2shop'!C:C,'Zoning 2shop'!D:D),""))</f>
        <v/>
      </c>
      <c r="Y212" s="112">
        <f>AB212/Z212</f>
        <v/>
      </c>
      <c r="Z212" s="4">
        <f>T212</f>
        <v/>
      </c>
      <c r="AA212" s="4">
        <f>IF(OR(S212="6C",S212="6B",S212="5X",S212="5Y"),0.08,0.5)</f>
        <v/>
      </c>
      <c r="AB212" s="4">
        <f>$AG$5/$AG$2*Z212</f>
        <v/>
      </c>
      <c r="AC212" s="19">
        <f>Z212+AA212</f>
        <v/>
      </c>
      <c r="AD212" s="8">
        <f>IF(COUNTIF(Catégories!A:A,N212)=0,"catégorie inconnue",LOOKUP(N212,Catégories!A:A,Catégories!B:B))</f>
        <v/>
      </c>
      <c r="AE212" s="21">
        <f>SUM(Z212:AB212)</f>
        <v/>
      </c>
    </row>
    <row r="213" hidden="1" ht="14.25" customHeight="1" s="101">
      <c r="B213" s="127" t="inlineStr">
        <is>
          <t>13617723</t>
        </is>
      </c>
      <c r="C213" s="127" t="inlineStr">
        <is>
          <t>0</t>
        </is>
      </c>
      <c r="D213" s="123" t="n">
        <v>46168</v>
      </c>
      <c r="E213" s="127" t="inlineStr">
        <is>
          <t>21320</t>
        </is>
      </c>
      <c r="F213" s="127" t="inlineStr">
        <is>
          <t>2134DV</t>
        </is>
      </c>
      <c r="G213" s="127" t="inlineStr">
        <is>
          <t>FR</t>
        </is>
      </c>
      <c r="H213" s="127" t="inlineStr">
        <is>
          <t>NL</t>
        </is>
      </c>
      <c r="I213" s="127" t="inlineStr">
        <is>
          <t>Ruzova Michaela</t>
        </is>
      </c>
      <c r="J213" s="127" t="inlineStr">
        <is>
          <t>Laruche</t>
        </is>
      </c>
      <c r="K213" s="127" t="inlineStr">
        <is>
          <t>999999</t>
        </is>
      </c>
      <c r="L213" s="127" t="inlineStr">
        <is>
          <t>XF143280243FR</t>
        </is>
      </c>
      <c r="M213" s="127" t="inlineStr">
        <is>
          <t>N</t>
        </is>
      </c>
      <c r="N213" s="127" t="inlineStr">
        <is>
          <t>Transport</t>
        </is>
      </c>
      <c r="O213" s="127" t="inlineStr">
        <is>
          <t>N</t>
        </is>
      </c>
      <c r="P213" s="127" t="inlineStr">
        <is>
          <t>S</t>
        </is>
      </c>
      <c r="Q213" s="127" t="inlineStr">
        <is>
          <t>Z1</t>
        </is>
      </c>
      <c r="R213" s="147" t="n">
        <v>0.911</v>
      </c>
      <c r="S213" s="127" t="n">
        <v>17</v>
      </c>
      <c r="T213" s="148" t="n">
        <v>9.94</v>
      </c>
      <c r="U213" s="127" t="inlineStr">
        <is>
          <t>LA RUCHE LOGISTIQUE</t>
        </is>
      </c>
      <c r="W213" s="8">
        <f>IF(C213&lt;&gt;2,"",IF(S213="5X","5XK",IF(S213="5Y","5YK",IF(S213="6B","6BK",IF(S213="6C","6CK","")))))</f>
        <v/>
      </c>
      <c r="X213" s="8">
        <f>IF(S213="6B",_xlfn.XLOOKUP(H213,'Zoning 2shop'!A:A,'Zoning 2shop'!B:B),IF(S213="6C",_xlfn.XLOOKUP(G213,'Zoning 2shop'!C:C,'Zoning 2shop'!D:D),""))</f>
        <v/>
      </c>
      <c r="Y213" s="112">
        <f>AB213/Z213</f>
        <v/>
      </c>
      <c r="Z213" s="4">
        <f>T213</f>
        <v/>
      </c>
      <c r="AA213" s="4">
        <f>IF(OR(S213="6C",S213="6B",S213="5X",S213="5Y"),0.08,0.5)</f>
        <v/>
      </c>
      <c r="AB213" s="4">
        <f>$AG$5/$AG$2*Z213</f>
        <v/>
      </c>
      <c r="AC213" s="19">
        <f>Z213+AA213</f>
        <v/>
      </c>
      <c r="AD213" s="8">
        <f>IF(COUNTIF(Catégories!A:A,N213)=0,"catégorie inconnue",LOOKUP(N213,Catégories!A:A,Catégories!B:B))</f>
        <v/>
      </c>
      <c r="AE213" s="21">
        <f>SUM(Z213:AB213)</f>
        <v/>
      </c>
    </row>
    <row r="214" hidden="1" ht="14.25" customHeight="1" s="101">
      <c r="B214" s="127" t="inlineStr">
        <is>
          <t>13617723</t>
        </is>
      </c>
      <c r="C214" s="127" t="inlineStr">
        <is>
          <t>0</t>
        </is>
      </c>
      <c r="D214" s="123" t="n">
        <v>46168</v>
      </c>
      <c r="E214" s="127" t="inlineStr">
        <is>
          <t>21320</t>
        </is>
      </c>
      <c r="F214" s="127" t="inlineStr">
        <is>
          <t>59227</t>
        </is>
      </c>
      <c r="G214" s="127" t="inlineStr">
        <is>
          <t>FR</t>
        </is>
      </c>
      <c r="H214" s="127" t="inlineStr">
        <is>
          <t>DE</t>
        </is>
      </c>
      <c r="I214" s="127" t="inlineStr">
        <is>
          <t>Thulig Josefine</t>
        </is>
      </c>
      <c r="J214" s="127" t="inlineStr">
        <is>
          <t>Laruche</t>
        </is>
      </c>
      <c r="K214" s="127" t="inlineStr">
        <is>
          <t>999999</t>
        </is>
      </c>
      <c r="L214" s="127" t="inlineStr">
        <is>
          <t>XF143280416FR</t>
        </is>
      </c>
      <c r="M214" s="127" t="inlineStr">
        <is>
          <t>N</t>
        </is>
      </c>
      <c r="N214" s="127" t="inlineStr">
        <is>
          <t>Transport</t>
        </is>
      </c>
      <c r="O214" s="127" t="inlineStr">
        <is>
          <t>N</t>
        </is>
      </c>
      <c r="P214" s="127" t="inlineStr">
        <is>
          <t>S</t>
        </is>
      </c>
      <c r="Q214" s="127" t="inlineStr">
        <is>
          <t>Z1</t>
        </is>
      </c>
      <c r="R214" s="147" t="n">
        <v>4.532</v>
      </c>
      <c r="S214" s="127" t="n">
        <v>17</v>
      </c>
      <c r="T214" s="148" t="n">
        <v>19.47</v>
      </c>
      <c r="U214" s="127" t="inlineStr">
        <is>
          <t>LA RUCHE LOGISTIQUE</t>
        </is>
      </c>
      <c r="W214" s="8">
        <f>IF(C214&lt;&gt;2,"",IF(S214="5X","5XK",IF(S214="5Y","5YK",IF(S214="6B","6BK",IF(S214="6C","6CK","")))))</f>
        <v/>
      </c>
      <c r="X214" s="8">
        <f>IF(S214="6B",_xlfn.XLOOKUP(H214,'Zoning 2shop'!A:A,'Zoning 2shop'!B:B),IF(S214="6C",_xlfn.XLOOKUP(G214,'Zoning 2shop'!C:C,'Zoning 2shop'!D:D),""))</f>
        <v/>
      </c>
      <c r="Y214" s="112">
        <f>AB214/Z214</f>
        <v/>
      </c>
      <c r="Z214" s="4">
        <f>T214</f>
        <v/>
      </c>
      <c r="AA214" s="4">
        <f>IF(OR(S214="6C",S214="6B",S214="5X",S214="5Y"),0.08,0.5)</f>
        <v/>
      </c>
      <c r="AB214" s="4">
        <f>$AG$5/$AG$2*Z214</f>
        <v/>
      </c>
      <c r="AC214" s="19">
        <f>Z214+AA214</f>
        <v/>
      </c>
      <c r="AD214" s="8">
        <f>IF(COUNTIF(Catégories!A:A,N214)=0,"catégorie inconnue",LOOKUP(N214,Catégories!A:A,Catégories!B:B))</f>
        <v/>
      </c>
      <c r="AE214" s="21">
        <f>SUM(Z214:AB214)</f>
        <v/>
      </c>
    </row>
    <row r="215" hidden="1" ht="14.25" customHeight="1" s="101">
      <c r="B215" s="127" t="inlineStr">
        <is>
          <t>13617723</t>
        </is>
      </c>
      <c r="C215" s="127" t="inlineStr">
        <is>
          <t>0</t>
        </is>
      </c>
      <c r="D215" s="123" t="n">
        <v>46168</v>
      </c>
      <c r="E215" s="127" t="inlineStr">
        <is>
          <t>21320</t>
        </is>
      </c>
      <c r="F215" s="127" t="inlineStr">
        <is>
          <t>1050</t>
        </is>
      </c>
      <c r="G215" s="127" t="inlineStr">
        <is>
          <t>FR</t>
        </is>
      </c>
      <c r="H215" s="127" t="inlineStr">
        <is>
          <t>AT</t>
        </is>
      </c>
      <c r="I215" s="127" t="inlineStr">
        <is>
          <t>Kladivko Laurenz</t>
        </is>
      </c>
      <c r="J215" s="127" t="inlineStr">
        <is>
          <t>Laruche</t>
        </is>
      </c>
      <c r="K215" s="127" t="inlineStr">
        <is>
          <t>999999</t>
        </is>
      </c>
      <c r="L215" s="127" t="inlineStr">
        <is>
          <t>XF143280668FR</t>
        </is>
      </c>
      <c r="M215" s="127" t="inlineStr">
        <is>
          <t>N</t>
        </is>
      </c>
      <c r="N215" s="127" t="inlineStr">
        <is>
          <t>Transport</t>
        </is>
      </c>
      <c r="O215" s="127" t="inlineStr">
        <is>
          <t>N</t>
        </is>
      </c>
      <c r="P215" s="127" t="inlineStr">
        <is>
          <t>S</t>
        </is>
      </c>
      <c r="Q215" s="127" t="inlineStr">
        <is>
          <t>Z2</t>
        </is>
      </c>
      <c r="R215" s="147" t="n">
        <v>4.266</v>
      </c>
      <c r="S215" s="127" t="n">
        <v>17</v>
      </c>
      <c r="T215" s="148" t="n">
        <v>18.34</v>
      </c>
      <c r="U215" s="127" t="inlineStr">
        <is>
          <t>LA RUCHE LOGISTIQUE</t>
        </is>
      </c>
      <c r="W215" s="8">
        <f>IF(C215&lt;&gt;2,"",IF(S215="5X","5XK",IF(S215="5Y","5YK",IF(S215="6B","6BK",IF(S215="6C","6CK","")))))</f>
        <v/>
      </c>
      <c r="X215" s="8">
        <f>IF(S215="6B",_xlfn.XLOOKUP(H215,'Zoning 2shop'!A:A,'Zoning 2shop'!B:B),IF(S215="6C",_xlfn.XLOOKUP(G215,'Zoning 2shop'!C:C,'Zoning 2shop'!D:D),""))</f>
        <v/>
      </c>
      <c r="Y215" s="112">
        <f>AB215/Z215</f>
        <v/>
      </c>
      <c r="Z215" s="4">
        <f>T215</f>
        <v/>
      </c>
      <c r="AA215" s="4">
        <f>IF(OR(S215="6C",S215="6B",S215="5X",S215="5Y"),0.08,0.5)</f>
        <v/>
      </c>
      <c r="AB215" s="4">
        <f>$AG$5/$AG$2*Z215</f>
        <v/>
      </c>
      <c r="AC215" s="19">
        <f>Z215+AA215</f>
        <v/>
      </c>
      <c r="AD215" s="8">
        <f>IF(COUNTIF(Catégories!A:A,N215)=0,"catégorie inconnue",LOOKUP(N215,Catégories!A:A,Catégories!B:B))</f>
        <v/>
      </c>
      <c r="AE215" s="21">
        <f>SUM(Z215:AB215)</f>
        <v/>
      </c>
    </row>
    <row r="216" hidden="1" ht="14.25" customHeight="1" s="101">
      <c r="B216" s="127" t="inlineStr">
        <is>
          <t>13617723</t>
        </is>
      </c>
      <c r="C216" s="127" t="inlineStr">
        <is>
          <t>0</t>
        </is>
      </c>
      <c r="D216" s="123" t="n">
        <v>46168</v>
      </c>
      <c r="E216" s="127" t="inlineStr">
        <is>
          <t>21320</t>
        </is>
      </c>
      <c r="F216" s="127" t="inlineStr">
        <is>
          <t>67117</t>
        </is>
      </c>
      <c r="G216" s="127" t="inlineStr">
        <is>
          <t>FR</t>
        </is>
      </c>
      <c r="H216" s="127" t="inlineStr">
        <is>
          <t>DE</t>
        </is>
      </c>
      <c r="I216" s="127" t="inlineStr">
        <is>
          <t>Antosik Katja</t>
        </is>
      </c>
      <c r="J216" s="127" t="inlineStr">
        <is>
          <t>Laruche</t>
        </is>
      </c>
      <c r="K216" s="127" t="inlineStr">
        <is>
          <t>999999</t>
        </is>
      </c>
      <c r="L216" s="127" t="inlineStr">
        <is>
          <t>XF143280725FR</t>
        </is>
      </c>
      <c r="M216" s="127" t="inlineStr">
        <is>
          <t>N</t>
        </is>
      </c>
      <c r="N216" s="127" t="inlineStr">
        <is>
          <t>Transport</t>
        </is>
      </c>
      <c r="O216" s="127" t="inlineStr">
        <is>
          <t>N</t>
        </is>
      </c>
      <c r="P216" s="127" t="inlineStr">
        <is>
          <t>S</t>
        </is>
      </c>
      <c r="Q216" s="127" t="inlineStr">
        <is>
          <t>Z1</t>
        </is>
      </c>
      <c r="R216" s="147" t="n">
        <v>4.532</v>
      </c>
      <c r="S216" s="127" t="n">
        <v>17</v>
      </c>
      <c r="T216" s="148" t="n">
        <v>19.47</v>
      </c>
      <c r="U216" s="127" t="inlineStr">
        <is>
          <t>LA RUCHE LOGISTIQUE</t>
        </is>
      </c>
      <c r="W216" s="8">
        <f>IF(C216&lt;&gt;2,"",IF(S216="5X","5XK",IF(S216="5Y","5YK",IF(S216="6B","6BK",IF(S216="6C","6CK","")))))</f>
        <v/>
      </c>
      <c r="X216" s="8">
        <f>IF(S216="6B",_xlfn.XLOOKUP(H216,'Zoning 2shop'!A:A,'Zoning 2shop'!B:B),IF(S216="6C",_xlfn.XLOOKUP(G216,'Zoning 2shop'!C:C,'Zoning 2shop'!D:D),""))</f>
        <v/>
      </c>
      <c r="Y216" s="112">
        <f>AB216/Z216</f>
        <v/>
      </c>
      <c r="Z216" s="4">
        <f>T216</f>
        <v/>
      </c>
      <c r="AA216" s="4">
        <f>IF(OR(S216="6C",S216="6B",S216="5X",S216="5Y"),0.08,0.5)</f>
        <v/>
      </c>
      <c r="AB216" s="4">
        <f>$AG$5/$AG$2*Z216</f>
        <v/>
      </c>
      <c r="AC216" s="19">
        <f>Z216+AA216</f>
        <v/>
      </c>
      <c r="AD216" s="8">
        <f>IF(COUNTIF(Catégories!A:A,N216)=0,"catégorie inconnue",LOOKUP(N216,Catégories!A:A,Catégories!B:B))</f>
        <v/>
      </c>
      <c r="AE216" s="21">
        <f>SUM(Z216:AB216)</f>
        <v/>
      </c>
    </row>
    <row r="217" hidden="1" ht="14.25" customHeight="1" s="101">
      <c r="B217" s="127" t="inlineStr">
        <is>
          <t>13617723</t>
        </is>
      </c>
      <c r="C217" s="127" t="inlineStr">
        <is>
          <t>0</t>
        </is>
      </c>
      <c r="D217" s="123" t="n">
        <v>46168</v>
      </c>
      <c r="E217" s="127" t="inlineStr">
        <is>
          <t>21320</t>
        </is>
      </c>
      <c r="F217" s="127" t="inlineStr">
        <is>
          <t>76227</t>
        </is>
      </c>
      <c r="G217" s="127" t="inlineStr">
        <is>
          <t>FR</t>
        </is>
      </c>
      <c r="H217" s="127" t="inlineStr">
        <is>
          <t>DE</t>
        </is>
      </c>
      <c r="I217" s="127" t="inlineStr">
        <is>
          <t>Unke Lara</t>
        </is>
      </c>
      <c r="J217" s="127" t="inlineStr">
        <is>
          <t>Laruche</t>
        </is>
      </c>
      <c r="K217" s="127" t="inlineStr">
        <is>
          <t>999999</t>
        </is>
      </c>
      <c r="L217" s="127" t="inlineStr">
        <is>
          <t>XF143280795FR</t>
        </is>
      </c>
      <c r="M217" s="127" t="inlineStr">
        <is>
          <t>N</t>
        </is>
      </c>
      <c r="N217" s="127" t="inlineStr">
        <is>
          <t>Transport</t>
        </is>
      </c>
      <c r="O217" s="127" t="inlineStr">
        <is>
          <t>N</t>
        </is>
      </c>
      <c r="P217" s="127" t="inlineStr">
        <is>
          <t>S</t>
        </is>
      </c>
      <c r="Q217" s="127" t="inlineStr">
        <is>
          <t>Z1</t>
        </is>
      </c>
      <c r="R217" s="147" t="n">
        <v>0.3</v>
      </c>
      <c r="S217" s="127" t="n">
        <v>17</v>
      </c>
      <c r="T217" s="148" t="n">
        <v>7.86</v>
      </c>
      <c r="U217" s="127" t="inlineStr">
        <is>
          <t>LA RUCHE LOGISTIQUE</t>
        </is>
      </c>
      <c r="W217" s="8">
        <f>IF(C217&lt;&gt;2,"",IF(S217="5X","5XK",IF(S217="5Y","5YK",IF(S217="6B","6BK",IF(S217="6C","6CK","")))))</f>
        <v/>
      </c>
      <c r="X217" s="8">
        <f>IF(S217="6B",_xlfn.XLOOKUP(H217,'Zoning 2shop'!A:A,'Zoning 2shop'!B:B),IF(S217="6C",_xlfn.XLOOKUP(G217,'Zoning 2shop'!C:C,'Zoning 2shop'!D:D),""))</f>
        <v/>
      </c>
      <c r="Y217" s="112">
        <f>AB217/Z217</f>
        <v/>
      </c>
      <c r="Z217" s="4">
        <f>T217</f>
        <v/>
      </c>
      <c r="AA217" s="4">
        <f>IF(OR(S217="6C",S217="6B",S217="5X",S217="5Y"),0.08,0.5)</f>
        <v/>
      </c>
      <c r="AB217" s="4">
        <f>$AG$5/$AG$2*Z217</f>
        <v/>
      </c>
      <c r="AC217" s="19">
        <f>Z217+AA217</f>
        <v/>
      </c>
      <c r="AD217" s="8">
        <f>IF(COUNTIF(Catégories!A:A,N217)=0,"catégorie inconnue",LOOKUP(N217,Catégories!A:A,Catégories!B:B))</f>
        <v/>
      </c>
      <c r="AE217" s="21">
        <f>SUM(Z217:AB217)</f>
        <v/>
      </c>
    </row>
    <row r="218" hidden="1" ht="14.25" customHeight="1" s="101">
      <c r="B218" s="127" t="inlineStr">
        <is>
          <t>13617723</t>
        </is>
      </c>
      <c r="C218" s="127" t="inlineStr">
        <is>
          <t>0</t>
        </is>
      </c>
      <c r="D218" s="123" t="n">
        <v>46168</v>
      </c>
      <c r="E218" s="127" t="inlineStr">
        <is>
          <t>21320</t>
        </is>
      </c>
      <c r="F218" s="127" t="inlineStr">
        <is>
          <t>46015</t>
        </is>
      </c>
      <c r="G218" s="127" t="inlineStr">
        <is>
          <t>FR</t>
        </is>
      </c>
      <c r="H218" s="127" t="inlineStr">
        <is>
          <t>ES</t>
        </is>
      </c>
      <c r="I218" s="127" t="inlineStr">
        <is>
          <t>Rodas Ines</t>
        </is>
      </c>
      <c r="J218" s="127" t="inlineStr">
        <is>
          <t>Laruche</t>
        </is>
      </c>
      <c r="K218" s="127" t="inlineStr">
        <is>
          <t>999999</t>
        </is>
      </c>
      <c r="L218" s="127" t="inlineStr">
        <is>
          <t>XF143323690FR</t>
        </is>
      </c>
      <c r="M218" s="127" t="inlineStr">
        <is>
          <t>N</t>
        </is>
      </c>
      <c r="N218" s="127" t="inlineStr">
        <is>
          <t>Transport</t>
        </is>
      </c>
      <c r="O218" s="127" t="inlineStr">
        <is>
          <t>N</t>
        </is>
      </c>
      <c r="P218" s="127" t="inlineStr">
        <is>
          <t>S</t>
        </is>
      </c>
      <c r="Q218" s="127" t="inlineStr">
        <is>
          <t>Z2</t>
        </is>
      </c>
      <c r="R218" s="147" t="n">
        <v>0.748</v>
      </c>
      <c r="S218" s="127" t="n">
        <v>17</v>
      </c>
      <c r="T218" s="148" t="n">
        <v>9.94</v>
      </c>
      <c r="U218" s="127" t="inlineStr">
        <is>
          <t>LA RUCHE LOGISTIQUE</t>
        </is>
      </c>
      <c r="W218" s="8">
        <f>IF(C218&lt;&gt;2,"",IF(S218="5X","5XK",IF(S218="5Y","5YK",IF(S218="6B","6BK",IF(S218="6C","6CK","")))))</f>
        <v/>
      </c>
      <c r="X218" s="8">
        <f>IF(S218="6B",_xlfn.XLOOKUP(H218,'Zoning 2shop'!A:A,'Zoning 2shop'!B:B),IF(S218="6C",_xlfn.XLOOKUP(G218,'Zoning 2shop'!C:C,'Zoning 2shop'!D:D),""))</f>
        <v/>
      </c>
      <c r="Y218" s="112">
        <f>AB218/Z218</f>
        <v/>
      </c>
      <c r="Z218" s="4">
        <f>T218</f>
        <v/>
      </c>
      <c r="AA218" s="4">
        <f>IF(OR(S218="6C",S218="6B",S218="5X",S218="5Y"),0.08,0.5)</f>
        <v/>
      </c>
      <c r="AB218" s="4">
        <f>$AG$5/$AG$2*Z218</f>
        <v/>
      </c>
      <c r="AC218" s="19">
        <f>Z218+AA218</f>
        <v/>
      </c>
      <c r="AD218" s="8">
        <f>IF(COUNTIF(Catégories!A:A,N218)=0,"catégorie inconnue",LOOKUP(N218,Catégories!A:A,Catégories!B:B))</f>
        <v/>
      </c>
      <c r="AE218" s="21">
        <f>SUM(Z218:AB218)</f>
        <v/>
      </c>
    </row>
    <row r="219" hidden="1" ht="14.25" customHeight="1" s="101">
      <c r="B219" s="127" t="inlineStr">
        <is>
          <t>13617723</t>
        </is>
      </c>
      <c r="C219" s="127" t="inlineStr">
        <is>
          <t>0</t>
        </is>
      </c>
      <c r="D219" s="123" t="n">
        <v>46168</v>
      </c>
      <c r="E219" s="127" t="inlineStr">
        <is>
          <t>21320</t>
        </is>
      </c>
      <c r="F219" s="127" t="inlineStr">
        <is>
          <t>6221JR</t>
        </is>
      </c>
      <c r="G219" s="127" t="inlineStr">
        <is>
          <t>FR</t>
        </is>
      </c>
      <c r="H219" s="127" t="inlineStr">
        <is>
          <t>NL</t>
        </is>
      </c>
      <c r="I219" s="127" t="inlineStr">
        <is>
          <t>Lups Joyce</t>
        </is>
      </c>
      <c r="J219" s="127" t="inlineStr">
        <is>
          <t>Laruche</t>
        </is>
      </c>
      <c r="K219" s="127" t="inlineStr">
        <is>
          <t>999999</t>
        </is>
      </c>
      <c r="L219" s="127" t="inlineStr">
        <is>
          <t>XF143323765FR</t>
        </is>
      </c>
      <c r="M219" s="127" t="inlineStr">
        <is>
          <t>N</t>
        </is>
      </c>
      <c r="N219" s="127" t="inlineStr">
        <is>
          <t>Transport</t>
        </is>
      </c>
      <c r="O219" s="127" t="inlineStr">
        <is>
          <t>N</t>
        </is>
      </c>
      <c r="P219" s="127" t="inlineStr">
        <is>
          <t>S</t>
        </is>
      </c>
      <c r="Q219" s="127" t="inlineStr">
        <is>
          <t>Z1</t>
        </is>
      </c>
      <c r="R219" s="147" t="n">
        <v>0.25</v>
      </c>
      <c r="S219" s="127" t="n">
        <v>17</v>
      </c>
      <c r="T219" s="148" t="n">
        <v>7.86</v>
      </c>
      <c r="U219" s="127" t="inlineStr">
        <is>
          <t>LA RUCHE LOGISTIQUE</t>
        </is>
      </c>
      <c r="W219" s="8">
        <f>IF(C219&lt;&gt;2,"",IF(S219="5X","5XK",IF(S219="5Y","5YK",IF(S219="6B","6BK",IF(S219="6C","6CK","")))))</f>
        <v/>
      </c>
      <c r="X219" s="8">
        <f>IF(S219="6B",_xlfn.XLOOKUP(H219,'Zoning 2shop'!A:A,'Zoning 2shop'!B:B),IF(S219="6C",_xlfn.XLOOKUP(G219,'Zoning 2shop'!C:C,'Zoning 2shop'!D:D),""))</f>
        <v/>
      </c>
      <c r="Y219" s="112">
        <f>AB219/Z219</f>
        <v/>
      </c>
      <c r="Z219" s="4">
        <f>T219</f>
        <v/>
      </c>
      <c r="AA219" s="4">
        <f>IF(OR(S219="6C",S219="6B",S219="5X",S219="5Y"),0.08,0.5)</f>
        <v/>
      </c>
      <c r="AB219" s="4">
        <f>$AG$5/$AG$2*Z219</f>
        <v/>
      </c>
      <c r="AC219" s="19">
        <f>Z219+AA219</f>
        <v/>
      </c>
      <c r="AD219" s="8">
        <f>IF(COUNTIF(Catégories!A:A,N219)=0,"catégorie inconnue",LOOKUP(N219,Catégories!A:A,Catégories!B:B))</f>
        <v/>
      </c>
      <c r="AE219" s="21">
        <f>SUM(Z219:AB219)</f>
        <v/>
      </c>
    </row>
    <row r="220" hidden="1" ht="14.25" customHeight="1" s="101">
      <c r="B220" s="127" t="inlineStr">
        <is>
          <t>13617723</t>
        </is>
      </c>
      <c r="C220" s="127" t="inlineStr">
        <is>
          <t>0</t>
        </is>
      </c>
      <c r="D220" s="123" t="n">
        <v>46168</v>
      </c>
      <c r="E220" s="127" t="inlineStr">
        <is>
          <t>21320</t>
        </is>
      </c>
      <c r="F220" s="127" t="inlineStr">
        <is>
          <t>1210</t>
        </is>
      </c>
      <c r="G220" s="127" t="inlineStr">
        <is>
          <t>FR</t>
        </is>
      </c>
      <c r="H220" s="127" t="inlineStr">
        <is>
          <t>LU</t>
        </is>
      </c>
      <c r="I220" s="127" t="inlineStr">
        <is>
          <t>Minelli Maura</t>
        </is>
      </c>
      <c r="J220" s="127" t="inlineStr">
        <is>
          <t>Laruche</t>
        </is>
      </c>
      <c r="K220" s="127" t="inlineStr">
        <is>
          <t>999999</t>
        </is>
      </c>
      <c r="L220" s="127" t="inlineStr">
        <is>
          <t>XF143323814FR</t>
        </is>
      </c>
      <c r="M220" s="127" t="inlineStr">
        <is>
          <t>N</t>
        </is>
      </c>
      <c r="N220" s="127" t="inlineStr">
        <is>
          <t>Transport</t>
        </is>
      </c>
      <c r="O220" s="127" t="inlineStr">
        <is>
          <t>N</t>
        </is>
      </c>
      <c r="P220" s="127" t="inlineStr">
        <is>
          <t>S</t>
        </is>
      </c>
      <c r="Q220" s="127" t="inlineStr">
        <is>
          <t>Z1</t>
        </is>
      </c>
      <c r="R220" s="147" t="n">
        <v>4.532</v>
      </c>
      <c r="S220" s="127" t="n">
        <v>17</v>
      </c>
      <c r="T220" s="148" t="n">
        <v>19.47</v>
      </c>
      <c r="U220" s="127" t="inlineStr">
        <is>
          <t>LA RUCHE LOGISTIQUE</t>
        </is>
      </c>
      <c r="W220" s="8">
        <f>IF(C220&lt;&gt;2,"",IF(S220="5X","5XK",IF(S220="5Y","5YK",IF(S220="6B","6BK",IF(S220="6C","6CK","")))))</f>
        <v/>
      </c>
      <c r="X220" s="8">
        <f>IF(S220="6B",_xlfn.XLOOKUP(H220,'Zoning 2shop'!A:A,'Zoning 2shop'!B:B),IF(S220="6C",_xlfn.XLOOKUP(G220,'Zoning 2shop'!C:C,'Zoning 2shop'!D:D),""))</f>
        <v/>
      </c>
      <c r="Y220" s="112">
        <f>AB220/Z220</f>
        <v/>
      </c>
      <c r="Z220" s="4">
        <f>T220</f>
        <v/>
      </c>
      <c r="AA220" s="4">
        <f>IF(OR(S220="6C",S220="6B",S220="5X",S220="5Y"),0.08,0.5)</f>
        <v/>
      </c>
      <c r="AB220" s="4">
        <f>$AG$5/$AG$2*Z220</f>
        <v/>
      </c>
      <c r="AC220" s="19">
        <f>Z220+AA220</f>
        <v/>
      </c>
      <c r="AD220" s="8">
        <f>IF(COUNTIF(Catégories!A:A,N220)=0,"catégorie inconnue",LOOKUP(N220,Catégories!A:A,Catégories!B:B))</f>
        <v/>
      </c>
      <c r="AE220" s="21">
        <f>SUM(Z220:AB220)</f>
        <v/>
      </c>
    </row>
    <row r="221" hidden="1" ht="14.25" customHeight="1" s="101">
      <c r="B221" s="127" t="inlineStr">
        <is>
          <t>13617723</t>
        </is>
      </c>
      <c r="C221" s="127" t="inlineStr">
        <is>
          <t>0</t>
        </is>
      </c>
      <c r="D221" s="123" t="n">
        <v>46168</v>
      </c>
      <c r="E221" s="127" t="inlineStr">
        <is>
          <t>21320</t>
        </is>
      </c>
      <c r="F221" s="127" t="inlineStr">
        <is>
          <t>55246</t>
        </is>
      </c>
      <c r="G221" s="127" t="inlineStr">
        <is>
          <t>FR</t>
        </is>
      </c>
      <c r="H221" s="127" t="inlineStr">
        <is>
          <t>DE</t>
        </is>
      </c>
      <c r="I221" s="127" t="inlineStr">
        <is>
          <t>Stieb Karin</t>
        </is>
      </c>
      <c r="J221" s="127" t="inlineStr">
        <is>
          <t>Laruche</t>
        </is>
      </c>
      <c r="K221" s="127" t="inlineStr">
        <is>
          <t>999999</t>
        </is>
      </c>
      <c r="L221" s="127" t="inlineStr">
        <is>
          <t>XF143323933FR</t>
        </is>
      </c>
      <c r="M221" s="127" t="inlineStr">
        <is>
          <t>N</t>
        </is>
      </c>
      <c r="N221" s="127" t="inlineStr">
        <is>
          <t>Transport</t>
        </is>
      </c>
      <c r="O221" s="127" t="inlineStr">
        <is>
          <t>N</t>
        </is>
      </c>
      <c r="P221" s="127" t="inlineStr">
        <is>
          <t>S</t>
        </is>
      </c>
      <c r="Q221" s="127" t="inlineStr">
        <is>
          <t>Z1</t>
        </is>
      </c>
      <c r="R221" s="147" t="n">
        <v>0.77</v>
      </c>
      <c r="S221" s="127" t="n">
        <v>17</v>
      </c>
      <c r="T221" s="148" t="n">
        <v>9.94</v>
      </c>
      <c r="U221" s="127" t="inlineStr">
        <is>
          <t>LA RUCHE LOGISTIQUE</t>
        </is>
      </c>
      <c r="W221" s="8">
        <f>IF(C221&lt;&gt;2,"",IF(S221="5X","5XK",IF(S221="5Y","5YK",IF(S221="6B","6BK",IF(S221="6C","6CK","")))))</f>
        <v/>
      </c>
      <c r="X221" s="8">
        <f>IF(S221="6B",_xlfn.XLOOKUP(H221,'Zoning 2shop'!A:A,'Zoning 2shop'!B:B),IF(S221="6C",_xlfn.XLOOKUP(G221,'Zoning 2shop'!C:C,'Zoning 2shop'!D:D),""))</f>
        <v/>
      </c>
      <c r="Y221" s="112">
        <f>AB221/Z221</f>
        <v/>
      </c>
      <c r="Z221" s="4">
        <f>T221</f>
        <v/>
      </c>
      <c r="AA221" s="4">
        <f>IF(OR(S221="6C",S221="6B",S221="5X",S221="5Y"),0.08,0.5)</f>
        <v/>
      </c>
      <c r="AB221" s="4">
        <f>$AG$5/$AG$2*Z221</f>
        <v/>
      </c>
      <c r="AC221" s="19">
        <f>Z221+AA221</f>
        <v/>
      </c>
      <c r="AD221" s="8">
        <f>IF(COUNTIF(Catégories!A:A,N221)=0,"catégorie inconnue",LOOKUP(N221,Catégories!A:A,Catégories!B:B))</f>
        <v/>
      </c>
      <c r="AE221" s="21">
        <f>SUM(Z221:AB221)</f>
        <v/>
      </c>
    </row>
    <row r="222" hidden="1" ht="14.25" customHeight="1" s="101">
      <c r="B222" s="127" t="inlineStr">
        <is>
          <t>13617723</t>
        </is>
      </c>
      <c r="C222" s="127" t="inlineStr">
        <is>
          <t>0</t>
        </is>
      </c>
      <c r="D222" s="123" t="n">
        <v>46168</v>
      </c>
      <c r="E222" s="127" t="inlineStr">
        <is>
          <t>21320</t>
        </is>
      </c>
      <c r="F222" s="127" t="inlineStr">
        <is>
          <t>38239</t>
        </is>
      </c>
      <c r="G222" s="127" t="inlineStr">
        <is>
          <t>FR</t>
        </is>
      </c>
      <c r="H222" s="127" t="inlineStr">
        <is>
          <t>DE</t>
        </is>
      </c>
      <c r="I222" s="127" t="inlineStr">
        <is>
          <t>Braumann Holger</t>
        </is>
      </c>
      <c r="J222" s="127" t="inlineStr">
        <is>
          <t>Laruche</t>
        </is>
      </c>
      <c r="K222" s="127" t="inlineStr">
        <is>
          <t>999999</t>
        </is>
      </c>
      <c r="L222" s="127" t="inlineStr">
        <is>
          <t>XF143324939FR</t>
        </is>
      </c>
      <c r="M222" s="127" t="inlineStr">
        <is>
          <t>N</t>
        </is>
      </c>
      <c r="N222" s="127" t="inlineStr">
        <is>
          <t>Transport</t>
        </is>
      </c>
      <c r="O222" s="127" t="inlineStr">
        <is>
          <t>N</t>
        </is>
      </c>
      <c r="P222" s="127" t="inlineStr">
        <is>
          <t>S</t>
        </is>
      </c>
      <c r="Q222" s="127" t="inlineStr">
        <is>
          <t>Z1</t>
        </is>
      </c>
      <c r="R222" s="147" t="n">
        <v>0.475</v>
      </c>
      <c r="S222" s="127" t="n">
        <v>17</v>
      </c>
      <c r="T222" s="148" t="n">
        <v>7.86</v>
      </c>
      <c r="U222" s="127" t="inlineStr">
        <is>
          <t>LA RUCHE LOGISTIQUE</t>
        </is>
      </c>
      <c r="W222" s="8">
        <f>IF(C222&lt;&gt;2,"",IF(S222="5X","5XK",IF(S222="5Y","5YK",IF(S222="6B","6BK",IF(S222="6C","6CK","")))))</f>
        <v/>
      </c>
      <c r="X222" s="8">
        <f>IF(S222="6B",_xlfn.XLOOKUP(H222,'Zoning 2shop'!A:A,'Zoning 2shop'!B:B),IF(S222="6C",_xlfn.XLOOKUP(G222,'Zoning 2shop'!C:C,'Zoning 2shop'!D:D),""))</f>
        <v/>
      </c>
      <c r="Y222" s="112">
        <f>AB222/Z222</f>
        <v/>
      </c>
      <c r="Z222" s="4">
        <f>T222</f>
        <v/>
      </c>
      <c r="AA222" s="4">
        <f>IF(OR(S222="6C",S222="6B",S222="5X",S222="5Y"),0.08,0.5)</f>
        <v/>
      </c>
      <c r="AB222" s="4">
        <f>$AG$5/$AG$2*Z222</f>
        <v/>
      </c>
      <c r="AC222" s="19">
        <f>Z222+AA222</f>
        <v/>
      </c>
      <c r="AD222" s="8">
        <f>IF(COUNTIF(Catégories!A:A,N222)=0,"catégorie inconnue",LOOKUP(N222,Catégories!A:A,Catégories!B:B))</f>
        <v/>
      </c>
      <c r="AE222" s="21">
        <f>SUM(Z222:AB222)</f>
        <v/>
      </c>
    </row>
    <row r="223" hidden="1" ht="14.25" customHeight="1" s="101">
      <c r="B223" s="127" t="inlineStr">
        <is>
          <t>13617723</t>
        </is>
      </c>
      <c r="C223" s="127" t="inlineStr">
        <is>
          <t>0</t>
        </is>
      </c>
      <c r="D223" s="123" t="n">
        <v>46168</v>
      </c>
      <c r="E223" s="127" t="inlineStr">
        <is>
          <t>21320</t>
        </is>
      </c>
      <c r="F223" s="127" t="inlineStr">
        <is>
          <t>76332</t>
        </is>
      </c>
      <c r="G223" s="127" t="inlineStr">
        <is>
          <t>FR</t>
        </is>
      </c>
      <c r="H223" s="127" t="inlineStr">
        <is>
          <t>DE</t>
        </is>
      </c>
      <c r="I223" s="127" t="inlineStr">
        <is>
          <t>treiber bianka</t>
        </is>
      </c>
      <c r="J223" s="127" t="inlineStr">
        <is>
          <t>Laruche</t>
        </is>
      </c>
      <c r="K223" s="127" t="inlineStr">
        <is>
          <t>999999</t>
        </is>
      </c>
      <c r="L223" s="127" t="inlineStr">
        <is>
          <t>XF143340185FR</t>
        </is>
      </c>
      <c r="M223" s="127" t="inlineStr">
        <is>
          <t>N</t>
        </is>
      </c>
      <c r="N223" s="127" t="inlineStr">
        <is>
          <t>Transport</t>
        </is>
      </c>
      <c r="O223" s="127" t="inlineStr">
        <is>
          <t>N</t>
        </is>
      </c>
      <c r="P223" s="127" t="inlineStr">
        <is>
          <t>S</t>
        </is>
      </c>
      <c r="Q223" s="127" t="inlineStr">
        <is>
          <t>Z1</t>
        </is>
      </c>
      <c r="R223" s="147" t="n">
        <v>4.678</v>
      </c>
      <c r="S223" s="127" t="n">
        <v>17</v>
      </c>
      <c r="T223" s="148" t="n">
        <v>19.47</v>
      </c>
      <c r="U223" s="127" t="inlineStr">
        <is>
          <t>LA RUCHE LOGISTIQUE</t>
        </is>
      </c>
      <c r="W223" s="8">
        <f>IF(C223&lt;&gt;2,"",IF(S223="5X","5XK",IF(S223="5Y","5YK",IF(S223="6B","6BK",IF(S223="6C","6CK","")))))</f>
        <v/>
      </c>
      <c r="X223" s="8">
        <f>IF(S223="6B",_xlfn.XLOOKUP(H223,'Zoning 2shop'!A:A,'Zoning 2shop'!B:B),IF(S223="6C",_xlfn.XLOOKUP(G223,'Zoning 2shop'!C:C,'Zoning 2shop'!D:D),""))</f>
        <v/>
      </c>
      <c r="Y223" s="112">
        <f>AB223/Z223</f>
        <v/>
      </c>
      <c r="Z223" s="4">
        <f>T223</f>
        <v/>
      </c>
      <c r="AA223" s="4">
        <f>IF(OR(S223="6C",S223="6B",S223="5X",S223="5Y"),0.08,0.5)</f>
        <v/>
      </c>
      <c r="AB223" s="4">
        <f>$AG$5/$AG$2*Z223</f>
        <v/>
      </c>
      <c r="AC223" s="19">
        <f>Z223+AA223</f>
        <v/>
      </c>
      <c r="AD223" s="8">
        <f>IF(COUNTIF(Catégories!A:A,N223)=0,"catégorie inconnue",LOOKUP(N223,Catégories!A:A,Catégories!B:B))</f>
        <v/>
      </c>
      <c r="AE223" s="21">
        <f>SUM(Z223:AB223)</f>
        <v/>
      </c>
    </row>
    <row r="224" hidden="1" ht="14.25" customHeight="1" s="101">
      <c r="B224" s="127" t="inlineStr">
        <is>
          <t>13617723</t>
        </is>
      </c>
      <c r="C224" s="127" t="inlineStr">
        <is>
          <t>0</t>
        </is>
      </c>
      <c r="D224" s="123" t="n">
        <v>46168</v>
      </c>
      <c r="E224" s="127" t="inlineStr">
        <is>
          <t>21320</t>
        </is>
      </c>
      <c r="F224" s="127" t="inlineStr">
        <is>
          <t>5126CA</t>
        </is>
      </c>
      <c r="G224" s="127" t="inlineStr">
        <is>
          <t>FR</t>
        </is>
      </c>
      <c r="H224" s="127" t="inlineStr">
        <is>
          <t>NL</t>
        </is>
      </c>
      <c r="I224" s="127" t="inlineStr">
        <is>
          <t>Vermetten John</t>
        </is>
      </c>
      <c r="J224" s="127" t="inlineStr">
        <is>
          <t>Laruche</t>
        </is>
      </c>
      <c r="K224" s="127" t="inlineStr">
        <is>
          <t>999999</t>
        </is>
      </c>
      <c r="L224" s="127" t="inlineStr">
        <is>
          <t>XF143340295FR</t>
        </is>
      </c>
      <c r="M224" s="127" t="inlineStr">
        <is>
          <t>N</t>
        </is>
      </c>
      <c r="N224" s="127" t="inlineStr">
        <is>
          <t>Transport</t>
        </is>
      </c>
      <c r="O224" s="127" t="inlineStr">
        <is>
          <t>N</t>
        </is>
      </c>
      <c r="P224" s="127" t="inlineStr">
        <is>
          <t>S</t>
        </is>
      </c>
      <c r="Q224" s="127" t="inlineStr">
        <is>
          <t>Z1</t>
        </is>
      </c>
      <c r="R224" s="147" t="n">
        <v>5.263</v>
      </c>
      <c r="S224" s="127" t="n">
        <v>17</v>
      </c>
      <c r="T224" s="148" t="n">
        <v>20.65</v>
      </c>
      <c r="U224" s="127" t="inlineStr">
        <is>
          <t>LA RUCHE LOGISTIQUE</t>
        </is>
      </c>
      <c r="W224" s="8">
        <f>IF(C224&lt;&gt;2,"",IF(S224="5X","5XK",IF(S224="5Y","5YK",IF(S224="6B","6BK",IF(S224="6C","6CK","")))))</f>
        <v/>
      </c>
      <c r="X224" s="8">
        <f>IF(S224="6B",_xlfn.XLOOKUP(H224,'Zoning 2shop'!A:A,'Zoning 2shop'!B:B),IF(S224="6C",_xlfn.XLOOKUP(G224,'Zoning 2shop'!C:C,'Zoning 2shop'!D:D),""))</f>
        <v/>
      </c>
      <c r="Y224" s="112">
        <f>AB224/Z224</f>
        <v/>
      </c>
      <c r="Z224" s="4">
        <f>T224</f>
        <v/>
      </c>
      <c r="AA224" s="4">
        <f>IF(OR(S224="6C",S224="6B",S224="5X",S224="5Y"),0.08,0.5)</f>
        <v/>
      </c>
      <c r="AB224" s="4">
        <f>$AG$5/$AG$2*Z224</f>
        <v/>
      </c>
      <c r="AC224" s="19">
        <f>Z224+AA224</f>
        <v/>
      </c>
      <c r="AD224" s="8">
        <f>IF(COUNTIF(Catégories!A:A,N224)=0,"catégorie inconnue",LOOKUP(N224,Catégories!A:A,Catégories!B:B))</f>
        <v/>
      </c>
      <c r="AE224" s="21">
        <f>SUM(Z224:AB224)</f>
        <v/>
      </c>
    </row>
    <row r="225" hidden="1" ht="14.25" customHeight="1" s="101">
      <c r="B225" s="127" t="inlineStr">
        <is>
          <t>13617723</t>
        </is>
      </c>
      <c r="C225" s="127" t="inlineStr">
        <is>
          <t>0</t>
        </is>
      </c>
      <c r="D225" s="123" t="n">
        <v>46168</v>
      </c>
      <c r="E225" s="127" t="inlineStr">
        <is>
          <t>21320</t>
        </is>
      </c>
      <c r="F225" s="127" t="inlineStr">
        <is>
          <t>1074XE</t>
        </is>
      </c>
      <c r="G225" s="127" t="inlineStr">
        <is>
          <t>FR</t>
        </is>
      </c>
      <c r="H225" s="127" t="inlineStr">
        <is>
          <t>NL</t>
        </is>
      </c>
      <c r="I225" s="127" t="inlineStr">
        <is>
          <t>Sabaev Vladimir</t>
        </is>
      </c>
      <c r="J225" s="127" t="inlineStr">
        <is>
          <t>Laruche</t>
        </is>
      </c>
      <c r="K225" s="127" t="inlineStr">
        <is>
          <t>999999</t>
        </is>
      </c>
      <c r="L225" s="127" t="inlineStr">
        <is>
          <t>XF143340432FR</t>
        </is>
      </c>
      <c r="M225" s="127" t="inlineStr">
        <is>
          <t>N</t>
        </is>
      </c>
      <c r="N225" s="127" t="inlineStr">
        <is>
          <t>Transport</t>
        </is>
      </c>
      <c r="O225" s="127" t="inlineStr">
        <is>
          <t>N</t>
        </is>
      </c>
      <c r="P225" s="127" t="inlineStr">
        <is>
          <t>S</t>
        </is>
      </c>
      <c r="Q225" s="127" t="inlineStr">
        <is>
          <t>Z1</t>
        </is>
      </c>
      <c r="R225" s="147" t="n">
        <v>4.678</v>
      </c>
      <c r="S225" s="127" t="n">
        <v>17</v>
      </c>
      <c r="T225" s="148" t="n">
        <v>19.47</v>
      </c>
      <c r="U225" s="127" t="inlineStr">
        <is>
          <t>LA RUCHE LOGISTIQUE</t>
        </is>
      </c>
      <c r="W225" s="8">
        <f>IF(C225&lt;&gt;2,"",IF(S225="5X","5XK",IF(S225="5Y","5YK",IF(S225="6B","6BK",IF(S225="6C","6CK","")))))</f>
        <v/>
      </c>
      <c r="X225" s="8">
        <f>IF(S225="6B",_xlfn.XLOOKUP(H225,'Zoning 2shop'!A:A,'Zoning 2shop'!B:B),IF(S225="6C",_xlfn.XLOOKUP(G225,'Zoning 2shop'!C:C,'Zoning 2shop'!D:D),""))</f>
        <v/>
      </c>
      <c r="Y225" s="112">
        <f>AB225/Z225</f>
        <v/>
      </c>
      <c r="Z225" s="4">
        <f>T225</f>
        <v/>
      </c>
      <c r="AA225" s="4">
        <f>IF(OR(S225="6C",S225="6B",S225="5X",S225="5Y"),0.08,0.5)</f>
        <v/>
      </c>
      <c r="AB225" s="4">
        <f>$AG$5/$AG$2*Z225</f>
        <v/>
      </c>
      <c r="AC225" s="19">
        <f>Z225+AA225</f>
        <v/>
      </c>
      <c r="AD225" s="8">
        <f>IF(COUNTIF(Catégories!A:A,N225)=0,"catégorie inconnue",LOOKUP(N225,Catégories!A:A,Catégories!B:B))</f>
        <v/>
      </c>
      <c r="AE225" s="21">
        <f>SUM(Z225:AB225)</f>
        <v/>
      </c>
    </row>
    <row r="226" hidden="1" ht="14.25" customHeight="1" s="101">
      <c r="B226" s="127" t="inlineStr">
        <is>
          <t>13617723</t>
        </is>
      </c>
      <c r="C226" s="127" t="inlineStr">
        <is>
          <t>0</t>
        </is>
      </c>
      <c r="D226" s="123" t="n">
        <v>46168</v>
      </c>
      <c r="E226" s="127" t="inlineStr">
        <is>
          <t>21320</t>
        </is>
      </c>
      <c r="F226" s="127" t="inlineStr">
        <is>
          <t>8378JC</t>
        </is>
      </c>
      <c r="G226" s="127" t="inlineStr">
        <is>
          <t>FR</t>
        </is>
      </c>
      <c r="H226" s="127" t="inlineStr">
        <is>
          <t>NL</t>
        </is>
      </c>
      <c r="I226" s="127" t="inlineStr">
        <is>
          <t>Huisman Phi</t>
        </is>
      </c>
      <c r="J226" s="127" t="inlineStr">
        <is>
          <t>Laruche</t>
        </is>
      </c>
      <c r="K226" s="127" t="inlineStr">
        <is>
          <t>999999</t>
        </is>
      </c>
      <c r="L226" s="127" t="inlineStr">
        <is>
          <t>XF143340582FR</t>
        </is>
      </c>
      <c r="M226" s="127" t="inlineStr">
        <is>
          <t>N</t>
        </is>
      </c>
      <c r="N226" s="127" t="inlineStr">
        <is>
          <t>Transport</t>
        </is>
      </c>
      <c r="O226" s="127" t="inlineStr">
        <is>
          <t>N</t>
        </is>
      </c>
      <c r="P226" s="127" t="inlineStr">
        <is>
          <t>S</t>
        </is>
      </c>
      <c r="Q226" s="127" t="inlineStr">
        <is>
          <t>Z1</t>
        </is>
      </c>
      <c r="R226" s="147" t="n">
        <v>6.412</v>
      </c>
      <c r="S226" s="127" t="n">
        <v>17</v>
      </c>
      <c r="T226" s="148" t="n">
        <v>23.01</v>
      </c>
      <c r="U226" s="127" t="inlineStr">
        <is>
          <t>LA RUCHE LOGISTIQUE</t>
        </is>
      </c>
      <c r="W226" s="8">
        <f>IF(C226&lt;&gt;2,"",IF(S226="5X","5XK",IF(S226="5Y","5YK",IF(S226="6B","6BK",IF(S226="6C","6CK","")))))</f>
        <v/>
      </c>
      <c r="X226" s="8">
        <f>IF(S226="6B",_xlfn.XLOOKUP(H226,'Zoning 2shop'!A:A,'Zoning 2shop'!B:B),IF(S226="6C",_xlfn.XLOOKUP(G226,'Zoning 2shop'!C:C,'Zoning 2shop'!D:D),""))</f>
        <v/>
      </c>
      <c r="Y226" s="112">
        <f>AB226/Z226</f>
        <v/>
      </c>
      <c r="Z226" s="4">
        <f>T226</f>
        <v/>
      </c>
      <c r="AA226" s="4">
        <f>IF(OR(S226="6C",S226="6B",S226="5X",S226="5Y"),0.08,0.5)</f>
        <v/>
      </c>
      <c r="AB226" s="4">
        <f>$AG$5/$AG$2*Z226</f>
        <v/>
      </c>
      <c r="AC226" s="19">
        <f>Z226+AA226</f>
        <v/>
      </c>
      <c r="AD226" s="8">
        <f>IF(COUNTIF(Catégories!A:A,N226)=0,"catégorie inconnue",LOOKUP(N226,Catégories!A:A,Catégories!B:B))</f>
        <v/>
      </c>
      <c r="AE226" s="21">
        <f>SUM(Z226:AB226)</f>
        <v/>
      </c>
    </row>
    <row r="227" hidden="1" ht="14.25" customHeight="1" s="101">
      <c r="B227" s="127" t="inlineStr">
        <is>
          <t>13617723</t>
        </is>
      </c>
      <c r="C227" s="127" t="inlineStr">
        <is>
          <t>0</t>
        </is>
      </c>
      <c r="D227" s="123" t="n">
        <v>46168</v>
      </c>
      <c r="E227" s="127" t="inlineStr">
        <is>
          <t>21320</t>
        </is>
      </c>
      <c r="F227" s="127" t="inlineStr">
        <is>
          <t>13240</t>
        </is>
      </c>
      <c r="G227" s="127" t="inlineStr">
        <is>
          <t>FR</t>
        </is>
      </c>
      <c r="H227" s="127" t="inlineStr">
        <is>
          <t>ES</t>
        </is>
      </c>
      <c r="I227" s="127" t="inlineStr">
        <is>
          <t>Martin Zarco Manuela</t>
        </is>
      </c>
      <c r="J227" s="127" t="inlineStr">
        <is>
          <t>Laruche</t>
        </is>
      </c>
      <c r="K227" s="127" t="inlineStr">
        <is>
          <t>999999</t>
        </is>
      </c>
      <c r="L227" s="127" t="inlineStr">
        <is>
          <t>XF143342668FR</t>
        </is>
      </c>
      <c r="M227" s="127" t="inlineStr">
        <is>
          <t>N</t>
        </is>
      </c>
      <c r="N227" s="127" t="inlineStr">
        <is>
          <t>Transport</t>
        </is>
      </c>
      <c r="O227" s="127" t="inlineStr">
        <is>
          <t>N</t>
        </is>
      </c>
      <c r="P227" s="127" t="inlineStr">
        <is>
          <t>S</t>
        </is>
      </c>
      <c r="Q227" s="127" t="inlineStr">
        <is>
          <t>Z2</t>
        </is>
      </c>
      <c r="R227" s="147" t="n">
        <v>0.853</v>
      </c>
      <c r="S227" s="127" t="n">
        <v>17</v>
      </c>
      <c r="T227" s="148" t="n">
        <v>9.94</v>
      </c>
      <c r="U227" s="127" t="inlineStr">
        <is>
          <t>LA RUCHE LOGISTIQUE</t>
        </is>
      </c>
      <c r="W227" s="8">
        <f>IF(C227&lt;&gt;2,"",IF(S227="5X","5XK",IF(S227="5Y","5YK",IF(S227="6B","6BK",IF(S227="6C","6CK","")))))</f>
        <v/>
      </c>
      <c r="X227" s="8">
        <f>IF(S227="6B",_xlfn.XLOOKUP(H227,'Zoning 2shop'!A:A,'Zoning 2shop'!B:B),IF(S227="6C",_xlfn.XLOOKUP(G227,'Zoning 2shop'!C:C,'Zoning 2shop'!D:D),""))</f>
        <v/>
      </c>
      <c r="Y227" s="112">
        <f>AB227/Z227</f>
        <v/>
      </c>
      <c r="Z227" s="4">
        <f>T227</f>
        <v/>
      </c>
      <c r="AA227" s="4">
        <f>IF(OR(S227="6C",S227="6B",S227="5X",S227="5Y"),0.08,0.5)</f>
        <v/>
      </c>
      <c r="AB227" s="4">
        <f>$AG$5/$AG$2*Z227</f>
        <v/>
      </c>
      <c r="AC227" s="19">
        <f>Z227+AA227</f>
        <v/>
      </c>
      <c r="AD227" s="8">
        <f>IF(COUNTIF(Catégories!A:A,N227)=0,"catégorie inconnue",LOOKUP(N227,Catégories!A:A,Catégories!B:B))</f>
        <v/>
      </c>
      <c r="AE227" s="21">
        <f>SUM(Z227:AB227)</f>
        <v/>
      </c>
    </row>
    <row r="228" hidden="1" ht="14.25" customHeight="1" s="101">
      <c r="B228" s="127" t="inlineStr">
        <is>
          <t>13617723</t>
        </is>
      </c>
      <c r="C228" s="127" t="inlineStr">
        <is>
          <t>0</t>
        </is>
      </c>
      <c r="D228" s="123" t="n">
        <v>46168</v>
      </c>
      <c r="E228" s="127" t="inlineStr">
        <is>
          <t>21320</t>
        </is>
      </c>
      <c r="F228" s="127" t="inlineStr">
        <is>
          <t>89344</t>
        </is>
      </c>
      <c r="G228" s="127" t="inlineStr">
        <is>
          <t>FR</t>
        </is>
      </c>
      <c r="H228" s="127" t="inlineStr">
        <is>
          <t>DE</t>
        </is>
      </c>
      <c r="I228" s="127" t="inlineStr">
        <is>
          <t>Bronnhuber Martin</t>
        </is>
      </c>
      <c r="J228" s="127" t="inlineStr">
        <is>
          <t>Laruche</t>
        </is>
      </c>
      <c r="K228" s="127" t="inlineStr">
        <is>
          <t>999999</t>
        </is>
      </c>
      <c r="L228" s="127" t="inlineStr">
        <is>
          <t>XF143342725FR</t>
        </is>
      </c>
      <c r="M228" s="127" t="inlineStr">
        <is>
          <t>N</t>
        </is>
      </c>
      <c r="N228" s="127" t="inlineStr">
        <is>
          <t>Transport</t>
        </is>
      </c>
      <c r="O228" s="127" t="inlineStr">
        <is>
          <t>N</t>
        </is>
      </c>
      <c r="P228" s="127" t="inlineStr">
        <is>
          <t>S</t>
        </is>
      </c>
      <c r="Q228" s="127" t="inlineStr">
        <is>
          <t>Z1</t>
        </is>
      </c>
      <c r="R228" s="147" t="n">
        <v>0.367</v>
      </c>
      <c r="S228" s="127" t="n">
        <v>17</v>
      </c>
      <c r="T228" s="148" t="n">
        <v>7.86</v>
      </c>
      <c r="U228" s="127" t="inlineStr">
        <is>
          <t>LA RUCHE LOGISTIQUE</t>
        </is>
      </c>
      <c r="W228" s="8">
        <f>IF(C228&lt;&gt;2,"",IF(S228="5X","5XK",IF(S228="5Y","5YK",IF(S228="6B","6BK",IF(S228="6C","6CK","")))))</f>
        <v/>
      </c>
      <c r="X228" s="8">
        <f>IF(S228="6B",_xlfn.XLOOKUP(H228,'Zoning 2shop'!A:A,'Zoning 2shop'!B:B),IF(S228="6C",_xlfn.XLOOKUP(G228,'Zoning 2shop'!C:C,'Zoning 2shop'!D:D),""))</f>
        <v/>
      </c>
      <c r="Y228" s="112">
        <f>AB228/Z228</f>
        <v/>
      </c>
      <c r="Z228" s="4">
        <f>T228</f>
        <v/>
      </c>
      <c r="AA228" s="4">
        <f>IF(OR(S228="6C",S228="6B",S228="5X",S228="5Y"),0.08,0.5)</f>
        <v/>
      </c>
      <c r="AB228" s="4">
        <f>$AG$5/$AG$2*Z228</f>
        <v/>
      </c>
      <c r="AC228" s="19">
        <f>Z228+AA228</f>
        <v/>
      </c>
      <c r="AD228" s="8">
        <f>IF(COUNTIF(Catégories!A:A,N228)=0,"catégorie inconnue",LOOKUP(N228,Catégories!A:A,Catégories!B:B))</f>
        <v/>
      </c>
      <c r="AE228" s="21">
        <f>SUM(Z228:AB228)</f>
        <v/>
      </c>
    </row>
    <row r="229" hidden="1" ht="14.25" customHeight="1" s="101">
      <c r="B229" s="127" t="inlineStr">
        <is>
          <t>13617723</t>
        </is>
      </c>
      <c r="C229" s="127" t="inlineStr">
        <is>
          <t>0</t>
        </is>
      </c>
      <c r="D229" s="123" t="n">
        <v>46169</v>
      </c>
      <c r="E229" s="127" t="inlineStr">
        <is>
          <t>21320</t>
        </is>
      </c>
      <c r="F229" s="127" t="inlineStr">
        <is>
          <t>15907</t>
        </is>
      </c>
      <c r="G229" s="127" t="inlineStr">
        <is>
          <t>FR</t>
        </is>
      </c>
      <c r="H229" s="127" t="inlineStr">
        <is>
          <t>DE</t>
        </is>
      </c>
      <c r="I229" s="127" t="inlineStr">
        <is>
          <t>Lehmann Heiko</t>
        </is>
      </c>
      <c r="J229" s="127" t="inlineStr">
        <is>
          <t>Laruche</t>
        </is>
      </c>
      <c r="K229" s="127" t="inlineStr">
        <is>
          <t>999999</t>
        </is>
      </c>
      <c r="L229" s="127" t="inlineStr">
        <is>
          <t>XF143371871FR</t>
        </is>
      </c>
      <c r="M229" s="127" t="inlineStr">
        <is>
          <t>N</t>
        </is>
      </c>
      <c r="N229" s="127" t="inlineStr">
        <is>
          <t>Transport</t>
        </is>
      </c>
      <c r="O229" s="127" t="inlineStr">
        <is>
          <t>N</t>
        </is>
      </c>
      <c r="P229" s="127" t="inlineStr">
        <is>
          <t>S</t>
        </is>
      </c>
      <c r="Q229" s="127" t="inlineStr">
        <is>
          <t>Z1</t>
        </is>
      </c>
      <c r="R229" s="147" t="n">
        <v>4.638</v>
      </c>
      <c r="S229" s="127" t="n">
        <v>17</v>
      </c>
      <c r="T229" s="148" t="n">
        <v>19.47</v>
      </c>
      <c r="U229" s="127" t="inlineStr">
        <is>
          <t>LA RUCHE LOGISTIQUE</t>
        </is>
      </c>
      <c r="W229" s="8">
        <f>IF(C229&lt;&gt;2,"",IF(S229="5X","5XK",IF(S229="5Y","5YK",IF(S229="6B","6BK",IF(S229="6C","6CK","")))))</f>
        <v/>
      </c>
      <c r="X229" s="8">
        <f>IF(S229="6B",_xlfn.XLOOKUP(H229,'Zoning 2shop'!A:A,'Zoning 2shop'!B:B),IF(S229="6C",_xlfn.XLOOKUP(G229,'Zoning 2shop'!C:C,'Zoning 2shop'!D:D),""))</f>
        <v/>
      </c>
      <c r="Y229" s="112">
        <f>AB229/Z229</f>
        <v/>
      </c>
      <c r="Z229" s="4">
        <f>T229</f>
        <v/>
      </c>
      <c r="AA229" s="4">
        <f>IF(OR(S229="6C",S229="6B",S229="5X",S229="5Y"),0.08,0.5)</f>
        <v/>
      </c>
      <c r="AB229" s="4">
        <f>$AG$5/$AG$2*Z229</f>
        <v/>
      </c>
      <c r="AC229" s="19">
        <f>Z229+AA229</f>
        <v/>
      </c>
      <c r="AD229" s="8">
        <f>IF(COUNTIF(Catégories!A:A,N229)=0,"catégorie inconnue",LOOKUP(N229,Catégories!A:A,Catégories!B:B))</f>
        <v/>
      </c>
      <c r="AE229" s="21">
        <f>SUM(Z229:AB229)</f>
        <v/>
      </c>
    </row>
    <row r="230" hidden="1" ht="14.25" customHeight="1" s="101">
      <c r="B230" s="127" t="inlineStr">
        <is>
          <t>13617723</t>
        </is>
      </c>
      <c r="C230" s="127" t="inlineStr">
        <is>
          <t>0</t>
        </is>
      </c>
      <c r="D230" s="123" t="n">
        <v>46169</v>
      </c>
      <c r="E230" s="127" t="inlineStr">
        <is>
          <t>21320</t>
        </is>
      </c>
      <c r="F230" s="127" t="inlineStr">
        <is>
          <t>48431</t>
        </is>
      </c>
      <c r="G230" s="127" t="inlineStr">
        <is>
          <t>FR</t>
        </is>
      </c>
      <c r="H230" s="127" t="inlineStr">
        <is>
          <t>DE</t>
        </is>
      </c>
      <c r="I230" s="127" t="inlineStr">
        <is>
          <t>Rosler Ines</t>
        </is>
      </c>
      <c r="J230" s="127" t="inlineStr">
        <is>
          <t>Laruche</t>
        </is>
      </c>
      <c r="K230" s="127" t="inlineStr">
        <is>
          <t>999999</t>
        </is>
      </c>
      <c r="L230" s="127" t="inlineStr">
        <is>
          <t>XF143371956FR</t>
        </is>
      </c>
      <c r="M230" s="127" t="inlineStr">
        <is>
          <t>N</t>
        </is>
      </c>
      <c r="N230" s="127" t="inlineStr">
        <is>
          <t>Transport</t>
        </is>
      </c>
      <c r="O230" s="127" t="inlineStr">
        <is>
          <t>N</t>
        </is>
      </c>
      <c r="P230" s="127" t="inlineStr">
        <is>
          <t>S</t>
        </is>
      </c>
      <c r="Q230" s="127" t="inlineStr">
        <is>
          <t>Z1</t>
        </is>
      </c>
      <c r="R230" s="147" t="n">
        <v>0.599</v>
      </c>
      <c r="S230" s="127" t="n">
        <v>17</v>
      </c>
      <c r="T230" s="148" t="n">
        <v>9.94</v>
      </c>
      <c r="U230" s="127" t="inlineStr">
        <is>
          <t>LA RUCHE LOGISTIQUE</t>
        </is>
      </c>
      <c r="W230" s="8">
        <f>IF(C230&lt;&gt;2,"",IF(S230="5X","5XK",IF(S230="5Y","5YK",IF(S230="6B","6BK",IF(S230="6C","6CK","")))))</f>
        <v/>
      </c>
      <c r="X230" s="8">
        <f>IF(S230="6B",_xlfn.XLOOKUP(H230,'Zoning 2shop'!A:A,'Zoning 2shop'!B:B),IF(S230="6C",_xlfn.XLOOKUP(G230,'Zoning 2shop'!C:C,'Zoning 2shop'!D:D),""))</f>
        <v/>
      </c>
      <c r="Y230" s="112">
        <f>AB230/Z230</f>
        <v/>
      </c>
      <c r="Z230" s="4">
        <f>T230</f>
        <v/>
      </c>
      <c r="AA230" s="4">
        <f>IF(OR(S230="6C",S230="6B",S230="5X",S230="5Y"),0.08,0.5)</f>
        <v/>
      </c>
      <c r="AB230" s="4">
        <f>$AG$5/$AG$2*Z230</f>
        <v/>
      </c>
      <c r="AC230" s="19">
        <f>Z230+AA230</f>
        <v/>
      </c>
      <c r="AD230" s="8">
        <f>IF(COUNTIF(Catégories!A:A,N230)=0,"catégorie inconnue",LOOKUP(N230,Catégories!A:A,Catégories!B:B))</f>
        <v/>
      </c>
      <c r="AE230" s="21">
        <f>SUM(Z230:AB230)</f>
        <v/>
      </c>
    </row>
    <row r="231" hidden="1" ht="14.25" customHeight="1" s="101">
      <c r="B231" s="127" t="inlineStr">
        <is>
          <t>13617723</t>
        </is>
      </c>
      <c r="C231" s="127" t="inlineStr">
        <is>
          <t>0</t>
        </is>
      </c>
      <c r="D231" s="123" t="n">
        <v>46169</v>
      </c>
      <c r="E231" s="127" t="inlineStr">
        <is>
          <t>21320</t>
        </is>
      </c>
      <c r="F231" s="127" t="inlineStr">
        <is>
          <t>08960</t>
        </is>
      </c>
      <c r="G231" s="127" t="inlineStr">
        <is>
          <t>FR</t>
        </is>
      </c>
      <c r="H231" s="127" t="inlineStr">
        <is>
          <t>ES</t>
        </is>
      </c>
      <c r="I231" s="127" t="inlineStr">
        <is>
          <t>Gheitasi Hoda</t>
        </is>
      </c>
      <c r="J231" s="127" t="inlineStr">
        <is>
          <t>Laruche</t>
        </is>
      </c>
      <c r="K231" s="127" t="inlineStr">
        <is>
          <t>999999</t>
        </is>
      </c>
      <c r="L231" s="127" t="inlineStr">
        <is>
          <t>XF143372130FR</t>
        </is>
      </c>
      <c r="M231" s="127" t="inlineStr">
        <is>
          <t>N</t>
        </is>
      </c>
      <c r="N231" s="127" t="inlineStr">
        <is>
          <t>Transport</t>
        </is>
      </c>
      <c r="O231" s="127" t="inlineStr">
        <is>
          <t>N</t>
        </is>
      </c>
      <c r="P231" s="127" t="inlineStr">
        <is>
          <t>S</t>
        </is>
      </c>
      <c r="Q231" s="127" t="inlineStr">
        <is>
          <t>Z2</t>
        </is>
      </c>
      <c r="R231" s="147" t="n">
        <v>0.9360000000000001</v>
      </c>
      <c r="S231" s="127" t="n">
        <v>17</v>
      </c>
      <c r="T231" s="148" t="n">
        <v>9.94</v>
      </c>
      <c r="U231" s="127" t="inlineStr">
        <is>
          <t>LA RUCHE LOGISTIQUE</t>
        </is>
      </c>
      <c r="W231" s="8">
        <f>IF(C231&lt;&gt;2,"",IF(S231="5X","5XK",IF(S231="5Y","5YK",IF(S231="6B","6BK",IF(S231="6C","6CK","")))))</f>
        <v/>
      </c>
      <c r="X231" s="8">
        <f>IF(S231="6B",_xlfn.XLOOKUP(H231,'Zoning 2shop'!A:A,'Zoning 2shop'!B:B),IF(S231="6C",_xlfn.XLOOKUP(G231,'Zoning 2shop'!C:C,'Zoning 2shop'!D:D),""))</f>
        <v/>
      </c>
      <c r="Y231" s="112">
        <f>AB231/Z231</f>
        <v/>
      </c>
      <c r="Z231" s="4">
        <f>T231</f>
        <v/>
      </c>
      <c r="AA231" s="4">
        <f>IF(OR(S231="6C",S231="6B",S231="5X",S231="5Y"),0.08,0.5)</f>
        <v/>
      </c>
      <c r="AB231" s="4">
        <f>$AG$5/$AG$2*Z231</f>
        <v/>
      </c>
      <c r="AC231" s="19">
        <f>Z231+AA231</f>
        <v/>
      </c>
      <c r="AD231" s="8">
        <f>IF(COUNTIF(Catégories!A:A,N231)=0,"catégorie inconnue",LOOKUP(N231,Catégories!A:A,Catégories!B:B))</f>
        <v/>
      </c>
      <c r="AE231" s="21">
        <f>SUM(Z231:AB231)</f>
        <v/>
      </c>
    </row>
    <row r="232" hidden="1" ht="14.25" customHeight="1" s="101">
      <c r="B232" s="127" t="inlineStr">
        <is>
          <t>13617723</t>
        </is>
      </c>
      <c r="C232" s="127" t="inlineStr">
        <is>
          <t>0</t>
        </is>
      </c>
      <c r="D232" s="123" t="n">
        <v>46169</v>
      </c>
      <c r="E232" s="127" t="inlineStr">
        <is>
          <t>21320</t>
        </is>
      </c>
      <c r="F232" s="127" t="inlineStr">
        <is>
          <t>2180</t>
        </is>
      </c>
      <c r="G232" s="127" t="inlineStr">
        <is>
          <t>FR</t>
        </is>
      </c>
      <c r="H232" s="127" t="inlineStr">
        <is>
          <t>BE</t>
        </is>
      </c>
      <c r="I232" s="127" t="inlineStr">
        <is>
          <t>Miggels Alex</t>
        </is>
      </c>
      <c r="J232" s="127" t="inlineStr">
        <is>
          <t>Laruche</t>
        </is>
      </c>
      <c r="K232" s="127" t="inlineStr">
        <is>
          <t>999999</t>
        </is>
      </c>
      <c r="L232" s="127" t="inlineStr">
        <is>
          <t>XF143372449FR</t>
        </is>
      </c>
      <c r="M232" s="127" t="inlineStr">
        <is>
          <t>N</t>
        </is>
      </c>
      <c r="N232" s="127" t="inlineStr">
        <is>
          <t>Transport</t>
        </is>
      </c>
      <c r="O232" s="127" t="inlineStr">
        <is>
          <t>N</t>
        </is>
      </c>
      <c r="P232" s="127" t="inlineStr">
        <is>
          <t>S</t>
        </is>
      </c>
      <c r="Q232" s="127" t="inlineStr">
        <is>
          <t>Z1</t>
        </is>
      </c>
      <c r="R232" s="147" t="n">
        <v>0.979</v>
      </c>
      <c r="S232" s="127" t="n">
        <v>17</v>
      </c>
      <c r="T232" s="148" t="n">
        <v>9.94</v>
      </c>
      <c r="U232" s="127" t="inlineStr">
        <is>
          <t>LA RUCHE LOGISTIQUE</t>
        </is>
      </c>
      <c r="W232" s="8">
        <f>IF(C232&lt;&gt;2,"",IF(S232="5X","5XK",IF(S232="5Y","5YK",IF(S232="6B","6BK",IF(S232="6C","6CK","")))))</f>
        <v/>
      </c>
      <c r="X232" s="8">
        <f>IF(S232="6B",_xlfn.XLOOKUP(H232,'Zoning 2shop'!A:A,'Zoning 2shop'!B:B),IF(S232="6C",_xlfn.XLOOKUP(G232,'Zoning 2shop'!C:C,'Zoning 2shop'!D:D),""))</f>
        <v/>
      </c>
      <c r="Y232" s="112">
        <f>AB232/Z232</f>
        <v/>
      </c>
      <c r="Z232" s="4">
        <f>T232</f>
        <v/>
      </c>
      <c r="AA232" s="4">
        <f>IF(OR(S232="6C",S232="6B",S232="5X",S232="5Y"),0.08,0.5)</f>
        <v/>
      </c>
      <c r="AB232" s="4">
        <f>$AG$5/$AG$2*Z232</f>
        <v/>
      </c>
      <c r="AC232" s="19">
        <f>Z232+AA232</f>
        <v/>
      </c>
      <c r="AD232" s="8">
        <f>IF(COUNTIF(Catégories!A:A,N232)=0,"catégorie inconnue",LOOKUP(N232,Catégories!A:A,Catégories!B:B))</f>
        <v/>
      </c>
      <c r="AE232" s="21">
        <f>SUM(Z232:AB232)</f>
        <v/>
      </c>
    </row>
    <row r="233" hidden="1" ht="14.25" customHeight="1" s="101">
      <c r="B233" s="127" t="inlineStr">
        <is>
          <t>13617723</t>
        </is>
      </c>
      <c r="C233" s="127" t="inlineStr">
        <is>
          <t>0</t>
        </is>
      </c>
      <c r="D233" s="123" t="n">
        <v>46169</v>
      </c>
      <c r="E233" s="127" t="inlineStr">
        <is>
          <t>21320</t>
        </is>
      </c>
      <c r="F233" s="127" t="inlineStr">
        <is>
          <t>1141KG</t>
        </is>
      </c>
      <c r="G233" s="127" t="inlineStr">
        <is>
          <t>FR</t>
        </is>
      </c>
      <c r="H233" s="127" t="inlineStr">
        <is>
          <t>NL</t>
        </is>
      </c>
      <c r="I233" s="127" t="inlineStr">
        <is>
          <t>Post Patrick</t>
        </is>
      </c>
      <c r="J233" s="127" t="inlineStr">
        <is>
          <t>Laruche</t>
        </is>
      </c>
      <c r="K233" s="127" t="inlineStr">
        <is>
          <t>999999</t>
        </is>
      </c>
      <c r="L233" s="127" t="inlineStr">
        <is>
          <t>XF143372554FR</t>
        </is>
      </c>
      <c r="M233" s="127" t="inlineStr">
        <is>
          <t>N</t>
        </is>
      </c>
      <c r="N233" s="127" t="inlineStr">
        <is>
          <t>Transport</t>
        </is>
      </c>
      <c r="O233" s="127" t="inlineStr">
        <is>
          <t>N</t>
        </is>
      </c>
      <c r="P233" s="127" t="inlineStr">
        <is>
          <t>S</t>
        </is>
      </c>
      <c r="Q233" s="127" t="inlineStr">
        <is>
          <t>Z1</t>
        </is>
      </c>
      <c r="R233" s="147" t="n">
        <v>1.307</v>
      </c>
      <c r="S233" s="127" t="n">
        <v>17</v>
      </c>
      <c r="T233" s="148" t="n">
        <v>11.56</v>
      </c>
      <c r="U233" s="127" t="inlineStr">
        <is>
          <t>LA RUCHE LOGISTIQUE</t>
        </is>
      </c>
      <c r="W233" s="8">
        <f>IF(C233&lt;&gt;2,"",IF(S233="5X","5XK",IF(S233="5Y","5YK",IF(S233="6B","6BK",IF(S233="6C","6CK","")))))</f>
        <v/>
      </c>
      <c r="X233" s="8">
        <f>IF(S233="6B",_xlfn.XLOOKUP(H233,'Zoning 2shop'!A:A,'Zoning 2shop'!B:B),IF(S233="6C",_xlfn.XLOOKUP(G233,'Zoning 2shop'!C:C,'Zoning 2shop'!D:D),""))</f>
        <v/>
      </c>
      <c r="Y233" s="112">
        <f>AB233/Z233</f>
        <v/>
      </c>
      <c r="Z233" s="4">
        <f>T233</f>
        <v/>
      </c>
      <c r="AA233" s="4">
        <f>IF(OR(S233="6C",S233="6B",S233="5X",S233="5Y"),0.08,0.5)</f>
        <v/>
      </c>
      <c r="AB233" s="4">
        <f>$AG$5/$AG$2*Z233</f>
        <v/>
      </c>
      <c r="AC233" s="19">
        <f>Z233+AA233</f>
        <v/>
      </c>
      <c r="AD233" s="8">
        <f>IF(COUNTIF(Catégories!A:A,N233)=0,"catégorie inconnue",LOOKUP(N233,Catégories!A:A,Catégories!B:B))</f>
        <v/>
      </c>
      <c r="AE233" s="21">
        <f>SUM(Z233:AB233)</f>
        <v/>
      </c>
    </row>
    <row r="234" hidden="1" ht="14.25" customHeight="1" s="101">
      <c r="B234" s="127" t="inlineStr">
        <is>
          <t>13617723</t>
        </is>
      </c>
      <c r="C234" s="127" t="inlineStr">
        <is>
          <t>0</t>
        </is>
      </c>
      <c r="D234" s="123" t="n">
        <v>46169</v>
      </c>
      <c r="E234" s="127" t="inlineStr">
        <is>
          <t>21320</t>
        </is>
      </c>
      <c r="F234" s="127" t="inlineStr">
        <is>
          <t>1141KG</t>
        </is>
      </c>
      <c r="G234" s="127" t="inlineStr">
        <is>
          <t>FR</t>
        </is>
      </c>
      <c r="H234" s="127" t="inlineStr">
        <is>
          <t>NL</t>
        </is>
      </c>
      <c r="I234" s="127" t="inlineStr">
        <is>
          <t>Post Patrick</t>
        </is>
      </c>
      <c r="J234" s="127" t="inlineStr">
        <is>
          <t>Laruche</t>
        </is>
      </c>
      <c r="K234" s="127" t="inlineStr">
        <is>
          <t>999999</t>
        </is>
      </c>
      <c r="L234" s="127" t="inlineStr">
        <is>
          <t>XF143372554FR</t>
        </is>
      </c>
      <c r="M234" s="127" t="inlineStr">
        <is>
          <t>N</t>
        </is>
      </c>
      <c r="N234" s="127" t="inlineStr">
        <is>
          <t>Supplement Etiquette Non Conforme</t>
        </is>
      </c>
      <c r="O234" s="127" t="inlineStr">
        <is>
          <t>N</t>
        </is>
      </c>
      <c r="P234" s="127" t="n"/>
      <c r="Q234" s="127" t="inlineStr">
        <is>
          <t>Z1</t>
        </is>
      </c>
      <c r="R234" s="147" t="n">
        <v>0</v>
      </c>
      <c r="S234" s="127" t="n">
        <v>17</v>
      </c>
      <c r="T234" s="148" t="n">
        <v>2</v>
      </c>
      <c r="U234" s="127" t="inlineStr">
        <is>
          <t>LA RUCHE LOGISTIQUE</t>
        </is>
      </c>
      <c r="W234" s="8">
        <f>IF(C234&lt;&gt;2,"",IF(S234="5X","5XK",IF(S234="5Y","5YK",IF(S234="6B","6BK",IF(S234="6C","6CK","")))))</f>
        <v/>
      </c>
      <c r="X234" s="8">
        <f>IF(S234="6B",_xlfn.XLOOKUP(H234,'Zoning 2shop'!A:A,'Zoning 2shop'!B:B),IF(S234="6C",_xlfn.XLOOKUP(G234,'Zoning 2shop'!C:C,'Zoning 2shop'!D:D),""))</f>
        <v/>
      </c>
      <c r="Y234" s="112">
        <f>AB234/Z234</f>
        <v/>
      </c>
      <c r="Z234" s="4">
        <f>T234</f>
        <v/>
      </c>
      <c r="AA234" s="4">
        <f>IF(OR(S234="6C",S234="6B",S234="5X",S234="5Y"),0.08,0.5)</f>
        <v/>
      </c>
      <c r="AB234" s="4">
        <f>$AG$5/$AG$2*Z234</f>
        <v/>
      </c>
      <c r="AC234" s="19">
        <f>Z234+AA234</f>
        <v/>
      </c>
      <c r="AD234" s="8">
        <f>IF(COUNTIF(Catégories!A:A,N234)=0,"catégorie inconnue",LOOKUP(N234,Catégories!A:A,Catégories!B:B))</f>
        <v/>
      </c>
      <c r="AE234" s="21">
        <f>SUM(Z234:AB234)</f>
        <v/>
      </c>
    </row>
    <row r="235" hidden="1" ht="14.25" customHeight="1" s="101">
      <c r="B235" s="127" t="inlineStr">
        <is>
          <t>13617723</t>
        </is>
      </c>
      <c r="C235" s="127" t="inlineStr">
        <is>
          <t>0</t>
        </is>
      </c>
      <c r="D235" s="123" t="n">
        <v>46169</v>
      </c>
      <c r="E235" s="127" t="inlineStr">
        <is>
          <t>21320</t>
        </is>
      </c>
      <c r="F235" s="127" t="inlineStr">
        <is>
          <t>20070</t>
        </is>
      </c>
      <c r="G235" s="127" t="inlineStr">
        <is>
          <t>FR</t>
        </is>
      </c>
      <c r="H235" s="127" t="inlineStr">
        <is>
          <t>IT</t>
        </is>
      </c>
      <c r="I235" s="127" t="inlineStr">
        <is>
          <t>Fusco Marco</t>
        </is>
      </c>
      <c r="J235" s="127" t="inlineStr">
        <is>
          <t>Laruche</t>
        </is>
      </c>
      <c r="K235" s="127" t="inlineStr">
        <is>
          <t>999999</t>
        </is>
      </c>
      <c r="L235" s="127" t="inlineStr">
        <is>
          <t>XF143372979FR</t>
        </is>
      </c>
      <c r="M235" s="127" t="inlineStr">
        <is>
          <t>N</t>
        </is>
      </c>
      <c r="N235" s="127" t="inlineStr">
        <is>
          <t>Transport</t>
        </is>
      </c>
      <c r="O235" s="127" t="inlineStr">
        <is>
          <t>N</t>
        </is>
      </c>
      <c r="P235" s="127" t="inlineStr">
        <is>
          <t>S</t>
        </is>
      </c>
      <c r="Q235" s="127" t="inlineStr">
        <is>
          <t>Z2</t>
        </is>
      </c>
      <c r="R235" s="147" t="n">
        <v>0.583</v>
      </c>
      <c r="S235" s="127" t="n">
        <v>17</v>
      </c>
      <c r="T235" s="148" t="n">
        <v>9.94</v>
      </c>
      <c r="U235" s="127" t="inlineStr">
        <is>
          <t>LA RUCHE LOGISTIQUE</t>
        </is>
      </c>
      <c r="W235" s="8">
        <f>IF(C235&lt;&gt;2,"",IF(S235="5X","5XK",IF(S235="5Y","5YK",IF(S235="6B","6BK",IF(S235="6C","6CK","")))))</f>
        <v/>
      </c>
      <c r="X235" s="8">
        <f>IF(S235="6B",_xlfn.XLOOKUP(H235,'Zoning 2shop'!A:A,'Zoning 2shop'!B:B),IF(S235="6C",_xlfn.XLOOKUP(G235,'Zoning 2shop'!C:C,'Zoning 2shop'!D:D),""))</f>
        <v/>
      </c>
      <c r="Y235" s="112">
        <f>AB235/Z235</f>
        <v/>
      </c>
      <c r="Z235" s="4">
        <f>T235</f>
        <v/>
      </c>
      <c r="AA235" s="4">
        <f>IF(OR(S235="6C",S235="6B",S235="5X",S235="5Y"),0.08,0.5)</f>
        <v/>
      </c>
      <c r="AB235" s="4">
        <f>$AG$5/$AG$2*Z235</f>
        <v/>
      </c>
      <c r="AC235" s="19">
        <f>Z235+AA235</f>
        <v/>
      </c>
      <c r="AD235" s="8">
        <f>IF(COUNTIF(Catégories!A:A,N235)=0,"catégorie inconnue",LOOKUP(N235,Catégories!A:A,Catégories!B:B))</f>
        <v/>
      </c>
      <c r="AE235" s="21">
        <f>SUM(Z235:AB235)</f>
        <v/>
      </c>
    </row>
    <row r="236" hidden="1" ht="14.25" customHeight="1" s="101">
      <c r="B236" s="127" t="inlineStr">
        <is>
          <t>13617723</t>
        </is>
      </c>
      <c r="C236" s="127" t="inlineStr">
        <is>
          <t>0</t>
        </is>
      </c>
      <c r="D236" s="123" t="n">
        <v>46169</v>
      </c>
      <c r="E236" s="127" t="inlineStr">
        <is>
          <t>21320</t>
        </is>
      </c>
      <c r="F236" s="127" t="inlineStr">
        <is>
          <t>51588</t>
        </is>
      </c>
      <c r="G236" s="127" t="inlineStr">
        <is>
          <t>FR</t>
        </is>
      </c>
      <c r="H236" s="127" t="inlineStr">
        <is>
          <t>DE</t>
        </is>
      </c>
      <c r="I236" s="127" t="inlineStr">
        <is>
          <t>Nasimzadah-Lalee Faranus</t>
        </is>
      </c>
      <c r="J236" s="127" t="inlineStr">
        <is>
          <t>Laruche</t>
        </is>
      </c>
      <c r="K236" s="127" t="inlineStr">
        <is>
          <t>999999</t>
        </is>
      </c>
      <c r="L236" s="127" t="inlineStr">
        <is>
          <t>XF143373081FR</t>
        </is>
      </c>
      <c r="M236" s="127" t="inlineStr">
        <is>
          <t>N</t>
        </is>
      </c>
      <c r="N236" s="127" t="inlineStr">
        <is>
          <t>Transport</t>
        </is>
      </c>
      <c r="O236" s="127" t="inlineStr">
        <is>
          <t>N</t>
        </is>
      </c>
      <c r="P236" s="127" t="inlineStr">
        <is>
          <t>S</t>
        </is>
      </c>
      <c r="Q236" s="127" t="inlineStr">
        <is>
          <t>Z1</t>
        </is>
      </c>
      <c r="R236" s="147" t="n">
        <v>4.638</v>
      </c>
      <c r="S236" s="127" t="n">
        <v>17</v>
      </c>
      <c r="T236" s="148" t="n">
        <v>19.47</v>
      </c>
      <c r="U236" s="127" t="inlineStr">
        <is>
          <t>LA RUCHE LOGISTIQUE</t>
        </is>
      </c>
      <c r="W236" s="8">
        <f>IF(C236&lt;&gt;2,"",IF(S236="5X","5XK",IF(S236="5Y","5YK",IF(S236="6B","6BK",IF(S236="6C","6CK","")))))</f>
        <v/>
      </c>
      <c r="X236" s="8">
        <f>IF(S236="6B",_xlfn.XLOOKUP(H236,'Zoning 2shop'!A:A,'Zoning 2shop'!B:B),IF(S236="6C",_xlfn.XLOOKUP(G236,'Zoning 2shop'!C:C,'Zoning 2shop'!D:D),""))</f>
        <v/>
      </c>
      <c r="Y236" s="112">
        <f>AB236/Z236</f>
        <v/>
      </c>
      <c r="Z236" s="4">
        <f>T236</f>
        <v/>
      </c>
      <c r="AA236" s="4">
        <f>IF(OR(S236="6C",S236="6B",S236="5X",S236="5Y"),0.08,0.5)</f>
        <v/>
      </c>
      <c r="AB236" s="4">
        <f>$AG$5/$AG$2*Z236</f>
        <v/>
      </c>
      <c r="AC236" s="19">
        <f>Z236+AA236</f>
        <v/>
      </c>
      <c r="AD236" s="8">
        <f>IF(COUNTIF(Catégories!A:A,N236)=0,"catégorie inconnue",LOOKUP(N236,Catégories!A:A,Catégories!B:B))</f>
        <v/>
      </c>
      <c r="AE236" s="21">
        <f>SUM(Z236:AB236)</f>
        <v/>
      </c>
    </row>
    <row r="237" hidden="1" ht="14.25" customHeight="1" s="101">
      <c r="B237" s="127" t="inlineStr">
        <is>
          <t>13617723</t>
        </is>
      </c>
      <c r="C237" s="127" t="inlineStr">
        <is>
          <t>0</t>
        </is>
      </c>
      <c r="D237" s="123" t="n">
        <v>46169</v>
      </c>
      <c r="E237" s="127" t="inlineStr">
        <is>
          <t>21320</t>
        </is>
      </c>
      <c r="F237" s="127" t="inlineStr">
        <is>
          <t>25421</t>
        </is>
      </c>
      <c r="G237" s="127" t="inlineStr">
        <is>
          <t>FR</t>
        </is>
      </c>
      <c r="H237" s="127" t="inlineStr">
        <is>
          <t>DE</t>
        </is>
      </c>
      <c r="I237" s="127" t="inlineStr">
        <is>
          <t>Bandorf Philip</t>
        </is>
      </c>
      <c r="J237" s="127" t="inlineStr">
        <is>
          <t>Laruche</t>
        </is>
      </c>
      <c r="K237" s="127" t="inlineStr">
        <is>
          <t>999999</t>
        </is>
      </c>
      <c r="L237" s="127" t="inlineStr">
        <is>
          <t>XF143373325FR</t>
        </is>
      </c>
      <c r="M237" s="127" t="inlineStr">
        <is>
          <t>N</t>
        </is>
      </c>
      <c r="N237" s="127" t="inlineStr">
        <is>
          <t>Transport</t>
        </is>
      </c>
      <c r="O237" s="127" t="inlineStr">
        <is>
          <t>N</t>
        </is>
      </c>
      <c r="P237" s="127" t="inlineStr">
        <is>
          <t>S</t>
        </is>
      </c>
      <c r="Q237" s="127" t="inlineStr">
        <is>
          <t>Z1</t>
        </is>
      </c>
      <c r="R237" s="147" t="n">
        <v>4.678</v>
      </c>
      <c r="S237" s="127" t="n">
        <v>17</v>
      </c>
      <c r="T237" s="148" t="n">
        <v>19.47</v>
      </c>
      <c r="U237" s="127" t="inlineStr">
        <is>
          <t>LA RUCHE LOGISTIQUE</t>
        </is>
      </c>
      <c r="W237" s="8">
        <f>IF(C237&lt;&gt;2,"",IF(S237="5X","5XK",IF(S237="5Y","5YK",IF(S237="6B","6BK",IF(S237="6C","6CK","")))))</f>
        <v/>
      </c>
      <c r="X237" s="8">
        <f>IF(S237="6B",_xlfn.XLOOKUP(H237,'Zoning 2shop'!A:A,'Zoning 2shop'!B:B),IF(S237="6C",_xlfn.XLOOKUP(G237,'Zoning 2shop'!C:C,'Zoning 2shop'!D:D),""))</f>
        <v/>
      </c>
      <c r="Y237" s="112">
        <f>AB237/Z237</f>
        <v/>
      </c>
      <c r="Z237" s="4">
        <f>T237</f>
        <v/>
      </c>
      <c r="AA237" s="4">
        <f>IF(OR(S237="6C",S237="6B",S237="5X",S237="5Y"),0.08,0.5)</f>
        <v/>
      </c>
      <c r="AB237" s="4">
        <f>$AG$5/$AG$2*Z237</f>
        <v/>
      </c>
      <c r="AC237" s="19">
        <f>Z237+AA237</f>
        <v/>
      </c>
      <c r="AD237" s="8">
        <f>IF(COUNTIF(Catégories!A:A,N237)=0,"catégorie inconnue",LOOKUP(N237,Catégories!A:A,Catégories!B:B))</f>
        <v/>
      </c>
      <c r="AE237" s="21">
        <f>SUM(Z237:AB237)</f>
        <v/>
      </c>
    </row>
    <row r="238" hidden="1" ht="14.25" customHeight="1" s="101">
      <c r="B238" s="127" t="inlineStr">
        <is>
          <t>13617723</t>
        </is>
      </c>
      <c r="C238" s="127" t="inlineStr">
        <is>
          <t>0</t>
        </is>
      </c>
      <c r="D238" s="123" t="n">
        <v>46169</v>
      </c>
      <c r="E238" s="127" t="inlineStr">
        <is>
          <t>21320</t>
        </is>
      </c>
      <c r="F238" s="127" t="inlineStr">
        <is>
          <t>80804</t>
        </is>
      </c>
      <c r="G238" s="127" t="inlineStr">
        <is>
          <t>FR</t>
        </is>
      </c>
      <c r="H238" s="127" t="inlineStr">
        <is>
          <t>DE</t>
        </is>
      </c>
      <c r="I238" s="127" t="inlineStr">
        <is>
          <t>Mendez Carrillo Miguelangel</t>
        </is>
      </c>
      <c r="J238" s="127" t="inlineStr">
        <is>
          <t>Laruche</t>
        </is>
      </c>
      <c r="K238" s="127" t="inlineStr">
        <is>
          <t>999999</t>
        </is>
      </c>
      <c r="L238" s="127" t="inlineStr">
        <is>
          <t>XF143373395FR</t>
        </is>
      </c>
      <c r="M238" s="127" t="inlineStr">
        <is>
          <t>N</t>
        </is>
      </c>
      <c r="N238" s="127" t="inlineStr">
        <is>
          <t>Transport</t>
        </is>
      </c>
      <c r="O238" s="127" t="inlineStr">
        <is>
          <t>N</t>
        </is>
      </c>
      <c r="P238" s="127" t="inlineStr">
        <is>
          <t>S</t>
        </is>
      </c>
      <c r="Q238" s="127" t="inlineStr">
        <is>
          <t>Z1</t>
        </is>
      </c>
      <c r="R238" s="147" t="n">
        <v>0.931</v>
      </c>
      <c r="S238" s="127" t="n">
        <v>17</v>
      </c>
      <c r="T238" s="148" t="n">
        <v>9.94</v>
      </c>
      <c r="U238" s="127" t="inlineStr">
        <is>
          <t>LA RUCHE LOGISTIQUE</t>
        </is>
      </c>
      <c r="W238" s="8">
        <f>IF(C238&lt;&gt;2,"",IF(S238="5X","5XK",IF(S238="5Y","5YK",IF(S238="6B","6BK",IF(S238="6C","6CK","")))))</f>
        <v/>
      </c>
      <c r="X238" s="8">
        <f>IF(S238="6B",_xlfn.XLOOKUP(H238,'Zoning 2shop'!A:A,'Zoning 2shop'!B:B),IF(S238="6C",_xlfn.XLOOKUP(G238,'Zoning 2shop'!C:C,'Zoning 2shop'!D:D),""))</f>
        <v/>
      </c>
      <c r="Y238" s="112">
        <f>AB238/Z238</f>
        <v/>
      </c>
      <c r="Z238" s="4">
        <f>T238</f>
        <v/>
      </c>
      <c r="AA238" s="4">
        <f>IF(OR(S238="6C",S238="6B",S238="5X",S238="5Y"),0.08,0.5)</f>
        <v/>
      </c>
      <c r="AB238" s="4">
        <f>$AG$5/$AG$2*Z238</f>
        <v/>
      </c>
      <c r="AC238" s="19">
        <f>Z238+AA238</f>
        <v/>
      </c>
      <c r="AD238" s="8">
        <f>IF(COUNTIF(Catégories!A:A,N238)=0,"catégorie inconnue",LOOKUP(N238,Catégories!A:A,Catégories!B:B))</f>
        <v/>
      </c>
      <c r="AE238" s="21">
        <f>SUM(Z238:AB238)</f>
        <v/>
      </c>
    </row>
    <row r="239" hidden="1" ht="14.25" customHeight="1" s="101">
      <c r="B239" s="127" t="inlineStr">
        <is>
          <t>13617723</t>
        </is>
      </c>
      <c r="C239" s="127" t="inlineStr">
        <is>
          <t>0</t>
        </is>
      </c>
      <c r="D239" s="123" t="n">
        <v>46169</v>
      </c>
      <c r="E239" s="127" t="inlineStr">
        <is>
          <t>21320</t>
        </is>
      </c>
      <c r="F239" s="127" t="inlineStr">
        <is>
          <t>31620</t>
        </is>
      </c>
      <c r="G239" s="127" t="inlineStr">
        <is>
          <t>FR</t>
        </is>
      </c>
      <c r="H239" s="127" t="inlineStr">
        <is>
          <t>ES</t>
        </is>
      </c>
      <c r="I239" s="127" t="inlineStr">
        <is>
          <t>Ainciburu Elena</t>
        </is>
      </c>
      <c r="J239" s="127" t="inlineStr">
        <is>
          <t>Laruche</t>
        </is>
      </c>
      <c r="K239" s="127" t="inlineStr">
        <is>
          <t>999999</t>
        </is>
      </c>
      <c r="L239" s="127" t="inlineStr">
        <is>
          <t>XF143374966FR</t>
        </is>
      </c>
      <c r="M239" s="127" t="inlineStr">
        <is>
          <t>N</t>
        </is>
      </c>
      <c r="N239" s="127" t="inlineStr">
        <is>
          <t>Transport</t>
        </is>
      </c>
      <c r="O239" s="127" t="inlineStr">
        <is>
          <t>N</t>
        </is>
      </c>
      <c r="P239" s="127" t="inlineStr">
        <is>
          <t>S</t>
        </is>
      </c>
      <c r="Q239" s="127" t="inlineStr">
        <is>
          <t>Z2</t>
        </is>
      </c>
      <c r="R239" s="147" t="n">
        <v>4.836</v>
      </c>
      <c r="S239" s="127" t="n">
        <v>17</v>
      </c>
      <c r="T239" s="148" t="n">
        <v>19.47</v>
      </c>
      <c r="U239" s="127" t="inlineStr">
        <is>
          <t>LA RUCHE LOGISTIQUE</t>
        </is>
      </c>
      <c r="W239" s="8">
        <f>IF(C239&lt;&gt;2,"",IF(S239="5X","5XK",IF(S239="5Y","5YK",IF(S239="6B","6BK",IF(S239="6C","6CK","")))))</f>
        <v/>
      </c>
      <c r="X239" s="8">
        <f>IF(S239="6B",_xlfn.XLOOKUP(H239,'Zoning 2shop'!A:A,'Zoning 2shop'!B:B),IF(S239="6C",_xlfn.XLOOKUP(G239,'Zoning 2shop'!C:C,'Zoning 2shop'!D:D),""))</f>
        <v/>
      </c>
      <c r="Y239" s="112">
        <f>AB239/Z239</f>
        <v/>
      </c>
      <c r="Z239" s="4">
        <f>T239</f>
        <v/>
      </c>
      <c r="AA239" s="4">
        <f>IF(OR(S239="6C",S239="6B",S239="5X",S239="5Y"),0.08,0.5)</f>
        <v/>
      </c>
      <c r="AB239" s="4">
        <f>$AG$5/$AG$2*Z239</f>
        <v/>
      </c>
      <c r="AC239" s="19">
        <f>Z239+AA239</f>
        <v/>
      </c>
      <c r="AD239" s="8">
        <f>IF(COUNTIF(Catégories!A:A,N239)=0,"catégorie inconnue",LOOKUP(N239,Catégories!A:A,Catégories!B:B))</f>
        <v/>
      </c>
      <c r="AE239" s="21">
        <f>SUM(Z239:AB239)</f>
        <v/>
      </c>
    </row>
    <row r="240" hidden="1" ht="14.25" customHeight="1" s="101">
      <c r="B240" s="127" t="inlineStr">
        <is>
          <t>13617723</t>
        </is>
      </c>
      <c r="C240" s="127" t="inlineStr">
        <is>
          <t>0</t>
        </is>
      </c>
      <c r="D240" s="123" t="n">
        <v>46169</v>
      </c>
      <c r="E240" s="127" t="inlineStr">
        <is>
          <t>21320</t>
        </is>
      </c>
      <c r="F240" s="127" t="inlineStr">
        <is>
          <t>79364</t>
        </is>
      </c>
      <c r="G240" s="127" t="inlineStr">
        <is>
          <t>FR</t>
        </is>
      </c>
      <c r="H240" s="127" t="inlineStr">
        <is>
          <t>DE</t>
        </is>
      </c>
      <c r="I240" s="127" t="inlineStr">
        <is>
          <t>Peikert Anna</t>
        </is>
      </c>
      <c r="J240" s="127" t="inlineStr">
        <is>
          <t>Laruche</t>
        </is>
      </c>
      <c r="K240" s="127" t="inlineStr">
        <is>
          <t>999999</t>
        </is>
      </c>
      <c r="L240" s="127" t="inlineStr">
        <is>
          <t>XF143389197FR</t>
        </is>
      </c>
      <c r="M240" s="127" t="inlineStr">
        <is>
          <t>N</t>
        </is>
      </c>
      <c r="N240" s="127" t="inlineStr">
        <is>
          <t>Transport</t>
        </is>
      </c>
      <c r="O240" s="127" t="inlineStr">
        <is>
          <t>N</t>
        </is>
      </c>
      <c r="P240" s="127" t="inlineStr">
        <is>
          <t>S</t>
        </is>
      </c>
      <c r="Q240" s="127" t="inlineStr">
        <is>
          <t>Z1</t>
        </is>
      </c>
      <c r="R240" s="147" t="n">
        <v>4.825</v>
      </c>
      <c r="S240" s="127" t="n">
        <v>17</v>
      </c>
      <c r="T240" s="148" t="n">
        <v>19.47</v>
      </c>
      <c r="U240" s="127" t="inlineStr">
        <is>
          <t>LA RUCHE LOGISTIQUE</t>
        </is>
      </c>
      <c r="W240" s="8">
        <f>IF(C240&lt;&gt;2,"",IF(S240="5X","5XK",IF(S240="5Y","5YK",IF(S240="6B","6BK",IF(S240="6C","6CK","")))))</f>
        <v/>
      </c>
      <c r="X240" s="8">
        <f>IF(S240="6B",_xlfn.XLOOKUP(H240,'Zoning 2shop'!A:A,'Zoning 2shop'!B:B),IF(S240="6C",_xlfn.XLOOKUP(G240,'Zoning 2shop'!C:C,'Zoning 2shop'!D:D),""))</f>
        <v/>
      </c>
      <c r="Y240" s="112">
        <f>AB240/Z240</f>
        <v/>
      </c>
      <c r="Z240" s="4">
        <f>T240</f>
        <v/>
      </c>
      <c r="AA240" s="4">
        <f>IF(OR(S240="6C",S240="6B",S240="5X",S240="5Y"),0.08,0.5)</f>
        <v/>
      </c>
      <c r="AB240" s="4">
        <f>$AG$5/$AG$2*Z240</f>
        <v/>
      </c>
      <c r="AC240" s="19">
        <f>Z240+AA240</f>
        <v/>
      </c>
      <c r="AD240" s="8">
        <f>IF(COUNTIF(Catégories!A:A,N240)=0,"catégorie inconnue",LOOKUP(N240,Catégories!A:A,Catégories!B:B))</f>
        <v/>
      </c>
      <c r="AE240" s="21">
        <f>SUM(Z240:AB240)</f>
        <v/>
      </c>
    </row>
    <row r="241" hidden="1" ht="14.25" customHeight="1" s="101">
      <c r="B241" s="127" t="inlineStr">
        <is>
          <t>13617723</t>
        </is>
      </c>
      <c r="C241" s="127" t="inlineStr">
        <is>
          <t>0</t>
        </is>
      </c>
      <c r="D241" s="123" t="n">
        <v>46169</v>
      </c>
      <c r="E241" s="127" t="inlineStr">
        <is>
          <t>21320</t>
        </is>
      </c>
      <c r="F241" s="127" t="inlineStr">
        <is>
          <t>66130</t>
        </is>
      </c>
      <c r="G241" s="127" t="inlineStr">
        <is>
          <t>FR</t>
        </is>
      </c>
      <c r="H241" s="127" t="inlineStr">
        <is>
          <t>DE</t>
        </is>
      </c>
      <c r="I241" s="127" t="inlineStr">
        <is>
          <t>Wolff monika</t>
        </is>
      </c>
      <c r="J241" s="127" t="inlineStr">
        <is>
          <t>Laruche</t>
        </is>
      </c>
      <c r="K241" s="127" t="inlineStr">
        <is>
          <t>999999</t>
        </is>
      </c>
      <c r="L241" s="127" t="inlineStr">
        <is>
          <t>XF143389308FR</t>
        </is>
      </c>
      <c r="M241" s="127" t="inlineStr">
        <is>
          <t>N</t>
        </is>
      </c>
      <c r="N241" s="127" t="inlineStr">
        <is>
          <t>Transport</t>
        </is>
      </c>
      <c r="O241" s="127" t="inlineStr">
        <is>
          <t>N</t>
        </is>
      </c>
      <c r="P241" s="127" t="inlineStr">
        <is>
          <t>S</t>
        </is>
      </c>
      <c r="Q241" s="127" t="inlineStr">
        <is>
          <t>Z1</t>
        </is>
      </c>
      <c r="R241" s="147" t="n">
        <v>0.26</v>
      </c>
      <c r="S241" s="127" t="n">
        <v>17</v>
      </c>
      <c r="T241" s="148" t="n">
        <v>7.86</v>
      </c>
      <c r="U241" s="127" t="inlineStr">
        <is>
          <t>LA RUCHE LOGISTIQUE</t>
        </is>
      </c>
      <c r="W241" s="8">
        <f>IF(C241&lt;&gt;2,"",IF(S241="5X","5XK",IF(S241="5Y","5YK",IF(S241="6B","6BK",IF(S241="6C","6CK","")))))</f>
        <v/>
      </c>
      <c r="X241" s="8">
        <f>IF(S241="6B",_xlfn.XLOOKUP(H241,'Zoning 2shop'!A:A,'Zoning 2shop'!B:B),IF(S241="6C",_xlfn.XLOOKUP(G241,'Zoning 2shop'!C:C,'Zoning 2shop'!D:D),""))</f>
        <v/>
      </c>
      <c r="Y241" s="112">
        <f>AB241/Z241</f>
        <v/>
      </c>
      <c r="Z241" s="4">
        <f>T241</f>
        <v/>
      </c>
      <c r="AA241" s="4">
        <f>IF(OR(S241="6C",S241="6B",S241="5X",S241="5Y"),0.08,0.5)</f>
        <v/>
      </c>
      <c r="AB241" s="4">
        <f>$AG$5/$AG$2*Z241</f>
        <v/>
      </c>
      <c r="AC241" s="19">
        <f>Z241+AA241</f>
        <v/>
      </c>
      <c r="AD241" s="8">
        <f>IF(COUNTIF(Catégories!A:A,N241)=0,"catégorie inconnue",LOOKUP(N241,Catégories!A:A,Catégories!B:B))</f>
        <v/>
      </c>
      <c r="AE241" s="21">
        <f>SUM(Z241:AB241)</f>
        <v/>
      </c>
    </row>
    <row r="242" hidden="1" ht="14.25" customHeight="1" s="101">
      <c r="B242" s="127" t="inlineStr">
        <is>
          <t>13617723</t>
        </is>
      </c>
      <c r="C242" s="127" t="inlineStr">
        <is>
          <t>0</t>
        </is>
      </c>
      <c r="D242" s="123" t="n">
        <v>46169</v>
      </c>
      <c r="E242" s="127" t="inlineStr">
        <is>
          <t>21320</t>
        </is>
      </c>
      <c r="F242" s="127" t="inlineStr">
        <is>
          <t>97502</t>
        </is>
      </c>
      <c r="G242" s="127" t="inlineStr">
        <is>
          <t>FR</t>
        </is>
      </c>
      <c r="H242" s="127" t="inlineStr">
        <is>
          <t>DE</t>
        </is>
      </c>
      <c r="I242" s="127" t="inlineStr">
        <is>
          <t>Handel Natascha</t>
        </is>
      </c>
      <c r="J242" s="127" t="inlineStr">
        <is>
          <t>Laruche</t>
        </is>
      </c>
      <c r="K242" s="127" t="inlineStr">
        <is>
          <t>999999</t>
        </is>
      </c>
      <c r="L242" s="127" t="inlineStr">
        <is>
          <t>XF143411187FR</t>
        </is>
      </c>
      <c r="M242" s="127" t="inlineStr">
        <is>
          <t>N</t>
        </is>
      </c>
      <c r="N242" s="127" t="inlineStr">
        <is>
          <t>Transport</t>
        </is>
      </c>
      <c r="O242" s="127" t="inlineStr">
        <is>
          <t>N</t>
        </is>
      </c>
      <c r="P242" s="127" t="inlineStr">
        <is>
          <t>S</t>
        </is>
      </c>
      <c r="Q242" s="127" t="inlineStr">
        <is>
          <t>Z1</t>
        </is>
      </c>
      <c r="R242" s="147" t="n">
        <v>1.786</v>
      </c>
      <c r="S242" s="127" t="n">
        <v>17</v>
      </c>
      <c r="T242" s="148" t="n">
        <v>12.69</v>
      </c>
      <c r="U242" s="127" t="inlineStr">
        <is>
          <t>LA RUCHE LOGISTIQUE</t>
        </is>
      </c>
      <c r="W242" s="8">
        <f>IF(C242&lt;&gt;2,"",IF(S242="5X","5XK",IF(S242="5Y","5YK",IF(S242="6B","6BK",IF(S242="6C","6CK","")))))</f>
        <v/>
      </c>
      <c r="X242" s="8">
        <f>IF(S242="6B",_xlfn.XLOOKUP(H242,'Zoning 2shop'!A:A,'Zoning 2shop'!B:B),IF(S242="6C",_xlfn.XLOOKUP(G242,'Zoning 2shop'!C:C,'Zoning 2shop'!D:D),""))</f>
        <v/>
      </c>
      <c r="Y242" s="112">
        <f>AB242/Z242</f>
        <v/>
      </c>
      <c r="Z242" s="4">
        <f>T242</f>
        <v/>
      </c>
      <c r="AA242" s="4">
        <f>IF(OR(S242="6C",S242="6B",S242="5X",S242="5Y"),0.08,0.5)</f>
        <v/>
      </c>
      <c r="AB242" s="4">
        <f>$AG$5/$AG$2*Z242</f>
        <v/>
      </c>
      <c r="AC242" s="19">
        <f>Z242+AA242</f>
        <v/>
      </c>
      <c r="AD242" s="8">
        <f>IF(COUNTIF(Catégories!A:A,N242)=0,"catégorie inconnue",LOOKUP(N242,Catégories!A:A,Catégories!B:B))</f>
        <v/>
      </c>
      <c r="AE242" s="21">
        <f>SUM(Z242:AB242)</f>
        <v/>
      </c>
    </row>
    <row r="243" hidden="1" ht="14.25" customHeight="1" s="101">
      <c r="B243" s="127" t="inlineStr">
        <is>
          <t>13617723</t>
        </is>
      </c>
      <c r="C243" s="127" t="inlineStr">
        <is>
          <t>0</t>
        </is>
      </c>
      <c r="D243" s="123" t="n">
        <v>46169</v>
      </c>
      <c r="E243" s="127" t="inlineStr">
        <is>
          <t>21320</t>
        </is>
      </c>
      <c r="F243" s="127" t="inlineStr">
        <is>
          <t>61267</t>
        </is>
      </c>
      <c r="G243" s="127" t="inlineStr">
        <is>
          <t>FR</t>
        </is>
      </c>
      <c r="H243" s="127" t="inlineStr">
        <is>
          <t>DE</t>
        </is>
      </c>
      <c r="I243" s="127" t="inlineStr">
        <is>
          <t>Rentel Karl-Heinz</t>
        </is>
      </c>
      <c r="J243" s="127" t="inlineStr">
        <is>
          <t>Laruche</t>
        </is>
      </c>
      <c r="K243" s="127" t="inlineStr">
        <is>
          <t>999999</t>
        </is>
      </c>
      <c r="L243" s="127" t="inlineStr">
        <is>
          <t>XF143412443FR</t>
        </is>
      </c>
      <c r="M243" s="127" t="inlineStr">
        <is>
          <t>N</t>
        </is>
      </c>
      <c r="N243" s="127" t="inlineStr">
        <is>
          <t>Transport</t>
        </is>
      </c>
      <c r="O243" s="127" t="inlineStr">
        <is>
          <t>N</t>
        </is>
      </c>
      <c r="P243" s="127" t="inlineStr">
        <is>
          <t>S</t>
        </is>
      </c>
      <c r="Q243" s="127" t="inlineStr">
        <is>
          <t>Z1</t>
        </is>
      </c>
      <c r="R243" s="147" t="n">
        <v>6.273</v>
      </c>
      <c r="S243" s="127" t="n">
        <v>17</v>
      </c>
      <c r="T243" s="148" t="n">
        <v>23.01</v>
      </c>
      <c r="U243" s="127" t="inlineStr">
        <is>
          <t>LA RUCHE LOGISTIQUE</t>
        </is>
      </c>
      <c r="W243" s="8">
        <f>IF(C243&lt;&gt;2,"",IF(S243="5X","5XK",IF(S243="5Y","5YK",IF(S243="6B","6BK",IF(S243="6C","6CK","")))))</f>
        <v/>
      </c>
      <c r="X243" s="8">
        <f>IF(S243="6B",_xlfn.XLOOKUP(H243,'Zoning 2shop'!A:A,'Zoning 2shop'!B:B),IF(S243="6C",_xlfn.XLOOKUP(G243,'Zoning 2shop'!C:C,'Zoning 2shop'!D:D),""))</f>
        <v/>
      </c>
      <c r="Y243" s="112">
        <f>AB243/Z243</f>
        <v/>
      </c>
      <c r="Z243" s="4">
        <f>T243</f>
        <v/>
      </c>
      <c r="AA243" s="4">
        <f>IF(OR(S243="6C",S243="6B",S243="5X",S243="5Y"),0.08,0.5)</f>
        <v/>
      </c>
      <c r="AB243" s="4">
        <f>$AG$5/$AG$2*Z243</f>
        <v/>
      </c>
      <c r="AC243" s="19">
        <f>Z243+AA243</f>
        <v/>
      </c>
      <c r="AD243" s="8">
        <f>IF(COUNTIF(Catégories!A:A,N243)=0,"catégorie inconnue",LOOKUP(N243,Catégories!A:A,Catégories!B:B))</f>
        <v/>
      </c>
      <c r="AE243" s="21">
        <f>SUM(Z243:AB243)</f>
        <v/>
      </c>
    </row>
    <row r="244" hidden="1" ht="14.25" customHeight="1" s="101">
      <c r="B244" s="127" t="inlineStr">
        <is>
          <t>13617723</t>
        </is>
      </c>
      <c r="C244" s="127" t="inlineStr">
        <is>
          <t>0</t>
        </is>
      </c>
      <c r="D244" s="123" t="n">
        <v>46169</v>
      </c>
      <c r="E244" s="127" t="inlineStr">
        <is>
          <t>21320</t>
        </is>
      </c>
      <c r="F244" s="127" t="inlineStr">
        <is>
          <t>20141</t>
        </is>
      </c>
      <c r="G244" s="127" t="inlineStr">
        <is>
          <t>FR</t>
        </is>
      </c>
      <c r="H244" s="127" t="inlineStr">
        <is>
          <t>IT</t>
        </is>
      </c>
      <c r="I244" s="127" t="inlineStr">
        <is>
          <t>Gambardella Antonella</t>
        </is>
      </c>
      <c r="J244" s="127" t="inlineStr">
        <is>
          <t>Laruche</t>
        </is>
      </c>
      <c r="K244" s="127" t="inlineStr">
        <is>
          <t>999999</t>
        </is>
      </c>
      <c r="L244" s="127" t="inlineStr">
        <is>
          <t>XF143412810FR</t>
        </is>
      </c>
      <c r="M244" s="127" t="inlineStr">
        <is>
          <t>N</t>
        </is>
      </c>
      <c r="N244" s="127" t="inlineStr">
        <is>
          <t>Transport</t>
        </is>
      </c>
      <c r="O244" s="127" t="inlineStr">
        <is>
          <t>N</t>
        </is>
      </c>
      <c r="P244" s="127" t="inlineStr">
        <is>
          <t>S</t>
        </is>
      </c>
      <c r="Q244" s="127" t="inlineStr">
        <is>
          <t>Z2</t>
        </is>
      </c>
      <c r="R244" s="147" t="n">
        <v>0.768</v>
      </c>
      <c r="S244" s="127" t="n">
        <v>17</v>
      </c>
      <c r="T244" s="148" t="n">
        <v>9.94</v>
      </c>
      <c r="U244" s="127" t="inlineStr">
        <is>
          <t>LA RUCHE LOGISTIQUE</t>
        </is>
      </c>
      <c r="W244" s="8">
        <f>IF(C244&lt;&gt;2,"",IF(S244="5X","5XK",IF(S244="5Y","5YK",IF(S244="6B","6BK",IF(S244="6C","6CK","")))))</f>
        <v/>
      </c>
      <c r="X244" s="8">
        <f>IF(S244="6B",_xlfn.XLOOKUP(H244,'Zoning 2shop'!A:A,'Zoning 2shop'!B:B),IF(S244="6C",_xlfn.XLOOKUP(G244,'Zoning 2shop'!C:C,'Zoning 2shop'!D:D),""))</f>
        <v/>
      </c>
      <c r="Y244" s="112">
        <f>AB244/Z244</f>
        <v/>
      </c>
      <c r="Z244" s="4">
        <f>T244</f>
        <v/>
      </c>
      <c r="AA244" s="4">
        <f>IF(OR(S244="6C",S244="6B",S244="5X",S244="5Y"),0.08,0.5)</f>
        <v/>
      </c>
      <c r="AB244" s="4">
        <f>$AG$5/$AG$2*Z244</f>
        <v/>
      </c>
      <c r="AC244" s="19">
        <f>Z244+AA244</f>
        <v/>
      </c>
      <c r="AD244" s="8">
        <f>IF(COUNTIF(Catégories!A:A,N244)=0,"catégorie inconnue",LOOKUP(N244,Catégories!A:A,Catégories!B:B))</f>
        <v/>
      </c>
      <c r="AE244" s="21">
        <f>SUM(Z244:AB244)</f>
        <v/>
      </c>
    </row>
    <row r="245" hidden="1" ht="14.25" customHeight="1" s="101">
      <c r="B245" s="127" t="inlineStr">
        <is>
          <t>13617723</t>
        </is>
      </c>
      <c r="C245" s="127" t="inlineStr">
        <is>
          <t>0</t>
        </is>
      </c>
      <c r="D245" s="123" t="n">
        <v>46170</v>
      </c>
      <c r="E245" s="127" t="inlineStr">
        <is>
          <t>21320</t>
        </is>
      </c>
      <c r="F245" s="127" t="inlineStr">
        <is>
          <t>3441EE</t>
        </is>
      </c>
      <c r="G245" s="127" t="inlineStr">
        <is>
          <t>FR</t>
        </is>
      </c>
      <c r="H245" s="127" t="inlineStr">
        <is>
          <t>NL</t>
        </is>
      </c>
      <c r="I245" s="127" t="inlineStr">
        <is>
          <t>ter Steege Yannick</t>
        </is>
      </c>
      <c r="J245" s="127" t="inlineStr">
        <is>
          <t>Laruche</t>
        </is>
      </c>
      <c r="K245" s="127" t="inlineStr">
        <is>
          <t>999999</t>
        </is>
      </c>
      <c r="L245" s="127" t="inlineStr">
        <is>
          <t>XF143442365FR</t>
        </is>
      </c>
      <c r="M245" s="127" t="inlineStr">
        <is>
          <t>N</t>
        </is>
      </c>
      <c r="N245" s="127" t="inlineStr">
        <is>
          <t>Transport</t>
        </is>
      </c>
      <c r="O245" s="127" t="inlineStr">
        <is>
          <t>N</t>
        </is>
      </c>
      <c r="P245" s="127" t="inlineStr">
        <is>
          <t>S</t>
        </is>
      </c>
      <c r="Q245" s="127" t="inlineStr">
        <is>
          <t>Z1</t>
        </is>
      </c>
      <c r="R245" s="147" t="n">
        <v>1.271</v>
      </c>
      <c r="S245" s="127" t="n">
        <v>17</v>
      </c>
      <c r="T245" s="148" t="n">
        <v>11.56</v>
      </c>
      <c r="U245" s="127" t="inlineStr">
        <is>
          <t>LA RUCHE LOGISTIQUE</t>
        </is>
      </c>
      <c r="W245" s="8">
        <f>IF(C245&lt;&gt;2,"",IF(S245="5X","5XK",IF(S245="5Y","5YK",IF(S245="6B","6BK",IF(S245="6C","6CK","")))))</f>
        <v/>
      </c>
      <c r="X245" s="8">
        <f>IF(S245="6B",_xlfn.XLOOKUP(H245,'Zoning 2shop'!A:A,'Zoning 2shop'!B:B),IF(S245="6C",_xlfn.XLOOKUP(G245,'Zoning 2shop'!C:C,'Zoning 2shop'!D:D),""))</f>
        <v/>
      </c>
      <c r="Y245" s="112">
        <f>AB245/Z245</f>
        <v/>
      </c>
      <c r="Z245" s="4">
        <f>T245</f>
        <v/>
      </c>
      <c r="AA245" s="4">
        <f>IF(OR(S245="6C",S245="6B",S245="5X",S245="5Y"),0.08,0.5)</f>
        <v/>
      </c>
      <c r="AB245" s="4">
        <f>$AG$5/$AG$2*Z245</f>
        <v/>
      </c>
      <c r="AC245" s="19">
        <f>Z245+AA245</f>
        <v/>
      </c>
      <c r="AD245" s="8">
        <f>IF(COUNTIF(Catégories!A:A,N245)=0,"catégorie inconnue",LOOKUP(N245,Catégories!A:A,Catégories!B:B))</f>
        <v/>
      </c>
      <c r="AE245" s="21">
        <f>SUM(Z245:AB245)</f>
        <v/>
      </c>
    </row>
    <row r="246" hidden="1" ht="14.25" customHeight="1" s="101">
      <c r="B246" s="127" t="inlineStr">
        <is>
          <t>13617723</t>
        </is>
      </c>
      <c r="C246" s="127" t="inlineStr">
        <is>
          <t>0</t>
        </is>
      </c>
      <c r="D246" s="123" t="n">
        <v>46170</v>
      </c>
      <c r="E246" s="127" t="inlineStr">
        <is>
          <t>21320</t>
        </is>
      </c>
      <c r="F246" s="127" t="inlineStr">
        <is>
          <t>17480</t>
        </is>
      </c>
      <c r="G246" s="127" t="inlineStr">
        <is>
          <t>FR</t>
        </is>
      </c>
      <c r="H246" s="127" t="inlineStr">
        <is>
          <t>ES</t>
        </is>
      </c>
      <c r="I246" s="127" t="inlineStr">
        <is>
          <t>Singh Rohit</t>
        </is>
      </c>
      <c r="J246" s="127" t="inlineStr">
        <is>
          <t>Laruche</t>
        </is>
      </c>
      <c r="K246" s="127" t="inlineStr">
        <is>
          <t>999999</t>
        </is>
      </c>
      <c r="L246" s="127" t="inlineStr">
        <is>
          <t>XF143442975FR</t>
        </is>
      </c>
      <c r="M246" s="127" t="inlineStr">
        <is>
          <t>N</t>
        </is>
      </c>
      <c r="N246" s="127" t="inlineStr">
        <is>
          <t>Transport</t>
        </is>
      </c>
      <c r="O246" s="127" t="inlineStr">
        <is>
          <t>N</t>
        </is>
      </c>
      <c r="P246" s="127" t="inlineStr">
        <is>
          <t>S</t>
        </is>
      </c>
      <c r="Q246" s="127" t="inlineStr">
        <is>
          <t>Z2</t>
        </is>
      </c>
      <c r="R246" s="147" t="n">
        <v>0.185</v>
      </c>
      <c r="S246" s="127" t="n">
        <v>17</v>
      </c>
      <c r="T246" s="148" t="n">
        <v>7.86</v>
      </c>
      <c r="U246" s="127" t="inlineStr">
        <is>
          <t>LA RUCHE LOGISTIQUE</t>
        </is>
      </c>
      <c r="W246" s="8">
        <f>IF(C246&lt;&gt;2,"",IF(S246="5X","5XK",IF(S246="5Y","5YK",IF(S246="6B","6BK",IF(S246="6C","6CK","")))))</f>
        <v/>
      </c>
      <c r="X246" s="8">
        <f>IF(S246="6B",_xlfn.XLOOKUP(H246,'Zoning 2shop'!A:A,'Zoning 2shop'!B:B),IF(S246="6C",_xlfn.XLOOKUP(G246,'Zoning 2shop'!C:C,'Zoning 2shop'!D:D),""))</f>
        <v/>
      </c>
      <c r="Y246" s="112">
        <f>AB246/Z246</f>
        <v/>
      </c>
      <c r="Z246" s="4">
        <f>T246</f>
        <v/>
      </c>
      <c r="AA246" s="4">
        <f>IF(OR(S246="6C",S246="6B",S246="5X",S246="5Y"),0.08,0.5)</f>
        <v/>
      </c>
      <c r="AB246" s="4">
        <f>$AG$5/$AG$2*Z246</f>
        <v/>
      </c>
      <c r="AC246" s="19">
        <f>Z246+AA246</f>
        <v/>
      </c>
      <c r="AD246" s="8">
        <f>IF(COUNTIF(Catégories!A:A,N246)=0,"catégorie inconnue",LOOKUP(N246,Catégories!A:A,Catégories!B:B))</f>
        <v/>
      </c>
      <c r="AE246" s="21">
        <f>SUM(Z246:AB246)</f>
        <v/>
      </c>
    </row>
    <row r="247" hidden="1" ht="14.25" customHeight="1" s="101">
      <c r="B247" s="127" t="inlineStr">
        <is>
          <t>13617723</t>
        </is>
      </c>
      <c r="C247" s="127" t="inlineStr">
        <is>
          <t>0</t>
        </is>
      </c>
      <c r="D247" s="123" t="n">
        <v>46170</v>
      </c>
      <c r="E247" s="127" t="inlineStr">
        <is>
          <t>21320</t>
        </is>
      </c>
      <c r="F247" s="127" t="inlineStr">
        <is>
          <t>42799</t>
        </is>
      </c>
      <c r="G247" s="127" t="inlineStr">
        <is>
          <t>FR</t>
        </is>
      </c>
      <c r="H247" s="127" t="inlineStr">
        <is>
          <t>DE</t>
        </is>
      </c>
      <c r="I247" s="127" t="inlineStr">
        <is>
          <t>Bruch Michael</t>
        </is>
      </c>
      <c r="J247" s="127" t="inlineStr">
        <is>
          <t>Laruche</t>
        </is>
      </c>
      <c r="K247" s="127" t="inlineStr">
        <is>
          <t>999999</t>
        </is>
      </c>
      <c r="L247" s="127" t="inlineStr">
        <is>
          <t>XF143443410FR</t>
        </is>
      </c>
      <c r="M247" s="127" t="inlineStr">
        <is>
          <t>N</t>
        </is>
      </c>
      <c r="N247" s="127" t="inlineStr">
        <is>
          <t>Transport</t>
        </is>
      </c>
      <c r="O247" s="127" t="inlineStr">
        <is>
          <t>N</t>
        </is>
      </c>
      <c r="P247" s="127" t="inlineStr">
        <is>
          <t>S</t>
        </is>
      </c>
      <c r="Q247" s="127" t="inlineStr">
        <is>
          <t>Z1</t>
        </is>
      </c>
      <c r="R247" s="147" t="n">
        <v>5.76</v>
      </c>
      <c r="S247" s="127" t="n">
        <v>17</v>
      </c>
      <c r="T247" s="148" t="n">
        <v>21.83</v>
      </c>
      <c r="U247" s="127" t="inlineStr">
        <is>
          <t>LA RUCHE LOGISTIQUE</t>
        </is>
      </c>
      <c r="W247" s="8">
        <f>IF(C247&lt;&gt;2,"",IF(S247="5X","5XK",IF(S247="5Y","5YK",IF(S247="6B","6BK",IF(S247="6C","6CK","")))))</f>
        <v/>
      </c>
      <c r="X247" s="8">
        <f>IF(S247="6B",_xlfn.XLOOKUP(H247,'Zoning 2shop'!A:A,'Zoning 2shop'!B:B),IF(S247="6C",_xlfn.XLOOKUP(G247,'Zoning 2shop'!C:C,'Zoning 2shop'!D:D),""))</f>
        <v/>
      </c>
      <c r="Y247" s="112">
        <f>AB247/Z247</f>
        <v/>
      </c>
      <c r="Z247" s="4">
        <f>T247</f>
        <v/>
      </c>
      <c r="AA247" s="4">
        <f>IF(OR(S247="6C",S247="6B",S247="5X",S247="5Y"),0.08,0.5)</f>
        <v/>
      </c>
      <c r="AB247" s="4">
        <f>$AG$5/$AG$2*Z247</f>
        <v/>
      </c>
      <c r="AC247" s="19">
        <f>Z247+AA247</f>
        <v/>
      </c>
      <c r="AD247" s="8">
        <f>IF(COUNTIF(Catégories!A:A,N247)=0,"catégorie inconnue",LOOKUP(N247,Catégories!A:A,Catégories!B:B))</f>
        <v/>
      </c>
      <c r="AE247" s="21">
        <f>SUM(Z247:AB247)</f>
        <v/>
      </c>
    </row>
    <row r="248" hidden="1" ht="14.25" customHeight="1" s="101">
      <c r="B248" s="127" t="inlineStr">
        <is>
          <t>13617723</t>
        </is>
      </c>
      <c r="C248" s="127" t="inlineStr">
        <is>
          <t>0</t>
        </is>
      </c>
      <c r="D248" s="123" t="n">
        <v>46170</v>
      </c>
      <c r="E248" s="127" t="inlineStr">
        <is>
          <t>21320</t>
        </is>
      </c>
      <c r="F248" s="127" t="inlineStr">
        <is>
          <t>43204</t>
        </is>
      </c>
      <c r="G248" s="127" t="inlineStr">
        <is>
          <t>FR</t>
        </is>
      </c>
      <c r="H248" s="127" t="inlineStr">
        <is>
          <t>ES</t>
        </is>
      </c>
      <c r="I248" s="127" t="inlineStr">
        <is>
          <t>Fort Montagut Anna</t>
        </is>
      </c>
      <c r="J248" s="127" t="inlineStr">
        <is>
          <t>Laruche</t>
        </is>
      </c>
      <c r="K248" s="127" t="inlineStr">
        <is>
          <t>999999</t>
        </is>
      </c>
      <c r="L248" s="127" t="inlineStr">
        <is>
          <t>XF143443936FR</t>
        </is>
      </c>
      <c r="M248" s="127" t="inlineStr">
        <is>
          <t>N</t>
        </is>
      </c>
      <c r="N248" s="127" t="inlineStr">
        <is>
          <t>Transport</t>
        </is>
      </c>
      <c r="O248" s="127" t="inlineStr">
        <is>
          <t>N</t>
        </is>
      </c>
      <c r="P248" s="127" t="inlineStr">
        <is>
          <t>S</t>
        </is>
      </c>
      <c r="Q248" s="127" t="inlineStr">
        <is>
          <t>Z2</t>
        </is>
      </c>
      <c r="R248" s="147" t="n">
        <v>4.266</v>
      </c>
      <c r="S248" s="127" t="n">
        <v>17</v>
      </c>
      <c r="T248" s="148" t="n">
        <v>18.34</v>
      </c>
      <c r="U248" s="127" t="inlineStr">
        <is>
          <t>LA RUCHE LOGISTIQUE</t>
        </is>
      </c>
      <c r="W248" s="8">
        <f>IF(C248&lt;&gt;2,"",IF(S248="5X","5XK",IF(S248="5Y","5YK",IF(S248="6B","6BK",IF(S248="6C","6CK","")))))</f>
        <v/>
      </c>
      <c r="X248" s="8">
        <f>IF(S248="6B",_xlfn.XLOOKUP(H248,'Zoning 2shop'!A:A,'Zoning 2shop'!B:B),IF(S248="6C",_xlfn.XLOOKUP(G248,'Zoning 2shop'!C:C,'Zoning 2shop'!D:D),""))</f>
        <v/>
      </c>
      <c r="Y248" s="112">
        <f>AB248/Z248</f>
        <v/>
      </c>
      <c r="Z248" s="4">
        <f>T248</f>
        <v/>
      </c>
      <c r="AA248" s="4">
        <f>IF(OR(S248="6C",S248="6B",S248="5X",S248="5Y"),0.08,0.5)</f>
        <v/>
      </c>
      <c r="AB248" s="4">
        <f>$AG$5/$AG$2*Z248</f>
        <v/>
      </c>
      <c r="AC248" s="19">
        <f>Z248+AA248</f>
        <v/>
      </c>
      <c r="AD248" s="8">
        <f>IF(COUNTIF(Catégories!A:A,N248)=0,"catégorie inconnue",LOOKUP(N248,Catégories!A:A,Catégories!B:B))</f>
        <v/>
      </c>
      <c r="AE248" s="21">
        <f>SUM(Z248:AB248)</f>
        <v/>
      </c>
    </row>
    <row r="249" hidden="1" ht="14.25" customHeight="1" s="101">
      <c r="B249" s="127" t="inlineStr">
        <is>
          <t>13617723</t>
        </is>
      </c>
      <c r="C249" s="127" t="inlineStr">
        <is>
          <t>0</t>
        </is>
      </c>
      <c r="D249" s="123" t="n">
        <v>46170</v>
      </c>
      <c r="E249" s="127" t="inlineStr">
        <is>
          <t>21320</t>
        </is>
      </c>
      <c r="F249" s="127" t="inlineStr">
        <is>
          <t>80067</t>
        </is>
      </c>
      <c r="G249" s="127" t="inlineStr">
        <is>
          <t>FR</t>
        </is>
      </c>
      <c r="H249" s="127" t="inlineStr">
        <is>
          <t>IT</t>
        </is>
      </c>
      <c r="I249" s="127" t="inlineStr">
        <is>
          <t>Tartaglia Tullio</t>
        </is>
      </c>
      <c r="J249" s="127" t="inlineStr">
        <is>
          <t>Laruche</t>
        </is>
      </c>
      <c r="K249" s="127" t="inlineStr">
        <is>
          <t>999999</t>
        </is>
      </c>
      <c r="L249" s="127" t="inlineStr">
        <is>
          <t>XF143444636FR</t>
        </is>
      </c>
      <c r="M249" s="127" t="inlineStr">
        <is>
          <t>N</t>
        </is>
      </c>
      <c r="N249" s="127" t="inlineStr">
        <is>
          <t>Transport</t>
        </is>
      </c>
      <c r="O249" s="127" t="inlineStr">
        <is>
          <t>N</t>
        </is>
      </c>
      <c r="P249" s="127" t="inlineStr">
        <is>
          <t>S</t>
        </is>
      </c>
      <c r="Q249" s="127" t="inlineStr">
        <is>
          <t>Z2</t>
        </is>
      </c>
      <c r="R249" s="147" t="n">
        <v>0.51</v>
      </c>
      <c r="S249" s="127" t="n">
        <v>17</v>
      </c>
      <c r="T249" s="148" t="n">
        <v>9.94</v>
      </c>
      <c r="U249" s="127" t="inlineStr">
        <is>
          <t>LA RUCHE LOGISTIQUE</t>
        </is>
      </c>
      <c r="W249" s="8">
        <f>IF(C249&lt;&gt;2,"",IF(S249="5X","5XK",IF(S249="5Y","5YK",IF(S249="6B","6BK",IF(S249="6C","6CK","")))))</f>
        <v/>
      </c>
      <c r="X249" s="8">
        <f>IF(S249="6B",_xlfn.XLOOKUP(H249,'Zoning 2shop'!A:A,'Zoning 2shop'!B:B),IF(S249="6C",_xlfn.XLOOKUP(G249,'Zoning 2shop'!C:C,'Zoning 2shop'!D:D),""))</f>
        <v/>
      </c>
      <c r="Y249" s="112">
        <f>AB249/Z249</f>
        <v/>
      </c>
      <c r="Z249" s="4">
        <f>T249</f>
        <v/>
      </c>
      <c r="AA249" s="4">
        <f>IF(OR(S249="6C",S249="6B",S249="5X",S249="5Y"),0.08,0.5)</f>
        <v/>
      </c>
      <c r="AB249" s="4">
        <f>$AG$5/$AG$2*Z249</f>
        <v/>
      </c>
      <c r="AC249" s="19">
        <f>Z249+AA249</f>
        <v/>
      </c>
      <c r="AD249" s="8">
        <f>IF(COUNTIF(Catégories!A:A,N249)=0,"catégorie inconnue",LOOKUP(N249,Catégories!A:A,Catégories!B:B))</f>
        <v/>
      </c>
      <c r="AE249" s="21">
        <f>SUM(Z249:AB249)</f>
        <v/>
      </c>
    </row>
    <row r="250" hidden="1" ht="14.25" customHeight="1" s="101">
      <c r="B250" s="127" t="inlineStr">
        <is>
          <t>13617723</t>
        </is>
      </c>
      <c r="C250" s="127" t="inlineStr">
        <is>
          <t>0</t>
        </is>
      </c>
      <c r="D250" s="123" t="n">
        <v>46170</v>
      </c>
      <c r="E250" s="127" t="inlineStr">
        <is>
          <t>21320</t>
        </is>
      </c>
      <c r="F250" s="127" t="inlineStr">
        <is>
          <t>44803</t>
        </is>
      </c>
      <c r="G250" s="127" t="inlineStr">
        <is>
          <t>FR</t>
        </is>
      </c>
      <c r="H250" s="127" t="inlineStr">
        <is>
          <t>DE</t>
        </is>
      </c>
      <c r="I250" s="127" t="inlineStr">
        <is>
          <t>Graw Thomas</t>
        </is>
      </c>
      <c r="J250" s="127" t="inlineStr">
        <is>
          <t>Laruche</t>
        </is>
      </c>
      <c r="K250" s="127" t="inlineStr">
        <is>
          <t>999999</t>
        </is>
      </c>
      <c r="L250" s="127" t="inlineStr">
        <is>
          <t>XF143446036FR</t>
        </is>
      </c>
      <c r="M250" s="127" t="inlineStr">
        <is>
          <t>N</t>
        </is>
      </c>
      <c r="N250" s="127" t="inlineStr">
        <is>
          <t>Transport</t>
        </is>
      </c>
      <c r="O250" s="127" t="inlineStr">
        <is>
          <t>N</t>
        </is>
      </c>
      <c r="P250" s="127" t="inlineStr">
        <is>
          <t>S</t>
        </is>
      </c>
      <c r="Q250" s="127" t="inlineStr">
        <is>
          <t>Z1</t>
        </is>
      </c>
      <c r="R250" s="147" t="n">
        <v>5.76</v>
      </c>
      <c r="S250" s="127" t="n">
        <v>17</v>
      </c>
      <c r="T250" s="148" t="n">
        <v>21.83</v>
      </c>
      <c r="U250" s="127" t="inlineStr">
        <is>
          <t>LA RUCHE LOGISTIQUE</t>
        </is>
      </c>
      <c r="W250" s="8">
        <f>IF(C250&lt;&gt;2,"",IF(S250="5X","5XK",IF(S250="5Y","5YK",IF(S250="6B","6BK",IF(S250="6C","6CK","")))))</f>
        <v/>
      </c>
      <c r="X250" s="8">
        <f>IF(S250="6B",_xlfn.XLOOKUP(H250,'Zoning 2shop'!A:A,'Zoning 2shop'!B:B),IF(S250="6C",_xlfn.XLOOKUP(G250,'Zoning 2shop'!C:C,'Zoning 2shop'!D:D),""))</f>
        <v/>
      </c>
      <c r="Y250" s="112">
        <f>AB250/Z250</f>
        <v/>
      </c>
      <c r="Z250" s="4">
        <f>T250</f>
        <v/>
      </c>
      <c r="AA250" s="4">
        <f>IF(OR(S250="6C",S250="6B",S250="5X",S250="5Y"),0.08,0.5)</f>
        <v/>
      </c>
      <c r="AB250" s="4">
        <f>$AG$5/$AG$2*Z250</f>
        <v/>
      </c>
      <c r="AC250" s="19">
        <f>Z250+AA250</f>
        <v/>
      </c>
      <c r="AD250" s="8">
        <f>IF(COUNTIF(Catégories!A:A,N250)=0,"catégorie inconnue",LOOKUP(N250,Catégories!A:A,Catégories!B:B))</f>
        <v/>
      </c>
      <c r="AE250" s="21">
        <f>SUM(Z250:AB250)</f>
        <v/>
      </c>
    </row>
    <row r="251" hidden="1" ht="14.25" customHeight="1" s="101">
      <c r="B251" s="127" t="inlineStr">
        <is>
          <t>13617723</t>
        </is>
      </c>
      <c r="C251" s="127" t="inlineStr">
        <is>
          <t>0</t>
        </is>
      </c>
      <c r="D251" s="123" t="n">
        <v>46170</v>
      </c>
      <c r="E251" s="127" t="inlineStr">
        <is>
          <t>21320</t>
        </is>
      </c>
      <c r="F251" s="127" t="inlineStr">
        <is>
          <t>16303</t>
        </is>
      </c>
      <c r="G251" s="127" t="inlineStr">
        <is>
          <t>FR</t>
        </is>
      </c>
      <c r="H251" s="127" t="inlineStr">
        <is>
          <t>DE</t>
        </is>
      </c>
      <c r="I251" s="127" t="inlineStr">
        <is>
          <t>Gabler Monique</t>
        </is>
      </c>
      <c r="J251" s="127" t="inlineStr">
        <is>
          <t>Laruche</t>
        </is>
      </c>
      <c r="K251" s="127" t="inlineStr">
        <is>
          <t>999999</t>
        </is>
      </c>
      <c r="L251" s="127" t="inlineStr">
        <is>
          <t>XF143446067FR</t>
        </is>
      </c>
      <c r="M251" s="127" t="inlineStr">
        <is>
          <t>N</t>
        </is>
      </c>
      <c r="N251" s="127" t="inlineStr">
        <is>
          <t>Transport</t>
        </is>
      </c>
      <c r="O251" s="127" t="inlineStr">
        <is>
          <t>N</t>
        </is>
      </c>
      <c r="P251" s="127" t="inlineStr">
        <is>
          <t>S</t>
        </is>
      </c>
      <c r="Q251" s="127" t="inlineStr">
        <is>
          <t>Z1</t>
        </is>
      </c>
      <c r="R251" s="147" t="n">
        <v>0.353</v>
      </c>
      <c r="S251" s="127" t="n">
        <v>17</v>
      </c>
      <c r="T251" s="148" t="n">
        <v>7.86</v>
      </c>
      <c r="U251" s="127" t="inlineStr">
        <is>
          <t>LA RUCHE LOGISTIQUE</t>
        </is>
      </c>
      <c r="W251" s="8">
        <f>IF(C251&lt;&gt;2,"",IF(S251="5X","5XK",IF(S251="5Y","5YK",IF(S251="6B","6BK",IF(S251="6C","6CK","")))))</f>
        <v/>
      </c>
      <c r="X251" s="8">
        <f>IF(S251="6B",_xlfn.XLOOKUP(H251,'Zoning 2shop'!A:A,'Zoning 2shop'!B:B),IF(S251="6C",_xlfn.XLOOKUP(G251,'Zoning 2shop'!C:C,'Zoning 2shop'!D:D),""))</f>
        <v/>
      </c>
      <c r="Y251" s="112">
        <f>AB251/Z251</f>
        <v/>
      </c>
      <c r="Z251" s="4">
        <f>T251</f>
        <v/>
      </c>
      <c r="AA251" s="4">
        <f>IF(OR(S251="6C",S251="6B",S251="5X",S251="5Y"),0.08,0.5)</f>
        <v/>
      </c>
      <c r="AB251" s="4">
        <f>$AG$5/$AG$2*Z251</f>
        <v/>
      </c>
      <c r="AC251" s="19">
        <f>Z251+AA251</f>
        <v/>
      </c>
      <c r="AD251" s="8">
        <f>IF(COUNTIF(Catégories!A:A,N251)=0,"catégorie inconnue",LOOKUP(N251,Catégories!A:A,Catégories!B:B))</f>
        <v/>
      </c>
      <c r="AE251" s="21">
        <f>SUM(Z251:AB251)</f>
        <v/>
      </c>
    </row>
    <row r="252" hidden="1" ht="14.25" customHeight="1" s="101">
      <c r="B252" s="127" t="inlineStr">
        <is>
          <t>13617723</t>
        </is>
      </c>
      <c r="C252" s="127" t="inlineStr">
        <is>
          <t>0</t>
        </is>
      </c>
      <c r="D252" s="123" t="n">
        <v>46170</v>
      </c>
      <c r="E252" s="127" t="inlineStr">
        <is>
          <t>21320</t>
        </is>
      </c>
      <c r="F252" s="127" t="inlineStr">
        <is>
          <t>54294</t>
        </is>
      </c>
      <c r="G252" s="127" t="inlineStr">
        <is>
          <t>FR</t>
        </is>
      </c>
      <c r="H252" s="127" t="inlineStr">
        <is>
          <t>DE</t>
        </is>
      </c>
      <c r="I252" s="127" t="inlineStr">
        <is>
          <t>Kuhn Dr Elvira</t>
        </is>
      </c>
      <c r="J252" s="127" t="inlineStr">
        <is>
          <t>Laruche</t>
        </is>
      </c>
      <c r="K252" s="127" t="inlineStr">
        <is>
          <t>999999</t>
        </is>
      </c>
      <c r="L252" s="127" t="inlineStr">
        <is>
          <t>XF143446155FR</t>
        </is>
      </c>
      <c r="M252" s="127" t="inlineStr">
        <is>
          <t>N</t>
        </is>
      </c>
      <c r="N252" s="127" t="inlineStr">
        <is>
          <t>Transport</t>
        </is>
      </c>
      <c r="O252" s="127" t="inlineStr">
        <is>
          <t>N</t>
        </is>
      </c>
      <c r="P252" s="127" t="inlineStr">
        <is>
          <t>S</t>
        </is>
      </c>
      <c r="Q252" s="127" t="inlineStr">
        <is>
          <t>Z1</t>
        </is>
      </c>
      <c r="R252" s="147" t="n">
        <v>4.266</v>
      </c>
      <c r="S252" s="127" t="n">
        <v>17</v>
      </c>
      <c r="T252" s="148" t="n">
        <v>18.34</v>
      </c>
      <c r="U252" s="127" t="inlineStr">
        <is>
          <t>LA RUCHE LOGISTIQUE</t>
        </is>
      </c>
      <c r="W252" s="8">
        <f>IF(C252&lt;&gt;2,"",IF(S252="5X","5XK",IF(S252="5Y","5YK",IF(S252="6B","6BK",IF(S252="6C","6CK","")))))</f>
        <v/>
      </c>
      <c r="X252" s="8">
        <f>IF(S252="6B",_xlfn.XLOOKUP(H252,'Zoning 2shop'!A:A,'Zoning 2shop'!B:B),IF(S252="6C",_xlfn.XLOOKUP(G252,'Zoning 2shop'!C:C,'Zoning 2shop'!D:D),""))</f>
        <v/>
      </c>
      <c r="Y252" s="112">
        <f>AB252/Z252</f>
        <v/>
      </c>
      <c r="Z252" s="4">
        <f>T252</f>
        <v/>
      </c>
      <c r="AA252" s="4">
        <f>IF(OR(S252="6C",S252="6B",S252="5X",S252="5Y"),0.08,0.5)</f>
        <v/>
      </c>
      <c r="AB252" s="4">
        <f>$AG$5/$AG$2*Z252</f>
        <v/>
      </c>
      <c r="AC252" s="19">
        <f>Z252+AA252</f>
        <v/>
      </c>
      <c r="AD252" s="8">
        <f>IF(COUNTIF(Catégories!A:A,N252)=0,"catégorie inconnue",LOOKUP(N252,Catégories!A:A,Catégories!B:B))</f>
        <v/>
      </c>
      <c r="AE252" s="21">
        <f>SUM(Z252:AB252)</f>
        <v/>
      </c>
    </row>
    <row r="253" hidden="1" ht="14.25" customHeight="1" s="101">
      <c r="B253" s="127" t="inlineStr">
        <is>
          <t>13617723</t>
        </is>
      </c>
      <c r="C253" s="127" t="inlineStr">
        <is>
          <t>0</t>
        </is>
      </c>
      <c r="D253" s="123" t="n">
        <v>46170</v>
      </c>
      <c r="E253" s="127" t="inlineStr">
        <is>
          <t>21320</t>
        </is>
      </c>
      <c r="F253" s="127" t="inlineStr">
        <is>
          <t>80030</t>
        </is>
      </c>
      <c r="G253" s="127" t="inlineStr">
        <is>
          <t>FR</t>
        </is>
      </c>
      <c r="H253" s="127" t="inlineStr">
        <is>
          <t>IT</t>
        </is>
      </c>
      <c r="I253" s="127" t="inlineStr">
        <is>
          <t>Mauro Giacomina</t>
        </is>
      </c>
      <c r="J253" s="127" t="inlineStr">
        <is>
          <t>Laruche</t>
        </is>
      </c>
      <c r="K253" s="127" t="inlineStr">
        <is>
          <t>999999</t>
        </is>
      </c>
      <c r="L253" s="127" t="inlineStr">
        <is>
          <t>XF143474195FR</t>
        </is>
      </c>
      <c r="M253" s="127" t="inlineStr">
        <is>
          <t>N</t>
        </is>
      </c>
      <c r="N253" s="127" t="inlineStr">
        <is>
          <t>Transport</t>
        </is>
      </c>
      <c r="O253" s="127" t="inlineStr">
        <is>
          <t>N</t>
        </is>
      </c>
      <c r="P253" s="127" t="inlineStr">
        <is>
          <t>S</t>
        </is>
      </c>
      <c r="Q253" s="127" t="inlineStr">
        <is>
          <t>Z2</t>
        </is>
      </c>
      <c r="R253" s="147" t="n">
        <v>4.532</v>
      </c>
      <c r="S253" s="127" t="n">
        <v>17</v>
      </c>
      <c r="T253" s="148" t="n">
        <v>19.47</v>
      </c>
      <c r="U253" s="127" t="inlineStr">
        <is>
          <t>LA RUCHE LOGISTIQUE</t>
        </is>
      </c>
      <c r="W253" s="8">
        <f>IF(C253&lt;&gt;2,"",IF(S253="5X","5XK",IF(S253="5Y","5YK",IF(S253="6B","6BK",IF(S253="6C","6CK","")))))</f>
        <v/>
      </c>
      <c r="X253" s="8">
        <f>IF(S253="6B",_xlfn.XLOOKUP(H253,'Zoning 2shop'!A:A,'Zoning 2shop'!B:B),IF(S253="6C",_xlfn.XLOOKUP(G253,'Zoning 2shop'!C:C,'Zoning 2shop'!D:D),""))</f>
        <v/>
      </c>
      <c r="Y253" s="112">
        <f>AB253/Z253</f>
        <v/>
      </c>
      <c r="Z253" s="4">
        <f>T253</f>
        <v/>
      </c>
      <c r="AA253" s="4">
        <f>IF(OR(S253="6C",S253="6B",S253="5X",S253="5Y"),0.08,0.5)</f>
        <v/>
      </c>
      <c r="AB253" s="4">
        <f>$AG$5/$AG$2*Z253</f>
        <v/>
      </c>
      <c r="AC253" s="19">
        <f>Z253+AA253</f>
        <v/>
      </c>
      <c r="AD253" s="8">
        <f>IF(COUNTIF(Catégories!A:A,N253)=0,"catégorie inconnue",LOOKUP(N253,Catégories!A:A,Catégories!B:B))</f>
        <v/>
      </c>
      <c r="AE253" s="21">
        <f>SUM(Z253:AB253)</f>
        <v/>
      </c>
    </row>
    <row r="254" hidden="1" ht="14.25" customHeight="1" s="101">
      <c r="B254" s="127" t="inlineStr">
        <is>
          <t>13617723</t>
        </is>
      </c>
      <c r="C254" s="127" t="inlineStr">
        <is>
          <t>0</t>
        </is>
      </c>
      <c r="D254" s="123" t="n">
        <v>46170</v>
      </c>
      <c r="E254" s="127" t="inlineStr">
        <is>
          <t>21320</t>
        </is>
      </c>
      <c r="F254" s="127" t="inlineStr">
        <is>
          <t>4981</t>
        </is>
      </c>
      <c r="G254" s="127" t="inlineStr">
        <is>
          <t>FR</t>
        </is>
      </c>
      <c r="H254" s="127" t="inlineStr">
        <is>
          <t>LU</t>
        </is>
      </c>
      <c r="I254" s="127" t="inlineStr">
        <is>
          <t>GOERENS Ralph</t>
        </is>
      </c>
      <c r="J254" s="127" t="inlineStr">
        <is>
          <t>Laruche</t>
        </is>
      </c>
      <c r="K254" s="127" t="inlineStr">
        <is>
          <t>26065885</t>
        </is>
      </c>
      <c r="L254" s="127" t="inlineStr">
        <is>
          <t>XF143474451FR</t>
        </is>
      </c>
      <c r="M254" s="127" t="inlineStr">
        <is>
          <t>O</t>
        </is>
      </c>
      <c r="N254" s="127" t="inlineStr">
        <is>
          <t>Transport</t>
        </is>
      </c>
      <c r="O254" s="127" t="inlineStr">
        <is>
          <t>N</t>
        </is>
      </c>
      <c r="P254" s="127" t="inlineStr">
        <is>
          <t>S</t>
        </is>
      </c>
      <c r="Q254" s="127" t="inlineStr">
        <is>
          <t>Z1</t>
        </is>
      </c>
      <c r="R254" s="147" t="n">
        <v>0.825</v>
      </c>
      <c r="S254" s="127" t="n">
        <v>17</v>
      </c>
      <c r="T254" s="148" t="n">
        <v>0</v>
      </c>
      <c r="U254" s="127" t="inlineStr">
        <is>
          <t>LA RUCHE LOGISTIQUE</t>
        </is>
      </c>
      <c r="W254" s="8">
        <f>IF(C254&lt;&gt;2,"",IF(S254="5X","5XK",IF(S254="5Y","5YK",IF(S254="6B","6BK",IF(S254="6C","6CK","")))))</f>
        <v/>
      </c>
      <c r="X254" s="8">
        <f>IF(S254="6B",_xlfn.XLOOKUP(H254,'Zoning 2shop'!A:A,'Zoning 2shop'!B:B),IF(S254="6C",_xlfn.XLOOKUP(G254,'Zoning 2shop'!C:C,'Zoning 2shop'!D:D),""))</f>
        <v/>
      </c>
      <c r="Y254" s="112">
        <f>AB254/Z254</f>
        <v/>
      </c>
      <c r="Z254" s="4">
        <f>T254</f>
        <v/>
      </c>
      <c r="AA254" s="4">
        <f>IF(OR(S254="6C",S254="6B",S254="5X",S254="5Y"),0.08,0.5)</f>
        <v/>
      </c>
      <c r="AB254" s="4">
        <f>$AG$5/$AG$2*Z254</f>
        <v/>
      </c>
      <c r="AC254" s="19">
        <f>Z254+AA254</f>
        <v/>
      </c>
      <c r="AD254" s="8">
        <f>IF(COUNTIF(Catégories!A:A,N254)=0,"catégorie inconnue",LOOKUP(N254,Catégories!A:A,Catégories!B:B))</f>
        <v/>
      </c>
      <c r="AE254" s="21">
        <f>SUM(Z254:AB254)</f>
        <v/>
      </c>
    </row>
    <row r="255" hidden="1" ht="14.25" customHeight="1" s="101">
      <c r="B255" s="127" t="inlineStr">
        <is>
          <t>13617723</t>
        </is>
      </c>
      <c r="C255" s="127" t="inlineStr">
        <is>
          <t>0</t>
        </is>
      </c>
      <c r="D255" s="123" t="n">
        <v>46170</v>
      </c>
      <c r="E255" s="127" t="inlineStr">
        <is>
          <t>21320</t>
        </is>
      </c>
      <c r="F255" s="127" t="inlineStr">
        <is>
          <t>4981</t>
        </is>
      </c>
      <c r="G255" s="127" t="inlineStr">
        <is>
          <t>FR</t>
        </is>
      </c>
      <c r="H255" s="127" t="inlineStr">
        <is>
          <t>LU</t>
        </is>
      </c>
      <c r="I255" s="127" t="inlineStr">
        <is>
          <t>GOERENS Ralph</t>
        </is>
      </c>
      <c r="J255" s="127" t="inlineStr">
        <is>
          <t>Laruche</t>
        </is>
      </c>
      <c r="K255" s="127" t="inlineStr">
        <is>
          <t>26065885</t>
        </is>
      </c>
      <c r="L255" s="127" t="inlineStr">
        <is>
          <t>XF143475783FR</t>
        </is>
      </c>
      <c r="M255" s="127" t="inlineStr">
        <is>
          <t>O</t>
        </is>
      </c>
      <c r="N255" s="127" t="inlineStr">
        <is>
          <t>Transport</t>
        </is>
      </c>
      <c r="O255" s="127" t="inlineStr">
        <is>
          <t>N</t>
        </is>
      </c>
      <c r="P255" s="127" t="inlineStr">
        <is>
          <t>S</t>
        </is>
      </c>
      <c r="Q255" s="127" t="inlineStr">
        <is>
          <t>Z1</t>
        </is>
      </c>
      <c r="R255" s="147" t="n">
        <v>4.678</v>
      </c>
      <c r="S255" s="127" t="n">
        <v>17</v>
      </c>
      <c r="T255" s="148" t="n">
        <v>21.83</v>
      </c>
      <c r="U255" s="127" t="inlineStr">
        <is>
          <t>LA RUCHE LOGISTIQUE</t>
        </is>
      </c>
      <c r="W255" s="8">
        <f>IF(C255&lt;&gt;2,"",IF(S255="5X","5XK",IF(S255="5Y","5YK",IF(S255="6B","6BK",IF(S255="6C","6CK","")))))</f>
        <v/>
      </c>
      <c r="X255" s="8">
        <f>IF(S255="6B",_xlfn.XLOOKUP(H255,'Zoning 2shop'!A:A,'Zoning 2shop'!B:B),IF(S255="6C",_xlfn.XLOOKUP(G255,'Zoning 2shop'!C:C,'Zoning 2shop'!D:D),""))</f>
        <v/>
      </c>
      <c r="Y255" s="112">
        <f>AB255/Z255</f>
        <v/>
      </c>
      <c r="Z255" s="4">
        <f>T255</f>
        <v/>
      </c>
      <c r="AA255" s="4">
        <f>IF(OR(S255="6C",S255="6B",S255="5X",S255="5Y"),0.08,0.5)</f>
        <v/>
      </c>
      <c r="AB255" s="4">
        <f>$AG$5/$AG$2*Z255</f>
        <v/>
      </c>
      <c r="AC255" s="19">
        <f>Z255+AA255</f>
        <v/>
      </c>
      <c r="AD255" s="8">
        <f>IF(COUNTIF(Catégories!A:A,N255)=0,"catégorie inconnue",LOOKUP(N255,Catégories!A:A,Catégories!B:B))</f>
        <v/>
      </c>
      <c r="AE255" s="21">
        <f>SUM(Z255:AB255)</f>
        <v/>
      </c>
    </row>
    <row r="256" hidden="1" ht="14.25" customHeight="1" s="101">
      <c r="B256" s="127" t="inlineStr">
        <is>
          <t>13617723</t>
        </is>
      </c>
      <c r="C256" s="127" t="inlineStr">
        <is>
          <t>0</t>
        </is>
      </c>
      <c r="D256" s="123" t="n">
        <v>46170</v>
      </c>
      <c r="E256" s="127" t="inlineStr">
        <is>
          <t>21320</t>
        </is>
      </c>
      <c r="F256" s="127" t="inlineStr">
        <is>
          <t>6044</t>
        </is>
      </c>
      <c r="G256" s="127" t="inlineStr">
        <is>
          <t>FR</t>
        </is>
      </c>
      <c r="H256" s="127" t="inlineStr">
        <is>
          <t>BE</t>
        </is>
      </c>
      <c r="I256" s="127" t="inlineStr">
        <is>
          <t>Delporte Rudy</t>
        </is>
      </c>
      <c r="J256" s="127" t="inlineStr">
        <is>
          <t>Laruche</t>
        </is>
      </c>
      <c r="K256" s="127" t="inlineStr">
        <is>
          <t>999999</t>
        </is>
      </c>
      <c r="L256" s="127" t="inlineStr">
        <is>
          <t>XF143486675FR</t>
        </is>
      </c>
      <c r="M256" s="127" t="inlineStr">
        <is>
          <t>N</t>
        </is>
      </c>
      <c r="N256" s="127" t="inlineStr">
        <is>
          <t>Transport</t>
        </is>
      </c>
      <c r="O256" s="127" t="inlineStr">
        <is>
          <t>N</t>
        </is>
      </c>
      <c r="P256" s="127" t="inlineStr">
        <is>
          <t>S</t>
        </is>
      </c>
      <c r="Q256" s="127" t="inlineStr">
        <is>
          <t>Z1</t>
        </is>
      </c>
      <c r="R256" s="147" t="n">
        <v>4.532</v>
      </c>
      <c r="S256" s="127" t="n">
        <v>17</v>
      </c>
      <c r="T256" s="148" t="n">
        <v>19.47</v>
      </c>
      <c r="U256" s="127" t="inlineStr">
        <is>
          <t>LA RUCHE LOGISTIQUE</t>
        </is>
      </c>
      <c r="W256" s="8">
        <f>IF(C256&lt;&gt;2,"",IF(S256="5X","5XK",IF(S256="5Y","5YK",IF(S256="6B","6BK",IF(S256="6C","6CK","")))))</f>
        <v/>
      </c>
      <c r="X256" s="8">
        <f>IF(S256="6B",_xlfn.XLOOKUP(H256,'Zoning 2shop'!A:A,'Zoning 2shop'!B:B),IF(S256="6C",_xlfn.XLOOKUP(G256,'Zoning 2shop'!C:C,'Zoning 2shop'!D:D),""))</f>
        <v/>
      </c>
      <c r="Y256" s="112">
        <f>AB256/Z256</f>
        <v/>
      </c>
      <c r="Z256" s="4">
        <f>T256</f>
        <v/>
      </c>
      <c r="AA256" s="4">
        <f>IF(OR(S256="6C",S256="6B",S256="5X",S256="5Y"),0.08,0.5)</f>
        <v/>
      </c>
      <c r="AB256" s="4">
        <f>$AG$5/$AG$2*Z256</f>
        <v/>
      </c>
      <c r="AC256" s="19">
        <f>Z256+AA256</f>
        <v/>
      </c>
      <c r="AD256" s="8">
        <f>IF(COUNTIF(Catégories!A:A,N256)=0,"catégorie inconnue",LOOKUP(N256,Catégories!A:A,Catégories!B:B))</f>
        <v/>
      </c>
      <c r="AE256" s="21">
        <f>SUM(Z256:AB256)</f>
        <v/>
      </c>
    </row>
    <row r="257" hidden="1" ht="14.25" customHeight="1" s="101">
      <c r="B257" s="127" t="inlineStr">
        <is>
          <t>13617723</t>
        </is>
      </c>
      <c r="C257" s="127" t="inlineStr">
        <is>
          <t>0</t>
        </is>
      </c>
      <c r="D257" s="123" t="n">
        <v>46171</v>
      </c>
      <c r="E257" s="127" t="inlineStr">
        <is>
          <t>21320</t>
        </is>
      </c>
      <c r="F257" s="127" t="inlineStr">
        <is>
          <t>8212</t>
        </is>
      </c>
      <c r="G257" s="127" t="inlineStr">
        <is>
          <t>FR</t>
        </is>
      </c>
      <c r="H257" s="127" t="inlineStr">
        <is>
          <t>AT</t>
        </is>
      </c>
      <c r="I257" s="127" t="inlineStr">
        <is>
          <t>Poulsen Catja</t>
        </is>
      </c>
      <c r="J257" s="127" t="inlineStr">
        <is>
          <t>Laruche</t>
        </is>
      </c>
      <c r="K257" s="127" t="inlineStr">
        <is>
          <t>999999</t>
        </is>
      </c>
      <c r="L257" s="127" t="inlineStr">
        <is>
          <t>XF143513946FR</t>
        </is>
      </c>
      <c r="M257" s="127" t="inlineStr">
        <is>
          <t>N</t>
        </is>
      </c>
      <c r="N257" s="127" t="inlineStr">
        <is>
          <t>Transport</t>
        </is>
      </c>
      <c r="O257" s="127" t="inlineStr">
        <is>
          <t>N</t>
        </is>
      </c>
      <c r="P257" s="127" t="inlineStr">
        <is>
          <t>S</t>
        </is>
      </c>
      <c r="Q257" s="127" t="inlineStr">
        <is>
          <t>Z2</t>
        </is>
      </c>
      <c r="R257" s="147" t="n">
        <v>4.266</v>
      </c>
      <c r="S257" s="127" t="n">
        <v>17</v>
      </c>
      <c r="T257" s="148" t="n">
        <v>18.34</v>
      </c>
      <c r="U257" s="127" t="inlineStr">
        <is>
          <t>LA RUCHE LOGISTIQUE</t>
        </is>
      </c>
      <c r="W257" s="8">
        <f>IF(C257&lt;&gt;2,"",IF(S257="5X","5XK",IF(S257="5Y","5YK",IF(S257="6B","6BK",IF(S257="6C","6CK","")))))</f>
        <v/>
      </c>
      <c r="X257" s="8">
        <f>IF(S257="6B",_xlfn.XLOOKUP(H257,'Zoning 2shop'!A:A,'Zoning 2shop'!B:B),IF(S257="6C",_xlfn.XLOOKUP(G257,'Zoning 2shop'!C:C,'Zoning 2shop'!D:D),""))</f>
        <v/>
      </c>
      <c r="Y257" s="112">
        <f>AB257/Z257</f>
        <v/>
      </c>
      <c r="Z257" s="4">
        <f>T257</f>
        <v/>
      </c>
      <c r="AA257" s="4">
        <f>IF(OR(S257="6C",S257="6B",S257="5X",S257="5Y"),0.08,0.5)</f>
        <v/>
      </c>
      <c r="AB257" s="4">
        <f>$AG$5/$AG$2*Z257</f>
        <v/>
      </c>
      <c r="AC257" s="19">
        <f>Z257+AA257</f>
        <v/>
      </c>
      <c r="AD257" s="8">
        <f>IF(COUNTIF(Catégories!A:A,N257)=0,"catégorie inconnue",LOOKUP(N257,Catégories!A:A,Catégories!B:B))</f>
        <v/>
      </c>
      <c r="AE257" s="21">
        <f>SUM(Z257:AB257)</f>
        <v/>
      </c>
      <c r="AH257" s="109" t="n"/>
      <c r="AJ257" s="150" t="n"/>
    </row>
    <row r="258" hidden="1" ht="14.25" customHeight="1" s="101">
      <c r="B258" s="127" t="inlineStr">
        <is>
          <t>13617723</t>
        </is>
      </c>
      <c r="C258" s="127" t="inlineStr">
        <is>
          <t>0</t>
        </is>
      </c>
      <c r="D258" s="123" t="n">
        <v>46171</v>
      </c>
      <c r="E258" s="127" t="inlineStr">
        <is>
          <t>21320</t>
        </is>
      </c>
      <c r="F258" s="127" t="inlineStr">
        <is>
          <t>04275</t>
        </is>
      </c>
      <c r="G258" s="127" t="inlineStr">
        <is>
          <t>FR</t>
        </is>
      </c>
      <c r="H258" s="127" t="inlineStr">
        <is>
          <t>DE</t>
        </is>
      </c>
      <c r="I258" s="127" t="inlineStr">
        <is>
          <t>Affeldt Henry</t>
        </is>
      </c>
      <c r="J258" s="127" t="inlineStr">
        <is>
          <t>Laruche</t>
        </is>
      </c>
      <c r="K258" s="127" t="inlineStr">
        <is>
          <t>999999</t>
        </is>
      </c>
      <c r="L258" s="127" t="inlineStr">
        <is>
          <t>XF143515156FR</t>
        </is>
      </c>
      <c r="M258" s="127" t="inlineStr">
        <is>
          <t>N</t>
        </is>
      </c>
      <c r="N258" s="127" t="inlineStr">
        <is>
          <t>Transport</t>
        </is>
      </c>
      <c r="O258" s="127" t="inlineStr">
        <is>
          <t>N</t>
        </is>
      </c>
      <c r="P258" s="127" t="inlineStr">
        <is>
          <t>S</t>
        </is>
      </c>
      <c r="Q258" s="127" t="inlineStr">
        <is>
          <t>Z1</t>
        </is>
      </c>
      <c r="R258" s="147" t="n">
        <v>5.76</v>
      </c>
      <c r="S258" s="127" t="n">
        <v>17</v>
      </c>
      <c r="T258" s="148" t="n">
        <v>21.83</v>
      </c>
      <c r="U258" s="127" t="inlineStr">
        <is>
          <t>LA RUCHE LOGISTIQUE</t>
        </is>
      </c>
      <c r="W258" s="8">
        <f>IF(C258&lt;&gt;2,"",IF(S258="5X","5XK",IF(S258="5Y","5YK",IF(S258="6B","6BK",IF(S258="6C","6CK","")))))</f>
        <v/>
      </c>
      <c r="X258" s="8">
        <f>IF(S258="6B",_xlfn.XLOOKUP(H258,'Zoning 2shop'!A:A,'Zoning 2shop'!B:B),IF(S258="6C",_xlfn.XLOOKUP(G258,'Zoning 2shop'!C:C,'Zoning 2shop'!D:D),""))</f>
        <v/>
      </c>
      <c r="Y258" s="112">
        <f>AB258/Z258</f>
        <v/>
      </c>
      <c r="Z258" s="4">
        <f>T258</f>
        <v/>
      </c>
      <c r="AA258" s="4">
        <f>IF(OR(S258="6C",S258="6B",S258="5X",S258="5Y"),0.08,0.5)</f>
        <v/>
      </c>
      <c r="AB258" s="4">
        <f>$AG$5/$AG$2*Z258</f>
        <v/>
      </c>
      <c r="AC258" s="19">
        <f>Z258+AA258</f>
        <v/>
      </c>
      <c r="AD258" s="8">
        <f>IF(COUNTIF(Catégories!A:A,N258)=0,"catégorie inconnue",LOOKUP(N258,Catégories!A:A,Catégories!B:B))</f>
        <v/>
      </c>
      <c r="AE258" s="21">
        <f>SUM(Z258:AB258)</f>
        <v/>
      </c>
    </row>
    <row r="259" hidden="1" ht="14.25" customHeight="1" s="101">
      <c r="B259" s="127" t="inlineStr">
        <is>
          <t>13617723</t>
        </is>
      </c>
      <c r="C259" s="127" t="inlineStr">
        <is>
          <t>0</t>
        </is>
      </c>
      <c r="D259" s="123" t="n">
        <v>46171</v>
      </c>
      <c r="E259" s="127" t="inlineStr">
        <is>
          <t>21320</t>
        </is>
      </c>
      <c r="F259" s="127" t="inlineStr">
        <is>
          <t>2461AR</t>
        </is>
      </c>
      <c r="G259" s="127" t="inlineStr">
        <is>
          <t>FR</t>
        </is>
      </c>
      <c r="H259" s="127" t="inlineStr">
        <is>
          <t>NL</t>
        </is>
      </c>
      <c r="I259" s="127" t="inlineStr">
        <is>
          <t>Mienis MB</t>
        </is>
      </c>
      <c r="J259" s="127" t="inlineStr">
        <is>
          <t>Laruche</t>
        </is>
      </c>
      <c r="K259" s="127" t="inlineStr">
        <is>
          <t>999999</t>
        </is>
      </c>
      <c r="L259" s="127" t="inlineStr">
        <is>
          <t>XF143515329FR</t>
        </is>
      </c>
      <c r="M259" s="127" t="inlineStr">
        <is>
          <t>N</t>
        </is>
      </c>
      <c r="N259" s="127" t="inlineStr">
        <is>
          <t>Transport</t>
        </is>
      </c>
      <c r="O259" s="127" t="inlineStr">
        <is>
          <t>N</t>
        </is>
      </c>
      <c r="P259" s="127" t="inlineStr">
        <is>
          <t>S</t>
        </is>
      </c>
      <c r="Q259" s="127" t="inlineStr">
        <is>
          <t>Z1</t>
        </is>
      </c>
      <c r="R259" s="147" t="n">
        <v>10.1</v>
      </c>
      <c r="S259" s="127" t="n">
        <v>17</v>
      </c>
      <c r="T259" s="148" t="n">
        <v>32.64</v>
      </c>
      <c r="U259" s="127" t="inlineStr">
        <is>
          <t>LA RUCHE LOGISTIQUE</t>
        </is>
      </c>
      <c r="W259" s="8">
        <f>IF(C259&lt;&gt;2,"",IF(S259="5X","5XK",IF(S259="5Y","5YK",IF(S259="6B","6BK",IF(S259="6C","6CK","")))))</f>
        <v/>
      </c>
      <c r="X259" s="8">
        <f>IF(S259="6B",_xlfn.XLOOKUP(H259,'Zoning 2shop'!A:A,'Zoning 2shop'!B:B),IF(S259="6C",_xlfn.XLOOKUP(G259,'Zoning 2shop'!C:C,'Zoning 2shop'!D:D),""))</f>
        <v/>
      </c>
      <c r="Y259" s="112">
        <f>AB259/Z259</f>
        <v/>
      </c>
      <c r="Z259" s="4">
        <f>T259</f>
        <v/>
      </c>
      <c r="AA259" s="4">
        <f>IF(OR(S259="6C",S259="6B",S259="5X",S259="5Y"),0.08,0.5)</f>
        <v/>
      </c>
      <c r="AB259" s="4">
        <f>$AG$5/$AG$2*Z259</f>
        <v/>
      </c>
      <c r="AC259" s="19">
        <f>Z259+AA259</f>
        <v/>
      </c>
      <c r="AD259" s="8">
        <f>IF(COUNTIF(Catégories!A:A,N259)=0,"catégorie inconnue",LOOKUP(N259,Catégories!A:A,Catégories!B:B))</f>
        <v/>
      </c>
      <c r="AE259" s="21">
        <f>SUM(Z259:AB259)</f>
        <v/>
      </c>
    </row>
    <row r="260" hidden="1" ht="14.25" customHeight="1" s="101">
      <c r="B260" s="127" t="inlineStr">
        <is>
          <t>13617723</t>
        </is>
      </c>
      <c r="C260" s="127" t="inlineStr">
        <is>
          <t>0</t>
        </is>
      </c>
      <c r="D260" s="123" t="n">
        <v>46171</v>
      </c>
      <c r="E260" s="127" t="inlineStr">
        <is>
          <t>21320</t>
        </is>
      </c>
      <c r="F260" s="127" t="inlineStr">
        <is>
          <t>10315</t>
        </is>
      </c>
      <c r="G260" s="127" t="inlineStr">
        <is>
          <t>FR</t>
        </is>
      </c>
      <c r="H260" s="127" t="inlineStr">
        <is>
          <t>DE</t>
        </is>
      </c>
      <c r="I260" s="127" t="inlineStr">
        <is>
          <t>Liegmann Jasmin</t>
        </is>
      </c>
      <c r="J260" s="127" t="inlineStr">
        <is>
          <t>Laruche</t>
        </is>
      </c>
      <c r="K260" s="127" t="inlineStr">
        <is>
          <t>999999</t>
        </is>
      </c>
      <c r="L260" s="127" t="inlineStr">
        <is>
          <t>XF143537491FR</t>
        </is>
      </c>
      <c r="M260" s="127" t="inlineStr">
        <is>
          <t>N</t>
        </is>
      </c>
      <c r="N260" s="127" t="inlineStr">
        <is>
          <t>Transport</t>
        </is>
      </c>
      <c r="O260" s="127" t="inlineStr">
        <is>
          <t>N</t>
        </is>
      </c>
      <c r="P260" s="127" t="inlineStr">
        <is>
          <t>S</t>
        </is>
      </c>
      <c r="Q260" s="127" t="inlineStr">
        <is>
          <t>Z1</t>
        </is>
      </c>
      <c r="R260" s="147" t="n">
        <v>0.853</v>
      </c>
      <c r="S260" s="127" t="n">
        <v>17</v>
      </c>
      <c r="T260" s="148" t="n">
        <v>9.94</v>
      </c>
      <c r="U260" s="127" t="inlineStr">
        <is>
          <t>LA RUCHE LOGISTIQUE</t>
        </is>
      </c>
      <c r="W260" s="8">
        <f>IF(C260&lt;&gt;2,"",IF(S260="5X","5XK",IF(S260="5Y","5YK",IF(S260="6B","6BK",IF(S260="6C","6CK","")))))</f>
        <v/>
      </c>
      <c r="X260" s="8">
        <f>IF(S260="6B",_xlfn.XLOOKUP(H260,'Zoning 2shop'!A:A,'Zoning 2shop'!B:B),IF(S260="6C",_xlfn.XLOOKUP(G260,'Zoning 2shop'!C:C,'Zoning 2shop'!D:D),""))</f>
        <v/>
      </c>
      <c r="Y260" s="112">
        <f>AB260/Z260</f>
        <v/>
      </c>
      <c r="Z260" s="4">
        <f>T260</f>
        <v/>
      </c>
      <c r="AA260" s="4">
        <f>IF(OR(S260="6C",S260="6B",S260="5X",S260="5Y"),0.08,0.5)</f>
        <v/>
      </c>
      <c r="AB260" s="4">
        <f>$AG$5/$AG$2*Z260</f>
        <v/>
      </c>
      <c r="AC260" s="19">
        <f>Z260+AA260</f>
        <v/>
      </c>
      <c r="AD260" s="8">
        <f>IF(COUNTIF(Catégories!A:A,N260)=0,"catégorie inconnue",LOOKUP(N260,Catégories!A:A,Catégories!B:B))</f>
        <v/>
      </c>
      <c r="AE260" s="21">
        <f>SUM(Z260:AB260)</f>
        <v/>
      </c>
      <c r="AH260" s="109" t="n"/>
      <c r="AJ260" s="150" t="n"/>
    </row>
    <row r="261" hidden="1" ht="14.25" customHeight="1" s="101">
      <c r="B261" s="127" t="inlineStr">
        <is>
          <t>13617723</t>
        </is>
      </c>
      <c r="C261" s="127" t="inlineStr">
        <is>
          <t>0</t>
        </is>
      </c>
      <c r="D261" s="123" t="n">
        <v>46171</v>
      </c>
      <c r="E261" s="127" t="inlineStr">
        <is>
          <t>21320</t>
        </is>
      </c>
      <c r="F261" s="127" t="inlineStr">
        <is>
          <t>2586GH</t>
        </is>
      </c>
      <c r="G261" s="127" t="inlineStr">
        <is>
          <t>FR</t>
        </is>
      </c>
      <c r="H261" s="127" t="inlineStr">
        <is>
          <t>NL</t>
        </is>
      </c>
      <c r="I261" s="127" t="inlineStr">
        <is>
          <t>van Dorsser Fenna</t>
        </is>
      </c>
      <c r="J261" s="127" t="inlineStr">
        <is>
          <t>Laruche</t>
        </is>
      </c>
      <c r="K261" s="127" t="inlineStr">
        <is>
          <t>999999</t>
        </is>
      </c>
      <c r="L261" s="127" t="inlineStr">
        <is>
          <t>XF143542103FR</t>
        </is>
      </c>
      <c r="M261" s="127" t="inlineStr">
        <is>
          <t>N</t>
        </is>
      </c>
      <c r="N261" s="127" t="inlineStr">
        <is>
          <t>Transport</t>
        </is>
      </c>
      <c r="O261" s="127" t="inlineStr">
        <is>
          <t>N</t>
        </is>
      </c>
      <c r="P261" s="127" t="inlineStr">
        <is>
          <t>S</t>
        </is>
      </c>
      <c r="Q261" s="127" t="inlineStr">
        <is>
          <t>Z1</t>
        </is>
      </c>
      <c r="R261" s="147" t="n">
        <v>0.32</v>
      </c>
      <c r="S261" s="127" t="n">
        <v>17</v>
      </c>
      <c r="T261" s="148" t="n">
        <v>7.86</v>
      </c>
      <c r="U261" s="127" t="inlineStr">
        <is>
          <t>LA RUCHE LOGISTIQUE</t>
        </is>
      </c>
      <c r="W261" s="8">
        <f>IF(C261&lt;&gt;2,"",IF(S261="5X","5XK",IF(S261="5Y","5YK",IF(S261="6B","6BK",IF(S261="6C","6CK","")))))</f>
        <v/>
      </c>
      <c r="X261" s="8">
        <f>IF(S261="6B",_xlfn.XLOOKUP(H261,'Zoning 2shop'!A:A,'Zoning 2shop'!B:B),IF(S261="6C",_xlfn.XLOOKUP(G261,'Zoning 2shop'!C:C,'Zoning 2shop'!D:D),""))</f>
        <v/>
      </c>
      <c r="Y261" s="112">
        <f>AB261/Z261</f>
        <v/>
      </c>
      <c r="Z261" s="4">
        <f>T261</f>
        <v/>
      </c>
      <c r="AA261" s="4">
        <f>IF(OR(S261="6C",S261="6B",S261="5X",S261="5Y"),0.08,0.5)</f>
        <v/>
      </c>
      <c r="AB261" s="4">
        <f>$AG$5/$AG$2*Z261</f>
        <v/>
      </c>
      <c r="AC261" s="19">
        <f>Z261+AA261</f>
        <v/>
      </c>
      <c r="AD261" s="8">
        <f>IF(COUNTIF(Catégories!A:A,N261)=0,"catégorie inconnue",LOOKUP(N261,Catégories!A:A,Catégories!B:B))</f>
        <v/>
      </c>
      <c r="AE261" s="21">
        <f>SUM(Z261:AB261)</f>
        <v/>
      </c>
    </row>
    <row r="262" hidden="1" ht="14.25" customHeight="1" s="101">
      <c r="B262" s="127" t="inlineStr">
        <is>
          <t>13617723</t>
        </is>
      </c>
      <c r="C262" s="127" t="inlineStr">
        <is>
          <t>0</t>
        </is>
      </c>
      <c r="D262" s="123" t="n">
        <v>46171</v>
      </c>
      <c r="E262" s="127" t="inlineStr">
        <is>
          <t>21320</t>
        </is>
      </c>
      <c r="F262" s="127" t="inlineStr">
        <is>
          <t>20359</t>
        </is>
      </c>
      <c r="G262" s="127" t="inlineStr">
        <is>
          <t>FR</t>
        </is>
      </c>
      <c r="H262" s="127" t="inlineStr">
        <is>
          <t>DE</t>
        </is>
      </c>
      <c r="I262" s="127" t="inlineStr">
        <is>
          <t>Sonnichsen Godja</t>
        </is>
      </c>
      <c r="J262" s="127" t="inlineStr">
        <is>
          <t>Laruche</t>
        </is>
      </c>
      <c r="K262" s="127" t="inlineStr">
        <is>
          <t>999999</t>
        </is>
      </c>
      <c r="L262" s="127" t="inlineStr">
        <is>
          <t>XF143542443FR</t>
        </is>
      </c>
      <c r="M262" s="127" t="inlineStr">
        <is>
          <t>N</t>
        </is>
      </c>
      <c r="N262" s="127" t="inlineStr">
        <is>
          <t>Transport</t>
        </is>
      </c>
      <c r="O262" s="127" t="inlineStr">
        <is>
          <t>N</t>
        </is>
      </c>
      <c r="P262" s="127" t="inlineStr">
        <is>
          <t>S</t>
        </is>
      </c>
      <c r="Q262" s="127" t="inlineStr">
        <is>
          <t>Z1</t>
        </is>
      </c>
      <c r="R262" s="147" t="n">
        <v>4.266</v>
      </c>
      <c r="S262" s="127" t="n">
        <v>17</v>
      </c>
      <c r="T262" s="148" t="n">
        <v>18.34</v>
      </c>
      <c r="U262" s="127" t="inlineStr">
        <is>
          <t>LA RUCHE LOGISTIQUE</t>
        </is>
      </c>
      <c r="W262" s="8">
        <f>IF(C262&lt;&gt;2,"",IF(S262="5X","5XK",IF(S262="5Y","5YK",IF(S262="6B","6BK",IF(S262="6C","6CK","")))))</f>
        <v/>
      </c>
      <c r="X262" s="8">
        <f>IF(S262="6B",_xlfn.XLOOKUP(H262,'Zoning 2shop'!A:A,'Zoning 2shop'!B:B),IF(S262="6C",_xlfn.XLOOKUP(G262,'Zoning 2shop'!C:C,'Zoning 2shop'!D:D),""))</f>
        <v/>
      </c>
      <c r="Y262" s="112">
        <f>AB262/Z262</f>
        <v/>
      </c>
      <c r="Z262" s="4">
        <f>T262</f>
        <v/>
      </c>
      <c r="AA262" s="4">
        <f>IF(OR(S262="6C",S262="6B",S262="5X",S262="5Y"),0.08,0.5)</f>
        <v/>
      </c>
      <c r="AB262" s="4">
        <f>$AG$5/$AG$2*Z262</f>
        <v/>
      </c>
      <c r="AC262" s="19">
        <f>Z262+AA262</f>
        <v/>
      </c>
      <c r="AD262" s="8">
        <f>IF(COUNTIF(Catégories!A:A,N262)=0,"catégorie inconnue",LOOKUP(N262,Catégories!A:A,Catégories!B:B))</f>
        <v/>
      </c>
      <c r="AE262" s="21">
        <f>SUM(Z262:AB262)</f>
        <v/>
      </c>
    </row>
    <row r="263" hidden="1" ht="14.25" customHeight="1" s="101">
      <c r="B263" s="127" t="inlineStr">
        <is>
          <t>13617721</t>
        </is>
      </c>
      <c r="C263" s="127" t="inlineStr">
        <is>
          <t>0</t>
        </is>
      </c>
      <c r="D263" s="123" t="n">
        <v>46146</v>
      </c>
      <c r="E263" s="127" t="inlineStr">
        <is>
          <t>21320</t>
        </is>
      </c>
      <c r="F263" s="127" t="inlineStr">
        <is>
          <t>06500</t>
        </is>
      </c>
      <c r="G263" s="127" t="inlineStr"/>
      <c r="H263" s="127" t="inlineStr"/>
      <c r="I263" s="127" t="inlineStr">
        <is>
          <t>GUERRETTA NELLY</t>
        </is>
      </c>
      <c r="J263" s="127" t="inlineStr">
        <is>
          <t>Laruche</t>
        </is>
      </c>
      <c r="K263" s="127" t="inlineStr">
        <is>
          <t>999999</t>
        </is>
      </c>
      <c r="L263" s="127" t="inlineStr">
        <is>
          <t>XN091315302JB</t>
        </is>
      </c>
      <c r="M263" s="127" t="inlineStr">
        <is>
          <t>N</t>
        </is>
      </c>
      <c r="N263" s="127" t="inlineStr">
        <is>
          <t>Transport</t>
        </is>
      </c>
      <c r="O263" s="127" t="inlineStr">
        <is>
          <t>N</t>
        </is>
      </c>
      <c r="P263" s="127" t="inlineStr">
        <is>
          <t>S</t>
        </is>
      </c>
      <c r="Q263" s="127" t="inlineStr">
        <is>
          <t>NT</t>
        </is>
      </c>
      <c r="R263" s="147" t="n">
        <v>4.638</v>
      </c>
      <c r="S263" s="127" t="n">
        <v>16</v>
      </c>
      <c r="T263" s="148" t="n">
        <v>8.6</v>
      </c>
      <c r="U263" s="127" t="inlineStr">
        <is>
          <t>LA RUCHE LOGISTIQUE</t>
        </is>
      </c>
      <c r="W263" s="8">
        <f>IF(C263&lt;&gt;2,"",IF(S263="5X","5XK",IF(S263="5Y","5YK",IF(S263="6B","6BK",IF(S263="6C","6CK","")))))</f>
        <v/>
      </c>
      <c r="X263" s="8">
        <f>IF(S263="6B",_xlfn.XLOOKUP(H263,'Zoning 2shop'!A:A,'Zoning 2shop'!B:B),IF(S263="6C",_xlfn.XLOOKUP(G263,'Zoning 2shop'!C:C,'Zoning 2shop'!D:D),""))</f>
        <v/>
      </c>
      <c r="Y263" s="112">
        <f>AB263/Z263</f>
        <v/>
      </c>
      <c r="Z263" s="4">
        <f>T263</f>
        <v/>
      </c>
      <c r="AA263" s="4">
        <f>IF(OR(S263="6C",S263="6B",S263="5X",S263="5Y"),0.08,0.5)</f>
        <v/>
      </c>
      <c r="AB263" s="4">
        <f>$AG$5/$AG$2*Z263</f>
        <v/>
      </c>
      <c r="AC263" s="19">
        <f>Z263+AA263</f>
        <v/>
      </c>
      <c r="AD263" s="8">
        <f>IF(COUNTIF(Catégories!A:A,N263)=0,"catégorie inconnue",LOOKUP(N263,Catégories!A:A,Catégories!B:B))</f>
        <v/>
      </c>
      <c r="AE263" s="21">
        <f>SUM(Z263:AB263)</f>
        <v/>
      </c>
    </row>
    <row r="264" hidden="1" ht="14.25" customHeight="1" s="101">
      <c r="B264" s="127" t="inlineStr">
        <is>
          <t>13617721</t>
        </is>
      </c>
      <c r="C264" s="127" t="inlineStr">
        <is>
          <t>0</t>
        </is>
      </c>
      <c r="D264" s="123" t="n">
        <v>46146</v>
      </c>
      <c r="E264" s="127" t="inlineStr">
        <is>
          <t>21320</t>
        </is>
      </c>
      <c r="F264" s="127" t="inlineStr">
        <is>
          <t>75016</t>
        </is>
      </c>
      <c r="G264" s="127" t="inlineStr"/>
      <c r="H264" s="127" t="inlineStr"/>
      <c r="I264" s="127" t="inlineStr">
        <is>
          <t>Cherif Myriam</t>
        </is>
      </c>
      <c r="J264" s="127" t="inlineStr">
        <is>
          <t>Laruche</t>
        </is>
      </c>
      <c r="K264" s="127" t="inlineStr">
        <is>
          <t>999999</t>
        </is>
      </c>
      <c r="L264" s="127" t="inlineStr">
        <is>
          <t>XN091319600JB</t>
        </is>
      </c>
      <c r="M264" s="127" t="inlineStr">
        <is>
          <t>N</t>
        </is>
      </c>
      <c r="N264" s="127" t="inlineStr">
        <is>
          <t>Transport</t>
        </is>
      </c>
      <c r="O264" s="127" t="inlineStr">
        <is>
          <t>N</t>
        </is>
      </c>
      <c r="P264" s="127" t="inlineStr">
        <is>
          <t>S</t>
        </is>
      </c>
      <c r="Q264" s="127" t="inlineStr">
        <is>
          <t>NT</t>
        </is>
      </c>
      <c r="R264" s="147" t="n">
        <v>0.05</v>
      </c>
      <c r="S264" s="127" t="n">
        <v>16</v>
      </c>
      <c r="T264" s="148" t="n">
        <v>7</v>
      </c>
      <c r="U264" s="127" t="inlineStr">
        <is>
          <t>LA RUCHE LOGISTIQUE</t>
        </is>
      </c>
      <c r="W264" s="8">
        <f>IF(C264&lt;&gt;2,"",IF(S264="5X","5XK",IF(S264="5Y","5YK",IF(S264="6B","6BK",IF(S264="6C","6CK","")))))</f>
        <v/>
      </c>
      <c r="X264" s="8">
        <f>IF(S264="6B",_xlfn.XLOOKUP(H264,'Zoning 2shop'!A:A,'Zoning 2shop'!B:B),IF(S264="6C",_xlfn.XLOOKUP(G264,'Zoning 2shop'!C:C,'Zoning 2shop'!D:D),""))</f>
        <v/>
      </c>
      <c r="Y264" s="112">
        <f>AB264/Z264</f>
        <v/>
      </c>
      <c r="Z264" s="4">
        <f>T264</f>
        <v/>
      </c>
      <c r="AA264" s="4">
        <f>IF(OR(S264="6C",S264="6B",S264="5X",S264="5Y"),0.08,0.5)</f>
        <v/>
      </c>
      <c r="AB264" s="4">
        <f>$AG$5/$AG$2*Z264</f>
        <v/>
      </c>
      <c r="AC264" s="19">
        <f>Z264+AA264</f>
        <v/>
      </c>
      <c r="AD264" s="8">
        <f>IF(COUNTIF(Catégories!A:A,N264)=0,"catégorie inconnue",LOOKUP(N264,Catégories!A:A,Catégories!B:B))</f>
        <v/>
      </c>
      <c r="AE264" s="21">
        <f>SUM(Z264:AB264)</f>
        <v/>
      </c>
    </row>
    <row r="265" hidden="1" ht="14.25" customHeight="1" s="101">
      <c r="B265" s="127" t="inlineStr">
        <is>
          <t>13617721</t>
        </is>
      </c>
      <c r="C265" s="127" t="inlineStr">
        <is>
          <t>0</t>
        </is>
      </c>
      <c r="D265" s="123" t="n">
        <v>46146</v>
      </c>
      <c r="E265" s="127" t="inlineStr">
        <is>
          <t>21320</t>
        </is>
      </c>
      <c r="F265" s="127" t="inlineStr">
        <is>
          <t>34340</t>
        </is>
      </c>
      <c r="G265" s="127" t="inlineStr"/>
      <c r="H265" s="127" t="inlineStr"/>
      <c r="I265" s="127" t="inlineStr">
        <is>
          <t>Palpacuer Lydie</t>
        </is>
      </c>
      <c r="J265" s="127" t="inlineStr">
        <is>
          <t>Laruche</t>
        </is>
      </c>
      <c r="K265" s="127" t="inlineStr">
        <is>
          <t>999999</t>
        </is>
      </c>
      <c r="L265" s="127" t="inlineStr">
        <is>
          <t>XN091324437JB</t>
        </is>
      </c>
      <c r="M265" s="127" t="inlineStr">
        <is>
          <t>N</t>
        </is>
      </c>
      <c r="N265" s="127" t="inlineStr">
        <is>
          <t>Transport</t>
        </is>
      </c>
      <c r="O265" s="127" t="inlineStr">
        <is>
          <t>N</t>
        </is>
      </c>
      <c r="P265" s="127" t="inlineStr">
        <is>
          <t>S</t>
        </is>
      </c>
      <c r="Q265" s="127" t="inlineStr">
        <is>
          <t>NT</t>
        </is>
      </c>
      <c r="R265" s="147" t="n">
        <v>0.42</v>
      </c>
      <c r="S265" s="127" t="n">
        <v>16</v>
      </c>
      <c r="T265" s="148" t="n">
        <v>7</v>
      </c>
      <c r="U265" s="127" t="inlineStr">
        <is>
          <t>LA RUCHE LOGISTIQUE</t>
        </is>
      </c>
      <c r="W265" s="8">
        <f>IF(C265&lt;&gt;2,"",IF(S265="5X","5XK",IF(S265="5Y","5YK",IF(S265="6B","6BK",IF(S265="6C","6CK","")))))</f>
        <v/>
      </c>
      <c r="X265" s="8">
        <f>IF(S265="6B",_xlfn.XLOOKUP(H265,'Zoning 2shop'!A:A,'Zoning 2shop'!B:B),IF(S265="6C",_xlfn.XLOOKUP(G265,'Zoning 2shop'!C:C,'Zoning 2shop'!D:D),""))</f>
        <v/>
      </c>
      <c r="Y265" s="112">
        <f>AB265/Z265</f>
        <v/>
      </c>
      <c r="Z265" s="4">
        <f>T265</f>
        <v/>
      </c>
      <c r="AA265" s="4">
        <f>IF(OR(S265="6C",S265="6B",S265="5X",S265="5Y"),0.08,0.5)</f>
        <v/>
      </c>
      <c r="AB265" s="4">
        <f>$AG$5/$AG$2*Z265</f>
        <v/>
      </c>
      <c r="AC265" s="19">
        <f>Z265+AA265</f>
        <v/>
      </c>
      <c r="AD265" s="8">
        <f>IF(COUNTIF(Catégories!A:A,N265)=0,"catégorie inconnue",LOOKUP(N265,Catégories!A:A,Catégories!B:B))</f>
        <v/>
      </c>
      <c r="AE265" s="21">
        <f>SUM(Z265:AB265)</f>
        <v/>
      </c>
    </row>
    <row r="266" hidden="1" ht="14.25" customHeight="1" s="101">
      <c r="B266" s="127" t="inlineStr">
        <is>
          <t>13617721</t>
        </is>
      </c>
      <c r="C266" s="127" t="inlineStr">
        <is>
          <t>0</t>
        </is>
      </c>
      <c r="D266" s="123" t="n">
        <v>46146</v>
      </c>
      <c r="E266" s="127" t="inlineStr">
        <is>
          <t>21320</t>
        </is>
      </c>
      <c r="F266" s="127" t="inlineStr">
        <is>
          <t>59247</t>
        </is>
      </c>
      <c r="G266" s="127" t="inlineStr"/>
      <c r="H266" s="127" t="inlineStr"/>
      <c r="I266" s="127" t="inlineStr">
        <is>
          <t>longuepee domonique</t>
        </is>
      </c>
      <c r="J266" s="127" t="inlineStr">
        <is>
          <t>Laruche</t>
        </is>
      </c>
      <c r="K266" s="127" t="inlineStr">
        <is>
          <t>999999</t>
        </is>
      </c>
      <c r="L266" s="127" t="inlineStr">
        <is>
          <t>XN091329575JB</t>
        </is>
      </c>
      <c r="M266" s="127" t="inlineStr">
        <is>
          <t>N</t>
        </is>
      </c>
      <c r="N266" s="127" t="inlineStr">
        <is>
          <t>Transport</t>
        </is>
      </c>
      <c r="O266" s="127" t="inlineStr">
        <is>
          <t>N</t>
        </is>
      </c>
      <c r="P266" s="127" t="inlineStr">
        <is>
          <t>S</t>
        </is>
      </c>
      <c r="Q266" s="127" t="inlineStr">
        <is>
          <t>NT</t>
        </is>
      </c>
      <c r="R266" s="147" t="n">
        <v>4.787</v>
      </c>
      <c r="S266" s="127" t="n">
        <v>16</v>
      </c>
      <c r="T266" s="148" t="n">
        <v>8.6</v>
      </c>
      <c r="U266" s="127" t="inlineStr">
        <is>
          <t>LA RUCHE LOGISTIQUE</t>
        </is>
      </c>
      <c r="W266" s="8">
        <f>IF(C266&lt;&gt;2,"",IF(S266="5X","5XK",IF(S266="5Y","5YK",IF(S266="6B","6BK",IF(S266="6C","6CK","")))))</f>
        <v/>
      </c>
      <c r="X266" s="8">
        <f>IF(S266="6B",_xlfn.XLOOKUP(H266,'Zoning 2shop'!A:A,'Zoning 2shop'!B:B),IF(S266="6C",_xlfn.XLOOKUP(G266,'Zoning 2shop'!C:C,'Zoning 2shop'!D:D),""))</f>
        <v/>
      </c>
      <c r="Y266" s="112">
        <f>AB266/Z266</f>
        <v/>
      </c>
      <c r="Z266" s="4">
        <f>T266</f>
        <v/>
      </c>
      <c r="AA266" s="4">
        <f>IF(OR(S266="6C",S266="6B",S266="5X",S266="5Y"),0.08,0.5)</f>
        <v/>
      </c>
      <c r="AB266" s="4">
        <f>$AG$5/$AG$2*Z266</f>
        <v/>
      </c>
      <c r="AC266" s="19">
        <f>Z266+AA266</f>
        <v/>
      </c>
      <c r="AD266" s="8">
        <f>IF(COUNTIF(Catégories!A:A,N266)=0,"catégorie inconnue",LOOKUP(N266,Catégories!A:A,Catégories!B:B))</f>
        <v/>
      </c>
      <c r="AE266" s="21">
        <f>SUM(Z266:AB266)</f>
        <v/>
      </c>
    </row>
    <row r="267" hidden="1" ht="14.25" customHeight="1" s="101">
      <c r="B267" s="127" t="inlineStr">
        <is>
          <t>13617721</t>
        </is>
      </c>
      <c r="C267" s="127" t="inlineStr">
        <is>
          <t>0</t>
        </is>
      </c>
      <c r="D267" s="123" t="n">
        <v>46146</v>
      </c>
      <c r="E267" s="127" t="inlineStr">
        <is>
          <t>21320</t>
        </is>
      </c>
      <c r="F267" s="127" t="inlineStr">
        <is>
          <t>75015</t>
        </is>
      </c>
      <c r="G267" s="127" t="inlineStr"/>
      <c r="H267" s="127" t="inlineStr"/>
      <c r="I267" s="127" t="inlineStr">
        <is>
          <t>TRINCA Giancarlo</t>
        </is>
      </c>
      <c r="J267" s="127" t="inlineStr">
        <is>
          <t>Laruche</t>
        </is>
      </c>
      <c r="K267" s="127" t="inlineStr">
        <is>
          <t>999999</t>
        </is>
      </c>
      <c r="L267" s="127" t="inlineStr">
        <is>
          <t>XN091366012JB</t>
        </is>
      </c>
      <c r="M267" s="127" t="inlineStr">
        <is>
          <t>N</t>
        </is>
      </c>
      <c r="N267" s="127" t="inlineStr">
        <is>
          <t>Transport</t>
        </is>
      </c>
      <c r="O267" s="127" t="inlineStr">
        <is>
          <t>N</t>
        </is>
      </c>
      <c r="P267" s="127" t="inlineStr">
        <is>
          <t>S</t>
        </is>
      </c>
      <c r="Q267" s="127" t="inlineStr">
        <is>
          <t>NT</t>
        </is>
      </c>
      <c r="R267" s="147" t="n">
        <v>0.05</v>
      </c>
      <c r="S267" s="127" t="n">
        <v>16</v>
      </c>
      <c r="T267" s="148" t="n">
        <v>7</v>
      </c>
      <c r="U267" s="127" t="inlineStr">
        <is>
          <t>LA RUCHE LOGISTIQUE</t>
        </is>
      </c>
      <c r="W267" s="8">
        <f>IF(C267&lt;&gt;2,"",IF(S267="5X","5XK",IF(S267="5Y","5YK",IF(S267="6B","6BK",IF(S267="6C","6CK","")))))</f>
        <v/>
      </c>
      <c r="X267" s="8">
        <f>IF(S267="6B",_xlfn.XLOOKUP(H267,'Zoning 2shop'!A:A,'Zoning 2shop'!B:B),IF(S267="6C",_xlfn.XLOOKUP(G267,'Zoning 2shop'!C:C,'Zoning 2shop'!D:D),""))</f>
        <v/>
      </c>
      <c r="Y267" s="112">
        <f>AB267/Z267</f>
        <v/>
      </c>
      <c r="Z267" s="4">
        <f>T267</f>
        <v/>
      </c>
      <c r="AA267" s="4">
        <f>IF(OR(S267="6C",S267="6B",S267="5X",S267="5Y"),0.08,0.5)</f>
        <v/>
      </c>
      <c r="AB267" s="4">
        <f>$AG$5/$AG$2*Z267</f>
        <v/>
      </c>
      <c r="AC267" s="19">
        <f>Z267+AA267</f>
        <v/>
      </c>
      <c r="AD267" s="8">
        <f>IF(COUNTIF(Catégories!A:A,N267)=0,"catégorie inconnue",LOOKUP(N267,Catégories!A:A,Catégories!B:B))</f>
        <v/>
      </c>
      <c r="AE267" s="21">
        <f>SUM(Z267:AB267)</f>
        <v/>
      </c>
    </row>
    <row r="268" hidden="1" ht="14.25" customHeight="1" s="101">
      <c r="B268" s="127" t="inlineStr">
        <is>
          <t>13617721</t>
        </is>
      </c>
      <c r="C268" s="127" t="inlineStr">
        <is>
          <t>0</t>
        </is>
      </c>
      <c r="D268" s="123" t="n">
        <v>46146</v>
      </c>
      <c r="E268" s="127" t="inlineStr">
        <is>
          <t>21320</t>
        </is>
      </c>
      <c r="F268" s="127" t="inlineStr">
        <is>
          <t>35620</t>
        </is>
      </c>
      <c r="G268" s="127" t="inlineStr"/>
      <c r="H268" s="127" t="inlineStr"/>
      <c r="I268" s="127" t="inlineStr">
        <is>
          <t>Le Berre Julien</t>
        </is>
      </c>
      <c r="J268" s="127" t="inlineStr">
        <is>
          <t>Laruche</t>
        </is>
      </c>
      <c r="K268" s="127" t="inlineStr">
        <is>
          <t>999999</t>
        </is>
      </c>
      <c r="L268" s="127" t="inlineStr">
        <is>
          <t>XN091366851JB</t>
        </is>
      </c>
      <c r="M268" s="127" t="inlineStr">
        <is>
          <t>N</t>
        </is>
      </c>
      <c r="N268" s="127" t="inlineStr">
        <is>
          <t>Transport</t>
        </is>
      </c>
      <c r="O268" s="127" t="inlineStr">
        <is>
          <t>N</t>
        </is>
      </c>
      <c r="P268" s="127" t="inlineStr">
        <is>
          <t>S</t>
        </is>
      </c>
      <c r="Q268" s="127" t="inlineStr">
        <is>
          <t>NT</t>
        </is>
      </c>
      <c r="R268" s="147" t="n">
        <v>0.27</v>
      </c>
      <c r="S268" s="127" t="n">
        <v>16</v>
      </c>
      <c r="T268" s="148" t="n">
        <v>7</v>
      </c>
      <c r="U268" s="127" t="inlineStr">
        <is>
          <t>LA RUCHE LOGISTIQUE</t>
        </is>
      </c>
      <c r="W268" s="8">
        <f>IF(C268&lt;&gt;2,"",IF(S268="5X","5XK",IF(S268="5Y","5YK",IF(S268="6B","6BK",IF(S268="6C","6CK","")))))</f>
        <v/>
      </c>
      <c r="X268" s="8">
        <f>IF(S268="6B",_xlfn.XLOOKUP(H268,'Zoning 2shop'!A:A,'Zoning 2shop'!B:B),IF(S268="6C",_xlfn.XLOOKUP(G268,'Zoning 2shop'!C:C,'Zoning 2shop'!D:D),""))</f>
        <v/>
      </c>
      <c r="Y268" s="112">
        <f>AB268/Z268</f>
        <v/>
      </c>
      <c r="Z268" s="4">
        <f>T268</f>
        <v/>
      </c>
      <c r="AA268" s="4">
        <f>IF(OR(S268="6C",S268="6B",S268="5X",S268="5Y"),0.08,0.5)</f>
        <v/>
      </c>
      <c r="AB268" s="4">
        <f>$AG$5/$AG$2*Z268</f>
        <v/>
      </c>
      <c r="AC268" s="19">
        <f>Z268+AA268</f>
        <v/>
      </c>
      <c r="AD268" s="8">
        <f>IF(COUNTIF(Catégories!A:A,N268)=0,"catégorie inconnue",LOOKUP(N268,Catégories!A:A,Catégories!B:B))</f>
        <v/>
      </c>
      <c r="AE268" s="21">
        <f>SUM(Z268:AB268)</f>
        <v/>
      </c>
    </row>
    <row r="269" hidden="1" ht="14.25" customHeight="1" s="101">
      <c r="B269" s="127" t="inlineStr">
        <is>
          <t>13617721</t>
        </is>
      </c>
      <c r="C269" s="127" t="inlineStr">
        <is>
          <t>0</t>
        </is>
      </c>
      <c r="D269" s="123" t="n">
        <v>46146</v>
      </c>
      <c r="E269" s="127" t="inlineStr">
        <is>
          <t>21320</t>
        </is>
      </c>
      <c r="F269" s="127" t="inlineStr">
        <is>
          <t>69870</t>
        </is>
      </c>
      <c r="G269" s="127" t="inlineStr"/>
      <c r="H269" s="127" t="inlineStr"/>
      <c r="I269" s="127" t="inlineStr">
        <is>
          <t>DROIN Helene</t>
        </is>
      </c>
      <c r="J269" s="127" t="inlineStr">
        <is>
          <t>Laruche</t>
        </is>
      </c>
      <c r="K269" s="127" t="inlineStr">
        <is>
          <t>999999</t>
        </is>
      </c>
      <c r="L269" s="127" t="inlineStr">
        <is>
          <t>XN091373398JB</t>
        </is>
      </c>
      <c r="M269" s="127" t="inlineStr">
        <is>
          <t>N</t>
        </is>
      </c>
      <c r="N269" s="127" t="inlineStr">
        <is>
          <t>Transport</t>
        </is>
      </c>
      <c r="O269" s="127" t="inlineStr">
        <is>
          <t>N</t>
        </is>
      </c>
      <c r="P269" s="127" t="inlineStr">
        <is>
          <t>S</t>
        </is>
      </c>
      <c r="Q269" s="127" t="inlineStr">
        <is>
          <t>NT</t>
        </is>
      </c>
      <c r="R269" s="147" t="n">
        <v>4.638</v>
      </c>
      <c r="S269" s="127" t="n">
        <v>16</v>
      </c>
      <c r="T269" s="148" t="n">
        <v>8.6</v>
      </c>
      <c r="U269" s="127" t="inlineStr">
        <is>
          <t>LA RUCHE LOGISTIQUE</t>
        </is>
      </c>
      <c r="W269" s="8">
        <f>IF(C269&lt;&gt;2,"",IF(S269="5X","5XK",IF(S269="5Y","5YK",IF(S269="6B","6BK",IF(S269="6C","6CK","")))))</f>
        <v/>
      </c>
      <c r="X269" s="8">
        <f>IF(S269="6B",_xlfn.XLOOKUP(H269,'Zoning 2shop'!A:A,'Zoning 2shop'!B:B),IF(S269="6C",_xlfn.XLOOKUP(G269,'Zoning 2shop'!C:C,'Zoning 2shop'!D:D),""))</f>
        <v/>
      </c>
      <c r="Y269" s="112">
        <f>AB269/Z269</f>
        <v/>
      </c>
      <c r="Z269" s="4">
        <f>T269</f>
        <v/>
      </c>
      <c r="AA269" s="4">
        <f>IF(OR(S269="6C",S269="6B",S269="5X",S269="5Y"),0.08,0.5)</f>
        <v/>
      </c>
      <c r="AB269" s="4">
        <f>$AG$5/$AG$2*Z269</f>
        <v/>
      </c>
      <c r="AC269" s="19">
        <f>Z269+AA269</f>
        <v/>
      </c>
      <c r="AD269" s="8">
        <f>IF(COUNTIF(Catégories!A:A,N269)=0,"catégorie inconnue",LOOKUP(N269,Catégories!A:A,Catégories!B:B))</f>
        <v/>
      </c>
      <c r="AE269" s="21">
        <f>SUM(Z269:AB269)</f>
        <v/>
      </c>
    </row>
    <row r="270" hidden="1" ht="14.25" customHeight="1" s="101">
      <c r="B270" s="127" t="inlineStr">
        <is>
          <t>13617721</t>
        </is>
      </c>
      <c r="C270" s="127" t="inlineStr">
        <is>
          <t>0</t>
        </is>
      </c>
      <c r="D270" s="123" t="n">
        <v>46146</v>
      </c>
      <c r="E270" s="127" t="inlineStr">
        <is>
          <t>21320</t>
        </is>
      </c>
      <c r="F270" s="127" t="inlineStr">
        <is>
          <t>69008</t>
        </is>
      </c>
      <c r="G270" s="127" t="inlineStr"/>
      <c r="H270" s="127" t="inlineStr"/>
      <c r="I270" s="127" t="inlineStr">
        <is>
          <t>Eloundou Eleana</t>
        </is>
      </c>
      <c r="J270" s="127" t="inlineStr">
        <is>
          <t>Laruche</t>
        </is>
      </c>
      <c r="K270" s="127" t="inlineStr">
        <is>
          <t>999999</t>
        </is>
      </c>
      <c r="L270" s="127" t="inlineStr">
        <is>
          <t>XN091386652JB</t>
        </is>
      </c>
      <c r="M270" s="127" t="inlineStr">
        <is>
          <t>N</t>
        </is>
      </c>
      <c r="N270" s="127" t="inlineStr">
        <is>
          <t>Transport</t>
        </is>
      </c>
      <c r="O270" s="127" t="inlineStr">
        <is>
          <t>N</t>
        </is>
      </c>
      <c r="P270" s="127" t="inlineStr">
        <is>
          <t>S</t>
        </is>
      </c>
      <c r="Q270" s="127" t="inlineStr">
        <is>
          <t>NT</t>
        </is>
      </c>
      <c r="R270" s="147" t="n">
        <v>4.678</v>
      </c>
      <c r="S270" s="127" t="n">
        <v>16</v>
      </c>
      <c r="T270" s="148" t="n">
        <v>8.6</v>
      </c>
      <c r="U270" s="127" t="inlineStr">
        <is>
          <t>LA RUCHE LOGISTIQUE</t>
        </is>
      </c>
      <c r="W270" s="8">
        <f>IF(C270&lt;&gt;2,"",IF(S270="5X","5XK",IF(S270="5Y","5YK",IF(S270="6B","6BK",IF(S270="6C","6CK","")))))</f>
        <v/>
      </c>
      <c r="X270" s="8">
        <f>IF(S270="6B",_xlfn.XLOOKUP(H270,'Zoning 2shop'!A:A,'Zoning 2shop'!B:B),IF(S270="6C",_xlfn.XLOOKUP(G270,'Zoning 2shop'!C:C,'Zoning 2shop'!D:D),""))</f>
        <v/>
      </c>
      <c r="Y270" s="112">
        <f>AB270/Z270</f>
        <v/>
      </c>
      <c r="Z270" s="4">
        <f>T270</f>
        <v/>
      </c>
      <c r="AA270" s="4">
        <f>IF(OR(S270="6C",S270="6B",S270="5X",S270="5Y"),0.08,0.5)</f>
        <v/>
      </c>
      <c r="AB270" s="4">
        <f>$AG$5/$AG$2*Z270</f>
        <v/>
      </c>
      <c r="AC270" s="19">
        <f>Z270+AA270</f>
        <v/>
      </c>
      <c r="AD270" s="8">
        <f>IF(COUNTIF(Catégories!A:A,N270)=0,"catégorie inconnue",LOOKUP(N270,Catégories!A:A,Catégories!B:B))</f>
        <v/>
      </c>
      <c r="AE270" s="21">
        <f>SUM(Z270:AB270)</f>
        <v/>
      </c>
    </row>
    <row r="271" hidden="1" ht="14.25" customHeight="1" s="101">
      <c r="B271" s="127" t="inlineStr">
        <is>
          <t>13617721</t>
        </is>
      </c>
      <c r="C271" s="127" t="inlineStr">
        <is>
          <t>0</t>
        </is>
      </c>
      <c r="D271" s="123" t="n">
        <v>46146</v>
      </c>
      <c r="E271" s="127" t="inlineStr">
        <is>
          <t>21320</t>
        </is>
      </c>
      <c r="F271" s="127" t="inlineStr">
        <is>
          <t>74400</t>
        </is>
      </c>
      <c r="G271" s="127" t="inlineStr"/>
      <c r="H271" s="127" t="inlineStr"/>
      <c r="I271" s="127" t="inlineStr">
        <is>
          <t>Fournier Lucie</t>
        </is>
      </c>
      <c r="J271" s="127" t="inlineStr">
        <is>
          <t>Laruche</t>
        </is>
      </c>
      <c r="K271" s="127" t="inlineStr">
        <is>
          <t>999999</t>
        </is>
      </c>
      <c r="L271" s="127" t="inlineStr">
        <is>
          <t>XN091740021JB</t>
        </is>
      </c>
      <c r="M271" s="127" t="inlineStr">
        <is>
          <t>N</t>
        </is>
      </c>
      <c r="N271" s="127" t="inlineStr">
        <is>
          <t>Transport</t>
        </is>
      </c>
      <c r="O271" s="127" t="inlineStr">
        <is>
          <t>N</t>
        </is>
      </c>
      <c r="P271" s="127" t="inlineStr">
        <is>
          <t>S</t>
        </is>
      </c>
      <c r="Q271" s="127" t="inlineStr">
        <is>
          <t>NT</t>
        </is>
      </c>
      <c r="R271" s="147" t="n">
        <v>4.532</v>
      </c>
      <c r="S271" s="127" t="n">
        <v>16</v>
      </c>
      <c r="T271" s="148" t="n">
        <v>8.6</v>
      </c>
      <c r="U271" s="127" t="inlineStr">
        <is>
          <t>LA RUCHE LOGISTIQUE</t>
        </is>
      </c>
      <c r="W271" s="8">
        <f>IF(C271&lt;&gt;2,"",IF(S271="5X","5XK",IF(S271="5Y","5YK",IF(S271="6B","6BK",IF(S271="6C","6CK","")))))</f>
        <v/>
      </c>
      <c r="X271" s="8">
        <f>IF(S271="6B",_xlfn.XLOOKUP(H271,'Zoning 2shop'!A:A,'Zoning 2shop'!B:B),IF(S271="6C",_xlfn.XLOOKUP(G271,'Zoning 2shop'!C:C,'Zoning 2shop'!D:D),""))</f>
        <v/>
      </c>
      <c r="Y271" s="112">
        <f>AB271/Z271</f>
        <v/>
      </c>
      <c r="Z271" s="4">
        <f>T271</f>
        <v/>
      </c>
      <c r="AA271" s="4">
        <f>IF(OR(S271="6C",S271="6B",S271="5X",S271="5Y"),0.08,0.5)</f>
        <v/>
      </c>
      <c r="AB271" s="4">
        <f>$AG$5/$AG$2*Z271</f>
        <v/>
      </c>
      <c r="AC271" s="19">
        <f>Z271+AA271</f>
        <v/>
      </c>
      <c r="AD271" s="8">
        <f>IF(COUNTIF(Catégories!A:A,N271)=0,"catégorie inconnue",LOOKUP(N271,Catégories!A:A,Catégories!B:B))</f>
        <v/>
      </c>
      <c r="AE271" s="21">
        <f>SUM(Z271:AB271)</f>
        <v/>
      </c>
    </row>
    <row r="272" hidden="1" ht="14.25" customHeight="1" s="101">
      <c r="B272" s="127" t="inlineStr">
        <is>
          <t>13617721</t>
        </is>
      </c>
      <c r="C272" s="127" t="inlineStr">
        <is>
          <t>0</t>
        </is>
      </c>
      <c r="D272" s="123" t="n">
        <v>46146</v>
      </c>
      <c r="E272" s="127" t="inlineStr">
        <is>
          <t>21320</t>
        </is>
      </c>
      <c r="F272" s="127" t="inlineStr">
        <is>
          <t>74400</t>
        </is>
      </c>
      <c r="G272" s="127" t="inlineStr"/>
      <c r="H272" s="127" t="inlineStr"/>
      <c r="I272" s="127" t="inlineStr">
        <is>
          <t>Fournier Lucie</t>
        </is>
      </c>
      <c r="J272" s="127" t="inlineStr">
        <is>
          <t>Laruche</t>
        </is>
      </c>
      <c r="K272" s="127" t="inlineStr">
        <is>
          <t>999999</t>
        </is>
      </c>
      <c r="L272" s="127" t="inlineStr">
        <is>
          <t>XN091740021JB</t>
        </is>
      </c>
      <c r="M272" s="127" t="inlineStr">
        <is>
          <t>N</t>
        </is>
      </c>
      <c r="N272" s="127" t="inlineStr">
        <is>
          <t>Zones Difficiles d'accès</t>
        </is>
      </c>
      <c r="O272" s="127" t="inlineStr">
        <is>
          <t>N</t>
        </is>
      </c>
      <c r="P272" s="127" t="n"/>
      <c r="Q272" s="127" t="inlineStr">
        <is>
          <t>NT</t>
        </is>
      </c>
      <c r="R272" s="147" t="n">
        <v>0</v>
      </c>
      <c r="S272" s="127" t="n">
        <v>16</v>
      </c>
      <c r="T272" s="148" t="n">
        <v>5</v>
      </c>
      <c r="U272" s="127" t="inlineStr">
        <is>
          <t>LA RUCHE LOGISTIQUE</t>
        </is>
      </c>
      <c r="W272" s="8">
        <f>IF(C272&lt;&gt;2,"",IF(S272="5X","5XK",IF(S272="5Y","5YK",IF(S272="6B","6BK",IF(S272="6C","6CK","")))))</f>
        <v/>
      </c>
      <c r="X272" s="8">
        <f>IF(S272="6B",_xlfn.XLOOKUP(H272,'Zoning 2shop'!A:A,'Zoning 2shop'!B:B),IF(S272="6C",_xlfn.XLOOKUP(G272,'Zoning 2shop'!C:C,'Zoning 2shop'!D:D),""))</f>
        <v/>
      </c>
      <c r="Y272" s="112">
        <f>AB272/Z272</f>
        <v/>
      </c>
      <c r="Z272" s="4">
        <f>T272</f>
        <v/>
      </c>
      <c r="AA272" s="4">
        <f>IF(OR(S272="6C",S272="6B",S272="5X",S272="5Y"),0.08,0.5)</f>
        <v/>
      </c>
      <c r="AB272" s="4">
        <f>$AG$5/$AG$2*Z272</f>
        <v/>
      </c>
      <c r="AC272" s="19">
        <f>Z272+AA272</f>
        <v/>
      </c>
      <c r="AD272" s="8">
        <f>IF(COUNTIF(Catégories!A:A,N272)=0,"catégorie inconnue",LOOKUP(N272,Catégories!A:A,Catégories!B:B))</f>
        <v/>
      </c>
      <c r="AE272" s="21">
        <f>SUM(Z272:AB272)</f>
        <v/>
      </c>
    </row>
    <row r="273" hidden="1" ht="14.25" customHeight="1" s="101">
      <c r="B273" s="127" t="inlineStr">
        <is>
          <t>13617721</t>
        </is>
      </c>
      <c r="C273" s="127" t="inlineStr">
        <is>
          <t>0</t>
        </is>
      </c>
      <c r="D273" s="123" t="n">
        <v>46146</v>
      </c>
      <c r="E273" s="127" t="inlineStr">
        <is>
          <t>21320</t>
        </is>
      </c>
      <c r="F273" s="127" t="inlineStr">
        <is>
          <t>30300</t>
        </is>
      </c>
      <c r="G273" s="127" t="inlineStr"/>
      <c r="H273" s="127" t="inlineStr"/>
      <c r="I273" s="127" t="inlineStr">
        <is>
          <t>CHAUDON Nelson</t>
        </is>
      </c>
      <c r="J273" s="127" t="inlineStr">
        <is>
          <t>Laruche</t>
        </is>
      </c>
      <c r="K273" s="127" t="inlineStr">
        <is>
          <t>999999</t>
        </is>
      </c>
      <c r="L273" s="127" t="inlineStr">
        <is>
          <t>XN091799248JB</t>
        </is>
      </c>
      <c r="M273" s="127" t="inlineStr">
        <is>
          <t>N</t>
        </is>
      </c>
      <c r="N273" s="127" t="inlineStr">
        <is>
          <t>Transport</t>
        </is>
      </c>
      <c r="O273" s="127" t="inlineStr">
        <is>
          <t>N</t>
        </is>
      </c>
      <c r="P273" s="127" t="inlineStr">
        <is>
          <t>S</t>
        </is>
      </c>
      <c r="Q273" s="127" t="inlineStr">
        <is>
          <t>NT</t>
        </is>
      </c>
      <c r="R273" s="147" t="n">
        <v>2.153</v>
      </c>
      <c r="S273" s="127" t="n">
        <v>16</v>
      </c>
      <c r="T273" s="148" t="n">
        <v>7.8</v>
      </c>
      <c r="U273" s="127" t="inlineStr">
        <is>
          <t>LA RUCHE LOGISTIQUE</t>
        </is>
      </c>
      <c r="W273" s="8">
        <f>IF(C273&lt;&gt;2,"",IF(S273="5X","5XK",IF(S273="5Y","5YK",IF(S273="6B","6BK",IF(S273="6C","6CK","")))))</f>
        <v/>
      </c>
      <c r="X273" s="8">
        <f>IF(S273="6B",_xlfn.XLOOKUP(H273,'Zoning 2shop'!A:A,'Zoning 2shop'!B:B),IF(S273="6C",_xlfn.XLOOKUP(G273,'Zoning 2shop'!C:C,'Zoning 2shop'!D:D),""))</f>
        <v/>
      </c>
      <c r="Y273" s="112">
        <f>AB273/Z273</f>
        <v/>
      </c>
      <c r="Z273" s="4">
        <f>T273</f>
        <v/>
      </c>
      <c r="AA273" s="4">
        <f>IF(OR(S273="6C",S273="6B",S273="5X",S273="5Y"),0.08,0.5)</f>
        <v/>
      </c>
      <c r="AB273" s="4">
        <f>$AG$5/$AG$2*Z273</f>
        <v/>
      </c>
      <c r="AC273" s="19">
        <f>Z273+AA273</f>
        <v/>
      </c>
      <c r="AD273" s="8">
        <f>IF(COUNTIF(Catégories!A:A,N273)=0,"catégorie inconnue",LOOKUP(N273,Catégories!A:A,Catégories!B:B))</f>
        <v/>
      </c>
      <c r="AE273" s="21">
        <f>SUM(Z273:AB273)</f>
        <v/>
      </c>
    </row>
    <row r="274" hidden="1" ht="14.25" customHeight="1" s="101">
      <c r="B274" s="127" t="inlineStr">
        <is>
          <t>13617721</t>
        </is>
      </c>
      <c r="C274" s="127" t="inlineStr">
        <is>
          <t>0</t>
        </is>
      </c>
      <c r="D274" s="123" t="n">
        <v>46146</v>
      </c>
      <c r="E274" s="127" t="inlineStr">
        <is>
          <t>21320</t>
        </is>
      </c>
      <c r="F274" s="127" t="inlineStr">
        <is>
          <t>22800</t>
        </is>
      </c>
      <c r="G274" s="127" t="inlineStr"/>
      <c r="H274" s="127" t="inlineStr"/>
      <c r="I274" s="127" t="inlineStr">
        <is>
          <t>Durand Antoine</t>
        </is>
      </c>
      <c r="J274" s="127" t="inlineStr">
        <is>
          <t>Laruche</t>
        </is>
      </c>
      <c r="K274" s="127" t="inlineStr">
        <is>
          <t>999999</t>
        </is>
      </c>
      <c r="L274" s="127" t="inlineStr">
        <is>
          <t>XN091825098JB</t>
        </is>
      </c>
      <c r="M274" s="127" t="inlineStr">
        <is>
          <t>N</t>
        </is>
      </c>
      <c r="N274" s="127" t="inlineStr">
        <is>
          <t>Transport</t>
        </is>
      </c>
      <c r="O274" s="127" t="inlineStr">
        <is>
          <t>N</t>
        </is>
      </c>
      <c r="P274" s="127" t="inlineStr">
        <is>
          <t>S</t>
        </is>
      </c>
      <c r="Q274" s="127" t="inlineStr">
        <is>
          <t>NT</t>
        </is>
      </c>
      <c r="R274" s="147" t="n">
        <v>1.04</v>
      </c>
      <c r="S274" s="127" t="n">
        <v>16</v>
      </c>
      <c r="T274" s="148" t="n">
        <v>7.4</v>
      </c>
      <c r="U274" s="127" t="inlineStr">
        <is>
          <t>LA RUCHE LOGISTIQUE</t>
        </is>
      </c>
      <c r="W274" s="8">
        <f>IF(C274&lt;&gt;2,"",IF(S274="5X","5XK",IF(S274="5Y","5YK",IF(S274="6B","6BK",IF(S274="6C","6CK","")))))</f>
        <v/>
      </c>
      <c r="X274" s="8">
        <f>IF(S274="6B",_xlfn.XLOOKUP(H274,'Zoning 2shop'!A:A,'Zoning 2shop'!B:B),IF(S274="6C",_xlfn.XLOOKUP(G274,'Zoning 2shop'!C:C,'Zoning 2shop'!D:D),""))</f>
        <v/>
      </c>
      <c r="Y274" s="112">
        <f>AB274/Z274</f>
        <v/>
      </c>
      <c r="Z274" s="4">
        <f>T274</f>
        <v/>
      </c>
      <c r="AA274" s="4">
        <f>IF(OR(S274="6C",S274="6B",S274="5X",S274="5Y"),0.08,0.5)</f>
        <v/>
      </c>
      <c r="AB274" s="4">
        <f>$AG$5/$AG$2*Z274</f>
        <v/>
      </c>
      <c r="AC274" s="19">
        <f>Z274+AA274</f>
        <v/>
      </c>
      <c r="AD274" s="8">
        <f>IF(COUNTIF(Catégories!A:A,N274)=0,"catégorie inconnue",LOOKUP(N274,Catégories!A:A,Catégories!B:B))</f>
        <v/>
      </c>
      <c r="AE274" s="21">
        <f>SUM(Z274:AB274)</f>
        <v/>
      </c>
    </row>
    <row r="275" hidden="1" ht="14.25" customHeight="1" s="101">
      <c r="B275" s="127" t="inlineStr">
        <is>
          <t>13617721</t>
        </is>
      </c>
      <c r="C275" s="127" t="inlineStr">
        <is>
          <t>0</t>
        </is>
      </c>
      <c r="D275" s="123" t="n">
        <v>46146</v>
      </c>
      <c r="E275" s="127" t="inlineStr">
        <is>
          <t>21320</t>
        </is>
      </c>
      <c r="F275" s="127" t="inlineStr">
        <is>
          <t>57070</t>
        </is>
      </c>
      <c r="G275" s="127" t="inlineStr"/>
      <c r="H275" s="127" t="inlineStr"/>
      <c r="I275" s="127" t="inlineStr">
        <is>
          <t>El Bouari Nouralhouda</t>
        </is>
      </c>
      <c r="J275" s="127" t="inlineStr">
        <is>
          <t>Laruche</t>
        </is>
      </c>
      <c r="K275" s="127" t="inlineStr">
        <is>
          <t>999999</t>
        </is>
      </c>
      <c r="L275" s="127" t="inlineStr">
        <is>
          <t>XN091856064JB</t>
        </is>
      </c>
      <c r="M275" s="127" t="inlineStr">
        <is>
          <t>N</t>
        </is>
      </c>
      <c r="N275" s="127" t="inlineStr">
        <is>
          <t>Transport</t>
        </is>
      </c>
      <c r="O275" s="127" t="inlineStr">
        <is>
          <t>N</t>
        </is>
      </c>
      <c r="P275" s="127" t="inlineStr">
        <is>
          <t>S</t>
        </is>
      </c>
      <c r="Q275" s="127" t="inlineStr">
        <is>
          <t>NT</t>
        </is>
      </c>
      <c r="R275" s="147" t="n">
        <v>0.391</v>
      </c>
      <c r="S275" s="127" t="n">
        <v>16</v>
      </c>
      <c r="T275" s="148" t="n">
        <v>7</v>
      </c>
      <c r="U275" s="127" t="inlineStr">
        <is>
          <t>LA RUCHE LOGISTIQUE</t>
        </is>
      </c>
      <c r="W275" s="8">
        <f>IF(C275&lt;&gt;2,"",IF(S275="5X","5XK",IF(S275="5Y","5YK",IF(S275="6B","6BK",IF(S275="6C","6CK","")))))</f>
        <v/>
      </c>
      <c r="X275" s="8">
        <f>IF(S275="6B",_xlfn.XLOOKUP(H275,'Zoning 2shop'!A:A,'Zoning 2shop'!B:B),IF(S275="6C",_xlfn.XLOOKUP(G275,'Zoning 2shop'!C:C,'Zoning 2shop'!D:D),""))</f>
        <v/>
      </c>
      <c r="Y275" s="112">
        <f>AB275/Z275</f>
        <v/>
      </c>
      <c r="Z275" s="4">
        <f>T275</f>
        <v/>
      </c>
      <c r="AA275" s="4">
        <f>IF(OR(S275="6C",S275="6B",S275="5X",S275="5Y"),0.08,0.5)</f>
        <v/>
      </c>
      <c r="AB275" s="4">
        <f>$AG$5/$AG$2*Z275</f>
        <v/>
      </c>
      <c r="AC275" s="19">
        <f>Z275+AA275</f>
        <v/>
      </c>
      <c r="AD275" s="8">
        <f>IF(COUNTIF(Catégories!A:A,N275)=0,"catégorie inconnue",LOOKUP(N275,Catégories!A:A,Catégories!B:B))</f>
        <v/>
      </c>
      <c r="AE275" s="21">
        <f>SUM(Z275:AB275)</f>
        <v/>
      </c>
    </row>
    <row r="276" hidden="1" ht="14.25" customHeight="1" s="101">
      <c r="B276" s="127" t="inlineStr">
        <is>
          <t>13617721</t>
        </is>
      </c>
      <c r="C276" s="127" t="inlineStr">
        <is>
          <t>0</t>
        </is>
      </c>
      <c r="D276" s="123" t="n">
        <v>46146</v>
      </c>
      <c r="E276" s="127" t="inlineStr">
        <is>
          <t>21320</t>
        </is>
      </c>
      <c r="F276" s="127" t="inlineStr">
        <is>
          <t>69004</t>
        </is>
      </c>
      <c r="G276" s="127" t="inlineStr"/>
      <c r="H276" s="127" t="inlineStr"/>
      <c r="I276" s="127" t="inlineStr">
        <is>
          <t>PEREIRA Antoine</t>
        </is>
      </c>
      <c r="J276" s="127" t="inlineStr">
        <is>
          <t>Laruche</t>
        </is>
      </c>
      <c r="K276" s="127" t="inlineStr">
        <is>
          <t>999999</t>
        </is>
      </c>
      <c r="L276" s="127" t="inlineStr">
        <is>
          <t>XN091857161JB</t>
        </is>
      </c>
      <c r="M276" s="127" t="inlineStr">
        <is>
          <t>N</t>
        </is>
      </c>
      <c r="N276" s="127" t="inlineStr">
        <is>
          <t>Transport</t>
        </is>
      </c>
      <c r="O276" s="127" t="inlineStr">
        <is>
          <t>N</t>
        </is>
      </c>
      <c r="P276" s="127" t="inlineStr">
        <is>
          <t>S</t>
        </is>
      </c>
      <c r="Q276" s="127" t="inlineStr">
        <is>
          <t>NT</t>
        </is>
      </c>
      <c r="R276" s="147" t="n">
        <v>3.008</v>
      </c>
      <c r="S276" s="127" t="n">
        <v>16</v>
      </c>
      <c r="T276" s="148" t="n">
        <v>8.199999999999999</v>
      </c>
      <c r="U276" s="127" t="inlineStr">
        <is>
          <t>LA RUCHE LOGISTIQUE</t>
        </is>
      </c>
      <c r="W276" s="8">
        <f>IF(C276&lt;&gt;2,"",IF(S276="5X","5XK",IF(S276="5Y","5YK",IF(S276="6B","6BK",IF(S276="6C","6CK","")))))</f>
        <v/>
      </c>
      <c r="X276" s="8">
        <f>IF(S276="6B",_xlfn.XLOOKUP(H276,'Zoning 2shop'!A:A,'Zoning 2shop'!B:B),IF(S276="6C",_xlfn.XLOOKUP(G276,'Zoning 2shop'!C:C,'Zoning 2shop'!D:D),""))</f>
        <v/>
      </c>
      <c r="Y276" s="112">
        <f>AB276/Z276</f>
        <v/>
      </c>
      <c r="Z276" s="4">
        <f>T276</f>
        <v/>
      </c>
      <c r="AA276" s="4">
        <f>IF(OR(S276="6C",S276="6B",S276="5X",S276="5Y"),0.08,0.5)</f>
        <v/>
      </c>
      <c r="AB276" s="4">
        <f>$AG$5/$AG$2*Z276</f>
        <v/>
      </c>
      <c r="AC276" s="19">
        <f>Z276+AA276</f>
        <v/>
      </c>
      <c r="AD276" s="8">
        <f>IF(COUNTIF(Catégories!A:A,N276)=0,"catégorie inconnue",LOOKUP(N276,Catégories!A:A,Catégories!B:B))</f>
        <v/>
      </c>
      <c r="AE276" s="21">
        <f>SUM(Z276:AB276)</f>
        <v/>
      </c>
    </row>
    <row r="277" hidden="1" ht="14.25" customHeight="1" s="101">
      <c r="B277" s="127" t="inlineStr">
        <is>
          <t>13617721</t>
        </is>
      </c>
      <c r="C277" s="127" t="inlineStr">
        <is>
          <t>0</t>
        </is>
      </c>
      <c r="D277" s="123" t="n">
        <v>46146</v>
      </c>
      <c r="E277" s="127" t="inlineStr">
        <is>
          <t>21320</t>
        </is>
      </c>
      <c r="F277" s="127" t="inlineStr">
        <is>
          <t>94150</t>
        </is>
      </c>
      <c r="G277" s="127" t="inlineStr"/>
      <c r="H277" s="127" t="inlineStr"/>
      <c r="I277" s="127" t="inlineStr">
        <is>
          <t>SY-ALARY 120906 AFRETY EXP Azizah</t>
        </is>
      </c>
      <c r="J277" s="127" t="inlineStr">
        <is>
          <t>Laruche</t>
        </is>
      </c>
      <c r="K277" s="127" t="inlineStr">
        <is>
          <t>999999</t>
        </is>
      </c>
      <c r="L277" s="127" t="inlineStr">
        <is>
          <t>XN091891432JB</t>
        </is>
      </c>
      <c r="M277" s="127" t="inlineStr">
        <is>
          <t>N</t>
        </is>
      </c>
      <c r="N277" s="127" t="inlineStr">
        <is>
          <t>Transport</t>
        </is>
      </c>
      <c r="O277" s="127" t="inlineStr">
        <is>
          <t>N</t>
        </is>
      </c>
      <c r="P277" s="127" t="inlineStr">
        <is>
          <t>S</t>
        </is>
      </c>
      <c r="Q277" s="127" t="inlineStr">
        <is>
          <t>NT</t>
        </is>
      </c>
      <c r="R277" s="147" t="n">
        <v>4.41</v>
      </c>
      <c r="S277" s="127" t="n">
        <v>16</v>
      </c>
      <c r="T277" s="148" t="n">
        <v>8.6</v>
      </c>
      <c r="U277" s="127" t="inlineStr">
        <is>
          <t>LA RUCHE LOGISTIQUE</t>
        </is>
      </c>
      <c r="W277" s="8">
        <f>IF(C277&lt;&gt;2,"",IF(S277="5X","5XK",IF(S277="5Y","5YK",IF(S277="6B","6BK",IF(S277="6C","6CK","")))))</f>
        <v/>
      </c>
      <c r="X277" s="8">
        <f>IF(S277="6B",_xlfn.XLOOKUP(H277,'Zoning 2shop'!A:A,'Zoning 2shop'!B:B),IF(S277="6C",_xlfn.XLOOKUP(G277,'Zoning 2shop'!C:C,'Zoning 2shop'!D:D),""))</f>
        <v/>
      </c>
      <c r="Y277" s="112">
        <f>AB277/Z277</f>
        <v/>
      </c>
      <c r="Z277" s="4">
        <f>T277</f>
        <v/>
      </c>
      <c r="AA277" s="4">
        <f>IF(OR(S277="6C",S277="6B",S277="5X",S277="5Y"),0.08,0.5)</f>
        <v/>
      </c>
      <c r="AB277" s="4">
        <f>$AG$5/$AG$2*Z277</f>
        <v/>
      </c>
      <c r="AC277" s="19">
        <f>Z277+AA277</f>
        <v/>
      </c>
      <c r="AD277" s="8">
        <f>IF(COUNTIF(Catégories!A:A,N277)=0,"catégorie inconnue",LOOKUP(N277,Catégories!A:A,Catégories!B:B))</f>
        <v/>
      </c>
      <c r="AE277" s="21">
        <f>SUM(Z277:AB277)</f>
        <v/>
      </c>
    </row>
    <row r="278" hidden="1" ht="14.25" customHeight="1" s="101">
      <c r="B278" s="127" t="inlineStr">
        <is>
          <t>13617721</t>
        </is>
      </c>
      <c r="C278" s="127" t="inlineStr">
        <is>
          <t>0</t>
        </is>
      </c>
      <c r="D278" s="123" t="n">
        <v>46146</v>
      </c>
      <c r="E278" s="127" t="inlineStr">
        <is>
          <t>21320</t>
        </is>
      </c>
      <c r="F278" s="127" t="inlineStr">
        <is>
          <t>74400</t>
        </is>
      </c>
      <c r="G278" s="127" t="inlineStr"/>
      <c r="H278" s="127" t="inlineStr"/>
      <c r="I278" s="127" t="inlineStr">
        <is>
          <t>Fournier Lucie</t>
        </is>
      </c>
      <c r="J278" s="127" t="inlineStr">
        <is>
          <t>Laruche</t>
        </is>
      </c>
      <c r="K278" s="127" t="inlineStr">
        <is>
          <t>999999</t>
        </is>
      </c>
      <c r="L278" s="127" t="inlineStr">
        <is>
          <t>XN091892910JB</t>
        </is>
      </c>
      <c r="M278" s="127" t="inlineStr">
        <is>
          <t>N</t>
        </is>
      </c>
      <c r="N278" s="127" t="inlineStr">
        <is>
          <t>Transport</t>
        </is>
      </c>
      <c r="O278" s="127" t="inlineStr">
        <is>
          <t>N</t>
        </is>
      </c>
      <c r="P278" s="127" t="inlineStr">
        <is>
          <t>S</t>
        </is>
      </c>
      <c r="Q278" s="127" t="inlineStr">
        <is>
          <t>NT</t>
        </is>
      </c>
      <c r="R278" s="147" t="n">
        <v>0.11</v>
      </c>
      <c r="S278" s="127" t="n">
        <v>16</v>
      </c>
      <c r="T278" s="148" t="n">
        <v>7</v>
      </c>
      <c r="U278" s="127" t="inlineStr">
        <is>
          <t>LA RUCHE LOGISTIQUE</t>
        </is>
      </c>
      <c r="W278" s="8">
        <f>IF(C278&lt;&gt;2,"",IF(S278="5X","5XK",IF(S278="5Y","5YK",IF(S278="6B","6BK",IF(S278="6C","6CK","")))))</f>
        <v/>
      </c>
      <c r="X278" s="8">
        <f>IF(S278="6B",_xlfn.XLOOKUP(H278,'Zoning 2shop'!A:A,'Zoning 2shop'!B:B),IF(S278="6C",_xlfn.XLOOKUP(G278,'Zoning 2shop'!C:C,'Zoning 2shop'!D:D),""))</f>
        <v/>
      </c>
      <c r="Y278" s="112">
        <f>AB278/Z278</f>
        <v/>
      </c>
      <c r="Z278" s="4">
        <f>T278</f>
        <v/>
      </c>
      <c r="AA278" s="4">
        <f>IF(OR(S278="6C",S278="6B",S278="5X",S278="5Y"),0.08,0.5)</f>
        <v/>
      </c>
      <c r="AB278" s="4">
        <f>$AG$5/$AG$2*Z278</f>
        <v/>
      </c>
      <c r="AC278" s="19">
        <f>Z278+AA278</f>
        <v/>
      </c>
      <c r="AD278" s="8">
        <f>IF(COUNTIF(Catégories!A:A,N278)=0,"catégorie inconnue",LOOKUP(N278,Catégories!A:A,Catégories!B:B))</f>
        <v/>
      </c>
      <c r="AE278" s="21">
        <f>SUM(Z278:AB278)</f>
        <v/>
      </c>
    </row>
    <row r="279" hidden="1" ht="14.25" customHeight="1" s="101">
      <c r="B279" s="127" t="inlineStr">
        <is>
          <t>13617721</t>
        </is>
      </c>
      <c r="C279" s="127" t="inlineStr">
        <is>
          <t>0</t>
        </is>
      </c>
      <c r="D279" s="123" t="n">
        <v>46146</v>
      </c>
      <c r="E279" s="127" t="inlineStr">
        <is>
          <t>21320</t>
        </is>
      </c>
      <c r="F279" s="127" t="inlineStr">
        <is>
          <t>74400</t>
        </is>
      </c>
      <c r="G279" s="127" t="inlineStr"/>
      <c r="H279" s="127" t="inlineStr"/>
      <c r="I279" s="127" t="inlineStr">
        <is>
          <t>Fournier Lucie</t>
        </is>
      </c>
      <c r="J279" s="127" t="inlineStr">
        <is>
          <t>Laruche</t>
        </is>
      </c>
      <c r="K279" s="127" t="inlineStr">
        <is>
          <t>999999</t>
        </is>
      </c>
      <c r="L279" s="127" t="inlineStr">
        <is>
          <t>XN091892910JB</t>
        </is>
      </c>
      <c r="M279" s="127" t="inlineStr">
        <is>
          <t>N</t>
        </is>
      </c>
      <c r="N279" s="127" t="inlineStr">
        <is>
          <t>Zones Difficiles d'accès</t>
        </is>
      </c>
      <c r="O279" s="127" t="inlineStr">
        <is>
          <t>N</t>
        </is>
      </c>
      <c r="P279" s="127" t="n"/>
      <c r="Q279" s="127" t="inlineStr">
        <is>
          <t>NT</t>
        </is>
      </c>
      <c r="R279" s="147" t="n">
        <v>0</v>
      </c>
      <c r="S279" s="127" t="n">
        <v>16</v>
      </c>
      <c r="T279" s="148" t="n">
        <v>5</v>
      </c>
      <c r="U279" s="127" t="inlineStr">
        <is>
          <t>LA RUCHE LOGISTIQUE</t>
        </is>
      </c>
      <c r="W279" s="8">
        <f>IF(C279&lt;&gt;2,"",IF(S279="5X","5XK",IF(S279="5Y","5YK",IF(S279="6B","6BK",IF(S279="6C","6CK","")))))</f>
        <v/>
      </c>
      <c r="X279" s="8">
        <f>IF(S279="6B",_xlfn.XLOOKUP(H279,'Zoning 2shop'!A:A,'Zoning 2shop'!B:B),IF(S279="6C",_xlfn.XLOOKUP(G279,'Zoning 2shop'!C:C,'Zoning 2shop'!D:D),""))</f>
        <v/>
      </c>
      <c r="Y279" s="112">
        <f>AB279/Z279</f>
        <v/>
      </c>
      <c r="Z279" s="4">
        <f>T279</f>
        <v/>
      </c>
      <c r="AA279" s="4">
        <f>IF(OR(S279="6C",S279="6B",S279="5X",S279="5Y"),0.08,0.5)</f>
        <v/>
      </c>
      <c r="AB279" s="4">
        <f>$AG$5/$AG$2*Z279</f>
        <v/>
      </c>
      <c r="AC279" s="19">
        <f>Z279+AA279</f>
        <v/>
      </c>
      <c r="AD279" s="8">
        <f>IF(COUNTIF(Catégories!A:A,N279)=0,"catégorie inconnue",LOOKUP(N279,Catégories!A:A,Catégories!B:B))</f>
        <v/>
      </c>
      <c r="AE279" s="21">
        <f>SUM(Z279:AB279)</f>
        <v/>
      </c>
    </row>
    <row r="280" hidden="1" ht="14.25" customHeight="1" s="101">
      <c r="B280" s="127" t="inlineStr">
        <is>
          <t>13617721</t>
        </is>
      </c>
      <c r="C280" s="127" t="inlineStr">
        <is>
          <t>0</t>
        </is>
      </c>
      <c r="D280" s="123" t="n">
        <v>46146</v>
      </c>
      <c r="E280" s="127" t="inlineStr">
        <is>
          <t>21320</t>
        </is>
      </c>
      <c r="F280" s="127" t="inlineStr">
        <is>
          <t>92100</t>
        </is>
      </c>
      <c r="G280" s="127" t="inlineStr"/>
      <c r="H280" s="127" t="inlineStr"/>
      <c r="I280" s="127" t="inlineStr">
        <is>
          <t>Chapaux patrick</t>
        </is>
      </c>
      <c r="J280" s="127" t="inlineStr">
        <is>
          <t>Laruche</t>
        </is>
      </c>
      <c r="K280" s="127" t="inlineStr">
        <is>
          <t>999999</t>
        </is>
      </c>
      <c r="L280" s="127" t="inlineStr">
        <is>
          <t>XN091895553JB</t>
        </is>
      </c>
      <c r="M280" s="127" t="inlineStr">
        <is>
          <t>N</t>
        </is>
      </c>
      <c r="N280" s="127" t="inlineStr">
        <is>
          <t>Transport</t>
        </is>
      </c>
      <c r="O280" s="127" t="inlineStr">
        <is>
          <t>N</t>
        </is>
      </c>
      <c r="P280" s="127" t="inlineStr">
        <is>
          <t>S</t>
        </is>
      </c>
      <c r="Q280" s="127" t="inlineStr">
        <is>
          <t>NT</t>
        </is>
      </c>
      <c r="R280" s="147" t="n">
        <v>0.3</v>
      </c>
      <c r="S280" s="127" t="n">
        <v>16</v>
      </c>
      <c r="T280" s="148" t="n">
        <v>7</v>
      </c>
      <c r="U280" s="127" t="inlineStr">
        <is>
          <t>LA RUCHE LOGISTIQUE</t>
        </is>
      </c>
      <c r="W280" s="8">
        <f>IF(C280&lt;&gt;2,"",IF(S280="5X","5XK",IF(S280="5Y","5YK",IF(S280="6B","6BK",IF(S280="6C","6CK","")))))</f>
        <v/>
      </c>
      <c r="X280" s="8">
        <f>IF(S280="6B",_xlfn.XLOOKUP(H280,'Zoning 2shop'!A:A,'Zoning 2shop'!B:B),IF(S280="6C",_xlfn.XLOOKUP(G280,'Zoning 2shop'!C:C,'Zoning 2shop'!D:D),""))</f>
        <v/>
      </c>
      <c r="Y280" s="112">
        <f>AB280/Z280</f>
        <v/>
      </c>
      <c r="Z280" s="4">
        <f>T280</f>
        <v/>
      </c>
      <c r="AA280" s="4">
        <f>IF(OR(S280="6C",S280="6B",S280="5X",S280="5Y"),0.08,0.5)</f>
        <v/>
      </c>
      <c r="AB280" s="4">
        <f>$AG$5/$AG$2*Z280</f>
        <v/>
      </c>
      <c r="AC280" s="19">
        <f>Z280+AA280</f>
        <v/>
      </c>
      <c r="AD280" s="8">
        <f>IF(COUNTIF(Catégories!A:A,N280)=0,"catégorie inconnue",LOOKUP(N280,Catégories!A:A,Catégories!B:B))</f>
        <v/>
      </c>
      <c r="AE280" s="21">
        <f>SUM(Z280:AB280)</f>
        <v/>
      </c>
    </row>
    <row r="281" hidden="1" ht="14.25" customHeight="1" s="101">
      <c r="B281" s="127" t="inlineStr">
        <is>
          <t>13617721</t>
        </is>
      </c>
      <c r="C281" s="127" t="inlineStr">
        <is>
          <t>0</t>
        </is>
      </c>
      <c r="D281" s="123" t="n">
        <v>46146</v>
      </c>
      <c r="E281" s="127" t="inlineStr">
        <is>
          <t>21320</t>
        </is>
      </c>
      <c r="F281" s="127" t="inlineStr">
        <is>
          <t>31470</t>
        </is>
      </c>
      <c r="G281" s="127" t="inlineStr"/>
      <c r="H281" s="127" t="inlineStr"/>
      <c r="I281" s="127" t="inlineStr">
        <is>
          <t>Kouassi Deborah</t>
        </is>
      </c>
      <c r="J281" s="127" t="inlineStr">
        <is>
          <t>Laruche</t>
        </is>
      </c>
      <c r="K281" s="127" t="inlineStr">
        <is>
          <t>999999</t>
        </is>
      </c>
      <c r="L281" s="127" t="inlineStr">
        <is>
          <t>XN091896307JB</t>
        </is>
      </c>
      <c r="M281" s="127" t="inlineStr">
        <is>
          <t>N</t>
        </is>
      </c>
      <c r="N281" s="127" t="inlineStr">
        <is>
          <t>Transport</t>
        </is>
      </c>
      <c r="O281" s="127" t="inlineStr">
        <is>
          <t>N</t>
        </is>
      </c>
      <c r="P281" s="127" t="inlineStr">
        <is>
          <t>S</t>
        </is>
      </c>
      <c r="Q281" s="127" t="inlineStr">
        <is>
          <t>NT</t>
        </is>
      </c>
      <c r="R281" s="147" t="n">
        <v>1.7</v>
      </c>
      <c r="S281" s="127" t="n">
        <v>16</v>
      </c>
      <c r="T281" s="148" t="n">
        <v>7.4</v>
      </c>
      <c r="U281" s="127" t="inlineStr">
        <is>
          <t>LA RUCHE LOGISTIQUE</t>
        </is>
      </c>
      <c r="W281" s="8">
        <f>IF(C281&lt;&gt;2,"",IF(S281="5X","5XK",IF(S281="5Y","5YK",IF(S281="6B","6BK",IF(S281="6C","6CK","")))))</f>
        <v/>
      </c>
      <c r="X281" s="8">
        <f>IF(S281="6B",_xlfn.XLOOKUP(H281,'Zoning 2shop'!A:A,'Zoning 2shop'!B:B),IF(S281="6C",_xlfn.XLOOKUP(G281,'Zoning 2shop'!C:C,'Zoning 2shop'!D:D),""))</f>
        <v/>
      </c>
      <c r="Y281" s="112">
        <f>AB281/Z281</f>
        <v/>
      </c>
      <c r="Z281" s="4">
        <f>T281</f>
        <v/>
      </c>
      <c r="AA281" s="4">
        <f>IF(OR(S281="6C",S281="6B",S281="5X",S281="5Y"),0.08,0.5)</f>
        <v/>
      </c>
      <c r="AB281" s="4">
        <f>$AG$5/$AG$2*Z281</f>
        <v/>
      </c>
      <c r="AC281" s="19">
        <f>Z281+AA281</f>
        <v/>
      </c>
      <c r="AD281" s="8">
        <f>IF(COUNTIF(Catégories!A:A,N281)=0,"catégorie inconnue",LOOKUP(N281,Catégories!A:A,Catégories!B:B))</f>
        <v/>
      </c>
      <c r="AE281" s="21">
        <f>SUM(Z281:AB281)</f>
        <v/>
      </c>
    </row>
    <row r="282" hidden="1" ht="14.25" customHeight="1" s="101">
      <c r="B282" s="127" t="inlineStr">
        <is>
          <t>13617721</t>
        </is>
      </c>
      <c r="C282" s="127" t="inlineStr">
        <is>
          <t>0</t>
        </is>
      </c>
      <c r="D282" s="123" t="n">
        <v>46146</v>
      </c>
      <c r="E282" s="127" t="inlineStr">
        <is>
          <t>21320</t>
        </is>
      </c>
      <c r="F282" s="127" t="inlineStr">
        <is>
          <t>60180</t>
        </is>
      </c>
      <c r="G282" s="127" t="inlineStr"/>
      <c r="H282" s="127" t="inlineStr"/>
      <c r="I282" s="127" t="inlineStr">
        <is>
          <t>MALONGA Laure</t>
        </is>
      </c>
      <c r="J282" s="127" t="inlineStr">
        <is>
          <t>Laruche</t>
        </is>
      </c>
      <c r="K282" s="127" t="inlineStr">
        <is>
          <t>999999</t>
        </is>
      </c>
      <c r="L282" s="127" t="inlineStr">
        <is>
          <t>XN091897404JB</t>
        </is>
      </c>
      <c r="M282" s="127" t="inlineStr">
        <is>
          <t>N</t>
        </is>
      </c>
      <c r="N282" s="127" t="inlineStr">
        <is>
          <t>Transport</t>
        </is>
      </c>
      <c r="O282" s="127" t="inlineStr">
        <is>
          <t>N</t>
        </is>
      </c>
      <c r="P282" s="127" t="inlineStr">
        <is>
          <t>S</t>
        </is>
      </c>
      <c r="Q282" s="127" t="inlineStr">
        <is>
          <t>NT</t>
        </is>
      </c>
      <c r="R282" s="147" t="n">
        <v>2.15</v>
      </c>
      <c r="S282" s="127" t="n">
        <v>16</v>
      </c>
      <c r="T282" s="148" t="n">
        <v>7.8</v>
      </c>
      <c r="U282" s="127" t="inlineStr">
        <is>
          <t>LA RUCHE LOGISTIQUE</t>
        </is>
      </c>
      <c r="W282" s="8">
        <f>IF(C282&lt;&gt;2,"",IF(S282="5X","5XK",IF(S282="5Y","5YK",IF(S282="6B","6BK",IF(S282="6C","6CK","")))))</f>
        <v/>
      </c>
      <c r="X282" s="8">
        <f>IF(S282="6B",_xlfn.XLOOKUP(H282,'Zoning 2shop'!A:A,'Zoning 2shop'!B:B),IF(S282="6C",_xlfn.XLOOKUP(G282,'Zoning 2shop'!C:C,'Zoning 2shop'!D:D),""))</f>
        <v/>
      </c>
      <c r="Y282" s="112">
        <f>AB282/Z282</f>
        <v/>
      </c>
      <c r="Z282" s="4">
        <f>T282</f>
        <v/>
      </c>
      <c r="AA282" s="4">
        <f>IF(OR(S282="6C",S282="6B",S282="5X",S282="5Y"),0.08,0.5)</f>
        <v/>
      </c>
      <c r="AB282" s="4">
        <f>$AG$5/$AG$2*Z282</f>
        <v/>
      </c>
      <c r="AC282" s="19">
        <f>Z282+AA282</f>
        <v/>
      </c>
      <c r="AD282" s="8">
        <f>IF(COUNTIF(Catégories!A:A,N282)=0,"catégorie inconnue",LOOKUP(N282,Catégories!A:A,Catégories!B:B))</f>
        <v/>
      </c>
      <c r="AE282" s="21">
        <f>SUM(Z282:AB282)</f>
        <v/>
      </c>
    </row>
    <row r="283" hidden="1" ht="14.25" customHeight="1" s="101">
      <c r="B283" s="127" t="inlineStr">
        <is>
          <t>13617721</t>
        </is>
      </c>
      <c r="C283" s="127" t="inlineStr">
        <is>
          <t>0</t>
        </is>
      </c>
      <c r="D283" s="123" t="n">
        <v>46146</v>
      </c>
      <c r="E283" s="127" t="inlineStr">
        <is>
          <t>21320</t>
        </is>
      </c>
      <c r="F283" s="127" t="inlineStr">
        <is>
          <t>76600</t>
        </is>
      </c>
      <c r="G283" s="127" t="inlineStr"/>
      <c r="H283" s="127" t="inlineStr"/>
      <c r="I283" s="127" t="inlineStr">
        <is>
          <t>Moumbolou Mouele Linda</t>
        </is>
      </c>
      <c r="J283" s="127" t="inlineStr">
        <is>
          <t>Laruche</t>
        </is>
      </c>
      <c r="K283" s="127" t="inlineStr">
        <is>
          <t>999999</t>
        </is>
      </c>
      <c r="L283" s="127" t="inlineStr">
        <is>
          <t>XN091898515JB</t>
        </is>
      </c>
      <c r="M283" s="127" t="inlineStr">
        <is>
          <t>N</t>
        </is>
      </c>
      <c r="N283" s="127" t="inlineStr">
        <is>
          <t>Transport</t>
        </is>
      </c>
      <c r="O283" s="127" t="inlineStr">
        <is>
          <t>N</t>
        </is>
      </c>
      <c r="P283" s="127" t="inlineStr">
        <is>
          <t>S</t>
        </is>
      </c>
      <c r="Q283" s="127" t="inlineStr">
        <is>
          <t>NT</t>
        </is>
      </c>
      <c r="R283" s="147" t="n">
        <v>2.9</v>
      </c>
      <c r="S283" s="127" t="n">
        <v>16</v>
      </c>
      <c r="T283" s="148" t="n">
        <v>7.8</v>
      </c>
      <c r="U283" s="127" t="inlineStr">
        <is>
          <t>LA RUCHE LOGISTIQUE</t>
        </is>
      </c>
      <c r="W283" s="8">
        <f>IF(C283&lt;&gt;2,"",IF(S283="5X","5XK",IF(S283="5Y","5YK",IF(S283="6B","6BK",IF(S283="6C","6CK","")))))</f>
        <v/>
      </c>
      <c r="X283" s="8">
        <f>IF(S283="6B",_xlfn.XLOOKUP(H283,'Zoning 2shop'!A:A,'Zoning 2shop'!B:B),IF(S283="6C",_xlfn.XLOOKUP(G283,'Zoning 2shop'!C:C,'Zoning 2shop'!D:D),""))</f>
        <v/>
      </c>
      <c r="Y283" s="112">
        <f>AB283/Z283</f>
        <v/>
      </c>
      <c r="Z283" s="4">
        <f>T283</f>
        <v/>
      </c>
      <c r="AA283" s="4">
        <f>IF(OR(S283="6C",S283="6B",S283="5X",S283="5Y"),0.08,0.5)</f>
        <v/>
      </c>
      <c r="AB283" s="4">
        <f>$AG$5/$AG$2*Z283</f>
        <v/>
      </c>
      <c r="AC283" s="19">
        <f>Z283+AA283</f>
        <v/>
      </c>
      <c r="AD283" s="8">
        <f>IF(COUNTIF(Catégories!A:A,N283)=0,"catégorie inconnue",LOOKUP(N283,Catégories!A:A,Catégories!B:B))</f>
        <v/>
      </c>
      <c r="AE283" s="21">
        <f>SUM(Z283:AB283)</f>
        <v/>
      </c>
    </row>
    <row r="284" hidden="1" ht="14.25" customHeight="1" s="101">
      <c r="B284" s="127" t="inlineStr">
        <is>
          <t>13617721</t>
        </is>
      </c>
      <c r="C284" s="127" t="inlineStr">
        <is>
          <t>0</t>
        </is>
      </c>
      <c r="D284" s="123" t="n">
        <v>46146</v>
      </c>
      <c r="E284" s="127" t="inlineStr">
        <is>
          <t>21320</t>
        </is>
      </c>
      <c r="F284" s="127" t="inlineStr">
        <is>
          <t>98000</t>
        </is>
      </c>
      <c r="G284" s="127" t="inlineStr"/>
      <c r="H284" s="127" t="inlineStr"/>
      <c r="I284" s="127" t="inlineStr">
        <is>
          <t>El Karout Hind</t>
        </is>
      </c>
      <c r="J284" s="127" t="inlineStr">
        <is>
          <t>Laruche</t>
        </is>
      </c>
      <c r="K284" s="127" t="inlineStr">
        <is>
          <t>999999</t>
        </is>
      </c>
      <c r="L284" s="127" t="inlineStr">
        <is>
          <t>XN091899436JB</t>
        </is>
      </c>
      <c r="M284" s="127" t="inlineStr">
        <is>
          <t>N</t>
        </is>
      </c>
      <c r="N284" s="127" t="inlineStr">
        <is>
          <t>Transport</t>
        </is>
      </c>
      <c r="O284" s="127" t="inlineStr">
        <is>
          <t>N</t>
        </is>
      </c>
      <c r="P284" s="127" t="inlineStr">
        <is>
          <t>S</t>
        </is>
      </c>
      <c r="Q284" s="127" t="inlineStr">
        <is>
          <t>NT</t>
        </is>
      </c>
      <c r="R284" s="147" t="n">
        <v>4.638</v>
      </c>
      <c r="S284" s="127" t="n">
        <v>16</v>
      </c>
      <c r="T284" s="148" t="n">
        <v>8.6</v>
      </c>
      <c r="U284" s="127" t="inlineStr">
        <is>
          <t>LA RUCHE LOGISTIQUE</t>
        </is>
      </c>
      <c r="W284" s="8">
        <f>IF(C284&lt;&gt;2,"",IF(S284="5X","5XK",IF(S284="5Y","5YK",IF(S284="6B","6BK",IF(S284="6C","6CK","")))))</f>
        <v/>
      </c>
      <c r="X284" s="8">
        <f>IF(S284="6B",_xlfn.XLOOKUP(H284,'Zoning 2shop'!A:A,'Zoning 2shop'!B:B),IF(S284="6C",_xlfn.XLOOKUP(G284,'Zoning 2shop'!C:C,'Zoning 2shop'!D:D),""))</f>
        <v/>
      </c>
      <c r="Y284" s="112">
        <f>AB284/Z284</f>
        <v/>
      </c>
      <c r="Z284" s="4">
        <f>T284</f>
        <v/>
      </c>
      <c r="AA284" s="4">
        <f>IF(OR(S284="6C",S284="6B",S284="5X",S284="5Y"),0.08,0.5)</f>
        <v/>
      </c>
      <c r="AB284" s="4">
        <f>$AG$5/$AG$2*Z284</f>
        <v/>
      </c>
      <c r="AC284" s="19">
        <f>Z284+AA284</f>
        <v/>
      </c>
      <c r="AD284" s="8">
        <f>IF(COUNTIF(Catégories!A:A,N284)=0,"catégorie inconnue",LOOKUP(N284,Catégories!A:A,Catégories!B:B))</f>
        <v/>
      </c>
      <c r="AE284" s="21">
        <f>SUM(Z284:AB284)</f>
        <v/>
      </c>
    </row>
    <row r="285" hidden="1" ht="14.25" customHeight="1" s="101">
      <c r="B285" s="127" t="inlineStr">
        <is>
          <t>13617721</t>
        </is>
      </c>
      <c r="C285" s="127" t="inlineStr">
        <is>
          <t>0</t>
        </is>
      </c>
      <c r="D285" s="123" t="n">
        <v>46146</v>
      </c>
      <c r="E285" s="127" t="inlineStr">
        <is>
          <t>21320</t>
        </is>
      </c>
      <c r="F285" s="127" t="inlineStr">
        <is>
          <t>98000</t>
        </is>
      </c>
      <c r="G285" s="127" t="inlineStr"/>
      <c r="H285" s="127" t="inlineStr"/>
      <c r="I285" s="127" t="inlineStr">
        <is>
          <t>El Karout Hind</t>
        </is>
      </c>
      <c r="J285" s="127" t="inlineStr">
        <is>
          <t>Laruche</t>
        </is>
      </c>
      <c r="K285" s="127" t="inlineStr">
        <is>
          <t>999999</t>
        </is>
      </c>
      <c r="L285" s="127" t="inlineStr">
        <is>
          <t>XN091899436JB</t>
        </is>
      </c>
      <c r="M285" s="127" t="inlineStr">
        <is>
          <t>N</t>
        </is>
      </c>
      <c r="N285" s="127" t="inlineStr">
        <is>
          <t>Zones Difficiles d'accès</t>
        </is>
      </c>
      <c r="O285" s="127" t="inlineStr">
        <is>
          <t>N</t>
        </is>
      </c>
      <c r="P285" s="127" t="n"/>
      <c r="Q285" s="127" t="inlineStr">
        <is>
          <t>NT</t>
        </is>
      </c>
      <c r="R285" s="147" t="n">
        <v>0</v>
      </c>
      <c r="S285" s="127" t="n">
        <v>16</v>
      </c>
      <c r="T285" s="148" t="n">
        <v>5</v>
      </c>
      <c r="U285" s="127" t="inlineStr">
        <is>
          <t>LA RUCHE LOGISTIQUE</t>
        </is>
      </c>
      <c r="W285" s="8">
        <f>IF(C285&lt;&gt;2,"",IF(S285="5X","5XK",IF(S285="5Y","5YK",IF(S285="6B","6BK",IF(S285="6C","6CK","")))))</f>
        <v/>
      </c>
      <c r="X285" s="8">
        <f>IF(S285="6B",_xlfn.XLOOKUP(H285,'Zoning 2shop'!A:A,'Zoning 2shop'!B:B),IF(S285="6C",_xlfn.XLOOKUP(G285,'Zoning 2shop'!C:C,'Zoning 2shop'!D:D),""))</f>
        <v/>
      </c>
      <c r="Y285" s="112">
        <f>AB285/Z285</f>
        <v/>
      </c>
      <c r="Z285" s="4">
        <f>T285</f>
        <v/>
      </c>
      <c r="AA285" s="4">
        <f>IF(OR(S285="6C",S285="6B",S285="5X",S285="5Y"),0.08,0.5)</f>
        <v/>
      </c>
      <c r="AB285" s="4">
        <f>$AG$5/$AG$2*Z285</f>
        <v/>
      </c>
      <c r="AC285" s="19">
        <f>Z285+AA285</f>
        <v/>
      </c>
      <c r="AD285" s="8">
        <f>IF(COUNTIF(Catégories!A:A,N285)=0,"catégorie inconnue",LOOKUP(N285,Catégories!A:A,Catégories!B:B))</f>
        <v/>
      </c>
      <c r="AE285" s="21">
        <f>SUM(Z285:AB285)</f>
        <v/>
      </c>
    </row>
    <row r="286" hidden="1" ht="14.25" customHeight="1" s="101">
      <c r="B286" s="127" t="inlineStr">
        <is>
          <t>13617721</t>
        </is>
      </c>
      <c r="C286" s="127" t="inlineStr">
        <is>
          <t>0</t>
        </is>
      </c>
      <c r="D286" s="123" t="n">
        <v>46146</v>
      </c>
      <c r="E286" s="127" t="inlineStr">
        <is>
          <t>21320</t>
        </is>
      </c>
      <c r="F286" s="127" t="inlineStr">
        <is>
          <t>72000</t>
        </is>
      </c>
      <c r="G286" s="127" t="inlineStr"/>
      <c r="H286" s="127" t="inlineStr"/>
      <c r="I286" s="127" t="inlineStr">
        <is>
          <t>Dupont Sarah</t>
        </is>
      </c>
      <c r="J286" s="127" t="inlineStr">
        <is>
          <t>Laruche</t>
        </is>
      </c>
      <c r="K286" s="127" t="inlineStr">
        <is>
          <t>999999</t>
        </is>
      </c>
      <c r="L286" s="127" t="inlineStr">
        <is>
          <t>XN091899820JB</t>
        </is>
      </c>
      <c r="M286" s="127" t="inlineStr">
        <is>
          <t>N</t>
        </is>
      </c>
      <c r="N286" s="127" t="inlineStr">
        <is>
          <t>Transport</t>
        </is>
      </c>
      <c r="O286" s="127" t="inlineStr">
        <is>
          <t>N</t>
        </is>
      </c>
      <c r="P286" s="127" t="inlineStr">
        <is>
          <t>S</t>
        </is>
      </c>
      <c r="Q286" s="127" t="inlineStr">
        <is>
          <t>NT</t>
        </is>
      </c>
      <c r="R286" s="147" t="n">
        <v>0.389</v>
      </c>
      <c r="S286" s="127" t="n">
        <v>16</v>
      </c>
      <c r="T286" s="148" t="n">
        <v>7</v>
      </c>
      <c r="U286" s="127" t="inlineStr">
        <is>
          <t>LA RUCHE LOGISTIQUE</t>
        </is>
      </c>
      <c r="W286" s="8">
        <f>IF(C286&lt;&gt;2,"",IF(S286="5X","5XK",IF(S286="5Y","5YK",IF(S286="6B","6BK",IF(S286="6C","6CK","")))))</f>
        <v/>
      </c>
      <c r="X286" s="8">
        <f>IF(S286="6B",_xlfn.XLOOKUP(H286,'Zoning 2shop'!A:A,'Zoning 2shop'!B:B),IF(S286="6C",_xlfn.XLOOKUP(G286,'Zoning 2shop'!C:C,'Zoning 2shop'!D:D),""))</f>
        <v/>
      </c>
      <c r="Y286" s="112">
        <f>AB286/Z286</f>
        <v/>
      </c>
      <c r="Z286" s="4">
        <f>T286</f>
        <v/>
      </c>
      <c r="AA286" s="4">
        <f>IF(OR(S286="6C",S286="6B",S286="5X",S286="5Y"),0.08,0.5)</f>
        <v/>
      </c>
      <c r="AB286" s="4">
        <f>$AG$5/$AG$2*Z286</f>
        <v/>
      </c>
      <c r="AC286" s="19">
        <f>Z286+AA286</f>
        <v/>
      </c>
      <c r="AD286" s="8">
        <f>IF(COUNTIF(Catégories!A:A,N286)=0,"catégorie inconnue",LOOKUP(N286,Catégories!A:A,Catégories!B:B))</f>
        <v/>
      </c>
      <c r="AE286" s="21">
        <f>SUM(Z286:AB286)</f>
        <v/>
      </c>
    </row>
    <row r="287" hidden="1" ht="14.25" customHeight="1" s="101">
      <c r="B287" s="127" t="inlineStr">
        <is>
          <t>13617721</t>
        </is>
      </c>
      <c r="C287" s="127" t="inlineStr">
        <is>
          <t>0</t>
        </is>
      </c>
      <c r="D287" s="123" t="n">
        <v>46146</v>
      </c>
      <c r="E287" s="127" t="inlineStr">
        <is>
          <t>21320</t>
        </is>
      </c>
      <c r="F287" s="127" t="inlineStr">
        <is>
          <t>98000</t>
        </is>
      </c>
      <c r="G287" s="127" t="inlineStr"/>
      <c r="H287" s="127" t="inlineStr"/>
      <c r="I287" s="127" t="inlineStr">
        <is>
          <t>El Karout Hind</t>
        </is>
      </c>
      <c r="J287" s="127" t="inlineStr">
        <is>
          <t>Laruche</t>
        </is>
      </c>
      <c r="K287" s="127" t="inlineStr">
        <is>
          <t>999999</t>
        </is>
      </c>
      <c r="L287" s="127" t="inlineStr">
        <is>
          <t>XN091900355JB</t>
        </is>
      </c>
      <c r="M287" s="127" t="inlineStr">
        <is>
          <t>N</t>
        </is>
      </c>
      <c r="N287" s="127" t="inlineStr">
        <is>
          <t>Transport</t>
        </is>
      </c>
      <c r="O287" s="127" t="inlineStr">
        <is>
          <t>N</t>
        </is>
      </c>
      <c r="P287" s="127" t="inlineStr">
        <is>
          <t>S</t>
        </is>
      </c>
      <c r="Q287" s="127" t="inlineStr">
        <is>
          <t>NT</t>
        </is>
      </c>
      <c r="R287" s="147" t="n">
        <v>4.608</v>
      </c>
      <c r="S287" s="127" t="n">
        <v>16</v>
      </c>
      <c r="T287" s="148" t="n">
        <v>8.6</v>
      </c>
      <c r="U287" s="127" t="inlineStr">
        <is>
          <t>LA RUCHE LOGISTIQUE</t>
        </is>
      </c>
      <c r="W287" s="8">
        <f>IF(C287&lt;&gt;2,"",IF(S287="5X","5XK",IF(S287="5Y","5YK",IF(S287="6B","6BK",IF(S287="6C","6CK","")))))</f>
        <v/>
      </c>
      <c r="X287" s="8">
        <f>IF(S287="6B",_xlfn.XLOOKUP(H287,'Zoning 2shop'!A:A,'Zoning 2shop'!B:B),IF(S287="6C",_xlfn.XLOOKUP(G287,'Zoning 2shop'!C:C,'Zoning 2shop'!D:D),""))</f>
        <v/>
      </c>
      <c r="Y287" s="112">
        <f>AB287/Z287</f>
        <v/>
      </c>
      <c r="Z287" s="4">
        <f>T287</f>
        <v/>
      </c>
      <c r="AA287" s="4">
        <f>IF(OR(S287="6C",S287="6B",S287="5X",S287="5Y"),0.08,0.5)</f>
        <v/>
      </c>
      <c r="AB287" s="4">
        <f>$AG$5/$AG$2*Z287</f>
        <v/>
      </c>
      <c r="AC287" s="19">
        <f>Z287+AA287</f>
        <v/>
      </c>
      <c r="AD287" s="8">
        <f>IF(COUNTIF(Catégories!A:A,N287)=0,"catégorie inconnue",LOOKUP(N287,Catégories!A:A,Catégories!B:B))</f>
        <v/>
      </c>
      <c r="AE287" s="21">
        <f>SUM(Z287:AB287)</f>
        <v/>
      </c>
    </row>
    <row r="288" hidden="1" ht="14.25" customHeight="1" s="101">
      <c r="B288" s="127" t="inlineStr">
        <is>
          <t>13617721</t>
        </is>
      </c>
      <c r="C288" s="127" t="inlineStr">
        <is>
          <t>0</t>
        </is>
      </c>
      <c r="D288" s="123" t="n">
        <v>46146</v>
      </c>
      <c r="E288" s="127" t="inlineStr">
        <is>
          <t>21320</t>
        </is>
      </c>
      <c r="F288" s="127" t="inlineStr">
        <is>
          <t>98000</t>
        </is>
      </c>
      <c r="G288" s="127" t="inlineStr"/>
      <c r="H288" s="127" t="inlineStr"/>
      <c r="I288" s="127" t="inlineStr">
        <is>
          <t>El Karout Hind</t>
        </is>
      </c>
      <c r="J288" s="127" t="inlineStr">
        <is>
          <t>Laruche</t>
        </is>
      </c>
      <c r="K288" s="127" t="inlineStr">
        <is>
          <t>999999</t>
        </is>
      </c>
      <c r="L288" s="127" t="inlineStr">
        <is>
          <t>XN091900355JB</t>
        </is>
      </c>
      <c r="M288" s="127" t="inlineStr">
        <is>
          <t>N</t>
        </is>
      </c>
      <c r="N288" s="127" t="inlineStr">
        <is>
          <t>Zones Difficiles d'accès</t>
        </is>
      </c>
      <c r="O288" s="127" t="inlineStr">
        <is>
          <t>N</t>
        </is>
      </c>
      <c r="P288" s="127" t="n"/>
      <c r="Q288" s="127" t="inlineStr">
        <is>
          <t>NT</t>
        </is>
      </c>
      <c r="R288" s="147" t="n">
        <v>0</v>
      </c>
      <c r="S288" s="127" t="n">
        <v>16</v>
      </c>
      <c r="T288" s="148" t="n">
        <v>5</v>
      </c>
      <c r="U288" s="127" t="inlineStr">
        <is>
          <t>LA RUCHE LOGISTIQUE</t>
        </is>
      </c>
      <c r="W288" s="8">
        <f>IF(C288&lt;&gt;2,"",IF(S288="5X","5XK",IF(S288="5Y","5YK",IF(S288="6B","6BK",IF(S288="6C","6CK","")))))</f>
        <v/>
      </c>
      <c r="X288" s="8">
        <f>IF(S288="6B",_xlfn.XLOOKUP(H288,'Zoning 2shop'!A:A,'Zoning 2shop'!B:B),IF(S288="6C",_xlfn.XLOOKUP(G288,'Zoning 2shop'!C:C,'Zoning 2shop'!D:D),""))</f>
        <v/>
      </c>
      <c r="Y288" s="112">
        <f>AB288/Z288</f>
        <v/>
      </c>
      <c r="Z288" s="4">
        <f>T288</f>
        <v/>
      </c>
      <c r="AA288" s="4">
        <f>IF(OR(S288="6C",S288="6B",S288="5X",S288="5Y"),0.08,0.5)</f>
        <v/>
      </c>
      <c r="AB288" s="4">
        <f>$AG$5/$AG$2*Z288</f>
        <v/>
      </c>
      <c r="AC288" s="19">
        <f>Z288+AA288</f>
        <v/>
      </c>
      <c r="AD288" s="8">
        <f>IF(COUNTIF(Catégories!A:A,N288)=0,"catégorie inconnue",LOOKUP(N288,Catégories!A:A,Catégories!B:B))</f>
        <v/>
      </c>
      <c r="AE288" s="21">
        <f>SUM(Z288:AB288)</f>
        <v/>
      </c>
    </row>
    <row r="289" hidden="1" ht="14.25" customHeight="1" s="101">
      <c r="B289" s="127" t="inlineStr">
        <is>
          <t>13617721</t>
        </is>
      </c>
      <c r="C289" s="127" t="inlineStr">
        <is>
          <t>0</t>
        </is>
      </c>
      <c r="D289" s="123" t="n">
        <v>46146</v>
      </c>
      <c r="E289" s="127" t="inlineStr">
        <is>
          <t>21320</t>
        </is>
      </c>
      <c r="F289" s="127" t="inlineStr">
        <is>
          <t>59247</t>
        </is>
      </c>
      <c r="G289" s="127" t="inlineStr"/>
      <c r="H289" s="127" t="inlineStr"/>
      <c r="I289" s="127" t="inlineStr">
        <is>
          <t>longuepee domonique</t>
        </is>
      </c>
      <c r="J289" s="127" t="inlineStr">
        <is>
          <t>Laruche</t>
        </is>
      </c>
      <c r="K289" s="127" t="inlineStr">
        <is>
          <t>999999</t>
        </is>
      </c>
      <c r="L289" s="127" t="inlineStr">
        <is>
          <t>XN091906707JB</t>
        </is>
      </c>
      <c r="M289" s="127" t="inlineStr">
        <is>
          <t>N</t>
        </is>
      </c>
      <c r="N289" s="127" t="inlineStr">
        <is>
          <t>Transport</t>
        </is>
      </c>
      <c r="O289" s="127" t="inlineStr">
        <is>
          <t>N</t>
        </is>
      </c>
      <c r="P289" s="127" t="inlineStr">
        <is>
          <t>S</t>
        </is>
      </c>
      <c r="Q289" s="127" t="inlineStr">
        <is>
          <t>NT</t>
        </is>
      </c>
      <c r="R289" s="147" t="n">
        <v>6.412</v>
      </c>
      <c r="S289" s="127" t="n">
        <v>16</v>
      </c>
      <c r="T289" s="148" t="n">
        <v>9.4</v>
      </c>
      <c r="U289" s="127" t="inlineStr">
        <is>
          <t>LA RUCHE LOGISTIQUE</t>
        </is>
      </c>
      <c r="W289" s="8">
        <f>IF(C289&lt;&gt;2,"",IF(S289="5X","5XK",IF(S289="5Y","5YK",IF(S289="6B","6BK",IF(S289="6C","6CK","")))))</f>
        <v/>
      </c>
      <c r="X289" s="8">
        <f>IF(S289="6B",_xlfn.XLOOKUP(H289,'Zoning 2shop'!A:A,'Zoning 2shop'!B:B),IF(S289="6C",_xlfn.XLOOKUP(G289,'Zoning 2shop'!C:C,'Zoning 2shop'!D:D),""))</f>
        <v/>
      </c>
      <c r="Y289" s="112">
        <f>AB289/Z289</f>
        <v/>
      </c>
      <c r="Z289" s="4">
        <f>T289</f>
        <v/>
      </c>
      <c r="AA289" s="4">
        <f>IF(OR(S289="6C",S289="6B",S289="5X",S289="5Y"),0.08,0.5)</f>
        <v/>
      </c>
      <c r="AB289" s="4">
        <f>$AG$5/$AG$2*Z289</f>
        <v/>
      </c>
      <c r="AC289" s="19">
        <f>Z289+AA289</f>
        <v/>
      </c>
      <c r="AD289" s="8">
        <f>IF(COUNTIF(Catégories!A:A,N289)=0,"catégorie inconnue",LOOKUP(N289,Catégories!A:A,Catégories!B:B))</f>
        <v/>
      </c>
      <c r="AE289" s="21">
        <f>SUM(Z289:AB289)</f>
        <v/>
      </c>
    </row>
    <row r="290" hidden="1" ht="14.25" customHeight="1" s="101">
      <c r="B290" s="127" t="inlineStr">
        <is>
          <t>13617721</t>
        </is>
      </c>
      <c r="C290" s="127" t="inlineStr">
        <is>
          <t>0</t>
        </is>
      </c>
      <c r="D290" s="123" t="n">
        <v>46147</v>
      </c>
      <c r="E290" s="127" t="inlineStr">
        <is>
          <t>21320</t>
        </is>
      </c>
      <c r="F290" s="127" t="inlineStr">
        <is>
          <t>77700</t>
        </is>
      </c>
      <c r="G290" s="127" t="inlineStr"/>
      <c r="H290" s="127" t="inlineStr"/>
      <c r="I290" s="127" t="inlineStr">
        <is>
          <t>ANTUNES ALEXANDRA ANA</t>
        </is>
      </c>
      <c r="J290" s="127" t="inlineStr">
        <is>
          <t>Laruche</t>
        </is>
      </c>
      <c r="K290" s="127" t="inlineStr">
        <is>
          <t>999999</t>
        </is>
      </c>
      <c r="L290" s="127" t="inlineStr">
        <is>
          <t>XN092286885JB</t>
        </is>
      </c>
      <c r="M290" s="127" t="inlineStr">
        <is>
          <t>N</t>
        </is>
      </c>
      <c r="N290" s="127" t="inlineStr">
        <is>
          <t>Transport</t>
        </is>
      </c>
      <c r="O290" s="127" t="inlineStr">
        <is>
          <t>N</t>
        </is>
      </c>
      <c r="P290" s="127" t="inlineStr">
        <is>
          <t>S</t>
        </is>
      </c>
      <c r="Q290" s="127" t="inlineStr">
        <is>
          <t>NT</t>
        </is>
      </c>
      <c r="R290" s="147" t="n">
        <v>2.335</v>
      </c>
      <c r="S290" s="127" t="n">
        <v>16</v>
      </c>
      <c r="T290" s="148" t="n">
        <v>7.8</v>
      </c>
      <c r="U290" s="127" t="inlineStr">
        <is>
          <t>LA RUCHE LOGISTIQUE</t>
        </is>
      </c>
      <c r="W290" s="8">
        <f>IF(C290&lt;&gt;2,"",IF(S290="5X","5XK",IF(S290="5Y","5YK",IF(S290="6B","6BK",IF(S290="6C","6CK","")))))</f>
        <v/>
      </c>
      <c r="X290" s="8">
        <f>IF(S290="6B",_xlfn.XLOOKUP(H290,'Zoning 2shop'!A:A,'Zoning 2shop'!B:B),IF(S290="6C",_xlfn.XLOOKUP(G290,'Zoning 2shop'!C:C,'Zoning 2shop'!D:D),""))</f>
        <v/>
      </c>
      <c r="Y290" s="112">
        <f>AB290/Z290</f>
        <v/>
      </c>
      <c r="Z290" s="4">
        <f>T290</f>
        <v/>
      </c>
      <c r="AA290" s="4">
        <f>IF(OR(S290="6C",S290="6B",S290="5X",S290="5Y"),0.08,0.5)</f>
        <v/>
      </c>
      <c r="AB290" s="4">
        <f>$AG$5/$AG$2*Z290</f>
        <v/>
      </c>
      <c r="AC290" s="19">
        <f>Z290+AA290</f>
        <v/>
      </c>
      <c r="AD290" s="8">
        <f>IF(COUNTIF(Catégories!A:A,N290)=0,"catégorie inconnue",LOOKUP(N290,Catégories!A:A,Catégories!B:B))</f>
        <v/>
      </c>
      <c r="AE290" s="21">
        <f>SUM(Z290:AB290)</f>
        <v/>
      </c>
    </row>
    <row r="291" hidden="1" ht="14.25" customHeight="1" s="101">
      <c r="B291" s="127" t="inlineStr">
        <is>
          <t>13617721</t>
        </is>
      </c>
      <c r="C291" s="127" t="inlineStr">
        <is>
          <t>0</t>
        </is>
      </c>
      <c r="D291" s="123" t="n">
        <v>46147</v>
      </c>
      <c r="E291" s="127" t="inlineStr">
        <is>
          <t>21320</t>
        </is>
      </c>
      <c r="F291" s="127" t="inlineStr">
        <is>
          <t>24750</t>
        </is>
      </c>
      <c r="G291" s="127" t="inlineStr"/>
      <c r="H291" s="127" t="inlineStr"/>
      <c r="I291" s="127" t="inlineStr">
        <is>
          <t>Bonot Julien</t>
        </is>
      </c>
      <c r="J291" s="127" t="inlineStr">
        <is>
          <t>Laruche</t>
        </is>
      </c>
      <c r="K291" s="127" t="inlineStr">
        <is>
          <t>999999</t>
        </is>
      </c>
      <c r="L291" s="127" t="inlineStr">
        <is>
          <t>XN092381988JB</t>
        </is>
      </c>
      <c r="M291" s="127" t="inlineStr">
        <is>
          <t>N</t>
        </is>
      </c>
      <c r="N291" s="127" t="inlineStr">
        <is>
          <t>Transport</t>
        </is>
      </c>
      <c r="O291" s="127" t="inlineStr">
        <is>
          <t>N</t>
        </is>
      </c>
      <c r="P291" s="127" t="inlineStr">
        <is>
          <t>S</t>
        </is>
      </c>
      <c r="Q291" s="127" t="inlineStr">
        <is>
          <t>NT</t>
        </is>
      </c>
      <c r="R291" s="147" t="n">
        <v>0.2</v>
      </c>
      <c r="S291" s="127" t="n">
        <v>16</v>
      </c>
      <c r="T291" s="148" t="n">
        <v>7</v>
      </c>
      <c r="U291" s="127" t="inlineStr">
        <is>
          <t>LA RUCHE LOGISTIQUE</t>
        </is>
      </c>
      <c r="W291" s="8">
        <f>IF(C291&lt;&gt;2,"",IF(S291="5X","5XK",IF(S291="5Y","5YK",IF(S291="6B","6BK",IF(S291="6C","6CK","")))))</f>
        <v/>
      </c>
      <c r="X291" s="8">
        <f>IF(S291="6B",_xlfn.XLOOKUP(H291,'Zoning 2shop'!A:A,'Zoning 2shop'!B:B),IF(S291="6C",_xlfn.XLOOKUP(G291,'Zoning 2shop'!C:C,'Zoning 2shop'!D:D),""))</f>
        <v/>
      </c>
      <c r="Y291" s="112">
        <f>AB291/Z291</f>
        <v/>
      </c>
      <c r="Z291" s="4">
        <f>T291</f>
        <v/>
      </c>
      <c r="AA291" s="4">
        <f>IF(OR(S291="6C",S291="6B",S291="5X",S291="5Y"),0.08,0.5)</f>
        <v/>
      </c>
      <c r="AB291" s="4">
        <f>$AG$5/$AG$2*Z291</f>
        <v/>
      </c>
      <c r="AC291" s="19">
        <f>Z291+AA291</f>
        <v/>
      </c>
      <c r="AD291" s="8">
        <f>IF(COUNTIF(Catégories!A:A,N291)=0,"catégorie inconnue",LOOKUP(N291,Catégories!A:A,Catégories!B:B))</f>
        <v/>
      </c>
      <c r="AE291" s="21">
        <f>SUM(Z291:AB291)</f>
        <v/>
      </c>
    </row>
    <row r="292" hidden="1" ht="14.25" customHeight="1" s="101">
      <c r="B292" s="127" t="inlineStr">
        <is>
          <t>13617721</t>
        </is>
      </c>
      <c r="C292" s="127" t="inlineStr">
        <is>
          <t>0</t>
        </is>
      </c>
      <c r="D292" s="123" t="n">
        <v>46147</v>
      </c>
      <c r="E292" s="127" t="inlineStr">
        <is>
          <t>21320</t>
        </is>
      </c>
      <c r="F292" s="127" t="inlineStr">
        <is>
          <t>68740</t>
        </is>
      </c>
      <c r="G292" s="127" t="inlineStr"/>
      <c r="H292" s="127" t="inlineStr"/>
      <c r="I292" s="127" t="inlineStr">
        <is>
          <t>DE SOUSA Sandra</t>
        </is>
      </c>
      <c r="J292" s="127" t="inlineStr">
        <is>
          <t>Laruche</t>
        </is>
      </c>
      <c r="K292" s="127" t="inlineStr">
        <is>
          <t>999999</t>
        </is>
      </c>
      <c r="L292" s="127" t="inlineStr">
        <is>
          <t>XN092824068JB</t>
        </is>
      </c>
      <c r="M292" s="127" t="inlineStr">
        <is>
          <t>N</t>
        </is>
      </c>
      <c r="N292" s="127" t="inlineStr">
        <is>
          <t>Transport</t>
        </is>
      </c>
      <c r="O292" s="127" t="inlineStr">
        <is>
          <t>N</t>
        </is>
      </c>
      <c r="P292" s="127" t="inlineStr">
        <is>
          <t>S</t>
        </is>
      </c>
      <c r="Q292" s="127" t="inlineStr">
        <is>
          <t>NT</t>
        </is>
      </c>
      <c r="R292" s="147" t="n">
        <v>0.42</v>
      </c>
      <c r="S292" s="127" t="n">
        <v>16</v>
      </c>
      <c r="T292" s="148" t="n">
        <v>7</v>
      </c>
      <c r="U292" s="127" t="inlineStr">
        <is>
          <t>LA RUCHE LOGISTIQUE</t>
        </is>
      </c>
      <c r="W292" s="8">
        <f>IF(C292&lt;&gt;2,"",IF(S292="5X","5XK",IF(S292="5Y","5YK",IF(S292="6B","6BK",IF(S292="6C","6CK","")))))</f>
        <v/>
      </c>
      <c r="X292" s="8">
        <f>IF(S292="6B",_xlfn.XLOOKUP(H292,'Zoning 2shop'!A:A,'Zoning 2shop'!B:B),IF(S292="6C",_xlfn.XLOOKUP(G292,'Zoning 2shop'!C:C,'Zoning 2shop'!D:D),""))</f>
        <v/>
      </c>
      <c r="Y292" s="112">
        <f>AB292/Z292</f>
        <v/>
      </c>
      <c r="Z292" s="4">
        <f>T292</f>
        <v/>
      </c>
      <c r="AA292" s="4">
        <f>IF(OR(S292="6C",S292="6B",S292="5X",S292="5Y"),0.08,0.5)</f>
        <v/>
      </c>
      <c r="AB292" s="4">
        <f>$AG$5/$AG$2*Z292</f>
        <v/>
      </c>
      <c r="AC292" s="19">
        <f>Z292+AA292</f>
        <v/>
      </c>
      <c r="AD292" s="8">
        <f>IF(COUNTIF(Catégories!A:A,N292)=0,"catégorie inconnue",LOOKUP(N292,Catégories!A:A,Catégories!B:B))</f>
        <v/>
      </c>
      <c r="AE292" s="21">
        <f>SUM(Z292:AB292)</f>
        <v/>
      </c>
    </row>
    <row r="293" hidden="1" ht="14.25" customHeight="1" s="101">
      <c r="B293" s="127" t="inlineStr">
        <is>
          <t>13617721</t>
        </is>
      </c>
      <c r="C293" s="127" t="inlineStr">
        <is>
          <t>0</t>
        </is>
      </c>
      <c r="D293" s="123" t="n">
        <v>46148</v>
      </c>
      <c r="E293" s="127" t="inlineStr">
        <is>
          <t>21320</t>
        </is>
      </c>
      <c r="F293" s="127" t="inlineStr">
        <is>
          <t>29280</t>
        </is>
      </c>
      <c r="G293" s="127" t="inlineStr"/>
      <c r="H293" s="127" t="inlineStr"/>
      <c r="I293" s="127" t="inlineStr">
        <is>
          <t>RENAULT Marie Therese</t>
        </is>
      </c>
      <c r="J293" s="127" t="inlineStr">
        <is>
          <t>Laruche</t>
        </is>
      </c>
      <c r="K293" s="127" t="inlineStr">
        <is>
          <t>999999</t>
        </is>
      </c>
      <c r="L293" s="127" t="inlineStr">
        <is>
          <t>XN093248509JB</t>
        </is>
      </c>
      <c r="M293" s="127" t="inlineStr">
        <is>
          <t>N</t>
        </is>
      </c>
      <c r="N293" s="127" t="inlineStr">
        <is>
          <t>Transport</t>
        </is>
      </c>
      <c r="O293" s="127" t="inlineStr">
        <is>
          <t>N</t>
        </is>
      </c>
      <c r="P293" s="127" t="inlineStr">
        <is>
          <t>S</t>
        </is>
      </c>
      <c r="Q293" s="127" t="inlineStr">
        <is>
          <t>NT</t>
        </is>
      </c>
      <c r="R293" s="147" t="n">
        <v>0.1</v>
      </c>
      <c r="S293" s="127" t="n">
        <v>16</v>
      </c>
      <c r="T293" s="148" t="n">
        <v>7</v>
      </c>
      <c r="U293" s="127" t="inlineStr">
        <is>
          <t>LA RUCHE LOGISTIQUE</t>
        </is>
      </c>
      <c r="W293" s="8">
        <f>IF(C293&lt;&gt;2,"",IF(S293="5X","5XK",IF(S293="5Y","5YK",IF(S293="6B","6BK",IF(S293="6C","6CK","")))))</f>
        <v/>
      </c>
      <c r="X293" s="8">
        <f>IF(S293="6B",_xlfn.XLOOKUP(H293,'Zoning 2shop'!A:A,'Zoning 2shop'!B:B),IF(S293="6C",_xlfn.XLOOKUP(G293,'Zoning 2shop'!C:C,'Zoning 2shop'!D:D),""))</f>
        <v/>
      </c>
      <c r="Y293" s="112">
        <f>AB293/Z293</f>
        <v/>
      </c>
      <c r="Z293" s="4">
        <f>T293</f>
        <v/>
      </c>
      <c r="AA293" s="4">
        <f>IF(OR(S293="6C",S293="6B",S293="5X",S293="5Y"),0.08,0.5)</f>
        <v/>
      </c>
      <c r="AB293" s="4">
        <f>$AG$5/$AG$2*Z293</f>
        <v/>
      </c>
      <c r="AC293" s="19">
        <f>Z293+AA293</f>
        <v/>
      </c>
      <c r="AD293" s="8">
        <f>IF(COUNTIF(Catégories!A:A,N293)=0,"catégorie inconnue",LOOKUP(N293,Catégories!A:A,Catégories!B:B))</f>
        <v/>
      </c>
      <c r="AE293" s="21">
        <f>SUM(Z293:AB293)</f>
        <v/>
      </c>
    </row>
    <row r="294" hidden="1" ht="14.25" customHeight="1" s="101">
      <c r="B294" s="127" t="inlineStr">
        <is>
          <t>13617721</t>
        </is>
      </c>
      <c r="C294" s="127" t="inlineStr">
        <is>
          <t>0</t>
        </is>
      </c>
      <c r="D294" s="123" t="n">
        <v>46148</v>
      </c>
      <c r="E294" s="127" t="inlineStr">
        <is>
          <t>21320</t>
        </is>
      </c>
      <c r="F294" s="127" t="inlineStr">
        <is>
          <t>78200</t>
        </is>
      </c>
      <c r="G294" s="127" t="inlineStr"/>
      <c r="H294" s="127" t="inlineStr"/>
      <c r="I294" s="127" t="inlineStr">
        <is>
          <t>Praxel Hexiona</t>
        </is>
      </c>
      <c r="J294" s="127" t="inlineStr">
        <is>
          <t>Laruche</t>
        </is>
      </c>
      <c r="K294" s="127" t="inlineStr">
        <is>
          <t>999999</t>
        </is>
      </c>
      <c r="L294" s="127" t="inlineStr">
        <is>
          <t>XN093332484JB</t>
        </is>
      </c>
      <c r="M294" s="127" t="inlineStr">
        <is>
          <t>N</t>
        </is>
      </c>
      <c r="N294" s="127" t="inlineStr">
        <is>
          <t>Transport</t>
        </is>
      </c>
      <c r="O294" s="127" t="inlineStr">
        <is>
          <t>N</t>
        </is>
      </c>
      <c r="P294" s="127" t="inlineStr">
        <is>
          <t>S</t>
        </is>
      </c>
      <c r="Q294" s="127" t="inlineStr">
        <is>
          <t>NT</t>
        </is>
      </c>
      <c r="R294" s="147" t="n">
        <v>2.14</v>
      </c>
      <c r="S294" s="127" t="n">
        <v>16</v>
      </c>
      <c r="T294" s="148" t="n">
        <v>7.8</v>
      </c>
      <c r="U294" s="127" t="inlineStr">
        <is>
          <t>LA RUCHE LOGISTIQUE</t>
        </is>
      </c>
      <c r="W294" s="8">
        <f>IF(C294&lt;&gt;2,"",IF(S294="5X","5XK",IF(S294="5Y","5YK",IF(S294="6B","6BK",IF(S294="6C","6CK","")))))</f>
        <v/>
      </c>
      <c r="X294" s="8">
        <f>IF(S294="6B",_xlfn.XLOOKUP(H294,'Zoning 2shop'!A:A,'Zoning 2shop'!B:B),IF(S294="6C",_xlfn.XLOOKUP(G294,'Zoning 2shop'!C:C,'Zoning 2shop'!D:D),""))</f>
        <v/>
      </c>
      <c r="Y294" s="112">
        <f>AB294/Z294</f>
        <v/>
      </c>
      <c r="Z294" s="4">
        <f>T294</f>
        <v/>
      </c>
      <c r="AA294" s="4">
        <f>IF(OR(S294="6C",S294="6B",S294="5X",S294="5Y"),0.08,0.5)</f>
        <v/>
      </c>
      <c r="AB294" s="4">
        <f>$AG$5/$AG$2*Z294</f>
        <v/>
      </c>
      <c r="AC294" s="19">
        <f>Z294+AA294</f>
        <v/>
      </c>
      <c r="AD294" s="8">
        <f>IF(COUNTIF(Catégories!A:A,N294)=0,"catégorie inconnue",LOOKUP(N294,Catégories!A:A,Catégories!B:B))</f>
        <v/>
      </c>
      <c r="AE294" s="21">
        <f>SUM(Z294:AB294)</f>
        <v/>
      </c>
    </row>
    <row r="295" hidden="1" ht="14.25" customHeight="1" s="101">
      <c r="B295" s="127" t="inlineStr">
        <is>
          <t>13617721</t>
        </is>
      </c>
      <c r="C295" s="127" t="inlineStr">
        <is>
          <t>0</t>
        </is>
      </c>
      <c r="D295" s="123" t="n">
        <v>46148</v>
      </c>
      <c r="E295" s="127" t="inlineStr">
        <is>
          <t>21320</t>
        </is>
      </c>
      <c r="F295" s="127" t="inlineStr">
        <is>
          <t>68150</t>
        </is>
      </c>
      <c r="G295" s="127" t="inlineStr"/>
      <c r="H295" s="127" t="inlineStr"/>
      <c r="I295" s="127" t="inlineStr">
        <is>
          <t>Romanello Myriam</t>
        </is>
      </c>
      <c r="J295" s="127" t="inlineStr">
        <is>
          <t>Laruche</t>
        </is>
      </c>
      <c r="K295" s="127" t="inlineStr">
        <is>
          <t>999999</t>
        </is>
      </c>
      <c r="L295" s="127" t="inlineStr">
        <is>
          <t>XN093365213JB</t>
        </is>
      </c>
      <c r="M295" s="127" t="inlineStr">
        <is>
          <t>N</t>
        </is>
      </c>
      <c r="N295" s="127" t="inlineStr">
        <is>
          <t>Transport</t>
        </is>
      </c>
      <c r="O295" s="127" t="inlineStr">
        <is>
          <t>N</t>
        </is>
      </c>
      <c r="P295" s="127" t="inlineStr">
        <is>
          <t>S</t>
        </is>
      </c>
      <c r="Q295" s="127" t="inlineStr">
        <is>
          <t>NT</t>
        </is>
      </c>
      <c r="R295" s="147" t="n">
        <v>0.59</v>
      </c>
      <c r="S295" s="127" t="n">
        <v>16</v>
      </c>
      <c r="T295" s="148" t="n">
        <v>7</v>
      </c>
      <c r="U295" s="127" t="inlineStr">
        <is>
          <t>LA RUCHE LOGISTIQUE</t>
        </is>
      </c>
      <c r="W295" s="8">
        <f>IF(C295&lt;&gt;2,"",IF(S295="5X","5XK",IF(S295="5Y","5YK",IF(S295="6B","6BK",IF(S295="6C","6CK","")))))</f>
        <v/>
      </c>
      <c r="X295" s="8">
        <f>IF(S295="6B",_xlfn.XLOOKUP(H295,'Zoning 2shop'!A:A,'Zoning 2shop'!B:B),IF(S295="6C",_xlfn.XLOOKUP(G295,'Zoning 2shop'!C:C,'Zoning 2shop'!D:D),""))</f>
        <v/>
      </c>
      <c r="Y295" s="112">
        <f>AB295/Z295</f>
        <v/>
      </c>
      <c r="Z295" s="4">
        <f>T295</f>
        <v/>
      </c>
      <c r="AA295" s="4">
        <f>IF(OR(S295="6C",S295="6B",S295="5X",S295="5Y"),0.08,0.5)</f>
        <v/>
      </c>
      <c r="AB295" s="4">
        <f>$AG$5/$AG$2*Z295</f>
        <v/>
      </c>
      <c r="AC295" s="19">
        <f>Z295+AA295</f>
        <v/>
      </c>
      <c r="AD295" s="8">
        <f>IF(COUNTIF(Catégories!A:A,N295)=0,"catégorie inconnue",LOOKUP(N295,Catégories!A:A,Catégories!B:B))</f>
        <v/>
      </c>
      <c r="AE295" s="21">
        <f>SUM(Z295:AB295)</f>
        <v/>
      </c>
    </row>
    <row r="296" hidden="1" ht="14.25" customHeight="1" s="101">
      <c r="B296" s="127" t="inlineStr">
        <is>
          <t>13617721</t>
        </is>
      </c>
      <c r="C296" s="127" t="inlineStr">
        <is>
          <t>0</t>
        </is>
      </c>
      <c r="D296" s="123" t="n">
        <v>46148</v>
      </c>
      <c r="E296" s="127" t="inlineStr">
        <is>
          <t>21320</t>
        </is>
      </c>
      <c r="F296" s="127" t="inlineStr">
        <is>
          <t>06000</t>
        </is>
      </c>
      <c r="G296" s="127" t="inlineStr"/>
      <c r="H296" s="127" t="inlineStr"/>
      <c r="I296" s="127" t="inlineStr">
        <is>
          <t>Basiuk Cecile</t>
        </is>
      </c>
      <c r="J296" s="127" t="inlineStr">
        <is>
          <t>Laruche</t>
        </is>
      </c>
      <c r="K296" s="127" t="inlineStr">
        <is>
          <t>999999</t>
        </is>
      </c>
      <c r="L296" s="127" t="inlineStr">
        <is>
          <t>XN093366514JB</t>
        </is>
      </c>
      <c r="M296" s="127" t="inlineStr">
        <is>
          <t>N</t>
        </is>
      </c>
      <c r="N296" s="127" t="inlineStr">
        <is>
          <t>Transport</t>
        </is>
      </c>
      <c r="O296" s="127" t="inlineStr">
        <is>
          <t>N</t>
        </is>
      </c>
      <c r="P296" s="127" t="inlineStr">
        <is>
          <t>S</t>
        </is>
      </c>
      <c r="Q296" s="127" t="inlineStr">
        <is>
          <t>NT</t>
        </is>
      </c>
      <c r="R296" s="147" t="n">
        <v>8.968</v>
      </c>
      <c r="S296" s="127" t="n">
        <v>16</v>
      </c>
      <c r="T296" s="148" t="n">
        <v>10.2</v>
      </c>
      <c r="U296" s="127" t="inlineStr">
        <is>
          <t>LA RUCHE LOGISTIQUE</t>
        </is>
      </c>
      <c r="W296" s="8">
        <f>IF(C296&lt;&gt;2,"",IF(S296="5X","5XK",IF(S296="5Y","5YK",IF(S296="6B","6BK",IF(S296="6C","6CK","")))))</f>
        <v/>
      </c>
      <c r="X296" s="8">
        <f>IF(S296="6B",_xlfn.XLOOKUP(H296,'Zoning 2shop'!A:A,'Zoning 2shop'!B:B),IF(S296="6C",_xlfn.XLOOKUP(G296,'Zoning 2shop'!C:C,'Zoning 2shop'!D:D),""))</f>
        <v/>
      </c>
      <c r="Y296" s="112">
        <f>AB296/Z296</f>
        <v/>
      </c>
      <c r="Z296" s="4">
        <f>T296</f>
        <v/>
      </c>
      <c r="AA296" s="4">
        <f>IF(OR(S296="6C",S296="6B",S296="5X",S296="5Y"),0.08,0.5)</f>
        <v/>
      </c>
      <c r="AB296" s="4">
        <f>$AG$5/$AG$2*Z296</f>
        <v/>
      </c>
      <c r="AC296" s="19">
        <f>Z296+AA296</f>
        <v/>
      </c>
      <c r="AD296" s="8">
        <f>IF(COUNTIF(Catégories!A:A,N296)=0,"catégorie inconnue",LOOKUP(N296,Catégories!A:A,Catégories!B:B))</f>
        <v/>
      </c>
      <c r="AE296" s="21">
        <f>SUM(Z296:AB296)</f>
        <v/>
      </c>
    </row>
    <row r="297" hidden="1" ht="14.25" customHeight="1" s="101">
      <c r="B297" s="127" t="inlineStr">
        <is>
          <t>13617721</t>
        </is>
      </c>
      <c r="C297" s="127" t="inlineStr">
        <is>
          <t>0</t>
        </is>
      </c>
      <c r="D297" s="123" t="n">
        <v>46148</v>
      </c>
      <c r="E297" s="127" t="inlineStr">
        <is>
          <t>21320</t>
        </is>
      </c>
      <c r="F297" s="127" t="inlineStr">
        <is>
          <t>76280</t>
        </is>
      </c>
      <c r="G297" s="127" t="inlineStr"/>
      <c r="H297" s="127" t="inlineStr"/>
      <c r="I297" s="127" t="inlineStr">
        <is>
          <t>Merino Nina</t>
        </is>
      </c>
      <c r="J297" s="127" t="inlineStr">
        <is>
          <t>Laruche</t>
        </is>
      </c>
      <c r="K297" s="127" t="inlineStr">
        <is>
          <t>999999</t>
        </is>
      </c>
      <c r="L297" s="127" t="inlineStr">
        <is>
          <t>XN093382110JB</t>
        </is>
      </c>
      <c r="M297" s="127" t="inlineStr">
        <is>
          <t>N</t>
        </is>
      </c>
      <c r="N297" s="127" t="inlineStr">
        <is>
          <t>Transport</t>
        </is>
      </c>
      <c r="O297" s="127" t="inlineStr">
        <is>
          <t>N</t>
        </is>
      </c>
      <c r="P297" s="127" t="inlineStr">
        <is>
          <t>S</t>
        </is>
      </c>
      <c r="Q297" s="127" t="inlineStr">
        <is>
          <t>NT</t>
        </is>
      </c>
      <c r="R297" s="147" t="n">
        <v>2.436</v>
      </c>
      <c r="S297" s="127" t="n">
        <v>16</v>
      </c>
      <c r="T297" s="148" t="n">
        <v>7.8</v>
      </c>
      <c r="U297" s="127" t="inlineStr">
        <is>
          <t>LA RUCHE LOGISTIQUE</t>
        </is>
      </c>
      <c r="W297" s="8">
        <f>IF(C297&lt;&gt;2,"",IF(S297="5X","5XK",IF(S297="5Y","5YK",IF(S297="6B","6BK",IF(S297="6C","6CK","")))))</f>
        <v/>
      </c>
      <c r="X297" s="8">
        <f>IF(S297="6B",_xlfn.XLOOKUP(H297,'Zoning 2shop'!A:A,'Zoning 2shop'!B:B),IF(S297="6C",_xlfn.XLOOKUP(G297,'Zoning 2shop'!C:C,'Zoning 2shop'!D:D),""))</f>
        <v/>
      </c>
      <c r="Y297" s="112">
        <f>AB297/Z297</f>
        <v/>
      </c>
      <c r="Z297" s="4">
        <f>T297</f>
        <v/>
      </c>
      <c r="AA297" s="4">
        <f>IF(OR(S297="6C",S297="6B",S297="5X",S297="5Y"),0.08,0.5)</f>
        <v/>
      </c>
      <c r="AB297" s="4">
        <f>$AG$5/$AG$2*Z297</f>
        <v/>
      </c>
      <c r="AC297" s="19">
        <f>Z297+AA297</f>
        <v/>
      </c>
      <c r="AD297" s="8">
        <f>IF(COUNTIF(Catégories!A:A,N297)=0,"catégorie inconnue",LOOKUP(N297,Catégories!A:A,Catégories!B:B))</f>
        <v/>
      </c>
      <c r="AE297" s="21">
        <f>SUM(Z297:AB297)</f>
        <v/>
      </c>
    </row>
    <row r="298" hidden="1" ht="14.25" customHeight="1" s="101">
      <c r="B298" s="127" t="inlineStr">
        <is>
          <t>13617721</t>
        </is>
      </c>
      <c r="C298" s="127" t="inlineStr">
        <is>
          <t>0</t>
        </is>
      </c>
      <c r="D298" s="123" t="n">
        <v>46148</v>
      </c>
      <c r="E298" s="127" t="inlineStr">
        <is>
          <t>21320</t>
        </is>
      </c>
      <c r="F298" s="127" t="inlineStr">
        <is>
          <t>37100</t>
        </is>
      </c>
      <c r="G298" s="127" t="inlineStr"/>
      <c r="H298" s="127" t="inlineStr"/>
      <c r="I298" s="127" t="inlineStr">
        <is>
          <t>Ngusenge Marie ange cynthia</t>
        </is>
      </c>
      <c r="J298" s="127" t="inlineStr">
        <is>
          <t>Laruche</t>
        </is>
      </c>
      <c r="K298" s="127" t="inlineStr">
        <is>
          <t>999999</t>
        </is>
      </c>
      <c r="L298" s="127" t="inlineStr">
        <is>
          <t>XN093438763JB</t>
        </is>
      </c>
      <c r="M298" s="127" t="inlineStr">
        <is>
          <t>N</t>
        </is>
      </c>
      <c r="N298" s="127" t="inlineStr">
        <is>
          <t>Transport</t>
        </is>
      </c>
      <c r="O298" s="127" t="inlineStr">
        <is>
          <t>N</t>
        </is>
      </c>
      <c r="P298" s="127" t="inlineStr">
        <is>
          <t>S</t>
        </is>
      </c>
      <c r="Q298" s="127" t="inlineStr">
        <is>
          <t>NT</t>
        </is>
      </c>
      <c r="R298" s="147" t="n">
        <v>2.9</v>
      </c>
      <c r="S298" s="127" t="n">
        <v>16</v>
      </c>
      <c r="T298" s="148" t="n">
        <v>7.8</v>
      </c>
      <c r="U298" s="127" t="inlineStr">
        <is>
          <t>LA RUCHE LOGISTIQUE</t>
        </is>
      </c>
      <c r="W298" s="8">
        <f>IF(C298&lt;&gt;2,"",IF(S298="5X","5XK",IF(S298="5Y","5YK",IF(S298="6B","6BK",IF(S298="6C","6CK","")))))</f>
        <v/>
      </c>
      <c r="X298" s="8">
        <f>IF(S298="6B",_xlfn.XLOOKUP(H298,'Zoning 2shop'!A:A,'Zoning 2shop'!B:B),IF(S298="6C",_xlfn.XLOOKUP(G298,'Zoning 2shop'!C:C,'Zoning 2shop'!D:D),""))</f>
        <v/>
      </c>
      <c r="Y298" s="112">
        <f>AB298/Z298</f>
        <v/>
      </c>
      <c r="Z298" s="4">
        <f>T298</f>
        <v/>
      </c>
      <c r="AA298" s="4">
        <f>IF(OR(S298="6C",S298="6B",S298="5X",S298="5Y"),0.08,0.5)</f>
        <v/>
      </c>
      <c r="AB298" s="4">
        <f>$AG$5/$AG$2*Z298</f>
        <v/>
      </c>
      <c r="AC298" s="19">
        <f>Z298+AA298</f>
        <v/>
      </c>
      <c r="AD298" s="8">
        <f>IF(COUNTIF(Catégories!A:A,N298)=0,"catégorie inconnue",LOOKUP(N298,Catégories!A:A,Catégories!B:B))</f>
        <v/>
      </c>
      <c r="AE298" s="21">
        <f>SUM(Z298:AB298)</f>
        <v/>
      </c>
    </row>
    <row r="299" hidden="1" ht="14.25" customHeight="1" s="101">
      <c r="B299" s="127" t="inlineStr">
        <is>
          <t>13617721</t>
        </is>
      </c>
      <c r="C299" s="127" t="inlineStr">
        <is>
          <t>0</t>
        </is>
      </c>
      <c r="D299" s="123" t="n">
        <v>46148</v>
      </c>
      <c r="E299" s="127" t="inlineStr">
        <is>
          <t>21320</t>
        </is>
      </c>
      <c r="F299" s="127" t="inlineStr">
        <is>
          <t>75116</t>
        </is>
      </c>
      <c r="G299" s="127" t="inlineStr"/>
      <c r="H299" s="127" t="inlineStr"/>
      <c r="I299" s="127" t="inlineStr">
        <is>
          <t>Grosman Karine</t>
        </is>
      </c>
      <c r="J299" s="127" t="inlineStr">
        <is>
          <t>Laruche</t>
        </is>
      </c>
      <c r="K299" s="127" t="inlineStr">
        <is>
          <t>999999</t>
        </is>
      </c>
      <c r="L299" s="127" t="inlineStr">
        <is>
          <t>XN093533177JB</t>
        </is>
      </c>
      <c r="M299" s="127" t="inlineStr">
        <is>
          <t>N</t>
        </is>
      </c>
      <c r="N299" s="127" t="inlineStr">
        <is>
          <t>Transport</t>
        </is>
      </c>
      <c r="O299" s="127" t="inlineStr">
        <is>
          <t>N</t>
        </is>
      </c>
      <c r="P299" s="127" t="inlineStr">
        <is>
          <t>S</t>
        </is>
      </c>
      <c r="Q299" s="127" t="inlineStr">
        <is>
          <t>NT</t>
        </is>
      </c>
      <c r="R299" s="147" t="n">
        <v>4.638</v>
      </c>
      <c r="S299" s="127" t="n">
        <v>16</v>
      </c>
      <c r="T299" s="148" t="n">
        <v>8.6</v>
      </c>
      <c r="U299" s="127" t="inlineStr">
        <is>
          <t>LA RUCHE LOGISTIQUE</t>
        </is>
      </c>
      <c r="W299" s="8">
        <f>IF(C299&lt;&gt;2,"",IF(S299="5X","5XK",IF(S299="5Y","5YK",IF(S299="6B","6BK",IF(S299="6C","6CK","")))))</f>
        <v/>
      </c>
      <c r="X299" s="8">
        <f>IF(S299="6B",_xlfn.XLOOKUP(H299,'Zoning 2shop'!A:A,'Zoning 2shop'!B:B),IF(S299="6C",_xlfn.XLOOKUP(G299,'Zoning 2shop'!C:C,'Zoning 2shop'!D:D),""))</f>
        <v/>
      </c>
      <c r="Y299" s="112">
        <f>AB299/Z299</f>
        <v/>
      </c>
      <c r="Z299" s="4">
        <f>T299</f>
        <v/>
      </c>
      <c r="AA299" s="4">
        <f>IF(OR(S299="6C",S299="6B",S299="5X",S299="5Y"),0.08,0.5)</f>
        <v/>
      </c>
      <c r="AB299" s="4">
        <f>$AG$5/$AG$2*Z299</f>
        <v/>
      </c>
      <c r="AC299" s="19">
        <f>Z299+AA299</f>
        <v/>
      </c>
      <c r="AD299" s="8">
        <f>IF(COUNTIF(Catégories!A:A,N299)=0,"catégorie inconnue",LOOKUP(N299,Catégories!A:A,Catégories!B:B))</f>
        <v/>
      </c>
      <c r="AE299" s="21">
        <f>SUM(Z299:AB299)</f>
        <v/>
      </c>
    </row>
    <row r="300" hidden="1" ht="14.25" customHeight="1" s="101">
      <c r="B300" s="127" t="inlineStr">
        <is>
          <t>13617721</t>
        </is>
      </c>
      <c r="C300" s="127" t="inlineStr">
        <is>
          <t>0</t>
        </is>
      </c>
      <c r="D300" s="123" t="n">
        <v>46148</v>
      </c>
      <c r="E300" s="127" t="inlineStr">
        <is>
          <t>21320</t>
        </is>
      </c>
      <c r="F300" s="127" t="inlineStr">
        <is>
          <t>69330</t>
        </is>
      </c>
      <c r="G300" s="127" t="inlineStr"/>
      <c r="H300" s="127" t="inlineStr"/>
      <c r="I300" s="127" t="inlineStr">
        <is>
          <t>rapsode pascal</t>
        </is>
      </c>
      <c r="J300" s="127" t="inlineStr">
        <is>
          <t>Laruche</t>
        </is>
      </c>
      <c r="K300" s="127" t="inlineStr">
        <is>
          <t>999999</t>
        </is>
      </c>
      <c r="L300" s="127" t="inlineStr">
        <is>
          <t>XN093534901JB</t>
        </is>
      </c>
      <c r="M300" s="127" t="inlineStr">
        <is>
          <t>N</t>
        </is>
      </c>
      <c r="N300" s="127" t="inlineStr">
        <is>
          <t>Transport</t>
        </is>
      </c>
      <c r="O300" s="127" t="inlineStr">
        <is>
          <t>N</t>
        </is>
      </c>
      <c r="P300" s="127" t="inlineStr">
        <is>
          <t>S</t>
        </is>
      </c>
      <c r="Q300" s="127" t="inlineStr">
        <is>
          <t>NT</t>
        </is>
      </c>
      <c r="R300" s="147" t="n">
        <v>4.532</v>
      </c>
      <c r="S300" s="127" t="n">
        <v>16</v>
      </c>
      <c r="T300" s="148" t="n">
        <v>8.6</v>
      </c>
      <c r="U300" s="127" t="inlineStr">
        <is>
          <t>LA RUCHE LOGISTIQUE</t>
        </is>
      </c>
      <c r="W300" s="8">
        <f>IF(C300&lt;&gt;2,"",IF(S300="5X","5XK",IF(S300="5Y","5YK",IF(S300="6B","6BK",IF(S300="6C","6CK","")))))</f>
        <v/>
      </c>
      <c r="X300" s="8">
        <f>IF(S300="6B",_xlfn.XLOOKUP(H300,'Zoning 2shop'!A:A,'Zoning 2shop'!B:B),IF(S300="6C",_xlfn.XLOOKUP(G300,'Zoning 2shop'!C:C,'Zoning 2shop'!D:D),""))</f>
        <v/>
      </c>
      <c r="Y300" s="112">
        <f>AB300/Z300</f>
        <v/>
      </c>
      <c r="Z300" s="4">
        <f>T300</f>
        <v/>
      </c>
      <c r="AA300" s="4">
        <f>IF(OR(S300="6C",S300="6B",S300="5X",S300="5Y"),0.08,0.5)</f>
        <v/>
      </c>
      <c r="AB300" s="4">
        <f>$AG$5/$AG$2*Z300</f>
        <v/>
      </c>
      <c r="AC300" s="19">
        <f>Z300+AA300</f>
        <v/>
      </c>
      <c r="AD300" s="8">
        <f>IF(COUNTIF(Catégories!A:A,N300)=0,"catégorie inconnue",LOOKUP(N300,Catégories!A:A,Catégories!B:B))</f>
        <v/>
      </c>
      <c r="AE300" s="21">
        <f>SUM(Z300:AB300)</f>
        <v/>
      </c>
    </row>
    <row r="301" hidden="1" ht="14.25" customHeight="1" s="101">
      <c r="B301" s="127" t="inlineStr">
        <is>
          <t>13617721</t>
        </is>
      </c>
      <c r="C301" s="127" t="inlineStr">
        <is>
          <t>0</t>
        </is>
      </c>
      <c r="D301" s="123" t="n">
        <v>46149</v>
      </c>
      <c r="E301" s="127" t="inlineStr">
        <is>
          <t>21320</t>
        </is>
      </c>
      <c r="F301" s="127" t="inlineStr">
        <is>
          <t>17440</t>
        </is>
      </c>
      <c r="G301" s="127" t="inlineStr"/>
      <c r="H301" s="127" t="inlineStr"/>
      <c r="I301" s="127" t="inlineStr">
        <is>
          <t>Nyls Sophie</t>
        </is>
      </c>
      <c r="J301" s="127" t="inlineStr">
        <is>
          <t>Laruche</t>
        </is>
      </c>
      <c r="K301" s="127" t="inlineStr">
        <is>
          <t>999999</t>
        </is>
      </c>
      <c r="L301" s="127" t="inlineStr">
        <is>
          <t>XN094035071JB</t>
        </is>
      </c>
      <c r="M301" s="127" t="inlineStr">
        <is>
          <t>N</t>
        </is>
      </c>
      <c r="N301" s="127" t="inlineStr">
        <is>
          <t>Transport</t>
        </is>
      </c>
      <c r="O301" s="127" t="inlineStr">
        <is>
          <t>N</t>
        </is>
      </c>
      <c r="P301" s="127" t="inlineStr">
        <is>
          <t>S</t>
        </is>
      </c>
      <c r="Q301" s="127" t="inlineStr">
        <is>
          <t>NT</t>
        </is>
      </c>
      <c r="R301" s="147" t="n">
        <v>0.18</v>
      </c>
      <c r="S301" s="127" t="n">
        <v>16</v>
      </c>
      <c r="T301" s="148" t="n">
        <v>7</v>
      </c>
      <c r="U301" s="127" t="inlineStr">
        <is>
          <t>LA RUCHE LOGISTIQUE</t>
        </is>
      </c>
      <c r="W301" s="8">
        <f>IF(C301&lt;&gt;2,"",IF(S301="5X","5XK",IF(S301="5Y","5YK",IF(S301="6B","6BK",IF(S301="6C","6CK","")))))</f>
        <v/>
      </c>
      <c r="X301" s="8">
        <f>IF(S301="6B",_xlfn.XLOOKUP(H301,'Zoning 2shop'!A:A,'Zoning 2shop'!B:B),IF(S301="6C",_xlfn.XLOOKUP(G301,'Zoning 2shop'!C:C,'Zoning 2shop'!D:D),""))</f>
        <v/>
      </c>
      <c r="Y301" s="112">
        <f>AB301/Z301</f>
        <v/>
      </c>
      <c r="Z301" s="4">
        <f>T301</f>
        <v/>
      </c>
      <c r="AA301" s="4">
        <f>IF(OR(S301="6C",S301="6B",S301="5X",S301="5Y"),0.08,0.5)</f>
        <v/>
      </c>
      <c r="AB301" s="4">
        <f>$AG$5/$AG$2*Z301</f>
        <v/>
      </c>
      <c r="AC301" s="19">
        <f>Z301+AA301</f>
        <v/>
      </c>
      <c r="AD301" s="8">
        <f>IF(COUNTIF(Catégories!A:A,N301)=0,"catégorie inconnue",LOOKUP(N301,Catégories!A:A,Catégories!B:B))</f>
        <v/>
      </c>
      <c r="AE301" s="21">
        <f>SUM(Z301:AB301)</f>
        <v/>
      </c>
    </row>
    <row r="302" hidden="1" ht="14.25" customHeight="1" s="101">
      <c r="B302" s="127" t="inlineStr">
        <is>
          <t>13617721</t>
        </is>
      </c>
      <c r="C302" s="127" t="inlineStr">
        <is>
          <t>0</t>
        </is>
      </c>
      <c r="D302" s="123" t="n">
        <v>46149</v>
      </c>
      <c r="E302" s="127" t="inlineStr">
        <is>
          <t>21320</t>
        </is>
      </c>
      <c r="F302" s="127" t="inlineStr">
        <is>
          <t>74940</t>
        </is>
      </c>
      <c r="G302" s="127" t="inlineStr"/>
      <c r="H302" s="127" t="inlineStr"/>
      <c r="I302" s="127" t="inlineStr">
        <is>
          <t>Boccas Guillaume</t>
        </is>
      </c>
      <c r="J302" s="127" t="inlineStr">
        <is>
          <t>Laruche</t>
        </is>
      </c>
      <c r="K302" s="127" t="inlineStr">
        <is>
          <t>999999</t>
        </is>
      </c>
      <c r="L302" s="127" t="inlineStr">
        <is>
          <t>XN094234007JB</t>
        </is>
      </c>
      <c r="M302" s="127" t="inlineStr">
        <is>
          <t>N</t>
        </is>
      </c>
      <c r="N302" s="127" t="inlineStr">
        <is>
          <t>Transport</t>
        </is>
      </c>
      <c r="O302" s="127" t="inlineStr">
        <is>
          <t>N</t>
        </is>
      </c>
      <c r="P302" s="127" t="inlineStr">
        <is>
          <t>S</t>
        </is>
      </c>
      <c r="Q302" s="127" t="inlineStr">
        <is>
          <t>NT</t>
        </is>
      </c>
      <c r="R302" s="147" t="n">
        <v>4.787</v>
      </c>
      <c r="S302" s="127" t="n">
        <v>16</v>
      </c>
      <c r="T302" s="148" t="n">
        <v>8.6</v>
      </c>
      <c r="U302" s="127" t="inlineStr">
        <is>
          <t>LA RUCHE LOGISTIQUE</t>
        </is>
      </c>
      <c r="W302" s="8">
        <f>IF(C302&lt;&gt;2,"",IF(S302="5X","5XK",IF(S302="5Y","5YK",IF(S302="6B","6BK",IF(S302="6C","6CK","")))))</f>
        <v/>
      </c>
      <c r="X302" s="8">
        <f>IF(S302="6B",_xlfn.XLOOKUP(H302,'Zoning 2shop'!A:A,'Zoning 2shop'!B:B),IF(S302="6C",_xlfn.XLOOKUP(G302,'Zoning 2shop'!C:C,'Zoning 2shop'!D:D),""))</f>
        <v/>
      </c>
      <c r="Y302" s="112">
        <f>AB302/Z302</f>
        <v/>
      </c>
      <c r="Z302" s="4">
        <f>T302</f>
        <v/>
      </c>
      <c r="AA302" s="4">
        <f>IF(OR(S302="6C",S302="6B",S302="5X",S302="5Y"),0.08,0.5)</f>
        <v/>
      </c>
      <c r="AB302" s="4">
        <f>$AG$5/$AG$2*Z302</f>
        <v/>
      </c>
      <c r="AC302" s="19">
        <f>Z302+AA302</f>
        <v/>
      </c>
      <c r="AD302" s="8">
        <f>IF(COUNTIF(Catégories!A:A,N302)=0,"catégorie inconnue",LOOKUP(N302,Catégories!A:A,Catégories!B:B))</f>
        <v/>
      </c>
      <c r="AE302" s="21">
        <f>SUM(Z302:AB302)</f>
        <v/>
      </c>
    </row>
    <row r="303" hidden="1" ht="14.25" customHeight="1" s="101">
      <c r="B303" s="127" t="inlineStr">
        <is>
          <t>13617721</t>
        </is>
      </c>
      <c r="C303" s="127" t="inlineStr">
        <is>
          <t>0</t>
        </is>
      </c>
      <c r="D303" s="123" t="n">
        <v>46149</v>
      </c>
      <c r="E303" s="127" t="inlineStr">
        <is>
          <t>21320</t>
        </is>
      </c>
      <c r="F303" s="127" t="inlineStr">
        <is>
          <t>45400</t>
        </is>
      </c>
      <c r="G303" s="127" t="inlineStr"/>
      <c r="H303" s="127" t="inlineStr"/>
      <c r="I303" s="127" t="inlineStr">
        <is>
          <t>EM¿SSEY-MBOKO Christie</t>
        </is>
      </c>
      <c r="J303" s="127" t="inlineStr">
        <is>
          <t>Laruche</t>
        </is>
      </c>
      <c r="K303" s="127" t="inlineStr">
        <is>
          <t>999999</t>
        </is>
      </c>
      <c r="L303" s="127" t="inlineStr">
        <is>
          <t>XN094445037JB</t>
        </is>
      </c>
      <c r="M303" s="127" t="inlineStr">
        <is>
          <t>N</t>
        </is>
      </c>
      <c r="N303" s="127" t="inlineStr">
        <is>
          <t>Transport</t>
        </is>
      </c>
      <c r="O303" s="127" t="inlineStr">
        <is>
          <t>N</t>
        </is>
      </c>
      <c r="P303" s="127" t="inlineStr">
        <is>
          <t>S</t>
        </is>
      </c>
      <c r="Q303" s="127" t="inlineStr">
        <is>
          <t>NT</t>
        </is>
      </c>
      <c r="R303" s="147" t="n">
        <v>1.6</v>
      </c>
      <c r="S303" s="127" t="n">
        <v>16</v>
      </c>
      <c r="T303" s="148" t="n">
        <v>7.4</v>
      </c>
      <c r="U303" s="127" t="inlineStr">
        <is>
          <t>LA RUCHE LOGISTIQUE</t>
        </is>
      </c>
      <c r="W303" s="8">
        <f>IF(C303&lt;&gt;2,"",IF(S303="5X","5XK",IF(S303="5Y","5YK",IF(S303="6B","6BK",IF(S303="6C","6CK","")))))</f>
        <v/>
      </c>
      <c r="X303" s="8">
        <f>IF(S303="6B",_xlfn.XLOOKUP(H303,'Zoning 2shop'!A:A,'Zoning 2shop'!B:B),IF(S303="6C",_xlfn.XLOOKUP(G303,'Zoning 2shop'!C:C,'Zoning 2shop'!D:D),""))</f>
        <v/>
      </c>
      <c r="Y303" s="112">
        <f>AB303/Z303</f>
        <v/>
      </c>
      <c r="Z303" s="4">
        <f>T303</f>
        <v/>
      </c>
      <c r="AA303" s="4">
        <f>IF(OR(S303="6C",S303="6B",S303="5X",S303="5Y"),0.08,0.5)</f>
        <v/>
      </c>
      <c r="AB303" s="4">
        <f>$AG$5/$AG$2*Z303</f>
        <v/>
      </c>
      <c r="AC303" s="19">
        <f>Z303+AA303</f>
        <v/>
      </c>
      <c r="AD303" s="8">
        <f>IF(COUNTIF(Catégories!A:A,N303)=0,"catégorie inconnue",LOOKUP(N303,Catégories!A:A,Catégories!B:B))</f>
        <v/>
      </c>
      <c r="AE303" s="21">
        <f>SUM(Z303:AB303)</f>
        <v/>
      </c>
    </row>
    <row r="304" hidden="1" ht="14.25" customHeight="1" s="101">
      <c r="B304" s="127" t="inlineStr">
        <is>
          <t>13617721</t>
        </is>
      </c>
      <c r="C304" s="127" t="inlineStr">
        <is>
          <t>0</t>
        </is>
      </c>
      <c r="D304" s="123" t="n">
        <v>46149</v>
      </c>
      <c r="E304" s="127" t="inlineStr">
        <is>
          <t>21320</t>
        </is>
      </c>
      <c r="F304" s="127" t="inlineStr">
        <is>
          <t>54420</t>
        </is>
      </c>
      <c r="G304" s="127" t="inlineStr"/>
      <c r="H304" s="127" t="inlineStr"/>
      <c r="I304" s="127" t="inlineStr">
        <is>
          <t>COLLIN ERIC</t>
        </is>
      </c>
      <c r="J304" s="127" t="inlineStr">
        <is>
          <t>Laruche</t>
        </is>
      </c>
      <c r="K304" s="127" t="inlineStr">
        <is>
          <t>999999</t>
        </is>
      </c>
      <c r="L304" s="127" t="inlineStr">
        <is>
          <t>XN094452585JB</t>
        </is>
      </c>
      <c r="M304" s="127" t="inlineStr">
        <is>
          <t>N</t>
        </is>
      </c>
      <c r="N304" s="127" t="inlineStr">
        <is>
          <t>Transport</t>
        </is>
      </c>
      <c r="O304" s="127" t="inlineStr">
        <is>
          <t>N</t>
        </is>
      </c>
      <c r="P304" s="127" t="inlineStr">
        <is>
          <t>S</t>
        </is>
      </c>
      <c r="Q304" s="127" t="inlineStr">
        <is>
          <t>NT</t>
        </is>
      </c>
      <c r="R304" s="147" t="n">
        <v>0.16</v>
      </c>
      <c r="S304" s="127" t="n">
        <v>16</v>
      </c>
      <c r="T304" s="148" t="n">
        <v>7</v>
      </c>
      <c r="U304" s="127" t="inlineStr">
        <is>
          <t>LA RUCHE LOGISTIQUE</t>
        </is>
      </c>
      <c r="W304" s="8">
        <f>IF(C304&lt;&gt;2,"",IF(S304="5X","5XK",IF(S304="5Y","5YK",IF(S304="6B","6BK",IF(S304="6C","6CK","")))))</f>
        <v/>
      </c>
      <c r="X304" s="8">
        <f>IF(S304="6B",_xlfn.XLOOKUP(H304,'Zoning 2shop'!A:A,'Zoning 2shop'!B:B),IF(S304="6C",_xlfn.XLOOKUP(G304,'Zoning 2shop'!C:C,'Zoning 2shop'!D:D),""))</f>
        <v/>
      </c>
      <c r="Y304" s="112">
        <f>AB304/Z304</f>
        <v/>
      </c>
      <c r="Z304" s="4">
        <f>T304</f>
        <v/>
      </c>
      <c r="AA304" s="4">
        <f>IF(OR(S304="6C",S304="6B",S304="5X",S304="5Y"),0.08,0.5)</f>
        <v/>
      </c>
      <c r="AB304" s="4">
        <f>$AG$5/$AG$2*Z304</f>
        <v/>
      </c>
      <c r="AC304" s="19">
        <f>Z304+AA304</f>
        <v/>
      </c>
      <c r="AD304" s="8">
        <f>IF(COUNTIF(Catégories!A:A,N304)=0,"catégorie inconnue",LOOKUP(N304,Catégories!A:A,Catégories!B:B))</f>
        <v/>
      </c>
      <c r="AE304" s="21">
        <f>SUM(Z304:AB304)</f>
        <v/>
      </c>
    </row>
    <row r="305" hidden="1" ht="14.25" customHeight="1" s="101">
      <c r="B305" s="127" t="inlineStr">
        <is>
          <t>13617721</t>
        </is>
      </c>
      <c r="C305" s="127" t="inlineStr">
        <is>
          <t>0</t>
        </is>
      </c>
      <c r="D305" s="123" t="n">
        <v>46153</v>
      </c>
      <c r="E305" s="127" t="inlineStr">
        <is>
          <t>21320</t>
        </is>
      </c>
      <c r="F305" s="127" t="inlineStr">
        <is>
          <t>01200</t>
        </is>
      </c>
      <c r="G305" s="127" t="inlineStr"/>
      <c r="H305" s="127" t="inlineStr"/>
      <c r="I305" s="127" t="inlineStr">
        <is>
          <t>Giudicelli Floriane</t>
        </is>
      </c>
      <c r="J305" s="127" t="inlineStr">
        <is>
          <t>Laruche</t>
        </is>
      </c>
      <c r="K305" s="127" t="inlineStr">
        <is>
          <t>999999</t>
        </is>
      </c>
      <c r="L305" s="127" t="inlineStr">
        <is>
          <t>XN095585614JB</t>
        </is>
      </c>
      <c r="M305" s="127" t="inlineStr">
        <is>
          <t>N</t>
        </is>
      </c>
      <c r="N305" s="127" t="inlineStr">
        <is>
          <t>Transport</t>
        </is>
      </c>
      <c r="O305" s="127" t="inlineStr">
        <is>
          <t>N</t>
        </is>
      </c>
      <c r="P305" s="127" t="inlineStr">
        <is>
          <t>S</t>
        </is>
      </c>
      <c r="Q305" s="127" t="inlineStr">
        <is>
          <t>NT</t>
        </is>
      </c>
      <c r="R305" s="147" t="n">
        <v>0.31</v>
      </c>
      <c r="S305" s="127" t="n">
        <v>16</v>
      </c>
      <c r="T305" s="148" t="n">
        <v>7</v>
      </c>
      <c r="U305" s="127" t="inlineStr">
        <is>
          <t>LA RUCHE LOGISTIQUE</t>
        </is>
      </c>
      <c r="W305" s="8">
        <f>IF(C305&lt;&gt;2,"",IF(S305="5X","5XK",IF(S305="5Y","5YK",IF(S305="6B","6BK",IF(S305="6C","6CK","")))))</f>
        <v/>
      </c>
      <c r="X305" s="8">
        <f>IF(S305="6B",_xlfn.XLOOKUP(H305,'Zoning 2shop'!A:A,'Zoning 2shop'!B:B),IF(S305="6C",_xlfn.XLOOKUP(G305,'Zoning 2shop'!C:C,'Zoning 2shop'!D:D),""))</f>
        <v/>
      </c>
      <c r="Y305" s="112">
        <f>AB305/Z305</f>
        <v/>
      </c>
      <c r="Z305" s="4">
        <f>T305</f>
        <v/>
      </c>
      <c r="AA305" s="4">
        <f>IF(OR(S305="6C",S305="6B",S305="5X",S305="5Y"),0.08,0.5)</f>
        <v/>
      </c>
      <c r="AB305" s="4">
        <f>$AG$5/$AG$2*Z305</f>
        <v/>
      </c>
      <c r="AC305" s="19">
        <f>Z305+AA305</f>
        <v/>
      </c>
      <c r="AD305" s="8">
        <f>IF(COUNTIF(Catégories!A:A,N305)=0,"catégorie inconnue",LOOKUP(N305,Catégories!A:A,Catégories!B:B))</f>
        <v/>
      </c>
      <c r="AE305" s="21">
        <f>SUM(Z305:AB305)</f>
        <v/>
      </c>
    </row>
    <row r="306" hidden="1" ht="14.25" customHeight="1" s="101">
      <c r="B306" s="127" t="inlineStr">
        <is>
          <t>13617721</t>
        </is>
      </c>
      <c r="C306" s="127" t="inlineStr">
        <is>
          <t>0</t>
        </is>
      </c>
      <c r="D306" s="123" t="n">
        <v>46153</v>
      </c>
      <c r="E306" s="127" t="inlineStr">
        <is>
          <t>21320</t>
        </is>
      </c>
      <c r="F306" s="127" t="inlineStr">
        <is>
          <t>93000</t>
        </is>
      </c>
      <c r="G306" s="127" t="inlineStr"/>
      <c r="H306" s="127" t="inlineStr"/>
      <c r="I306" s="127" t="inlineStr">
        <is>
          <t>HAPI Emma</t>
        </is>
      </c>
      <c r="J306" s="127" t="inlineStr">
        <is>
          <t>Laruche</t>
        </is>
      </c>
      <c r="K306" s="127" t="inlineStr">
        <is>
          <t>999999</t>
        </is>
      </c>
      <c r="L306" s="127" t="inlineStr">
        <is>
          <t>XN095587779JB</t>
        </is>
      </c>
      <c r="M306" s="127" t="inlineStr">
        <is>
          <t>N</t>
        </is>
      </c>
      <c r="N306" s="127" t="inlineStr">
        <is>
          <t>Transport</t>
        </is>
      </c>
      <c r="O306" s="127" t="inlineStr">
        <is>
          <t>N</t>
        </is>
      </c>
      <c r="P306" s="127" t="inlineStr">
        <is>
          <t>S</t>
        </is>
      </c>
      <c r="Q306" s="127" t="inlineStr">
        <is>
          <t>NT</t>
        </is>
      </c>
      <c r="R306" s="147" t="n">
        <v>2.55</v>
      </c>
      <c r="S306" s="127" t="n">
        <v>16</v>
      </c>
      <c r="T306" s="148" t="n">
        <v>7.8</v>
      </c>
      <c r="U306" s="127" t="inlineStr">
        <is>
          <t>LA RUCHE LOGISTIQUE</t>
        </is>
      </c>
      <c r="W306" s="8">
        <f>IF(C306&lt;&gt;2,"",IF(S306="5X","5XK",IF(S306="5Y","5YK",IF(S306="6B","6BK",IF(S306="6C","6CK","")))))</f>
        <v/>
      </c>
      <c r="X306" s="8">
        <f>IF(S306="6B",_xlfn.XLOOKUP(H306,'Zoning 2shop'!A:A,'Zoning 2shop'!B:B),IF(S306="6C",_xlfn.XLOOKUP(G306,'Zoning 2shop'!C:C,'Zoning 2shop'!D:D),""))</f>
        <v/>
      </c>
      <c r="Y306" s="112">
        <f>AB306/Z306</f>
        <v/>
      </c>
      <c r="Z306" s="4">
        <f>T306</f>
        <v/>
      </c>
      <c r="AA306" s="4">
        <f>IF(OR(S306="6C",S306="6B",S306="5X",S306="5Y"),0.08,0.5)</f>
        <v/>
      </c>
      <c r="AB306" s="4">
        <f>$AG$5/$AG$2*Z306</f>
        <v/>
      </c>
      <c r="AC306" s="19">
        <f>Z306+AA306</f>
        <v/>
      </c>
      <c r="AD306" s="8">
        <f>IF(COUNTIF(Catégories!A:A,N306)=0,"catégorie inconnue",LOOKUP(N306,Catégories!A:A,Catégories!B:B))</f>
        <v/>
      </c>
      <c r="AE306" s="21">
        <f>SUM(Z306:AB306)</f>
        <v/>
      </c>
    </row>
    <row r="307" hidden="1" ht="14.25" customHeight="1" s="101">
      <c r="B307" s="127" t="inlineStr">
        <is>
          <t>13617721</t>
        </is>
      </c>
      <c r="C307" s="127" t="inlineStr">
        <is>
          <t>0</t>
        </is>
      </c>
      <c r="D307" s="123" t="n">
        <v>46153</v>
      </c>
      <c r="E307" s="127" t="inlineStr">
        <is>
          <t>21320</t>
        </is>
      </c>
      <c r="F307" s="127" t="inlineStr">
        <is>
          <t>37000</t>
        </is>
      </c>
      <c r="G307" s="127" t="inlineStr"/>
      <c r="H307" s="127" t="inlineStr"/>
      <c r="I307" s="127" t="inlineStr">
        <is>
          <t>BRUNET Aurelie</t>
        </is>
      </c>
      <c r="J307" s="127" t="inlineStr">
        <is>
          <t>Laruche</t>
        </is>
      </c>
      <c r="K307" s="127" t="inlineStr">
        <is>
          <t>999999</t>
        </is>
      </c>
      <c r="L307" s="127" t="inlineStr">
        <is>
          <t>XN095600400JB</t>
        </is>
      </c>
      <c r="M307" s="127" t="inlineStr">
        <is>
          <t>N</t>
        </is>
      </c>
      <c r="N307" s="127" t="inlineStr">
        <is>
          <t>Transport</t>
        </is>
      </c>
      <c r="O307" s="127" t="inlineStr">
        <is>
          <t>N</t>
        </is>
      </c>
      <c r="P307" s="127" t="inlineStr">
        <is>
          <t>S</t>
        </is>
      </c>
      <c r="Q307" s="127" t="inlineStr">
        <is>
          <t>NT</t>
        </is>
      </c>
      <c r="R307" s="147" t="n">
        <v>1.638</v>
      </c>
      <c r="S307" s="127" t="n">
        <v>16</v>
      </c>
      <c r="T307" s="148" t="n">
        <v>7.4</v>
      </c>
      <c r="U307" s="127" t="inlineStr">
        <is>
          <t>LA RUCHE LOGISTIQUE</t>
        </is>
      </c>
      <c r="W307" s="8">
        <f>IF(C307&lt;&gt;2,"",IF(S307="5X","5XK",IF(S307="5Y","5YK",IF(S307="6B","6BK",IF(S307="6C","6CK","")))))</f>
        <v/>
      </c>
      <c r="X307" s="8">
        <f>IF(S307="6B",_xlfn.XLOOKUP(H307,'Zoning 2shop'!A:A,'Zoning 2shop'!B:B),IF(S307="6C",_xlfn.XLOOKUP(G307,'Zoning 2shop'!C:C,'Zoning 2shop'!D:D),""))</f>
        <v/>
      </c>
      <c r="Y307" s="112">
        <f>AB307/Z307</f>
        <v/>
      </c>
      <c r="Z307" s="4">
        <f>T307</f>
        <v/>
      </c>
      <c r="AA307" s="4">
        <f>IF(OR(S307="6C",S307="6B",S307="5X",S307="5Y"),0.08,0.5)</f>
        <v/>
      </c>
      <c r="AB307" s="4">
        <f>$AG$5/$AG$2*Z307</f>
        <v/>
      </c>
      <c r="AC307" s="19">
        <f>Z307+AA307</f>
        <v/>
      </c>
      <c r="AD307" s="8">
        <f>IF(COUNTIF(Catégories!A:A,N307)=0,"catégorie inconnue",LOOKUP(N307,Catégories!A:A,Catégories!B:B))</f>
        <v/>
      </c>
      <c r="AE307" s="21">
        <f>SUM(Z307:AB307)</f>
        <v/>
      </c>
    </row>
    <row r="308" hidden="1" ht="14.25" customHeight="1" s="101">
      <c r="B308" s="127" t="inlineStr">
        <is>
          <t>13617721</t>
        </is>
      </c>
      <c r="C308" s="127" t="inlineStr">
        <is>
          <t>0</t>
        </is>
      </c>
      <c r="D308" s="123" t="n">
        <v>46153</v>
      </c>
      <c r="E308" s="127" t="inlineStr">
        <is>
          <t>21320</t>
        </is>
      </c>
      <c r="F308" s="127" t="inlineStr">
        <is>
          <t>73300</t>
        </is>
      </c>
      <c r="G308" s="127" t="inlineStr"/>
      <c r="H308" s="127" t="inlineStr"/>
      <c r="I308" s="127" t="inlineStr">
        <is>
          <t>Mandray Annie</t>
        </is>
      </c>
      <c r="J308" s="127" t="inlineStr">
        <is>
          <t>Laruche</t>
        </is>
      </c>
      <c r="K308" s="127" t="inlineStr">
        <is>
          <t>999999</t>
        </is>
      </c>
      <c r="L308" s="127" t="inlineStr">
        <is>
          <t>XN095606416JB</t>
        </is>
      </c>
      <c r="M308" s="127" t="inlineStr">
        <is>
          <t>N</t>
        </is>
      </c>
      <c r="N308" s="127" t="inlineStr">
        <is>
          <t>Transport</t>
        </is>
      </c>
      <c r="O308" s="127" t="inlineStr">
        <is>
          <t>N</t>
        </is>
      </c>
      <c r="P308" s="127" t="inlineStr">
        <is>
          <t>S</t>
        </is>
      </c>
      <c r="Q308" s="127" t="inlineStr">
        <is>
          <t>NT</t>
        </is>
      </c>
      <c r="R308" s="147" t="n">
        <v>0.31</v>
      </c>
      <c r="S308" s="127" t="n">
        <v>16</v>
      </c>
      <c r="T308" s="148" t="n">
        <v>7</v>
      </c>
      <c r="U308" s="127" t="inlineStr">
        <is>
          <t>LA RUCHE LOGISTIQUE</t>
        </is>
      </c>
      <c r="W308" s="8">
        <f>IF(C308&lt;&gt;2,"",IF(S308="5X","5XK",IF(S308="5Y","5YK",IF(S308="6B","6BK",IF(S308="6C","6CK","")))))</f>
        <v/>
      </c>
      <c r="X308" s="8">
        <f>IF(S308="6B",_xlfn.XLOOKUP(H308,'Zoning 2shop'!A:A,'Zoning 2shop'!B:B),IF(S308="6C",_xlfn.XLOOKUP(G308,'Zoning 2shop'!C:C,'Zoning 2shop'!D:D),""))</f>
        <v/>
      </c>
      <c r="Y308" s="112">
        <f>AB308/Z308</f>
        <v/>
      </c>
      <c r="Z308" s="4">
        <f>T308</f>
        <v/>
      </c>
      <c r="AA308" s="4">
        <f>IF(OR(S308="6C",S308="6B",S308="5X",S308="5Y"),0.08,0.5)</f>
        <v/>
      </c>
      <c r="AB308" s="4">
        <f>$AG$5/$AG$2*Z308</f>
        <v/>
      </c>
      <c r="AC308" s="19">
        <f>Z308+AA308</f>
        <v/>
      </c>
      <c r="AD308" s="8">
        <f>IF(COUNTIF(Catégories!A:A,N308)=0,"catégorie inconnue",LOOKUP(N308,Catégories!A:A,Catégories!B:B))</f>
        <v/>
      </c>
      <c r="AE308" s="21">
        <f>SUM(Z308:AB308)</f>
        <v/>
      </c>
    </row>
    <row r="309" hidden="1" ht="14.25" customHeight="1" s="101">
      <c r="B309" s="127" t="inlineStr">
        <is>
          <t>13617721</t>
        </is>
      </c>
      <c r="C309" s="127" t="inlineStr">
        <is>
          <t>0</t>
        </is>
      </c>
      <c r="D309" s="123" t="n">
        <v>46153</v>
      </c>
      <c r="E309" s="127" t="inlineStr">
        <is>
          <t>21320</t>
        </is>
      </c>
      <c r="F309" s="127" t="inlineStr">
        <is>
          <t>73300</t>
        </is>
      </c>
      <c r="G309" s="127" t="inlineStr"/>
      <c r="H309" s="127" t="inlineStr"/>
      <c r="I309" s="127" t="inlineStr">
        <is>
          <t>Mandray Annie</t>
        </is>
      </c>
      <c r="J309" s="127" t="inlineStr">
        <is>
          <t>Laruche</t>
        </is>
      </c>
      <c r="K309" s="127" t="inlineStr">
        <is>
          <t>999999</t>
        </is>
      </c>
      <c r="L309" s="127" t="inlineStr">
        <is>
          <t>XN095606416JB</t>
        </is>
      </c>
      <c r="M309" s="127" t="inlineStr">
        <is>
          <t>N</t>
        </is>
      </c>
      <c r="N309" s="127" t="inlineStr">
        <is>
          <t>Zones Difficiles d'accès</t>
        </is>
      </c>
      <c r="O309" s="127" t="inlineStr">
        <is>
          <t>N</t>
        </is>
      </c>
      <c r="P309" s="127" t="n"/>
      <c r="Q309" s="127" t="inlineStr">
        <is>
          <t>NT</t>
        </is>
      </c>
      <c r="R309" s="147" t="n">
        <v>0</v>
      </c>
      <c r="S309" s="127" t="n">
        <v>16</v>
      </c>
      <c r="T309" s="148" t="n">
        <v>5</v>
      </c>
      <c r="U309" s="127" t="inlineStr">
        <is>
          <t>LA RUCHE LOGISTIQUE</t>
        </is>
      </c>
      <c r="W309" s="8">
        <f>IF(C309&lt;&gt;2,"",IF(S309="5X","5XK",IF(S309="5Y","5YK",IF(S309="6B","6BK",IF(S309="6C","6CK","")))))</f>
        <v/>
      </c>
      <c r="X309" s="8">
        <f>IF(S309="6B",_xlfn.XLOOKUP(H309,'Zoning 2shop'!A:A,'Zoning 2shop'!B:B),IF(S309="6C",_xlfn.XLOOKUP(G309,'Zoning 2shop'!C:C,'Zoning 2shop'!D:D),""))</f>
        <v/>
      </c>
      <c r="Y309" s="112">
        <f>AB309/Z309</f>
        <v/>
      </c>
      <c r="Z309" s="4">
        <f>T309</f>
        <v/>
      </c>
      <c r="AA309" s="4">
        <f>IF(OR(S309="6C",S309="6B",S309="5X",S309="5Y"),0.08,0.5)</f>
        <v/>
      </c>
      <c r="AB309" s="4">
        <f>$AG$5/$AG$2*Z309</f>
        <v/>
      </c>
      <c r="AC309" s="19">
        <f>Z309+AA309</f>
        <v/>
      </c>
      <c r="AD309" s="8">
        <f>IF(COUNTIF(Catégories!A:A,N309)=0,"catégorie inconnue",LOOKUP(N309,Catégories!A:A,Catégories!B:B))</f>
        <v/>
      </c>
      <c r="AE309" s="21">
        <f>SUM(Z309:AB309)</f>
        <v/>
      </c>
    </row>
    <row r="310" hidden="1" ht="14.25" customHeight="1" s="101">
      <c r="B310" s="127" t="inlineStr">
        <is>
          <t>13617721</t>
        </is>
      </c>
      <c r="C310" s="127" t="inlineStr">
        <is>
          <t>0</t>
        </is>
      </c>
      <c r="D310" s="123" t="n">
        <v>46153</v>
      </c>
      <c r="E310" s="127" t="inlineStr">
        <is>
          <t>21320</t>
        </is>
      </c>
      <c r="F310" s="127" t="inlineStr">
        <is>
          <t>75013</t>
        </is>
      </c>
      <c r="G310" s="127" t="inlineStr"/>
      <c r="H310" s="127" t="inlineStr"/>
      <c r="I310" s="127" t="inlineStr">
        <is>
          <t>Kouzmina Marie</t>
        </is>
      </c>
      <c r="J310" s="127" t="inlineStr">
        <is>
          <t>Laruche</t>
        </is>
      </c>
      <c r="K310" s="127" t="inlineStr">
        <is>
          <t>999999</t>
        </is>
      </c>
      <c r="L310" s="127" t="inlineStr">
        <is>
          <t>XN095731484JB</t>
        </is>
      </c>
      <c r="M310" s="127" t="inlineStr">
        <is>
          <t>N</t>
        </is>
      </c>
      <c r="N310" s="127" t="inlineStr">
        <is>
          <t>Transport</t>
        </is>
      </c>
      <c r="O310" s="127" t="inlineStr">
        <is>
          <t>N</t>
        </is>
      </c>
      <c r="P310" s="127" t="inlineStr">
        <is>
          <t>S</t>
        </is>
      </c>
      <c r="Q310" s="127" t="inlineStr">
        <is>
          <t>NT</t>
        </is>
      </c>
      <c r="R310" s="147" t="n">
        <v>0.05</v>
      </c>
      <c r="S310" s="127" t="n">
        <v>16</v>
      </c>
      <c r="T310" s="148" t="n">
        <v>7</v>
      </c>
      <c r="U310" s="127" t="inlineStr">
        <is>
          <t>LA RUCHE LOGISTIQUE</t>
        </is>
      </c>
      <c r="W310" s="8">
        <f>IF(C310&lt;&gt;2,"",IF(S310="5X","5XK",IF(S310="5Y","5YK",IF(S310="6B","6BK",IF(S310="6C","6CK","")))))</f>
        <v/>
      </c>
      <c r="X310" s="8">
        <f>IF(S310="6B",_xlfn.XLOOKUP(H310,'Zoning 2shop'!A:A,'Zoning 2shop'!B:B),IF(S310="6C",_xlfn.XLOOKUP(G310,'Zoning 2shop'!C:C,'Zoning 2shop'!D:D),""))</f>
        <v/>
      </c>
      <c r="Y310" s="112">
        <f>AB310/Z310</f>
        <v/>
      </c>
      <c r="Z310" s="4">
        <f>T310</f>
        <v/>
      </c>
      <c r="AA310" s="4">
        <f>IF(OR(S310="6C",S310="6B",S310="5X",S310="5Y"),0.08,0.5)</f>
        <v/>
      </c>
      <c r="AB310" s="4">
        <f>$AG$5/$AG$2*Z310</f>
        <v/>
      </c>
      <c r="AC310" s="19">
        <f>Z310+AA310</f>
        <v/>
      </c>
      <c r="AD310" s="8">
        <f>IF(COUNTIF(Catégories!A:A,N310)=0,"catégorie inconnue",LOOKUP(N310,Catégories!A:A,Catégories!B:B))</f>
        <v/>
      </c>
      <c r="AE310" s="21">
        <f>SUM(Z310:AB310)</f>
        <v/>
      </c>
    </row>
    <row r="311" hidden="1" ht="14.25" customHeight="1" s="101">
      <c r="B311" s="127" t="inlineStr">
        <is>
          <t>13617721</t>
        </is>
      </c>
      <c r="C311" s="127" t="inlineStr">
        <is>
          <t>0</t>
        </is>
      </c>
      <c r="D311" s="123" t="n">
        <v>46153</v>
      </c>
      <c r="E311" s="127" t="inlineStr">
        <is>
          <t>21320</t>
        </is>
      </c>
      <c r="F311" s="127" t="inlineStr">
        <is>
          <t>59800</t>
        </is>
      </c>
      <c r="G311" s="127" t="inlineStr"/>
      <c r="H311" s="127" t="inlineStr"/>
      <c r="I311" s="127" t="inlineStr">
        <is>
          <t>SANTIN Eleonore</t>
        </is>
      </c>
      <c r="J311" s="127" t="inlineStr">
        <is>
          <t>Laruche</t>
        </is>
      </c>
      <c r="K311" s="127" t="inlineStr">
        <is>
          <t>999999</t>
        </is>
      </c>
      <c r="L311" s="127" t="inlineStr">
        <is>
          <t>XN095734622JB</t>
        </is>
      </c>
      <c r="M311" s="127" t="inlineStr">
        <is>
          <t>N</t>
        </is>
      </c>
      <c r="N311" s="127" t="inlineStr">
        <is>
          <t>Transport</t>
        </is>
      </c>
      <c r="O311" s="127" t="inlineStr">
        <is>
          <t>N</t>
        </is>
      </c>
      <c r="P311" s="127" t="inlineStr">
        <is>
          <t>S</t>
        </is>
      </c>
      <c r="Q311" s="127" t="inlineStr">
        <is>
          <t>NT</t>
        </is>
      </c>
      <c r="R311" s="147" t="n">
        <v>6.273</v>
      </c>
      <c r="S311" s="127" t="n">
        <v>16</v>
      </c>
      <c r="T311" s="148" t="n">
        <v>9.4</v>
      </c>
      <c r="U311" s="127" t="inlineStr">
        <is>
          <t>LA RUCHE LOGISTIQUE</t>
        </is>
      </c>
      <c r="W311" s="8">
        <f>IF(C311&lt;&gt;2,"",IF(S311="5X","5XK",IF(S311="5Y","5YK",IF(S311="6B","6BK",IF(S311="6C","6CK","")))))</f>
        <v/>
      </c>
      <c r="X311" s="8">
        <f>IF(S311="6B",_xlfn.XLOOKUP(H311,'Zoning 2shop'!A:A,'Zoning 2shop'!B:B),IF(S311="6C",_xlfn.XLOOKUP(G311,'Zoning 2shop'!C:C,'Zoning 2shop'!D:D),""))</f>
        <v/>
      </c>
      <c r="Y311" s="112">
        <f>AB311/Z311</f>
        <v/>
      </c>
      <c r="Z311" s="4">
        <f>T311</f>
        <v/>
      </c>
      <c r="AA311" s="4">
        <f>IF(OR(S311="6C",S311="6B",S311="5X",S311="5Y"),0.08,0.5)</f>
        <v/>
      </c>
      <c r="AB311" s="4">
        <f>$AG$5/$AG$2*Z311</f>
        <v/>
      </c>
      <c r="AC311" s="19">
        <f>Z311+AA311</f>
        <v/>
      </c>
      <c r="AD311" s="8">
        <f>IF(COUNTIF(Catégories!A:A,N311)=0,"catégorie inconnue",LOOKUP(N311,Catégories!A:A,Catégories!B:B))</f>
        <v/>
      </c>
      <c r="AE311" s="21">
        <f>SUM(Z311:AB311)</f>
        <v/>
      </c>
    </row>
    <row r="312" hidden="1" ht="14.25" customHeight="1" s="101">
      <c r="B312" s="127" t="inlineStr">
        <is>
          <t>13617721</t>
        </is>
      </c>
      <c r="C312" s="127" t="inlineStr">
        <is>
          <t>0</t>
        </is>
      </c>
      <c r="D312" s="123" t="n">
        <v>46153</v>
      </c>
      <c r="E312" s="127" t="inlineStr">
        <is>
          <t>21320</t>
        </is>
      </c>
      <c r="F312" s="127" t="inlineStr">
        <is>
          <t>92200</t>
        </is>
      </c>
      <c r="G312" s="127" t="inlineStr"/>
      <c r="H312" s="127" t="inlineStr"/>
      <c r="I312" s="127" t="inlineStr">
        <is>
          <t>Ruellan Jacqueline</t>
        </is>
      </c>
      <c r="J312" s="127" t="inlineStr">
        <is>
          <t>Laruche</t>
        </is>
      </c>
      <c r="K312" s="127" t="inlineStr">
        <is>
          <t>999999</t>
        </is>
      </c>
      <c r="L312" s="127" t="inlineStr">
        <is>
          <t>XN095737632JB</t>
        </is>
      </c>
      <c r="M312" s="127" t="inlineStr">
        <is>
          <t>N</t>
        </is>
      </c>
      <c r="N312" s="127" t="inlineStr">
        <is>
          <t>Transport</t>
        </is>
      </c>
      <c r="O312" s="127" t="inlineStr">
        <is>
          <t>N</t>
        </is>
      </c>
      <c r="P312" s="127" t="inlineStr">
        <is>
          <t>S</t>
        </is>
      </c>
      <c r="Q312" s="127" t="inlineStr">
        <is>
          <t>NT</t>
        </is>
      </c>
      <c r="R312" s="147" t="n">
        <v>28.71</v>
      </c>
      <c r="S312" s="127" t="n">
        <v>16</v>
      </c>
      <c r="T312" s="148" t="n">
        <v>18.2</v>
      </c>
      <c r="U312" s="127" t="inlineStr">
        <is>
          <t>LA RUCHE LOGISTIQUE</t>
        </is>
      </c>
      <c r="W312" s="8">
        <f>IF(C312&lt;&gt;2,"",IF(S312="5X","5XK",IF(S312="5Y","5YK",IF(S312="6B","6BK",IF(S312="6C","6CK","")))))</f>
        <v/>
      </c>
      <c r="X312" s="8">
        <f>IF(S312="6B",_xlfn.XLOOKUP(H312,'Zoning 2shop'!A:A,'Zoning 2shop'!B:B),IF(S312="6C",_xlfn.XLOOKUP(G312,'Zoning 2shop'!C:C,'Zoning 2shop'!D:D),""))</f>
        <v/>
      </c>
      <c r="Y312" s="112">
        <f>AB312/Z312</f>
        <v/>
      </c>
      <c r="Z312" s="4">
        <f>T312</f>
        <v/>
      </c>
      <c r="AA312" s="4">
        <f>IF(OR(S312="6C",S312="6B",S312="5X",S312="5Y"),0.08,0.5)</f>
        <v/>
      </c>
      <c r="AB312" s="4">
        <f>$AG$5/$AG$2*Z312</f>
        <v/>
      </c>
      <c r="AC312" s="19">
        <f>Z312+AA312</f>
        <v/>
      </c>
      <c r="AD312" s="8">
        <f>IF(COUNTIF(Catégories!A:A,N312)=0,"catégorie inconnue",LOOKUP(N312,Catégories!A:A,Catégories!B:B))</f>
        <v/>
      </c>
      <c r="AE312" s="21">
        <f>SUM(Z312:AB312)</f>
        <v/>
      </c>
    </row>
    <row r="313" hidden="1" ht="14.25" customHeight="1" s="101">
      <c r="B313" s="127" t="inlineStr">
        <is>
          <t>13617721</t>
        </is>
      </c>
      <c r="C313" s="127" t="inlineStr">
        <is>
          <t>0</t>
        </is>
      </c>
      <c r="D313" s="123" t="n">
        <v>46153</v>
      </c>
      <c r="E313" s="127" t="inlineStr">
        <is>
          <t>21320</t>
        </is>
      </c>
      <c r="F313" s="127" t="inlineStr">
        <is>
          <t>92200</t>
        </is>
      </c>
      <c r="G313" s="127" t="inlineStr"/>
      <c r="H313" s="127" t="inlineStr"/>
      <c r="I313" s="127" t="inlineStr">
        <is>
          <t>Ruellan Jacqueline</t>
        </is>
      </c>
      <c r="J313" s="127" t="inlineStr">
        <is>
          <t>Laruche</t>
        </is>
      </c>
      <c r="K313" s="127" t="inlineStr">
        <is>
          <t>999999</t>
        </is>
      </c>
      <c r="L313" s="127" t="inlineStr">
        <is>
          <t>XN095737632JB</t>
        </is>
      </c>
      <c r="M313" s="127" t="inlineStr">
        <is>
          <t>N</t>
        </is>
      </c>
      <c r="N313" s="127" t="inlineStr">
        <is>
          <t>Supplement Manutention</t>
        </is>
      </c>
      <c r="O313" s="127" t="inlineStr">
        <is>
          <t>N</t>
        </is>
      </c>
      <c r="P313" s="127" t="n"/>
      <c r="Q313" s="127" t="inlineStr">
        <is>
          <t>NT</t>
        </is>
      </c>
      <c r="R313" s="147" t="n">
        <v>0</v>
      </c>
      <c r="S313" s="127" t="n">
        <v>16</v>
      </c>
      <c r="T313" s="148" t="n">
        <v>6</v>
      </c>
      <c r="U313" s="127" t="inlineStr">
        <is>
          <t>LA RUCHE LOGISTIQUE</t>
        </is>
      </c>
      <c r="W313" s="8">
        <f>IF(C313&lt;&gt;2,"",IF(S313="5X","5XK",IF(S313="5Y","5YK",IF(S313="6B","6BK",IF(S313="6C","6CK","")))))</f>
        <v/>
      </c>
      <c r="X313" s="8">
        <f>IF(S313="6B",_xlfn.XLOOKUP(H313,'Zoning 2shop'!A:A,'Zoning 2shop'!B:B),IF(S313="6C",_xlfn.XLOOKUP(G313,'Zoning 2shop'!C:C,'Zoning 2shop'!D:D),""))</f>
        <v/>
      </c>
      <c r="Y313" s="112">
        <f>AB313/Z313</f>
        <v/>
      </c>
      <c r="Z313" s="4">
        <f>T313</f>
        <v/>
      </c>
      <c r="AA313" s="4">
        <f>IF(OR(S313="6C",S313="6B",S313="5X",S313="5Y"),0.08,0.5)</f>
        <v/>
      </c>
      <c r="AB313" s="4">
        <f>$AG$5/$AG$2*Z313</f>
        <v/>
      </c>
      <c r="AC313" s="19">
        <f>Z313+AA313</f>
        <v/>
      </c>
      <c r="AD313" s="8">
        <f>IF(COUNTIF(Catégories!A:A,N313)=0,"catégorie inconnue",LOOKUP(N313,Catégories!A:A,Catégories!B:B))</f>
        <v/>
      </c>
      <c r="AE313" s="21">
        <f>SUM(Z313:AB313)</f>
        <v/>
      </c>
    </row>
    <row r="314" hidden="1" ht="14.25" customHeight="1" s="101">
      <c r="B314" s="127" t="inlineStr">
        <is>
          <t>13617721</t>
        </is>
      </c>
      <c r="C314" s="127" t="inlineStr">
        <is>
          <t>0</t>
        </is>
      </c>
      <c r="D314" s="123" t="n">
        <v>46153</v>
      </c>
      <c r="E314" s="127" t="inlineStr">
        <is>
          <t>21320</t>
        </is>
      </c>
      <c r="F314" s="127" t="inlineStr">
        <is>
          <t>78810</t>
        </is>
      </c>
      <c r="G314" s="127" t="inlineStr"/>
      <c r="H314" s="127" t="inlineStr"/>
      <c r="I314" s="127" t="inlineStr">
        <is>
          <t>Vaudour Pierrick</t>
        </is>
      </c>
      <c r="J314" s="127" t="inlineStr">
        <is>
          <t>Laruche</t>
        </is>
      </c>
      <c r="K314" s="127" t="inlineStr">
        <is>
          <t>999999</t>
        </is>
      </c>
      <c r="L314" s="127" t="inlineStr">
        <is>
          <t>XN095755110JB</t>
        </is>
      </c>
      <c r="M314" s="127" t="inlineStr">
        <is>
          <t>N</t>
        </is>
      </c>
      <c r="N314" s="127" t="inlineStr">
        <is>
          <t>Transport</t>
        </is>
      </c>
      <c r="O314" s="127" t="inlineStr">
        <is>
          <t>N</t>
        </is>
      </c>
      <c r="P314" s="127" t="inlineStr">
        <is>
          <t>S</t>
        </is>
      </c>
      <c r="Q314" s="127" t="inlineStr">
        <is>
          <t>NT</t>
        </is>
      </c>
      <c r="R314" s="147" t="n">
        <v>4.896</v>
      </c>
      <c r="S314" s="127" t="n">
        <v>16</v>
      </c>
      <c r="T314" s="148" t="n">
        <v>8.6</v>
      </c>
      <c r="U314" s="127" t="inlineStr">
        <is>
          <t>LA RUCHE LOGISTIQUE</t>
        </is>
      </c>
      <c r="W314" s="8">
        <f>IF(C314&lt;&gt;2,"",IF(S314="5X","5XK",IF(S314="5Y","5YK",IF(S314="6B","6BK",IF(S314="6C","6CK","")))))</f>
        <v/>
      </c>
      <c r="X314" s="8">
        <f>IF(S314="6B",_xlfn.XLOOKUP(H314,'Zoning 2shop'!A:A,'Zoning 2shop'!B:B),IF(S314="6C",_xlfn.XLOOKUP(G314,'Zoning 2shop'!C:C,'Zoning 2shop'!D:D),""))</f>
        <v/>
      </c>
      <c r="Y314" s="112">
        <f>AB314/Z314</f>
        <v/>
      </c>
      <c r="Z314" s="4">
        <f>T314</f>
        <v/>
      </c>
      <c r="AA314" s="4">
        <f>IF(OR(S314="6C",S314="6B",S314="5X",S314="5Y"),0.08,0.5)</f>
        <v/>
      </c>
      <c r="AB314" s="4">
        <f>$AG$5/$AG$2*Z314</f>
        <v/>
      </c>
      <c r="AC314" s="19">
        <f>Z314+AA314</f>
        <v/>
      </c>
      <c r="AD314" s="8">
        <f>IF(COUNTIF(Catégories!A:A,N314)=0,"catégorie inconnue",LOOKUP(N314,Catégories!A:A,Catégories!B:B))</f>
        <v/>
      </c>
      <c r="AE314" s="21">
        <f>SUM(Z314:AB314)</f>
        <v/>
      </c>
    </row>
    <row r="315" hidden="1" ht="14.25" customHeight="1" s="101">
      <c r="B315" s="127" t="inlineStr">
        <is>
          <t>13617721</t>
        </is>
      </c>
      <c r="C315" s="127" t="inlineStr">
        <is>
          <t>0</t>
        </is>
      </c>
      <c r="D315" s="123" t="n">
        <v>46153</v>
      </c>
      <c r="E315" s="127" t="inlineStr">
        <is>
          <t>21320</t>
        </is>
      </c>
      <c r="F315" s="127" t="inlineStr">
        <is>
          <t>86340</t>
        </is>
      </c>
      <c r="G315" s="127" t="inlineStr"/>
      <c r="H315" s="127" t="inlineStr"/>
      <c r="I315" s="127" t="inlineStr">
        <is>
          <t>Garcia Evelyne</t>
        </is>
      </c>
      <c r="J315" s="127" t="inlineStr">
        <is>
          <t>Laruche</t>
        </is>
      </c>
      <c r="K315" s="127" t="inlineStr">
        <is>
          <t>999999</t>
        </is>
      </c>
      <c r="L315" s="127" t="inlineStr">
        <is>
          <t>XN095762929JB</t>
        </is>
      </c>
      <c r="M315" s="127" t="inlineStr">
        <is>
          <t>N</t>
        </is>
      </c>
      <c r="N315" s="127" t="inlineStr">
        <is>
          <t>Transport</t>
        </is>
      </c>
      <c r="O315" s="127" t="inlineStr">
        <is>
          <t>N</t>
        </is>
      </c>
      <c r="P315" s="127" t="inlineStr">
        <is>
          <t>S</t>
        </is>
      </c>
      <c r="Q315" s="127" t="inlineStr">
        <is>
          <t>NT</t>
        </is>
      </c>
      <c r="R315" s="147" t="n">
        <v>4.678</v>
      </c>
      <c r="S315" s="127" t="n">
        <v>16</v>
      </c>
      <c r="T315" s="148" t="n">
        <v>8.6</v>
      </c>
      <c r="U315" s="127" t="inlineStr">
        <is>
          <t>LA RUCHE LOGISTIQUE</t>
        </is>
      </c>
      <c r="W315" s="8">
        <f>IF(C315&lt;&gt;2,"",IF(S315="5X","5XK",IF(S315="5Y","5YK",IF(S315="6B","6BK",IF(S315="6C","6CK","")))))</f>
        <v/>
      </c>
      <c r="X315" s="8">
        <f>IF(S315="6B",_xlfn.XLOOKUP(H315,'Zoning 2shop'!A:A,'Zoning 2shop'!B:B),IF(S315="6C",_xlfn.XLOOKUP(G315,'Zoning 2shop'!C:C,'Zoning 2shop'!D:D),""))</f>
        <v/>
      </c>
      <c r="Y315" s="112">
        <f>AB315/Z315</f>
        <v/>
      </c>
      <c r="Z315" s="4">
        <f>T315</f>
        <v/>
      </c>
      <c r="AA315" s="4">
        <f>IF(OR(S315="6C",S315="6B",S315="5X",S315="5Y"),0.08,0.5)</f>
        <v/>
      </c>
      <c r="AB315" s="4">
        <f>$AG$5/$AG$2*Z315</f>
        <v/>
      </c>
      <c r="AC315" s="19">
        <f>Z315+AA315</f>
        <v/>
      </c>
      <c r="AD315" s="8">
        <f>IF(COUNTIF(Catégories!A:A,N315)=0,"catégorie inconnue",LOOKUP(N315,Catégories!A:A,Catégories!B:B))</f>
        <v/>
      </c>
      <c r="AE315" s="21">
        <f>SUM(Z315:AB315)</f>
        <v/>
      </c>
    </row>
    <row r="316" hidden="1" ht="14.25" customHeight="1" s="101">
      <c r="B316" s="127" t="inlineStr">
        <is>
          <t>13617721</t>
        </is>
      </c>
      <c r="C316" s="127" t="inlineStr">
        <is>
          <t>0</t>
        </is>
      </c>
      <c r="D316" s="123" t="n">
        <v>46153</v>
      </c>
      <c r="E316" s="127" t="inlineStr">
        <is>
          <t>21320</t>
        </is>
      </c>
      <c r="F316" s="127" t="inlineStr">
        <is>
          <t>11620</t>
        </is>
      </c>
      <c r="G316" s="127" t="inlineStr"/>
      <c r="H316" s="127" t="inlineStr"/>
      <c r="I316" s="127" t="inlineStr">
        <is>
          <t>LOT Eric</t>
        </is>
      </c>
      <c r="J316" s="127" t="inlineStr">
        <is>
          <t>Laruche</t>
        </is>
      </c>
      <c r="K316" s="127" t="inlineStr">
        <is>
          <t>999999</t>
        </is>
      </c>
      <c r="L316" s="127" t="inlineStr">
        <is>
          <t>XN095781154JB</t>
        </is>
      </c>
      <c r="M316" s="127" t="inlineStr">
        <is>
          <t>N</t>
        </is>
      </c>
      <c r="N316" s="127" t="inlineStr">
        <is>
          <t>Transport</t>
        </is>
      </c>
      <c r="O316" s="127" t="inlineStr">
        <is>
          <t>N</t>
        </is>
      </c>
      <c r="P316" s="127" t="inlineStr">
        <is>
          <t>S</t>
        </is>
      </c>
      <c r="Q316" s="127" t="inlineStr">
        <is>
          <t>NT</t>
        </is>
      </c>
      <c r="R316" s="147" t="n">
        <v>0.06</v>
      </c>
      <c r="S316" s="127" t="n">
        <v>16</v>
      </c>
      <c r="T316" s="148" t="n">
        <v>7</v>
      </c>
      <c r="U316" s="127" t="inlineStr">
        <is>
          <t>LA RUCHE LOGISTIQUE</t>
        </is>
      </c>
      <c r="W316" s="8">
        <f>IF(C316&lt;&gt;2,"",IF(S316="5X","5XK",IF(S316="5Y","5YK",IF(S316="6B","6BK",IF(S316="6C","6CK","")))))</f>
        <v/>
      </c>
      <c r="X316" s="8">
        <f>IF(S316="6B",_xlfn.XLOOKUP(H316,'Zoning 2shop'!A:A,'Zoning 2shop'!B:B),IF(S316="6C",_xlfn.XLOOKUP(G316,'Zoning 2shop'!C:C,'Zoning 2shop'!D:D),""))</f>
        <v/>
      </c>
      <c r="Y316" s="112">
        <f>AB316/Z316</f>
        <v/>
      </c>
      <c r="Z316" s="4">
        <f>T316</f>
        <v/>
      </c>
      <c r="AA316" s="4">
        <f>IF(OR(S316="6C",S316="6B",S316="5X",S316="5Y"),0.08,0.5)</f>
        <v/>
      </c>
      <c r="AB316" s="4">
        <f>$AG$5/$AG$2*Z316</f>
        <v/>
      </c>
      <c r="AC316" s="19">
        <f>Z316+AA316</f>
        <v/>
      </c>
      <c r="AD316" s="8">
        <f>IF(COUNTIF(Catégories!A:A,N316)=0,"catégorie inconnue",LOOKUP(N316,Catégories!A:A,Catégories!B:B))</f>
        <v/>
      </c>
      <c r="AE316" s="21">
        <f>SUM(Z316:AB316)</f>
        <v/>
      </c>
    </row>
    <row r="317" hidden="1" ht="14.25" customHeight="1" s="101">
      <c r="B317" s="127" t="inlineStr">
        <is>
          <t>13617721</t>
        </is>
      </c>
      <c r="C317" s="127" t="inlineStr">
        <is>
          <t>0</t>
        </is>
      </c>
      <c r="D317" s="123" t="n">
        <v>46153</v>
      </c>
      <c r="E317" s="127" t="inlineStr">
        <is>
          <t>21320</t>
        </is>
      </c>
      <c r="F317" s="127" t="inlineStr">
        <is>
          <t>11620</t>
        </is>
      </c>
      <c r="G317" s="127" t="inlineStr"/>
      <c r="H317" s="127" t="inlineStr"/>
      <c r="I317" s="127" t="inlineStr">
        <is>
          <t>LOT Eric</t>
        </is>
      </c>
      <c r="J317" s="127" t="inlineStr">
        <is>
          <t>Laruche</t>
        </is>
      </c>
      <c r="K317" s="127" t="inlineStr">
        <is>
          <t>999999</t>
        </is>
      </c>
      <c r="L317" s="127" t="inlineStr">
        <is>
          <t>XN095781154JB</t>
        </is>
      </c>
      <c r="M317" s="127" t="inlineStr">
        <is>
          <t>N</t>
        </is>
      </c>
      <c r="N317" s="127" t="inlineStr">
        <is>
          <t>Zones Difficiles d'accès</t>
        </is>
      </c>
      <c r="O317" s="127" t="inlineStr">
        <is>
          <t>N</t>
        </is>
      </c>
      <c r="P317" s="127" t="n"/>
      <c r="Q317" s="127" t="inlineStr">
        <is>
          <t>NT</t>
        </is>
      </c>
      <c r="R317" s="147" t="n">
        <v>0</v>
      </c>
      <c r="S317" s="127" t="n">
        <v>16</v>
      </c>
      <c r="T317" s="148" t="n">
        <v>5</v>
      </c>
      <c r="U317" s="127" t="inlineStr">
        <is>
          <t>LA RUCHE LOGISTIQUE</t>
        </is>
      </c>
      <c r="W317" s="8">
        <f>IF(C317&lt;&gt;2,"",IF(S317="5X","5XK",IF(S317="5Y","5YK",IF(S317="6B","6BK",IF(S317="6C","6CK","")))))</f>
        <v/>
      </c>
      <c r="X317" s="8">
        <f>IF(S317="6B",_xlfn.XLOOKUP(H317,'Zoning 2shop'!A:A,'Zoning 2shop'!B:B),IF(S317="6C",_xlfn.XLOOKUP(G317,'Zoning 2shop'!C:C,'Zoning 2shop'!D:D),""))</f>
        <v/>
      </c>
      <c r="Y317" s="112">
        <f>AB317/Z317</f>
        <v/>
      </c>
      <c r="Z317" s="4">
        <f>T317</f>
        <v/>
      </c>
      <c r="AA317" s="4">
        <f>IF(OR(S317="6C",S317="6B",S317="5X",S317="5Y"),0.08,0.5)</f>
        <v/>
      </c>
      <c r="AB317" s="4">
        <f>$AG$5/$AG$2*Z317</f>
        <v/>
      </c>
      <c r="AC317" s="19">
        <f>Z317+AA317</f>
        <v/>
      </c>
      <c r="AD317" s="8">
        <f>IF(COUNTIF(Catégories!A:A,N317)=0,"catégorie inconnue",LOOKUP(N317,Catégories!A:A,Catégories!B:B))</f>
        <v/>
      </c>
      <c r="AE317" s="21">
        <f>SUM(Z317:AB317)</f>
        <v/>
      </c>
    </row>
    <row r="318" hidden="1" ht="14.25" customHeight="1" s="101">
      <c r="B318" s="127" t="inlineStr">
        <is>
          <t>13617721</t>
        </is>
      </c>
      <c r="C318" s="127" t="inlineStr">
        <is>
          <t>0</t>
        </is>
      </c>
      <c r="D318" s="123" t="n">
        <v>46153</v>
      </c>
      <c r="E318" s="127" t="inlineStr">
        <is>
          <t>21320</t>
        </is>
      </c>
      <c r="F318" s="127" t="inlineStr">
        <is>
          <t>31400</t>
        </is>
      </c>
      <c r="G318" s="127" t="inlineStr"/>
      <c r="H318" s="127" t="inlineStr"/>
      <c r="I318" s="127" t="inlineStr">
        <is>
          <t>Cosson Antoine</t>
        </is>
      </c>
      <c r="J318" s="127" t="inlineStr">
        <is>
          <t>Laruche</t>
        </is>
      </c>
      <c r="K318" s="127" t="inlineStr">
        <is>
          <t>999999</t>
        </is>
      </c>
      <c r="L318" s="127" t="inlineStr">
        <is>
          <t>XN095805607JB</t>
        </is>
      </c>
      <c r="M318" s="127" t="inlineStr">
        <is>
          <t>N</t>
        </is>
      </c>
      <c r="N318" s="127" t="inlineStr">
        <is>
          <t>Transport</t>
        </is>
      </c>
      <c r="O318" s="127" t="inlineStr">
        <is>
          <t>N</t>
        </is>
      </c>
      <c r="P318" s="127" t="inlineStr">
        <is>
          <t>S</t>
        </is>
      </c>
      <c r="Q318" s="127" t="inlineStr">
        <is>
          <t>NT</t>
        </is>
      </c>
      <c r="R318" s="147" t="n">
        <v>0.08</v>
      </c>
      <c r="S318" s="127" t="n">
        <v>16</v>
      </c>
      <c r="T318" s="148" t="n">
        <v>7</v>
      </c>
      <c r="U318" s="127" t="inlineStr">
        <is>
          <t>LA RUCHE LOGISTIQUE</t>
        </is>
      </c>
      <c r="W318" s="8">
        <f>IF(C318&lt;&gt;2,"",IF(S318="5X","5XK",IF(S318="5Y","5YK",IF(S318="6B","6BK",IF(S318="6C","6CK","")))))</f>
        <v/>
      </c>
      <c r="X318" s="8">
        <f>IF(S318="6B",_xlfn.XLOOKUP(H318,'Zoning 2shop'!A:A,'Zoning 2shop'!B:B),IF(S318="6C",_xlfn.XLOOKUP(G318,'Zoning 2shop'!C:C,'Zoning 2shop'!D:D),""))</f>
        <v/>
      </c>
      <c r="Y318" s="112">
        <f>AB318/Z318</f>
        <v/>
      </c>
      <c r="Z318" s="4">
        <f>T318</f>
        <v/>
      </c>
      <c r="AA318" s="4">
        <f>IF(OR(S318="6C",S318="6B",S318="5X",S318="5Y"),0.08,0.5)</f>
        <v/>
      </c>
      <c r="AB318" s="4">
        <f>$AG$5/$AG$2*Z318</f>
        <v/>
      </c>
      <c r="AC318" s="19">
        <f>Z318+AA318</f>
        <v/>
      </c>
      <c r="AD318" s="8">
        <f>IF(COUNTIF(Catégories!A:A,N318)=0,"catégorie inconnue",LOOKUP(N318,Catégories!A:A,Catégories!B:B))</f>
        <v/>
      </c>
      <c r="AE318" s="21">
        <f>SUM(Z318:AB318)</f>
        <v/>
      </c>
    </row>
    <row r="319" hidden="1" ht="14.25" customHeight="1" s="101">
      <c r="B319" s="127" t="inlineStr">
        <is>
          <t>13617721</t>
        </is>
      </c>
      <c r="C319" s="127" t="inlineStr">
        <is>
          <t>0</t>
        </is>
      </c>
      <c r="D319" s="123" t="n">
        <v>46153</v>
      </c>
      <c r="E319" s="127" t="inlineStr">
        <is>
          <t>21320</t>
        </is>
      </c>
      <c r="F319" s="127" t="inlineStr">
        <is>
          <t>13010</t>
        </is>
      </c>
      <c r="G319" s="127" t="inlineStr"/>
      <c r="H319" s="127" t="inlineStr"/>
      <c r="I319" s="127" t="inlineStr">
        <is>
          <t>Mazzolini Manon</t>
        </is>
      </c>
      <c r="J319" s="127" t="inlineStr">
        <is>
          <t>Laruche</t>
        </is>
      </c>
      <c r="K319" s="127" t="inlineStr">
        <is>
          <t>999999</t>
        </is>
      </c>
      <c r="L319" s="127" t="inlineStr">
        <is>
          <t>XN095806749JB</t>
        </is>
      </c>
      <c r="M319" s="127" t="inlineStr">
        <is>
          <t>N</t>
        </is>
      </c>
      <c r="N319" s="127" t="inlineStr">
        <is>
          <t>Transport</t>
        </is>
      </c>
      <c r="O319" s="127" t="inlineStr">
        <is>
          <t>N</t>
        </is>
      </c>
      <c r="P319" s="127" t="inlineStr">
        <is>
          <t>S</t>
        </is>
      </c>
      <c r="Q319" s="127" t="inlineStr">
        <is>
          <t>NT</t>
        </is>
      </c>
      <c r="R319" s="147" t="n">
        <v>2.944</v>
      </c>
      <c r="S319" s="127" t="n">
        <v>16</v>
      </c>
      <c r="T319" s="148" t="n">
        <v>7.8</v>
      </c>
      <c r="U319" s="127" t="inlineStr">
        <is>
          <t>LA RUCHE LOGISTIQUE</t>
        </is>
      </c>
      <c r="W319" s="8">
        <f>IF(C319&lt;&gt;2,"",IF(S319="5X","5XK",IF(S319="5Y","5YK",IF(S319="6B","6BK",IF(S319="6C","6CK","")))))</f>
        <v/>
      </c>
      <c r="X319" s="8">
        <f>IF(S319="6B",_xlfn.XLOOKUP(H319,'Zoning 2shop'!A:A,'Zoning 2shop'!B:B),IF(S319="6C",_xlfn.XLOOKUP(G319,'Zoning 2shop'!C:C,'Zoning 2shop'!D:D),""))</f>
        <v/>
      </c>
      <c r="Y319" s="112">
        <f>AB319/Z319</f>
        <v/>
      </c>
      <c r="Z319" s="4">
        <f>T319</f>
        <v/>
      </c>
      <c r="AA319" s="4">
        <f>IF(OR(S319="6C",S319="6B",S319="5X",S319="5Y"),0.08,0.5)</f>
        <v/>
      </c>
      <c r="AB319" s="4">
        <f>$AG$5/$AG$2*Z319</f>
        <v/>
      </c>
      <c r="AC319" s="19">
        <f>Z319+AA319</f>
        <v/>
      </c>
      <c r="AD319" s="8">
        <f>IF(COUNTIF(Catégories!A:A,N319)=0,"catégorie inconnue",LOOKUP(N319,Catégories!A:A,Catégories!B:B))</f>
        <v/>
      </c>
      <c r="AE319" s="21">
        <f>SUM(Z319:AB319)</f>
        <v/>
      </c>
    </row>
    <row r="320" hidden="1" ht="14.25" customHeight="1" s="101">
      <c r="B320" s="127" t="inlineStr">
        <is>
          <t>13617721</t>
        </is>
      </c>
      <c r="C320" s="127" t="inlineStr">
        <is>
          <t>0</t>
        </is>
      </c>
      <c r="D320" s="123" t="n">
        <v>46153</v>
      </c>
      <c r="E320" s="127" t="inlineStr">
        <is>
          <t>21320</t>
        </is>
      </c>
      <c r="F320" s="127" t="inlineStr">
        <is>
          <t>44800</t>
        </is>
      </c>
      <c r="G320" s="127" t="inlineStr"/>
      <c r="H320" s="127" t="inlineStr"/>
      <c r="I320" s="127" t="inlineStr">
        <is>
          <t>Poirier Maelle</t>
        </is>
      </c>
      <c r="J320" s="127" t="inlineStr">
        <is>
          <t>Laruche</t>
        </is>
      </c>
      <c r="K320" s="127" t="inlineStr">
        <is>
          <t>999999</t>
        </is>
      </c>
      <c r="L320" s="127" t="inlineStr">
        <is>
          <t>XN095809419JB</t>
        </is>
      </c>
      <c r="M320" s="127" t="inlineStr">
        <is>
          <t>N</t>
        </is>
      </c>
      <c r="N320" s="127" t="inlineStr">
        <is>
          <t>Transport</t>
        </is>
      </c>
      <c r="O320" s="127" t="inlineStr">
        <is>
          <t>N</t>
        </is>
      </c>
      <c r="P320" s="127" t="inlineStr">
        <is>
          <t>S</t>
        </is>
      </c>
      <c r="Q320" s="127" t="inlineStr">
        <is>
          <t>NT</t>
        </is>
      </c>
      <c r="R320" s="147" t="n">
        <v>2.406</v>
      </c>
      <c r="S320" s="127" t="n">
        <v>16</v>
      </c>
      <c r="T320" s="148" t="n">
        <v>7.8</v>
      </c>
      <c r="U320" s="127" t="inlineStr">
        <is>
          <t>LA RUCHE LOGISTIQUE</t>
        </is>
      </c>
      <c r="W320" s="8">
        <f>IF(C320&lt;&gt;2,"",IF(S320="5X","5XK",IF(S320="5Y","5YK",IF(S320="6B","6BK",IF(S320="6C","6CK","")))))</f>
        <v/>
      </c>
      <c r="X320" s="8">
        <f>IF(S320="6B",_xlfn.XLOOKUP(H320,'Zoning 2shop'!A:A,'Zoning 2shop'!B:B),IF(S320="6C",_xlfn.XLOOKUP(G320,'Zoning 2shop'!C:C,'Zoning 2shop'!D:D),""))</f>
        <v/>
      </c>
      <c r="Y320" s="112">
        <f>AB320/Z320</f>
        <v/>
      </c>
      <c r="Z320" s="4">
        <f>T320</f>
        <v/>
      </c>
      <c r="AA320" s="4">
        <f>IF(OR(S320="6C",S320="6B",S320="5X",S320="5Y"),0.08,0.5)</f>
        <v/>
      </c>
      <c r="AB320" s="4">
        <f>$AG$5/$AG$2*Z320</f>
        <v/>
      </c>
      <c r="AC320" s="19">
        <f>Z320+AA320</f>
        <v/>
      </c>
      <c r="AD320" s="8">
        <f>IF(COUNTIF(Catégories!A:A,N320)=0,"catégorie inconnue",LOOKUP(N320,Catégories!A:A,Catégories!B:B))</f>
        <v/>
      </c>
      <c r="AE320" s="21">
        <f>SUM(Z320:AB320)</f>
        <v/>
      </c>
    </row>
    <row r="321" hidden="1" ht="14.25" customHeight="1" s="101">
      <c r="B321" s="127" t="inlineStr">
        <is>
          <t>13617721</t>
        </is>
      </c>
      <c r="C321" s="127" t="inlineStr">
        <is>
          <t>0</t>
        </is>
      </c>
      <c r="D321" s="123" t="n">
        <v>46153</v>
      </c>
      <c r="E321" s="127" t="inlineStr">
        <is>
          <t>21320</t>
        </is>
      </c>
      <c r="F321" s="127" t="inlineStr">
        <is>
          <t>31170</t>
        </is>
      </c>
      <c r="G321" s="127" t="inlineStr"/>
      <c r="H321" s="127" t="inlineStr"/>
      <c r="I321" s="127" t="inlineStr">
        <is>
          <t>Fages Nathalie</t>
        </is>
      </c>
      <c r="J321" s="127" t="inlineStr">
        <is>
          <t>Laruche</t>
        </is>
      </c>
      <c r="K321" s="127" t="inlineStr">
        <is>
          <t>999999</t>
        </is>
      </c>
      <c r="L321" s="127" t="inlineStr">
        <is>
          <t>XN095846005JB</t>
        </is>
      </c>
      <c r="M321" s="127" t="inlineStr">
        <is>
          <t>N</t>
        </is>
      </c>
      <c r="N321" s="127" t="inlineStr">
        <is>
          <t>Transport</t>
        </is>
      </c>
      <c r="O321" s="127" t="inlineStr">
        <is>
          <t>N</t>
        </is>
      </c>
      <c r="P321" s="127" t="inlineStr">
        <is>
          <t>S</t>
        </is>
      </c>
      <c r="Q321" s="127" t="inlineStr">
        <is>
          <t>NT</t>
        </is>
      </c>
      <c r="R321" s="147" t="n">
        <v>1.512</v>
      </c>
      <c r="S321" s="127" t="n">
        <v>16</v>
      </c>
      <c r="T321" s="148" t="n">
        <v>7.4</v>
      </c>
      <c r="U321" s="127" t="inlineStr">
        <is>
          <t>LA RUCHE LOGISTIQUE</t>
        </is>
      </c>
      <c r="W321" s="8">
        <f>IF(C321&lt;&gt;2,"",IF(S321="5X","5XK",IF(S321="5Y","5YK",IF(S321="6B","6BK",IF(S321="6C","6CK","")))))</f>
        <v/>
      </c>
      <c r="X321" s="8">
        <f>IF(S321="6B",_xlfn.XLOOKUP(H321,'Zoning 2shop'!A:A,'Zoning 2shop'!B:B),IF(S321="6C",_xlfn.XLOOKUP(G321,'Zoning 2shop'!C:C,'Zoning 2shop'!D:D),""))</f>
        <v/>
      </c>
      <c r="Y321" s="112">
        <f>AB321/Z321</f>
        <v/>
      </c>
      <c r="Z321" s="4">
        <f>T321</f>
        <v/>
      </c>
      <c r="AA321" s="4">
        <f>IF(OR(S321="6C",S321="6B",S321="5X",S321="5Y"),0.08,0.5)</f>
        <v/>
      </c>
      <c r="AB321" s="4">
        <f>$AG$5/$AG$2*Z321</f>
        <v/>
      </c>
      <c r="AC321" s="19">
        <f>Z321+AA321</f>
        <v/>
      </c>
      <c r="AD321" s="8">
        <f>IF(COUNTIF(Catégories!A:A,N321)=0,"catégorie inconnue",LOOKUP(N321,Catégories!A:A,Catégories!B:B))</f>
        <v/>
      </c>
      <c r="AE321" s="21">
        <f>SUM(Z321:AB321)</f>
        <v/>
      </c>
    </row>
    <row r="322" hidden="1" ht="14.25" customHeight="1" s="101">
      <c r="B322" s="127" t="inlineStr">
        <is>
          <t>13617721</t>
        </is>
      </c>
      <c r="C322" s="127" t="inlineStr">
        <is>
          <t>0</t>
        </is>
      </c>
      <c r="D322" s="123" t="n">
        <v>46153</v>
      </c>
      <c r="E322" s="127" t="inlineStr">
        <is>
          <t>21320</t>
        </is>
      </c>
      <c r="F322" s="127" t="inlineStr">
        <is>
          <t>92130</t>
        </is>
      </c>
      <c r="G322" s="127" t="inlineStr"/>
      <c r="H322" s="127" t="inlineStr"/>
      <c r="I322" s="127" t="inlineStr">
        <is>
          <t>LAINE Bruno</t>
        </is>
      </c>
      <c r="J322" s="127" t="inlineStr">
        <is>
          <t>Laruche</t>
        </is>
      </c>
      <c r="K322" s="127" t="inlineStr">
        <is>
          <t>999999</t>
        </is>
      </c>
      <c r="L322" s="127" t="inlineStr">
        <is>
          <t>XN095847788JB</t>
        </is>
      </c>
      <c r="M322" s="127" t="inlineStr">
        <is>
          <t>N</t>
        </is>
      </c>
      <c r="N322" s="127" t="inlineStr">
        <is>
          <t>Transport</t>
        </is>
      </c>
      <c r="O322" s="127" t="inlineStr">
        <is>
          <t>N</t>
        </is>
      </c>
      <c r="P322" s="127" t="inlineStr">
        <is>
          <t>S</t>
        </is>
      </c>
      <c r="Q322" s="127" t="inlineStr">
        <is>
          <t>NT</t>
        </is>
      </c>
      <c r="R322" s="147" t="n">
        <v>2.2</v>
      </c>
      <c r="S322" s="127" t="n">
        <v>16</v>
      </c>
      <c r="T322" s="148" t="n">
        <v>7.8</v>
      </c>
      <c r="U322" s="127" t="inlineStr">
        <is>
          <t>LA RUCHE LOGISTIQUE</t>
        </is>
      </c>
      <c r="W322" s="8">
        <f>IF(C322&lt;&gt;2,"",IF(S322="5X","5XK",IF(S322="5Y","5YK",IF(S322="6B","6BK",IF(S322="6C","6CK","")))))</f>
        <v/>
      </c>
      <c r="X322" s="8">
        <f>IF(S322="6B",_xlfn.XLOOKUP(H322,'Zoning 2shop'!A:A,'Zoning 2shop'!B:B),IF(S322="6C",_xlfn.XLOOKUP(G322,'Zoning 2shop'!C:C,'Zoning 2shop'!D:D),""))</f>
        <v/>
      </c>
      <c r="Y322" s="112">
        <f>AB322/Z322</f>
        <v/>
      </c>
      <c r="Z322" s="4">
        <f>T322</f>
        <v/>
      </c>
      <c r="AA322" s="4">
        <f>IF(OR(S322="6C",S322="6B",S322="5X",S322="5Y"),0.08,0.5)</f>
        <v/>
      </c>
      <c r="AB322" s="4">
        <f>$AG$5/$AG$2*Z322</f>
        <v/>
      </c>
      <c r="AC322" s="19">
        <f>Z322+AA322</f>
        <v/>
      </c>
      <c r="AD322" s="8">
        <f>IF(COUNTIF(Catégories!A:A,N322)=0,"catégorie inconnue",LOOKUP(N322,Catégories!A:A,Catégories!B:B))</f>
        <v/>
      </c>
      <c r="AE322" s="21">
        <f>SUM(Z322:AB322)</f>
        <v/>
      </c>
    </row>
    <row r="323" hidden="1" ht="14.25" customHeight="1" s="101">
      <c r="B323" s="127" t="inlineStr">
        <is>
          <t>13617721</t>
        </is>
      </c>
      <c r="C323" s="127" t="inlineStr">
        <is>
          <t>0</t>
        </is>
      </c>
      <c r="D323" s="123" t="n">
        <v>46153</v>
      </c>
      <c r="E323" s="127" t="inlineStr">
        <is>
          <t>21320</t>
        </is>
      </c>
      <c r="F323" s="127" t="inlineStr">
        <is>
          <t>92320</t>
        </is>
      </c>
      <c r="G323" s="127" t="inlineStr"/>
      <c r="H323" s="127" t="inlineStr"/>
      <c r="I323" s="127" t="inlineStr">
        <is>
          <t>Hamard-Lecoq Helene</t>
        </is>
      </c>
      <c r="J323" s="127" t="inlineStr">
        <is>
          <t>Laruche</t>
        </is>
      </c>
      <c r="K323" s="127" t="inlineStr">
        <is>
          <t>999999</t>
        </is>
      </c>
      <c r="L323" s="127" t="inlineStr">
        <is>
          <t>XN096178886JB</t>
        </is>
      </c>
      <c r="M323" s="127" t="inlineStr">
        <is>
          <t>N</t>
        </is>
      </c>
      <c r="N323" s="127" t="inlineStr">
        <is>
          <t>Transport</t>
        </is>
      </c>
      <c r="O323" s="127" t="inlineStr">
        <is>
          <t>N</t>
        </is>
      </c>
      <c r="P323" s="127" t="inlineStr">
        <is>
          <t>S</t>
        </is>
      </c>
      <c r="Q323" s="127" t="inlineStr">
        <is>
          <t>NT</t>
        </is>
      </c>
      <c r="R323" s="147" t="n">
        <v>4.638</v>
      </c>
      <c r="S323" s="127" t="n">
        <v>16</v>
      </c>
      <c r="T323" s="148" t="n">
        <v>8.6</v>
      </c>
      <c r="U323" s="127" t="inlineStr">
        <is>
          <t>LA RUCHE LOGISTIQUE</t>
        </is>
      </c>
      <c r="W323" s="8">
        <f>IF(C323&lt;&gt;2,"",IF(S323="5X","5XK",IF(S323="5Y","5YK",IF(S323="6B","6BK",IF(S323="6C","6CK","")))))</f>
        <v/>
      </c>
      <c r="X323" s="8">
        <f>IF(S323="6B",_xlfn.XLOOKUP(H323,'Zoning 2shop'!A:A,'Zoning 2shop'!B:B),IF(S323="6C",_xlfn.XLOOKUP(G323,'Zoning 2shop'!C:C,'Zoning 2shop'!D:D),""))</f>
        <v/>
      </c>
      <c r="Y323" s="112">
        <f>AB323/Z323</f>
        <v/>
      </c>
      <c r="Z323" s="4">
        <f>T323</f>
        <v/>
      </c>
      <c r="AA323" s="4">
        <f>IF(OR(S323="6C",S323="6B",S323="5X",S323="5Y"),0.08,0.5)</f>
        <v/>
      </c>
      <c r="AB323" s="4">
        <f>$AG$5/$AG$2*Z323</f>
        <v/>
      </c>
      <c r="AC323" s="19">
        <f>Z323+AA323</f>
        <v/>
      </c>
      <c r="AD323" s="8">
        <f>IF(COUNTIF(Catégories!A:A,N323)=0,"catégorie inconnue",LOOKUP(N323,Catégories!A:A,Catégories!B:B))</f>
        <v/>
      </c>
      <c r="AE323" s="21">
        <f>SUM(Z323:AB323)</f>
        <v/>
      </c>
    </row>
    <row r="324" hidden="1" ht="14.25" customHeight="1" s="101">
      <c r="B324" s="127" t="inlineStr">
        <is>
          <t>13617721</t>
        </is>
      </c>
      <c r="C324" s="127" t="inlineStr">
        <is>
          <t>0</t>
        </is>
      </c>
      <c r="D324" s="123" t="n">
        <v>46153</v>
      </c>
      <c r="E324" s="127" t="inlineStr">
        <is>
          <t>21320</t>
        </is>
      </c>
      <c r="F324" s="127" t="inlineStr">
        <is>
          <t>78220</t>
        </is>
      </c>
      <c r="G324" s="127" t="inlineStr"/>
      <c r="H324" s="127" t="inlineStr"/>
      <c r="I324" s="127" t="inlineStr">
        <is>
          <t>Takennit Laura</t>
        </is>
      </c>
      <c r="J324" s="127" t="inlineStr">
        <is>
          <t>Laruche</t>
        </is>
      </c>
      <c r="K324" s="127" t="inlineStr">
        <is>
          <t>999999</t>
        </is>
      </c>
      <c r="L324" s="127" t="inlineStr">
        <is>
          <t>XN096181531JB</t>
        </is>
      </c>
      <c r="M324" s="127" t="inlineStr">
        <is>
          <t>N</t>
        </is>
      </c>
      <c r="N324" s="127" t="inlineStr">
        <is>
          <t>Transport</t>
        </is>
      </c>
      <c r="O324" s="127" t="inlineStr">
        <is>
          <t>N</t>
        </is>
      </c>
      <c r="P324" s="127" t="inlineStr">
        <is>
          <t>S</t>
        </is>
      </c>
      <c r="Q324" s="127" t="inlineStr">
        <is>
          <t>NT</t>
        </is>
      </c>
      <c r="R324" s="147" t="n">
        <v>4.638</v>
      </c>
      <c r="S324" s="127" t="n">
        <v>16</v>
      </c>
      <c r="T324" s="148" t="n">
        <v>8.6</v>
      </c>
      <c r="U324" s="127" t="inlineStr">
        <is>
          <t>LA RUCHE LOGISTIQUE</t>
        </is>
      </c>
      <c r="W324" s="8">
        <f>IF(C324&lt;&gt;2,"",IF(S324="5X","5XK",IF(S324="5Y","5YK",IF(S324="6B","6BK",IF(S324="6C","6CK","")))))</f>
        <v/>
      </c>
      <c r="X324" s="8">
        <f>IF(S324="6B",_xlfn.XLOOKUP(H324,'Zoning 2shop'!A:A,'Zoning 2shop'!B:B),IF(S324="6C",_xlfn.XLOOKUP(G324,'Zoning 2shop'!C:C,'Zoning 2shop'!D:D),""))</f>
        <v/>
      </c>
      <c r="Y324" s="112">
        <f>AB324/Z324</f>
        <v/>
      </c>
      <c r="Z324" s="4">
        <f>T324</f>
        <v/>
      </c>
      <c r="AA324" s="4">
        <f>IF(OR(S324="6C",S324="6B",S324="5X",S324="5Y"),0.08,0.5)</f>
        <v/>
      </c>
      <c r="AB324" s="4">
        <f>$AG$5/$AG$2*Z324</f>
        <v/>
      </c>
      <c r="AC324" s="19">
        <f>Z324+AA324</f>
        <v/>
      </c>
      <c r="AD324" s="8">
        <f>IF(COUNTIF(Catégories!A:A,N324)=0,"catégorie inconnue",LOOKUP(N324,Catégories!A:A,Catégories!B:B))</f>
        <v/>
      </c>
      <c r="AE324" s="21">
        <f>SUM(Z324:AB324)</f>
        <v/>
      </c>
    </row>
    <row r="325" hidden="1" ht="14.25" customHeight="1" s="101">
      <c r="B325" s="127" t="inlineStr">
        <is>
          <t>13617721</t>
        </is>
      </c>
      <c r="C325" s="127" t="inlineStr">
        <is>
          <t>0</t>
        </is>
      </c>
      <c r="D325" s="123" t="n">
        <v>46153</v>
      </c>
      <c r="E325" s="127" t="inlineStr">
        <is>
          <t>21320</t>
        </is>
      </c>
      <c r="F325" s="127" t="inlineStr">
        <is>
          <t>21800</t>
        </is>
      </c>
      <c r="G325" s="127" t="inlineStr"/>
      <c r="H325" s="127" t="inlineStr"/>
      <c r="I325" s="127" t="inlineStr">
        <is>
          <t>VAN KLAVEREN Nicolas</t>
        </is>
      </c>
      <c r="J325" s="127" t="inlineStr">
        <is>
          <t>Laruche</t>
        </is>
      </c>
      <c r="K325" s="127" t="inlineStr">
        <is>
          <t>999999</t>
        </is>
      </c>
      <c r="L325" s="127" t="inlineStr">
        <is>
          <t>XN096220941JB</t>
        </is>
      </c>
      <c r="M325" s="127" t="inlineStr">
        <is>
          <t>N</t>
        </is>
      </c>
      <c r="N325" s="127" t="inlineStr">
        <is>
          <t>Transport</t>
        </is>
      </c>
      <c r="O325" s="127" t="inlineStr">
        <is>
          <t>N</t>
        </is>
      </c>
      <c r="P325" s="127" t="inlineStr">
        <is>
          <t>S</t>
        </is>
      </c>
      <c r="Q325" s="127" t="inlineStr">
        <is>
          <t>ND</t>
        </is>
      </c>
      <c r="R325" s="147" t="n">
        <v>0.8</v>
      </c>
      <c r="S325" s="127" t="n">
        <v>16</v>
      </c>
      <c r="T325" s="148" t="n">
        <v>7</v>
      </c>
      <c r="U325" s="127" t="inlineStr">
        <is>
          <t>LA RUCHE LOGISTIQUE</t>
        </is>
      </c>
      <c r="W325" s="8">
        <f>IF(C325&lt;&gt;2,"",IF(S325="5X","5XK",IF(S325="5Y","5YK",IF(S325="6B","6BK",IF(S325="6C","6CK","")))))</f>
        <v/>
      </c>
      <c r="X325" s="8">
        <f>IF(S325="6B",_xlfn.XLOOKUP(H325,'Zoning 2shop'!A:A,'Zoning 2shop'!B:B),IF(S325="6C",_xlfn.XLOOKUP(G325,'Zoning 2shop'!C:C,'Zoning 2shop'!D:D),""))</f>
        <v/>
      </c>
      <c r="Y325" s="112">
        <f>AB325/Z325</f>
        <v/>
      </c>
      <c r="Z325" s="4">
        <f>T325</f>
        <v/>
      </c>
      <c r="AA325" s="4">
        <f>IF(OR(S325="6C",S325="6B",S325="5X",S325="5Y"),0.08,0.5)</f>
        <v/>
      </c>
      <c r="AB325" s="4">
        <f>$AG$5/$AG$2*Z325</f>
        <v/>
      </c>
      <c r="AC325" s="19">
        <f>Z325+AA325</f>
        <v/>
      </c>
      <c r="AD325" s="8">
        <f>IF(COUNTIF(Catégories!A:A,N325)=0,"catégorie inconnue",LOOKUP(N325,Catégories!A:A,Catégories!B:B))</f>
        <v/>
      </c>
      <c r="AE325" s="21">
        <f>SUM(Z325:AB325)</f>
        <v/>
      </c>
    </row>
    <row r="326" hidden="1" ht="14.25" customHeight="1" s="101">
      <c r="B326" s="127" t="inlineStr">
        <is>
          <t>13617721</t>
        </is>
      </c>
      <c r="C326" s="127" t="inlineStr">
        <is>
          <t>0</t>
        </is>
      </c>
      <c r="D326" s="123" t="n">
        <v>46153</v>
      </c>
      <c r="E326" s="127" t="inlineStr">
        <is>
          <t>21320</t>
        </is>
      </c>
      <c r="F326" s="127" t="inlineStr">
        <is>
          <t>32230</t>
        </is>
      </c>
      <c r="G326" s="127" t="inlineStr"/>
      <c r="H326" s="127" t="inlineStr"/>
      <c r="I326" s="127" t="inlineStr">
        <is>
          <t>Hansma Jetske</t>
        </is>
      </c>
      <c r="J326" s="127" t="inlineStr">
        <is>
          <t>Laruche</t>
        </is>
      </c>
      <c r="K326" s="127" t="inlineStr">
        <is>
          <t>999999</t>
        </is>
      </c>
      <c r="L326" s="127" t="inlineStr">
        <is>
          <t>XN096222647JB</t>
        </is>
      </c>
      <c r="M326" s="127" t="inlineStr">
        <is>
          <t>N</t>
        </is>
      </c>
      <c r="N326" s="127" t="inlineStr">
        <is>
          <t>Transport</t>
        </is>
      </c>
      <c r="O326" s="127" t="inlineStr">
        <is>
          <t>N</t>
        </is>
      </c>
      <c r="P326" s="127" t="inlineStr">
        <is>
          <t>S</t>
        </is>
      </c>
      <c r="Q326" s="127" t="inlineStr">
        <is>
          <t>NT</t>
        </is>
      </c>
      <c r="R326" s="147" t="n">
        <v>0.41</v>
      </c>
      <c r="S326" s="127" t="n">
        <v>16</v>
      </c>
      <c r="T326" s="148" t="n">
        <v>7</v>
      </c>
      <c r="U326" s="127" t="inlineStr">
        <is>
          <t>LA RUCHE LOGISTIQUE</t>
        </is>
      </c>
      <c r="W326" s="8">
        <f>IF(C326&lt;&gt;2,"",IF(S326="5X","5XK",IF(S326="5Y","5YK",IF(S326="6B","6BK",IF(S326="6C","6CK","")))))</f>
        <v/>
      </c>
      <c r="X326" s="8">
        <f>IF(S326="6B",_xlfn.XLOOKUP(H326,'Zoning 2shop'!A:A,'Zoning 2shop'!B:B),IF(S326="6C",_xlfn.XLOOKUP(G326,'Zoning 2shop'!C:C,'Zoning 2shop'!D:D),""))</f>
        <v/>
      </c>
      <c r="Y326" s="112">
        <f>AB326/Z326</f>
        <v/>
      </c>
      <c r="Z326" s="4">
        <f>T326</f>
        <v/>
      </c>
      <c r="AA326" s="4">
        <f>IF(OR(S326="6C",S326="6B",S326="5X",S326="5Y"),0.08,0.5)</f>
        <v/>
      </c>
      <c r="AB326" s="4">
        <f>$AG$5/$AG$2*Z326</f>
        <v/>
      </c>
      <c r="AC326" s="19">
        <f>Z326+AA326</f>
        <v/>
      </c>
      <c r="AD326" s="8">
        <f>IF(COUNTIF(Catégories!A:A,N326)=0,"catégorie inconnue",LOOKUP(N326,Catégories!A:A,Catégories!B:B))</f>
        <v/>
      </c>
      <c r="AE326" s="21">
        <f>SUM(Z326:AB326)</f>
        <v/>
      </c>
    </row>
    <row r="327" hidden="1" ht="14.25" customHeight="1" s="101">
      <c r="B327" s="127" t="inlineStr">
        <is>
          <t>13617721</t>
        </is>
      </c>
      <c r="C327" s="127" t="inlineStr">
        <is>
          <t>0</t>
        </is>
      </c>
      <c r="D327" s="123" t="n">
        <v>46154</v>
      </c>
      <c r="E327" s="127" t="inlineStr">
        <is>
          <t>21320</t>
        </is>
      </c>
      <c r="F327" s="127" t="inlineStr">
        <is>
          <t>93110</t>
        </is>
      </c>
      <c r="G327" s="127" t="inlineStr"/>
      <c r="H327" s="127" t="inlineStr"/>
      <c r="I327" s="127" t="inlineStr">
        <is>
          <t>BETINI Helene</t>
        </is>
      </c>
      <c r="J327" s="127" t="inlineStr">
        <is>
          <t>Laruche</t>
        </is>
      </c>
      <c r="K327" s="127" t="inlineStr">
        <is>
          <t>999999</t>
        </is>
      </c>
      <c r="L327" s="127" t="inlineStr">
        <is>
          <t>XN096645359JB</t>
        </is>
      </c>
      <c r="M327" s="127" t="inlineStr">
        <is>
          <t>N</t>
        </is>
      </c>
      <c r="N327" s="127" t="inlineStr">
        <is>
          <t>Transport</t>
        </is>
      </c>
      <c r="O327" s="127" t="inlineStr">
        <is>
          <t>N</t>
        </is>
      </c>
      <c r="P327" s="127" t="inlineStr">
        <is>
          <t>S</t>
        </is>
      </c>
      <c r="Q327" s="127" t="inlineStr">
        <is>
          <t>NT</t>
        </is>
      </c>
      <c r="R327" s="147" t="n">
        <v>4.532</v>
      </c>
      <c r="S327" s="127" t="n">
        <v>16</v>
      </c>
      <c r="T327" s="148" t="n">
        <v>8.6</v>
      </c>
      <c r="U327" s="127" t="inlineStr">
        <is>
          <t>LA RUCHE LOGISTIQUE</t>
        </is>
      </c>
      <c r="W327" s="8">
        <f>IF(C327&lt;&gt;2,"",IF(S327="5X","5XK",IF(S327="5Y","5YK",IF(S327="6B","6BK",IF(S327="6C","6CK","")))))</f>
        <v/>
      </c>
      <c r="X327" s="8">
        <f>IF(S327="6B",_xlfn.XLOOKUP(H327,'Zoning 2shop'!A:A,'Zoning 2shop'!B:B),IF(S327="6C",_xlfn.XLOOKUP(G327,'Zoning 2shop'!C:C,'Zoning 2shop'!D:D),""))</f>
        <v/>
      </c>
      <c r="Y327" s="112">
        <f>AB327/Z327</f>
        <v/>
      </c>
      <c r="Z327" s="4">
        <f>T327</f>
        <v/>
      </c>
      <c r="AA327" s="4">
        <f>IF(OR(S327="6C",S327="6B",S327="5X",S327="5Y"),0.08,0.5)</f>
        <v/>
      </c>
      <c r="AB327" s="4">
        <f>$AG$5/$AG$2*Z327</f>
        <v/>
      </c>
      <c r="AC327" s="19">
        <f>Z327+AA327</f>
        <v/>
      </c>
      <c r="AD327" s="8">
        <f>IF(COUNTIF(Catégories!A:A,N327)=0,"catégorie inconnue",LOOKUP(N327,Catégories!A:A,Catégories!B:B))</f>
        <v/>
      </c>
      <c r="AE327" s="21">
        <f>SUM(Z327:AB327)</f>
        <v/>
      </c>
    </row>
    <row r="328" hidden="1" ht="14.25" customHeight="1" s="101">
      <c r="B328" s="127" t="inlineStr">
        <is>
          <t>13617721</t>
        </is>
      </c>
      <c r="C328" s="127" t="inlineStr">
        <is>
          <t>0</t>
        </is>
      </c>
      <c r="D328" s="123" t="n">
        <v>46154</v>
      </c>
      <c r="E328" s="127" t="inlineStr">
        <is>
          <t>21320</t>
        </is>
      </c>
      <c r="F328" s="127" t="inlineStr">
        <is>
          <t>83170</t>
        </is>
      </c>
      <c r="G328" s="127" t="inlineStr"/>
      <c r="H328" s="127" t="inlineStr"/>
      <c r="I328" s="127" t="inlineStr">
        <is>
          <t>Faure Michael</t>
        </is>
      </c>
      <c r="J328" s="127" t="inlineStr">
        <is>
          <t>Laruche</t>
        </is>
      </c>
      <c r="K328" s="127" t="inlineStr">
        <is>
          <t>999999</t>
        </is>
      </c>
      <c r="L328" s="127" t="inlineStr">
        <is>
          <t>XN096647329JB</t>
        </is>
      </c>
      <c r="M328" s="127" t="inlineStr">
        <is>
          <t>N</t>
        </is>
      </c>
      <c r="N328" s="127" t="inlineStr">
        <is>
          <t>Transport</t>
        </is>
      </c>
      <c r="O328" s="127" t="inlineStr">
        <is>
          <t>N</t>
        </is>
      </c>
      <c r="P328" s="127" t="inlineStr">
        <is>
          <t>S</t>
        </is>
      </c>
      <c r="Q328" s="127" t="inlineStr">
        <is>
          <t>NT</t>
        </is>
      </c>
      <c r="R328" s="147" t="n">
        <v>0.14</v>
      </c>
      <c r="S328" s="127" t="n">
        <v>16</v>
      </c>
      <c r="T328" s="148" t="n">
        <v>7</v>
      </c>
      <c r="U328" s="127" t="inlineStr">
        <is>
          <t>LA RUCHE LOGISTIQUE</t>
        </is>
      </c>
      <c r="W328" s="8">
        <f>IF(C328&lt;&gt;2,"",IF(S328="5X","5XK",IF(S328="5Y","5YK",IF(S328="6B","6BK",IF(S328="6C","6CK","")))))</f>
        <v/>
      </c>
      <c r="X328" s="8">
        <f>IF(S328="6B",_xlfn.XLOOKUP(H328,'Zoning 2shop'!A:A,'Zoning 2shop'!B:B),IF(S328="6C",_xlfn.XLOOKUP(G328,'Zoning 2shop'!C:C,'Zoning 2shop'!D:D),""))</f>
        <v/>
      </c>
      <c r="Y328" s="112">
        <f>AB328/Z328</f>
        <v/>
      </c>
      <c r="Z328" s="4">
        <f>T328</f>
        <v/>
      </c>
      <c r="AA328" s="4">
        <f>IF(OR(S328="6C",S328="6B",S328="5X",S328="5Y"),0.08,0.5)</f>
        <v/>
      </c>
      <c r="AB328" s="4">
        <f>$AG$5/$AG$2*Z328</f>
        <v/>
      </c>
      <c r="AC328" s="19">
        <f>Z328+AA328</f>
        <v/>
      </c>
      <c r="AD328" s="8">
        <f>IF(COUNTIF(Catégories!A:A,N328)=0,"catégorie inconnue",LOOKUP(N328,Catégories!A:A,Catégories!B:B))</f>
        <v/>
      </c>
      <c r="AE328" s="21">
        <f>SUM(Z328:AB328)</f>
        <v/>
      </c>
    </row>
    <row r="329" hidden="1" ht="14.25" customHeight="1" s="101">
      <c r="B329" s="127" t="inlineStr">
        <is>
          <t>13617721</t>
        </is>
      </c>
      <c r="C329" s="127" t="inlineStr">
        <is>
          <t>0</t>
        </is>
      </c>
      <c r="D329" s="123" t="n">
        <v>46154</v>
      </c>
      <c r="E329" s="127" t="inlineStr">
        <is>
          <t>21320</t>
        </is>
      </c>
      <c r="F329" s="127" t="inlineStr">
        <is>
          <t>49650</t>
        </is>
      </c>
      <c r="G329" s="127" t="inlineStr"/>
      <c r="H329" s="127" t="inlineStr"/>
      <c r="I329" s="127" t="inlineStr">
        <is>
          <t>Boucq Margot</t>
        </is>
      </c>
      <c r="J329" s="127" t="inlineStr">
        <is>
          <t>Laruche</t>
        </is>
      </c>
      <c r="K329" s="127" t="inlineStr">
        <is>
          <t>999999</t>
        </is>
      </c>
      <c r="L329" s="127" t="inlineStr">
        <is>
          <t>XN096658556JB</t>
        </is>
      </c>
      <c r="M329" s="127" t="inlineStr">
        <is>
          <t>N</t>
        </is>
      </c>
      <c r="N329" s="127" t="inlineStr">
        <is>
          <t>Transport</t>
        </is>
      </c>
      <c r="O329" s="127" t="inlineStr">
        <is>
          <t>N</t>
        </is>
      </c>
      <c r="P329" s="127" t="inlineStr">
        <is>
          <t>S</t>
        </is>
      </c>
      <c r="Q329" s="127" t="inlineStr">
        <is>
          <t>NT</t>
        </is>
      </c>
      <c r="R329" s="147" t="n">
        <v>0.31</v>
      </c>
      <c r="S329" s="127" t="n">
        <v>16</v>
      </c>
      <c r="T329" s="148" t="n">
        <v>7</v>
      </c>
      <c r="U329" s="127" t="inlineStr">
        <is>
          <t>LA RUCHE LOGISTIQUE</t>
        </is>
      </c>
      <c r="W329" s="8">
        <f>IF(C329&lt;&gt;2,"",IF(S329="5X","5XK",IF(S329="5Y","5YK",IF(S329="6B","6BK",IF(S329="6C","6CK","")))))</f>
        <v/>
      </c>
      <c r="X329" s="8">
        <f>IF(S329="6B",_xlfn.XLOOKUP(H329,'Zoning 2shop'!A:A,'Zoning 2shop'!B:B),IF(S329="6C",_xlfn.XLOOKUP(G329,'Zoning 2shop'!C:C,'Zoning 2shop'!D:D),""))</f>
        <v/>
      </c>
      <c r="Y329" s="112">
        <f>AB329/Z329</f>
        <v/>
      </c>
      <c r="Z329" s="4">
        <f>T329</f>
        <v/>
      </c>
      <c r="AA329" s="4">
        <f>IF(OR(S329="6C",S329="6B",S329="5X",S329="5Y"),0.08,0.5)</f>
        <v/>
      </c>
      <c r="AB329" s="4">
        <f>$AG$5/$AG$2*Z329</f>
        <v/>
      </c>
      <c r="AC329" s="19">
        <f>Z329+AA329</f>
        <v/>
      </c>
      <c r="AD329" s="8">
        <f>IF(COUNTIF(Catégories!A:A,N329)=0,"catégorie inconnue",LOOKUP(N329,Catégories!A:A,Catégories!B:B))</f>
        <v/>
      </c>
      <c r="AE329" s="21">
        <f>SUM(Z329:AB329)</f>
        <v/>
      </c>
    </row>
    <row r="330" hidden="1" ht="14.25" customHeight="1" s="101">
      <c r="B330" s="127" t="inlineStr">
        <is>
          <t>13617721</t>
        </is>
      </c>
      <c r="C330" s="127" t="inlineStr">
        <is>
          <t>0</t>
        </is>
      </c>
      <c r="D330" s="123" t="n">
        <v>46154</v>
      </c>
      <c r="E330" s="127" t="inlineStr">
        <is>
          <t>21320</t>
        </is>
      </c>
      <c r="F330" s="127" t="inlineStr">
        <is>
          <t>35000</t>
        </is>
      </c>
      <c r="G330" s="127" t="inlineStr"/>
      <c r="H330" s="127" t="inlineStr"/>
      <c r="I330" s="127" t="inlineStr">
        <is>
          <t>Fontaine Claire</t>
        </is>
      </c>
      <c r="J330" s="127" t="inlineStr">
        <is>
          <t>Laruche</t>
        </is>
      </c>
      <c r="K330" s="127" t="inlineStr">
        <is>
          <t>999999</t>
        </is>
      </c>
      <c r="L330" s="127" t="inlineStr">
        <is>
          <t>XN096675917JB</t>
        </is>
      </c>
      <c r="M330" s="127" t="inlineStr">
        <is>
          <t>N</t>
        </is>
      </c>
      <c r="N330" s="127" t="inlineStr">
        <is>
          <t>Transport</t>
        </is>
      </c>
      <c r="O330" s="127" t="inlineStr">
        <is>
          <t>N</t>
        </is>
      </c>
      <c r="P330" s="127" t="inlineStr">
        <is>
          <t>S</t>
        </is>
      </c>
      <c r="Q330" s="127" t="inlineStr">
        <is>
          <t>NT</t>
        </is>
      </c>
      <c r="R330" s="147" t="n">
        <v>4.743</v>
      </c>
      <c r="S330" s="127" t="n">
        <v>16</v>
      </c>
      <c r="T330" s="148" t="n">
        <v>8.6</v>
      </c>
      <c r="U330" s="127" t="inlineStr">
        <is>
          <t>LA RUCHE LOGISTIQUE</t>
        </is>
      </c>
      <c r="W330" s="8">
        <f>IF(C330&lt;&gt;2,"",IF(S330="5X","5XK",IF(S330="5Y","5YK",IF(S330="6B","6BK",IF(S330="6C","6CK","")))))</f>
        <v/>
      </c>
      <c r="X330" s="8">
        <f>IF(S330="6B",_xlfn.XLOOKUP(H330,'Zoning 2shop'!A:A,'Zoning 2shop'!B:B),IF(S330="6C",_xlfn.XLOOKUP(G330,'Zoning 2shop'!C:C,'Zoning 2shop'!D:D),""))</f>
        <v/>
      </c>
      <c r="Y330" s="112">
        <f>AB330/Z330</f>
        <v/>
      </c>
      <c r="Z330" s="4">
        <f>T330</f>
        <v/>
      </c>
      <c r="AA330" s="4">
        <f>IF(OR(S330="6C",S330="6B",S330="5X",S330="5Y"),0.08,0.5)</f>
        <v/>
      </c>
      <c r="AB330" s="4">
        <f>$AG$5/$AG$2*Z330</f>
        <v/>
      </c>
      <c r="AC330" s="19">
        <f>Z330+AA330</f>
        <v/>
      </c>
      <c r="AD330" s="8">
        <f>IF(COUNTIF(Catégories!A:A,N330)=0,"catégorie inconnue",LOOKUP(N330,Catégories!A:A,Catégories!B:B))</f>
        <v/>
      </c>
      <c r="AE330" s="21">
        <f>SUM(Z330:AB330)</f>
        <v/>
      </c>
    </row>
    <row r="331" hidden="1" ht="14.25" customHeight="1" s="101">
      <c r="B331" s="127" t="inlineStr">
        <is>
          <t>13617721</t>
        </is>
      </c>
      <c r="C331" s="127" t="inlineStr">
        <is>
          <t>0</t>
        </is>
      </c>
      <c r="D331" s="123" t="n">
        <v>46154</v>
      </c>
      <c r="E331" s="127" t="inlineStr">
        <is>
          <t>21320</t>
        </is>
      </c>
      <c r="F331" s="127" t="inlineStr">
        <is>
          <t>78530</t>
        </is>
      </c>
      <c r="G331" s="127" t="inlineStr"/>
      <c r="H331" s="127" t="inlineStr"/>
      <c r="I331" s="127" t="inlineStr">
        <is>
          <t>Mougel Laurent</t>
        </is>
      </c>
      <c r="J331" s="127" t="inlineStr">
        <is>
          <t>Laruche</t>
        </is>
      </c>
      <c r="K331" s="127" t="inlineStr">
        <is>
          <t>999999</t>
        </is>
      </c>
      <c r="L331" s="127" t="inlineStr">
        <is>
          <t>XN096748251JB</t>
        </is>
      </c>
      <c r="M331" s="127" t="inlineStr">
        <is>
          <t>N</t>
        </is>
      </c>
      <c r="N331" s="127" t="inlineStr">
        <is>
          <t>Transport</t>
        </is>
      </c>
      <c r="O331" s="127" t="inlineStr">
        <is>
          <t>N</t>
        </is>
      </c>
      <c r="P331" s="127" t="inlineStr">
        <is>
          <t>S</t>
        </is>
      </c>
      <c r="Q331" s="127" t="inlineStr">
        <is>
          <t>NT</t>
        </is>
      </c>
      <c r="R331" s="147" t="n">
        <v>0.9399999999999999</v>
      </c>
      <c r="S331" s="127" t="n">
        <v>16</v>
      </c>
      <c r="T331" s="148" t="n">
        <v>7</v>
      </c>
      <c r="U331" s="127" t="inlineStr">
        <is>
          <t>LA RUCHE LOGISTIQUE</t>
        </is>
      </c>
      <c r="W331" s="8">
        <f>IF(C331&lt;&gt;2,"",IF(S331="5X","5XK",IF(S331="5Y","5YK",IF(S331="6B","6BK",IF(S331="6C","6CK","")))))</f>
        <v/>
      </c>
      <c r="X331" s="8">
        <f>IF(S331="6B",_xlfn.XLOOKUP(H331,'Zoning 2shop'!A:A,'Zoning 2shop'!B:B),IF(S331="6C",_xlfn.XLOOKUP(G331,'Zoning 2shop'!C:C,'Zoning 2shop'!D:D),""))</f>
        <v/>
      </c>
      <c r="Y331" s="112">
        <f>AB331/Z331</f>
        <v/>
      </c>
      <c r="Z331" s="4">
        <f>T331</f>
        <v/>
      </c>
      <c r="AA331" s="4">
        <f>IF(OR(S331="6C",S331="6B",S331="5X",S331="5Y"),0.08,0.5)</f>
        <v/>
      </c>
      <c r="AB331" s="4">
        <f>$AG$5/$AG$2*Z331</f>
        <v/>
      </c>
      <c r="AC331" s="19">
        <f>Z331+AA331</f>
        <v/>
      </c>
      <c r="AD331" s="8">
        <f>IF(COUNTIF(Catégories!A:A,N331)=0,"catégorie inconnue",LOOKUP(N331,Catégories!A:A,Catégories!B:B))</f>
        <v/>
      </c>
      <c r="AE331" s="21">
        <f>SUM(Z331:AB331)</f>
        <v/>
      </c>
    </row>
    <row r="332" hidden="1" ht="14.25" customHeight="1" s="101">
      <c r="B332" s="127" t="inlineStr">
        <is>
          <t>13617721</t>
        </is>
      </c>
      <c r="C332" s="127" t="inlineStr">
        <is>
          <t>0</t>
        </is>
      </c>
      <c r="D332" s="123" t="n">
        <v>46154</v>
      </c>
      <c r="E332" s="127" t="inlineStr">
        <is>
          <t>21320</t>
        </is>
      </c>
      <c r="F332" s="127" t="inlineStr">
        <is>
          <t>38300</t>
        </is>
      </c>
      <c r="G332" s="127" t="inlineStr"/>
      <c r="H332" s="127" t="inlineStr"/>
      <c r="I332" s="127" t="inlineStr">
        <is>
          <t>Boulangerie berthet Franck</t>
        </is>
      </c>
      <c r="J332" s="127" t="inlineStr">
        <is>
          <t>Laruche</t>
        </is>
      </c>
      <c r="K332" s="127" t="inlineStr">
        <is>
          <t>999999</t>
        </is>
      </c>
      <c r="L332" s="127" t="inlineStr">
        <is>
          <t>XN096835208JB</t>
        </is>
      </c>
      <c r="M332" s="127" t="inlineStr">
        <is>
          <t>N</t>
        </is>
      </c>
      <c r="N332" s="127" t="inlineStr">
        <is>
          <t>Transport</t>
        </is>
      </c>
      <c r="O332" s="127" t="inlineStr">
        <is>
          <t>N</t>
        </is>
      </c>
      <c r="P332" s="127" t="inlineStr">
        <is>
          <t>S</t>
        </is>
      </c>
      <c r="Q332" s="127" t="inlineStr">
        <is>
          <t>NT</t>
        </is>
      </c>
      <c r="R332" s="147" t="n">
        <v>0.634</v>
      </c>
      <c r="S332" s="127" t="n">
        <v>16</v>
      </c>
      <c r="T332" s="148" t="n">
        <v>7</v>
      </c>
      <c r="U332" s="127" t="inlineStr">
        <is>
          <t>LA RUCHE LOGISTIQUE</t>
        </is>
      </c>
      <c r="W332" s="8">
        <f>IF(C332&lt;&gt;2,"",IF(S332="5X","5XK",IF(S332="5Y","5YK",IF(S332="6B","6BK",IF(S332="6C","6CK","")))))</f>
        <v/>
      </c>
      <c r="X332" s="8">
        <f>IF(S332="6B",_xlfn.XLOOKUP(H332,'Zoning 2shop'!A:A,'Zoning 2shop'!B:B),IF(S332="6C",_xlfn.XLOOKUP(G332,'Zoning 2shop'!C:C,'Zoning 2shop'!D:D),""))</f>
        <v/>
      </c>
      <c r="Y332" s="112">
        <f>AB332/Z332</f>
        <v/>
      </c>
      <c r="Z332" s="4">
        <f>T332</f>
        <v/>
      </c>
      <c r="AA332" s="4">
        <f>IF(OR(S332="6C",S332="6B",S332="5X",S332="5Y"),0.08,0.5)</f>
        <v/>
      </c>
      <c r="AB332" s="4">
        <f>$AG$5/$AG$2*Z332</f>
        <v/>
      </c>
      <c r="AC332" s="19">
        <f>Z332+AA332</f>
        <v/>
      </c>
      <c r="AD332" s="8">
        <f>IF(COUNTIF(Catégories!A:A,N332)=0,"catégorie inconnue",LOOKUP(N332,Catégories!A:A,Catégories!B:B))</f>
        <v/>
      </c>
      <c r="AE332" s="21">
        <f>SUM(Z332:AB332)</f>
        <v/>
      </c>
    </row>
    <row r="333" hidden="1" ht="14.25" customHeight="1" s="101">
      <c r="B333" s="127" t="inlineStr">
        <is>
          <t>13617721</t>
        </is>
      </c>
      <c r="C333" s="127" t="inlineStr">
        <is>
          <t>0</t>
        </is>
      </c>
      <c r="D333" s="123" t="n">
        <v>46154</v>
      </c>
      <c r="E333" s="127" t="inlineStr">
        <is>
          <t>21320</t>
        </is>
      </c>
      <c r="F333" s="127" t="inlineStr">
        <is>
          <t>25310</t>
        </is>
      </c>
      <c r="G333" s="127" t="inlineStr"/>
      <c r="H333" s="127" t="inlineStr"/>
      <c r="I333" s="127" t="inlineStr">
        <is>
          <t>ANDRASIK CARPENT Sylvie</t>
        </is>
      </c>
      <c r="J333" s="127" t="inlineStr">
        <is>
          <t>Laruche</t>
        </is>
      </c>
      <c r="K333" s="127" t="inlineStr">
        <is>
          <t>999999</t>
        </is>
      </c>
      <c r="L333" s="127" t="inlineStr">
        <is>
          <t>XN096900895JB</t>
        </is>
      </c>
      <c r="M333" s="127" t="inlineStr">
        <is>
          <t>N</t>
        </is>
      </c>
      <c r="N333" s="127" t="inlineStr">
        <is>
          <t>Transport</t>
        </is>
      </c>
      <c r="O333" s="127" t="inlineStr">
        <is>
          <t>N</t>
        </is>
      </c>
      <c r="P333" s="127" t="inlineStr">
        <is>
          <t>S</t>
        </is>
      </c>
      <c r="Q333" s="127" t="inlineStr">
        <is>
          <t>NT</t>
        </is>
      </c>
      <c r="R333" s="147" t="n">
        <v>2.86</v>
      </c>
      <c r="S333" s="127" t="n">
        <v>16</v>
      </c>
      <c r="T333" s="148" t="n">
        <v>7.8</v>
      </c>
      <c r="U333" s="127" t="inlineStr">
        <is>
          <t>LA RUCHE LOGISTIQUE</t>
        </is>
      </c>
      <c r="W333" s="8">
        <f>IF(C333&lt;&gt;2,"",IF(S333="5X","5XK",IF(S333="5Y","5YK",IF(S333="6B","6BK",IF(S333="6C","6CK","")))))</f>
        <v/>
      </c>
      <c r="X333" s="8">
        <f>IF(S333="6B",_xlfn.XLOOKUP(H333,'Zoning 2shop'!A:A,'Zoning 2shop'!B:B),IF(S333="6C",_xlfn.XLOOKUP(G333,'Zoning 2shop'!C:C,'Zoning 2shop'!D:D),""))</f>
        <v/>
      </c>
      <c r="Y333" s="112">
        <f>AB333/Z333</f>
        <v/>
      </c>
      <c r="Z333" s="4">
        <f>T333</f>
        <v/>
      </c>
      <c r="AA333" s="4">
        <f>IF(OR(S333="6C",S333="6B",S333="5X",S333="5Y"),0.08,0.5)</f>
        <v/>
      </c>
      <c r="AB333" s="4">
        <f>$AG$5/$AG$2*Z333</f>
        <v/>
      </c>
      <c r="AC333" s="19">
        <f>Z333+AA333</f>
        <v/>
      </c>
      <c r="AD333" s="8">
        <f>IF(COUNTIF(Catégories!A:A,N333)=0,"catégorie inconnue",LOOKUP(N333,Catégories!A:A,Catégories!B:B))</f>
        <v/>
      </c>
      <c r="AE333" s="21">
        <f>SUM(Z333:AB333)</f>
        <v/>
      </c>
    </row>
    <row r="334" hidden="1" ht="14.25" customHeight="1" s="101">
      <c r="B334" s="127" t="inlineStr">
        <is>
          <t>13617721</t>
        </is>
      </c>
      <c r="C334" s="127" t="inlineStr">
        <is>
          <t>0</t>
        </is>
      </c>
      <c r="D334" s="123" t="n">
        <v>46154</v>
      </c>
      <c r="E334" s="127" t="inlineStr">
        <is>
          <t>21320</t>
        </is>
      </c>
      <c r="F334" s="127" t="inlineStr">
        <is>
          <t>04100</t>
        </is>
      </c>
      <c r="G334" s="127" t="inlineStr"/>
      <c r="H334" s="127" t="inlineStr"/>
      <c r="I334" s="127" t="inlineStr">
        <is>
          <t>Urbin Monique</t>
        </is>
      </c>
      <c r="J334" s="127" t="inlineStr">
        <is>
          <t>Laruche</t>
        </is>
      </c>
      <c r="K334" s="127" t="inlineStr">
        <is>
          <t>999999</t>
        </is>
      </c>
      <c r="L334" s="127" t="inlineStr">
        <is>
          <t>XN096910694JB</t>
        </is>
      </c>
      <c r="M334" s="127" t="inlineStr">
        <is>
          <t>N</t>
        </is>
      </c>
      <c r="N334" s="127" t="inlineStr">
        <is>
          <t>Transport</t>
        </is>
      </c>
      <c r="O334" s="127" t="inlineStr">
        <is>
          <t>N</t>
        </is>
      </c>
      <c r="P334" s="127" t="inlineStr">
        <is>
          <t>S</t>
        </is>
      </c>
      <c r="Q334" s="127" t="inlineStr">
        <is>
          <t>NT</t>
        </is>
      </c>
      <c r="R334" s="147" t="n">
        <v>0.61</v>
      </c>
      <c r="S334" s="127" t="n">
        <v>16</v>
      </c>
      <c r="T334" s="148" t="n">
        <v>7</v>
      </c>
      <c r="U334" s="127" t="inlineStr">
        <is>
          <t>LA RUCHE LOGISTIQUE</t>
        </is>
      </c>
      <c r="W334" s="8">
        <f>IF(C334&lt;&gt;2,"",IF(S334="5X","5XK",IF(S334="5Y","5YK",IF(S334="6B","6BK",IF(S334="6C","6CK","")))))</f>
        <v/>
      </c>
      <c r="X334" s="8">
        <f>IF(S334="6B",_xlfn.XLOOKUP(H334,'Zoning 2shop'!A:A,'Zoning 2shop'!B:B),IF(S334="6C",_xlfn.XLOOKUP(G334,'Zoning 2shop'!C:C,'Zoning 2shop'!D:D),""))</f>
        <v/>
      </c>
      <c r="Y334" s="112">
        <f>AB334/Z334</f>
        <v/>
      </c>
      <c r="Z334" s="4">
        <f>T334</f>
        <v/>
      </c>
      <c r="AA334" s="4">
        <f>IF(OR(S334="6C",S334="6B",S334="5X",S334="5Y"),0.08,0.5)</f>
        <v/>
      </c>
      <c r="AB334" s="4">
        <f>$AG$5/$AG$2*Z334</f>
        <v/>
      </c>
      <c r="AC334" s="19">
        <f>Z334+AA334</f>
        <v/>
      </c>
      <c r="AD334" s="8">
        <f>IF(COUNTIF(Catégories!A:A,N334)=0,"catégorie inconnue",LOOKUP(N334,Catégories!A:A,Catégories!B:B))</f>
        <v/>
      </c>
      <c r="AE334" s="21">
        <f>SUM(Z334:AB334)</f>
        <v/>
      </c>
    </row>
    <row r="335" hidden="1" ht="14.25" customHeight="1" s="101">
      <c r="B335" s="127" t="inlineStr">
        <is>
          <t>13617721</t>
        </is>
      </c>
      <c r="C335" s="127" t="inlineStr">
        <is>
          <t>0</t>
        </is>
      </c>
      <c r="D335" s="123" t="n">
        <v>46155</v>
      </c>
      <c r="E335" s="127" t="inlineStr">
        <is>
          <t>21320</t>
        </is>
      </c>
      <c r="F335" s="127" t="inlineStr">
        <is>
          <t>75116</t>
        </is>
      </c>
      <c r="G335" s="127" t="inlineStr"/>
      <c r="H335" s="127" t="inlineStr"/>
      <c r="I335" s="127" t="inlineStr">
        <is>
          <t>Bucelle Claire</t>
        </is>
      </c>
      <c r="J335" s="127" t="inlineStr">
        <is>
          <t>Laruche</t>
        </is>
      </c>
      <c r="K335" s="127" t="inlineStr">
        <is>
          <t>999999</t>
        </is>
      </c>
      <c r="L335" s="127" t="inlineStr">
        <is>
          <t>XN097411528JB</t>
        </is>
      </c>
      <c r="M335" s="127" t="inlineStr">
        <is>
          <t>N</t>
        </is>
      </c>
      <c r="N335" s="127" t="inlineStr">
        <is>
          <t>Transport</t>
        </is>
      </c>
      <c r="O335" s="127" t="inlineStr">
        <is>
          <t>N</t>
        </is>
      </c>
      <c r="P335" s="127" t="inlineStr">
        <is>
          <t>S</t>
        </is>
      </c>
      <c r="Q335" s="127" t="inlineStr">
        <is>
          <t>NT</t>
        </is>
      </c>
      <c r="R335" s="147" t="n">
        <v>6.412</v>
      </c>
      <c r="S335" s="127" t="n">
        <v>16</v>
      </c>
      <c r="T335" s="148" t="n">
        <v>9.4</v>
      </c>
      <c r="U335" s="127" t="inlineStr">
        <is>
          <t>LA RUCHE LOGISTIQUE</t>
        </is>
      </c>
      <c r="W335" s="8">
        <f>IF(C335&lt;&gt;2,"",IF(S335="5X","5XK",IF(S335="5Y","5YK",IF(S335="6B","6BK",IF(S335="6C","6CK","")))))</f>
        <v/>
      </c>
      <c r="X335" s="8">
        <f>IF(S335="6B",_xlfn.XLOOKUP(H335,'Zoning 2shop'!A:A,'Zoning 2shop'!B:B),IF(S335="6C",_xlfn.XLOOKUP(G335,'Zoning 2shop'!C:C,'Zoning 2shop'!D:D),""))</f>
        <v/>
      </c>
      <c r="Y335" s="112">
        <f>AB335/Z335</f>
        <v/>
      </c>
      <c r="Z335" s="4">
        <f>T335</f>
        <v/>
      </c>
      <c r="AA335" s="4">
        <f>IF(OR(S335="6C",S335="6B",S335="5X",S335="5Y"),0.08,0.5)</f>
        <v/>
      </c>
      <c r="AB335" s="4">
        <f>$AG$5/$AG$2*Z335</f>
        <v/>
      </c>
      <c r="AC335" s="19">
        <f>Z335+AA335</f>
        <v/>
      </c>
      <c r="AD335" s="8">
        <f>IF(COUNTIF(Catégories!A:A,N335)=0,"catégorie inconnue",LOOKUP(N335,Catégories!A:A,Catégories!B:B))</f>
        <v/>
      </c>
      <c r="AE335" s="21">
        <f>SUM(Z335:AB335)</f>
        <v/>
      </c>
    </row>
    <row r="336" hidden="1" ht="14.25" customHeight="1" s="101">
      <c r="B336" s="127" t="inlineStr">
        <is>
          <t>13617721</t>
        </is>
      </c>
      <c r="C336" s="127" t="inlineStr">
        <is>
          <t>0</t>
        </is>
      </c>
      <c r="D336" s="123" t="n">
        <v>46155</v>
      </c>
      <c r="E336" s="127" t="inlineStr">
        <is>
          <t>21320</t>
        </is>
      </c>
      <c r="F336" s="127" t="inlineStr">
        <is>
          <t>91730</t>
        </is>
      </c>
      <c r="G336" s="127" t="inlineStr"/>
      <c r="H336" s="127" t="inlineStr"/>
      <c r="I336" s="127" t="inlineStr">
        <is>
          <t>de LUCA Sylvie</t>
        </is>
      </c>
      <c r="J336" s="127" t="inlineStr">
        <is>
          <t>Laruche</t>
        </is>
      </c>
      <c r="K336" s="127" t="inlineStr">
        <is>
          <t>999999</t>
        </is>
      </c>
      <c r="L336" s="127" t="inlineStr">
        <is>
          <t>XN097426624JB</t>
        </is>
      </c>
      <c r="M336" s="127" t="inlineStr">
        <is>
          <t>N</t>
        </is>
      </c>
      <c r="N336" s="127" t="inlineStr">
        <is>
          <t>Transport</t>
        </is>
      </c>
      <c r="O336" s="127" t="inlineStr">
        <is>
          <t>N</t>
        </is>
      </c>
      <c r="P336" s="127" t="inlineStr">
        <is>
          <t>S</t>
        </is>
      </c>
      <c r="Q336" s="127" t="inlineStr">
        <is>
          <t>NT</t>
        </is>
      </c>
      <c r="R336" s="147" t="n">
        <v>3.74</v>
      </c>
      <c r="S336" s="127" t="n">
        <v>16</v>
      </c>
      <c r="T336" s="148" t="n">
        <v>8.199999999999999</v>
      </c>
      <c r="U336" s="127" t="inlineStr">
        <is>
          <t>LA RUCHE LOGISTIQUE</t>
        </is>
      </c>
      <c r="W336" s="8">
        <f>IF(C336&lt;&gt;2,"",IF(S336="5X","5XK",IF(S336="5Y","5YK",IF(S336="6B","6BK",IF(S336="6C","6CK","")))))</f>
        <v/>
      </c>
      <c r="X336" s="8">
        <f>IF(S336="6B",_xlfn.XLOOKUP(H336,'Zoning 2shop'!A:A,'Zoning 2shop'!B:B),IF(S336="6C",_xlfn.XLOOKUP(G336,'Zoning 2shop'!C:C,'Zoning 2shop'!D:D),""))</f>
        <v/>
      </c>
      <c r="Y336" s="112">
        <f>AB336/Z336</f>
        <v/>
      </c>
      <c r="Z336" s="4">
        <f>T336</f>
        <v/>
      </c>
      <c r="AA336" s="4">
        <f>IF(OR(S336="6C",S336="6B",S336="5X",S336="5Y"),0.08,0.5)</f>
        <v/>
      </c>
      <c r="AB336" s="4">
        <f>$AG$5/$AG$2*Z336</f>
        <v/>
      </c>
      <c r="AC336" s="19">
        <f>Z336+AA336</f>
        <v/>
      </c>
      <c r="AD336" s="8">
        <f>IF(COUNTIF(Catégories!A:A,N336)=0,"catégorie inconnue",LOOKUP(N336,Catégories!A:A,Catégories!B:B))</f>
        <v/>
      </c>
      <c r="AE336" s="21">
        <f>SUM(Z336:AB336)</f>
        <v/>
      </c>
    </row>
    <row r="337" hidden="1" ht="14.25" customHeight="1" s="101">
      <c r="B337" s="127" t="inlineStr">
        <is>
          <t>13617721</t>
        </is>
      </c>
      <c r="C337" s="127" t="inlineStr">
        <is>
          <t>0</t>
        </is>
      </c>
      <c r="D337" s="123" t="n">
        <v>46155</v>
      </c>
      <c r="E337" s="127" t="inlineStr">
        <is>
          <t>21320</t>
        </is>
      </c>
      <c r="F337" s="127" t="inlineStr">
        <is>
          <t>67150</t>
        </is>
      </c>
      <c r="G337" s="127" t="inlineStr"/>
      <c r="H337" s="127" t="inlineStr"/>
      <c r="I337" s="127" t="inlineStr">
        <is>
          <t>DE BELLIS Pierre</t>
        </is>
      </c>
      <c r="J337" s="127" t="inlineStr">
        <is>
          <t>Laruche</t>
        </is>
      </c>
      <c r="K337" s="127" t="inlineStr">
        <is>
          <t>999999</t>
        </is>
      </c>
      <c r="L337" s="127" t="inlineStr">
        <is>
          <t>XN097427942JB</t>
        </is>
      </c>
      <c r="M337" s="127" t="inlineStr">
        <is>
          <t>N</t>
        </is>
      </c>
      <c r="N337" s="127" t="inlineStr">
        <is>
          <t>Transport</t>
        </is>
      </c>
      <c r="O337" s="127" t="inlineStr">
        <is>
          <t>N</t>
        </is>
      </c>
      <c r="P337" s="127" t="inlineStr">
        <is>
          <t>S</t>
        </is>
      </c>
      <c r="Q337" s="127" t="inlineStr">
        <is>
          <t>NT</t>
        </is>
      </c>
      <c r="R337" s="147" t="n">
        <v>0.61</v>
      </c>
      <c r="S337" s="127" t="n">
        <v>16</v>
      </c>
      <c r="T337" s="148" t="n">
        <v>7</v>
      </c>
      <c r="U337" s="127" t="inlineStr">
        <is>
          <t>LA RUCHE LOGISTIQUE</t>
        </is>
      </c>
      <c r="W337" s="8">
        <f>IF(C337&lt;&gt;2,"",IF(S337="5X","5XK",IF(S337="5Y","5YK",IF(S337="6B","6BK",IF(S337="6C","6CK","")))))</f>
        <v/>
      </c>
      <c r="X337" s="8">
        <f>IF(S337="6B",_xlfn.XLOOKUP(H337,'Zoning 2shop'!A:A,'Zoning 2shop'!B:B),IF(S337="6C",_xlfn.XLOOKUP(G337,'Zoning 2shop'!C:C,'Zoning 2shop'!D:D),""))</f>
        <v/>
      </c>
      <c r="Y337" s="112">
        <f>AB337/Z337</f>
        <v/>
      </c>
      <c r="Z337" s="4">
        <f>T337</f>
        <v/>
      </c>
      <c r="AA337" s="4">
        <f>IF(OR(S337="6C",S337="6B",S337="5X",S337="5Y"),0.08,0.5)</f>
        <v/>
      </c>
      <c r="AB337" s="4">
        <f>$AG$5/$AG$2*Z337</f>
        <v/>
      </c>
      <c r="AC337" s="19">
        <f>Z337+AA337</f>
        <v/>
      </c>
      <c r="AD337" s="8">
        <f>IF(COUNTIF(Catégories!A:A,N337)=0,"catégorie inconnue",LOOKUP(N337,Catégories!A:A,Catégories!B:B))</f>
        <v/>
      </c>
      <c r="AE337" s="21">
        <f>SUM(Z337:AB337)</f>
        <v/>
      </c>
    </row>
    <row r="338" hidden="1" ht="14.25" customHeight="1" s="101">
      <c r="B338" s="127" t="inlineStr">
        <is>
          <t>13617721</t>
        </is>
      </c>
      <c r="C338" s="127" t="inlineStr">
        <is>
          <t>0</t>
        </is>
      </c>
      <c r="D338" s="123" t="n">
        <v>46155</v>
      </c>
      <c r="E338" s="127" t="inlineStr">
        <is>
          <t>21320</t>
        </is>
      </c>
      <c r="F338" s="127" t="inlineStr">
        <is>
          <t>28110</t>
        </is>
      </c>
      <c r="G338" s="127" t="inlineStr"/>
      <c r="H338" s="127" t="inlineStr"/>
      <c r="I338" s="127" t="inlineStr">
        <is>
          <t>Villiaumey Gregory</t>
        </is>
      </c>
      <c r="J338" s="127" t="inlineStr">
        <is>
          <t>Laruche</t>
        </is>
      </c>
      <c r="K338" s="127" t="inlineStr">
        <is>
          <t>999999</t>
        </is>
      </c>
      <c r="L338" s="127" t="inlineStr">
        <is>
          <t>XN097436330JB</t>
        </is>
      </c>
      <c r="M338" s="127" t="inlineStr">
        <is>
          <t>N</t>
        </is>
      </c>
      <c r="N338" s="127" t="inlineStr">
        <is>
          <t>Transport</t>
        </is>
      </c>
      <c r="O338" s="127" t="inlineStr">
        <is>
          <t>N</t>
        </is>
      </c>
      <c r="P338" s="127" t="inlineStr">
        <is>
          <t>S</t>
        </is>
      </c>
      <c r="Q338" s="127" t="inlineStr">
        <is>
          <t>NT</t>
        </is>
      </c>
      <c r="R338" s="147" t="n">
        <v>3.008</v>
      </c>
      <c r="S338" s="127" t="n">
        <v>16</v>
      </c>
      <c r="T338" s="148" t="n">
        <v>8.199999999999999</v>
      </c>
      <c r="U338" s="127" t="inlineStr">
        <is>
          <t>LA RUCHE LOGISTIQUE</t>
        </is>
      </c>
      <c r="W338" s="8">
        <f>IF(C338&lt;&gt;2,"",IF(S338="5X","5XK",IF(S338="5Y","5YK",IF(S338="6B","6BK",IF(S338="6C","6CK","")))))</f>
        <v/>
      </c>
      <c r="X338" s="8">
        <f>IF(S338="6B",_xlfn.XLOOKUP(H338,'Zoning 2shop'!A:A,'Zoning 2shop'!B:B),IF(S338="6C",_xlfn.XLOOKUP(G338,'Zoning 2shop'!C:C,'Zoning 2shop'!D:D),""))</f>
        <v/>
      </c>
      <c r="Y338" s="112">
        <f>AB338/Z338</f>
        <v/>
      </c>
      <c r="Z338" s="4">
        <f>T338</f>
        <v/>
      </c>
      <c r="AA338" s="4">
        <f>IF(OR(S338="6C",S338="6B",S338="5X",S338="5Y"),0.08,0.5)</f>
        <v/>
      </c>
      <c r="AB338" s="4">
        <f>$AG$5/$AG$2*Z338</f>
        <v/>
      </c>
      <c r="AC338" s="19">
        <f>Z338+AA338</f>
        <v/>
      </c>
      <c r="AD338" s="8">
        <f>IF(COUNTIF(Catégories!A:A,N338)=0,"catégorie inconnue",LOOKUP(N338,Catégories!A:A,Catégories!B:B))</f>
        <v/>
      </c>
      <c r="AE338" s="21">
        <f>SUM(Z338:AB338)</f>
        <v/>
      </c>
    </row>
    <row r="339" hidden="1" ht="14.25" customHeight="1" s="101">
      <c r="B339" s="127" t="inlineStr">
        <is>
          <t>13617721</t>
        </is>
      </c>
      <c r="C339" s="127" t="inlineStr">
        <is>
          <t>0</t>
        </is>
      </c>
      <c r="D339" s="123" t="n">
        <v>46155</v>
      </c>
      <c r="E339" s="127" t="inlineStr">
        <is>
          <t>21320</t>
        </is>
      </c>
      <c r="F339" s="127" t="inlineStr">
        <is>
          <t>92300</t>
        </is>
      </c>
      <c r="G339" s="127" t="inlineStr"/>
      <c r="H339" s="127" t="inlineStr"/>
      <c r="I339" s="127" t="inlineStr">
        <is>
          <t>Celia Schmerber</t>
        </is>
      </c>
      <c r="J339" s="127" t="inlineStr">
        <is>
          <t>Laruche</t>
        </is>
      </c>
      <c r="K339" s="127" t="inlineStr">
        <is>
          <t>999999</t>
        </is>
      </c>
      <c r="L339" s="127" t="inlineStr">
        <is>
          <t>XN097524666JB</t>
        </is>
      </c>
      <c r="M339" s="127" t="inlineStr">
        <is>
          <t>N</t>
        </is>
      </c>
      <c r="N339" s="127" t="inlineStr">
        <is>
          <t>Transport</t>
        </is>
      </c>
      <c r="O339" s="127" t="inlineStr">
        <is>
          <t>N</t>
        </is>
      </c>
      <c r="P339" s="127" t="inlineStr">
        <is>
          <t>S</t>
        </is>
      </c>
      <c r="Q339" s="127" t="inlineStr">
        <is>
          <t>NT</t>
        </is>
      </c>
      <c r="R339" s="147" t="n">
        <v>1.488</v>
      </c>
      <c r="S339" s="127" t="n">
        <v>16</v>
      </c>
      <c r="T339" s="148" t="n">
        <v>7.4</v>
      </c>
      <c r="U339" s="127" t="inlineStr">
        <is>
          <t>LA RUCHE LOGISTIQUE</t>
        </is>
      </c>
      <c r="W339" s="8">
        <f>IF(C339&lt;&gt;2,"",IF(S339="5X","5XK",IF(S339="5Y","5YK",IF(S339="6B","6BK",IF(S339="6C","6CK","")))))</f>
        <v/>
      </c>
      <c r="X339" s="8">
        <f>IF(S339="6B",_xlfn.XLOOKUP(H339,'Zoning 2shop'!A:A,'Zoning 2shop'!B:B),IF(S339="6C",_xlfn.XLOOKUP(G339,'Zoning 2shop'!C:C,'Zoning 2shop'!D:D),""))</f>
        <v/>
      </c>
      <c r="Y339" s="112">
        <f>AB339/Z339</f>
        <v/>
      </c>
      <c r="Z339" s="4">
        <f>T339</f>
        <v/>
      </c>
      <c r="AA339" s="4">
        <f>IF(OR(S339="6C",S339="6B",S339="5X",S339="5Y"),0.08,0.5)</f>
        <v/>
      </c>
      <c r="AB339" s="4">
        <f>$AG$5/$AG$2*Z339</f>
        <v/>
      </c>
      <c r="AC339" s="19">
        <f>Z339+AA339</f>
        <v/>
      </c>
      <c r="AD339" s="8">
        <f>IF(COUNTIF(Catégories!A:A,N339)=0,"catégorie inconnue",LOOKUP(N339,Catégories!A:A,Catégories!B:B))</f>
        <v/>
      </c>
      <c r="AE339" s="21">
        <f>SUM(Z339:AB339)</f>
        <v/>
      </c>
    </row>
    <row r="340" hidden="1" ht="14.25" customHeight="1" s="101">
      <c r="B340" s="127" t="inlineStr">
        <is>
          <t>13617721</t>
        </is>
      </c>
      <c r="C340" s="127" t="inlineStr">
        <is>
          <t>0</t>
        </is>
      </c>
      <c r="D340" s="123" t="n">
        <v>46155</v>
      </c>
      <c r="E340" s="127" t="inlineStr">
        <is>
          <t>21320</t>
        </is>
      </c>
      <c r="F340" s="127" t="inlineStr">
        <is>
          <t>13008</t>
        </is>
      </c>
      <c r="G340" s="127" t="inlineStr"/>
      <c r="H340" s="127" t="inlineStr"/>
      <c r="I340" s="127" t="inlineStr">
        <is>
          <t>Saiman Benjamin</t>
        </is>
      </c>
      <c r="J340" s="127" t="inlineStr">
        <is>
          <t>Laruche</t>
        </is>
      </c>
      <c r="K340" s="127" t="inlineStr">
        <is>
          <t>999999</t>
        </is>
      </c>
      <c r="L340" s="127" t="inlineStr">
        <is>
          <t>XN097539419JB</t>
        </is>
      </c>
      <c r="M340" s="127" t="inlineStr">
        <is>
          <t>N</t>
        </is>
      </c>
      <c r="N340" s="127" t="inlineStr">
        <is>
          <t>Transport</t>
        </is>
      </c>
      <c r="O340" s="127" t="inlineStr">
        <is>
          <t>N</t>
        </is>
      </c>
      <c r="P340" s="127" t="inlineStr">
        <is>
          <t>S</t>
        </is>
      </c>
      <c r="Q340" s="127" t="inlineStr">
        <is>
          <t>NT</t>
        </is>
      </c>
      <c r="R340" s="147" t="n">
        <v>2.153</v>
      </c>
      <c r="S340" s="127" t="n">
        <v>16</v>
      </c>
      <c r="T340" s="148" t="n">
        <v>7.8</v>
      </c>
      <c r="U340" s="127" t="inlineStr">
        <is>
          <t>LA RUCHE LOGISTIQUE</t>
        </is>
      </c>
      <c r="W340" s="8">
        <f>IF(C340&lt;&gt;2,"",IF(S340="5X","5XK",IF(S340="5Y","5YK",IF(S340="6B","6BK",IF(S340="6C","6CK","")))))</f>
        <v/>
      </c>
      <c r="X340" s="8">
        <f>IF(S340="6B",_xlfn.XLOOKUP(H340,'Zoning 2shop'!A:A,'Zoning 2shop'!B:B),IF(S340="6C",_xlfn.XLOOKUP(G340,'Zoning 2shop'!C:C,'Zoning 2shop'!D:D),""))</f>
        <v/>
      </c>
      <c r="Y340" s="112">
        <f>AB340/Z340</f>
        <v/>
      </c>
      <c r="Z340" s="4">
        <f>T340</f>
        <v/>
      </c>
      <c r="AA340" s="4">
        <f>IF(OR(S340="6C",S340="6B",S340="5X",S340="5Y"),0.08,0.5)</f>
        <v/>
      </c>
      <c r="AB340" s="4">
        <f>$AG$5/$AG$2*Z340</f>
        <v/>
      </c>
      <c r="AC340" s="19">
        <f>Z340+AA340</f>
        <v/>
      </c>
      <c r="AD340" s="8">
        <f>IF(COUNTIF(Catégories!A:A,N340)=0,"catégorie inconnue",LOOKUP(N340,Catégories!A:A,Catégories!B:B))</f>
        <v/>
      </c>
      <c r="AE340" s="21">
        <f>SUM(Z340:AB340)</f>
        <v/>
      </c>
    </row>
    <row r="341" hidden="1" ht="14.25" customHeight="1" s="101">
      <c r="B341" s="127" t="inlineStr">
        <is>
          <t>13617721</t>
        </is>
      </c>
      <c r="C341" s="127" t="inlineStr">
        <is>
          <t>0</t>
        </is>
      </c>
      <c r="D341" s="123" t="n">
        <v>46155</v>
      </c>
      <c r="E341" s="127" t="inlineStr">
        <is>
          <t>21320</t>
        </is>
      </c>
      <c r="F341" s="127" t="inlineStr">
        <is>
          <t>85690</t>
        </is>
      </c>
      <c r="G341" s="127" t="inlineStr"/>
      <c r="H341" s="127" t="inlineStr"/>
      <c r="I341" s="127" t="inlineStr">
        <is>
          <t>Grima Florent</t>
        </is>
      </c>
      <c r="J341" s="127" t="inlineStr">
        <is>
          <t>Laruche</t>
        </is>
      </c>
      <c r="K341" s="127" t="inlineStr">
        <is>
          <t>999999</t>
        </is>
      </c>
      <c r="L341" s="127" t="inlineStr">
        <is>
          <t>XN097540235JB</t>
        </is>
      </c>
      <c r="M341" s="127" t="inlineStr">
        <is>
          <t>N</t>
        </is>
      </c>
      <c r="N341" s="127" t="inlineStr">
        <is>
          <t>Transport</t>
        </is>
      </c>
      <c r="O341" s="127" t="inlineStr">
        <is>
          <t>N</t>
        </is>
      </c>
      <c r="P341" s="127" t="inlineStr">
        <is>
          <t>S</t>
        </is>
      </c>
      <c r="Q341" s="127" t="inlineStr">
        <is>
          <t>NT</t>
        </is>
      </c>
      <c r="R341" s="147" t="n">
        <v>2.153</v>
      </c>
      <c r="S341" s="127" t="n">
        <v>16</v>
      </c>
      <c r="T341" s="148" t="n">
        <v>7.8</v>
      </c>
      <c r="U341" s="127" t="inlineStr">
        <is>
          <t>LA RUCHE LOGISTIQUE</t>
        </is>
      </c>
      <c r="W341" s="8">
        <f>IF(C341&lt;&gt;2,"",IF(S341="5X","5XK",IF(S341="5Y","5YK",IF(S341="6B","6BK",IF(S341="6C","6CK","")))))</f>
        <v/>
      </c>
      <c r="X341" s="8">
        <f>IF(S341="6B",_xlfn.XLOOKUP(H341,'Zoning 2shop'!A:A,'Zoning 2shop'!B:B),IF(S341="6C",_xlfn.XLOOKUP(G341,'Zoning 2shop'!C:C,'Zoning 2shop'!D:D),""))</f>
        <v/>
      </c>
      <c r="Y341" s="112">
        <f>AB341/Z341</f>
        <v/>
      </c>
      <c r="Z341" s="4">
        <f>T341</f>
        <v/>
      </c>
      <c r="AA341" s="4">
        <f>IF(OR(S341="6C",S341="6B",S341="5X",S341="5Y"),0.08,0.5)</f>
        <v/>
      </c>
      <c r="AB341" s="4">
        <f>$AG$5/$AG$2*Z341</f>
        <v/>
      </c>
      <c r="AC341" s="19">
        <f>Z341+AA341</f>
        <v/>
      </c>
      <c r="AD341" s="8">
        <f>IF(COUNTIF(Catégories!A:A,N341)=0,"catégorie inconnue",LOOKUP(N341,Catégories!A:A,Catégories!B:B))</f>
        <v/>
      </c>
      <c r="AE341" s="21">
        <f>SUM(Z341:AB341)</f>
        <v/>
      </c>
    </row>
    <row r="342" hidden="1" ht="14.25" customHeight="1" s="101">
      <c r="B342" s="127" t="inlineStr">
        <is>
          <t>13617721</t>
        </is>
      </c>
      <c r="C342" s="127" t="inlineStr">
        <is>
          <t>0</t>
        </is>
      </c>
      <c r="D342" s="123" t="n">
        <v>46155</v>
      </c>
      <c r="E342" s="127" t="inlineStr">
        <is>
          <t>21320</t>
        </is>
      </c>
      <c r="F342" s="127" t="inlineStr">
        <is>
          <t>74310</t>
        </is>
      </c>
      <c r="G342" s="127" t="inlineStr"/>
      <c r="H342" s="127" t="inlineStr"/>
      <c r="I342" s="127" t="inlineStr">
        <is>
          <t>Poisson Monique</t>
        </is>
      </c>
      <c r="J342" s="127" t="inlineStr">
        <is>
          <t>Laruche</t>
        </is>
      </c>
      <c r="K342" s="127" t="inlineStr">
        <is>
          <t>999999</t>
        </is>
      </c>
      <c r="L342" s="127" t="inlineStr">
        <is>
          <t>XN097693660JB</t>
        </is>
      </c>
      <c r="M342" s="127" t="inlineStr">
        <is>
          <t>N</t>
        </is>
      </c>
      <c r="N342" s="127" t="inlineStr">
        <is>
          <t>Transport</t>
        </is>
      </c>
      <c r="O342" s="127" t="inlineStr">
        <is>
          <t>N</t>
        </is>
      </c>
      <c r="P342" s="127" t="inlineStr">
        <is>
          <t>S</t>
        </is>
      </c>
      <c r="Q342" s="127" t="inlineStr">
        <is>
          <t>NT</t>
        </is>
      </c>
      <c r="R342" s="147" t="n">
        <v>4.678</v>
      </c>
      <c r="S342" s="127" t="n">
        <v>16</v>
      </c>
      <c r="T342" s="148" t="n">
        <v>8.6</v>
      </c>
      <c r="U342" s="127" t="inlineStr">
        <is>
          <t>LA RUCHE LOGISTIQUE</t>
        </is>
      </c>
      <c r="W342" s="8">
        <f>IF(C342&lt;&gt;2,"",IF(S342="5X","5XK",IF(S342="5Y","5YK",IF(S342="6B","6BK",IF(S342="6C","6CK","")))))</f>
        <v/>
      </c>
      <c r="X342" s="8">
        <f>IF(S342="6B",_xlfn.XLOOKUP(H342,'Zoning 2shop'!A:A,'Zoning 2shop'!B:B),IF(S342="6C",_xlfn.XLOOKUP(G342,'Zoning 2shop'!C:C,'Zoning 2shop'!D:D),""))</f>
        <v/>
      </c>
      <c r="Y342" s="112">
        <f>AB342/Z342</f>
        <v/>
      </c>
      <c r="Z342" s="4">
        <f>T342</f>
        <v/>
      </c>
      <c r="AA342" s="4">
        <f>IF(OR(S342="6C",S342="6B",S342="5X",S342="5Y"),0.08,0.5)</f>
        <v/>
      </c>
      <c r="AB342" s="4">
        <f>$AG$5/$AG$2*Z342</f>
        <v/>
      </c>
      <c r="AC342" s="19">
        <f>Z342+AA342</f>
        <v/>
      </c>
      <c r="AD342" s="8">
        <f>IF(COUNTIF(Catégories!A:A,N342)=0,"catégorie inconnue",LOOKUP(N342,Catégories!A:A,Catégories!B:B))</f>
        <v/>
      </c>
      <c r="AE342" s="21">
        <f>SUM(Z342:AB342)</f>
        <v/>
      </c>
    </row>
    <row r="343" hidden="1" ht="14.25" customHeight="1" s="101">
      <c r="B343" s="127" t="inlineStr">
        <is>
          <t>13617721</t>
        </is>
      </c>
      <c r="C343" s="127" t="inlineStr">
        <is>
          <t>0</t>
        </is>
      </c>
      <c r="D343" s="123" t="n">
        <v>46155</v>
      </c>
      <c r="E343" s="127" t="inlineStr">
        <is>
          <t>21320</t>
        </is>
      </c>
      <c r="F343" s="127" t="inlineStr">
        <is>
          <t>74310</t>
        </is>
      </c>
      <c r="G343" s="127" t="inlineStr"/>
      <c r="H343" s="127" t="inlineStr"/>
      <c r="I343" s="127" t="inlineStr">
        <is>
          <t>Poisson Monique</t>
        </is>
      </c>
      <c r="J343" s="127" t="inlineStr">
        <is>
          <t>Laruche</t>
        </is>
      </c>
      <c r="K343" s="127" t="inlineStr">
        <is>
          <t>999999</t>
        </is>
      </c>
      <c r="L343" s="127" t="inlineStr">
        <is>
          <t>XN097693660JB</t>
        </is>
      </c>
      <c r="M343" s="127" t="inlineStr">
        <is>
          <t>N</t>
        </is>
      </c>
      <c r="N343" s="127" t="inlineStr">
        <is>
          <t>Zones Difficiles d'accès</t>
        </is>
      </c>
      <c r="O343" s="127" t="inlineStr">
        <is>
          <t>N</t>
        </is>
      </c>
      <c r="P343" s="127" t="n"/>
      <c r="Q343" s="127" t="inlineStr">
        <is>
          <t>NT</t>
        </is>
      </c>
      <c r="R343" s="147" t="n">
        <v>0</v>
      </c>
      <c r="S343" s="127" t="n">
        <v>16</v>
      </c>
      <c r="T343" s="148" t="n">
        <v>5</v>
      </c>
      <c r="U343" s="127" t="inlineStr">
        <is>
          <t>LA RUCHE LOGISTIQUE</t>
        </is>
      </c>
      <c r="W343" s="8">
        <f>IF(C343&lt;&gt;2,"",IF(S343="5X","5XK",IF(S343="5Y","5YK",IF(S343="6B","6BK",IF(S343="6C","6CK","")))))</f>
        <v/>
      </c>
      <c r="X343" s="8">
        <f>IF(S343="6B",_xlfn.XLOOKUP(H343,'Zoning 2shop'!A:A,'Zoning 2shop'!B:B),IF(S343="6C",_xlfn.XLOOKUP(G343,'Zoning 2shop'!C:C,'Zoning 2shop'!D:D),""))</f>
        <v/>
      </c>
      <c r="Y343" s="112">
        <f>AB343/Z343</f>
        <v/>
      </c>
      <c r="Z343" s="4">
        <f>T343</f>
        <v/>
      </c>
      <c r="AA343" s="4">
        <f>IF(OR(S343="6C",S343="6B",S343="5X",S343="5Y"),0.08,0.5)</f>
        <v/>
      </c>
      <c r="AB343" s="4">
        <f>$AG$5/$AG$2*Z343</f>
        <v/>
      </c>
      <c r="AC343" s="19">
        <f>Z343+AA343</f>
        <v/>
      </c>
      <c r="AD343" s="8">
        <f>IF(COUNTIF(Catégories!A:A,N343)=0,"catégorie inconnue",LOOKUP(N343,Catégories!A:A,Catégories!B:B))</f>
        <v/>
      </c>
      <c r="AE343" s="21">
        <f>SUM(Z343:AB343)</f>
        <v/>
      </c>
    </row>
    <row r="344" hidden="1" ht="14.25" customHeight="1" s="101">
      <c r="B344" s="127" t="inlineStr">
        <is>
          <t>13617721</t>
        </is>
      </c>
      <c r="C344" s="127" t="inlineStr">
        <is>
          <t>0</t>
        </is>
      </c>
      <c r="D344" s="123" t="n">
        <v>46157</v>
      </c>
      <c r="E344" s="127" t="inlineStr">
        <is>
          <t>21320</t>
        </is>
      </c>
      <c r="F344" s="127" t="inlineStr">
        <is>
          <t>75011</t>
        </is>
      </c>
      <c r="G344" s="127" t="inlineStr"/>
      <c r="H344" s="127" t="inlineStr"/>
      <c r="I344" s="127" t="inlineStr">
        <is>
          <t>Hyun sumin</t>
        </is>
      </c>
      <c r="J344" s="127" t="inlineStr">
        <is>
          <t>Laruche</t>
        </is>
      </c>
      <c r="K344" s="127" t="inlineStr">
        <is>
          <t>999999</t>
        </is>
      </c>
      <c r="L344" s="127" t="inlineStr">
        <is>
          <t>XN098398448JB</t>
        </is>
      </c>
      <c r="M344" s="127" t="inlineStr">
        <is>
          <t>N</t>
        </is>
      </c>
      <c r="N344" s="127" t="inlineStr">
        <is>
          <t>Transport</t>
        </is>
      </c>
      <c r="O344" s="127" t="inlineStr">
        <is>
          <t>N</t>
        </is>
      </c>
      <c r="P344" s="127" t="inlineStr">
        <is>
          <t>S</t>
        </is>
      </c>
      <c r="Q344" s="127" t="inlineStr">
        <is>
          <t>NT</t>
        </is>
      </c>
      <c r="R344" s="147" t="n">
        <v>0.16</v>
      </c>
      <c r="S344" s="127" t="n">
        <v>16</v>
      </c>
      <c r="T344" s="148" t="n">
        <v>7</v>
      </c>
      <c r="U344" s="127" t="inlineStr">
        <is>
          <t>LA RUCHE LOGISTIQUE</t>
        </is>
      </c>
      <c r="W344" s="8">
        <f>IF(C344&lt;&gt;2,"",IF(S344="5X","5XK",IF(S344="5Y","5YK",IF(S344="6B","6BK",IF(S344="6C","6CK","")))))</f>
        <v/>
      </c>
      <c r="X344" s="8">
        <f>IF(S344="6B",_xlfn.XLOOKUP(H344,'Zoning 2shop'!A:A,'Zoning 2shop'!B:B),IF(S344="6C",_xlfn.XLOOKUP(G344,'Zoning 2shop'!C:C,'Zoning 2shop'!D:D),""))</f>
        <v/>
      </c>
      <c r="Y344" s="112">
        <f>AB344/Z344</f>
        <v/>
      </c>
      <c r="Z344" s="4">
        <f>T344</f>
        <v/>
      </c>
      <c r="AA344" s="4">
        <f>IF(OR(S344="6C",S344="6B",S344="5X",S344="5Y"),0.08,0.5)</f>
        <v/>
      </c>
      <c r="AB344" s="4">
        <f>$AG$5/$AG$2*Z344</f>
        <v/>
      </c>
      <c r="AC344" s="19">
        <f>Z344+AA344</f>
        <v/>
      </c>
      <c r="AD344" s="8">
        <f>IF(COUNTIF(Catégories!A:A,N344)=0,"catégorie inconnue",LOOKUP(N344,Catégories!A:A,Catégories!B:B))</f>
        <v/>
      </c>
      <c r="AE344" s="21">
        <f>SUM(Z344:AB344)</f>
        <v/>
      </c>
    </row>
    <row r="345" hidden="1" ht="14.25" customHeight="1" s="101">
      <c r="B345" s="127" t="inlineStr">
        <is>
          <t>13617721</t>
        </is>
      </c>
      <c r="C345" s="127" t="inlineStr">
        <is>
          <t>0</t>
        </is>
      </c>
      <c r="D345" s="123" t="n">
        <v>46157</v>
      </c>
      <c r="E345" s="127" t="inlineStr">
        <is>
          <t>21320</t>
        </is>
      </c>
      <c r="F345" s="127" t="inlineStr">
        <is>
          <t>75011</t>
        </is>
      </c>
      <c r="G345" s="127" t="inlineStr"/>
      <c r="H345" s="127" t="inlineStr"/>
      <c r="I345" s="127" t="inlineStr">
        <is>
          <t>Hyun sumin</t>
        </is>
      </c>
      <c r="J345" s="127" t="inlineStr">
        <is>
          <t>Laruche</t>
        </is>
      </c>
      <c r="K345" s="127" t="inlineStr">
        <is>
          <t>999999</t>
        </is>
      </c>
      <c r="L345" s="127" t="inlineStr">
        <is>
          <t>XN098398448JB</t>
        </is>
      </c>
      <c r="M345" s="127" t="inlineStr">
        <is>
          <t>N</t>
        </is>
      </c>
      <c r="N345" s="127" t="inlineStr">
        <is>
          <t>Supplement Retour Expediteur</t>
        </is>
      </c>
      <c r="O345" s="127" t="inlineStr">
        <is>
          <t>N</t>
        </is>
      </c>
      <c r="P345" s="127" t="n"/>
      <c r="Q345" s="127" t="inlineStr">
        <is>
          <t>NT</t>
        </is>
      </c>
      <c r="R345" s="147" t="n">
        <v>0</v>
      </c>
      <c r="S345" s="127" t="n">
        <v>16</v>
      </c>
      <c r="T345" s="148" t="n">
        <v>9</v>
      </c>
      <c r="U345" s="127" t="inlineStr">
        <is>
          <t>LA RUCHE LOGISTIQUE</t>
        </is>
      </c>
      <c r="W345" s="8">
        <f>IF(C345&lt;&gt;2,"",IF(S345="5X","5XK",IF(S345="5Y","5YK",IF(S345="6B","6BK",IF(S345="6C","6CK","")))))</f>
        <v/>
      </c>
      <c r="X345" s="8">
        <f>IF(S345="6B",_xlfn.XLOOKUP(H345,'Zoning 2shop'!A:A,'Zoning 2shop'!B:B),IF(S345="6C",_xlfn.XLOOKUP(G345,'Zoning 2shop'!C:C,'Zoning 2shop'!D:D),""))</f>
        <v/>
      </c>
      <c r="Y345" s="112">
        <f>AB345/Z345</f>
        <v/>
      </c>
      <c r="Z345" s="4">
        <f>T345</f>
        <v/>
      </c>
      <c r="AA345" s="4">
        <f>IF(OR(S345="6C",S345="6B",S345="5X",S345="5Y"),0.08,0.5)</f>
        <v/>
      </c>
      <c r="AB345" s="4">
        <f>$AG$5/$AG$2*Z345</f>
        <v/>
      </c>
      <c r="AC345" s="19">
        <f>Z345+AA345</f>
        <v/>
      </c>
      <c r="AD345" s="8">
        <f>IF(COUNTIF(Catégories!A:A,N345)=0,"catégorie inconnue",LOOKUP(N345,Catégories!A:A,Catégories!B:B))</f>
        <v/>
      </c>
      <c r="AE345" s="21">
        <f>SUM(Z345:AB345)</f>
        <v/>
      </c>
    </row>
    <row r="346" hidden="1" ht="14.25" customHeight="1" s="101">
      <c r="B346" s="127" t="inlineStr">
        <is>
          <t>13617721</t>
        </is>
      </c>
      <c r="C346" s="127" t="inlineStr">
        <is>
          <t>0</t>
        </is>
      </c>
      <c r="D346" s="123" t="n">
        <v>46157</v>
      </c>
      <c r="E346" s="127" t="inlineStr">
        <is>
          <t>21320</t>
        </is>
      </c>
      <c r="F346" s="127" t="inlineStr">
        <is>
          <t>66280</t>
        </is>
      </c>
      <c r="G346" s="127" t="inlineStr"/>
      <c r="H346" s="127" t="inlineStr"/>
      <c r="I346" s="127" t="inlineStr">
        <is>
          <t>PASCAREL SABINE</t>
        </is>
      </c>
      <c r="J346" s="127" t="inlineStr">
        <is>
          <t>Laruche</t>
        </is>
      </c>
      <c r="K346" s="127" t="inlineStr">
        <is>
          <t>999999</t>
        </is>
      </c>
      <c r="L346" s="127" t="inlineStr">
        <is>
          <t>XN098399616JB</t>
        </is>
      </c>
      <c r="M346" s="127" t="inlineStr">
        <is>
          <t>N</t>
        </is>
      </c>
      <c r="N346" s="127" t="inlineStr">
        <is>
          <t>Transport</t>
        </is>
      </c>
      <c r="O346" s="127" t="inlineStr">
        <is>
          <t>N</t>
        </is>
      </c>
      <c r="P346" s="127" t="inlineStr">
        <is>
          <t>S</t>
        </is>
      </c>
      <c r="Q346" s="127" t="inlineStr">
        <is>
          <t>NT</t>
        </is>
      </c>
      <c r="R346" s="147" t="n">
        <v>14.872</v>
      </c>
      <c r="S346" s="127" t="n">
        <v>16</v>
      </c>
      <c r="T346" s="148" t="n">
        <v>12.6</v>
      </c>
      <c r="U346" s="127" t="inlineStr">
        <is>
          <t>LA RUCHE LOGISTIQUE</t>
        </is>
      </c>
      <c r="W346" s="8">
        <f>IF(C346&lt;&gt;2,"",IF(S346="5X","5XK",IF(S346="5Y","5YK",IF(S346="6B","6BK",IF(S346="6C","6CK","")))))</f>
        <v/>
      </c>
      <c r="X346" s="8">
        <f>IF(S346="6B",_xlfn.XLOOKUP(H346,'Zoning 2shop'!A:A,'Zoning 2shop'!B:B),IF(S346="6C",_xlfn.XLOOKUP(G346,'Zoning 2shop'!C:C,'Zoning 2shop'!D:D),""))</f>
        <v/>
      </c>
      <c r="Y346" s="112">
        <f>AB346/Z346</f>
        <v/>
      </c>
      <c r="Z346" s="4">
        <f>T346</f>
        <v/>
      </c>
      <c r="AA346" s="4">
        <f>IF(OR(S346="6C",S346="6B",S346="5X",S346="5Y"),0.08,0.5)</f>
        <v/>
      </c>
      <c r="AB346" s="4">
        <f>$AG$5/$AG$2*Z346</f>
        <v/>
      </c>
      <c r="AC346" s="19">
        <f>Z346+AA346</f>
        <v/>
      </c>
      <c r="AD346" s="8">
        <f>IF(COUNTIF(Catégories!A:A,N346)=0,"catégorie inconnue",LOOKUP(N346,Catégories!A:A,Catégories!B:B))</f>
        <v/>
      </c>
      <c r="AE346" s="21">
        <f>SUM(Z346:AB346)</f>
        <v/>
      </c>
    </row>
    <row r="347" hidden="1" ht="14.25" customHeight="1" s="101">
      <c r="B347" s="127" t="inlineStr">
        <is>
          <t>13617721</t>
        </is>
      </c>
      <c r="C347" s="127" t="inlineStr">
        <is>
          <t>0</t>
        </is>
      </c>
      <c r="D347" s="123" t="n">
        <v>46157</v>
      </c>
      <c r="E347" s="127" t="inlineStr">
        <is>
          <t>21320</t>
        </is>
      </c>
      <c r="F347" s="127" t="inlineStr">
        <is>
          <t>57600</t>
        </is>
      </c>
      <c r="G347" s="127" t="inlineStr"/>
      <c r="H347" s="127" t="inlineStr"/>
      <c r="I347" s="127" t="inlineStr">
        <is>
          <t>Mocnik Rachel</t>
        </is>
      </c>
      <c r="J347" s="127" t="inlineStr">
        <is>
          <t>Laruche</t>
        </is>
      </c>
      <c r="K347" s="127" t="inlineStr">
        <is>
          <t>999999</t>
        </is>
      </c>
      <c r="L347" s="127" t="inlineStr">
        <is>
          <t>XN098608359JB</t>
        </is>
      </c>
      <c r="M347" s="127" t="inlineStr">
        <is>
          <t>N</t>
        </is>
      </c>
      <c r="N347" s="127" t="inlineStr">
        <is>
          <t>Transport</t>
        </is>
      </c>
      <c r="O347" s="127" t="inlineStr">
        <is>
          <t>N</t>
        </is>
      </c>
      <c r="P347" s="127" t="inlineStr">
        <is>
          <t>S</t>
        </is>
      </c>
      <c r="Q347" s="127" t="inlineStr">
        <is>
          <t>NT</t>
        </is>
      </c>
      <c r="R347" s="147" t="n">
        <v>0.96</v>
      </c>
      <c r="S347" s="127" t="n">
        <v>16</v>
      </c>
      <c r="T347" s="148" t="n">
        <v>7</v>
      </c>
      <c r="U347" s="127" t="inlineStr">
        <is>
          <t>LA RUCHE LOGISTIQUE</t>
        </is>
      </c>
      <c r="W347" s="8">
        <f>IF(C347&lt;&gt;2,"",IF(S347="5X","5XK",IF(S347="5Y","5YK",IF(S347="6B","6BK",IF(S347="6C","6CK","")))))</f>
        <v/>
      </c>
      <c r="X347" s="8">
        <f>IF(S347="6B",_xlfn.XLOOKUP(H347,'Zoning 2shop'!A:A,'Zoning 2shop'!B:B),IF(S347="6C",_xlfn.XLOOKUP(G347,'Zoning 2shop'!C:C,'Zoning 2shop'!D:D),""))</f>
        <v/>
      </c>
      <c r="Y347" s="112">
        <f>AB347/Z347</f>
        <v/>
      </c>
      <c r="Z347" s="4">
        <f>T347</f>
        <v/>
      </c>
      <c r="AA347" s="4">
        <f>IF(OR(S347="6C",S347="6B",S347="5X",S347="5Y"),0.08,0.5)</f>
        <v/>
      </c>
      <c r="AB347" s="4">
        <f>$AG$5/$AG$2*Z347</f>
        <v/>
      </c>
      <c r="AC347" s="19">
        <f>Z347+AA347</f>
        <v/>
      </c>
      <c r="AD347" s="8">
        <f>IF(COUNTIF(Catégories!A:A,N347)=0,"catégorie inconnue",LOOKUP(N347,Catégories!A:A,Catégories!B:B))</f>
        <v/>
      </c>
      <c r="AE347" s="21">
        <f>SUM(Z347:AB347)</f>
        <v/>
      </c>
    </row>
    <row r="348" hidden="1" ht="14.25" customHeight="1" s="101">
      <c r="B348" s="127" t="inlineStr">
        <is>
          <t>13617721</t>
        </is>
      </c>
      <c r="C348" s="127" t="inlineStr">
        <is>
          <t>0</t>
        </is>
      </c>
      <c r="D348" s="123" t="n">
        <v>46157</v>
      </c>
      <c r="E348" s="127" t="inlineStr">
        <is>
          <t>21320</t>
        </is>
      </c>
      <c r="F348" s="127" t="inlineStr">
        <is>
          <t>86200</t>
        </is>
      </c>
      <c r="G348" s="127" t="inlineStr"/>
      <c r="H348" s="127" t="inlineStr"/>
      <c r="I348" s="127" t="inlineStr">
        <is>
          <t>Charlot Audrey</t>
        </is>
      </c>
      <c r="J348" s="127" t="inlineStr">
        <is>
          <t>Laruche</t>
        </is>
      </c>
      <c r="K348" s="127" t="inlineStr">
        <is>
          <t>999999</t>
        </is>
      </c>
      <c r="L348" s="127" t="inlineStr">
        <is>
          <t>XN098638024JB</t>
        </is>
      </c>
      <c r="M348" s="127" t="inlineStr">
        <is>
          <t>N</t>
        </is>
      </c>
      <c r="N348" s="127" t="inlineStr">
        <is>
          <t>Transport</t>
        </is>
      </c>
      <c r="O348" s="127" t="inlineStr">
        <is>
          <t>N</t>
        </is>
      </c>
      <c r="P348" s="127" t="inlineStr">
        <is>
          <t>S</t>
        </is>
      </c>
      <c r="Q348" s="127" t="inlineStr">
        <is>
          <t>NT</t>
        </is>
      </c>
      <c r="R348" s="147" t="n">
        <v>0.42</v>
      </c>
      <c r="S348" s="127" t="n">
        <v>16</v>
      </c>
      <c r="T348" s="148" t="n">
        <v>7</v>
      </c>
      <c r="U348" s="127" t="inlineStr">
        <is>
          <t>LA RUCHE LOGISTIQUE</t>
        </is>
      </c>
      <c r="W348" s="8">
        <f>IF(C348&lt;&gt;2,"",IF(S348="5X","5XK",IF(S348="5Y","5YK",IF(S348="6B","6BK",IF(S348="6C","6CK","")))))</f>
        <v/>
      </c>
      <c r="X348" s="8">
        <f>IF(S348="6B",_xlfn.XLOOKUP(H348,'Zoning 2shop'!A:A,'Zoning 2shop'!B:B),IF(S348="6C",_xlfn.XLOOKUP(G348,'Zoning 2shop'!C:C,'Zoning 2shop'!D:D),""))</f>
        <v/>
      </c>
      <c r="Y348" s="112">
        <f>AB348/Z348</f>
        <v/>
      </c>
      <c r="Z348" s="4">
        <f>T348</f>
        <v/>
      </c>
      <c r="AA348" s="4">
        <f>IF(OR(S348="6C",S348="6B",S348="5X",S348="5Y"),0.08,0.5)</f>
        <v/>
      </c>
      <c r="AB348" s="4">
        <f>$AG$5/$AG$2*Z348</f>
        <v/>
      </c>
      <c r="AC348" s="19">
        <f>Z348+AA348</f>
        <v/>
      </c>
      <c r="AD348" s="8">
        <f>IF(COUNTIF(Catégories!A:A,N348)=0,"catégorie inconnue",LOOKUP(N348,Catégories!A:A,Catégories!B:B))</f>
        <v/>
      </c>
      <c r="AE348" s="21">
        <f>SUM(Z348:AB348)</f>
        <v/>
      </c>
    </row>
    <row r="349" hidden="1" ht="14.25" customHeight="1" s="101">
      <c r="B349" s="127" t="inlineStr">
        <is>
          <t>13617721</t>
        </is>
      </c>
      <c r="C349" s="127" t="inlineStr">
        <is>
          <t>0</t>
        </is>
      </c>
      <c r="D349" s="123" t="n">
        <v>46157</v>
      </c>
      <c r="E349" s="127" t="inlineStr">
        <is>
          <t>21320</t>
        </is>
      </c>
      <c r="F349" s="127" t="inlineStr">
        <is>
          <t>77380</t>
        </is>
      </c>
      <c r="G349" s="127" t="inlineStr"/>
      <c r="H349" s="127" t="inlineStr"/>
      <c r="I349" s="127" t="inlineStr">
        <is>
          <t>DE LA GARE PHARMACIE</t>
        </is>
      </c>
      <c r="J349" s="127" t="inlineStr">
        <is>
          <t>Laruche</t>
        </is>
      </c>
      <c r="K349" s="127" t="inlineStr">
        <is>
          <t>999999</t>
        </is>
      </c>
      <c r="L349" s="127" t="inlineStr">
        <is>
          <t>XN098697773JB</t>
        </is>
      </c>
      <c r="M349" s="127" t="inlineStr">
        <is>
          <t>N</t>
        </is>
      </c>
      <c r="N349" s="127" t="inlineStr">
        <is>
          <t>Transport</t>
        </is>
      </c>
      <c r="O349" s="127" t="inlineStr">
        <is>
          <t>N</t>
        </is>
      </c>
      <c r="P349" s="127" t="inlineStr">
        <is>
          <t>S</t>
        </is>
      </c>
      <c r="Q349" s="127" t="inlineStr">
        <is>
          <t>NT</t>
        </is>
      </c>
      <c r="R349" s="147" t="n">
        <v>2.4</v>
      </c>
      <c r="S349" s="127" t="n">
        <v>16</v>
      </c>
      <c r="T349" s="148" t="n">
        <v>7.8</v>
      </c>
      <c r="U349" s="127" t="inlineStr">
        <is>
          <t>LA RUCHE LOGISTIQUE</t>
        </is>
      </c>
      <c r="W349" s="8">
        <f>IF(C349&lt;&gt;2,"",IF(S349="5X","5XK",IF(S349="5Y","5YK",IF(S349="6B","6BK",IF(S349="6C","6CK","")))))</f>
        <v/>
      </c>
      <c r="X349" s="8">
        <f>IF(S349="6B",_xlfn.XLOOKUP(H349,'Zoning 2shop'!A:A,'Zoning 2shop'!B:B),IF(S349="6C",_xlfn.XLOOKUP(G349,'Zoning 2shop'!C:C,'Zoning 2shop'!D:D),""))</f>
        <v/>
      </c>
      <c r="Y349" s="112">
        <f>AB349/Z349</f>
        <v/>
      </c>
      <c r="Z349" s="4">
        <f>T349</f>
        <v/>
      </c>
      <c r="AA349" s="4">
        <f>IF(OR(S349="6C",S349="6B",S349="5X",S349="5Y"),0.08,0.5)</f>
        <v/>
      </c>
      <c r="AB349" s="4">
        <f>$AG$5/$AG$2*Z349</f>
        <v/>
      </c>
      <c r="AC349" s="19">
        <f>Z349+AA349</f>
        <v/>
      </c>
      <c r="AD349" s="8">
        <f>IF(COUNTIF(Catégories!A:A,N349)=0,"catégorie inconnue",LOOKUP(N349,Catégories!A:A,Catégories!B:B))</f>
        <v/>
      </c>
      <c r="AE349" s="21">
        <f>SUM(Z349:AB349)</f>
        <v/>
      </c>
    </row>
    <row r="350" hidden="1" ht="14.25" customHeight="1" s="101">
      <c r="B350" s="127" t="inlineStr">
        <is>
          <t>13617721</t>
        </is>
      </c>
      <c r="C350" s="127" t="inlineStr">
        <is>
          <t>0</t>
        </is>
      </c>
      <c r="D350" s="123" t="n">
        <v>46157</v>
      </c>
      <c r="E350" s="127" t="inlineStr">
        <is>
          <t>21320</t>
        </is>
      </c>
      <c r="F350" s="127" t="inlineStr">
        <is>
          <t>75014</t>
        </is>
      </c>
      <c r="G350" s="127" t="inlineStr"/>
      <c r="H350" s="127" t="inlineStr"/>
      <c r="I350" s="127" t="inlineStr">
        <is>
          <t>Brigitte Dje Ahou</t>
        </is>
      </c>
      <c r="J350" s="127" t="inlineStr">
        <is>
          <t>Laruche</t>
        </is>
      </c>
      <c r="K350" s="127" t="inlineStr">
        <is>
          <t>999999</t>
        </is>
      </c>
      <c r="L350" s="127" t="inlineStr">
        <is>
          <t>XN098715962JB</t>
        </is>
      </c>
      <c r="M350" s="127" t="inlineStr">
        <is>
          <t>N</t>
        </is>
      </c>
      <c r="N350" s="127" t="inlineStr">
        <is>
          <t>Transport</t>
        </is>
      </c>
      <c r="O350" s="127" t="inlineStr">
        <is>
          <t>N</t>
        </is>
      </c>
      <c r="P350" s="127" t="inlineStr">
        <is>
          <t>S</t>
        </is>
      </c>
      <c r="Q350" s="127" t="inlineStr">
        <is>
          <t>NT</t>
        </is>
      </c>
      <c r="R350" s="147" t="n">
        <v>1.6</v>
      </c>
      <c r="S350" s="127" t="n">
        <v>16</v>
      </c>
      <c r="T350" s="148" t="n">
        <v>7.4</v>
      </c>
      <c r="U350" s="127" t="inlineStr">
        <is>
          <t>LA RUCHE LOGISTIQUE</t>
        </is>
      </c>
      <c r="W350" s="8">
        <f>IF(C350&lt;&gt;2,"",IF(S350="5X","5XK",IF(S350="5Y","5YK",IF(S350="6B","6BK",IF(S350="6C","6CK","")))))</f>
        <v/>
      </c>
      <c r="X350" s="8">
        <f>IF(S350="6B",_xlfn.XLOOKUP(H350,'Zoning 2shop'!A:A,'Zoning 2shop'!B:B),IF(S350="6C",_xlfn.XLOOKUP(G350,'Zoning 2shop'!C:C,'Zoning 2shop'!D:D),""))</f>
        <v/>
      </c>
      <c r="Y350" s="112">
        <f>AB350/Z350</f>
        <v/>
      </c>
      <c r="Z350" s="4">
        <f>T350</f>
        <v/>
      </c>
      <c r="AA350" s="4">
        <f>IF(OR(S350="6C",S350="6B",S350="5X",S350="5Y"),0.08,0.5)</f>
        <v/>
      </c>
      <c r="AB350" s="4">
        <f>$AG$5/$AG$2*Z350</f>
        <v/>
      </c>
      <c r="AC350" s="19">
        <f>Z350+AA350</f>
        <v/>
      </c>
      <c r="AD350" s="8">
        <f>IF(COUNTIF(Catégories!A:A,N350)=0,"catégorie inconnue",LOOKUP(N350,Catégories!A:A,Catégories!B:B))</f>
        <v/>
      </c>
      <c r="AE350" s="21">
        <f>SUM(Z350:AB350)</f>
        <v/>
      </c>
    </row>
    <row r="351" hidden="1" ht="14.25" customHeight="1" s="101">
      <c r="B351" s="127" t="inlineStr">
        <is>
          <t>13617721</t>
        </is>
      </c>
      <c r="C351" s="127" t="inlineStr">
        <is>
          <t>0</t>
        </is>
      </c>
      <c r="D351" s="123" t="n">
        <v>46157</v>
      </c>
      <c r="E351" s="127" t="inlineStr">
        <is>
          <t>21320</t>
        </is>
      </c>
      <c r="F351" s="127" t="inlineStr">
        <is>
          <t>92290</t>
        </is>
      </c>
      <c r="G351" s="127" t="inlineStr"/>
      <c r="H351" s="127" t="inlineStr"/>
      <c r="I351" s="127" t="inlineStr">
        <is>
          <t>MABIT Peter</t>
        </is>
      </c>
      <c r="J351" s="127" t="inlineStr">
        <is>
          <t>Laruche</t>
        </is>
      </c>
      <c r="K351" s="127" t="inlineStr">
        <is>
          <t>999999</t>
        </is>
      </c>
      <c r="L351" s="127" t="inlineStr">
        <is>
          <t>XN098733008JB</t>
        </is>
      </c>
      <c r="M351" s="127" t="inlineStr">
        <is>
          <t>N</t>
        </is>
      </c>
      <c r="N351" s="127" t="inlineStr">
        <is>
          <t>Transport</t>
        </is>
      </c>
      <c r="O351" s="127" t="inlineStr">
        <is>
          <t>N</t>
        </is>
      </c>
      <c r="P351" s="127" t="inlineStr">
        <is>
          <t>S</t>
        </is>
      </c>
      <c r="Q351" s="127" t="inlineStr">
        <is>
          <t>NT</t>
        </is>
      </c>
      <c r="R351" s="147" t="n">
        <v>0.76</v>
      </c>
      <c r="S351" s="127" t="n">
        <v>16</v>
      </c>
      <c r="T351" s="148" t="n">
        <v>7</v>
      </c>
      <c r="U351" s="127" t="inlineStr">
        <is>
          <t>LA RUCHE LOGISTIQUE</t>
        </is>
      </c>
      <c r="W351" s="8">
        <f>IF(C351&lt;&gt;2,"",IF(S351="5X","5XK",IF(S351="5Y","5YK",IF(S351="6B","6BK",IF(S351="6C","6CK","")))))</f>
        <v/>
      </c>
      <c r="X351" s="8">
        <f>IF(S351="6B",_xlfn.XLOOKUP(H351,'Zoning 2shop'!A:A,'Zoning 2shop'!B:B),IF(S351="6C",_xlfn.XLOOKUP(G351,'Zoning 2shop'!C:C,'Zoning 2shop'!D:D),""))</f>
        <v/>
      </c>
      <c r="Y351" s="112">
        <f>AB351/Z351</f>
        <v/>
      </c>
      <c r="Z351" s="4">
        <f>T351</f>
        <v/>
      </c>
      <c r="AA351" s="4">
        <f>IF(OR(S351="6C",S351="6B",S351="5X",S351="5Y"),0.08,0.5)</f>
        <v/>
      </c>
      <c r="AB351" s="4">
        <f>$AG$5/$AG$2*Z351</f>
        <v/>
      </c>
      <c r="AC351" s="19">
        <f>Z351+AA351</f>
        <v/>
      </c>
      <c r="AD351" s="8">
        <f>IF(COUNTIF(Catégories!A:A,N351)=0,"catégorie inconnue",LOOKUP(N351,Catégories!A:A,Catégories!B:B))</f>
        <v/>
      </c>
      <c r="AE351" s="21">
        <f>SUM(Z351:AB351)</f>
        <v/>
      </c>
    </row>
    <row r="352" hidden="1" ht="14.25" customHeight="1" s="101">
      <c r="B352" s="127" t="inlineStr">
        <is>
          <t>13617721</t>
        </is>
      </c>
      <c r="C352" s="127" t="inlineStr">
        <is>
          <t>0</t>
        </is>
      </c>
      <c r="D352" s="123" t="n">
        <v>46157</v>
      </c>
      <c r="E352" s="127" t="inlineStr">
        <is>
          <t>21320</t>
        </is>
      </c>
      <c r="F352" s="127" t="inlineStr">
        <is>
          <t>91730</t>
        </is>
      </c>
      <c r="G352" s="127" t="inlineStr"/>
      <c r="H352" s="127" t="inlineStr"/>
      <c r="I352" s="127" t="inlineStr">
        <is>
          <t>de LUCA Sylvie</t>
        </is>
      </c>
      <c r="J352" s="127" t="inlineStr">
        <is>
          <t>Laruche</t>
        </is>
      </c>
      <c r="K352" s="127" t="inlineStr">
        <is>
          <t>999999</t>
        </is>
      </c>
      <c r="L352" s="127" t="inlineStr">
        <is>
          <t>XN098745669JB</t>
        </is>
      </c>
      <c r="M352" s="127" t="inlineStr">
        <is>
          <t>N</t>
        </is>
      </c>
      <c r="N352" s="127" t="inlineStr">
        <is>
          <t>Transport</t>
        </is>
      </c>
      <c r="O352" s="127" t="inlineStr">
        <is>
          <t>N</t>
        </is>
      </c>
      <c r="P352" s="127" t="inlineStr">
        <is>
          <t>S</t>
        </is>
      </c>
      <c r="Q352" s="127" t="inlineStr">
        <is>
          <t>NT</t>
        </is>
      </c>
      <c r="R352" s="147" t="n">
        <v>2.85</v>
      </c>
      <c r="S352" s="127" t="n">
        <v>16</v>
      </c>
      <c r="T352" s="148" t="n">
        <v>7.8</v>
      </c>
      <c r="U352" s="127" t="inlineStr">
        <is>
          <t>LA RUCHE LOGISTIQUE</t>
        </is>
      </c>
      <c r="W352" s="8">
        <f>IF(C352&lt;&gt;2,"",IF(S352="5X","5XK",IF(S352="5Y","5YK",IF(S352="6B","6BK",IF(S352="6C","6CK","")))))</f>
        <v/>
      </c>
      <c r="X352" s="8">
        <f>IF(S352="6B",_xlfn.XLOOKUP(H352,'Zoning 2shop'!A:A,'Zoning 2shop'!B:B),IF(S352="6C",_xlfn.XLOOKUP(G352,'Zoning 2shop'!C:C,'Zoning 2shop'!D:D),""))</f>
        <v/>
      </c>
      <c r="Y352" s="112">
        <f>AB352/Z352</f>
        <v/>
      </c>
      <c r="Z352" s="4">
        <f>T352</f>
        <v/>
      </c>
      <c r="AA352" s="4">
        <f>IF(OR(S352="6C",S352="6B",S352="5X",S352="5Y"),0.08,0.5)</f>
        <v/>
      </c>
      <c r="AB352" s="4">
        <f>$AG$5/$AG$2*Z352</f>
        <v/>
      </c>
      <c r="AC352" s="19">
        <f>Z352+AA352</f>
        <v/>
      </c>
      <c r="AD352" s="8">
        <f>IF(COUNTIF(Catégories!A:A,N352)=0,"catégorie inconnue",LOOKUP(N352,Catégories!A:A,Catégories!B:B))</f>
        <v/>
      </c>
      <c r="AE352" s="21">
        <f>SUM(Z352:AB352)</f>
        <v/>
      </c>
    </row>
    <row r="353" hidden="1" ht="14.25" customHeight="1" s="101">
      <c r="B353" s="127" t="inlineStr">
        <is>
          <t>13617721</t>
        </is>
      </c>
      <c r="C353" s="127" t="inlineStr">
        <is>
          <t>0</t>
        </is>
      </c>
      <c r="D353" s="123" t="n">
        <v>46157</v>
      </c>
      <c r="E353" s="127" t="inlineStr">
        <is>
          <t>21320</t>
        </is>
      </c>
      <c r="F353" s="127" t="inlineStr">
        <is>
          <t>83500</t>
        </is>
      </c>
      <c r="G353" s="127" t="inlineStr"/>
      <c r="H353" s="127" t="inlineStr"/>
      <c r="I353" s="127" t="inlineStr">
        <is>
          <t>Holdrinet Marie</t>
        </is>
      </c>
      <c r="J353" s="127" t="inlineStr">
        <is>
          <t>Laruche</t>
        </is>
      </c>
      <c r="K353" s="127" t="inlineStr">
        <is>
          <t>999999</t>
        </is>
      </c>
      <c r="L353" s="127" t="inlineStr">
        <is>
          <t>XN098750037JB</t>
        </is>
      </c>
      <c r="M353" s="127" t="inlineStr">
        <is>
          <t>N</t>
        </is>
      </c>
      <c r="N353" s="127" t="inlineStr">
        <is>
          <t>Transport</t>
        </is>
      </c>
      <c r="O353" s="127" t="inlineStr">
        <is>
          <t>N</t>
        </is>
      </c>
      <c r="P353" s="127" t="inlineStr">
        <is>
          <t>S</t>
        </is>
      </c>
      <c r="Q353" s="127" t="inlineStr">
        <is>
          <t>NT</t>
        </is>
      </c>
      <c r="R353" s="147" t="n">
        <v>1.7</v>
      </c>
      <c r="S353" s="127" t="n">
        <v>16</v>
      </c>
      <c r="T353" s="148" t="n">
        <v>7.4</v>
      </c>
      <c r="U353" s="127" t="inlineStr">
        <is>
          <t>LA RUCHE LOGISTIQUE</t>
        </is>
      </c>
      <c r="W353" s="8">
        <f>IF(C353&lt;&gt;2,"",IF(S353="5X","5XK",IF(S353="5Y","5YK",IF(S353="6B","6BK",IF(S353="6C","6CK","")))))</f>
        <v/>
      </c>
      <c r="X353" s="8">
        <f>IF(S353="6B",_xlfn.XLOOKUP(H353,'Zoning 2shop'!A:A,'Zoning 2shop'!B:B),IF(S353="6C",_xlfn.XLOOKUP(G353,'Zoning 2shop'!C:C,'Zoning 2shop'!D:D),""))</f>
        <v/>
      </c>
      <c r="Y353" s="112">
        <f>AB353/Z353</f>
        <v/>
      </c>
      <c r="Z353" s="4">
        <f>T353</f>
        <v/>
      </c>
      <c r="AA353" s="4">
        <f>IF(OR(S353="6C",S353="6B",S353="5X",S353="5Y"),0.08,0.5)</f>
        <v/>
      </c>
      <c r="AB353" s="4">
        <f>$AG$5/$AG$2*Z353</f>
        <v/>
      </c>
      <c r="AC353" s="19">
        <f>Z353+AA353</f>
        <v/>
      </c>
      <c r="AD353" s="8">
        <f>IF(COUNTIF(Catégories!A:A,N353)=0,"catégorie inconnue",LOOKUP(N353,Catégories!A:A,Catégories!B:B))</f>
        <v/>
      </c>
      <c r="AE353" s="21">
        <f>SUM(Z353:AB353)</f>
        <v/>
      </c>
    </row>
    <row r="354" hidden="1" ht="14.25" customHeight="1" s="101">
      <c r="B354" s="127" t="inlineStr">
        <is>
          <t>13617721</t>
        </is>
      </c>
      <c r="C354" s="127" t="inlineStr">
        <is>
          <t>0</t>
        </is>
      </c>
      <c r="D354" s="123" t="n">
        <v>46157</v>
      </c>
      <c r="E354" s="127" t="inlineStr">
        <is>
          <t>21320</t>
        </is>
      </c>
      <c r="F354" s="127" t="inlineStr">
        <is>
          <t>78800</t>
        </is>
      </c>
      <c r="G354" s="127" t="inlineStr"/>
      <c r="H354" s="127" t="inlineStr"/>
      <c r="I354" s="127" t="inlineStr">
        <is>
          <t>BECHAUD David</t>
        </is>
      </c>
      <c r="J354" s="127" t="inlineStr">
        <is>
          <t>Laruche</t>
        </is>
      </c>
      <c r="K354" s="127" t="inlineStr">
        <is>
          <t>999999</t>
        </is>
      </c>
      <c r="L354" s="127" t="inlineStr">
        <is>
          <t>XN098750655JB</t>
        </is>
      </c>
      <c r="M354" s="127" t="inlineStr">
        <is>
          <t>N</t>
        </is>
      </c>
      <c r="N354" s="127" t="inlineStr">
        <is>
          <t>Transport</t>
        </is>
      </c>
      <c r="O354" s="127" t="inlineStr">
        <is>
          <t>N</t>
        </is>
      </c>
      <c r="P354" s="127" t="inlineStr">
        <is>
          <t>S</t>
        </is>
      </c>
      <c r="Q354" s="127" t="inlineStr">
        <is>
          <t>NT</t>
        </is>
      </c>
      <c r="R354" s="147" t="n">
        <v>0.52</v>
      </c>
      <c r="S354" s="127" t="n">
        <v>16</v>
      </c>
      <c r="T354" s="148" t="n">
        <v>7</v>
      </c>
      <c r="U354" s="127" t="inlineStr">
        <is>
          <t>LA RUCHE LOGISTIQUE</t>
        </is>
      </c>
      <c r="W354" s="8">
        <f>IF(C354&lt;&gt;2,"",IF(S354="5X","5XK",IF(S354="5Y","5YK",IF(S354="6B","6BK",IF(S354="6C","6CK","")))))</f>
        <v/>
      </c>
      <c r="X354" s="8">
        <f>IF(S354="6B",_xlfn.XLOOKUP(H354,'Zoning 2shop'!A:A,'Zoning 2shop'!B:B),IF(S354="6C",_xlfn.XLOOKUP(G354,'Zoning 2shop'!C:C,'Zoning 2shop'!D:D),""))</f>
        <v/>
      </c>
      <c r="Y354" s="112">
        <f>AB354/Z354</f>
        <v/>
      </c>
      <c r="Z354" s="4">
        <f>T354</f>
        <v/>
      </c>
      <c r="AA354" s="4">
        <f>IF(OR(S354="6C",S354="6B",S354="5X",S354="5Y"),0.08,0.5)</f>
        <v/>
      </c>
      <c r="AB354" s="4">
        <f>$AG$5/$AG$2*Z354</f>
        <v/>
      </c>
      <c r="AC354" s="19">
        <f>Z354+AA354</f>
        <v/>
      </c>
      <c r="AD354" s="8">
        <f>IF(COUNTIF(Catégories!A:A,N354)=0,"catégorie inconnue",LOOKUP(N354,Catégories!A:A,Catégories!B:B))</f>
        <v/>
      </c>
      <c r="AE354" s="21">
        <f>SUM(Z354:AB354)</f>
        <v/>
      </c>
    </row>
    <row r="355" hidden="1" ht="14.25" customHeight="1" s="101">
      <c r="B355" s="127" t="inlineStr">
        <is>
          <t>13617721</t>
        </is>
      </c>
      <c r="C355" s="127" t="inlineStr">
        <is>
          <t>0</t>
        </is>
      </c>
      <c r="D355" s="123" t="n">
        <v>46157</v>
      </c>
      <c r="E355" s="127" t="inlineStr">
        <is>
          <t>21320</t>
        </is>
      </c>
      <c r="F355" s="127" t="inlineStr">
        <is>
          <t>95580</t>
        </is>
      </c>
      <c r="G355" s="127" t="inlineStr"/>
      <c r="H355" s="127" t="inlineStr"/>
      <c r="I355" s="127" t="inlineStr">
        <is>
          <t>Gruny Helena</t>
        </is>
      </c>
      <c r="J355" s="127" t="inlineStr">
        <is>
          <t>Laruche</t>
        </is>
      </c>
      <c r="K355" s="127" t="inlineStr">
        <is>
          <t>999999</t>
        </is>
      </c>
      <c r="L355" s="127" t="inlineStr">
        <is>
          <t>XN098751457JB</t>
        </is>
      </c>
      <c r="M355" s="127" t="inlineStr">
        <is>
          <t>N</t>
        </is>
      </c>
      <c r="N355" s="127" t="inlineStr">
        <is>
          <t>Transport</t>
        </is>
      </c>
      <c r="O355" s="127" t="inlineStr">
        <is>
          <t>N</t>
        </is>
      </c>
      <c r="P355" s="127" t="inlineStr">
        <is>
          <t>S</t>
        </is>
      </c>
      <c r="Q355" s="127" t="inlineStr">
        <is>
          <t>NT</t>
        </is>
      </c>
      <c r="R355" s="147" t="n">
        <v>0.85</v>
      </c>
      <c r="S355" s="127" t="n">
        <v>16</v>
      </c>
      <c r="T355" s="148" t="n">
        <v>7</v>
      </c>
      <c r="U355" s="127" t="inlineStr">
        <is>
          <t>LA RUCHE LOGISTIQUE</t>
        </is>
      </c>
      <c r="W355" s="8">
        <f>IF(C355&lt;&gt;2,"",IF(S355="5X","5XK",IF(S355="5Y","5YK",IF(S355="6B","6BK",IF(S355="6C","6CK","")))))</f>
        <v/>
      </c>
      <c r="X355" s="8">
        <f>IF(S355="6B",_xlfn.XLOOKUP(H355,'Zoning 2shop'!A:A,'Zoning 2shop'!B:B),IF(S355="6C",_xlfn.XLOOKUP(G355,'Zoning 2shop'!C:C,'Zoning 2shop'!D:D),""))</f>
        <v/>
      </c>
      <c r="Y355" s="112">
        <f>AB355/Z355</f>
        <v/>
      </c>
      <c r="Z355" s="4">
        <f>T355</f>
        <v/>
      </c>
      <c r="AA355" s="4">
        <f>IF(OR(S355="6C",S355="6B",S355="5X",S355="5Y"),0.08,0.5)</f>
        <v/>
      </c>
      <c r="AB355" s="4">
        <f>$AG$5/$AG$2*Z355</f>
        <v/>
      </c>
      <c r="AC355" s="19">
        <f>Z355+AA355</f>
        <v/>
      </c>
      <c r="AD355" s="8">
        <f>IF(COUNTIF(Catégories!A:A,N355)=0,"catégorie inconnue",LOOKUP(N355,Catégories!A:A,Catégories!B:B))</f>
        <v/>
      </c>
      <c r="AE355" s="21">
        <f>SUM(Z355:AB355)</f>
        <v/>
      </c>
    </row>
    <row r="356" hidden="1" ht="14.25" customHeight="1" s="101">
      <c r="B356" s="127" t="inlineStr">
        <is>
          <t>13617721</t>
        </is>
      </c>
      <c r="C356" s="127" t="inlineStr">
        <is>
          <t>0</t>
        </is>
      </c>
      <c r="D356" s="123" t="n">
        <v>46157</v>
      </c>
      <c r="E356" s="127" t="inlineStr">
        <is>
          <t>21320</t>
        </is>
      </c>
      <c r="F356" s="127" t="inlineStr">
        <is>
          <t>02700</t>
        </is>
      </c>
      <c r="G356" s="127" t="inlineStr"/>
      <c r="H356" s="127" t="inlineStr"/>
      <c r="I356" s="127" t="inlineStr">
        <is>
          <t>Eicheldinger Maryse</t>
        </is>
      </c>
      <c r="J356" s="127" t="inlineStr">
        <is>
          <t>Laruche</t>
        </is>
      </c>
      <c r="K356" s="127" t="inlineStr">
        <is>
          <t>999999</t>
        </is>
      </c>
      <c r="L356" s="127" t="inlineStr">
        <is>
          <t>XN098752545JB</t>
        </is>
      </c>
      <c r="M356" s="127" t="inlineStr">
        <is>
          <t>N</t>
        </is>
      </c>
      <c r="N356" s="127" t="inlineStr">
        <is>
          <t>Transport</t>
        </is>
      </c>
      <c r="O356" s="127" t="inlineStr">
        <is>
          <t>N</t>
        </is>
      </c>
      <c r="P356" s="127" t="inlineStr">
        <is>
          <t>S</t>
        </is>
      </c>
      <c r="Q356" s="127" t="inlineStr">
        <is>
          <t>NT</t>
        </is>
      </c>
      <c r="R356" s="147" t="n">
        <v>1.583</v>
      </c>
      <c r="S356" s="127" t="n">
        <v>16</v>
      </c>
      <c r="T356" s="148" t="n">
        <v>7.4</v>
      </c>
      <c r="U356" s="127" t="inlineStr">
        <is>
          <t>LA RUCHE LOGISTIQUE</t>
        </is>
      </c>
      <c r="W356" s="8">
        <f>IF(C356&lt;&gt;2,"",IF(S356="5X","5XK",IF(S356="5Y","5YK",IF(S356="6B","6BK",IF(S356="6C","6CK","")))))</f>
        <v/>
      </c>
      <c r="X356" s="8">
        <f>IF(S356="6B",_xlfn.XLOOKUP(H356,'Zoning 2shop'!A:A,'Zoning 2shop'!B:B),IF(S356="6C",_xlfn.XLOOKUP(G356,'Zoning 2shop'!C:C,'Zoning 2shop'!D:D),""))</f>
        <v/>
      </c>
      <c r="Y356" s="112">
        <f>AB356/Z356</f>
        <v/>
      </c>
      <c r="Z356" s="4">
        <f>T356</f>
        <v/>
      </c>
      <c r="AA356" s="4">
        <f>IF(OR(S356="6C",S356="6B",S356="5X",S356="5Y"),0.08,0.5)</f>
        <v/>
      </c>
      <c r="AB356" s="4">
        <f>$AG$5/$AG$2*Z356</f>
        <v/>
      </c>
      <c r="AC356" s="19">
        <f>Z356+AA356</f>
        <v/>
      </c>
      <c r="AD356" s="8">
        <f>IF(COUNTIF(Catégories!A:A,N356)=0,"catégorie inconnue",LOOKUP(N356,Catégories!A:A,Catégories!B:B))</f>
        <v/>
      </c>
      <c r="AE356" s="21">
        <f>SUM(Z356:AB356)</f>
        <v/>
      </c>
    </row>
    <row r="357" hidden="1" ht="14.25" customHeight="1" s="101">
      <c r="B357" s="127" t="inlineStr">
        <is>
          <t>13617721</t>
        </is>
      </c>
      <c r="C357" s="127" t="inlineStr">
        <is>
          <t>0</t>
        </is>
      </c>
      <c r="D357" s="123" t="n">
        <v>46160</v>
      </c>
      <c r="E357" s="127" t="inlineStr">
        <is>
          <t>21320</t>
        </is>
      </c>
      <c r="F357" s="127" t="inlineStr">
        <is>
          <t>75014</t>
        </is>
      </c>
      <c r="G357" s="127" t="inlineStr"/>
      <c r="H357" s="127" t="inlineStr"/>
      <c r="I357" s="127" t="inlineStr">
        <is>
          <t>Benyounes Samia</t>
        </is>
      </c>
      <c r="J357" s="127" t="inlineStr">
        <is>
          <t>Laruche</t>
        </is>
      </c>
      <c r="K357" s="127" t="inlineStr">
        <is>
          <t>999999</t>
        </is>
      </c>
      <c r="L357" s="127" t="inlineStr">
        <is>
          <t>XN099556220JB</t>
        </is>
      </c>
      <c r="M357" s="127" t="inlineStr">
        <is>
          <t>N</t>
        </is>
      </c>
      <c r="N357" s="127" t="inlineStr">
        <is>
          <t>Transport</t>
        </is>
      </c>
      <c r="O357" s="127" t="inlineStr">
        <is>
          <t>N</t>
        </is>
      </c>
      <c r="P357" s="127" t="inlineStr">
        <is>
          <t>S</t>
        </is>
      </c>
      <c r="Q357" s="127" t="inlineStr">
        <is>
          <t>NT</t>
        </is>
      </c>
      <c r="R357" s="147" t="n">
        <v>1.45</v>
      </c>
      <c r="S357" s="127" t="n">
        <v>16</v>
      </c>
      <c r="T357" s="148" t="n">
        <v>7.4</v>
      </c>
      <c r="U357" s="127" t="inlineStr">
        <is>
          <t>LA RUCHE LOGISTIQUE</t>
        </is>
      </c>
      <c r="W357" s="8">
        <f>IF(C357&lt;&gt;2,"",IF(S357="5X","5XK",IF(S357="5Y","5YK",IF(S357="6B","6BK",IF(S357="6C","6CK","")))))</f>
        <v/>
      </c>
      <c r="X357" s="8">
        <f>IF(S357="6B",_xlfn.XLOOKUP(H357,'Zoning 2shop'!A:A,'Zoning 2shop'!B:B),IF(S357="6C",_xlfn.XLOOKUP(G357,'Zoning 2shop'!C:C,'Zoning 2shop'!D:D),""))</f>
        <v/>
      </c>
      <c r="Y357" s="112">
        <f>AB357/Z357</f>
        <v/>
      </c>
      <c r="Z357" s="4">
        <f>T357</f>
        <v/>
      </c>
      <c r="AA357" s="4">
        <f>IF(OR(S357="6C",S357="6B",S357="5X",S357="5Y"),0.08,0.5)</f>
        <v/>
      </c>
      <c r="AB357" s="4">
        <f>$AG$5/$AG$2*Z357</f>
        <v/>
      </c>
      <c r="AC357" s="19">
        <f>Z357+AA357</f>
        <v/>
      </c>
      <c r="AD357" s="8">
        <f>IF(COUNTIF(Catégories!A:A,N357)=0,"catégorie inconnue",LOOKUP(N357,Catégories!A:A,Catégories!B:B))</f>
        <v/>
      </c>
      <c r="AE357" s="21">
        <f>SUM(Z357:AB357)</f>
        <v/>
      </c>
    </row>
    <row r="358" hidden="1" ht="14.25" customHeight="1" s="101">
      <c r="B358" s="127" t="inlineStr">
        <is>
          <t>13617721</t>
        </is>
      </c>
      <c r="C358" s="127" t="inlineStr">
        <is>
          <t>0</t>
        </is>
      </c>
      <c r="D358" s="123" t="n">
        <v>46160</v>
      </c>
      <c r="E358" s="127" t="inlineStr">
        <is>
          <t>21320</t>
        </is>
      </c>
      <c r="F358" s="127" t="inlineStr">
        <is>
          <t>92350</t>
        </is>
      </c>
      <c r="G358" s="127" t="inlineStr"/>
      <c r="H358" s="127" t="inlineStr"/>
      <c r="I358" s="127" t="inlineStr">
        <is>
          <t>SARDOUK Assya</t>
        </is>
      </c>
      <c r="J358" s="127" t="inlineStr">
        <is>
          <t>Laruche</t>
        </is>
      </c>
      <c r="K358" s="127" t="inlineStr">
        <is>
          <t>999999</t>
        </is>
      </c>
      <c r="L358" s="127" t="inlineStr">
        <is>
          <t>XN099556975JB</t>
        </is>
      </c>
      <c r="M358" s="127" t="inlineStr">
        <is>
          <t>N</t>
        </is>
      </c>
      <c r="N358" s="127" t="inlineStr">
        <is>
          <t>Transport</t>
        </is>
      </c>
      <c r="O358" s="127" t="inlineStr">
        <is>
          <t>N</t>
        </is>
      </c>
      <c r="P358" s="127" t="inlineStr">
        <is>
          <t>S</t>
        </is>
      </c>
      <c r="Q358" s="127" t="inlineStr">
        <is>
          <t>NT</t>
        </is>
      </c>
      <c r="R358" s="147" t="n">
        <v>0.07000000000000001</v>
      </c>
      <c r="S358" s="127" t="n">
        <v>16</v>
      </c>
      <c r="T358" s="148" t="n">
        <v>7</v>
      </c>
      <c r="U358" s="127" t="inlineStr">
        <is>
          <t>LA RUCHE LOGISTIQUE</t>
        </is>
      </c>
      <c r="W358" s="8">
        <f>IF(C358&lt;&gt;2,"",IF(S358="5X","5XK",IF(S358="5Y","5YK",IF(S358="6B","6BK",IF(S358="6C","6CK","")))))</f>
        <v/>
      </c>
      <c r="X358" s="8">
        <f>IF(S358="6B",_xlfn.XLOOKUP(H358,'Zoning 2shop'!A:A,'Zoning 2shop'!B:B),IF(S358="6C",_xlfn.XLOOKUP(G358,'Zoning 2shop'!C:C,'Zoning 2shop'!D:D),""))</f>
        <v/>
      </c>
      <c r="Y358" s="112">
        <f>AB358/Z358</f>
        <v/>
      </c>
      <c r="Z358" s="4">
        <f>T358</f>
        <v/>
      </c>
      <c r="AA358" s="4">
        <f>IF(OR(S358="6C",S358="6B",S358="5X",S358="5Y"),0.08,0.5)</f>
        <v/>
      </c>
      <c r="AB358" s="4">
        <f>$AG$5/$AG$2*Z358</f>
        <v/>
      </c>
      <c r="AC358" s="19">
        <f>Z358+AA358</f>
        <v/>
      </c>
      <c r="AD358" s="8">
        <f>IF(COUNTIF(Catégories!A:A,N358)=0,"catégorie inconnue",LOOKUP(N358,Catégories!A:A,Catégories!B:B))</f>
        <v/>
      </c>
      <c r="AE358" s="21">
        <f>SUM(Z358:AB358)</f>
        <v/>
      </c>
    </row>
    <row r="359" hidden="1" ht="14.25" customHeight="1" s="101">
      <c r="B359" s="127" t="inlineStr">
        <is>
          <t>13617721</t>
        </is>
      </c>
      <c r="C359" s="127" t="inlineStr">
        <is>
          <t>0</t>
        </is>
      </c>
      <c r="D359" s="123" t="n">
        <v>46160</v>
      </c>
      <c r="E359" s="127" t="inlineStr">
        <is>
          <t>21320</t>
        </is>
      </c>
      <c r="F359" s="127" t="inlineStr">
        <is>
          <t>95370</t>
        </is>
      </c>
      <c r="G359" s="127" t="inlineStr"/>
      <c r="H359" s="127" t="inlineStr"/>
      <c r="I359" s="127" t="inlineStr">
        <is>
          <t>Carpentier Marine</t>
        </is>
      </c>
      <c r="J359" s="127" t="inlineStr">
        <is>
          <t>Laruche</t>
        </is>
      </c>
      <c r="K359" s="127" t="inlineStr">
        <is>
          <t>999999</t>
        </is>
      </c>
      <c r="L359" s="127" t="inlineStr">
        <is>
          <t>XN099558764JB</t>
        </is>
      </c>
      <c r="M359" s="127" t="inlineStr">
        <is>
          <t>N</t>
        </is>
      </c>
      <c r="N359" s="127" t="inlineStr">
        <is>
          <t>Transport</t>
        </is>
      </c>
      <c r="O359" s="127" t="inlineStr">
        <is>
          <t>N</t>
        </is>
      </c>
      <c r="P359" s="127" t="inlineStr">
        <is>
          <t>S</t>
        </is>
      </c>
      <c r="Q359" s="127" t="inlineStr">
        <is>
          <t>NT</t>
        </is>
      </c>
      <c r="R359" s="147" t="n">
        <v>1.836</v>
      </c>
      <c r="S359" s="127" t="n">
        <v>16</v>
      </c>
      <c r="T359" s="148" t="n">
        <v>7.4</v>
      </c>
      <c r="U359" s="127" t="inlineStr">
        <is>
          <t>LA RUCHE LOGISTIQUE</t>
        </is>
      </c>
      <c r="W359" s="8">
        <f>IF(C359&lt;&gt;2,"",IF(S359="5X","5XK",IF(S359="5Y","5YK",IF(S359="6B","6BK",IF(S359="6C","6CK","")))))</f>
        <v/>
      </c>
      <c r="X359" s="8">
        <f>IF(S359="6B",_xlfn.XLOOKUP(H359,'Zoning 2shop'!A:A,'Zoning 2shop'!B:B),IF(S359="6C",_xlfn.XLOOKUP(G359,'Zoning 2shop'!C:C,'Zoning 2shop'!D:D),""))</f>
        <v/>
      </c>
      <c r="Y359" s="112">
        <f>AB359/Z359</f>
        <v/>
      </c>
      <c r="Z359" s="4">
        <f>T359</f>
        <v/>
      </c>
      <c r="AA359" s="4">
        <f>IF(OR(S359="6C",S359="6B",S359="5X",S359="5Y"),0.08,0.5)</f>
        <v/>
      </c>
      <c r="AB359" s="4">
        <f>$AG$5/$AG$2*Z359</f>
        <v/>
      </c>
      <c r="AC359" s="19">
        <f>Z359+AA359</f>
        <v/>
      </c>
      <c r="AD359" s="8">
        <f>IF(COUNTIF(Catégories!A:A,N359)=0,"catégorie inconnue",LOOKUP(N359,Catégories!A:A,Catégories!B:B))</f>
        <v/>
      </c>
      <c r="AE359" s="21">
        <f>SUM(Z359:AB359)</f>
        <v/>
      </c>
    </row>
    <row r="360" hidden="1" ht="14.25" customHeight="1" s="101">
      <c r="B360" s="127" t="inlineStr">
        <is>
          <t>13617721</t>
        </is>
      </c>
      <c r="C360" s="127" t="inlineStr">
        <is>
          <t>0</t>
        </is>
      </c>
      <c r="D360" s="123" t="n">
        <v>46160</v>
      </c>
      <c r="E360" s="127" t="inlineStr">
        <is>
          <t>21320</t>
        </is>
      </c>
      <c r="F360" s="127" t="inlineStr">
        <is>
          <t>95370</t>
        </is>
      </c>
      <c r="G360" s="127" t="inlineStr"/>
      <c r="H360" s="127" t="inlineStr"/>
      <c r="I360" s="127" t="inlineStr">
        <is>
          <t>Carpentier Marine</t>
        </is>
      </c>
      <c r="J360" s="127" t="inlineStr">
        <is>
          <t>Laruche</t>
        </is>
      </c>
      <c r="K360" s="127" t="inlineStr">
        <is>
          <t>999999</t>
        </is>
      </c>
      <c r="L360" s="127" t="inlineStr">
        <is>
          <t>XN099558764JB</t>
        </is>
      </c>
      <c r="M360" s="127" t="inlineStr">
        <is>
          <t>N</t>
        </is>
      </c>
      <c r="N360" s="127" t="inlineStr">
        <is>
          <t>Supplement Retour Expediteur</t>
        </is>
      </c>
      <c r="O360" s="127" t="inlineStr">
        <is>
          <t>N</t>
        </is>
      </c>
      <c r="P360" s="127" t="n"/>
      <c r="Q360" s="127" t="inlineStr">
        <is>
          <t>NT</t>
        </is>
      </c>
      <c r="R360" s="147" t="n">
        <v>0</v>
      </c>
      <c r="S360" s="127" t="n">
        <v>16</v>
      </c>
      <c r="T360" s="148" t="n">
        <v>9</v>
      </c>
      <c r="U360" s="127" t="inlineStr">
        <is>
          <t>LA RUCHE LOGISTIQUE</t>
        </is>
      </c>
      <c r="W360" s="8">
        <f>IF(C360&lt;&gt;2,"",IF(S360="5X","5XK",IF(S360="5Y","5YK",IF(S360="6B","6BK",IF(S360="6C","6CK","")))))</f>
        <v/>
      </c>
      <c r="X360" s="8">
        <f>IF(S360="6B",_xlfn.XLOOKUP(H360,'Zoning 2shop'!A:A,'Zoning 2shop'!B:B),IF(S360="6C",_xlfn.XLOOKUP(G360,'Zoning 2shop'!C:C,'Zoning 2shop'!D:D),""))</f>
        <v/>
      </c>
      <c r="Y360" s="112">
        <f>AB360/Z360</f>
        <v/>
      </c>
      <c r="Z360" s="4">
        <f>T360</f>
        <v/>
      </c>
      <c r="AA360" s="4">
        <f>IF(OR(S360="6C",S360="6B",S360="5X",S360="5Y"),0.08,0.5)</f>
        <v/>
      </c>
      <c r="AB360" s="4">
        <f>$AG$5/$AG$2*Z360</f>
        <v/>
      </c>
      <c r="AC360" s="19">
        <f>Z360+AA360</f>
        <v/>
      </c>
      <c r="AD360" s="8">
        <f>IF(COUNTIF(Catégories!A:A,N360)=0,"catégorie inconnue",LOOKUP(N360,Catégories!A:A,Catégories!B:B))</f>
        <v/>
      </c>
      <c r="AE360" s="21">
        <f>SUM(Z360:AB360)</f>
        <v/>
      </c>
    </row>
    <row r="361" hidden="1" ht="14.25" customHeight="1" s="101">
      <c r="B361" s="127" t="inlineStr">
        <is>
          <t>13617721</t>
        </is>
      </c>
      <c r="C361" s="127" t="inlineStr">
        <is>
          <t>0</t>
        </is>
      </c>
      <c r="D361" s="123" t="n">
        <v>46160</v>
      </c>
      <c r="E361" s="127" t="inlineStr">
        <is>
          <t>21320</t>
        </is>
      </c>
      <c r="F361" s="127" t="inlineStr">
        <is>
          <t>77300</t>
        </is>
      </c>
      <c r="G361" s="127" t="inlineStr"/>
      <c r="H361" s="127" t="inlineStr"/>
      <c r="I361" s="127" t="inlineStr">
        <is>
          <t>De Marco Nathalie</t>
        </is>
      </c>
      <c r="J361" s="127" t="inlineStr">
        <is>
          <t>Laruche</t>
        </is>
      </c>
      <c r="K361" s="127" t="inlineStr">
        <is>
          <t>999999</t>
        </is>
      </c>
      <c r="L361" s="127" t="inlineStr">
        <is>
          <t>XN099575467JB</t>
        </is>
      </c>
      <c r="M361" s="127" t="inlineStr">
        <is>
          <t>N</t>
        </is>
      </c>
      <c r="N361" s="127" t="inlineStr">
        <is>
          <t>Transport</t>
        </is>
      </c>
      <c r="O361" s="127" t="inlineStr">
        <is>
          <t>N</t>
        </is>
      </c>
      <c r="P361" s="127" t="inlineStr">
        <is>
          <t>S</t>
        </is>
      </c>
      <c r="Q361" s="127" t="inlineStr">
        <is>
          <t>NT</t>
        </is>
      </c>
      <c r="R361" s="147" t="n">
        <v>0.25</v>
      </c>
      <c r="S361" s="127" t="n">
        <v>16</v>
      </c>
      <c r="T361" s="148" t="n">
        <v>7</v>
      </c>
      <c r="U361" s="127" t="inlineStr">
        <is>
          <t>LA RUCHE LOGISTIQUE</t>
        </is>
      </c>
      <c r="W361" s="8">
        <f>IF(C361&lt;&gt;2,"",IF(S361="5X","5XK",IF(S361="5Y","5YK",IF(S361="6B","6BK",IF(S361="6C","6CK","")))))</f>
        <v/>
      </c>
      <c r="X361" s="8">
        <f>IF(S361="6B",_xlfn.XLOOKUP(H361,'Zoning 2shop'!A:A,'Zoning 2shop'!B:B),IF(S361="6C",_xlfn.XLOOKUP(G361,'Zoning 2shop'!C:C,'Zoning 2shop'!D:D),""))</f>
        <v/>
      </c>
      <c r="Y361" s="112">
        <f>AB361/Z361</f>
        <v/>
      </c>
      <c r="Z361" s="4">
        <f>T361</f>
        <v/>
      </c>
      <c r="AA361" s="4">
        <f>IF(OR(S361="6C",S361="6B",S361="5X",S361="5Y"),0.08,0.5)</f>
        <v/>
      </c>
      <c r="AB361" s="4">
        <f>$AG$5/$AG$2*Z361</f>
        <v/>
      </c>
      <c r="AC361" s="19">
        <f>Z361+AA361</f>
        <v/>
      </c>
      <c r="AD361" s="8">
        <f>IF(COUNTIF(Catégories!A:A,N361)=0,"catégorie inconnue",LOOKUP(N361,Catégories!A:A,Catégories!B:B))</f>
        <v/>
      </c>
      <c r="AE361" s="21">
        <f>SUM(Z361:AB361)</f>
        <v/>
      </c>
    </row>
    <row r="362" hidden="1" ht="14.25" customHeight="1" s="101">
      <c r="B362" s="127" t="inlineStr">
        <is>
          <t>13617721</t>
        </is>
      </c>
      <c r="C362" s="127" t="inlineStr">
        <is>
          <t>0</t>
        </is>
      </c>
      <c r="D362" s="123" t="n">
        <v>46160</v>
      </c>
      <c r="E362" s="127" t="inlineStr">
        <is>
          <t>21320</t>
        </is>
      </c>
      <c r="F362" s="127" t="inlineStr">
        <is>
          <t>34270</t>
        </is>
      </c>
      <c r="G362" s="127" t="inlineStr"/>
      <c r="H362" s="127" t="inlineStr"/>
      <c r="I362" s="127" t="inlineStr">
        <is>
          <t>Tolofua Christopher</t>
        </is>
      </c>
      <c r="J362" s="127" t="inlineStr">
        <is>
          <t>Laruche</t>
        </is>
      </c>
      <c r="K362" s="127" t="inlineStr">
        <is>
          <t>999999</t>
        </is>
      </c>
      <c r="L362" s="127" t="inlineStr">
        <is>
          <t>XN099586102JB</t>
        </is>
      </c>
      <c r="M362" s="127" t="inlineStr">
        <is>
          <t>N</t>
        </is>
      </c>
      <c r="N362" s="127" t="inlineStr">
        <is>
          <t>Transport</t>
        </is>
      </c>
      <c r="O362" s="127" t="inlineStr">
        <is>
          <t>N</t>
        </is>
      </c>
      <c r="P362" s="127" t="inlineStr">
        <is>
          <t>S</t>
        </is>
      </c>
      <c r="Q362" s="127" t="inlineStr">
        <is>
          <t>NT</t>
        </is>
      </c>
      <c r="R362" s="147" t="n">
        <v>2.32</v>
      </c>
      <c r="S362" s="127" t="n">
        <v>16</v>
      </c>
      <c r="T362" s="148" t="n">
        <v>7.8</v>
      </c>
      <c r="U362" s="127" t="inlineStr">
        <is>
          <t>LA RUCHE LOGISTIQUE</t>
        </is>
      </c>
      <c r="W362" s="8">
        <f>IF(C362&lt;&gt;2,"",IF(S362="5X","5XK",IF(S362="5Y","5YK",IF(S362="6B","6BK",IF(S362="6C","6CK","")))))</f>
        <v/>
      </c>
      <c r="X362" s="8">
        <f>IF(S362="6B",_xlfn.XLOOKUP(H362,'Zoning 2shop'!A:A,'Zoning 2shop'!B:B),IF(S362="6C",_xlfn.XLOOKUP(G362,'Zoning 2shop'!C:C,'Zoning 2shop'!D:D),""))</f>
        <v/>
      </c>
      <c r="Y362" s="112">
        <f>AB362/Z362</f>
        <v/>
      </c>
      <c r="Z362" s="4">
        <f>T362</f>
        <v/>
      </c>
      <c r="AA362" s="4">
        <f>IF(OR(S362="6C",S362="6B",S362="5X",S362="5Y"),0.08,0.5)</f>
        <v/>
      </c>
      <c r="AB362" s="4">
        <f>$AG$5/$AG$2*Z362</f>
        <v/>
      </c>
      <c r="AC362" s="19">
        <f>Z362+AA362</f>
        <v/>
      </c>
      <c r="AD362" s="8">
        <f>IF(COUNTIF(Catégories!A:A,N362)=0,"catégorie inconnue",LOOKUP(N362,Catégories!A:A,Catégories!B:B))</f>
        <v/>
      </c>
      <c r="AE362" s="21">
        <f>SUM(Z362:AB362)</f>
        <v/>
      </c>
    </row>
    <row r="363" hidden="1" ht="14.25" customHeight="1" s="101">
      <c r="B363" s="127" t="inlineStr">
        <is>
          <t>13617721</t>
        </is>
      </c>
      <c r="C363" s="127" t="inlineStr">
        <is>
          <t>0</t>
        </is>
      </c>
      <c r="D363" s="123" t="n">
        <v>46160</v>
      </c>
      <c r="E363" s="127" t="inlineStr">
        <is>
          <t>21320</t>
        </is>
      </c>
      <c r="F363" s="127" t="inlineStr">
        <is>
          <t>68640</t>
        </is>
      </c>
      <c r="G363" s="127" t="inlineStr"/>
      <c r="H363" s="127" t="inlineStr"/>
      <c r="I363" s="127" t="inlineStr">
        <is>
          <t>Duse Cathy</t>
        </is>
      </c>
      <c r="J363" s="127" t="inlineStr">
        <is>
          <t>Laruche</t>
        </is>
      </c>
      <c r="K363" s="127" t="inlineStr">
        <is>
          <t>999999</t>
        </is>
      </c>
      <c r="L363" s="127" t="inlineStr">
        <is>
          <t>XN099588939JB</t>
        </is>
      </c>
      <c r="M363" s="127" t="inlineStr">
        <is>
          <t>N</t>
        </is>
      </c>
      <c r="N363" s="127" t="inlineStr">
        <is>
          <t>Transport</t>
        </is>
      </c>
      <c r="O363" s="127" t="inlineStr">
        <is>
          <t>N</t>
        </is>
      </c>
      <c r="P363" s="127" t="inlineStr">
        <is>
          <t>S</t>
        </is>
      </c>
      <c r="Q363" s="127" t="inlineStr">
        <is>
          <t>NT</t>
        </is>
      </c>
      <c r="R363" s="147" t="n">
        <v>0.28</v>
      </c>
      <c r="S363" s="127" t="n">
        <v>16</v>
      </c>
      <c r="T363" s="148" t="n">
        <v>7</v>
      </c>
      <c r="U363" s="127" t="inlineStr">
        <is>
          <t>LA RUCHE LOGISTIQUE</t>
        </is>
      </c>
      <c r="W363" s="8">
        <f>IF(C363&lt;&gt;2,"",IF(S363="5X","5XK",IF(S363="5Y","5YK",IF(S363="6B","6BK",IF(S363="6C","6CK","")))))</f>
        <v/>
      </c>
      <c r="X363" s="8">
        <f>IF(S363="6B",_xlfn.XLOOKUP(H363,'Zoning 2shop'!A:A,'Zoning 2shop'!B:B),IF(S363="6C",_xlfn.XLOOKUP(G363,'Zoning 2shop'!C:C,'Zoning 2shop'!D:D),""))</f>
        <v/>
      </c>
      <c r="Y363" s="112">
        <f>AB363/Z363</f>
        <v/>
      </c>
      <c r="Z363" s="4">
        <f>T363</f>
        <v/>
      </c>
      <c r="AA363" s="4">
        <f>IF(OR(S363="6C",S363="6B",S363="5X",S363="5Y"),0.08,0.5)</f>
        <v/>
      </c>
      <c r="AB363" s="4">
        <f>$AG$5/$AG$2*Z363</f>
        <v/>
      </c>
      <c r="AC363" s="19">
        <f>Z363+AA363</f>
        <v/>
      </c>
      <c r="AD363" s="8">
        <f>IF(COUNTIF(Catégories!A:A,N363)=0,"catégorie inconnue",LOOKUP(N363,Catégories!A:A,Catégories!B:B))</f>
        <v/>
      </c>
      <c r="AE363" s="21">
        <f>SUM(Z363:AB363)</f>
        <v/>
      </c>
    </row>
    <row r="364" hidden="1" ht="14.25" customHeight="1" s="101">
      <c r="B364" s="127" t="inlineStr">
        <is>
          <t>13617721</t>
        </is>
      </c>
      <c r="C364" s="127" t="inlineStr">
        <is>
          <t>0</t>
        </is>
      </c>
      <c r="D364" s="123" t="n">
        <v>46160</v>
      </c>
      <c r="E364" s="127" t="inlineStr">
        <is>
          <t>21320</t>
        </is>
      </c>
      <c r="F364" s="127" t="inlineStr">
        <is>
          <t>78800</t>
        </is>
      </c>
      <c r="G364" s="127" t="inlineStr"/>
      <c r="H364" s="127" t="inlineStr"/>
      <c r="I364" s="127" t="inlineStr">
        <is>
          <t>BECHAUD David</t>
        </is>
      </c>
      <c r="J364" s="127" t="inlineStr">
        <is>
          <t>Laruche</t>
        </is>
      </c>
      <c r="K364" s="127" t="inlineStr">
        <is>
          <t>999999</t>
        </is>
      </c>
      <c r="L364" s="127" t="inlineStr">
        <is>
          <t>XN099593681JB</t>
        </is>
      </c>
      <c r="M364" s="127" t="inlineStr">
        <is>
          <t>N</t>
        </is>
      </c>
      <c r="N364" s="127" t="inlineStr">
        <is>
          <t>Transport</t>
        </is>
      </c>
      <c r="O364" s="127" t="inlineStr">
        <is>
          <t>N</t>
        </is>
      </c>
      <c r="P364" s="127" t="inlineStr">
        <is>
          <t>S</t>
        </is>
      </c>
      <c r="Q364" s="127" t="inlineStr">
        <is>
          <t>NT</t>
        </is>
      </c>
      <c r="R364" s="147" t="n">
        <v>1.07</v>
      </c>
      <c r="S364" s="127" t="n">
        <v>16</v>
      </c>
      <c r="T364" s="148" t="n">
        <v>7.4</v>
      </c>
      <c r="U364" s="127" t="inlineStr">
        <is>
          <t>LA RUCHE LOGISTIQUE</t>
        </is>
      </c>
      <c r="W364" s="8">
        <f>IF(C364&lt;&gt;2,"",IF(S364="5X","5XK",IF(S364="5Y","5YK",IF(S364="6B","6BK",IF(S364="6C","6CK","")))))</f>
        <v/>
      </c>
      <c r="X364" s="8">
        <f>IF(S364="6B",_xlfn.XLOOKUP(H364,'Zoning 2shop'!A:A,'Zoning 2shop'!B:B),IF(S364="6C",_xlfn.XLOOKUP(G364,'Zoning 2shop'!C:C,'Zoning 2shop'!D:D),""))</f>
        <v/>
      </c>
      <c r="Y364" s="112">
        <f>AB364/Z364</f>
        <v/>
      </c>
      <c r="Z364" s="4">
        <f>T364</f>
        <v/>
      </c>
      <c r="AA364" s="4">
        <f>IF(OR(S364="6C",S364="6B",S364="5X",S364="5Y"),0.08,0.5)</f>
        <v/>
      </c>
      <c r="AB364" s="4">
        <f>$AG$5/$AG$2*Z364</f>
        <v/>
      </c>
      <c r="AC364" s="19">
        <f>Z364+AA364</f>
        <v/>
      </c>
      <c r="AD364" s="8">
        <f>IF(COUNTIF(Catégories!A:A,N364)=0,"catégorie inconnue",LOOKUP(N364,Catégories!A:A,Catégories!B:B))</f>
        <v/>
      </c>
      <c r="AE364" s="21">
        <f>SUM(Z364:AB364)</f>
        <v/>
      </c>
    </row>
    <row r="365" hidden="1" ht="14.25" customHeight="1" s="101">
      <c r="B365" s="127" t="inlineStr">
        <is>
          <t>13617721</t>
        </is>
      </c>
      <c r="C365" s="127" t="inlineStr">
        <is>
          <t>0</t>
        </is>
      </c>
      <c r="D365" s="123" t="n">
        <v>46160</v>
      </c>
      <c r="E365" s="127" t="inlineStr">
        <is>
          <t>21320</t>
        </is>
      </c>
      <c r="F365" s="127" t="inlineStr">
        <is>
          <t>69009</t>
        </is>
      </c>
      <c r="G365" s="127" t="inlineStr"/>
      <c r="H365" s="127" t="inlineStr"/>
      <c r="I365" s="127" t="inlineStr">
        <is>
          <t>Sagna Christele</t>
        </is>
      </c>
      <c r="J365" s="127" t="inlineStr">
        <is>
          <t>Laruche</t>
        </is>
      </c>
      <c r="K365" s="127" t="inlineStr">
        <is>
          <t>999999</t>
        </is>
      </c>
      <c r="L365" s="127" t="inlineStr">
        <is>
          <t>XN099599375JB</t>
        </is>
      </c>
      <c r="M365" s="127" t="inlineStr">
        <is>
          <t>N</t>
        </is>
      </c>
      <c r="N365" s="127" t="inlineStr">
        <is>
          <t>Transport</t>
        </is>
      </c>
      <c r="O365" s="127" t="inlineStr">
        <is>
          <t>N</t>
        </is>
      </c>
      <c r="P365" s="127" t="inlineStr">
        <is>
          <t>S</t>
        </is>
      </c>
      <c r="Q365" s="127" t="inlineStr">
        <is>
          <t>NT</t>
        </is>
      </c>
      <c r="R365" s="147" t="n">
        <v>1.6</v>
      </c>
      <c r="S365" s="127" t="n">
        <v>16</v>
      </c>
      <c r="T365" s="148" t="n">
        <v>7.4</v>
      </c>
      <c r="U365" s="127" t="inlineStr">
        <is>
          <t>LA RUCHE LOGISTIQUE</t>
        </is>
      </c>
      <c r="W365" s="8">
        <f>IF(C365&lt;&gt;2,"",IF(S365="5X","5XK",IF(S365="5Y","5YK",IF(S365="6B","6BK",IF(S365="6C","6CK","")))))</f>
        <v/>
      </c>
      <c r="X365" s="8">
        <f>IF(S365="6B",_xlfn.XLOOKUP(H365,'Zoning 2shop'!A:A,'Zoning 2shop'!B:B),IF(S365="6C",_xlfn.XLOOKUP(G365,'Zoning 2shop'!C:C,'Zoning 2shop'!D:D),""))</f>
        <v/>
      </c>
      <c r="Y365" s="112">
        <f>AB365/Z365</f>
        <v/>
      </c>
      <c r="Z365" s="4">
        <f>T365</f>
        <v/>
      </c>
      <c r="AA365" s="4">
        <f>IF(OR(S365="6C",S365="6B",S365="5X",S365="5Y"),0.08,0.5)</f>
        <v/>
      </c>
      <c r="AB365" s="4">
        <f>$AG$5/$AG$2*Z365</f>
        <v/>
      </c>
      <c r="AC365" s="19">
        <f>Z365+AA365</f>
        <v/>
      </c>
      <c r="AD365" s="8">
        <f>IF(COUNTIF(Catégories!A:A,N365)=0,"catégorie inconnue",LOOKUP(N365,Catégories!A:A,Catégories!B:B))</f>
        <v/>
      </c>
      <c r="AE365" s="21">
        <f>SUM(Z365:AB365)</f>
        <v/>
      </c>
    </row>
    <row r="366" hidden="1" ht="14.25" customHeight="1" s="101">
      <c r="B366" s="127" t="inlineStr">
        <is>
          <t>13617721</t>
        </is>
      </c>
      <c r="C366" s="127" t="inlineStr">
        <is>
          <t>0</t>
        </is>
      </c>
      <c r="D366" s="123" t="n">
        <v>46160</v>
      </c>
      <c r="E366" s="127" t="inlineStr">
        <is>
          <t>21320</t>
        </is>
      </c>
      <c r="F366" s="127" t="inlineStr">
        <is>
          <t>92290</t>
        </is>
      </c>
      <c r="G366" s="127" t="inlineStr"/>
      <c r="H366" s="127" t="inlineStr"/>
      <c r="I366" s="127" t="inlineStr">
        <is>
          <t>ALLAVO Laurelle</t>
        </is>
      </c>
      <c r="J366" s="127" t="inlineStr">
        <is>
          <t>Laruche</t>
        </is>
      </c>
      <c r="K366" s="127" t="inlineStr">
        <is>
          <t>999999</t>
        </is>
      </c>
      <c r="L366" s="127" t="inlineStr">
        <is>
          <t>XN099602012JB</t>
        </is>
      </c>
      <c r="M366" s="127" t="inlineStr">
        <is>
          <t>N</t>
        </is>
      </c>
      <c r="N366" s="127" t="inlineStr">
        <is>
          <t>Transport</t>
        </is>
      </c>
      <c r="O366" s="127" t="inlineStr">
        <is>
          <t>N</t>
        </is>
      </c>
      <c r="P366" s="127" t="inlineStr">
        <is>
          <t>S</t>
        </is>
      </c>
      <c r="Q366" s="127" t="inlineStr">
        <is>
          <t>NT</t>
        </is>
      </c>
      <c r="R366" s="147" t="n">
        <v>3.1</v>
      </c>
      <c r="S366" s="127" t="n">
        <v>16</v>
      </c>
      <c r="T366" s="148" t="n">
        <v>8.199999999999999</v>
      </c>
      <c r="U366" s="127" t="inlineStr">
        <is>
          <t>LA RUCHE LOGISTIQUE</t>
        </is>
      </c>
      <c r="W366" s="8">
        <f>IF(C366&lt;&gt;2,"",IF(S366="5X","5XK",IF(S366="5Y","5YK",IF(S366="6B","6BK",IF(S366="6C","6CK","")))))</f>
        <v/>
      </c>
      <c r="X366" s="8">
        <f>IF(S366="6B",_xlfn.XLOOKUP(H366,'Zoning 2shop'!A:A,'Zoning 2shop'!B:B),IF(S366="6C",_xlfn.XLOOKUP(G366,'Zoning 2shop'!C:C,'Zoning 2shop'!D:D),""))</f>
        <v/>
      </c>
      <c r="Y366" s="112">
        <f>AB366/Z366</f>
        <v/>
      </c>
      <c r="Z366" s="4">
        <f>T366</f>
        <v/>
      </c>
      <c r="AA366" s="4">
        <f>IF(OR(S366="6C",S366="6B",S366="5X",S366="5Y"),0.08,0.5)</f>
        <v/>
      </c>
      <c r="AB366" s="4">
        <f>$AG$5/$AG$2*Z366</f>
        <v/>
      </c>
      <c r="AC366" s="19">
        <f>Z366+AA366</f>
        <v/>
      </c>
      <c r="AD366" s="8">
        <f>IF(COUNTIF(Catégories!A:A,N366)=0,"catégorie inconnue",LOOKUP(N366,Catégories!A:A,Catégories!B:B))</f>
        <v/>
      </c>
      <c r="AE366" s="21">
        <f>SUM(Z366:AB366)</f>
        <v/>
      </c>
    </row>
    <row r="367" hidden="1" ht="14.25" customHeight="1" s="101">
      <c r="B367" s="127" t="inlineStr">
        <is>
          <t>13617721</t>
        </is>
      </c>
      <c r="C367" s="127" t="inlineStr">
        <is>
          <t>0</t>
        </is>
      </c>
      <c r="D367" s="123" t="n">
        <v>46160</v>
      </c>
      <c r="E367" s="127" t="inlineStr">
        <is>
          <t>21320</t>
        </is>
      </c>
      <c r="F367" s="127" t="inlineStr">
        <is>
          <t>59235</t>
        </is>
      </c>
      <c r="G367" s="127" t="inlineStr"/>
      <c r="H367" s="127" t="inlineStr"/>
      <c r="I367" s="127" t="inlineStr">
        <is>
          <t>VIAENE CELINE</t>
        </is>
      </c>
      <c r="J367" s="127" t="inlineStr">
        <is>
          <t>Laruche</t>
        </is>
      </c>
      <c r="K367" s="127" t="inlineStr">
        <is>
          <t>999999</t>
        </is>
      </c>
      <c r="L367" s="127" t="inlineStr">
        <is>
          <t>XN099821809JB</t>
        </is>
      </c>
      <c r="M367" s="127" t="inlineStr">
        <is>
          <t>N</t>
        </is>
      </c>
      <c r="N367" s="127" t="inlineStr">
        <is>
          <t>Transport</t>
        </is>
      </c>
      <c r="O367" s="127" t="inlineStr">
        <is>
          <t>N</t>
        </is>
      </c>
      <c r="P367" s="127" t="inlineStr">
        <is>
          <t>S</t>
        </is>
      </c>
      <c r="Q367" s="127" t="inlineStr">
        <is>
          <t>NT</t>
        </is>
      </c>
      <c r="R367" s="147" t="n">
        <v>2.52</v>
      </c>
      <c r="S367" s="127" t="n">
        <v>16</v>
      </c>
      <c r="T367" s="148" t="n">
        <v>7.8</v>
      </c>
      <c r="U367" s="127" t="inlineStr">
        <is>
          <t>LA RUCHE LOGISTIQUE</t>
        </is>
      </c>
      <c r="W367" s="8">
        <f>IF(C367&lt;&gt;2,"",IF(S367="5X","5XK",IF(S367="5Y","5YK",IF(S367="6B","6BK",IF(S367="6C","6CK","")))))</f>
        <v/>
      </c>
      <c r="X367" s="8">
        <f>IF(S367="6B",_xlfn.XLOOKUP(H367,'Zoning 2shop'!A:A,'Zoning 2shop'!B:B),IF(S367="6C",_xlfn.XLOOKUP(G367,'Zoning 2shop'!C:C,'Zoning 2shop'!D:D),""))</f>
        <v/>
      </c>
      <c r="Y367" s="112">
        <f>AB367/Z367</f>
        <v/>
      </c>
      <c r="Z367" s="4">
        <f>T367</f>
        <v/>
      </c>
      <c r="AA367" s="4">
        <f>IF(OR(S367="6C",S367="6B",S367="5X",S367="5Y"),0.08,0.5)</f>
        <v/>
      </c>
      <c r="AB367" s="4">
        <f>$AG$5/$AG$2*Z367</f>
        <v/>
      </c>
      <c r="AC367" s="19">
        <f>Z367+AA367</f>
        <v/>
      </c>
      <c r="AD367" s="8">
        <f>IF(COUNTIF(Catégories!A:A,N367)=0,"catégorie inconnue",LOOKUP(N367,Catégories!A:A,Catégories!B:B))</f>
        <v/>
      </c>
      <c r="AE367" s="21">
        <f>SUM(Z367:AB367)</f>
        <v/>
      </c>
    </row>
    <row r="368" hidden="1" ht="14.25" customHeight="1" s="101">
      <c r="B368" s="127" t="inlineStr">
        <is>
          <t>13617721</t>
        </is>
      </c>
      <c r="C368" s="127" t="inlineStr">
        <is>
          <t>0</t>
        </is>
      </c>
      <c r="D368" s="123" t="n">
        <v>46160</v>
      </c>
      <c r="E368" s="127" t="inlineStr">
        <is>
          <t>21320</t>
        </is>
      </c>
      <c r="F368" s="127" t="inlineStr">
        <is>
          <t>75009</t>
        </is>
      </c>
      <c r="G368" s="127" t="inlineStr"/>
      <c r="H368" s="127" t="inlineStr"/>
      <c r="I368" s="127" t="inlineStr">
        <is>
          <t>AUTREUX CAMILLE</t>
        </is>
      </c>
      <c r="J368" s="127" t="inlineStr">
        <is>
          <t>Laruche</t>
        </is>
      </c>
      <c r="K368" s="127" t="inlineStr">
        <is>
          <t>999999</t>
        </is>
      </c>
      <c r="L368" s="127" t="inlineStr">
        <is>
          <t>XN099863525JB</t>
        </is>
      </c>
      <c r="M368" s="127" t="inlineStr">
        <is>
          <t>N</t>
        </is>
      </c>
      <c r="N368" s="127" t="inlineStr">
        <is>
          <t>Transport</t>
        </is>
      </c>
      <c r="O368" s="127" t="inlineStr">
        <is>
          <t>N</t>
        </is>
      </c>
      <c r="P368" s="127" t="inlineStr">
        <is>
          <t>S</t>
        </is>
      </c>
      <c r="Q368" s="127" t="inlineStr">
        <is>
          <t>NT</t>
        </is>
      </c>
      <c r="R368" s="147" t="n">
        <v>0.11</v>
      </c>
      <c r="S368" s="127" t="n">
        <v>16</v>
      </c>
      <c r="T368" s="148" t="n">
        <v>7</v>
      </c>
      <c r="U368" s="127" t="inlineStr">
        <is>
          <t>LA RUCHE LOGISTIQUE</t>
        </is>
      </c>
      <c r="W368" s="8">
        <f>IF(C368&lt;&gt;2,"",IF(S368="5X","5XK",IF(S368="5Y","5YK",IF(S368="6B","6BK",IF(S368="6C","6CK","")))))</f>
        <v/>
      </c>
      <c r="X368" s="8">
        <f>IF(S368="6B",_xlfn.XLOOKUP(H368,'Zoning 2shop'!A:A,'Zoning 2shop'!B:B),IF(S368="6C",_xlfn.XLOOKUP(G368,'Zoning 2shop'!C:C,'Zoning 2shop'!D:D),""))</f>
        <v/>
      </c>
      <c r="Y368" s="112">
        <f>AB368/Z368</f>
        <v/>
      </c>
      <c r="Z368" s="4">
        <f>T368</f>
        <v/>
      </c>
      <c r="AA368" s="4">
        <f>IF(OR(S368="6C",S368="6B",S368="5X",S368="5Y"),0.08,0.5)</f>
        <v/>
      </c>
      <c r="AB368" s="4">
        <f>$AG$5/$AG$2*Z368</f>
        <v/>
      </c>
      <c r="AC368" s="19">
        <f>Z368+AA368</f>
        <v/>
      </c>
      <c r="AD368" s="8">
        <f>IF(COUNTIF(Catégories!A:A,N368)=0,"catégorie inconnue",LOOKUP(N368,Catégories!A:A,Catégories!B:B))</f>
        <v/>
      </c>
      <c r="AE368" s="21">
        <f>SUM(Z368:AB368)</f>
        <v/>
      </c>
    </row>
    <row r="369" hidden="1" ht="14.25" customHeight="1" s="101">
      <c r="B369" s="127" t="inlineStr">
        <is>
          <t>13617721</t>
        </is>
      </c>
      <c r="C369" s="127" t="inlineStr">
        <is>
          <t>0</t>
        </is>
      </c>
      <c r="D369" s="123" t="n">
        <v>46160</v>
      </c>
      <c r="E369" s="127" t="inlineStr">
        <is>
          <t>21320</t>
        </is>
      </c>
      <c r="F369" s="127" t="inlineStr">
        <is>
          <t>75016</t>
        </is>
      </c>
      <c r="G369" s="127" t="inlineStr"/>
      <c r="H369" s="127" t="inlineStr"/>
      <c r="I369" s="127" t="inlineStr">
        <is>
          <t>Thomas de Villeneuve</t>
        </is>
      </c>
      <c r="J369" s="127" t="inlineStr">
        <is>
          <t>Laruche</t>
        </is>
      </c>
      <c r="K369" s="127" t="inlineStr">
        <is>
          <t>999999</t>
        </is>
      </c>
      <c r="L369" s="127" t="inlineStr">
        <is>
          <t>XN099946392JB</t>
        </is>
      </c>
      <c r="M369" s="127" t="inlineStr">
        <is>
          <t>N</t>
        </is>
      </c>
      <c r="N369" s="127" t="inlineStr">
        <is>
          <t>Transport</t>
        </is>
      </c>
      <c r="O369" s="127" t="inlineStr">
        <is>
          <t>N</t>
        </is>
      </c>
      <c r="P369" s="127" t="inlineStr">
        <is>
          <t>S</t>
        </is>
      </c>
      <c r="Q369" s="127" t="inlineStr">
        <is>
          <t>NT</t>
        </is>
      </c>
      <c r="R369" s="147" t="n">
        <v>1.508</v>
      </c>
      <c r="S369" s="127" t="n">
        <v>16</v>
      </c>
      <c r="T369" s="148" t="n">
        <v>7.4</v>
      </c>
      <c r="U369" s="127" t="inlineStr">
        <is>
          <t>LA RUCHE LOGISTIQUE</t>
        </is>
      </c>
      <c r="W369" s="8">
        <f>IF(C369&lt;&gt;2,"",IF(S369="5X","5XK",IF(S369="5Y","5YK",IF(S369="6B","6BK",IF(S369="6C","6CK","")))))</f>
        <v/>
      </c>
      <c r="X369" s="8">
        <f>IF(S369="6B",_xlfn.XLOOKUP(H369,'Zoning 2shop'!A:A,'Zoning 2shop'!B:B),IF(S369="6C",_xlfn.XLOOKUP(G369,'Zoning 2shop'!C:C,'Zoning 2shop'!D:D),""))</f>
        <v/>
      </c>
      <c r="Y369" s="112">
        <f>AB369/Z369</f>
        <v/>
      </c>
      <c r="Z369" s="4">
        <f>T369</f>
        <v/>
      </c>
      <c r="AA369" s="4">
        <f>IF(OR(S369="6C",S369="6B",S369="5X",S369="5Y"),0.08,0.5)</f>
        <v/>
      </c>
      <c r="AB369" s="4">
        <f>$AG$5/$AG$2*Z369</f>
        <v/>
      </c>
      <c r="AC369" s="19">
        <f>Z369+AA369</f>
        <v/>
      </c>
      <c r="AD369" s="8">
        <f>IF(COUNTIF(Catégories!A:A,N369)=0,"catégorie inconnue",LOOKUP(N369,Catégories!A:A,Catégories!B:B))</f>
        <v/>
      </c>
      <c r="AE369" s="21">
        <f>SUM(Z369:AB369)</f>
        <v/>
      </c>
    </row>
    <row r="370" hidden="1" ht="14.25" customHeight="1" s="101">
      <c r="B370" s="127" t="inlineStr">
        <is>
          <t>13617721</t>
        </is>
      </c>
      <c r="C370" s="127" t="inlineStr">
        <is>
          <t>0</t>
        </is>
      </c>
      <c r="D370" s="123" t="n">
        <v>46160</v>
      </c>
      <c r="E370" s="127" t="inlineStr">
        <is>
          <t>21320</t>
        </is>
      </c>
      <c r="F370" s="127" t="inlineStr">
        <is>
          <t>91630</t>
        </is>
      </c>
      <c r="G370" s="127" t="inlineStr"/>
      <c r="H370" s="127" t="inlineStr"/>
      <c r="I370" s="127" t="inlineStr">
        <is>
          <t>Borde Nadege</t>
        </is>
      </c>
      <c r="J370" s="127" t="inlineStr">
        <is>
          <t>Laruche</t>
        </is>
      </c>
      <c r="K370" s="127" t="inlineStr">
        <is>
          <t>999999</t>
        </is>
      </c>
      <c r="L370" s="127" t="inlineStr">
        <is>
          <t>XN099979121JB</t>
        </is>
      </c>
      <c r="M370" s="127" t="inlineStr">
        <is>
          <t>N</t>
        </is>
      </c>
      <c r="N370" s="127" t="inlineStr">
        <is>
          <t>Transport</t>
        </is>
      </c>
      <c r="O370" s="127" t="inlineStr">
        <is>
          <t>N</t>
        </is>
      </c>
      <c r="P370" s="127" t="inlineStr">
        <is>
          <t>S</t>
        </is>
      </c>
      <c r="Q370" s="127" t="inlineStr">
        <is>
          <t>NT</t>
        </is>
      </c>
      <c r="R370" s="147" t="n">
        <v>0.28</v>
      </c>
      <c r="S370" s="127" t="n">
        <v>16</v>
      </c>
      <c r="T370" s="148" t="n">
        <v>7</v>
      </c>
      <c r="U370" s="127" t="inlineStr">
        <is>
          <t>LA RUCHE LOGISTIQUE</t>
        </is>
      </c>
      <c r="W370" s="8">
        <f>IF(C370&lt;&gt;2,"",IF(S370="5X","5XK",IF(S370="5Y","5YK",IF(S370="6B","6BK",IF(S370="6C","6CK","")))))</f>
        <v/>
      </c>
      <c r="X370" s="8">
        <f>IF(S370="6B",_xlfn.XLOOKUP(H370,'Zoning 2shop'!A:A,'Zoning 2shop'!B:B),IF(S370="6C",_xlfn.XLOOKUP(G370,'Zoning 2shop'!C:C,'Zoning 2shop'!D:D),""))</f>
        <v/>
      </c>
      <c r="Y370" s="112">
        <f>AB370/Z370</f>
        <v/>
      </c>
      <c r="Z370" s="4">
        <f>T370</f>
        <v/>
      </c>
      <c r="AA370" s="4">
        <f>IF(OR(S370="6C",S370="6B",S370="5X",S370="5Y"),0.08,0.5)</f>
        <v/>
      </c>
      <c r="AB370" s="4">
        <f>$AG$5/$AG$2*Z370</f>
        <v/>
      </c>
      <c r="AC370" s="19">
        <f>Z370+AA370</f>
        <v/>
      </c>
      <c r="AD370" s="8">
        <f>IF(COUNTIF(Catégories!A:A,N370)=0,"catégorie inconnue",LOOKUP(N370,Catégories!A:A,Catégories!B:B))</f>
        <v/>
      </c>
      <c r="AE370" s="21">
        <f>SUM(Z370:AB370)</f>
        <v/>
      </c>
    </row>
    <row r="371" hidden="1" ht="14.25" customHeight="1" s="101">
      <c r="B371" s="127" t="inlineStr">
        <is>
          <t>13617721</t>
        </is>
      </c>
      <c r="C371" s="127" t="inlineStr">
        <is>
          <t>0</t>
        </is>
      </c>
      <c r="D371" s="123" t="n">
        <v>46160</v>
      </c>
      <c r="E371" s="127" t="inlineStr">
        <is>
          <t>21320</t>
        </is>
      </c>
      <c r="F371" s="127" t="inlineStr">
        <is>
          <t>75001</t>
        </is>
      </c>
      <c r="G371" s="127" t="inlineStr"/>
      <c r="H371" s="127" t="inlineStr"/>
      <c r="I371" s="127" t="inlineStr">
        <is>
          <t>Guez Oliver</t>
        </is>
      </c>
      <c r="J371" s="127" t="inlineStr">
        <is>
          <t>Laruche</t>
        </is>
      </c>
      <c r="K371" s="127" t="inlineStr">
        <is>
          <t>999999</t>
        </is>
      </c>
      <c r="L371" s="127" t="inlineStr">
        <is>
          <t>XN099991683JB</t>
        </is>
      </c>
      <c r="M371" s="127" t="inlineStr">
        <is>
          <t>N</t>
        </is>
      </c>
      <c r="N371" s="127" t="inlineStr">
        <is>
          <t>Transport</t>
        </is>
      </c>
      <c r="O371" s="127" t="inlineStr">
        <is>
          <t>N</t>
        </is>
      </c>
      <c r="P371" s="127" t="inlineStr">
        <is>
          <t>S</t>
        </is>
      </c>
      <c r="Q371" s="127" t="inlineStr">
        <is>
          <t>NT</t>
        </is>
      </c>
      <c r="R371" s="147" t="n">
        <v>0.77</v>
      </c>
      <c r="S371" s="127" t="n">
        <v>16</v>
      </c>
      <c r="T371" s="148" t="n">
        <v>7</v>
      </c>
      <c r="U371" s="127" t="inlineStr">
        <is>
          <t>LA RUCHE LOGISTIQUE</t>
        </is>
      </c>
      <c r="W371" s="8">
        <f>IF(C371&lt;&gt;2,"",IF(S371="5X","5XK",IF(S371="5Y","5YK",IF(S371="6B","6BK",IF(S371="6C","6CK","")))))</f>
        <v/>
      </c>
      <c r="X371" s="8">
        <f>IF(S371="6B",_xlfn.XLOOKUP(H371,'Zoning 2shop'!A:A,'Zoning 2shop'!B:B),IF(S371="6C",_xlfn.XLOOKUP(G371,'Zoning 2shop'!C:C,'Zoning 2shop'!D:D),""))</f>
        <v/>
      </c>
      <c r="Y371" s="112">
        <f>AB371/Z371</f>
        <v/>
      </c>
      <c r="Z371" s="4">
        <f>T371</f>
        <v/>
      </c>
      <c r="AA371" s="4">
        <f>IF(OR(S371="6C",S371="6B",S371="5X",S371="5Y"),0.08,0.5)</f>
        <v/>
      </c>
      <c r="AB371" s="4">
        <f>$AG$5/$AG$2*Z371</f>
        <v/>
      </c>
      <c r="AC371" s="19">
        <f>Z371+AA371</f>
        <v/>
      </c>
      <c r="AD371" s="8">
        <f>IF(COUNTIF(Catégories!A:A,N371)=0,"catégorie inconnue",LOOKUP(N371,Catégories!A:A,Catégories!B:B))</f>
        <v/>
      </c>
      <c r="AE371" s="21">
        <f>SUM(Z371:AB371)</f>
        <v/>
      </c>
    </row>
    <row r="372" hidden="1" ht="14.25" customHeight="1" s="101">
      <c r="B372" s="127" t="inlineStr">
        <is>
          <t>13617721</t>
        </is>
      </c>
      <c r="C372" s="127" t="inlineStr">
        <is>
          <t>0</t>
        </is>
      </c>
      <c r="D372" s="123" t="n">
        <v>46161</v>
      </c>
      <c r="E372" s="127" t="inlineStr">
        <is>
          <t>21320</t>
        </is>
      </c>
      <c r="F372" s="127" t="inlineStr">
        <is>
          <t>34740</t>
        </is>
      </c>
      <c r="G372" s="127" t="inlineStr"/>
      <c r="H372" s="127" t="inlineStr"/>
      <c r="I372" s="127" t="inlineStr">
        <is>
          <t>DERIVRY PATRICIA</t>
        </is>
      </c>
      <c r="J372" s="127" t="inlineStr">
        <is>
          <t>Laruche</t>
        </is>
      </c>
      <c r="K372" s="127" t="inlineStr">
        <is>
          <t>999999</t>
        </is>
      </c>
      <c r="L372" s="127" t="inlineStr">
        <is>
          <t>XN100496344JB</t>
        </is>
      </c>
      <c r="M372" s="127" t="inlineStr">
        <is>
          <t>N</t>
        </is>
      </c>
      <c r="N372" s="127" t="inlineStr">
        <is>
          <t>Transport</t>
        </is>
      </c>
      <c r="O372" s="127" t="inlineStr">
        <is>
          <t>N</t>
        </is>
      </c>
      <c r="P372" s="127" t="inlineStr">
        <is>
          <t>S</t>
        </is>
      </c>
      <c r="Q372" s="127" t="inlineStr">
        <is>
          <t>NT</t>
        </is>
      </c>
      <c r="R372" s="147" t="n">
        <v>3.51</v>
      </c>
      <c r="S372" s="127" t="n">
        <v>16</v>
      </c>
      <c r="T372" s="148" t="n">
        <v>8.199999999999999</v>
      </c>
      <c r="U372" s="127" t="inlineStr">
        <is>
          <t>LA RUCHE LOGISTIQUE</t>
        </is>
      </c>
      <c r="W372" s="8">
        <f>IF(C372&lt;&gt;2,"",IF(S372="5X","5XK",IF(S372="5Y","5YK",IF(S372="6B","6BK",IF(S372="6C","6CK","")))))</f>
        <v/>
      </c>
      <c r="X372" s="8">
        <f>IF(S372="6B",_xlfn.XLOOKUP(H372,'Zoning 2shop'!A:A,'Zoning 2shop'!B:B),IF(S372="6C",_xlfn.XLOOKUP(G372,'Zoning 2shop'!C:C,'Zoning 2shop'!D:D),""))</f>
        <v/>
      </c>
      <c r="Y372" s="112">
        <f>AB372/Z372</f>
        <v/>
      </c>
      <c r="Z372" s="4">
        <f>T372</f>
        <v/>
      </c>
      <c r="AA372" s="4">
        <f>IF(OR(S372="6C",S372="6B",S372="5X",S372="5Y"),0.08,0.5)</f>
        <v/>
      </c>
      <c r="AB372" s="4">
        <f>$AG$5/$AG$2*Z372</f>
        <v/>
      </c>
      <c r="AC372" s="19">
        <f>Z372+AA372</f>
        <v/>
      </c>
      <c r="AD372" s="8">
        <f>IF(COUNTIF(Catégories!A:A,N372)=0,"catégorie inconnue",LOOKUP(N372,Catégories!A:A,Catégories!B:B))</f>
        <v/>
      </c>
      <c r="AE372" s="21">
        <f>SUM(Z372:AB372)</f>
        <v/>
      </c>
    </row>
    <row r="373" hidden="1" ht="14.25" customHeight="1" s="101">
      <c r="B373" s="127" t="inlineStr">
        <is>
          <t>13617721</t>
        </is>
      </c>
      <c r="C373" s="127" t="inlineStr">
        <is>
          <t>0</t>
        </is>
      </c>
      <c r="D373" s="123" t="n">
        <v>46161</v>
      </c>
      <c r="E373" s="127" t="inlineStr">
        <is>
          <t>21320</t>
        </is>
      </c>
      <c r="F373" s="127" t="inlineStr">
        <is>
          <t>13640</t>
        </is>
      </c>
      <c r="G373" s="127" t="inlineStr"/>
      <c r="H373" s="127" t="inlineStr"/>
      <c r="I373" s="127" t="inlineStr">
        <is>
          <t>LOPEZ MARJORIE</t>
        </is>
      </c>
      <c r="J373" s="127" t="inlineStr">
        <is>
          <t>Laruche</t>
        </is>
      </c>
      <c r="K373" s="127" t="inlineStr">
        <is>
          <t>999999</t>
        </is>
      </c>
      <c r="L373" s="127" t="inlineStr">
        <is>
          <t>XN100498305JB</t>
        </is>
      </c>
      <c r="M373" s="127" t="inlineStr">
        <is>
          <t>N</t>
        </is>
      </c>
      <c r="N373" s="127" t="inlineStr">
        <is>
          <t>Transport</t>
        </is>
      </c>
      <c r="O373" s="127" t="inlineStr">
        <is>
          <t>N</t>
        </is>
      </c>
      <c r="P373" s="127" t="inlineStr">
        <is>
          <t>S</t>
        </is>
      </c>
      <c r="Q373" s="127" t="inlineStr">
        <is>
          <t>NT</t>
        </is>
      </c>
      <c r="R373" s="147" t="n">
        <v>3.51</v>
      </c>
      <c r="S373" s="127" t="n">
        <v>16</v>
      </c>
      <c r="T373" s="148" t="n">
        <v>8.199999999999999</v>
      </c>
      <c r="U373" s="127" t="inlineStr">
        <is>
          <t>LA RUCHE LOGISTIQUE</t>
        </is>
      </c>
      <c r="W373" s="8">
        <f>IF(C373&lt;&gt;2,"",IF(S373="5X","5XK",IF(S373="5Y","5YK",IF(S373="6B","6BK",IF(S373="6C","6CK","")))))</f>
        <v/>
      </c>
      <c r="X373" s="8">
        <f>IF(S373="6B",_xlfn.XLOOKUP(H373,'Zoning 2shop'!A:A,'Zoning 2shop'!B:B),IF(S373="6C",_xlfn.XLOOKUP(G373,'Zoning 2shop'!C:C,'Zoning 2shop'!D:D),""))</f>
        <v/>
      </c>
      <c r="Y373" s="112">
        <f>AB373/Z373</f>
        <v/>
      </c>
      <c r="Z373" s="4">
        <f>T373</f>
        <v/>
      </c>
      <c r="AA373" s="4">
        <f>IF(OR(S373="6C",S373="6B",S373="5X",S373="5Y"),0.08,0.5)</f>
        <v/>
      </c>
      <c r="AB373" s="4">
        <f>$AG$5/$AG$2*Z373</f>
        <v/>
      </c>
      <c r="AC373" s="19">
        <f>Z373+AA373</f>
        <v/>
      </c>
      <c r="AD373" s="8">
        <f>IF(COUNTIF(Catégories!A:A,N373)=0,"catégorie inconnue",LOOKUP(N373,Catégories!A:A,Catégories!B:B))</f>
        <v/>
      </c>
      <c r="AE373" s="21">
        <f>SUM(Z373:AB373)</f>
        <v/>
      </c>
    </row>
    <row r="374" hidden="1" ht="14.25" customHeight="1" s="101">
      <c r="B374" s="127" t="inlineStr">
        <is>
          <t>13617721</t>
        </is>
      </c>
      <c r="C374" s="127" t="inlineStr">
        <is>
          <t>0</t>
        </is>
      </c>
      <c r="D374" s="123" t="n">
        <v>46161</v>
      </c>
      <c r="E374" s="127" t="inlineStr">
        <is>
          <t>21320</t>
        </is>
      </c>
      <c r="F374" s="127" t="inlineStr">
        <is>
          <t>06530</t>
        </is>
      </c>
      <c r="G374" s="127" t="inlineStr"/>
      <c r="H374" s="127" t="inlineStr"/>
      <c r="I374" s="127" t="inlineStr">
        <is>
          <t>Hanley Chloe</t>
        </is>
      </c>
      <c r="J374" s="127" t="inlineStr">
        <is>
          <t>Laruche</t>
        </is>
      </c>
      <c r="K374" s="127" t="inlineStr">
        <is>
          <t>999999</t>
        </is>
      </c>
      <c r="L374" s="127" t="inlineStr">
        <is>
          <t>XN100826125JB</t>
        </is>
      </c>
      <c r="M374" s="127" t="inlineStr">
        <is>
          <t>N</t>
        </is>
      </c>
      <c r="N374" s="127" t="inlineStr">
        <is>
          <t>Transport</t>
        </is>
      </c>
      <c r="O374" s="127" t="inlineStr">
        <is>
          <t>N</t>
        </is>
      </c>
      <c r="P374" s="127" t="inlineStr">
        <is>
          <t>S</t>
        </is>
      </c>
      <c r="Q374" s="127" t="inlineStr">
        <is>
          <t>NT</t>
        </is>
      </c>
      <c r="R374" s="147" t="n">
        <v>0.02</v>
      </c>
      <c r="S374" s="127" t="n">
        <v>16</v>
      </c>
      <c r="T374" s="148" t="n">
        <v>7</v>
      </c>
      <c r="U374" s="127" t="inlineStr">
        <is>
          <t>LA RUCHE LOGISTIQUE</t>
        </is>
      </c>
      <c r="W374" s="8">
        <f>IF(C374&lt;&gt;2,"",IF(S374="5X","5XK",IF(S374="5Y","5YK",IF(S374="6B","6BK",IF(S374="6C","6CK","")))))</f>
        <v/>
      </c>
      <c r="X374" s="8">
        <f>IF(S374="6B",_xlfn.XLOOKUP(H374,'Zoning 2shop'!A:A,'Zoning 2shop'!B:B),IF(S374="6C",_xlfn.XLOOKUP(G374,'Zoning 2shop'!C:C,'Zoning 2shop'!D:D),""))</f>
        <v/>
      </c>
      <c r="Y374" s="112">
        <f>AB374/Z374</f>
        <v/>
      </c>
      <c r="Z374" s="4">
        <f>T374</f>
        <v/>
      </c>
      <c r="AA374" s="4">
        <f>IF(OR(S374="6C",S374="6B",S374="5X",S374="5Y"),0.08,0.5)</f>
        <v/>
      </c>
      <c r="AB374" s="4">
        <f>$AG$5/$AG$2*Z374</f>
        <v/>
      </c>
      <c r="AC374" s="19">
        <f>Z374+AA374</f>
        <v/>
      </c>
      <c r="AD374" s="8">
        <f>IF(COUNTIF(Catégories!A:A,N374)=0,"catégorie inconnue",LOOKUP(N374,Catégories!A:A,Catégories!B:B))</f>
        <v/>
      </c>
      <c r="AE374" s="21">
        <f>SUM(Z374:AB374)</f>
        <v/>
      </c>
    </row>
    <row r="375" hidden="1" ht="14.25" customHeight="1" s="101">
      <c r="B375" s="127" t="inlineStr">
        <is>
          <t>13617721</t>
        </is>
      </c>
      <c r="C375" s="127" t="inlineStr">
        <is>
          <t>0</t>
        </is>
      </c>
      <c r="D375" s="123" t="n">
        <v>46161</v>
      </c>
      <c r="E375" s="127" t="inlineStr">
        <is>
          <t>21320</t>
        </is>
      </c>
      <c r="F375" s="127" t="inlineStr">
        <is>
          <t>06530</t>
        </is>
      </c>
      <c r="G375" s="127" t="inlineStr"/>
      <c r="H375" s="127" t="inlineStr"/>
      <c r="I375" s="127" t="inlineStr">
        <is>
          <t>Hanley Chloe</t>
        </is>
      </c>
      <c r="J375" s="127" t="inlineStr">
        <is>
          <t>Laruche</t>
        </is>
      </c>
      <c r="K375" s="127" t="inlineStr">
        <is>
          <t>999999</t>
        </is>
      </c>
      <c r="L375" s="127" t="inlineStr">
        <is>
          <t>XN100826125JB</t>
        </is>
      </c>
      <c r="M375" s="127" t="inlineStr">
        <is>
          <t>N</t>
        </is>
      </c>
      <c r="N375" s="127" t="inlineStr">
        <is>
          <t>Zones Difficiles d'accès</t>
        </is>
      </c>
      <c r="O375" s="127" t="inlineStr">
        <is>
          <t>N</t>
        </is>
      </c>
      <c r="P375" s="127" t="n"/>
      <c r="Q375" s="127" t="inlineStr">
        <is>
          <t>NT</t>
        </is>
      </c>
      <c r="R375" s="147" t="n">
        <v>0</v>
      </c>
      <c r="S375" s="127" t="n">
        <v>16</v>
      </c>
      <c r="T375" s="148" t="n">
        <v>5</v>
      </c>
      <c r="U375" s="127" t="inlineStr">
        <is>
          <t>LA RUCHE LOGISTIQUE</t>
        </is>
      </c>
      <c r="W375" s="8">
        <f>IF(C375&lt;&gt;2,"",IF(S375="5X","5XK",IF(S375="5Y","5YK",IF(S375="6B","6BK",IF(S375="6C","6CK","")))))</f>
        <v/>
      </c>
      <c r="X375" s="8">
        <f>IF(S375="6B",_xlfn.XLOOKUP(H375,'Zoning 2shop'!A:A,'Zoning 2shop'!B:B),IF(S375="6C",_xlfn.XLOOKUP(G375,'Zoning 2shop'!C:C,'Zoning 2shop'!D:D),""))</f>
        <v/>
      </c>
      <c r="Y375" s="112">
        <f>AB375/Z375</f>
        <v/>
      </c>
      <c r="Z375" s="4">
        <f>T375</f>
        <v/>
      </c>
      <c r="AA375" s="4">
        <f>IF(OR(S375="6C",S375="6B",S375="5X",S375="5Y"),0.08,0.5)</f>
        <v/>
      </c>
      <c r="AB375" s="4">
        <f>$AG$5/$AG$2*Z375</f>
        <v/>
      </c>
      <c r="AC375" s="19">
        <f>Z375+AA375</f>
        <v/>
      </c>
      <c r="AD375" s="8">
        <f>IF(COUNTIF(Catégories!A:A,N375)=0,"catégorie inconnue",LOOKUP(N375,Catégories!A:A,Catégories!B:B))</f>
        <v/>
      </c>
      <c r="AE375" s="21">
        <f>SUM(Z375:AB375)</f>
        <v/>
      </c>
    </row>
    <row r="376" hidden="1" ht="14.25" customHeight="1" s="101">
      <c r="B376" s="127" t="inlineStr">
        <is>
          <t>13617721</t>
        </is>
      </c>
      <c r="C376" s="127" t="inlineStr">
        <is>
          <t>0</t>
        </is>
      </c>
      <c r="D376" s="123" t="n">
        <v>46161</v>
      </c>
      <c r="E376" s="127" t="inlineStr">
        <is>
          <t>21320</t>
        </is>
      </c>
      <c r="F376" s="127" t="inlineStr">
        <is>
          <t>75015</t>
        </is>
      </c>
      <c r="G376" s="127" t="inlineStr"/>
      <c r="H376" s="127" t="inlineStr"/>
      <c r="I376" s="127" t="inlineStr">
        <is>
          <t>Meritan Charlotte</t>
        </is>
      </c>
      <c r="J376" s="127" t="inlineStr">
        <is>
          <t>Laruche</t>
        </is>
      </c>
      <c r="K376" s="127" t="inlineStr">
        <is>
          <t>999999</t>
        </is>
      </c>
      <c r="L376" s="127" t="inlineStr">
        <is>
          <t>XN100871708JB</t>
        </is>
      </c>
      <c r="M376" s="127" t="inlineStr">
        <is>
          <t>N</t>
        </is>
      </c>
      <c r="N376" s="127" t="inlineStr">
        <is>
          <t>Transport</t>
        </is>
      </c>
      <c r="O376" s="127" t="inlineStr">
        <is>
          <t>N</t>
        </is>
      </c>
      <c r="P376" s="127" t="inlineStr">
        <is>
          <t>S</t>
        </is>
      </c>
      <c r="Q376" s="127" t="inlineStr">
        <is>
          <t>NT</t>
        </is>
      </c>
      <c r="R376" s="147" t="n">
        <v>4.678</v>
      </c>
      <c r="S376" s="127" t="n">
        <v>16</v>
      </c>
      <c r="T376" s="148" t="n">
        <v>8.6</v>
      </c>
      <c r="U376" s="127" t="inlineStr">
        <is>
          <t>LA RUCHE LOGISTIQUE</t>
        </is>
      </c>
      <c r="W376" s="8">
        <f>IF(C376&lt;&gt;2,"",IF(S376="5X","5XK",IF(S376="5Y","5YK",IF(S376="6B","6BK",IF(S376="6C","6CK","")))))</f>
        <v/>
      </c>
      <c r="X376" s="8">
        <f>IF(S376="6B",_xlfn.XLOOKUP(H376,'Zoning 2shop'!A:A,'Zoning 2shop'!B:B),IF(S376="6C",_xlfn.XLOOKUP(G376,'Zoning 2shop'!C:C,'Zoning 2shop'!D:D),""))</f>
        <v/>
      </c>
      <c r="Y376" s="112">
        <f>AB376/Z376</f>
        <v/>
      </c>
      <c r="Z376" s="4">
        <f>T376</f>
        <v/>
      </c>
      <c r="AA376" s="4">
        <f>IF(OR(S376="6C",S376="6B",S376="5X",S376="5Y"),0.08,0.5)</f>
        <v/>
      </c>
      <c r="AB376" s="4">
        <f>$AG$5/$AG$2*Z376</f>
        <v/>
      </c>
      <c r="AC376" s="19">
        <f>Z376+AA376</f>
        <v/>
      </c>
      <c r="AD376" s="8">
        <f>IF(COUNTIF(Catégories!A:A,N376)=0,"catégorie inconnue",LOOKUP(N376,Catégories!A:A,Catégories!B:B))</f>
        <v/>
      </c>
      <c r="AE376" s="21">
        <f>SUM(Z376:AB376)</f>
        <v/>
      </c>
    </row>
    <row r="377" hidden="1" ht="14.25" customHeight="1" s="101">
      <c r="B377" s="127" t="inlineStr">
        <is>
          <t>13617722</t>
        </is>
      </c>
      <c r="C377" s="127" t="inlineStr">
        <is>
          <t>2</t>
        </is>
      </c>
      <c r="D377" s="123" t="n">
        <v>46161</v>
      </c>
      <c r="E377" s="127" t="inlineStr">
        <is>
          <t>21320</t>
        </is>
      </c>
      <c r="F377" s="127" t="inlineStr">
        <is>
          <t>75016</t>
        </is>
      </c>
      <c r="G377" s="127" t="inlineStr"/>
      <c r="H377" s="127" t="inlineStr"/>
      <c r="I377" s="127" t="inlineStr">
        <is>
          <t>Cavalcaselle Eu</t>
        </is>
      </c>
      <c r="J377" s="127" t="inlineStr">
        <is>
          <t>#25734</t>
        </is>
      </c>
      <c r="K377" s="127" t="inlineStr">
        <is>
          <t>999999</t>
        </is>
      </c>
      <c r="L377" s="127" t="inlineStr">
        <is>
          <t>XN101055649JB</t>
        </is>
      </c>
      <c r="M377" s="127" t="inlineStr">
        <is>
          <t>N</t>
        </is>
      </c>
      <c r="N377" s="127" t="inlineStr">
        <is>
          <t>Transport</t>
        </is>
      </c>
      <c r="O377" s="127" t="inlineStr">
        <is>
          <t>N</t>
        </is>
      </c>
      <c r="P377" s="127" t="inlineStr">
        <is>
          <t>S</t>
        </is>
      </c>
      <c r="Q377" s="127" t="inlineStr">
        <is>
          <t>NT</t>
        </is>
      </c>
      <c r="R377" s="147" t="n">
        <v>3</v>
      </c>
      <c r="S377" s="127" t="n">
        <v>16</v>
      </c>
      <c r="T377" s="148" t="n">
        <v>7.8</v>
      </c>
      <c r="U377" s="127" t="inlineStr">
        <is>
          <t>LA RUCHE LOGISTIQUE</t>
        </is>
      </c>
      <c r="W377" s="8">
        <f>IF(C377&lt;&gt;2,"",IF(S377="5X","5XK",IF(S377="5Y","5YK",IF(S377="6B","6BK",IF(S377="6C","6CK","")))))</f>
        <v/>
      </c>
      <c r="X377" s="8">
        <f>IF(S377="6B",_xlfn.XLOOKUP(H377,'Zoning 2shop'!A:A,'Zoning 2shop'!B:B),IF(S377="6C",_xlfn.XLOOKUP(G377,'Zoning 2shop'!C:C,'Zoning 2shop'!D:D),""))</f>
        <v/>
      </c>
      <c r="Y377" s="112">
        <f>AB377/Z377</f>
        <v/>
      </c>
      <c r="Z377" s="4">
        <f>T377</f>
        <v/>
      </c>
      <c r="AA377" s="4">
        <f>IF(OR(S377="6C",S377="6B",S377="5X",S377="5Y"),0.08,0.5)</f>
        <v/>
      </c>
      <c r="AB377" s="4">
        <f>$AG$5/$AG$2*Z377</f>
        <v/>
      </c>
      <c r="AC377" s="19">
        <f>Z377+AA377</f>
        <v/>
      </c>
      <c r="AD377" s="8">
        <f>IF(COUNTIF(Catégories!A:A,N377)=0,"catégorie inconnue",LOOKUP(N377,Catégories!A:A,Catégories!B:B))</f>
        <v/>
      </c>
      <c r="AE377" s="21">
        <f>SUM(Z377:AB377)</f>
        <v/>
      </c>
    </row>
    <row r="378" hidden="1" ht="14.25" customHeight="1" s="101">
      <c r="B378" s="127" t="inlineStr">
        <is>
          <t>13617721</t>
        </is>
      </c>
      <c r="C378" s="127" t="inlineStr">
        <is>
          <t>0</t>
        </is>
      </c>
      <c r="D378" s="123" t="n">
        <v>46162</v>
      </c>
      <c r="E378" s="127" t="inlineStr">
        <is>
          <t>21320</t>
        </is>
      </c>
      <c r="F378" s="127" t="inlineStr">
        <is>
          <t>80340</t>
        </is>
      </c>
      <c r="G378" s="127" t="inlineStr"/>
      <c r="H378" s="127" t="inlineStr"/>
      <c r="I378" s="127" t="inlineStr">
        <is>
          <t>Pascale Les Nereides</t>
        </is>
      </c>
      <c r="J378" s="127" t="inlineStr">
        <is>
          <t>Laruche</t>
        </is>
      </c>
      <c r="K378" s="127" t="inlineStr">
        <is>
          <t>999999</t>
        </is>
      </c>
      <c r="L378" s="127" t="inlineStr">
        <is>
          <t>XN101272555JB</t>
        </is>
      </c>
      <c r="M378" s="127" t="inlineStr">
        <is>
          <t>N</t>
        </is>
      </c>
      <c r="N378" s="127" t="inlineStr">
        <is>
          <t>Transport</t>
        </is>
      </c>
      <c r="O378" s="127" t="inlineStr">
        <is>
          <t>N</t>
        </is>
      </c>
      <c r="P378" s="127" t="inlineStr">
        <is>
          <t>S</t>
        </is>
      </c>
      <c r="Q378" s="127" t="inlineStr">
        <is>
          <t>NT</t>
        </is>
      </c>
      <c r="R378" s="147" t="n">
        <v>0.28</v>
      </c>
      <c r="S378" s="127" t="n">
        <v>16</v>
      </c>
      <c r="T378" s="148" t="n">
        <v>7</v>
      </c>
      <c r="U378" s="127" t="inlineStr">
        <is>
          <t>LA RUCHE LOGISTIQUE</t>
        </is>
      </c>
      <c r="W378" s="8">
        <f>IF(C378&lt;&gt;2,"",IF(S378="5X","5XK",IF(S378="5Y","5YK",IF(S378="6B","6BK",IF(S378="6C","6CK","")))))</f>
        <v/>
      </c>
      <c r="X378" s="8">
        <f>IF(S378="6B",_xlfn.XLOOKUP(H378,'Zoning 2shop'!A:A,'Zoning 2shop'!B:B),IF(S378="6C",_xlfn.XLOOKUP(G378,'Zoning 2shop'!C:C,'Zoning 2shop'!D:D),""))</f>
        <v/>
      </c>
      <c r="Y378" s="112">
        <f>AB378/Z378</f>
        <v/>
      </c>
      <c r="Z378" s="4">
        <f>T378</f>
        <v/>
      </c>
      <c r="AA378" s="4">
        <f>IF(OR(S378="6C",S378="6B",S378="5X",S378="5Y"),0.08,0.5)</f>
        <v/>
      </c>
      <c r="AB378" s="4">
        <f>$AG$5/$AG$2*Z378</f>
        <v/>
      </c>
      <c r="AC378" s="19">
        <f>Z378+AA378</f>
        <v/>
      </c>
      <c r="AD378" s="8">
        <f>IF(COUNTIF(Catégories!A:A,N378)=0,"catégorie inconnue",LOOKUP(N378,Catégories!A:A,Catégories!B:B))</f>
        <v/>
      </c>
      <c r="AE378" s="21">
        <f>SUM(Z378:AB378)</f>
        <v/>
      </c>
    </row>
    <row r="379" hidden="1" ht="14.25" customHeight="1" s="101">
      <c r="B379" s="127" t="inlineStr">
        <is>
          <t>13617721</t>
        </is>
      </c>
      <c r="C379" s="127" t="inlineStr">
        <is>
          <t>0</t>
        </is>
      </c>
      <c r="D379" s="123" t="n">
        <v>46162</v>
      </c>
      <c r="E379" s="127" t="inlineStr">
        <is>
          <t>21320</t>
        </is>
      </c>
      <c r="F379" s="127" t="inlineStr">
        <is>
          <t>75010</t>
        </is>
      </c>
      <c r="G379" s="127" t="inlineStr"/>
      <c r="H379" s="127" t="inlineStr"/>
      <c r="I379" s="127" t="inlineStr">
        <is>
          <t>Amaddeo Pascale</t>
        </is>
      </c>
      <c r="J379" s="127" t="inlineStr">
        <is>
          <t>Laruche</t>
        </is>
      </c>
      <c r="K379" s="127" t="inlineStr">
        <is>
          <t>999999</t>
        </is>
      </c>
      <c r="L379" s="127" t="inlineStr">
        <is>
          <t>XN101281852JB</t>
        </is>
      </c>
      <c r="M379" s="127" t="inlineStr">
        <is>
          <t>N</t>
        </is>
      </c>
      <c r="N379" s="127" t="inlineStr">
        <is>
          <t>Transport</t>
        </is>
      </c>
      <c r="O379" s="127" t="inlineStr">
        <is>
          <t>N</t>
        </is>
      </c>
      <c r="P379" s="127" t="inlineStr">
        <is>
          <t>S</t>
        </is>
      </c>
      <c r="Q379" s="127" t="inlineStr">
        <is>
          <t>NT</t>
        </is>
      </c>
      <c r="R379" s="147" t="n">
        <v>0.15</v>
      </c>
      <c r="S379" s="127" t="n">
        <v>16</v>
      </c>
      <c r="T379" s="148" t="n">
        <v>7</v>
      </c>
      <c r="U379" s="127" t="inlineStr">
        <is>
          <t>LA RUCHE LOGISTIQUE</t>
        </is>
      </c>
      <c r="W379" s="8">
        <f>IF(C379&lt;&gt;2,"",IF(S379="5X","5XK",IF(S379="5Y","5YK",IF(S379="6B","6BK",IF(S379="6C","6CK","")))))</f>
        <v/>
      </c>
      <c r="X379" s="8">
        <f>IF(S379="6B",_xlfn.XLOOKUP(H379,'Zoning 2shop'!A:A,'Zoning 2shop'!B:B),IF(S379="6C",_xlfn.XLOOKUP(G379,'Zoning 2shop'!C:C,'Zoning 2shop'!D:D),""))</f>
        <v/>
      </c>
      <c r="Y379" s="112">
        <f>AB379/Z379</f>
        <v/>
      </c>
      <c r="Z379" s="4">
        <f>T379</f>
        <v/>
      </c>
      <c r="AA379" s="4">
        <f>IF(OR(S379="6C",S379="6B",S379="5X",S379="5Y"),0.08,0.5)</f>
        <v/>
      </c>
      <c r="AB379" s="4">
        <f>$AG$5/$AG$2*Z379</f>
        <v/>
      </c>
      <c r="AC379" s="19">
        <f>Z379+AA379</f>
        <v/>
      </c>
      <c r="AD379" s="8">
        <f>IF(COUNTIF(Catégories!A:A,N379)=0,"catégorie inconnue",LOOKUP(N379,Catégories!A:A,Catégories!B:B))</f>
        <v/>
      </c>
      <c r="AE379" s="21">
        <f>SUM(Z379:AB379)</f>
        <v/>
      </c>
    </row>
    <row r="380" hidden="1" ht="14.25" customHeight="1" s="101">
      <c r="B380" s="127" t="inlineStr">
        <is>
          <t>13617721</t>
        </is>
      </c>
      <c r="C380" s="127" t="inlineStr">
        <is>
          <t>0</t>
        </is>
      </c>
      <c r="D380" s="123" t="n">
        <v>46162</v>
      </c>
      <c r="E380" s="127" t="inlineStr">
        <is>
          <t>21320</t>
        </is>
      </c>
      <c r="F380" s="127" t="inlineStr">
        <is>
          <t>13630</t>
        </is>
      </c>
      <c r="G380" s="127" t="inlineStr"/>
      <c r="H380" s="127" t="inlineStr"/>
      <c r="I380" s="127" t="inlineStr">
        <is>
          <t>KAPPESMélanie</t>
        </is>
      </c>
      <c r="J380" s="127" t="inlineStr">
        <is>
          <t>EXP20260422-2714055</t>
        </is>
      </c>
      <c r="K380" s="127" t="inlineStr">
        <is>
          <t>999999</t>
        </is>
      </c>
      <c r="L380" s="127" t="inlineStr">
        <is>
          <t>XN101331324JB</t>
        </is>
      </c>
      <c r="M380" s="127" t="inlineStr">
        <is>
          <t>N</t>
        </is>
      </c>
      <c r="N380" s="127" t="inlineStr">
        <is>
          <t>Transport</t>
        </is>
      </c>
      <c r="O380" s="127" t="inlineStr">
        <is>
          <t>N</t>
        </is>
      </c>
      <c r="P380" s="127" t="inlineStr">
        <is>
          <t>S</t>
        </is>
      </c>
      <c r="Q380" s="127" t="inlineStr">
        <is>
          <t>NT</t>
        </is>
      </c>
      <c r="R380" s="147" t="n">
        <v>10.08</v>
      </c>
      <c r="S380" s="127" t="n">
        <v>16</v>
      </c>
      <c r="T380" s="148" t="n">
        <v>11</v>
      </c>
      <c r="U380" s="127" t="inlineStr">
        <is>
          <t>LA RUCHE LOGISTIQUE</t>
        </is>
      </c>
      <c r="W380" s="8">
        <f>IF(C380&lt;&gt;2,"",IF(S380="5X","5XK",IF(S380="5Y","5YK",IF(S380="6B","6BK",IF(S380="6C","6CK","")))))</f>
        <v/>
      </c>
      <c r="X380" s="8">
        <f>IF(S380="6B",_xlfn.XLOOKUP(H380,'Zoning 2shop'!A:A,'Zoning 2shop'!B:B),IF(S380="6C",_xlfn.XLOOKUP(G380,'Zoning 2shop'!C:C,'Zoning 2shop'!D:D),""))</f>
        <v/>
      </c>
      <c r="Y380" s="112">
        <f>AB380/Z380</f>
        <v/>
      </c>
      <c r="Z380" s="4">
        <f>T380</f>
        <v/>
      </c>
      <c r="AA380" s="4">
        <f>IF(OR(S380="6C",S380="6B",S380="5X",S380="5Y"),0.08,0.5)</f>
        <v/>
      </c>
      <c r="AB380" s="4">
        <f>$AG$5/$AG$2*Z380</f>
        <v/>
      </c>
      <c r="AC380" s="19">
        <f>Z380+AA380</f>
        <v/>
      </c>
      <c r="AD380" s="8">
        <f>IF(COUNTIF(Catégories!A:A,N380)=0,"catégorie inconnue",LOOKUP(N380,Catégories!A:A,Catégories!B:B))</f>
        <v/>
      </c>
      <c r="AE380" s="21">
        <f>SUM(Z380:AB380)</f>
        <v/>
      </c>
    </row>
    <row r="381" hidden="1" ht="14.25" customHeight="1" s="101">
      <c r="B381" s="127" t="inlineStr">
        <is>
          <t>13617721</t>
        </is>
      </c>
      <c r="C381" s="127" t="inlineStr">
        <is>
          <t>0</t>
        </is>
      </c>
      <c r="D381" s="123" t="n">
        <v>46162</v>
      </c>
      <c r="E381" s="127" t="inlineStr">
        <is>
          <t>21320</t>
        </is>
      </c>
      <c r="F381" s="127" t="inlineStr">
        <is>
          <t>33110</t>
        </is>
      </c>
      <c r="G381" s="127" t="inlineStr"/>
      <c r="H381" s="127" t="inlineStr"/>
      <c r="I381" s="127" t="inlineStr">
        <is>
          <t>Boudia Marie</t>
        </is>
      </c>
      <c r="J381" s="127" t="inlineStr">
        <is>
          <t>Laruche</t>
        </is>
      </c>
      <c r="K381" s="127" t="inlineStr">
        <is>
          <t>999999</t>
        </is>
      </c>
      <c r="L381" s="127" t="inlineStr">
        <is>
          <t>XN101406708JB</t>
        </is>
      </c>
      <c r="M381" s="127" t="inlineStr">
        <is>
          <t>N</t>
        </is>
      </c>
      <c r="N381" s="127" t="inlineStr">
        <is>
          <t>Transport</t>
        </is>
      </c>
      <c r="O381" s="127" t="inlineStr">
        <is>
          <t>N</t>
        </is>
      </c>
      <c r="P381" s="127" t="inlineStr">
        <is>
          <t>S</t>
        </is>
      </c>
      <c r="Q381" s="127" t="inlineStr">
        <is>
          <t>NT</t>
        </is>
      </c>
      <c r="R381" s="147" t="n">
        <v>0.4</v>
      </c>
      <c r="S381" s="127" t="n">
        <v>16</v>
      </c>
      <c r="T381" s="148" t="n">
        <v>7</v>
      </c>
      <c r="U381" s="127" t="inlineStr">
        <is>
          <t>LA RUCHE LOGISTIQUE</t>
        </is>
      </c>
      <c r="W381" s="8">
        <f>IF(C381&lt;&gt;2,"",IF(S381="5X","5XK",IF(S381="5Y","5YK",IF(S381="6B","6BK",IF(S381="6C","6CK","")))))</f>
        <v/>
      </c>
      <c r="X381" s="8">
        <f>IF(S381="6B",_xlfn.XLOOKUP(H381,'Zoning 2shop'!A:A,'Zoning 2shop'!B:B),IF(S381="6C",_xlfn.XLOOKUP(G381,'Zoning 2shop'!C:C,'Zoning 2shop'!D:D),""))</f>
        <v/>
      </c>
      <c r="Y381" s="112">
        <f>AB381/Z381</f>
        <v/>
      </c>
      <c r="Z381" s="4">
        <f>T381</f>
        <v/>
      </c>
      <c r="AA381" s="4">
        <f>IF(OR(S381="6C",S381="6B",S381="5X",S381="5Y"),0.08,0.5)</f>
        <v/>
      </c>
      <c r="AB381" s="4">
        <f>$AG$5/$AG$2*Z381</f>
        <v/>
      </c>
      <c r="AC381" s="19">
        <f>Z381+AA381</f>
        <v/>
      </c>
      <c r="AD381" s="8">
        <f>IF(COUNTIF(Catégories!A:A,N381)=0,"catégorie inconnue",LOOKUP(N381,Catégories!A:A,Catégories!B:B))</f>
        <v/>
      </c>
      <c r="AE381" s="21">
        <f>SUM(Z381:AB381)</f>
        <v/>
      </c>
    </row>
    <row r="382" hidden="1" ht="14.25" customHeight="1" s="101">
      <c r="B382" s="127" t="inlineStr">
        <is>
          <t>13617721</t>
        </is>
      </c>
      <c r="C382" s="127" t="inlineStr">
        <is>
          <t>0</t>
        </is>
      </c>
      <c r="D382" s="123" t="n">
        <v>46162</v>
      </c>
      <c r="E382" s="127" t="inlineStr">
        <is>
          <t>21320</t>
        </is>
      </c>
      <c r="F382" s="127" t="inlineStr">
        <is>
          <t>59247</t>
        </is>
      </c>
      <c r="G382" s="127" t="inlineStr"/>
      <c r="H382" s="127" t="inlineStr"/>
      <c r="I382" s="127" t="inlineStr">
        <is>
          <t>longuepee domonique</t>
        </is>
      </c>
      <c r="J382" s="127" t="inlineStr">
        <is>
          <t>Laruche</t>
        </is>
      </c>
      <c r="K382" s="127" t="inlineStr">
        <is>
          <t>999999</t>
        </is>
      </c>
      <c r="L382" s="127" t="inlineStr">
        <is>
          <t>XN101465343JB</t>
        </is>
      </c>
      <c r="M382" s="127" t="inlineStr">
        <is>
          <t>N</t>
        </is>
      </c>
      <c r="N382" s="127" t="inlineStr">
        <is>
          <t>Transport</t>
        </is>
      </c>
      <c r="O382" s="127" t="inlineStr">
        <is>
          <t>N</t>
        </is>
      </c>
      <c r="P382" s="127" t="inlineStr">
        <is>
          <t>S</t>
        </is>
      </c>
      <c r="Q382" s="127" t="inlineStr">
        <is>
          <t>NT</t>
        </is>
      </c>
      <c r="R382" s="147" t="n">
        <v>4.787</v>
      </c>
      <c r="S382" s="127" t="n">
        <v>16</v>
      </c>
      <c r="T382" s="148" t="n">
        <v>8.6</v>
      </c>
      <c r="U382" s="127" t="inlineStr">
        <is>
          <t>LA RUCHE LOGISTIQUE</t>
        </is>
      </c>
      <c r="W382" s="8">
        <f>IF(C382&lt;&gt;2,"",IF(S382="5X","5XK",IF(S382="5Y","5YK",IF(S382="6B","6BK",IF(S382="6C","6CK","")))))</f>
        <v/>
      </c>
      <c r="X382" s="8">
        <f>IF(S382="6B",_xlfn.XLOOKUP(H382,'Zoning 2shop'!A:A,'Zoning 2shop'!B:B),IF(S382="6C",_xlfn.XLOOKUP(G382,'Zoning 2shop'!C:C,'Zoning 2shop'!D:D),""))</f>
        <v/>
      </c>
      <c r="Y382" s="112">
        <f>AB382/Z382</f>
        <v/>
      </c>
      <c r="Z382" s="4">
        <f>T382</f>
        <v/>
      </c>
      <c r="AA382" s="4">
        <f>IF(OR(S382="6C",S382="6B",S382="5X",S382="5Y"),0.08,0.5)</f>
        <v/>
      </c>
      <c r="AB382" s="4">
        <f>$AG$5/$AG$2*Z382</f>
        <v/>
      </c>
      <c r="AC382" s="19">
        <f>Z382+AA382</f>
        <v/>
      </c>
      <c r="AD382" s="8">
        <f>IF(COUNTIF(Catégories!A:A,N382)=0,"catégorie inconnue",LOOKUP(N382,Catégories!A:A,Catégories!B:B))</f>
        <v/>
      </c>
      <c r="AE382" s="21">
        <f>SUM(Z382:AB382)</f>
        <v/>
      </c>
    </row>
    <row r="383" hidden="1" ht="14.25" customHeight="1" s="101">
      <c r="B383" s="127" t="inlineStr">
        <is>
          <t>13617721</t>
        </is>
      </c>
      <c r="C383" s="127" t="inlineStr">
        <is>
          <t>0</t>
        </is>
      </c>
      <c r="D383" s="123" t="n">
        <v>46162</v>
      </c>
      <c r="E383" s="127" t="inlineStr">
        <is>
          <t>21320</t>
        </is>
      </c>
      <c r="F383" s="127" t="inlineStr">
        <is>
          <t>44340</t>
        </is>
      </c>
      <c r="G383" s="127" t="inlineStr"/>
      <c r="H383" s="127" t="inlineStr"/>
      <c r="I383" s="127" t="inlineStr">
        <is>
          <t>NOWACZYK Catherine</t>
        </is>
      </c>
      <c r="J383" s="127" t="inlineStr">
        <is>
          <t>Laruche</t>
        </is>
      </c>
      <c r="K383" s="127" t="inlineStr">
        <is>
          <t>999999</t>
        </is>
      </c>
      <c r="L383" s="127" t="inlineStr">
        <is>
          <t>XN101667181JB</t>
        </is>
      </c>
      <c r="M383" s="127" t="inlineStr">
        <is>
          <t>N</t>
        </is>
      </c>
      <c r="N383" s="127" t="inlineStr">
        <is>
          <t>Transport</t>
        </is>
      </c>
      <c r="O383" s="127" t="inlineStr">
        <is>
          <t>N</t>
        </is>
      </c>
      <c r="P383" s="127" t="inlineStr">
        <is>
          <t>S</t>
        </is>
      </c>
      <c r="Q383" s="127" t="inlineStr">
        <is>
          <t>NT</t>
        </is>
      </c>
      <c r="R383" s="147" t="n">
        <v>4.532</v>
      </c>
      <c r="S383" s="127" t="n">
        <v>16</v>
      </c>
      <c r="T383" s="148" t="n">
        <v>8.6</v>
      </c>
      <c r="U383" s="127" t="inlineStr">
        <is>
          <t>LA RUCHE LOGISTIQUE</t>
        </is>
      </c>
      <c r="W383" s="8">
        <f>IF(C383&lt;&gt;2,"",IF(S383="5X","5XK",IF(S383="5Y","5YK",IF(S383="6B","6BK",IF(S383="6C","6CK","")))))</f>
        <v/>
      </c>
      <c r="X383" s="8">
        <f>IF(S383="6B",_xlfn.XLOOKUP(H383,'Zoning 2shop'!A:A,'Zoning 2shop'!B:B),IF(S383="6C",_xlfn.XLOOKUP(G383,'Zoning 2shop'!C:C,'Zoning 2shop'!D:D),""))</f>
        <v/>
      </c>
      <c r="Y383" s="112">
        <f>AB383/Z383</f>
        <v/>
      </c>
      <c r="Z383" s="4">
        <f>T383</f>
        <v/>
      </c>
      <c r="AA383" s="4">
        <f>IF(OR(S383="6C",S383="6B",S383="5X",S383="5Y"),0.08,0.5)</f>
        <v/>
      </c>
      <c r="AB383" s="4">
        <f>$AG$5/$AG$2*Z383</f>
        <v/>
      </c>
      <c r="AC383" s="19">
        <f>Z383+AA383</f>
        <v/>
      </c>
      <c r="AD383" s="8">
        <f>IF(COUNTIF(Catégories!A:A,N383)=0,"catégorie inconnue",LOOKUP(N383,Catégories!A:A,Catégories!B:B))</f>
        <v/>
      </c>
      <c r="AE383" s="21">
        <f>SUM(Z383:AB383)</f>
        <v/>
      </c>
    </row>
    <row r="384" hidden="1" ht="14.25" customHeight="1" s="101">
      <c r="B384" s="127" t="inlineStr">
        <is>
          <t>13617721</t>
        </is>
      </c>
      <c r="C384" s="127" t="inlineStr">
        <is>
          <t>0</t>
        </is>
      </c>
      <c r="D384" s="123" t="n">
        <v>46162</v>
      </c>
      <c r="E384" s="127" t="inlineStr">
        <is>
          <t>21320</t>
        </is>
      </c>
      <c r="F384" s="127" t="inlineStr">
        <is>
          <t>14000</t>
        </is>
      </c>
      <c r="G384" s="127" t="inlineStr"/>
      <c r="H384" s="127" t="inlineStr"/>
      <c r="I384" s="127" t="inlineStr">
        <is>
          <t>BLOT JORDAN</t>
        </is>
      </c>
      <c r="J384" s="127" t="inlineStr">
        <is>
          <t>Laruche</t>
        </is>
      </c>
      <c r="K384" s="127" t="inlineStr">
        <is>
          <t>999999</t>
        </is>
      </c>
      <c r="L384" s="127" t="inlineStr">
        <is>
          <t>XN101680466JB</t>
        </is>
      </c>
      <c r="M384" s="127" t="inlineStr">
        <is>
          <t>N</t>
        </is>
      </c>
      <c r="N384" s="127" t="inlineStr">
        <is>
          <t>Transport</t>
        </is>
      </c>
      <c r="O384" s="127" t="inlineStr">
        <is>
          <t>N</t>
        </is>
      </c>
      <c r="P384" s="127" t="inlineStr">
        <is>
          <t>S</t>
        </is>
      </c>
      <c r="Q384" s="127" t="inlineStr">
        <is>
          <t>NT</t>
        </is>
      </c>
      <c r="R384" s="147" t="n">
        <v>4.464</v>
      </c>
      <c r="S384" s="127" t="n">
        <v>16</v>
      </c>
      <c r="T384" s="148" t="n">
        <v>8.6</v>
      </c>
      <c r="U384" s="127" t="inlineStr">
        <is>
          <t>LA RUCHE LOGISTIQUE</t>
        </is>
      </c>
      <c r="W384" s="8">
        <f>IF(C384&lt;&gt;2,"",IF(S384="5X","5XK",IF(S384="5Y","5YK",IF(S384="6B","6BK",IF(S384="6C","6CK","")))))</f>
        <v/>
      </c>
      <c r="X384" s="8">
        <f>IF(S384="6B",_xlfn.XLOOKUP(H384,'Zoning 2shop'!A:A,'Zoning 2shop'!B:B),IF(S384="6C",_xlfn.XLOOKUP(G384,'Zoning 2shop'!C:C,'Zoning 2shop'!D:D),""))</f>
        <v/>
      </c>
      <c r="Y384" s="112">
        <f>AB384/Z384</f>
        <v/>
      </c>
      <c r="Z384" s="4">
        <f>T384</f>
        <v/>
      </c>
      <c r="AA384" s="4">
        <f>IF(OR(S384="6C",S384="6B",S384="5X",S384="5Y"),0.08,0.5)</f>
        <v/>
      </c>
      <c r="AB384" s="4">
        <f>$AG$5/$AG$2*Z384</f>
        <v/>
      </c>
      <c r="AC384" s="19">
        <f>Z384+AA384</f>
        <v/>
      </c>
      <c r="AD384" s="8">
        <f>IF(COUNTIF(Catégories!A:A,N384)=0,"catégorie inconnue",LOOKUP(N384,Catégories!A:A,Catégories!B:B))</f>
        <v/>
      </c>
      <c r="AE384" s="21">
        <f>SUM(Z384:AB384)</f>
        <v/>
      </c>
    </row>
    <row r="385" hidden="1" ht="14.25" customHeight="1" s="101">
      <c r="B385" s="127" t="inlineStr">
        <is>
          <t>13617721</t>
        </is>
      </c>
      <c r="C385" s="127" t="inlineStr">
        <is>
          <t>0</t>
        </is>
      </c>
      <c r="D385" s="123" t="n">
        <v>46163</v>
      </c>
      <c r="E385" s="127" t="inlineStr">
        <is>
          <t>21320</t>
        </is>
      </c>
      <c r="F385" s="127" t="inlineStr">
        <is>
          <t>42660</t>
        </is>
      </c>
      <c r="G385" s="127" t="inlineStr"/>
      <c r="H385" s="127" t="inlineStr"/>
      <c r="I385" s="127" t="inlineStr">
        <is>
          <t>Charreyre Catherine</t>
        </is>
      </c>
      <c r="J385" s="127" t="inlineStr">
        <is>
          <t>Laruche</t>
        </is>
      </c>
      <c r="K385" s="127" t="inlineStr">
        <is>
          <t>999999</t>
        </is>
      </c>
      <c r="L385" s="127" t="inlineStr">
        <is>
          <t>XN102114652JB</t>
        </is>
      </c>
      <c r="M385" s="127" t="inlineStr">
        <is>
          <t>N</t>
        </is>
      </c>
      <c r="N385" s="127" t="inlineStr">
        <is>
          <t>Transport</t>
        </is>
      </c>
      <c r="O385" s="127" t="inlineStr">
        <is>
          <t>N</t>
        </is>
      </c>
      <c r="P385" s="127" t="inlineStr">
        <is>
          <t>S</t>
        </is>
      </c>
      <c r="Q385" s="127" t="inlineStr">
        <is>
          <t>NT</t>
        </is>
      </c>
      <c r="R385" s="147" t="n">
        <v>4.532</v>
      </c>
      <c r="S385" s="127" t="n">
        <v>16</v>
      </c>
      <c r="T385" s="148" t="n">
        <v>8.6</v>
      </c>
      <c r="U385" s="127" t="inlineStr">
        <is>
          <t>LA RUCHE LOGISTIQUE</t>
        </is>
      </c>
      <c r="W385" s="8">
        <f>IF(C385&lt;&gt;2,"",IF(S385="5X","5XK",IF(S385="5Y","5YK",IF(S385="6B","6BK",IF(S385="6C","6CK","")))))</f>
        <v/>
      </c>
      <c r="X385" s="8">
        <f>IF(S385="6B",_xlfn.XLOOKUP(H385,'Zoning 2shop'!A:A,'Zoning 2shop'!B:B),IF(S385="6C",_xlfn.XLOOKUP(G385,'Zoning 2shop'!C:C,'Zoning 2shop'!D:D),""))</f>
        <v/>
      </c>
      <c r="Y385" s="112">
        <f>AB385/Z385</f>
        <v/>
      </c>
      <c r="Z385" s="4">
        <f>T385</f>
        <v/>
      </c>
      <c r="AA385" s="4">
        <f>IF(OR(S385="6C",S385="6B",S385="5X",S385="5Y"),0.08,0.5)</f>
        <v/>
      </c>
      <c r="AB385" s="4">
        <f>$AG$5/$AG$2*Z385</f>
        <v/>
      </c>
      <c r="AC385" s="19">
        <f>Z385+AA385</f>
        <v/>
      </c>
      <c r="AD385" s="8">
        <f>IF(COUNTIF(Catégories!A:A,N385)=0,"catégorie inconnue",LOOKUP(N385,Catégories!A:A,Catégories!B:B))</f>
        <v/>
      </c>
      <c r="AE385" s="21">
        <f>SUM(Z385:AB385)</f>
        <v/>
      </c>
    </row>
    <row r="386" hidden="1" ht="14.25" customHeight="1" s="101">
      <c r="B386" s="127" t="inlineStr">
        <is>
          <t>13617721</t>
        </is>
      </c>
      <c r="C386" s="127" t="inlineStr">
        <is>
          <t>0</t>
        </is>
      </c>
      <c r="D386" s="123" t="n">
        <v>46163</v>
      </c>
      <c r="E386" s="127" t="inlineStr">
        <is>
          <t>21320</t>
        </is>
      </c>
      <c r="F386" s="127" t="inlineStr">
        <is>
          <t>42660</t>
        </is>
      </c>
      <c r="G386" s="127" t="inlineStr"/>
      <c r="H386" s="127" t="inlineStr"/>
      <c r="I386" s="127" t="inlineStr">
        <is>
          <t>Charreyre Catherine</t>
        </is>
      </c>
      <c r="J386" s="127" t="inlineStr">
        <is>
          <t>Laruche</t>
        </is>
      </c>
      <c r="K386" s="127" t="inlineStr">
        <is>
          <t>999999</t>
        </is>
      </c>
      <c r="L386" s="127" t="inlineStr">
        <is>
          <t>XN102114652JB</t>
        </is>
      </c>
      <c r="M386" s="127" t="inlineStr">
        <is>
          <t>N</t>
        </is>
      </c>
      <c r="N386" s="127" t="inlineStr">
        <is>
          <t>Zones Difficiles d'accès</t>
        </is>
      </c>
      <c r="O386" s="127" t="inlineStr">
        <is>
          <t>N</t>
        </is>
      </c>
      <c r="P386" s="127" t="n"/>
      <c r="Q386" s="127" t="inlineStr">
        <is>
          <t>NT</t>
        </is>
      </c>
      <c r="R386" s="147" t="n">
        <v>0</v>
      </c>
      <c r="S386" s="127" t="n">
        <v>16</v>
      </c>
      <c r="T386" s="148" t="n">
        <v>5</v>
      </c>
      <c r="U386" s="127" t="inlineStr">
        <is>
          <t>LA RUCHE LOGISTIQUE</t>
        </is>
      </c>
      <c r="W386" s="8">
        <f>IF(C386&lt;&gt;2,"",IF(S386="5X","5XK",IF(S386="5Y","5YK",IF(S386="6B","6BK",IF(S386="6C","6CK","")))))</f>
        <v/>
      </c>
      <c r="X386" s="8">
        <f>IF(S386="6B",_xlfn.XLOOKUP(H386,'Zoning 2shop'!A:A,'Zoning 2shop'!B:B),IF(S386="6C",_xlfn.XLOOKUP(G386,'Zoning 2shop'!C:C,'Zoning 2shop'!D:D),""))</f>
        <v/>
      </c>
      <c r="Y386" s="112">
        <f>AB386/Z386</f>
        <v/>
      </c>
      <c r="Z386" s="4">
        <f>T386</f>
        <v/>
      </c>
      <c r="AA386" s="4">
        <f>IF(OR(S386="6C",S386="6B",S386="5X",S386="5Y"),0.08,0.5)</f>
        <v/>
      </c>
      <c r="AB386" s="4">
        <f>$AG$5/$AG$2*Z386</f>
        <v/>
      </c>
      <c r="AC386" s="19">
        <f>Z386+AA386</f>
        <v/>
      </c>
      <c r="AD386" s="8">
        <f>IF(COUNTIF(Catégories!A:A,N386)=0,"catégorie inconnue",LOOKUP(N386,Catégories!A:A,Catégories!B:B))</f>
        <v/>
      </c>
      <c r="AE386" s="21">
        <f>SUM(Z386:AB386)</f>
        <v/>
      </c>
    </row>
    <row r="387" hidden="1" ht="14.25" customHeight="1" s="101">
      <c r="B387" s="127" t="inlineStr">
        <is>
          <t>13617721</t>
        </is>
      </c>
      <c r="C387" s="127" t="inlineStr">
        <is>
          <t>0</t>
        </is>
      </c>
      <c r="D387" s="123" t="n">
        <v>46163</v>
      </c>
      <c r="E387" s="127" t="inlineStr">
        <is>
          <t>21320</t>
        </is>
      </c>
      <c r="F387" s="127" t="inlineStr">
        <is>
          <t>89150</t>
        </is>
      </c>
      <c r="G387" s="127" t="inlineStr"/>
      <c r="H387" s="127" t="inlineStr"/>
      <c r="I387" s="127" t="inlineStr">
        <is>
          <t>MANIERE-LEVEQUE Anne-Marie</t>
        </is>
      </c>
      <c r="J387" s="127" t="inlineStr">
        <is>
          <t>Laruche</t>
        </is>
      </c>
      <c r="K387" s="127" t="inlineStr">
        <is>
          <t>999999</t>
        </is>
      </c>
      <c r="L387" s="127" t="inlineStr">
        <is>
          <t>XN102114900JB</t>
        </is>
      </c>
      <c r="M387" s="127" t="inlineStr">
        <is>
          <t>N</t>
        </is>
      </c>
      <c r="N387" s="127" t="inlineStr">
        <is>
          <t>Transport</t>
        </is>
      </c>
      <c r="O387" s="127" t="inlineStr">
        <is>
          <t>N</t>
        </is>
      </c>
      <c r="P387" s="127" t="inlineStr">
        <is>
          <t>S</t>
        </is>
      </c>
      <c r="Q387" s="127" t="inlineStr">
        <is>
          <t>NR</t>
        </is>
      </c>
      <c r="R387" s="147" t="n">
        <v>4.532</v>
      </c>
      <c r="S387" s="127" t="n">
        <v>16</v>
      </c>
      <c r="T387" s="148" t="n">
        <v>8.6</v>
      </c>
      <c r="U387" s="127" t="inlineStr">
        <is>
          <t>LA RUCHE LOGISTIQUE</t>
        </is>
      </c>
      <c r="W387" s="8">
        <f>IF(C387&lt;&gt;2,"",IF(S387="5X","5XK",IF(S387="5Y","5YK",IF(S387="6B","6BK",IF(S387="6C","6CK","")))))</f>
        <v/>
      </c>
      <c r="X387" s="8">
        <f>IF(S387="6B",_xlfn.XLOOKUP(H387,'Zoning 2shop'!A:A,'Zoning 2shop'!B:B),IF(S387="6C",_xlfn.XLOOKUP(G387,'Zoning 2shop'!C:C,'Zoning 2shop'!D:D),""))</f>
        <v/>
      </c>
      <c r="Y387" s="112">
        <f>AB387/Z387</f>
        <v/>
      </c>
      <c r="Z387" s="4">
        <f>T387</f>
        <v/>
      </c>
      <c r="AA387" s="4">
        <f>IF(OR(S387="6C",S387="6B",S387="5X",S387="5Y"),0.08,0.5)</f>
        <v/>
      </c>
      <c r="AB387" s="4">
        <f>$AG$5/$AG$2*Z387</f>
        <v/>
      </c>
      <c r="AC387" s="19">
        <f>Z387+AA387</f>
        <v/>
      </c>
      <c r="AD387" s="8">
        <f>IF(COUNTIF(Catégories!A:A,N387)=0,"catégorie inconnue",LOOKUP(N387,Catégories!A:A,Catégories!B:B))</f>
        <v/>
      </c>
      <c r="AE387" s="21">
        <f>SUM(Z387:AB387)</f>
        <v/>
      </c>
    </row>
    <row r="388" hidden="1" ht="14.25" customHeight="1" s="101">
      <c r="B388" s="127" t="inlineStr">
        <is>
          <t>13617721</t>
        </is>
      </c>
      <c r="C388" s="127" t="inlineStr">
        <is>
          <t>0</t>
        </is>
      </c>
      <c r="D388" s="123" t="n">
        <v>46163</v>
      </c>
      <c r="E388" s="127" t="inlineStr">
        <is>
          <t>21320</t>
        </is>
      </c>
      <c r="F388" s="127" t="inlineStr">
        <is>
          <t>56600</t>
        </is>
      </c>
      <c r="G388" s="127" t="inlineStr"/>
      <c r="H388" s="127" t="inlineStr"/>
      <c r="I388" s="127" t="inlineStr">
        <is>
          <t>Le Berre Camille</t>
        </is>
      </c>
      <c r="J388" s="127" t="inlineStr">
        <is>
          <t>Laruche</t>
        </is>
      </c>
      <c r="K388" s="127" t="inlineStr">
        <is>
          <t>999999</t>
        </is>
      </c>
      <c r="L388" s="127" t="inlineStr">
        <is>
          <t>XN102114992JB</t>
        </is>
      </c>
      <c r="M388" s="127" t="inlineStr">
        <is>
          <t>N</t>
        </is>
      </c>
      <c r="N388" s="127" t="inlineStr">
        <is>
          <t>Transport</t>
        </is>
      </c>
      <c r="O388" s="127" t="inlineStr">
        <is>
          <t>N</t>
        </is>
      </c>
      <c r="P388" s="127" t="inlineStr">
        <is>
          <t>S</t>
        </is>
      </c>
      <c r="Q388" s="127" t="inlineStr">
        <is>
          <t>NT</t>
        </is>
      </c>
      <c r="R388" s="147" t="n">
        <v>0.05</v>
      </c>
      <c r="S388" s="127" t="n">
        <v>16</v>
      </c>
      <c r="T388" s="148" t="n">
        <v>7</v>
      </c>
      <c r="U388" s="127" t="inlineStr">
        <is>
          <t>LA RUCHE LOGISTIQUE</t>
        </is>
      </c>
      <c r="W388" s="8">
        <f>IF(C388&lt;&gt;2,"",IF(S388="5X","5XK",IF(S388="5Y","5YK",IF(S388="6B","6BK",IF(S388="6C","6CK","")))))</f>
        <v/>
      </c>
      <c r="X388" s="8">
        <f>IF(S388="6B",_xlfn.XLOOKUP(H388,'Zoning 2shop'!A:A,'Zoning 2shop'!B:B),IF(S388="6C",_xlfn.XLOOKUP(G388,'Zoning 2shop'!C:C,'Zoning 2shop'!D:D),""))</f>
        <v/>
      </c>
      <c r="Y388" s="112">
        <f>AB388/Z388</f>
        <v/>
      </c>
      <c r="Z388" s="4">
        <f>T388</f>
        <v/>
      </c>
      <c r="AA388" s="4">
        <f>IF(OR(S388="6C",S388="6B",S388="5X",S388="5Y"),0.08,0.5)</f>
        <v/>
      </c>
      <c r="AB388" s="4">
        <f>$AG$5/$AG$2*Z388</f>
        <v/>
      </c>
      <c r="AC388" s="19">
        <f>Z388+AA388</f>
        <v/>
      </c>
      <c r="AD388" s="8">
        <f>IF(COUNTIF(Catégories!A:A,N388)=0,"catégorie inconnue",LOOKUP(N388,Catégories!A:A,Catégories!B:B))</f>
        <v/>
      </c>
      <c r="AE388" s="21">
        <f>SUM(Z388:AB388)</f>
        <v/>
      </c>
    </row>
    <row r="389" hidden="1" ht="14.25" customHeight="1" s="101">
      <c r="B389" s="127" t="inlineStr">
        <is>
          <t>13617721</t>
        </is>
      </c>
      <c r="C389" s="127" t="inlineStr">
        <is>
          <t>0</t>
        </is>
      </c>
      <c r="D389" s="123" t="n">
        <v>46163</v>
      </c>
      <c r="E389" s="127" t="inlineStr">
        <is>
          <t>21320</t>
        </is>
      </c>
      <c r="F389" s="127" t="inlineStr">
        <is>
          <t>29600</t>
        </is>
      </c>
      <c r="G389" s="127" t="inlineStr"/>
      <c r="H389" s="127" t="inlineStr"/>
      <c r="I389" s="127" t="inlineStr">
        <is>
          <t>COZIC Jacqueline</t>
        </is>
      </c>
      <c r="J389" s="127" t="inlineStr">
        <is>
          <t>Laruche</t>
        </is>
      </c>
      <c r="K389" s="127" t="inlineStr">
        <is>
          <t>999999</t>
        </is>
      </c>
      <c r="L389" s="127" t="inlineStr">
        <is>
          <t>XN102116755JB</t>
        </is>
      </c>
      <c r="M389" s="127" t="inlineStr">
        <is>
          <t>N</t>
        </is>
      </c>
      <c r="N389" s="127" t="inlineStr">
        <is>
          <t>Transport</t>
        </is>
      </c>
      <c r="O389" s="127" t="inlineStr">
        <is>
          <t>N</t>
        </is>
      </c>
      <c r="P389" s="127" t="inlineStr">
        <is>
          <t>S</t>
        </is>
      </c>
      <c r="Q389" s="127" t="inlineStr">
        <is>
          <t>NT</t>
        </is>
      </c>
      <c r="R389" s="147" t="n">
        <v>0.07000000000000001</v>
      </c>
      <c r="S389" s="127" t="n">
        <v>16</v>
      </c>
      <c r="T389" s="148" t="n">
        <v>7</v>
      </c>
      <c r="U389" s="127" t="inlineStr">
        <is>
          <t>LA RUCHE LOGISTIQUE</t>
        </is>
      </c>
      <c r="W389" s="8">
        <f>IF(C389&lt;&gt;2,"",IF(S389="5X","5XK",IF(S389="5Y","5YK",IF(S389="6B","6BK",IF(S389="6C","6CK","")))))</f>
        <v/>
      </c>
      <c r="X389" s="8">
        <f>IF(S389="6B",_xlfn.XLOOKUP(H389,'Zoning 2shop'!A:A,'Zoning 2shop'!B:B),IF(S389="6C",_xlfn.XLOOKUP(G389,'Zoning 2shop'!C:C,'Zoning 2shop'!D:D),""))</f>
        <v/>
      </c>
      <c r="Y389" s="112">
        <f>AB389/Z389</f>
        <v/>
      </c>
      <c r="Z389" s="4">
        <f>T389</f>
        <v/>
      </c>
      <c r="AA389" s="4">
        <f>IF(OR(S389="6C",S389="6B",S389="5X",S389="5Y"),0.08,0.5)</f>
        <v/>
      </c>
      <c r="AB389" s="4">
        <f>$AG$5/$AG$2*Z389</f>
        <v/>
      </c>
      <c r="AC389" s="19">
        <f>Z389+AA389</f>
        <v/>
      </c>
      <c r="AD389" s="8">
        <f>IF(COUNTIF(Catégories!A:A,N389)=0,"catégorie inconnue",LOOKUP(N389,Catégories!A:A,Catégories!B:B))</f>
        <v/>
      </c>
      <c r="AE389" s="21">
        <f>SUM(Z389:AB389)</f>
        <v/>
      </c>
    </row>
    <row r="390" hidden="1" ht="14.25" customHeight="1" s="101">
      <c r="B390" s="127" t="inlineStr">
        <is>
          <t>13617721</t>
        </is>
      </c>
      <c r="C390" s="127" t="inlineStr">
        <is>
          <t>0</t>
        </is>
      </c>
      <c r="D390" s="123" t="n">
        <v>46163</v>
      </c>
      <c r="E390" s="127" t="inlineStr">
        <is>
          <t>21320</t>
        </is>
      </c>
      <c r="F390" s="127" t="inlineStr">
        <is>
          <t>84800</t>
        </is>
      </c>
      <c r="G390" s="127" t="inlineStr"/>
      <c r="H390" s="127" t="inlineStr"/>
      <c r="I390" s="127" t="inlineStr">
        <is>
          <t>Touati Lorenzo</t>
        </is>
      </c>
      <c r="J390" s="127" t="inlineStr">
        <is>
          <t>Laruche</t>
        </is>
      </c>
      <c r="K390" s="127" t="inlineStr">
        <is>
          <t>999999</t>
        </is>
      </c>
      <c r="L390" s="127" t="inlineStr">
        <is>
          <t>XN102149342JB</t>
        </is>
      </c>
      <c r="M390" s="127" t="inlineStr">
        <is>
          <t>N</t>
        </is>
      </c>
      <c r="N390" s="127" t="inlineStr">
        <is>
          <t>Transport</t>
        </is>
      </c>
      <c r="O390" s="127" t="inlineStr">
        <is>
          <t>N</t>
        </is>
      </c>
      <c r="P390" s="127" t="inlineStr">
        <is>
          <t>S</t>
        </is>
      </c>
      <c r="Q390" s="127" t="inlineStr">
        <is>
          <t>NT</t>
        </is>
      </c>
      <c r="R390" s="147" t="n">
        <v>0.1</v>
      </c>
      <c r="S390" s="127" t="n">
        <v>16</v>
      </c>
      <c r="T390" s="148" t="n">
        <v>7</v>
      </c>
      <c r="U390" s="127" t="inlineStr">
        <is>
          <t>LA RUCHE LOGISTIQUE</t>
        </is>
      </c>
      <c r="W390" s="8">
        <f>IF(C390&lt;&gt;2,"",IF(S390="5X","5XK",IF(S390="5Y","5YK",IF(S390="6B","6BK",IF(S390="6C","6CK","")))))</f>
        <v/>
      </c>
      <c r="X390" s="8">
        <f>IF(S390="6B",_xlfn.XLOOKUP(H390,'Zoning 2shop'!A:A,'Zoning 2shop'!B:B),IF(S390="6C",_xlfn.XLOOKUP(G390,'Zoning 2shop'!C:C,'Zoning 2shop'!D:D),""))</f>
        <v/>
      </c>
      <c r="Y390" s="112">
        <f>AB390/Z390</f>
        <v/>
      </c>
      <c r="Z390" s="4">
        <f>T390</f>
        <v/>
      </c>
      <c r="AA390" s="4">
        <f>IF(OR(S390="6C",S390="6B",S390="5X",S390="5Y"),0.08,0.5)</f>
        <v/>
      </c>
      <c r="AB390" s="4">
        <f>$AG$5/$AG$2*Z390</f>
        <v/>
      </c>
      <c r="AC390" s="19">
        <f>Z390+AA390</f>
        <v/>
      </c>
      <c r="AD390" s="8">
        <f>IF(COUNTIF(Catégories!A:A,N390)=0,"catégorie inconnue",LOOKUP(N390,Catégories!A:A,Catégories!B:B))</f>
        <v/>
      </c>
      <c r="AE390" s="21">
        <f>SUM(Z390:AB390)</f>
        <v/>
      </c>
    </row>
    <row r="391" hidden="1" ht="14.25" customHeight="1" s="101">
      <c r="B391" s="127" t="inlineStr">
        <is>
          <t>13617721</t>
        </is>
      </c>
      <c r="C391" s="127" t="inlineStr">
        <is>
          <t>0</t>
        </is>
      </c>
      <c r="D391" s="123" t="n">
        <v>46163</v>
      </c>
      <c r="E391" s="127" t="inlineStr">
        <is>
          <t>21320</t>
        </is>
      </c>
      <c r="F391" s="127" t="inlineStr">
        <is>
          <t>67500</t>
        </is>
      </c>
      <c r="G391" s="127" t="inlineStr"/>
      <c r="H391" s="127" t="inlineStr"/>
      <c r="I391" s="127" t="inlineStr">
        <is>
          <t>BEAUSEJOUR Alyson</t>
        </is>
      </c>
      <c r="J391" s="127" t="inlineStr">
        <is>
          <t>Laruche</t>
        </is>
      </c>
      <c r="K391" s="127" t="inlineStr">
        <is>
          <t>999999</t>
        </is>
      </c>
      <c r="L391" s="127" t="inlineStr">
        <is>
          <t>XN102159353JB</t>
        </is>
      </c>
      <c r="M391" s="127" t="inlineStr">
        <is>
          <t>N</t>
        </is>
      </c>
      <c r="N391" s="127" t="inlineStr">
        <is>
          <t>Transport</t>
        </is>
      </c>
      <c r="O391" s="127" t="inlineStr">
        <is>
          <t>N</t>
        </is>
      </c>
      <c r="P391" s="127" t="inlineStr">
        <is>
          <t>S</t>
        </is>
      </c>
      <c r="Q391" s="127" t="inlineStr">
        <is>
          <t>NT</t>
        </is>
      </c>
      <c r="R391" s="147" t="n">
        <v>1.6</v>
      </c>
      <c r="S391" s="127" t="n">
        <v>16</v>
      </c>
      <c r="T391" s="148" t="n">
        <v>7.4</v>
      </c>
      <c r="U391" s="127" t="inlineStr">
        <is>
          <t>LA RUCHE LOGISTIQUE</t>
        </is>
      </c>
      <c r="W391" s="8">
        <f>IF(C391&lt;&gt;2,"",IF(S391="5X","5XK",IF(S391="5Y","5YK",IF(S391="6B","6BK",IF(S391="6C","6CK","")))))</f>
        <v/>
      </c>
      <c r="X391" s="8">
        <f>IF(S391="6B",_xlfn.XLOOKUP(H391,'Zoning 2shop'!A:A,'Zoning 2shop'!B:B),IF(S391="6C",_xlfn.XLOOKUP(G391,'Zoning 2shop'!C:C,'Zoning 2shop'!D:D),""))</f>
        <v/>
      </c>
      <c r="Y391" s="112">
        <f>AB391/Z391</f>
        <v/>
      </c>
      <c r="Z391" s="4">
        <f>T391</f>
        <v/>
      </c>
      <c r="AA391" s="4">
        <f>IF(OR(S391="6C",S391="6B",S391="5X",S391="5Y"),0.08,0.5)</f>
        <v/>
      </c>
      <c r="AB391" s="4">
        <f>$AG$5/$AG$2*Z391</f>
        <v/>
      </c>
      <c r="AC391" s="19">
        <f>Z391+AA391</f>
        <v/>
      </c>
      <c r="AD391" s="8">
        <f>IF(COUNTIF(Catégories!A:A,N391)=0,"catégorie inconnue",LOOKUP(N391,Catégories!A:A,Catégories!B:B))</f>
        <v/>
      </c>
      <c r="AE391" s="21">
        <f>SUM(Z391:AB391)</f>
        <v/>
      </c>
    </row>
    <row r="392" hidden="1" ht="14.25" customHeight="1" s="101">
      <c r="B392" s="127" t="inlineStr">
        <is>
          <t>13617721</t>
        </is>
      </c>
      <c r="C392" s="127" t="inlineStr">
        <is>
          <t>0</t>
        </is>
      </c>
      <c r="D392" s="123" t="n">
        <v>46163</v>
      </c>
      <c r="E392" s="127" t="inlineStr">
        <is>
          <t>21320</t>
        </is>
      </c>
      <c r="F392" s="127" t="inlineStr">
        <is>
          <t>06410</t>
        </is>
      </c>
      <c r="G392" s="127" t="inlineStr"/>
      <c r="H392" s="127" t="inlineStr"/>
      <c r="I392" s="127" t="inlineStr">
        <is>
          <t>BALAGUERO Gilles</t>
        </is>
      </c>
      <c r="J392" s="127" t="inlineStr">
        <is>
          <t>Laruche</t>
        </is>
      </c>
      <c r="K392" s="127" t="inlineStr">
        <is>
          <t>999999</t>
        </is>
      </c>
      <c r="L392" s="127" t="inlineStr">
        <is>
          <t>XN102160095JB</t>
        </is>
      </c>
      <c r="M392" s="127" t="inlineStr">
        <is>
          <t>N</t>
        </is>
      </c>
      <c r="N392" s="127" t="inlineStr">
        <is>
          <t>Transport</t>
        </is>
      </c>
      <c r="O392" s="127" t="inlineStr">
        <is>
          <t>N</t>
        </is>
      </c>
      <c r="P392" s="127" t="inlineStr">
        <is>
          <t>S</t>
        </is>
      </c>
      <c r="Q392" s="127" t="inlineStr">
        <is>
          <t>NT</t>
        </is>
      </c>
      <c r="R392" s="147" t="n">
        <v>2.03</v>
      </c>
      <c r="S392" s="127" t="n">
        <v>16</v>
      </c>
      <c r="T392" s="148" t="n">
        <v>7.8</v>
      </c>
      <c r="U392" s="127" t="inlineStr">
        <is>
          <t>LA RUCHE LOGISTIQUE</t>
        </is>
      </c>
      <c r="W392" s="8">
        <f>IF(C392&lt;&gt;2,"",IF(S392="5X","5XK",IF(S392="5Y","5YK",IF(S392="6B","6BK",IF(S392="6C","6CK","")))))</f>
        <v/>
      </c>
      <c r="X392" s="8">
        <f>IF(S392="6B",_xlfn.XLOOKUP(H392,'Zoning 2shop'!A:A,'Zoning 2shop'!B:B),IF(S392="6C",_xlfn.XLOOKUP(G392,'Zoning 2shop'!C:C,'Zoning 2shop'!D:D),""))</f>
        <v/>
      </c>
      <c r="Y392" s="112">
        <f>AB392/Z392</f>
        <v/>
      </c>
      <c r="Z392" s="4">
        <f>T392</f>
        <v/>
      </c>
      <c r="AA392" s="4">
        <f>IF(OR(S392="6C",S392="6B",S392="5X",S392="5Y"),0.08,0.5)</f>
        <v/>
      </c>
      <c r="AB392" s="4">
        <f>$AG$5/$AG$2*Z392</f>
        <v/>
      </c>
      <c r="AC392" s="19">
        <f>Z392+AA392</f>
        <v/>
      </c>
      <c r="AD392" s="8">
        <f>IF(COUNTIF(Catégories!A:A,N392)=0,"catégorie inconnue",LOOKUP(N392,Catégories!A:A,Catégories!B:B))</f>
        <v/>
      </c>
      <c r="AE392" s="21">
        <f>SUM(Z392:AB392)</f>
        <v/>
      </c>
    </row>
    <row r="393" hidden="1" ht="14.25" customHeight="1" s="101">
      <c r="B393" s="127" t="inlineStr">
        <is>
          <t>13617721</t>
        </is>
      </c>
      <c r="C393" s="127" t="inlineStr">
        <is>
          <t>0</t>
        </is>
      </c>
      <c r="D393" s="123" t="n">
        <v>46163</v>
      </c>
      <c r="E393" s="127" t="inlineStr">
        <is>
          <t>21320</t>
        </is>
      </c>
      <c r="F393" s="127" t="inlineStr">
        <is>
          <t>35700</t>
        </is>
      </c>
      <c r="G393" s="127" t="inlineStr"/>
      <c r="H393" s="127" t="inlineStr"/>
      <c r="I393" s="127" t="inlineStr">
        <is>
          <t>Sidibe Diatto</t>
        </is>
      </c>
      <c r="J393" s="127" t="inlineStr">
        <is>
          <t>Laruche</t>
        </is>
      </c>
      <c r="K393" s="127" t="inlineStr">
        <is>
          <t>999999</t>
        </is>
      </c>
      <c r="L393" s="127" t="inlineStr">
        <is>
          <t>XN102183508JB</t>
        </is>
      </c>
      <c r="M393" s="127" t="inlineStr">
        <is>
          <t>N</t>
        </is>
      </c>
      <c r="N393" s="127" t="inlineStr">
        <is>
          <t>Transport</t>
        </is>
      </c>
      <c r="O393" s="127" t="inlineStr">
        <is>
          <t>N</t>
        </is>
      </c>
      <c r="P393" s="127" t="inlineStr">
        <is>
          <t>S</t>
        </is>
      </c>
      <c r="Q393" s="127" t="inlineStr">
        <is>
          <t>NT</t>
        </is>
      </c>
      <c r="R393" s="147" t="n">
        <v>1.488</v>
      </c>
      <c r="S393" s="127" t="n">
        <v>16</v>
      </c>
      <c r="T393" s="148" t="n">
        <v>7.4</v>
      </c>
      <c r="U393" s="127" t="inlineStr">
        <is>
          <t>LA RUCHE LOGISTIQUE</t>
        </is>
      </c>
      <c r="W393" s="8">
        <f>IF(C393&lt;&gt;2,"",IF(S393="5X","5XK",IF(S393="5Y","5YK",IF(S393="6B","6BK",IF(S393="6C","6CK","")))))</f>
        <v/>
      </c>
      <c r="X393" s="8">
        <f>IF(S393="6B",_xlfn.XLOOKUP(H393,'Zoning 2shop'!A:A,'Zoning 2shop'!B:B),IF(S393="6C",_xlfn.XLOOKUP(G393,'Zoning 2shop'!C:C,'Zoning 2shop'!D:D),""))</f>
        <v/>
      </c>
      <c r="Y393" s="112">
        <f>AB393/Z393</f>
        <v/>
      </c>
      <c r="Z393" s="4">
        <f>T393</f>
        <v/>
      </c>
      <c r="AA393" s="4">
        <f>IF(OR(S393="6C",S393="6B",S393="5X",S393="5Y"),0.08,0.5)</f>
        <v/>
      </c>
      <c r="AB393" s="4">
        <f>$AG$5/$AG$2*Z393</f>
        <v/>
      </c>
      <c r="AC393" s="19">
        <f>Z393+AA393</f>
        <v/>
      </c>
      <c r="AD393" s="8">
        <f>IF(COUNTIF(Catégories!A:A,N393)=0,"catégorie inconnue",LOOKUP(N393,Catégories!A:A,Catégories!B:B))</f>
        <v/>
      </c>
      <c r="AE393" s="21">
        <f>SUM(Z393:AB393)</f>
        <v/>
      </c>
    </row>
    <row r="394" hidden="1" ht="14.25" customHeight="1" s="101">
      <c r="B394" s="127" t="inlineStr">
        <is>
          <t>13617721</t>
        </is>
      </c>
      <c r="C394" s="127" t="inlineStr">
        <is>
          <t>0</t>
        </is>
      </c>
      <c r="D394" s="123" t="n">
        <v>46163</v>
      </c>
      <c r="E394" s="127" t="inlineStr">
        <is>
          <t>21320</t>
        </is>
      </c>
      <c r="F394" s="127" t="inlineStr">
        <is>
          <t>13630</t>
        </is>
      </c>
      <c r="G394" s="127" t="inlineStr"/>
      <c r="H394" s="127" t="inlineStr"/>
      <c r="I394" s="127" t="inlineStr">
        <is>
          <t>KAPPES Melanie</t>
        </is>
      </c>
      <c r="J394" s="127" t="inlineStr">
        <is>
          <t>Laruche</t>
        </is>
      </c>
      <c r="K394" s="127" t="inlineStr">
        <is>
          <t>999999</t>
        </is>
      </c>
      <c r="L394" s="127" t="inlineStr">
        <is>
          <t>XN102424359JB</t>
        </is>
      </c>
      <c r="M394" s="127" t="inlineStr">
        <is>
          <t>N</t>
        </is>
      </c>
      <c r="N394" s="127" t="inlineStr">
        <is>
          <t>Transport</t>
        </is>
      </c>
      <c r="O394" s="127" t="inlineStr">
        <is>
          <t>N</t>
        </is>
      </c>
      <c r="P394" s="127" t="inlineStr">
        <is>
          <t>S</t>
        </is>
      </c>
      <c r="Q394" s="127" t="inlineStr">
        <is>
          <t>NT</t>
        </is>
      </c>
      <c r="R394" s="147" t="n">
        <v>0.2</v>
      </c>
      <c r="S394" s="127" t="n">
        <v>16</v>
      </c>
      <c r="T394" s="148" t="n">
        <v>7</v>
      </c>
      <c r="U394" s="127" t="inlineStr">
        <is>
          <t>LA RUCHE LOGISTIQUE</t>
        </is>
      </c>
      <c r="W394" s="8">
        <f>IF(C394&lt;&gt;2,"",IF(S394="5X","5XK",IF(S394="5Y","5YK",IF(S394="6B","6BK",IF(S394="6C","6CK","")))))</f>
        <v/>
      </c>
      <c r="X394" s="8">
        <f>IF(S394="6B",_xlfn.XLOOKUP(H394,'Zoning 2shop'!A:A,'Zoning 2shop'!B:B),IF(S394="6C",_xlfn.XLOOKUP(G394,'Zoning 2shop'!C:C,'Zoning 2shop'!D:D),""))</f>
        <v/>
      </c>
      <c r="Y394" s="112">
        <f>AB394/Z394</f>
        <v/>
      </c>
      <c r="Z394" s="4">
        <f>T394</f>
        <v/>
      </c>
      <c r="AA394" s="4">
        <f>IF(OR(S394="6C",S394="6B",S394="5X",S394="5Y"),0.08,0.5)</f>
        <v/>
      </c>
      <c r="AB394" s="4">
        <f>$AG$5/$AG$2*Z394</f>
        <v/>
      </c>
      <c r="AC394" s="19">
        <f>Z394+AA394</f>
        <v/>
      </c>
      <c r="AD394" s="8">
        <f>IF(COUNTIF(Catégories!A:A,N394)=0,"catégorie inconnue",LOOKUP(N394,Catégories!A:A,Catégories!B:B))</f>
        <v/>
      </c>
      <c r="AE394" s="21">
        <f>SUM(Z394:AB394)</f>
        <v/>
      </c>
    </row>
    <row r="395" hidden="1" ht="14.25" customHeight="1" s="101">
      <c r="B395" s="127" t="inlineStr">
        <is>
          <t>13617721</t>
        </is>
      </c>
      <c r="C395" s="127" t="inlineStr">
        <is>
          <t>0</t>
        </is>
      </c>
      <c r="D395" s="123" t="n">
        <v>46163</v>
      </c>
      <c r="E395" s="127" t="inlineStr">
        <is>
          <t>21320</t>
        </is>
      </c>
      <c r="F395" s="127" t="inlineStr">
        <is>
          <t>40530</t>
        </is>
      </c>
      <c r="G395" s="127" t="inlineStr"/>
      <c r="H395" s="127" t="inlineStr"/>
      <c r="I395" s="127" t="inlineStr">
        <is>
          <t>Favarin Anne-Cecile</t>
        </is>
      </c>
      <c r="J395" s="127" t="inlineStr">
        <is>
          <t>Laruche</t>
        </is>
      </c>
      <c r="K395" s="127" t="inlineStr">
        <is>
          <t>999999</t>
        </is>
      </c>
      <c r="L395" s="127" t="inlineStr">
        <is>
          <t>XN102455617JB</t>
        </is>
      </c>
      <c r="M395" s="127" t="inlineStr">
        <is>
          <t>N</t>
        </is>
      </c>
      <c r="N395" s="127" t="inlineStr">
        <is>
          <t>Transport</t>
        </is>
      </c>
      <c r="O395" s="127" t="inlineStr">
        <is>
          <t>N</t>
        </is>
      </c>
      <c r="P395" s="127" t="inlineStr">
        <is>
          <t>S</t>
        </is>
      </c>
      <c r="Q395" s="127" t="inlineStr">
        <is>
          <t>NT</t>
        </is>
      </c>
      <c r="R395" s="147" t="n">
        <v>0.42</v>
      </c>
      <c r="S395" s="127" t="n">
        <v>16</v>
      </c>
      <c r="T395" s="148" t="n">
        <v>7</v>
      </c>
      <c r="U395" s="127" t="inlineStr">
        <is>
          <t>LA RUCHE LOGISTIQUE</t>
        </is>
      </c>
      <c r="W395" s="8">
        <f>IF(C395&lt;&gt;2,"",IF(S395="5X","5XK",IF(S395="5Y","5YK",IF(S395="6B","6BK",IF(S395="6C","6CK","")))))</f>
        <v/>
      </c>
      <c r="X395" s="8">
        <f>IF(S395="6B",_xlfn.XLOOKUP(H395,'Zoning 2shop'!A:A,'Zoning 2shop'!B:B),IF(S395="6C",_xlfn.XLOOKUP(G395,'Zoning 2shop'!C:C,'Zoning 2shop'!D:D),""))</f>
        <v/>
      </c>
      <c r="Y395" s="112">
        <f>AB395/Z395</f>
        <v/>
      </c>
      <c r="Z395" s="4">
        <f>T395</f>
        <v/>
      </c>
      <c r="AA395" s="4">
        <f>IF(OR(S395="6C",S395="6B",S395="5X",S395="5Y"),0.08,0.5)</f>
        <v/>
      </c>
      <c r="AB395" s="4">
        <f>$AG$5/$AG$2*Z395</f>
        <v/>
      </c>
      <c r="AC395" s="19">
        <f>Z395+AA395</f>
        <v/>
      </c>
      <c r="AD395" s="8">
        <f>IF(COUNTIF(Catégories!A:A,N395)=0,"catégorie inconnue",LOOKUP(N395,Catégories!A:A,Catégories!B:B))</f>
        <v/>
      </c>
      <c r="AE395" s="21">
        <f>SUM(Z395:AB395)</f>
        <v/>
      </c>
    </row>
    <row r="396" hidden="1" ht="14.25" customHeight="1" s="101">
      <c r="B396" s="127" t="inlineStr">
        <is>
          <t>13617721</t>
        </is>
      </c>
      <c r="C396" s="127" t="inlineStr">
        <is>
          <t>0</t>
        </is>
      </c>
      <c r="D396" s="123" t="n">
        <v>46164</v>
      </c>
      <c r="E396" s="127" t="inlineStr">
        <is>
          <t>21320</t>
        </is>
      </c>
      <c r="F396" s="127" t="inlineStr">
        <is>
          <t>82000</t>
        </is>
      </c>
      <c r="G396" s="127" t="inlineStr"/>
      <c r="H396" s="127" t="inlineStr"/>
      <c r="I396" s="127" t="inlineStr">
        <is>
          <t>DELCLOS Philippe</t>
        </is>
      </c>
      <c r="J396" s="127" t="inlineStr">
        <is>
          <t>Laruche</t>
        </is>
      </c>
      <c r="K396" s="127" t="inlineStr">
        <is>
          <t>999999</t>
        </is>
      </c>
      <c r="L396" s="127" t="inlineStr">
        <is>
          <t>XN102778484JB</t>
        </is>
      </c>
      <c r="M396" s="127" t="inlineStr">
        <is>
          <t>N</t>
        </is>
      </c>
      <c r="N396" s="127" t="inlineStr">
        <is>
          <t>Transport</t>
        </is>
      </c>
      <c r="O396" s="127" t="inlineStr">
        <is>
          <t>N</t>
        </is>
      </c>
      <c r="P396" s="127" t="inlineStr">
        <is>
          <t>S</t>
        </is>
      </c>
      <c r="Q396" s="127" t="inlineStr">
        <is>
          <t>NT</t>
        </is>
      </c>
      <c r="R396" s="147" t="n">
        <v>0.11</v>
      </c>
      <c r="S396" s="127" t="n">
        <v>16</v>
      </c>
      <c r="T396" s="148" t="n">
        <v>7</v>
      </c>
      <c r="U396" s="127" t="inlineStr">
        <is>
          <t>LA RUCHE LOGISTIQUE</t>
        </is>
      </c>
      <c r="W396" s="8">
        <f>IF(C396&lt;&gt;2,"",IF(S396="5X","5XK",IF(S396="5Y","5YK",IF(S396="6B","6BK",IF(S396="6C","6CK","")))))</f>
        <v/>
      </c>
      <c r="X396" s="8">
        <f>IF(S396="6B",_xlfn.XLOOKUP(H396,'Zoning 2shop'!A:A,'Zoning 2shop'!B:B),IF(S396="6C",_xlfn.XLOOKUP(G396,'Zoning 2shop'!C:C,'Zoning 2shop'!D:D),""))</f>
        <v/>
      </c>
      <c r="Y396" s="112">
        <f>AB396/Z396</f>
        <v/>
      </c>
      <c r="Z396" s="4">
        <f>T396</f>
        <v/>
      </c>
      <c r="AA396" s="4">
        <f>IF(OR(S396="6C",S396="6B",S396="5X",S396="5Y"),0.08,0.5)</f>
        <v/>
      </c>
      <c r="AB396" s="4">
        <f>$AG$5/$AG$2*Z396</f>
        <v/>
      </c>
      <c r="AC396" s="19">
        <f>Z396+AA396</f>
        <v/>
      </c>
      <c r="AD396" s="8">
        <f>IF(COUNTIF(Catégories!A:A,N396)=0,"catégorie inconnue",LOOKUP(N396,Catégories!A:A,Catégories!B:B))</f>
        <v/>
      </c>
      <c r="AE396" s="21">
        <f>SUM(Z396:AB396)</f>
        <v/>
      </c>
    </row>
    <row r="397" hidden="1" ht="14.25" customHeight="1" s="101">
      <c r="B397" s="127" t="inlineStr">
        <is>
          <t>13617721</t>
        </is>
      </c>
      <c r="C397" s="127" t="inlineStr">
        <is>
          <t>0</t>
        </is>
      </c>
      <c r="D397" s="123" t="n">
        <v>46164</v>
      </c>
      <c r="E397" s="127" t="inlineStr">
        <is>
          <t>21320</t>
        </is>
      </c>
      <c r="F397" s="127" t="inlineStr">
        <is>
          <t>92430</t>
        </is>
      </c>
      <c r="G397" s="127" t="inlineStr"/>
      <c r="H397" s="127" t="inlineStr"/>
      <c r="I397" s="127" t="inlineStr">
        <is>
          <t>GUENIN AURORE</t>
        </is>
      </c>
      <c r="J397" s="127" t="inlineStr">
        <is>
          <t>Laruche</t>
        </is>
      </c>
      <c r="K397" s="127" t="inlineStr">
        <is>
          <t>999999</t>
        </is>
      </c>
      <c r="L397" s="127" t="inlineStr">
        <is>
          <t>XN102783705JB</t>
        </is>
      </c>
      <c r="M397" s="127" t="inlineStr">
        <is>
          <t>N</t>
        </is>
      </c>
      <c r="N397" s="127" t="inlineStr">
        <is>
          <t>Transport</t>
        </is>
      </c>
      <c r="O397" s="127" t="inlineStr">
        <is>
          <t>N</t>
        </is>
      </c>
      <c r="P397" s="127" t="inlineStr">
        <is>
          <t>S</t>
        </is>
      </c>
      <c r="Q397" s="127" t="inlineStr">
        <is>
          <t>NT</t>
        </is>
      </c>
      <c r="R397" s="147" t="n">
        <v>4.638</v>
      </c>
      <c r="S397" s="127" t="n">
        <v>16</v>
      </c>
      <c r="T397" s="148" t="n">
        <v>8.6</v>
      </c>
      <c r="U397" s="127" t="inlineStr">
        <is>
          <t>LA RUCHE LOGISTIQUE</t>
        </is>
      </c>
      <c r="W397" s="8">
        <f>IF(C397&lt;&gt;2,"",IF(S397="5X","5XK",IF(S397="5Y","5YK",IF(S397="6B","6BK",IF(S397="6C","6CK","")))))</f>
        <v/>
      </c>
      <c r="X397" s="8">
        <f>IF(S397="6B",_xlfn.XLOOKUP(H397,'Zoning 2shop'!A:A,'Zoning 2shop'!B:B),IF(S397="6C",_xlfn.XLOOKUP(G397,'Zoning 2shop'!C:C,'Zoning 2shop'!D:D),""))</f>
        <v/>
      </c>
      <c r="Y397" s="112">
        <f>AB397/Z397</f>
        <v/>
      </c>
      <c r="Z397" s="4">
        <f>T397</f>
        <v/>
      </c>
      <c r="AA397" s="4">
        <f>IF(OR(S397="6C",S397="6B",S397="5X",S397="5Y"),0.08,0.5)</f>
        <v/>
      </c>
      <c r="AB397" s="4">
        <f>$AG$5/$AG$2*Z397</f>
        <v/>
      </c>
      <c r="AC397" s="19">
        <f>Z397+AA397</f>
        <v/>
      </c>
      <c r="AD397" s="8">
        <f>IF(COUNTIF(Catégories!A:A,N397)=0,"catégorie inconnue",LOOKUP(N397,Catégories!A:A,Catégories!B:B))</f>
        <v/>
      </c>
      <c r="AE397" s="21">
        <f>SUM(Z397:AB397)</f>
        <v/>
      </c>
    </row>
    <row r="398" hidden="1" ht="14.25" customHeight="1" s="101">
      <c r="B398" s="127" t="inlineStr">
        <is>
          <t>13617721</t>
        </is>
      </c>
      <c r="C398" s="127" t="inlineStr">
        <is>
          <t>0</t>
        </is>
      </c>
      <c r="D398" s="123" t="n">
        <v>46164</v>
      </c>
      <c r="E398" s="127" t="inlineStr">
        <is>
          <t>21320</t>
        </is>
      </c>
      <c r="F398" s="127" t="inlineStr">
        <is>
          <t>41350</t>
        </is>
      </c>
      <c r="G398" s="127" t="inlineStr"/>
      <c r="H398" s="127" t="inlineStr"/>
      <c r="I398" s="127" t="inlineStr">
        <is>
          <t>DHALLUIN MARC</t>
        </is>
      </c>
      <c r="J398" s="127" t="inlineStr">
        <is>
          <t>Laruche</t>
        </is>
      </c>
      <c r="K398" s="127" t="inlineStr">
        <is>
          <t>999999</t>
        </is>
      </c>
      <c r="L398" s="127" t="inlineStr">
        <is>
          <t>XN102785834JB</t>
        </is>
      </c>
      <c r="M398" s="127" t="inlineStr">
        <is>
          <t>N</t>
        </is>
      </c>
      <c r="N398" s="127" t="inlineStr">
        <is>
          <t>Transport</t>
        </is>
      </c>
      <c r="O398" s="127" t="inlineStr">
        <is>
          <t>N</t>
        </is>
      </c>
      <c r="P398" s="127" t="inlineStr">
        <is>
          <t>S</t>
        </is>
      </c>
      <c r="Q398" s="127" t="inlineStr">
        <is>
          <t>NT</t>
        </is>
      </c>
      <c r="R398" s="147" t="n">
        <v>4.266</v>
      </c>
      <c r="S398" s="127" t="n">
        <v>16</v>
      </c>
      <c r="T398" s="148" t="n">
        <v>8.6</v>
      </c>
      <c r="U398" s="127" t="inlineStr">
        <is>
          <t>LA RUCHE LOGISTIQUE</t>
        </is>
      </c>
      <c r="W398" s="8">
        <f>IF(C398&lt;&gt;2,"",IF(S398="5X","5XK",IF(S398="5Y","5YK",IF(S398="6B","6BK",IF(S398="6C","6CK","")))))</f>
        <v/>
      </c>
      <c r="X398" s="8">
        <f>IF(S398="6B",_xlfn.XLOOKUP(H398,'Zoning 2shop'!A:A,'Zoning 2shop'!B:B),IF(S398="6C",_xlfn.XLOOKUP(G398,'Zoning 2shop'!C:C,'Zoning 2shop'!D:D),""))</f>
        <v/>
      </c>
      <c r="Y398" s="112">
        <f>AB398/Z398</f>
        <v/>
      </c>
      <c r="Z398" s="4">
        <f>T398</f>
        <v/>
      </c>
      <c r="AA398" s="4">
        <f>IF(OR(S398="6C",S398="6B",S398="5X",S398="5Y"),0.08,0.5)</f>
        <v/>
      </c>
      <c r="AB398" s="4">
        <f>$AG$5/$AG$2*Z398</f>
        <v/>
      </c>
      <c r="AC398" s="19">
        <f>Z398+AA398</f>
        <v/>
      </c>
      <c r="AD398" s="8">
        <f>IF(COUNTIF(Catégories!A:A,N398)=0,"catégorie inconnue",LOOKUP(N398,Catégories!A:A,Catégories!B:B))</f>
        <v/>
      </c>
      <c r="AE398" s="21">
        <f>SUM(Z398:AB398)</f>
        <v/>
      </c>
    </row>
    <row r="399" hidden="1" ht="14.25" customHeight="1" s="101">
      <c r="B399" s="127" t="inlineStr">
        <is>
          <t>13617721</t>
        </is>
      </c>
      <c r="C399" s="127" t="inlineStr">
        <is>
          <t>0</t>
        </is>
      </c>
      <c r="D399" s="123" t="n">
        <v>46164</v>
      </c>
      <c r="E399" s="127" t="inlineStr">
        <is>
          <t>21320</t>
        </is>
      </c>
      <c r="F399" s="127" t="inlineStr">
        <is>
          <t>37000</t>
        </is>
      </c>
      <c r="G399" s="127" t="inlineStr"/>
      <c r="H399" s="127" t="inlineStr"/>
      <c r="I399" s="127" t="inlineStr">
        <is>
          <t>BRUNET Aurelie</t>
        </is>
      </c>
      <c r="J399" s="127" t="inlineStr">
        <is>
          <t>Laruche</t>
        </is>
      </c>
      <c r="K399" s="127" t="inlineStr">
        <is>
          <t>999999</t>
        </is>
      </c>
      <c r="L399" s="127" t="inlineStr">
        <is>
          <t>XN102787645JB</t>
        </is>
      </c>
      <c r="M399" s="127" t="inlineStr">
        <is>
          <t>N</t>
        </is>
      </c>
      <c r="N399" s="127" t="inlineStr">
        <is>
          <t>Transport</t>
        </is>
      </c>
      <c r="O399" s="127" t="inlineStr">
        <is>
          <t>N</t>
        </is>
      </c>
      <c r="P399" s="127" t="inlineStr">
        <is>
          <t>S</t>
        </is>
      </c>
      <c r="Q399" s="127" t="inlineStr">
        <is>
          <t>NT</t>
        </is>
      </c>
      <c r="R399" s="147" t="n">
        <v>1.508</v>
      </c>
      <c r="S399" s="127" t="n">
        <v>16</v>
      </c>
      <c r="T399" s="148" t="n">
        <v>7.4</v>
      </c>
      <c r="U399" s="127" t="inlineStr">
        <is>
          <t>LA RUCHE LOGISTIQUE</t>
        </is>
      </c>
      <c r="W399" s="8">
        <f>IF(C399&lt;&gt;2,"",IF(S399="5X","5XK",IF(S399="5Y","5YK",IF(S399="6B","6BK",IF(S399="6C","6CK","")))))</f>
        <v/>
      </c>
      <c r="X399" s="8">
        <f>IF(S399="6B",_xlfn.XLOOKUP(H399,'Zoning 2shop'!A:A,'Zoning 2shop'!B:B),IF(S399="6C",_xlfn.XLOOKUP(G399,'Zoning 2shop'!C:C,'Zoning 2shop'!D:D),""))</f>
        <v/>
      </c>
      <c r="Y399" s="112">
        <f>AB399/Z399</f>
        <v/>
      </c>
      <c r="Z399" s="4">
        <f>T399</f>
        <v/>
      </c>
      <c r="AA399" s="4">
        <f>IF(OR(S399="6C",S399="6B",S399="5X",S399="5Y"),0.08,0.5)</f>
        <v/>
      </c>
      <c r="AB399" s="4">
        <f>$AG$5/$AG$2*Z399</f>
        <v/>
      </c>
      <c r="AC399" s="19">
        <f>Z399+AA399</f>
        <v/>
      </c>
      <c r="AD399" s="8">
        <f>IF(COUNTIF(Catégories!A:A,N399)=0,"catégorie inconnue",LOOKUP(N399,Catégories!A:A,Catégories!B:B))</f>
        <v/>
      </c>
      <c r="AE399" s="21">
        <f>SUM(Z399:AB399)</f>
        <v/>
      </c>
    </row>
    <row r="400" hidden="1" ht="14.25" customHeight="1" s="101">
      <c r="B400" s="127" t="inlineStr">
        <is>
          <t>13617721</t>
        </is>
      </c>
      <c r="C400" s="127" t="inlineStr">
        <is>
          <t>0</t>
        </is>
      </c>
      <c r="D400" s="123" t="n">
        <v>46164</v>
      </c>
      <c r="E400" s="127" t="inlineStr">
        <is>
          <t>21320</t>
        </is>
      </c>
      <c r="F400" s="127" t="inlineStr">
        <is>
          <t>74330</t>
        </is>
      </c>
      <c r="G400" s="127" t="inlineStr"/>
      <c r="H400" s="127" t="inlineStr"/>
      <c r="I400" s="127" t="inlineStr">
        <is>
          <t>PARA VITAL</t>
        </is>
      </c>
      <c r="J400" s="127" t="inlineStr">
        <is>
          <t>Laruche</t>
        </is>
      </c>
      <c r="K400" s="127" t="inlineStr">
        <is>
          <t>999999</t>
        </is>
      </c>
      <c r="L400" s="127" t="inlineStr">
        <is>
          <t>XN102796545JB</t>
        </is>
      </c>
      <c r="M400" s="127" t="inlineStr">
        <is>
          <t>N</t>
        </is>
      </c>
      <c r="N400" s="127" t="inlineStr">
        <is>
          <t>Transport</t>
        </is>
      </c>
      <c r="O400" s="127" t="inlineStr">
        <is>
          <t>N</t>
        </is>
      </c>
      <c r="P400" s="127" t="inlineStr">
        <is>
          <t>S</t>
        </is>
      </c>
      <c r="Q400" s="127" t="inlineStr">
        <is>
          <t>NT</t>
        </is>
      </c>
      <c r="R400" s="147" t="n">
        <v>15.163</v>
      </c>
      <c r="S400" s="127" t="n">
        <v>16</v>
      </c>
      <c r="T400" s="148" t="n">
        <v>13</v>
      </c>
      <c r="U400" s="127" t="inlineStr">
        <is>
          <t>LA RUCHE LOGISTIQUE</t>
        </is>
      </c>
      <c r="W400" s="8">
        <f>IF(C400&lt;&gt;2,"",IF(S400="5X","5XK",IF(S400="5Y","5YK",IF(S400="6B","6BK",IF(S400="6C","6CK","")))))</f>
        <v/>
      </c>
      <c r="X400" s="8">
        <f>IF(S400="6B",_xlfn.XLOOKUP(H400,'Zoning 2shop'!A:A,'Zoning 2shop'!B:B),IF(S400="6C",_xlfn.XLOOKUP(G400,'Zoning 2shop'!C:C,'Zoning 2shop'!D:D),""))</f>
        <v/>
      </c>
      <c r="Y400" s="112">
        <f>AB400/Z400</f>
        <v/>
      </c>
      <c r="Z400" s="4">
        <f>T400</f>
        <v/>
      </c>
      <c r="AA400" s="4">
        <f>IF(OR(S400="6C",S400="6B",S400="5X",S400="5Y"),0.08,0.5)</f>
        <v/>
      </c>
      <c r="AB400" s="4">
        <f>$AG$5/$AG$2*Z400</f>
        <v/>
      </c>
      <c r="AC400" s="19">
        <f>Z400+AA400</f>
        <v/>
      </c>
      <c r="AD400" s="8">
        <f>IF(COUNTIF(Catégories!A:A,N400)=0,"catégorie inconnue",LOOKUP(N400,Catégories!A:A,Catégories!B:B))</f>
        <v/>
      </c>
      <c r="AE400" s="21">
        <f>SUM(Z400:AB400)</f>
        <v/>
      </c>
    </row>
    <row r="401" hidden="1" ht="14.25" customHeight="1" s="101">
      <c r="B401" s="127" t="inlineStr">
        <is>
          <t>13617721</t>
        </is>
      </c>
      <c r="C401" s="127" t="inlineStr">
        <is>
          <t>0</t>
        </is>
      </c>
      <c r="D401" s="123" t="n">
        <v>46164</v>
      </c>
      <c r="E401" s="127" t="inlineStr">
        <is>
          <t>21320</t>
        </is>
      </c>
      <c r="F401" s="127" t="inlineStr">
        <is>
          <t>31210</t>
        </is>
      </c>
      <c r="G401" s="127" t="inlineStr"/>
      <c r="H401" s="127" t="inlineStr"/>
      <c r="I401" s="127" t="inlineStr">
        <is>
          <t>ROUBARDEAU Frederic</t>
        </is>
      </c>
      <c r="J401" s="127" t="inlineStr">
        <is>
          <t>Laruche</t>
        </is>
      </c>
      <c r="K401" s="127" t="inlineStr">
        <is>
          <t>999999</t>
        </is>
      </c>
      <c r="L401" s="127" t="inlineStr">
        <is>
          <t>XN102820235JB</t>
        </is>
      </c>
      <c r="M401" s="127" t="inlineStr">
        <is>
          <t>N</t>
        </is>
      </c>
      <c r="N401" s="127" t="inlineStr">
        <is>
          <t>Transport</t>
        </is>
      </c>
      <c r="O401" s="127" t="inlineStr">
        <is>
          <t>N</t>
        </is>
      </c>
      <c r="P401" s="127" t="inlineStr">
        <is>
          <t>S</t>
        </is>
      </c>
      <c r="Q401" s="127" t="inlineStr">
        <is>
          <t>NT</t>
        </is>
      </c>
      <c r="R401" s="147" t="n">
        <v>0.52</v>
      </c>
      <c r="S401" s="127" t="n">
        <v>16</v>
      </c>
      <c r="T401" s="148" t="n">
        <v>7</v>
      </c>
      <c r="U401" s="127" t="inlineStr">
        <is>
          <t>LA RUCHE LOGISTIQUE</t>
        </is>
      </c>
      <c r="W401" s="8">
        <f>IF(C401&lt;&gt;2,"",IF(S401="5X","5XK",IF(S401="5Y","5YK",IF(S401="6B","6BK",IF(S401="6C","6CK","")))))</f>
        <v/>
      </c>
      <c r="X401" s="8">
        <f>IF(S401="6B",_xlfn.XLOOKUP(H401,'Zoning 2shop'!A:A,'Zoning 2shop'!B:B),IF(S401="6C",_xlfn.XLOOKUP(G401,'Zoning 2shop'!C:C,'Zoning 2shop'!D:D),""))</f>
        <v/>
      </c>
      <c r="Y401" s="112">
        <f>AB401/Z401</f>
        <v/>
      </c>
      <c r="Z401" s="4">
        <f>T401</f>
        <v/>
      </c>
      <c r="AA401" s="4">
        <f>IF(OR(S401="6C",S401="6B",S401="5X",S401="5Y"),0.08,0.5)</f>
        <v/>
      </c>
      <c r="AB401" s="4">
        <f>$AG$5/$AG$2*Z401</f>
        <v/>
      </c>
      <c r="AC401" s="19">
        <f>Z401+AA401</f>
        <v/>
      </c>
      <c r="AD401" s="8">
        <f>IF(COUNTIF(Catégories!A:A,N401)=0,"catégorie inconnue",LOOKUP(N401,Catégories!A:A,Catégories!B:B))</f>
        <v/>
      </c>
      <c r="AE401" s="21">
        <f>SUM(Z401:AB401)</f>
        <v/>
      </c>
    </row>
    <row r="402" hidden="1" ht="14.25" customHeight="1" s="101">
      <c r="B402" s="127" t="inlineStr">
        <is>
          <t>13617721</t>
        </is>
      </c>
      <c r="C402" s="127" t="inlineStr">
        <is>
          <t>0</t>
        </is>
      </c>
      <c r="D402" s="123" t="n">
        <v>46164</v>
      </c>
      <c r="E402" s="127" t="inlineStr">
        <is>
          <t>21320</t>
        </is>
      </c>
      <c r="F402" s="127" t="inlineStr">
        <is>
          <t>93300</t>
        </is>
      </c>
      <c r="G402" s="127" t="inlineStr"/>
      <c r="H402" s="127" t="inlineStr"/>
      <c r="I402" s="127" t="inlineStr">
        <is>
          <t>prophete Shelda</t>
        </is>
      </c>
      <c r="J402" s="127" t="inlineStr">
        <is>
          <t>Laruche</t>
        </is>
      </c>
      <c r="K402" s="127" t="inlineStr">
        <is>
          <t>999999</t>
        </is>
      </c>
      <c r="L402" s="127" t="inlineStr">
        <is>
          <t>XN102820862JB</t>
        </is>
      </c>
      <c r="M402" s="127" t="inlineStr">
        <is>
          <t>N</t>
        </is>
      </c>
      <c r="N402" s="127" t="inlineStr">
        <is>
          <t>Transport</t>
        </is>
      </c>
      <c r="O402" s="127" t="inlineStr">
        <is>
          <t>N</t>
        </is>
      </c>
      <c r="P402" s="127" t="inlineStr">
        <is>
          <t>S</t>
        </is>
      </c>
      <c r="Q402" s="127" t="inlineStr">
        <is>
          <t>NT</t>
        </is>
      </c>
      <c r="R402" s="147" t="n">
        <v>1.583</v>
      </c>
      <c r="S402" s="127" t="n">
        <v>16</v>
      </c>
      <c r="T402" s="148" t="n">
        <v>7.4</v>
      </c>
      <c r="U402" s="127" t="inlineStr">
        <is>
          <t>LA RUCHE LOGISTIQUE</t>
        </is>
      </c>
      <c r="W402" s="8">
        <f>IF(C402&lt;&gt;2,"",IF(S402="5X","5XK",IF(S402="5Y","5YK",IF(S402="6B","6BK",IF(S402="6C","6CK","")))))</f>
        <v/>
      </c>
      <c r="X402" s="8">
        <f>IF(S402="6B",_xlfn.XLOOKUP(H402,'Zoning 2shop'!A:A,'Zoning 2shop'!B:B),IF(S402="6C",_xlfn.XLOOKUP(G402,'Zoning 2shop'!C:C,'Zoning 2shop'!D:D),""))</f>
        <v/>
      </c>
      <c r="Y402" s="112">
        <f>AB402/Z402</f>
        <v/>
      </c>
      <c r="Z402" s="4">
        <f>T402</f>
        <v/>
      </c>
      <c r="AA402" s="4">
        <f>IF(OR(S402="6C",S402="6B",S402="5X",S402="5Y"),0.08,0.5)</f>
        <v/>
      </c>
      <c r="AB402" s="4">
        <f>$AG$5/$AG$2*Z402</f>
        <v/>
      </c>
      <c r="AC402" s="19">
        <f>Z402+AA402</f>
        <v/>
      </c>
      <c r="AD402" s="8">
        <f>IF(COUNTIF(Catégories!A:A,N402)=0,"catégorie inconnue",LOOKUP(N402,Catégories!A:A,Catégories!B:B))</f>
        <v/>
      </c>
      <c r="AE402" s="21">
        <f>SUM(Z402:AB402)</f>
        <v/>
      </c>
    </row>
    <row r="403" hidden="1" ht="14.25" customHeight="1" s="101">
      <c r="B403" s="127" t="inlineStr">
        <is>
          <t>13617721</t>
        </is>
      </c>
      <c r="C403" s="127" t="inlineStr">
        <is>
          <t>0</t>
        </is>
      </c>
      <c r="D403" s="123" t="n">
        <v>46164</v>
      </c>
      <c r="E403" s="127" t="inlineStr">
        <is>
          <t>21320</t>
        </is>
      </c>
      <c r="F403" s="127" t="inlineStr">
        <is>
          <t>62580</t>
        </is>
      </c>
      <c r="G403" s="127" t="inlineStr"/>
      <c r="H403" s="127" t="inlineStr"/>
      <c r="I403" s="127" t="inlineStr">
        <is>
          <t>Lagache Francois</t>
        </is>
      </c>
      <c r="J403" s="127" t="inlineStr">
        <is>
          <t>Laruche</t>
        </is>
      </c>
      <c r="K403" s="127" t="inlineStr">
        <is>
          <t>999999</t>
        </is>
      </c>
      <c r="L403" s="127" t="inlineStr">
        <is>
          <t>XN102821911JB</t>
        </is>
      </c>
      <c r="M403" s="127" t="inlineStr">
        <is>
          <t>N</t>
        </is>
      </c>
      <c r="N403" s="127" t="inlineStr">
        <is>
          <t>Transport</t>
        </is>
      </c>
      <c r="O403" s="127" t="inlineStr">
        <is>
          <t>N</t>
        </is>
      </c>
      <c r="P403" s="127" t="inlineStr">
        <is>
          <t>S</t>
        </is>
      </c>
      <c r="Q403" s="127" t="inlineStr">
        <is>
          <t>NT</t>
        </is>
      </c>
      <c r="R403" s="147" t="n">
        <v>0.42</v>
      </c>
      <c r="S403" s="127" t="n">
        <v>16</v>
      </c>
      <c r="T403" s="148" t="n">
        <v>7</v>
      </c>
      <c r="U403" s="127" t="inlineStr">
        <is>
          <t>LA RUCHE LOGISTIQUE</t>
        </is>
      </c>
      <c r="W403" s="8">
        <f>IF(C403&lt;&gt;2,"",IF(S403="5X","5XK",IF(S403="5Y","5YK",IF(S403="6B","6BK",IF(S403="6C","6CK","")))))</f>
        <v/>
      </c>
      <c r="X403" s="8">
        <f>IF(S403="6B",_xlfn.XLOOKUP(H403,'Zoning 2shop'!A:A,'Zoning 2shop'!B:B),IF(S403="6C",_xlfn.XLOOKUP(G403,'Zoning 2shop'!C:C,'Zoning 2shop'!D:D),""))</f>
        <v/>
      </c>
      <c r="Y403" s="112">
        <f>AB403/Z403</f>
        <v/>
      </c>
      <c r="Z403" s="4">
        <f>T403</f>
        <v/>
      </c>
      <c r="AA403" s="4">
        <f>IF(OR(S403="6C",S403="6B",S403="5X",S403="5Y"),0.08,0.5)</f>
        <v/>
      </c>
      <c r="AB403" s="4">
        <f>$AG$5/$AG$2*Z403</f>
        <v/>
      </c>
      <c r="AC403" s="19">
        <f>Z403+AA403</f>
        <v/>
      </c>
      <c r="AD403" s="8">
        <f>IF(COUNTIF(Catégories!A:A,N403)=0,"catégorie inconnue",LOOKUP(N403,Catégories!A:A,Catégories!B:B))</f>
        <v/>
      </c>
      <c r="AE403" s="21">
        <f>SUM(Z403:AB403)</f>
        <v/>
      </c>
    </row>
    <row r="404" hidden="1" ht="14.25" customHeight="1" s="101">
      <c r="B404" s="127" t="inlineStr">
        <is>
          <t>13617721</t>
        </is>
      </c>
      <c r="C404" s="127" t="inlineStr">
        <is>
          <t>0</t>
        </is>
      </c>
      <c r="D404" s="123" t="n">
        <v>46164</v>
      </c>
      <c r="E404" s="127" t="inlineStr">
        <is>
          <t>21320</t>
        </is>
      </c>
      <c r="F404" s="127" t="inlineStr">
        <is>
          <t>29000</t>
        </is>
      </c>
      <c r="G404" s="127" t="inlineStr"/>
      <c r="H404" s="127" t="inlineStr"/>
      <c r="I404" s="127" t="inlineStr">
        <is>
          <t>Boscher Helene</t>
        </is>
      </c>
      <c r="J404" s="127" t="inlineStr">
        <is>
          <t>Laruche</t>
        </is>
      </c>
      <c r="K404" s="127" t="inlineStr">
        <is>
          <t>999999</t>
        </is>
      </c>
      <c r="L404" s="127" t="inlineStr">
        <is>
          <t>XN102822191JB</t>
        </is>
      </c>
      <c r="M404" s="127" t="inlineStr">
        <is>
          <t>N</t>
        </is>
      </c>
      <c r="N404" s="127" t="inlineStr">
        <is>
          <t>Transport</t>
        </is>
      </c>
      <c r="O404" s="127" t="inlineStr">
        <is>
          <t>N</t>
        </is>
      </c>
      <c r="P404" s="127" t="inlineStr">
        <is>
          <t>S</t>
        </is>
      </c>
      <c r="Q404" s="127" t="inlineStr">
        <is>
          <t>NT</t>
        </is>
      </c>
      <c r="R404" s="147" t="n">
        <v>0.42</v>
      </c>
      <c r="S404" s="127" t="n">
        <v>16</v>
      </c>
      <c r="T404" s="148" t="n">
        <v>7</v>
      </c>
      <c r="U404" s="127" t="inlineStr">
        <is>
          <t>LA RUCHE LOGISTIQUE</t>
        </is>
      </c>
      <c r="W404" s="8">
        <f>IF(C404&lt;&gt;2,"",IF(S404="5X","5XK",IF(S404="5Y","5YK",IF(S404="6B","6BK",IF(S404="6C","6CK","")))))</f>
        <v/>
      </c>
      <c r="X404" s="8">
        <f>IF(S404="6B",_xlfn.XLOOKUP(H404,'Zoning 2shop'!A:A,'Zoning 2shop'!B:B),IF(S404="6C",_xlfn.XLOOKUP(G404,'Zoning 2shop'!C:C,'Zoning 2shop'!D:D),""))</f>
        <v/>
      </c>
      <c r="Y404" s="112">
        <f>AB404/Z404</f>
        <v/>
      </c>
      <c r="Z404" s="4">
        <f>T404</f>
        <v/>
      </c>
      <c r="AA404" s="4">
        <f>IF(OR(S404="6C",S404="6B",S404="5X",S404="5Y"),0.08,0.5)</f>
        <v/>
      </c>
      <c r="AB404" s="4">
        <f>$AG$5/$AG$2*Z404</f>
        <v/>
      </c>
      <c r="AC404" s="19">
        <f>Z404+AA404</f>
        <v/>
      </c>
      <c r="AD404" s="8">
        <f>IF(COUNTIF(Catégories!A:A,N404)=0,"catégorie inconnue",LOOKUP(N404,Catégories!A:A,Catégories!B:B))</f>
        <v/>
      </c>
      <c r="AE404" s="21">
        <f>SUM(Z404:AB404)</f>
        <v/>
      </c>
    </row>
    <row r="405" hidden="1" ht="14.25" customHeight="1" s="101">
      <c r="B405" s="127" t="inlineStr">
        <is>
          <t>13617721</t>
        </is>
      </c>
      <c r="C405" s="127" t="inlineStr">
        <is>
          <t>0</t>
        </is>
      </c>
      <c r="D405" s="123" t="n">
        <v>46164</v>
      </c>
      <c r="E405" s="127" t="inlineStr">
        <is>
          <t>21320</t>
        </is>
      </c>
      <c r="F405" s="127" t="inlineStr">
        <is>
          <t>13011</t>
        </is>
      </c>
      <c r="G405" s="127" t="inlineStr"/>
      <c r="H405" s="127" t="inlineStr"/>
      <c r="I405" s="127" t="inlineStr">
        <is>
          <t>2757490</t>
        </is>
      </c>
      <c r="J405" s="127" t="inlineStr">
        <is>
          <t>LOGISTIQUE</t>
        </is>
      </c>
      <c r="K405" s="127" t="inlineStr">
        <is>
          <t>999999</t>
        </is>
      </c>
      <c r="L405" s="127" t="inlineStr">
        <is>
          <t>XN102933453JB</t>
        </is>
      </c>
      <c r="M405" s="127" t="inlineStr">
        <is>
          <t>N</t>
        </is>
      </c>
      <c r="N405" s="127" t="inlineStr">
        <is>
          <t>Transport</t>
        </is>
      </c>
      <c r="O405" s="127" t="inlineStr">
        <is>
          <t>N</t>
        </is>
      </c>
      <c r="P405" s="127" t="inlineStr">
        <is>
          <t>S</t>
        </is>
      </c>
      <c r="Q405" s="127" t="inlineStr">
        <is>
          <t>NT</t>
        </is>
      </c>
      <c r="R405" s="147" t="n">
        <v>6</v>
      </c>
      <c r="S405" s="127" t="n">
        <v>16</v>
      </c>
      <c r="T405" s="148" t="n">
        <v>9</v>
      </c>
      <c r="U405" s="127" t="inlineStr">
        <is>
          <t>LA RUCHE LOGISTIQUE</t>
        </is>
      </c>
      <c r="W405" s="8">
        <f>IF(C405&lt;&gt;2,"",IF(S405="5X","5XK",IF(S405="5Y","5YK",IF(S405="6B","6BK",IF(S405="6C","6CK","")))))</f>
        <v/>
      </c>
      <c r="X405" s="8">
        <f>IF(S405="6B",_xlfn.XLOOKUP(H405,'Zoning 2shop'!A:A,'Zoning 2shop'!B:B),IF(S405="6C",_xlfn.XLOOKUP(G405,'Zoning 2shop'!C:C,'Zoning 2shop'!D:D),""))</f>
        <v/>
      </c>
      <c r="Y405" s="112">
        <f>AB405/Z405</f>
        <v/>
      </c>
      <c r="Z405" s="4">
        <f>T405</f>
        <v/>
      </c>
      <c r="AA405" s="4">
        <f>IF(OR(S405="6C",S405="6B",S405="5X",S405="5Y"),0.08,0.5)</f>
        <v/>
      </c>
      <c r="AB405" s="4">
        <f>$AG$5/$AG$2*Z405</f>
        <v/>
      </c>
      <c r="AC405" s="19">
        <f>Z405+AA405</f>
        <v/>
      </c>
      <c r="AD405" s="8">
        <f>IF(COUNTIF(Catégories!A:A,N405)=0,"catégorie inconnue",LOOKUP(N405,Catégories!A:A,Catégories!B:B))</f>
        <v/>
      </c>
      <c r="AE405" s="21">
        <f>SUM(Z405:AB405)</f>
        <v/>
      </c>
    </row>
    <row r="406" hidden="1" ht="14.25" customHeight="1" s="101">
      <c r="B406" s="127" t="inlineStr">
        <is>
          <t>13617721</t>
        </is>
      </c>
      <c r="C406" s="127" t="inlineStr">
        <is>
          <t>0</t>
        </is>
      </c>
      <c r="D406" s="123" t="n">
        <v>46164</v>
      </c>
      <c r="E406" s="127" t="inlineStr">
        <is>
          <t>21320</t>
        </is>
      </c>
      <c r="F406" s="127" t="inlineStr">
        <is>
          <t>22620</t>
        </is>
      </c>
      <c r="G406" s="127" t="inlineStr"/>
      <c r="H406" s="127" t="inlineStr"/>
      <c r="I406" s="127" t="inlineStr">
        <is>
          <t>Pee Emilie</t>
        </is>
      </c>
      <c r="J406" s="127" t="inlineStr">
        <is>
          <t>Laruche</t>
        </is>
      </c>
      <c r="K406" s="127" t="inlineStr">
        <is>
          <t>999999</t>
        </is>
      </c>
      <c r="L406" s="127" t="inlineStr">
        <is>
          <t>XN102936401JB</t>
        </is>
      </c>
      <c r="M406" s="127" t="inlineStr">
        <is>
          <t>N</t>
        </is>
      </c>
      <c r="N406" s="127" t="inlineStr">
        <is>
          <t>Transport</t>
        </is>
      </c>
      <c r="O406" s="127" t="inlineStr">
        <is>
          <t>N</t>
        </is>
      </c>
      <c r="P406" s="127" t="inlineStr">
        <is>
          <t>S</t>
        </is>
      </c>
      <c r="Q406" s="127" t="inlineStr">
        <is>
          <t>NT</t>
        </is>
      </c>
      <c r="R406" s="147" t="n">
        <v>4.787</v>
      </c>
      <c r="S406" s="127" t="n">
        <v>16</v>
      </c>
      <c r="T406" s="148" t="n">
        <v>8.6</v>
      </c>
      <c r="U406" s="127" t="inlineStr">
        <is>
          <t>LA RUCHE LOGISTIQUE</t>
        </is>
      </c>
      <c r="W406" s="8">
        <f>IF(C406&lt;&gt;2,"",IF(S406="5X","5XK",IF(S406="5Y","5YK",IF(S406="6B","6BK",IF(S406="6C","6CK","")))))</f>
        <v/>
      </c>
      <c r="X406" s="8">
        <f>IF(S406="6B",_xlfn.XLOOKUP(H406,'Zoning 2shop'!A:A,'Zoning 2shop'!B:B),IF(S406="6C",_xlfn.XLOOKUP(G406,'Zoning 2shop'!C:C,'Zoning 2shop'!D:D),""))</f>
        <v/>
      </c>
      <c r="Y406" s="112">
        <f>AB406/Z406</f>
        <v/>
      </c>
      <c r="Z406" s="4">
        <f>T406</f>
        <v/>
      </c>
      <c r="AA406" s="4">
        <f>IF(OR(S406="6C",S406="6B",S406="5X",S406="5Y"),0.08,0.5)</f>
        <v/>
      </c>
      <c r="AB406" s="4">
        <f>$AG$5/$AG$2*Z406</f>
        <v/>
      </c>
      <c r="AC406" s="19">
        <f>Z406+AA406</f>
        <v/>
      </c>
      <c r="AD406" s="8">
        <f>IF(COUNTIF(Catégories!A:A,N406)=0,"catégorie inconnue",LOOKUP(N406,Catégories!A:A,Catégories!B:B))</f>
        <v/>
      </c>
      <c r="AE406" s="21">
        <f>SUM(Z406:AB406)</f>
        <v/>
      </c>
    </row>
    <row r="407" hidden="1" ht="14.25" customHeight="1" s="101">
      <c r="B407" s="127" t="inlineStr">
        <is>
          <t>13617721</t>
        </is>
      </c>
      <c r="C407" s="127" t="inlineStr">
        <is>
          <t>0</t>
        </is>
      </c>
      <c r="D407" s="123" t="n">
        <v>46164</v>
      </c>
      <c r="E407" s="127" t="inlineStr">
        <is>
          <t>21320</t>
        </is>
      </c>
      <c r="F407" s="127" t="inlineStr">
        <is>
          <t>95300</t>
        </is>
      </c>
      <c r="G407" s="127" t="inlineStr"/>
      <c r="H407" s="127" t="inlineStr"/>
      <c r="I407" s="127" t="inlineStr">
        <is>
          <t>Ey Angelique</t>
        </is>
      </c>
      <c r="J407" s="127" t="inlineStr">
        <is>
          <t>Laruche</t>
        </is>
      </c>
      <c r="K407" s="127" t="inlineStr">
        <is>
          <t>999999</t>
        </is>
      </c>
      <c r="L407" s="127" t="inlineStr">
        <is>
          <t>XN102947903JB</t>
        </is>
      </c>
      <c r="M407" s="127" t="inlineStr">
        <is>
          <t>N</t>
        </is>
      </c>
      <c r="N407" s="127" t="inlineStr">
        <is>
          <t>Transport</t>
        </is>
      </c>
      <c r="O407" s="127" t="inlineStr">
        <is>
          <t>N</t>
        </is>
      </c>
      <c r="P407" s="127" t="inlineStr">
        <is>
          <t>S</t>
        </is>
      </c>
      <c r="Q407" s="127" t="inlineStr">
        <is>
          <t>NT</t>
        </is>
      </c>
      <c r="R407" s="147" t="n">
        <v>0.21</v>
      </c>
      <c r="S407" s="127" t="n">
        <v>16</v>
      </c>
      <c r="T407" s="148" t="n">
        <v>7</v>
      </c>
      <c r="U407" s="127" t="inlineStr">
        <is>
          <t>LA RUCHE LOGISTIQUE</t>
        </is>
      </c>
      <c r="W407" s="8">
        <f>IF(C407&lt;&gt;2,"",IF(S407="5X","5XK",IF(S407="5Y","5YK",IF(S407="6B","6BK",IF(S407="6C","6CK","")))))</f>
        <v/>
      </c>
      <c r="X407" s="8">
        <f>IF(S407="6B",_xlfn.XLOOKUP(H407,'Zoning 2shop'!A:A,'Zoning 2shop'!B:B),IF(S407="6C",_xlfn.XLOOKUP(G407,'Zoning 2shop'!C:C,'Zoning 2shop'!D:D),""))</f>
        <v/>
      </c>
      <c r="Y407" s="112">
        <f>AB407/Z407</f>
        <v/>
      </c>
      <c r="Z407" s="4">
        <f>T407</f>
        <v/>
      </c>
      <c r="AA407" s="4">
        <f>IF(OR(S407="6C",S407="6B",S407="5X",S407="5Y"),0.08,0.5)</f>
        <v/>
      </c>
      <c r="AB407" s="4">
        <f>$AG$5/$AG$2*Z407</f>
        <v/>
      </c>
      <c r="AC407" s="19">
        <f>Z407+AA407</f>
        <v/>
      </c>
      <c r="AD407" s="8">
        <f>IF(COUNTIF(Catégories!A:A,N407)=0,"catégorie inconnue",LOOKUP(N407,Catégories!A:A,Catégories!B:B))</f>
        <v/>
      </c>
      <c r="AE407" s="21">
        <f>SUM(Z407:AB407)</f>
        <v/>
      </c>
    </row>
    <row r="408" hidden="1" ht="14.25" customHeight="1" s="101">
      <c r="B408" s="127" t="inlineStr">
        <is>
          <t>13617721</t>
        </is>
      </c>
      <c r="C408" s="127" t="inlineStr">
        <is>
          <t>0</t>
        </is>
      </c>
      <c r="D408" s="123" t="n">
        <v>46164</v>
      </c>
      <c r="E408" s="127" t="inlineStr">
        <is>
          <t>21320</t>
        </is>
      </c>
      <c r="F408" s="127" t="inlineStr">
        <is>
          <t>54530</t>
        </is>
      </c>
      <c r="G408" s="127" t="inlineStr"/>
      <c r="H408" s="127" t="inlineStr"/>
      <c r="I408" s="127" t="inlineStr">
        <is>
          <t>Smara kheira</t>
        </is>
      </c>
      <c r="J408" s="127" t="inlineStr">
        <is>
          <t>Laruche</t>
        </is>
      </c>
      <c r="K408" s="127" t="inlineStr">
        <is>
          <t>999999</t>
        </is>
      </c>
      <c r="L408" s="127" t="inlineStr">
        <is>
          <t>XN102948183JB</t>
        </is>
      </c>
      <c r="M408" s="127" t="inlineStr">
        <is>
          <t>N</t>
        </is>
      </c>
      <c r="N408" s="127" t="inlineStr">
        <is>
          <t>Transport</t>
        </is>
      </c>
      <c r="O408" s="127" t="inlineStr">
        <is>
          <t>N</t>
        </is>
      </c>
      <c r="P408" s="127" t="inlineStr">
        <is>
          <t>S</t>
        </is>
      </c>
      <c r="Q408" s="127" t="inlineStr">
        <is>
          <t>NT</t>
        </is>
      </c>
      <c r="R408" s="147" t="n">
        <v>0.64</v>
      </c>
      <c r="S408" s="127" t="n">
        <v>16</v>
      </c>
      <c r="T408" s="148" t="n">
        <v>7</v>
      </c>
      <c r="U408" s="127" t="inlineStr">
        <is>
          <t>LA RUCHE LOGISTIQUE</t>
        </is>
      </c>
      <c r="W408" s="8">
        <f>IF(C408&lt;&gt;2,"",IF(S408="5X","5XK",IF(S408="5Y","5YK",IF(S408="6B","6BK",IF(S408="6C","6CK","")))))</f>
        <v/>
      </c>
      <c r="X408" s="8">
        <f>IF(S408="6B",_xlfn.XLOOKUP(H408,'Zoning 2shop'!A:A,'Zoning 2shop'!B:B),IF(S408="6C",_xlfn.XLOOKUP(G408,'Zoning 2shop'!C:C,'Zoning 2shop'!D:D),""))</f>
        <v/>
      </c>
      <c r="Y408" s="112">
        <f>AB408/Z408</f>
        <v/>
      </c>
      <c r="Z408" s="4">
        <f>T408</f>
        <v/>
      </c>
      <c r="AA408" s="4">
        <f>IF(OR(S408="6C",S408="6B",S408="5X",S408="5Y"),0.08,0.5)</f>
        <v/>
      </c>
      <c r="AB408" s="4">
        <f>$AG$5/$AG$2*Z408</f>
        <v/>
      </c>
      <c r="AC408" s="19">
        <f>Z408+AA408</f>
        <v/>
      </c>
      <c r="AD408" s="8">
        <f>IF(COUNTIF(Catégories!A:A,N408)=0,"catégorie inconnue",LOOKUP(N408,Catégories!A:A,Catégories!B:B))</f>
        <v/>
      </c>
      <c r="AE408" s="21">
        <f>SUM(Z408:AB408)</f>
        <v/>
      </c>
    </row>
    <row r="409" hidden="1" ht="14.25" customHeight="1" s="101">
      <c r="B409" s="127" t="inlineStr">
        <is>
          <t>13617721</t>
        </is>
      </c>
      <c r="C409" s="127" t="inlineStr">
        <is>
          <t>0</t>
        </is>
      </c>
      <c r="D409" s="123" t="n">
        <v>46164</v>
      </c>
      <c r="E409" s="127" t="inlineStr">
        <is>
          <t>21320</t>
        </is>
      </c>
      <c r="F409" s="127" t="inlineStr">
        <is>
          <t>22450</t>
        </is>
      </c>
      <c r="G409" s="127" t="inlineStr"/>
      <c r="H409" s="127" t="inlineStr"/>
      <c r="I409" s="127" t="inlineStr">
        <is>
          <t>EVEN Marie</t>
        </is>
      </c>
      <c r="J409" s="127" t="inlineStr">
        <is>
          <t>Laruche</t>
        </is>
      </c>
      <c r="K409" s="127" t="inlineStr">
        <is>
          <t>999999</t>
        </is>
      </c>
      <c r="L409" s="127" t="inlineStr">
        <is>
          <t>XN102948585JB</t>
        </is>
      </c>
      <c r="M409" s="127" t="inlineStr">
        <is>
          <t>N</t>
        </is>
      </c>
      <c r="N409" s="127" t="inlineStr">
        <is>
          <t>Transport</t>
        </is>
      </c>
      <c r="O409" s="127" t="inlineStr">
        <is>
          <t>N</t>
        </is>
      </c>
      <c r="P409" s="127" t="inlineStr">
        <is>
          <t>S</t>
        </is>
      </c>
      <c r="Q409" s="127" t="inlineStr">
        <is>
          <t>NT</t>
        </is>
      </c>
      <c r="R409" s="147" t="n">
        <v>0.42</v>
      </c>
      <c r="S409" s="127" t="n">
        <v>16</v>
      </c>
      <c r="T409" s="148" t="n">
        <v>7</v>
      </c>
      <c r="U409" s="127" t="inlineStr">
        <is>
          <t>LA RUCHE LOGISTIQUE</t>
        </is>
      </c>
      <c r="W409" s="8">
        <f>IF(C409&lt;&gt;2,"",IF(S409="5X","5XK",IF(S409="5Y","5YK",IF(S409="6B","6BK",IF(S409="6C","6CK","")))))</f>
        <v/>
      </c>
      <c r="X409" s="8">
        <f>IF(S409="6B",_xlfn.XLOOKUP(H409,'Zoning 2shop'!A:A,'Zoning 2shop'!B:B),IF(S409="6C",_xlfn.XLOOKUP(G409,'Zoning 2shop'!C:C,'Zoning 2shop'!D:D),""))</f>
        <v/>
      </c>
      <c r="Y409" s="112">
        <f>AB409/Z409</f>
        <v/>
      </c>
      <c r="Z409" s="4">
        <f>T409</f>
        <v/>
      </c>
      <c r="AA409" s="4">
        <f>IF(OR(S409="6C",S409="6B",S409="5X",S409="5Y"),0.08,0.5)</f>
        <v/>
      </c>
      <c r="AB409" s="4">
        <f>$AG$5/$AG$2*Z409</f>
        <v/>
      </c>
      <c r="AC409" s="19">
        <f>Z409+AA409</f>
        <v/>
      </c>
      <c r="AD409" s="8">
        <f>IF(COUNTIF(Catégories!A:A,N409)=0,"catégorie inconnue",LOOKUP(N409,Catégories!A:A,Catégories!B:B))</f>
        <v/>
      </c>
      <c r="AE409" s="21">
        <f>SUM(Z409:AB409)</f>
        <v/>
      </c>
    </row>
    <row r="410" hidden="1" ht="14.25" customHeight="1" s="101">
      <c r="B410" s="127" t="inlineStr">
        <is>
          <t>13617721</t>
        </is>
      </c>
      <c r="C410" s="127" t="inlineStr">
        <is>
          <t>0</t>
        </is>
      </c>
      <c r="D410" s="123" t="n">
        <v>46164</v>
      </c>
      <c r="E410" s="127" t="inlineStr">
        <is>
          <t>21320</t>
        </is>
      </c>
      <c r="F410" s="127" t="inlineStr">
        <is>
          <t>57430</t>
        </is>
      </c>
      <c r="G410" s="127" t="inlineStr"/>
      <c r="H410" s="127" t="inlineStr"/>
      <c r="I410" s="127" t="inlineStr">
        <is>
          <t>Kaiser Blandine</t>
        </is>
      </c>
      <c r="J410" s="127" t="inlineStr">
        <is>
          <t>Laruche</t>
        </is>
      </c>
      <c r="K410" s="127" t="inlineStr">
        <is>
          <t>999999</t>
        </is>
      </c>
      <c r="L410" s="127" t="inlineStr">
        <is>
          <t>XN102964402JB</t>
        </is>
      </c>
      <c r="M410" s="127" t="inlineStr">
        <is>
          <t>N</t>
        </is>
      </c>
      <c r="N410" s="127" t="inlineStr">
        <is>
          <t>Transport</t>
        </is>
      </c>
      <c r="O410" s="127" t="inlineStr">
        <is>
          <t>N</t>
        </is>
      </c>
      <c r="P410" s="127" t="inlineStr">
        <is>
          <t>S</t>
        </is>
      </c>
      <c r="Q410" s="127" t="inlineStr">
        <is>
          <t>NT</t>
        </is>
      </c>
      <c r="R410" s="147" t="n">
        <v>0.3</v>
      </c>
      <c r="S410" s="127" t="n">
        <v>16</v>
      </c>
      <c r="T410" s="148" t="n">
        <v>7</v>
      </c>
      <c r="U410" s="127" t="inlineStr">
        <is>
          <t>LA RUCHE LOGISTIQUE</t>
        </is>
      </c>
      <c r="W410" s="8">
        <f>IF(C410&lt;&gt;2,"",IF(S410="5X","5XK",IF(S410="5Y","5YK",IF(S410="6B","6BK",IF(S410="6C","6CK","")))))</f>
        <v/>
      </c>
      <c r="X410" s="8">
        <f>IF(S410="6B",_xlfn.XLOOKUP(H410,'Zoning 2shop'!A:A,'Zoning 2shop'!B:B),IF(S410="6C",_xlfn.XLOOKUP(G410,'Zoning 2shop'!C:C,'Zoning 2shop'!D:D),""))</f>
        <v/>
      </c>
      <c r="Y410" s="112">
        <f>AB410/Z410</f>
        <v/>
      </c>
      <c r="Z410" s="4">
        <f>T410</f>
        <v/>
      </c>
      <c r="AA410" s="4">
        <f>IF(OR(S410="6C",S410="6B",S410="5X",S410="5Y"),0.08,0.5)</f>
        <v/>
      </c>
      <c r="AB410" s="4">
        <f>$AG$5/$AG$2*Z410</f>
        <v/>
      </c>
      <c r="AC410" s="19">
        <f>Z410+AA410</f>
        <v/>
      </c>
      <c r="AD410" s="8">
        <f>IF(COUNTIF(Catégories!A:A,N410)=0,"catégorie inconnue",LOOKUP(N410,Catégories!A:A,Catégories!B:B))</f>
        <v/>
      </c>
      <c r="AE410" s="21">
        <f>SUM(Z410:AB410)</f>
        <v/>
      </c>
    </row>
    <row r="411" hidden="1" ht="14.25" customHeight="1" s="101">
      <c r="B411" s="127" t="inlineStr">
        <is>
          <t>13617721</t>
        </is>
      </c>
      <c r="C411" s="127" t="inlineStr">
        <is>
          <t>0</t>
        </is>
      </c>
      <c r="D411" s="123" t="n">
        <v>46164</v>
      </c>
      <c r="E411" s="127" t="inlineStr">
        <is>
          <t>21320</t>
        </is>
      </c>
      <c r="F411" s="127" t="inlineStr">
        <is>
          <t>28000</t>
        </is>
      </c>
      <c r="G411" s="127" t="inlineStr"/>
      <c r="H411" s="127" t="inlineStr"/>
      <c r="I411" s="127" t="inlineStr">
        <is>
          <t>Letartre Angelique</t>
        </is>
      </c>
      <c r="J411" s="127" t="inlineStr">
        <is>
          <t>Laruche</t>
        </is>
      </c>
      <c r="K411" s="127" t="inlineStr">
        <is>
          <t>999999</t>
        </is>
      </c>
      <c r="L411" s="127" t="inlineStr">
        <is>
          <t>XN102966624JB</t>
        </is>
      </c>
      <c r="M411" s="127" t="inlineStr">
        <is>
          <t>N</t>
        </is>
      </c>
      <c r="N411" s="127" t="inlineStr">
        <is>
          <t>Transport</t>
        </is>
      </c>
      <c r="O411" s="127" t="inlineStr">
        <is>
          <t>N</t>
        </is>
      </c>
      <c r="P411" s="127" t="inlineStr">
        <is>
          <t>S</t>
        </is>
      </c>
      <c r="Q411" s="127" t="inlineStr">
        <is>
          <t>NT</t>
        </is>
      </c>
      <c r="R411" s="147" t="n">
        <v>2.24</v>
      </c>
      <c r="S411" s="127" t="n">
        <v>16</v>
      </c>
      <c r="T411" s="148" t="n">
        <v>7.8</v>
      </c>
      <c r="U411" s="127" t="inlineStr">
        <is>
          <t>LA RUCHE LOGISTIQUE</t>
        </is>
      </c>
      <c r="W411" s="8">
        <f>IF(C411&lt;&gt;2,"",IF(S411="5X","5XK",IF(S411="5Y","5YK",IF(S411="6B","6BK",IF(S411="6C","6CK","")))))</f>
        <v/>
      </c>
      <c r="X411" s="8">
        <f>IF(S411="6B",_xlfn.XLOOKUP(H411,'Zoning 2shop'!A:A,'Zoning 2shop'!B:B),IF(S411="6C",_xlfn.XLOOKUP(G411,'Zoning 2shop'!C:C,'Zoning 2shop'!D:D),""))</f>
        <v/>
      </c>
      <c r="Y411" s="112">
        <f>AB411/Z411</f>
        <v/>
      </c>
      <c r="Z411" s="4">
        <f>T411</f>
        <v/>
      </c>
      <c r="AA411" s="4">
        <f>IF(OR(S411="6C",S411="6B",S411="5X",S411="5Y"),0.08,0.5)</f>
        <v/>
      </c>
      <c r="AB411" s="4">
        <f>$AG$5/$AG$2*Z411</f>
        <v/>
      </c>
      <c r="AC411" s="19">
        <f>Z411+AA411</f>
        <v/>
      </c>
      <c r="AD411" s="8">
        <f>IF(COUNTIF(Catégories!A:A,N411)=0,"catégorie inconnue",LOOKUP(N411,Catégories!A:A,Catégories!B:B))</f>
        <v/>
      </c>
      <c r="AE411" s="21">
        <f>SUM(Z411:AB411)</f>
        <v/>
      </c>
    </row>
    <row r="412" hidden="1" ht="14.25" customHeight="1" s="101">
      <c r="B412" s="127" t="inlineStr">
        <is>
          <t>13617721</t>
        </is>
      </c>
      <c r="C412" s="127" t="inlineStr">
        <is>
          <t>0</t>
        </is>
      </c>
      <c r="D412" s="123" t="n">
        <v>46164</v>
      </c>
      <c r="E412" s="127" t="inlineStr">
        <is>
          <t>21320</t>
        </is>
      </c>
      <c r="F412" s="127" t="inlineStr">
        <is>
          <t>29790</t>
        </is>
      </c>
      <c r="G412" s="127" t="inlineStr"/>
      <c r="H412" s="127" t="inlineStr"/>
      <c r="I412" s="127" t="inlineStr">
        <is>
          <t>DENIS Ghislaine</t>
        </is>
      </c>
      <c r="J412" s="127" t="inlineStr">
        <is>
          <t>Laruche</t>
        </is>
      </c>
      <c r="K412" s="127" t="inlineStr">
        <is>
          <t>999999</t>
        </is>
      </c>
      <c r="L412" s="127" t="inlineStr">
        <is>
          <t>XN102967240JB</t>
        </is>
      </c>
      <c r="M412" s="127" t="inlineStr">
        <is>
          <t>N</t>
        </is>
      </c>
      <c r="N412" s="127" t="inlineStr">
        <is>
          <t>Transport</t>
        </is>
      </c>
      <c r="O412" s="127" t="inlineStr">
        <is>
          <t>N</t>
        </is>
      </c>
      <c r="P412" s="127" t="inlineStr">
        <is>
          <t>S</t>
        </is>
      </c>
      <c r="Q412" s="127" t="inlineStr">
        <is>
          <t>NT</t>
        </is>
      </c>
      <c r="R412" s="147" t="n">
        <v>0.08</v>
      </c>
      <c r="S412" s="127" t="n">
        <v>16</v>
      </c>
      <c r="T412" s="148" t="n">
        <v>7</v>
      </c>
      <c r="U412" s="127" t="inlineStr">
        <is>
          <t>LA RUCHE LOGISTIQUE</t>
        </is>
      </c>
      <c r="W412" s="8">
        <f>IF(C412&lt;&gt;2,"",IF(S412="5X","5XK",IF(S412="5Y","5YK",IF(S412="6B","6BK",IF(S412="6C","6CK","")))))</f>
        <v/>
      </c>
      <c r="X412" s="8">
        <f>IF(S412="6B",_xlfn.XLOOKUP(H412,'Zoning 2shop'!A:A,'Zoning 2shop'!B:B),IF(S412="6C",_xlfn.XLOOKUP(G412,'Zoning 2shop'!C:C,'Zoning 2shop'!D:D),""))</f>
        <v/>
      </c>
      <c r="Y412" s="112">
        <f>AB412/Z412</f>
        <v/>
      </c>
      <c r="Z412" s="4">
        <f>T412</f>
        <v/>
      </c>
      <c r="AA412" s="4">
        <f>IF(OR(S412="6C",S412="6B",S412="5X",S412="5Y"),0.08,0.5)</f>
        <v/>
      </c>
      <c r="AB412" s="4">
        <f>$AG$5/$AG$2*Z412</f>
        <v/>
      </c>
      <c r="AC412" s="19">
        <f>Z412+AA412</f>
        <v/>
      </c>
      <c r="AD412" s="8">
        <f>IF(COUNTIF(Catégories!A:A,N412)=0,"catégorie inconnue",LOOKUP(N412,Catégories!A:A,Catégories!B:B))</f>
        <v/>
      </c>
      <c r="AE412" s="21">
        <f>SUM(Z412:AB412)</f>
        <v/>
      </c>
    </row>
    <row r="413" hidden="1" ht="14.25" customHeight="1" s="101">
      <c r="B413" s="127" t="inlineStr">
        <is>
          <t>13617721</t>
        </is>
      </c>
      <c r="C413" s="127" t="inlineStr">
        <is>
          <t>0</t>
        </is>
      </c>
      <c r="D413" s="123" t="n">
        <v>46164</v>
      </c>
      <c r="E413" s="127" t="inlineStr">
        <is>
          <t>21320</t>
        </is>
      </c>
      <c r="F413" s="127" t="inlineStr">
        <is>
          <t>33520</t>
        </is>
      </c>
      <c r="G413" s="127" t="inlineStr"/>
      <c r="H413" s="127" t="inlineStr"/>
      <c r="I413" s="127" t="inlineStr">
        <is>
          <t>Schlosser Renaud</t>
        </is>
      </c>
      <c r="J413" s="127" t="inlineStr">
        <is>
          <t>Laruche</t>
        </is>
      </c>
      <c r="K413" s="127" t="inlineStr">
        <is>
          <t>999999</t>
        </is>
      </c>
      <c r="L413" s="127" t="inlineStr">
        <is>
          <t>XN102967457JB</t>
        </is>
      </c>
      <c r="M413" s="127" t="inlineStr">
        <is>
          <t>N</t>
        </is>
      </c>
      <c r="N413" s="127" t="inlineStr">
        <is>
          <t>Transport</t>
        </is>
      </c>
      <c r="O413" s="127" t="inlineStr">
        <is>
          <t>N</t>
        </is>
      </c>
      <c r="P413" s="127" t="inlineStr">
        <is>
          <t>S</t>
        </is>
      </c>
      <c r="Q413" s="127" t="inlineStr">
        <is>
          <t>NT</t>
        </is>
      </c>
      <c r="R413" s="147" t="n">
        <v>0.42</v>
      </c>
      <c r="S413" s="127" t="n">
        <v>16</v>
      </c>
      <c r="T413" s="148" t="n">
        <v>7</v>
      </c>
      <c r="U413" s="127" t="inlineStr">
        <is>
          <t>LA RUCHE LOGISTIQUE</t>
        </is>
      </c>
      <c r="W413" s="8">
        <f>IF(C413&lt;&gt;2,"",IF(S413="5X","5XK",IF(S413="5Y","5YK",IF(S413="6B","6BK",IF(S413="6C","6CK","")))))</f>
        <v/>
      </c>
      <c r="X413" s="8">
        <f>IF(S413="6B",_xlfn.XLOOKUP(H413,'Zoning 2shop'!A:A,'Zoning 2shop'!B:B),IF(S413="6C",_xlfn.XLOOKUP(G413,'Zoning 2shop'!C:C,'Zoning 2shop'!D:D),""))</f>
        <v/>
      </c>
      <c r="Y413" s="112">
        <f>AB413/Z413</f>
        <v/>
      </c>
      <c r="Z413" s="4">
        <f>T413</f>
        <v/>
      </c>
      <c r="AA413" s="4">
        <f>IF(OR(S413="6C",S413="6B",S413="5X",S413="5Y"),0.08,0.5)</f>
        <v/>
      </c>
      <c r="AB413" s="4">
        <f>$AG$5/$AG$2*Z413</f>
        <v/>
      </c>
      <c r="AC413" s="19">
        <f>Z413+AA413</f>
        <v/>
      </c>
      <c r="AD413" s="8">
        <f>IF(COUNTIF(Catégories!A:A,N413)=0,"catégorie inconnue",LOOKUP(N413,Catégories!A:A,Catégories!B:B))</f>
        <v/>
      </c>
      <c r="AE413" s="21">
        <f>SUM(Z413:AB413)</f>
        <v/>
      </c>
    </row>
    <row r="414" hidden="1" ht="14.25" customHeight="1" s="101">
      <c r="B414" s="127" t="inlineStr">
        <is>
          <t>13617721</t>
        </is>
      </c>
      <c r="C414" s="127" t="inlineStr">
        <is>
          <t>0</t>
        </is>
      </c>
      <c r="D414" s="123" t="n">
        <v>46164</v>
      </c>
      <c r="E414" s="127" t="inlineStr">
        <is>
          <t>21320</t>
        </is>
      </c>
      <c r="F414" s="127" t="inlineStr">
        <is>
          <t>24110</t>
        </is>
      </c>
      <c r="G414" s="127" t="inlineStr"/>
      <c r="H414" s="127" t="inlineStr"/>
      <c r="I414" s="127" t="inlineStr">
        <is>
          <t>JAFFRELOT Erwan</t>
        </is>
      </c>
      <c r="J414" s="127" t="inlineStr">
        <is>
          <t>Laruche</t>
        </is>
      </c>
      <c r="K414" s="127" t="inlineStr">
        <is>
          <t>999999</t>
        </is>
      </c>
      <c r="L414" s="127" t="inlineStr">
        <is>
          <t>XN102968245JB</t>
        </is>
      </c>
      <c r="M414" s="127" t="inlineStr">
        <is>
          <t>N</t>
        </is>
      </c>
      <c r="N414" s="127" t="inlineStr">
        <is>
          <t>Transport</t>
        </is>
      </c>
      <c r="O414" s="127" t="inlineStr">
        <is>
          <t>N</t>
        </is>
      </c>
      <c r="P414" s="127" t="inlineStr">
        <is>
          <t>S</t>
        </is>
      </c>
      <c r="Q414" s="127" t="inlineStr">
        <is>
          <t>NT</t>
        </is>
      </c>
      <c r="R414" s="147" t="n">
        <v>0.41</v>
      </c>
      <c r="S414" s="127" t="n">
        <v>16</v>
      </c>
      <c r="T414" s="148" t="n">
        <v>7</v>
      </c>
      <c r="U414" s="127" t="inlineStr">
        <is>
          <t>LA RUCHE LOGISTIQUE</t>
        </is>
      </c>
      <c r="W414" s="8">
        <f>IF(C414&lt;&gt;2,"",IF(S414="5X","5XK",IF(S414="5Y","5YK",IF(S414="6B","6BK",IF(S414="6C","6CK","")))))</f>
        <v/>
      </c>
      <c r="X414" s="8">
        <f>IF(S414="6B",_xlfn.XLOOKUP(H414,'Zoning 2shop'!A:A,'Zoning 2shop'!B:B),IF(S414="6C",_xlfn.XLOOKUP(G414,'Zoning 2shop'!C:C,'Zoning 2shop'!D:D),""))</f>
        <v/>
      </c>
      <c r="Y414" s="112">
        <f>AB414/Z414</f>
        <v/>
      </c>
      <c r="Z414" s="4">
        <f>T414</f>
        <v/>
      </c>
      <c r="AA414" s="4">
        <f>IF(OR(S414="6C",S414="6B",S414="5X",S414="5Y"),0.08,0.5)</f>
        <v/>
      </c>
      <c r="AB414" s="4">
        <f>$AG$5/$AG$2*Z414</f>
        <v/>
      </c>
      <c r="AC414" s="19">
        <f>Z414+AA414</f>
        <v/>
      </c>
      <c r="AD414" s="8">
        <f>IF(COUNTIF(Catégories!A:A,N414)=0,"catégorie inconnue",LOOKUP(N414,Catégories!A:A,Catégories!B:B))</f>
        <v/>
      </c>
      <c r="AE414" s="21">
        <f>SUM(Z414:AB414)</f>
        <v/>
      </c>
    </row>
    <row r="415" hidden="1" ht="14.25" customHeight="1" s="101">
      <c r="B415" s="127" t="inlineStr">
        <is>
          <t>13617721</t>
        </is>
      </c>
      <c r="C415" s="127" t="inlineStr">
        <is>
          <t>0</t>
        </is>
      </c>
      <c r="D415" s="123" t="n">
        <v>46164</v>
      </c>
      <c r="E415" s="127" t="inlineStr">
        <is>
          <t>21320</t>
        </is>
      </c>
      <c r="F415" s="127" t="inlineStr">
        <is>
          <t>26400</t>
        </is>
      </c>
      <c r="G415" s="127" t="inlineStr"/>
      <c r="H415" s="127" t="inlineStr"/>
      <c r="I415" s="127" t="inlineStr">
        <is>
          <t>FERRATIER Stephane</t>
        </is>
      </c>
      <c r="J415" s="127" t="inlineStr">
        <is>
          <t>Laruche</t>
        </is>
      </c>
      <c r="K415" s="127" t="inlineStr">
        <is>
          <t>999999</t>
        </is>
      </c>
      <c r="L415" s="127" t="inlineStr">
        <is>
          <t>XN102968965JB</t>
        </is>
      </c>
      <c r="M415" s="127" t="inlineStr">
        <is>
          <t>N</t>
        </is>
      </c>
      <c r="N415" s="127" t="inlineStr">
        <is>
          <t>Transport</t>
        </is>
      </c>
      <c r="O415" s="127" t="inlineStr">
        <is>
          <t>N</t>
        </is>
      </c>
      <c r="P415" s="127" t="inlineStr">
        <is>
          <t>S</t>
        </is>
      </c>
      <c r="Q415" s="127" t="inlineStr">
        <is>
          <t>NT</t>
        </is>
      </c>
      <c r="R415" s="147" t="n">
        <v>0.41</v>
      </c>
      <c r="S415" s="127" t="n">
        <v>16</v>
      </c>
      <c r="T415" s="148" t="n">
        <v>7</v>
      </c>
      <c r="U415" s="127" t="inlineStr">
        <is>
          <t>LA RUCHE LOGISTIQUE</t>
        </is>
      </c>
      <c r="W415" s="8">
        <f>IF(C415&lt;&gt;2,"",IF(S415="5X","5XK",IF(S415="5Y","5YK",IF(S415="6B","6BK",IF(S415="6C","6CK","")))))</f>
        <v/>
      </c>
      <c r="X415" s="8">
        <f>IF(S415="6B",_xlfn.XLOOKUP(H415,'Zoning 2shop'!A:A,'Zoning 2shop'!B:B),IF(S415="6C",_xlfn.XLOOKUP(G415,'Zoning 2shop'!C:C,'Zoning 2shop'!D:D),""))</f>
        <v/>
      </c>
      <c r="Y415" s="112">
        <f>AB415/Z415</f>
        <v/>
      </c>
      <c r="Z415" s="4">
        <f>T415</f>
        <v/>
      </c>
      <c r="AA415" s="4">
        <f>IF(OR(S415="6C",S415="6B",S415="5X",S415="5Y"),0.08,0.5)</f>
        <v/>
      </c>
      <c r="AB415" s="4">
        <f>$AG$5/$AG$2*Z415</f>
        <v/>
      </c>
      <c r="AC415" s="19">
        <f>Z415+AA415</f>
        <v/>
      </c>
      <c r="AD415" s="8">
        <f>IF(COUNTIF(Catégories!A:A,N415)=0,"catégorie inconnue",LOOKUP(N415,Catégories!A:A,Catégories!B:B))</f>
        <v/>
      </c>
      <c r="AE415" s="21">
        <f>SUM(Z415:AB415)</f>
        <v/>
      </c>
    </row>
    <row r="416" hidden="1" ht="14.25" customHeight="1" s="101">
      <c r="B416" s="127" t="inlineStr">
        <is>
          <t>13617721</t>
        </is>
      </c>
      <c r="C416" s="127" t="inlineStr">
        <is>
          <t>0</t>
        </is>
      </c>
      <c r="D416" s="123" t="n">
        <v>46164</v>
      </c>
      <c r="E416" s="127" t="inlineStr">
        <is>
          <t>21320</t>
        </is>
      </c>
      <c r="F416" s="127" t="inlineStr">
        <is>
          <t>07130</t>
        </is>
      </c>
      <c r="G416" s="127" t="inlineStr"/>
      <c r="H416" s="127" t="inlineStr"/>
      <c r="I416" s="127" t="inlineStr">
        <is>
          <t>CHASSON Pascale</t>
        </is>
      </c>
      <c r="J416" s="127" t="inlineStr">
        <is>
          <t>Laruche</t>
        </is>
      </c>
      <c r="K416" s="127" t="inlineStr">
        <is>
          <t>999999</t>
        </is>
      </c>
      <c r="L416" s="127" t="inlineStr">
        <is>
          <t>XN102971010JB</t>
        </is>
      </c>
      <c r="M416" s="127" t="inlineStr">
        <is>
          <t>N</t>
        </is>
      </c>
      <c r="N416" s="127" t="inlineStr">
        <is>
          <t>Transport</t>
        </is>
      </c>
      <c r="O416" s="127" t="inlineStr">
        <is>
          <t>N</t>
        </is>
      </c>
      <c r="P416" s="127" t="inlineStr">
        <is>
          <t>S</t>
        </is>
      </c>
      <c r="Q416" s="127" t="inlineStr">
        <is>
          <t>NT</t>
        </is>
      </c>
      <c r="R416" s="147" t="n">
        <v>0.31</v>
      </c>
      <c r="S416" s="127" t="n">
        <v>16</v>
      </c>
      <c r="T416" s="148" t="n">
        <v>7</v>
      </c>
      <c r="U416" s="127" t="inlineStr">
        <is>
          <t>LA RUCHE LOGISTIQUE</t>
        </is>
      </c>
      <c r="W416" s="8">
        <f>IF(C416&lt;&gt;2,"",IF(S416="5X","5XK",IF(S416="5Y","5YK",IF(S416="6B","6BK",IF(S416="6C","6CK","")))))</f>
        <v/>
      </c>
      <c r="X416" s="8">
        <f>IF(S416="6B",_xlfn.XLOOKUP(H416,'Zoning 2shop'!A:A,'Zoning 2shop'!B:B),IF(S416="6C",_xlfn.XLOOKUP(G416,'Zoning 2shop'!C:C,'Zoning 2shop'!D:D),""))</f>
        <v/>
      </c>
      <c r="Y416" s="112">
        <f>AB416/Z416</f>
        <v/>
      </c>
      <c r="Z416" s="4">
        <f>T416</f>
        <v/>
      </c>
      <c r="AA416" s="4">
        <f>IF(OR(S416="6C",S416="6B",S416="5X",S416="5Y"),0.08,0.5)</f>
        <v/>
      </c>
      <c r="AB416" s="4">
        <f>$AG$5/$AG$2*Z416</f>
        <v/>
      </c>
      <c r="AC416" s="19">
        <f>Z416+AA416</f>
        <v/>
      </c>
      <c r="AD416" s="8">
        <f>IF(COUNTIF(Catégories!A:A,N416)=0,"catégorie inconnue",LOOKUP(N416,Catégories!A:A,Catégories!B:B))</f>
        <v/>
      </c>
      <c r="AE416" s="21">
        <f>SUM(Z416:AB416)</f>
        <v/>
      </c>
    </row>
    <row r="417" hidden="1" ht="14.25" customHeight="1" s="101">
      <c r="B417" s="127" t="inlineStr">
        <is>
          <t>13617721</t>
        </is>
      </c>
      <c r="C417" s="127" t="inlineStr">
        <is>
          <t>0</t>
        </is>
      </c>
      <c r="D417" s="123" t="n">
        <v>46164</v>
      </c>
      <c r="E417" s="127" t="inlineStr">
        <is>
          <t>21320</t>
        </is>
      </c>
      <c r="F417" s="127" t="inlineStr">
        <is>
          <t>93370</t>
        </is>
      </c>
      <c r="G417" s="127" t="inlineStr"/>
      <c r="H417" s="127" t="inlineStr"/>
      <c r="I417" s="127" t="inlineStr">
        <is>
          <t>Allouche Yaffa</t>
        </is>
      </c>
      <c r="J417" s="127" t="inlineStr">
        <is>
          <t>Laruche</t>
        </is>
      </c>
      <c r="K417" s="127" t="inlineStr">
        <is>
          <t>999999</t>
        </is>
      </c>
      <c r="L417" s="127" t="inlineStr">
        <is>
          <t>XN102978415JB</t>
        </is>
      </c>
      <c r="M417" s="127" t="inlineStr">
        <is>
          <t>N</t>
        </is>
      </c>
      <c r="N417" s="127" t="inlineStr">
        <is>
          <t>Transport</t>
        </is>
      </c>
      <c r="O417" s="127" t="inlineStr">
        <is>
          <t>N</t>
        </is>
      </c>
      <c r="P417" s="127" t="inlineStr">
        <is>
          <t>S</t>
        </is>
      </c>
      <c r="Q417" s="127" t="inlineStr">
        <is>
          <t>NT</t>
        </is>
      </c>
      <c r="R417" s="147" t="n">
        <v>1.33</v>
      </c>
      <c r="S417" s="127" t="n">
        <v>16</v>
      </c>
      <c r="T417" s="148" t="n">
        <v>7.4</v>
      </c>
      <c r="U417" s="127" t="inlineStr">
        <is>
          <t>LA RUCHE LOGISTIQUE</t>
        </is>
      </c>
      <c r="W417" s="8">
        <f>IF(C417&lt;&gt;2,"",IF(S417="5X","5XK",IF(S417="5Y","5YK",IF(S417="6B","6BK",IF(S417="6C","6CK","")))))</f>
        <v/>
      </c>
      <c r="X417" s="8">
        <f>IF(S417="6B",_xlfn.XLOOKUP(H417,'Zoning 2shop'!A:A,'Zoning 2shop'!B:B),IF(S417="6C",_xlfn.XLOOKUP(G417,'Zoning 2shop'!C:C,'Zoning 2shop'!D:D),""))</f>
        <v/>
      </c>
      <c r="Y417" s="112">
        <f>AB417/Z417</f>
        <v/>
      </c>
      <c r="Z417" s="4">
        <f>T417</f>
        <v/>
      </c>
      <c r="AA417" s="4">
        <f>IF(OR(S417="6C",S417="6B",S417="5X",S417="5Y"),0.08,0.5)</f>
        <v/>
      </c>
      <c r="AB417" s="4">
        <f>$AG$5/$AG$2*Z417</f>
        <v/>
      </c>
      <c r="AC417" s="19">
        <f>Z417+AA417</f>
        <v/>
      </c>
      <c r="AD417" s="8">
        <f>IF(COUNTIF(Catégories!A:A,N417)=0,"catégorie inconnue",LOOKUP(N417,Catégories!A:A,Catégories!B:B))</f>
        <v/>
      </c>
      <c r="AE417" s="21">
        <f>SUM(Z417:AB417)</f>
        <v/>
      </c>
    </row>
    <row r="418" hidden="1" ht="14.25" customHeight="1" s="101">
      <c r="B418" s="127" t="inlineStr">
        <is>
          <t>13617721</t>
        </is>
      </c>
      <c r="C418" s="127" t="inlineStr">
        <is>
          <t>0</t>
        </is>
      </c>
      <c r="D418" s="123" t="n">
        <v>46164</v>
      </c>
      <c r="E418" s="127" t="inlineStr">
        <is>
          <t>21320</t>
        </is>
      </c>
      <c r="F418" s="127" t="inlineStr">
        <is>
          <t>68127</t>
        </is>
      </c>
      <c r="G418" s="127" t="inlineStr"/>
      <c r="H418" s="127" t="inlineStr"/>
      <c r="I418" s="127" t="inlineStr">
        <is>
          <t>TRABER Melanie</t>
        </is>
      </c>
      <c r="J418" s="127" t="inlineStr">
        <is>
          <t>Laruche</t>
        </is>
      </c>
      <c r="K418" s="127" t="inlineStr">
        <is>
          <t>999999</t>
        </is>
      </c>
      <c r="L418" s="127" t="inlineStr">
        <is>
          <t>XN102979543JB</t>
        </is>
      </c>
      <c r="M418" s="127" t="inlineStr">
        <is>
          <t>N</t>
        </is>
      </c>
      <c r="N418" s="127" t="inlineStr">
        <is>
          <t>Transport</t>
        </is>
      </c>
      <c r="O418" s="127" t="inlineStr">
        <is>
          <t>N</t>
        </is>
      </c>
      <c r="P418" s="127" t="inlineStr">
        <is>
          <t>S</t>
        </is>
      </c>
      <c r="Q418" s="127" t="inlineStr">
        <is>
          <t>NT</t>
        </is>
      </c>
      <c r="R418" s="147" t="n">
        <v>0.42</v>
      </c>
      <c r="S418" s="127" t="n">
        <v>16</v>
      </c>
      <c r="T418" s="148" t="n">
        <v>7</v>
      </c>
      <c r="U418" s="127" t="inlineStr">
        <is>
          <t>LA RUCHE LOGISTIQUE</t>
        </is>
      </c>
      <c r="W418" s="8">
        <f>IF(C418&lt;&gt;2,"",IF(S418="5X","5XK",IF(S418="5Y","5YK",IF(S418="6B","6BK",IF(S418="6C","6CK","")))))</f>
        <v/>
      </c>
      <c r="X418" s="8">
        <f>IF(S418="6B",_xlfn.XLOOKUP(H418,'Zoning 2shop'!A:A,'Zoning 2shop'!B:B),IF(S418="6C",_xlfn.XLOOKUP(G418,'Zoning 2shop'!C:C,'Zoning 2shop'!D:D),""))</f>
        <v/>
      </c>
      <c r="Y418" s="112">
        <f>AB418/Z418</f>
        <v/>
      </c>
      <c r="Z418" s="4">
        <f>T418</f>
        <v/>
      </c>
      <c r="AA418" s="4">
        <f>IF(OR(S418="6C",S418="6B",S418="5X",S418="5Y"),0.08,0.5)</f>
        <v/>
      </c>
      <c r="AB418" s="4">
        <f>$AG$5/$AG$2*Z418</f>
        <v/>
      </c>
      <c r="AC418" s="19">
        <f>Z418+AA418</f>
        <v/>
      </c>
      <c r="AD418" s="8">
        <f>IF(COUNTIF(Catégories!A:A,N418)=0,"catégorie inconnue",LOOKUP(N418,Catégories!A:A,Catégories!B:B))</f>
        <v/>
      </c>
      <c r="AE418" s="21">
        <f>SUM(Z418:AB418)</f>
        <v/>
      </c>
    </row>
    <row r="419" hidden="1" ht="14.25" customHeight="1" s="101">
      <c r="B419" s="127" t="inlineStr">
        <is>
          <t>13617721</t>
        </is>
      </c>
      <c r="C419" s="127" t="inlineStr">
        <is>
          <t>0</t>
        </is>
      </c>
      <c r="D419" s="123" t="n">
        <v>46164</v>
      </c>
      <c r="E419" s="127" t="inlineStr">
        <is>
          <t>21320</t>
        </is>
      </c>
      <c r="F419" s="127" t="inlineStr">
        <is>
          <t>81000</t>
        </is>
      </c>
      <c r="G419" s="127" t="inlineStr"/>
      <c r="H419" s="127" t="inlineStr"/>
      <c r="I419" s="127" t="inlineStr">
        <is>
          <t>BERNARD BEATRICE</t>
        </is>
      </c>
      <c r="J419" s="127" t="inlineStr">
        <is>
          <t>Laruche</t>
        </is>
      </c>
      <c r="K419" s="127" t="inlineStr">
        <is>
          <t>999999</t>
        </is>
      </c>
      <c r="L419" s="127" t="inlineStr">
        <is>
          <t>XN102980436JB</t>
        </is>
      </c>
      <c r="M419" s="127" t="inlineStr">
        <is>
          <t>N</t>
        </is>
      </c>
      <c r="N419" s="127" t="inlineStr">
        <is>
          <t>Transport</t>
        </is>
      </c>
      <c r="O419" s="127" t="inlineStr">
        <is>
          <t>N</t>
        </is>
      </c>
      <c r="P419" s="127" t="inlineStr">
        <is>
          <t>S</t>
        </is>
      </c>
      <c r="Q419" s="127" t="inlineStr">
        <is>
          <t>NT</t>
        </is>
      </c>
      <c r="R419" s="147" t="n">
        <v>4.266</v>
      </c>
      <c r="S419" s="127" t="n">
        <v>16</v>
      </c>
      <c r="T419" s="148" t="n">
        <v>8.6</v>
      </c>
      <c r="U419" s="127" t="inlineStr">
        <is>
          <t>LA RUCHE LOGISTIQUE</t>
        </is>
      </c>
      <c r="W419" s="8">
        <f>IF(C419&lt;&gt;2,"",IF(S419="5X","5XK",IF(S419="5Y","5YK",IF(S419="6B","6BK",IF(S419="6C","6CK","")))))</f>
        <v/>
      </c>
      <c r="X419" s="8">
        <f>IF(S419="6B",_xlfn.XLOOKUP(H419,'Zoning 2shop'!A:A,'Zoning 2shop'!B:B),IF(S419="6C",_xlfn.XLOOKUP(G419,'Zoning 2shop'!C:C,'Zoning 2shop'!D:D),""))</f>
        <v/>
      </c>
      <c r="Y419" s="112">
        <f>AB419/Z419</f>
        <v/>
      </c>
      <c r="Z419" s="4">
        <f>T419</f>
        <v/>
      </c>
      <c r="AA419" s="4">
        <f>IF(OR(S419="6C",S419="6B",S419="5X",S419="5Y"),0.08,0.5)</f>
        <v/>
      </c>
      <c r="AB419" s="4">
        <f>$AG$5/$AG$2*Z419</f>
        <v/>
      </c>
      <c r="AC419" s="19">
        <f>Z419+AA419</f>
        <v/>
      </c>
      <c r="AD419" s="8">
        <f>IF(COUNTIF(Catégories!A:A,N419)=0,"catégorie inconnue",LOOKUP(N419,Catégories!A:A,Catégories!B:B))</f>
        <v/>
      </c>
      <c r="AE419" s="21">
        <f>SUM(Z419:AB419)</f>
        <v/>
      </c>
    </row>
    <row r="420" hidden="1" ht="14.25" customHeight="1" s="101">
      <c r="B420" s="127" t="inlineStr">
        <is>
          <t>13617721</t>
        </is>
      </c>
      <c r="C420" s="127" t="inlineStr">
        <is>
          <t>0</t>
        </is>
      </c>
      <c r="D420" s="123" t="n">
        <v>46164</v>
      </c>
      <c r="E420" s="127" t="inlineStr">
        <is>
          <t>21320</t>
        </is>
      </c>
      <c r="F420" s="127" t="inlineStr">
        <is>
          <t>74890</t>
        </is>
      </c>
      <c r="G420" s="127" t="inlineStr"/>
      <c r="H420" s="127" t="inlineStr"/>
      <c r="I420" s="127" t="inlineStr">
        <is>
          <t>LESAGE Alexis</t>
        </is>
      </c>
      <c r="J420" s="127" t="inlineStr">
        <is>
          <t>Laruche</t>
        </is>
      </c>
      <c r="K420" s="127" t="inlineStr">
        <is>
          <t>999999</t>
        </is>
      </c>
      <c r="L420" s="127" t="inlineStr">
        <is>
          <t>XN103025432JB</t>
        </is>
      </c>
      <c r="M420" s="127" t="inlineStr">
        <is>
          <t>N</t>
        </is>
      </c>
      <c r="N420" s="127" t="inlineStr">
        <is>
          <t>Transport</t>
        </is>
      </c>
      <c r="O420" s="127" t="inlineStr">
        <is>
          <t>N</t>
        </is>
      </c>
      <c r="P420" s="127" t="inlineStr">
        <is>
          <t>S</t>
        </is>
      </c>
      <c r="Q420" s="127" t="inlineStr">
        <is>
          <t>NT</t>
        </is>
      </c>
      <c r="R420" s="147" t="n">
        <v>0.82</v>
      </c>
      <c r="S420" s="127" t="n">
        <v>16</v>
      </c>
      <c r="T420" s="148" t="n">
        <v>7</v>
      </c>
      <c r="U420" s="127" t="inlineStr">
        <is>
          <t>LA RUCHE LOGISTIQUE</t>
        </is>
      </c>
      <c r="W420" s="8">
        <f>IF(C420&lt;&gt;2,"",IF(S420="5X","5XK",IF(S420="5Y","5YK",IF(S420="6B","6BK",IF(S420="6C","6CK","")))))</f>
        <v/>
      </c>
      <c r="X420" s="8">
        <f>IF(S420="6B",_xlfn.XLOOKUP(H420,'Zoning 2shop'!A:A,'Zoning 2shop'!B:B),IF(S420="6C",_xlfn.XLOOKUP(G420,'Zoning 2shop'!C:C,'Zoning 2shop'!D:D),""))</f>
        <v/>
      </c>
      <c r="Y420" s="112">
        <f>AB420/Z420</f>
        <v/>
      </c>
      <c r="Z420" s="4">
        <f>T420</f>
        <v/>
      </c>
      <c r="AA420" s="4">
        <f>IF(OR(S420="6C",S420="6B",S420="5X",S420="5Y"),0.08,0.5)</f>
        <v/>
      </c>
      <c r="AB420" s="4">
        <f>$AG$5/$AG$2*Z420</f>
        <v/>
      </c>
      <c r="AC420" s="19">
        <f>Z420+AA420</f>
        <v/>
      </c>
      <c r="AD420" s="8">
        <f>IF(COUNTIF(Catégories!A:A,N420)=0,"catégorie inconnue",LOOKUP(N420,Catégories!A:A,Catégories!B:B))</f>
        <v/>
      </c>
      <c r="AE420" s="21">
        <f>SUM(Z420:AB420)</f>
        <v/>
      </c>
    </row>
    <row r="421" hidden="1" ht="14.25" customHeight="1" s="101">
      <c r="B421" s="127" t="inlineStr">
        <is>
          <t>13617721</t>
        </is>
      </c>
      <c r="C421" s="127" t="inlineStr">
        <is>
          <t>0</t>
        </is>
      </c>
      <c r="D421" s="123" t="n">
        <v>46164</v>
      </c>
      <c r="E421" s="127" t="inlineStr">
        <is>
          <t>21320</t>
        </is>
      </c>
      <c r="F421" s="127" t="inlineStr">
        <is>
          <t>60690</t>
        </is>
      </c>
      <c r="G421" s="127" t="inlineStr"/>
      <c r="H421" s="127" t="inlineStr"/>
      <c r="I421" s="127" t="inlineStr">
        <is>
          <t>Frantschi Fabien</t>
        </is>
      </c>
      <c r="J421" s="127" t="inlineStr">
        <is>
          <t>Laruche</t>
        </is>
      </c>
      <c r="K421" s="127" t="inlineStr">
        <is>
          <t>999999</t>
        </is>
      </c>
      <c r="L421" s="127" t="inlineStr">
        <is>
          <t>XN103056854JB</t>
        </is>
      </c>
      <c r="M421" s="127" t="inlineStr">
        <is>
          <t>N</t>
        </is>
      </c>
      <c r="N421" s="127" t="inlineStr">
        <is>
          <t>Transport</t>
        </is>
      </c>
      <c r="O421" s="127" t="inlineStr">
        <is>
          <t>N</t>
        </is>
      </c>
      <c r="P421" s="127" t="inlineStr">
        <is>
          <t>S</t>
        </is>
      </c>
      <c r="Q421" s="127" t="inlineStr">
        <is>
          <t>NT</t>
        </is>
      </c>
      <c r="R421" s="147" t="n">
        <v>0.3</v>
      </c>
      <c r="S421" s="127" t="n">
        <v>16</v>
      </c>
      <c r="T421" s="148" t="n">
        <v>7</v>
      </c>
      <c r="U421" s="127" t="inlineStr">
        <is>
          <t>LA RUCHE LOGISTIQUE</t>
        </is>
      </c>
      <c r="W421" s="8">
        <f>IF(C421&lt;&gt;2,"",IF(S421="5X","5XK",IF(S421="5Y","5YK",IF(S421="6B","6BK",IF(S421="6C","6CK","")))))</f>
        <v/>
      </c>
      <c r="X421" s="8">
        <f>IF(S421="6B",_xlfn.XLOOKUP(H421,'Zoning 2shop'!A:A,'Zoning 2shop'!B:B),IF(S421="6C",_xlfn.XLOOKUP(G421,'Zoning 2shop'!C:C,'Zoning 2shop'!D:D),""))</f>
        <v/>
      </c>
      <c r="Y421" s="112">
        <f>AB421/Z421</f>
        <v/>
      </c>
      <c r="Z421" s="4">
        <f>T421</f>
        <v/>
      </c>
      <c r="AA421" s="4">
        <f>IF(OR(S421="6C",S421="6B",S421="5X",S421="5Y"),0.08,0.5)</f>
        <v/>
      </c>
      <c r="AB421" s="4">
        <f>$AG$5/$AG$2*Z421</f>
        <v/>
      </c>
      <c r="AC421" s="19">
        <f>Z421+AA421</f>
        <v/>
      </c>
      <c r="AD421" s="8">
        <f>IF(COUNTIF(Catégories!A:A,N421)=0,"catégorie inconnue",LOOKUP(N421,Catégories!A:A,Catégories!B:B))</f>
        <v/>
      </c>
      <c r="AE421" s="21">
        <f>SUM(Z421:AB421)</f>
        <v/>
      </c>
    </row>
    <row r="422" hidden="1" ht="14.25" customHeight="1" s="101">
      <c r="B422" s="127" t="inlineStr">
        <is>
          <t>13617721</t>
        </is>
      </c>
      <c r="C422" s="127" t="inlineStr">
        <is>
          <t>0</t>
        </is>
      </c>
      <c r="D422" s="123" t="n">
        <v>46164</v>
      </c>
      <c r="E422" s="127" t="inlineStr">
        <is>
          <t>21320</t>
        </is>
      </c>
      <c r="F422" s="127" t="inlineStr">
        <is>
          <t>37220</t>
        </is>
      </c>
      <c r="G422" s="127" t="inlineStr"/>
      <c r="H422" s="127" t="inlineStr"/>
      <c r="I422" s="127" t="inlineStr">
        <is>
          <t>Descamps Isabelle</t>
        </is>
      </c>
      <c r="J422" s="127" t="inlineStr">
        <is>
          <t>Laruche</t>
        </is>
      </c>
      <c r="K422" s="127" t="inlineStr">
        <is>
          <t>999999</t>
        </is>
      </c>
      <c r="L422" s="127" t="inlineStr">
        <is>
          <t>XN103057069JB</t>
        </is>
      </c>
      <c r="M422" s="127" t="inlineStr">
        <is>
          <t>N</t>
        </is>
      </c>
      <c r="N422" s="127" t="inlineStr">
        <is>
          <t>Transport</t>
        </is>
      </c>
      <c r="O422" s="127" t="inlineStr">
        <is>
          <t>N</t>
        </is>
      </c>
      <c r="P422" s="127" t="inlineStr">
        <is>
          <t>S</t>
        </is>
      </c>
      <c r="Q422" s="127" t="inlineStr">
        <is>
          <t>NT</t>
        </is>
      </c>
      <c r="R422" s="147" t="n">
        <v>0.21</v>
      </c>
      <c r="S422" s="127" t="n">
        <v>16</v>
      </c>
      <c r="T422" s="148" t="n">
        <v>7</v>
      </c>
      <c r="U422" s="127" t="inlineStr">
        <is>
          <t>LA RUCHE LOGISTIQUE</t>
        </is>
      </c>
      <c r="W422" s="8">
        <f>IF(C422&lt;&gt;2,"",IF(S422="5X","5XK",IF(S422="5Y","5YK",IF(S422="6B","6BK",IF(S422="6C","6CK","")))))</f>
        <v/>
      </c>
      <c r="X422" s="8">
        <f>IF(S422="6B",_xlfn.XLOOKUP(H422,'Zoning 2shop'!A:A,'Zoning 2shop'!B:B),IF(S422="6C",_xlfn.XLOOKUP(G422,'Zoning 2shop'!C:C,'Zoning 2shop'!D:D),""))</f>
        <v/>
      </c>
      <c r="Y422" s="112">
        <f>AB422/Z422</f>
        <v/>
      </c>
      <c r="Z422" s="4">
        <f>T422</f>
        <v/>
      </c>
      <c r="AA422" s="4">
        <f>IF(OR(S422="6C",S422="6B",S422="5X",S422="5Y"),0.08,0.5)</f>
        <v/>
      </c>
      <c r="AB422" s="4">
        <f>$AG$5/$AG$2*Z422</f>
        <v/>
      </c>
      <c r="AC422" s="19">
        <f>Z422+AA422</f>
        <v/>
      </c>
      <c r="AD422" s="8">
        <f>IF(COUNTIF(Catégories!A:A,N422)=0,"catégorie inconnue",LOOKUP(N422,Catégories!A:A,Catégories!B:B))</f>
        <v/>
      </c>
      <c r="AE422" s="21">
        <f>SUM(Z422:AB422)</f>
        <v/>
      </c>
    </row>
    <row r="423" hidden="1" ht="14.25" customHeight="1" s="101">
      <c r="B423" s="127" t="inlineStr">
        <is>
          <t>13617721</t>
        </is>
      </c>
      <c r="C423" s="127" t="inlineStr">
        <is>
          <t>0</t>
        </is>
      </c>
      <c r="D423" s="123" t="n">
        <v>46164</v>
      </c>
      <c r="E423" s="127" t="inlineStr">
        <is>
          <t>21320</t>
        </is>
      </c>
      <c r="F423" s="127" t="inlineStr">
        <is>
          <t>78160</t>
        </is>
      </c>
      <c r="G423" s="127" t="inlineStr"/>
      <c r="H423" s="127" t="inlineStr"/>
      <c r="I423" s="127" t="inlineStr">
        <is>
          <t>Thibeaud Aubin</t>
        </is>
      </c>
      <c r="J423" s="127" t="inlineStr">
        <is>
          <t>Laruche</t>
        </is>
      </c>
      <c r="K423" s="127" t="inlineStr">
        <is>
          <t>999999</t>
        </is>
      </c>
      <c r="L423" s="127" t="inlineStr">
        <is>
          <t>XN103057228JB</t>
        </is>
      </c>
      <c r="M423" s="127" t="inlineStr">
        <is>
          <t>N</t>
        </is>
      </c>
      <c r="N423" s="127" t="inlineStr">
        <is>
          <t>Transport</t>
        </is>
      </c>
      <c r="O423" s="127" t="inlineStr">
        <is>
          <t>N</t>
        </is>
      </c>
      <c r="P423" s="127" t="inlineStr">
        <is>
          <t>S</t>
        </is>
      </c>
      <c r="Q423" s="127" t="inlineStr">
        <is>
          <t>NT</t>
        </is>
      </c>
      <c r="R423" s="147" t="n">
        <v>2.65</v>
      </c>
      <c r="S423" s="127" t="n">
        <v>16</v>
      </c>
      <c r="T423" s="148" t="n">
        <v>7.8</v>
      </c>
      <c r="U423" s="127" t="inlineStr">
        <is>
          <t>LA RUCHE LOGISTIQUE</t>
        </is>
      </c>
      <c r="W423" s="8">
        <f>IF(C423&lt;&gt;2,"",IF(S423="5X","5XK",IF(S423="5Y","5YK",IF(S423="6B","6BK",IF(S423="6C","6CK","")))))</f>
        <v/>
      </c>
      <c r="X423" s="8">
        <f>IF(S423="6B",_xlfn.XLOOKUP(H423,'Zoning 2shop'!A:A,'Zoning 2shop'!B:B),IF(S423="6C",_xlfn.XLOOKUP(G423,'Zoning 2shop'!C:C,'Zoning 2shop'!D:D),""))</f>
        <v/>
      </c>
      <c r="Y423" s="112">
        <f>AB423/Z423</f>
        <v/>
      </c>
      <c r="Z423" s="4">
        <f>T423</f>
        <v/>
      </c>
      <c r="AA423" s="4">
        <f>IF(OR(S423="6C",S423="6B",S423="5X",S423="5Y"),0.08,0.5)</f>
        <v/>
      </c>
      <c r="AB423" s="4">
        <f>$AG$5/$AG$2*Z423</f>
        <v/>
      </c>
      <c r="AC423" s="19">
        <f>Z423+AA423</f>
        <v/>
      </c>
      <c r="AD423" s="8">
        <f>IF(COUNTIF(Catégories!A:A,N423)=0,"catégorie inconnue",LOOKUP(N423,Catégories!A:A,Catégories!B:B))</f>
        <v/>
      </c>
      <c r="AE423" s="21">
        <f>SUM(Z423:AB423)</f>
        <v/>
      </c>
    </row>
    <row r="424" hidden="1" ht="14.25" customHeight="1" s="101">
      <c r="B424" s="127" t="inlineStr">
        <is>
          <t>13617721</t>
        </is>
      </c>
      <c r="C424" s="127" t="inlineStr">
        <is>
          <t>0</t>
        </is>
      </c>
      <c r="D424" s="123" t="n">
        <v>46164</v>
      </c>
      <c r="E424" s="127" t="inlineStr">
        <is>
          <t>21320</t>
        </is>
      </c>
      <c r="F424" s="127" t="inlineStr">
        <is>
          <t>43200</t>
        </is>
      </c>
      <c r="G424" s="127" t="inlineStr"/>
      <c r="H424" s="127" t="inlineStr"/>
      <c r="I424" s="127" t="inlineStr">
        <is>
          <t>Mounier Benjamin</t>
        </is>
      </c>
      <c r="J424" s="127" t="inlineStr">
        <is>
          <t>Laruche</t>
        </is>
      </c>
      <c r="K424" s="127" t="inlineStr">
        <is>
          <t>999999</t>
        </is>
      </c>
      <c r="L424" s="127" t="inlineStr">
        <is>
          <t>XN103091621JB</t>
        </is>
      </c>
      <c r="M424" s="127" t="inlineStr">
        <is>
          <t>N</t>
        </is>
      </c>
      <c r="N424" s="127" t="inlineStr">
        <is>
          <t>Transport</t>
        </is>
      </c>
      <c r="O424" s="127" t="inlineStr">
        <is>
          <t>N</t>
        </is>
      </c>
      <c r="P424" s="127" t="inlineStr">
        <is>
          <t>S</t>
        </is>
      </c>
      <c r="Q424" s="127" t="inlineStr">
        <is>
          <t>NT</t>
        </is>
      </c>
      <c r="R424" s="147" t="n">
        <v>0.42</v>
      </c>
      <c r="S424" s="127" t="n">
        <v>16</v>
      </c>
      <c r="T424" s="148" t="n">
        <v>7</v>
      </c>
      <c r="U424" s="127" t="inlineStr">
        <is>
          <t>LA RUCHE LOGISTIQUE</t>
        </is>
      </c>
      <c r="W424" s="8">
        <f>IF(C424&lt;&gt;2,"",IF(S424="5X","5XK",IF(S424="5Y","5YK",IF(S424="6B","6BK",IF(S424="6C","6CK","")))))</f>
        <v/>
      </c>
      <c r="X424" s="8">
        <f>IF(S424="6B",_xlfn.XLOOKUP(H424,'Zoning 2shop'!A:A,'Zoning 2shop'!B:B),IF(S424="6C",_xlfn.XLOOKUP(G424,'Zoning 2shop'!C:C,'Zoning 2shop'!D:D),""))</f>
        <v/>
      </c>
      <c r="Y424" s="112">
        <f>AB424/Z424</f>
        <v/>
      </c>
      <c r="Z424" s="4">
        <f>T424</f>
        <v/>
      </c>
      <c r="AA424" s="4">
        <f>IF(OR(S424="6C",S424="6B",S424="5X",S424="5Y"),0.08,0.5)</f>
        <v/>
      </c>
      <c r="AB424" s="4">
        <f>$AG$5/$AG$2*Z424</f>
        <v/>
      </c>
      <c r="AC424" s="19">
        <f>Z424+AA424</f>
        <v/>
      </c>
      <c r="AD424" s="8">
        <f>IF(COUNTIF(Catégories!A:A,N424)=0,"catégorie inconnue",LOOKUP(N424,Catégories!A:A,Catégories!B:B))</f>
        <v/>
      </c>
      <c r="AE424" s="21">
        <f>SUM(Z424:AB424)</f>
        <v/>
      </c>
    </row>
    <row r="425" hidden="1" ht="14.25" customHeight="1" s="101">
      <c r="B425" s="127" t="inlineStr">
        <is>
          <t>13617721</t>
        </is>
      </c>
      <c r="C425" s="127" t="inlineStr">
        <is>
          <t>0</t>
        </is>
      </c>
      <c r="D425" s="123" t="n">
        <v>46164</v>
      </c>
      <c r="E425" s="127" t="inlineStr">
        <is>
          <t>21320</t>
        </is>
      </c>
      <c r="F425" s="127" t="inlineStr">
        <is>
          <t>29480</t>
        </is>
      </c>
      <c r="G425" s="127" t="inlineStr"/>
      <c r="H425" s="127" t="inlineStr"/>
      <c r="I425" s="127" t="inlineStr">
        <is>
          <t>Penduff Bernard</t>
        </is>
      </c>
      <c r="J425" s="127" t="inlineStr">
        <is>
          <t>Laruche</t>
        </is>
      </c>
      <c r="K425" s="127" t="inlineStr">
        <is>
          <t>999999</t>
        </is>
      </c>
      <c r="L425" s="127" t="inlineStr">
        <is>
          <t>XN103108211JB</t>
        </is>
      </c>
      <c r="M425" s="127" t="inlineStr">
        <is>
          <t>N</t>
        </is>
      </c>
      <c r="N425" s="127" t="inlineStr">
        <is>
          <t>Transport</t>
        </is>
      </c>
      <c r="O425" s="127" t="inlineStr">
        <is>
          <t>N</t>
        </is>
      </c>
      <c r="P425" s="127" t="inlineStr">
        <is>
          <t>S</t>
        </is>
      </c>
      <c r="Q425" s="127" t="inlineStr">
        <is>
          <t>NT</t>
        </is>
      </c>
      <c r="R425" s="147" t="n">
        <v>0.24</v>
      </c>
      <c r="S425" s="127" t="n">
        <v>16</v>
      </c>
      <c r="T425" s="148" t="n">
        <v>7</v>
      </c>
      <c r="U425" s="127" t="inlineStr">
        <is>
          <t>LA RUCHE LOGISTIQUE</t>
        </is>
      </c>
      <c r="W425" s="8">
        <f>IF(C425&lt;&gt;2,"",IF(S425="5X","5XK",IF(S425="5Y","5YK",IF(S425="6B","6BK",IF(S425="6C","6CK","")))))</f>
        <v/>
      </c>
      <c r="X425" s="8">
        <f>IF(S425="6B",_xlfn.XLOOKUP(H425,'Zoning 2shop'!A:A,'Zoning 2shop'!B:B),IF(S425="6C",_xlfn.XLOOKUP(G425,'Zoning 2shop'!C:C,'Zoning 2shop'!D:D),""))</f>
        <v/>
      </c>
      <c r="Y425" s="112">
        <f>AB425/Z425</f>
        <v/>
      </c>
      <c r="Z425" s="4">
        <f>T425</f>
        <v/>
      </c>
      <c r="AA425" s="4">
        <f>IF(OR(S425="6C",S425="6B",S425="5X",S425="5Y"),0.08,0.5)</f>
        <v/>
      </c>
      <c r="AB425" s="4">
        <f>$AG$5/$AG$2*Z425</f>
        <v/>
      </c>
      <c r="AC425" s="19">
        <f>Z425+AA425</f>
        <v/>
      </c>
      <c r="AD425" s="8">
        <f>IF(COUNTIF(Catégories!A:A,N425)=0,"catégorie inconnue",LOOKUP(N425,Catégories!A:A,Catégories!B:B))</f>
        <v/>
      </c>
      <c r="AE425" s="21">
        <f>SUM(Z425:AB425)</f>
        <v/>
      </c>
    </row>
    <row r="426" hidden="1" ht="14.25" customHeight="1" s="101">
      <c r="B426" s="127" t="inlineStr">
        <is>
          <t>13617721</t>
        </is>
      </c>
      <c r="C426" s="127" t="inlineStr">
        <is>
          <t>0</t>
        </is>
      </c>
      <c r="D426" s="123" t="n">
        <v>46164</v>
      </c>
      <c r="E426" s="127" t="inlineStr">
        <is>
          <t>21320</t>
        </is>
      </c>
      <c r="F426" s="127" t="inlineStr">
        <is>
          <t>33200</t>
        </is>
      </c>
      <c r="G426" s="127" t="inlineStr"/>
      <c r="H426" s="127" t="inlineStr"/>
      <c r="I426" s="127" t="inlineStr">
        <is>
          <t>SEPTIER ANTOINE</t>
        </is>
      </c>
      <c r="J426" s="127" t="inlineStr">
        <is>
          <t>Laruche</t>
        </is>
      </c>
      <c r="K426" s="127" t="inlineStr">
        <is>
          <t>999999</t>
        </is>
      </c>
      <c r="L426" s="127" t="inlineStr">
        <is>
          <t>XN103109367JB</t>
        </is>
      </c>
      <c r="M426" s="127" t="inlineStr">
        <is>
          <t>N</t>
        </is>
      </c>
      <c r="N426" s="127" t="inlineStr">
        <is>
          <t>Transport</t>
        </is>
      </c>
      <c r="O426" s="127" t="inlineStr">
        <is>
          <t>N</t>
        </is>
      </c>
      <c r="P426" s="127" t="inlineStr">
        <is>
          <t>S</t>
        </is>
      </c>
      <c r="Q426" s="127" t="inlineStr">
        <is>
          <t>NT</t>
        </is>
      </c>
      <c r="R426" s="147" t="n">
        <v>0.42</v>
      </c>
      <c r="S426" s="127" t="n">
        <v>16</v>
      </c>
      <c r="T426" s="148" t="n">
        <v>7</v>
      </c>
      <c r="U426" s="127" t="inlineStr">
        <is>
          <t>LA RUCHE LOGISTIQUE</t>
        </is>
      </c>
      <c r="W426" s="8">
        <f>IF(C426&lt;&gt;2,"",IF(S426="5X","5XK",IF(S426="5Y","5YK",IF(S426="6B","6BK",IF(S426="6C","6CK","")))))</f>
        <v/>
      </c>
      <c r="X426" s="8">
        <f>IF(S426="6B",_xlfn.XLOOKUP(H426,'Zoning 2shop'!A:A,'Zoning 2shop'!B:B),IF(S426="6C",_xlfn.XLOOKUP(G426,'Zoning 2shop'!C:C,'Zoning 2shop'!D:D),""))</f>
        <v/>
      </c>
      <c r="Y426" s="112">
        <f>AB426/Z426</f>
        <v/>
      </c>
      <c r="Z426" s="4">
        <f>T426</f>
        <v/>
      </c>
      <c r="AA426" s="4">
        <f>IF(OR(S426="6C",S426="6B",S426="5X",S426="5Y"),0.08,0.5)</f>
        <v/>
      </c>
      <c r="AB426" s="4">
        <f>$AG$5/$AG$2*Z426</f>
        <v/>
      </c>
      <c r="AC426" s="19">
        <f>Z426+AA426</f>
        <v/>
      </c>
      <c r="AD426" s="8">
        <f>IF(COUNTIF(Catégories!A:A,N426)=0,"catégorie inconnue",LOOKUP(N426,Catégories!A:A,Catégories!B:B))</f>
        <v/>
      </c>
      <c r="AE426" s="21">
        <f>SUM(Z426:AB426)</f>
        <v/>
      </c>
    </row>
    <row r="427" hidden="1" ht="14.25" customHeight="1" s="101">
      <c r="B427" s="127" t="inlineStr">
        <is>
          <t>13617721</t>
        </is>
      </c>
      <c r="C427" s="127" t="inlineStr">
        <is>
          <t>0</t>
        </is>
      </c>
      <c r="D427" s="123" t="n">
        <v>46164</v>
      </c>
      <c r="E427" s="127" t="inlineStr">
        <is>
          <t>21320</t>
        </is>
      </c>
      <c r="F427" s="127" t="inlineStr">
        <is>
          <t>14190</t>
        </is>
      </c>
      <c r="G427" s="127" t="inlineStr"/>
      <c r="H427" s="127" t="inlineStr"/>
      <c r="I427" s="127" t="inlineStr">
        <is>
          <t>Besnard Vanessa</t>
        </is>
      </c>
      <c r="J427" s="127" t="inlineStr">
        <is>
          <t>Laruche</t>
        </is>
      </c>
      <c r="K427" s="127" t="inlineStr">
        <is>
          <t>999999</t>
        </is>
      </c>
      <c r="L427" s="127" t="inlineStr">
        <is>
          <t>XN103109849JB</t>
        </is>
      </c>
      <c r="M427" s="127" t="inlineStr">
        <is>
          <t>N</t>
        </is>
      </c>
      <c r="N427" s="127" t="inlineStr">
        <is>
          <t>Transport</t>
        </is>
      </c>
      <c r="O427" s="127" t="inlineStr">
        <is>
          <t>N</t>
        </is>
      </c>
      <c r="P427" s="127" t="inlineStr">
        <is>
          <t>S</t>
        </is>
      </c>
      <c r="Q427" s="127" t="inlineStr">
        <is>
          <t>NT</t>
        </is>
      </c>
      <c r="R427" s="147" t="n">
        <v>0.42</v>
      </c>
      <c r="S427" s="127" t="n">
        <v>16</v>
      </c>
      <c r="T427" s="148" t="n">
        <v>7</v>
      </c>
      <c r="U427" s="127" t="inlineStr">
        <is>
          <t>LA RUCHE LOGISTIQUE</t>
        </is>
      </c>
      <c r="W427" s="8">
        <f>IF(C427&lt;&gt;2,"",IF(S427="5X","5XK",IF(S427="5Y","5YK",IF(S427="6B","6BK",IF(S427="6C","6CK","")))))</f>
        <v/>
      </c>
      <c r="X427" s="8">
        <f>IF(S427="6B",_xlfn.XLOOKUP(H427,'Zoning 2shop'!A:A,'Zoning 2shop'!B:B),IF(S427="6C",_xlfn.XLOOKUP(G427,'Zoning 2shop'!C:C,'Zoning 2shop'!D:D),""))</f>
        <v/>
      </c>
      <c r="Y427" s="112">
        <f>AB427/Z427</f>
        <v/>
      </c>
      <c r="Z427" s="4">
        <f>T427</f>
        <v/>
      </c>
      <c r="AA427" s="4">
        <f>IF(OR(S427="6C",S427="6B",S427="5X",S427="5Y"),0.08,0.5)</f>
        <v/>
      </c>
      <c r="AB427" s="4">
        <f>$AG$5/$AG$2*Z427</f>
        <v/>
      </c>
      <c r="AC427" s="19">
        <f>Z427+AA427</f>
        <v/>
      </c>
      <c r="AD427" s="8">
        <f>IF(COUNTIF(Catégories!A:A,N427)=0,"catégorie inconnue",LOOKUP(N427,Catégories!A:A,Catégories!B:B))</f>
        <v/>
      </c>
      <c r="AE427" s="21">
        <f>SUM(Z427:AB427)</f>
        <v/>
      </c>
    </row>
    <row r="428" hidden="1" ht="14.25" customHeight="1" s="101">
      <c r="B428" s="127" t="inlineStr">
        <is>
          <t>13617721</t>
        </is>
      </c>
      <c r="C428" s="127" t="inlineStr">
        <is>
          <t>0</t>
        </is>
      </c>
      <c r="D428" s="123" t="n">
        <v>46164</v>
      </c>
      <c r="E428" s="127" t="inlineStr">
        <is>
          <t>21320</t>
        </is>
      </c>
      <c r="F428" s="127" t="inlineStr">
        <is>
          <t>95690</t>
        </is>
      </c>
      <c r="G428" s="127" t="inlineStr"/>
      <c r="H428" s="127" t="inlineStr"/>
      <c r="I428" s="127" t="inlineStr">
        <is>
          <t>RYGAS Nathalie</t>
        </is>
      </c>
      <c r="J428" s="127" t="inlineStr">
        <is>
          <t>Laruche</t>
        </is>
      </c>
      <c r="K428" s="127" t="inlineStr">
        <is>
          <t>999999</t>
        </is>
      </c>
      <c r="L428" s="127" t="inlineStr">
        <is>
          <t>XN103110691JB</t>
        </is>
      </c>
      <c r="M428" s="127" t="inlineStr">
        <is>
          <t>N</t>
        </is>
      </c>
      <c r="N428" s="127" t="inlineStr">
        <is>
          <t>Transport</t>
        </is>
      </c>
      <c r="O428" s="127" t="inlineStr">
        <is>
          <t>N</t>
        </is>
      </c>
      <c r="P428" s="127" t="inlineStr">
        <is>
          <t>S</t>
        </is>
      </c>
      <c r="Q428" s="127" t="inlineStr">
        <is>
          <t>NT</t>
        </is>
      </c>
      <c r="R428" s="147" t="n">
        <v>1.26</v>
      </c>
      <c r="S428" s="127" t="n">
        <v>16</v>
      </c>
      <c r="T428" s="148" t="n">
        <v>7.4</v>
      </c>
      <c r="U428" s="127" t="inlineStr">
        <is>
          <t>LA RUCHE LOGISTIQUE</t>
        </is>
      </c>
      <c r="W428" s="8">
        <f>IF(C428&lt;&gt;2,"",IF(S428="5X","5XK",IF(S428="5Y","5YK",IF(S428="6B","6BK",IF(S428="6C","6CK","")))))</f>
        <v/>
      </c>
      <c r="X428" s="8">
        <f>IF(S428="6B",_xlfn.XLOOKUP(H428,'Zoning 2shop'!A:A,'Zoning 2shop'!B:B),IF(S428="6C",_xlfn.XLOOKUP(G428,'Zoning 2shop'!C:C,'Zoning 2shop'!D:D),""))</f>
        <v/>
      </c>
      <c r="Y428" s="112">
        <f>AB428/Z428</f>
        <v/>
      </c>
      <c r="Z428" s="4">
        <f>T428</f>
        <v/>
      </c>
      <c r="AA428" s="4">
        <f>IF(OR(S428="6C",S428="6B",S428="5X",S428="5Y"),0.08,0.5)</f>
        <v/>
      </c>
      <c r="AB428" s="4">
        <f>$AG$5/$AG$2*Z428</f>
        <v/>
      </c>
      <c r="AC428" s="19">
        <f>Z428+AA428</f>
        <v/>
      </c>
      <c r="AD428" s="8">
        <f>IF(COUNTIF(Catégories!A:A,N428)=0,"catégorie inconnue",LOOKUP(N428,Catégories!A:A,Catégories!B:B))</f>
        <v/>
      </c>
      <c r="AE428" s="21">
        <f>SUM(Z428:AB428)</f>
        <v/>
      </c>
    </row>
    <row r="429" hidden="1" ht="14.25" customHeight="1" s="101">
      <c r="B429" s="127" t="inlineStr">
        <is>
          <t>13617721</t>
        </is>
      </c>
      <c r="C429" s="127" t="inlineStr">
        <is>
          <t>0</t>
        </is>
      </c>
      <c r="D429" s="123" t="n">
        <v>46167</v>
      </c>
      <c r="E429" s="127" t="inlineStr">
        <is>
          <t>21320</t>
        </is>
      </c>
      <c r="F429" s="127" t="inlineStr">
        <is>
          <t>30220</t>
        </is>
      </c>
      <c r="G429" s="127" t="inlineStr"/>
      <c r="H429" s="127" t="inlineStr"/>
      <c r="I429" s="127" t="inlineStr">
        <is>
          <t>Bouissiere Julien</t>
        </is>
      </c>
      <c r="J429" s="127" t="inlineStr">
        <is>
          <t>Laruche</t>
        </is>
      </c>
      <c r="K429" s="127" t="inlineStr">
        <is>
          <t>999999</t>
        </is>
      </c>
      <c r="L429" s="127" t="inlineStr">
        <is>
          <t>XN103720962JB</t>
        </is>
      </c>
      <c r="M429" s="127" t="inlineStr">
        <is>
          <t>N</t>
        </is>
      </c>
      <c r="N429" s="127" t="inlineStr">
        <is>
          <t>Transport</t>
        </is>
      </c>
      <c r="O429" s="127" t="inlineStr">
        <is>
          <t>N</t>
        </is>
      </c>
      <c r="P429" s="127" t="inlineStr">
        <is>
          <t>S</t>
        </is>
      </c>
      <c r="Q429" s="127" t="inlineStr">
        <is>
          <t>NT</t>
        </is>
      </c>
      <c r="R429" s="147" t="n">
        <v>2.355</v>
      </c>
      <c r="S429" s="127" t="n">
        <v>16</v>
      </c>
      <c r="T429" s="148" t="n">
        <v>7.8</v>
      </c>
      <c r="U429" s="127" t="inlineStr">
        <is>
          <t>LA RUCHE LOGISTIQUE</t>
        </is>
      </c>
      <c r="W429" s="8">
        <f>IF(C429&lt;&gt;2,"",IF(S429="5X","5XK",IF(S429="5Y","5YK",IF(S429="6B","6BK",IF(S429="6C","6CK","")))))</f>
        <v/>
      </c>
      <c r="X429" s="8">
        <f>IF(S429="6B",_xlfn.XLOOKUP(H429,'Zoning 2shop'!A:A,'Zoning 2shop'!B:B),IF(S429="6C",_xlfn.XLOOKUP(G429,'Zoning 2shop'!C:C,'Zoning 2shop'!D:D),""))</f>
        <v/>
      </c>
      <c r="Y429" s="112">
        <f>AB429/Z429</f>
        <v/>
      </c>
      <c r="Z429" s="4">
        <f>T429</f>
        <v/>
      </c>
      <c r="AA429" s="4">
        <f>IF(OR(S429="6C",S429="6B",S429="5X",S429="5Y"),0.08,0.5)</f>
        <v/>
      </c>
      <c r="AB429" s="4">
        <f>$AG$5/$AG$2*Z429</f>
        <v/>
      </c>
      <c r="AC429" s="19">
        <f>Z429+AA429</f>
        <v/>
      </c>
      <c r="AD429" s="8">
        <f>IF(COUNTIF(Catégories!A:A,N429)=0,"catégorie inconnue",LOOKUP(N429,Catégories!A:A,Catégories!B:B))</f>
        <v/>
      </c>
      <c r="AE429" s="21">
        <f>SUM(Z429:AB429)</f>
        <v/>
      </c>
    </row>
    <row r="430" hidden="1" ht="14.25" customHeight="1" s="101">
      <c r="B430" s="127" t="inlineStr">
        <is>
          <t>13617721</t>
        </is>
      </c>
      <c r="C430" s="127" t="inlineStr">
        <is>
          <t>0</t>
        </is>
      </c>
      <c r="D430" s="123" t="n">
        <v>46167</v>
      </c>
      <c r="E430" s="127" t="inlineStr">
        <is>
          <t>21320</t>
        </is>
      </c>
      <c r="F430" s="127" t="inlineStr">
        <is>
          <t>81600</t>
        </is>
      </c>
      <c r="G430" s="127" t="inlineStr"/>
      <c r="H430" s="127" t="inlineStr"/>
      <c r="I430" s="127" t="inlineStr">
        <is>
          <t>Ngo Ngos Eliane</t>
        </is>
      </c>
      <c r="J430" s="127" t="inlineStr">
        <is>
          <t>Laruche</t>
        </is>
      </c>
      <c r="K430" s="127" t="inlineStr">
        <is>
          <t>999999</t>
        </is>
      </c>
      <c r="L430" s="127" t="inlineStr">
        <is>
          <t>XN103740105JB</t>
        </is>
      </c>
      <c r="M430" s="127" t="inlineStr">
        <is>
          <t>N</t>
        </is>
      </c>
      <c r="N430" s="127" t="inlineStr">
        <is>
          <t>Transport</t>
        </is>
      </c>
      <c r="O430" s="127" t="inlineStr">
        <is>
          <t>N</t>
        </is>
      </c>
      <c r="P430" s="127" t="inlineStr">
        <is>
          <t>S</t>
        </is>
      </c>
      <c r="Q430" s="127" t="inlineStr">
        <is>
          <t>NT</t>
        </is>
      </c>
      <c r="R430" s="147" t="n">
        <v>2.5</v>
      </c>
      <c r="S430" s="127" t="n">
        <v>16</v>
      </c>
      <c r="T430" s="148" t="n">
        <v>7.8</v>
      </c>
      <c r="U430" s="127" t="inlineStr">
        <is>
          <t>LA RUCHE LOGISTIQUE</t>
        </is>
      </c>
      <c r="W430" s="8">
        <f>IF(C430&lt;&gt;2,"",IF(S430="5X","5XK",IF(S430="5Y","5YK",IF(S430="6B","6BK",IF(S430="6C","6CK","")))))</f>
        <v/>
      </c>
      <c r="X430" s="8">
        <f>IF(S430="6B",_xlfn.XLOOKUP(H430,'Zoning 2shop'!A:A,'Zoning 2shop'!B:B),IF(S430="6C",_xlfn.XLOOKUP(G430,'Zoning 2shop'!C:C,'Zoning 2shop'!D:D),""))</f>
        <v/>
      </c>
      <c r="Y430" s="112">
        <f>AB430/Z430</f>
        <v/>
      </c>
      <c r="Z430" s="4">
        <f>T430</f>
        <v/>
      </c>
      <c r="AA430" s="4">
        <f>IF(OR(S430="6C",S430="6B",S430="5X",S430="5Y"),0.08,0.5)</f>
        <v/>
      </c>
      <c r="AB430" s="4">
        <f>$AG$5/$AG$2*Z430</f>
        <v/>
      </c>
      <c r="AC430" s="19">
        <f>Z430+AA430</f>
        <v/>
      </c>
      <c r="AD430" s="8">
        <f>IF(COUNTIF(Catégories!A:A,N430)=0,"catégorie inconnue",LOOKUP(N430,Catégories!A:A,Catégories!B:B))</f>
        <v/>
      </c>
      <c r="AE430" s="21">
        <f>SUM(Z430:AB430)</f>
        <v/>
      </c>
    </row>
    <row r="431" hidden="1" ht="14.25" customHeight="1" s="101">
      <c r="B431" s="127" t="inlineStr">
        <is>
          <t>13617721</t>
        </is>
      </c>
      <c r="C431" s="127" t="inlineStr">
        <is>
          <t>0</t>
        </is>
      </c>
      <c r="D431" s="123" t="n">
        <v>46167</v>
      </c>
      <c r="E431" s="127" t="inlineStr">
        <is>
          <t>21320</t>
        </is>
      </c>
      <c r="F431" s="127" t="inlineStr">
        <is>
          <t>31200</t>
        </is>
      </c>
      <c r="G431" s="127" t="inlineStr"/>
      <c r="H431" s="127" t="inlineStr"/>
      <c r="I431" s="127" t="inlineStr">
        <is>
          <t>Marie charlotte GUERET</t>
        </is>
      </c>
      <c r="J431" s="127" t="inlineStr">
        <is>
          <t>Laruche</t>
        </is>
      </c>
      <c r="K431" s="127" t="inlineStr">
        <is>
          <t>999999</t>
        </is>
      </c>
      <c r="L431" s="127" t="inlineStr">
        <is>
          <t>XN103753373JB</t>
        </is>
      </c>
      <c r="M431" s="127" t="inlineStr">
        <is>
          <t>N</t>
        </is>
      </c>
      <c r="N431" s="127" t="inlineStr">
        <is>
          <t>Transport</t>
        </is>
      </c>
      <c r="O431" s="127" t="inlineStr">
        <is>
          <t>N</t>
        </is>
      </c>
      <c r="P431" s="127" t="inlineStr">
        <is>
          <t>S</t>
        </is>
      </c>
      <c r="Q431" s="127" t="inlineStr">
        <is>
          <t>NT</t>
        </is>
      </c>
      <c r="R431" s="147" t="n">
        <v>0.42</v>
      </c>
      <c r="S431" s="127" t="n">
        <v>16</v>
      </c>
      <c r="T431" s="148" t="n">
        <v>7</v>
      </c>
      <c r="U431" s="127" t="inlineStr">
        <is>
          <t>LA RUCHE LOGISTIQUE</t>
        </is>
      </c>
      <c r="W431" s="8">
        <f>IF(C431&lt;&gt;2,"",IF(S431="5X","5XK",IF(S431="5Y","5YK",IF(S431="6B","6BK",IF(S431="6C","6CK","")))))</f>
        <v/>
      </c>
      <c r="X431" s="8">
        <f>IF(S431="6B",_xlfn.XLOOKUP(H431,'Zoning 2shop'!A:A,'Zoning 2shop'!B:B),IF(S431="6C",_xlfn.XLOOKUP(G431,'Zoning 2shop'!C:C,'Zoning 2shop'!D:D),""))</f>
        <v/>
      </c>
      <c r="Y431" s="112">
        <f>AB431/Z431</f>
        <v/>
      </c>
      <c r="Z431" s="4">
        <f>T431</f>
        <v/>
      </c>
      <c r="AA431" s="4">
        <f>IF(OR(S431="6C",S431="6B",S431="5X",S431="5Y"),0.08,0.5)</f>
        <v/>
      </c>
      <c r="AB431" s="4">
        <f>$AG$5/$AG$2*Z431</f>
        <v/>
      </c>
      <c r="AC431" s="19">
        <f>Z431+AA431</f>
        <v/>
      </c>
      <c r="AD431" s="8">
        <f>IF(COUNTIF(Catégories!A:A,N431)=0,"catégorie inconnue",LOOKUP(N431,Catégories!A:A,Catégories!B:B))</f>
        <v/>
      </c>
      <c r="AE431" s="21">
        <f>SUM(Z431:AB431)</f>
        <v/>
      </c>
    </row>
    <row r="432" hidden="1" ht="14.25" customHeight="1" s="101">
      <c r="B432" s="127" t="inlineStr">
        <is>
          <t>13617721</t>
        </is>
      </c>
      <c r="C432" s="127" t="inlineStr">
        <is>
          <t>0</t>
        </is>
      </c>
      <c r="D432" s="123" t="n">
        <v>46167</v>
      </c>
      <c r="E432" s="127" t="inlineStr">
        <is>
          <t>21320</t>
        </is>
      </c>
      <c r="F432" s="127" t="inlineStr">
        <is>
          <t>04100</t>
        </is>
      </c>
      <c r="G432" s="127" t="inlineStr"/>
      <c r="H432" s="127" t="inlineStr"/>
      <c r="I432" s="127" t="inlineStr">
        <is>
          <t>BARBESANT Remi</t>
        </is>
      </c>
      <c r="J432" s="127" t="inlineStr">
        <is>
          <t>Laruche</t>
        </is>
      </c>
      <c r="K432" s="127" t="inlineStr">
        <is>
          <t>999999</t>
        </is>
      </c>
      <c r="L432" s="127" t="inlineStr">
        <is>
          <t>XN103753886JB</t>
        </is>
      </c>
      <c r="M432" s="127" t="inlineStr">
        <is>
          <t>N</t>
        </is>
      </c>
      <c r="N432" s="127" t="inlineStr">
        <is>
          <t>Transport</t>
        </is>
      </c>
      <c r="O432" s="127" t="inlineStr">
        <is>
          <t>N</t>
        </is>
      </c>
      <c r="P432" s="127" t="inlineStr">
        <is>
          <t>S</t>
        </is>
      </c>
      <c r="Q432" s="127" t="inlineStr">
        <is>
          <t>NT</t>
        </is>
      </c>
      <c r="R432" s="147" t="n">
        <v>0.42</v>
      </c>
      <c r="S432" s="127" t="n">
        <v>16</v>
      </c>
      <c r="T432" s="148" t="n">
        <v>7</v>
      </c>
      <c r="U432" s="127" t="inlineStr">
        <is>
          <t>LA RUCHE LOGISTIQUE</t>
        </is>
      </c>
      <c r="W432" s="8">
        <f>IF(C432&lt;&gt;2,"",IF(S432="5X","5XK",IF(S432="5Y","5YK",IF(S432="6B","6BK",IF(S432="6C","6CK","")))))</f>
        <v/>
      </c>
      <c r="X432" s="8">
        <f>IF(S432="6B",_xlfn.XLOOKUP(H432,'Zoning 2shop'!A:A,'Zoning 2shop'!B:B),IF(S432="6C",_xlfn.XLOOKUP(G432,'Zoning 2shop'!C:C,'Zoning 2shop'!D:D),""))</f>
        <v/>
      </c>
      <c r="Y432" s="112">
        <f>AB432/Z432</f>
        <v/>
      </c>
      <c r="Z432" s="4">
        <f>T432</f>
        <v/>
      </c>
      <c r="AA432" s="4">
        <f>IF(OR(S432="6C",S432="6B",S432="5X",S432="5Y"),0.08,0.5)</f>
        <v/>
      </c>
      <c r="AB432" s="4">
        <f>$AG$5/$AG$2*Z432</f>
        <v/>
      </c>
      <c r="AC432" s="19">
        <f>Z432+AA432</f>
        <v/>
      </c>
      <c r="AD432" s="8">
        <f>IF(COUNTIF(Catégories!A:A,N432)=0,"catégorie inconnue",LOOKUP(N432,Catégories!A:A,Catégories!B:B))</f>
        <v/>
      </c>
      <c r="AE432" s="21">
        <f>SUM(Z432:AB432)</f>
        <v/>
      </c>
    </row>
    <row r="433" hidden="1" ht="14.25" customHeight="1" s="101">
      <c r="B433" s="127" t="inlineStr">
        <is>
          <t>13617721</t>
        </is>
      </c>
      <c r="C433" s="127" t="inlineStr">
        <is>
          <t>0</t>
        </is>
      </c>
      <c r="D433" s="123" t="n">
        <v>46167</v>
      </c>
      <c r="E433" s="127" t="inlineStr">
        <is>
          <t>21320</t>
        </is>
      </c>
      <c r="F433" s="127" t="inlineStr">
        <is>
          <t>11510</t>
        </is>
      </c>
      <c r="G433" s="127" t="inlineStr"/>
      <c r="H433" s="127" t="inlineStr"/>
      <c r="I433" s="127" t="inlineStr">
        <is>
          <t>Tudoret Cynthia</t>
        </is>
      </c>
      <c r="J433" s="127" t="inlineStr">
        <is>
          <t>Laruche</t>
        </is>
      </c>
      <c r="K433" s="127" t="inlineStr">
        <is>
          <t>999999</t>
        </is>
      </c>
      <c r="L433" s="127" t="inlineStr">
        <is>
          <t>XN103755153JB</t>
        </is>
      </c>
      <c r="M433" s="127" t="inlineStr">
        <is>
          <t>N</t>
        </is>
      </c>
      <c r="N433" s="127" t="inlineStr">
        <is>
          <t>Transport</t>
        </is>
      </c>
      <c r="O433" s="127" t="inlineStr">
        <is>
          <t>N</t>
        </is>
      </c>
      <c r="P433" s="127" t="inlineStr">
        <is>
          <t>S</t>
        </is>
      </c>
      <c r="Q433" s="127" t="inlineStr">
        <is>
          <t>NT</t>
        </is>
      </c>
      <c r="R433" s="147" t="n">
        <v>1.57</v>
      </c>
      <c r="S433" s="127" t="n">
        <v>16</v>
      </c>
      <c r="T433" s="148" t="n">
        <v>7.4</v>
      </c>
      <c r="U433" s="127" t="inlineStr">
        <is>
          <t>LA RUCHE LOGISTIQUE</t>
        </is>
      </c>
      <c r="W433" s="8">
        <f>IF(C433&lt;&gt;2,"",IF(S433="5X","5XK",IF(S433="5Y","5YK",IF(S433="6B","6BK",IF(S433="6C","6CK","")))))</f>
        <v/>
      </c>
      <c r="X433" s="8">
        <f>IF(S433="6B",_xlfn.XLOOKUP(H433,'Zoning 2shop'!A:A,'Zoning 2shop'!B:B),IF(S433="6C",_xlfn.XLOOKUP(G433,'Zoning 2shop'!C:C,'Zoning 2shop'!D:D),""))</f>
        <v/>
      </c>
      <c r="Y433" s="112">
        <f>AB433/Z433</f>
        <v/>
      </c>
      <c r="Z433" s="4">
        <f>T433</f>
        <v/>
      </c>
      <c r="AA433" s="4">
        <f>IF(OR(S433="6C",S433="6B",S433="5X",S433="5Y"),0.08,0.5)</f>
        <v/>
      </c>
      <c r="AB433" s="4">
        <f>$AG$5/$AG$2*Z433</f>
        <v/>
      </c>
      <c r="AC433" s="19">
        <f>Z433+AA433</f>
        <v/>
      </c>
      <c r="AD433" s="8">
        <f>IF(COUNTIF(Catégories!A:A,N433)=0,"catégorie inconnue",LOOKUP(N433,Catégories!A:A,Catégories!B:B))</f>
        <v/>
      </c>
      <c r="AE433" s="21">
        <f>SUM(Z433:AB433)</f>
        <v/>
      </c>
    </row>
    <row r="434" hidden="1" ht="14.25" customHeight="1" s="101">
      <c r="B434" s="127" t="inlineStr">
        <is>
          <t>13617721</t>
        </is>
      </c>
      <c r="C434" s="127" t="inlineStr">
        <is>
          <t>0</t>
        </is>
      </c>
      <c r="D434" s="123" t="n">
        <v>46167</v>
      </c>
      <c r="E434" s="127" t="inlineStr">
        <is>
          <t>21320</t>
        </is>
      </c>
      <c r="F434" s="127" t="inlineStr">
        <is>
          <t>69800</t>
        </is>
      </c>
      <c r="G434" s="127" t="inlineStr"/>
      <c r="H434" s="127" t="inlineStr"/>
      <c r="I434" s="127" t="inlineStr">
        <is>
          <t>Thabet Imene</t>
        </is>
      </c>
      <c r="J434" s="127" t="inlineStr">
        <is>
          <t>Laruche</t>
        </is>
      </c>
      <c r="K434" s="127" t="inlineStr">
        <is>
          <t>999999</t>
        </is>
      </c>
      <c r="L434" s="127" t="inlineStr">
        <is>
          <t>XN103755737JB</t>
        </is>
      </c>
      <c r="M434" s="127" t="inlineStr">
        <is>
          <t>N</t>
        </is>
      </c>
      <c r="N434" s="127" t="inlineStr">
        <is>
          <t>Transport</t>
        </is>
      </c>
      <c r="O434" s="127" t="inlineStr">
        <is>
          <t>N</t>
        </is>
      </c>
      <c r="P434" s="127" t="inlineStr">
        <is>
          <t>S</t>
        </is>
      </c>
      <c r="Q434" s="127" t="inlineStr">
        <is>
          <t>NT</t>
        </is>
      </c>
      <c r="R434" s="147" t="n">
        <v>0.41</v>
      </c>
      <c r="S434" s="127" t="n">
        <v>16</v>
      </c>
      <c r="T434" s="148" t="n">
        <v>7</v>
      </c>
      <c r="U434" s="127" t="inlineStr">
        <is>
          <t>LA RUCHE LOGISTIQUE</t>
        </is>
      </c>
      <c r="W434" s="8">
        <f>IF(C434&lt;&gt;2,"",IF(S434="5X","5XK",IF(S434="5Y","5YK",IF(S434="6B","6BK",IF(S434="6C","6CK","")))))</f>
        <v/>
      </c>
      <c r="X434" s="8">
        <f>IF(S434="6B",_xlfn.XLOOKUP(H434,'Zoning 2shop'!A:A,'Zoning 2shop'!B:B),IF(S434="6C",_xlfn.XLOOKUP(G434,'Zoning 2shop'!C:C,'Zoning 2shop'!D:D),""))</f>
        <v/>
      </c>
      <c r="Y434" s="112">
        <f>AB434/Z434</f>
        <v/>
      </c>
      <c r="Z434" s="4">
        <f>T434</f>
        <v/>
      </c>
      <c r="AA434" s="4">
        <f>IF(OR(S434="6C",S434="6B",S434="5X",S434="5Y"),0.08,0.5)</f>
        <v/>
      </c>
      <c r="AB434" s="4">
        <f>$AG$5/$AG$2*Z434</f>
        <v/>
      </c>
      <c r="AC434" s="19">
        <f>Z434+AA434</f>
        <v/>
      </c>
      <c r="AD434" s="8">
        <f>IF(COUNTIF(Catégories!A:A,N434)=0,"catégorie inconnue",LOOKUP(N434,Catégories!A:A,Catégories!B:B))</f>
        <v/>
      </c>
      <c r="AE434" s="21">
        <f>SUM(Z434:AB434)</f>
        <v/>
      </c>
    </row>
    <row r="435" hidden="1" ht="14.25" customHeight="1" s="101">
      <c r="B435" s="127" t="inlineStr">
        <is>
          <t>13617721</t>
        </is>
      </c>
      <c r="C435" s="127" t="inlineStr">
        <is>
          <t>0</t>
        </is>
      </c>
      <c r="D435" s="123" t="n">
        <v>46167</v>
      </c>
      <c r="E435" s="127" t="inlineStr">
        <is>
          <t>21320</t>
        </is>
      </c>
      <c r="F435" s="127" t="inlineStr">
        <is>
          <t>13140</t>
        </is>
      </c>
      <c r="G435" s="127" t="inlineStr"/>
      <c r="H435" s="127" t="inlineStr"/>
      <c r="I435" s="127" t="inlineStr">
        <is>
          <t>El assioui Houria</t>
        </is>
      </c>
      <c r="J435" s="127" t="inlineStr">
        <is>
          <t>Laruche</t>
        </is>
      </c>
      <c r="K435" s="127" t="inlineStr">
        <is>
          <t>999999</t>
        </is>
      </c>
      <c r="L435" s="127" t="inlineStr">
        <is>
          <t>XN103756193JB</t>
        </is>
      </c>
      <c r="M435" s="127" t="inlineStr">
        <is>
          <t>N</t>
        </is>
      </c>
      <c r="N435" s="127" t="inlineStr">
        <is>
          <t>Transport</t>
        </is>
      </c>
      <c r="O435" s="127" t="inlineStr">
        <is>
          <t>N</t>
        </is>
      </c>
      <c r="P435" s="127" t="inlineStr">
        <is>
          <t>S</t>
        </is>
      </c>
      <c r="Q435" s="127" t="inlineStr">
        <is>
          <t>NT</t>
        </is>
      </c>
      <c r="R435" s="147" t="n">
        <v>0.41</v>
      </c>
      <c r="S435" s="127" t="n">
        <v>16</v>
      </c>
      <c r="T435" s="148" t="n">
        <v>7</v>
      </c>
      <c r="U435" s="127" t="inlineStr">
        <is>
          <t>LA RUCHE LOGISTIQUE</t>
        </is>
      </c>
      <c r="W435" s="8">
        <f>IF(C435&lt;&gt;2,"",IF(S435="5X","5XK",IF(S435="5Y","5YK",IF(S435="6B","6BK",IF(S435="6C","6CK","")))))</f>
        <v/>
      </c>
      <c r="X435" s="8">
        <f>IF(S435="6B",_xlfn.XLOOKUP(H435,'Zoning 2shop'!A:A,'Zoning 2shop'!B:B),IF(S435="6C",_xlfn.XLOOKUP(G435,'Zoning 2shop'!C:C,'Zoning 2shop'!D:D),""))</f>
        <v/>
      </c>
      <c r="Y435" s="112">
        <f>AB435/Z435</f>
        <v/>
      </c>
      <c r="Z435" s="4">
        <f>T435</f>
        <v/>
      </c>
      <c r="AA435" s="4">
        <f>IF(OR(S435="6C",S435="6B",S435="5X",S435="5Y"),0.08,0.5)</f>
        <v/>
      </c>
      <c r="AB435" s="4">
        <f>$AG$5/$AG$2*Z435</f>
        <v/>
      </c>
      <c r="AC435" s="19">
        <f>Z435+AA435</f>
        <v/>
      </c>
      <c r="AD435" s="8">
        <f>IF(COUNTIF(Catégories!A:A,N435)=0,"catégorie inconnue",LOOKUP(N435,Catégories!A:A,Catégories!B:B))</f>
        <v/>
      </c>
      <c r="AE435" s="21">
        <f>SUM(Z435:AB435)</f>
        <v/>
      </c>
    </row>
    <row r="436" hidden="1" ht="14.25" customHeight="1" s="101">
      <c r="B436" s="127" t="inlineStr">
        <is>
          <t>13617721</t>
        </is>
      </c>
      <c r="C436" s="127" t="inlineStr">
        <is>
          <t>0</t>
        </is>
      </c>
      <c r="D436" s="123" t="n">
        <v>46167</v>
      </c>
      <c r="E436" s="127" t="inlineStr">
        <is>
          <t>21320</t>
        </is>
      </c>
      <c r="F436" s="127" t="inlineStr">
        <is>
          <t>62180</t>
        </is>
      </c>
      <c r="G436" s="127" t="inlineStr"/>
      <c r="H436" s="127" t="inlineStr"/>
      <c r="I436" s="127" t="inlineStr">
        <is>
          <t>Dingreville Sally</t>
        </is>
      </c>
      <c r="J436" s="127" t="inlineStr">
        <is>
          <t>Laruche</t>
        </is>
      </c>
      <c r="K436" s="127" t="inlineStr">
        <is>
          <t>999999</t>
        </is>
      </c>
      <c r="L436" s="127" t="inlineStr">
        <is>
          <t>XN103756278JB</t>
        </is>
      </c>
      <c r="M436" s="127" t="inlineStr">
        <is>
          <t>N</t>
        </is>
      </c>
      <c r="N436" s="127" t="inlineStr">
        <is>
          <t>Transport</t>
        </is>
      </c>
      <c r="O436" s="127" t="inlineStr">
        <is>
          <t>N</t>
        </is>
      </c>
      <c r="P436" s="127" t="inlineStr">
        <is>
          <t>S</t>
        </is>
      </c>
      <c r="Q436" s="127" t="inlineStr">
        <is>
          <t>NT</t>
        </is>
      </c>
      <c r="R436" s="147" t="n">
        <v>1.47</v>
      </c>
      <c r="S436" s="127" t="n">
        <v>16</v>
      </c>
      <c r="T436" s="148" t="n">
        <v>7.4</v>
      </c>
      <c r="U436" s="127" t="inlineStr">
        <is>
          <t>LA RUCHE LOGISTIQUE</t>
        </is>
      </c>
      <c r="W436" s="8">
        <f>IF(C436&lt;&gt;2,"",IF(S436="5X","5XK",IF(S436="5Y","5YK",IF(S436="6B","6BK",IF(S436="6C","6CK","")))))</f>
        <v/>
      </c>
      <c r="X436" s="8">
        <f>IF(S436="6B",_xlfn.XLOOKUP(H436,'Zoning 2shop'!A:A,'Zoning 2shop'!B:B),IF(S436="6C",_xlfn.XLOOKUP(G436,'Zoning 2shop'!C:C,'Zoning 2shop'!D:D),""))</f>
        <v/>
      </c>
      <c r="Y436" s="112">
        <f>AB436/Z436</f>
        <v/>
      </c>
      <c r="Z436" s="4">
        <f>T436</f>
        <v/>
      </c>
      <c r="AA436" s="4">
        <f>IF(OR(S436="6C",S436="6B",S436="5X",S436="5Y"),0.08,0.5)</f>
        <v/>
      </c>
      <c r="AB436" s="4">
        <f>$AG$5/$AG$2*Z436</f>
        <v/>
      </c>
      <c r="AC436" s="19">
        <f>Z436+AA436</f>
        <v/>
      </c>
      <c r="AD436" s="8">
        <f>IF(COUNTIF(Catégories!A:A,N436)=0,"catégorie inconnue",LOOKUP(N436,Catégories!A:A,Catégories!B:B))</f>
        <v/>
      </c>
      <c r="AE436" s="21">
        <f>SUM(Z436:AB436)</f>
        <v/>
      </c>
    </row>
    <row r="437" hidden="1" ht="14.25" customHeight="1" s="101">
      <c r="B437" s="127" t="inlineStr">
        <is>
          <t>13617721</t>
        </is>
      </c>
      <c r="C437" s="127" t="inlineStr">
        <is>
          <t>0</t>
        </is>
      </c>
      <c r="D437" s="123" t="n">
        <v>46167</v>
      </c>
      <c r="E437" s="127" t="inlineStr">
        <is>
          <t>21320</t>
        </is>
      </c>
      <c r="F437" s="127" t="inlineStr">
        <is>
          <t>56410</t>
        </is>
      </c>
      <c r="G437" s="127" t="inlineStr"/>
      <c r="H437" s="127" t="inlineStr"/>
      <c r="I437" s="127" t="inlineStr">
        <is>
          <t>JAFFRE Madeleine</t>
        </is>
      </c>
      <c r="J437" s="127" t="inlineStr">
        <is>
          <t>Laruche</t>
        </is>
      </c>
      <c r="K437" s="127" t="inlineStr">
        <is>
          <t>999999</t>
        </is>
      </c>
      <c r="L437" s="127" t="inlineStr">
        <is>
          <t>XN103756560JB</t>
        </is>
      </c>
      <c r="M437" s="127" t="inlineStr">
        <is>
          <t>N</t>
        </is>
      </c>
      <c r="N437" s="127" t="inlineStr">
        <is>
          <t>Transport</t>
        </is>
      </c>
      <c r="O437" s="127" t="inlineStr">
        <is>
          <t>N</t>
        </is>
      </c>
      <c r="P437" s="127" t="inlineStr">
        <is>
          <t>S</t>
        </is>
      </c>
      <c r="Q437" s="127" t="inlineStr">
        <is>
          <t>NT</t>
        </is>
      </c>
      <c r="R437" s="147" t="n">
        <v>0.31</v>
      </c>
      <c r="S437" s="127" t="n">
        <v>16</v>
      </c>
      <c r="T437" s="148" t="n">
        <v>7</v>
      </c>
      <c r="U437" s="127" t="inlineStr">
        <is>
          <t>LA RUCHE LOGISTIQUE</t>
        </is>
      </c>
      <c r="W437" s="8">
        <f>IF(C437&lt;&gt;2,"",IF(S437="5X","5XK",IF(S437="5Y","5YK",IF(S437="6B","6BK",IF(S437="6C","6CK","")))))</f>
        <v/>
      </c>
      <c r="X437" s="8">
        <f>IF(S437="6B",_xlfn.XLOOKUP(H437,'Zoning 2shop'!A:A,'Zoning 2shop'!B:B),IF(S437="6C",_xlfn.XLOOKUP(G437,'Zoning 2shop'!C:C,'Zoning 2shop'!D:D),""))</f>
        <v/>
      </c>
      <c r="Y437" s="112">
        <f>AB437/Z437</f>
        <v/>
      </c>
      <c r="Z437" s="4">
        <f>T437</f>
        <v/>
      </c>
      <c r="AA437" s="4">
        <f>IF(OR(S437="6C",S437="6B",S437="5X",S437="5Y"),0.08,0.5)</f>
        <v/>
      </c>
      <c r="AB437" s="4">
        <f>$AG$5/$AG$2*Z437</f>
        <v/>
      </c>
      <c r="AC437" s="19">
        <f>Z437+AA437</f>
        <v/>
      </c>
      <c r="AD437" s="8">
        <f>IF(COUNTIF(Catégories!A:A,N437)=0,"catégorie inconnue",LOOKUP(N437,Catégories!A:A,Catégories!B:B))</f>
        <v/>
      </c>
      <c r="AE437" s="21">
        <f>SUM(Z437:AB437)</f>
        <v/>
      </c>
    </row>
    <row r="438" hidden="1" ht="14.25" customHeight="1" s="101">
      <c r="B438" s="127" t="inlineStr">
        <is>
          <t>13617721</t>
        </is>
      </c>
      <c r="C438" s="127" t="inlineStr">
        <is>
          <t>0</t>
        </is>
      </c>
      <c r="D438" s="123" t="n">
        <v>46167</v>
      </c>
      <c r="E438" s="127" t="inlineStr">
        <is>
          <t>21320</t>
        </is>
      </c>
      <c r="F438" s="127" t="inlineStr">
        <is>
          <t>92250</t>
        </is>
      </c>
      <c r="G438" s="127" t="inlineStr"/>
      <c r="H438" s="127" t="inlineStr"/>
      <c r="I438" s="127" t="inlineStr">
        <is>
          <t>Bonnet Marie-Lise</t>
        </is>
      </c>
      <c r="J438" s="127" t="inlineStr">
        <is>
          <t>Laruche</t>
        </is>
      </c>
      <c r="K438" s="127" t="inlineStr">
        <is>
          <t>999999</t>
        </is>
      </c>
      <c r="L438" s="127" t="inlineStr">
        <is>
          <t>XN103756848JB</t>
        </is>
      </c>
      <c r="M438" s="127" t="inlineStr">
        <is>
          <t>N</t>
        </is>
      </c>
      <c r="N438" s="127" t="inlineStr">
        <is>
          <t>Transport</t>
        </is>
      </c>
      <c r="O438" s="127" t="inlineStr">
        <is>
          <t>N</t>
        </is>
      </c>
      <c r="P438" s="127" t="inlineStr">
        <is>
          <t>S</t>
        </is>
      </c>
      <c r="Q438" s="127" t="inlineStr">
        <is>
          <t>NT</t>
        </is>
      </c>
      <c r="R438" s="147" t="n">
        <v>4.638</v>
      </c>
      <c r="S438" s="127" t="n">
        <v>16</v>
      </c>
      <c r="T438" s="148" t="n">
        <v>8.6</v>
      </c>
      <c r="U438" s="127" t="inlineStr">
        <is>
          <t>LA RUCHE LOGISTIQUE</t>
        </is>
      </c>
      <c r="W438" s="8">
        <f>IF(C438&lt;&gt;2,"",IF(S438="5X","5XK",IF(S438="5Y","5YK",IF(S438="6B","6BK",IF(S438="6C","6CK","")))))</f>
        <v/>
      </c>
      <c r="X438" s="8">
        <f>IF(S438="6B",_xlfn.XLOOKUP(H438,'Zoning 2shop'!A:A,'Zoning 2shop'!B:B),IF(S438="6C",_xlfn.XLOOKUP(G438,'Zoning 2shop'!C:C,'Zoning 2shop'!D:D),""))</f>
        <v/>
      </c>
      <c r="Y438" s="112">
        <f>AB438/Z438</f>
        <v/>
      </c>
      <c r="Z438" s="4">
        <f>T438</f>
        <v/>
      </c>
      <c r="AA438" s="4">
        <f>IF(OR(S438="6C",S438="6B",S438="5X",S438="5Y"),0.08,0.5)</f>
        <v/>
      </c>
      <c r="AB438" s="4">
        <f>$AG$5/$AG$2*Z438</f>
        <v/>
      </c>
      <c r="AC438" s="19">
        <f>Z438+AA438</f>
        <v/>
      </c>
      <c r="AD438" s="8">
        <f>IF(COUNTIF(Catégories!A:A,N438)=0,"catégorie inconnue",LOOKUP(N438,Catégories!A:A,Catégories!B:B))</f>
        <v/>
      </c>
      <c r="AE438" s="21">
        <f>SUM(Z438:AB438)</f>
        <v/>
      </c>
    </row>
    <row r="439" hidden="1" ht="14.25" customHeight="1" s="101">
      <c r="B439" s="127" t="inlineStr">
        <is>
          <t>13617721</t>
        </is>
      </c>
      <c r="C439" s="127" t="inlineStr">
        <is>
          <t>0</t>
        </is>
      </c>
      <c r="D439" s="123" t="n">
        <v>46167</v>
      </c>
      <c r="E439" s="127" t="inlineStr">
        <is>
          <t>21320</t>
        </is>
      </c>
      <c r="F439" s="127" t="inlineStr">
        <is>
          <t>47200</t>
        </is>
      </c>
      <c r="G439" s="127" t="inlineStr"/>
      <c r="H439" s="127" t="inlineStr"/>
      <c r="I439" s="127" t="inlineStr">
        <is>
          <t>CARTIER LUDOVIC</t>
        </is>
      </c>
      <c r="J439" s="127" t="inlineStr">
        <is>
          <t>Laruche</t>
        </is>
      </c>
      <c r="K439" s="127" t="inlineStr">
        <is>
          <t>999999</t>
        </is>
      </c>
      <c r="L439" s="127" t="inlineStr">
        <is>
          <t>XN103756919JB</t>
        </is>
      </c>
      <c r="M439" s="127" t="inlineStr">
        <is>
          <t>N</t>
        </is>
      </c>
      <c r="N439" s="127" t="inlineStr">
        <is>
          <t>Transport</t>
        </is>
      </c>
      <c r="O439" s="127" t="inlineStr">
        <is>
          <t>N</t>
        </is>
      </c>
      <c r="P439" s="127" t="inlineStr">
        <is>
          <t>S</t>
        </is>
      </c>
      <c r="Q439" s="127" t="inlineStr">
        <is>
          <t>NT</t>
        </is>
      </c>
      <c r="R439" s="147" t="n">
        <v>0.42</v>
      </c>
      <c r="S439" s="127" t="n">
        <v>16</v>
      </c>
      <c r="T439" s="148" t="n">
        <v>7</v>
      </c>
      <c r="U439" s="127" t="inlineStr">
        <is>
          <t>LA RUCHE LOGISTIQUE</t>
        </is>
      </c>
      <c r="W439" s="8">
        <f>IF(C439&lt;&gt;2,"",IF(S439="5X","5XK",IF(S439="5Y","5YK",IF(S439="6B","6BK",IF(S439="6C","6CK","")))))</f>
        <v/>
      </c>
      <c r="X439" s="8">
        <f>IF(S439="6B",_xlfn.XLOOKUP(H439,'Zoning 2shop'!A:A,'Zoning 2shop'!B:B),IF(S439="6C",_xlfn.XLOOKUP(G439,'Zoning 2shop'!C:C,'Zoning 2shop'!D:D),""))</f>
        <v/>
      </c>
      <c r="Y439" s="112">
        <f>AB439/Z439</f>
        <v/>
      </c>
      <c r="Z439" s="4">
        <f>T439</f>
        <v/>
      </c>
      <c r="AA439" s="4">
        <f>IF(OR(S439="6C",S439="6B",S439="5X",S439="5Y"),0.08,0.5)</f>
        <v/>
      </c>
      <c r="AB439" s="4">
        <f>$AG$5/$AG$2*Z439</f>
        <v/>
      </c>
      <c r="AC439" s="19">
        <f>Z439+AA439</f>
        <v/>
      </c>
      <c r="AD439" s="8">
        <f>IF(COUNTIF(Catégories!A:A,N439)=0,"catégorie inconnue",LOOKUP(N439,Catégories!A:A,Catégories!B:B))</f>
        <v/>
      </c>
      <c r="AE439" s="21">
        <f>SUM(Z439:AB439)</f>
        <v/>
      </c>
    </row>
    <row r="440" hidden="1" ht="14.25" customHeight="1" s="101">
      <c r="B440" s="127" t="inlineStr">
        <is>
          <t>13617721</t>
        </is>
      </c>
      <c r="C440" s="127" t="inlineStr">
        <is>
          <t>0</t>
        </is>
      </c>
      <c r="D440" s="123" t="n">
        <v>46167</v>
      </c>
      <c r="E440" s="127" t="inlineStr">
        <is>
          <t>21320</t>
        </is>
      </c>
      <c r="F440" s="127" t="inlineStr">
        <is>
          <t>82000</t>
        </is>
      </c>
      <c r="G440" s="127" t="inlineStr"/>
      <c r="H440" s="127" t="inlineStr"/>
      <c r="I440" s="127" t="inlineStr">
        <is>
          <t>Philip Ugo</t>
        </is>
      </c>
      <c r="J440" s="127" t="inlineStr">
        <is>
          <t>Laruche</t>
        </is>
      </c>
      <c r="K440" s="127" t="inlineStr">
        <is>
          <t>999999</t>
        </is>
      </c>
      <c r="L440" s="127" t="inlineStr">
        <is>
          <t>XN103757185JB</t>
        </is>
      </c>
      <c r="M440" s="127" t="inlineStr">
        <is>
          <t>N</t>
        </is>
      </c>
      <c r="N440" s="127" t="inlineStr">
        <is>
          <t>Transport</t>
        </is>
      </c>
      <c r="O440" s="127" t="inlineStr">
        <is>
          <t>N</t>
        </is>
      </c>
      <c r="P440" s="127" t="inlineStr">
        <is>
          <t>S</t>
        </is>
      </c>
      <c r="Q440" s="127" t="inlineStr">
        <is>
          <t>NT</t>
        </is>
      </c>
      <c r="R440" s="147" t="n">
        <v>0.31</v>
      </c>
      <c r="S440" s="127" t="n">
        <v>16</v>
      </c>
      <c r="T440" s="148" t="n">
        <v>7</v>
      </c>
      <c r="U440" s="127" t="inlineStr">
        <is>
          <t>LA RUCHE LOGISTIQUE</t>
        </is>
      </c>
      <c r="W440" s="8">
        <f>IF(C440&lt;&gt;2,"",IF(S440="5X","5XK",IF(S440="5Y","5YK",IF(S440="6B","6BK",IF(S440="6C","6CK","")))))</f>
        <v/>
      </c>
      <c r="X440" s="8">
        <f>IF(S440="6B",_xlfn.XLOOKUP(H440,'Zoning 2shop'!A:A,'Zoning 2shop'!B:B),IF(S440="6C",_xlfn.XLOOKUP(G440,'Zoning 2shop'!C:C,'Zoning 2shop'!D:D),""))</f>
        <v/>
      </c>
      <c r="Y440" s="112">
        <f>AB440/Z440</f>
        <v/>
      </c>
      <c r="Z440" s="4">
        <f>T440</f>
        <v/>
      </c>
      <c r="AA440" s="4">
        <f>IF(OR(S440="6C",S440="6B",S440="5X",S440="5Y"),0.08,0.5)</f>
        <v/>
      </c>
      <c r="AB440" s="4">
        <f>$AG$5/$AG$2*Z440</f>
        <v/>
      </c>
      <c r="AC440" s="19">
        <f>Z440+AA440</f>
        <v/>
      </c>
      <c r="AD440" s="8">
        <f>IF(COUNTIF(Catégories!A:A,N440)=0,"catégorie inconnue",LOOKUP(N440,Catégories!A:A,Catégories!B:B))</f>
        <v/>
      </c>
      <c r="AE440" s="21">
        <f>SUM(Z440:AB440)</f>
        <v/>
      </c>
    </row>
    <row r="441" hidden="1" ht="14.25" customHeight="1" s="101">
      <c r="B441" s="127" t="inlineStr">
        <is>
          <t>13617721</t>
        </is>
      </c>
      <c r="C441" s="127" t="inlineStr">
        <is>
          <t>0</t>
        </is>
      </c>
      <c r="D441" s="123" t="n">
        <v>46167</v>
      </c>
      <c r="E441" s="127" t="inlineStr">
        <is>
          <t>21320</t>
        </is>
      </c>
      <c r="F441" s="127" t="inlineStr">
        <is>
          <t>31200</t>
        </is>
      </c>
      <c r="G441" s="127" t="inlineStr"/>
      <c r="H441" s="127" t="inlineStr"/>
      <c r="I441" s="127" t="inlineStr">
        <is>
          <t>Ducros florence</t>
        </is>
      </c>
      <c r="J441" s="127" t="inlineStr">
        <is>
          <t>Laruche</t>
        </is>
      </c>
      <c r="K441" s="127" t="inlineStr">
        <is>
          <t>999999</t>
        </is>
      </c>
      <c r="L441" s="127" t="inlineStr">
        <is>
          <t>XN103757432JB</t>
        </is>
      </c>
      <c r="M441" s="127" t="inlineStr">
        <is>
          <t>N</t>
        </is>
      </c>
      <c r="N441" s="127" t="inlineStr">
        <is>
          <t>Transport</t>
        </is>
      </c>
      <c r="O441" s="127" t="inlineStr">
        <is>
          <t>N</t>
        </is>
      </c>
      <c r="P441" s="127" t="inlineStr">
        <is>
          <t>S</t>
        </is>
      </c>
      <c r="Q441" s="127" t="inlineStr">
        <is>
          <t>NT</t>
        </is>
      </c>
      <c r="R441" s="147" t="n">
        <v>0.42</v>
      </c>
      <c r="S441" s="127" t="n">
        <v>16</v>
      </c>
      <c r="T441" s="148" t="n">
        <v>7</v>
      </c>
      <c r="U441" s="127" t="inlineStr">
        <is>
          <t>LA RUCHE LOGISTIQUE</t>
        </is>
      </c>
      <c r="W441" s="8">
        <f>IF(C441&lt;&gt;2,"",IF(S441="5X","5XK",IF(S441="5Y","5YK",IF(S441="6B","6BK",IF(S441="6C","6CK","")))))</f>
        <v/>
      </c>
      <c r="X441" s="8">
        <f>IF(S441="6B",_xlfn.XLOOKUP(H441,'Zoning 2shop'!A:A,'Zoning 2shop'!B:B),IF(S441="6C",_xlfn.XLOOKUP(G441,'Zoning 2shop'!C:C,'Zoning 2shop'!D:D),""))</f>
        <v/>
      </c>
      <c r="Y441" s="112">
        <f>AB441/Z441</f>
        <v/>
      </c>
      <c r="Z441" s="4">
        <f>T441</f>
        <v/>
      </c>
      <c r="AA441" s="4">
        <f>IF(OR(S441="6C",S441="6B",S441="5X",S441="5Y"),0.08,0.5)</f>
        <v/>
      </c>
      <c r="AB441" s="4">
        <f>$AG$5/$AG$2*Z441</f>
        <v/>
      </c>
      <c r="AC441" s="19">
        <f>Z441+AA441</f>
        <v/>
      </c>
      <c r="AD441" s="8">
        <f>IF(COUNTIF(Catégories!A:A,N441)=0,"catégorie inconnue",LOOKUP(N441,Catégories!A:A,Catégories!B:B))</f>
        <v/>
      </c>
      <c r="AE441" s="21">
        <f>SUM(Z441:AB441)</f>
        <v/>
      </c>
    </row>
    <row r="442" hidden="1" ht="14.25" customHeight="1" s="101">
      <c r="B442" s="127" t="inlineStr">
        <is>
          <t>13617721</t>
        </is>
      </c>
      <c r="C442" s="127" t="inlineStr">
        <is>
          <t>0</t>
        </is>
      </c>
      <c r="D442" s="123" t="n">
        <v>46167</v>
      </c>
      <c r="E442" s="127" t="inlineStr">
        <is>
          <t>21320</t>
        </is>
      </c>
      <c r="F442" s="127" t="inlineStr">
        <is>
          <t>77320</t>
        </is>
      </c>
      <c r="G442" s="127" t="inlineStr"/>
      <c r="H442" s="127" t="inlineStr"/>
      <c r="I442" s="127" t="inlineStr">
        <is>
          <t>Nival Elodie</t>
        </is>
      </c>
      <c r="J442" s="127" t="inlineStr">
        <is>
          <t>Laruche</t>
        </is>
      </c>
      <c r="K442" s="127" t="inlineStr">
        <is>
          <t>999999</t>
        </is>
      </c>
      <c r="L442" s="127" t="inlineStr">
        <is>
          <t>XN103757772JB</t>
        </is>
      </c>
      <c r="M442" s="127" t="inlineStr">
        <is>
          <t>N</t>
        </is>
      </c>
      <c r="N442" s="127" t="inlineStr">
        <is>
          <t>Transport</t>
        </is>
      </c>
      <c r="O442" s="127" t="inlineStr">
        <is>
          <t>N</t>
        </is>
      </c>
      <c r="P442" s="127" t="inlineStr">
        <is>
          <t>S</t>
        </is>
      </c>
      <c r="Q442" s="127" t="inlineStr">
        <is>
          <t>NT</t>
        </is>
      </c>
      <c r="R442" s="147" t="n">
        <v>0.3</v>
      </c>
      <c r="S442" s="127" t="n">
        <v>16</v>
      </c>
      <c r="T442" s="148" t="n">
        <v>7</v>
      </c>
      <c r="U442" s="127" t="inlineStr">
        <is>
          <t>LA RUCHE LOGISTIQUE</t>
        </is>
      </c>
      <c r="W442" s="8">
        <f>IF(C442&lt;&gt;2,"",IF(S442="5X","5XK",IF(S442="5Y","5YK",IF(S442="6B","6BK",IF(S442="6C","6CK","")))))</f>
        <v/>
      </c>
      <c r="X442" s="8">
        <f>IF(S442="6B",_xlfn.XLOOKUP(H442,'Zoning 2shop'!A:A,'Zoning 2shop'!B:B),IF(S442="6C",_xlfn.XLOOKUP(G442,'Zoning 2shop'!C:C,'Zoning 2shop'!D:D),""))</f>
        <v/>
      </c>
      <c r="Y442" s="112">
        <f>AB442/Z442</f>
        <v/>
      </c>
      <c r="Z442" s="4">
        <f>T442</f>
        <v/>
      </c>
      <c r="AA442" s="4">
        <f>IF(OR(S442="6C",S442="6B",S442="5X",S442="5Y"),0.08,0.5)</f>
        <v/>
      </c>
      <c r="AB442" s="4">
        <f>$AG$5/$AG$2*Z442</f>
        <v/>
      </c>
      <c r="AC442" s="19">
        <f>Z442+AA442</f>
        <v/>
      </c>
      <c r="AD442" s="8">
        <f>IF(COUNTIF(Catégories!A:A,N442)=0,"catégorie inconnue",LOOKUP(N442,Catégories!A:A,Catégories!B:B))</f>
        <v/>
      </c>
      <c r="AE442" s="21">
        <f>SUM(Z442:AB442)</f>
        <v/>
      </c>
    </row>
    <row r="443" hidden="1" ht="14.25" customHeight="1" s="101">
      <c r="B443" s="127" t="inlineStr">
        <is>
          <t>13617721</t>
        </is>
      </c>
      <c r="C443" s="127" t="inlineStr">
        <is>
          <t>0</t>
        </is>
      </c>
      <c r="D443" s="123" t="n">
        <v>46167</v>
      </c>
      <c r="E443" s="127" t="inlineStr">
        <is>
          <t>21320</t>
        </is>
      </c>
      <c r="F443" s="127" t="inlineStr">
        <is>
          <t>70000</t>
        </is>
      </c>
      <c r="G443" s="127" t="inlineStr"/>
      <c r="H443" s="127" t="inlineStr"/>
      <c r="I443" s="127" t="inlineStr">
        <is>
          <t>LE MEUR Manon</t>
        </is>
      </c>
      <c r="J443" s="127" t="inlineStr">
        <is>
          <t>Laruche</t>
        </is>
      </c>
      <c r="K443" s="127" t="inlineStr">
        <is>
          <t>999999</t>
        </is>
      </c>
      <c r="L443" s="127" t="inlineStr">
        <is>
          <t>XN103758092JB</t>
        </is>
      </c>
      <c r="M443" s="127" t="inlineStr">
        <is>
          <t>N</t>
        </is>
      </c>
      <c r="N443" s="127" t="inlineStr">
        <is>
          <t>Transport</t>
        </is>
      </c>
      <c r="O443" s="127" t="inlineStr">
        <is>
          <t>N</t>
        </is>
      </c>
      <c r="P443" s="127" t="inlineStr">
        <is>
          <t>S</t>
        </is>
      </c>
      <c r="Q443" s="127" t="inlineStr">
        <is>
          <t>NR</t>
        </is>
      </c>
      <c r="R443" s="147" t="n">
        <v>4.506</v>
      </c>
      <c r="S443" s="127" t="n">
        <v>16</v>
      </c>
      <c r="T443" s="148" t="n">
        <v>8.6</v>
      </c>
      <c r="U443" s="127" t="inlineStr">
        <is>
          <t>LA RUCHE LOGISTIQUE</t>
        </is>
      </c>
      <c r="W443" s="8">
        <f>IF(C443&lt;&gt;2,"",IF(S443="5X","5XK",IF(S443="5Y","5YK",IF(S443="6B","6BK",IF(S443="6C","6CK","")))))</f>
        <v/>
      </c>
      <c r="X443" s="8">
        <f>IF(S443="6B",_xlfn.XLOOKUP(H443,'Zoning 2shop'!A:A,'Zoning 2shop'!B:B),IF(S443="6C",_xlfn.XLOOKUP(G443,'Zoning 2shop'!C:C,'Zoning 2shop'!D:D),""))</f>
        <v/>
      </c>
      <c r="Y443" s="112">
        <f>AB443/Z443</f>
        <v/>
      </c>
      <c r="Z443" s="4">
        <f>T443</f>
        <v/>
      </c>
      <c r="AA443" s="4">
        <f>IF(OR(S443="6C",S443="6B",S443="5X",S443="5Y"),0.08,0.5)</f>
        <v/>
      </c>
      <c r="AB443" s="4">
        <f>$AG$5/$AG$2*Z443</f>
        <v/>
      </c>
      <c r="AC443" s="19">
        <f>Z443+AA443</f>
        <v/>
      </c>
      <c r="AD443" s="8">
        <f>IF(COUNTIF(Catégories!A:A,N443)=0,"catégorie inconnue",LOOKUP(N443,Catégories!A:A,Catégories!B:B))</f>
        <v/>
      </c>
      <c r="AE443" s="21">
        <f>SUM(Z443:AB443)</f>
        <v/>
      </c>
    </row>
    <row r="444" hidden="1" ht="14.25" customHeight="1" s="101">
      <c r="B444" s="127" t="inlineStr">
        <is>
          <t>13617721</t>
        </is>
      </c>
      <c r="C444" s="127" t="inlineStr">
        <is>
          <t>0</t>
        </is>
      </c>
      <c r="D444" s="123" t="n">
        <v>46167</v>
      </c>
      <c r="E444" s="127" t="inlineStr">
        <is>
          <t>21320</t>
        </is>
      </c>
      <c r="F444" s="127" t="inlineStr">
        <is>
          <t>33160</t>
        </is>
      </c>
      <c r="G444" s="127" t="inlineStr"/>
      <c r="H444" s="127" t="inlineStr"/>
      <c r="I444" s="127" t="inlineStr">
        <is>
          <t>Brette Mathieu</t>
        </is>
      </c>
      <c r="J444" s="127" t="inlineStr">
        <is>
          <t>Laruche</t>
        </is>
      </c>
      <c r="K444" s="127" t="inlineStr">
        <is>
          <t>999999</t>
        </is>
      </c>
      <c r="L444" s="127" t="inlineStr">
        <is>
          <t>XN103758778JB</t>
        </is>
      </c>
      <c r="M444" s="127" t="inlineStr">
        <is>
          <t>N</t>
        </is>
      </c>
      <c r="N444" s="127" t="inlineStr">
        <is>
          <t>Transport</t>
        </is>
      </c>
      <c r="O444" s="127" t="inlineStr">
        <is>
          <t>N</t>
        </is>
      </c>
      <c r="P444" s="127" t="inlineStr">
        <is>
          <t>S</t>
        </is>
      </c>
      <c r="Q444" s="127" t="inlineStr">
        <is>
          <t>NT</t>
        </is>
      </c>
      <c r="R444" s="147" t="n">
        <v>0.42</v>
      </c>
      <c r="S444" s="127" t="n">
        <v>16</v>
      </c>
      <c r="T444" s="148" t="n">
        <v>7</v>
      </c>
      <c r="U444" s="127" t="inlineStr">
        <is>
          <t>LA RUCHE LOGISTIQUE</t>
        </is>
      </c>
      <c r="W444" s="8">
        <f>IF(C444&lt;&gt;2,"",IF(S444="5X","5XK",IF(S444="5Y","5YK",IF(S444="6B","6BK",IF(S444="6C","6CK","")))))</f>
        <v/>
      </c>
      <c r="X444" s="8">
        <f>IF(S444="6B",_xlfn.XLOOKUP(H444,'Zoning 2shop'!A:A,'Zoning 2shop'!B:B),IF(S444="6C",_xlfn.XLOOKUP(G444,'Zoning 2shop'!C:C,'Zoning 2shop'!D:D),""))</f>
        <v/>
      </c>
      <c r="Y444" s="112">
        <f>AB444/Z444</f>
        <v/>
      </c>
      <c r="Z444" s="4">
        <f>T444</f>
        <v/>
      </c>
      <c r="AA444" s="4">
        <f>IF(OR(S444="6C",S444="6B",S444="5X",S444="5Y"),0.08,0.5)</f>
        <v/>
      </c>
      <c r="AB444" s="4">
        <f>$AG$5/$AG$2*Z444</f>
        <v/>
      </c>
      <c r="AC444" s="19">
        <f>Z444+AA444</f>
        <v/>
      </c>
      <c r="AD444" s="8">
        <f>IF(COUNTIF(Catégories!A:A,N444)=0,"catégorie inconnue",LOOKUP(N444,Catégories!A:A,Catégories!B:B))</f>
        <v/>
      </c>
      <c r="AE444" s="21">
        <f>SUM(Z444:AB444)</f>
        <v/>
      </c>
    </row>
    <row r="445" hidden="1" ht="14.25" customHeight="1" s="101">
      <c r="B445" s="127" t="inlineStr">
        <is>
          <t>13617721</t>
        </is>
      </c>
      <c r="C445" s="127" t="inlineStr">
        <is>
          <t>0</t>
        </is>
      </c>
      <c r="D445" s="123" t="n">
        <v>46167</v>
      </c>
      <c r="E445" s="127" t="inlineStr">
        <is>
          <t>21320</t>
        </is>
      </c>
      <c r="F445" s="127" t="inlineStr">
        <is>
          <t>38500</t>
        </is>
      </c>
      <c r="G445" s="127" t="inlineStr"/>
      <c r="H445" s="127" t="inlineStr"/>
      <c r="I445" s="127" t="inlineStr">
        <is>
          <t>RAO Martine</t>
        </is>
      </c>
      <c r="J445" s="127" t="inlineStr">
        <is>
          <t>Laruche</t>
        </is>
      </c>
      <c r="K445" s="127" t="inlineStr">
        <is>
          <t>999999</t>
        </is>
      </c>
      <c r="L445" s="127" t="inlineStr">
        <is>
          <t>XN103759075JB</t>
        </is>
      </c>
      <c r="M445" s="127" t="inlineStr">
        <is>
          <t>N</t>
        </is>
      </c>
      <c r="N445" s="127" t="inlineStr">
        <is>
          <t>Transport</t>
        </is>
      </c>
      <c r="O445" s="127" t="inlineStr">
        <is>
          <t>N</t>
        </is>
      </c>
      <c r="P445" s="127" t="inlineStr">
        <is>
          <t>S</t>
        </is>
      </c>
      <c r="Q445" s="127" t="inlineStr">
        <is>
          <t>NT</t>
        </is>
      </c>
      <c r="R445" s="147" t="n">
        <v>0.31</v>
      </c>
      <c r="S445" s="127" t="n">
        <v>16</v>
      </c>
      <c r="T445" s="148" t="n">
        <v>7</v>
      </c>
      <c r="U445" s="127" t="inlineStr">
        <is>
          <t>LA RUCHE LOGISTIQUE</t>
        </is>
      </c>
      <c r="W445" s="8">
        <f>IF(C445&lt;&gt;2,"",IF(S445="5X","5XK",IF(S445="5Y","5YK",IF(S445="6B","6BK",IF(S445="6C","6CK","")))))</f>
        <v/>
      </c>
      <c r="X445" s="8">
        <f>IF(S445="6B",_xlfn.XLOOKUP(H445,'Zoning 2shop'!A:A,'Zoning 2shop'!B:B),IF(S445="6C",_xlfn.XLOOKUP(G445,'Zoning 2shop'!C:C,'Zoning 2shop'!D:D),""))</f>
        <v/>
      </c>
      <c r="Y445" s="112">
        <f>AB445/Z445</f>
        <v/>
      </c>
      <c r="Z445" s="4">
        <f>T445</f>
        <v/>
      </c>
      <c r="AA445" s="4">
        <f>IF(OR(S445="6C",S445="6B",S445="5X",S445="5Y"),0.08,0.5)</f>
        <v/>
      </c>
      <c r="AB445" s="4">
        <f>$AG$5/$AG$2*Z445</f>
        <v/>
      </c>
      <c r="AC445" s="19">
        <f>Z445+AA445</f>
        <v/>
      </c>
      <c r="AD445" s="8">
        <f>IF(COUNTIF(Catégories!A:A,N445)=0,"catégorie inconnue",LOOKUP(N445,Catégories!A:A,Catégories!B:B))</f>
        <v/>
      </c>
      <c r="AE445" s="21">
        <f>SUM(Z445:AB445)</f>
        <v/>
      </c>
    </row>
    <row r="446" hidden="1" ht="14.25" customHeight="1" s="101">
      <c r="B446" s="127" t="inlineStr">
        <is>
          <t>13617721</t>
        </is>
      </c>
      <c r="C446" s="127" t="inlineStr">
        <is>
          <t>0</t>
        </is>
      </c>
      <c r="D446" s="123" t="n">
        <v>46167</v>
      </c>
      <c r="E446" s="127" t="inlineStr">
        <is>
          <t>21320</t>
        </is>
      </c>
      <c r="F446" s="127" t="inlineStr">
        <is>
          <t>42300</t>
        </is>
      </c>
      <c r="G446" s="127" t="inlineStr"/>
      <c r="H446" s="127" t="inlineStr"/>
      <c r="I446" s="127" t="inlineStr">
        <is>
          <t>Vermorel Sabine</t>
        </is>
      </c>
      <c r="J446" s="127" t="inlineStr">
        <is>
          <t>Laruche</t>
        </is>
      </c>
      <c r="K446" s="127" t="inlineStr">
        <is>
          <t>999999</t>
        </is>
      </c>
      <c r="L446" s="127" t="inlineStr">
        <is>
          <t>XN103759725JB</t>
        </is>
      </c>
      <c r="M446" s="127" t="inlineStr">
        <is>
          <t>N</t>
        </is>
      </c>
      <c r="N446" s="127" t="inlineStr">
        <is>
          <t>Transport</t>
        </is>
      </c>
      <c r="O446" s="127" t="inlineStr">
        <is>
          <t>N</t>
        </is>
      </c>
      <c r="P446" s="127" t="inlineStr">
        <is>
          <t>S</t>
        </is>
      </c>
      <c r="Q446" s="127" t="inlineStr">
        <is>
          <t>NT</t>
        </is>
      </c>
      <c r="R446" s="147" t="n">
        <v>0.2</v>
      </c>
      <c r="S446" s="127" t="n">
        <v>16</v>
      </c>
      <c r="T446" s="148" t="n">
        <v>7</v>
      </c>
      <c r="U446" s="127" t="inlineStr">
        <is>
          <t>LA RUCHE LOGISTIQUE</t>
        </is>
      </c>
      <c r="W446" s="8">
        <f>IF(C446&lt;&gt;2,"",IF(S446="5X","5XK",IF(S446="5Y","5YK",IF(S446="6B","6BK",IF(S446="6C","6CK","")))))</f>
        <v/>
      </c>
      <c r="X446" s="8">
        <f>IF(S446="6B",_xlfn.XLOOKUP(H446,'Zoning 2shop'!A:A,'Zoning 2shop'!B:B),IF(S446="6C",_xlfn.XLOOKUP(G446,'Zoning 2shop'!C:C,'Zoning 2shop'!D:D),""))</f>
        <v/>
      </c>
      <c r="Y446" s="112">
        <f>AB446/Z446</f>
        <v/>
      </c>
      <c r="Z446" s="4">
        <f>T446</f>
        <v/>
      </c>
      <c r="AA446" s="4">
        <f>IF(OR(S446="6C",S446="6B",S446="5X",S446="5Y"),0.08,0.5)</f>
        <v/>
      </c>
      <c r="AB446" s="4">
        <f>$AG$5/$AG$2*Z446</f>
        <v/>
      </c>
      <c r="AC446" s="19">
        <f>Z446+AA446</f>
        <v/>
      </c>
      <c r="AD446" s="8">
        <f>IF(COUNTIF(Catégories!A:A,N446)=0,"catégorie inconnue",LOOKUP(N446,Catégories!A:A,Catégories!B:B))</f>
        <v/>
      </c>
      <c r="AE446" s="21">
        <f>SUM(Z446:AB446)</f>
        <v/>
      </c>
    </row>
    <row r="447" hidden="1" ht="14.25" customHeight="1" s="101">
      <c r="B447" s="127" t="inlineStr">
        <is>
          <t>13617721</t>
        </is>
      </c>
      <c r="C447" s="127" t="inlineStr">
        <is>
          <t>0</t>
        </is>
      </c>
      <c r="D447" s="123" t="n">
        <v>46167</v>
      </c>
      <c r="E447" s="127" t="inlineStr">
        <is>
          <t>21320</t>
        </is>
      </c>
      <c r="F447" s="127" t="inlineStr">
        <is>
          <t>30111</t>
        </is>
      </c>
      <c r="G447" s="127" t="inlineStr"/>
      <c r="H447" s="127" t="inlineStr"/>
      <c r="I447" s="127" t="inlineStr">
        <is>
          <t>Wolf Jade</t>
        </is>
      </c>
      <c r="J447" s="127" t="inlineStr">
        <is>
          <t>Laruche</t>
        </is>
      </c>
      <c r="K447" s="127" t="inlineStr">
        <is>
          <t>999999</t>
        </is>
      </c>
      <c r="L447" s="127" t="inlineStr">
        <is>
          <t>XN103759929JB</t>
        </is>
      </c>
      <c r="M447" s="127" t="inlineStr">
        <is>
          <t>N</t>
        </is>
      </c>
      <c r="N447" s="127" t="inlineStr">
        <is>
          <t>Transport</t>
        </is>
      </c>
      <c r="O447" s="127" t="inlineStr">
        <is>
          <t>N</t>
        </is>
      </c>
      <c r="P447" s="127" t="inlineStr">
        <is>
          <t>S</t>
        </is>
      </c>
      <c r="Q447" s="127" t="inlineStr">
        <is>
          <t>NT</t>
        </is>
      </c>
      <c r="R447" s="147" t="n">
        <v>0.63</v>
      </c>
      <c r="S447" s="127" t="n">
        <v>16</v>
      </c>
      <c r="T447" s="148" t="n">
        <v>7</v>
      </c>
      <c r="U447" s="127" t="inlineStr">
        <is>
          <t>LA RUCHE LOGISTIQUE</t>
        </is>
      </c>
      <c r="W447" s="8">
        <f>IF(C447&lt;&gt;2,"",IF(S447="5X","5XK",IF(S447="5Y","5YK",IF(S447="6B","6BK",IF(S447="6C","6CK","")))))</f>
        <v/>
      </c>
      <c r="X447" s="8">
        <f>IF(S447="6B",_xlfn.XLOOKUP(H447,'Zoning 2shop'!A:A,'Zoning 2shop'!B:B),IF(S447="6C",_xlfn.XLOOKUP(G447,'Zoning 2shop'!C:C,'Zoning 2shop'!D:D),""))</f>
        <v/>
      </c>
      <c r="Y447" s="112">
        <f>AB447/Z447</f>
        <v/>
      </c>
      <c r="Z447" s="4">
        <f>T447</f>
        <v/>
      </c>
      <c r="AA447" s="4">
        <f>IF(OR(S447="6C",S447="6B",S447="5X",S447="5Y"),0.08,0.5)</f>
        <v/>
      </c>
      <c r="AB447" s="4">
        <f>$AG$5/$AG$2*Z447</f>
        <v/>
      </c>
      <c r="AC447" s="19">
        <f>Z447+AA447</f>
        <v/>
      </c>
      <c r="AD447" s="8">
        <f>IF(COUNTIF(Catégories!A:A,N447)=0,"catégorie inconnue",LOOKUP(N447,Catégories!A:A,Catégories!B:B))</f>
        <v/>
      </c>
      <c r="AE447" s="21">
        <f>SUM(Z447:AB447)</f>
        <v/>
      </c>
    </row>
    <row r="448" hidden="1" ht="14.25" customHeight="1" s="101">
      <c r="B448" s="127" t="inlineStr">
        <is>
          <t>13617721</t>
        </is>
      </c>
      <c r="C448" s="127" t="inlineStr">
        <is>
          <t>0</t>
        </is>
      </c>
      <c r="D448" s="123" t="n">
        <v>46167</v>
      </c>
      <c r="E448" s="127" t="inlineStr">
        <is>
          <t>21320</t>
        </is>
      </c>
      <c r="F448" s="127" t="inlineStr">
        <is>
          <t>02870</t>
        </is>
      </c>
      <c r="G448" s="127" t="inlineStr"/>
      <c r="H448" s="127" t="inlineStr"/>
      <c r="I448" s="127" t="inlineStr">
        <is>
          <t>Bubela Celine</t>
        </is>
      </c>
      <c r="J448" s="127" t="inlineStr">
        <is>
          <t>Laruche</t>
        </is>
      </c>
      <c r="K448" s="127" t="inlineStr">
        <is>
          <t>999999</t>
        </is>
      </c>
      <c r="L448" s="127" t="inlineStr">
        <is>
          <t>XN103759950JB</t>
        </is>
      </c>
      <c r="M448" s="127" t="inlineStr">
        <is>
          <t>N</t>
        </is>
      </c>
      <c r="N448" s="127" t="inlineStr">
        <is>
          <t>Transport</t>
        </is>
      </c>
      <c r="O448" s="127" t="inlineStr">
        <is>
          <t>N</t>
        </is>
      </c>
      <c r="P448" s="127" t="inlineStr">
        <is>
          <t>S</t>
        </is>
      </c>
      <c r="Q448" s="127" t="inlineStr">
        <is>
          <t>NT</t>
        </is>
      </c>
      <c r="R448" s="147" t="n">
        <v>0.31</v>
      </c>
      <c r="S448" s="127" t="n">
        <v>16</v>
      </c>
      <c r="T448" s="148" t="n">
        <v>7</v>
      </c>
      <c r="U448" s="127" t="inlineStr">
        <is>
          <t>LA RUCHE LOGISTIQUE</t>
        </is>
      </c>
      <c r="W448" s="8">
        <f>IF(C448&lt;&gt;2,"",IF(S448="5X","5XK",IF(S448="5Y","5YK",IF(S448="6B","6BK",IF(S448="6C","6CK","")))))</f>
        <v/>
      </c>
      <c r="X448" s="8">
        <f>IF(S448="6B",_xlfn.XLOOKUP(H448,'Zoning 2shop'!A:A,'Zoning 2shop'!B:B),IF(S448="6C",_xlfn.XLOOKUP(G448,'Zoning 2shop'!C:C,'Zoning 2shop'!D:D),""))</f>
        <v/>
      </c>
      <c r="Y448" s="112">
        <f>AB448/Z448</f>
        <v/>
      </c>
      <c r="Z448" s="4">
        <f>T448</f>
        <v/>
      </c>
      <c r="AA448" s="4">
        <f>IF(OR(S448="6C",S448="6B",S448="5X",S448="5Y"),0.08,0.5)</f>
        <v/>
      </c>
      <c r="AB448" s="4">
        <f>$AG$5/$AG$2*Z448</f>
        <v/>
      </c>
      <c r="AC448" s="19">
        <f>Z448+AA448</f>
        <v/>
      </c>
      <c r="AD448" s="8">
        <f>IF(COUNTIF(Catégories!A:A,N448)=0,"catégorie inconnue",LOOKUP(N448,Catégories!A:A,Catégories!B:B))</f>
        <v/>
      </c>
      <c r="AE448" s="21">
        <f>SUM(Z448:AB448)</f>
        <v/>
      </c>
    </row>
    <row r="449" hidden="1" ht="14.25" customHeight="1" s="101">
      <c r="B449" s="127" t="inlineStr">
        <is>
          <t>13617721</t>
        </is>
      </c>
      <c r="C449" s="127" t="inlineStr">
        <is>
          <t>0</t>
        </is>
      </c>
      <c r="D449" s="123" t="n">
        <v>46167</v>
      </c>
      <c r="E449" s="127" t="inlineStr">
        <is>
          <t>21320</t>
        </is>
      </c>
      <c r="F449" s="127" t="inlineStr">
        <is>
          <t>38240</t>
        </is>
      </c>
      <c r="G449" s="127" t="inlineStr"/>
      <c r="H449" s="127" t="inlineStr"/>
      <c r="I449" s="127" t="inlineStr">
        <is>
          <t>MOREL Valerie</t>
        </is>
      </c>
      <c r="J449" s="127" t="inlineStr">
        <is>
          <t>Laruche</t>
        </is>
      </c>
      <c r="K449" s="127" t="inlineStr">
        <is>
          <t>999999</t>
        </is>
      </c>
      <c r="L449" s="127" t="inlineStr">
        <is>
          <t>XN103760290JB</t>
        </is>
      </c>
      <c r="M449" s="127" t="inlineStr">
        <is>
          <t>N</t>
        </is>
      </c>
      <c r="N449" s="127" t="inlineStr">
        <is>
          <t>Transport</t>
        </is>
      </c>
      <c r="O449" s="127" t="inlineStr">
        <is>
          <t>N</t>
        </is>
      </c>
      <c r="P449" s="127" t="inlineStr">
        <is>
          <t>S</t>
        </is>
      </c>
      <c r="Q449" s="127" t="inlineStr">
        <is>
          <t>NT</t>
        </is>
      </c>
      <c r="R449" s="147" t="n">
        <v>6.273</v>
      </c>
      <c r="S449" s="127" t="n">
        <v>16</v>
      </c>
      <c r="T449" s="148" t="n">
        <v>9.4</v>
      </c>
      <c r="U449" s="127" t="inlineStr">
        <is>
          <t>LA RUCHE LOGISTIQUE</t>
        </is>
      </c>
      <c r="W449" s="8">
        <f>IF(C449&lt;&gt;2,"",IF(S449="5X","5XK",IF(S449="5Y","5YK",IF(S449="6B","6BK",IF(S449="6C","6CK","")))))</f>
        <v/>
      </c>
      <c r="X449" s="8">
        <f>IF(S449="6B",_xlfn.XLOOKUP(H449,'Zoning 2shop'!A:A,'Zoning 2shop'!B:B),IF(S449="6C",_xlfn.XLOOKUP(G449,'Zoning 2shop'!C:C,'Zoning 2shop'!D:D),""))</f>
        <v/>
      </c>
      <c r="Y449" s="112">
        <f>AB449/Z449</f>
        <v/>
      </c>
      <c r="Z449" s="4">
        <f>T449</f>
        <v/>
      </c>
      <c r="AA449" s="4">
        <f>IF(OR(S449="6C",S449="6B",S449="5X",S449="5Y"),0.08,0.5)</f>
        <v/>
      </c>
      <c r="AB449" s="4">
        <f>$AG$5/$AG$2*Z449</f>
        <v/>
      </c>
      <c r="AC449" s="19">
        <f>Z449+AA449</f>
        <v/>
      </c>
      <c r="AD449" s="8">
        <f>IF(COUNTIF(Catégories!A:A,N449)=0,"catégorie inconnue",LOOKUP(N449,Catégories!A:A,Catégories!B:B))</f>
        <v/>
      </c>
      <c r="AE449" s="21">
        <f>SUM(Z449:AB449)</f>
        <v/>
      </c>
    </row>
    <row r="450" hidden="1" ht="14.25" customHeight="1" s="101">
      <c r="B450" s="127" t="inlineStr">
        <is>
          <t>13617721</t>
        </is>
      </c>
      <c r="C450" s="127" t="inlineStr">
        <is>
          <t>0</t>
        </is>
      </c>
      <c r="D450" s="123" t="n">
        <v>46167</v>
      </c>
      <c r="E450" s="127" t="inlineStr">
        <is>
          <t>21320</t>
        </is>
      </c>
      <c r="F450" s="127" t="inlineStr">
        <is>
          <t>69580</t>
        </is>
      </c>
      <c r="G450" s="127" t="inlineStr"/>
      <c r="H450" s="127" t="inlineStr"/>
      <c r="I450" s="127" t="inlineStr">
        <is>
          <t>Manisse Eliot</t>
        </is>
      </c>
      <c r="J450" s="127" t="inlineStr">
        <is>
          <t>Laruche</t>
        </is>
      </c>
      <c r="K450" s="127" t="inlineStr">
        <is>
          <t>999999</t>
        </is>
      </c>
      <c r="L450" s="127" t="inlineStr">
        <is>
          <t>XN103760462JB</t>
        </is>
      </c>
      <c r="M450" s="127" t="inlineStr">
        <is>
          <t>N</t>
        </is>
      </c>
      <c r="N450" s="127" t="inlineStr">
        <is>
          <t>Transport</t>
        </is>
      </c>
      <c r="O450" s="127" t="inlineStr">
        <is>
          <t>N</t>
        </is>
      </c>
      <c r="P450" s="127" t="inlineStr">
        <is>
          <t>S</t>
        </is>
      </c>
      <c r="Q450" s="127" t="inlineStr">
        <is>
          <t>NT</t>
        </is>
      </c>
      <c r="R450" s="147" t="n">
        <v>0.42</v>
      </c>
      <c r="S450" s="127" t="n">
        <v>16</v>
      </c>
      <c r="T450" s="148" t="n">
        <v>7</v>
      </c>
      <c r="U450" s="127" t="inlineStr">
        <is>
          <t>LA RUCHE LOGISTIQUE</t>
        </is>
      </c>
      <c r="W450" s="8">
        <f>IF(C450&lt;&gt;2,"",IF(S450="5X","5XK",IF(S450="5Y","5YK",IF(S450="6B","6BK",IF(S450="6C","6CK","")))))</f>
        <v/>
      </c>
      <c r="X450" s="8">
        <f>IF(S450="6B",_xlfn.XLOOKUP(H450,'Zoning 2shop'!A:A,'Zoning 2shop'!B:B),IF(S450="6C",_xlfn.XLOOKUP(G450,'Zoning 2shop'!C:C,'Zoning 2shop'!D:D),""))</f>
        <v/>
      </c>
      <c r="Y450" s="112">
        <f>AB450/Z450</f>
        <v/>
      </c>
      <c r="Z450" s="4">
        <f>T450</f>
        <v/>
      </c>
      <c r="AA450" s="4">
        <f>IF(OR(S450="6C",S450="6B",S450="5X",S450="5Y"),0.08,0.5)</f>
        <v/>
      </c>
      <c r="AB450" s="4">
        <f>$AG$5/$AG$2*Z450</f>
        <v/>
      </c>
      <c r="AC450" s="19">
        <f>Z450+AA450</f>
        <v/>
      </c>
      <c r="AD450" s="8">
        <f>IF(COUNTIF(Catégories!A:A,N450)=0,"catégorie inconnue",LOOKUP(N450,Catégories!A:A,Catégories!B:B))</f>
        <v/>
      </c>
      <c r="AE450" s="21">
        <f>SUM(Z450:AB450)</f>
        <v/>
      </c>
    </row>
    <row r="451" hidden="1" ht="14.25" customHeight="1" s="101">
      <c r="B451" s="127" t="inlineStr">
        <is>
          <t>13617721</t>
        </is>
      </c>
      <c r="C451" s="127" t="inlineStr">
        <is>
          <t>0</t>
        </is>
      </c>
      <c r="D451" s="123" t="n">
        <v>46167</v>
      </c>
      <c r="E451" s="127" t="inlineStr">
        <is>
          <t>21320</t>
        </is>
      </c>
      <c r="F451" s="127" t="inlineStr">
        <is>
          <t>56000</t>
        </is>
      </c>
      <c r="G451" s="127" t="inlineStr"/>
      <c r="H451" s="127" t="inlineStr"/>
      <c r="I451" s="127" t="inlineStr">
        <is>
          <t>BESSON GENEVIEVE</t>
        </is>
      </c>
      <c r="J451" s="127" t="inlineStr">
        <is>
          <t>Laruche</t>
        </is>
      </c>
      <c r="K451" s="127" t="inlineStr">
        <is>
          <t>999999</t>
        </is>
      </c>
      <c r="L451" s="127" t="inlineStr">
        <is>
          <t>XN103760480JB</t>
        </is>
      </c>
      <c r="M451" s="127" t="inlineStr">
        <is>
          <t>N</t>
        </is>
      </c>
      <c r="N451" s="127" t="inlineStr">
        <is>
          <t>Transport</t>
        </is>
      </c>
      <c r="O451" s="127" t="inlineStr">
        <is>
          <t>N</t>
        </is>
      </c>
      <c r="P451" s="127" t="inlineStr">
        <is>
          <t>S</t>
        </is>
      </c>
      <c r="Q451" s="127" t="inlineStr">
        <is>
          <t>NT</t>
        </is>
      </c>
      <c r="R451" s="147" t="n">
        <v>4.532</v>
      </c>
      <c r="S451" s="127" t="n">
        <v>16</v>
      </c>
      <c r="T451" s="148" t="n">
        <v>8.6</v>
      </c>
      <c r="U451" s="127" t="inlineStr">
        <is>
          <t>LA RUCHE LOGISTIQUE</t>
        </is>
      </c>
      <c r="W451" s="8">
        <f>IF(C451&lt;&gt;2,"",IF(S451="5X","5XK",IF(S451="5Y","5YK",IF(S451="6B","6BK",IF(S451="6C","6CK","")))))</f>
        <v/>
      </c>
      <c r="X451" s="8">
        <f>IF(S451="6B",_xlfn.XLOOKUP(H451,'Zoning 2shop'!A:A,'Zoning 2shop'!B:B),IF(S451="6C",_xlfn.XLOOKUP(G451,'Zoning 2shop'!C:C,'Zoning 2shop'!D:D),""))</f>
        <v/>
      </c>
      <c r="Y451" s="112">
        <f>AB451/Z451</f>
        <v/>
      </c>
      <c r="Z451" s="4">
        <f>T451</f>
        <v/>
      </c>
      <c r="AA451" s="4">
        <f>IF(OR(S451="6C",S451="6B",S451="5X",S451="5Y"),0.08,0.5)</f>
        <v/>
      </c>
      <c r="AB451" s="4">
        <f>$AG$5/$AG$2*Z451</f>
        <v/>
      </c>
      <c r="AC451" s="19">
        <f>Z451+AA451</f>
        <v/>
      </c>
      <c r="AD451" s="8">
        <f>IF(COUNTIF(Catégories!A:A,N451)=0,"catégorie inconnue",LOOKUP(N451,Catégories!A:A,Catégories!B:B))</f>
        <v/>
      </c>
      <c r="AE451" s="21">
        <f>SUM(Z451:AB451)</f>
        <v/>
      </c>
    </row>
    <row r="452" hidden="1" ht="14.25" customHeight="1" s="101">
      <c r="B452" s="127" t="inlineStr">
        <is>
          <t>13617721</t>
        </is>
      </c>
      <c r="C452" s="127" t="inlineStr">
        <is>
          <t>0</t>
        </is>
      </c>
      <c r="D452" s="123" t="n">
        <v>46167</v>
      </c>
      <c r="E452" s="127" t="inlineStr">
        <is>
          <t>21320</t>
        </is>
      </c>
      <c r="F452" s="127" t="inlineStr">
        <is>
          <t>26130</t>
        </is>
      </c>
      <c r="G452" s="127" t="inlineStr"/>
      <c r="H452" s="127" t="inlineStr"/>
      <c r="I452" s="127" t="inlineStr">
        <is>
          <t>Boutin Ilona</t>
        </is>
      </c>
      <c r="J452" s="127" t="inlineStr">
        <is>
          <t>Laruche</t>
        </is>
      </c>
      <c r="K452" s="127" t="inlineStr">
        <is>
          <t>999999</t>
        </is>
      </c>
      <c r="L452" s="127" t="inlineStr">
        <is>
          <t>XN103761088JB</t>
        </is>
      </c>
      <c r="M452" s="127" t="inlineStr">
        <is>
          <t>N</t>
        </is>
      </c>
      <c r="N452" s="127" t="inlineStr">
        <is>
          <t>Transport</t>
        </is>
      </c>
      <c r="O452" s="127" t="inlineStr">
        <is>
          <t>N</t>
        </is>
      </c>
      <c r="P452" s="127" t="inlineStr">
        <is>
          <t>S</t>
        </is>
      </c>
      <c r="Q452" s="127" t="inlineStr">
        <is>
          <t>NT</t>
        </is>
      </c>
      <c r="R452" s="147" t="n">
        <v>1.22</v>
      </c>
      <c r="S452" s="127" t="n">
        <v>16</v>
      </c>
      <c r="T452" s="148" t="n">
        <v>7.4</v>
      </c>
      <c r="U452" s="127" t="inlineStr">
        <is>
          <t>LA RUCHE LOGISTIQUE</t>
        </is>
      </c>
      <c r="W452" s="8">
        <f>IF(C452&lt;&gt;2,"",IF(S452="5X","5XK",IF(S452="5Y","5YK",IF(S452="6B","6BK",IF(S452="6C","6CK","")))))</f>
        <v/>
      </c>
      <c r="X452" s="8">
        <f>IF(S452="6B",_xlfn.XLOOKUP(H452,'Zoning 2shop'!A:A,'Zoning 2shop'!B:B),IF(S452="6C",_xlfn.XLOOKUP(G452,'Zoning 2shop'!C:C,'Zoning 2shop'!D:D),""))</f>
        <v/>
      </c>
      <c r="Y452" s="112">
        <f>AB452/Z452</f>
        <v/>
      </c>
      <c r="Z452" s="4">
        <f>T452</f>
        <v/>
      </c>
      <c r="AA452" s="4">
        <f>IF(OR(S452="6C",S452="6B",S452="5X",S452="5Y"),0.08,0.5)</f>
        <v/>
      </c>
      <c r="AB452" s="4">
        <f>$AG$5/$AG$2*Z452</f>
        <v/>
      </c>
      <c r="AC452" s="19">
        <f>Z452+AA452</f>
        <v/>
      </c>
      <c r="AD452" s="8">
        <f>IF(COUNTIF(Catégories!A:A,N452)=0,"catégorie inconnue",LOOKUP(N452,Catégories!A:A,Catégories!B:B))</f>
        <v/>
      </c>
      <c r="AE452" s="21">
        <f>SUM(Z452:AB452)</f>
        <v/>
      </c>
    </row>
    <row r="453" hidden="1" ht="14.25" customHeight="1" s="101">
      <c r="B453" s="127" t="inlineStr">
        <is>
          <t>13617721</t>
        </is>
      </c>
      <c r="C453" s="127" t="inlineStr">
        <is>
          <t>0</t>
        </is>
      </c>
      <c r="D453" s="123" t="n">
        <v>46167</v>
      </c>
      <c r="E453" s="127" t="inlineStr">
        <is>
          <t>21320</t>
        </is>
      </c>
      <c r="F453" s="127" t="inlineStr">
        <is>
          <t>84450</t>
        </is>
      </c>
      <c r="G453" s="127" t="inlineStr"/>
      <c r="H453" s="127" t="inlineStr"/>
      <c r="I453" s="127" t="inlineStr">
        <is>
          <t>GARCIA Julia</t>
        </is>
      </c>
      <c r="J453" s="127" t="inlineStr">
        <is>
          <t>Laruche</t>
        </is>
      </c>
      <c r="K453" s="127" t="inlineStr">
        <is>
          <t>999999</t>
        </is>
      </c>
      <c r="L453" s="127" t="inlineStr">
        <is>
          <t>XN103761295JB</t>
        </is>
      </c>
      <c r="M453" s="127" t="inlineStr">
        <is>
          <t>N</t>
        </is>
      </c>
      <c r="N453" s="127" t="inlineStr">
        <is>
          <t>Transport</t>
        </is>
      </c>
      <c r="O453" s="127" t="inlineStr">
        <is>
          <t>N</t>
        </is>
      </c>
      <c r="P453" s="127" t="inlineStr">
        <is>
          <t>S</t>
        </is>
      </c>
      <c r="Q453" s="127" t="inlineStr">
        <is>
          <t>NT</t>
        </is>
      </c>
      <c r="R453" s="147" t="n">
        <v>0.77</v>
      </c>
      <c r="S453" s="127" t="n">
        <v>16</v>
      </c>
      <c r="T453" s="148" t="n">
        <v>7</v>
      </c>
      <c r="U453" s="127" t="inlineStr">
        <is>
          <t>LA RUCHE LOGISTIQUE</t>
        </is>
      </c>
      <c r="W453" s="8">
        <f>IF(C453&lt;&gt;2,"",IF(S453="5X","5XK",IF(S453="5Y","5YK",IF(S453="6B","6BK",IF(S453="6C","6CK","")))))</f>
        <v/>
      </c>
      <c r="X453" s="8">
        <f>IF(S453="6B",_xlfn.XLOOKUP(H453,'Zoning 2shop'!A:A,'Zoning 2shop'!B:B),IF(S453="6C",_xlfn.XLOOKUP(G453,'Zoning 2shop'!C:C,'Zoning 2shop'!D:D),""))</f>
        <v/>
      </c>
      <c r="Y453" s="112">
        <f>AB453/Z453</f>
        <v/>
      </c>
      <c r="Z453" s="4">
        <f>T453</f>
        <v/>
      </c>
      <c r="AA453" s="4">
        <f>IF(OR(S453="6C",S453="6B",S453="5X",S453="5Y"),0.08,0.5)</f>
        <v/>
      </c>
      <c r="AB453" s="4">
        <f>$AG$5/$AG$2*Z453</f>
        <v/>
      </c>
      <c r="AC453" s="19">
        <f>Z453+AA453</f>
        <v/>
      </c>
      <c r="AD453" s="8">
        <f>IF(COUNTIF(Catégories!A:A,N453)=0,"catégorie inconnue",LOOKUP(N453,Catégories!A:A,Catégories!B:B))</f>
        <v/>
      </c>
      <c r="AE453" s="21">
        <f>SUM(Z453:AB453)</f>
        <v/>
      </c>
    </row>
    <row r="454" hidden="1" ht="14.25" customHeight="1" s="101">
      <c r="B454" s="127" t="inlineStr">
        <is>
          <t>13617721</t>
        </is>
      </c>
      <c r="C454" s="127" t="inlineStr">
        <is>
          <t>0</t>
        </is>
      </c>
      <c r="D454" s="123" t="n">
        <v>46167</v>
      </c>
      <c r="E454" s="127" t="inlineStr">
        <is>
          <t>21320</t>
        </is>
      </c>
      <c r="F454" s="127" t="inlineStr">
        <is>
          <t>57155</t>
        </is>
      </c>
      <c r="G454" s="127" t="inlineStr"/>
      <c r="H454" s="127" t="inlineStr"/>
      <c r="I454" s="127" t="inlineStr">
        <is>
          <t>Rohr Stephane</t>
        </is>
      </c>
      <c r="J454" s="127" t="inlineStr">
        <is>
          <t>Laruche</t>
        </is>
      </c>
      <c r="K454" s="127" t="inlineStr">
        <is>
          <t>999999</t>
        </is>
      </c>
      <c r="L454" s="127" t="inlineStr">
        <is>
          <t>XN103761556JB</t>
        </is>
      </c>
      <c r="M454" s="127" t="inlineStr">
        <is>
          <t>N</t>
        </is>
      </c>
      <c r="N454" s="127" t="inlineStr">
        <is>
          <t>Transport</t>
        </is>
      </c>
      <c r="O454" s="127" t="inlineStr">
        <is>
          <t>N</t>
        </is>
      </c>
      <c r="P454" s="127" t="inlineStr">
        <is>
          <t>S</t>
        </is>
      </c>
      <c r="Q454" s="127" t="inlineStr">
        <is>
          <t>NT</t>
        </is>
      </c>
      <c r="R454" s="147" t="n">
        <v>4.532</v>
      </c>
      <c r="S454" s="127" t="n">
        <v>16</v>
      </c>
      <c r="T454" s="148" t="n">
        <v>8.6</v>
      </c>
      <c r="U454" s="127" t="inlineStr">
        <is>
          <t>LA RUCHE LOGISTIQUE</t>
        </is>
      </c>
      <c r="W454" s="8">
        <f>IF(C454&lt;&gt;2,"",IF(S454="5X","5XK",IF(S454="5Y","5YK",IF(S454="6B","6BK",IF(S454="6C","6CK","")))))</f>
        <v/>
      </c>
      <c r="X454" s="8">
        <f>IF(S454="6B",_xlfn.XLOOKUP(H454,'Zoning 2shop'!A:A,'Zoning 2shop'!B:B),IF(S454="6C",_xlfn.XLOOKUP(G454,'Zoning 2shop'!C:C,'Zoning 2shop'!D:D),""))</f>
        <v/>
      </c>
      <c r="Y454" s="112">
        <f>AB454/Z454</f>
        <v/>
      </c>
      <c r="Z454" s="4">
        <f>T454</f>
        <v/>
      </c>
      <c r="AA454" s="4">
        <f>IF(OR(S454="6C",S454="6B",S454="5X",S454="5Y"),0.08,0.5)</f>
        <v/>
      </c>
      <c r="AB454" s="4">
        <f>$AG$5/$AG$2*Z454</f>
        <v/>
      </c>
      <c r="AC454" s="19">
        <f>Z454+AA454</f>
        <v/>
      </c>
      <c r="AD454" s="8">
        <f>IF(COUNTIF(Catégories!A:A,N454)=0,"catégorie inconnue",LOOKUP(N454,Catégories!A:A,Catégories!B:B))</f>
        <v/>
      </c>
      <c r="AE454" s="21">
        <f>SUM(Z454:AB454)</f>
        <v/>
      </c>
    </row>
    <row r="455" hidden="1" ht="14.25" customHeight="1" s="101">
      <c r="B455" s="127" t="inlineStr">
        <is>
          <t>13617721</t>
        </is>
      </c>
      <c r="C455" s="127" t="inlineStr">
        <is>
          <t>0</t>
        </is>
      </c>
      <c r="D455" s="123" t="n">
        <v>46167</v>
      </c>
      <c r="E455" s="127" t="inlineStr">
        <is>
          <t>21320</t>
        </is>
      </c>
      <c r="F455" s="127" t="inlineStr">
        <is>
          <t>91470</t>
        </is>
      </c>
      <c r="G455" s="127" t="inlineStr"/>
      <c r="H455" s="127" t="inlineStr"/>
      <c r="I455" s="127" t="inlineStr">
        <is>
          <t>Marouze Valerie</t>
        </is>
      </c>
      <c r="J455" s="127" t="inlineStr">
        <is>
          <t>Laruche</t>
        </is>
      </c>
      <c r="K455" s="127" t="inlineStr">
        <is>
          <t>999999</t>
        </is>
      </c>
      <c r="L455" s="127" t="inlineStr">
        <is>
          <t>XN103761689JB</t>
        </is>
      </c>
      <c r="M455" s="127" t="inlineStr">
        <is>
          <t>N</t>
        </is>
      </c>
      <c r="N455" s="127" t="inlineStr">
        <is>
          <t>Transport</t>
        </is>
      </c>
      <c r="O455" s="127" t="inlineStr">
        <is>
          <t>N</t>
        </is>
      </c>
      <c r="P455" s="127" t="inlineStr">
        <is>
          <t>S</t>
        </is>
      </c>
      <c r="Q455" s="127" t="inlineStr">
        <is>
          <t>NT</t>
        </is>
      </c>
      <c r="R455" s="147" t="n">
        <v>0.41</v>
      </c>
      <c r="S455" s="127" t="n">
        <v>16</v>
      </c>
      <c r="T455" s="148" t="n">
        <v>7</v>
      </c>
      <c r="U455" s="127" t="inlineStr">
        <is>
          <t>LA RUCHE LOGISTIQUE</t>
        </is>
      </c>
      <c r="W455" s="8">
        <f>IF(C455&lt;&gt;2,"",IF(S455="5X","5XK",IF(S455="5Y","5YK",IF(S455="6B","6BK",IF(S455="6C","6CK","")))))</f>
        <v/>
      </c>
      <c r="X455" s="8">
        <f>IF(S455="6B",_xlfn.XLOOKUP(H455,'Zoning 2shop'!A:A,'Zoning 2shop'!B:B),IF(S455="6C",_xlfn.XLOOKUP(G455,'Zoning 2shop'!C:C,'Zoning 2shop'!D:D),""))</f>
        <v/>
      </c>
      <c r="Y455" s="112">
        <f>AB455/Z455</f>
        <v/>
      </c>
      <c r="Z455" s="4">
        <f>T455</f>
        <v/>
      </c>
      <c r="AA455" s="4">
        <f>IF(OR(S455="6C",S455="6B",S455="5X",S455="5Y"),0.08,0.5)</f>
        <v/>
      </c>
      <c r="AB455" s="4">
        <f>$AG$5/$AG$2*Z455</f>
        <v/>
      </c>
      <c r="AC455" s="19">
        <f>Z455+AA455</f>
        <v/>
      </c>
      <c r="AD455" s="8">
        <f>IF(COUNTIF(Catégories!A:A,N455)=0,"catégorie inconnue",LOOKUP(N455,Catégories!A:A,Catégories!B:B))</f>
        <v/>
      </c>
      <c r="AE455" s="21">
        <f>SUM(Z455:AB455)</f>
        <v/>
      </c>
    </row>
    <row r="456" hidden="1" ht="14.25" customHeight="1" s="101">
      <c r="B456" s="127" t="inlineStr">
        <is>
          <t>13617721</t>
        </is>
      </c>
      <c r="C456" s="127" t="inlineStr">
        <is>
          <t>0</t>
        </is>
      </c>
      <c r="D456" s="123" t="n">
        <v>46167</v>
      </c>
      <c r="E456" s="127" t="inlineStr">
        <is>
          <t>21320</t>
        </is>
      </c>
      <c r="F456" s="127" t="inlineStr">
        <is>
          <t>68200</t>
        </is>
      </c>
      <c r="G456" s="127" t="inlineStr"/>
      <c r="H456" s="127" t="inlineStr"/>
      <c r="I456" s="127" t="inlineStr">
        <is>
          <t>Kaouane Youssef</t>
        </is>
      </c>
      <c r="J456" s="127" t="inlineStr">
        <is>
          <t>Laruche</t>
        </is>
      </c>
      <c r="K456" s="127" t="inlineStr">
        <is>
          <t>999999</t>
        </is>
      </c>
      <c r="L456" s="127" t="inlineStr">
        <is>
          <t>XN103761919JB</t>
        </is>
      </c>
      <c r="M456" s="127" t="inlineStr">
        <is>
          <t>N</t>
        </is>
      </c>
      <c r="N456" s="127" t="inlineStr">
        <is>
          <t>Transport</t>
        </is>
      </c>
      <c r="O456" s="127" t="inlineStr">
        <is>
          <t>N</t>
        </is>
      </c>
      <c r="P456" s="127" t="inlineStr">
        <is>
          <t>S</t>
        </is>
      </c>
      <c r="Q456" s="127" t="inlineStr">
        <is>
          <t>NT</t>
        </is>
      </c>
      <c r="R456" s="147" t="n">
        <v>0.41</v>
      </c>
      <c r="S456" s="127" t="n">
        <v>16</v>
      </c>
      <c r="T456" s="148" t="n">
        <v>7</v>
      </c>
      <c r="U456" s="127" t="inlineStr">
        <is>
          <t>LA RUCHE LOGISTIQUE</t>
        </is>
      </c>
      <c r="W456" s="8">
        <f>IF(C456&lt;&gt;2,"",IF(S456="5X","5XK",IF(S456="5Y","5YK",IF(S456="6B","6BK",IF(S456="6C","6CK","")))))</f>
        <v/>
      </c>
      <c r="X456" s="8">
        <f>IF(S456="6B",_xlfn.XLOOKUP(H456,'Zoning 2shop'!A:A,'Zoning 2shop'!B:B),IF(S456="6C",_xlfn.XLOOKUP(G456,'Zoning 2shop'!C:C,'Zoning 2shop'!D:D),""))</f>
        <v/>
      </c>
      <c r="Y456" s="112">
        <f>AB456/Z456</f>
        <v/>
      </c>
      <c r="Z456" s="4">
        <f>T456</f>
        <v/>
      </c>
      <c r="AA456" s="4">
        <f>IF(OR(S456="6C",S456="6B",S456="5X",S456="5Y"),0.08,0.5)</f>
        <v/>
      </c>
      <c r="AB456" s="4">
        <f>$AG$5/$AG$2*Z456</f>
        <v/>
      </c>
      <c r="AC456" s="19">
        <f>Z456+AA456</f>
        <v/>
      </c>
      <c r="AD456" s="8">
        <f>IF(COUNTIF(Catégories!A:A,N456)=0,"catégorie inconnue",LOOKUP(N456,Catégories!A:A,Catégories!B:B))</f>
        <v/>
      </c>
      <c r="AE456" s="21">
        <f>SUM(Z456:AB456)</f>
        <v/>
      </c>
    </row>
    <row r="457" hidden="1" ht="14.25" customHeight="1" s="101">
      <c r="B457" s="127" t="inlineStr">
        <is>
          <t>13617721</t>
        </is>
      </c>
      <c r="C457" s="127" t="inlineStr">
        <is>
          <t>0</t>
        </is>
      </c>
      <c r="D457" s="123" t="n">
        <v>46167</v>
      </c>
      <c r="E457" s="127" t="inlineStr">
        <is>
          <t>21320</t>
        </is>
      </c>
      <c r="F457" s="127" t="inlineStr">
        <is>
          <t>28220</t>
        </is>
      </c>
      <c r="G457" s="127" t="inlineStr"/>
      <c r="H457" s="127" t="inlineStr"/>
      <c r="I457" s="127" t="inlineStr">
        <is>
          <t>BARTHELEMY Audrey</t>
        </is>
      </c>
      <c r="J457" s="127" t="inlineStr">
        <is>
          <t>Laruche</t>
        </is>
      </c>
      <c r="K457" s="127" t="inlineStr">
        <is>
          <t>999999</t>
        </is>
      </c>
      <c r="L457" s="127" t="inlineStr">
        <is>
          <t>XN103761940JB</t>
        </is>
      </c>
      <c r="M457" s="127" t="inlineStr">
        <is>
          <t>N</t>
        </is>
      </c>
      <c r="N457" s="127" t="inlineStr">
        <is>
          <t>Transport</t>
        </is>
      </c>
      <c r="O457" s="127" t="inlineStr">
        <is>
          <t>N</t>
        </is>
      </c>
      <c r="P457" s="127" t="inlineStr">
        <is>
          <t>S</t>
        </is>
      </c>
      <c r="Q457" s="127" t="inlineStr">
        <is>
          <t>NT</t>
        </is>
      </c>
      <c r="R457" s="147" t="n">
        <v>0.63</v>
      </c>
      <c r="S457" s="127" t="n">
        <v>16</v>
      </c>
      <c r="T457" s="148" t="n">
        <v>7</v>
      </c>
      <c r="U457" s="127" t="inlineStr">
        <is>
          <t>LA RUCHE LOGISTIQUE</t>
        </is>
      </c>
      <c r="W457" s="8">
        <f>IF(C457&lt;&gt;2,"",IF(S457="5X","5XK",IF(S457="5Y","5YK",IF(S457="6B","6BK",IF(S457="6C","6CK","")))))</f>
        <v/>
      </c>
      <c r="X457" s="8">
        <f>IF(S457="6B",_xlfn.XLOOKUP(H457,'Zoning 2shop'!A:A,'Zoning 2shop'!B:B),IF(S457="6C",_xlfn.XLOOKUP(G457,'Zoning 2shop'!C:C,'Zoning 2shop'!D:D),""))</f>
        <v/>
      </c>
      <c r="Y457" s="112">
        <f>AB457/Z457</f>
        <v/>
      </c>
      <c r="Z457" s="4">
        <f>T457</f>
        <v/>
      </c>
      <c r="AA457" s="4">
        <f>IF(OR(S457="6C",S457="6B",S457="5X",S457="5Y"),0.08,0.5)</f>
        <v/>
      </c>
      <c r="AB457" s="4">
        <f>$AG$5/$AG$2*Z457</f>
        <v/>
      </c>
      <c r="AC457" s="19">
        <f>Z457+AA457</f>
        <v/>
      </c>
      <c r="AD457" s="8">
        <f>IF(COUNTIF(Catégories!A:A,N457)=0,"catégorie inconnue",LOOKUP(N457,Catégories!A:A,Catégories!B:B))</f>
        <v/>
      </c>
      <c r="AE457" s="21">
        <f>SUM(Z457:AB457)</f>
        <v/>
      </c>
    </row>
    <row r="458" hidden="1" ht="14.25" customHeight="1" s="101">
      <c r="B458" s="127" t="inlineStr">
        <is>
          <t>13617721</t>
        </is>
      </c>
      <c r="C458" s="127" t="inlineStr">
        <is>
          <t>0</t>
        </is>
      </c>
      <c r="D458" s="123" t="n">
        <v>46167</v>
      </c>
      <c r="E458" s="127" t="inlineStr">
        <is>
          <t>21320</t>
        </is>
      </c>
      <c r="F458" s="127" t="inlineStr">
        <is>
          <t>60220</t>
        </is>
      </c>
      <c r="G458" s="127" t="inlineStr"/>
      <c r="H458" s="127" t="inlineStr"/>
      <c r="I458" s="127" t="inlineStr">
        <is>
          <t>Lepetit Yann</t>
        </is>
      </c>
      <c r="J458" s="127" t="inlineStr">
        <is>
          <t>Laruche</t>
        </is>
      </c>
      <c r="K458" s="127" t="inlineStr">
        <is>
          <t>999999</t>
        </is>
      </c>
      <c r="L458" s="127" t="inlineStr">
        <is>
          <t>XN103762375JB</t>
        </is>
      </c>
      <c r="M458" s="127" t="inlineStr">
        <is>
          <t>N</t>
        </is>
      </c>
      <c r="N458" s="127" t="inlineStr">
        <is>
          <t>Transport</t>
        </is>
      </c>
      <c r="O458" s="127" t="inlineStr">
        <is>
          <t>N</t>
        </is>
      </c>
      <c r="P458" s="127" t="inlineStr">
        <is>
          <t>S</t>
        </is>
      </c>
      <c r="Q458" s="127" t="inlineStr">
        <is>
          <t>NT</t>
        </is>
      </c>
      <c r="R458" s="147" t="n">
        <v>0.63</v>
      </c>
      <c r="S458" s="127" t="n">
        <v>16</v>
      </c>
      <c r="T458" s="148" t="n">
        <v>7</v>
      </c>
      <c r="U458" s="127" t="inlineStr">
        <is>
          <t>LA RUCHE LOGISTIQUE</t>
        </is>
      </c>
      <c r="W458" s="8">
        <f>IF(C458&lt;&gt;2,"",IF(S458="5X","5XK",IF(S458="5Y","5YK",IF(S458="6B","6BK",IF(S458="6C","6CK","")))))</f>
        <v/>
      </c>
      <c r="X458" s="8">
        <f>IF(S458="6B",_xlfn.XLOOKUP(H458,'Zoning 2shop'!A:A,'Zoning 2shop'!B:B),IF(S458="6C",_xlfn.XLOOKUP(G458,'Zoning 2shop'!C:C,'Zoning 2shop'!D:D),""))</f>
        <v/>
      </c>
      <c r="Y458" s="112">
        <f>AB458/Z458</f>
        <v/>
      </c>
      <c r="Z458" s="4">
        <f>T458</f>
        <v/>
      </c>
      <c r="AA458" s="4">
        <f>IF(OR(S458="6C",S458="6B",S458="5X",S458="5Y"),0.08,0.5)</f>
        <v/>
      </c>
      <c r="AB458" s="4">
        <f>$AG$5/$AG$2*Z458</f>
        <v/>
      </c>
      <c r="AC458" s="19">
        <f>Z458+AA458</f>
        <v/>
      </c>
      <c r="AD458" s="8">
        <f>IF(COUNTIF(Catégories!A:A,N458)=0,"catégorie inconnue",LOOKUP(N458,Catégories!A:A,Catégories!B:B))</f>
        <v/>
      </c>
      <c r="AE458" s="21">
        <f>SUM(Z458:AB458)</f>
        <v/>
      </c>
    </row>
    <row r="459" hidden="1" ht="14.25" customHeight="1" s="101">
      <c r="B459" s="127" t="inlineStr">
        <is>
          <t>13617721</t>
        </is>
      </c>
      <c r="C459" s="127" t="inlineStr">
        <is>
          <t>0</t>
        </is>
      </c>
      <c r="D459" s="123" t="n">
        <v>46167</v>
      </c>
      <c r="E459" s="127" t="inlineStr">
        <is>
          <t>21320</t>
        </is>
      </c>
      <c r="F459" s="127" t="inlineStr">
        <is>
          <t>59230</t>
        </is>
      </c>
      <c r="G459" s="127" t="inlineStr"/>
      <c r="H459" s="127" t="inlineStr"/>
      <c r="I459" s="127" t="inlineStr">
        <is>
          <t>Darbon Jessica</t>
        </is>
      </c>
      <c r="J459" s="127" t="inlineStr">
        <is>
          <t>Laruche</t>
        </is>
      </c>
      <c r="K459" s="127" t="inlineStr">
        <is>
          <t>999999</t>
        </is>
      </c>
      <c r="L459" s="127" t="inlineStr">
        <is>
          <t>XN103762551JB</t>
        </is>
      </c>
      <c r="M459" s="127" t="inlineStr">
        <is>
          <t>N</t>
        </is>
      </c>
      <c r="N459" s="127" t="inlineStr">
        <is>
          <t>Transport</t>
        </is>
      </c>
      <c r="O459" s="127" t="inlineStr">
        <is>
          <t>N</t>
        </is>
      </c>
      <c r="P459" s="127" t="inlineStr">
        <is>
          <t>S</t>
        </is>
      </c>
      <c r="Q459" s="127" t="inlineStr">
        <is>
          <t>NT</t>
        </is>
      </c>
      <c r="R459" s="147" t="n">
        <v>0.21</v>
      </c>
      <c r="S459" s="127" t="n">
        <v>16</v>
      </c>
      <c r="T459" s="148" t="n">
        <v>7</v>
      </c>
      <c r="U459" s="127" t="inlineStr">
        <is>
          <t>LA RUCHE LOGISTIQUE</t>
        </is>
      </c>
      <c r="W459" s="8">
        <f>IF(C459&lt;&gt;2,"",IF(S459="5X","5XK",IF(S459="5Y","5YK",IF(S459="6B","6BK",IF(S459="6C","6CK","")))))</f>
        <v/>
      </c>
      <c r="X459" s="8">
        <f>IF(S459="6B",_xlfn.XLOOKUP(H459,'Zoning 2shop'!A:A,'Zoning 2shop'!B:B),IF(S459="6C",_xlfn.XLOOKUP(G459,'Zoning 2shop'!C:C,'Zoning 2shop'!D:D),""))</f>
        <v/>
      </c>
      <c r="Y459" s="112">
        <f>AB459/Z459</f>
        <v/>
      </c>
      <c r="Z459" s="4">
        <f>T459</f>
        <v/>
      </c>
      <c r="AA459" s="4">
        <f>IF(OR(S459="6C",S459="6B",S459="5X",S459="5Y"),0.08,0.5)</f>
        <v/>
      </c>
      <c r="AB459" s="4">
        <f>$AG$5/$AG$2*Z459</f>
        <v/>
      </c>
      <c r="AC459" s="19">
        <f>Z459+AA459</f>
        <v/>
      </c>
      <c r="AD459" s="8">
        <f>IF(COUNTIF(Catégories!A:A,N459)=0,"catégorie inconnue",LOOKUP(N459,Catégories!A:A,Catégories!B:B))</f>
        <v/>
      </c>
      <c r="AE459" s="21">
        <f>SUM(Z459:AB459)</f>
        <v/>
      </c>
    </row>
    <row r="460" hidden="1" ht="14.25" customHeight="1" s="101">
      <c r="B460" s="127" t="inlineStr">
        <is>
          <t>13617721</t>
        </is>
      </c>
      <c r="C460" s="127" t="inlineStr">
        <is>
          <t>0</t>
        </is>
      </c>
      <c r="D460" s="123" t="n">
        <v>46167</v>
      </c>
      <c r="E460" s="127" t="inlineStr">
        <is>
          <t>21320</t>
        </is>
      </c>
      <c r="F460" s="127" t="inlineStr">
        <is>
          <t>50140</t>
        </is>
      </c>
      <c r="G460" s="127" t="inlineStr"/>
      <c r="H460" s="127" t="inlineStr"/>
      <c r="I460" s="127" t="inlineStr">
        <is>
          <t>VERCHER Martine</t>
        </is>
      </c>
      <c r="J460" s="127" t="inlineStr">
        <is>
          <t>Laruche</t>
        </is>
      </c>
      <c r="K460" s="127" t="inlineStr">
        <is>
          <t>999999</t>
        </is>
      </c>
      <c r="L460" s="127" t="inlineStr">
        <is>
          <t>XN103762993JB</t>
        </is>
      </c>
      <c r="M460" s="127" t="inlineStr">
        <is>
          <t>N</t>
        </is>
      </c>
      <c r="N460" s="127" t="inlineStr">
        <is>
          <t>Transport</t>
        </is>
      </c>
      <c r="O460" s="127" t="inlineStr">
        <is>
          <t>N</t>
        </is>
      </c>
      <c r="P460" s="127" t="inlineStr">
        <is>
          <t>S</t>
        </is>
      </c>
      <c r="Q460" s="127" t="inlineStr">
        <is>
          <t>NT</t>
        </is>
      </c>
      <c r="R460" s="147" t="n">
        <v>0.73</v>
      </c>
      <c r="S460" s="127" t="n">
        <v>16</v>
      </c>
      <c r="T460" s="148" t="n">
        <v>7</v>
      </c>
      <c r="U460" s="127" t="inlineStr">
        <is>
          <t>LA RUCHE LOGISTIQUE</t>
        </is>
      </c>
      <c r="W460" s="8">
        <f>IF(C460&lt;&gt;2,"",IF(S460="5X","5XK",IF(S460="5Y","5YK",IF(S460="6B","6BK",IF(S460="6C","6CK","")))))</f>
        <v/>
      </c>
      <c r="X460" s="8">
        <f>IF(S460="6B",_xlfn.XLOOKUP(H460,'Zoning 2shop'!A:A,'Zoning 2shop'!B:B),IF(S460="6C",_xlfn.XLOOKUP(G460,'Zoning 2shop'!C:C,'Zoning 2shop'!D:D),""))</f>
        <v/>
      </c>
      <c r="Y460" s="112">
        <f>AB460/Z460</f>
        <v/>
      </c>
      <c r="Z460" s="4">
        <f>T460</f>
        <v/>
      </c>
      <c r="AA460" s="4">
        <f>IF(OR(S460="6C",S460="6B",S460="5X",S460="5Y"),0.08,0.5)</f>
        <v/>
      </c>
      <c r="AB460" s="4">
        <f>$AG$5/$AG$2*Z460</f>
        <v/>
      </c>
      <c r="AC460" s="19">
        <f>Z460+AA460</f>
        <v/>
      </c>
      <c r="AD460" s="8">
        <f>IF(COUNTIF(Catégories!A:A,N460)=0,"catégorie inconnue",LOOKUP(N460,Catégories!A:A,Catégories!B:B))</f>
        <v/>
      </c>
      <c r="AE460" s="21">
        <f>SUM(Z460:AB460)</f>
        <v/>
      </c>
    </row>
    <row r="461" hidden="1" ht="14.25" customHeight="1" s="101">
      <c r="B461" s="127" t="inlineStr">
        <is>
          <t>13617721</t>
        </is>
      </c>
      <c r="C461" s="127" t="inlineStr">
        <is>
          <t>0</t>
        </is>
      </c>
      <c r="D461" s="123" t="n">
        <v>46167</v>
      </c>
      <c r="E461" s="127" t="inlineStr">
        <is>
          <t>21320</t>
        </is>
      </c>
      <c r="F461" s="127" t="inlineStr">
        <is>
          <t>10600</t>
        </is>
      </c>
      <c r="G461" s="127" t="inlineStr"/>
      <c r="H461" s="127" t="inlineStr"/>
      <c r="I461" s="127" t="inlineStr">
        <is>
          <t>BECARD tiffany</t>
        </is>
      </c>
      <c r="J461" s="127" t="inlineStr">
        <is>
          <t>Laruche</t>
        </is>
      </c>
      <c r="K461" s="127" t="inlineStr">
        <is>
          <t>999999</t>
        </is>
      </c>
      <c r="L461" s="127" t="inlineStr">
        <is>
          <t>XN103763150JB</t>
        </is>
      </c>
      <c r="M461" s="127" t="inlineStr">
        <is>
          <t>N</t>
        </is>
      </c>
      <c r="N461" s="127" t="inlineStr">
        <is>
          <t>Transport</t>
        </is>
      </c>
      <c r="O461" s="127" t="inlineStr">
        <is>
          <t>N</t>
        </is>
      </c>
      <c r="P461" s="127" t="inlineStr">
        <is>
          <t>S</t>
        </is>
      </c>
      <c r="Q461" s="127" t="inlineStr">
        <is>
          <t>NR</t>
        </is>
      </c>
      <c r="R461" s="147" t="n">
        <v>0.41</v>
      </c>
      <c r="S461" s="127" t="n">
        <v>16</v>
      </c>
      <c r="T461" s="148" t="n">
        <v>7</v>
      </c>
      <c r="U461" s="127" t="inlineStr">
        <is>
          <t>LA RUCHE LOGISTIQUE</t>
        </is>
      </c>
      <c r="W461" s="8">
        <f>IF(C461&lt;&gt;2,"",IF(S461="5X","5XK",IF(S461="5Y","5YK",IF(S461="6B","6BK",IF(S461="6C","6CK","")))))</f>
        <v/>
      </c>
      <c r="X461" s="8">
        <f>IF(S461="6B",_xlfn.XLOOKUP(H461,'Zoning 2shop'!A:A,'Zoning 2shop'!B:B),IF(S461="6C",_xlfn.XLOOKUP(G461,'Zoning 2shop'!C:C,'Zoning 2shop'!D:D),""))</f>
        <v/>
      </c>
      <c r="Y461" s="112">
        <f>AB461/Z461</f>
        <v/>
      </c>
      <c r="Z461" s="4">
        <f>T461</f>
        <v/>
      </c>
      <c r="AA461" s="4">
        <f>IF(OR(S461="6C",S461="6B",S461="5X",S461="5Y"),0.08,0.5)</f>
        <v/>
      </c>
      <c r="AB461" s="4">
        <f>$AG$5/$AG$2*Z461</f>
        <v/>
      </c>
      <c r="AC461" s="19">
        <f>Z461+AA461</f>
        <v/>
      </c>
      <c r="AD461" s="8">
        <f>IF(COUNTIF(Catégories!A:A,N461)=0,"catégorie inconnue",LOOKUP(N461,Catégories!A:A,Catégories!B:B))</f>
        <v/>
      </c>
      <c r="AE461" s="21">
        <f>SUM(Z461:AB461)</f>
        <v/>
      </c>
    </row>
    <row r="462" hidden="1" ht="14.25" customHeight="1" s="101">
      <c r="B462" s="127" t="inlineStr">
        <is>
          <t>13617721</t>
        </is>
      </c>
      <c r="C462" s="127" t="inlineStr">
        <is>
          <t>0</t>
        </is>
      </c>
      <c r="D462" s="123" t="n">
        <v>46167</v>
      </c>
      <c r="E462" s="127" t="inlineStr">
        <is>
          <t>21320</t>
        </is>
      </c>
      <c r="F462" s="127" t="inlineStr">
        <is>
          <t>03630</t>
        </is>
      </c>
      <c r="G462" s="127" t="inlineStr"/>
      <c r="H462" s="127" t="inlineStr"/>
      <c r="I462" s="127" t="inlineStr">
        <is>
          <t>Saulnier Sarah</t>
        </is>
      </c>
      <c r="J462" s="127" t="inlineStr">
        <is>
          <t>Laruche</t>
        </is>
      </c>
      <c r="K462" s="127" t="inlineStr">
        <is>
          <t>999999</t>
        </is>
      </c>
      <c r="L462" s="127" t="inlineStr">
        <is>
          <t>XN103763367JB</t>
        </is>
      </c>
      <c r="M462" s="127" t="inlineStr">
        <is>
          <t>N</t>
        </is>
      </c>
      <c r="N462" s="127" t="inlineStr">
        <is>
          <t>Transport</t>
        </is>
      </c>
      <c r="O462" s="127" t="inlineStr">
        <is>
          <t>N</t>
        </is>
      </c>
      <c r="P462" s="127" t="inlineStr">
        <is>
          <t>S</t>
        </is>
      </c>
      <c r="Q462" s="127" t="inlineStr">
        <is>
          <t>NT</t>
        </is>
      </c>
      <c r="R462" s="147" t="n">
        <v>0.31</v>
      </c>
      <c r="S462" s="127" t="n">
        <v>16</v>
      </c>
      <c r="T462" s="148" t="n">
        <v>7</v>
      </c>
      <c r="U462" s="127" t="inlineStr">
        <is>
          <t>LA RUCHE LOGISTIQUE</t>
        </is>
      </c>
      <c r="W462" s="8">
        <f>IF(C462&lt;&gt;2,"",IF(S462="5X","5XK",IF(S462="5Y","5YK",IF(S462="6B","6BK",IF(S462="6C","6CK","")))))</f>
        <v/>
      </c>
      <c r="X462" s="8">
        <f>IF(S462="6B",_xlfn.XLOOKUP(H462,'Zoning 2shop'!A:A,'Zoning 2shop'!B:B),IF(S462="6C",_xlfn.XLOOKUP(G462,'Zoning 2shop'!C:C,'Zoning 2shop'!D:D),""))</f>
        <v/>
      </c>
      <c r="Y462" s="112">
        <f>AB462/Z462</f>
        <v/>
      </c>
      <c r="Z462" s="4">
        <f>T462</f>
        <v/>
      </c>
      <c r="AA462" s="4">
        <f>IF(OR(S462="6C",S462="6B",S462="5X",S462="5Y"),0.08,0.5)</f>
        <v/>
      </c>
      <c r="AB462" s="4">
        <f>$AG$5/$AG$2*Z462</f>
        <v/>
      </c>
      <c r="AC462" s="19">
        <f>Z462+AA462</f>
        <v/>
      </c>
      <c r="AD462" s="8">
        <f>IF(COUNTIF(Catégories!A:A,N462)=0,"catégorie inconnue",LOOKUP(N462,Catégories!A:A,Catégories!B:B))</f>
        <v/>
      </c>
      <c r="AE462" s="21">
        <f>SUM(Z462:AB462)</f>
        <v/>
      </c>
    </row>
    <row r="463" hidden="1" ht="14.25" customHeight="1" s="101">
      <c r="B463" s="127" t="inlineStr">
        <is>
          <t>13617721</t>
        </is>
      </c>
      <c r="C463" s="127" t="inlineStr">
        <is>
          <t>0</t>
        </is>
      </c>
      <c r="D463" s="123" t="n">
        <v>46167</v>
      </c>
      <c r="E463" s="127" t="inlineStr">
        <is>
          <t>21320</t>
        </is>
      </c>
      <c r="F463" s="127" t="inlineStr">
        <is>
          <t>91290</t>
        </is>
      </c>
      <c r="G463" s="127" t="inlineStr"/>
      <c r="H463" s="127" t="inlineStr"/>
      <c r="I463" s="127" t="inlineStr">
        <is>
          <t>Scarpa Julie</t>
        </is>
      </c>
      <c r="J463" s="127" t="inlineStr">
        <is>
          <t>Laruche</t>
        </is>
      </c>
      <c r="K463" s="127" t="inlineStr">
        <is>
          <t>999999</t>
        </is>
      </c>
      <c r="L463" s="127" t="inlineStr">
        <is>
          <t>XN103763781JB</t>
        </is>
      </c>
      <c r="M463" s="127" t="inlineStr">
        <is>
          <t>N</t>
        </is>
      </c>
      <c r="N463" s="127" t="inlineStr">
        <is>
          <t>Transport</t>
        </is>
      </c>
      <c r="O463" s="127" t="inlineStr">
        <is>
          <t>N</t>
        </is>
      </c>
      <c r="P463" s="127" t="inlineStr">
        <is>
          <t>S</t>
        </is>
      </c>
      <c r="Q463" s="127" t="inlineStr">
        <is>
          <t>NT</t>
        </is>
      </c>
      <c r="R463" s="147" t="n">
        <v>0.21</v>
      </c>
      <c r="S463" s="127" t="n">
        <v>16</v>
      </c>
      <c r="T463" s="148" t="n">
        <v>7</v>
      </c>
      <c r="U463" s="127" t="inlineStr">
        <is>
          <t>LA RUCHE LOGISTIQUE</t>
        </is>
      </c>
      <c r="W463" s="8">
        <f>IF(C463&lt;&gt;2,"",IF(S463="5X","5XK",IF(S463="5Y","5YK",IF(S463="6B","6BK",IF(S463="6C","6CK","")))))</f>
        <v/>
      </c>
      <c r="X463" s="8">
        <f>IF(S463="6B",_xlfn.XLOOKUP(H463,'Zoning 2shop'!A:A,'Zoning 2shop'!B:B),IF(S463="6C",_xlfn.XLOOKUP(G463,'Zoning 2shop'!C:C,'Zoning 2shop'!D:D),""))</f>
        <v/>
      </c>
      <c r="Y463" s="112">
        <f>AB463/Z463</f>
        <v/>
      </c>
      <c r="Z463" s="4">
        <f>T463</f>
        <v/>
      </c>
      <c r="AA463" s="4">
        <f>IF(OR(S463="6C",S463="6B",S463="5X",S463="5Y"),0.08,0.5)</f>
        <v/>
      </c>
      <c r="AB463" s="4">
        <f>$AG$5/$AG$2*Z463</f>
        <v/>
      </c>
      <c r="AC463" s="19">
        <f>Z463+AA463</f>
        <v/>
      </c>
      <c r="AD463" s="8">
        <f>IF(COUNTIF(Catégories!A:A,N463)=0,"catégorie inconnue",LOOKUP(N463,Catégories!A:A,Catégories!B:B))</f>
        <v/>
      </c>
      <c r="AE463" s="21">
        <f>SUM(Z463:AB463)</f>
        <v/>
      </c>
    </row>
    <row r="464" hidden="1" ht="14.25" customHeight="1" s="101">
      <c r="B464" s="127" t="inlineStr">
        <is>
          <t>13617721</t>
        </is>
      </c>
      <c r="C464" s="127" t="inlineStr">
        <is>
          <t>0</t>
        </is>
      </c>
      <c r="D464" s="123" t="n">
        <v>46167</v>
      </c>
      <c r="E464" s="127" t="inlineStr">
        <is>
          <t>21320</t>
        </is>
      </c>
      <c r="F464" s="127" t="inlineStr">
        <is>
          <t>87420</t>
        </is>
      </c>
      <c r="G464" s="127" t="inlineStr"/>
      <c r="H464" s="127" t="inlineStr"/>
      <c r="I464" s="127" t="inlineStr">
        <is>
          <t>Patrier Emilie</t>
        </is>
      </c>
      <c r="J464" s="127" t="inlineStr">
        <is>
          <t>Laruche</t>
        </is>
      </c>
      <c r="K464" s="127" t="inlineStr">
        <is>
          <t>999999</t>
        </is>
      </c>
      <c r="L464" s="127" t="inlineStr">
        <is>
          <t>XN103764155JB</t>
        </is>
      </c>
      <c r="M464" s="127" t="inlineStr">
        <is>
          <t>N</t>
        </is>
      </c>
      <c r="N464" s="127" t="inlineStr">
        <is>
          <t>Transport</t>
        </is>
      </c>
      <c r="O464" s="127" t="inlineStr">
        <is>
          <t>N</t>
        </is>
      </c>
      <c r="P464" s="127" t="inlineStr">
        <is>
          <t>S</t>
        </is>
      </c>
      <c r="Q464" s="127" t="inlineStr">
        <is>
          <t>NT</t>
        </is>
      </c>
      <c r="R464" s="147" t="n">
        <v>0.21</v>
      </c>
      <c r="S464" s="127" t="n">
        <v>16</v>
      </c>
      <c r="T464" s="148" t="n">
        <v>7</v>
      </c>
      <c r="U464" s="127" t="inlineStr">
        <is>
          <t>LA RUCHE LOGISTIQUE</t>
        </is>
      </c>
      <c r="W464" s="8">
        <f>IF(C464&lt;&gt;2,"",IF(S464="5X","5XK",IF(S464="5Y","5YK",IF(S464="6B","6BK",IF(S464="6C","6CK","")))))</f>
        <v/>
      </c>
      <c r="X464" s="8">
        <f>IF(S464="6B",_xlfn.XLOOKUP(H464,'Zoning 2shop'!A:A,'Zoning 2shop'!B:B),IF(S464="6C",_xlfn.XLOOKUP(G464,'Zoning 2shop'!C:C,'Zoning 2shop'!D:D),""))</f>
        <v/>
      </c>
      <c r="Y464" s="112">
        <f>AB464/Z464</f>
        <v/>
      </c>
      <c r="Z464" s="4">
        <f>T464</f>
        <v/>
      </c>
      <c r="AA464" s="4">
        <f>IF(OR(S464="6C",S464="6B",S464="5X",S464="5Y"),0.08,0.5)</f>
        <v/>
      </c>
      <c r="AB464" s="4">
        <f>$AG$5/$AG$2*Z464</f>
        <v/>
      </c>
      <c r="AC464" s="19">
        <f>Z464+AA464</f>
        <v/>
      </c>
      <c r="AD464" s="8">
        <f>IF(COUNTIF(Catégories!A:A,N464)=0,"catégorie inconnue",LOOKUP(N464,Catégories!A:A,Catégories!B:B))</f>
        <v/>
      </c>
      <c r="AE464" s="21">
        <f>SUM(Z464:AB464)</f>
        <v/>
      </c>
    </row>
    <row r="465" hidden="1" ht="14.25" customHeight="1" s="101">
      <c r="B465" s="127" t="inlineStr">
        <is>
          <t>13617721</t>
        </is>
      </c>
      <c r="C465" s="127" t="inlineStr">
        <is>
          <t>0</t>
        </is>
      </c>
      <c r="D465" s="123" t="n">
        <v>46167</v>
      </c>
      <c r="E465" s="127" t="inlineStr">
        <is>
          <t>21320</t>
        </is>
      </c>
      <c r="F465" s="127" t="inlineStr">
        <is>
          <t>44210</t>
        </is>
      </c>
      <c r="G465" s="127" t="inlineStr"/>
      <c r="H465" s="127" t="inlineStr"/>
      <c r="I465" s="127" t="inlineStr">
        <is>
          <t>Panici Anne</t>
        </is>
      </c>
      <c r="J465" s="127" t="inlineStr">
        <is>
          <t>Laruche</t>
        </is>
      </c>
      <c r="K465" s="127" t="inlineStr">
        <is>
          <t>999999</t>
        </is>
      </c>
      <c r="L465" s="127" t="inlineStr">
        <is>
          <t>XN103764331JB</t>
        </is>
      </c>
      <c r="M465" s="127" t="inlineStr">
        <is>
          <t>N</t>
        </is>
      </c>
      <c r="N465" s="127" t="inlineStr">
        <is>
          <t>Transport</t>
        </is>
      </c>
      <c r="O465" s="127" t="inlineStr">
        <is>
          <t>N</t>
        </is>
      </c>
      <c r="P465" s="127" t="inlineStr">
        <is>
          <t>S</t>
        </is>
      </c>
      <c r="Q465" s="127" t="inlineStr">
        <is>
          <t>NT</t>
        </is>
      </c>
      <c r="R465" s="147" t="n">
        <v>4.532</v>
      </c>
      <c r="S465" s="127" t="n">
        <v>16</v>
      </c>
      <c r="T465" s="148" t="n">
        <v>8.6</v>
      </c>
      <c r="U465" s="127" t="inlineStr">
        <is>
          <t>LA RUCHE LOGISTIQUE</t>
        </is>
      </c>
      <c r="W465" s="8">
        <f>IF(C465&lt;&gt;2,"",IF(S465="5X","5XK",IF(S465="5Y","5YK",IF(S465="6B","6BK",IF(S465="6C","6CK","")))))</f>
        <v/>
      </c>
      <c r="X465" s="8">
        <f>IF(S465="6B",_xlfn.XLOOKUP(H465,'Zoning 2shop'!A:A,'Zoning 2shop'!B:B),IF(S465="6C",_xlfn.XLOOKUP(G465,'Zoning 2shop'!C:C,'Zoning 2shop'!D:D),""))</f>
        <v/>
      </c>
      <c r="Y465" s="112">
        <f>AB465/Z465</f>
        <v/>
      </c>
      <c r="Z465" s="4">
        <f>T465</f>
        <v/>
      </c>
      <c r="AA465" s="4">
        <f>IF(OR(S465="6C",S465="6B",S465="5X",S465="5Y"),0.08,0.5)</f>
        <v/>
      </c>
      <c r="AB465" s="4">
        <f>$AG$5/$AG$2*Z465</f>
        <v/>
      </c>
      <c r="AC465" s="19">
        <f>Z465+AA465</f>
        <v/>
      </c>
      <c r="AD465" s="8">
        <f>IF(COUNTIF(Catégories!A:A,N465)=0,"catégorie inconnue",LOOKUP(N465,Catégories!A:A,Catégories!B:B))</f>
        <v/>
      </c>
      <c r="AE465" s="21">
        <f>SUM(Z465:AB465)</f>
        <v/>
      </c>
    </row>
    <row r="466" hidden="1" ht="14.25" customHeight="1" s="101">
      <c r="B466" s="127" t="inlineStr">
        <is>
          <t>13617721</t>
        </is>
      </c>
      <c r="C466" s="127" t="inlineStr">
        <is>
          <t>0</t>
        </is>
      </c>
      <c r="D466" s="123" t="n">
        <v>46167</v>
      </c>
      <c r="E466" s="127" t="inlineStr">
        <is>
          <t>21320</t>
        </is>
      </c>
      <c r="F466" s="127" t="inlineStr">
        <is>
          <t>92120</t>
        </is>
      </c>
      <c r="G466" s="127" t="inlineStr"/>
      <c r="H466" s="127" t="inlineStr"/>
      <c r="I466" s="127" t="inlineStr">
        <is>
          <t>breal jean baptiste</t>
        </is>
      </c>
      <c r="J466" s="127" t="inlineStr">
        <is>
          <t>Laruche</t>
        </is>
      </c>
      <c r="K466" s="127" t="inlineStr">
        <is>
          <t>999999</t>
        </is>
      </c>
      <c r="L466" s="127" t="inlineStr">
        <is>
          <t>XN103764464JB</t>
        </is>
      </c>
      <c r="M466" s="127" t="inlineStr">
        <is>
          <t>N</t>
        </is>
      </c>
      <c r="N466" s="127" t="inlineStr">
        <is>
          <t>Transport</t>
        </is>
      </c>
      <c r="O466" s="127" t="inlineStr">
        <is>
          <t>N</t>
        </is>
      </c>
      <c r="P466" s="127" t="inlineStr">
        <is>
          <t>S</t>
        </is>
      </c>
      <c r="Q466" s="127" t="inlineStr">
        <is>
          <t>NT</t>
        </is>
      </c>
      <c r="R466" s="147" t="n">
        <v>0.42</v>
      </c>
      <c r="S466" s="127" t="n">
        <v>16</v>
      </c>
      <c r="T466" s="148" t="n">
        <v>7</v>
      </c>
      <c r="U466" s="127" t="inlineStr">
        <is>
          <t>LA RUCHE LOGISTIQUE</t>
        </is>
      </c>
      <c r="W466" s="8">
        <f>IF(C466&lt;&gt;2,"",IF(S466="5X","5XK",IF(S466="5Y","5YK",IF(S466="6B","6BK",IF(S466="6C","6CK","")))))</f>
        <v/>
      </c>
      <c r="X466" s="8">
        <f>IF(S466="6B",_xlfn.XLOOKUP(H466,'Zoning 2shop'!A:A,'Zoning 2shop'!B:B),IF(S466="6C",_xlfn.XLOOKUP(G466,'Zoning 2shop'!C:C,'Zoning 2shop'!D:D),""))</f>
        <v/>
      </c>
      <c r="Y466" s="112">
        <f>AB466/Z466</f>
        <v/>
      </c>
      <c r="Z466" s="4">
        <f>T466</f>
        <v/>
      </c>
      <c r="AA466" s="4">
        <f>IF(OR(S466="6C",S466="6B",S466="5X",S466="5Y"),0.08,0.5)</f>
        <v/>
      </c>
      <c r="AB466" s="4">
        <f>$AG$5/$AG$2*Z466</f>
        <v/>
      </c>
      <c r="AC466" s="19">
        <f>Z466+AA466</f>
        <v/>
      </c>
      <c r="AD466" s="8">
        <f>IF(COUNTIF(Catégories!A:A,N466)=0,"catégorie inconnue",LOOKUP(N466,Catégories!A:A,Catégories!B:B))</f>
        <v/>
      </c>
      <c r="AE466" s="21">
        <f>SUM(Z466:AB466)</f>
        <v/>
      </c>
    </row>
    <row r="467" hidden="1" ht="14.25" customHeight="1" s="101">
      <c r="B467" s="127" t="inlineStr">
        <is>
          <t>13617721</t>
        </is>
      </c>
      <c r="C467" s="127" t="inlineStr">
        <is>
          <t>0</t>
        </is>
      </c>
      <c r="D467" s="123" t="n">
        <v>46167</v>
      </c>
      <c r="E467" s="127" t="inlineStr">
        <is>
          <t>21320</t>
        </is>
      </c>
      <c r="F467" s="127" t="inlineStr">
        <is>
          <t>34300</t>
        </is>
      </c>
      <c r="G467" s="127" t="inlineStr"/>
      <c r="H467" s="127" t="inlineStr"/>
      <c r="I467" s="127" t="inlineStr">
        <is>
          <t>Bottcher Tiphaine</t>
        </is>
      </c>
      <c r="J467" s="127" t="inlineStr">
        <is>
          <t>Laruche</t>
        </is>
      </c>
      <c r="K467" s="127" t="inlineStr">
        <is>
          <t>999999</t>
        </is>
      </c>
      <c r="L467" s="127" t="inlineStr">
        <is>
          <t>XN103765178JB</t>
        </is>
      </c>
      <c r="M467" s="127" t="inlineStr">
        <is>
          <t>N</t>
        </is>
      </c>
      <c r="N467" s="127" t="inlineStr">
        <is>
          <t>Transport</t>
        </is>
      </c>
      <c r="O467" s="127" t="inlineStr">
        <is>
          <t>N</t>
        </is>
      </c>
      <c r="P467" s="127" t="inlineStr">
        <is>
          <t>S</t>
        </is>
      </c>
      <c r="Q467" s="127" t="inlineStr">
        <is>
          <t>NT</t>
        </is>
      </c>
      <c r="R467" s="147" t="n">
        <v>0.63</v>
      </c>
      <c r="S467" s="127" t="n">
        <v>16</v>
      </c>
      <c r="T467" s="148" t="n">
        <v>7</v>
      </c>
      <c r="U467" s="127" t="inlineStr">
        <is>
          <t>LA RUCHE LOGISTIQUE</t>
        </is>
      </c>
      <c r="W467" s="8">
        <f>IF(C467&lt;&gt;2,"",IF(S467="5X","5XK",IF(S467="5Y","5YK",IF(S467="6B","6BK",IF(S467="6C","6CK","")))))</f>
        <v/>
      </c>
      <c r="X467" s="8">
        <f>IF(S467="6B",_xlfn.XLOOKUP(H467,'Zoning 2shop'!A:A,'Zoning 2shop'!B:B),IF(S467="6C",_xlfn.XLOOKUP(G467,'Zoning 2shop'!C:C,'Zoning 2shop'!D:D),""))</f>
        <v/>
      </c>
      <c r="Y467" s="112">
        <f>AB467/Z467</f>
        <v/>
      </c>
      <c r="Z467" s="4">
        <f>T467</f>
        <v/>
      </c>
      <c r="AA467" s="4">
        <f>IF(OR(S467="6C",S467="6B",S467="5X",S467="5Y"),0.08,0.5)</f>
        <v/>
      </c>
      <c r="AB467" s="4">
        <f>$AG$5/$AG$2*Z467</f>
        <v/>
      </c>
      <c r="AC467" s="19">
        <f>Z467+AA467</f>
        <v/>
      </c>
      <c r="AD467" s="8">
        <f>IF(COUNTIF(Catégories!A:A,N467)=0,"catégorie inconnue",LOOKUP(N467,Catégories!A:A,Catégories!B:B))</f>
        <v/>
      </c>
      <c r="AE467" s="21">
        <f>SUM(Z467:AB467)</f>
        <v/>
      </c>
    </row>
    <row r="468" hidden="1" ht="14.25" customHeight="1" s="101">
      <c r="B468" s="127" t="inlineStr">
        <is>
          <t>13617721</t>
        </is>
      </c>
      <c r="C468" s="127" t="inlineStr">
        <is>
          <t>0</t>
        </is>
      </c>
      <c r="D468" s="123" t="n">
        <v>46167</v>
      </c>
      <c r="E468" s="127" t="inlineStr">
        <is>
          <t>21320</t>
        </is>
      </c>
      <c r="F468" s="127" t="inlineStr">
        <is>
          <t>43250</t>
        </is>
      </c>
      <c r="G468" s="127" t="inlineStr"/>
      <c r="H468" s="127" t="inlineStr"/>
      <c r="I468" s="127" t="inlineStr">
        <is>
          <t>GILOT Francoise</t>
        </is>
      </c>
      <c r="J468" s="127" t="inlineStr">
        <is>
          <t>Laruche</t>
        </is>
      </c>
      <c r="K468" s="127" t="inlineStr">
        <is>
          <t>999999</t>
        </is>
      </c>
      <c r="L468" s="127" t="inlineStr">
        <is>
          <t>XN103766227JB</t>
        </is>
      </c>
      <c r="M468" s="127" t="inlineStr">
        <is>
          <t>N</t>
        </is>
      </c>
      <c r="N468" s="127" t="inlineStr">
        <is>
          <t>Transport</t>
        </is>
      </c>
      <c r="O468" s="127" t="inlineStr">
        <is>
          <t>N</t>
        </is>
      </c>
      <c r="P468" s="127" t="inlineStr">
        <is>
          <t>S</t>
        </is>
      </c>
      <c r="Q468" s="127" t="inlineStr">
        <is>
          <t>NT</t>
        </is>
      </c>
      <c r="R468" s="147" t="n">
        <v>0.21</v>
      </c>
      <c r="S468" s="127" t="n">
        <v>16</v>
      </c>
      <c r="T468" s="148" t="n">
        <v>7</v>
      </c>
      <c r="U468" s="127" t="inlineStr">
        <is>
          <t>LA RUCHE LOGISTIQUE</t>
        </is>
      </c>
      <c r="W468" s="8">
        <f>IF(C468&lt;&gt;2,"",IF(S468="5X","5XK",IF(S468="5Y","5YK",IF(S468="6B","6BK",IF(S468="6C","6CK","")))))</f>
        <v/>
      </c>
      <c r="X468" s="8">
        <f>IF(S468="6B",_xlfn.XLOOKUP(H468,'Zoning 2shop'!A:A,'Zoning 2shop'!B:B),IF(S468="6C",_xlfn.XLOOKUP(G468,'Zoning 2shop'!C:C,'Zoning 2shop'!D:D),""))</f>
        <v/>
      </c>
      <c r="Y468" s="112">
        <f>AB468/Z468</f>
        <v/>
      </c>
      <c r="Z468" s="4">
        <f>T468</f>
        <v/>
      </c>
      <c r="AA468" s="4">
        <f>IF(OR(S468="6C",S468="6B",S468="5X",S468="5Y"),0.08,0.5)</f>
        <v/>
      </c>
      <c r="AB468" s="4">
        <f>$AG$5/$AG$2*Z468</f>
        <v/>
      </c>
      <c r="AC468" s="19">
        <f>Z468+AA468</f>
        <v/>
      </c>
      <c r="AD468" s="8">
        <f>IF(COUNTIF(Catégories!A:A,N468)=0,"catégorie inconnue",LOOKUP(N468,Catégories!A:A,Catégories!B:B))</f>
        <v/>
      </c>
      <c r="AE468" s="21">
        <f>SUM(Z468:AB468)</f>
        <v/>
      </c>
    </row>
    <row r="469" hidden="1" ht="14.25" customHeight="1" s="101">
      <c r="B469" s="127" t="inlineStr">
        <is>
          <t>13617721</t>
        </is>
      </c>
      <c r="C469" s="127" t="inlineStr">
        <is>
          <t>0</t>
        </is>
      </c>
      <c r="D469" s="123" t="n">
        <v>46167</v>
      </c>
      <c r="E469" s="127" t="inlineStr">
        <is>
          <t>21320</t>
        </is>
      </c>
      <c r="F469" s="127" t="inlineStr">
        <is>
          <t>57970</t>
        </is>
      </c>
      <c r="G469" s="127" t="inlineStr"/>
      <c r="H469" s="127" t="inlineStr"/>
      <c r="I469" s="127" t="inlineStr">
        <is>
          <t>BRION Laetitia</t>
        </is>
      </c>
      <c r="J469" s="127" t="inlineStr">
        <is>
          <t>Laruche</t>
        </is>
      </c>
      <c r="K469" s="127" t="inlineStr">
        <is>
          <t>999999</t>
        </is>
      </c>
      <c r="L469" s="127" t="inlineStr">
        <is>
          <t>XN103766425JB</t>
        </is>
      </c>
      <c r="M469" s="127" t="inlineStr">
        <is>
          <t>N</t>
        </is>
      </c>
      <c r="N469" s="127" t="inlineStr">
        <is>
          <t>Transport</t>
        </is>
      </c>
      <c r="O469" s="127" t="inlineStr">
        <is>
          <t>N</t>
        </is>
      </c>
      <c r="P469" s="127" t="inlineStr">
        <is>
          <t>S</t>
        </is>
      </c>
      <c r="Q469" s="127" t="inlineStr">
        <is>
          <t>NT</t>
        </is>
      </c>
      <c r="R469" s="147" t="n">
        <v>0.41</v>
      </c>
      <c r="S469" s="127" t="n">
        <v>16</v>
      </c>
      <c r="T469" s="148" t="n">
        <v>7</v>
      </c>
      <c r="U469" s="127" t="inlineStr">
        <is>
          <t>LA RUCHE LOGISTIQUE</t>
        </is>
      </c>
      <c r="W469" s="8">
        <f>IF(C469&lt;&gt;2,"",IF(S469="5X","5XK",IF(S469="5Y","5YK",IF(S469="6B","6BK",IF(S469="6C","6CK","")))))</f>
        <v/>
      </c>
      <c r="X469" s="8">
        <f>IF(S469="6B",_xlfn.XLOOKUP(H469,'Zoning 2shop'!A:A,'Zoning 2shop'!B:B),IF(S469="6C",_xlfn.XLOOKUP(G469,'Zoning 2shop'!C:C,'Zoning 2shop'!D:D),""))</f>
        <v/>
      </c>
      <c r="Y469" s="112">
        <f>AB469/Z469</f>
        <v/>
      </c>
      <c r="Z469" s="4">
        <f>T469</f>
        <v/>
      </c>
      <c r="AA469" s="4">
        <f>IF(OR(S469="6C",S469="6B",S469="5X",S469="5Y"),0.08,0.5)</f>
        <v/>
      </c>
      <c r="AB469" s="4">
        <f>$AG$5/$AG$2*Z469</f>
        <v/>
      </c>
      <c r="AC469" s="19">
        <f>Z469+AA469</f>
        <v/>
      </c>
      <c r="AD469" s="8">
        <f>IF(COUNTIF(Catégories!A:A,N469)=0,"catégorie inconnue",LOOKUP(N469,Catégories!A:A,Catégories!B:B))</f>
        <v/>
      </c>
      <c r="AE469" s="21">
        <f>SUM(Z469:AB469)</f>
        <v/>
      </c>
    </row>
    <row r="470" hidden="1" ht="14.25" customHeight="1" s="101">
      <c r="B470" s="127" t="inlineStr">
        <is>
          <t>13617721</t>
        </is>
      </c>
      <c r="C470" s="127" t="inlineStr">
        <is>
          <t>0</t>
        </is>
      </c>
      <c r="D470" s="123" t="n">
        <v>46167</v>
      </c>
      <c r="E470" s="127" t="inlineStr">
        <is>
          <t>21320</t>
        </is>
      </c>
      <c r="F470" s="127" t="inlineStr">
        <is>
          <t>85610</t>
        </is>
      </c>
      <c r="G470" s="127" t="inlineStr"/>
      <c r="H470" s="127" t="inlineStr"/>
      <c r="I470" s="127" t="inlineStr">
        <is>
          <t>Chez Dill Ly Lan Vincent Bouhours</t>
        </is>
      </c>
      <c r="J470" s="127" t="inlineStr">
        <is>
          <t>Laruche</t>
        </is>
      </c>
      <c r="K470" s="127" t="inlineStr">
        <is>
          <t>999999</t>
        </is>
      </c>
      <c r="L470" s="127" t="inlineStr">
        <is>
          <t>XN103766615JB</t>
        </is>
      </c>
      <c r="M470" s="127" t="inlineStr">
        <is>
          <t>N</t>
        </is>
      </c>
      <c r="N470" s="127" t="inlineStr">
        <is>
          <t>Transport</t>
        </is>
      </c>
      <c r="O470" s="127" t="inlineStr">
        <is>
          <t>N</t>
        </is>
      </c>
      <c r="P470" s="127" t="inlineStr">
        <is>
          <t>S</t>
        </is>
      </c>
      <c r="Q470" s="127" t="inlineStr">
        <is>
          <t>NT</t>
        </is>
      </c>
      <c r="R470" s="147" t="n">
        <v>0.24</v>
      </c>
      <c r="S470" s="127" t="n">
        <v>16</v>
      </c>
      <c r="T470" s="148" t="n">
        <v>7</v>
      </c>
      <c r="U470" s="127" t="inlineStr">
        <is>
          <t>LA RUCHE LOGISTIQUE</t>
        </is>
      </c>
      <c r="W470" s="8">
        <f>IF(C470&lt;&gt;2,"",IF(S470="5X","5XK",IF(S470="5Y","5YK",IF(S470="6B","6BK",IF(S470="6C","6CK","")))))</f>
        <v/>
      </c>
      <c r="X470" s="8">
        <f>IF(S470="6B",_xlfn.XLOOKUP(H470,'Zoning 2shop'!A:A,'Zoning 2shop'!B:B),IF(S470="6C",_xlfn.XLOOKUP(G470,'Zoning 2shop'!C:C,'Zoning 2shop'!D:D),""))</f>
        <v/>
      </c>
      <c r="Y470" s="112">
        <f>AB470/Z470</f>
        <v/>
      </c>
      <c r="Z470" s="4">
        <f>T470</f>
        <v/>
      </c>
      <c r="AA470" s="4">
        <f>IF(OR(S470="6C",S470="6B",S470="5X",S470="5Y"),0.08,0.5)</f>
        <v/>
      </c>
      <c r="AB470" s="4">
        <f>$AG$5/$AG$2*Z470</f>
        <v/>
      </c>
      <c r="AC470" s="19">
        <f>Z470+AA470</f>
        <v/>
      </c>
      <c r="AD470" s="8">
        <f>IF(COUNTIF(Catégories!A:A,N470)=0,"catégorie inconnue",LOOKUP(N470,Catégories!A:A,Catégories!B:B))</f>
        <v/>
      </c>
      <c r="AE470" s="21">
        <f>SUM(Z470:AB470)</f>
        <v/>
      </c>
    </row>
    <row r="471" hidden="1" ht="14.25" customHeight="1" s="101">
      <c r="B471" s="127" t="inlineStr">
        <is>
          <t>13617721</t>
        </is>
      </c>
      <c r="C471" s="127" t="inlineStr">
        <is>
          <t>0</t>
        </is>
      </c>
      <c r="D471" s="123" t="n">
        <v>46167</v>
      </c>
      <c r="E471" s="127" t="inlineStr">
        <is>
          <t>21320</t>
        </is>
      </c>
      <c r="F471" s="127" t="inlineStr">
        <is>
          <t>85610</t>
        </is>
      </c>
      <c r="G471" s="127" t="inlineStr"/>
      <c r="H471" s="127" t="inlineStr"/>
      <c r="I471" s="127" t="inlineStr">
        <is>
          <t>Chez Dill Ly Lan Vincent Bouhours</t>
        </is>
      </c>
      <c r="J471" s="127" t="inlineStr">
        <is>
          <t>Laruche</t>
        </is>
      </c>
      <c r="K471" s="127" t="inlineStr">
        <is>
          <t>999999</t>
        </is>
      </c>
      <c r="L471" s="127" t="inlineStr">
        <is>
          <t>XN103766615JB</t>
        </is>
      </c>
      <c r="M471" s="127" t="inlineStr">
        <is>
          <t>N</t>
        </is>
      </c>
      <c r="N471" s="127" t="inlineStr">
        <is>
          <t>Supplement Retour Expediteur</t>
        </is>
      </c>
      <c r="O471" s="127" t="inlineStr">
        <is>
          <t>N</t>
        </is>
      </c>
      <c r="P471" s="127" t="n"/>
      <c r="Q471" s="127" t="inlineStr">
        <is>
          <t>NT</t>
        </is>
      </c>
      <c r="R471" s="147" t="n">
        <v>0</v>
      </c>
      <c r="S471" s="127" t="n">
        <v>16</v>
      </c>
      <c r="T471" s="148" t="n">
        <v>9</v>
      </c>
      <c r="U471" s="127" t="inlineStr">
        <is>
          <t>LA RUCHE LOGISTIQUE</t>
        </is>
      </c>
      <c r="W471" s="8">
        <f>IF(C471&lt;&gt;2,"",IF(S471="5X","5XK",IF(S471="5Y","5YK",IF(S471="6B","6BK",IF(S471="6C","6CK","")))))</f>
        <v/>
      </c>
      <c r="X471" s="8">
        <f>IF(S471="6B",_xlfn.XLOOKUP(H471,'Zoning 2shop'!A:A,'Zoning 2shop'!B:B),IF(S471="6C",_xlfn.XLOOKUP(G471,'Zoning 2shop'!C:C,'Zoning 2shop'!D:D),""))</f>
        <v/>
      </c>
      <c r="Y471" s="112">
        <f>AB471/Z471</f>
        <v/>
      </c>
      <c r="Z471" s="4">
        <f>T471</f>
        <v/>
      </c>
      <c r="AA471" s="4">
        <f>IF(OR(S471="6C",S471="6B",S471="5X",S471="5Y"),0.08,0.5)</f>
        <v/>
      </c>
      <c r="AB471" s="4">
        <f>$AG$5/$AG$2*Z471</f>
        <v/>
      </c>
      <c r="AC471" s="19">
        <f>Z471+AA471</f>
        <v/>
      </c>
      <c r="AD471" s="8">
        <f>IF(COUNTIF(Catégories!A:A,N471)=0,"catégorie inconnue",LOOKUP(N471,Catégories!A:A,Catégories!B:B))</f>
        <v/>
      </c>
      <c r="AE471" s="21">
        <f>SUM(Z471:AB471)</f>
        <v/>
      </c>
    </row>
    <row r="472" hidden="1" ht="14.25" customHeight="1" s="101">
      <c r="B472" s="127" t="inlineStr">
        <is>
          <t>13617721</t>
        </is>
      </c>
      <c r="C472" s="127" t="inlineStr">
        <is>
          <t>0</t>
        </is>
      </c>
      <c r="D472" s="123" t="n">
        <v>46167</v>
      </c>
      <c r="E472" s="127" t="inlineStr">
        <is>
          <t>21320</t>
        </is>
      </c>
      <c r="F472" s="127" t="inlineStr">
        <is>
          <t>53290</t>
        </is>
      </c>
      <c r="G472" s="127" t="inlineStr"/>
      <c r="H472" s="127" t="inlineStr"/>
      <c r="I472" s="127" t="inlineStr">
        <is>
          <t>Caltiau Julie</t>
        </is>
      </c>
      <c r="J472" s="127" t="inlineStr">
        <is>
          <t>Laruche</t>
        </is>
      </c>
      <c r="K472" s="127" t="inlineStr">
        <is>
          <t>999999</t>
        </is>
      </c>
      <c r="L472" s="127" t="inlineStr">
        <is>
          <t>XN103766814JB</t>
        </is>
      </c>
      <c r="M472" s="127" t="inlineStr">
        <is>
          <t>N</t>
        </is>
      </c>
      <c r="N472" s="127" t="inlineStr">
        <is>
          <t>Transport</t>
        </is>
      </c>
      <c r="O472" s="127" t="inlineStr">
        <is>
          <t>N</t>
        </is>
      </c>
      <c r="P472" s="127" t="inlineStr">
        <is>
          <t>S</t>
        </is>
      </c>
      <c r="Q472" s="127" t="inlineStr">
        <is>
          <t>NT</t>
        </is>
      </c>
      <c r="R472" s="147" t="n">
        <v>0.52</v>
      </c>
      <c r="S472" s="127" t="n">
        <v>16</v>
      </c>
      <c r="T472" s="148" t="n">
        <v>7</v>
      </c>
      <c r="U472" s="127" t="inlineStr">
        <is>
          <t>LA RUCHE LOGISTIQUE</t>
        </is>
      </c>
      <c r="W472" s="8">
        <f>IF(C472&lt;&gt;2,"",IF(S472="5X","5XK",IF(S472="5Y","5YK",IF(S472="6B","6BK",IF(S472="6C","6CK","")))))</f>
        <v/>
      </c>
      <c r="X472" s="8">
        <f>IF(S472="6B",_xlfn.XLOOKUP(H472,'Zoning 2shop'!A:A,'Zoning 2shop'!B:B),IF(S472="6C",_xlfn.XLOOKUP(G472,'Zoning 2shop'!C:C,'Zoning 2shop'!D:D),""))</f>
        <v/>
      </c>
      <c r="Y472" s="112">
        <f>AB472/Z472</f>
        <v/>
      </c>
      <c r="Z472" s="4">
        <f>T472</f>
        <v/>
      </c>
      <c r="AA472" s="4">
        <f>IF(OR(S472="6C",S472="6B",S472="5X",S472="5Y"),0.08,0.5)</f>
        <v/>
      </c>
      <c r="AB472" s="4">
        <f>$AG$5/$AG$2*Z472</f>
        <v/>
      </c>
      <c r="AC472" s="19">
        <f>Z472+AA472</f>
        <v/>
      </c>
      <c r="AD472" s="8">
        <f>IF(COUNTIF(Catégories!A:A,N472)=0,"catégorie inconnue",LOOKUP(N472,Catégories!A:A,Catégories!B:B))</f>
        <v/>
      </c>
      <c r="AE472" s="21">
        <f>SUM(Z472:AB472)</f>
        <v/>
      </c>
    </row>
    <row r="473" hidden="1" ht="14.25" customHeight="1" s="101">
      <c r="B473" s="127" t="inlineStr">
        <is>
          <t>13617721</t>
        </is>
      </c>
      <c r="C473" s="127" t="inlineStr">
        <is>
          <t>0</t>
        </is>
      </c>
      <c r="D473" s="123" t="n">
        <v>46167</v>
      </c>
      <c r="E473" s="127" t="inlineStr">
        <is>
          <t>21320</t>
        </is>
      </c>
      <c r="F473" s="127" t="inlineStr">
        <is>
          <t>74310</t>
        </is>
      </c>
      <c r="G473" s="127" t="inlineStr"/>
      <c r="H473" s="127" t="inlineStr"/>
      <c r="I473" s="127" t="inlineStr">
        <is>
          <t>Burnet Alizee</t>
        </is>
      </c>
      <c r="J473" s="127" t="inlineStr">
        <is>
          <t>Laruche</t>
        </is>
      </c>
      <c r="K473" s="127" t="inlineStr">
        <is>
          <t>999999</t>
        </is>
      </c>
      <c r="L473" s="127" t="inlineStr">
        <is>
          <t>XN103766880JB</t>
        </is>
      </c>
      <c r="M473" s="127" t="inlineStr">
        <is>
          <t>N</t>
        </is>
      </c>
      <c r="N473" s="127" t="inlineStr">
        <is>
          <t>Transport</t>
        </is>
      </c>
      <c r="O473" s="127" t="inlineStr">
        <is>
          <t>N</t>
        </is>
      </c>
      <c r="P473" s="127" t="inlineStr">
        <is>
          <t>S</t>
        </is>
      </c>
      <c r="Q473" s="127" t="inlineStr">
        <is>
          <t>NT</t>
        </is>
      </c>
      <c r="R473" s="147" t="n">
        <v>0.2</v>
      </c>
      <c r="S473" s="127" t="n">
        <v>16</v>
      </c>
      <c r="T473" s="148" t="n">
        <v>7</v>
      </c>
      <c r="U473" s="127" t="inlineStr">
        <is>
          <t>LA RUCHE LOGISTIQUE</t>
        </is>
      </c>
      <c r="W473" s="8">
        <f>IF(C473&lt;&gt;2,"",IF(S473="5X","5XK",IF(S473="5Y","5YK",IF(S473="6B","6BK",IF(S473="6C","6CK","")))))</f>
        <v/>
      </c>
      <c r="X473" s="8">
        <f>IF(S473="6B",_xlfn.XLOOKUP(H473,'Zoning 2shop'!A:A,'Zoning 2shop'!B:B),IF(S473="6C",_xlfn.XLOOKUP(G473,'Zoning 2shop'!C:C,'Zoning 2shop'!D:D),""))</f>
        <v/>
      </c>
      <c r="Y473" s="112">
        <f>AB473/Z473</f>
        <v/>
      </c>
      <c r="Z473" s="4">
        <f>T473</f>
        <v/>
      </c>
      <c r="AA473" s="4">
        <f>IF(OR(S473="6C",S473="6B",S473="5X",S473="5Y"),0.08,0.5)</f>
        <v/>
      </c>
      <c r="AB473" s="4">
        <f>$AG$5/$AG$2*Z473</f>
        <v/>
      </c>
      <c r="AC473" s="19">
        <f>Z473+AA473</f>
        <v/>
      </c>
      <c r="AD473" s="8">
        <f>IF(COUNTIF(Catégories!A:A,N473)=0,"catégorie inconnue",LOOKUP(N473,Catégories!A:A,Catégories!B:B))</f>
        <v/>
      </c>
      <c r="AE473" s="21">
        <f>SUM(Z473:AB473)</f>
        <v/>
      </c>
    </row>
    <row r="474" hidden="1" ht="14.25" customHeight="1" s="101">
      <c r="B474" s="127" t="inlineStr">
        <is>
          <t>13617721</t>
        </is>
      </c>
      <c r="C474" s="127" t="inlineStr">
        <is>
          <t>0</t>
        </is>
      </c>
      <c r="D474" s="123" t="n">
        <v>46167</v>
      </c>
      <c r="E474" s="127" t="inlineStr">
        <is>
          <t>21320</t>
        </is>
      </c>
      <c r="F474" s="127" t="inlineStr">
        <is>
          <t>74310</t>
        </is>
      </c>
      <c r="G474" s="127" t="inlineStr"/>
      <c r="H474" s="127" t="inlineStr"/>
      <c r="I474" s="127" t="inlineStr">
        <is>
          <t>Burnet Alizee</t>
        </is>
      </c>
      <c r="J474" s="127" t="inlineStr">
        <is>
          <t>Laruche</t>
        </is>
      </c>
      <c r="K474" s="127" t="inlineStr">
        <is>
          <t>999999</t>
        </is>
      </c>
      <c r="L474" s="127" t="inlineStr">
        <is>
          <t>XN103766880JB</t>
        </is>
      </c>
      <c r="M474" s="127" t="inlineStr">
        <is>
          <t>N</t>
        </is>
      </c>
      <c r="N474" s="127" t="inlineStr">
        <is>
          <t>Zones Difficiles d'accès</t>
        </is>
      </c>
      <c r="O474" s="127" t="inlineStr">
        <is>
          <t>N</t>
        </is>
      </c>
      <c r="P474" s="127" t="n"/>
      <c r="Q474" s="127" t="inlineStr">
        <is>
          <t>NT</t>
        </is>
      </c>
      <c r="R474" s="147" t="n">
        <v>0</v>
      </c>
      <c r="S474" s="127" t="n">
        <v>16</v>
      </c>
      <c r="T474" s="148" t="n">
        <v>5</v>
      </c>
      <c r="U474" s="127" t="inlineStr">
        <is>
          <t>LA RUCHE LOGISTIQUE</t>
        </is>
      </c>
      <c r="W474" s="8">
        <f>IF(C474&lt;&gt;2,"",IF(S474="5X","5XK",IF(S474="5Y","5YK",IF(S474="6B","6BK",IF(S474="6C","6CK","")))))</f>
        <v/>
      </c>
      <c r="X474" s="8">
        <f>IF(S474="6B",_xlfn.XLOOKUP(H474,'Zoning 2shop'!A:A,'Zoning 2shop'!B:B),IF(S474="6C",_xlfn.XLOOKUP(G474,'Zoning 2shop'!C:C,'Zoning 2shop'!D:D),""))</f>
        <v/>
      </c>
      <c r="Y474" s="112">
        <f>AB474/Z474</f>
        <v/>
      </c>
      <c r="Z474" s="4">
        <f>T474</f>
        <v/>
      </c>
      <c r="AA474" s="4">
        <f>IF(OR(S474="6C",S474="6B",S474="5X",S474="5Y"),0.08,0.5)</f>
        <v/>
      </c>
      <c r="AB474" s="4">
        <f>$AG$5/$AG$2*Z474</f>
        <v/>
      </c>
      <c r="AC474" s="19">
        <f>Z474+AA474</f>
        <v/>
      </c>
      <c r="AD474" s="8">
        <f>IF(COUNTIF(Catégories!A:A,N474)=0,"catégorie inconnue",LOOKUP(N474,Catégories!A:A,Catégories!B:B))</f>
        <v/>
      </c>
      <c r="AE474" s="21">
        <f>SUM(Z474:AB474)</f>
        <v/>
      </c>
    </row>
    <row r="475" hidden="1" ht="14.25" customHeight="1" s="101">
      <c r="B475" s="127" t="inlineStr">
        <is>
          <t>13617721</t>
        </is>
      </c>
      <c r="C475" s="127" t="inlineStr">
        <is>
          <t>0</t>
        </is>
      </c>
      <c r="D475" s="123" t="n">
        <v>46167</v>
      </c>
      <c r="E475" s="127" t="inlineStr">
        <is>
          <t>21320</t>
        </is>
      </c>
      <c r="F475" s="127" t="inlineStr">
        <is>
          <t>39400</t>
        </is>
      </c>
      <c r="G475" s="127" t="inlineStr"/>
      <c r="H475" s="127" t="inlineStr"/>
      <c r="I475" s="127" t="inlineStr">
        <is>
          <t>Jeanneret Valerie</t>
        </is>
      </c>
      <c r="J475" s="127" t="inlineStr">
        <is>
          <t>Laruche</t>
        </is>
      </c>
      <c r="K475" s="127" t="inlineStr">
        <is>
          <t>999999</t>
        </is>
      </c>
      <c r="L475" s="127" t="inlineStr">
        <is>
          <t>XN103766893JB</t>
        </is>
      </c>
      <c r="M475" s="127" t="inlineStr">
        <is>
          <t>N</t>
        </is>
      </c>
      <c r="N475" s="127" t="inlineStr">
        <is>
          <t>Transport</t>
        </is>
      </c>
      <c r="O475" s="127" t="inlineStr">
        <is>
          <t>N</t>
        </is>
      </c>
      <c r="P475" s="127" t="inlineStr">
        <is>
          <t>S</t>
        </is>
      </c>
      <c r="Q475" s="127" t="inlineStr">
        <is>
          <t>NR</t>
        </is>
      </c>
      <c r="R475" s="147" t="n">
        <v>0.28</v>
      </c>
      <c r="S475" s="127" t="n">
        <v>16</v>
      </c>
      <c r="T475" s="148" t="n">
        <v>7</v>
      </c>
      <c r="U475" s="127" t="inlineStr">
        <is>
          <t>LA RUCHE LOGISTIQUE</t>
        </is>
      </c>
      <c r="W475" s="8">
        <f>IF(C475&lt;&gt;2,"",IF(S475="5X","5XK",IF(S475="5Y","5YK",IF(S475="6B","6BK",IF(S475="6C","6CK","")))))</f>
        <v/>
      </c>
      <c r="X475" s="8">
        <f>IF(S475="6B",_xlfn.XLOOKUP(H475,'Zoning 2shop'!A:A,'Zoning 2shop'!B:B),IF(S475="6C",_xlfn.XLOOKUP(G475,'Zoning 2shop'!C:C,'Zoning 2shop'!D:D),""))</f>
        <v/>
      </c>
      <c r="Y475" s="112">
        <f>AB475/Z475</f>
        <v/>
      </c>
      <c r="Z475" s="4">
        <f>T475</f>
        <v/>
      </c>
      <c r="AA475" s="4">
        <f>IF(OR(S475="6C",S475="6B",S475="5X",S475="5Y"),0.08,0.5)</f>
        <v/>
      </c>
      <c r="AB475" s="4">
        <f>$AG$5/$AG$2*Z475</f>
        <v/>
      </c>
      <c r="AC475" s="19">
        <f>Z475+AA475</f>
        <v/>
      </c>
      <c r="AD475" s="8">
        <f>IF(COUNTIF(Catégories!A:A,N475)=0,"catégorie inconnue",LOOKUP(N475,Catégories!A:A,Catégories!B:B))</f>
        <v/>
      </c>
      <c r="AE475" s="21">
        <f>SUM(Z475:AB475)</f>
        <v/>
      </c>
    </row>
    <row r="476" hidden="1" ht="14.25" customHeight="1" s="101">
      <c r="B476" s="127" t="inlineStr">
        <is>
          <t>13617721</t>
        </is>
      </c>
      <c r="C476" s="127" t="inlineStr">
        <is>
          <t>0</t>
        </is>
      </c>
      <c r="D476" s="123" t="n">
        <v>46167</v>
      </c>
      <c r="E476" s="127" t="inlineStr">
        <is>
          <t>21320</t>
        </is>
      </c>
      <c r="F476" s="127" t="inlineStr">
        <is>
          <t>39400</t>
        </is>
      </c>
      <c r="G476" s="127" t="inlineStr"/>
      <c r="H476" s="127" t="inlineStr"/>
      <c r="I476" s="127" t="inlineStr">
        <is>
          <t>Jeanneret Valerie</t>
        </is>
      </c>
      <c r="J476" s="127" t="inlineStr">
        <is>
          <t>Laruche</t>
        </is>
      </c>
      <c r="K476" s="127" t="inlineStr">
        <is>
          <t>999999</t>
        </is>
      </c>
      <c r="L476" s="127" t="inlineStr">
        <is>
          <t>XN103766893JB</t>
        </is>
      </c>
      <c r="M476" s="127" t="inlineStr">
        <is>
          <t>N</t>
        </is>
      </c>
      <c r="N476" s="127" t="inlineStr">
        <is>
          <t>Zones Difficiles d'accès</t>
        </is>
      </c>
      <c r="O476" s="127" t="inlineStr">
        <is>
          <t>N</t>
        </is>
      </c>
      <c r="P476" s="127" t="n"/>
      <c r="Q476" s="127" t="inlineStr">
        <is>
          <t>NR</t>
        </is>
      </c>
      <c r="R476" s="147" t="n">
        <v>0</v>
      </c>
      <c r="S476" s="127" t="n">
        <v>16</v>
      </c>
      <c r="T476" s="148" t="n">
        <v>5</v>
      </c>
      <c r="U476" s="127" t="inlineStr">
        <is>
          <t>LA RUCHE LOGISTIQUE</t>
        </is>
      </c>
      <c r="W476" s="8">
        <f>IF(C476&lt;&gt;2,"",IF(S476="5X","5XK",IF(S476="5Y","5YK",IF(S476="6B","6BK",IF(S476="6C","6CK","")))))</f>
        <v/>
      </c>
      <c r="X476" s="8">
        <f>IF(S476="6B",_xlfn.XLOOKUP(H476,'Zoning 2shop'!A:A,'Zoning 2shop'!B:B),IF(S476="6C",_xlfn.XLOOKUP(G476,'Zoning 2shop'!C:C,'Zoning 2shop'!D:D),""))</f>
        <v/>
      </c>
      <c r="Y476" s="112">
        <f>AB476/Z476</f>
        <v/>
      </c>
      <c r="Z476" s="4">
        <f>T476</f>
        <v/>
      </c>
      <c r="AA476" s="4">
        <f>IF(OR(S476="6C",S476="6B",S476="5X",S476="5Y"),0.08,0.5)</f>
        <v/>
      </c>
      <c r="AB476" s="4">
        <f>$AG$5/$AG$2*Z476</f>
        <v/>
      </c>
      <c r="AC476" s="19">
        <f>Z476+AA476</f>
        <v/>
      </c>
      <c r="AD476" s="8">
        <f>IF(COUNTIF(Catégories!A:A,N476)=0,"catégorie inconnue",LOOKUP(N476,Catégories!A:A,Catégories!B:B))</f>
        <v/>
      </c>
      <c r="AE476" s="21">
        <f>SUM(Z476:AB476)</f>
        <v/>
      </c>
    </row>
    <row r="477" hidden="1" ht="14.25" customHeight="1" s="101">
      <c r="B477" s="127" t="inlineStr">
        <is>
          <t>13617721</t>
        </is>
      </c>
      <c r="C477" s="127" t="inlineStr">
        <is>
          <t>0</t>
        </is>
      </c>
      <c r="D477" s="123" t="n">
        <v>46167</v>
      </c>
      <c r="E477" s="127" t="inlineStr">
        <is>
          <t>21320</t>
        </is>
      </c>
      <c r="F477" s="127" t="inlineStr">
        <is>
          <t>44210</t>
        </is>
      </c>
      <c r="G477" s="127" t="inlineStr"/>
      <c r="H477" s="127" t="inlineStr"/>
      <c r="I477" s="127" t="inlineStr">
        <is>
          <t>Panici Anne</t>
        </is>
      </c>
      <c r="J477" s="127" t="inlineStr">
        <is>
          <t>Laruche</t>
        </is>
      </c>
      <c r="K477" s="127" t="inlineStr">
        <is>
          <t>999999</t>
        </is>
      </c>
      <c r="L477" s="127" t="inlineStr">
        <is>
          <t>XN103767015JB</t>
        </is>
      </c>
      <c r="M477" s="127" t="inlineStr">
        <is>
          <t>N</t>
        </is>
      </c>
      <c r="N477" s="127" t="inlineStr">
        <is>
          <t>Transport</t>
        </is>
      </c>
      <c r="O477" s="127" t="inlineStr">
        <is>
          <t>N</t>
        </is>
      </c>
      <c r="P477" s="127" t="inlineStr">
        <is>
          <t>S</t>
        </is>
      </c>
      <c r="Q477" s="127" t="inlineStr">
        <is>
          <t>NT</t>
        </is>
      </c>
      <c r="R477" s="147" t="n">
        <v>0.18</v>
      </c>
      <c r="S477" s="127" t="n">
        <v>16</v>
      </c>
      <c r="T477" s="148" t="n">
        <v>7</v>
      </c>
      <c r="U477" s="127" t="inlineStr">
        <is>
          <t>LA RUCHE LOGISTIQUE</t>
        </is>
      </c>
      <c r="W477" s="8">
        <f>IF(C477&lt;&gt;2,"",IF(S477="5X","5XK",IF(S477="5Y","5YK",IF(S477="6B","6BK",IF(S477="6C","6CK","")))))</f>
        <v/>
      </c>
      <c r="X477" s="8">
        <f>IF(S477="6B",_xlfn.XLOOKUP(H477,'Zoning 2shop'!A:A,'Zoning 2shop'!B:B),IF(S477="6C",_xlfn.XLOOKUP(G477,'Zoning 2shop'!C:C,'Zoning 2shop'!D:D),""))</f>
        <v/>
      </c>
      <c r="Y477" s="112">
        <f>AB477/Z477</f>
        <v/>
      </c>
      <c r="Z477" s="4">
        <f>T477</f>
        <v/>
      </c>
      <c r="AA477" s="4">
        <f>IF(OR(S477="6C",S477="6B",S477="5X",S477="5Y"),0.08,0.5)</f>
        <v/>
      </c>
      <c r="AB477" s="4">
        <f>$AG$5/$AG$2*Z477</f>
        <v/>
      </c>
      <c r="AC477" s="19">
        <f>Z477+AA477</f>
        <v/>
      </c>
      <c r="AD477" s="8">
        <f>IF(COUNTIF(Catégories!A:A,N477)=0,"catégorie inconnue",LOOKUP(N477,Catégories!A:A,Catégories!B:B))</f>
        <v/>
      </c>
      <c r="AE477" s="21">
        <f>SUM(Z477:AB477)</f>
        <v/>
      </c>
    </row>
    <row r="478" hidden="1" ht="14.25" customHeight="1" s="101">
      <c r="B478" s="127" t="inlineStr">
        <is>
          <t>13617721</t>
        </is>
      </c>
      <c r="C478" s="127" t="inlineStr">
        <is>
          <t>0</t>
        </is>
      </c>
      <c r="D478" s="123" t="n">
        <v>46167</v>
      </c>
      <c r="E478" s="127" t="inlineStr">
        <is>
          <t>21320</t>
        </is>
      </c>
      <c r="F478" s="127" t="inlineStr">
        <is>
          <t>35170</t>
        </is>
      </c>
      <c r="G478" s="127" t="inlineStr"/>
      <c r="H478" s="127" t="inlineStr"/>
      <c r="I478" s="127" t="inlineStr">
        <is>
          <t>Aguasca Quentin</t>
        </is>
      </c>
      <c r="J478" s="127" t="inlineStr">
        <is>
          <t>Laruche</t>
        </is>
      </c>
      <c r="K478" s="127" t="inlineStr">
        <is>
          <t>999999</t>
        </is>
      </c>
      <c r="L478" s="127" t="inlineStr">
        <is>
          <t>XN103767284JB</t>
        </is>
      </c>
      <c r="M478" s="127" t="inlineStr">
        <is>
          <t>N</t>
        </is>
      </c>
      <c r="N478" s="127" t="inlineStr">
        <is>
          <t>Transport</t>
        </is>
      </c>
      <c r="O478" s="127" t="inlineStr">
        <is>
          <t>N</t>
        </is>
      </c>
      <c r="P478" s="127" t="inlineStr">
        <is>
          <t>S</t>
        </is>
      </c>
      <c r="Q478" s="127" t="inlineStr">
        <is>
          <t>NT</t>
        </is>
      </c>
      <c r="R478" s="147" t="n">
        <v>0.63</v>
      </c>
      <c r="S478" s="127" t="n">
        <v>16</v>
      </c>
      <c r="T478" s="148" t="n">
        <v>7</v>
      </c>
      <c r="U478" s="127" t="inlineStr">
        <is>
          <t>LA RUCHE LOGISTIQUE</t>
        </is>
      </c>
      <c r="W478" s="8">
        <f>IF(C478&lt;&gt;2,"",IF(S478="5X","5XK",IF(S478="5Y","5YK",IF(S478="6B","6BK",IF(S478="6C","6CK","")))))</f>
        <v/>
      </c>
      <c r="X478" s="8">
        <f>IF(S478="6B",_xlfn.XLOOKUP(H478,'Zoning 2shop'!A:A,'Zoning 2shop'!B:B),IF(S478="6C",_xlfn.XLOOKUP(G478,'Zoning 2shop'!C:C,'Zoning 2shop'!D:D),""))</f>
        <v/>
      </c>
      <c r="Y478" s="112">
        <f>AB478/Z478</f>
        <v/>
      </c>
      <c r="Z478" s="4">
        <f>T478</f>
        <v/>
      </c>
      <c r="AA478" s="4">
        <f>IF(OR(S478="6C",S478="6B",S478="5X",S478="5Y"),0.08,0.5)</f>
        <v/>
      </c>
      <c r="AB478" s="4">
        <f>$AG$5/$AG$2*Z478</f>
        <v/>
      </c>
      <c r="AC478" s="19">
        <f>Z478+AA478</f>
        <v/>
      </c>
      <c r="AD478" s="8">
        <f>IF(COUNTIF(Catégories!A:A,N478)=0,"catégorie inconnue",LOOKUP(N478,Catégories!A:A,Catégories!B:B))</f>
        <v/>
      </c>
      <c r="AE478" s="21">
        <f>SUM(Z478:AB478)</f>
        <v/>
      </c>
    </row>
    <row r="479" hidden="1" ht="14.25" customHeight="1" s="101">
      <c r="B479" s="127" t="inlineStr">
        <is>
          <t>13617721</t>
        </is>
      </c>
      <c r="C479" s="127" t="inlineStr">
        <is>
          <t>0</t>
        </is>
      </c>
      <c r="D479" s="123" t="n">
        <v>46167</v>
      </c>
      <c r="E479" s="127" t="inlineStr">
        <is>
          <t>21320</t>
        </is>
      </c>
      <c r="F479" s="127" t="inlineStr">
        <is>
          <t>67100</t>
        </is>
      </c>
      <c r="G479" s="127" t="inlineStr"/>
      <c r="H479" s="127" t="inlineStr"/>
      <c r="I479" s="127" t="inlineStr">
        <is>
          <t>MUTSCHLER Lucie</t>
        </is>
      </c>
      <c r="J479" s="127" t="inlineStr">
        <is>
          <t>Laruche</t>
        </is>
      </c>
      <c r="K479" s="127" t="inlineStr">
        <is>
          <t>999999</t>
        </is>
      </c>
      <c r="L479" s="127" t="inlineStr">
        <is>
          <t>XN103767443JB</t>
        </is>
      </c>
      <c r="M479" s="127" t="inlineStr">
        <is>
          <t>N</t>
        </is>
      </c>
      <c r="N479" s="127" t="inlineStr">
        <is>
          <t>Transport</t>
        </is>
      </c>
      <c r="O479" s="127" t="inlineStr">
        <is>
          <t>N</t>
        </is>
      </c>
      <c r="P479" s="127" t="inlineStr">
        <is>
          <t>S</t>
        </is>
      </c>
      <c r="Q479" s="127" t="inlineStr">
        <is>
          <t>NT</t>
        </is>
      </c>
      <c r="R479" s="147" t="n">
        <v>0.02</v>
      </c>
      <c r="S479" s="127" t="n">
        <v>16</v>
      </c>
      <c r="T479" s="148" t="n">
        <v>7</v>
      </c>
      <c r="U479" s="127" t="inlineStr">
        <is>
          <t>LA RUCHE LOGISTIQUE</t>
        </is>
      </c>
      <c r="W479" s="8">
        <f>IF(C479&lt;&gt;2,"",IF(S479="5X","5XK",IF(S479="5Y","5YK",IF(S479="6B","6BK",IF(S479="6C","6CK","")))))</f>
        <v/>
      </c>
      <c r="X479" s="8">
        <f>IF(S479="6B",_xlfn.XLOOKUP(H479,'Zoning 2shop'!A:A,'Zoning 2shop'!B:B),IF(S479="6C",_xlfn.XLOOKUP(G479,'Zoning 2shop'!C:C,'Zoning 2shop'!D:D),""))</f>
        <v/>
      </c>
      <c r="Y479" s="112">
        <f>AB479/Z479</f>
        <v/>
      </c>
      <c r="Z479" s="4">
        <f>T479</f>
        <v/>
      </c>
      <c r="AA479" s="4">
        <f>IF(OR(S479="6C",S479="6B",S479="5X",S479="5Y"),0.08,0.5)</f>
        <v/>
      </c>
      <c r="AB479" s="4">
        <f>$AG$5/$AG$2*Z479</f>
        <v/>
      </c>
      <c r="AC479" s="19">
        <f>Z479+AA479</f>
        <v/>
      </c>
      <c r="AD479" s="8">
        <f>IF(COUNTIF(Catégories!A:A,N479)=0,"catégorie inconnue",LOOKUP(N479,Catégories!A:A,Catégories!B:B))</f>
        <v/>
      </c>
      <c r="AE479" s="21">
        <f>SUM(Z479:AB479)</f>
        <v/>
      </c>
    </row>
    <row r="480" hidden="1" ht="14.25" customHeight="1" s="101">
      <c r="B480" s="127" t="inlineStr">
        <is>
          <t>13617721</t>
        </is>
      </c>
      <c r="C480" s="127" t="inlineStr">
        <is>
          <t>0</t>
        </is>
      </c>
      <c r="D480" s="123" t="n">
        <v>46167</v>
      </c>
      <c r="E480" s="127" t="inlineStr">
        <is>
          <t>21320</t>
        </is>
      </c>
      <c r="F480" s="127" t="inlineStr">
        <is>
          <t>78670</t>
        </is>
      </c>
      <c r="G480" s="127" t="inlineStr"/>
      <c r="H480" s="127" t="inlineStr"/>
      <c r="I480" s="127" t="inlineStr">
        <is>
          <t>Duclos Normand Maria-Cristina</t>
        </is>
      </c>
      <c r="J480" s="127" t="inlineStr">
        <is>
          <t>Laruche</t>
        </is>
      </c>
      <c r="K480" s="127" t="inlineStr">
        <is>
          <t>999999</t>
        </is>
      </c>
      <c r="L480" s="127" t="inlineStr">
        <is>
          <t>XN103767491JB</t>
        </is>
      </c>
      <c r="M480" s="127" t="inlineStr">
        <is>
          <t>N</t>
        </is>
      </c>
      <c r="N480" s="127" t="inlineStr">
        <is>
          <t>Transport</t>
        </is>
      </c>
      <c r="O480" s="127" t="inlineStr">
        <is>
          <t>N</t>
        </is>
      </c>
      <c r="P480" s="127" t="inlineStr">
        <is>
          <t>S</t>
        </is>
      </c>
      <c r="Q480" s="127" t="inlineStr">
        <is>
          <t>NT</t>
        </is>
      </c>
      <c r="R480" s="147" t="n">
        <v>0.19</v>
      </c>
      <c r="S480" s="127" t="n">
        <v>16</v>
      </c>
      <c r="T480" s="148" t="n">
        <v>7</v>
      </c>
      <c r="U480" s="127" t="inlineStr">
        <is>
          <t>LA RUCHE LOGISTIQUE</t>
        </is>
      </c>
      <c r="W480" s="8">
        <f>IF(C480&lt;&gt;2,"",IF(S480="5X","5XK",IF(S480="5Y","5YK",IF(S480="6B","6BK",IF(S480="6C","6CK","")))))</f>
        <v/>
      </c>
      <c r="X480" s="8">
        <f>IF(S480="6B",_xlfn.XLOOKUP(H480,'Zoning 2shop'!A:A,'Zoning 2shop'!B:B),IF(S480="6C",_xlfn.XLOOKUP(G480,'Zoning 2shop'!C:C,'Zoning 2shop'!D:D),""))</f>
        <v/>
      </c>
      <c r="Y480" s="112">
        <f>AB480/Z480</f>
        <v/>
      </c>
      <c r="Z480" s="4">
        <f>T480</f>
        <v/>
      </c>
      <c r="AA480" s="4">
        <f>IF(OR(S480="6C",S480="6B",S480="5X",S480="5Y"),0.08,0.5)</f>
        <v/>
      </c>
      <c r="AB480" s="4">
        <f>$AG$5/$AG$2*Z480</f>
        <v/>
      </c>
      <c r="AC480" s="19">
        <f>Z480+AA480</f>
        <v/>
      </c>
      <c r="AD480" s="8">
        <f>IF(COUNTIF(Catégories!A:A,N480)=0,"catégorie inconnue",LOOKUP(N480,Catégories!A:A,Catégories!B:B))</f>
        <v/>
      </c>
      <c r="AE480" s="21">
        <f>SUM(Z480:AB480)</f>
        <v/>
      </c>
    </row>
    <row r="481" hidden="1" ht="14.25" customHeight="1" s="101">
      <c r="B481" s="127" t="inlineStr">
        <is>
          <t>13617721</t>
        </is>
      </c>
      <c r="C481" s="127" t="inlineStr">
        <is>
          <t>0</t>
        </is>
      </c>
      <c r="D481" s="123" t="n">
        <v>46167</v>
      </c>
      <c r="E481" s="127" t="inlineStr">
        <is>
          <t>21320</t>
        </is>
      </c>
      <c r="F481" s="127" t="inlineStr">
        <is>
          <t>49080</t>
        </is>
      </c>
      <c r="G481" s="127" t="inlineStr"/>
      <c r="H481" s="127" t="inlineStr"/>
      <c r="I481" s="127" t="inlineStr">
        <is>
          <t>Thevenod Lucas</t>
        </is>
      </c>
      <c r="J481" s="127" t="inlineStr">
        <is>
          <t>Laruche</t>
        </is>
      </c>
      <c r="K481" s="127" t="inlineStr">
        <is>
          <t>999999</t>
        </is>
      </c>
      <c r="L481" s="127" t="inlineStr">
        <is>
          <t>XN103767505JB</t>
        </is>
      </c>
      <c r="M481" s="127" t="inlineStr">
        <is>
          <t>N</t>
        </is>
      </c>
      <c r="N481" s="127" t="inlineStr">
        <is>
          <t>Transport</t>
        </is>
      </c>
      <c r="O481" s="127" t="inlineStr">
        <is>
          <t>N</t>
        </is>
      </c>
      <c r="P481" s="127" t="inlineStr">
        <is>
          <t>S</t>
        </is>
      </c>
      <c r="Q481" s="127" t="inlineStr">
        <is>
          <t>NT</t>
        </is>
      </c>
      <c r="R481" s="147" t="n">
        <v>0.41</v>
      </c>
      <c r="S481" s="127" t="n">
        <v>16</v>
      </c>
      <c r="T481" s="148" t="n">
        <v>7</v>
      </c>
      <c r="U481" s="127" t="inlineStr">
        <is>
          <t>LA RUCHE LOGISTIQUE</t>
        </is>
      </c>
      <c r="W481" s="8">
        <f>IF(C481&lt;&gt;2,"",IF(S481="5X","5XK",IF(S481="5Y","5YK",IF(S481="6B","6BK",IF(S481="6C","6CK","")))))</f>
        <v/>
      </c>
      <c r="X481" s="8">
        <f>IF(S481="6B",_xlfn.XLOOKUP(H481,'Zoning 2shop'!A:A,'Zoning 2shop'!B:B),IF(S481="6C",_xlfn.XLOOKUP(G481,'Zoning 2shop'!C:C,'Zoning 2shop'!D:D),""))</f>
        <v/>
      </c>
      <c r="Y481" s="112">
        <f>AB481/Z481</f>
        <v/>
      </c>
      <c r="Z481" s="4">
        <f>T481</f>
        <v/>
      </c>
      <c r="AA481" s="4">
        <f>IF(OR(S481="6C",S481="6B",S481="5X",S481="5Y"),0.08,0.5)</f>
        <v/>
      </c>
      <c r="AB481" s="4">
        <f>$AG$5/$AG$2*Z481</f>
        <v/>
      </c>
      <c r="AC481" s="19">
        <f>Z481+AA481</f>
        <v/>
      </c>
      <c r="AD481" s="8">
        <f>IF(COUNTIF(Catégories!A:A,N481)=0,"catégorie inconnue",LOOKUP(N481,Catégories!A:A,Catégories!B:B))</f>
        <v/>
      </c>
      <c r="AE481" s="21">
        <f>SUM(Z481:AB481)</f>
        <v/>
      </c>
    </row>
    <row r="482" hidden="1" ht="14.25" customHeight="1" s="101">
      <c r="B482" s="127" t="inlineStr">
        <is>
          <t>13617721</t>
        </is>
      </c>
      <c r="C482" s="127" t="inlineStr">
        <is>
          <t>0</t>
        </is>
      </c>
      <c r="D482" s="123" t="n">
        <v>46167</v>
      </c>
      <c r="E482" s="127" t="inlineStr">
        <is>
          <t>21320</t>
        </is>
      </c>
      <c r="F482" s="127" t="inlineStr">
        <is>
          <t>29810</t>
        </is>
      </c>
      <c r="G482" s="127" t="inlineStr"/>
      <c r="H482" s="127" t="inlineStr"/>
      <c r="I482" s="127" t="inlineStr">
        <is>
          <t>Gourmelon Marine</t>
        </is>
      </c>
      <c r="J482" s="127" t="inlineStr">
        <is>
          <t>Laruche</t>
        </is>
      </c>
      <c r="K482" s="127" t="inlineStr">
        <is>
          <t>999999</t>
        </is>
      </c>
      <c r="L482" s="127" t="inlineStr">
        <is>
          <t>XN103767908JB</t>
        </is>
      </c>
      <c r="M482" s="127" t="inlineStr">
        <is>
          <t>N</t>
        </is>
      </c>
      <c r="N482" s="127" t="inlineStr">
        <is>
          <t>Transport</t>
        </is>
      </c>
      <c r="O482" s="127" t="inlineStr">
        <is>
          <t>N</t>
        </is>
      </c>
      <c r="P482" s="127" t="inlineStr">
        <is>
          <t>S</t>
        </is>
      </c>
      <c r="Q482" s="127" t="inlineStr">
        <is>
          <t>NT</t>
        </is>
      </c>
      <c r="R482" s="147" t="n">
        <v>0.41</v>
      </c>
      <c r="S482" s="127" t="n">
        <v>16</v>
      </c>
      <c r="T482" s="148" t="n">
        <v>7</v>
      </c>
      <c r="U482" s="127" t="inlineStr">
        <is>
          <t>LA RUCHE LOGISTIQUE</t>
        </is>
      </c>
      <c r="W482" s="8">
        <f>IF(C482&lt;&gt;2,"",IF(S482="5X","5XK",IF(S482="5Y","5YK",IF(S482="6B","6BK",IF(S482="6C","6CK","")))))</f>
        <v/>
      </c>
      <c r="X482" s="8">
        <f>IF(S482="6B",_xlfn.XLOOKUP(H482,'Zoning 2shop'!A:A,'Zoning 2shop'!B:B),IF(S482="6C",_xlfn.XLOOKUP(G482,'Zoning 2shop'!C:C,'Zoning 2shop'!D:D),""))</f>
        <v/>
      </c>
      <c r="Y482" s="112">
        <f>AB482/Z482</f>
        <v/>
      </c>
      <c r="Z482" s="4">
        <f>T482</f>
        <v/>
      </c>
      <c r="AA482" s="4">
        <f>IF(OR(S482="6C",S482="6B",S482="5X",S482="5Y"),0.08,0.5)</f>
        <v/>
      </c>
      <c r="AB482" s="4">
        <f>$AG$5/$AG$2*Z482</f>
        <v/>
      </c>
      <c r="AC482" s="19">
        <f>Z482+AA482</f>
        <v/>
      </c>
      <c r="AD482" s="8">
        <f>IF(COUNTIF(Catégories!A:A,N482)=0,"catégorie inconnue",LOOKUP(N482,Catégories!A:A,Catégories!B:B))</f>
        <v/>
      </c>
      <c r="AE482" s="21">
        <f>SUM(Z482:AB482)</f>
        <v/>
      </c>
    </row>
    <row r="483" hidden="1" ht="14.25" customHeight="1" s="101">
      <c r="B483" s="127" t="inlineStr">
        <is>
          <t>13617721</t>
        </is>
      </c>
      <c r="C483" s="127" t="inlineStr">
        <is>
          <t>0</t>
        </is>
      </c>
      <c r="D483" s="123" t="n">
        <v>46167</v>
      </c>
      <c r="E483" s="127" t="inlineStr">
        <is>
          <t>21320</t>
        </is>
      </c>
      <c r="F483" s="127" t="inlineStr">
        <is>
          <t>56260</t>
        </is>
      </c>
      <c r="G483" s="127" t="inlineStr"/>
      <c r="H483" s="127" t="inlineStr"/>
      <c r="I483" s="127" t="inlineStr">
        <is>
          <t>Lefebvre Tiphaine</t>
        </is>
      </c>
      <c r="J483" s="127" t="inlineStr">
        <is>
          <t>Laruche</t>
        </is>
      </c>
      <c r="K483" s="127" t="inlineStr">
        <is>
          <t>999999</t>
        </is>
      </c>
      <c r="L483" s="127" t="inlineStr">
        <is>
          <t>XN103768568JB</t>
        </is>
      </c>
      <c r="M483" s="127" t="inlineStr">
        <is>
          <t>N</t>
        </is>
      </c>
      <c r="N483" s="127" t="inlineStr">
        <is>
          <t>Transport</t>
        </is>
      </c>
      <c r="O483" s="127" t="inlineStr">
        <is>
          <t>N</t>
        </is>
      </c>
      <c r="P483" s="127" t="inlineStr">
        <is>
          <t>S</t>
        </is>
      </c>
      <c r="Q483" s="127" t="inlineStr">
        <is>
          <t>NT</t>
        </is>
      </c>
      <c r="R483" s="147" t="n">
        <v>0.3</v>
      </c>
      <c r="S483" s="127" t="n">
        <v>16</v>
      </c>
      <c r="T483" s="148" t="n">
        <v>7</v>
      </c>
      <c r="U483" s="127" t="inlineStr">
        <is>
          <t>LA RUCHE LOGISTIQUE</t>
        </is>
      </c>
      <c r="W483" s="8">
        <f>IF(C483&lt;&gt;2,"",IF(S483="5X","5XK",IF(S483="5Y","5YK",IF(S483="6B","6BK",IF(S483="6C","6CK","")))))</f>
        <v/>
      </c>
      <c r="X483" s="8">
        <f>IF(S483="6B",_xlfn.XLOOKUP(H483,'Zoning 2shop'!A:A,'Zoning 2shop'!B:B),IF(S483="6C",_xlfn.XLOOKUP(G483,'Zoning 2shop'!C:C,'Zoning 2shop'!D:D),""))</f>
        <v/>
      </c>
      <c r="Y483" s="112">
        <f>AB483/Z483</f>
        <v/>
      </c>
      <c r="Z483" s="4">
        <f>T483</f>
        <v/>
      </c>
      <c r="AA483" s="4">
        <f>IF(OR(S483="6C",S483="6B",S483="5X",S483="5Y"),0.08,0.5)</f>
        <v/>
      </c>
      <c r="AB483" s="4">
        <f>$AG$5/$AG$2*Z483</f>
        <v/>
      </c>
      <c r="AC483" s="19">
        <f>Z483+AA483</f>
        <v/>
      </c>
      <c r="AD483" s="8">
        <f>IF(COUNTIF(Catégories!A:A,N483)=0,"catégorie inconnue",LOOKUP(N483,Catégories!A:A,Catégories!B:B))</f>
        <v/>
      </c>
      <c r="AE483" s="21">
        <f>SUM(Z483:AB483)</f>
        <v/>
      </c>
    </row>
    <row r="484" hidden="1" ht="14.25" customHeight="1" s="101">
      <c r="B484" s="127" t="inlineStr">
        <is>
          <t>13617721</t>
        </is>
      </c>
      <c r="C484" s="127" t="inlineStr">
        <is>
          <t>0</t>
        </is>
      </c>
      <c r="D484" s="123" t="n">
        <v>46167</v>
      </c>
      <c r="E484" s="127" t="inlineStr">
        <is>
          <t>21320</t>
        </is>
      </c>
      <c r="F484" s="127" t="inlineStr">
        <is>
          <t>74160</t>
        </is>
      </c>
      <c r="G484" s="127" t="inlineStr"/>
      <c r="H484" s="127" t="inlineStr"/>
      <c r="I484" s="127" t="inlineStr">
        <is>
          <t>Dall'arche Julien</t>
        </is>
      </c>
      <c r="J484" s="127" t="inlineStr">
        <is>
          <t>Laruche</t>
        </is>
      </c>
      <c r="K484" s="127" t="inlineStr">
        <is>
          <t>999999</t>
        </is>
      </c>
      <c r="L484" s="127" t="inlineStr">
        <is>
          <t>XN103768599JB</t>
        </is>
      </c>
      <c r="M484" s="127" t="inlineStr">
        <is>
          <t>N</t>
        </is>
      </c>
      <c r="N484" s="127" t="inlineStr">
        <is>
          <t>Transport</t>
        </is>
      </c>
      <c r="O484" s="127" t="inlineStr">
        <is>
          <t>N</t>
        </is>
      </c>
      <c r="P484" s="127" t="inlineStr">
        <is>
          <t>S</t>
        </is>
      </c>
      <c r="Q484" s="127" t="inlineStr">
        <is>
          <t>NT</t>
        </is>
      </c>
      <c r="R484" s="147" t="n">
        <v>0.63</v>
      </c>
      <c r="S484" s="127" t="n">
        <v>16</v>
      </c>
      <c r="T484" s="148" t="n">
        <v>7</v>
      </c>
      <c r="U484" s="127" t="inlineStr">
        <is>
          <t>LA RUCHE LOGISTIQUE</t>
        </is>
      </c>
      <c r="W484" s="8">
        <f>IF(C484&lt;&gt;2,"",IF(S484="5X","5XK",IF(S484="5Y","5YK",IF(S484="6B","6BK",IF(S484="6C","6CK","")))))</f>
        <v/>
      </c>
      <c r="X484" s="8">
        <f>IF(S484="6B",_xlfn.XLOOKUP(H484,'Zoning 2shop'!A:A,'Zoning 2shop'!B:B),IF(S484="6C",_xlfn.XLOOKUP(G484,'Zoning 2shop'!C:C,'Zoning 2shop'!D:D),""))</f>
        <v/>
      </c>
      <c r="Y484" s="112">
        <f>AB484/Z484</f>
        <v/>
      </c>
      <c r="Z484" s="4">
        <f>T484</f>
        <v/>
      </c>
      <c r="AA484" s="4">
        <f>IF(OR(S484="6C",S484="6B",S484="5X",S484="5Y"),0.08,0.5)</f>
        <v/>
      </c>
      <c r="AB484" s="4">
        <f>$AG$5/$AG$2*Z484</f>
        <v/>
      </c>
      <c r="AC484" s="19">
        <f>Z484+AA484</f>
        <v/>
      </c>
      <c r="AD484" s="8">
        <f>IF(COUNTIF(Catégories!A:A,N484)=0,"catégorie inconnue",LOOKUP(N484,Catégories!A:A,Catégories!B:B))</f>
        <v/>
      </c>
      <c r="AE484" s="21">
        <f>SUM(Z484:AB484)</f>
        <v/>
      </c>
    </row>
    <row r="485" hidden="1" ht="14.25" customHeight="1" s="101">
      <c r="B485" s="127" t="inlineStr">
        <is>
          <t>13617721</t>
        </is>
      </c>
      <c r="C485" s="127" t="inlineStr">
        <is>
          <t>0</t>
        </is>
      </c>
      <c r="D485" s="123" t="n">
        <v>46167</v>
      </c>
      <c r="E485" s="127" t="inlineStr">
        <is>
          <t>21320</t>
        </is>
      </c>
      <c r="F485" s="127" t="inlineStr">
        <is>
          <t>81400</t>
        </is>
      </c>
      <c r="G485" s="127" t="inlineStr"/>
      <c r="H485" s="127" t="inlineStr"/>
      <c r="I485" s="127" t="inlineStr">
        <is>
          <t>De taeye Fanny</t>
        </is>
      </c>
      <c r="J485" s="127" t="inlineStr">
        <is>
          <t>Laruche</t>
        </is>
      </c>
      <c r="K485" s="127" t="inlineStr">
        <is>
          <t>999999</t>
        </is>
      </c>
      <c r="L485" s="127" t="inlineStr">
        <is>
          <t>XN103769135JB</t>
        </is>
      </c>
      <c r="M485" s="127" t="inlineStr">
        <is>
          <t>N</t>
        </is>
      </c>
      <c r="N485" s="127" t="inlineStr">
        <is>
          <t>Transport</t>
        </is>
      </c>
      <c r="O485" s="127" t="inlineStr">
        <is>
          <t>N</t>
        </is>
      </c>
      <c r="P485" s="127" t="inlineStr">
        <is>
          <t>S</t>
        </is>
      </c>
      <c r="Q485" s="127" t="inlineStr">
        <is>
          <t>NT</t>
        </is>
      </c>
      <c r="R485" s="147" t="n">
        <v>0.41</v>
      </c>
      <c r="S485" s="127" t="n">
        <v>16</v>
      </c>
      <c r="T485" s="148" t="n">
        <v>7</v>
      </c>
      <c r="U485" s="127" t="inlineStr">
        <is>
          <t>LA RUCHE LOGISTIQUE</t>
        </is>
      </c>
      <c r="W485" s="8">
        <f>IF(C485&lt;&gt;2,"",IF(S485="5X","5XK",IF(S485="5Y","5YK",IF(S485="6B","6BK",IF(S485="6C","6CK","")))))</f>
        <v/>
      </c>
      <c r="X485" s="8">
        <f>IF(S485="6B",_xlfn.XLOOKUP(H485,'Zoning 2shop'!A:A,'Zoning 2shop'!B:B),IF(S485="6C",_xlfn.XLOOKUP(G485,'Zoning 2shop'!C:C,'Zoning 2shop'!D:D),""))</f>
        <v/>
      </c>
      <c r="Y485" s="112">
        <f>AB485/Z485</f>
        <v/>
      </c>
      <c r="Z485" s="4">
        <f>T485</f>
        <v/>
      </c>
      <c r="AA485" s="4">
        <f>IF(OR(S485="6C",S485="6B",S485="5X",S485="5Y"),0.08,0.5)</f>
        <v/>
      </c>
      <c r="AB485" s="4">
        <f>$AG$5/$AG$2*Z485</f>
        <v/>
      </c>
      <c r="AC485" s="19">
        <f>Z485+AA485</f>
        <v/>
      </c>
      <c r="AD485" s="8">
        <f>IF(COUNTIF(Catégories!A:A,N485)=0,"catégorie inconnue",LOOKUP(N485,Catégories!A:A,Catégories!B:B))</f>
        <v/>
      </c>
      <c r="AE485" s="21">
        <f>SUM(Z485:AB485)</f>
        <v/>
      </c>
    </row>
    <row r="486" hidden="1" ht="14.25" customHeight="1" s="101">
      <c r="B486" s="127" t="inlineStr">
        <is>
          <t>13617721</t>
        </is>
      </c>
      <c r="C486" s="127" t="inlineStr">
        <is>
          <t>0</t>
        </is>
      </c>
      <c r="D486" s="123" t="n">
        <v>46167</v>
      </c>
      <c r="E486" s="127" t="inlineStr">
        <is>
          <t>21320</t>
        </is>
      </c>
      <c r="F486" s="127" t="inlineStr">
        <is>
          <t>13090</t>
        </is>
      </c>
      <c r="G486" s="127" t="inlineStr"/>
      <c r="H486" s="127" t="inlineStr"/>
      <c r="I486" s="127" t="inlineStr">
        <is>
          <t>Fernandez Daphne</t>
        </is>
      </c>
      <c r="J486" s="127" t="inlineStr">
        <is>
          <t>Laruche</t>
        </is>
      </c>
      <c r="K486" s="127" t="inlineStr">
        <is>
          <t>999999</t>
        </is>
      </c>
      <c r="L486" s="127" t="inlineStr">
        <is>
          <t>XN103769206JB</t>
        </is>
      </c>
      <c r="M486" s="127" t="inlineStr">
        <is>
          <t>N</t>
        </is>
      </c>
      <c r="N486" s="127" t="inlineStr">
        <is>
          <t>Transport</t>
        </is>
      </c>
      <c r="O486" s="127" t="inlineStr">
        <is>
          <t>N</t>
        </is>
      </c>
      <c r="P486" s="127" t="inlineStr">
        <is>
          <t>S</t>
        </is>
      </c>
      <c r="Q486" s="127" t="inlineStr">
        <is>
          <t>NT</t>
        </is>
      </c>
      <c r="R486" s="147" t="n">
        <v>1.75</v>
      </c>
      <c r="S486" s="127" t="n">
        <v>16</v>
      </c>
      <c r="T486" s="148" t="n">
        <v>7.4</v>
      </c>
      <c r="U486" s="127" t="inlineStr">
        <is>
          <t>LA RUCHE LOGISTIQUE</t>
        </is>
      </c>
      <c r="W486" s="8">
        <f>IF(C486&lt;&gt;2,"",IF(S486="5X","5XK",IF(S486="5Y","5YK",IF(S486="6B","6BK",IF(S486="6C","6CK","")))))</f>
        <v/>
      </c>
      <c r="X486" s="8">
        <f>IF(S486="6B",_xlfn.XLOOKUP(H486,'Zoning 2shop'!A:A,'Zoning 2shop'!B:B),IF(S486="6C",_xlfn.XLOOKUP(G486,'Zoning 2shop'!C:C,'Zoning 2shop'!D:D),""))</f>
        <v/>
      </c>
      <c r="Y486" s="112">
        <f>AB486/Z486</f>
        <v/>
      </c>
      <c r="Z486" s="4">
        <f>T486</f>
        <v/>
      </c>
      <c r="AA486" s="4">
        <f>IF(OR(S486="6C",S486="6B",S486="5X",S486="5Y"),0.08,0.5)</f>
        <v/>
      </c>
      <c r="AB486" s="4">
        <f>$AG$5/$AG$2*Z486</f>
        <v/>
      </c>
      <c r="AC486" s="19">
        <f>Z486+AA486</f>
        <v/>
      </c>
      <c r="AD486" s="8">
        <f>IF(COUNTIF(Catégories!A:A,N486)=0,"catégorie inconnue",LOOKUP(N486,Catégories!A:A,Catégories!B:B))</f>
        <v/>
      </c>
      <c r="AE486" s="21">
        <f>SUM(Z486:AB486)</f>
        <v/>
      </c>
    </row>
    <row r="487" hidden="1" ht="14.25" customHeight="1" s="101">
      <c r="B487" s="127" t="inlineStr">
        <is>
          <t>13617721</t>
        </is>
      </c>
      <c r="C487" s="127" t="inlineStr">
        <is>
          <t>0</t>
        </is>
      </c>
      <c r="D487" s="123" t="n">
        <v>46167</v>
      </c>
      <c r="E487" s="127" t="inlineStr">
        <is>
          <t>21320</t>
        </is>
      </c>
      <c r="F487" s="127" t="inlineStr">
        <is>
          <t>25600</t>
        </is>
      </c>
      <c r="G487" s="127" t="inlineStr"/>
      <c r="H487" s="127" t="inlineStr"/>
      <c r="I487" s="127" t="inlineStr">
        <is>
          <t>Gouvenot Julie</t>
        </is>
      </c>
      <c r="J487" s="127" t="inlineStr">
        <is>
          <t>Laruche</t>
        </is>
      </c>
      <c r="K487" s="127" t="inlineStr">
        <is>
          <t>999999</t>
        </is>
      </c>
      <c r="L487" s="127" t="inlineStr">
        <is>
          <t>XN103769373JB</t>
        </is>
      </c>
      <c r="M487" s="127" t="inlineStr">
        <is>
          <t>N</t>
        </is>
      </c>
      <c r="N487" s="127" t="inlineStr">
        <is>
          <t>Transport</t>
        </is>
      </c>
      <c r="O487" s="127" t="inlineStr">
        <is>
          <t>N</t>
        </is>
      </c>
      <c r="P487" s="127" t="inlineStr">
        <is>
          <t>S</t>
        </is>
      </c>
      <c r="Q487" s="127" t="inlineStr">
        <is>
          <t>NT</t>
        </is>
      </c>
      <c r="R487" s="147" t="n">
        <v>0.41</v>
      </c>
      <c r="S487" s="127" t="n">
        <v>16</v>
      </c>
      <c r="T487" s="148" t="n">
        <v>7</v>
      </c>
      <c r="U487" s="127" t="inlineStr">
        <is>
          <t>LA RUCHE LOGISTIQUE</t>
        </is>
      </c>
      <c r="W487" s="8">
        <f>IF(C487&lt;&gt;2,"",IF(S487="5X","5XK",IF(S487="5Y","5YK",IF(S487="6B","6BK",IF(S487="6C","6CK","")))))</f>
        <v/>
      </c>
      <c r="X487" s="8">
        <f>IF(S487="6B",_xlfn.XLOOKUP(H487,'Zoning 2shop'!A:A,'Zoning 2shop'!B:B),IF(S487="6C",_xlfn.XLOOKUP(G487,'Zoning 2shop'!C:C,'Zoning 2shop'!D:D),""))</f>
        <v/>
      </c>
      <c r="Y487" s="112">
        <f>AB487/Z487</f>
        <v/>
      </c>
      <c r="Z487" s="4">
        <f>T487</f>
        <v/>
      </c>
      <c r="AA487" s="4">
        <f>IF(OR(S487="6C",S487="6B",S487="5X",S487="5Y"),0.08,0.5)</f>
        <v/>
      </c>
      <c r="AB487" s="4">
        <f>$AG$5/$AG$2*Z487</f>
        <v/>
      </c>
      <c r="AC487" s="19">
        <f>Z487+AA487</f>
        <v/>
      </c>
      <c r="AD487" s="8">
        <f>IF(COUNTIF(Catégories!A:A,N487)=0,"catégorie inconnue",LOOKUP(N487,Catégories!A:A,Catégories!B:B))</f>
        <v/>
      </c>
      <c r="AE487" s="21">
        <f>SUM(Z487:AB487)</f>
        <v/>
      </c>
    </row>
    <row r="488" hidden="1" ht="14.25" customHeight="1" s="101">
      <c r="B488" s="127" t="inlineStr">
        <is>
          <t>13617721</t>
        </is>
      </c>
      <c r="C488" s="127" t="inlineStr">
        <is>
          <t>0</t>
        </is>
      </c>
      <c r="D488" s="123" t="n">
        <v>46167</v>
      </c>
      <c r="E488" s="127" t="inlineStr">
        <is>
          <t>21320</t>
        </is>
      </c>
      <c r="F488" s="127" t="inlineStr">
        <is>
          <t>75016</t>
        </is>
      </c>
      <c r="G488" s="127" t="inlineStr"/>
      <c r="H488" s="127" t="inlineStr"/>
      <c r="I488" s="127" t="inlineStr">
        <is>
          <t>Ballu Dorothee</t>
        </is>
      </c>
      <c r="J488" s="127" t="inlineStr">
        <is>
          <t>Laruche</t>
        </is>
      </c>
      <c r="K488" s="127" t="inlineStr">
        <is>
          <t>999999</t>
        </is>
      </c>
      <c r="L488" s="127" t="inlineStr">
        <is>
          <t>XN103769400JB</t>
        </is>
      </c>
      <c r="M488" s="127" t="inlineStr">
        <is>
          <t>N</t>
        </is>
      </c>
      <c r="N488" s="127" t="inlineStr">
        <is>
          <t>Transport</t>
        </is>
      </c>
      <c r="O488" s="127" t="inlineStr">
        <is>
          <t>N</t>
        </is>
      </c>
      <c r="P488" s="127" t="inlineStr">
        <is>
          <t>S</t>
        </is>
      </c>
      <c r="Q488" s="127" t="inlineStr">
        <is>
          <t>NT</t>
        </is>
      </c>
      <c r="R488" s="147" t="n">
        <v>0.86</v>
      </c>
      <c r="S488" s="127" t="n">
        <v>16</v>
      </c>
      <c r="T488" s="148" t="n">
        <v>7</v>
      </c>
      <c r="U488" s="127" t="inlineStr">
        <is>
          <t>LA RUCHE LOGISTIQUE</t>
        </is>
      </c>
      <c r="W488" s="8">
        <f>IF(C488&lt;&gt;2,"",IF(S488="5X","5XK",IF(S488="5Y","5YK",IF(S488="6B","6BK",IF(S488="6C","6CK","")))))</f>
        <v/>
      </c>
      <c r="X488" s="8">
        <f>IF(S488="6B",_xlfn.XLOOKUP(H488,'Zoning 2shop'!A:A,'Zoning 2shop'!B:B),IF(S488="6C",_xlfn.XLOOKUP(G488,'Zoning 2shop'!C:C,'Zoning 2shop'!D:D),""))</f>
        <v/>
      </c>
      <c r="Y488" s="112">
        <f>AB488/Z488</f>
        <v/>
      </c>
      <c r="Z488" s="4">
        <f>T488</f>
        <v/>
      </c>
      <c r="AA488" s="4">
        <f>IF(OR(S488="6C",S488="6B",S488="5X",S488="5Y"),0.08,0.5)</f>
        <v/>
      </c>
      <c r="AB488" s="4">
        <f>$AG$5/$AG$2*Z488</f>
        <v/>
      </c>
      <c r="AC488" s="19">
        <f>Z488+AA488</f>
        <v/>
      </c>
      <c r="AD488" s="8">
        <f>IF(COUNTIF(Catégories!A:A,N488)=0,"catégorie inconnue",LOOKUP(N488,Catégories!A:A,Catégories!B:B))</f>
        <v/>
      </c>
      <c r="AE488" s="21">
        <f>SUM(Z488:AB488)</f>
        <v/>
      </c>
    </row>
    <row r="489" hidden="1" ht="14.25" customHeight="1" s="101">
      <c r="B489" s="127" t="inlineStr">
        <is>
          <t>13617721</t>
        </is>
      </c>
      <c r="C489" s="127" t="inlineStr">
        <is>
          <t>0</t>
        </is>
      </c>
      <c r="D489" s="123" t="n">
        <v>46167</v>
      </c>
      <c r="E489" s="127" t="inlineStr">
        <is>
          <t>21320</t>
        </is>
      </c>
      <c r="F489" s="127" t="inlineStr">
        <is>
          <t>65290</t>
        </is>
      </c>
      <c r="G489" s="127" t="inlineStr"/>
      <c r="H489" s="127" t="inlineStr"/>
      <c r="I489" s="127" t="inlineStr">
        <is>
          <t>Alves Thibault</t>
        </is>
      </c>
      <c r="J489" s="127" t="inlineStr">
        <is>
          <t>Laruche</t>
        </is>
      </c>
      <c r="K489" s="127" t="inlineStr">
        <is>
          <t>999999</t>
        </is>
      </c>
      <c r="L489" s="127" t="inlineStr">
        <is>
          <t>XN103769965JB</t>
        </is>
      </c>
      <c r="M489" s="127" t="inlineStr">
        <is>
          <t>N</t>
        </is>
      </c>
      <c r="N489" s="127" t="inlineStr">
        <is>
          <t>Transport</t>
        </is>
      </c>
      <c r="O489" s="127" t="inlineStr">
        <is>
          <t>N</t>
        </is>
      </c>
      <c r="P489" s="127" t="inlineStr">
        <is>
          <t>S</t>
        </is>
      </c>
      <c r="Q489" s="127" t="inlineStr">
        <is>
          <t>NT</t>
        </is>
      </c>
      <c r="R489" s="147" t="n">
        <v>0.04</v>
      </c>
      <c r="S489" s="127" t="n">
        <v>16</v>
      </c>
      <c r="T489" s="148" t="n">
        <v>7</v>
      </c>
      <c r="U489" s="127" t="inlineStr">
        <is>
          <t>LA RUCHE LOGISTIQUE</t>
        </is>
      </c>
      <c r="W489" s="8">
        <f>IF(C489&lt;&gt;2,"",IF(S489="5X","5XK",IF(S489="5Y","5YK",IF(S489="6B","6BK",IF(S489="6C","6CK","")))))</f>
        <v/>
      </c>
      <c r="X489" s="8">
        <f>IF(S489="6B",_xlfn.XLOOKUP(H489,'Zoning 2shop'!A:A,'Zoning 2shop'!B:B),IF(S489="6C",_xlfn.XLOOKUP(G489,'Zoning 2shop'!C:C,'Zoning 2shop'!D:D),""))</f>
        <v/>
      </c>
      <c r="Y489" s="112">
        <f>AB489/Z489</f>
        <v/>
      </c>
      <c r="Z489" s="4">
        <f>T489</f>
        <v/>
      </c>
      <c r="AA489" s="4">
        <f>IF(OR(S489="6C",S489="6B",S489="5X",S489="5Y"),0.08,0.5)</f>
        <v/>
      </c>
      <c r="AB489" s="4">
        <f>$AG$5/$AG$2*Z489</f>
        <v/>
      </c>
      <c r="AC489" s="19">
        <f>Z489+AA489</f>
        <v/>
      </c>
      <c r="AD489" s="8">
        <f>IF(COUNTIF(Catégories!A:A,N489)=0,"catégorie inconnue",LOOKUP(N489,Catégories!A:A,Catégories!B:B))</f>
        <v/>
      </c>
      <c r="AE489" s="21">
        <f>SUM(Z489:AB489)</f>
        <v/>
      </c>
    </row>
    <row r="490" hidden="1" ht="14.25" customHeight="1" s="101">
      <c r="B490" s="127" t="inlineStr">
        <is>
          <t>13617721</t>
        </is>
      </c>
      <c r="C490" s="127" t="inlineStr">
        <is>
          <t>0</t>
        </is>
      </c>
      <c r="D490" s="123" t="n">
        <v>46167</v>
      </c>
      <c r="E490" s="127" t="inlineStr">
        <is>
          <t>21320</t>
        </is>
      </c>
      <c r="F490" s="127" t="inlineStr">
        <is>
          <t>69002</t>
        </is>
      </c>
      <c r="G490" s="127" t="inlineStr"/>
      <c r="H490" s="127" t="inlineStr"/>
      <c r="I490" s="127" t="inlineStr">
        <is>
          <t>PICARD Aurelie</t>
        </is>
      </c>
      <c r="J490" s="127" t="inlineStr">
        <is>
          <t>Laruche</t>
        </is>
      </c>
      <c r="K490" s="127" t="inlineStr">
        <is>
          <t>999999</t>
        </is>
      </c>
      <c r="L490" s="127" t="inlineStr">
        <is>
          <t>XN103771536JB</t>
        </is>
      </c>
      <c r="M490" s="127" t="inlineStr">
        <is>
          <t>N</t>
        </is>
      </c>
      <c r="N490" s="127" t="inlineStr">
        <is>
          <t>Transport</t>
        </is>
      </c>
      <c r="O490" s="127" t="inlineStr">
        <is>
          <t>N</t>
        </is>
      </c>
      <c r="P490" s="127" t="inlineStr">
        <is>
          <t>S</t>
        </is>
      </c>
      <c r="Q490" s="127" t="inlineStr">
        <is>
          <t>NT</t>
        </is>
      </c>
      <c r="R490" s="147" t="n">
        <v>0.42</v>
      </c>
      <c r="S490" s="127" t="n">
        <v>16</v>
      </c>
      <c r="T490" s="148" t="n">
        <v>7</v>
      </c>
      <c r="U490" s="127" t="inlineStr">
        <is>
          <t>LA RUCHE LOGISTIQUE</t>
        </is>
      </c>
      <c r="W490" s="8">
        <f>IF(C490&lt;&gt;2,"",IF(S490="5X","5XK",IF(S490="5Y","5YK",IF(S490="6B","6BK",IF(S490="6C","6CK","")))))</f>
        <v/>
      </c>
      <c r="X490" s="8">
        <f>IF(S490="6B",_xlfn.XLOOKUP(H490,'Zoning 2shop'!A:A,'Zoning 2shop'!B:B),IF(S490="6C",_xlfn.XLOOKUP(G490,'Zoning 2shop'!C:C,'Zoning 2shop'!D:D),""))</f>
        <v/>
      </c>
      <c r="Y490" s="112">
        <f>AB490/Z490</f>
        <v/>
      </c>
      <c r="Z490" s="4">
        <f>T490</f>
        <v/>
      </c>
      <c r="AA490" s="4">
        <f>IF(OR(S490="6C",S490="6B",S490="5X",S490="5Y"),0.08,0.5)</f>
        <v/>
      </c>
      <c r="AB490" s="4">
        <f>$AG$5/$AG$2*Z490</f>
        <v/>
      </c>
      <c r="AC490" s="19">
        <f>Z490+AA490</f>
        <v/>
      </c>
      <c r="AD490" s="8">
        <f>IF(COUNTIF(Catégories!A:A,N490)=0,"catégorie inconnue",LOOKUP(N490,Catégories!A:A,Catégories!B:B))</f>
        <v/>
      </c>
      <c r="AE490" s="21">
        <f>SUM(Z490:AB490)</f>
        <v/>
      </c>
    </row>
    <row r="491" hidden="1" ht="14.25" customHeight="1" s="101">
      <c r="B491" s="127" t="inlineStr">
        <is>
          <t>13617721</t>
        </is>
      </c>
      <c r="C491" s="127" t="inlineStr">
        <is>
          <t>0</t>
        </is>
      </c>
      <c r="D491" s="123" t="n">
        <v>46167</v>
      </c>
      <c r="E491" s="127" t="inlineStr">
        <is>
          <t>21320</t>
        </is>
      </c>
      <c r="F491" s="127" t="inlineStr">
        <is>
          <t>84350</t>
        </is>
      </c>
      <c r="G491" s="127" t="inlineStr"/>
      <c r="H491" s="127" t="inlineStr"/>
      <c r="I491" s="127" t="inlineStr">
        <is>
          <t>Abate Jonathan</t>
        </is>
      </c>
      <c r="J491" s="127" t="inlineStr">
        <is>
          <t>Laruche</t>
        </is>
      </c>
      <c r="K491" s="127" t="inlineStr">
        <is>
          <t>999999</t>
        </is>
      </c>
      <c r="L491" s="127" t="inlineStr">
        <is>
          <t>XN103771575JB</t>
        </is>
      </c>
      <c r="M491" s="127" t="inlineStr">
        <is>
          <t>N</t>
        </is>
      </c>
      <c r="N491" s="127" t="inlineStr">
        <is>
          <t>Transport</t>
        </is>
      </c>
      <c r="O491" s="127" t="inlineStr">
        <is>
          <t>N</t>
        </is>
      </c>
      <c r="P491" s="127" t="inlineStr">
        <is>
          <t>S</t>
        </is>
      </c>
      <c r="Q491" s="127" t="inlineStr">
        <is>
          <t>NT</t>
        </is>
      </c>
      <c r="R491" s="147" t="n">
        <v>0.63</v>
      </c>
      <c r="S491" s="127" t="n">
        <v>16</v>
      </c>
      <c r="T491" s="148" t="n">
        <v>7</v>
      </c>
      <c r="U491" s="127" t="inlineStr">
        <is>
          <t>LA RUCHE LOGISTIQUE</t>
        </is>
      </c>
      <c r="W491" s="8">
        <f>IF(C491&lt;&gt;2,"",IF(S491="5X","5XK",IF(S491="5Y","5YK",IF(S491="6B","6BK",IF(S491="6C","6CK","")))))</f>
        <v/>
      </c>
      <c r="X491" s="8">
        <f>IF(S491="6B",_xlfn.XLOOKUP(H491,'Zoning 2shop'!A:A,'Zoning 2shop'!B:B),IF(S491="6C",_xlfn.XLOOKUP(G491,'Zoning 2shop'!C:C,'Zoning 2shop'!D:D),""))</f>
        <v/>
      </c>
      <c r="Y491" s="112">
        <f>AB491/Z491</f>
        <v/>
      </c>
      <c r="Z491" s="4">
        <f>T491</f>
        <v/>
      </c>
      <c r="AA491" s="4">
        <f>IF(OR(S491="6C",S491="6B",S491="5X",S491="5Y"),0.08,0.5)</f>
        <v/>
      </c>
      <c r="AB491" s="4">
        <f>$AG$5/$AG$2*Z491</f>
        <v/>
      </c>
      <c r="AC491" s="19">
        <f>Z491+AA491</f>
        <v/>
      </c>
      <c r="AD491" s="8">
        <f>IF(COUNTIF(Catégories!A:A,N491)=0,"catégorie inconnue",LOOKUP(N491,Catégories!A:A,Catégories!B:B))</f>
        <v/>
      </c>
      <c r="AE491" s="21">
        <f>SUM(Z491:AB491)</f>
        <v/>
      </c>
    </row>
    <row r="492" hidden="1" ht="14.25" customHeight="1" s="101">
      <c r="B492" s="127" t="inlineStr">
        <is>
          <t>13617721</t>
        </is>
      </c>
      <c r="C492" s="127" t="inlineStr">
        <is>
          <t>0</t>
        </is>
      </c>
      <c r="D492" s="123" t="n">
        <v>46167</v>
      </c>
      <c r="E492" s="127" t="inlineStr">
        <is>
          <t>21320</t>
        </is>
      </c>
      <c r="F492" s="127" t="inlineStr">
        <is>
          <t>83370</t>
        </is>
      </c>
      <c r="G492" s="127" t="inlineStr"/>
      <c r="H492" s="127" t="inlineStr"/>
      <c r="I492" s="127" t="inlineStr">
        <is>
          <t>LEBOUGRE myriam</t>
        </is>
      </c>
      <c r="J492" s="127" t="inlineStr">
        <is>
          <t>Laruche</t>
        </is>
      </c>
      <c r="K492" s="127" t="inlineStr">
        <is>
          <t>999999</t>
        </is>
      </c>
      <c r="L492" s="127" t="inlineStr">
        <is>
          <t>XN103771831JB</t>
        </is>
      </c>
      <c r="M492" s="127" t="inlineStr">
        <is>
          <t>N</t>
        </is>
      </c>
      <c r="N492" s="127" t="inlineStr">
        <is>
          <t>Transport</t>
        </is>
      </c>
      <c r="O492" s="127" t="inlineStr">
        <is>
          <t>N</t>
        </is>
      </c>
      <c r="P492" s="127" t="inlineStr">
        <is>
          <t>S</t>
        </is>
      </c>
      <c r="Q492" s="127" t="inlineStr">
        <is>
          <t>NT</t>
        </is>
      </c>
      <c r="R492" s="147" t="n">
        <v>0.63</v>
      </c>
      <c r="S492" s="127" t="n">
        <v>16</v>
      </c>
      <c r="T492" s="148" t="n">
        <v>7</v>
      </c>
      <c r="U492" s="127" t="inlineStr">
        <is>
          <t>LA RUCHE LOGISTIQUE</t>
        </is>
      </c>
      <c r="W492" s="8">
        <f>IF(C492&lt;&gt;2,"",IF(S492="5X","5XK",IF(S492="5Y","5YK",IF(S492="6B","6BK",IF(S492="6C","6CK","")))))</f>
        <v/>
      </c>
      <c r="X492" s="8">
        <f>IF(S492="6B",_xlfn.XLOOKUP(H492,'Zoning 2shop'!A:A,'Zoning 2shop'!B:B),IF(S492="6C",_xlfn.XLOOKUP(G492,'Zoning 2shop'!C:C,'Zoning 2shop'!D:D),""))</f>
        <v/>
      </c>
      <c r="Y492" s="112">
        <f>AB492/Z492</f>
        <v/>
      </c>
      <c r="Z492" s="4">
        <f>T492</f>
        <v/>
      </c>
      <c r="AA492" s="4">
        <f>IF(OR(S492="6C",S492="6B",S492="5X",S492="5Y"),0.08,0.5)</f>
        <v/>
      </c>
      <c r="AB492" s="4">
        <f>$AG$5/$AG$2*Z492</f>
        <v/>
      </c>
      <c r="AC492" s="19">
        <f>Z492+AA492</f>
        <v/>
      </c>
      <c r="AD492" s="8">
        <f>IF(COUNTIF(Catégories!A:A,N492)=0,"catégorie inconnue",LOOKUP(N492,Catégories!A:A,Catégories!B:B))</f>
        <v/>
      </c>
      <c r="AE492" s="21">
        <f>SUM(Z492:AB492)</f>
        <v/>
      </c>
    </row>
    <row r="493" hidden="1" ht="14.25" customHeight="1" s="101">
      <c r="B493" s="127" t="inlineStr">
        <is>
          <t>13617721</t>
        </is>
      </c>
      <c r="C493" s="127" t="inlineStr">
        <is>
          <t>0</t>
        </is>
      </c>
      <c r="D493" s="123" t="n">
        <v>46167</v>
      </c>
      <c r="E493" s="127" t="inlineStr">
        <is>
          <t>21320</t>
        </is>
      </c>
      <c r="F493" s="127" t="inlineStr">
        <is>
          <t>75018</t>
        </is>
      </c>
      <c r="G493" s="127" t="inlineStr"/>
      <c r="H493" s="127" t="inlineStr"/>
      <c r="I493" s="127" t="inlineStr">
        <is>
          <t>Colpin Morel Laetitia</t>
        </is>
      </c>
      <c r="J493" s="127" t="inlineStr">
        <is>
          <t>Laruche</t>
        </is>
      </c>
      <c r="K493" s="127" t="inlineStr">
        <is>
          <t>999999</t>
        </is>
      </c>
      <c r="L493" s="127" t="inlineStr">
        <is>
          <t>XN103771862JB</t>
        </is>
      </c>
      <c r="M493" s="127" t="inlineStr">
        <is>
          <t>N</t>
        </is>
      </c>
      <c r="N493" s="127" t="inlineStr">
        <is>
          <t>Transport</t>
        </is>
      </c>
      <c r="O493" s="127" t="inlineStr">
        <is>
          <t>N</t>
        </is>
      </c>
      <c r="P493" s="127" t="inlineStr">
        <is>
          <t>S</t>
        </is>
      </c>
      <c r="Q493" s="127" t="inlineStr">
        <is>
          <t>NT</t>
        </is>
      </c>
      <c r="R493" s="147" t="n">
        <v>1.33</v>
      </c>
      <c r="S493" s="127" t="n">
        <v>16</v>
      </c>
      <c r="T493" s="148" t="n">
        <v>7.4</v>
      </c>
      <c r="U493" s="127" t="inlineStr">
        <is>
          <t>LA RUCHE LOGISTIQUE</t>
        </is>
      </c>
      <c r="W493" s="8">
        <f>IF(C493&lt;&gt;2,"",IF(S493="5X","5XK",IF(S493="5Y","5YK",IF(S493="6B","6BK",IF(S493="6C","6CK","")))))</f>
        <v/>
      </c>
      <c r="X493" s="8">
        <f>IF(S493="6B",_xlfn.XLOOKUP(H493,'Zoning 2shop'!A:A,'Zoning 2shop'!B:B),IF(S493="6C",_xlfn.XLOOKUP(G493,'Zoning 2shop'!C:C,'Zoning 2shop'!D:D),""))</f>
        <v/>
      </c>
      <c r="Y493" s="112">
        <f>AB493/Z493</f>
        <v/>
      </c>
      <c r="Z493" s="4">
        <f>T493</f>
        <v/>
      </c>
      <c r="AA493" s="4">
        <f>IF(OR(S493="6C",S493="6B",S493="5X",S493="5Y"),0.08,0.5)</f>
        <v/>
      </c>
      <c r="AB493" s="4">
        <f>$AG$5/$AG$2*Z493</f>
        <v/>
      </c>
      <c r="AC493" s="19">
        <f>Z493+AA493</f>
        <v/>
      </c>
      <c r="AD493" s="8">
        <f>IF(COUNTIF(Catégories!A:A,N493)=0,"catégorie inconnue",LOOKUP(N493,Catégories!A:A,Catégories!B:B))</f>
        <v/>
      </c>
      <c r="AE493" s="21">
        <f>SUM(Z493:AB493)</f>
        <v/>
      </c>
    </row>
    <row r="494" hidden="1" ht="14.25" customHeight="1" s="101">
      <c r="B494" s="127" t="inlineStr">
        <is>
          <t>13617721</t>
        </is>
      </c>
      <c r="C494" s="127" t="inlineStr">
        <is>
          <t>0</t>
        </is>
      </c>
      <c r="D494" s="123" t="n">
        <v>46167</v>
      </c>
      <c r="E494" s="127" t="inlineStr">
        <is>
          <t>21320</t>
        </is>
      </c>
      <c r="F494" s="127" t="inlineStr">
        <is>
          <t>67310</t>
        </is>
      </c>
      <c r="G494" s="127" t="inlineStr"/>
      <c r="H494" s="127" t="inlineStr"/>
      <c r="I494" s="127" t="inlineStr">
        <is>
          <t>SACCHETTI Vincent</t>
        </is>
      </c>
      <c r="J494" s="127" t="inlineStr">
        <is>
          <t>Laruche</t>
        </is>
      </c>
      <c r="K494" s="127" t="inlineStr">
        <is>
          <t>999999</t>
        </is>
      </c>
      <c r="L494" s="127" t="inlineStr">
        <is>
          <t>XN103772134JB</t>
        </is>
      </c>
      <c r="M494" s="127" t="inlineStr">
        <is>
          <t>N</t>
        </is>
      </c>
      <c r="N494" s="127" t="inlineStr">
        <is>
          <t>Transport</t>
        </is>
      </c>
      <c r="O494" s="127" t="inlineStr">
        <is>
          <t>N</t>
        </is>
      </c>
      <c r="P494" s="127" t="inlineStr">
        <is>
          <t>S</t>
        </is>
      </c>
      <c r="Q494" s="127" t="inlineStr">
        <is>
          <t>NT</t>
        </is>
      </c>
      <c r="R494" s="147" t="n">
        <v>4.032</v>
      </c>
      <c r="S494" s="127" t="n">
        <v>16</v>
      </c>
      <c r="T494" s="148" t="n">
        <v>8.6</v>
      </c>
      <c r="U494" s="127" t="inlineStr">
        <is>
          <t>LA RUCHE LOGISTIQUE</t>
        </is>
      </c>
      <c r="W494" s="8">
        <f>IF(C494&lt;&gt;2,"",IF(S494="5X","5XK",IF(S494="5Y","5YK",IF(S494="6B","6BK",IF(S494="6C","6CK","")))))</f>
        <v/>
      </c>
      <c r="X494" s="8">
        <f>IF(S494="6B",_xlfn.XLOOKUP(H494,'Zoning 2shop'!A:A,'Zoning 2shop'!B:B),IF(S494="6C",_xlfn.XLOOKUP(G494,'Zoning 2shop'!C:C,'Zoning 2shop'!D:D),""))</f>
        <v/>
      </c>
      <c r="Y494" s="112">
        <f>AB494/Z494</f>
        <v/>
      </c>
      <c r="Z494" s="4">
        <f>T494</f>
        <v/>
      </c>
      <c r="AA494" s="4">
        <f>IF(OR(S494="6C",S494="6B",S494="5X",S494="5Y"),0.08,0.5)</f>
        <v/>
      </c>
      <c r="AB494" s="4">
        <f>$AG$5/$AG$2*Z494</f>
        <v/>
      </c>
      <c r="AC494" s="19">
        <f>Z494+AA494</f>
        <v/>
      </c>
      <c r="AD494" s="8">
        <f>IF(COUNTIF(Catégories!A:A,N494)=0,"catégorie inconnue",LOOKUP(N494,Catégories!A:A,Catégories!B:B))</f>
        <v/>
      </c>
      <c r="AE494" s="21">
        <f>SUM(Z494:AB494)</f>
        <v/>
      </c>
    </row>
    <row r="495" hidden="1" ht="14.25" customHeight="1" s="101">
      <c r="B495" s="127" t="inlineStr">
        <is>
          <t>13617721</t>
        </is>
      </c>
      <c r="C495" s="127" t="inlineStr">
        <is>
          <t>0</t>
        </is>
      </c>
      <c r="D495" s="123" t="n">
        <v>46167</v>
      </c>
      <c r="E495" s="127" t="inlineStr">
        <is>
          <t>21320</t>
        </is>
      </c>
      <c r="F495" s="127" t="inlineStr">
        <is>
          <t>77930</t>
        </is>
      </c>
      <c r="G495" s="127" t="inlineStr"/>
      <c r="H495" s="127" t="inlineStr"/>
      <c r="I495" s="127" t="inlineStr">
        <is>
          <t>Crapet Marion</t>
        </is>
      </c>
      <c r="J495" s="127" t="inlineStr">
        <is>
          <t>Laruche</t>
        </is>
      </c>
      <c r="K495" s="127" t="inlineStr">
        <is>
          <t>999999</t>
        </is>
      </c>
      <c r="L495" s="127" t="inlineStr">
        <is>
          <t>XN103772369JB</t>
        </is>
      </c>
      <c r="M495" s="127" t="inlineStr">
        <is>
          <t>N</t>
        </is>
      </c>
      <c r="N495" s="127" t="inlineStr">
        <is>
          <t>Transport</t>
        </is>
      </c>
      <c r="O495" s="127" t="inlineStr">
        <is>
          <t>N</t>
        </is>
      </c>
      <c r="P495" s="127" t="inlineStr">
        <is>
          <t>S</t>
        </is>
      </c>
      <c r="Q495" s="127" t="inlineStr">
        <is>
          <t>NT</t>
        </is>
      </c>
      <c r="R495" s="147" t="n">
        <v>0.63</v>
      </c>
      <c r="S495" s="127" t="n">
        <v>16</v>
      </c>
      <c r="T495" s="148" t="n">
        <v>7</v>
      </c>
      <c r="U495" s="127" t="inlineStr">
        <is>
          <t>LA RUCHE LOGISTIQUE</t>
        </is>
      </c>
      <c r="W495" s="8">
        <f>IF(C495&lt;&gt;2,"",IF(S495="5X","5XK",IF(S495="5Y","5YK",IF(S495="6B","6BK",IF(S495="6C","6CK","")))))</f>
        <v/>
      </c>
      <c r="X495" s="8">
        <f>IF(S495="6B",_xlfn.XLOOKUP(H495,'Zoning 2shop'!A:A,'Zoning 2shop'!B:B),IF(S495="6C",_xlfn.XLOOKUP(G495,'Zoning 2shop'!C:C,'Zoning 2shop'!D:D),""))</f>
        <v/>
      </c>
      <c r="Y495" s="112">
        <f>AB495/Z495</f>
        <v/>
      </c>
      <c r="Z495" s="4">
        <f>T495</f>
        <v/>
      </c>
      <c r="AA495" s="4">
        <f>IF(OR(S495="6C",S495="6B",S495="5X",S495="5Y"),0.08,0.5)</f>
        <v/>
      </c>
      <c r="AB495" s="4">
        <f>$AG$5/$AG$2*Z495</f>
        <v/>
      </c>
      <c r="AC495" s="19">
        <f>Z495+AA495</f>
        <v/>
      </c>
      <c r="AD495" s="8">
        <f>IF(COUNTIF(Catégories!A:A,N495)=0,"catégorie inconnue",LOOKUP(N495,Catégories!A:A,Catégories!B:B))</f>
        <v/>
      </c>
      <c r="AE495" s="21">
        <f>SUM(Z495:AB495)</f>
        <v/>
      </c>
    </row>
    <row r="496" hidden="1" ht="14.25" customHeight="1" s="101">
      <c r="B496" s="127" t="inlineStr">
        <is>
          <t>13617721</t>
        </is>
      </c>
      <c r="C496" s="127" t="inlineStr">
        <is>
          <t>0</t>
        </is>
      </c>
      <c r="D496" s="123" t="n">
        <v>46167</v>
      </c>
      <c r="E496" s="127" t="inlineStr">
        <is>
          <t>21320</t>
        </is>
      </c>
      <c r="F496" s="127" t="inlineStr">
        <is>
          <t>53120</t>
        </is>
      </c>
      <c r="G496" s="127" t="inlineStr"/>
      <c r="H496" s="127" t="inlineStr"/>
      <c r="I496" s="127" t="inlineStr">
        <is>
          <t>Gaultier Frederic</t>
        </is>
      </c>
      <c r="J496" s="127" t="inlineStr">
        <is>
          <t>Laruche</t>
        </is>
      </c>
      <c r="K496" s="127" t="inlineStr">
        <is>
          <t>999999</t>
        </is>
      </c>
      <c r="L496" s="127" t="inlineStr">
        <is>
          <t>XN103772899JB</t>
        </is>
      </c>
      <c r="M496" s="127" t="inlineStr">
        <is>
          <t>N</t>
        </is>
      </c>
      <c r="N496" s="127" t="inlineStr">
        <is>
          <t>Transport</t>
        </is>
      </c>
      <c r="O496" s="127" t="inlineStr">
        <is>
          <t>N</t>
        </is>
      </c>
      <c r="P496" s="127" t="inlineStr">
        <is>
          <t>S</t>
        </is>
      </c>
      <c r="Q496" s="127" t="inlineStr">
        <is>
          <t>NT</t>
        </is>
      </c>
      <c r="R496" s="147" t="n">
        <v>0.42</v>
      </c>
      <c r="S496" s="127" t="n">
        <v>16</v>
      </c>
      <c r="T496" s="148" t="n">
        <v>7</v>
      </c>
      <c r="U496" s="127" t="inlineStr">
        <is>
          <t>LA RUCHE LOGISTIQUE</t>
        </is>
      </c>
      <c r="W496" s="8">
        <f>IF(C496&lt;&gt;2,"",IF(S496="5X","5XK",IF(S496="5Y","5YK",IF(S496="6B","6BK",IF(S496="6C","6CK","")))))</f>
        <v/>
      </c>
      <c r="X496" s="8">
        <f>IF(S496="6B",_xlfn.XLOOKUP(H496,'Zoning 2shop'!A:A,'Zoning 2shop'!B:B),IF(S496="6C",_xlfn.XLOOKUP(G496,'Zoning 2shop'!C:C,'Zoning 2shop'!D:D),""))</f>
        <v/>
      </c>
      <c r="Y496" s="112">
        <f>AB496/Z496</f>
        <v/>
      </c>
      <c r="Z496" s="4">
        <f>T496</f>
        <v/>
      </c>
      <c r="AA496" s="4">
        <f>IF(OR(S496="6C",S496="6B",S496="5X",S496="5Y"),0.08,0.5)</f>
        <v/>
      </c>
      <c r="AB496" s="4">
        <f>$AG$5/$AG$2*Z496</f>
        <v/>
      </c>
      <c r="AC496" s="19">
        <f>Z496+AA496</f>
        <v/>
      </c>
      <c r="AD496" s="8">
        <f>IF(COUNTIF(Catégories!A:A,N496)=0,"catégorie inconnue",LOOKUP(N496,Catégories!A:A,Catégories!B:B))</f>
        <v/>
      </c>
      <c r="AE496" s="21">
        <f>SUM(Z496:AB496)</f>
        <v/>
      </c>
    </row>
    <row r="497" hidden="1" ht="14.25" customHeight="1" s="101">
      <c r="B497" s="127" t="inlineStr">
        <is>
          <t>13617721</t>
        </is>
      </c>
      <c r="C497" s="127" t="inlineStr">
        <is>
          <t>0</t>
        </is>
      </c>
      <c r="D497" s="123" t="n">
        <v>46167</v>
      </c>
      <c r="E497" s="127" t="inlineStr">
        <is>
          <t>21320</t>
        </is>
      </c>
      <c r="F497" s="127" t="inlineStr">
        <is>
          <t>29180</t>
        </is>
      </c>
      <c r="G497" s="127" t="inlineStr"/>
      <c r="H497" s="127" t="inlineStr"/>
      <c r="I497" s="127" t="inlineStr">
        <is>
          <t>Bevan Lucie</t>
        </is>
      </c>
      <c r="J497" s="127" t="inlineStr">
        <is>
          <t>Laruche</t>
        </is>
      </c>
      <c r="K497" s="127" t="inlineStr">
        <is>
          <t>999999</t>
        </is>
      </c>
      <c r="L497" s="127" t="inlineStr">
        <is>
          <t>XN103772925JB</t>
        </is>
      </c>
      <c r="M497" s="127" t="inlineStr">
        <is>
          <t>N</t>
        </is>
      </c>
      <c r="N497" s="127" t="inlineStr">
        <is>
          <t>Transport</t>
        </is>
      </c>
      <c r="O497" s="127" t="inlineStr">
        <is>
          <t>N</t>
        </is>
      </c>
      <c r="P497" s="127" t="inlineStr">
        <is>
          <t>S</t>
        </is>
      </c>
      <c r="Q497" s="127" t="inlineStr">
        <is>
          <t>NT</t>
        </is>
      </c>
      <c r="R497" s="147" t="n">
        <v>0.84</v>
      </c>
      <c r="S497" s="127" t="n">
        <v>16</v>
      </c>
      <c r="T497" s="148" t="n">
        <v>7</v>
      </c>
      <c r="U497" s="127" t="inlineStr">
        <is>
          <t>LA RUCHE LOGISTIQUE</t>
        </is>
      </c>
      <c r="W497" s="8">
        <f>IF(C497&lt;&gt;2,"",IF(S497="5X","5XK",IF(S497="5Y","5YK",IF(S497="6B","6BK",IF(S497="6C","6CK","")))))</f>
        <v/>
      </c>
      <c r="X497" s="8">
        <f>IF(S497="6B",_xlfn.XLOOKUP(H497,'Zoning 2shop'!A:A,'Zoning 2shop'!B:B),IF(S497="6C",_xlfn.XLOOKUP(G497,'Zoning 2shop'!C:C,'Zoning 2shop'!D:D),""))</f>
        <v/>
      </c>
      <c r="Y497" s="112">
        <f>AB497/Z497</f>
        <v/>
      </c>
      <c r="Z497" s="4">
        <f>T497</f>
        <v/>
      </c>
      <c r="AA497" s="4">
        <f>IF(OR(S497="6C",S497="6B",S497="5X",S497="5Y"),0.08,0.5)</f>
        <v/>
      </c>
      <c r="AB497" s="4">
        <f>$AG$5/$AG$2*Z497</f>
        <v/>
      </c>
      <c r="AC497" s="19">
        <f>Z497+AA497</f>
        <v/>
      </c>
      <c r="AD497" s="8">
        <f>IF(COUNTIF(Catégories!A:A,N497)=0,"catégorie inconnue",LOOKUP(N497,Catégories!A:A,Catégories!B:B))</f>
        <v/>
      </c>
      <c r="AE497" s="21">
        <f>SUM(Z497:AB497)</f>
        <v/>
      </c>
    </row>
    <row r="498" hidden="1" ht="14.25" customHeight="1" s="101">
      <c r="B498" s="127" t="inlineStr">
        <is>
          <t>13617721</t>
        </is>
      </c>
      <c r="C498" s="127" t="inlineStr">
        <is>
          <t>0</t>
        </is>
      </c>
      <c r="D498" s="123" t="n">
        <v>46167</v>
      </c>
      <c r="E498" s="127" t="inlineStr">
        <is>
          <t>21320</t>
        </is>
      </c>
      <c r="F498" s="127" t="inlineStr">
        <is>
          <t>56510</t>
        </is>
      </c>
      <c r="G498" s="127" t="inlineStr"/>
      <c r="H498" s="127" t="inlineStr"/>
      <c r="I498" s="127" t="inlineStr">
        <is>
          <t>DEPIN Maryline</t>
        </is>
      </c>
      <c r="J498" s="127" t="inlineStr">
        <is>
          <t>Laruche</t>
        </is>
      </c>
      <c r="K498" s="127" t="inlineStr">
        <is>
          <t>999999</t>
        </is>
      </c>
      <c r="L498" s="127" t="inlineStr">
        <is>
          <t>XN103776343JB</t>
        </is>
      </c>
      <c r="M498" s="127" t="inlineStr">
        <is>
          <t>N</t>
        </is>
      </c>
      <c r="N498" s="127" t="inlineStr">
        <is>
          <t>Transport</t>
        </is>
      </c>
      <c r="O498" s="127" t="inlineStr">
        <is>
          <t>N</t>
        </is>
      </c>
      <c r="P498" s="127" t="inlineStr">
        <is>
          <t>S</t>
        </is>
      </c>
      <c r="Q498" s="127" t="inlineStr">
        <is>
          <t>NT</t>
        </is>
      </c>
      <c r="R498" s="147" t="n">
        <v>0.52</v>
      </c>
      <c r="S498" s="127" t="n">
        <v>16</v>
      </c>
      <c r="T498" s="148" t="n">
        <v>7</v>
      </c>
      <c r="U498" s="127" t="inlineStr">
        <is>
          <t>LA RUCHE LOGISTIQUE</t>
        </is>
      </c>
      <c r="W498" s="8">
        <f>IF(C498&lt;&gt;2,"",IF(S498="5X","5XK",IF(S498="5Y","5YK",IF(S498="6B","6BK",IF(S498="6C","6CK","")))))</f>
        <v/>
      </c>
      <c r="X498" s="8">
        <f>IF(S498="6B",_xlfn.XLOOKUP(H498,'Zoning 2shop'!A:A,'Zoning 2shop'!B:B),IF(S498="6C",_xlfn.XLOOKUP(G498,'Zoning 2shop'!C:C,'Zoning 2shop'!D:D),""))</f>
        <v/>
      </c>
      <c r="Y498" s="112">
        <f>AB498/Z498</f>
        <v/>
      </c>
      <c r="Z498" s="4">
        <f>T498</f>
        <v/>
      </c>
      <c r="AA498" s="4">
        <f>IF(OR(S498="6C",S498="6B",S498="5X",S498="5Y"),0.08,0.5)</f>
        <v/>
      </c>
      <c r="AB498" s="4">
        <f>$AG$5/$AG$2*Z498</f>
        <v/>
      </c>
      <c r="AC498" s="19">
        <f>Z498+AA498</f>
        <v/>
      </c>
      <c r="AD498" s="8">
        <f>IF(COUNTIF(Catégories!A:A,N498)=0,"catégorie inconnue",LOOKUP(N498,Catégories!A:A,Catégories!B:B))</f>
        <v/>
      </c>
      <c r="AE498" s="21">
        <f>SUM(Z498:AB498)</f>
        <v/>
      </c>
    </row>
    <row r="499" hidden="1" ht="14.25" customHeight="1" s="101">
      <c r="B499" s="127" t="inlineStr">
        <is>
          <t>13617721</t>
        </is>
      </c>
      <c r="C499" s="127" t="inlineStr">
        <is>
          <t>0</t>
        </is>
      </c>
      <c r="D499" s="123" t="n">
        <v>46167</v>
      </c>
      <c r="E499" s="127" t="inlineStr">
        <is>
          <t>21320</t>
        </is>
      </c>
      <c r="F499" s="127" t="inlineStr">
        <is>
          <t>92130</t>
        </is>
      </c>
      <c r="G499" s="127" t="inlineStr"/>
      <c r="H499" s="127" t="inlineStr"/>
      <c r="I499" s="127" t="inlineStr">
        <is>
          <t>Wehl Tamara</t>
        </is>
      </c>
      <c r="J499" s="127" t="inlineStr">
        <is>
          <t>Laruche</t>
        </is>
      </c>
      <c r="K499" s="127" t="inlineStr">
        <is>
          <t>999999</t>
        </is>
      </c>
      <c r="L499" s="127" t="inlineStr">
        <is>
          <t>XN103786748JB</t>
        </is>
      </c>
      <c r="M499" s="127" t="inlineStr">
        <is>
          <t>N</t>
        </is>
      </c>
      <c r="N499" s="127" t="inlineStr">
        <is>
          <t>Transport</t>
        </is>
      </c>
      <c r="O499" s="127" t="inlineStr">
        <is>
          <t>N</t>
        </is>
      </c>
      <c r="P499" s="127" t="inlineStr">
        <is>
          <t>S</t>
        </is>
      </c>
      <c r="Q499" s="127" t="inlineStr">
        <is>
          <t>NT</t>
        </is>
      </c>
      <c r="R499" s="147" t="n">
        <v>0.42</v>
      </c>
      <c r="S499" s="127" t="n">
        <v>16</v>
      </c>
      <c r="T499" s="148" t="n">
        <v>7</v>
      </c>
      <c r="U499" s="127" t="inlineStr">
        <is>
          <t>LA RUCHE LOGISTIQUE</t>
        </is>
      </c>
      <c r="W499" s="8">
        <f>IF(C499&lt;&gt;2,"",IF(S499="5X","5XK",IF(S499="5Y","5YK",IF(S499="6B","6BK",IF(S499="6C","6CK","")))))</f>
        <v/>
      </c>
      <c r="X499" s="8">
        <f>IF(S499="6B",_xlfn.XLOOKUP(H499,'Zoning 2shop'!A:A,'Zoning 2shop'!B:B),IF(S499="6C",_xlfn.XLOOKUP(G499,'Zoning 2shop'!C:C,'Zoning 2shop'!D:D),""))</f>
        <v/>
      </c>
      <c r="Y499" s="112">
        <f>AB499/Z499</f>
        <v/>
      </c>
      <c r="Z499" s="4">
        <f>T499</f>
        <v/>
      </c>
      <c r="AA499" s="4">
        <f>IF(OR(S499="6C",S499="6B",S499="5X",S499="5Y"),0.08,0.5)</f>
        <v/>
      </c>
      <c r="AB499" s="4">
        <f>$AG$5/$AG$2*Z499</f>
        <v/>
      </c>
      <c r="AC499" s="19">
        <f>Z499+AA499</f>
        <v/>
      </c>
      <c r="AD499" s="8">
        <f>IF(COUNTIF(Catégories!A:A,N499)=0,"catégorie inconnue",LOOKUP(N499,Catégories!A:A,Catégories!B:B))</f>
        <v/>
      </c>
      <c r="AE499" s="21">
        <f>SUM(Z499:AB499)</f>
        <v/>
      </c>
    </row>
    <row r="500" hidden="1" ht="14.25" customHeight="1" s="101">
      <c r="B500" s="127" t="inlineStr">
        <is>
          <t>13617721</t>
        </is>
      </c>
      <c r="C500" s="127" t="inlineStr">
        <is>
          <t>0</t>
        </is>
      </c>
      <c r="D500" s="123" t="n">
        <v>46167</v>
      </c>
      <c r="E500" s="127" t="inlineStr">
        <is>
          <t>21320</t>
        </is>
      </c>
      <c r="F500" s="127" t="inlineStr">
        <is>
          <t>95270</t>
        </is>
      </c>
      <c r="G500" s="127" t="inlineStr"/>
      <c r="H500" s="127" t="inlineStr"/>
      <c r="I500" s="127" t="inlineStr">
        <is>
          <t>Peyne Baptiste</t>
        </is>
      </c>
      <c r="J500" s="127" t="inlineStr">
        <is>
          <t>Laruche</t>
        </is>
      </c>
      <c r="K500" s="127" t="inlineStr">
        <is>
          <t>999999</t>
        </is>
      </c>
      <c r="L500" s="127" t="inlineStr">
        <is>
          <t>XN103919210JB</t>
        </is>
      </c>
      <c r="M500" s="127" t="inlineStr">
        <is>
          <t>N</t>
        </is>
      </c>
      <c r="N500" s="127" t="inlineStr">
        <is>
          <t>Transport</t>
        </is>
      </c>
      <c r="O500" s="127" t="inlineStr">
        <is>
          <t>N</t>
        </is>
      </c>
      <c r="P500" s="127" t="inlineStr">
        <is>
          <t>S</t>
        </is>
      </c>
      <c r="Q500" s="127" t="inlineStr">
        <is>
          <t>NT</t>
        </is>
      </c>
      <c r="R500" s="147" t="n">
        <v>0.13</v>
      </c>
      <c r="S500" s="127" t="n">
        <v>16</v>
      </c>
      <c r="T500" s="148" t="n">
        <v>7</v>
      </c>
      <c r="U500" s="127" t="inlineStr">
        <is>
          <t>LA RUCHE LOGISTIQUE</t>
        </is>
      </c>
      <c r="W500" s="8">
        <f>IF(C500&lt;&gt;2,"",IF(S500="5X","5XK",IF(S500="5Y","5YK",IF(S500="6B","6BK",IF(S500="6C","6CK","")))))</f>
        <v/>
      </c>
      <c r="X500" s="8">
        <f>IF(S500="6B",_xlfn.XLOOKUP(H500,'Zoning 2shop'!A:A,'Zoning 2shop'!B:B),IF(S500="6C",_xlfn.XLOOKUP(G500,'Zoning 2shop'!C:C,'Zoning 2shop'!D:D),""))</f>
        <v/>
      </c>
      <c r="Y500" s="112">
        <f>AB500/Z500</f>
        <v/>
      </c>
      <c r="Z500" s="4">
        <f>T500</f>
        <v/>
      </c>
      <c r="AA500" s="4">
        <f>IF(OR(S500="6C",S500="6B",S500="5X",S500="5Y"),0.08,0.5)</f>
        <v/>
      </c>
      <c r="AB500" s="4">
        <f>$AG$5/$AG$2*Z500</f>
        <v/>
      </c>
      <c r="AC500" s="19">
        <f>Z500+AA500</f>
        <v/>
      </c>
      <c r="AD500" s="8">
        <f>IF(COUNTIF(Catégories!A:A,N500)=0,"catégorie inconnue",LOOKUP(N500,Catégories!A:A,Catégories!B:B))</f>
        <v/>
      </c>
      <c r="AE500" s="21">
        <f>SUM(Z500:AB500)</f>
        <v/>
      </c>
    </row>
    <row r="501" hidden="1" ht="14.25" customHeight="1" s="101">
      <c r="B501" s="127" t="inlineStr">
        <is>
          <t>13617721</t>
        </is>
      </c>
      <c r="C501" s="127" t="inlineStr">
        <is>
          <t>0</t>
        </is>
      </c>
      <c r="D501" s="123" t="n">
        <v>46168</v>
      </c>
      <c r="E501" s="127" t="inlineStr">
        <is>
          <t>21320</t>
        </is>
      </c>
      <c r="F501" s="127" t="inlineStr">
        <is>
          <t>78110</t>
        </is>
      </c>
      <c r="G501" s="127" t="inlineStr"/>
      <c r="H501" s="127" t="inlineStr"/>
      <c r="I501" s="127" t="inlineStr">
        <is>
          <t>MAETZ GERARD</t>
        </is>
      </c>
      <c r="J501" s="127" t="inlineStr">
        <is>
          <t>Laruche</t>
        </is>
      </c>
      <c r="K501" s="127" t="inlineStr">
        <is>
          <t>999999</t>
        </is>
      </c>
      <c r="L501" s="127" t="inlineStr">
        <is>
          <t>XN104299000JB</t>
        </is>
      </c>
      <c r="M501" s="127" t="inlineStr">
        <is>
          <t>N</t>
        </is>
      </c>
      <c r="N501" s="127" t="inlineStr">
        <is>
          <t>Transport</t>
        </is>
      </c>
      <c r="O501" s="127" t="inlineStr">
        <is>
          <t>N</t>
        </is>
      </c>
      <c r="P501" s="127" t="inlineStr">
        <is>
          <t>S</t>
        </is>
      </c>
      <c r="Q501" s="127" t="inlineStr">
        <is>
          <t>NT</t>
        </is>
      </c>
      <c r="R501" s="147" t="n">
        <v>0.09</v>
      </c>
      <c r="S501" s="127" t="n">
        <v>16</v>
      </c>
      <c r="T501" s="148" t="n">
        <v>7</v>
      </c>
      <c r="U501" s="127" t="inlineStr">
        <is>
          <t>LA RUCHE LOGISTIQUE</t>
        </is>
      </c>
      <c r="W501" s="8">
        <f>IF(C501&lt;&gt;2,"",IF(S501="5X","5XK",IF(S501="5Y","5YK",IF(S501="6B","6BK",IF(S501="6C","6CK","")))))</f>
        <v/>
      </c>
      <c r="X501" s="8">
        <f>IF(S501="6B",_xlfn.XLOOKUP(H501,'Zoning 2shop'!A:A,'Zoning 2shop'!B:B),IF(S501="6C",_xlfn.XLOOKUP(G501,'Zoning 2shop'!C:C,'Zoning 2shop'!D:D),""))</f>
        <v/>
      </c>
      <c r="Y501" s="112">
        <f>AB501/Z501</f>
        <v/>
      </c>
      <c r="Z501" s="4">
        <f>T501</f>
        <v/>
      </c>
      <c r="AA501" s="4">
        <f>IF(OR(S501="6C",S501="6B",S501="5X",S501="5Y"),0.08,0.5)</f>
        <v/>
      </c>
      <c r="AB501" s="4">
        <f>$AG$5/$AG$2*Z501</f>
        <v/>
      </c>
      <c r="AC501" s="19">
        <f>Z501+AA501</f>
        <v/>
      </c>
      <c r="AD501" s="8">
        <f>IF(COUNTIF(Catégories!A:A,N501)=0,"catégorie inconnue",LOOKUP(N501,Catégories!A:A,Catégories!B:B))</f>
        <v/>
      </c>
      <c r="AE501" s="21">
        <f>SUM(Z501:AB501)</f>
        <v/>
      </c>
    </row>
    <row r="502" hidden="1" ht="14.25" customHeight="1" s="101">
      <c r="B502" s="127" t="inlineStr">
        <is>
          <t>13617721</t>
        </is>
      </c>
      <c r="C502" s="127" t="inlineStr">
        <is>
          <t>0</t>
        </is>
      </c>
      <c r="D502" s="123" t="n">
        <v>46168</v>
      </c>
      <c r="E502" s="127" t="inlineStr">
        <is>
          <t>21320</t>
        </is>
      </c>
      <c r="F502" s="127" t="inlineStr">
        <is>
          <t>13090</t>
        </is>
      </c>
      <c r="G502" s="127" t="inlineStr"/>
      <c r="H502" s="127" t="inlineStr"/>
      <c r="I502" s="127" t="inlineStr">
        <is>
          <t>Garrison Aurelie</t>
        </is>
      </c>
      <c r="J502" s="127" t="inlineStr">
        <is>
          <t>Laruche</t>
        </is>
      </c>
      <c r="K502" s="127" t="inlineStr">
        <is>
          <t>999999</t>
        </is>
      </c>
      <c r="L502" s="127" t="inlineStr">
        <is>
          <t>XN104301065JB</t>
        </is>
      </c>
      <c r="M502" s="127" t="inlineStr">
        <is>
          <t>N</t>
        </is>
      </c>
      <c r="N502" s="127" t="inlineStr">
        <is>
          <t>Transport</t>
        </is>
      </c>
      <c r="O502" s="127" t="inlineStr">
        <is>
          <t>N</t>
        </is>
      </c>
      <c r="P502" s="127" t="inlineStr">
        <is>
          <t>S</t>
        </is>
      </c>
      <c r="Q502" s="127" t="inlineStr">
        <is>
          <t>NT</t>
        </is>
      </c>
      <c r="R502" s="147" t="n">
        <v>4.532</v>
      </c>
      <c r="S502" s="127" t="n">
        <v>16</v>
      </c>
      <c r="T502" s="148" t="n">
        <v>8.6</v>
      </c>
      <c r="U502" s="127" t="inlineStr">
        <is>
          <t>LA RUCHE LOGISTIQUE</t>
        </is>
      </c>
      <c r="W502" s="8">
        <f>IF(C502&lt;&gt;2,"",IF(S502="5X","5XK",IF(S502="5Y","5YK",IF(S502="6B","6BK",IF(S502="6C","6CK","")))))</f>
        <v/>
      </c>
      <c r="X502" s="8">
        <f>IF(S502="6B",_xlfn.XLOOKUP(H502,'Zoning 2shop'!A:A,'Zoning 2shop'!B:B),IF(S502="6C",_xlfn.XLOOKUP(G502,'Zoning 2shop'!C:C,'Zoning 2shop'!D:D),""))</f>
        <v/>
      </c>
      <c r="Y502" s="112">
        <f>AB502/Z502</f>
        <v/>
      </c>
      <c r="Z502" s="4">
        <f>T502</f>
        <v/>
      </c>
      <c r="AA502" s="4">
        <f>IF(OR(S502="6C",S502="6B",S502="5X",S502="5Y"),0.08,0.5)</f>
        <v/>
      </c>
      <c r="AB502" s="4">
        <f>$AG$5/$AG$2*Z502</f>
        <v/>
      </c>
      <c r="AC502" s="19">
        <f>Z502+AA502</f>
        <v/>
      </c>
      <c r="AD502" s="8">
        <f>IF(COUNTIF(Catégories!A:A,N502)=0,"catégorie inconnue",LOOKUP(N502,Catégories!A:A,Catégories!B:B))</f>
        <v/>
      </c>
      <c r="AE502" s="21">
        <f>SUM(Z502:AB502)</f>
        <v/>
      </c>
    </row>
    <row r="503" hidden="1" ht="14.25" customHeight="1" s="101">
      <c r="B503" s="127" t="inlineStr">
        <is>
          <t>13617721</t>
        </is>
      </c>
      <c r="C503" s="127" t="inlineStr">
        <is>
          <t>0</t>
        </is>
      </c>
      <c r="D503" s="123" t="n">
        <v>46168</v>
      </c>
      <c r="E503" s="127" t="inlineStr">
        <is>
          <t>21320</t>
        </is>
      </c>
      <c r="F503" s="127" t="inlineStr">
        <is>
          <t>56190</t>
        </is>
      </c>
      <c r="G503" s="127" t="inlineStr"/>
      <c r="H503" s="127" t="inlineStr"/>
      <c r="I503" s="127" t="inlineStr">
        <is>
          <t>Quemeneur Nadine</t>
        </is>
      </c>
      <c r="J503" s="127" t="inlineStr">
        <is>
          <t>Laruche</t>
        </is>
      </c>
      <c r="K503" s="127" t="inlineStr">
        <is>
          <t>999999</t>
        </is>
      </c>
      <c r="L503" s="127" t="inlineStr">
        <is>
          <t>XN104301613JB</t>
        </is>
      </c>
      <c r="M503" s="127" t="inlineStr">
        <is>
          <t>N</t>
        </is>
      </c>
      <c r="N503" s="127" t="inlineStr">
        <is>
          <t>Transport</t>
        </is>
      </c>
      <c r="O503" s="127" t="inlineStr">
        <is>
          <t>N</t>
        </is>
      </c>
      <c r="P503" s="127" t="inlineStr">
        <is>
          <t>S</t>
        </is>
      </c>
      <c r="Q503" s="127" t="inlineStr">
        <is>
          <t>NT</t>
        </is>
      </c>
      <c r="R503" s="147" t="n">
        <v>0.29</v>
      </c>
      <c r="S503" s="127" t="n">
        <v>16</v>
      </c>
      <c r="T503" s="148" t="n">
        <v>7</v>
      </c>
      <c r="U503" s="127" t="inlineStr">
        <is>
          <t>LA RUCHE LOGISTIQUE</t>
        </is>
      </c>
      <c r="W503" s="8">
        <f>IF(C503&lt;&gt;2,"",IF(S503="5X","5XK",IF(S503="5Y","5YK",IF(S503="6B","6BK",IF(S503="6C","6CK","")))))</f>
        <v/>
      </c>
      <c r="X503" s="8">
        <f>IF(S503="6B",_xlfn.XLOOKUP(H503,'Zoning 2shop'!A:A,'Zoning 2shop'!B:B),IF(S503="6C",_xlfn.XLOOKUP(G503,'Zoning 2shop'!C:C,'Zoning 2shop'!D:D),""))</f>
        <v/>
      </c>
      <c r="Y503" s="112">
        <f>AB503/Z503</f>
        <v/>
      </c>
      <c r="Z503" s="4">
        <f>T503</f>
        <v/>
      </c>
      <c r="AA503" s="4">
        <f>IF(OR(S503="6C",S503="6B",S503="5X",S503="5Y"),0.08,0.5)</f>
        <v/>
      </c>
      <c r="AB503" s="4">
        <f>$AG$5/$AG$2*Z503</f>
        <v/>
      </c>
      <c r="AC503" s="19">
        <f>Z503+AA503</f>
        <v/>
      </c>
      <c r="AD503" s="8">
        <f>IF(COUNTIF(Catégories!A:A,N503)=0,"catégorie inconnue",LOOKUP(N503,Catégories!A:A,Catégories!B:B))</f>
        <v/>
      </c>
      <c r="AE503" s="21">
        <f>SUM(Z503:AB503)</f>
        <v/>
      </c>
    </row>
    <row r="504" hidden="1" ht="14.25" customHeight="1" s="101">
      <c r="B504" s="127" t="inlineStr">
        <is>
          <t>13617721</t>
        </is>
      </c>
      <c r="C504" s="127" t="inlineStr">
        <is>
          <t>0</t>
        </is>
      </c>
      <c r="D504" s="123" t="n">
        <v>46168</v>
      </c>
      <c r="E504" s="127" t="inlineStr">
        <is>
          <t>21320</t>
        </is>
      </c>
      <c r="F504" s="127" t="inlineStr">
        <is>
          <t>75015</t>
        </is>
      </c>
      <c r="G504" s="127" t="inlineStr"/>
      <c r="H504" s="127" t="inlineStr"/>
      <c r="I504" s="127" t="inlineStr">
        <is>
          <t>Perarnau Marie</t>
        </is>
      </c>
      <c r="J504" s="127" t="inlineStr">
        <is>
          <t>Laruche</t>
        </is>
      </c>
      <c r="K504" s="127" t="inlineStr">
        <is>
          <t>999999</t>
        </is>
      </c>
      <c r="L504" s="127" t="inlineStr">
        <is>
          <t>XN104304570JB</t>
        </is>
      </c>
      <c r="M504" s="127" t="inlineStr">
        <is>
          <t>N</t>
        </is>
      </c>
      <c r="N504" s="127" t="inlineStr">
        <is>
          <t>Transport</t>
        </is>
      </c>
      <c r="O504" s="127" t="inlineStr">
        <is>
          <t>N</t>
        </is>
      </c>
      <c r="P504" s="127" t="inlineStr">
        <is>
          <t>S</t>
        </is>
      </c>
      <c r="Q504" s="127" t="inlineStr">
        <is>
          <t>NT</t>
        </is>
      </c>
      <c r="R504" s="147" t="n">
        <v>4.678</v>
      </c>
      <c r="S504" s="127" t="n">
        <v>16</v>
      </c>
      <c r="T504" s="148" t="n">
        <v>8.6</v>
      </c>
      <c r="U504" s="127" t="inlineStr">
        <is>
          <t>LA RUCHE LOGISTIQUE</t>
        </is>
      </c>
      <c r="W504" s="8">
        <f>IF(C504&lt;&gt;2,"",IF(S504="5X","5XK",IF(S504="5Y","5YK",IF(S504="6B","6BK",IF(S504="6C","6CK","")))))</f>
        <v/>
      </c>
      <c r="X504" s="8">
        <f>IF(S504="6B",_xlfn.XLOOKUP(H504,'Zoning 2shop'!A:A,'Zoning 2shop'!B:B),IF(S504="6C",_xlfn.XLOOKUP(G504,'Zoning 2shop'!C:C,'Zoning 2shop'!D:D),""))</f>
        <v/>
      </c>
      <c r="Y504" s="112">
        <f>AB504/Z504</f>
        <v/>
      </c>
      <c r="Z504" s="4">
        <f>T504</f>
        <v/>
      </c>
      <c r="AA504" s="4">
        <f>IF(OR(S504="6C",S504="6B",S504="5X",S504="5Y"),0.08,0.5)</f>
        <v/>
      </c>
      <c r="AB504" s="4">
        <f>$AG$5/$AG$2*Z504</f>
        <v/>
      </c>
      <c r="AC504" s="19">
        <f>Z504+AA504</f>
        <v/>
      </c>
      <c r="AD504" s="8">
        <f>IF(COUNTIF(Catégories!A:A,N504)=0,"catégorie inconnue",LOOKUP(N504,Catégories!A:A,Catégories!B:B))</f>
        <v/>
      </c>
      <c r="AE504" s="21">
        <f>SUM(Z504:AB504)</f>
        <v/>
      </c>
    </row>
    <row r="505" hidden="1" ht="14.25" customHeight="1" s="101">
      <c r="B505" s="127" t="inlineStr">
        <is>
          <t>13617721</t>
        </is>
      </c>
      <c r="C505" s="127" t="inlineStr">
        <is>
          <t>0</t>
        </is>
      </c>
      <c r="D505" s="123" t="n">
        <v>46168</v>
      </c>
      <c r="E505" s="127" t="inlineStr">
        <is>
          <t>21320</t>
        </is>
      </c>
      <c r="F505" s="127" t="inlineStr">
        <is>
          <t>36320</t>
        </is>
      </c>
      <c r="G505" s="127" t="inlineStr"/>
      <c r="H505" s="127" t="inlineStr"/>
      <c r="I505" s="127" t="inlineStr">
        <is>
          <t>Warre Leigh</t>
        </is>
      </c>
      <c r="J505" s="127" t="inlineStr">
        <is>
          <t>Laruche</t>
        </is>
      </c>
      <c r="K505" s="127" t="inlineStr">
        <is>
          <t>999999</t>
        </is>
      </c>
      <c r="L505" s="127" t="inlineStr">
        <is>
          <t>XN104317587JB</t>
        </is>
      </c>
      <c r="M505" s="127" t="inlineStr">
        <is>
          <t>N</t>
        </is>
      </c>
      <c r="N505" s="127" t="inlineStr">
        <is>
          <t>Transport</t>
        </is>
      </c>
      <c r="O505" s="127" t="inlineStr">
        <is>
          <t>N</t>
        </is>
      </c>
      <c r="P505" s="127" t="inlineStr">
        <is>
          <t>S</t>
        </is>
      </c>
      <c r="Q505" s="127" t="inlineStr">
        <is>
          <t>NT</t>
        </is>
      </c>
      <c r="R505" s="147" t="n">
        <v>0.4</v>
      </c>
      <c r="S505" s="127" t="n">
        <v>16</v>
      </c>
      <c r="T505" s="148" t="n">
        <v>7</v>
      </c>
      <c r="U505" s="127" t="inlineStr">
        <is>
          <t>LA RUCHE LOGISTIQUE</t>
        </is>
      </c>
      <c r="W505" s="8">
        <f>IF(C505&lt;&gt;2,"",IF(S505="5X","5XK",IF(S505="5Y","5YK",IF(S505="6B","6BK",IF(S505="6C","6CK","")))))</f>
        <v/>
      </c>
      <c r="X505" s="8">
        <f>IF(S505="6B",_xlfn.XLOOKUP(H505,'Zoning 2shop'!A:A,'Zoning 2shop'!B:B),IF(S505="6C",_xlfn.XLOOKUP(G505,'Zoning 2shop'!C:C,'Zoning 2shop'!D:D),""))</f>
        <v/>
      </c>
      <c r="Y505" s="112">
        <f>AB505/Z505</f>
        <v/>
      </c>
      <c r="Z505" s="4">
        <f>T505</f>
        <v/>
      </c>
      <c r="AA505" s="4">
        <f>IF(OR(S505="6C",S505="6B",S505="5X",S505="5Y"),0.08,0.5)</f>
        <v/>
      </c>
      <c r="AB505" s="4">
        <f>$AG$5/$AG$2*Z505</f>
        <v/>
      </c>
      <c r="AC505" s="19">
        <f>Z505+AA505</f>
        <v/>
      </c>
      <c r="AD505" s="8">
        <f>IF(COUNTIF(Catégories!A:A,N505)=0,"catégorie inconnue",LOOKUP(N505,Catégories!A:A,Catégories!B:B))</f>
        <v/>
      </c>
      <c r="AE505" s="21">
        <f>SUM(Z505:AB505)</f>
        <v/>
      </c>
    </row>
    <row r="506" hidden="1" ht="14.25" customHeight="1" s="101">
      <c r="B506" s="127" t="inlineStr">
        <is>
          <t>13617721</t>
        </is>
      </c>
      <c r="C506" s="127" t="inlineStr">
        <is>
          <t>0</t>
        </is>
      </c>
      <c r="D506" s="123" t="n">
        <v>46168</v>
      </c>
      <c r="E506" s="127" t="inlineStr">
        <is>
          <t>21320</t>
        </is>
      </c>
      <c r="F506" s="127" t="inlineStr">
        <is>
          <t>59247</t>
        </is>
      </c>
      <c r="G506" s="127" t="inlineStr"/>
      <c r="H506" s="127" t="inlineStr"/>
      <c r="I506" s="127" t="inlineStr">
        <is>
          <t>longuepee domonique</t>
        </is>
      </c>
      <c r="J506" s="127" t="inlineStr">
        <is>
          <t>Laruche</t>
        </is>
      </c>
      <c r="K506" s="127" t="inlineStr">
        <is>
          <t>999999</t>
        </is>
      </c>
      <c r="L506" s="127" t="inlineStr">
        <is>
          <t>XN104320657JB</t>
        </is>
      </c>
      <c r="M506" s="127" t="inlineStr">
        <is>
          <t>N</t>
        </is>
      </c>
      <c r="N506" s="127" t="inlineStr">
        <is>
          <t>Transport</t>
        </is>
      </c>
      <c r="O506" s="127" t="inlineStr">
        <is>
          <t>N</t>
        </is>
      </c>
      <c r="P506" s="127" t="inlineStr">
        <is>
          <t>S</t>
        </is>
      </c>
      <c r="Q506" s="127" t="inlineStr">
        <is>
          <t>NT</t>
        </is>
      </c>
      <c r="R506" s="147" t="n">
        <v>5.069</v>
      </c>
      <c r="S506" s="127" t="n">
        <v>16</v>
      </c>
      <c r="T506" s="148" t="n">
        <v>9</v>
      </c>
      <c r="U506" s="127" t="inlineStr">
        <is>
          <t>LA RUCHE LOGISTIQUE</t>
        </is>
      </c>
      <c r="W506" s="8">
        <f>IF(C506&lt;&gt;2,"",IF(S506="5X","5XK",IF(S506="5Y","5YK",IF(S506="6B","6BK",IF(S506="6C","6CK","")))))</f>
        <v/>
      </c>
      <c r="X506" s="8">
        <f>IF(S506="6B",_xlfn.XLOOKUP(H506,'Zoning 2shop'!A:A,'Zoning 2shop'!B:B),IF(S506="6C",_xlfn.XLOOKUP(G506,'Zoning 2shop'!C:C,'Zoning 2shop'!D:D),""))</f>
        <v/>
      </c>
      <c r="Y506" s="112">
        <f>AB506/Z506</f>
        <v/>
      </c>
      <c r="Z506" s="4">
        <f>T506</f>
        <v/>
      </c>
      <c r="AA506" s="4">
        <f>IF(OR(S506="6C",S506="6B",S506="5X",S506="5Y"),0.08,0.5)</f>
        <v/>
      </c>
      <c r="AB506" s="4">
        <f>$AG$5/$AG$2*Z506</f>
        <v/>
      </c>
      <c r="AC506" s="19">
        <f>Z506+AA506</f>
        <v/>
      </c>
      <c r="AD506" s="8">
        <f>IF(COUNTIF(Catégories!A:A,N506)=0,"catégorie inconnue",LOOKUP(N506,Catégories!A:A,Catégories!B:B))</f>
        <v/>
      </c>
      <c r="AE506" s="21">
        <f>SUM(Z506:AB506)</f>
        <v/>
      </c>
    </row>
    <row r="507" hidden="1" ht="14.25" customHeight="1" s="101">
      <c r="B507" s="127" t="inlineStr">
        <is>
          <t>13617721</t>
        </is>
      </c>
      <c r="C507" s="127" t="inlineStr">
        <is>
          <t>0</t>
        </is>
      </c>
      <c r="D507" s="123" t="n">
        <v>46168</v>
      </c>
      <c r="E507" s="127" t="inlineStr">
        <is>
          <t>21320</t>
        </is>
      </c>
      <c r="F507" s="127" t="inlineStr">
        <is>
          <t>92110</t>
        </is>
      </c>
      <c r="G507" s="127" t="inlineStr"/>
      <c r="H507" s="127" t="inlineStr"/>
      <c r="I507" s="127" t="inlineStr">
        <is>
          <t>axdis armel axdis armel</t>
        </is>
      </c>
      <c r="J507" s="127" t="inlineStr">
        <is>
          <t>Laruche</t>
        </is>
      </c>
      <c r="K507" s="127" t="inlineStr">
        <is>
          <t>999999</t>
        </is>
      </c>
      <c r="L507" s="127" t="inlineStr">
        <is>
          <t>XN104525390JB</t>
        </is>
      </c>
      <c r="M507" s="127" t="inlineStr">
        <is>
          <t>N</t>
        </is>
      </c>
      <c r="N507" s="127" t="inlineStr">
        <is>
          <t>Transport</t>
        </is>
      </c>
      <c r="O507" s="127" t="inlineStr">
        <is>
          <t>N</t>
        </is>
      </c>
      <c r="P507" s="127" t="inlineStr">
        <is>
          <t>S</t>
        </is>
      </c>
      <c r="Q507" s="127" t="inlineStr">
        <is>
          <t>NT</t>
        </is>
      </c>
      <c r="R507" s="147" t="n">
        <v>0.01</v>
      </c>
      <c r="S507" s="127" t="n">
        <v>16</v>
      </c>
      <c r="T507" s="148" t="n">
        <v>7</v>
      </c>
      <c r="U507" s="127" t="inlineStr">
        <is>
          <t>LA RUCHE LOGISTIQUE</t>
        </is>
      </c>
      <c r="W507" s="8">
        <f>IF(C507&lt;&gt;2,"",IF(S507="5X","5XK",IF(S507="5Y","5YK",IF(S507="6B","6BK",IF(S507="6C","6CK","")))))</f>
        <v/>
      </c>
      <c r="X507" s="8">
        <f>IF(S507="6B",_xlfn.XLOOKUP(H507,'Zoning 2shop'!A:A,'Zoning 2shop'!B:B),IF(S507="6C",_xlfn.XLOOKUP(G507,'Zoning 2shop'!C:C,'Zoning 2shop'!D:D),""))</f>
        <v/>
      </c>
      <c r="Y507" s="112">
        <f>AB507/Z507</f>
        <v/>
      </c>
      <c r="Z507" s="4">
        <f>T507</f>
        <v/>
      </c>
      <c r="AA507" s="4">
        <f>IF(OR(S507="6C",S507="6B",S507="5X",S507="5Y"),0.08,0.5)</f>
        <v/>
      </c>
      <c r="AB507" s="4">
        <f>$AG$5/$AG$2*Z507</f>
        <v/>
      </c>
      <c r="AC507" s="19">
        <f>Z507+AA507</f>
        <v/>
      </c>
      <c r="AD507" s="8">
        <f>IF(COUNTIF(Catégories!A:A,N507)=0,"catégorie inconnue",LOOKUP(N507,Catégories!A:A,Catégories!B:B))</f>
        <v/>
      </c>
      <c r="AE507" s="21">
        <f>SUM(Z507:AB507)</f>
        <v/>
      </c>
    </row>
    <row r="508" hidden="1" ht="14.25" customHeight="1" s="101">
      <c r="B508" s="127" t="inlineStr">
        <is>
          <t>13617721</t>
        </is>
      </c>
      <c r="C508" s="127" t="inlineStr">
        <is>
          <t>0</t>
        </is>
      </c>
      <c r="D508" s="123" t="n">
        <v>46168</v>
      </c>
      <c r="E508" s="127" t="inlineStr">
        <is>
          <t>21320</t>
        </is>
      </c>
      <c r="F508" s="127" t="inlineStr">
        <is>
          <t>60150</t>
        </is>
      </c>
      <c r="G508" s="127" t="inlineStr"/>
      <c r="H508" s="127" t="inlineStr"/>
      <c r="I508" s="127" t="inlineStr">
        <is>
          <t>Vanpevenage Pascale</t>
        </is>
      </c>
      <c r="J508" s="127" t="inlineStr">
        <is>
          <t>Laruche</t>
        </is>
      </c>
      <c r="K508" s="127" t="inlineStr">
        <is>
          <t>999999</t>
        </is>
      </c>
      <c r="L508" s="127" t="inlineStr">
        <is>
          <t>XN104550505JB</t>
        </is>
      </c>
      <c r="M508" s="127" t="inlineStr">
        <is>
          <t>N</t>
        </is>
      </c>
      <c r="N508" s="127" t="inlineStr">
        <is>
          <t>Transport</t>
        </is>
      </c>
      <c r="O508" s="127" t="inlineStr">
        <is>
          <t>N</t>
        </is>
      </c>
      <c r="P508" s="127" t="inlineStr">
        <is>
          <t>S</t>
        </is>
      </c>
      <c r="Q508" s="127" t="inlineStr">
        <is>
          <t>NT</t>
        </is>
      </c>
      <c r="R508" s="147" t="n">
        <v>4.678</v>
      </c>
      <c r="S508" s="127" t="n">
        <v>16</v>
      </c>
      <c r="T508" s="148" t="n">
        <v>8.6</v>
      </c>
      <c r="U508" s="127" t="inlineStr">
        <is>
          <t>LA RUCHE LOGISTIQUE</t>
        </is>
      </c>
      <c r="W508" s="8">
        <f>IF(C508&lt;&gt;2,"",IF(S508="5X","5XK",IF(S508="5Y","5YK",IF(S508="6B","6BK",IF(S508="6C","6CK","")))))</f>
        <v/>
      </c>
      <c r="X508" s="8">
        <f>IF(S508="6B",_xlfn.XLOOKUP(H508,'Zoning 2shop'!A:A,'Zoning 2shop'!B:B),IF(S508="6C",_xlfn.XLOOKUP(G508,'Zoning 2shop'!C:C,'Zoning 2shop'!D:D),""))</f>
        <v/>
      </c>
      <c r="Y508" s="112">
        <f>AB508/Z508</f>
        <v/>
      </c>
      <c r="Z508" s="4">
        <f>T508</f>
        <v/>
      </c>
      <c r="AA508" s="4">
        <f>IF(OR(S508="6C",S508="6B",S508="5X",S508="5Y"),0.08,0.5)</f>
        <v/>
      </c>
      <c r="AB508" s="4">
        <f>$AG$5/$AG$2*Z508</f>
        <v/>
      </c>
      <c r="AC508" s="19">
        <f>Z508+AA508</f>
        <v/>
      </c>
      <c r="AD508" s="8">
        <f>IF(COUNTIF(Catégories!A:A,N508)=0,"catégorie inconnue",LOOKUP(N508,Catégories!A:A,Catégories!B:B))</f>
        <v/>
      </c>
      <c r="AE508" s="21">
        <f>SUM(Z508:AB508)</f>
        <v/>
      </c>
    </row>
    <row r="509" hidden="1" ht="14.25" customHeight="1" s="101">
      <c r="B509" s="127" t="inlineStr">
        <is>
          <t>13617721</t>
        </is>
      </c>
      <c r="C509" s="127" t="inlineStr">
        <is>
          <t>0</t>
        </is>
      </c>
      <c r="D509" s="123" t="n">
        <v>46168</v>
      </c>
      <c r="E509" s="127" t="inlineStr">
        <is>
          <t>21320</t>
        </is>
      </c>
      <c r="F509" s="127" t="inlineStr">
        <is>
          <t>13011</t>
        </is>
      </c>
      <c r="G509" s="127" t="inlineStr"/>
      <c r="H509" s="127" t="inlineStr"/>
      <c r="I509" s="127" t="inlineStr">
        <is>
          <t>BRANCALEONIAlic</t>
        </is>
      </c>
      <c r="J509" s="127" t="inlineStr">
        <is>
          <t>DEFECTUEUX</t>
        </is>
      </c>
      <c r="K509" s="127" t="inlineStr">
        <is>
          <t>999999</t>
        </is>
      </c>
      <c r="L509" s="127" t="inlineStr">
        <is>
          <t>XN104633111JB</t>
        </is>
      </c>
      <c r="M509" s="127" t="inlineStr">
        <is>
          <t>N</t>
        </is>
      </c>
      <c r="N509" s="127" t="inlineStr">
        <is>
          <t>Transport</t>
        </is>
      </c>
      <c r="O509" s="127" t="inlineStr">
        <is>
          <t>N</t>
        </is>
      </c>
      <c r="P509" s="127" t="inlineStr">
        <is>
          <t>S</t>
        </is>
      </c>
      <c r="Q509" s="127" t="inlineStr">
        <is>
          <t>NT</t>
        </is>
      </c>
      <c r="R509" s="147" t="n">
        <v>4.477</v>
      </c>
      <c r="S509" s="127" t="n">
        <v>16</v>
      </c>
      <c r="T509" s="148" t="n">
        <v>8.6</v>
      </c>
      <c r="U509" s="127" t="inlineStr">
        <is>
          <t>LA RUCHE LOGISTIQUE</t>
        </is>
      </c>
      <c r="W509" s="8">
        <f>IF(C509&lt;&gt;2,"",IF(S509="5X","5XK",IF(S509="5Y","5YK",IF(S509="6B","6BK",IF(S509="6C","6CK","")))))</f>
        <v/>
      </c>
      <c r="X509" s="8">
        <f>IF(S509="6B",_xlfn.XLOOKUP(H509,'Zoning 2shop'!A:A,'Zoning 2shop'!B:B),IF(S509="6C",_xlfn.XLOOKUP(G509,'Zoning 2shop'!C:C,'Zoning 2shop'!D:D),""))</f>
        <v/>
      </c>
      <c r="Y509" s="112">
        <f>AB509/Z509</f>
        <v/>
      </c>
      <c r="Z509" s="4">
        <f>T509</f>
        <v/>
      </c>
      <c r="AA509" s="4">
        <f>IF(OR(S509="6C",S509="6B",S509="5X",S509="5Y"),0.08,0.5)</f>
        <v/>
      </c>
      <c r="AB509" s="4">
        <f>$AG$5/$AG$2*Z509</f>
        <v/>
      </c>
      <c r="AC509" s="19">
        <f>Z509+AA509</f>
        <v/>
      </c>
      <c r="AD509" s="8">
        <f>IF(COUNTIF(Catégories!A:A,N509)=0,"catégorie inconnue",LOOKUP(N509,Catégories!A:A,Catégories!B:B))</f>
        <v/>
      </c>
      <c r="AE509" s="21">
        <f>SUM(Z509:AB509)</f>
        <v/>
      </c>
    </row>
    <row r="510" hidden="1" ht="14.25" customHeight="1" s="101">
      <c r="B510" s="127" t="inlineStr">
        <is>
          <t>13617722</t>
        </is>
      </c>
      <c r="C510" s="127" t="inlineStr">
        <is>
          <t>2</t>
        </is>
      </c>
      <c r="D510" s="123" t="n">
        <v>46168</v>
      </c>
      <c r="E510" s="127" t="inlineStr">
        <is>
          <t>21320</t>
        </is>
      </c>
      <c r="F510" s="127" t="inlineStr">
        <is>
          <t>13014</t>
        </is>
      </c>
      <c r="G510" s="127" t="inlineStr"/>
      <c r="H510" s="127" t="inlineStr"/>
      <c r="I510" s="127" t="inlineStr">
        <is>
          <t>MAXENCEJean Mar</t>
        </is>
      </c>
      <c r="J510" s="127" t="inlineStr">
        <is>
          <t>3573-B2B</t>
        </is>
      </c>
      <c r="K510" s="127" t="inlineStr">
        <is>
          <t>999999</t>
        </is>
      </c>
      <c r="L510" s="127" t="inlineStr">
        <is>
          <t>XN104661903JB</t>
        </is>
      </c>
      <c r="M510" s="127" t="inlineStr">
        <is>
          <t>N</t>
        </is>
      </c>
      <c r="N510" s="127" t="inlineStr">
        <is>
          <t>Transport</t>
        </is>
      </c>
      <c r="O510" s="127" t="inlineStr">
        <is>
          <t>N</t>
        </is>
      </c>
      <c r="P510" s="127" t="inlineStr">
        <is>
          <t>S</t>
        </is>
      </c>
      <c r="Q510" s="127" t="inlineStr">
        <is>
          <t>NT</t>
        </is>
      </c>
      <c r="R510" s="147" t="n">
        <v>9</v>
      </c>
      <c r="S510" s="127" t="n">
        <v>16</v>
      </c>
      <c r="T510" s="148" t="n">
        <v>10.2</v>
      </c>
      <c r="U510" s="127" t="inlineStr">
        <is>
          <t>LA RUCHE LOGISTIQUE</t>
        </is>
      </c>
      <c r="W510" s="8">
        <f>IF(C510&lt;&gt;2,"",IF(S510="5X","5XK",IF(S510="5Y","5YK",IF(S510="6B","6BK",IF(S510="6C","6CK","")))))</f>
        <v/>
      </c>
      <c r="X510" s="8">
        <f>IF(S510="6B",_xlfn.XLOOKUP(H510,'Zoning 2shop'!A:A,'Zoning 2shop'!B:B),IF(S510="6C",_xlfn.XLOOKUP(G510,'Zoning 2shop'!C:C,'Zoning 2shop'!D:D),""))</f>
        <v/>
      </c>
      <c r="Y510" s="112">
        <f>AB510/Z510</f>
        <v/>
      </c>
      <c r="Z510" s="4">
        <f>T510</f>
        <v/>
      </c>
      <c r="AA510" s="4">
        <f>IF(OR(S510="6C",S510="6B",S510="5X",S510="5Y"),0.08,0.5)</f>
        <v/>
      </c>
      <c r="AB510" s="4">
        <f>$AG$5/$AG$2*Z510</f>
        <v/>
      </c>
      <c r="AC510" s="19">
        <f>Z510+AA510</f>
        <v/>
      </c>
      <c r="AD510" s="8">
        <f>IF(COUNTIF(Catégories!A:A,N510)=0,"catégorie inconnue",LOOKUP(N510,Catégories!A:A,Catégories!B:B))</f>
        <v/>
      </c>
      <c r="AE510" s="21">
        <f>SUM(Z510:AB510)</f>
        <v/>
      </c>
    </row>
    <row r="511" hidden="1" ht="14.25" customHeight="1" s="101">
      <c r="B511" s="127" t="inlineStr">
        <is>
          <t>13617721</t>
        </is>
      </c>
      <c r="C511" s="127" t="inlineStr">
        <is>
          <t>0</t>
        </is>
      </c>
      <c r="D511" s="123" t="n">
        <v>46168</v>
      </c>
      <c r="E511" s="127" t="inlineStr">
        <is>
          <t>21320</t>
        </is>
      </c>
      <c r="F511" s="127" t="inlineStr">
        <is>
          <t>69500</t>
        </is>
      </c>
      <c r="G511" s="127" t="inlineStr"/>
      <c r="H511" s="127" t="inlineStr"/>
      <c r="I511" s="127" t="inlineStr">
        <is>
          <t>breniaux veronique</t>
        </is>
      </c>
      <c r="J511" s="127" t="inlineStr">
        <is>
          <t>Laruche</t>
        </is>
      </c>
      <c r="K511" s="127" t="inlineStr">
        <is>
          <t>999999</t>
        </is>
      </c>
      <c r="L511" s="127" t="inlineStr">
        <is>
          <t>XN104749738JB</t>
        </is>
      </c>
      <c r="M511" s="127" t="inlineStr">
        <is>
          <t>N</t>
        </is>
      </c>
      <c r="N511" s="127" t="inlineStr">
        <is>
          <t>Transport</t>
        </is>
      </c>
      <c r="O511" s="127" t="inlineStr">
        <is>
          <t>N</t>
        </is>
      </c>
      <c r="P511" s="127" t="inlineStr">
        <is>
          <t>S</t>
        </is>
      </c>
      <c r="Q511" s="127" t="inlineStr">
        <is>
          <t>NT</t>
        </is>
      </c>
      <c r="R511" s="147" t="n">
        <v>4.787</v>
      </c>
      <c r="S511" s="127" t="n">
        <v>16</v>
      </c>
      <c r="T511" s="148" t="n">
        <v>8.6</v>
      </c>
      <c r="U511" s="127" t="inlineStr">
        <is>
          <t>LA RUCHE LOGISTIQUE</t>
        </is>
      </c>
      <c r="W511" s="8">
        <f>IF(C511&lt;&gt;2,"",IF(S511="5X","5XK",IF(S511="5Y","5YK",IF(S511="6B","6BK",IF(S511="6C","6CK","")))))</f>
        <v/>
      </c>
      <c r="X511" s="8">
        <f>IF(S511="6B",_xlfn.XLOOKUP(H511,'Zoning 2shop'!A:A,'Zoning 2shop'!B:B),IF(S511="6C",_xlfn.XLOOKUP(G511,'Zoning 2shop'!C:C,'Zoning 2shop'!D:D),""))</f>
        <v/>
      </c>
      <c r="Y511" s="112">
        <f>AB511/Z511</f>
        <v/>
      </c>
      <c r="Z511" s="4">
        <f>T511</f>
        <v/>
      </c>
      <c r="AA511" s="4">
        <f>IF(OR(S511="6C",S511="6B",S511="5X",S511="5Y"),0.08,0.5)</f>
        <v/>
      </c>
      <c r="AB511" s="4">
        <f>$AG$5/$AG$2*Z511</f>
        <v/>
      </c>
      <c r="AC511" s="19">
        <f>Z511+AA511</f>
        <v/>
      </c>
      <c r="AD511" s="8">
        <f>IF(COUNTIF(Catégories!A:A,N511)=0,"catégorie inconnue",LOOKUP(N511,Catégories!A:A,Catégories!B:B))</f>
        <v/>
      </c>
      <c r="AE511" s="21">
        <f>SUM(Z511:AB511)</f>
        <v/>
      </c>
    </row>
    <row r="512" hidden="1" ht="14.25" customHeight="1" s="101">
      <c r="B512" s="127" t="inlineStr">
        <is>
          <t>13617721</t>
        </is>
      </c>
      <c r="C512" s="127" t="inlineStr">
        <is>
          <t>0</t>
        </is>
      </c>
      <c r="D512" s="123" t="n">
        <v>46168</v>
      </c>
      <c r="E512" s="127" t="inlineStr">
        <is>
          <t>21320</t>
        </is>
      </c>
      <c r="F512" s="127" t="inlineStr">
        <is>
          <t>14600</t>
        </is>
      </c>
      <c r="G512" s="127" t="inlineStr"/>
      <c r="H512" s="127" t="inlineStr"/>
      <c r="I512" s="127" t="inlineStr">
        <is>
          <t>ESTABLIE Annie</t>
        </is>
      </c>
      <c r="J512" s="127" t="inlineStr">
        <is>
          <t>Laruche</t>
        </is>
      </c>
      <c r="K512" s="127" t="inlineStr">
        <is>
          <t>999999</t>
        </is>
      </c>
      <c r="L512" s="127" t="inlineStr">
        <is>
          <t>XN104758315JB</t>
        </is>
      </c>
      <c r="M512" s="127" t="inlineStr">
        <is>
          <t>N</t>
        </is>
      </c>
      <c r="N512" s="127" t="inlineStr">
        <is>
          <t>Transport</t>
        </is>
      </c>
      <c r="O512" s="127" t="inlineStr">
        <is>
          <t>N</t>
        </is>
      </c>
      <c r="P512" s="127" t="inlineStr">
        <is>
          <t>S</t>
        </is>
      </c>
      <c r="Q512" s="127" t="inlineStr">
        <is>
          <t>NT</t>
        </is>
      </c>
      <c r="R512" s="147" t="n">
        <v>1.16</v>
      </c>
      <c r="S512" s="127" t="n">
        <v>16</v>
      </c>
      <c r="T512" s="148" t="n">
        <v>7.4</v>
      </c>
      <c r="U512" s="127" t="inlineStr">
        <is>
          <t>LA RUCHE LOGISTIQUE</t>
        </is>
      </c>
      <c r="W512" s="8">
        <f>IF(C512&lt;&gt;2,"",IF(S512="5X","5XK",IF(S512="5Y","5YK",IF(S512="6B","6BK",IF(S512="6C","6CK","")))))</f>
        <v/>
      </c>
      <c r="X512" s="8">
        <f>IF(S512="6B",_xlfn.XLOOKUP(H512,'Zoning 2shop'!A:A,'Zoning 2shop'!B:B),IF(S512="6C",_xlfn.XLOOKUP(G512,'Zoning 2shop'!C:C,'Zoning 2shop'!D:D),""))</f>
        <v/>
      </c>
      <c r="Y512" s="112">
        <f>AB512/Z512</f>
        <v/>
      </c>
      <c r="Z512" s="4">
        <f>T512</f>
        <v/>
      </c>
      <c r="AA512" s="4">
        <f>IF(OR(S512="6C",S512="6B",S512="5X",S512="5Y"),0.08,0.5)</f>
        <v/>
      </c>
      <c r="AB512" s="4">
        <f>$AG$5/$AG$2*Z512</f>
        <v/>
      </c>
      <c r="AC512" s="19">
        <f>Z512+AA512</f>
        <v/>
      </c>
      <c r="AD512" s="8">
        <f>IF(COUNTIF(Catégories!A:A,N512)=0,"catégorie inconnue",LOOKUP(N512,Catégories!A:A,Catégories!B:B))</f>
        <v/>
      </c>
      <c r="AE512" s="21">
        <f>SUM(Z512:AB512)</f>
        <v/>
      </c>
    </row>
    <row r="513" hidden="1" ht="14.25" customHeight="1" s="101">
      <c r="B513" s="127" t="inlineStr">
        <is>
          <t>13617721</t>
        </is>
      </c>
      <c r="C513" s="127" t="inlineStr">
        <is>
          <t>0</t>
        </is>
      </c>
      <c r="D513" s="123" t="n">
        <v>46168</v>
      </c>
      <c r="E513" s="127" t="inlineStr">
        <is>
          <t>21320</t>
        </is>
      </c>
      <c r="F513" s="127" t="inlineStr">
        <is>
          <t>92120</t>
        </is>
      </c>
      <c r="G513" s="127" t="inlineStr"/>
      <c r="H513" s="127" t="inlineStr"/>
      <c r="I513" s="127" t="inlineStr">
        <is>
          <t>Guessel Emma</t>
        </is>
      </c>
      <c r="J513" s="127" t="inlineStr">
        <is>
          <t>Laruche</t>
        </is>
      </c>
      <c r="K513" s="127" t="inlineStr">
        <is>
          <t>999999</t>
        </is>
      </c>
      <c r="L513" s="127" t="inlineStr">
        <is>
          <t>XN104923476JB</t>
        </is>
      </c>
      <c r="M513" s="127" t="inlineStr">
        <is>
          <t>N</t>
        </is>
      </c>
      <c r="N513" s="127" t="inlineStr">
        <is>
          <t>Transport</t>
        </is>
      </c>
      <c r="O513" s="127" t="inlineStr">
        <is>
          <t>N</t>
        </is>
      </c>
      <c r="P513" s="127" t="inlineStr">
        <is>
          <t>S</t>
        </is>
      </c>
      <c r="Q513" s="127" t="inlineStr">
        <is>
          <t>NT</t>
        </is>
      </c>
      <c r="R513" s="147" t="n">
        <v>4.638</v>
      </c>
      <c r="S513" s="127" t="n">
        <v>16</v>
      </c>
      <c r="T513" s="148" t="n">
        <v>8.6</v>
      </c>
      <c r="U513" s="127" t="inlineStr">
        <is>
          <t>LA RUCHE LOGISTIQUE</t>
        </is>
      </c>
      <c r="W513" s="8">
        <f>IF(C513&lt;&gt;2,"",IF(S513="5X","5XK",IF(S513="5Y","5YK",IF(S513="6B","6BK",IF(S513="6C","6CK","")))))</f>
        <v/>
      </c>
      <c r="X513" s="8">
        <f>IF(S513="6B",_xlfn.XLOOKUP(H513,'Zoning 2shop'!A:A,'Zoning 2shop'!B:B),IF(S513="6C",_xlfn.XLOOKUP(G513,'Zoning 2shop'!C:C,'Zoning 2shop'!D:D),""))</f>
        <v/>
      </c>
      <c r="Y513" s="112">
        <f>AB513/Z513</f>
        <v/>
      </c>
      <c r="Z513" s="4">
        <f>T513</f>
        <v/>
      </c>
      <c r="AA513" s="4">
        <f>IF(OR(S513="6C",S513="6B",S513="5X",S513="5Y"),0.08,0.5)</f>
        <v/>
      </c>
      <c r="AB513" s="4">
        <f>$AG$5/$AG$2*Z513</f>
        <v/>
      </c>
      <c r="AC513" s="19">
        <f>Z513+AA513</f>
        <v/>
      </c>
      <c r="AD513" s="8">
        <f>IF(COUNTIF(Catégories!A:A,N513)=0,"catégorie inconnue",LOOKUP(N513,Catégories!A:A,Catégories!B:B))</f>
        <v/>
      </c>
      <c r="AE513" s="21">
        <f>SUM(Z513:AB513)</f>
        <v/>
      </c>
    </row>
    <row r="514" hidden="1" ht="14.25" customHeight="1" s="101">
      <c r="B514" s="127" t="inlineStr">
        <is>
          <t>13617721</t>
        </is>
      </c>
      <c r="C514" s="127" t="inlineStr">
        <is>
          <t>0</t>
        </is>
      </c>
      <c r="D514" s="123" t="n">
        <v>46168</v>
      </c>
      <c r="E514" s="127" t="inlineStr">
        <is>
          <t>21320</t>
        </is>
      </c>
      <c r="F514" s="127" t="inlineStr">
        <is>
          <t>09310</t>
        </is>
      </c>
      <c r="G514" s="127" t="inlineStr"/>
      <c r="H514" s="127" t="inlineStr"/>
      <c r="I514" s="127" t="inlineStr">
        <is>
          <t>Derache Catherine</t>
        </is>
      </c>
      <c r="J514" s="127" t="inlineStr">
        <is>
          <t>Laruche</t>
        </is>
      </c>
      <c r="K514" s="127" t="inlineStr">
        <is>
          <t>999999</t>
        </is>
      </c>
      <c r="L514" s="127" t="inlineStr">
        <is>
          <t>XN104927994JB</t>
        </is>
      </c>
      <c r="M514" s="127" t="inlineStr">
        <is>
          <t>N</t>
        </is>
      </c>
      <c r="N514" s="127" t="inlineStr">
        <is>
          <t>Transport</t>
        </is>
      </c>
      <c r="O514" s="127" t="inlineStr">
        <is>
          <t>N</t>
        </is>
      </c>
      <c r="P514" s="127" t="inlineStr">
        <is>
          <t>S</t>
        </is>
      </c>
      <c r="Q514" s="127" t="inlineStr">
        <is>
          <t>NT</t>
        </is>
      </c>
      <c r="R514" s="147" t="n">
        <v>4.787</v>
      </c>
      <c r="S514" s="127" t="n">
        <v>16</v>
      </c>
      <c r="T514" s="148" t="n">
        <v>8.6</v>
      </c>
      <c r="U514" s="127" t="inlineStr">
        <is>
          <t>LA RUCHE LOGISTIQUE</t>
        </is>
      </c>
      <c r="W514" s="8">
        <f>IF(C514&lt;&gt;2,"",IF(S514="5X","5XK",IF(S514="5Y","5YK",IF(S514="6B","6BK",IF(S514="6C","6CK","")))))</f>
        <v/>
      </c>
      <c r="X514" s="8">
        <f>IF(S514="6B",_xlfn.XLOOKUP(H514,'Zoning 2shop'!A:A,'Zoning 2shop'!B:B),IF(S514="6C",_xlfn.XLOOKUP(G514,'Zoning 2shop'!C:C,'Zoning 2shop'!D:D),""))</f>
        <v/>
      </c>
      <c r="Y514" s="112">
        <f>AB514/Z514</f>
        <v/>
      </c>
      <c r="Z514" s="4">
        <f>T514</f>
        <v/>
      </c>
      <c r="AA514" s="4">
        <f>IF(OR(S514="6C",S514="6B",S514="5X",S514="5Y"),0.08,0.5)</f>
        <v/>
      </c>
      <c r="AB514" s="4">
        <f>$AG$5/$AG$2*Z514</f>
        <v/>
      </c>
      <c r="AC514" s="19">
        <f>Z514+AA514</f>
        <v/>
      </c>
      <c r="AD514" s="8">
        <f>IF(COUNTIF(Catégories!A:A,N514)=0,"catégorie inconnue",LOOKUP(N514,Catégories!A:A,Catégories!B:B))</f>
        <v/>
      </c>
      <c r="AE514" s="21">
        <f>SUM(Z514:AB514)</f>
        <v/>
      </c>
    </row>
    <row r="515" hidden="1" ht="14.25" customHeight="1" s="101">
      <c r="B515" s="127" t="inlineStr">
        <is>
          <t>13617721</t>
        </is>
      </c>
      <c r="C515" s="127" t="inlineStr">
        <is>
          <t>0</t>
        </is>
      </c>
      <c r="D515" s="123" t="n">
        <v>46168</v>
      </c>
      <c r="E515" s="127" t="inlineStr">
        <is>
          <t>21320</t>
        </is>
      </c>
      <c r="F515" s="127" t="inlineStr">
        <is>
          <t>09310</t>
        </is>
      </c>
      <c r="G515" s="127" t="inlineStr"/>
      <c r="H515" s="127" t="inlineStr"/>
      <c r="I515" s="127" t="inlineStr">
        <is>
          <t>Derache Catherine</t>
        </is>
      </c>
      <c r="J515" s="127" t="inlineStr">
        <is>
          <t>Laruche</t>
        </is>
      </c>
      <c r="K515" s="127" t="inlineStr">
        <is>
          <t>999999</t>
        </is>
      </c>
      <c r="L515" s="127" t="inlineStr">
        <is>
          <t>XN104927994JB</t>
        </is>
      </c>
      <c r="M515" s="127" t="inlineStr">
        <is>
          <t>N</t>
        </is>
      </c>
      <c r="N515" s="127" t="inlineStr">
        <is>
          <t>Zones Difficiles d'accès</t>
        </is>
      </c>
      <c r="O515" s="127" t="inlineStr">
        <is>
          <t>N</t>
        </is>
      </c>
      <c r="P515" s="127" t="n"/>
      <c r="Q515" s="127" t="inlineStr">
        <is>
          <t>NT</t>
        </is>
      </c>
      <c r="R515" s="147" t="n">
        <v>0</v>
      </c>
      <c r="S515" s="127" t="n">
        <v>16</v>
      </c>
      <c r="T515" s="148" t="n">
        <v>5</v>
      </c>
      <c r="U515" s="127" t="inlineStr">
        <is>
          <t>LA RUCHE LOGISTIQUE</t>
        </is>
      </c>
      <c r="W515" s="8">
        <f>IF(C515&lt;&gt;2,"",IF(S515="5X","5XK",IF(S515="5Y","5YK",IF(S515="6B","6BK",IF(S515="6C","6CK","")))))</f>
        <v/>
      </c>
      <c r="X515" s="8">
        <f>IF(S515="6B",_xlfn.XLOOKUP(H515,'Zoning 2shop'!A:A,'Zoning 2shop'!B:B),IF(S515="6C",_xlfn.XLOOKUP(G515,'Zoning 2shop'!C:C,'Zoning 2shop'!D:D),""))</f>
        <v/>
      </c>
      <c r="Y515" s="112">
        <f>AB515/Z515</f>
        <v/>
      </c>
      <c r="Z515" s="4">
        <f>T515</f>
        <v/>
      </c>
      <c r="AA515" s="4">
        <f>IF(OR(S515="6C",S515="6B",S515="5X",S515="5Y"),0.08,0.5)</f>
        <v/>
      </c>
      <c r="AB515" s="4">
        <f>$AG$5/$AG$2*Z515</f>
        <v/>
      </c>
      <c r="AC515" s="19">
        <f>Z515+AA515</f>
        <v/>
      </c>
      <c r="AD515" s="8">
        <f>IF(COUNTIF(Catégories!A:A,N515)=0,"catégorie inconnue",LOOKUP(N515,Catégories!A:A,Catégories!B:B))</f>
        <v/>
      </c>
      <c r="AE515" s="21">
        <f>SUM(Z515:AB515)</f>
        <v/>
      </c>
    </row>
    <row r="516" hidden="1" ht="14.25" customHeight="1" s="101">
      <c r="B516" s="127" t="inlineStr">
        <is>
          <t>13617721</t>
        </is>
      </c>
      <c r="C516" s="127" t="inlineStr">
        <is>
          <t>0</t>
        </is>
      </c>
      <c r="D516" s="123" t="n">
        <v>46169</v>
      </c>
      <c r="E516" s="127" t="inlineStr">
        <is>
          <t>21320</t>
        </is>
      </c>
      <c r="F516" s="127" t="inlineStr">
        <is>
          <t>43000</t>
        </is>
      </c>
      <c r="G516" s="127" t="inlineStr"/>
      <c r="H516" s="127" t="inlineStr"/>
      <c r="I516" s="127" t="inlineStr">
        <is>
          <t>Verdier Pauline</t>
        </is>
      </c>
      <c r="J516" s="127" t="inlineStr">
        <is>
          <t>Laruche</t>
        </is>
      </c>
      <c r="K516" s="127" t="inlineStr">
        <is>
          <t>999999</t>
        </is>
      </c>
      <c r="L516" s="127" t="inlineStr">
        <is>
          <t>XN105360309JB</t>
        </is>
      </c>
      <c r="M516" s="127" t="inlineStr">
        <is>
          <t>N</t>
        </is>
      </c>
      <c r="N516" s="127" t="inlineStr">
        <is>
          <t>Transport</t>
        </is>
      </c>
      <c r="O516" s="127" t="inlineStr">
        <is>
          <t>N</t>
        </is>
      </c>
      <c r="P516" s="127" t="inlineStr">
        <is>
          <t>S</t>
        </is>
      </c>
      <c r="Q516" s="127" t="inlineStr">
        <is>
          <t>NT</t>
        </is>
      </c>
      <c r="R516" s="147" t="n">
        <v>1.56</v>
      </c>
      <c r="S516" s="127" t="n">
        <v>16</v>
      </c>
      <c r="T516" s="148" t="n">
        <v>7.4</v>
      </c>
      <c r="U516" s="127" t="inlineStr">
        <is>
          <t>LA RUCHE LOGISTIQUE</t>
        </is>
      </c>
      <c r="W516" s="8">
        <f>IF(C516&lt;&gt;2,"",IF(S516="5X","5XK",IF(S516="5Y","5YK",IF(S516="6B","6BK",IF(S516="6C","6CK","")))))</f>
        <v/>
      </c>
      <c r="X516" s="8">
        <f>IF(S516="6B",_xlfn.XLOOKUP(H516,'Zoning 2shop'!A:A,'Zoning 2shop'!B:B),IF(S516="6C",_xlfn.XLOOKUP(G516,'Zoning 2shop'!C:C,'Zoning 2shop'!D:D),""))</f>
        <v/>
      </c>
      <c r="Y516" s="112">
        <f>AB516/Z516</f>
        <v/>
      </c>
      <c r="Z516" s="4">
        <f>T516</f>
        <v/>
      </c>
      <c r="AA516" s="4">
        <f>IF(OR(S516="6C",S516="6B",S516="5X",S516="5Y"),0.08,0.5)</f>
        <v/>
      </c>
      <c r="AB516" s="4">
        <f>$AG$5/$AG$2*Z516</f>
        <v/>
      </c>
      <c r="AC516" s="19">
        <f>Z516+AA516</f>
        <v/>
      </c>
      <c r="AD516" s="8">
        <f>IF(COUNTIF(Catégories!A:A,N516)=0,"catégorie inconnue",LOOKUP(N516,Catégories!A:A,Catégories!B:B))</f>
        <v/>
      </c>
      <c r="AE516" s="21">
        <f>SUM(Z516:AB516)</f>
        <v/>
      </c>
    </row>
    <row r="517" hidden="1" ht="14.25" customHeight="1" s="101">
      <c r="B517" s="127" t="inlineStr">
        <is>
          <t>13617721</t>
        </is>
      </c>
      <c r="C517" s="127" t="inlineStr">
        <is>
          <t>0</t>
        </is>
      </c>
      <c r="D517" s="123" t="n">
        <v>46169</v>
      </c>
      <c r="E517" s="127" t="inlineStr">
        <is>
          <t>21320</t>
        </is>
      </c>
      <c r="F517" s="127" t="inlineStr">
        <is>
          <t>81400</t>
        </is>
      </c>
      <c r="G517" s="127" t="inlineStr"/>
      <c r="H517" s="127" t="inlineStr"/>
      <c r="I517" s="127" t="inlineStr">
        <is>
          <t>BONNET patricia</t>
        </is>
      </c>
      <c r="J517" s="127" t="inlineStr">
        <is>
          <t>Laruche</t>
        </is>
      </c>
      <c r="K517" s="127" t="inlineStr">
        <is>
          <t>999999</t>
        </is>
      </c>
      <c r="L517" s="127" t="inlineStr">
        <is>
          <t>XN105366845JB</t>
        </is>
      </c>
      <c r="M517" s="127" t="inlineStr">
        <is>
          <t>N</t>
        </is>
      </c>
      <c r="N517" s="127" t="inlineStr">
        <is>
          <t>Transport</t>
        </is>
      </c>
      <c r="O517" s="127" t="inlineStr">
        <is>
          <t>N</t>
        </is>
      </c>
      <c r="P517" s="127" t="inlineStr">
        <is>
          <t>S</t>
        </is>
      </c>
      <c r="Q517" s="127" t="inlineStr">
        <is>
          <t>NT</t>
        </is>
      </c>
      <c r="R517" s="147" t="n">
        <v>0.27</v>
      </c>
      <c r="S517" s="127" t="n">
        <v>16</v>
      </c>
      <c r="T517" s="148" t="n">
        <v>7</v>
      </c>
      <c r="U517" s="127" t="inlineStr">
        <is>
          <t>LA RUCHE LOGISTIQUE</t>
        </is>
      </c>
      <c r="W517" s="8">
        <f>IF(C517&lt;&gt;2,"",IF(S517="5X","5XK",IF(S517="5Y","5YK",IF(S517="6B","6BK",IF(S517="6C","6CK","")))))</f>
        <v/>
      </c>
      <c r="X517" s="8">
        <f>IF(S517="6B",_xlfn.XLOOKUP(H517,'Zoning 2shop'!A:A,'Zoning 2shop'!B:B),IF(S517="6C",_xlfn.XLOOKUP(G517,'Zoning 2shop'!C:C,'Zoning 2shop'!D:D),""))</f>
        <v/>
      </c>
      <c r="Y517" s="112">
        <f>AB517/Z517</f>
        <v/>
      </c>
      <c r="Z517" s="4">
        <f>T517</f>
        <v/>
      </c>
      <c r="AA517" s="4">
        <f>IF(OR(S517="6C",S517="6B",S517="5X",S517="5Y"),0.08,0.5)</f>
        <v/>
      </c>
      <c r="AB517" s="4">
        <f>$AG$5/$AG$2*Z517</f>
        <v/>
      </c>
      <c r="AC517" s="19">
        <f>Z517+AA517</f>
        <v/>
      </c>
      <c r="AD517" s="8">
        <f>IF(COUNTIF(Catégories!A:A,N517)=0,"catégorie inconnue",LOOKUP(N517,Catégories!A:A,Catégories!B:B))</f>
        <v/>
      </c>
      <c r="AE517" s="21">
        <f>SUM(Z517:AB517)</f>
        <v/>
      </c>
    </row>
    <row r="518" hidden="1" ht="14.25" customHeight="1" s="101">
      <c r="B518" s="127" t="inlineStr">
        <is>
          <t>13617721</t>
        </is>
      </c>
      <c r="C518" s="127" t="inlineStr">
        <is>
          <t>0</t>
        </is>
      </c>
      <c r="D518" s="123" t="n">
        <v>46169</v>
      </c>
      <c r="E518" s="127" t="inlineStr">
        <is>
          <t>21320</t>
        </is>
      </c>
      <c r="F518" s="127" t="inlineStr">
        <is>
          <t>94700</t>
        </is>
      </c>
      <c r="G518" s="127" t="inlineStr"/>
      <c r="H518" s="127" t="inlineStr"/>
      <c r="I518" s="127" t="inlineStr">
        <is>
          <t>Laval Romain</t>
        </is>
      </c>
      <c r="J518" s="127" t="inlineStr">
        <is>
          <t>Laruche</t>
        </is>
      </c>
      <c r="K518" s="127" t="inlineStr">
        <is>
          <t>999999</t>
        </is>
      </c>
      <c r="L518" s="127" t="inlineStr">
        <is>
          <t>XN105367165JB</t>
        </is>
      </c>
      <c r="M518" s="127" t="inlineStr">
        <is>
          <t>N</t>
        </is>
      </c>
      <c r="N518" s="127" t="inlineStr">
        <is>
          <t>Transport</t>
        </is>
      </c>
      <c r="O518" s="127" t="inlineStr">
        <is>
          <t>N</t>
        </is>
      </c>
      <c r="P518" s="127" t="inlineStr">
        <is>
          <t>S</t>
        </is>
      </c>
      <c r="Q518" s="127" t="inlineStr">
        <is>
          <t>NT</t>
        </is>
      </c>
      <c r="R518" s="147" t="n">
        <v>2.429</v>
      </c>
      <c r="S518" s="127" t="n">
        <v>16</v>
      </c>
      <c r="T518" s="148" t="n">
        <v>7.8</v>
      </c>
      <c r="U518" s="127" t="inlineStr">
        <is>
          <t>LA RUCHE LOGISTIQUE</t>
        </is>
      </c>
      <c r="W518" s="8">
        <f>IF(C518&lt;&gt;2,"",IF(S518="5X","5XK",IF(S518="5Y","5YK",IF(S518="6B","6BK",IF(S518="6C","6CK","")))))</f>
        <v/>
      </c>
      <c r="X518" s="8">
        <f>IF(S518="6B",_xlfn.XLOOKUP(H518,'Zoning 2shop'!A:A,'Zoning 2shop'!B:B),IF(S518="6C",_xlfn.XLOOKUP(G518,'Zoning 2shop'!C:C,'Zoning 2shop'!D:D),""))</f>
        <v/>
      </c>
      <c r="Y518" s="112">
        <f>AB518/Z518</f>
        <v/>
      </c>
      <c r="Z518" s="4">
        <f>T518</f>
        <v/>
      </c>
      <c r="AA518" s="4">
        <f>IF(OR(S518="6C",S518="6B",S518="5X",S518="5Y"),0.08,0.5)</f>
        <v/>
      </c>
      <c r="AB518" s="4">
        <f>$AG$5/$AG$2*Z518</f>
        <v/>
      </c>
      <c r="AC518" s="19">
        <f>Z518+AA518</f>
        <v/>
      </c>
      <c r="AD518" s="8">
        <f>IF(COUNTIF(Catégories!A:A,N518)=0,"catégorie inconnue",LOOKUP(N518,Catégories!A:A,Catégories!B:B))</f>
        <v/>
      </c>
      <c r="AE518" s="21">
        <f>SUM(Z518:AB518)</f>
        <v/>
      </c>
    </row>
    <row r="519" hidden="1" ht="14.25" customHeight="1" s="101">
      <c r="B519" s="127" t="inlineStr">
        <is>
          <t>13617721</t>
        </is>
      </c>
      <c r="C519" s="127" t="inlineStr">
        <is>
          <t>0</t>
        </is>
      </c>
      <c r="D519" s="123" t="n">
        <v>46169</v>
      </c>
      <c r="E519" s="127" t="inlineStr">
        <is>
          <t>21320</t>
        </is>
      </c>
      <c r="F519" s="127" t="inlineStr">
        <is>
          <t>94700</t>
        </is>
      </c>
      <c r="G519" s="127" t="inlineStr"/>
      <c r="H519" s="127" t="inlineStr"/>
      <c r="I519" s="127" t="inlineStr">
        <is>
          <t>Laval Romain</t>
        </is>
      </c>
      <c r="J519" s="127" t="inlineStr">
        <is>
          <t>Laruche</t>
        </is>
      </c>
      <c r="K519" s="127" t="inlineStr">
        <is>
          <t>999999</t>
        </is>
      </c>
      <c r="L519" s="127" t="inlineStr">
        <is>
          <t>XN105367165JB</t>
        </is>
      </c>
      <c r="M519" s="127" t="inlineStr">
        <is>
          <t>N</t>
        </is>
      </c>
      <c r="N519" s="127" t="inlineStr">
        <is>
          <t>Supplement Etiquette Non Conforme</t>
        </is>
      </c>
      <c r="O519" s="127" t="inlineStr">
        <is>
          <t>N</t>
        </is>
      </c>
      <c r="P519" s="127" t="n"/>
      <c r="Q519" s="127" t="inlineStr">
        <is>
          <t>NT</t>
        </is>
      </c>
      <c r="R519" s="147" t="n">
        <v>0</v>
      </c>
      <c r="S519" s="127" t="n">
        <v>16</v>
      </c>
      <c r="T519" s="148" t="n">
        <v>2</v>
      </c>
      <c r="U519" s="127" t="inlineStr">
        <is>
          <t>LA RUCHE LOGISTIQUE</t>
        </is>
      </c>
      <c r="W519" s="8">
        <f>IF(C519&lt;&gt;2,"",IF(S519="5X","5XK",IF(S519="5Y","5YK",IF(S519="6B","6BK",IF(S519="6C","6CK","")))))</f>
        <v/>
      </c>
      <c r="X519" s="8">
        <f>IF(S519="6B",_xlfn.XLOOKUP(H519,'Zoning 2shop'!A:A,'Zoning 2shop'!B:B),IF(S519="6C",_xlfn.XLOOKUP(G519,'Zoning 2shop'!C:C,'Zoning 2shop'!D:D),""))</f>
        <v/>
      </c>
      <c r="Y519" s="112">
        <f>AB519/Z519</f>
        <v/>
      </c>
      <c r="Z519" s="4">
        <f>T519</f>
        <v/>
      </c>
      <c r="AA519" s="4">
        <f>IF(OR(S519="6C",S519="6B",S519="5X",S519="5Y"),0.08,0.5)</f>
        <v/>
      </c>
      <c r="AB519" s="4">
        <f>$AG$5/$AG$2*Z519</f>
        <v/>
      </c>
      <c r="AC519" s="19">
        <f>Z519+AA519</f>
        <v/>
      </c>
      <c r="AD519" s="8">
        <f>IF(COUNTIF(Catégories!A:A,N519)=0,"catégorie inconnue",LOOKUP(N519,Catégories!A:A,Catégories!B:B))</f>
        <v/>
      </c>
      <c r="AE519" s="21">
        <f>SUM(Z519:AB519)</f>
        <v/>
      </c>
    </row>
    <row r="520" hidden="1" ht="14.25" customHeight="1" s="101">
      <c r="B520" s="127" t="inlineStr">
        <is>
          <t>13617721</t>
        </is>
      </c>
      <c r="C520" s="127" t="inlineStr">
        <is>
          <t>0</t>
        </is>
      </c>
      <c r="D520" s="123" t="n">
        <v>46169</v>
      </c>
      <c r="E520" s="127" t="inlineStr">
        <is>
          <t>21320</t>
        </is>
      </c>
      <c r="F520" s="127" t="inlineStr">
        <is>
          <t>08310</t>
        </is>
      </c>
      <c r="G520" s="127" t="inlineStr"/>
      <c r="H520" s="127" t="inlineStr"/>
      <c r="I520" s="127" t="inlineStr">
        <is>
          <t>Vade Leo</t>
        </is>
      </c>
      <c r="J520" s="127" t="inlineStr">
        <is>
          <t>Laruche</t>
        </is>
      </c>
      <c r="K520" s="127" t="inlineStr">
        <is>
          <t>999999</t>
        </is>
      </c>
      <c r="L520" s="127" t="inlineStr">
        <is>
          <t>XN105368846JB</t>
        </is>
      </c>
      <c r="M520" s="127" t="inlineStr">
        <is>
          <t>N</t>
        </is>
      </c>
      <c r="N520" s="127" t="inlineStr">
        <is>
          <t>Transport</t>
        </is>
      </c>
      <c r="O520" s="127" t="inlineStr">
        <is>
          <t>N</t>
        </is>
      </c>
      <c r="P520" s="127" t="inlineStr">
        <is>
          <t>S</t>
        </is>
      </c>
      <c r="Q520" s="127" t="inlineStr">
        <is>
          <t>NT</t>
        </is>
      </c>
      <c r="R520" s="147" t="n">
        <v>0.15</v>
      </c>
      <c r="S520" s="127" t="n">
        <v>16</v>
      </c>
      <c r="T520" s="148" t="n">
        <v>7</v>
      </c>
      <c r="U520" s="127" t="inlineStr">
        <is>
          <t>LA RUCHE LOGISTIQUE</t>
        </is>
      </c>
      <c r="W520" s="8">
        <f>IF(C520&lt;&gt;2,"",IF(S520="5X","5XK",IF(S520="5Y","5YK",IF(S520="6B","6BK",IF(S520="6C","6CK","")))))</f>
        <v/>
      </c>
      <c r="X520" s="8">
        <f>IF(S520="6B",_xlfn.XLOOKUP(H520,'Zoning 2shop'!A:A,'Zoning 2shop'!B:B),IF(S520="6C",_xlfn.XLOOKUP(G520,'Zoning 2shop'!C:C,'Zoning 2shop'!D:D),""))</f>
        <v/>
      </c>
      <c r="Y520" s="112">
        <f>AB520/Z520</f>
        <v/>
      </c>
      <c r="Z520" s="4">
        <f>T520</f>
        <v/>
      </c>
      <c r="AA520" s="4">
        <f>IF(OR(S520="6C",S520="6B",S520="5X",S520="5Y"),0.08,0.5)</f>
        <v/>
      </c>
      <c r="AB520" s="4">
        <f>$AG$5/$AG$2*Z520</f>
        <v/>
      </c>
      <c r="AC520" s="19">
        <f>Z520+AA520</f>
        <v/>
      </c>
      <c r="AD520" s="8">
        <f>IF(COUNTIF(Catégories!A:A,N520)=0,"catégorie inconnue",LOOKUP(N520,Catégories!A:A,Catégories!B:B))</f>
        <v/>
      </c>
      <c r="AE520" s="21">
        <f>SUM(Z520:AB520)</f>
        <v/>
      </c>
    </row>
    <row r="521" hidden="1" ht="14.25" customHeight="1" s="101">
      <c r="B521" s="127" t="inlineStr">
        <is>
          <t>13617721</t>
        </is>
      </c>
      <c r="C521" s="127" t="inlineStr">
        <is>
          <t>0</t>
        </is>
      </c>
      <c r="D521" s="123" t="n">
        <v>46169</v>
      </c>
      <c r="E521" s="127" t="inlineStr">
        <is>
          <t>21320</t>
        </is>
      </c>
      <c r="F521" s="127" t="inlineStr">
        <is>
          <t>50180</t>
        </is>
      </c>
      <c r="G521" s="127" t="inlineStr"/>
      <c r="H521" s="127" t="inlineStr"/>
      <c r="I521" s="127" t="inlineStr">
        <is>
          <t>Pask Sally</t>
        </is>
      </c>
      <c r="J521" s="127" t="inlineStr">
        <is>
          <t>Laruche</t>
        </is>
      </c>
      <c r="K521" s="127" t="inlineStr">
        <is>
          <t>999999</t>
        </is>
      </c>
      <c r="L521" s="127" t="inlineStr">
        <is>
          <t>XN105376595JB</t>
        </is>
      </c>
      <c r="M521" s="127" t="inlineStr">
        <is>
          <t>N</t>
        </is>
      </c>
      <c r="N521" s="127" t="inlineStr">
        <is>
          <t>Transport</t>
        </is>
      </c>
      <c r="O521" s="127" t="inlineStr">
        <is>
          <t>N</t>
        </is>
      </c>
      <c r="P521" s="127" t="inlineStr">
        <is>
          <t>S</t>
        </is>
      </c>
      <c r="Q521" s="127" t="inlineStr">
        <is>
          <t>NT</t>
        </is>
      </c>
      <c r="R521" s="147" t="n">
        <v>4.532</v>
      </c>
      <c r="S521" s="127" t="n">
        <v>16</v>
      </c>
      <c r="T521" s="148" t="n">
        <v>8.6</v>
      </c>
      <c r="U521" s="127" t="inlineStr">
        <is>
          <t>LA RUCHE LOGISTIQUE</t>
        </is>
      </c>
      <c r="W521" s="8">
        <f>IF(C521&lt;&gt;2,"",IF(S521="5X","5XK",IF(S521="5Y","5YK",IF(S521="6B","6BK",IF(S521="6C","6CK","")))))</f>
        <v/>
      </c>
      <c r="X521" s="8">
        <f>IF(S521="6B",_xlfn.XLOOKUP(H521,'Zoning 2shop'!A:A,'Zoning 2shop'!B:B),IF(S521="6C",_xlfn.XLOOKUP(G521,'Zoning 2shop'!C:C,'Zoning 2shop'!D:D),""))</f>
        <v/>
      </c>
      <c r="Y521" s="112">
        <f>AB521/Z521</f>
        <v/>
      </c>
      <c r="Z521" s="4">
        <f>T521</f>
        <v/>
      </c>
      <c r="AA521" s="4">
        <f>IF(OR(S521="6C",S521="6B",S521="5X",S521="5Y"),0.08,0.5)</f>
        <v/>
      </c>
      <c r="AB521" s="4">
        <f>$AG$5/$AG$2*Z521</f>
        <v/>
      </c>
      <c r="AC521" s="19">
        <f>Z521+AA521</f>
        <v/>
      </c>
      <c r="AD521" s="8">
        <f>IF(COUNTIF(Catégories!A:A,N521)=0,"catégorie inconnue",LOOKUP(N521,Catégories!A:A,Catégories!B:B))</f>
        <v/>
      </c>
      <c r="AE521" s="21">
        <f>SUM(Z521:AB521)</f>
        <v/>
      </c>
    </row>
    <row r="522" hidden="1" ht="14.25" customHeight="1" s="101">
      <c r="B522" s="127" t="inlineStr">
        <is>
          <t>13617721</t>
        </is>
      </c>
      <c r="C522" s="127" t="inlineStr">
        <is>
          <t>0</t>
        </is>
      </c>
      <c r="D522" s="123" t="n">
        <v>46169</v>
      </c>
      <c r="E522" s="127" t="inlineStr">
        <is>
          <t>21320</t>
        </is>
      </c>
      <c r="F522" s="127" t="inlineStr">
        <is>
          <t>11100</t>
        </is>
      </c>
      <c r="G522" s="127" t="inlineStr"/>
      <c r="H522" s="127" t="inlineStr"/>
      <c r="I522" s="127" t="inlineStr">
        <is>
          <t>dominati sandra</t>
        </is>
      </c>
      <c r="J522" s="127" t="inlineStr">
        <is>
          <t>Laruche</t>
        </is>
      </c>
      <c r="K522" s="127" t="inlineStr">
        <is>
          <t>999999</t>
        </is>
      </c>
      <c r="L522" s="127" t="inlineStr">
        <is>
          <t>XN105613382JB</t>
        </is>
      </c>
      <c r="M522" s="127" t="inlineStr">
        <is>
          <t>N</t>
        </is>
      </c>
      <c r="N522" s="127" t="inlineStr">
        <is>
          <t>Transport</t>
        </is>
      </c>
      <c r="O522" s="127" t="inlineStr">
        <is>
          <t>N</t>
        </is>
      </c>
      <c r="P522" s="127" t="inlineStr">
        <is>
          <t>S</t>
        </is>
      </c>
      <c r="Q522" s="127" t="inlineStr">
        <is>
          <t>NT</t>
        </is>
      </c>
      <c r="R522" s="147" t="n">
        <v>4.506</v>
      </c>
      <c r="S522" s="127" t="n">
        <v>16</v>
      </c>
      <c r="T522" s="148" t="n">
        <v>8.6</v>
      </c>
      <c r="U522" s="127" t="inlineStr">
        <is>
          <t>LA RUCHE LOGISTIQUE</t>
        </is>
      </c>
      <c r="W522" s="8">
        <f>IF(C522&lt;&gt;2,"",IF(S522="5X","5XK",IF(S522="5Y","5YK",IF(S522="6B","6BK",IF(S522="6C","6CK","")))))</f>
        <v/>
      </c>
      <c r="X522" s="8">
        <f>IF(S522="6B",_xlfn.XLOOKUP(H522,'Zoning 2shop'!A:A,'Zoning 2shop'!B:B),IF(S522="6C",_xlfn.XLOOKUP(G522,'Zoning 2shop'!C:C,'Zoning 2shop'!D:D),""))</f>
        <v/>
      </c>
      <c r="Y522" s="112">
        <f>AB522/Z522</f>
        <v/>
      </c>
      <c r="Z522" s="4">
        <f>T522</f>
        <v/>
      </c>
      <c r="AA522" s="4">
        <f>IF(OR(S522="6C",S522="6B",S522="5X",S522="5Y"),0.08,0.5)</f>
        <v/>
      </c>
      <c r="AB522" s="4">
        <f>$AG$5/$AG$2*Z522</f>
        <v/>
      </c>
      <c r="AC522" s="19">
        <f>Z522+AA522</f>
        <v/>
      </c>
      <c r="AD522" s="8">
        <f>IF(COUNTIF(Catégories!A:A,N522)=0,"catégorie inconnue",LOOKUP(N522,Catégories!A:A,Catégories!B:B))</f>
        <v/>
      </c>
      <c r="AE522" s="21">
        <f>SUM(Z522:AB522)</f>
        <v/>
      </c>
    </row>
    <row r="523" hidden="1" ht="14.25" customHeight="1" s="101">
      <c r="B523" s="127" t="inlineStr">
        <is>
          <t>13617721</t>
        </is>
      </c>
      <c r="C523" s="127" t="inlineStr">
        <is>
          <t>0</t>
        </is>
      </c>
      <c r="D523" s="123" t="n">
        <v>46169</v>
      </c>
      <c r="E523" s="127" t="inlineStr">
        <is>
          <t>21320</t>
        </is>
      </c>
      <c r="F523" s="127" t="inlineStr">
        <is>
          <t>61550</t>
        </is>
      </c>
      <c r="G523" s="127" t="inlineStr"/>
      <c r="H523" s="127" t="inlineStr"/>
      <c r="I523" s="127" t="inlineStr">
        <is>
          <t>le baillif francoise</t>
        </is>
      </c>
      <c r="J523" s="127" t="inlineStr">
        <is>
          <t>Laruche</t>
        </is>
      </c>
      <c r="K523" s="127" t="inlineStr">
        <is>
          <t>999999</t>
        </is>
      </c>
      <c r="L523" s="127" t="inlineStr">
        <is>
          <t>XN105680121JB</t>
        </is>
      </c>
      <c r="M523" s="127" t="inlineStr">
        <is>
          <t>N</t>
        </is>
      </c>
      <c r="N523" s="127" t="inlineStr">
        <is>
          <t>Transport</t>
        </is>
      </c>
      <c r="O523" s="127" t="inlineStr">
        <is>
          <t>N</t>
        </is>
      </c>
      <c r="P523" s="127" t="inlineStr">
        <is>
          <t>S</t>
        </is>
      </c>
      <c r="Q523" s="127" t="inlineStr">
        <is>
          <t>NT</t>
        </is>
      </c>
      <c r="R523" s="147" t="n">
        <v>0.979</v>
      </c>
      <c r="S523" s="127" t="n">
        <v>16</v>
      </c>
      <c r="T523" s="148" t="n">
        <v>7</v>
      </c>
      <c r="U523" s="127" t="inlineStr">
        <is>
          <t>LA RUCHE LOGISTIQUE</t>
        </is>
      </c>
      <c r="W523" s="8">
        <f>IF(C523&lt;&gt;2,"",IF(S523="5X","5XK",IF(S523="5Y","5YK",IF(S523="6B","6BK",IF(S523="6C","6CK","")))))</f>
        <v/>
      </c>
      <c r="X523" s="8">
        <f>IF(S523="6B",_xlfn.XLOOKUP(H523,'Zoning 2shop'!A:A,'Zoning 2shop'!B:B),IF(S523="6C",_xlfn.XLOOKUP(G523,'Zoning 2shop'!C:C,'Zoning 2shop'!D:D),""))</f>
        <v/>
      </c>
      <c r="Y523" s="112">
        <f>AB523/Z523</f>
        <v/>
      </c>
      <c r="Z523" s="4">
        <f>T523</f>
        <v/>
      </c>
      <c r="AA523" s="4">
        <f>IF(OR(S523="6C",S523="6B",S523="5X",S523="5Y"),0.08,0.5)</f>
        <v/>
      </c>
      <c r="AB523" s="4">
        <f>$AG$5/$AG$2*Z523</f>
        <v/>
      </c>
      <c r="AC523" s="19">
        <f>Z523+AA523</f>
        <v/>
      </c>
      <c r="AD523" s="8">
        <f>IF(COUNTIF(Catégories!A:A,N523)=0,"catégorie inconnue",LOOKUP(N523,Catégories!A:A,Catégories!B:B))</f>
        <v/>
      </c>
      <c r="AE523" s="21">
        <f>SUM(Z523:AB523)</f>
        <v/>
      </c>
    </row>
    <row r="524" hidden="1" ht="14.25" customHeight="1" s="101">
      <c r="B524" s="127" t="inlineStr">
        <is>
          <t>13617721</t>
        </is>
      </c>
      <c r="C524" s="127" t="inlineStr">
        <is>
          <t>0</t>
        </is>
      </c>
      <c r="D524" s="123" t="n">
        <v>46169</v>
      </c>
      <c r="E524" s="127" t="inlineStr">
        <is>
          <t>21320</t>
        </is>
      </c>
      <c r="F524" s="127" t="inlineStr">
        <is>
          <t>56890</t>
        </is>
      </c>
      <c r="G524" s="127" t="inlineStr"/>
      <c r="H524" s="127" t="inlineStr"/>
      <c r="I524" s="127" t="inlineStr">
        <is>
          <t>Le Marec Laurence</t>
        </is>
      </c>
      <c r="J524" s="127" t="inlineStr">
        <is>
          <t>Laruche</t>
        </is>
      </c>
      <c r="K524" s="127" t="inlineStr">
        <is>
          <t>999999</t>
        </is>
      </c>
      <c r="L524" s="127" t="inlineStr">
        <is>
          <t>XN105720982JB</t>
        </is>
      </c>
      <c r="M524" s="127" t="inlineStr">
        <is>
          <t>N</t>
        </is>
      </c>
      <c r="N524" s="127" t="inlineStr">
        <is>
          <t>Transport</t>
        </is>
      </c>
      <c r="O524" s="127" t="inlineStr">
        <is>
          <t>N</t>
        </is>
      </c>
      <c r="P524" s="127" t="inlineStr">
        <is>
          <t>S</t>
        </is>
      </c>
      <c r="Q524" s="127" t="inlineStr">
        <is>
          <t>NT</t>
        </is>
      </c>
      <c r="R524" s="147" t="n">
        <v>3.393</v>
      </c>
      <c r="S524" s="127" t="n">
        <v>16</v>
      </c>
      <c r="T524" s="148" t="n">
        <v>8.199999999999999</v>
      </c>
      <c r="U524" s="127" t="inlineStr">
        <is>
          <t>LA RUCHE LOGISTIQUE</t>
        </is>
      </c>
      <c r="W524" s="8">
        <f>IF(C524&lt;&gt;2,"",IF(S524="5X","5XK",IF(S524="5Y","5YK",IF(S524="6B","6BK",IF(S524="6C","6CK","")))))</f>
        <v/>
      </c>
      <c r="X524" s="8">
        <f>IF(S524="6B",_xlfn.XLOOKUP(H524,'Zoning 2shop'!A:A,'Zoning 2shop'!B:B),IF(S524="6C",_xlfn.XLOOKUP(G524,'Zoning 2shop'!C:C,'Zoning 2shop'!D:D),""))</f>
        <v/>
      </c>
      <c r="Y524" s="112">
        <f>AB524/Z524</f>
        <v/>
      </c>
      <c r="Z524" s="4">
        <f>T524</f>
        <v/>
      </c>
      <c r="AA524" s="4">
        <f>IF(OR(S524="6C",S524="6B",S524="5X",S524="5Y"),0.08,0.5)</f>
        <v/>
      </c>
      <c r="AB524" s="4">
        <f>$AG$5/$AG$2*Z524</f>
        <v/>
      </c>
      <c r="AC524" s="19">
        <f>Z524+AA524</f>
        <v/>
      </c>
      <c r="AD524" s="8">
        <f>IF(COUNTIF(Catégories!A:A,N524)=0,"catégorie inconnue",LOOKUP(N524,Catégories!A:A,Catégories!B:B))</f>
        <v/>
      </c>
      <c r="AE524" s="21">
        <f>SUM(Z524:AB524)</f>
        <v/>
      </c>
    </row>
    <row r="525" hidden="1" ht="14.25" customHeight="1" s="101">
      <c r="B525" s="127" t="inlineStr">
        <is>
          <t>13617721</t>
        </is>
      </c>
      <c r="C525" s="127" t="inlineStr">
        <is>
          <t>0</t>
        </is>
      </c>
      <c r="D525" s="123" t="n">
        <v>46169</v>
      </c>
      <c r="E525" s="127" t="inlineStr">
        <is>
          <t>21320</t>
        </is>
      </c>
      <c r="F525" s="127" t="inlineStr">
        <is>
          <t>91820</t>
        </is>
      </c>
      <c r="G525" s="127" t="inlineStr"/>
      <c r="H525" s="127" t="inlineStr"/>
      <c r="I525" s="127" t="inlineStr">
        <is>
          <t>JACQUOT FABIENNE</t>
        </is>
      </c>
      <c r="J525" s="127" t="inlineStr">
        <is>
          <t>Laruche</t>
        </is>
      </c>
      <c r="K525" s="127" t="inlineStr">
        <is>
          <t>999999</t>
        </is>
      </c>
      <c r="L525" s="127" t="inlineStr">
        <is>
          <t>XN105735032JB</t>
        </is>
      </c>
      <c r="M525" s="127" t="inlineStr">
        <is>
          <t>N</t>
        </is>
      </c>
      <c r="N525" s="127" t="inlineStr">
        <is>
          <t>Transport</t>
        </is>
      </c>
      <c r="O525" s="127" t="inlineStr">
        <is>
          <t>N</t>
        </is>
      </c>
      <c r="P525" s="127" t="inlineStr">
        <is>
          <t>S</t>
        </is>
      </c>
      <c r="Q525" s="127" t="inlineStr">
        <is>
          <t>NT</t>
        </is>
      </c>
      <c r="R525" s="147" t="n">
        <v>26.438</v>
      </c>
      <c r="S525" s="127" t="n">
        <v>16</v>
      </c>
      <c r="T525" s="148" t="n">
        <v>17.4</v>
      </c>
      <c r="U525" s="127" t="inlineStr">
        <is>
          <t>LA RUCHE LOGISTIQUE</t>
        </is>
      </c>
      <c r="W525" s="8">
        <f>IF(C525&lt;&gt;2,"",IF(S525="5X","5XK",IF(S525="5Y","5YK",IF(S525="6B","6BK",IF(S525="6C","6CK","")))))</f>
        <v/>
      </c>
      <c r="X525" s="8">
        <f>IF(S525="6B",_xlfn.XLOOKUP(H525,'Zoning 2shop'!A:A,'Zoning 2shop'!B:B),IF(S525="6C",_xlfn.XLOOKUP(G525,'Zoning 2shop'!C:C,'Zoning 2shop'!D:D),""))</f>
        <v/>
      </c>
      <c r="Y525" s="112">
        <f>AB525/Z525</f>
        <v/>
      </c>
      <c r="Z525" s="4">
        <f>T525</f>
        <v/>
      </c>
      <c r="AA525" s="4">
        <f>IF(OR(S525="6C",S525="6B",S525="5X",S525="5Y"),0.08,0.5)</f>
        <v/>
      </c>
      <c r="AB525" s="4">
        <f>$AG$5/$AG$2*Z525</f>
        <v/>
      </c>
      <c r="AC525" s="19">
        <f>Z525+AA525</f>
        <v/>
      </c>
      <c r="AD525" s="8">
        <f>IF(COUNTIF(Catégories!A:A,N525)=0,"catégorie inconnue",LOOKUP(N525,Catégories!A:A,Catégories!B:B))</f>
        <v/>
      </c>
      <c r="AE525" s="21">
        <f>SUM(Z525:AB525)</f>
        <v/>
      </c>
    </row>
    <row r="526" hidden="1" ht="14.25" customHeight="1" s="101">
      <c r="B526" s="127" t="inlineStr">
        <is>
          <t>13617721</t>
        </is>
      </c>
      <c r="C526" s="127" t="inlineStr">
        <is>
          <t>0</t>
        </is>
      </c>
      <c r="D526" s="123" t="n">
        <v>46169</v>
      </c>
      <c r="E526" s="127" t="inlineStr">
        <is>
          <t>21320</t>
        </is>
      </c>
      <c r="F526" s="127" t="inlineStr">
        <is>
          <t>91300</t>
        </is>
      </c>
      <c r="G526" s="127" t="inlineStr"/>
      <c r="H526" s="127" t="inlineStr"/>
      <c r="I526" s="127" t="inlineStr">
        <is>
          <t>Areny Mathilde</t>
        </is>
      </c>
      <c r="J526" s="127" t="inlineStr">
        <is>
          <t>Laruche</t>
        </is>
      </c>
      <c r="K526" s="127" t="inlineStr">
        <is>
          <t>999999</t>
        </is>
      </c>
      <c r="L526" s="127" t="inlineStr">
        <is>
          <t>XN105749907JB</t>
        </is>
      </c>
      <c r="M526" s="127" t="inlineStr">
        <is>
          <t>N</t>
        </is>
      </c>
      <c r="N526" s="127" t="inlineStr">
        <is>
          <t>Transport</t>
        </is>
      </c>
      <c r="O526" s="127" t="inlineStr">
        <is>
          <t>N</t>
        </is>
      </c>
      <c r="P526" s="127" t="inlineStr">
        <is>
          <t>S</t>
        </is>
      </c>
      <c r="Q526" s="127" t="inlineStr">
        <is>
          <t>NT</t>
        </is>
      </c>
      <c r="R526" s="147" t="n">
        <v>1.392</v>
      </c>
      <c r="S526" s="127" t="n">
        <v>16</v>
      </c>
      <c r="T526" s="148" t="n">
        <v>7.4</v>
      </c>
      <c r="U526" s="127" t="inlineStr">
        <is>
          <t>LA RUCHE LOGISTIQUE</t>
        </is>
      </c>
      <c r="W526" s="8">
        <f>IF(C526&lt;&gt;2,"",IF(S526="5X","5XK",IF(S526="5Y","5YK",IF(S526="6B","6BK",IF(S526="6C","6CK","")))))</f>
        <v/>
      </c>
      <c r="X526" s="8">
        <f>IF(S526="6B",_xlfn.XLOOKUP(H526,'Zoning 2shop'!A:A,'Zoning 2shop'!B:B),IF(S526="6C",_xlfn.XLOOKUP(G526,'Zoning 2shop'!C:C,'Zoning 2shop'!D:D),""))</f>
        <v/>
      </c>
      <c r="Y526" s="112">
        <f>AB526/Z526</f>
        <v/>
      </c>
      <c r="Z526" s="4">
        <f>T526</f>
        <v/>
      </c>
      <c r="AA526" s="4">
        <f>IF(OR(S526="6C",S526="6B",S526="5X",S526="5Y"),0.08,0.5)</f>
        <v/>
      </c>
      <c r="AB526" s="4">
        <f>$AG$5/$AG$2*Z526</f>
        <v/>
      </c>
      <c r="AC526" s="19">
        <f>Z526+AA526</f>
        <v/>
      </c>
      <c r="AD526" s="8">
        <f>IF(COUNTIF(Catégories!A:A,N526)=0,"catégorie inconnue",LOOKUP(N526,Catégories!A:A,Catégories!B:B))</f>
        <v/>
      </c>
      <c r="AE526" s="21">
        <f>SUM(Z526:AB526)</f>
        <v/>
      </c>
    </row>
    <row r="527" hidden="1" ht="14.25" customHeight="1" s="101">
      <c r="B527" s="127" t="inlineStr">
        <is>
          <t>13617721</t>
        </is>
      </c>
      <c r="C527" s="127" t="inlineStr">
        <is>
          <t>0</t>
        </is>
      </c>
      <c r="D527" s="123" t="n">
        <v>46170</v>
      </c>
      <c r="E527" s="127" t="inlineStr">
        <is>
          <t>21320</t>
        </is>
      </c>
      <c r="F527" s="127" t="inlineStr">
        <is>
          <t>06330</t>
        </is>
      </c>
      <c r="G527" s="127" t="inlineStr"/>
      <c r="H527" s="127" t="inlineStr"/>
      <c r="I527" s="127" t="inlineStr">
        <is>
          <t>Theux Galina</t>
        </is>
      </c>
      <c r="J527" s="127" t="inlineStr">
        <is>
          <t>Laruche</t>
        </is>
      </c>
      <c r="K527" s="127" t="inlineStr">
        <is>
          <t>999999</t>
        </is>
      </c>
      <c r="L527" s="127" t="inlineStr">
        <is>
          <t>XN106153798JB</t>
        </is>
      </c>
      <c r="M527" s="127" t="inlineStr">
        <is>
          <t>N</t>
        </is>
      </c>
      <c r="N527" s="127" t="inlineStr">
        <is>
          <t>Transport</t>
        </is>
      </c>
      <c r="O527" s="127" t="inlineStr">
        <is>
          <t>N</t>
        </is>
      </c>
      <c r="P527" s="127" t="inlineStr">
        <is>
          <t>S</t>
        </is>
      </c>
      <c r="Q527" s="127" t="inlineStr">
        <is>
          <t>NT</t>
        </is>
      </c>
      <c r="R527" s="147" t="n">
        <v>0.29</v>
      </c>
      <c r="S527" s="127" t="n">
        <v>16</v>
      </c>
      <c r="T527" s="148" t="n">
        <v>7</v>
      </c>
      <c r="U527" s="127" t="inlineStr">
        <is>
          <t>LA RUCHE LOGISTIQUE</t>
        </is>
      </c>
      <c r="W527" s="8">
        <f>IF(C527&lt;&gt;2,"",IF(S527="5X","5XK",IF(S527="5Y","5YK",IF(S527="6B","6BK",IF(S527="6C","6CK","")))))</f>
        <v/>
      </c>
      <c r="X527" s="8">
        <f>IF(S527="6B",_xlfn.XLOOKUP(H527,'Zoning 2shop'!A:A,'Zoning 2shop'!B:B),IF(S527="6C",_xlfn.XLOOKUP(G527,'Zoning 2shop'!C:C,'Zoning 2shop'!D:D),""))</f>
        <v/>
      </c>
      <c r="Y527" s="112">
        <f>AB527/Z527</f>
        <v/>
      </c>
      <c r="Z527" s="4">
        <f>T527</f>
        <v/>
      </c>
      <c r="AA527" s="4">
        <f>IF(OR(S527="6C",S527="6B",S527="5X",S527="5Y"),0.08,0.5)</f>
        <v/>
      </c>
      <c r="AB527" s="4">
        <f>$AG$5/$AG$2*Z527</f>
        <v/>
      </c>
      <c r="AC527" s="19">
        <f>Z527+AA527</f>
        <v/>
      </c>
      <c r="AD527" s="8">
        <f>IF(COUNTIF(Catégories!A:A,N527)=0,"catégorie inconnue",LOOKUP(N527,Catégories!A:A,Catégories!B:B))</f>
        <v/>
      </c>
      <c r="AE527" s="21">
        <f>SUM(Z527:AB527)</f>
        <v/>
      </c>
    </row>
    <row r="528" hidden="1" ht="14.25" customHeight="1" s="101">
      <c r="B528" s="127" t="inlineStr">
        <is>
          <t>13617721</t>
        </is>
      </c>
      <c r="C528" s="127" t="inlineStr">
        <is>
          <t>0</t>
        </is>
      </c>
      <c r="D528" s="123" t="n">
        <v>46170</v>
      </c>
      <c r="E528" s="127" t="inlineStr">
        <is>
          <t>21320</t>
        </is>
      </c>
      <c r="F528" s="127" t="inlineStr">
        <is>
          <t>52360</t>
        </is>
      </c>
      <c r="G528" s="127" t="inlineStr"/>
      <c r="H528" s="127" t="inlineStr"/>
      <c r="I528" s="127" t="inlineStr">
        <is>
          <t>CHEMIN Regis</t>
        </is>
      </c>
      <c r="J528" s="127" t="inlineStr">
        <is>
          <t>Laruche</t>
        </is>
      </c>
      <c r="K528" s="127" t="inlineStr">
        <is>
          <t>999999</t>
        </is>
      </c>
      <c r="L528" s="127" t="inlineStr">
        <is>
          <t>XN106156661JB</t>
        </is>
      </c>
      <c r="M528" s="127" t="inlineStr">
        <is>
          <t>N</t>
        </is>
      </c>
      <c r="N528" s="127" t="inlineStr">
        <is>
          <t>Transport</t>
        </is>
      </c>
      <c r="O528" s="127" t="inlineStr">
        <is>
          <t>N</t>
        </is>
      </c>
      <c r="P528" s="127" t="inlineStr">
        <is>
          <t>S</t>
        </is>
      </c>
      <c r="Q528" s="127" t="inlineStr">
        <is>
          <t>NR</t>
        </is>
      </c>
      <c r="R528" s="147" t="n">
        <v>0.4</v>
      </c>
      <c r="S528" s="127" t="n">
        <v>16</v>
      </c>
      <c r="T528" s="148" t="n">
        <v>7</v>
      </c>
      <c r="U528" s="127" t="inlineStr">
        <is>
          <t>LA RUCHE LOGISTIQUE</t>
        </is>
      </c>
      <c r="W528" s="8">
        <f>IF(C528&lt;&gt;2,"",IF(S528="5X","5XK",IF(S528="5Y","5YK",IF(S528="6B","6BK",IF(S528="6C","6CK","")))))</f>
        <v/>
      </c>
      <c r="X528" s="8">
        <f>IF(S528="6B",_xlfn.XLOOKUP(H528,'Zoning 2shop'!A:A,'Zoning 2shop'!B:B),IF(S528="6C",_xlfn.XLOOKUP(G528,'Zoning 2shop'!C:C,'Zoning 2shop'!D:D),""))</f>
        <v/>
      </c>
      <c r="Y528" s="112">
        <f>AB528/Z528</f>
        <v/>
      </c>
      <c r="Z528" s="4">
        <f>T528</f>
        <v/>
      </c>
      <c r="AA528" s="4">
        <f>IF(OR(S528="6C",S528="6B",S528="5X",S528="5Y"),0.08,0.5)</f>
        <v/>
      </c>
      <c r="AB528" s="4">
        <f>$AG$5/$AG$2*Z528</f>
        <v/>
      </c>
      <c r="AC528" s="19">
        <f>Z528+AA528</f>
        <v/>
      </c>
      <c r="AD528" s="8">
        <f>IF(COUNTIF(Catégories!A:A,N528)=0,"catégorie inconnue",LOOKUP(N528,Catégories!A:A,Catégories!B:B))</f>
        <v/>
      </c>
      <c r="AE528" s="21">
        <f>SUM(Z528:AB528)</f>
        <v/>
      </c>
    </row>
    <row r="529" hidden="1" ht="14.25" customHeight="1" s="101">
      <c r="B529" s="127" t="inlineStr">
        <is>
          <t>13617721</t>
        </is>
      </c>
      <c r="C529" s="127" t="inlineStr">
        <is>
          <t>0</t>
        </is>
      </c>
      <c r="D529" s="123" t="n">
        <v>46170</v>
      </c>
      <c r="E529" s="127" t="inlineStr">
        <is>
          <t>21320</t>
        </is>
      </c>
      <c r="F529" s="127" t="inlineStr">
        <is>
          <t>91450</t>
        </is>
      </c>
      <c r="G529" s="127" t="inlineStr"/>
      <c r="H529" s="127" t="inlineStr"/>
      <c r="I529" s="127" t="inlineStr">
        <is>
          <t>Lemee Matthieu</t>
        </is>
      </c>
      <c r="J529" s="127" t="inlineStr">
        <is>
          <t>Laruche</t>
        </is>
      </c>
      <c r="K529" s="127" t="inlineStr">
        <is>
          <t>999999</t>
        </is>
      </c>
      <c r="L529" s="127" t="inlineStr">
        <is>
          <t>XN106161410JB</t>
        </is>
      </c>
      <c r="M529" s="127" t="inlineStr">
        <is>
          <t>N</t>
        </is>
      </c>
      <c r="N529" s="127" t="inlineStr">
        <is>
          <t>Transport</t>
        </is>
      </c>
      <c r="O529" s="127" t="inlineStr">
        <is>
          <t>N</t>
        </is>
      </c>
      <c r="P529" s="127" t="inlineStr">
        <is>
          <t>S</t>
        </is>
      </c>
      <c r="Q529" s="127" t="inlineStr">
        <is>
          <t>NT</t>
        </is>
      </c>
      <c r="R529" s="147" t="n">
        <v>2.65</v>
      </c>
      <c r="S529" s="127" t="n">
        <v>16</v>
      </c>
      <c r="T529" s="148" t="n">
        <v>7.8</v>
      </c>
      <c r="U529" s="127" t="inlineStr">
        <is>
          <t>LA RUCHE LOGISTIQUE</t>
        </is>
      </c>
      <c r="W529" s="8">
        <f>IF(C529&lt;&gt;2,"",IF(S529="5X","5XK",IF(S529="5Y","5YK",IF(S529="6B","6BK",IF(S529="6C","6CK","")))))</f>
        <v/>
      </c>
      <c r="X529" s="8">
        <f>IF(S529="6B",_xlfn.XLOOKUP(H529,'Zoning 2shop'!A:A,'Zoning 2shop'!B:B),IF(S529="6C",_xlfn.XLOOKUP(G529,'Zoning 2shop'!C:C,'Zoning 2shop'!D:D),""))</f>
        <v/>
      </c>
      <c r="Y529" s="112">
        <f>AB529/Z529</f>
        <v/>
      </c>
      <c r="Z529" s="4">
        <f>T529</f>
        <v/>
      </c>
      <c r="AA529" s="4">
        <f>IF(OR(S529="6C",S529="6B",S529="5X",S529="5Y"),0.08,0.5)</f>
        <v/>
      </c>
      <c r="AB529" s="4">
        <f>$AG$5/$AG$2*Z529</f>
        <v/>
      </c>
      <c r="AC529" s="19">
        <f>Z529+AA529</f>
        <v/>
      </c>
      <c r="AD529" s="8">
        <f>IF(COUNTIF(Catégories!A:A,N529)=0,"catégorie inconnue",LOOKUP(N529,Catégories!A:A,Catégories!B:B))</f>
        <v/>
      </c>
      <c r="AE529" s="21">
        <f>SUM(Z529:AB529)</f>
        <v/>
      </c>
    </row>
    <row r="530" hidden="1" ht="14.25" customHeight="1" s="101">
      <c r="B530" s="127" t="inlineStr">
        <is>
          <t>13617721</t>
        </is>
      </c>
      <c r="C530" s="127" t="inlineStr">
        <is>
          <t>0</t>
        </is>
      </c>
      <c r="D530" s="123" t="n">
        <v>46170</v>
      </c>
      <c r="E530" s="127" t="inlineStr">
        <is>
          <t>21320</t>
        </is>
      </c>
      <c r="F530" s="127" t="inlineStr">
        <is>
          <t>78480</t>
        </is>
      </c>
      <c r="G530" s="127" t="inlineStr"/>
      <c r="H530" s="127" t="inlineStr"/>
      <c r="I530" s="127" t="inlineStr">
        <is>
          <t>Chez Mme GUILLOU Rene TILLIET</t>
        </is>
      </c>
      <c r="J530" s="127" t="inlineStr">
        <is>
          <t>Laruche</t>
        </is>
      </c>
      <c r="K530" s="127" t="inlineStr">
        <is>
          <t>999999</t>
        </is>
      </c>
      <c r="L530" s="127" t="inlineStr">
        <is>
          <t>XN106167341JB</t>
        </is>
      </c>
      <c r="M530" s="127" t="inlineStr">
        <is>
          <t>N</t>
        </is>
      </c>
      <c r="N530" s="127" t="inlineStr">
        <is>
          <t>Transport</t>
        </is>
      </c>
      <c r="O530" s="127" t="inlineStr">
        <is>
          <t>N</t>
        </is>
      </c>
      <c r="P530" s="127" t="inlineStr">
        <is>
          <t>S</t>
        </is>
      </c>
      <c r="Q530" s="127" t="inlineStr">
        <is>
          <t>NT</t>
        </is>
      </c>
      <c r="R530" s="147" t="n">
        <v>0.07000000000000001</v>
      </c>
      <c r="S530" s="127" t="n">
        <v>16</v>
      </c>
      <c r="T530" s="148" t="n">
        <v>7</v>
      </c>
      <c r="U530" s="127" t="inlineStr">
        <is>
          <t>LA RUCHE LOGISTIQUE</t>
        </is>
      </c>
      <c r="W530" s="8">
        <f>IF(C530&lt;&gt;2,"",IF(S530="5X","5XK",IF(S530="5Y","5YK",IF(S530="6B","6BK",IF(S530="6C","6CK","")))))</f>
        <v/>
      </c>
      <c r="X530" s="8">
        <f>IF(S530="6B",_xlfn.XLOOKUP(H530,'Zoning 2shop'!A:A,'Zoning 2shop'!B:B),IF(S530="6C",_xlfn.XLOOKUP(G530,'Zoning 2shop'!C:C,'Zoning 2shop'!D:D),""))</f>
        <v/>
      </c>
      <c r="Y530" s="112">
        <f>AB530/Z530</f>
        <v/>
      </c>
      <c r="Z530" s="4">
        <f>T530</f>
        <v/>
      </c>
      <c r="AA530" s="4">
        <f>IF(OR(S530="6C",S530="6B",S530="5X",S530="5Y"),0.08,0.5)</f>
        <v/>
      </c>
      <c r="AB530" s="4">
        <f>$AG$5/$AG$2*Z530</f>
        <v/>
      </c>
      <c r="AC530" s="19">
        <f>Z530+AA530</f>
        <v/>
      </c>
      <c r="AD530" s="8">
        <f>IF(COUNTIF(Catégories!A:A,N530)=0,"catégorie inconnue",LOOKUP(N530,Catégories!A:A,Catégories!B:B))</f>
        <v/>
      </c>
      <c r="AE530" s="21">
        <f>SUM(Z530:AB530)</f>
        <v/>
      </c>
    </row>
    <row r="531" hidden="1" ht="14.25" customHeight="1" s="101">
      <c r="B531" s="127" t="inlineStr">
        <is>
          <t>13617721</t>
        </is>
      </c>
      <c r="C531" s="127" t="inlineStr">
        <is>
          <t>0</t>
        </is>
      </c>
      <c r="D531" s="123" t="n">
        <v>46170</v>
      </c>
      <c r="E531" s="127" t="inlineStr">
        <is>
          <t>21320</t>
        </is>
      </c>
      <c r="F531" s="127" t="inlineStr">
        <is>
          <t>28110</t>
        </is>
      </c>
      <c r="G531" s="127" t="inlineStr"/>
      <c r="H531" s="127" t="inlineStr"/>
      <c r="I531" s="127" t="inlineStr">
        <is>
          <t>Enifer Rajaa</t>
        </is>
      </c>
      <c r="J531" s="127" t="inlineStr">
        <is>
          <t>Laruche</t>
        </is>
      </c>
      <c r="K531" s="127" t="inlineStr">
        <is>
          <t>999999</t>
        </is>
      </c>
      <c r="L531" s="127" t="inlineStr">
        <is>
          <t>XN106170734JB</t>
        </is>
      </c>
      <c r="M531" s="127" t="inlineStr">
        <is>
          <t>N</t>
        </is>
      </c>
      <c r="N531" s="127" t="inlineStr">
        <is>
          <t>Transport</t>
        </is>
      </c>
      <c r="O531" s="127" t="inlineStr">
        <is>
          <t>N</t>
        </is>
      </c>
      <c r="P531" s="127" t="inlineStr">
        <is>
          <t>S</t>
        </is>
      </c>
      <c r="Q531" s="127" t="inlineStr">
        <is>
          <t>NT</t>
        </is>
      </c>
      <c r="R531" s="147" t="n">
        <v>1.638</v>
      </c>
      <c r="S531" s="127" t="n">
        <v>16</v>
      </c>
      <c r="T531" s="148" t="n">
        <v>7.4</v>
      </c>
      <c r="U531" s="127" t="inlineStr">
        <is>
          <t>LA RUCHE LOGISTIQUE</t>
        </is>
      </c>
      <c r="W531" s="8">
        <f>IF(C531&lt;&gt;2,"",IF(S531="5X","5XK",IF(S531="5Y","5YK",IF(S531="6B","6BK",IF(S531="6C","6CK","")))))</f>
        <v/>
      </c>
      <c r="X531" s="8">
        <f>IF(S531="6B",_xlfn.XLOOKUP(H531,'Zoning 2shop'!A:A,'Zoning 2shop'!B:B),IF(S531="6C",_xlfn.XLOOKUP(G531,'Zoning 2shop'!C:C,'Zoning 2shop'!D:D),""))</f>
        <v/>
      </c>
      <c r="Y531" s="112">
        <f>AB531/Z531</f>
        <v/>
      </c>
      <c r="Z531" s="4">
        <f>T531</f>
        <v/>
      </c>
      <c r="AA531" s="4">
        <f>IF(OR(S531="6C",S531="6B",S531="5X",S531="5Y"),0.08,0.5)</f>
        <v/>
      </c>
      <c r="AB531" s="4">
        <f>$AG$5/$AG$2*Z531</f>
        <v/>
      </c>
      <c r="AC531" s="19">
        <f>Z531+AA531</f>
        <v/>
      </c>
      <c r="AD531" s="8">
        <f>IF(COUNTIF(Catégories!A:A,N531)=0,"catégorie inconnue",LOOKUP(N531,Catégories!A:A,Catégories!B:B))</f>
        <v/>
      </c>
      <c r="AE531" s="21">
        <f>SUM(Z531:AB531)</f>
        <v/>
      </c>
    </row>
    <row r="532" hidden="1" ht="14.25" customHeight="1" s="101">
      <c r="B532" s="127" t="inlineStr">
        <is>
          <t>13617721</t>
        </is>
      </c>
      <c r="C532" s="127" t="inlineStr">
        <is>
          <t>0</t>
        </is>
      </c>
      <c r="D532" s="123" t="n">
        <v>46170</v>
      </c>
      <c r="E532" s="127" t="inlineStr">
        <is>
          <t>21320</t>
        </is>
      </c>
      <c r="F532" s="127" t="inlineStr">
        <is>
          <t>67730</t>
        </is>
      </c>
      <c r="G532" s="127" t="inlineStr"/>
      <c r="H532" s="127" t="inlineStr"/>
      <c r="I532" s="127" t="inlineStr">
        <is>
          <t>Philippon Daniel</t>
        </is>
      </c>
      <c r="J532" s="127" t="inlineStr">
        <is>
          <t>Laruche</t>
        </is>
      </c>
      <c r="K532" s="127" t="inlineStr">
        <is>
          <t>999999</t>
        </is>
      </c>
      <c r="L532" s="127" t="inlineStr">
        <is>
          <t>XN106181017JB</t>
        </is>
      </c>
      <c r="M532" s="127" t="inlineStr">
        <is>
          <t>N</t>
        </is>
      </c>
      <c r="N532" s="127" t="inlineStr">
        <is>
          <t>Transport</t>
        </is>
      </c>
      <c r="O532" s="127" t="inlineStr">
        <is>
          <t>N</t>
        </is>
      </c>
      <c r="P532" s="127" t="inlineStr">
        <is>
          <t>S</t>
        </is>
      </c>
      <c r="Q532" s="127" t="inlineStr">
        <is>
          <t>NT</t>
        </is>
      </c>
      <c r="R532" s="147" t="n">
        <v>0.13</v>
      </c>
      <c r="S532" s="127" t="n">
        <v>16</v>
      </c>
      <c r="T532" s="148" t="n">
        <v>7</v>
      </c>
      <c r="U532" s="127" t="inlineStr">
        <is>
          <t>LA RUCHE LOGISTIQUE</t>
        </is>
      </c>
      <c r="W532" s="8">
        <f>IF(C532&lt;&gt;2,"",IF(S532="5X","5XK",IF(S532="5Y","5YK",IF(S532="6B","6BK",IF(S532="6C","6CK","")))))</f>
        <v/>
      </c>
      <c r="X532" s="8">
        <f>IF(S532="6B",_xlfn.XLOOKUP(H532,'Zoning 2shop'!A:A,'Zoning 2shop'!B:B),IF(S532="6C",_xlfn.XLOOKUP(G532,'Zoning 2shop'!C:C,'Zoning 2shop'!D:D),""))</f>
        <v/>
      </c>
      <c r="Y532" s="112">
        <f>AB532/Z532</f>
        <v/>
      </c>
      <c r="Z532" s="4">
        <f>T532</f>
        <v/>
      </c>
      <c r="AA532" s="4">
        <f>IF(OR(S532="6C",S532="6B",S532="5X",S532="5Y"),0.08,0.5)</f>
        <v/>
      </c>
      <c r="AB532" s="4">
        <f>$AG$5/$AG$2*Z532</f>
        <v/>
      </c>
      <c r="AC532" s="19">
        <f>Z532+AA532</f>
        <v/>
      </c>
      <c r="AD532" s="8">
        <f>IF(COUNTIF(Catégories!A:A,N532)=0,"catégorie inconnue",LOOKUP(N532,Catégories!A:A,Catégories!B:B))</f>
        <v/>
      </c>
      <c r="AE532" s="21">
        <f>SUM(Z532:AB532)</f>
        <v/>
      </c>
    </row>
    <row r="533" hidden="1" ht="14.25" customHeight="1" s="101">
      <c r="B533" s="127" t="inlineStr">
        <is>
          <t>13617721</t>
        </is>
      </c>
      <c r="C533" s="127" t="inlineStr">
        <is>
          <t>0</t>
        </is>
      </c>
      <c r="D533" s="123" t="n">
        <v>46170</v>
      </c>
      <c r="E533" s="127" t="inlineStr">
        <is>
          <t>21320</t>
        </is>
      </c>
      <c r="F533" s="127" t="inlineStr">
        <is>
          <t>45640</t>
        </is>
      </c>
      <c r="G533" s="127" t="inlineStr"/>
      <c r="H533" s="127" t="inlineStr"/>
      <c r="I533" s="127" t="inlineStr">
        <is>
          <t>Douchet Liliane</t>
        </is>
      </c>
      <c r="J533" s="127" t="inlineStr">
        <is>
          <t>Laruche</t>
        </is>
      </c>
      <c r="K533" s="127" t="inlineStr">
        <is>
          <t>999999</t>
        </is>
      </c>
      <c r="L533" s="127" t="inlineStr">
        <is>
          <t>XN106182057JB</t>
        </is>
      </c>
      <c r="M533" s="127" t="inlineStr">
        <is>
          <t>N</t>
        </is>
      </c>
      <c r="N533" s="127" t="inlineStr">
        <is>
          <t>Transport</t>
        </is>
      </c>
      <c r="O533" s="127" t="inlineStr">
        <is>
          <t>N</t>
        </is>
      </c>
      <c r="P533" s="127" t="inlineStr">
        <is>
          <t>S</t>
        </is>
      </c>
      <c r="Q533" s="127" t="inlineStr">
        <is>
          <t>NT</t>
        </is>
      </c>
      <c r="R533" s="147" t="n">
        <v>0.2</v>
      </c>
      <c r="S533" s="127" t="n">
        <v>16</v>
      </c>
      <c r="T533" s="148" t="n">
        <v>7</v>
      </c>
      <c r="U533" s="127" t="inlineStr">
        <is>
          <t>LA RUCHE LOGISTIQUE</t>
        </is>
      </c>
      <c r="W533" s="8">
        <f>IF(C533&lt;&gt;2,"",IF(S533="5X","5XK",IF(S533="5Y","5YK",IF(S533="6B","6BK",IF(S533="6C","6CK","")))))</f>
        <v/>
      </c>
      <c r="X533" s="8">
        <f>IF(S533="6B",_xlfn.XLOOKUP(H533,'Zoning 2shop'!A:A,'Zoning 2shop'!B:B),IF(S533="6C",_xlfn.XLOOKUP(G533,'Zoning 2shop'!C:C,'Zoning 2shop'!D:D),""))</f>
        <v/>
      </c>
      <c r="Y533" s="112">
        <f>AB533/Z533</f>
        <v/>
      </c>
      <c r="Z533" s="4">
        <f>T533</f>
        <v/>
      </c>
      <c r="AA533" s="4">
        <f>IF(OR(S533="6C",S533="6B",S533="5X",S533="5Y"),0.08,0.5)</f>
        <v/>
      </c>
      <c r="AB533" s="4">
        <f>$AG$5/$AG$2*Z533</f>
        <v/>
      </c>
      <c r="AC533" s="19">
        <f>Z533+AA533</f>
        <v/>
      </c>
      <c r="AD533" s="8">
        <f>IF(COUNTIF(Catégories!A:A,N533)=0,"catégorie inconnue",LOOKUP(N533,Catégories!A:A,Catégories!B:B))</f>
        <v/>
      </c>
      <c r="AE533" s="21">
        <f>SUM(Z533:AB533)</f>
        <v/>
      </c>
    </row>
    <row r="534" hidden="1" ht="14.25" customHeight="1" s="101">
      <c r="B534" s="127" t="inlineStr">
        <is>
          <t>13617721</t>
        </is>
      </c>
      <c r="C534" s="127" t="inlineStr">
        <is>
          <t>0</t>
        </is>
      </c>
      <c r="D534" s="123" t="n">
        <v>46170</v>
      </c>
      <c r="E534" s="127" t="inlineStr">
        <is>
          <t>21320</t>
        </is>
      </c>
      <c r="F534" s="127" t="inlineStr">
        <is>
          <t>72220</t>
        </is>
      </c>
      <c r="G534" s="127" t="inlineStr"/>
      <c r="H534" s="127" t="inlineStr"/>
      <c r="I534" s="127" t="inlineStr">
        <is>
          <t>Manac¿h Virginie</t>
        </is>
      </c>
      <c r="J534" s="127" t="inlineStr">
        <is>
          <t>Laruche</t>
        </is>
      </c>
      <c r="K534" s="127" t="inlineStr">
        <is>
          <t>999999</t>
        </is>
      </c>
      <c r="L534" s="127" t="inlineStr">
        <is>
          <t>XN106182556JB</t>
        </is>
      </c>
      <c r="M534" s="127" t="inlineStr">
        <is>
          <t>N</t>
        </is>
      </c>
      <c r="N534" s="127" t="inlineStr">
        <is>
          <t>Transport</t>
        </is>
      </c>
      <c r="O534" s="127" t="inlineStr">
        <is>
          <t>N</t>
        </is>
      </c>
      <c r="P534" s="127" t="inlineStr">
        <is>
          <t>S</t>
        </is>
      </c>
      <c r="Q534" s="127" t="inlineStr">
        <is>
          <t>NT</t>
        </is>
      </c>
      <c r="R534" s="147" t="n">
        <v>0.4</v>
      </c>
      <c r="S534" s="127" t="n">
        <v>16</v>
      </c>
      <c r="T534" s="148" t="n">
        <v>7</v>
      </c>
      <c r="U534" s="127" t="inlineStr">
        <is>
          <t>LA RUCHE LOGISTIQUE</t>
        </is>
      </c>
      <c r="W534" s="8">
        <f>IF(C534&lt;&gt;2,"",IF(S534="5X","5XK",IF(S534="5Y","5YK",IF(S534="6B","6BK",IF(S534="6C","6CK","")))))</f>
        <v/>
      </c>
      <c r="X534" s="8">
        <f>IF(S534="6B",_xlfn.XLOOKUP(H534,'Zoning 2shop'!A:A,'Zoning 2shop'!B:B),IF(S534="6C",_xlfn.XLOOKUP(G534,'Zoning 2shop'!C:C,'Zoning 2shop'!D:D),""))</f>
        <v/>
      </c>
      <c r="Y534" s="112">
        <f>AB534/Z534</f>
        <v/>
      </c>
      <c r="Z534" s="4">
        <f>T534</f>
        <v/>
      </c>
      <c r="AA534" s="4">
        <f>IF(OR(S534="6C",S534="6B",S534="5X",S534="5Y"),0.08,0.5)</f>
        <v/>
      </c>
      <c r="AB534" s="4">
        <f>$AG$5/$AG$2*Z534</f>
        <v/>
      </c>
      <c r="AC534" s="19">
        <f>Z534+AA534</f>
        <v/>
      </c>
      <c r="AD534" s="8">
        <f>IF(COUNTIF(Catégories!A:A,N534)=0,"catégorie inconnue",LOOKUP(N534,Catégories!A:A,Catégories!B:B))</f>
        <v/>
      </c>
      <c r="AE534" s="21">
        <f>SUM(Z534:AB534)</f>
        <v/>
      </c>
    </row>
    <row r="535" hidden="1" ht="14.25" customHeight="1" s="101">
      <c r="B535" s="127" t="inlineStr">
        <is>
          <t>13617721</t>
        </is>
      </c>
      <c r="C535" s="127" t="inlineStr">
        <is>
          <t>0</t>
        </is>
      </c>
      <c r="D535" s="123" t="n">
        <v>46170</v>
      </c>
      <c r="E535" s="127" t="inlineStr">
        <is>
          <t>21320</t>
        </is>
      </c>
      <c r="F535" s="127" t="inlineStr">
        <is>
          <t>31530</t>
        </is>
      </c>
      <c r="G535" s="127" t="inlineStr"/>
      <c r="H535" s="127" t="inlineStr"/>
      <c r="I535" s="127" t="inlineStr">
        <is>
          <t>PANNEBIAU ANNICK</t>
        </is>
      </c>
      <c r="J535" s="127" t="inlineStr">
        <is>
          <t>Laruche</t>
        </is>
      </c>
      <c r="K535" s="127" t="inlineStr">
        <is>
          <t>999999</t>
        </is>
      </c>
      <c r="L535" s="127" t="inlineStr">
        <is>
          <t>XN106187624JB</t>
        </is>
      </c>
      <c r="M535" s="127" t="inlineStr">
        <is>
          <t>N</t>
        </is>
      </c>
      <c r="N535" s="127" t="inlineStr">
        <is>
          <t>Transport</t>
        </is>
      </c>
      <c r="O535" s="127" t="inlineStr">
        <is>
          <t>N</t>
        </is>
      </c>
      <c r="P535" s="127" t="inlineStr">
        <is>
          <t>S</t>
        </is>
      </c>
      <c r="Q535" s="127" t="inlineStr">
        <is>
          <t>NT</t>
        </is>
      </c>
      <c r="R535" s="147" t="n">
        <v>0.15</v>
      </c>
      <c r="S535" s="127" t="n">
        <v>16</v>
      </c>
      <c r="T535" s="148" t="n">
        <v>7</v>
      </c>
      <c r="U535" s="127" t="inlineStr">
        <is>
          <t>LA RUCHE LOGISTIQUE</t>
        </is>
      </c>
      <c r="W535" s="8">
        <f>IF(C535&lt;&gt;2,"",IF(S535="5X","5XK",IF(S535="5Y","5YK",IF(S535="6B","6BK",IF(S535="6C","6CK","")))))</f>
        <v/>
      </c>
      <c r="X535" s="8">
        <f>IF(S535="6B",_xlfn.XLOOKUP(H535,'Zoning 2shop'!A:A,'Zoning 2shop'!B:B),IF(S535="6C",_xlfn.XLOOKUP(G535,'Zoning 2shop'!C:C,'Zoning 2shop'!D:D),""))</f>
        <v/>
      </c>
      <c r="Y535" s="112">
        <f>AB535/Z535</f>
        <v/>
      </c>
      <c r="Z535" s="4">
        <f>T535</f>
        <v/>
      </c>
      <c r="AA535" s="4">
        <f>IF(OR(S535="6C",S535="6B",S535="5X",S535="5Y"),0.08,0.5)</f>
        <v/>
      </c>
      <c r="AB535" s="4">
        <f>$AG$5/$AG$2*Z535</f>
        <v/>
      </c>
      <c r="AC535" s="19">
        <f>Z535+AA535</f>
        <v/>
      </c>
      <c r="AD535" s="8">
        <f>IF(COUNTIF(Catégories!A:A,N535)=0,"catégorie inconnue",LOOKUP(N535,Catégories!A:A,Catégories!B:B))</f>
        <v/>
      </c>
      <c r="AE535" s="21">
        <f>SUM(Z535:AB535)</f>
        <v/>
      </c>
    </row>
    <row r="536" hidden="1" ht="14.25" customHeight="1" s="101">
      <c r="B536" s="127" t="inlineStr">
        <is>
          <t>13617721</t>
        </is>
      </c>
      <c r="C536" s="127" t="inlineStr">
        <is>
          <t>0</t>
        </is>
      </c>
      <c r="D536" s="123" t="n">
        <v>46170</v>
      </c>
      <c r="E536" s="127" t="inlineStr">
        <is>
          <t>21320</t>
        </is>
      </c>
      <c r="F536" s="127" t="inlineStr">
        <is>
          <t>02410</t>
        </is>
      </c>
      <c r="G536" s="127" t="inlineStr"/>
      <c r="H536" s="127" t="inlineStr"/>
      <c r="I536" s="127" t="inlineStr">
        <is>
          <t>Leconte Louise</t>
        </is>
      </c>
      <c r="J536" s="127" t="inlineStr">
        <is>
          <t>Laruche</t>
        </is>
      </c>
      <c r="K536" s="127" t="inlineStr">
        <is>
          <t>999999</t>
        </is>
      </c>
      <c r="L536" s="127" t="inlineStr">
        <is>
          <t>XN106188341JB</t>
        </is>
      </c>
      <c r="M536" s="127" t="inlineStr">
        <is>
          <t>N</t>
        </is>
      </c>
      <c r="N536" s="127" t="inlineStr">
        <is>
          <t>Transport</t>
        </is>
      </c>
      <c r="O536" s="127" t="inlineStr">
        <is>
          <t>N</t>
        </is>
      </c>
      <c r="P536" s="127" t="inlineStr">
        <is>
          <t>S</t>
        </is>
      </c>
      <c r="Q536" s="127" t="inlineStr">
        <is>
          <t>NT</t>
        </is>
      </c>
      <c r="R536" s="147" t="n">
        <v>4.638</v>
      </c>
      <c r="S536" s="127" t="n">
        <v>16</v>
      </c>
      <c r="T536" s="148" t="n">
        <v>8.6</v>
      </c>
      <c r="U536" s="127" t="inlineStr">
        <is>
          <t>LA RUCHE LOGISTIQUE</t>
        </is>
      </c>
      <c r="W536" s="8">
        <f>IF(C536&lt;&gt;2,"",IF(S536="5X","5XK",IF(S536="5Y","5YK",IF(S536="6B","6BK",IF(S536="6C","6CK","")))))</f>
        <v/>
      </c>
      <c r="X536" s="8">
        <f>IF(S536="6B",_xlfn.XLOOKUP(H536,'Zoning 2shop'!A:A,'Zoning 2shop'!B:B),IF(S536="6C",_xlfn.XLOOKUP(G536,'Zoning 2shop'!C:C,'Zoning 2shop'!D:D),""))</f>
        <v/>
      </c>
      <c r="Y536" s="112">
        <f>AB536/Z536</f>
        <v/>
      </c>
      <c r="Z536" s="4">
        <f>T536</f>
        <v/>
      </c>
      <c r="AA536" s="4">
        <f>IF(OR(S536="6C",S536="6B",S536="5X",S536="5Y"),0.08,0.5)</f>
        <v/>
      </c>
      <c r="AB536" s="4">
        <f>$AG$5/$AG$2*Z536</f>
        <v/>
      </c>
      <c r="AC536" s="19">
        <f>Z536+AA536</f>
        <v/>
      </c>
      <c r="AD536" s="8">
        <f>IF(COUNTIF(Catégories!A:A,N536)=0,"catégorie inconnue",LOOKUP(N536,Catégories!A:A,Catégories!B:B))</f>
        <v/>
      </c>
      <c r="AE536" s="21">
        <f>SUM(Z536:AB536)</f>
        <v/>
      </c>
    </row>
    <row r="537" hidden="1" ht="14.25" customHeight="1" s="101">
      <c r="B537" s="127" t="inlineStr">
        <is>
          <t>13617721</t>
        </is>
      </c>
      <c r="C537" s="127" t="inlineStr">
        <is>
          <t>0</t>
        </is>
      </c>
      <c r="D537" s="123" t="n">
        <v>46170</v>
      </c>
      <c r="E537" s="127" t="inlineStr">
        <is>
          <t>21320</t>
        </is>
      </c>
      <c r="F537" s="127" t="inlineStr">
        <is>
          <t>75007</t>
        </is>
      </c>
      <c r="G537" s="127" t="inlineStr"/>
      <c r="H537" s="127" t="inlineStr"/>
      <c r="I537" s="127" t="inlineStr">
        <is>
          <t>Notarantonio Catherine</t>
        </is>
      </c>
      <c r="J537" s="127" t="inlineStr">
        <is>
          <t>Laruche</t>
        </is>
      </c>
      <c r="K537" s="127" t="inlineStr">
        <is>
          <t>999999</t>
        </is>
      </c>
      <c r="L537" s="127" t="inlineStr">
        <is>
          <t>XN106189231JB</t>
        </is>
      </c>
      <c r="M537" s="127" t="inlineStr">
        <is>
          <t>N</t>
        </is>
      </c>
      <c r="N537" s="127" t="inlineStr">
        <is>
          <t>Transport</t>
        </is>
      </c>
      <c r="O537" s="127" t="inlineStr">
        <is>
          <t>N</t>
        </is>
      </c>
      <c r="P537" s="127" t="inlineStr">
        <is>
          <t>S</t>
        </is>
      </c>
      <c r="Q537" s="127" t="inlineStr">
        <is>
          <t>NT</t>
        </is>
      </c>
      <c r="R537" s="147" t="n">
        <v>2.195</v>
      </c>
      <c r="S537" s="127" t="n">
        <v>16</v>
      </c>
      <c r="T537" s="148" t="n">
        <v>7.8</v>
      </c>
      <c r="U537" s="127" t="inlineStr">
        <is>
          <t>LA RUCHE LOGISTIQUE</t>
        </is>
      </c>
      <c r="W537" s="8">
        <f>IF(C537&lt;&gt;2,"",IF(S537="5X","5XK",IF(S537="5Y","5YK",IF(S537="6B","6BK",IF(S537="6C","6CK","")))))</f>
        <v/>
      </c>
      <c r="X537" s="8">
        <f>IF(S537="6B",_xlfn.XLOOKUP(H537,'Zoning 2shop'!A:A,'Zoning 2shop'!B:B),IF(S537="6C",_xlfn.XLOOKUP(G537,'Zoning 2shop'!C:C,'Zoning 2shop'!D:D),""))</f>
        <v/>
      </c>
      <c r="Y537" s="112">
        <f>AB537/Z537</f>
        <v/>
      </c>
      <c r="Z537" s="4">
        <f>T537</f>
        <v/>
      </c>
      <c r="AA537" s="4">
        <f>IF(OR(S537="6C",S537="6B",S537="5X",S537="5Y"),0.08,0.5)</f>
        <v/>
      </c>
      <c r="AB537" s="4">
        <f>$AG$5/$AG$2*Z537</f>
        <v/>
      </c>
      <c r="AC537" s="19">
        <f>Z537+AA537</f>
        <v/>
      </c>
      <c r="AD537" s="8">
        <f>IF(COUNTIF(Catégories!A:A,N537)=0,"catégorie inconnue",LOOKUP(N537,Catégories!A:A,Catégories!B:B))</f>
        <v/>
      </c>
      <c r="AE537" s="21">
        <f>SUM(Z537:AB537)</f>
        <v/>
      </c>
    </row>
    <row r="538" hidden="1" ht="14.25" customHeight="1" s="101">
      <c r="B538" s="127" t="inlineStr">
        <is>
          <t>13617721</t>
        </is>
      </c>
      <c r="C538" s="127" t="inlineStr">
        <is>
          <t>0</t>
        </is>
      </c>
      <c r="D538" s="123" t="n">
        <v>46170</v>
      </c>
      <c r="E538" s="127" t="inlineStr">
        <is>
          <t>21320</t>
        </is>
      </c>
      <c r="F538" s="127" t="inlineStr">
        <is>
          <t>56890</t>
        </is>
      </c>
      <c r="G538" s="127" t="inlineStr"/>
      <c r="H538" s="127" t="inlineStr"/>
      <c r="I538" s="127" t="inlineStr">
        <is>
          <t>LE MAREC Laurence</t>
        </is>
      </c>
      <c r="J538" s="127" t="inlineStr">
        <is>
          <t>Laruche</t>
        </is>
      </c>
      <c r="K538" s="127" t="inlineStr">
        <is>
          <t>999999</t>
        </is>
      </c>
      <c r="L538" s="127" t="inlineStr">
        <is>
          <t>XN106413515JB</t>
        </is>
      </c>
      <c r="M538" s="127" t="inlineStr">
        <is>
          <t>N</t>
        </is>
      </c>
      <c r="N538" s="127" t="inlineStr">
        <is>
          <t>Transport</t>
        </is>
      </c>
      <c r="O538" s="127" t="inlineStr">
        <is>
          <t>N</t>
        </is>
      </c>
      <c r="P538" s="127" t="inlineStr">
        <is>
          <t>S</t>
        </is>
      </c>
      <c r="Q538" s="127" t="inlineStr">
        <is>
          <t>NT</t>
        </is>
      </c>
      <c r="R538" s="147" t="n">
        <v>1.44</v>
      </c>
      <c r="S538" s="127" t="n">
        <v>16</v>
      </c>
      <c r="T538" s="148" t="n">
        <v>7.4</v>
      </c>
      <c r="U538" s="127" t="inlineStr">
        <is>
          <t>LA RUCHE LOGISTIQUE</t>
        </is>
      </c>
      <c r="W538" s="8">
        <f>IF(C538&lt;&gt;2,"",IF(S538="5X","5XK",IF(S538="5Y","5YK",IF(S538="6B","6BK",IF(S538="6C","6CK","")))))</f>
        <v/>
      </c>
      <c r="X538" s="8">
        <f>IF(S538="6B",_xlfn.XLOOKUP(H538,'Zoning 2shop'!A:A,'Zoning 2shop'!B:B),IF(S538="6C",_xlfn.XLOOKUP(G538,'Zoning 2shop'!C:C,'Zoning 2shop'!D:D),""))</f>
        <v/>
      </c>
      <c r="Y538" s="112">
        <f>AB538/Z538</f>
        <v/>
      </c>
      <c r="Z538" s="4">
        <f>T538</f>
        <v/>
      </c>
      <c r="AA538" s="4">
        <f>IF(OR(S538="6C",S538="6B",S538="5X",S538="5Y"),0.08,0.5)</f>
        <v/>
      </c>
      <c r="AB538" s="4">
        <f>$AG$5/$AG$2*Z538</f>
        <v/>
      </c>
      <c r="AC538" s="19">
        <f>Z538+AA538</f>
        <v/>
      </c>
      <c r="AD538" s="8">
        <f>IF(COUNTIF(Catégories!A:A,N538)=0,"catégorie inconnue",LOOKUP(N538,Catégories!A:A,Catégories!B:B))</f>
        <v/>
      </c>
      <c r="AE538" s="21">
        <f>SUM(Z538:AB538)</f>
        <v/>
      </c>
    </row>
    <row r="539" hidden="1" ht="14.25" customHeight="1" s="101">
      <c r="B539" s="127" t="inlineStr">
        <is>
          <t>13617721</t>
        </is>
      </c>
      <c r="C539" s="127" t="inlineStr">
        <is>
          <t>0</t>
        </is>
      </c>
      <c r="D539" s="123" t="n">
        <v>46170</v>
      </c>
      <c r="E539" s="127" t="inlineStr">
        <is>
          <t>21320</t>
        </is>
      </c>
      <c r="F539" s="127" t="inlineStr">
        <is>
          <t>45740</t>
        </is>
      </c>
      <c r="G539" s="127" t="inlineStr"/>
      <c r="H539" s="127" t="inlineStr"/>
      <c r="I539" s="127" t="inlineStr">
        <is>
          <t>Couvreur Sarah</t>
        </is>
      </c>
      <c r="J539" s="127" t="inlineStr">
        <is>
          <t>Laruche</t>
        </is>
      </c>
      <c r="K539" s="127" t="inlineStr">
        <is>
          <t>999999</t>
        </is>
      </c>
      <c r="L539" s="127" t="inlineStr">
        <is>
          <t>XN106473505JB</t>
        </is>
      </c>
      <c r="M539" s="127" t="inlineStr">
        <is>
          <t>N</t>
        </is>
      </c>
      <c r="N539" s="127" t="inlineStr">
        <is>
          <t>Transport</t>
        </is>
      </c>
      <c r="O539" s="127" t="inlineStr">
        <is>
          <t>N</t>
        </is>
      </c>
      <c r="P539" s="127" t="inlineStr">
        <is>
          <t>S</t>
        </is>
      </c>
      <c r="Q539" s="127" t="inlineStr">
        <is>
          <t>NT</t>
        </is>
      </c>
      <c r="R539" s="147" t="n">
        <v>4.532</v>
      </c>
      <c r="S539" s="127" t="n">
        <v>16</v>
      </c>
      <c r="T539" s="148" t="n">
        <v>8.6</v>
      </c>
      <c r="U539" s="127" t="inlineStr">
        <is>
          <t>LA RUCHE LOGISTIQUE</t>
        </is>
      </c>
      <c r="W539" s="8">
        <f>IF(C539&lt;&gt;2,"",IF(S539="5X","5XK",IF(S539="5Y","5YK",IF(S539="6B","6BK",IF(S539="6C","6CK","")))))</f>
        <v/>
      </c>
      <c r="X539" s="8">
        <f>IF(S539="6B",_xlfn.XLOOKUP(H539,'Zoning 2shop'!A:A,'Zoning 2shop'!B:B),IF(S539="6C",_xlfn.XLOOKUP(G539,'Zoning 2shop'!C:C,'Zoning 2shop'!D:D),""))</f>
        <v/>
      </c>
      <c r="Y539" s="112">
        <f>AB539/Z539</f>
        <v/>
      </c>
      <c r="Z539" s="4">
        <f>T539</f>
        <v/>
      </c>
      <c r="AA539" s="4">
        <f>IF(OR(S539="6C",S539="6B",S539="5X",S539="5Y"),0.08,0.5)</f>
        <v/>
      </c>
      <c r="AB539" s="4">
        <f>$AG$5/$AG$2*Z539</f>
        <v/>
      </c>
      <c r="AC539" s="19">
        <f>Z539+AA539</f>
        <v/>
      </c>
      <c r="AD539" s="8">
        <f>IF(COUNTIF(Catégories!A:A,N539)=0,"catégorie inconnue",LOOKUP(N539,Catégories!A:A,Catégories!B:B))</f>
        <v/>
      </c>
      <c r="AE539" s="21">
        <f>SUM(Z539:AB539)</f>
        <v/>
      </c>
    </row>
    <row r="540" hidden="1" ht="14.25" customHeight="1" s="101">
      <c r="B540" s="127" t="inlineStr">
        <is>
          <t>13617721</t>
        </is>
      </c>
      <c r="C540" s="127" t="inlineStr">
        <is>
          <t>0</t>
        </is>
      </c>
      <c r="D540" s="123" t="n">
        <v>46170</v>
      </c>
      <c r="E540" s="127" t="inlineStr">
        <is>
          <t>21320</t>
        </is>
      </c>
      <c r="F540" s="127" t="inlineStr">
        <is>
          <t>13330</t>
        </is>
      </c>
      <c r="G540" s="127" t="inlineStr"/>
      <c r="H540" s="127" t="inlineStr"/>
      <c r="I540" s="127" t="inlineStr">
        <is>
          <t>gonzalez walter</t>
        </is>
      </c>
      <c r="J540" s="127" t="inlineStr">
        <is>
          <t>Laruche</t>
        </is>
      </c>
      <c r="K540" s="127" t="inlineStr">
        <is>
          <t>999999</t>
        </is>
      </c>
      <c r="L540" s="127" t="inlineStr">
        <is>
          <t>XN106564317JB</t>
        </is>
      </c>
      <c r="M540" s="127" t="inlineStr">
        <is>
          <t>N</t>
        </is>
      </c>
      <c r="N540" s="127" t="inlineStr">
        <is>
          <t>Transport</t>
        </is>
      </c>
      <c r="O540" s="127" t="inlineStr">
        <is>
          <t>N</t>
        </is>
      </c>
      <c r="P540" s="127" t="inlineStr">
        <is>
          <t>S</t>
        </is>
      </c>
      <c r="Q540" s="127" t="inlineStr">
        <is>
          <t>NT</t>
        </is>
      </c>
      <c r="R540" s="147" t="n">
        <v>0.27</v>
      </c>
      <c r="S540" s="127" t="n">
        <v>16</v>
      </c>
      <c r="T540" s="148" t="n">
        <v>7</v>
      </c>
      <c r="U540" s="127" t="inlineStr">
        <is>
          <t>LA RUCHE LOGISTIQUE</t>
        </is>
      </c>
      <c r="W540" s="8">
        <f>IF(C540&lt;&gt;2,"",IF(S540="5X","5XK",IF(S540="5Y","5YK",IF(S540="6B","6BK",IF(S540="6C","6CK","")))))</f>
        <v/>
      </c>
      <c r="X540" s="8">
        <f>IF(S540="6B",_xlfn.XLOOKUP(H540,'Zoning 2shop'!A:A,'Zoning 2shop'!B:B),IF(S540="6C",_xlfn.XLOOKUP(G540,'Zoning 2shop'!C:C,'Zoning 2shop'!D:D),""))</f>
        <v/>
      </c>
      <c r="Y540" s="112">
        <f>AB540/Z540</f>
        <v/>
      </c>
      <c r="Z540" s="4">
        <f>T540</f>
        <v/>
      </c>
      <c r="AA540" s="4">
        <f>IF(OR(S540="6C",S540="6B",S540="5X",S540="5Y"),0.08,0.5)</f>
        <v/>
      </c>
      <c r="AB540" s="4">
        <f>$AG$5/$AG$2*Z540</f>
        <v/>
      </c>
      <c r="AC540" s="19">
        <f>Z540+AA540</f>
        <v/>
      </c>
      <c r="AD540" s="8">
        <f>IF(COUNTIF(Catégories!A:A,N540)=0,"catégorie inconnue",LOOKUP(N540,Catégories!A:A,Catégories!B:B))</f>
        <v/>
      </c>
      <c r="AE540" s="21">
        <f>SUM(Z540:AB540)</f>
        <v/>
      </c>
    </row>
    <row r="541" hidden="1" ht="14.25" customHeight="1" s="101">
      <c r="B541" s="127" t="inlineStr">
        <is>
          <t>13617721</t>
        </is>
      </c>
      <c r="C541" s="127" t="inlineStr">
        <is>
          <t>0</t>
        </is>
      </c>
      <c r="D541" s="123" t="n">
        <v>46171</v>
      </c>
      <c r="E541" s="127" t="inlineStr">
        <is>
          <t>21320</t>
        </is>
      </c>
      <c r="F541" s="127" t="inlineStr">
        <is>
          <t>69008</t>
        </is>
      </c>
      <c r="G541" s="127" t="inlineStr"/>
      <c r="H541" s="127" t="inlineStr"/>
      <c r="I541" s="127" t="inlineStr">
        <is>
          <t>Douza Fateh</t>
        </is>
      </c>
      <c r="J541" s="127" t="inlineStr">
        <is>
          <t>Laruche</t>
        </is>
      </c>
      <c r="K541" s="127" t="inlineStr">
        <is>
          <t>999999</t>
        </is>
      </c>
      <c r="L541" s="127" t="inlineStr">
        <is>
          <t>XN106937084JB</t>
        </is>
      </c>
      <c r="M541" s="127" t="inlineStr">
        <is>
          <t>N</t>
        </is>
      </c>
      <c r="N541" s="127" t="inlineStr">
        <is>
          <t>Transport</t>
        </is>
      </c>
      <c r="O541" s="127" t="inlineStr">
        <is>
          <t>N</t>
        </is>
      </c>
      <c r="P541" s="127" t="inlineStr">
        <is>
          <t>S</t>
        </is>
      </c>
      <c r="Q541" s="127" t="inlineStr">
        <is>
          <t>NT</t>
        </is>
      </c>
      <c r="R541" s="147" t="n">
        <v>0.93</v>
      </c>
      <c r="S541" s="127" t="n">
        <v>16</v>
      </c>
      <c r="T541" s="148" t="n">
        <v>7</v>
      </c>
      <c r="U541" s="127" t="inlineStr">
        <is>
          <t>LA RUCHE LOGISTIQUE</t>
        </is>
      </c>
      <c r="W541" s="8">
        <f>IF(C541&lt;&gt;2,"",IF(S541="5X","5XK",IF(S541="5Y","5YK",IF(S541="6B","6BK",IF(S541="6C","6CK","")))))</f>
        <v/>
      </c>
      <c r="X541" s="8">
        <f>IF(S541="6B",_xlfn.XLOOKUP(H541,'Zoning 2shop'!A:A,'Zoning 2shop'!B:B),IF(S541="6C",_xlfn.XLOOKUP(G541,'Zoning 2shop'!C:C,'Zoning 2shop'!D:D),""))</f>
        <v/>
      </c>
      <c r="Y541" s="112">
        <f>AB541/Z541</f>
        <v/>
      </c>
      <c r="Z541" s="4">
        <f>T541</f>
        <v/>
      </c>
      <c r="AA541" s="4">
        <f>IF(OR(S541="6C",S541="6B",S541="5X",S541="5Y"),0.08,0.5)</f>
        <v/>
      </c>
      <c r="AB541" s="4">
        <f>$AG$5/$AG$2*Z541</f>
        <v/>
      </c>
      <c r="AC541" s="19">
        <f>Z541+AA541</f>
        <v/>
      </c>
      <c r="AD541" s="8">
        <f>IF(COUNTIF(Catégories!A:A,N541)=0,"catégorie inconnue",LOOKUP(N541,Catégories!A:A,Catégories!B:B))</f>
        <v/>
      </c>
      <c r="AE541" s="21">
        <f>SUM(Z541:AB541)</f>
        <v/>
      </c>
    </row>
    <row r="542" hidden="1" ht="14.25" customHeight="1" s="101">
      <c r="B542" s="127" t="inlineStr">
        <is>
          <t>13617721</t>
        </is>
      </c>
      <c r="C542" s="127" t="inlineStr">
        <is>
          <t>0</t>
        </is>
      </c>
      <c r="D542" s="123" t="n">
        <v>46171</v>
      </c>
      <c r="E542" s="127" t="inlineStr">
        <is>
          <t>21320</t>
        </is>
      </c>
      <c r="F542" s="127" t="inlineStr">
        <is>
          <t>91380</t>
        </is>
      </c>
      <c r="G542" s="127" t="inlineStr"/>
      <c r="H542" s="127" t="inlineStr"/>
      <c r="I542" s="127" t="inlineStr">
        <is>
          <t>PETRO ANAIS</t>
        </is>
      </c>
      <c r="J542" s="127" t="inlineStr">
        <is>
          <t>Laruche</t>
        </is>
      </c>
      <c r="K542" s="127" t="inlineStr">
        <is>
          <t>999999</t>
        </is>
      </c>
      <c r="L542" s="127" t="inlineStr">
        <is>
          <t>XN106963835JB</t>
        </is>
      </c>
      <c r="M542" s="127" t="inlineStr">
        <is>
          <t>N</t>
        </is>
      </c>
      <c r="N542" s="127" t="inlineStr">
        <is>
          <t>Transport</t>
        </is>
      </c>
      <c r="O542" s="127" t="inlineStr">
        <is>
          <t>N</t>
        </is>
      </c>
      <c r="P542" s="127" t="inlineStr">
        <is>
          <t>S</t>
        </is>
      </c>
      <c r="Q542" s="127" t="inlineStr">
        <is>
          <t>NT</t>
        </is>
      </c>
      <c r="R542" s="147" t="n">
        <v>0.9</v>
      </c>
      <c r="S542" s="127" t="n">
        <v>16</v>
      </c>
      <c r="T542" s="148" t="n">
        <v>7</v>
      </c>
      <c r="U542" s="127" t="inlineStr">
        <is>
          <t>LA RUCHE LOGISTIQUE</t>
        </is>
      </c>
      <c r="W542" s="8">
        <f>IF(C542&lt;&gt;2,"",IF(S542="5X","5XK",IF(S542="5Y","5YK",IF(S542="6B","6BK",IF(S542="6C","6CK","")))))</f>
        <v/>
      </c>
      <c r="X542" s="8">
        <f>IF(S542="6B",_xlfn.XLOOKUP(H542,'Zoning 2shop'!A:A,'Zoning 2shop'!B:B),IF(S542="6C",_xlfn.XLOOKUP(G542,'Zoning 2shop'!C:C,'Zoning 2shop'!D:D),""))</f>
        <v/>
      </c>
      <c r="Y542" s="112">
        <f>AB542/Z542</f>
        <v/>
      </c>
      <c r="Z542" s="4">
        <f>T542</f>
        <v/>
      </c>
      <c r="AA542" s="4">
        <f>IF(OR(S542="6C",S542="6B",S542="5X",S542="5Y"),0.08,0.5)</f>
        <v/>
      </c>
      <c r="AB542" s="4">
        <f>$AG$5/$AG$2*Z542</f>
        <v/>
      </c>
      <c r="AC542" s="19">
        <f>Z542+AA542</f>
        <v/>
      </c>
      <c r="AD542" s="8">
        <f>IF(COUNTIF(Catégories!A:A,N542)=0,"catégorie inconnue",LOOKUP(N542,Catégories!A:A,Catégories!B:B))</f>
        <v/>
      </c>
      <c r="AE542" s="21">
        <f>SUM(Z542:AB542)</f>
        <v/>
      </c>
    </row>
    <row r="543" hidden="1" ht="14.25" customHeight="1" s="101">
      <c r="B543" s="127" t="inlineStr">
        <is>
          <t>13617721</t>
        </is>
      </c>
      <c r="C543" s="127" t="inlineStr">
        <is>
          <t>0</t>
        </is>
      </c>
      <c r="D543" s="123" t="n">
        <v>46171</v>
      </c>
      <c r="E543" s="127" t="inlineStr">
        <is>
          <t>21320</t>
        </is>
      </c>
      <c r="F543" s="127" t="inlineStr">
        <is>
          <t>92500</t>
        </is>
      </c>
      <c r="G543" s="127" t="inlineStr"/>
      <c r="H543" s="127" t="inlineStr"/>
      <c r="I543" s="127" t="inlineStr">
        <is>
          <t>Lucas Jean-Christophe</t>
        </is>
      </c>
      <c r="J543" s="127" t="inlineStr">
        <is>
          <t>Laruche</t>
        </is>
      </c>
      <c r="K543" s="127" t="inlineStr">
        <is>
          <t>999999</t>
        </is>
      </c>
      <c r="L543" s="127" t="inlineStr">
        <is>
          <t>XN106966307JB</t>
        </is>
      </c>
      <c r="M543" s="127" t="inlineStr">
        <is>
          <t>N</t>
        </is>
      </c>
      <c r="N543" s="127" t="inlineStr">
        <is>
          <t>Transport</t>
        </is>
      </c>
      <c r="O543" s="127" t="inlineStr">
        <is>
          <t>N</t>
        </is>
      </c>
      <c r="P543" s="127" t="inlineStr">
        <is>
          <t>S</t>
        </is>
      </c>
      <c r="Q543" s="127" t="inlineStr">
        <is>
          <t>NT</t>
        </is>
      </c>
      <c r="R543" s="147" t="n">
        <v>0.1</v>
      </c>
      <c r="S543" s="127" t="n">
        <v>16</v>
      </c>
      <c r="T543" s="148" t="n">
        <v>7</v>
      </c>
      <c r="U543" s="127" t="inlineStr">
        <is>
          <t>LA RUCHE LOGISTIQUE</t>
        </is>
      </c>
      <c r="W543" s="8">
        <f>IF(C543&lt;&gt;2,"",IF(S543="5X","5XK",IF(S543="5Y","5YK",IF(S543="6B","6BK",IF(S543="6C","6CK","")))))</f>
        <v/>
      </c>
      <c r="X543" s="8">
        <f>IF(S543="6B",_xlfn.XLOOKUP(H543,'Zoning 2shop'!A:A,'Zoning 2shop'!B:B),IF(S543="6C",_xlfn.XLOOKUP(G543,'Zoning 2shop'!C:C,'Zoning 2shop'!D:D),""))</f>
        <v/>
      </c>
      <c r="Y543" s="112">
        <f>AB543/Z543</f>
        <v/>
      </c>
      <c r="Z543" s="4">
        <f>T543</f>
        <v/>
      </c>
      <c r="AA543" s="4">
        <f>IF(OR(S543="6C",S543="6B",S543="5X",S543="5Y"),0.08,0.5)</f>
        <v/>
      </c>
      <c r="AB543" s="4">
        <f>$AG$5/$AG$2*Z543</f>
        <v/>
      </c>
      <c r="AC543" s="19">
        <f>Z543+AA543</f>
        <v/>
      </c>
      <c r="AD543" s="8">
        <f>IF(COUNTIF(Catégories!A:A,N543)=0,"catégorie inconnue",LOOKUP(N543,Catégories!A:A,Catégories!B:B))</f>
        <v/>
      </c>
      <c r="AE543" s="21">
        <f>SUM(Z543:AB543)</f>
        <v/>
      </c>
    </row>
    <row r="544" hidden="1" ht="14.25" customHeight="1" s="101">
      <c r="B544" s="127" t="inlineStr">
        <is>
          <t>13617721</t>
        </is>
      </c>
      <c r="C544" s="127" t="inlineStr">
        <is>
          <t>0</t>
        </is>
      </c>
      <c r="D544" s="123" t="n">
        <v>46171</v>
      </c>
      <c r="E544" s="127" t="inlineStr">
        <is>
          <t>21320</t>
        </is>
      </c>
      <c r="F544" s="127" t="inlineStr">
        <is>
          <t>77000</t>
        </is>
      </c>
      <c r="G544" s="127" t="inlineStr"/>
      <c r="H544" s="127" t="inlineStr"/>
      <c r="I544" s="127" t="inlineStr">
        <is>
          <t>MAGNIEN Beatrice</t>
        </is>
      </c>
      <c r="J544" s="127" t="inlineStr">
        <is>
          <t>Laruche</t>
        </is>
      </c>
      <c r="K544" s="127" t="inlineStr">
        <is>
          <t>999999</t>
        </is>
      </c>
      <c r="L544" s="127" t="inlineStr">
        <is>
          <t>XN106972378JB</t>
        </is>
      </c>
      <c r="M544" s="127" t="inlineStr">
        <is>
          <t>N</t>
        </is>
      </c>
      <c r="N544" s="127" t="inlineStr">
        <is>
          <t>Transport</t>
        </is>
      </c>
      <c r="O544" s="127" t="inlineStr">
        <is>
          <t>N</t>
        </is>
      </c>
      <c r="P544" s="127" t="inlineStr">
        <is>
          <t>S</t>
        </is>
      </c>
      <c r="Q544" s="127" t="inlineStr">
        <is>
          <t>NT</t>
        </is>
      </c>
      <c r="R544" s="147" t="n">
        <v>0.08</v>
      </c>
      <c r="S544" s="127" t="n">
        <v>16</v>
      </c>
      <c r="T544" s="148" t="n">
        <v>7</v>
      </c>
      <c r="U544" s="127" t="inlineStr">
        <is>
          <t>LA RUCHE LOGISTIQUE</t>
        </is>
      </c>
      <c r="W544" s="8">
        <f>IF(C544&lt;&gt;2,"",IF(S544="5X","5XK",IF(S544="5Y","5YK",IF(S544="6B","6BK",IF(S544="6C","6CK","")))))</f>
        <v/>
      </c>
      <c r="X544" s="8">
        <f>IF(S544="6B",_xlfn.XLOOKUP(H544,'Zoning 2shop'!A:A,'Zoning 2shop'!B:B),IF(S544="6C",_xlfn.XLOOKUP(G544,'Zoning 2shop'!C:C,'Zoning 2shop'!D:D),""))</f>
        <v/>
      </c>
      <c r="Y544" s="112">
        <f>AB544/Z544</f>
        <v/>
      </c>
      <c r="Z544" s="4">
        <f>T544</f>
        <v/>
      </c>
      <c r="AA544" s="4">
        <f>IF(OR(S544="6C",S544="6B",S544="5X",S544="5Y"),0.08,0.5)</f>
        <v/>
      </c>
      <c r="AB544" s="4">
        <f>$AG$5/$AG$2*Z544</f>
        <v/>
      </c>
      <c r="AC544" s="19">
        <f>Z544+AA544</f>
        <v/>
      </c>
      <c r="AD544" s="8">
        <f>IF(COUNTIF(Catégories!A:A,N544)=0,"catégorie inconnue",LOOKUP(N544,Catégories!A:A,Catégories!B:B))</f>
        <v/>
      </c>
      <c r="AE544" s="21">
        <f>SUM(Z544:AB544)</f>
        <v/>
      </c>
    </row>
    <row r="545" hidden="1" ht="14.25" customHeight="1" s="101">
      <c r="B545" s="127" t="inlineStr">
        <is>
          <t>13617721</t>
        </is>
      </c>
      <c r="C545" s="127" t="inlineStr">
        <is>
          <t>0</t>
        </is>
      </c>
      <c r="D545" s="123" t="n">
        <v>46171</v>
      </c>
      <c r="E545" s="127" t="inlineStr">
        <is>
          <t>21320</t>
        </is>
      </c>
      <c r="F545" s="127" t="inlineStr">
        <is>
          <t>61190</t>
        </is>
      </c>
      <c r="G545" s="127" t="inlineStr"/>
      <c r="H545" s="127" t="inlineStr"/>
      <c r="I545" s="127" t="inlineStr">
        <is>
          <t>JEANNES Marie claire</t>
        </is>
      </c>
      <c r="J545" s="127" t="inlineStr">
        <is>
          <t>Laruche</t>
        </is>
      </c>
      <c r="K545" s="127" t="inlineStr">
        <is>
          <t>999999</t>
        </is>
      </c>
      <c r="L545" s="127" t="inlineStr">
        <is>
          <t>XN107235215JB</t>
        </is>
      </c>
      <c r="M545" s="127" t="inlineStr">
        <is>
          <t>N</t>
        </is>
      </c>
      <c r="N545" s="127" t="inlineStr">
        <is>
          <t>Transport</t>
        </is>
      </c>
      <c r="O545" s="127" t="inlineStr">
        <is>
          <t>N</t>
        </is>
      </c>
      <c r="P545" s="127" t="inlineStr">
        <is>
          <t>S</t>
        </is>
      </c>
      <c r="Q545" s="127" t="inlineStr">
        <is>
          <t>NT</t>
        </is>
      </c>
      <c r="R545" s="147" t="n">
        <v>0.234</v>
      </c>
      <c r="S545" s="127" t="n">
        <v>16</v>
      </c>
      <c r="T545" s="148" t="n">
        <v>7</v>
      </c>
      <c r="U545" s="127" t="inlineStr">
        <is>
          <t>LA RUCHE LOGISTIQUE</t>
        </is>
      </c>
      <c r="W545" s="8">
        <f>IF(C545&lt;&gt;2,"",IF(S545="5X","5XK",IF(S545="5Y","5YK",IF(S545="6B","6BK",IF(S545="6C","6CK","")))))</f>
        <v/>
      </c>
      <c r="X545" s="8">
        <f>IF(S545="6B",_xlfn.XLOOKUP(H545,'Zoning 2shop'!A:A,'Zoning 2shop'!B:B),IF(S545="6C",_xlfn.XLOOKUP(G545,'Zoning 2shop'!C:C,'Zoning 2shop'!D:D),""))</f>
        <v/>
      </c>
      <c r="Y545" s="112">
        <f>AB545/Z545</f>
        <v/>
      </c>
      <c r="Z545" s="4">
        <f>T545</f>
        <v/>
      </c>
      <c r="AA545" s="4">
        <f>IF(OR(S545="6C",S545="6B",S545="5X",S545="5Y"),0.08,0.5)</f>
        <v/>
      </c>
      <c r="AB545" s="4">
        <f>$AG$5/$AG$2*Z545</f>
        <v/>
      </c>
      <c r="AC545" s="19">
        <f>Z545+AA545</f>
        <v/>
      </c>
      <c r="AD545" s="8">
        <f>IF(COUNTIF(Catégories!A:A,N545)=0,"catégorie inconnue",LOOKUP(N545,Catégories!A:A,Catégories!B:B))</f>
        <v/>
      </c>
      <c r="AE545" s="21">
        <f>SUM(Z545:AB545)</f>
        <v/>
      </c>
    </row>
    <row r="546" hidden="1" ht="14.25" customHeight="1" s="101">
      <c r="B546" s="127" t="inlineStr">
        <is>
          <t>13617721</t>
        </is>
      </c>
      <c r="C546" s="127" t="inlineStr">
        <is>
          <t>0</t>
        </is>
      </c>
      <c r="D546" s="123" t="n">
        <v>46171</v>
      </c>
      <c r="E546" s="127" t="inlineStr">
        <is>
          <t>21320</t>
        </is>
      </c>
      <c r="F546" s="127" t="inlineStr">
        <is>
          <t>25240</t>
        </is>
      </c>
      <c r="G546" s="127" t="inlineStr"/>
      <c r="H546" s="127" t="inlineStr"/>
      <c r="I546" s="127" t="inlineStr">
        <is>
          <t>Michaud Denis</t>
        </is>
      </c>
      <c r="J546" s="127" t="inlineStr">
        <is>
          <t>Laruche</t>
        </is>
      </c>
      <c r="K546" s="127" t="inlineStr">
        <is>
          <t>999999</t>
        </is>
      </c>
      <c r="L546" s="127" t="inlineStr">
        <is>
          <t>XN107236627JB</t>
        </is>
      </c>
      <c r="M546" s="127" t="inlineStr">
        <is>
          <t>N</t>
        </is>
      </c>
      <c r="N546" s="127" t="inlineStr">
        <is>
          <t>Transport</t>
        </is>
      </c>
      <c r="O546" s="127" t="inlineStr">
        <is>
          <t>N</t>
        </is>
      </c>
      <c r="P546" s="127" t="inlineStr">
        <is>
          <t>S</t>
        </is>
      </c>
      <c r="Q546" s="127" t="inlineStr">
        <is>
          <t>NT</t>
        </is>
      </c>
      <c r="R546" s="147" t="n">
        <v>0.13</v>
      </c>
      <c r="S546" s="127" t="n">
        <v>16</v>
      </c>
      <c r="T546" s="148" t="n">
        <v>7</v>
      </c>
      <c r="U546" s="127" t="inlineStr">
        <is>
          <t>LA RUCHE LOGISTIQUE</t>
        </is>
      </c>
      <c r="W546" s="8">
        <f>IF(C546&lt;&gt;2,"",IF(S546="5X","5XK",IF(S546="5Y","5YK",IF(S546="6B","6BK",IF(S546="6C","6CK","")))))</f>
        <v/>
      </c>
      <c r="X546" s="8">
        <f>IF(S546="6B",_xlfn.XLOOKUP(H546,'Zoning 2shop'!A:A,'Zoning 2shop'!B:B),IF(S546="6C",_xlfn.XLOOKUP(G546,'Zoning 2shop'!C:C,'Zoning 2shop'!D:D),""))</f>
        <v/>
      </c>
      <c r="Y546" s="112">
        <f>AB546/Z546</f>
        <v/>
      </c>
      <c r="Z546" s="4">
        <f>T546</f>
        <v/>
      </c>
      <c r="AA546" s="4">
        <f>IF(OR(S546="6C",S546="6B",S546="5X",S546="5Y"),0.08,0.5)</f>
        <v/>
      </c>
      <c r="AB546" s="4">
        <f>$AG$5/$AG$2*Z546</f>
        <v/>
      </c>
      <c r="AC546" s="19">
        <f>Z546+AA546</f>
        <v/>
      </c>
      <c r="AD546" s="8">
        <f>IF(COUNTIF(Catégories!A:A,N546)=0,"catégorie inconnue",LOOKUP(N546,Catégories!A:A,Catégories!B:B))</f>
        <v/>
      </c>
      <c r="AE546" s="21">
        <f>SUM(Z546:AB546)</f>
        <v/>
      </c>
    </row>
    <row r="547" hidden="1" ht="14.25" customHeight="1" s="101">
      <c r="B547" s="127" t="inlineStr">
        <is>
          <t>13617721</t>
        </is>
      </c>
      <c r="C547" s="127" t="inlineStr">
        <is>
          <t>0</t>
        </is>
      </c>
      <c r="D547" s="123" t="n">
        <v>46171</v>
      </c>
      <c r="E547" s="127" t="inlineStr">
        <is>
          <t>21320</t>
        </is>
      </c>
      <c r="F547" s="127" t="inlineStr">
        <is>
          <t>25240</t>
        </is>
      </c>
      <c r="G547" s="127" t="inlineStr"/>
      <c r="H547" s="127" t="inlineStr"/>
      <c r="I547" s="127" t="inlineStr">
        <is>
          <t>Michaud Denis</t>
        </is>
      </c>
      <c r="J547" s="127" t="inlineStr">
        <is>
          <t>Laruche</t>
        </is>
      </c>
      <c r="K547" s="127" t="inlineStr">
        <is>
          <t>999999</t>
        </is>
      </c>
      <c r="L547" s="127" t="inlineStr">
        <is>
          <t>XN107236627JB</t>
        </is>
      </c>
      <c r="M547" s="127" t="inlineStr">
        <is>
          <t>N</t>
        </is>
      </c>
      <c r="N547" s="127" t="inlineStr">
        <is>
          <t>Zones Difficiles d'accès</t>
        </is>
      </c>
      <c r="O547" s="127" t="inlineStr">
        <is>
          <t>N</t>
        </is>
      </c>
      <c r="P547" s="127" t="n"/>
      <c r="Q547" s="127" t="inlineStr">
        <is>
          <t>NT</t>
        </is>
      </c>
      <c r="R547" s="147" t="n">
        <v>0</v>
      </c>
      <c r="S547" s="127" t="n">
        <v>16</v>
      </c>
      <c r="T547" s="148" t="n">
        <v>5</v>
      </c>
      <c r="U547" s="127" t="inlineStr">
        <is>
          <t>LA RUCHE LOGISTIQUE</t>
        </is>
      </c>
      <c r="W547" s="8">
        <f>IF(C547&lt;&gt;2,"",IF(S547="5X","5XK",IF(S547="5Y","5YK",IF(S547="6B","6BK",IF(S547="6C","6CK","")))))</f>
        <v/>
      </c>
      <c r="X547" s="8">
        <f>IF(S547="6B",_xlfn.XLOOKUP(H547,'Zoning 2shop'!A:A,'Zoning 2shop'!B:B),IF(S547="6C",_xlfn.XLOOKUP(G547,'Zoning 2shop'!C:C,'Zoning 2shop'!D:D),""))</f>
        <v/>
      </c>
      <c r="Y547" s="112">
        <f>AB547/Z547</f>
        <v/>
      </c>
      <c r="Z547" s="4">
        <f>T547</f>
        <v/>
      </c>
      <c r="AA547" s="4">
        <f>IF(OR(S547="6C",S547="6B",S547="5X",S547="5Y"),0.08,0.5)</f>
        <v/>
      </c>
      <c r="AB547" s="4">
        <f>$AG$5/$AG$2*Z547</f>
        <v/>
      </c>
      <c r="AC547" s="19">
        <f>Z547+AA547</f>
        <v/>
      </c>
      <c r="AD547" s="8">
        <f>IF(COUNTIF(Catégories!A:A,N547)=0,"catégorie inconnue",LOOKUP(N547,Catégories!A:A,Catégories!B:B))</f>
        <v/>
      </c>
      <c r="AE547" s="21">
        <f>SUM(Z547:AB547)</f>
        <v/>
      </c>
    </row>
    <row r="548" hidden="1" ht="14.25" customHeight="1" s="101">
      <c r="B548" s="127" t="inlineStr">
        <is>
          <t>13617721</t>
        </is>
      </c>
      <c r="C548" s="127" t="inlineStr">
        <is>
          <t>0</t>
        </is>
      </c>
      <c r="D548" s="123" t="n">
        <v>46171</v>
      </c>
      <c r="E548" s="127" t="inlineStr">
        <is>
          <t>21320</t>
        </is>
      </c>
      <c r="F548" s="127" t="inlineStr">
        <is>
          <t>22960</t>
        </is>
      </c>
      <c r="G548" s="127" t="inlineStr"/>
      <c r="H548" s="127" t="inlineStr"/>
      <c r="I548" s="127" t="inlineStr">
        <is>
          <t>Fanic Solange</t>
        </is>
      </c>
      <c r="J548" s="127" t="inlineStr">
        <is>
          <t>Laruche</t>
        </is>
      </c>
      <c r="K548" s="127" t="inlineStr">
        <is>
          <t>999999</t>
        </is>
      </c>
      <c r="L548" s="127" t="inlineStr">
        <is>
          <t>XN107244331JB</t>
        </is>
      </c>
      <c r="M548" s="127" t="inlineStr">
        <is>
          <t>N</t>
        </is>
      </c>
      <c r="N548" s="127" t="inlineStr">
        <is>
          <t>Transport</t>
        </is>
      </c>
      <c r="O548" s="127" t="inlineStr">
        <is>
          <t>N</t>
        </is>
      </c>
      <c r="P548" s="127" t="inlineStr">
        <is>
          <t>S</t>
        </is>
      </c>
      <c r="Q548" s="127" t="inlineStr">
        <is>
          <t>NT</t>
        </is>
      </c>
      <c r="R548" s="147" t="n">
        <v>4.638</v>
      </c>
      <c r="S548" s="127" t="n">
        <v>16</v>
      </c>
      <c r="T548" s="148" t="n">
        <v>8.6</v>
      </c>
      <c r="U548" s="127" t="inlineStr">
        <is>
          <t>LA RUCHE LOGISTIQUE</t>
        </is>
      </c>
      <c r="W548" s="8">
        <f>IF(C548&lt;&gt;2,"",IF(S548="5X","5XK",IF(S548="5Y","5YK",IF(S548="6B","6BK",IF(S548="6C","6CK","")))))</f>
        <v/>
      </c>
      <c r="X548" s="8">
        <f>IF(S548="6B",_xlfn.XLOOKUP(H548,'Zoning 2shop'!A:A,'Zoning 2shop'!B:B),IF(S548="6C",_xlfn.XLOOKUP(G548,'Zoning 2shop'!C:C,'Zoning 2shop'!D:D),""))</f>
        <v/>
      </c>
      <c r="Y548" s="112">
        <f>AB548/Z548</f>
        <v/>
      </c>
      <c r="Z548" s="4">
        <f>T548</f>
        <v/>
      </c>
      <c r="AA548" s="4">
        <f>IF(OR(S548="6C",S548="6B",S548="5X",S548="5Y"),0.08,0.5)</f>
        <v/>
      </c>
      <c r="AB548" s="4">
        <f>$AG$5/$AG$2*Z548</f>
        <v/>
      </c>
      <c r="AC548" s="19">
        <f>Z548+AA548</f>
        <v/>
      </c>
      <c r="AD548" s="8">
        <f>IF(COUNTIF(Catégories!A:A,N548)=0,"catégorie inconnue",LOOKUP(N548,Catégories!A:A,Catégories!B:B))</f>
        <v/>
      </c>
      <c r="AE548" s="21">
        <f>SUM(Z548:AB548)</f>
        <v/>
      </c>
    </row>
    <row r="549" hidden="1" ht="14.25" customHeight="1" s="101">
      <c r="B549" s="127" t="inlineStr">
        <is>
          <t>13617721</t>
        </is>
      </c>
      <c r="C549" s="127" t="inlineStr">
        <is>
          <t>0</t>
        </is>
      </c>
      <c r="D549" s="123" t="n">
        <v>46171</v>
      </c>
      <c r="E549" s="127" t="inlineStr">
        <is>
          <t>21320</t>
        </is>
      </c>
      <c r="F549" s="127" t="inlineStr">
        <is>
          <t>75013</t>
        </is>
      </c>
      <c r="G549" s="127" t="inlineStr"/>
      <c r="H549" s="127" t="inlineStr"/>
      <c r="I549" s="127" t="inlineStr">
        <is>
          <t>Kouzmina Marie</t>
        </is>
      </c>
      <c r="J549" s="127" t="inlineStr">
        <is>
          <t>Laruche</t>
        </is>
      </c>
      <c r="K549" s="127" t="inlineStr">
        <is>
          <t>999999</t>
        </is>
      </c>
      <c r="L549" s="127" t="inlineStr">
        <is>
          <t>XN107245178JB</t>
        </is>
      </c>
      <c r="M549" s="127" t="inlineStr">
        <is>
          <t>N</t>
        </is>
      </c>
      <c r="N549" s="127" t="inlineStr">
        <is>
          <t>Transport</t>
        </is>
      </c>
      <c r="O549" s="127" t="inlineStr">
        <is>
          <t>N</t>
        </is>
      </c>
      <c r="P549" s="127" t="inlineStr">
        <is>
          <t>S</t>
        </is>
      </c>
      <c r="Q549" s="127" t="inlineStr">
        <is>
          <t>NT</t>
        </is>
      </c>
      <c r="R549" s="147" t="n">
        <v>0.11</v>
      </c>
      <c r="S549" s="127" t="n">
        <v>16</v>
      </c>
      <c r="T549" s="148" t="n">
        <v>7</v>
      </c>
      <c r="U549" s="127" t="inlineStr">
        <is>
          <t>LA RUCHE LOGISTIQUE</t>
        </is>
      </c>
      <c r="W549" s="8">
        <f>IF(C549&lt;&gt;2,"",IF(S549="5X","5XK",IF(S549="5Y","5YK",IF(S549="6B","6BK",IF(S549="6C","6CK","")))))</f>
        <v/>
      </c>
      <c r="X549" s="8">
        <f>IF(S549="6B",_xlfn.XLOOKUP(H549,'Zoning 2shop'!A:A,'Zoning 2shop'!B:B),IF(S549="6C",_xlfn.XLOOKUP(G549,'Zoning 2shop'!C:C,'Zoning 2shop'!D:D),""))</f>
        <v/>
      </c>
      <c r="Y549" s="112">
        <f>AB549/Z549</f>
        <v/>
      </c>
      <c r="Z549" s="4">
        <f>T549</f>
        <v/>
      </c>
      <c r="AA549" s="4">
        <f>IF(OR(S549="6C",S549="6B",S549="5X",S549="5Y"),0.08,0.5)</f>
        <v/>
      </c>
      <c r="AB549" s="4">
        <f>$AG$5/$AG$2*Z549</f>
        <v/>
      </c>
      <c r="AC549" s="19">
        <f>Z549+AA549</f>
        <v/>
      </c>
      <c r="AD549" s="8">
        <f>IF(COUNTIF(Catégories!A:A,N549)=0,"catégorie inconnue",LOOKUP(N549,Catégories!A:A,Catégories!B:B))</f>
        <v/>
      </c>
      <c r="AE549" s="21">
        <f>SUM(Z549:AB549)</f>
        <v/>
      </c>
    </row>
    <row r="550" hidden="1" ht="14.25" customHeight="1" s="101">
      <c r="B550" s="127" t="inlineStr">
        <is>
          <t>13617721</t>
        </is>
      </c>
      <c r="C550" s="127" t="inlineStr">
        <is>
          <t>0</t>
        </is>
      </c>
      <c r="D550" s="123" t="n">
        <v>46171</v>
      </c>
      <c r="E550" s="127" t="inlineStr">
        <is>
          <t>21320</t>
        </is>
      </c>
      <c r="F550" s="127" t="inlineStr">
        <is>
          <t>77400</t>
        </is>
      </c>
      <c r="G550" s="127" t="inlineStr"/>
      <c r="H550" s="127" t="inlineStr"/>
      <c r="I550" s="127" t="inlineStr">
        <is>
          <t>Sawaya Pascaline</t>
        </is>
      </c>
      <c r="J550" s="127" t="inlineStr">
        <is>
          <t>Laruche</t>
        </is>
      </c>
      <c r="K550" s="127" t="inlineStr">
        <is>
          <t>999999</t>
        </is>
      </c>
      <c r="L550" s="127" t="inlineStr">
        <is>
          <t>XN107316753JB</t>
        </is>
      </c>
      <c r="M550" s="127" t="inlineStr">
        <is>
          <t>N</t>
        </is>
      </c>
      <c r="N550" s="127" t="inlineStr">
        <is>
          <t>Transport</t>
        </is>
      </c>
      <c r="O550" s="127" t="inlineStr">
        <is>
          <t>N</t>
        </is>
      </c>
      <c r="P550" s="127" t="inlineStr">
        <is>
          <t>S</t>
        </is>
      </c>
      <c r="Q550" s="127" t="inlineStr">
        <is>
          <t>NT</t>
        </is>
      </c>
      <c r="R550" s="147" t="n">
        <v>5.904</v>
      </c>
      <c r="S550" s="127" t="n">
        <v>16</v>
      </c>
      <c r="T550" s="148" t="n">
        <v>9</v>
      </c>
      <c r="U550" s="127" t="inlineStr">
        <is>
          <t>LA RUCHE LOGISTIQUE</t>
        </is>
      </c>
      <c r="W550" s="8">
        <f>IF(C550&lt;&gt;2,"",IF(S550="5X","5XK",IF(S550="5Y","5YK",IF(S550="6B","6BK",IF(S550="6C","6CK","")))))</f>
        <v/>
      </c>
      <c r="X550" s="8">
        <f>IF(S550="6B",_xlfn.XLOOKUP(H550,'Zoning 2shop'!A:A,'Zoning 2shop'!B:B),IF(S550="6C",_xlfn.XLOOKUP(G550,'Zoning 2shop'!C:C,'Zoning 2shop'!D:D),""))</f>
        <v/>
      </c>
      <c r="Y550" s="112">
        <f>AB550/Z550</f>
        <v/>
      </c>
      <c r="Z550" s="4">
        <f>T550</f>
        <v/>
      </c>
      <c r="AA550" s="4">
        <f>IF(OR(S550="6C",S550="6B",S550="5X",S550="5Y"),0.08,0.5)</f>
        <v/>
      </c>
      <c r="AB550" s="4">
        <f>$AG$5/$AG$2*Z550</f>
        <v/>
      </c>
      <c r="AC550" s="19">
        <f>Z550+AA550</f>
        <v/>
      </c>
      <c r="AD550" s="8">
        <f>IF(COUNTIF(Catégories!A:A,N550)=0,"catégorie inconnue",LOOKUP(N550,Catégories!A:A,Catégories!B:B))</f>
        <v/>
      </c>
      <c r="AE550" s="21">
        <f>SUM(Z550:AB550)</f>
        <v/>
      </c>
    </row>
    <row r="551" hidden="1" ht="14.25" customHeight="1" s="101">
      <c r="B551" s="127" t="inlineStr">
        <is>
          <t>13617721</t>
        </is>
      </c>
      <c r="C551" s="127" t="inlineStr">
        <is>
          <t>0</t>
        </is>
      </c>
      <c r="D551" s="123" t="n">
        <v>46171</v>
      </c>
      <c r="E551" s="127" t="inlineStr">
        <is>
          <t>21320</t>
        </is>
      </c>
      <c r="F551" s="127" t="inlineStr">
        <is>
          <t>34110</t>
        </is>
      </c>
      <c r="G551" s="127" t="inlineStr"/>
      <c r="H551" s="127" t="inlineStr"/>
      <c r="I551" s="127" t="inlineStr">
        <is>
          <t>Servigne Lyliane</t>
        </is>
      </c>
      <c r="J551" s="127" t="inlineStr">
        <is>
          <t>Laruche</t>
        </is>
      </c>
      <c r="K551" s="127" t="inlineStr">
        <is>
          <t>999999</t>
        </is>
      </c>
      <c r="L551" s="127" t="inlineStr">
        <is>
          <t>XN107337237JB</t>
        </is>
      </c>
      <c r="M551" s="127" t="inlineStr">
        <is>
          <t>N</t>
        </is>
      </c>
      <c r="N551" s="127" t="inlineStr">
        <is>
          <t>Transport</t>
        </is>
      </c>
      <c r="O551" s="127" t="inlineStr">
        <is>
          <t>N</t>
        </is>
      </c>
      <c r="P551" s="127" t="inlineStr">
        <is>
          <t>S</t>
        </is>
      </c>
      <c r="Q551" s="127" t="inlineStr">
        <is>
          <t>NT</t>
        </is>
      </c>
      <c r="R551" s="147" t="n">
        <v>6.273</v>
      </c>
      <c r="S551" s="127" t="n">
        <v>16</v>
      </c>
      <c r="T551" s="148" t="n">
        <v>9.4</v>
      </c>
      <c r="U551" s="127" t="inlineStr">
        <is>
          <t>LA RUCHE LOGISTIQUE</t>
        </is>
      </c>
      <c r="W551" s="8">
        <f>IF(C551&lt;&gt;2,"",IF(S551="5X","5XK",IF(S551="5Y","5YK",IF(S551="6B","6BK",IF(S551="6C","6CK","")))))</f>
        <v/>
      </c>
      <c r="X551" s="8">
        <f>IF(S551="6B",_xlfn.XLOOKUP(H551,'Zoning 2shop'!A:A,'Zoning 2shop'!B:B),IF(S551="6C",_xlfn.XLOOKUP(G551,'Zoning 2shop'!C:C,'Zoning 2shop'!D:D),""))</f>
        <v/>
      </c>
      <c r="Y551" s="112">
        <f>AB551/Z551</f>
        <v/>
      </c>
      <c r="Z551" s="4">
        <f>T551</f>
        <v/>
      </c>
      <c r="AA551" s="4">
        <f>IF(OR(S551="6C",S551="6B",S551="5X",S551="5Y"),0.08,0.5)</f>
        <v/>
      </c>
      <c r="AB551" s="4">
        <f>$AG$5/$AG$2*Z551</f>
        <v/>
      </c>
      <c r="AC551" s="19">
        <f>Z551+AA551</f>
        <v/>
      </c>
      <c r="AD551" s="8">
        <f>IF(COUNTIF(Catégories!A:A,N551)=0,"catégorie inconnue",LOOKUP(N551,Catégories!A:A,Catégories!B:B))</f>
        <v/>
      </c>
      <c r="AE551" s="21">
        <f>SUM(Z551:AB551)</f>
        <v/>
      </c>
    </row>
    <row r="552" hidden="1" ht="14.25" customHeight="1" s="101">
      <c r="B552" s="127" t="inlineStr">
        <is>
          <t>13617721</t>
        </is>
      </c>
      <c r="C552" s="127" t="inlineStr">
        <is>
          <t>0</t>
        </is>
      </c>
      <c r="D552" s="123" t="n">
        <v>46147</v>
      </c>
      <c r="E552" s="127" t="inlineStr">
        <is>
          <t>21320</t>
        </is>
      </c>
      <c r="F552" s="127" t="inlineStr">
        <is>
          <t>59930</t>
        </is>
      </c>
      <c r="G552" s="127" t="inlineStr"/>
      <c r="H552" s="127" t="inlineStr"/>
      <c r="I552" s="127" t="inlineStr">
        <is>
          <t>LORIDAN Thomas</t>
        </is>
      </c>
      <c r="J552" s="127" t="inlineStr">
        <is>
          <t>Laruche</t>
        </is>
      </c>
      <c r="K552" s="127" t="inlineStr">
        <is>
          <t>999999</t>
        </is>
      </c>
      <c r="L552" s="127" t="inlineStr">
        <is>
          <t>XR552362573FR</t>
        </is>
      </c>
      <c r="M552" s="127" t="inlineStr">
        <is>
          <t>N</t>
        </is>
      </c>
      <c r="N552" s="127" t="inlineStr">
        <is>
          <t>Transport</t>
        </is>
      </c>
      <c r="O552" s="127" t="inlineStr">
        <is>
          <t>N</t>
        </is>
      </c>
      <c r="P552" s="127" t="inlineStr">
        <is>
          <t>S</t>
        </is>
      </c>
      <c r="Q552" s="127" t="inlineStr">
        <is>
          <t>NT</t>
        </is>
      </c>
      <c r="R552" s="147" t="n">
        <v>3.84</v>
      </c>
      <c r="S552" s="127" t="inlineStr">
        <is>
          <t>1S</t>
        </is>
      </c>
      <c r="T552" s="148" t="n">
        <v>6.9</v>
      </c>
      <c r="U552" s="127" t="inlineStr">
        <is>
          <t>LA RUCHE LOGISTIQUE</t>
        </is>
      </c>
      <c r="W552" s="8">
        <f>IF(C552&lt;&gt;2,"",IF(S552="5X","5XK",IF(S552="5Y","5YK",IF(S552="6B","6BK",IF(S552="6C","6CK","")))))</f>
        <v/>
      </c>
      <c r="X552" s="8">
        <f>IF(S552="6B",_xlfn.XLOOKUP(H552,'Zoning 2shop'!A:A,'Zoning 2shop'!B:B),IF(S552="6C",_xlfn.XLOOKUP(G552,'Zoning 2shop'!C:C,'Zoning 2shop'!D:D),""))</f>
        <v/>
      </c>
      <c r="Y552" s="112">
        <f>AB552/Z552</f>
        <v/>
      </c>
      <c r="Z552" s="4">
        <f>T552</f>
        <v/>
      </c>
      <c r="AA552" s="4">
        <f>IF(OR(S552="6C",S552="6B",S552="5X",S552="5Y"),0.08,0.5)</f>
        <v/>
      </c>
      <c r="AB552" s="4">
        <f>$AG$5/$AG$2*Z552</f>
        <v/>
      </c>
      <c r="AC552" s="19">
        <f>Z552+AA552</f>
        <v/>
      </c>
      <c r="AD552" s="8">
        <f>IF(COUNTIF(Catégories!A:A,N552)=0,"catégorie inconnue",LOOKUP(N552,Catégories!A:A,Catégories!B:B))</f>
        <v/>
      </c>
      <c r="AE552" s="21">
        <f>SUM(Z552:AB552)</f>
        <v/>
      </c>
    </row>
    <row r="553" hidden="1" ht="14.25" customHeight="1" s="101">
      <c r="B553" s="127" t="inlineStr">
        <is>
          <t>13617721</t>
        </is>
      </c>
      <c r="C553" s="127" t="inlineStr">
        <is>
          <t>0</t>
        </is>
      </c>
      <c r="D553" s="123" t="n">
        <v>46157</v>
      </c>
      <c r="E553" s="127" t="inlineStr">
        <is>
          <t>21320</t>
        </is>
      </c>
      <c r="F553" s="127" t="inlineStr">
        <is>
          <t>75007</t>
        </is>
      </c>
      <c r="G553" s="127" t="inlineStr"/>
      <c r="H553" s="127" t="inlineStr"/>
      <c r="I553" s="127" t="inlineStr">
        <is>
          <t>Nikitina Natalia</t>
        </is>
      </c>
      <c r="J553" s="127" t="inlineStr">
        <is>
          <t>Laruche</t>
        </is>
      </c>
      <c r="K553" s="127" t="inlineStr">
        <is>
          <t>999999</t>
        </is>
      </c>
      <c r="L553" s="127" t="inlineStr">
        <is>
          <t>XR557181326FR</t>
        </is>
      </c>
      <c r="M553" s="127" t="inlineStr">
        <is>
          <t>N</t>
        </is>
      </c>
      <c r="N553" s="127" t="inlineStr">
        <is>
          <t>Transport</t>
        </is>
      </c>
      <c r="O553" s="127" t="inlineStr">
        <is>
          <t>N</t>
        </is>
      </c>
      <c r="P553" s="127" t="inlineStr">
        <is>
          <t>S</t>
        </is>
      </c>
      <c r="Q553" s="127" t="inlineStr">
        <is>
          <t>NT</t>
        </is>
      </c>
      <c r="R553" s="147" t="n">
        <v>1.65</v>
      </c>
      <c r="S553" s="127" t="inlineStr">
        <is>
          <t>1S</t>
        </is>
      </c>
      <c r="T553" s="148" t="n">
        <v>6.3</v>
      </c>
      <c r="U553" s="127" t="inlineStr">
        <is>
          <t>LA RUCHE LOGISTIQUE</t>
        </is>
      </c>
      <c r="W553" s="8">
        <f>IF(C553&lt;&gt;2,"",IF(S553="5X","5XK",IF(S553="5Y","5YK",IF(S553="6B","6BK",IF(S553="6C","6CK","")))))</f>
        <v/>
      </c>
      <c r="X553" s="8">
        <f>IF(S553="6B",_xlfn.XLOOKUP(H553,'Zoning 2shop'!A:A,'Zoning 2shop'!B:B),IF(S553="6C",_xlfn.XLOOKUP(G553,'Zoning 2shop'!C:C,'Zoning 2shop'!D:D),""))</f>
        <v/>
      </c>
      <c r="Y553" s="112">
        <f>AB553/Z553</f>
        <v/>
      </c>
      <c r="Z553" s="4">
        <f>T553</f>
        <v/>
      </c>
      <c r="AA553" s="4">
        <f>IF(OR(S553="6C",S553="6B",S553="5X",S553="5Y"),0.08,0.5)</f>
        <v/>
      </c>
      <c r="AB553" s="4">
        <f>$AG$5/$AG$2*Z553</f>
        <v/>
      </c>
      <c r="AC553" s="19">
        <f>Z553+AA553</f>
        <v/>
      </c>
      <c r="AD553" s="8">
        <f>IF(COUNTIF(Catégories!A:A,N553)=0,"catégorie inconnue",LOOKUP(N553,Catégories!A:A,Catégories!B:B))</f>
        <v/>
      </c>
      <c r="AE553" s="21">
        <f>SUM(Z553:AB553)</f>
        <v/>
      </c>
    </row>
    <row r="554" hidden="1" ht="14.25" customHeight="1" s="101">
      <c r="B554" s="127" t="inlineStr">
        <is>
          <t>13617721</t>
        </is>
      </c>
      <c r="C554" s="127" t="inlineStr">
        <is>
          <t>0</t>
        </is>
      </c>
      <c r="D554" s="123" t="n">
        <v>46160</v>
      </c>
      <c r="E554" s="127" t="inlineStr">
        <is>
          <t>21320</t>
        </is>
      </c>
      <c r="F554" s="127" t="inlineStr">
        <is>
          <t>75001</t>
        </is>
      </c>
      <c r="G554" s="127" t="inlineStr"/>
      <c r="H554" s="127" t="inlineStr"/>
      <c r="I554" s="127" t="inlineStr">
        <is>
          <t>Loeb Frederic</t>
        </is>
      </c>
      <c r="J554" s="127" t="inlineStr">
        <is>
          <t>Laruche</t>
        </is>
      </c>
      <c r="K554" s="127" t="inlineStr">
        <is>
          <t>999999</t>
        </is>
      </c>
      <c r="L554" s="127" t="inlineStr">
        <is>
          <t>XR557669944FR</t>
        </is>
      </c>
      <c r="M554" s="127" t="inlineStr">
        <is>
          <t>N</t>
        </is>
      </c>
      <c r="N554" s="127" t="inlineStr">
        <is>
          <t>Transport</t>
        </is>
      </c>
      <c r="O554" s="127" t="inlineStr">
        <is>
          <t>N</t>
        </is>
      </c>
      <c r="P554" s="127" t="inlineStr">
        <is>
          <t>S</t>
        </is>
      </c>
      <c r="Q554" s="127" t="inlineStr">
        <is>
          <t>NT</t>
        </is>
      </c>
      <c r="R554" s="147" t="n">
        <v>3.51</v>
      </c>
      <c r="S554" s="127" t="inlineStr">
        <is>
          <t>1S</t>
        </is>
      </c>
      <c r="T554" s="148" t="n">
        <v>6.9</v>
      </c>
      <c r="U554" s="127" t="inlineStr">
        <is>
          <t>LA RUCHE LOGISTIQUE</t>
        </is>
      </c>
      <c r="W554" s="8">
        <f>IF(C554&lt;&gt;2,"",IF(S554="5X","5XK",IF(S554="5Y","5YK",IF(S554="6B","6BK",IF(S554="6C","6CK","")))))</f>
        <v/>
      </c>
      <c r="X554" s="8">
        <f>IF(S554="6B",_xlfn.XLOOKUP(H554,'Zoning 2shop'!A:A,'Zoning 2shop'!B:B),IF(S554="6C",_xlfn.XLOOKUP(G554,'Zoning 2shop'!C:C,'Zoning 2shop'!D:D),""))</f>
        <v/>
      </c>
      <c r="Y554" s="112">
        <f>AB554/Z554</f>
        <v/>
      </c>
      <c r="Z554" s="4">
        <f>T554</f>
        <v/>
      </c>
      <c r="AA554" s="4">
        <f>IF(OR(S554="6C",S554="6B",S554="5X",S554="5Y"),0.08,0.5)</f>
        <v/>
      </c>
      <c r="AB554" s="4">
        <f>$AG$5/$AG$2*Z554</f>
        <v/>
      </c>
      <c r="AC554" s="19">
        <f>Z554+AA554</f>
        <v/>
      </c>
      <c r="AD554" s="8">
        <f>IF(COUNTIF(Catégories!A:A,N554)=0,"catégorie inconnue",LOOKUP(N554,Catégories!A:A,Catégories!B:B))</f>
        <v/>
      </c>
      <c r="AE554" s="21">
        <f>SUM(Z554:AB554)</f>
        <v/>
      </c>
    </row>
    <row r="555" hidden="1" ht="14.25" customHeight="1" s="101">
      <c r="B555" s="127" t="inlineStr">
        <is>
          <t>13617721</t>
        </is>
      </c>
      <c r="C555" s="127" t="inlineStr">
        <is>
          <t>0</t>
        </is>
      </c>
      <c r="D555" s="123" t="n">
        <v>46160</v>
      </c>
      <c r="E555" s="127" t="inlineStr">
        <is>
          <t>21320</t>
        </is>
      </c>
      <c r="F555" s="127" t="inlineStr">
        <is>
          <t>75001</t>
        </is>
      </c>
      <c r="G555" s="127" t="inlineStr"/>
      <c r="H555" s="127" t="inlineStr"/>
      <c r="I555" s="127" t="inlineStr">
        <is>
          <t>Loeb Frederic</t>
        </is>
      </c>
      <c r="J555" s="127" t="inlineStr">
        <is>
          <t>Laruche</t>
        </is>
      </c>
      <c r="K555" s="127" t="inlineStr">
        <is>
          <t>999999</t>
        </is>
      </c>
      <c r="L555" s="127" t="inlineStr">
        <is>
          <t>XR557669944FR</t>
        </is>
      </c>
      <c r="M555" s="127" t="inlineStr">
        <is>
          <t>N</t>
        </is>
      </c>
      <c r="N555" s="127" t="inlineStr">
        <is>
          <t>Supplement domicile prive</t>
        </is>
      </c>
      <c r="O555" s="127" t="inlineStr">
        <is>
          <t>N</t>
        </is>
      </c>
      <c r="P555" s="127" t="n"/>
      <c r="Q555" s="127" t="inlineStr">
        <is>
          <t>NT</t>
        </is>
      </c>
      <c r="R555" s="147" t="n">
        <v>0</v>
      </c>
      <c r="S555" s="127" t="inlineStr">
        <is>
          <t>1S</t>
        </is>
      </c>
      <c r="T555" s="148" t="n">
        <v>3.95</v>
      </c>
      <c r="U555" s="127" t="inlineStr">
        <is>
          <t>LA RUCHE LOGISTIQUE</t>
        </is>
      </c>
      <c r="W555" s="8">
        <f>IF(C555&lt;&gt;2,"",IF(S555="5X","5XK",IF(S555="5Y","5YK",IF(S555="6B","6BK",IF(S555="6C","6CK","")))))</f>
        <v/>
      </c>
      <c r="X555" s="8">
        <f>IF(S555="6B",_xlfn.XLOOKUP(H555,'Zoning 2shop'!A:A,'Zoning 2shop'!B:B),IF(S555="6C",_xlfn.XLOOKUP(G555,'Zoning 2shop'!C:C,'Zoning 2shop'!D:D),""))</f>
        <v/>
      </c>
      <c r="Y555" s="112">
        <f>AB555/Z555</f>
        <v/>
      </c>
      <c r="Z555" s="4">
        <f>T555</f>
        <v/>
      </c>
      <c r="AA555" s="4">
        <f>IF(OR(S555="6C",S555="6B",S555="5X",S555="5Y"),0.08,0.5)</f>
        <v/>
      </c>
      <c r="AB555" s="4">
        <f>$AG$5/$AG$2*Z555</f>
        <v/>
      </c>
      <c r="AC555" s="19">
        <f>Z555+AA555</f>
        <v/>
      </c>
      <c r="AD555" s="8">
        <f>IF(COUNTIF(Catégories!A:A,N555)=0,"catégorie inconnue",LOOKUP(N555,Catégories!A:A,Catégories!B:B))</f>
        <v/>
      </c>
      <c r="AE555" s="21">
        <f>SUM(Z555:AB555)</f>
        <v/>
      </c>
    </row>
    <row r="556" hidden="1" ht="14.25" customHeight="1" s="101">
      <c r="B556" s="127" t="inlineStr">
        <is>
          <t>13617721</t>
        </is>
      </c>
      <c r="C556" s="127" t="inlineStr">
        <is>
          <t>0</t>
        </is>
      </c>
      <c r="D556" s="123" t="n">
        <v>46164</v>
      </c>
      <c r="E556" s="127" t="inlineStr">
        <is>
          <t>21320</t>
        </is>
      </c>
      <c r="F556" s="127" t="inlineStr">
        <is>
          <t>75011</t>
        </is>
      </c>
      <c r="G556" s="127" t="inlineStr"/>
      <c r="H556" s="127" t="inlineStr"/>
      <c r="I556" s="127" t="inlineStr">
        <is>
          <t>Emma Graneri</t>
        </is>
      </c>
      <c r="J556" s="127" t="inlineStr">
        <is>
          <t>Laruche</t>
        </is>
      </c>
      <c r="K556" s="127" t="inlineStr">
        <is>
          <t>999999</t>
        </is>
      </c>
      <c r="L556" s="127" t="inlineStr">
        <is>
          <t>XR560584736FR</t>
        </is>
      </c>
      <c r="M556" s="127" t="inlineStr">
        <is>
          <t>N</t>
        </is>
      </c>
      <c r="N556" s="127" t="inlineStr">
        <is>
          <t>Transport</t>
        </is>
      </c>
      <c r="O556" s="127" t="inlineStr">
        <is>
          <t>N</t>
        </is>
      </c>
      <c r="P556" s="127" t="inlineStr">
        <is>
          <t>S</t>
        </is>
      </c>
      <c r="Q556" s="127" t="inlineStr">
        <is>
          <t>NT</t>
        </is>
      </c>
      <c r="R556" s="147" t="n">
        <v>1.462</v>
      </c>
      <c r="S556" s="127" t="inlineStr">
        <is>
          <t>1S</t>
        </is>
      </c>
      <c r="T556" s="148" t="n">
        <v>6.3</v>
      </c>
      <c r="U556" s="127" t="inlineStr">
        <is>
          <t>LA RUCHE LOGISTIQUE</t>
        </is>
      </c>
      <c r="W556" s="8">
        <f>IF(C556&lt;&gt;2,"",IF(S556="5X","5XK",IF(S556="5Y","5YK",IF(S556="6B","6BK",IF(S556="6C","6CK","")))))</f>
        <v/>
      </c>
      <c r="X556" s="8">
        <f>IF(S556="6B",_xlfn.XLOOKUP(H556,'Zoning 2shop'!A:A,'Zoning 2shop'!B:B),IF(S556="6C",_xlfn.XLOOKUP(G556,'Zoning 2shop'!C:C,'Zoning 2shop'!D:D),""))</f>
        <v/>
      </c>
      <c r="Y556" s="112">
        <f>AB556/Z556</f>
        <v/>
      </c>
      <c r="Z556" s="4">
        <f>T556</f>
        <v/>
      </c>
      <c r="AA556" s="4">
        <f>IF(OR(S556="6C",S556="6B",S556="5X",S556="5Y"),0.08,0.5)</f>
        <v/>
      </c>
      <c r="AB556" s="4">
        <f>$AG$5/$AG$2*Z556</f>
        <v/>
      </c>
      <c r="AC556" s="19">
        <f>Z556+AA556</f>
        <v/>
      </c>
      <c r="AD556" s="8">
        <f>IF(COUNTIF(Catégories!A:A,N556)=0,"catégorie inconnue",LOOKUP(N556,Catégories!A:A,Catégories!B:B))</f>
        <v/>
      </c>
      <c r="AE556" s="21">
        <f>SUM(Z556:AB556)</f>
        <v/>
      </c>
    </row>
    <row r="557" hidden="1" ht="14.25" customHeight="1" s="101">
      <c r="B557" s="127" t="inlineStr">
        <is>
          <t>13617721</t>
        </is>
      </c>
      <c r="C557" s="127" t="inlineStr">
        <is>
          <t>0</t>
        </is>
      </c>
      <c r="D557" s="123" t="n">
        <v>46167</v>
      </c>
      <c r="E557" s="127" t="inlineStr">
        <is>
          <t>21320</t>
        </is>
      </c>
      <c r="F557" s="127" t="inlineStr">
        <is>
          <t>13001</t>
        </is>
      </c>
      <c r="G557" s="127" t="inlineStr"/>
      <c r="H557" s="127" t="inlineStr"/>
      <c r="I557" s="127" t="inlineStr">
        <is>
          <t>Barras Julie</t>
        </is>
      </c>
      <c r="J557" s="127" t="inlineStr">
        <is>
          <t>Laruche</t>
        </is>
      </c>
      <c r="K557" s="127" t="inlineStr">
        <is>
          <t>999999</t>
        </is>
      </c>
      <c r="L557" s="127" t="inlineStr">
        <is>
          <t>XR561350834FR</t>
        </is>
      </c>
      <c r="M557" s="127" t="inlineStr">
        <is>
          <t>N</t>
        </is>
      </c>
      <c r="N557" s="127" t="inlineStr">
        <is>
          <t>Transport</t>
        </is>
      </c>
      <c r="O557" s="127" t="inlineStr">
        <is>
          <t>N</t>
        </is>
      </c>
      <c r="P557" s="127" t="inlineStr">
        <is>
          <t>S</t>
        </is>
      </c>
      <c r="Q557" s="127" t="inlineStr">
        <is>
          <t>NT</t>
        </is>
      </c>
      <c r="R557" s="147" t="n">
        <v>2.05</v>
      </c>
      <c r="S557" s="127" t="inlineStr">
        <is>
          <t>1S</t>
        </is>
      </c>
      <c r="T557" s="148" t="n">
        <v>6.6</v>
      </c>
      <c r="U557" s="127" t="inlineStr">
        <is>
          <t>LA RUCHE LOGISTIQUE</t>
        </is>
      </c>
      <c r="W557" s="8">
        <f>IF(C557&lt;&gt;2,"",IF(S557="5X","5XK",IF(S557="5Y","5YK",IF(S557="6B","6BK",IF(S557="6C","6CK","")))))</f>
        <v/>
      </c>
      <c r="X557" s="8">
        <f>IF(S557="6B",_xlfn.XLOOKUP(H557,'Zoning 2shop'!A:A,'Zoning 2shop'!B:B),IF(S557="6C",_xlfn.XLOOKUP(G557,'Zoning 2shop'!C:C,'Zoning 2shop'!D:D),""))</f>
        <v/>
      </c>
      <c r="Y557" s="112">
        <f>AB557/Z557</f>
        <v/>
      </c>
      <c r="Z557" s="4">
        <f>T557</f>
        <v/>
      </c>
      <c r="AA557" s="4">
        <f>IF(OR(S557="6C",S557="6B",S557="5X",S557="5Y"),0.08,0.5)</f>
        <v/>
      </c>
      <c r="AB557" s="4">
        <f>$AG$5/$AG$2*Z557</f>
        <v/>
      </c>
      <c r="AC557" s="19">
        <f>Z557+AA557</f>
        <v/>
      </c>
      <c r="AD557" s="8">
        <f>IF(COUNTIF(Catégories!A:A,N557)=0,"catégorie inconnue",LOOKUP(N557,Catégories!A:A,Catégories!B:B))</f>
        <v/>
      </c>
      <c r="AE557" s="21">
        <f>SUM(Z557:AB557)</f>
        <v/>
      </c>
    </row>
    <row r="558" hidden="1" ht="14.25" customHeight="1" s="101">
      <c r="B558" s="127" t="inlineStr">
        <is>
          <t>13617721</t>
        </is>
      </c>
      <c r="C558" s="127" t="inlineStr">
        <is>
          <t>0</t>
        </is>
      </c>
      <c r="D558" s="123" t="n">
        <v>46167</v>
      </c>
      <c r="E558" s="127" t="inlineStr">
        <is>
          <t>21320</t>
        </is>
      </c>
      <c r="F558" s="127" t="inlineStr">
        <is>
          <t>93320</t>
        </is>
      </c>
      <c r="G558" s="127" t="inlineStr"/>
      <c r="H558" s="127" t="inlineStr"/>
      <c r="I558" s="127" t="inlineStr">
        <is>
          <t>MOHAMED SONIA</t>
        </is>
      </c>
      <c r="J558" s="127" t="inlineStr">
        <is>
          <t>Laruche</t>
        </is>
      </c>
      <c r="K558" s="127" t="inlineStr">
        <is>
          <t>999999</t>
        </is>
      </c>
      <c r="L558" s="127" t="inlineStr">
        <is>
          <t>XR561444457FR</t>
        </is>
      </c>
      <c r="M558" s="127" t="inlineStr">
        <is>
          <t>N</t>
        </is>
      </c>
      <c r="N558" s="127" t="inlineStr">
        <is>
          <t>Transport</t>
        </is>
      </c>
      <c r="O558" s="127" t="inlineStr">
        <is>
          <t>N</t>
        </is>
      </c>
      <c r="P558" s="127" t="inlineStr">
        <is>
          <t>S</t>
        </is>
      </c>
      <c r="Q558" s="127" t="inlineStr">
        <is>
          <t>NT</t>
        </is>
      </c>
      <c r="R558" s="147" t="n">
        <v>0.626</v>
      </c>
      <c r="S558" s="127" t="inlineStr">
        <is>
          <t>1S</t>
        </is>
      </c>
      <c r="T558" s="148" t="n">
        <v>6</v>
      </c>
      <c r="U558" s="127" t="inlineStr">
        <is>
          <t>LA RUCHE LOGISTIQUE</t>
        </is>
      </c>
      <c r="W558" s="8">
        <f>IF(C558&lt;&gt;2,"",IF(S558="5X","5XK",IF(S558="5Y","5YK",IF(S558="6B","6BK",IF(S558="6C","6CK","")))))</f>
        <v/>
      </c>
      <c r="X558" s="8">
        <f>IF(S558="6B",_xlfn.XLOOKUP(H558,'Zoning 2shop'!A:A,'Zoning 2shop'!B:B),IF(S558="6C",_xlfn.XLOOKUP(G558,'Zoning 2shop'!C:C,'Zoning 2shop'!D:D),""))</f>
        <v/>
      </c>
      <c r="Y558" s="112">
        <f>AB558/Z558</f>
        <v/>
      </c>
      <c r="Z558" s="4">
        <f>T558</f>
        <v/>
      </c>
      <c r="AA558" s="4">
        <f>IF(OR(S558="6C",S558="6B",S558="5X",S558="5Y"),0.08,0.5)</f>
        <v/>
      </c>
      <c r="AB558" s="4">
        <f>$AG$5/$AG$2*Z558</f>
        <v/>
      </c>
      <c r="AC558" s="19">
        <f>Z558+AA558</f>
        <v/>
      </c>
      <c r="AD558" s="8">
        <f>IF(COUNTIF(Catégories!A:A,N558)=0,"catégorie inconnue",LOOKUP(N558,Catégories!A:A,Catégories!B:B))</f>
        <v/>
      </c>
      <c r="AE558" s="21">
        <f>SUM(Z558:AB558)</f>
        <v/>
      </c>
    </row>
    <row r="559" hidden="1" ht="14.25" customHeight="1" s="101">
      <c r="B559" s="127" t="inlineStr">
        <is>
          <t>13617721</t>
        </is>
      </c>
      <c r="C559" s="127" t="inlineStr">
        <is>
          <t>0</t>
        </is>
      </c>
      <c r="D559" s="123" t="n">
        <v>46167</v>
      </c>
      <c r="E559" s="127" t="inlineStr">
        <is>
          <t>21320</t>
        </is>
      </c>
      <c r="F559" s="127" t="inlineStr">
        <is>
          <t>93320</t>
        </is>
      </c>
      <c r="G559" s="127" t="inlineStr"/>
      <c r="H559" s="127" t="inlineStr"/>
      <c r="I559" s="127" t="inlineStr">
        <is>
          <t>MOHAMED SONIA</t>
        </is>
      </c>
      <c r="J559" s="127" t="inlineStr">
        <is>
          <t>Laruche</t>
        </is>
      </c>
      <c r="K559" s="127" t="inlineStr">
        <is>
          <t>999999</t>
        </is>
      </c>
      <c r="L559" s="127" t="inlineStr">
        <is>
          <t>XR561444457FR</t>
        </is>
      </c>
      <c r="M559" s="127" t="inlineStr">
        <is>
          <t>N</t>
        </is>
      </c>
      <c r="N559" s="127" t="inlineStr">
        <is>
          <t>Supplement domicile prive</t>
        </is>
      </c>
      <c r="O559" s="127" t="inlineStr">
        <is>
          <t>N</t>
        </is>
      </c>
      <c r="P559" s="127" t="n"/>
      <c r="Q559" s="127" t="inlineStr">
        <is>
          <t>NT</t>
        </is>
      </c>
      <c r="R559" s="147" t="n">
        <v>0</v>
      </c>
      <c r="S559" s="127" t="inlineStr">
        <is>
          <t>1S</t>
        </is>
      </c>
      <c r="T559" s="148" t="n">
        <v>3.95</v>
      </c>
      <c r="U559" s="127" t="inlineStr">
        <is>
          <t>LA RUCHE LOGISTIQUE</t>
        </is>
      </c>
      <c r="W559" s="8">
        <f>IF(C559&lt;&gt;2,"",IF(S559="5X","5XK",IF(S559="5Y","5YK",IF(S559="6B","6BK",IF(S559="6C","6CK","")))))</f>
        <v/>
      </c>
      <c r="X559" s="8">
        <f>IF(S559="6B",_xlfn.XLOOKUP(H559,'Zoning 2shop'!A:A,'Zoning 2shop'!B:B),IF(S559="6C",_xlfn.XLOOKUP(G559,'Zoning 2shop'!C:C,'Zoning 2shop'!D:D),""))</f>
        <v/>
      </c>
      <c r="Y559" s="112">
        <f>AB559/Z559</f>
        <v/>
      </c>
      <c r="Z559" s="4">
        <f>T559</f>
        <v/>
      </c>
      <c r="AA559" s="4">
        <f>IF(OR(S559="6C",S559="6B",S559="5X",S559="5Y"),0.08,0.5)</f>
        <v/>
      </c>
      <c r="AB559" s="4">
        <f>$AG$5/$AG$2*Z559</f>
        <v/>
      </c>
      <c r="AC559" s="19">
        <f>Z559+AA559</f>
        <v/>
      </c>
      <c r="AD559" s="8">
        <f>IF(COUNTIF(Catégories!A:A,N559)=0,"catégorie inconnue",LOOKUP(N559,Catégories!A:A,Catégories!B:B))</f>
        <v/>
      </c>
      <c r="AE559" s="21">
        <f>SUM(Z559:AB559)</f>
        <v/>
      </c>
    </row>
    <row r="560" hidden="1" ht="14.25" customHeight="1" s="101">
      <c r="B560" s="127" t="inlineStr">
        <is>
          <t>13617721</t>
        </is>
      </c>
      <c r="C560" s="127" t="inlineStr">
        <is>
          <t>0</t>
        </is>
      </c>
      <c r="D560" s="123" t="n">
        <v>46170</v>
      </c>
      <c r="E560" s="127" t="inlineStr">
        <is>
          <t>21320</t>
        </is>
      </c>
      <c r="F560" s="127" t="inlineStr">
        <is>
          <t>74200</t>
        </is>
      </c>
      <c r="G560" s="127" t="inlineStr"/>
      <c r="H560" s="127" t="inlineStr"/>
      <c r="I560" s="127" t="inlineStr">
        <is>
          <t>Satoriz Anthy-sur-Leman</t>
        </is>
      </c>
      <c r="J560" s="127" t="inlineStr">
        <is>
          <t>Laruche</t>
        </is>
      </c>
      <c r="K560" s="127" t="inlineStr">
        <is>
          <t>26065886</t>
        </is>
      </c>
      <c r="L560" s="127" t="inlineStr">
        <is>
          <t>XR563408611FR</t>
        </is>
      </c>
      <c r="M560" s="127" t="inlineStr">
        <is>
          <t>O</t>
        </is>
      </c>
      <c r="N560" s="127" t="inlineStr">
        <is>
          <t>Transport</t>
        </is>
      </c>
      <c r="O560" s="127" t="inlineStr">
        <is>
          <t>N</t>
        </is>
      </c>
      <c r="P560" s="127" t="inlineStr">
        <is>
          <t>S</t>
        </is>
      </c>
      <c r="Q560" s="127" t="inlineStr">
        <is>
          <t>NT</t>
        </is>
      </c>
      <c r="R560" s="147" t="n">
        <v>12.15</v>
      </c>
      <c r="S560" s="127" t="inlineStr">
        <is>
          <t>1S</t>
        </is>
      </c>
      <c r="T560" s="148" t="n">
        <v>0</v>
      </c>
      <c r="U560" s="127" t="inlineStr">
        <is>
          <t>LA RUCHE LOGISTIQUE</t>
        </is>
      </c>
      <c r="W560" s="8">
        <f>IF(C560&lt;&gt;2,"",IF(S560="5X","5XK",IF(S560="5Y","5YK",IF(S560="6B","6BK",IF(S560="6C","6CK","")))))</f>
        <v/>
      </c>
      <c r="X560" s="8">
        <f>IF(S560="6B",_xlfn.XLOOKUP(H560,'Zoning 2shop'!A:A,'Zoning 2shop'!B:B),IF(S560="6C",_xlfn.XLOOKUP(G560,'Zoning 2shop'!C:C,'Zoning 2shop'!D:D),""))</f>
        <v/>
      </c>
      <c r="Y560" s="112">
        <f>AB560/Z560</f>
        <v/>
      </c>
      <c r="Z560" s="4">
        <f>T560</f>
        <v/>
      </c>
      <c r="AA560" s="4">
        <f>IF(OR(S560="6C",S560="6B",S560="5X",S560="5Y"),0.08,0.5)</f>
        <v/>
      </c>
      <c r="AB560" s="4">
        <f>$AG$5/$AG$2*Z560</f>
        <v/>
      </c>
      <c r="AC560" s="19">
        <f>Z560+AA560</f>
        <v/>
      </c>
      <c r="AD560" s="8">
        <f>IF(COUNTIF(Catégories!A:A,N560)=0,"catégorie inconnue",LOOKUP(N560,Catégories!A:A,Catégories!B:B))</f>
        <v/>
      </c>
      <c r="AE560" s="21">
        <f>SUM(Z560:AB560)</f>
        <v/>
      </c>
    </row>
    <row r="561" hidden="1" ht="14.25" customHeight="1" s="101">
      <c r="B561" s="127" t="inlineStr">
        <is>
          <t>13617721</t>
        </is>
      </c>
      <c r="C561" s="127" t="inlineStr">
        <is>
          <t>0</t>
        </is>
      </c>
      <c r="D561" s="123" t="n">
        <v>46170</v>
      </c>
      <c r="E561" s="127" t="inlineStr">
        <is>
          <t>21320</t>
        </is>
      </c>
      <c r="F561" s="127" t="inlineStr">
        <is>
          <t>74200</t>
        </is>
      </c>
      <c r="G561" s="127" t="inlineStr"/>
      <c r="H561" s="127" t="inlineStr"/>
      <c r="I561" s="127" t="inlineStr">
        <is>
          <t>Satoriz Anthy-sur-Leman</t>
        </is>
      </c>
      <c r="J561" s="127" t="inlineStr">
        <is>
          <t>Laruche</t>
        </is>
      </c>
      <c r="K561" s="127" t="inlineStr">
        <is>
          <t>26065886</t>
        </is>
      </c>
      <c r="L561" s="127" t="inlineStr">
        <is>
          <t>XR563408625FR</t>
        </is>
      </c>
      <c r="M561" s="127" t="inlineStr">
        <is>
          <t>O</t>
        </is>
      </c>
      <c r="N561" s="127" t="inlineStr">
        <is>
          <t>Transport</t>
        </is>
      </c>
      <c r="O561" s="127" t="inlineStr">
        <is>
          <t>N</t>
        </is>
      </c>
      <c r="P561" s="127" t="inlineStr">
        <is>
          <t>S</t>
        </is>
      </c>
      <c r="Q561" s="127" t="inlineStr">
        <is>
          <t>NT</t>
        </is>
      </c>
      <c r="R561" s="147" t="n">
        <v>9.9</v>
      </c>
      <c r="S561" s="127" t="inlineStr">
        <is>
          <t>1S</t>
        </is>
      </c>
      <c r="T561" s="148" t="n">
        <v>14.55</v>
      </c>
      <c r="U561" s="127" t="inlineStr">
        <is>
          <t>LA RUCHE LOGISTIQUE</t>
        </is>
      </c>
      <c r="W561" s="8">
        <f>IF(C561&lt;&gt;2,"",IF(S561="5X","5XK",IF(S561="5Y","5YK",IF(S561="6B","6BK",IF(S561="6C","6CK","")))))</f>
        <v/>
      </c>
      <c r="X561" s="8">
        <f>IF(S561="6B",_xlfn.XLOOKUP(H561,'Zoning 2shop'!A:A,'Zoning 2shop'!B:B),IF(S561="6C",_xlfn.XLOOKUP(G561,'Zoning 2shop'!C:C,'Zoning 2shop'!D:D),""))</f>
        <v/>
      </c>
      <c r="Y561" s="112">
        <f>AB561/Z561</f>
        <v/>
      </c>
      <c r="Z561" s="4">
        <f>T561</f>
        <v/>
      </c>
      <c r="AA561" s="4">
        <f>IF(OR(S561="6C",S561="6B",S561="5X",S561="5Y"),0.08,0.5)</f>
        <v/>
      </c>
      <c r="AB561" s="4">
        <f>$AG$5/$AG$2*Z561</f>
        <v/>
      </c>
      <c r="AC561" s="19">
        <f>Z561+AA561</f>
        <v/>
      </c>
      <c r="AD561" s="8">
        <f>IF(COUNTIF(Catégories!A:A,N561)=0,"catégorie inconnue",LOOKUP(N561,Catégories!A:A,Catégories!B:B))</f>
        <v/>
      </c>
      <c r="AE561" s="21">
        <f>SUM(Z561:AB561)</f>
        <v/>
      </c>
    </row>
    <row r="562" hidden="1" ht="14.25" customHeight="1" s="101">
      <c r="B562" s="127" t="inlineStr">
        <is>
          <t>13617721</t>
        </is>
      </c>
      <c r="C562" s="127" t="inlineStr">
        <is>
          <t>0</t>
        </is>
      </c>
      <c r="D562" s="123" t="n">
        <v>46151</v>
      </c>
      <c r="E562" s="127" t="inlineStr">
        <is>
          <t>21320</t>
        </is>
      </c>
      <c r="F562" s="127" t="inlineStr">
        <is>
          <t>69300</t>
        </is>
      </c>
      <c r="G562" s="127" t="inlineStr"/>
      <c r="H562" s="127" t="inlineStr"/>
      <c r="I562" s="127" t="inlineStr">
        <is>
          <t>2126Y</t>
        </is>
      </c>
      <c r="J562" s="127" t="inlineStr">
        <is>
          <t>Laruche</t>
        </is>
      </c>
      <c r="K562" s="127" t="inlineStr">
        <is>
          <t>999999</t>
        </is>
      </c>
      <c r="L562" s="127" t="inlineStr">
        <is>
          <t>XS435858308FR</t>
        </is>
      </c>
      <c r="M562" s="127" t="inlineStr">
        <is>
          <t>N</t>
        </is>
      </c>
      <c r="N562" s="127" t="inlineStr">
        <is>
          <t>Transport</t>
        </is>
      </c>
      <c r="O562" s="127" t="inlineStr">
        <is>
          <t>N</t>
        </is>
      </c>
      <c r="P562" s="127" t="inlineStr">
        <is>
          <t>RR</t>
        </is>
      </c>
      <c r="Q562" s="127" t="inlineStr">
        <is>
          <t>NT</t>
        </is>
      </c>
      <c r="R562" s="147" t="n">
        <v>1.247</v>
      </c>
      <c r="S562" s="127" t="n">
        <v>86</v>
      </c>
      <c r="T562" s="148" t="n">
        <v>0</v>
      </c>
      <c r="U562" s="127" t="inlineStr">
        <is>
          <t>LA RUCHE LOGISTIQUE</t>
        </is>
      </c>
      <c r="W562" s="8">
        <f>IF(C562&lt;&gt;2,"",IF(S562="5X","5XK",IF(S562="5Y","5YK",IF(S562="6B","6BK",IF(S562="6C","6CK","")))))</f>
        <v/>
      </c>
      <c r="X562" s="8">
        <f>IF(S562="6B",_xlfn.XLOOKUP(H562,'Zoning 2shop'!A:A,'Zoning 2shop'!B:B),IF(S562="6C",_xlfn.XLOOKUP(G562,'Zoning 2shop'!C:C,'Zoning 2shop'!D:D),""))</f>
        <v/>
      </c>
      <c r="Y562" s="112">
        <f>AB562/Z562</f>
        <v/>
      </c>
      <c r="Z562" s="4">
        <f>T562</f>
        <v/>
      </c>
      <c r="AA562" s="4">
        <f>IF(OR(S562="6C",S562="6B",S562="5X",S562="5Y"),0.08,0.5)</f>
        <v/>
      </c>
      <c r="AB562" s="4">
        <f>$AG$5/$AG$2*Z562</f>
        <v/>
      </c>
      <c r="AC562" s="19">
        <f>Z562+AA562</f>
        <v/>
      </c>
      <c r="AD562" s="8">
        <f>IF(COUNTIF(Catégories!A:A,N562)=0,"catégorie inconnue",LOOKUP(N562,Catégories!A:A,Catégories!B:B))</f>
        <v/>
      </c>
      <c r="AE562" s="21">
        <f>SUM(Z562:AB562)</f>
        <v/>
      </c>
    </row>
    <row r="563" hidden="1" ht="14.25" customHeight="1" s="101">
      <c r="B563" s="127" t="inlineStr">
        <is>
          <t>13617721</t>
        </is>
      </c>
      <c r="C563" s="127" t="inlineStr">
        <is>
          <t>0</t>
        </is>
      </c>
      <c r="D563" s="123" t="n">
        <v>46151</v>
      </c>
      <c r="E563" s="127" t="inlineStr">
        <is>
          <t>21320</t>
        </is>
      </c>
      <c r="F563" s="127" t="inlineStr">
        <is>
          <t>69300</t>
        </is>
      </c>
      <c r="G563" s="127" t="inlineStr"/>
      <c r="H563" s="127" t="inlineStr"/>
      <c r="I563" s="127" t="inlineStr">
        <is>
          <t>2126Y</t>
        </is>
      </c>
      <c r="J563" s="127" t="inlineStr">
        <is>
          <t>Laruche</t>
        </is>
      </c>
      <c r="K563" s="127" t="inlineStr">
        <is>
          <t>999999</t>
        </is>
      </c>
      <c r="L563" s="127" t="inlineStr">
        <is>
          <t>XS435858308FR</t>
        </is>
      </c>
      <c r="M563" s="127" t="inlineStr">
        <is>
          <t>N</t>
        </is>
      </c>
      <c r="N563" s="127" t="inlineStr">
        <is>
          <t>Supplement Retour Expediteur</t>
        </is>
      </c>
      <c r="O563" s="127" t="inlineStr">
        <is>
          <t>N</t>
        </is>
      </c>
      <c r="P563" s="127" t="inlineStr">
        <is>
          <t>RR</t>
        </is>
      </c>
      <c r="Q563" s="127" t="inlineStr">
        <is>
          <t>NT</t>
        </is>
      </c>
      <c r="R563" s="147" t="n">
        <v>0</v>
      </c>
      <c r="S563" s="127" t="n">
        <v>86</v>
      </c>
      <c r="T563" s="148" t="n">
        <v>9</v>
      </c>
      <c r="U563" s="127" t="inlineStr">
        <is>
          <t>LA RUCHE LOGISTIQUE</t>
        </is>
      </c>
      <c r="W563" s="8">
        <f>IF(C563&lt;&gt;2,"",IF(S563="5X","5XK",IF(S563="5Y","5YK",IF(S563="6B","6BK",IF(S563="6C","6CK","")))))</f>
        <v/>
      </c>
      <c r="X563" s="8">
        <f>IF(S563="6B",_xlfn.XLOOKUP(H563,'Zoning 2shop'!A:A,'Zoning 2shop'!B:B),IF(S563="6C",_xlfn.XLOOKUP(G563,'Zoning 2shop'!C:C,'Zoning 2shop'!D:D),""))</f>
        <v/>
      </c>
      <c r="Y563" s="112">
        <f>AB563/Z563</f>
        <v/>
      </c>
      <c r="Z563" s="4">
        <f>T563</f>
        <v/>
      </c>
      <c r="AA563" s="4">
        <f>IF(OR(S563="6C",S563="6B",S563="5X",S563="5Y"),0.08,0.5)</f>
        <v/>
      </c>
      <c r="AB563" s="4">
        <f>$AG$5/$AG$2*Z563</f>
        <v/>
      </c>
      <c r="AC563" s="19">
        <f>Z563+AA563</f>
        <v/>
      </c>
      <c r="AD563" s="8">
        <f>IF(COUNTIF(Catégories!A:A,N563)=0,"catégorie inconnue",LOOKUP(N563,Catégories!A:A,Catégories!B:B))</f>
        <v/>
      </c>
      <c r="AE563" s="21">
        <f>SUM(Z563:AB563)</f>
        <v/>
      </c>
    </row>
    <row r="564" hidden="1" ht="14.25" customHeight="1" s="101">
      <c r="B564" s="127" t="inlineStr">
        <is>
          <t>13617721</t>
        </is>
      </c>
      <c r="C564" s="127" t="inlineStr">
        <is>
          <t>0</t>
        </is>
      </c>
      <c r="D564" s="123" t="n">
        <v>46162</v>
      </c>
      <c r="E564" s="127" t="inlineStr">
        <is>
          <t>21320</t>
        </is>
      </c>
      <c r="F564" s="127" t="inlineStr">
        <is>
          <t>06000</t>
        </is>
      </c>
      <c r="G564" s="127" t="inlineStr"/>
      <c r="H564" s="127" t="inlineStr"/>
      <c r="I564" s="127" t="inlineStr">
        <is>
          <t>5966S</t>
        </is>
      </c>
      <c r="J564" s="127" t="inlineStr">
        <is>
          <t>Laruche</t>
        </is>
      </c>
      <c r="K564" s="127" t="inlineStr">
        <is>
          <t>999999</t>
        </is>
      </c>
      <c r="L564" s="127" t="inlineStr">
        <is>
          <t>XS436030291FR</t>
        </is>
      </c>
      <c r="M564" s="127" t="inlineStr">
        <is>
          <t>N</t>
        </is>
      </c>
      <c r="N564" s="127" t="inlineStr">
        <is>
          <t>Transport</t>
        </is>
      </c>
      <c r="O564" s="127" t="inlineStr">
        <is>
          <t>N</t>
        </is>
      </c>
      <c r="P564" s="127" t="inlineStr">
        <is>
          <t>RR</t>
        </is>
      </c>
      <c r="Q564" s="127" t="inlineStr">
        <is>
          <t>NT</t>
        </is>
      </c>
      <c r="R564" s="147" t="n">
        <v>5.888</v>
      </c>
      <c r="S564" s="127" t="n">
        <v>86</v>
      </c>
      <c r="T564" s="148" t="n">
        <v>0</v>
      </c>
      <c r="U564" s="127" t="inlineStr">
        <is>
          <t>LA RUCHE LOGISTIQUE</t>
        </is>
      </c>
      <c r="W564" s="8">
        <f>IF(C564&lt;&gt;2,"",IF(S564="5X","5XK",IF(S564="5Y","5YK",IF(S564="6B","6BK",IF(S564="6C","6CK","")))))</f>
        <v/>
      </c>
      <c r="X564" s="8">
        <f>IF(S564="6B",_xlfn.XLOOKUP(H564,'Zoning 2shop'!A:A,'Zoning 2shop'!B:B),IF(S564="6C",_xlfn.XLOOKUP(G564,'Zoning 2shop'!C:C,'Zoning 2shop'!D:D),""))</f>
        <v/>
      </c>
      <c r="Y564" s="112">
        <f>AB564/Z564</f>
        <v/>
      </c>
      <c r="Z564" s="4">
        <f>T564</f>
        <v/>
      </c>
      <c r="AA564" s="4">
        <f>IF(OR(S564="6C",S564="6B",S564="5X",S564="5Y"),0.08,0.5)</f>
        <v/>
      </c>
      <c r="AB564" s="4">
        <f>$AG$5/$AG$2*Z564</f>
        <v/>
      </c>
      <c r="AC564" s="19">
        <f>Z564+AA564</f>
        <v/>
      </c>
      <c r="AD564" s="8">
        <f>IF(COUNTIF(Catégories!A:A,N564)=0,"catégorie inconnue",LOOKUP(N564,Catégories!A:A,Catégories!B:B))</f>
        <v/>
      </c>
      <c r="AE564" s="21">
        <f>SUM(Z564:AB564)</f>
        <v/>
      </c>
    </row>
    <row r="565" hidden="1" ht="14.25" customHeight="1" s="101">
      <c r="B565" s="127" t="inlineStr">
        <is>
          <t>13617721</t>
        </is>
      </c>
      <c r="C565" s="127" t="inlineStr">
        <is>
          <t>0</t>
        </is>
      </c>
      <c r="D565" s="123" t="n">
        <v>46162</v>
      </c>
      <c r="E565" s="127" t="inlineStr">
        <is>
          <t>21320</t>
        </is>
      </c>
      <c r="F565" s="127" t="inlineStr">
        <is>
          <t>06000</t>
        </is>
      </c>
      <c r="G565" s="127" t="inlineStr"/>
      <c r="H565" s="127" t="inlineStr"/>
      <c r="I565" s="127" t="inlineStr">
        <is>
          <t>5966S</t>
        </is>
      </c>
      <c r="J565" s="127" t="inlineStr">
        <is>
          <t>Laruche</t>
        </is>
      </c>
      <c r="K565" s="127" t="inlineStr">
        <is>
          <t>999999</t>
        </is>
      </c>
      <c r="L565" s="127" t="inlineStr">
        <is>
          <t>XS436030291FR</t>
        </is>
      </c>
      <c r="M565" s="127" t="inlineStr">
        <is>
          <t>N</t>
        </is>
      </c>
      <c r="N565" s="127" t="inlineStr">
        <is>
          <t>Supplement Retour Expediteur</t>
        </is>
      </c>
      <c r="O565" s="127" t="inlineStr">
        <is>
          <t>N</t>
        </is>
      </c>
      <c r="P565" s="127" t="inlineStr">
        <is>
          <t>RR</t>
        </is>
      </c>
      <c r="Q565" s="127" t="inlineStr">
        <is>
          <t>NT</t>
        </is>
      </c>
      <c r="R565" s="147" t="n">
        <v>0</v>
      </c>
      <c r="S565" s="127" t="n">
        <v>86</v>
      </c>
      <c r="T565" s="148" t="n">
        <v>9</v>
      </c>
      <c r="U565" s="127" t="inlineStr">
        <is>
          <t>LA RUCHE LOGISTIQUE</t>
        </is>
      </c>
      <c r="W565" s="8">
        <f>IF(C565&lt;&gt;2,"",IF(S565="5X","5XK",IF(S565="5Y","5YK",IF(S565="6B","6BK",IF(S565="6C","6CK","")))))</f>
        <v/>
      </c>
      <c r="X565" s="8">
        <f>IF(S565="6B",_xlfn.XLOOKUP(H565,'Zoning 2shop'!A:A,'Zoning 2shop'!B:B),IF(S565="6C",_xlfn.XLOOKUP(G565,'Zoning 2shop'!C:C,'Zoning 2shop'!D:D),""))</f>
        <v/>
      </c>
      <c r="Y565" s="112">
        <f>AB565/Z565</f>
        <v/>
      </c>
      <c r="Z565" s="4">
        <f>T565</f>
        <v/>
      </c>
      <c r="AA565" s="4">
        <f>IF(OR(S565="6C",S565="6B",S565="5X",S565="5Y"),0.08,0.5)</f>
        <v/>
      </c>
      <c r="AB565" s="4">
        <f>$AG$5/$AG$2*Z565</f>
        <v/>
      </c>
      <c r="AC565" s="19">
        <f>Z565+AA565</f>
        <v/>
      </c>
      <c r="AD565" s="8">
        <f>IF(COUNTIF(Catégories!A:A,N565)=0,"catégorie inconnue",LOOKUP(N565,Catégories!A:A,Catégories!B:B))</f>
        <v/>
      </c>
      <c r="AE565" s="21">
        <f>SUM(Z565:AB565)</f>
        <v/>
      </c>
    </row>
    <row r="566" hidden="1" ht="14.25" customHeight="1" s="101">
      <c r="B566" s="127" t="inlineStr">
        <is>
          <t>13617721</t>
        </is>
      </c>
      <c r="C566" s="127" t="inlineStr">
        <is>
          <t>0</t>
        </is>
      </c>
      <c r="D566" s="123" t="n">
        <v>46155</v>
      </c>
      <c r="E566" s="127" t="inlineStr">
        <is>
          <t>21320</t>
        </is>
      </c>
      <c r="F566" s="127" t="inlineStr">
        <is>
          <t>70140</t>
        </is>
      </c>
      <c r="G566" s="127" t="inlineStr"/>
      <c r="H566" s="127" t="inlineStr"/>
      <c r="I566" s="127" t="inlineStr">
        <is>
          <t>899AS</t>
        </is>
      </c>
      <c r="J566" s="127" t="inlineStr">
        <is>
          <t>Laruche</t>
        </is>
      </c>
      <c r="K566" s="127" t="inlineStr">
        <is>
          <t>999999</t>
        </is>
      </c>
      <c r="L566" s="127" t="inlineStr">
        <is>
          <t>XS437646561FR</t>
        </is>
      </c>
      <c r="M566" s="127" t="inlineStr">
        <is>
          <t>N</t>
        </is>
      </c>
      <c r="N566" s="127" t="inlineStr">
        <is>
          <t>Transport</t>
        </is>
      </c>
      <c r="O566" s="127" t="inlineStr">
        <is>
          <t>N</t>
        </is>
      </c>
      <c r="P566" s="127" t="inlineStr">
        <is>
          <t>RR</t>
        </is>
      </c>
      <c r="Q566" s="127" t="inlineStr">
        <is>
          <t>NR</t>
        </is>
      </c>
      <c r="R566" s="147" t="n">
        <v>4.787</v>
      </c>
      <c r="S566" s="127" t="n">
        <v>86</v>
      </c>
      <c r="T566" s="148" t="n">
        <v>0</v>
      </c>
      <c r="U566" s="127" t="inlineStr">
        <is>
          <t>LA RUCHE LOGISTIQUE</t>
        </is>
      </c>
      <c r="W566" s="8">
        <f>IF(C566&lt;&gt;2,"",IF(S566="5X","5XK",IF(S566="5Y","5YK",IF(S566="6B","6BK",IF(S566="6C","6CK","")))))</f>
        <v/>
      </c>
      <c r="X566" s="8">
        <f>IF(S566="6B",_xlfn.XLOOKUP(H566,'Zoning 2shop'!A:A,'Zoning 2shop'!B:B),IF(S566="6C",_xlfn.XLOOKUP(G566,'Zoning 2shop'!C:C,'Zoning 2shop'!D:D),""))</f>
        <v/>
      </c>
      <c r="Y566" s="112">
        <f>AB566/Z566</f>
        <v/>
      </c>
      <c r="Z566" s="4">
        <f>T566</f>
        <v/>
      </c>
      <c r="AA566" s="4">
        <f>IF(OR(S566="6C",S566="6B",S566="5X",S566="5Y"),0.08,0.5)</f>
        <v/>
      </c>
      <c r="AB566" s="4">
        <f>$AG$5/$AG$2*Z566</f>
        <v/>
      </c>
      <c r="AC566" s="19">
        <f>Z566+AA566</f>
        <v/>
      </c>
      <c r="AD566" s="8">
        <f>IF(COUNTIF(Catégories!A:A,N566)=0,"catégorie inconnue",LOOKUP(N566,Catégories!A:A,Catégories!B:B))</f>
        <v/>
      </c>
      <c r="AE566" s="21">
        <f>SUM(Z566:AB566)</f>
        <v/>
      </c>
    </row>
    <row r="567" hidden="1" ht="14.25" customHeight="1" s="101">
      <c r="B567" s="127" t="inlineStr">
        <is>
          <t>13617721</t>
        </is>
      </c>
      <c r="C567" s="127" t="inlineStr">
        <is>
          <t>0</t>
        </is>
      </c>
      <c r="D567" s="123" t="n">
        <v>46155</v>
      </c>
      <c r="E567" s="127" t="inlineStr">
        <is>
          <t>21320</t>
        </is>
      </c>
      <c r="F567" s="127" t="inlineStr">
        <is>
          <t>70140</t>
        </is>
      </c>
      <c r="G567" s="127" t="inlineStr"/>
      <c r="H567" s="127" t="inlineStr"/>
      <c r="I567" s="127" t="inlineStr">
        <is>
          <t>899AS</t>
        </is>
      </c>
      <c r="J567" s="127" t="inlineStr">
        <is>
          <t>Laruche</t>
        </is>
      </c>
      <c r="K567" s="127" t="inlineStr">
        <is>
          <t>999999</t>
        </is>
      </c>
      <c r="L567" s="127" t="inlineStr">
        <is>
          <t>XS437646561FR</t>
        </is>
      </c>
      <c r="M567" s="127" t="inlineStr">
        <is>
          <t>N</t>
        </is>
      </c>
      <c r="N567" s="127" t="inlineStr">
        <is>
          <t>Supplement Retour Expediteur</t>
        </is>
      </c>
      <c r="O567" s="127" t="inlineStr">
        <is>
          <t>N</t>
        </is>
      </c>
      <c r="P567" s="127" t="inlineStr">
        <is>
          <t>RR</t>
        </is>
      </c>
      <c r="Q567" s="127" t="inlineStr">
        <is>
          <t>NR</t>
        </is>
      </c>
      <c r="R567" s="147" t="n">
        <v>0</v>
      </c>
      <c r="S567" s="127" t="n">
        <v>86</v>
      </c>
      <c r="T567" s="148" t="n">
        <v>9</v>
      </c>
      <c r="U567" s="127" t="inlineStr">
        <is>
          <t>LA RUCHE LOGISTIQUE</t>
        </is>
      </c>
      <c r="W567" s="8">
        <f>IF(C567&lt;&gt;2,"",IF(S567="5X","5XK",IF(S567="5Y","5YK",IF(S567="6B","6BK",IF(S567="6C","6CK","")))))</f>
        <v/>
      </c>
      <c r="X567" s="8">
        <f>IF(S567="6B",_xlfn.XLOOKUP(H567,'Zoning 2shop'!A:A,'Zoning 2shop'!B:B),IF(S567="6C",_xlfn.XLOOKUP(G567,'Zoning 2shop'!C:C,'Zoning 2shop'!D:D),""))</f>
        <v/>
      </c>
      <c r="Y567" s="112">
        <f>AB567/Z567</f>
        <v/>
      </c>
      <c r="Z567" s="4">
        <f>T567</f>
        <v/>
      </c>
      <c r="AA567" s="4">
        <f>IF(OR(S567="6C",S567="6B",S567="5X",S567="5Y"),0.08,0.5)</f>
        <v/>
      </c>
      <c r="AB567" s="4">
        <f>$AG$5/$AG$2*Z567</f>
        <v/>
      </c>
      <c r="AC567" s="19">
        <f>Z567+AA567</f>
        <v/>
      </c>
      <c r="AD567" s="8">
        <f>IF(COUNTIF(Catégories!A:A,N567)=0,"catégorie inconnue",LOOKUP(N567,Catégories!A:A,Catégories!B:B))</f>
        <v/>
      </c>
      <c r="AE567" s="21">
        <f>SUM(Z567:AB567)</f>
        <v/>
      </c>
    </row>
    <row r="568" hidden="1" ht="14.25" customHeight="1" s="101">
      <c r="B568" s="127" t="inlineStr">
        <is>
          <t>13617721</t>
        </is>
      </c>
      <c r="C568" s="127" t="inlineStr">
        <is>
          <t>0</t>
        </is>
      </c>
      <c r="D568" s="123" t="n">
        <v>46146</v>
      </c>
      <c r="E568" s="127" t="inlineStr">
        <is>
          <t>21320</t>
        </is>
      </c>
      <c r="F568" s="127" t="inlineStr">
        <is>
          <t>35000</t>
        </is>
      </c>
      <c r="G568" s="127" t="inlineStr"/>
      <c r="H568" s="127" t="inlineStr"/>
      <c r="I568" s="127" t="inlineStr">
        <is>
          <t>0839X</t>
        </is>
      </c>
      <c r="J568" s="127" t="inlineStr">
        <is>
          <t>Laruche</t>
        </is>
      </c>
      <c r="K568" s="127" t="inlineStr">
        <is>
          <t>999999</t>
        </is>
      </c>
      <c r="L568" s="127" t="inlineStr">
        <is>
          <t>XS438688041FR</t>
        </is>
      </c>
      <c r="M568" s="127" t="inlineStr">
        <is>
          <t>N</t>
        </is>
      </c>
      <c r="N568" s="127" t="inlineStr">
        <is>
          <t>Transport</t>
        </is>
      </c>
      <c r="O568" s="127" t="inlineStr">
        <is>
          <t>N</t>
        </is>
      </c>
      <c r="P568" s="127" t="inlineStr">
        <is>
          <t>S</t>
        </is>
      </c>
      <c r="Q568" s="127" t="inlineStr">
        <is>
          <t>NT</t>
        </is>
      </c>
      <c r="R568" s="147" t="n">
        <v>0.2</v>
      </c>
      <c r="S568" s="127" t="n">
        <v>86</v>
      </c>
      <c r="T568" s="148" t="n">
        <v>4.25</v>
      </c>
      <c r="U568" s="127" t="inlineStr">
        <is>
          <t>LA RUCHE LOGISTIQUE</t>
        </is>
      </c>
      <c r="W568" s="8">
        <f>IF(C568&lt;&gt;2,"",IF(S568="5X","5XK",IF(S568="5Y","5YK",IF(S568="6B","6BK",IF(S568="6C","6CK","")))))</f>
        <v/>
      </c>
      <c r="X568" s="8">
        <f>IF(S568="6B",_xlfn.XLOOKUP(H568,'Zoning 2shop'!A:A,'Zoning 2shop'!B:B),IF(S568="6C",_xlfn.XLOOKUP(G568,'Zoning 2shop'!C:C,'Zoning 2shop'!D:D),""))</f>
        <v/>
      </c>
      <c r="Y568" s="112">
        <f>AB568/Z568</f>
        <v/>
      </c>
      <c r="Z568" s="4">
        <f>T568</f>
        <v/>
      </c>
      <c r="AA568" s="4">
        <f>IF(OR(S568="6C",S568="6B",S568="5X",S568="5Y"),0.08,0.5)</f>
        <v/>
      </c>
      <c r="AB568" s="4">
        <f>$AG$5/$AG$2*Z568</f>
        <v/>
      </c>
      <c r="AC568" s="19">
        <f>Z568+AA568</f>
        <v/>
      </c>
      <c r="AD568" s="8">
        <f>IF(COUNTIF(Catégories!A:A,N568)=0,"catégorie inconnue",LOOKUP(N568,Catégories!A:A,Catégories!B:B))</f>
        <v/>
      </c>
      <c r="AE568" s="21">
        <f>SUM(Z568:AB568)</f>
        <v/>
      </c>
    </row>
    <row r="569" hidden="1" ht="14.25" customHeight="1" s="101">
      <c r="B569" s="127" t="inlineStr">
        <is>
          <t>13617721</t>
        </is>
      </c>
      <c r="C569" s="127" t="inlineStr">
        <is>
          <t>0</t>
        </is>
      </c>
      <c r="D569" s="123" t="n">
        <v>46146</v>
      </c>
      <c r="E569" s="127" t="inlineStr">
        <is>
          <t>21320</t>
        </is>
      </c>
      <c r="F569" s="127" t="inlineStr">
        <is>
          <t>31280</t>
        </is>
      </c>
      <c r="G569" s="127" t="inlineStr"/>
      <c r="H569" s="127" t="inlineStr"/>
      <c r="I569" s="127" t="inlineStr">
        <is>
          <t>867BX</t>
        </is>
      </c>
      <c r="J569" s="127" t="inlineStr">
        <is>
          <t>Laruche</t>
        </is>
      </c>
      <c r="K569" s="127" t="inlineStr">
        <is>
          <t>999999</t>
        </is>
      </c>
      <c r="L569" s="127" t="inlineStr">
        <is>
          <t>XS438688537FR</t>
        </is>
      </c>
      <c r="M569" s="127" t="inlineStr">
        <is>
          <t>N</t>
        </is>
      </c>
      <c r="N569" s="127" t="inlineStr">
        <is>
          <t>Transport</t>
        </is>
      </c>
      <c r="O569" s="127" t="inlineStr">
        <is>
          <t>N</t>
        </is>
      </c>
      <c r="P569" s="127" t="inlineStr">
        <is>
          <t>S</t>
        </is>
      </c>
      <c r="Q569" s="127" t="inlineStr">
        <is>
          <t>NT</t>
        </is>
      </c>
      <c r="R569" s="147" t="n">
        <v>0.26</v>
      </c>
      <c r="S569" s="127" t="n">
        <v>86</v>
      </c>
      <c r="T569" s="148" t="n">
        <v>4.25</v>
      </c>
      <c r="U569" s="127" t="inlineStr">
        <is>
          <t>LA RUCHE LOGISTIQUE</t>
        </is>
      </c>
      <c r="W569" s="8">
        <f>IF(C569&lt;&gt;2,"",IF(S569="5X","5XK",IF(S569="5Y","5YK",IF(S569="6B","6BK",IF(S569="6C","6CK","")))))</f>
        <v/>
      </c>
      <c r="X569" s="8">
        <f>IF(S569="6B",_xlfn.XLOOKUP(H569,'Zoning 2shop'!A:A,'Zoning 2shop'!B:B),IF(S569="6C",_xlfn.XLOOKUP(G569,'Zoning 2shop'!C:C,'Zoning 2shop'!D:D),""))</f>
        <v/>
      </c>
      <c r="Y569" s="112">
        <f>AB569/Z569</f>
        <v/>
      </c>
      <c r="Z569" s="4">
        <f>T569</f>
        <v/>
      </c>
      <c r="AA569" s="4">
        <f>IF(OR(S569="6C",S569="6B",S569="5X",S569="5Y"),0.08,0.5)</f>
        <v/>
      </c>
      <c r="AB569" s="4">
        <f>$AG$5/$AG$2*Z569</f>
        <v/>
      </c>
      <c r="AC569" s="19">
        <f>Z569+AA569</f>
        <v/>
      </c>
      <c r="AD569" s="8">
        <f>IF(COUNTIF(Catégories!A:A,N569)=0,"catégorie inconnue",LOOKUP(N569,Catégories!A:A,Catégories!B:B))</f>
        <v/>
      </c>
      <c r="AE569" s="21">
        <f>SUM(Z569:AB569)</f>
        <v/>
      </c>
    </row>
    <row r="570" hidden="1" ht="14.25" customHeight="1" s="101">
      <c r="B570" s="127" t="inlineStr">
        <is>
          <t>13617721</t>
        </is>
      </c>
      <c r="C570" s="127" t="inlineStr">
        <is>
          <t>0</t>
        </is>
      </c>
      <c r="D570" s="123" t="n">
        <v>46146</v>
      </c>
      <c r="E570" s="127" t="inlineStr">
        <is>
          <t>21320</t>
        </is>
      </c>
      <c r="F570" s="127" t="inlineStr">
        <is>
          <t>31240</t>
        </is>
      </c>
      <c r="G570" s="127" t="inlineStr"/>
      <c r="H570" s="127" t="inlineStr"/>
      <c r="I570" s="127" t="inlineStr">
        <is>
          <t>9404X</t>
        </is>
      </c>
      <c r="J570" s="127" t="inlineStr">
        <is>
          <t>Laruche</t>
        </is>
      </c>
      <c r="K570" s="127" t="inlineStr">
        <is>
          <t>999999</t>
        </is>
      </c>
      <c r="L570" s="127" t="inlineStr">
        <is>
          <t>XS438690969FR</t>
        </is>
      </c>
      <c r="M570" s="127" t="inlineStr">
        <is>
          <t>N</t>
        </is>
      </c>
      <c r="N570" s="127" t="inlineStr">
        <is>
          <t>Transport</t>
        </is>
      </c>
      <c r="O570" s="127" t="inlineStr">
        <is>
          <t>N</t>
        </is>
      </c>
      <c r="P570" s="127" t="inlineStr">
        <is>
          <t>S</t>
        </is>
      </c>
      <c r="Q570" s="127" t="inlineStr">
        <is>
          <t>NT</t>
        </is>
      </c>
      <c r="R570" s="147" t="n">
        <v>4.787</v>
      </c>
      <c r="S570" s="127" t="n">
        <v>86</v>
      </c>
      <c r="T570" s="148" t="n">
        <v>5.88</v>
      </c>
      <c r="U570" s="127" t="inlineStr">
        <is>
          <t>LA RUCHE LOGISTIQUE</t>
        </is>
      </c>
      <c r="W570" s="8">
        <f>IF(C570&lt;&gt;2,"",IF(S570="5X","5XK",IF(S570="5Y","5YK",IF(S570="6B","6BK",IF(S570="6C","6CK","")))))</f>
        <v/>
      </c>
      <c r="X570" s="8">
        <f>IF(S570="6B",_xlfn.XLOOKUP(H570,'Zoning 2shop'!A:A,'Zoning 2shop'!B:B),IF(S570="6C",_xlfn.XLOOKUP(G570,'Zoning 2shop'!C:C,'Zoning 2shop'!D:D),""))</f>
        <v/>
      </c>
      <c r="Y570" s="112">
        <f>AB570/Z570</f>
        <v/>
      </c>
      <c r="Z570" s="4">
        <f>T570</f>
        <v/>
      </c>
      <c r="AA570" s="4">
        <f>IF(OR(S570="6C",S570="6B",S570="5X",S570="5Y"),0.08,0.5)</f>
        <v/>
      </c>
      <c r="AB570" s="4">
        <f>$AG$5/$AG$2*Z570</f>
        <v/>
      </c>
      <c r="AC570" s="19">
        <f>Z570+AA570</f>
        <v/>
      </c>
      <c r="AD570" s="8">
        <f>IF(COUNTIF(Catégories!A:A,N570)=0,"catégorie inconnue",LOOKUP(N570,Catégories!A:A,Catégories!B:B))</f>
        <v/>
      </c>
      <c r="AE570" s="21">
        <f>SUM(Z570:AB570)</f>
        <v/>
      </c>
    </row>
    <row r="571" hidden="1" ht="14.25" customHeight="1" s="101">
      <c r="B571" s="127" t="inlineStr">
        <is>
          <t>13617721</t>
        </is>
      </c>
      <c r="C571" s="127" t="inlineStr">
        <is>
          <t>0</t>
        </is>
      </c>
      <c r="D571" s="123" t="n">
        <v>46146</v>
      </c>
      <c r="E571" s="127" t="inlineStr">
        <is>
          <t>21320</t>
        </is>
      </c>
      <c r="F571" s="127" t="inlineStr">
        <is>
          <t>74370</t>
        </is>
      </c>
      <c r="G571" s="127" t="inlineStr"/>
      <c r="H571" s="127" t="inlineStr"/>
      <c r="I571" s="127" t="inlineStr">
        <is>
          <t>0763X</t>
        </is>
      </c>
      <c r="J571" s="127" t="inlineStr">
        <is>
          <t>Laruche</t>
        </is>
      </c>
      <c r="K571" s="127" t="inlineStr">
        <is>
          <t>999999</t>
        </is>
      </c>
      <c r="L571" s="127" t="inlineStr">
        <is>
          <t>XS438691690FR</t>
        </is>
      </c>
      <c r="M571" s="127" t="inlineStr">
        <is>
          <t>N</t>
        </is>
      </c>
      <c r="N571" s="127" t="inlineStr">
        <is>
          <t>Transport</t>
        </is>
      </c>
      <c r="O571" s="127" t="inlineStr">
        <is>
          <t>N</t>
        </is>
      </c>
      <c r="P571" s="127" t="inlineStr">
        <is>
          <t>S</t>
        </is>
      </c>
      <c r="Q571" s="127" t="inlineStr">
        <is>
          <t>NT</t>
        </is>
      </c>
      <c r="R571" s="147" t="n">
        <v>4.427</v>
      </c>
      <c r="S571" s="127" t="n">
        <v>86</v>
      </c>
      <c r="T571" s="148" t="n">
        <v>5.88</v>
      </c>
      <c r="U571" s="127" t="inlineStr">
        <is>
          <t>LA RUCHE LOGISTIQUE</t>
        </is>
      </c>
      <c r="W571" s="8">
        <f>IF(C571&lt;&gt;2,"",IF(S571="5X","5XK",IF(S571="5Y","5YK",IF(S571="6B","6BK",IF(S571="6C","6CK","")))))</f>
        <v/>
      </c>
      <c r="X571" s="8">
        <f>IF(S571="6B",_xlfn.XLOOKUP(H571,'Zoning 2shop'!A:A,'Zoning 2shop'!B:B),IF(S571="6C",_xlfn.XLOOKUP(G571,'Zoning 2shop'!C:C,'Zoning 2shop'!D:D),""))</f>
        <v/>
      </c>
      <c r="Y571" s="112">
        <f>AB571/Z571</f>
        <v/>
      </c>
      <c r="Z571" s="4">
        <f>T571</f>
        <v/>
      </c>
      <c r="AA571" s="4">
        <f>IF(OR(S571="6C",S571="6B",S571="5X",S571="5Y"),0.08,0.5)</f>
        <v/>
      </c>
      <c r="AB571" s="4">
        <f>$AG$5/$AG$2*Z571</f>
        <v/>
      </c>
      <c r="AC571" s="19">
        <f>Z571+AA571</f>
        <v/>
      </c>
      <c r="AD571" s="8">
        <f>IF(COUNTIF(Catégories!A:A,N571)=0,"catégorie inconnue",LOOKUP(N571,Catégories!A:A,Catégories!B:B))</f>
        <v/>
      </c>
      <c r="AE571" s="21">
        <f>SUM(Z571:AB571)</f>
        <v/>
      </c>
    </row>
    <row r="572" hidden="1" ht="14.25" customHeight="1" s="101">
      <c r="B572" s="127" t="inlineStr">
        <is>
          <t>13617721</t>
        </is>
      </c>
      <c r="C572" s="127" t="inlineStr">
        <is>
          <t>0</t>
        </is>
      </c>
      <c r="D572" s="123" t="n">
        <v>46146</v>
      </c>
      <c r="E572" s="127" t="inlineStr">
        <is>
          <t>21320</t>
        </is>
      </c>
      <c r="F572" s="127" t="inlineStr">
        <is>
          <t>69160</t>
        </is>
      </c>
      <c r="G572" s="127" t="inlineStr"/>
      <c r="H572" s="127" t="inlineStr"/>
      <c r="I572" s="127" t="inlineStr">
        <is>
          <t>0762V</t>
        </is>
      </c>
      <c r="J572" s="127" t="inlineStr">
        <is>
          <t>Laruche</t>
        </is>
      </c>
      <c r="K572" s="127" t="inlineStr">
        <is>
          <t>999999</t>
        </is>
      </c>
      <c r="L572" s="127" t="inlineStr">
        <is>
          <t>XS438692868FR</t>
        </is>
      </c>
      <c r="M572" s="127" t="inlineStr">
        <is>
          <t>N</t>
        </is>
      </c>
      <c r="N572" s="127" t="inlineStr">
        <is>
          <t>Transport</t>
        </is>
      </c>
      <c r="O572" s="127" t="inlineStr">
        <is>
          <t>N</t>
        </is>
      </c>
      <c r="P572" s="127" t="inlineStr">
        <is>
          <t>S</t>
        </is>
      </c>
      <c r="Q572" s="127" t="inlineStr">
        <is>
          <t>NT</t>
        </is>
      </c>
      <c r="R572" s="147" t="n">
        <v>0.588</v>
      </c>
      <c r="S572" s="127" t="n">
        <v>86</v>
      </c>
      <c r="T572" s="148" t="n">
        <v>4.25</v>
      </c>
      <c r="U572" s="127" t="inlineStr">
        <is>
          <t>LA RUCHE LOGISTIQUE</t>
        </is>
      </c>
      <c r="W572" s="8">
        <f>IF(C572&lt;&gt;2,"",IF(S572="5X","5XK",IF(S572="5Y","5YK",IF(S572="6B","6BK",IF(S572="6C","6CK","")))))</f>
        <v/>
      </c>
      <c r="X572" s="8">
        <f>IF(S572="6B",_xlfn.XLOOKUP(H572,'Zoning 2shop'!A:A,'Zoning 2shop'!B:B),IF(S572="6C",_xlfn.XLOOKUP(G572,'Zoning 2shop'!C:C,'Zoning 2shop'!D:D),""))</f>
        <v/>
      </c>
      <c r="Y572" s="112">
        <f>AB572/Z572</f>
        <v/>
      </c>
      <c r="Z572" s="4">
        <f>T572</f>
        <v/>
      </c>
      <c r="AA572" s="4">
        <f>IF(OR(S572="6C",S572="6B",S572="5X",S572="5Y"),0.08,0.5)</f>
        <v/>
      </c>
      <c r="AB572" s="4">
        <f>$AG$5/$AG$2*Z572</f>
        <v/>
      </c>
      <c r="AC572" s="19">
        <f>Z572+AA572</f>
        <v/>
      </c>
      <c r="AD572" s="8">
        <f>IF(COUNTIF(Catégories!A:A,N572)=0,"catégorie inconnue",LOOKUP(N572,Catégories!A:A,Catégories!B:B))</f>
        <v/>
      </c>
      <c r="AE572" s="21">
        <f>SUM(Z572:AB572)</f>
        <v/>
      </c>
    </row>
    <row r="573" hidden="1" ht="14.25" customHeight="1" s="101">
      <c r="B573" s="127" t="inlineStr">
        <is>
          <t>13617721</t>
        </is>
      </c>
      <c r="C573" s="127" t="inlineStr">
        <is>
          <t>0</t>
        </is>
      </c>
      <c r="D573" s="123" t="n">
        <v>46146</v>
      </c>
      <c r="E573" s="127" t="inlineStr">
        <is>
          <t>21320</t>
        </is>
      </c>
      <c r="F573" s="127" t="inlineStr">
        <is>
          <t>06250</t>
        </is>
      </c>
      <c r="G573" s="127" t="inlineStr"/>
      <c r="H573" s="127" t="inlineStr"/>
      <c r="I573" s="127" t="inlineStr">
        <is>
          <t>274GA</t>
        </is>
      </c>
      <c r="J573" s="127" t="inlineStr">
        <is>
          <t>Laruche</t>
        </is>
      </c>
      <c r="K573" s="127" t="inlineStr">
        <is>
          <t>999999</t>
        </is>
      </c>
      <c r="L573" s="127" t="inlineStr">
        <is>
          <t>XS438694930FR</t>
        </is>
      </c>
      <c r="M573" s="127" t="inlineStr">
        <is>
          <t>N</t>
        </is>
      </c>
      <c r="N573" s="127" t="inlineStr">
        <is>
          <t>Transport</t>
        </is>
      </c>
      <c r="O573" s="127" t="inlineStr">
        <is>
          <t>N</t>
        </is>
      </c>
      <c r="P573" s="127" t="inlineStr">
        <is>
          <t>S</t>
        </is>
      </c>
      <c r="Q573" s="127" t="inlineStr">
        <is>
          <t>NT</t>
        </is>
      </c>
      <c r="R573" s="147" t="n">
        <v>4.638</v>
      </c>
      <c r="S573" s="127" t="n">
        <v>86</v>
      </c>
      <c r="T573" s="148" t="n">
        <v>5.88</v>
      </c>
      <c r="U573" s="127" t="inlineStr">
        <is>
          <t>LA RUCHE LOGISTIQUE</t>
        </is>
      </c>
      <c r="W573" s="8">
        <f>IF(C573&lt;&gt;2,"",IF(S573="5X","5XK",IF(S573="5Y","5YK",IF(S573="6B","6BK",IF(S573="6C","6CK","")))))</f>
        <v/>
      </c>
      <c r="X573" s="8">
        <f>IF(S573="6B",_xlfn.XLOOKUP(H573,'Zoning 2shop'!A:A,'Zoning 2shop'!B:B),IF(S573="6C",_xlfn.XLOOKUP(G573,'Zoning 2shop'!C:C,'Zoning 2shop'!D:D),""))</f>
        <v/>
      </c>
      <c r="Y573" s="112">
        <f>AB573/Z573</f>
        <v/>
      </c>
      <c r="Z573" s="4">
        <f>T573</f>
        <v/>
      </c>
      <c r="AA573" s="4">
        <f>IF(OR(S573="6C",S573="6B",S573="5X",S573="5Y"),0.08,0.5)</f>
        <v/>
      </c>
      <c r="AB573" s="4">
        <f>$AG$5/$AG$2*Z573</f>
        <v/>
      </c>
      <c r="AC573" s="19">
        <f>Z573+AA573</f>
        <v/>
      </c>
      <c r="AD573" s="8">
        <f>IF(COUNTIF(Catégories!A:A,N573)=0,"catégorie inconnue",LOOKUP(N573,Catégories!A:A,Catégories!B:B))</f>
        <v/>
      </c>
      <c r="AE573" s="21">
        <f>SUM(Z573:AB573)</f>
        <v/>
      </c>
    </row>
    <row r="574" hidden="1" ht="14.25" customHeight="1" s="101">
      <c r="B574" s="127" t="inlineStr">
        <is>
          <t>13617721</t>
        </is>
      </c>
      <c r="C574" s="127" t="inlineStr">
        <is>
          <t>0</t>
        </is>
      </c>
      <c r="D574" s="123" t="n">
        <v>46146</v>
      </c>
      <c r="E574" s="127" t="inlineStr">
        <is>
          <t>21320</t>
        </is>
      </c>
      <c r="F574" s="127" t="inlineStr">
        <is>
          <t>86000</t>
        </is>
      </c>
      <c r="G574" s="127" t="inlineStr"/>
      <c r="H574" s="127" t="inlineStr"/>
      <c r="I574" s="127" t="inlineStr">
        <is>
          <t>5923U</t>
        </is>
      </c>
      <c r="J574" s="127" t="inlineStr">
        <is>
          <t>Laruche</t>
        </is>
      </c>
      <c r="K574" s="127" t="inlineStr">
        <is>
          <t>999999</t>
        </is>
      </c>
      <c r="L574" s="127" t="inlineStr">
        <is>
          <t>XS438696096FR</t>
        </is>
      </c>
      <c r="M574" s="127" t="inlineStr">
        <is>
          <t>N</t>
        </is>
      </c>
      <c r="N574" s="127" t="inlineStr">
        <is>
          <t>Transport</t>
        </is>
      </c>
      <c r="O574" s="127" t="inlineStr">
        <is>
          <t>N</t>
        </is>
      </c>
      <c r="P574" s="127" t="inlineStr">
        <is>
          <t>S</t>
        </is>
      </c>
      <c r="Q574" s="127" t="inlineStr">
        <is>
          <t>NT</t>
        </is>
      </c>
      <c r="R574" s="147" t="n">
        <v>6.412</v>
      </c>
      <c r="S574" s="127" t="n">
        <v>86</v>
      </c>
      <c r="T574" s="148" t="n">
        <v>6.9</v>
      </c>
      <c r="U574" s="127" t="inlineStr">
        <is>
          <t>LA RUCHE LOGISTIQUE</t>
        </is>
      </c>
      <c r="W574" s="8">
        <f>IF(C574&lt;&gt;2,"",IF(S574="5X","5XK",IF(S574="5Y","5YK",IF(S574="6B","6BK",IF(S574="6C","6CK","")))))</f>
        <v/>
      </c>
      <c r="X574" s="8">
        <f>IF(S574="6B",_xlfn.XLOOKUP(H574,'Zoning 2shop'!A:A,'Zoning 2shop'!B:B),IF(S574="6C",_xlfn.XLOOKUP(G574,'Zoning 2shop'!C:C,'Zoning 2shop'!D:D),""))</f>
        <v/>
      </c>
      <c r="Y574" s="112">
        <f>AB574/Z574</f>
        <v/>
      </c>
      <c r="Z574" s="4">
        <f>T574</f>
        <v/>
      </c>
      <c r="AA574" s="4">
        <f>IF(OR(S574="6C",S574="6B",S574="5X",S574="5Y"),0.08,0.5)</f>
        <v/>
      </c>
      <c r="AB574" s="4">
        <f>$AG$5/$AG$2*Z574</f>
        <v/>
      </c>
      <c r="AC574" s="19">
        <f>Z574+AA574</f>
        <v/>
      </c>
      <c r="AD574" s="8">
        <f>IF(COUNTIF(Catégories!A:A,N574)=0,"catégorie inconnue",LOOKUP(N574,Catégories!A:A,Catégories!B:B))</f>
        <v/>
      </c>
      <c r="AE574" s="21">
        <f>SUM(Z574:AB574)</f>
        <v/>
      </c>
    </row>
    <row r="575" hidden="1" ht="14.25" customHeight="1" s="101">
      <c r="B575" s="127" t="inlineStr">
        <is>
          <t>13617721</t>
        </is>
      </c>
      <c r="C575" s="127" t="inlineStr">
        <is>
          <t>0</t>
        </is>
      </c>
      <c r="D575" s="123" t="n">
        <v>46146</v>
      </c>
      <c r="E575" s="127" t="inlineStr">
        <is>
          <t>21320</t>
        </is>
      </c>
      <c r="F575" s="127" t="inlineStr">
        <is>
          <t>75018</t>
        </is>
      </c>
      <c r="G575" s="127" t="inlineStr"/>
      <c r="H575" s="127" t="inlineStr"/>
      <c r="I575" s="127" t="inlineStr">
        <is>
          <t>1656Y</t>
        </is>
      </c>
      <c r="J575" s="127" t="inlineStr">
        <is>
          <t>Laruche</t>
        </is>
      </c>
      <c r="K575" s="127" t="inlineStr">
        <is>
          <t>999999</t>
        </is>
      </c>
      <c r="L575" s="127" t="inlineStr">
        <is>
          <t>XS438697817FR</t>
        </is>
      </c>
      <c r="M575" s="127" t="inlineStr">
        <is>
          <t>N</t>
        </is>
      </c>
      <c r="N575" s="127" t="inlineStr">
        <is>
          <t>Transport</t>
        </is>
      </c>
      <c r="O575" s="127" t="inlineStr">
        <is>
          <t>N</t>
        </is>
      </c>
      <c r="P575" s="127" t="inlineStr">
        <is>
          <t>S</t>
        </is>
      </c>
      <c r="Q575" s="127" t="inlineStr">
        <is>
          <t>NT</t>
        </is>
      </c>
      <c r="R575" s="147" t="n">
        <v>0.1</v>
      </c>
      <c r="S575" s="127" t="n">
        <v>86</v>
      </c>
      <c r="T575" s="148" t="n">
        <v>4.25</v>
      </c>
      <c r="U575" s="127" t="inlineStr">
        <is>
          <t>LA RUCHE LOGISTIQUE</t>
        </is>
      </c>
      <c r="W575" s="8">
        <f>IF(C575&lt;&gt;2,"",IF(S575="5X","5XK",IF(S575="5Y","5YK",IF(S575="6B","6BK",IF(S575="6C","6CK","")))))</f>
        <v/>
      </c>
      <c r="X575" s="8">
        <f>IF(S575="6B",_xlfn.XLOOKUP(H575,'Zoning 2shop'!A:A,'Zoning 2shop'!B:B),IF(S575="6C",_xlfn.XLOOKUP(G575,'Zoning 2shop'!C:C,'Zoning 2shop'!D:D),""))</f>
        <v/>
      </c>
      <c r="Y575" s="112">
        <f>AB575/Z575</f>
        <v/>
      </c>
      <c r="Z575" s="4">
        <f>T575</f>
        <v/>
      </c>
      <c r="AA575" s="4">
        <f>IF(OR(S575="6C",S575="6B",S575="5X",S575="5Y"),0.08,0.5)</f>
        <v/>
      </c>
      <c r="AB575" s="4">
        <f>$AG$5/$AG$2*Z575</f>
        <v/>
      </c>
      <c r="AC575" s="19">
        <f>Z575+AA575</f>
        <v/>
      </c>
      <c r="AD575" s="8">
        <f>IF(COUNTIF(Catégories!A:A,N575)=0,"catégorie inconnue",LOOKUP(N575,Catégories!A:A,Catégories!B:B))</f>
        <v/>
      </c>
      <c r="AE575" s="21">
        <f>SUM(Z575:AB575)</f>
        <v/>
      </c>
    </row>
    <row r="576" hidden="1" ht="14.25" customHeight="1" s="101">
      <c r="B576" s="127" t="inlineStr">
        <is>
          <t>13617721</t>
        </is>
      </c>
      <c r="C576" s="127" t="inlineStr">
        <is>
          <t>0</t>
        </is>
      </c>
      <c r="D576" s="123" t="n">
        <v>46146</v>
      </c>
      <c r="E576" s="127" t="inlineStr">
        <is>
          <t>21320</t>
        </is>
      </c>
      <c r="F576" s="127" t="inlineStr">
        <is>
          <t>42340</t>
        </is>
      </c>
      <c r="G576" s="127" t="inlineStr"/>
      <c r="H576" s="127" t="inlineStr"/>
      <c r="I576" s="127" t="inlineStr">
        <is>
          <t>8801S</t>
        </is>
      </c>
      <c r="J576" s="127" t="inlineStr">
        <is>
          <t>Laruche</t>
        </is>
      </c>
      <c r="K576" s="127" t="inlineStr">
        <is>
          <t>999999</t>
        </is>
      </c>
      <c r="L576" s="127" t="inlineStr">
        <is>
          <t>XS438700785FR</t>
        </is>
      </c>
      <c r="M576" s="127" t="inlineStr">
        <is>
          <t>N</t>
        </is>
      </c>
      <c r="N576" s="127" t="inlineStr">
        <is>
          <t>Transport</t>
        </is>
      </c>
      <c r="O576" s="127" t="inlineStr">
        <is>
          <t>N</t>
        </is>
      </c>
      <c r="P576" s="127" t="inlineStr">
        <is>
          <t>S</t>
        </is>
      </c>
      <c r="Q576" s="127" t="inlineStr">
        <is>
          <t>NT</t>
        </is>
      </c>
      <c r="R576" s="147" t="n">
        <v>0.14</v>
      </c>
      <c r="S576" s="127" t="n">
        <v>86</v>
      </c>
      <c r="T576" s="148" t="n">
        <v>4.25</v>
      </c>
      <c r="U576" s="127" t="inlineStr">
        <is>
          <t>LA RUCHE LOGISTIQUE</t>
        </is>
      </c>
      <c r="W576" s="8">
        <f>IF(C576&lt;&gt;2,"",IF(S576="5X","5XK",IF(S576="5Y","5YK",IF(S576="6B","6BK",IF(S576="6C","6CK","")))))</f>
        <v/>
      </c>
      <c r="X576" s="8">
        <f>IF(S576="6B",_xlfn.XLOOKUP(H576,'Zoning 2shop'!A:A,'Zoning 2shop'!B:B),IF(S576="6C",_xlfn.XLOOKUP(G576,'Zoning 2shop'!C:C,'Zoning 2shop'!D:D),""))</f>
        <v/>
      </c>
      <c r="Y576" s="112">
        <f>AB576/Z576</f>
        <v/>
      </c>
      <c r="Z576" s="4">
        <f>T576</f>
        <v/>
      </c>
      <c r="AA576" s="4">
        <f>IF(OR(S576="6C",S576="6B",S576="5X",S576="5Y"),0.08,0.5)</f>
        <v/>
      </c>
      <c r="AB576" s="4">
        <f>$AG$5/$AG$2*Z576</f>
        <v/>
      </c>
      <c r="AC576" s="19">
        <f>Z576+AA576</f>
        <v/>
      </c>
      <c r="AD576" s="8">
        <f>IF(COUNTIF(Catégories!A:A,N576)=0,"catégorie inconnue",LOOKUP(N576,Catégories!A:A,Catégories!B:B))</f>
        <v/>
      </c>
      <c r="AE576" s="21">
        <f>SUM(Z576:AB576)</f>
        <v/>
      </c>
    </row>
    <row r="577" hidden="1" ht="14.25" customHeight="1" s="101">
      <c r="B577" s="127" t="inlineStr">
        <is>
          <t>13617721</t>
        </is>
      </c>
      <c r="C577" s="127" t="inlineStr">
        <is>
          <t>0</t>
        </is>
      </c>
      <c r="D577" s="123" t="n">
        <v>46146</v>
      </c>
      <c r="E577" s="127" t="inlineStr">
        <is>
          <t>21320</t>
        </is>
      </c>
      <c r="F577" s="127" t="inlineStr">
        <is>
          <t>87270</t>
        </is>
      </c>
      <c r="G577" s="127" t="inlineStr"/>
      <c r="H577" s="127" t="inlineStr"/>
      <c r="I577" s="127" t="inlineStr">
        <is>
          <t>6037X</t>
        </is>
      </c>
      <c r="J577" s="127" t="inlineStr">
        <is>
          <t>Laruche</t>
        </is>
      </c>
      <c r="K577" s="127" t="inlineStr">
        <is>
          <t>999999</t>
        </is>
      </c>
      <c r="L577" s="127" t="inlineStr">
        <is>
          <t>XS438714492FR</t>
        </is>
      </c>
      <c r="M577" s="127" t="inlineStr">
        <is>
          <t>N</t>
        </is>
      </c>
      <c r="N577" s="127" t="inlineStr">
        <is>
          <t>Transport</t>
        </is>
      </c>
      <c r="O577" s="127" t="inlineStr">
        <is>
          <t>N</t>
        </is>
      </c>
      <c r="P577" s="127" t="inlineStr">
        <is>
          <t>S</t>
        </is>
      </c>
      <c r="Q577" s="127" t="inlineStr">
        <is>
          <t>NT</t>
        </is>
      </c>
      <c r="R577" s="147" t="n">
        <v>4.787</v>
      </c>
      <c r="S577" s="127" t="n">
        <v>86</v>
      </c>
      <c r="T577" s="148" t="n">
        <v>5.88</v>
      </c>
      <c r="U577" s="127" t="inlineStr">
        <is>
          <t>LA RUCHE LOGISTIQUE</t>
        </is>
      </c>
      <c r="W577" s="8">
        <f>IF(C577&lt;&gt;2,"",IF(S577="5X","5XK",IF(S577="5Y","5YK",IF(S577="6B","6BK",IF(S577="6C","6CK","")))))</f>
        <v/>
      </c>
      <c r="X577" s="8">
        <f>IF(S577="6B",_xlfn.XLOOKUP(H577,'Zoning 2shop'!A:A,'Zoning 2shop'!B:B),IF(S577="6C",_xlfn.XLOOKUP(G577,'Zoning 2shop'!C:C,'Zoning 2shop'!D:D),""))</f>
        <v/>
      </c>
      <c r="Y577" s="112">
        <f>AB577/Z577</f>
        <v/>
      </c>
      <c r="Z577" s="4">
        <f>T577</f>
        <v/>
      </c>
      <c r="AA577" s="4">
        <f>IF(OR(S577="6C",S577="6B",S577="5X",S577="5Y"),0.08,0.5)</f>
        <v/>
      </c>
      <c r="AB577" s="4">
        <f>$AG$5/$AG$2*Z577</f>
        <v/>
      </c>
      <c r="AC577" s="19">
        <f>Z577+AA577</f>
        <v/>
      </c>
      <c r="AD577" s="8">
        <f>IF(COUNTIF(Catégories!A:A,N577)=0,"catégorie inconnue",LOOKUP(N577,Catégories!A:A,Catégories!B:B))</f>
        <v/>
      </c>
      <c r="AE577" s="21">
        <f>SUM(Z577:AB577)</f>
        <v/>
      </c>
    </row>
    <row r="578" hidden="1" ht="14.25" customHeight="1" s="101">
      <c r="B578" s="127" t="inlineStr">
        <is>
          <t>13617721</t>
        </is>
      </c>
      <c r="C578" s="127" t="inlineStr">
        <is>
          <t>0</t>
        </is>
      </c>
      <c r="D578" s="123" t="n">
        <v>46146</v>
      </c>
      <c r="E578" s="127" t="inlineStr">
        <is>
          <t>21320</t>
        </is>
      </c>
      <c r="F578" s="127" t="inlineStr">
        <is>
          <t>77600</t>
        </is>
      </c>
      <c r="G578" s="127" t="inlineStr"/>
      <c r="H578" s="127" t="inlineStr"/>
      <c r="I578" s="127" t="inlineStr">
        <is>
          <t>0924X</t>
        </is>
      </c>
      <c r="J578" s="127" t="inlineStr">
        <is>
          <t>Laruche</t>
        </is>
      </c>
      <c r="K578" s="127" t="inlineStr">
        <is>
          <t>999999</t>
        </is>
      </c>
      <c r="L578" s="127" t="inlineStr">
        <is>
          <t>XS438723636FR</t>
        </is>
      </c>
      <c r="M578" s="127" t="inlineStr">
        <is>
          <t>N</t>
        </is>
      </c>
      <c r="N578" s="127" t="inlineStr">
        <is>
          <t>Transport</t>
        </is>
      </c>
      <c r="O578" s="127" t="inlineStr">
        <is>
          <t>N</t>
        </is>
      </c>
      <c r="P578" s="127" t="inlineStr">
        <is>
          <t>S</t>
        </is>
      </c>
      <c r="Q578" s="127" t="inlineStr">
        <is>
          <t>NT</t>
        </is>
      </c>
      <c r="R578" s="147" t="n">
        <v>0.09</v>
      </c>
      <c r="S578" s="127" t="n">
        <v>86</v>
      </c>
      <c r="T578" s="148" t="n">
        <v>4.25</v>
      </c>
      <c r="U578" s="127" t="inlineStr">
        <is>
          <t>LA RUCHE LOGISTIQUE</t>
        </is>
      </c>
      <c r="W578" s="8">
        <f>IF(C578&lt;&gt;2,"",IF(S578="5X","5XK",IF(S578="5Y","5YK",IF(S578="6B","6BK",IF(S578="6C","6CK","")))))</f>
        <v/>
      </c>
      <c r="X578" s="8">
        <f>IF(S578="6B",_xlfn.XLOOKUP(H578,'Zoning 2shop'!A:A,'Zoning 2shop'!B:B),IF(S578="6C",_xlfn.XLOOKUP(G578,'Zoning 2shop'!C:C,'Zoning 2shop'!D:D),""))</f>
        <v/>
      </c>
      <c r="Y578" s="112">
        <f>AB578/Z578</f>
        <v/>
      </c>
      <c r="Z578" s="4">
        <f>T578</f>
        <v/>
      </c>
      <c r="AA578" s="4">
        <f>IF(OR(S578="6C",S578="6B",S578="5X",S578="5Y"),0.08,0.5)</f>
        <v/>
      </c>
      <c r="AB578" s="4">
        <f>$AG$5/$AG$2*Z578</f>
        <v/>
      </c>
      <c r="AC578" s="19">
        <f>Z578+AA578</f>
        <v/>
      </c>
      <c r="AD578" s="8">
        <f>IF(COUNTIF(Catégories!A:A,N578)=0,"catégorie inconnue",LOOKUP(N578,Catégories!A:A,Catégories!B:B))</f>
        <v/>
      </c>
      <c r="AE578" s="21">
        <f>SUM(Z578:AB578)</f>
        <v/>
      </c>
    </row>
    <row r="579" hidden="1" ht="14.25" customHeight="1" s="101">
      <c r="B579" s="127" t="inlineStr">
        <is>
          <t>13617721</t>
        </is>
      </c>
      <c r="C579" s="127" t="inlineStr">
        <is>
          <t>0</t>
        </is>
      </c>
      <c r="D579" s="123" t="n">
        <v>46146</v>
      </c>
      <c r="E579" s="127" t="inlineStr">
        <is>
          <t>21320</t>
        </is>
      </c>
      <c r="F579" s="127" t="inlineStr">
        <is>
          <t>75018</t>
        </is>
      </c>
      <c r="G579" s="127" t="inlineStr"/>
      <c r="H579" s="127" t="inlineStr"/>
      <c r="I579" s="127" t="inlineStr">
        <is>
          <t>1648Y</t>
        </is>
      </c>
      <c r="J579" s="127" t="inlineStr">
        <is>
          <t>Laruche</t>
        </is>
      </c>
      <c r="K579" s="127" t="inlineStr">
        <is>
          <t>999999</t>
        </is>
      </c>
      <c r="L579" s="127" t="inlineStr">
        <is>
          <t>XS438725420FR</t>
        </is>
      </c>
      <c r="M579" s="127" t="inlineStr">
        <is>
          <t>N</t>
        </is>
      </c>
      <c r="N579" s="127" t="inlineStr">
        <is>
          <t>Transport</t>
        </is>
      </c>
      <c r="O579" s="127" t="inlineStr">
        <is>
          <t>N</t>
        </is>
      </c>
      <c r="P579" s="127" t="inlineStr">
        <is>
          <t>S</t>
        </is>
      </c>
      <c r="Q579" s="127" t="inlineStr">
        <is>
          <t>NT</t>
        </is>
      </c>
      <c r="R579" s="147" t="n">
        <v>0.22</v>
      </c>
      <c r="S579" s="127" t="n">
        <v>86</v>
      </c>
      <c r="T579" s="148" t="n">
        <v>4.25</v>
      </c>
      <c r="U579" s="127" t="inlineStr">
        <is>
          <t>LA RUCHE LOGISTIQUE</t>
        </is>
      </c>
      <c r="W579" s="8">
        <f>IF(C579&lt;&gt;2,"",IF(S579="5X","5XK",IF(S579="5Y","5YK",IF(S579="6B","6BK",IF(S579="6C","6CK","")))))</f>
        <v/>
      </c>
      <c r="X579" s="8">
        <f>IF(S579="6B",_xlfn.XLOOKUP(H579,'Zoning 2shop'!A:A,'Zoning 2shop'!B:B),IF(S579="6C",_xlfn.XLOOKUP(G579,'Zoning 2shop'!C:C,'Zoning 2shop'!D:D),""))</f>
        <v/>
      </c>
      <c r="Y579" s="112">
        <f>AB579/Z579</f>
        <v/>
      </c>
      <c r="Z579" s="4">
        <f>T579</f>
        <v/>
      </c>
      <c r="AA579" s="4">
        <f>IF(OR(S579="6C",S579="6B",S579="5X",S579="5Y"),0.08,0.5)</f>
        <v/>
      </c>
      <c r="AB579" s="4">
        <f>$AG$5/$AG$2*Z579</f>
        <v/>
      </c>
      <c r="AC579" s="19">
        <f>Z579+AA579</f>
        <v/>
      </c>
      <c r="AD579" s="8">
        <f>IF(COUNTIF(Catégories!A:A,N579)=0,"catégorie inconnue",LOOKUP(N579,Catégories!A:A,Catégories!B:B))</f>
        <v/>
      </c>
      <c r="AE579" s="21">
        <f>SUM(Z579:AB579)</f>
        <v/>
      </c>
    </row>
    <row r="580" hidden="1" ht="14.25" customHeight="1" s="101">
      <c r="B580" s="127" t="inlineStr">
        <is>
          <t>13617721</t>
        </is>
      </c>
      <c r="C580" s="127" t="inlineStr">
        <is>
          <t>0</t>
        </is>
      </c>
      <c r="D580" s="123" t="n">
        <v>46146</v>
      </c>
      <c r="E580" s="127" t="inlineStr">
        <is>
          <t>21320</t>
        </is>
      </c>
      <c r="F580" s="127" t="inlineStr">
        <is>
          <t>67500</t>
        </is>
      </c>
      <c r="G580" s="127" t="inlineStr"/>
      <c r="H580" s="127" t="inlineStr"/>
      <c r="I580" s="127" t="inlineStr">
        <is>
          <t>7268U</t>
        </is>
      </c>
      <c r="J580" s="127" t="inlineStr">
        <is>
          <t>Laruche</t>
        </is>
      </c>
      <c r="K580" s="127" t="inlineStr">
        <is>
          <t>999999</t>
        </is>
      </c>
      <c r="L580" s="127" t="inlineStr">
        <is>
          <t>XS438731558FR</t>
        </is>
      </c>
      <c r="M580" s="127" t="inlineStr">
        <is>
          <t>N</t>
        </is>
      </c>
      <c r="N580" s="127" t="inlineStr">
        <is>
          <t>Transport</t>
        </is>
      </c>
      <c r="O580" s="127" t="inlineStr">
        <is>
          <t>N</t>
        </is>
      </c>
      <c r="P580" s="127" t="inlineStr">
        <is>
          <t>S</t>
        </is>
      </c>
      <c r="Q580" s="127" t="inlineStr">
        <is>
          <t>NT</t>
        </is>
      </c>
      <c r="R580" s="147" t="n">
        <v>0.1</v>
      </c>
      <c r="S580" s="127" t="n">
        <v>86</v>
      </c>
      <c r="T580" s="148" t="n">
        <v>4.25</v>
      </c>
      <c r="U580" s="127" t="inlineStr">
        <is>
          <t>LA RUCHE LOGISTIQUE</t>
        </is>
      </c>
      <c r="W580" s="8">
        <f>IF(C580&lt;&gt;2,"",IF(S580="5X","5XK",IF(S580="5Y","5YK",IF(S580="6B","6BK",IF(S580="6C","6CK","")))))</f>
        <v/>
      </c>
      <c r="X580" s="8">
        <f>IF(S580="6B",_xlfn.XLOOKUP(H580,'Zoning 2shop'!A:A,'Zoning 2shop'!B:B),IF(S580="6C",_xlfn.XLOOKUP(G580,'Zoning 2shop'!C:C,'Zoning 2shop'!D:D),""))</f>
        <v/>
      </c>
      <c r="Y580" s="112">
        <f>AB580/Z580</f>
        <v/>
      </c>
      <c r="Z580" s="4">
        <f>T580</f>
        <v/>
      </c>
      <c r="AA580" s="4">
        <f>IF(OR(S580="6C",S580="6B",S580="5X",S580="5Y"),0.08,0.5)</f>
        <v/>
      </c>
      <c r="AB580" s="4">
        <f>$AG$5/$AG$2*Z580</f>
        <v/>
      </c>
      <c r="AC580" s="19">
        <f>Z580+AA580</f>
        <v/>
      </c>
      <c r="AD580" s="8">
        <f>IF(COUNTIF(Catégories!A:A,N580)=0,"catégorie inconnue",LOOKUP(N580,Catégories!A:A,Catégories!B:B))</f>
        <v/>
      </c>
      <c r="AE580" s="21">
        <f>SUM(Z580:AB580)</f>
        <v/>
      </c>
    </row>
    <row r="581" hidden="1" ht="14.25" customHeight="1" s="101">
      <c r="B581" s="127" t="inlineStr">
        <is>
          <t>13617721</t>
        </is>
      </c>
      <c r="C581" s="127" t="inlineStr">
        <is>
          <t>0</t>
        </is>
      </c>
      <c r="D581" s="123" t="n">
        <v>46146</v>
      </c>
      <c r="E581" s="127" t="inlineStr">
        <is>
          <t>21320</t>
        </is>
      </c>
      <c r="F581" s="127" t="inlineStr">
        <is>
          <t>13300</t>
        </is>
      </c>
      <c r="G581" s="127" t="inlineStr"/>
      <c r="H581" s="127" t="inlineStr"/>
      <c r="I581" s="127" t="inlineStr">
        <is>
          <t>0007C</t>
        </is>
      </c>
      <c r="J581" s="127" t="inlineStr">
        <is>
          <t>Laruche</t>
        </is>
      </c>
      <c r="K581" s="127" t="inlineStr">
        <is>
          <t>999999</t>
        </is>
      </c>
      <c r="L581" s="127" t="inlineStr">
        <is>
          <t>XS438732385FR</t>
        </is>
      </c>
      <c r="M581" s="127" t="inlineStr">
        <is>
          <t>N</t>
        </is>
      </c>
      <c r="N581" s="127" t="inlineStr">
        <is>
          <t>Transport</t>
        </is>
      </c>
      <c r="O581" s="127" t="inlineStr">
        <is>
          <t>N</t>
        </is>
      </c>
      <c r="P581" s="127" t="inlineStr">
        <is>
          <t>S</t>
        </is>
      </c>
      <c r="Q581" s="127" t="inlineStr">
        <is>
          <t>NT</t>
        </is>
      </c>
      <c r="R581" s="147" t="n">
        <v>0.01</v>
      </c>
      <c r="S581" s="127" t="n">
        <v>86</v>
      </c>
      <c r="T581" s="148" t="n">
        <v>4.25</v>
      </c>
      <c r="U581" s="127" t="inlineStr">
        <is>
          <t>LA RUCHE LOGISTIQUE</t>
        </is>
      </c>
      <c r="W581" s="8">
        <f>IF(C581&lt;&gt;2,"",IF(S581="5X","5XK",IF(S581="5Y","5YK",IF(S581="6B","6BK",IF(S581="6C","6CK","")))))</f>
        <v/>
      </c>
      <c r="X581" s="8">
        <f>IF(S581="6B",_xlfn.XLOOKUP(H581,'Zoning 2shop'!A:A,'Zoning 2shop'!B:B),IF(S581="6C",_xlfn.XLOOKUP(G581,'Zoning 2shop'!C:C,'Zoning 2shop'!D:D),""))</f>
        <v/>
      </c>
      <c r="Y581" s="112">
        <f>AB581/Z581</f>
        <v/>
      </c>
      <c r="Z581" s="4">
        <f>T581</f>
        <v/>
      </c>
      <c r="AA581" s="4">
        <f>IF(OR(S581="6C",S581="6B",S581="5X",S581="5Y"),0.08,0.5)</f>
        <v/>
      </c>
      <c r="AB581" s="4">
        <f>$AG$5/$AG$2*Z581</f>
        <v/>
      </c>
      <c r="AC581" s="19">
        <f>Z581+AA581</f>
        <v/>
      </c>
      <c r="AD581" s="8">
        <f>IF(COUNTIF(Catégories!A:A,N581)=0,"catégorie inconnue",LOOKUP(N581,Catégories!A:A,Catégories!B:B))</f>
        <v/>
      </c>
      <c r="AE581" s="21">
        <f>SUM(Z581:AB581)</f>
        <v/>
      </c>
    </row>
    <row r="582" hidden="1" ht="14.25" customHeight="1" s="101">
      <c r="B582" s="127" t="inlineStr">
        <is>
          <t>13617721</t>
        </is>
      </c>
      <c r="C582" s="127" t="inlineStr">
        <is>
          <t>0</t>
        </is>
      </c>
      <c r="D582" s="123" t="n">
        <v>46146</v>
      </c>
      <c r="E582" s="127" t="inlineStr">
        <is>
          <t>21320</t>
        </is>
      </c>
      <c r="F582" s="127" t="inlineStr">
        <is>
          <t>78500</t>
        </is>
      </c>
      <c r="G582" s="127" t="inlineStr"/>
      <c r="H582" s="127" t="inlineStr"/>
      <c r="I582" s="127" t="inlineStr">
        <is>
          <t>905BX</t>
        </is>
      </c>
      <c r="J582" s="127" t="inlineStr">
        <is>
          <t>Laruche</t>
        </is>
      </c>
      <c r="K582" s="127" t="inlineStr">
        <is>
          <t>999999</t>
        </is>
      </c>
      <c r="L582" s="127" t="inlineStr">
        <is>
          <t>XS438732655FR</t>
        </is>
      </c>
      <c r="M582" s="127" t="inlineStr">
        <is>
          <t>N</t>
        </is>
      </c>
      <c r="N582" s="127" t="inlineStr">
        <is>
          <t>Transport</t>
        </is>
      </c>
      <c r="O582" s="127" t="inlineStr">
        <is>
          <t>N</t>
        </is>
      </c>
      <c r="P582" s="127" t="inlineStr">
        <is>
          <t>S</t>
        </is>
      </c>
      <c r="Q582" s="127" t="inlineStr">
        <is>
          <t>NT</t>
        </is>
      </c>
      <c r="R582" s="147" t="n">
        <v>0.22</v>
      </c>
      <c r="S582" s="127" t="n">
        <v>86</v>
      </c>
      <c r="T582" s="148" t="n">
        <v>4.25</v>
      </c>
      <c r="U582" s="127" t="inlineStr">
        <is>
          <t>LA RUCHE LOGISTIQUE</t>
        </is>
      </c>
      <c r="W582" s="8">
        <f>IF(C582&lt;&gt;2,"",IF(S582="5X","5XK",IF(S582="5Y","5YK",IF(S582="6B","6BK",IF(S582="6C","6CK","")))))</f>
        <v/>
      </c>
      <c r="X582" s="8">
        <f>IF(S582="6B",_xlfn.XLOOKUP(H582,'Zoning 2shop'!A:A,'Zoning 2shop'!B:B),IF(S582="6C",_xlfn.XLOOKUP(G582,'Zoning 2shop'!C:C,'Zoning 2shop'!D:D),""))</f>
        <v/>
      </c>
      <c r="Y582" s="112">
        <f>AB582/Z582</f>
        <v/>
      </c>
      <c r="Z582" s="4">
        <f>T582</f>
        <v/>
      </c>
      <c r="AA582" s="4">
        <f>IF(OR(S582="6C",S582="6B",S582="5X",S582="5Y"),0.08,0.5)</f>
        <v/>
      </c>
      <c r="AB582" s="4">
        <f>$AG$5/$AG$2*Z582</f>
        <v/>
      </c>
      <c r="AC582" s="19">
        <f>Z582+AA582</f>
        <v/>
      </c>
      <c r="AD582" s="8">
        <f>IF(COUNTIF(Catégories!A:A,N582)=0,"catégorie inconnue",LOOKUP(N582,Catégories!A:A,Catégories!B:B))</f>
        <v/>
      </c>
      <c r="AE582" s="21">
        <f>SUM(Z582:AB582)</f>
        <v/>
      </c>
    </row>
    <row r="583" hidden="1" ht="14.25" customHeight="1" s="101">
      <c r="B583" s="127" t="inlineStr">
        <is>
          <t>13617721</t>
        </is>
      </c>
      <c r="C583" s="127" t="inlineStr">
        <is>
          <t>0</t>
        </is>
      </c>
      <c r="D583" s="123" t="n">
        <v>46146</v>
      </c>
      <c r="E583" s="127" t="inlineStr">
        <is>
          <t>21320</t>
        </is>
      </c>
      <c r="F583" s="127" t="inlineStr">
        <is>
          <t>38138</t>
        </is>
      </c>
      <c r="G583" s="127" t="inlineStr"/>
      <c r="H583" s="127" t="inlineStr"/>
      <c r="I583" s="127" t="inlineStr">
        <is>
          <t>3445X</t>
        </is>
      </c>
      <c r="J583" s="127" t="inlineStr">
        <is>
          <t>Laruche</t>
        </is>
      </c>
      <c r="K583" s="127" t="inlineStr">
        <is>
          <t>999999</t>
        </is>
      </c>
      <c r="L583" s="127" t="inlineStr">
        <is>
          <t>XS438733545FR</t>
        </is>
      </c>
      <c r="M583" s="127" t="inlineStr">
        <is>
          <t>N</t>
        </is>
      </c>
      <c r="N583" s="127" t="inlineStr">
        <is>
          <t>Transport</t>
        </is>
      </c>
      <c r="O583" s="127" t="inlineStr">
        <is>
          <t>N</t>
        </is>
      </c>
      <c r="P583" s="127" t="inlineStr">
        <is>
          <t>S</t>
        </is>
      </c>
      <c r="Q583" s="127" t="inlineStr">
        <is>
          <t>NT</t>
        </is>
      </c>
      <c r="R583" s="147" t="n">
        <v>5.544</v>
      </c>
      <c r="S583" s="127" t="n">
        <v>86</v>
      </c>
      <c r="T583" s="148" t="n">
        <v>6.39</v>
      </c>
      <c r="U583" s="127" t="inlineStr">
        <is>
          <t>LA RUCHE LOGISTIQUE</t>
        </is>
      </c>
      <c r="W583" s="8">
        <f>IF(C583&lt;&gt;2,"",IF(S583="5X","5XK",IF(S583="5Y","5YK",IF(S583="6B","6BK",IF(S583="6C","6CK","")))))</f>
        <v/>
      </c>
      <c r="X583" s="8">
        <f>IF(S583="6B",_xlfn.XLOOKUP(H583,'Zoning 2shop'!A:A,'Zoning 2shop'!B:B),IF(S583="6C",_xlfn.XLOOKUP(G583,'Zoning 2shop'!C:C,'Zoning 2shop'!D:D),""))</f>
        <v/>
      </c>
      <c r="Y583" s="112">
        <f>AB583/Z583</f>
        <v/>
      </c>
      <c r="Z583" s="4">
        <f>T583</f>
        <v/>
      </c>
      <c r="AA583" s="4">
        <f>IF(OR(S583="6C",S583="6B",S583="5X",S583="5Y"),0.08,0.5)</f>
        <v/>
      </c>
      <c r="AB583" s="4">
        <f>$AG$5/$AG$2*Z583</f>
        <v/>
      </c>
      <c r="AC583" s="19">
        <f>Z583+AA583</f>
        <v/>
      </c>
      <c r="AD583" s="8">
        <f>IF(COUNTIF(Catégories!A:A,N583)=0,"catégorie inconnue",LOOKUP(N583,Catégories!A:A,Catégories!B:B))</f>
        <v/>
      </c>
      <c r="AE583" s="21">
        <f>SUM(Z583:AB583)</f>
        <v/>
      </c>
    </row>
    <row r="584" hidden="1" ht="14.25" customHeight="1" s="101">
      <c r="B584" s="127" t="inlineStr">
        <is>
          <t>13617721</t>
        </is>
      </c>
      <c r="C584" s="127" t="inlineStr">
        <is>
          <t>0</t>
        </is>
      </c>
      <c r="D584" s="123" t="n">
        <v>46146</v>
      </c>
      <c r="E584" s="127" t="inlineStr">
        <is>
          <t>21320</t>
        </is>
      </c>
      <c r="F584" s="127" t="inlineStr">
        <is>
          <t>75012</t>
        </is>
      </c>
      <c r="G584" s="127" t="inlineStr"/>
      <c r="H584" s="127" t="inlineStr"/>
      <c r="I584" s="127" t="inlineStr">
        <is>
          <t>289DA</t>
        </is>
      </c>
      <c r="J584" s="127" t="inlineStr">
        <is>
          <t>Laruche</t>
        </is>
      </c>
      <c r="K584" s="127" t="inlineStr">
        <is>
          <t>999999</t>
        </is>
      </c>
      <c r="L584" s="127" t="inlineStr">
        <is>
          <t>XS438734695FR</t>
        </is>
      </c>
      <c r="M584" s="127" t="inlineStr">
        <is>
          <t>N</t>
        </is>
      </c>
      <c r="N584" s="127" t="inlineStr">
        <is>
          <t>Transport</t>
        </is>
      </c>
      <c r="O584" s="127" t="inlineStr">
        <is>
          <t>N</t>
        </is>
      </c>
      <c r="P584" s="127" t="inlineStr">
        <is>
          <t>S</t>
        </is>
      </c>
      <c r="Q584" s="127" t="inlineStr">
        <is>
          <t>NT</t>
        </is>
      </c>
      <c r="R584" s="147" t="n">
        <v>0.17</v>
      </c>
      <c r="S584" s="127" t="n">
        <v>86</v>
      </c>
      <c r="T584" s="148" t="n">
        <v>4.25</v>
      </c>
      <c r="U584" s="127" t="inlineStr">
        <is>
          <t>LA RUCHE LOGISTIQUE</t>
        </is>
      </c>
      <c r="W584" s="8">
        <f>IF(C584&lt;&gt;2,"",IF(S584="5X","5XK",IF(S584="5Y","5YK",IF(S584="6B","6BK",IF(S584="6C","6CK","")))))</f>
        <v/>
      </c>
      <c r="X584" s="8">
        <f>IF(S584="6B",_xlfn.XLOOKUP(H584,'Zoning 2shop'!A:A,'Zoning 2shop'!B:B),IF(S584="6C",_xlfn.XLOOKUP(G584,'Zoning 2shop'!C:C,'Zoning 2shop'!D:D),""))</f>
        <v/>
      </c>
      <c r="Y584" s="112">
        <f>AB584/Z584</f>
        <v/>
      </c>
      <c r="Z584" s="4">
        <f>T584</f>
        <v/>
      </c>
      <c r="AA584" s="4">
        <f>IF(OR(S584="6C",S584="6B",S584="5X",S584="5Y"),0.08,0.5)</f>
        <v/>
      </c>
      <c r="AB584" s="4">
        <f>$AG$5/$AG$2*Z584</f>
        <v/>
      </c>
      <c r="AC584" s="19">
        <f>Z584+AA584</f>
        <v/>
      </c>
      <c r="AD584" s="8">
        <f>IF(COUNTIF(Catégories!A:A,N584)=0,"catégorie inconnue",LOOKUP(N584,Catégories!A:A,Catégories!B:B))</f>
        <v/>
      </c>
      <c r="AE584" s="21">
        <f>SUM(Z584:AB584)</f>
        <v/>
      </c>
    </row>
    <row r="585" hidden="1" ht="14.25" customHeight="1" s="101">
      <c r="B585" s="127" t="inlineStr">
        <is>
          <t>13617721</t>
        </is>
      </c>
      <c r="C585" s="127" t="inlineStr">
        <is>
          <t>0</t>
        </is>
      </c>
      <c r="D585" s="123" t="n">
        <v>46146</v>
      </c>
      <c r="E585" s="127" t="inlineStr">
        <is>
          <t>21320</t>
        </is>
      </c>
      <c r="F585" s="127" t="inlineStr">
        <is>
          <t>76000</t>
        </is>
      </c>
      <c r="G585" s="127" t="inlineStr"/>
      <c r="H585" s="127" t="inlineStr"/>
      <c r="I585" s="127" t="inlineStr">
        <is>
          <t>936DA</t>
        </is>
      </c>
      <c r="J585" s="127" t="inlineStr">
        <is>
          <t>Laruche</t>
        </is>
      </c>
      <c r="K585" s="127" t="inlineStr">
        <is>
          <t>999999</t>
        </is>
      </c>
      <c r="L585" s="127" t="inlineStr">
        <is>
          <t>XS438735223FR</t>
        </is>
      </c>
      <c r="M585" s="127" t="inlineStr">
        <is>
          <t>N</t>
        </is>
      </c>
      <c r="N585" s="127" t="inlineStr">
        <is>
          <t>Transport</t>
        </is>
      </c>
      <c r="O585" s="127" t="inlineStr">
        <is>
          <t>N</t>
        </is>
      </c>
      <c r="P585" s="127" t="inlineStr">
        <is>
          <t>S</t>
        </is>
      </c>
      <c r="Q585" s="127" t="inlineStr">
        <is>
          <t>NT</t>
        </is>
      </c>
      <c r="R585" s="147" t="n">
        <v>4.638</v>
      </c>
      <c r="S585" s="127" t="n">
        <v>86</v>
      </c>
      <c r="T585" s="148" t="n">
        <v>5.88</v>
      </c>
      <c r="U585" s="127" t="inlineStr">
        <is>
          <t>LA RUCHE LOGISTIQUE</t>
        </is>
      </c>
      <c r="W585" s="8">
        <f>IF(C585&lt;&gt;2,"",IF(S585="5X","5XK",IF(S585="5Y","5YK",IF(S585="6B","6BK",IF(S585="6C","6CK","")))))</f>
        <v/>
      </c>
      <c r="X585" s="8">
        <f>IF(S585="6B",_xlfn.XLOOKUP(H585,'Zoning 2shop'!A:A,'Zoning 2shop'!B:B),IF(S585="6C",_xlfn.XLOOKUP(G585,'Zoning 2shop'!C:C,'Zoning 2shop'!D:D),""))</f>
        <v/>
      </c>
      <c r="Y585" s="112">
        <f>AB585/Z585</f>
        <v/>
      </c>
      <c r="Z585" s="4">
        <f>T585</f>
        <v/>
      </c>
      <c r="AA585" s="4">
        <f>IF(OR(S585="6C",S585="6B",S585="5X",S585="5Y"),0.08,0.5)</f>
        <v/>
      </c>
      <c r="AB585" s="4">
        <f>$AG$5/$AG$2*Z585</f>
        <v/>
      </c>
      <c r="AC585" s="19">
        <f>Z585+AA585</f>
        <v/>
      </c>
      <c r="AD585" s="8">
        <f>IF(COUNTIF(Catégories!A:A,N585)=0,"catégorie inconnue",LOOKUP(N585,Catégories!A:A,Catégories!B:B))</f>
        <v/>
      </c>
      <c r="AE585" s="21">
        <f>SUM(Z585:AB585)</f>
        <v/>
      </c>
    </row>
    <row r="586" hidden="1" s="101">
      <c r="B586" s="127" t="inlineStr">
        <is>
          <t>13617721</t>
        </is>
      </c>
      <c r="C586" s="127" t="inlineStr">
        <is>
          <t>0</t>
        </is>
      </c>
      <c r="D586" s="123" t="n">
        <v>46146</v>
      </c>
      <c r="E586" s="127" t="inlineStr">
        <is>
          <t>21320</t>
        </is>
      </c>
      <c r="F586" s="127" t="inlineStr">
        <is>
          <t>75008</t>
        </is>
      </c>
      <c r="G586" s="127" t="inlineStr"/>
      <c r="H586" s="127" t="inlineStr"/>
      <c r="I586" s="127" t="inlineStr">
        <is>
          <t>668CY</t>
        </is>
      </c>
      <c r="J586" s="127" t="inlineStr">
        <is>
          <t>Laruche</t>
        </is>
      </c>
      <c r="K586" s="127" t="inlineStr">
        <is>
          <t>999999</t>
        </is>
      </c>
      <c r="L586" s="127" t="inlineStr">
        <is>
          <t>XS438738088FR</t>
        </is>
      </c>
      <c r="M586" s="127" t="inlineStr">
        <is>
          <t>N</t>
        </is>
      </c>
      <c r="N586" s="127" t="inlineStr">
        <is>
          <t>Transport</t>
        </is>
      </c>
      <c r="O586" s="127" t="inlineStr">
        <is>
          <t>N</t>
        </is>
      </c>
      <c r="P586" s="127" t="inlineStr">
        <is>
          <t>S</t>
        </is>
      </c>
      <c r="Q586" s="127" t="inlineStr">
        <is>
          <t>NT</t>
        </is>
      </c>
      <c r="R586" s="147" t="n">
        <v>4.638</v>
      </c>
      <c r="S586" s="127" t="n">
        <v>86</v>
      </c>
      <c r="T586" s="148" t="n">
        <v>5.88</v>
      </c>
      <c r="U586" s="127" t="inlineStr">
        <is>
          <t>LA RUCHE LOGISTIQUE</t>
        </is>
      </c>
      <c r="W586" s="8">
        <f>IF(C586&lt;&gt;2,"",IF(S586="5X","5XK",IF(S586="5Y","5YK",IF(S586="6B","6BK",IF(S586="6C","6CK","")))))</f>
        <v/>
      </c>
      <c r="X586" s="8">
        <f>IF(S586="6B",_xlfn.XLOOKUP(H586,'Zoning 2shop'!A:A,'Zoning 2shop'!B:B),IF(S586="6C",_xlfn.XLOOKUP(G586,'Zoning 2shop'!C:C,'Zoning 2shop'!D:D),""))</f>
        <v/>
      </c>
      <c r="Y586" s="112">
        <f>AB586/Z586</f>
        <v/>
      </c>
      <c r="Z586" s="4">
        <f>T586</f>
        <v/>
      </c>
      <c r="AA586" s="4">
        <f>IF(OR(S586="6C",S586="6B",S586="5X",S586="5Y"),0.08,0.5)</f>
        <v/>
      </c>
      <c r="AB586" s="4">
        <f>$AG$5/$AG$2*Z586</f>
        <v/>
      </c>
      <c r="AC586" s="19">
        <f>Z586+AA586</f>
        <v/>
      </c>
      <c r="AD586" s="8">
        <f>IF(COUNTIF(Catégories!A:A,N586)=0,"catégorie inconnue",LOOKUP(N586,Catégories!A:A,Catégories!B:B))</f>
        <v/>
      </c>
      <c r="AE586" s="21">
        <f>SUM(Z586:AB586)</f>
        <v/>
      </c>
    </row>
    <row r="587" hidden="1" s="101">
      <c r="B587" s="127" t="inlineStr">
        <is>
          <t>13617721</t>
        </is>
      </c>
      <c r="C587" s="127" t="inlineStr">
        <is>
          <t>0</t>
        </is>
      </c>
      <c r="D587" s="123" t="n">
        <v>46146</v>
      </c>
      <c r="E587" s="127" t="inlineStr">
        <is>
          <t>21320</t>
        </is>
      </c>
      <c r="F587" s="127" t="inlineStr">
        <is>
          <t>94100</t>
        </is>
      </c>
      <c r="G587" s="127" t="inlineStr"/>
      <c r="H587" s="127" t="inlineStr"/>
      <c r="I587" s="127" t="inlineStr">
        <is>
          <t>258CM</t>
        </is>
      </c>
      <c r="J587" s="127" t="inlineStr">
        <is>
          <t>Laruche</t>
        </is>
      </c>
      <c r="K587" s="127" t="inlineStr">
        <is>
          <t>999999</t>
        </is>
      </c>
      <c r="L587" s="127" t="inlineStr">
        <is>
          <t>XS439096717FR</t>
        </is>
      </c>
      <c r="M587" s="127" t="inlineStr">
        <is>
          <t>N</t>
        </is>
      </c>
      <c r="N587" s="127" t="inlineStr">
        <is>
          <t>Transport</t>
        </is>
      </c>
      <c r="O587" s="127" t="inlineStr">
        <is>
          <t>N</t>
        </is>
      </c>
      <c r="P587" s="127" t="inlineStr">
        <is>
          <t>S</t>
        </is>
      </c>
      <c r="Q587" s="127" t="inlineStr">
        <is>
          <t>NT</t>
        </is>
      </c>
      <c r="R587" s="147" t="n">
        <v>0.49</v>
      </c>
      <c r="S587" s="127" t="n">
        <v>86</v>
      </c>
      <c r="T587" s="148" t="n">
        <v>4.25</v>
      </c>
      <c r="U587" s="127" t="inlineStr">
        <is>
          <t>LA RUCHE LOGISTIQUE</t>
        </is>
      </c>
      <c r="W587" s="8">
        <f>IF(C587&lt;&gt;2,"",IF(S587="5X","5XK",IF(S587="5Y","5YK",IF(S587="6B","6BK",IF(S587="6C","6CK","")))))</f>
        <v/>
      </c>
      <c r="X587" s="8">
        <f>IF(S587="6B",_xlfn.XLOOKUP(H587,'Zoning 2shop'!A:A,'Zoning 2shop'!B:B),IF(S587="6C",_xlfn.XLOOKUP(G587,'Zoning 2shop'!C:C,'Zoning 2shop'!D:D),""))</f>
        <v/>
      </c>
      <c r="Y587" s="112">
        <f>AB587/Z587</f>
        <v/>
      </c>
      <c r="Z587" s="4">
        <f>T587</f>
        <v/>
      </c>
      <c r="AA587" s="4">
        <f>IF(OR(S587="6C",S587="6B",S587="5X",S587="5Y"),0.08,0.5)</f>
        <v/>
      </c>
      <c r="AB587" s="4">
        <f>$AG$5/$AG$2*Z587</f>
        <v/>
      </c>
      <c r="AC587" s="19">
        <f>Z587+AA587</f>
        <v/>
      </c>
      <c r="AD587" s="8">
        <f>IF(COUNTIF(Catégories!A:A,N587)=0,"catégorie inconnue",LOOKUP(N587,Catégories!A:A,Catégories!B:B))</f>
        <v/>
      </c>
      <c r="AE587" s="21">
        <f>SUM(Z587:AB587)</f>
        <v/>
      </c>
    </row>
    <row r="588" hidden="1" s="101">
      <c r="B588" s="127" t="inlineStr">
        <is>
          <t>13617721</t>
        </is>
      </c>
      <c r="C588" s="127" t="inlineStr">
        <is>
          <t>0</t>
        </is>
      </c>
      <c r="D588" s="123" t="n">
        <v>46146</v>
      </c>
      <c r="E588" s="127" t="inlineStr">
        <is>
          <t>21320</t>
        </is>
      </c>
      <c r="F588" s="127" t="inlineStr">
        <is>
          <t>67440</t>
        </is>
      </c>
      <c r="G588" s="127" t="inlineStr"/>
      <c r="H588" s="127" t="inlineStr"/>
      <c r="I588" s="127" t="inlineStr">
        <is>
          <t>5446X</t>
        </is>
      </c>
      <c r="J588" s="127" t="inlineStr">
        <is>
          <t>Laruche</t>
        </is>
      </c>
      <c r="K588" s="127" t="inlineStr">
        <is>
          <t>999999</t>
        </is>
      </c>
      <c r="L588" s="127" t="inlineStr">
        <is>
          <t>XS439097332FR</t>
        </is>
      </c>
      <c r="M588" s="127" t="inlineStr">
        <is>
          <t>N</t>
        </is>
      </c>
      <c r="N588" s="127" t="inlineStr">
        <is>
          <t>Transport</t>
        </is>
      </c>
      <c r="O588" s="127" t="inlineStr">
        <is>
          <t>N</t>
        </is>
      </c>
      <c r="P588" s="127" t="inlineStr">
        <is>
          <t>S</t>
        </is>
      </c>
      <c r="Q588" s="127" t="inlineStr">
        <is>
          <t>NT</t>
        </is>
      </c>
      <c r="R588" s="147" t="n">
        <v>0.07000000000000001</v>
      </c>
      <c r="S588" s="127" t="n">
        <v>86</v>
      </c>
      <c r="T588" s="148" t="n">
        <v>4.25</v>
      </c>
      <c r="U588" s="127" t="inlineStr">
        <is>
          <t>LA RUCHE LOGISTIQUE</t>
        </is>
      </c>
      <c r="W588" s="8">
        <f>IF(C588&lt;&gt;2,"",IF(S588="5X","5XK",IF(S588="5Y","5YK",IF(S588="6B","6BK",IF(S588="6C","6CK","")))))</f>
        <v/>
      </c>
      <c r="X588" s="8">
        <f>IF(S588="6B",_xlfn.XLOOKUP(H588,'Zoning 2shop'!A:A,'Zoning 2shop'!B:B),IF(S588="6C",_xlfn.XLOOKUP(G588,'Zoning 2shop'!C:C,'Zoning 2shop'!D:D),""))</f>
        <v/>
      </c>
      <c r="Y588" s="112">
        <f>AB588/Z588</f>
        <v/>
      </c>
      <c r="Z588" s="4">
        <f>T588</f>
        <v/>
      </c>
      <c r="AA588" s="4">
        <f>IF(OR(S588="6C",S588="6B",S588="5X",S588="5Y"),0.08,0.5)</f>
        <v/>
      </c>
      <c r="AB588" s="4">
        <f>$AG$5/$AG$2*Z588</f>
        <v/>
      </c>
      <c r="AC588" s="19">
        <f>Z588+AA588</f>
        <v/>
      </c>
      <c r="AD588" s="8">
        <f>IF(COUNTIF(Catégories!A:A,N588)=0,"catégorie inconnue",LOOKUP(N588,Catégories!A:A,Catégories!B:B))</f>
        <v/>
      </c>
      <c r="AE588" s="21">
        <f>SUM(Z588:AB588)</f>
        <v/>
      </c>
    </row>
    <row r="589" hidden="1" s="101">
      <c r="B589" s="127" t="inlineStr">
        <is>
          <t>13617721</t>
        </is>
      </c>
      <c r="C589" s="127" t="inlineStr">
        <is>
          <t>0</t>
        </is>
      </c>
      <c r="D589" s="123" t="n">
        <v>46146</v>
      </c>
      <c r="E589" s="127" t="inlineStr">
        <is>
          <t>21320</t>
        </is>
      </c>
      <c r="F589" s="127" t="inlineStr">
        <is>
          <t>62610</t>
        </is>
      </c>
      <c r="G589" s="127" t="inlineStr"/>
      <c r="H589" s="127" t="inlineStr"/>
      <c r="I589" s="127" t="inlineStr">
        <is>
          <t>3326V</t>
        </is>
      </c>
      <c r="J589" s="127" t="inlineStr">
        <is>
          <t>Laruche</t>
        </is>
      </c>
      <c r="K589" s="127" t="inlineStr">
        <is>
          <t>999999</t>
        </is>
      </c>
      <c r="L589" s="127" t="inlineStr">
        <is>
          <t>XS439098029FR</t>
        </is>
      </c>
      <c r="M589" s="127" t="inlineStr">
        <is>
          <t>N</t>
        </is>
      </c>
      <c r="N589" s="127" t="inlineStr">
        <is>
          <t>Transport</t>
        </is>
      </c>
      <c r="O589" s="127" t="inlineStr">
        <is>
          <t>N</t>
        </is>
      </c>
      <c r="P589" s="127" t="inlineStr">
        <is>
          <t>S</t>
        </is>
      </c>
      <c r="Q589" s="127" t="inlineStr">
        <is>
          <t>NT</t>
        </is>
      </c>
      <c r="R589" s="147" t="n">
        <v>0.15</v>
      </c>
      <c r="S589" s="127" t="n">
        <v>86</v>
      </c>
      <c r="T589" s="148" t="n">
        <v>4.25</v>
      </c>
      <c r="U589" s="127" t="inlineStr">
        <is>
          <t>LA RUCHE LOGISTIQUE</t>
        </is>
      </c>
      <c r="W589" s="8">
        <f>IF(C589&lt;&gt;2,"",IF(S589="5X","5XK",IF(S589="5Y","5YK",IF(S589="6B","6BK",IF(S589="6C","6CK","")))))</f>
        <v/>
      </c>
      <c r="X589" s="8">
        <f>IF(S589="6B",_xlfn.XLOOKUP(H589,'Zoning 2shop'!A:A,'Zoning 2shop'!B:B),IF(S589="6C",_xlfn.XLOOKUP(G589,'Zoning 2shop'!C:C,'Zoning 2shop'!D:D),""))</f>
        <v/>
      </c>
      <c r="Y589" s="112">
        <f>AB589/Z589</f>
        <v/>
      </c>
      <c r="Z589" s="4">
        <f>T589</f>
        <v/>
      </c>
      <c r="AA589" s="4">
        <f>IF(OR(S589="6C",S589="6B",S589="5X",S589="5Y"),0.08,0.5)</f>
        <v/>
      </c>
      <c r="AB589" s="4">
        <f>$AG$5/$AG$2*Z589</f>
        <v/>
      </c>
      <c r="AC589" s="19">
        <f>Z589+AA589</f>
        <v/>
      </c>
      <c r="AD589" s="8">
        <f>IF(COUNTIF(Catégories!A:A,N589)=0,"catégorie inconnue",LOOKUP(N589,Catégories!A:A,Catégories!B:B))</f>
        <v/>
      </c>
      <c r="AE589" s="21">
        <f>SUM(Z589:AB589)</f>
        <v/>
      </c>
    </row>
    <row r="590" hidden="1" s="101">
      <c r="B590" s="127" t="inlineStr">
        <is>
          <t>13617721</t>
        </is>
      </c>
      <c r="C590" s="127" t="inlineStr">
        <is>
          <t>0</t>
        </is>
      </c>
      <c r="D590" s="123" t="n">
        <v>46146</v>
      </c>
      <c r="E590" s="127" t="inlineStr">
        <is>
          <t>21320</t>
        </is>
      </c>
      <c r="F590" s="127" t="inlineStr">
        <is>
          <t>01500</t>
        </is>
      </c>
      <c r="G590" s="127" t="inlineStr"/>
      <c r="H590" s="127" t="inlineStr"/>
      <c r="I590" s="127" t="inlineStr">
        <is>
          <t>159CY</t>
        </is>
      </c>
      <c r="J590" s="127" t="inlineStr">
        <is>
          <t>Laruche</t>
        </is>
      </c>
      <c r="K590" s="127" t="inlineStr">
        <is>
          <t>999999</t>
        </is>
      </c>
      <c r="L590" s="127" t="inlineStr">
        <is>
          <t>XS439107644FR</t>
        </is>
      </c>
      <c r="M590" s="127" t="inlineStr">
        <is>
          <t>N</t>
        </is>
      </c>
      <c r="N590" s="127" t="inlineStr">
        <is>
          <t>Transport</t>
        </is>
      </c>
      <c r="O590" s="127" t="inlineStr">
        <is>
          <t>N</t>
        </is>
      </c>
      <c r="P590" s="127" t="inlineStr">
        <is>
          <t>S</t>
        </is>
      </c>
      <c r="Q590" s="127" t="inlineStr">
        <is>
          <t>NT</t>
        </is>
      </c>
      <c r="R590" s="147" t="n">
        <v>1.47</v>
      </c>
      <c r="S590" s="127" t="n">
        <v>86</v>
      </c>
      <c r="T590" s="148" t="n">
        <v>4.58</v>
      </c>
      <c r="U590" s="127" t="inlineStr">
        <is>
          <t>LA RUCHE LOGISTIQUE</t>
        </is>
      </c>
      <c r="W590" s="8">
        <f>IF(C590&lt;&gt;2,"",IF(S590="5X","5XK",IF(S590="5Y","5YK",IF(S590="6B","6BK",IF(S590="6C","6CK","")))))</f>
        <v/>
      </c>
      <c r="X590" s="8">
        <f>IF(S590="6B",_xlfn.XLOOKUP(H590,'Zoning 2shop'!A:A,'Zoning 2shop'!B:B),IF(S590="6C",_xlfn.XLOOKUP(G590,'Zoning 2shop'!C:C,'Zoning 2shop'!D:D),""))</f>
        <v/>
      </c>
      <c r="Y590" s="112">
        <f>AB590/Z590</f>
        <v/>
      </c>
      <c r="Z590" s="4">
        <f>T590</f>
        <v/>
      </c>
      <c r="AA590" s="4">
        <f>IF(OR(S590="6C",S590="6B",S590="5X",S590="5Y"),0.08,0.5)</f>
        <v/>
      </c>
      <c r="AB590" s="4">
        <f>$AG$5/$AG$2*Z590</f>
        <v/>
      </c>
      <c r="AC590" s="19">
        <f>Z590+AA590</f>
        <v/>
      </c>
      <c r="AD590" s="8">
        <f>IF(COUNTIF(Catégories!A:A,N590)=0,"catégorie inconnue",LOOKUP(N590,Catégories!A:A,Catégories!B:B))</f>
        <v/>
      </c>
      <c r="AE590" s="21">
        <f>SUM(Z590:AB590)</f>
        <v/>
      </c>
    </row>
    <row r="591" hidden="1" s="101">
      <c r="B591" s="127" t="inlineStr">
        <is>
          <t>13617721</t>
        </is>
      </c>
      <c r="C591" s="127" t="inlineStr">
        <is>
          <t>0</t>
        </is>
      </c>
      <c r="D591" s="123" t="n">
        <v>46146</v>
      </c>
      <c r="E591" s="127" t="inlineStr">
        <is>
          <t>21320</t>
        </is>
      </c>
      <c r="F591" s="127" t="inlineStr">
        <is>
          <t>49240</t>
        </is>
      </c>
      <c r="G591" s="127" t="inlineStr"/>
      <c r="H591" s="127" t="inlineStr"/>
      <c r="I591" s="127" t="inlineStr">
        <is>
          <t>8001X</t>
        </is>
      </c>
      <c r="J591" s="127" t="inlineStr">
        <is>
          <t>Laruche</t>
        </is>
      </c>
      <c r="K591" s="127" t="inlineStr">
        <is>
          <t>999999</t>
        </is>
      </c>
      <c r="L591" s="127" t="inlineStr">
        <is>
          <t>XS439108137FR</t>
        </is>
      </c>
      <c r="M591" s="127" t="inlineStr">
        <is>
          <t>N</t>
        </is>
      </c>
      <c r="N591" s="127" t="inlineStr">
        <is>
          <t>Transport</t>
        </is>
      </c>
      <c r="O591" s="127" t="inlineStr">
        <is>
          <t>N</t>
        </is>
      </c>
      <c r="P591" s="127" t="inlineStr">
        <is>
          <t>S</t>
        </is>
      </c>
      <c r="Q591" s="127" t="inlineStr">
        <is>
          <t>NT</t>
        </is>
      </c>
      <c r="R591" s="147" t="n">
        <v>0.09</v>
      </c>
      <c r="S591" s="127" t="n">
        <v>86</v>
      </c>
      <c r="T591" s="148" t="n">
        <v>4.25</v>
      </c>
      <c r="U591" s="127" t="inlineStr">
        <is>
          <t>LA RUCHE LOGISTIQUE</t>
        </is>
      </c>
      <c r="W591" s="8">
        <f>IF(C591&lt;&gt;2,"",IF(S591="5X","5XK",IF(S591="5Y","5YK",IF(S591="6B","6BK",IF(S591="6C","6CK","")))))</f>
        <v/>
      </c>
      <c r="X591" s="8">
        <f>IF(S591="6B",_xlfn.XLOOKUP(H591,'Zoning 2shop'!A:A,'Zoning 2shop'!B:B),IF(S591="6C",_xlfn.XLOOKUP(G591,'Zoning 2shop'!C:C,'Zoning 2shop'!D:D),""))</f>
        <v/>
      </c>
      <c r="Y591" s="112">
        <f>AB591/Z591</f>
        <v/>
      </c>
      <c r="Z591" s="4">
        <f>T591</f>
        <v/>
      </c>
      <c r="AA591" s="4">
        <f>IF(OR(S591="6C",S591="6B",S591="5X",S591="5Y"),0.08,0.5)</f>
        <v/>
      </c>
      <c r="AB591" s="4">
        <f>$AG$5/$AG$2*Z591</f>
        <v/>
      </c>
      <c r="AC591" s="19">
        <f>Z591+AA591</f>
        <v/>
      </c>
      <c r="AD591" s="8">
        <f>IF(COUNTIF(Catégories!A:A,N591)=0,"catégorie inconnue",LOOKUP(N591,Catégories!A:A,Catégories!B:B))</f>
        <v/>
      </c>
      <c r="AE591" s="21">
        <f>SUM(Z591:AB591)</f>
        <v/>
      </c>
    </row>
    <row r="592" hidden="1" s="101">
      <c r="B592" s="127" t="inlineStr">
        <is>
          <t>13617721</t>
        </is>
      </c>
      <c r="C592" s="127" t="inlineStr">
        <is>
          <t>0</t>
        </is>
      </c>
      <c r="D592" s="123" t="n">
        <v>46146</v>
      </c>
      <c r="E592" s="127" t="inlineStr">
        <is>
          <t>21320</t>
        </is>
      </c>
      <c r="F592" s="127" t="inlineStr">
        <is>
          <t>75011</t>
        </is>
      </c>
      <c r="G592" s="127" t="inlineStr"/>
      <c r="H592" s="127" t="inlineStr"/>
      <c r="I592" s="127" t="inlineStr">
        <is>
          <t>189AG</t>
        </is>
      </c>
      <c r="J592" s="127" t="inlineStr">
        <is>
          <t>Laruche</t>
        </is>
      </c>
      <c r="K592" s="127" t="inlineStr">
        <is>
          <t>999999</t>
        </is>
      </c>
      <c r="L592" s="127" t="inlineStr">
        <is>
          <t>XS439114089FR</t>
        </is>
      </c>
      <c r="M592" s="127" t="inlineStr">
        <is>
          <t>N</t>
        </is>
      </c>
      <c r="N592" s="127" t="inlineStr">
        <is>
          <t>Transport</t>
        </is>
      </c>
      <c r="O592" s="127" t="inlineStr">
        <is>
          <t>N</t>
        </is>
      </c>
      <c r="P592" s="127" t="inlineStr">
        <is>
          <t>S</t>
        </is>
      </c>
      <c r="Q592" s="127" t="inlineStr">
        <is>
          <t>NT</t>
        </is>
      </c>
      <c r="R592" s="147" t="n">
        <v>0.18</v>
      </c>
      <c r="S592" s="127" t="n">
        <v>86</v>
      </c>
      <c r="T592" s="148" t="n">
        <v>4.25</v>
      </c>
      <c r="U592" s="127" t="inlineStr">
        <is>
          <t>LA RUCHE LOGISTIQUE</t>
        </is>
      </c>
      <c r="W592" s="8">
        <f>IF(C592&lt;&gt;2,"",IF(S592="5X","5XK",IF(S592="5Y","5YK",IF(S592="6B","6BK",IF(S592="6C","6CK","")))))</f>
        <v/>
      </c>
      <c r="X592" s="8">
        <f>IF(S592="6B",_xlfn.XLOOKUP(H592,'Zoning 2shop'!A:A,'Zoning 2shop'!B:B),IF(S592="6C",_xlfn.XLOOKUP(G592,'Zoning 2shop'!C:C,'Zoning 2shop'!D:D),""))</f>
        <v/>
      </c>
      <c r="Y592" s="112">
        <f>AB592/Z592</f>
        <v/>
      </c>
      <c r="Z592" s="4">
        <f>T592</f>
        <v/>
      </c>
      <c r="AA592" s="4">
        <f>IF(OR(S592="6C",S592="6B",S592="5X",S592="5Y"),0.08,0.5)</f>
        <v/>
      </c>
      <c r="AB592" s="4">
        <f>$AG$5/$AG$2*Z592</f>
        <v/>
      </c>
      <c r="AC592" s="19">
        <f>Z592+AA592</f>
        <v/>
      </c>
      <c r="AD592" s="8">
        <f>IF(COUNTIF(Catégories!A:A,N592)=0,"catégorie inconnue",LOOKUP(N592,Catégories!A:A,Catégories!B:B))</f>
        <v/>
      </c>
      <c r="AE592" s="21">
        <f>SUM(Z592:AB592)</f>
        <v/>
      </c>
    </row>
    <row r="593" hidden="1" s="101">
      <c r="B593" s="127" t="inlineStr">
        <is>
          <t>13617721</t>
        </is>
      </c>
      <c r="C593" s="127" t="inlineStr">
        <is>
          <t>0</t>
        </is>
      </c>
      <c r="D593" s="123" t="n">
        <v>46146</v>
      </c>
      <c r="E593" s="127" t="inlineStr">
        <is>
          <t>21320</t>
        </is>
      </c>
      <c r="F593" s="127" t="inlineStr">
        <is>
          <t>35360</t>
        </is>
      </c>
      <c r="G593" s="127" t="inlineStr"/>
      <c r="H593" s="127" t="inlineStr"/>
      <c r="I593" s="127" t="inlineStr">
        <is>
          <t>1764V</t>
        </is>
      </c>
      <c r="J593" s="127" t="inlineStr">
        <is>
          <t>Laruche</t>
        </is>
      </c>
      <c r="K593" s="127" t="inlineStr">
        <is>
          <t>999999</t>
        </is>
      </c>
      <c r="L593" s="127" t="inlineStr">
        <is>
          <t>XS439115637FR</t>
        </is>
      </c>
      <c r="M593" s="127" t="inlineStr">
        <is>
          <t>N</t>
        </is>
      </c>
      <c r="N593" s="127" t="inlineStr">
        <is>
          <t>Transport</t>
        </is>
      </c>
      <c r="O593" s="127" t="inlineStr">
        <is>
          <t>N</t>
        </is>
      </c>
      <c r="P593" s="127" t="inlineStr">
        <is>
          <t>S</t>
        </is>
      </c>
      <c r="Q593" s="127" t="inlineStr">
        <is>
          <t>NT</t>
        </is>
      </c>
      <c r="R593" s="147" t="n">
        <v>0.18</v>
      </c>
      <c r="S593" s="127" t="n">
        <v>86</v>
      </c>
      <c r="T593" s="148" t="n">
        <v>4.25</v>
      </c>
      <c r="U593" s="127" t="inlineStr">
        <is>
          <t>LA RUCHE LOGISTIQUE</t>
        </is>
      </c>
      <c r="W593" s="8">
        <f>IF(C593&lt;&gt;2,"",IF(S593="5X","5XK",IF(S593="5Y","5YK",IF(S593="6B","6BK",IF(S593="6C","6CK","")))))</f>
        <v/>
      </c>
      <c r="X593" s="8">
        <f>IF(S593="6B",_xlfn.XLOOKUP(H593,'Zoning 2shop'!A:A,'Zoning 2shop'!B:B),IF(S593="6C",_xlfn.XLOOKUP(G593,'Zoning 2shop'!C:C,'Zoning 2shop'!D:D),""))</f>
        <v/>
      </c>
      <c r="Y593" s="112">
        <f>AB593/Z593</f>
        <v/>
      </c>
      <c r="Z593" s="4">
        <f>T593</f>
        <v/>
      </c>
      <c r="AA593" s="4">
        <f>IF(OR(S593="6C",S593="6B",S593="5X",S593="5Y"),0.08,0.5)</f>
        <v/>
      </c>
      <c r="AB593" s="4">
        <f>$AG$5/$AG$2*Z593</f>
        <v/>
      </c>
      <c r="AC593" s="19">
        <f>Z593+AA593</f>
        <v/>
      </c>
      <c r="AD593" s="8">
        <f>IF(COUNTIF(Catégories!A:A,N593)=0,"catégorie inconnue",LOOKUP(N593,Catégories!A:A,Catégories!B:B))</f>
        <v/>
      </c>
      <c r="AE593" s="21">
        <f>SUM(Z593:AB593)</f>
        <v/>
      </c>
    </row>
    <row r="594" hidden="1" s="101">
      <c r="B594" s="127" t="inlineStr">
        <is>
          <t>13617721</t>
        </is>
      </c>
      <c r="C594" s="127" t="inlineStr">
        <is>
          <t>0</t>
        </is>
      </c>
      <c r="D594" s="123" t="n">
        <v>46146</v>
      </c>
      <c r="E594" s="127" t="inlineStr">
        <is>
          <t>21320</t>
        </is>
      </c>
      <c r="F594" s="127" t="inlineStr">
        <is>
          <t>69200</t>
        </is>
      </c>
      <c r="G594" s="127" t="inlineStr"/>
      <c r="H594" s="127" t="inlineStr"/>
      <c r="I594" s="127" t="inlineStr">
        <is>
          <t>330LA</t>
        </is>
      </c>
      <c r="J594" s="127" t="inlineStr">
        <is>
          <t>Laruche</t>
        </is>
      </c>
      <c r="K594" s="127" t="inlineStr">
        <is>
          <t>999999</t>
        </is>
      </c>
      <c r="L594" s="127" t="inlineStr">
        <is>
          <t>XS439116558FR</t>
        </is>
      </c>
      <c r="M594" s="127" t="inlineStr">
        <is>
          <t>N</t>
        </is>
      </c>
      <c r="N594" s="127" t="inlineStr">
        <is>
          <t>Transport</t>
        </is>
      </c>
      <c r="O594" s="127" t="inlineStr">
        <is>
          <t>N</t>
        </is>
      </c>
      <c r="P594" s="127" t="inlineStr">
        <is>
          <t>S</t>
        </is>
      </c>
      <c r="Q594" s="127" t="inlineStr">
        <is>
          <t>NT</t>
        </is>
      </c>
      <c r="R594" s="147" t="n">
        <v>0.02</v>
      </c>
      <c r="S594" s="127" t="n">
        <v>86</v>
      </c>
      <c r="T594" s="148" t="n">
        <v>4.25</v>
      </c>
      <c r="U594" s="127" t="inlineStr">
        <is>
          <t>LA RUCHE LOGISTIQUE</t>
        </is>
      </c>
      <c r="W594" s="8">
        <f>IF(C594&lt;&gt;2,"",IF(S594="5X","5XK",IF(S594="5Y","5YK",IF(S594="6B","6BK",IF(S594="6C","6CK","")))))</f>
        <v/>
      </c>
      <c r="X594" s="8">
        <f>IF(S594="6B",_xlfn.XLOOKUP(H594,'Zoning 2shop'!A:A,'Zoning 2shop'!B:B),IF(S594="6C",_xlfn.XLOOKUP(G594,'Zoning 2shop'!C:C,'Zoning 2shop'!D:D),""))</f>
        <v/>
      </c>
      <c r="Y594" s="112">
        <f>AB594/Z594</f>
        <v/>
      </c>
      <c r="Z594" s="4">
        <f>T594</f>
        <v/>
      </c>
      <c r="AA594" s="4">
        <f>IF(OR(S594="6C",S594="6B",S594="5X",S594="5Y"),0.08,0.5)</f>
        <v/>
      </c>
      <c r="AB594" s="4">
        <f>$AG$5/$AG$2*Z594</f>
        <v/>
      </c>
      <c r="AC594" s="19">
        <f>Z594+AA594</f>
        <v/>
      </c>
      <c r="AD594" s="8">
        <f>IF(COUNTIF(Catégories!A:A,N594)=0,"catégorie inconnue",LOOKUP(N594,Catégories!A:A,Catégories!B:B))</f>
        <v/>
      </c>
      <c r="AE594" s="21">
        <f>SUM(Z594:AB594)</f>
        <v/>
      </c>
    </row>
    <row r="595" hidden="1" s="101">
      <c r="B595" s="127" t="inlineStr">
        <is>
          <t>13617721</t>
        </is>
      </c>
      <c r="C595" s="127" t="inlineStr">
        <is>
          <t>0</t>
        </is>
      </c>
      <c r="D595" s="123" t="n">
        <v>46146</v>
      </c>
      <c r="E595" s="127" t="inlineStr">
        <is>
          <t>21320</t>
        </is>
      </c>
      <c r="F595" s="127" t="inlineStr">
        <is>
          <t>69200</t>
        </is>
      </c>
      <c r="G595" s="127" t="inlineStr"/>
      <c r="H595" s="127" t="inlineStr"/>
      <c r="I595" s="127" t="inlineStr">
        <is>
          <t>330LA</t>
        </is>
      </c>
      <c r="J595" s="127" t="inlineStr">
        <is>
          <t>Laruche</t>
        </is>
      </c>
      <c r="K595" s="127" t="inlineStr">
        <is>
          <t>999999</t>
        </is>
      </c>
      <c r="L595" s="127" t="inlineStr">
        <is>
          <t>XS439116558FR</t>
        </is>
      </c>
      <c r="M595" s="127" t="inlineStr">
        <is>
          <t>N</t>
        </is>
      </c>
      <c r="N595" s="127" t="inlineStr">
        <is>
          <t>Supplement Retour Expediteur</t>
        </is>
      </c>
      <c r="O595" s="127" t="inlineStr">
        <is>
          <t>N</t>
        </is>
      </c>
      <c r="P595" s="127" t="n"/>
      <c r="Q595" s="127" t="inlineStr">
        <is>
          <t>NT</t>
        </is>
      </c>
      <c r="R595" s="147" t="n">
        <v>0</v>
      </c>
      <c r="S595" s="127" t="n">
        <v>86</v>
      </c>
      <c r="T595" s="148" t="n">
        <v>9</v>
      </c>
      <c r="U595" s="127" t="inlineStr">
        <is>
          <t>LA RUCHE LOGISTIQUE</t>
        </is>
      </c>
      <c r="W595" s="8">
        <f>IF(C595&lt;&gt;2,"",IF(S595="5X","5XK",IF(S595="5Y","5YK",IF(S595="6B","6BK",IF(S595="6C","6CK","")))))</f>
        <v/>
      </c>
      <c r="X595" s="8">
        <f>IF(S595="6B",_xlfn.XLOOKUP(H595,'Zoning 2shop'!A:A,'Zoning 2shop'!B:B),IF(S595="6C",_xlfn.XLOOKUP(G595,'Zoning 2shop'!C:C,'Zoning 2shop'!D:D),""))</f>
        <v/>
      </c>
      <c r="Y595" s="112">
        <f>AB595/Z595</f>
        <v/>
      </c>
      <c r="Z595" s="4">
        <f>T595</f>
        <v/>
      </c>
      <c r="AA595" s="4">
        <f>IF(OR(S595="6C",S595="6B",S595="5X",S595="5Y"),0.08,0.5)</f>
        <v/>
      </c>
      <c r="AB595" s="4">
        <f>$AG$5/$AG$2*Z595</f>
        <v/>
      </c>
      <c r="AC595" s="19">
        <f>Z595+AA595</f>
        <v/>
      </c>
      <c r="AD595" s="8">
        <f>IF(COUNTIF(Catégories!A:A,N595)=0,"catégorie inconnue",LOOKUP(N595,Catégories!A:A,Catégories!B:B))</f>
        <v/>
      </c>
      <c r="AE595" s="21">
        <f>SUM(Z595:AB595)</f>
        <v/>
      </c>
    </row>
    <row r="596" hidden="1" s="101">
      <c r="B596" s="127" t="inlineStr">
        <is>
          <t>13617721</t>
        </is>
      </c>
      <c r="C596" s="127" t="inlineStr">
        <is>
          <t>0</t>
        </is>
      </c>
      <c r="D596" s="123" t="n">
        <v>46146</v>
      </c>
      <c r="E596" s="127" t="inlineStr">
        <is>
          <t>21320</t>
        </is>
      </c>
      <c r="F596" s="127" t="inlineStr">
        <is>
          <t>03390</t>
        </is>
      </c>
      <c r="G596" s="127" t="inlineStr"/>
      <c r="H596" s="127" t="inlineStr"/>
      <c r="I596" s="127" t="inlineStr">
        <is>
          <t>5202S</t>
        </is>
      </c>
      <c r="J596" s="127" t="inlineStr">
        <is>
          <t>Laruche</t>
        </is>
      </c>
      <c r="K596" s="127" t="inlineStr">
        <is>
          <t>999999</t>
        </is>
      </c>
      <c r="L596" s="127" t="inlineStr">
        <is>
          <t>XS439123576FR</t>
        </is>
      </c>
      <c r="M596" s="127" t="inlineStr">
        <is>
          <t>N</t>
        </is>
      </c>
      <c r="N596" s="127" t="inlineStr">
        <is>
          <t>Transport</t>
        </is>
      </c>
      <c r="O596" s="127" t="inlineStr">
        <is>
          <t>N</t>
        </is>
      </c>
      <c r="P596" s="127" t="inlineStr">
        <is>
          <t>S</t>
        </is>
      </c>
      <c r="Q596" s="127" t="inlineStr">
        <is>
          <t>NT</t>
        </is>
      </c>
      <c r="R596" s="147" t="n">
        <v>0.17</v>
      </c>
      <c r="S596" s="127" t="n">
        <v>86</v>
      </c>
      <c r="T596" s="148" t="n">
        <v>4.25</v>
      </c>
      <c r="U596" s="127" t="inlineStr">
        <is>
          <t>LA RUCHE LOGISTIQUE</t>
        </is>
      </c>
      <c r="W596" s="8">
        <f>IF(C596&lt;&gt;2,"",IF(S596="5X","5XK",IF(S596="5Y","5YK",IF(S596="6B","6BK",IF(S596="6C","6CK","")))))</f>
        <v/>
      </c>
      <c r="X596" s="8">
        <f>IF(S596="6B",_xlfn.XLOOKUP(H596,'Zoning 2shop'!A:A,'Zoning 2shop'!B:B),IF(S596="6C",_xlfn.XLOOKUP(G596,'Zoning 2shop'!C:C,'Zoning 2shop'!D:D),""))</f>
        <v/>
      </c>
      <c r="Y596" s="112">
        <f>AB596/Z596</f>
        <v/>
      </c>
      <c r="Z596" s="4">
        <f>T596</f>
        <v/>
      </c>
      <c r="AA596" s="4">
        <f>IF(OR(S596="6C",S596="6B",S596="5X",S596="5Y"),0.08,0.5)</f>
        <v/>
      </c>
      <c r="AB596" s="4">
        <f>$AG$5/$AG$2*Z596</f>
        <v/>
      </c>
      <c r="AC596" s="19">
        <f>Z596+AA596</f>
        <v/>
      </c>
      <c r="AD596" s="8">
        <f>IF(COUNTIF(Catégories!A:A,N596)=0,"catégorie inconnue",LOOKUP(N596,Catégories!A:A,Catégories!B:B))</f>
        <v/>
      </c>
      <c r="AE596" s="21">
        <f>SUM(Z596:AB596)</f>
        <v/>
      </c>
    </row>
    <row r="597" hidden="1" s="101">
      <c r="B597" s="127" t="inlineStr">
        <is>
          <t>13617721</t>
        </is>
      </c>
      <c r="C597" s="127" t="inlineStr">
        <is>
          <t>0</t>
        </is>
      </c>
      <c r="D597" s="123" t="n">
        <v>46146</v>
      </c>
      <c r="E597" s="127" t="inlineStr">
        <is>
          <t>21320</t>
        </is>
      </c>
      <c r="F597" s="127" t="inlineStr">
        <is>
          <t>29860</t>
        </is>
      </c>
      <c r="G597" s="127" t="inlineStr"/>
      <c r="H597" s="127" t="inlineStr"/>
      <c r="I597" s="127" t="inlineStr">
        <is>
          <t>187CX</t>
        </is>
      </c>
      <c r="J597" s="127" t="inlineStr">
        <is>
          <t>Laruche</t>
        </is>
      </c>
      <c r="K597" s="127" t="inlineStr">
        <is>
          <t>999999</t>
        </is>
      </c>
      <c r="L597" s="127" t="inlineStr">
        <is>
          <t>XS439123810FR</t>
        </is>
      </c>
      <c r="M597" s="127" t="inlineStr">
        <is>
          <t>N</t>
        </is>
      </c>
      <c r="N597" s="127" t="inlineStr">
        <is>
          <t>Transport</t>
        </is>
      </c>
      <c r="O597" s="127" t="inlineStr">
        <is>
          <t>N</t>
        </is>
      </c>
      <c r="P597" s="127" t="inlineStr">
        <is>
          <t>S</t>
        </is>
      </c>
      <c r="Q597" s="127" t="inlineStr">
        <is>
          <t>NT</t>
        </is>
      </c>
      <c r="R597" s="147" t="n">
        <v>0.12</v>
      </c>
      <c r="S597" s="127" t="n">
        <v>86</v>
      </c>
      <c r="T597" s="148" t="n">
        <v>4.25</v>
      </c>
      <c r="U597" s="127" t="inlineStr">
        <is>
          <t>LA RUCHE LOGISTIQUE</t>
        </is>
      </c>
      <c r="W597" s="8">
        <f>IF(C597&lt;&gt;2,"",IF(S597="5X","5XK",IF(S597="5Y","5YK",IF(S597="6B","6BK",IF(S597="6C","6CK","")))))</f>
        <v/>
      </c>
      <c r="X597" s="8">
        <f>IF(S597="6B",_xlfn.XLOOKUP(H597,'Zoning 2shop'!A:A,'Zoning 2shop'!B:B),IF(S597="6C",_xlfn.XLOOKUP(G597,'Zoning 2shop'!C:C,'Zoning 2shop'!D:D),""))</f>
        <v/>
      </c>
      <c r="Y597" s="112">
        <f>AB597/Z597</f>
        <v/>
      </c>
      <c r="Z597" s="4">
        <f>T597</f>
        <v/>
      </c>
      <c r="AA597" s="4">
        <f>IF(OR(S597="6C",S597="6B",S597="5X",S597="5Y"),0.08,0.5)</f>
        <v/>
      </c>
      <c r="AB597" s="4">
        <f>$AG$5/$AG$2*Z597</f>
        <v/>
      </c>
      <c r="AC597" s="19">
        <f>Z597+AA597</f>
        <v/>
      </c>
      <c r="AD597" s="8">
        <f>IF(COUNTIF(Catégories!A:A,N597)=0,"catégorie inconnue",LOOKUP(N597,Catégories!A:A,Catégories!B:B))</f>
        <v/>
      </c>
      <c r="AE597" s="21">
        <f>SUM(Z597:AB597)</f>
        <v/>
      </c>
    </row>
    <row r="598" hidden="1" s="101">
      <c r="B598" s="127" t="inlineStr">
        <is>
          <t>13617721</t>
        </is>
      </c>
      <c r="C598" s="127" t="inlineStr">
        <is>
          <t>0</t>
        </is>
      </c>
      <c r="D598" s="123" t="n">
        <v>46147</v>
      </c>
      <c r="E598" s="127" t="inlineStr">
        <is>
          <t>21320</t>
        </is>
      </c>
      <c r="F598" s="127" t="inlineStr">
        <is>
          <t>44450</t>
        </is>
      </c>
      <c r="G598" s="127" t="inlineStr"/>
      <c r="H598" s="127" t="inlineStr"/>
      <c r="I598" s="127" t="inlineStr">
        <is>
          <t>9839O</t>
        </is>
      </c>
      <c r="J598" s="127" t="inlineStr">
        <is>
          <t>Laruche</t>
        </is>
      </c>
      <c r="K598" s="127" t="inlineStr">
        <is>
          <t>999999</t>
        </is>
      </c>
      <c r="L598" s="127" t="inlineStr">
        <is>
          <t>XS439362355FR</t>
        </is>
      </c>
      <c r="M598" s="127" t="inlineStr">
        <is>
          <t>N</t>
        </is>
      </c>
      <c r="N598" s="127" t="inlineStr">
        <is>
          <t>Transport</t>
        </is>
      </c>
      <c r="O598" s="127" t="inlineStr">
        <is>
          <t>N</t>
        </is>
      </c>
      <c r="P598" s="127" t="inlineStr">
        <is>
          <t>S</t>
        </is>
      </c>
      <c r="Q598" s="127" t="inlineStr">
        <is>
          <t>NT</t>
        </is>
      </c>
      <c r="R598" s="147" t="n">
        <v>4.678</v>
      </c>
      <c r="S598" s="127" t="n">
        <v>86</v>
      </c>
      <c r="T598" s="148" t="n">
        <v>5.88</v>
      </c>
      <c r="U598" s="127" t="inlineStr">
        <is>
          <t>LA RUCHE LOGISTIQUE</t>
        </is>
      </c>
      <c r="W598" s="8">
        <f>IF(C598&lt;&gt;2,"",IF(S598="5X","5XK",IF(S598="5Y","5YK",IF(S598="6B","6BK",IF(S598="6C","6CK","")))))</f>
        <v/>
      </c>
      <c r="X598" s="8">
        <f>IF(S598="6B",_xlfn.XLOOKUP(H598,'Zoning 2shop'!A:A,'Zoning 2shop'!B:B),IF(S598="6C",_xlfn.XLOOKUP(G598,'Zoning 2shop'!C:C,'Zoning 2shop'!D:D),""))</f>
        <v/>
      </c>
      <c r="Y598" s="112">
        <f>AB598/Z598</f>
        <v/>
      </c>
      <c r="Z598" s="4">
        <f>T598</f>
        <v/>
      </c>
      <c r="AA598" s="4">
        <f>IF(OR(S598="6C",S598="6B",S598="5X",S598="5Y"),0.08,0.5)</f>
        <v/>
      </c>
      <c r="AB598" s="4">
        <f>$AG$5/$AG$2*Z598</f>
        <v/>
      </c>
      <c r="AC598" s="19">
        <f>Z598+AA598</f>
        <v/>
      </c>
      <c r="AD598" s="8">
        <f>IF(COUNTIF(Catégories!A:A,N598)=0,"catégorie inconnue",LOOKUP(N598,Catégories!A:A,Catégories!B:B))</f>
        <v/>
      </c>
      <c r="AE598" s="21">
        <f>SUM(Z598:AB598)</f>
        <v/>
      </c>
    </row>
    <row r="599" hidden="1" s="101">
      <c r="B599" s="127" t="inlineStr">
        <is>
          <t>13617721</t>
        </is>
      </c>
      <c r="C599" s="127" t="inlineStr">
        <is>
          <t>0</t>
        </is>
      </c>
      <c r="D599" s="123" t="n">
        <v>46147</v>
      </c>
      <c r="E599" s="127" t="inlineStr">
        <is>
          <t>21320</t>
        </is>
      </c>
      <c r="F599" s="127" t="inlineStr">
        <is>
          <t>01280</t>
        </is>
      </c>
      <c r="G599" s="127" t="inlineStr"/>
      <c r="H599" s="127" t="inlineStr"/>
      <c r="I599" s="127" t="inlineStr">
        <is>
          <t>0517X</t>
        </is>
      </c>
      <c r="J599" s="127" t="inlineStr">
        <is>
          <t>Laruche</t>
        </is>
      </c>
      <c r="K599" s="127" t="inlineStr">
        <is>
          <t>999999</t>
        </is>
      </c>
      <c r="L599" s="127" t="inlineStr">
        <is>
          <t>XS439363792FR</t>
        </is>
      </c>
      <c r="M599" s="127" t="inlineStr">
        <is>
          <t>N</t>
        </is>
      </c>
      <c r="N599" s="127" t="inlineStr">
        <is>
          <t>Transport</t>
        </is>
      </c>
      <c r="O599" s="127" t="inlineStr">
        <is>
          <t>N</t>
        </is>
      </c>
      <c r="P599" s="127" t="inlineStr">
        <is>
          <t>S</t>
        </is>
      </c>
      <c r="Q599" s="127" t="inlineStr">
        <is>
          <t>NT</t>
        </is>
      </c>
      <c r="R599" s="147" t="n">
        <v>4.532</v>
      </c>
      <c r="S599" s="127" t="n">
        <v>86</v>
      </c>
      <c r="T599" s="148" t="n">
        <v>5.88</v>
      </c>
      <c r="U599" s="127" t="inlineStr">
        <is>
          <t>LA RUCHE LOGISTIQUE</t>
        </is>
      </c>
      <c r="W599" s="8">
        <f>IF(C599&lt;&gt;2,"",IF(S599="5X","5XK",IF(S599="5Y","5YK",IF(S599="6B","6BK",IF(S599="6C","6CK","")))))</f>
        <v/>
      </c>
      <c r="X599" s="8">
        <f>IF(S599="6B",_xlfn.XLOOKUP(H599,'Zoning 2shop'!A:A,'Zoning 2shop'!B:B),IF(S599="6C",_xlfn.XLOOKUP(G599,'Zoning 2shop'!C:C,'Zoning 2shop'!D:D),""))</f>
        <v/>
      </c>
      <c r="Y599" s="112">
        <f>AB599/Z599</f>
        <v/>
      </c>
      <c r="Z599" s="4">
        <f>T599</f>
        <v/>
      </c>
      <c r="AA599" s="4">
        <f>IF(OR(S599="6C",S599="6B",S599="5X",S599="5Y"),0.08,0.5)</f>
        <v/>
      </c>
      <c r="AB599" s="4">
        <f>$AG$5/$AG$2*Z599</f>
        <v/>
      </c>
      <c r="AC599" s="19">
        <f>Z599+AA599</f>
        <v/>
      </c>
      <c r="AD599" s="8">
        <f>IF(COUNTIF(Catégories!A:A,N599)=0,"catégorie inconnue",LOOKUP(N599,Catégories!A:A,Catégories!B:B))</f>
        <v/>
      </c>
      <c r="AE599" s="21">
        <f>SUM(Z599:AB599)</f>
        <v/>
      </c>
    </row>
    <row r="600" hidden="1" s="101">
      <c r="B600" s="127" t="inlineStr">
        <is>
          <t>13617721</t>
        </is>
      </c>
      <c r="C600" s="127" t="inlineStr">
        <is>
          <t>0</t>
        </is>
      </c>
      <c r="D600" s="123" t="n">
        <v>46147</v>
      </c>
      <c r="E600" s="127" t="inlineStr">
        <is>
          <t>21320</t>
        </is>
      </c>
      <c r="F600" s="127" t="inlineStr">
        <is>
          <t>38400</t>
        </is>
      </c>
      <c r="G600" s="127" t="inlineStr"/>
      <c r="H600" s="127" t="inlineStr"/>
      <c r="I600" s="127" t="inlineStr">
        <is>
          <t>6762B</t>
        </is>
      </c>
      <c r="J600" s="127" t="inlineStr">
        <is>
          <t>Laruche</t>
        </is>
      </c>
      <c r="K600" s="127" t="inlineStr">
        <is>
          <t>999999</t>
        </is>
      </c>
      <c r="L600" s="127" t="inlineStr">
        <is>
          <t>XS439364909FR</t>
        </is>
      </c>
      <c r="M600" s="127" t="inlineStr">
        <is>
          <t>N</t>
        </is>
      </c>
      <c r="N600" s="127" t="inlineStr">
        <is>
          <t>Transport</t>
        </is>
      </c>
      <c r="O600" s="127" t="inlineStr">
        <is>
          <t>N</t>
        </is>
      </c>
      <c r="P600" s="127" t="inlineStr">
        <is>
          <t>S</t>
        </is>
      </c>
      <c r="Q600" s="127" t="inlineStr">
        <is>
          <t>NT</t>
        </is>
      </c>
      <c r="R600" s="147" t="n">
        <v>4.638</v>
      </c>
      <c r="S600" s="127" t="n">
        <v>86</v>
      </c>
      <c r="T600" s="148" t="n">
        <v>5.88</v>
      </c>
      <c r="U600" s="127" t="inlineStr">
        <is>
          <t>LA RUCHE LOGISTIQUE</t>
        </is>
      </c>
      <c r="W600" s="8">
        <f>IF(C600&lt;&gt;2,"",IF(S600="5X","5XK",IF(S600="5Y","5YK",IF(S600="6B","6BK",IF(S600="6C","6CK","")))))</f>
        <v/>
      </c>
      <c r="X600" s="8">
        <f>IF(S600="6B",_xlfn.XLOOKUP(H600,'Zoning 2shop'!A:A,'Zoning 2shop'!B:B),IF(S600="6C",_xlfn.XLOOKUP(G600,'Zoning 2shop'!C:C,'Zoning 2shop'!D:D),""))</f>
        <v/>
      </c>
      <c r="Y600" s="112">
        <f>AB600/Z600</f>
        <v/>
      </c>
      <c r="Z600" s="4">
        <f>T600</f>
        <v/>
      </c>
      <c r="AA600" s="4">
        <f>IF(OR(S600="6C",S600="6B",S600="5X",S600="5Y"),0.08,0.5)</f>
        <v/>
      </c>
      <c r="AB600" s="4">
        <f>$AG$5/$AG$2*Z600</f>
        <v/>
      </c>
      <c r="AC600" s="19">
        <f>Z600+AA600</f>
        <v/>
      </c>
      <c r="AD600" s="8">
        <f>IF(COUNTIF(Catégories!A:A,N600)=0,"catégorie inconnue",LOOKUP(N600,Catégories!A:A,Catégories!B:B))</f>
        <v/>
      </c>
      <c r="AE600" s="21">
        <f>SUM(Z600:AB600)</f>
        <v/>
      </c>
    </row>
    <row r="601" hidden="1" s="101">
      <c r="B601" s="127" t="inlineStr">
        <is>
          <t>13617721</t>
        </is>
      </c>
      <c r="C601" s="127" t="inlineStr">
        <is>
          <t>0</t>
        </is>
      </c>
      <c r="D601" s="123" t="n">
        <v>46147</v>
      </c>
      <c r="E601" s="127" t="inlineStr">
        <is>
          <t>21320</t>
        </is>
      </c>
      <c r="F601" s="127" t="inlineStr">
        <is>
          <t>01300</t>
        </is>
      </c>
      <c r="G601" s="127" t="inlineStr"/>
      <c r="H601" s="127" t="inlineStr"/>
      <c r="I601" s="127" t="inlineStr">
        <is>
          <t>784CV</t>
        </is>
      </c>
      <c r="J601" s="127" t="inlineStr">
        <is>
          <t>Laruche</t>
        </is>
      </c>
      <c r="K601" s="127" t="inlineStr">
        <is>
          <t>999999</t>
        </is>
      </c>
      <c r="L601" s="127" t="inlineStr">
        <is>
          <t>XS439365507FR</t>
        </is>
      </c>
      <c r="M601" s="127" t="inlineStr">
        <is>
          <t>N</t>
        </is>
      </c>
      <c r="N601" s="127" t="inlineStr">
        <is>
          <t>Transport</t>
        </is>
      </c>
      <c r="O601" s="127" t="inlineStr">
        <is>
          <t>N</t>
        </is>
      </c>
      <c r="P601" s="127" t="inlineStr">
        <is>
          <t>S</t>
        </is>
      </c>
      <c r="Q601" s="127" t="inlineStr">
        <is>
          <t>NT</t>
        </is>
      </c>
      <c r="R601" s="147" t="n">
        <v>5.904</v>
      </c>
      <c r="S601" s="127" t="n">
        <v>86</v>
      </c>
      <c r="T601" s="148" t="n">
        <v>6.39</v>
      </c>
      <c r="U601" s="127" t="inlineStr">
        <is>
          <t>LA RUCHE LOGISTIQUE</t>
        </is>
      </c>
      <c r="W601" s="8">
        <f>IF(C601&lt;&gt;2,"",IF(S601="5X","5XK",IF(S601="5Y","5YK",IF(S601="6B","6BK",IF(S601="6C","6CK","")))))</f>
        <v/>
      </c>
      <c r="X601" s="8">
        <f>IF(S601="6B",_xlfn.XLOOKUP(H601,'Zoning 2shop'!A:A,'Zoning 2shop'!B:B),IF(S601="6C",_xlfn.XLOOKUP(G601,'Zoning 2shop'!C:C,'Zoning 2shop'!D:D),""))</f>
        <v/>
      </c>
      <c r="Y601" s="112">
        <f>AB601/Z601</f>
        <v/>
      </c>
      <c r="Z601" s="4">
        <f>T601</f>
        <v/>
      </c>
      <c r="AA601" s="4">
        <f>IF(OR(S601="6C",S601="6B",S601="5X",S601="5Y"),0.08,0.5)</f>
        <v/>
      </c>
      <c r="AB601" s="4">
        <f>$AG$5/$AG$2*Z601</f>
        <v/>
      </c>
      <c r="AC601" s="19">
        <f>Z601+AA601</f>
        <v/>
      </c>
      <c r="AD601" s="8">
        <f>IF(COUNTIF(Catégories!A:A,N601)=0,"catégorie inconnue",LOOKUP(N601,Catégories!A:A,Catégories!B:B))</f>
        <v/>
      </c>
      <c r="AE601" s="21">
        <f>SUM(Z601:AB601)</f>
        <v/>
      </c>
    </row>
    <row r="602" hidden="1" s="101">
      <c r="B602" s="127" t="inlineStr">
        <is>
          <t>13617721</t>
        </is>
      </c>
      <c r="C602" s="127" t="inlineStr">
        <is>
          <t>0</t>
        </is>
      </c>
      <c r="D602" s="123" t="n">
        <v>46147</v>
      </c>
      <c r="E602" s="127" t="inlineStr">
        <is>
          <t>21320</t>
        </is>
      </c>
      <c r="F602" s="127" t="inlineStr">
        <is>
          <t>93300</t>
        </is>
      </c>
      <c r="G602" s="127" t="inlineStr"/>
      <c r="H602" s="127" t="inlineStr"/>
      <c r="I602" s="127" t="inlineStr">
        <is>
          <t>7638S</t>
        </is>
      </c>
      <c r="J602" s="127" t="inlineStr">
        <is>
          <t>Laruche</t>
        </is>
      </c>
      <c r="K602" s="127" t="inlineStr">
        <is>
          <t>999999</t>
        </is>
      </c>
      <c r="L602" s="127" t="inlineStr">
        <is>
          <t>XS439520705FR</t>
        </is>
      </c>
      <c r="M602" s="127" t="inlineStr">
        <is>
          <t>N</t>
        </is>
      </c>
      <c r="N602" s="127" t="inlineStr">
        <is>
          <t>Transport</t>
        </is>
      </c>
      <c r="O602" s="127" t="inlineStr">
        <is>
          <t>N</t>
        </is>
      </c>
      <c r="P602" s="127" t="inlineStr">
        <is>
          <t>S</t>
        </is>
      </c>
      <c r="Q602" s="127" t="inlineStr">
        <is>
          <t>NT</t>
        </is>
      </c>
      <c r="R602" s="147" t="n">
        <v>0.09</v>
      </c>
      <c r="S602" s="127" t="n">
        <v>86</v>
      </c>
      <c r="T602" s="148" t="n">
        <v>4.25</v>
      </c>
      <c r="U602" s="127" t="inlineStr">
        <is>
          <t>LA RUCHE LOGISTIQUE</t>
        </is>
      </c>
      <c r="W602" s="8">
        <f>IF(C602&lt;&gt;2,"",IF(S602="5X","5XK",IF(S602="5Y","5YK",IF(S602="6B","6BK",IF(S602="6C","6CK","")))))</f>
        <v/>
      </c>
      <c r="X602" s="8">
        <f>IF(S602="6B",_xlfn.XLOOKUP(H602,'Zoning 2shop'!A:A,'Zoning 2shop'!B:B),IF(S602="6C",_xlfn.XLOOKUP(G602,'Zoning 2shop'!C:C,'Zoning 2shop'!D:D),""))</f>
        <v/>
      </c>
      <c r="Y602" s="112">
        <f>AB602/Z602</f>
        <v/>
      </c>
      <c r="Z602" s="4">
        <f>T602</f>
        <v/>
      </c>
      <c r="AA602" s="4">
        <f>IF(OR(S602="6C",S602="6B",S602="5X",S602="5Y"),0.08,0.5)</f>
        <v/>
      </c>
      <c r="AB602" s="4">
        <f>$AG$5/$AG$2*Z602</f>
        <v/>
      </c>
      <c r="AC602" s="19">
        <f>Z602+AA602</f>
        <v/>
      </c>
      <c r="AD602" s="8">
        <f>IF(COUNTIF(Catégories!A:A,N602)=0,"catégorie inconnue",LOOKUP(N602,Catégories!A:A,Catégories!B:B))</f>
        <v/>
      </c>
      <c r="AE602" s="21">
        <f>SUM(Z602:AB602)</f>
        <v/>
      </c>
    </row>
    <row r="603" hidden="1" s="101">
      <c r="B603" s="127" t="inlineStr">
        <is>
          <t>13617721</t>
        </is>
      </c>
      <c r="C603" s="127" t="inlineStr">
        <is>
          <t>0</t>
        </is>
      </c>
      <c r="D603" s="123" t="n">
        <v>46147</v>
      </c>
      <c r="E603" s="127" t="inlineStr">
        <is>
          <t>21320</t>
        </is>
      </c>
      <c r="F603" s="127" t="inlineStr">
        <is>
          <t>75006</t>
        </is>
      </c>
      <c r="G603" s="127" t="inlineStr"/>
      <c r="H603" s="127" t="inlineStr"/>
      <c r="I603" s="127" t="inlineStr">
        <is>
          <t>9061S</t>
        </is>
      </c>
      <c r="J603" s="127" t="inlineStr">
        <is>
          <t>Laruche</t>
        </is>
      </c>
      <c r="K603" s="127" t="inlineStr">
        <is>
          <t>999999</t>
        </is>
      </c>
      <c r="L603" s="127" t="inlineStr">
        <is>
          <t>XS439633146FR</t>
        </is>
      </c>
      <c r="M603" s="127" t="inlineStr">
        <is>
          <t>N</t>
        </is>
      </c>
      <c r="N603" s="127" t="inlineStr">
        <is>
          <t>Transport</t>
        </is>
      </c>
      <c r="O603" s="127" t="inlineStr">
        <is>
          <t>N</t>
        </is>
      </c>
      <c r="P603" s="127" t="inlineStr">
        <is>
          <t>S</t>
        </is>
      </c>
      <c r="Q603" s="127" t="inlineStr">
        <is>
          <t>NT</t>
        </is>
      </c>
      <c r="R603" s="147" t="n">
        <v>5.904</v>
      </c>
      <c r="S603" s="127" t="n">
        <v>86</v>
      </c>
      <c r="T603" s="148" t="n">
        <v>6.39</v>
      </c>
      <c r="U603" s="127" t="inlineStr">
        <is>
          <t>LA RUCHE LOGISTIQUE</t>
        </is>
      </c>
      <c r="W603" s="8">
        <f>IF(C603&lt;&gt;2,"",IF(S603="5X","5XK",IF(S603="5Y","5YK",IF(S603="6B","6BK",IF(S603="6C","6CK","")))))</f>
        <v/>
      </c>
      <c r="X603" s="8">
        <f>IF(S603="6B",_xlfn.XLOOKUP(H603,'Zoning 2shop'!A:A,'Zoning 2shop'!B:B),IF(S603="6C",_xlfn.XLOOKUP(G603,'Zoning 2shop'!C:C,'Zoning 2shop'!D:D),""))</f>
        <v/>
      </c>
      <c r="Y603" s="112">
        <f>AB603/Z603</f>
        <v/>
      </c>
      <c r="Z603" s="4">
        <f>T603</f>
        <v/>
      </c>
      <c r="AA603" s="4">
        <f>IF(OR(S603="6C",S603="6B",S603="5X",S603="5Y"),0.08,0.5)</f>
        <v/>
      </c>
      <c r="AB603" s="4">
        <f>$AG$5/$AG$2*Z603</f>
        <v/>
      </c>
      <c r="AC603" s="19">
        <f>Z603+AA603</f>
        <v/>
      </c>
      <c r="AD603" s="8">
        <f>IF(COUNTIF(Catégories!A:A,N603)=0,"catégorie inconnue",LOOKUP(N603,Catégories!A:A,Catégories!B:B))</f>
        <v/>
      </c>
      <c r="AE603" s="21">
        <f>SUM(Z603:AB603)</f>
        <v/>
      </c>
    </row>
    <row r="604" hidden="1" s="101">
      <c r="B604" s="127" t="inlineStr">
        <is>
          <t>13617721</t>
        </is>
      </c>
      <c r="C604" s="127" t="inlineStr">
        <is>
          <t>0</t>
        </is>
      </c>
      <c r="D604" s="123" t="n">
        <v>46148</v>
      </c>
      <c r="E604" s="127" t="inlineStr">
        <is>
          <t>21320</t>
        </is>
      </c>
      <c r="F604" s="127" t="inlineStr">
        <is>
          <t>67500</t>
        </is>
      </c>
      <c r="G604" s="127" t="inlineStr"/>
      <c r="H604" s="127" t="inlineStr"/>
      <c r="I604" s="127" t="inlineStr">
        <is>
          <t>7268U</t>
        </is>
      </c>
      <c r="J604" s="127" t="inlineStr">
        <is>
          <t>Laruche</t>
        </is>
      </c>
      <c r="K604" s="127" t="inlineStr">
        <is>
          <t>999999</t>
        </is>
      </c>
      <c r="L604" s="127" t="inlineStr">
        <is>
          <t>XS439833641FR</t>
        </is>
      </c>
      <c r="M604" s="127" t="inlineStr">
        <is>
          <t>N</t>
        </is>
      </c>
      <c r="N604" s="127" t="inlineStr">
        <is>
          <t>Transport</t>
        </is>
      </c>
      <c r="O604" s="127" t="inlineStr">
        <is>
          <t>N</t>
        </is>
      </c>
      <c r="P604" s="127" t="inlineStr">
        <is>
          <t>S</t>
        </is>
      </c>
      <c r="Q604" s="127" t="inlineStr">
        <is>
          <t>NT</t>
        </is>
      </c>
      <c r="R604" s="147" t="n">
        <v>0.11</v>
      </c>
      <c r="S604" s="127" t="n">
        <v>86</v>
      </c>
      <c r="T604" s="148" t="n">
        <v>4.25</v>
      </c>
      <c r="U604" s="127" t="inlineStr">
        <is>
          <t>LA RUCHE LOGISTIQUE</t>
        </is>
      </c>
      <c r="W604" s="8">
        <f>IF(C604&lt;&gt;2,"",IF(S604="5X","5XK",IF(S604="5Y","5YK",IF(S604="6B","6BK",IF(S604="6C","6CK","")))))</f>
        <v/>
      </c>
      <c r="X604" s="8">
        <f>IF(S604="6B",_xlfn.XLOOKUP(H604,'Zoning 2shop'!A:A,'Zoning 2shop'!B:B),IF(S604="6C",_xlfn.XLOOKUP(G604,'Zoning 2shop'!C:C,'Zoning 2shop'!D:D),""))</f>
        <v/>
      </c>
      <c r="Y604" s="112">
        <f>AB604/Z604</f>
        <v/>
      </c>
      <c r="Z604" s="4">
        <f>T604</f>
        <v/>
      </c>
      <c r="AA604" s="4">
        <f>IF(OR(S604="6C",S604="6B",S604="5X",S604="5Y"),0.08,0.5)</f>
        <v/>
      </c>
      <c r="AB604" s="4">
        <f>$AG$5/$AG$2*Z604</f>
        <v/>
      </c>
      <c r="AC604" s="19">
        <f>Z604+AA604</f>
        <v/>
      </c>
      <c r="AD604" s="8">
        <f>IF(COUNTIF(Catégories!A:A,N604)=0,"catégorie inconnue",LOOKUP(N604,Catégories!A:A,Catégories!B:B))</f>
        <v/>
      </c>
      <c r="AE604" s="21">
        <f>SUM(Z604:AB604)</f>
        <v/>
      </c>
    </row>
    <row r="605" hidden="1" s="101">
      <c r="B605" s="127" t="inlineStr">
        <is>
          <t>13617721</t>
        </is>
      </c>
      <c r="C605" s="127" t="inlineStr">
        <is>
          <t>0</t>
        </is>
      </c>
      <c r="D605" s="123" t="n">
        <v>46148</v>
      </c>
      <c r="E605" s="127" t="inlineStr">
        <is>
          <t>21320</t>
        </is>
      </c>
      <c r="F605" s="127" t="inlineStr">
        <is>
          <t>29150</t>
        </is>
      </c>
      <c r="G605" s="127" t="inlineStr"/>
      <c r="H605" s="127" t="inlineStr"/>
      <c r="I605" s="127" t="inlineStr">
        <is>
          <t>3317U</t>
        </is>
      </c>
      <c r="J605" s="127" t="inlineStr">
        <is>
          <t>Laruche</t>
        </is>
      </c>
      <c r="K605" s="127" t="inlineStr">
        <is>
          <t>999999</t>
        </is>
      </c>
      <c r="L605" s="127" t="inlineStr">
        <is>
          <t>XS440002385FR</t>
        </is>
      </c>
      <c r="M605" s="127" t="inlineStr">
        <is>
          <t>N</t>
        </is>
      </c>
      <c r="N605" s="127" t="inlineStr">
        <is>
          <t>Transport</t>
        </is>
      </c>
      <c r="O605" s="127" t="inlineStr">
        <is>
          <t>N</t>
        </is>
      </c>
      <c r="P605" s="127" t="inlineStr">
        <is>
          <t>S</t>
        </is>
      </c>
      <c r="Q605" s="127" t="inlineStr">
        <is>
          <t>NT</t>
        </is>
      </c>
      <c r="R605" s="147" t="n">
        <v>4.678</v>
      </c>
      <c r="S605" s="127" t="n">
        <v>86</v>
      </c>
      <c r="T605" s="148" t="n">
        <v>5.88</v>
      </c>
      <c r="U605" s="127" t="inlineStr">
        <is>
          <t>LA RUCHE LOGISTIQUE</t>
        </is>
      </c>
      <c r="W605" s="8">
        <f>IF(C605&lt;&gt;2,"",IF(S605="5X","5XK",IF(S605="5Y","5YK",IF(S605="6B","6BK",IF(S605="6C","6CK","")))))</f>
        <v/>
      </c>
      <c r="X605" s="8">
        <f>IF(S605="6B",_xlfn.XLOOKUP(H605,'Zoning 2shop'!A:A,'Zoning 2shop'!B:B),IF(S605="6C",_xlfn.XLOOKUP(G605,'Zoning 2shop'!C:C,'Zoning 2shop'!D:D),""))</f>
        <v/>
      </c>
      <c r="Y605" s="112">
        <f>AB605/Z605</f>
        <v/>
      </c>
      <c r="Z605" s="4">
        <f>T605</f>
        <v/>
      </c>
      <c r="AA605" s="4">
        <f>IF(OR(S605="6C",S605="6B",S605="5X",S605="5Y"),0.08,0.5)</f>
        <v/>
      </c>
      <c r="AB605" s="4">
        <f>$AG$5/$AG$2*Z605</f>
        <v/>
      </c>
      <c r="AC605" s="19">
        <f>Z605+AA605</f>
        <v/>
      </c>
      <c r="AD605" s="8">
        <f>IF(COUNTIF(Catégories!A:A,N605)=0,"catégorie inconnue",LOOKUP(N605,Catégories!A:A,Catégories!B:B))</f>
        <v/>
      </c>
      <c r="AE605" s="21">
        <f>SUM(Z605:AB605)</f>
        <v/>
      </c>
    </row>
    <row r="606" hidden="1" s="101">
      <c r="B606" s="127" t="inlineStr">
        <is>
          <t>13617721</t>
        </is>
      </c>
      <c r="C606" s="127" t="inlineStr">
        <is>
          <t>0</t>
        </is>
      </c>
      <c r="D606" s="123" t="n">
        <v>46148</v>
      </c>
      <c r="E606" s="127" t="inlineStr">
        <is>
          <t>21320</t>
        </is>
      </c>
      <c r="F606" s="127" t="inlineStr">
        <is>
          <t>21130</t>
        </is>
      </c>
      <c r="G606" s="127" t="inlineStr"/>
      <c r="H606" s="127" t="inlineStr"/>
      <c r="I606" s="127" t="inlineStr">
        <is>
          <t>1901U</t>
        </is>
      </c>
      <c r="J606" s="127" t="inlineStr">
        <is>
          <t>Laruche</t>
        </is>
      </c>
      <c r="K606" s="127" t="inlineStr">
        <is>
          <t>999999</t>
        </is>
      </c>
      <c r="L606" s="127" t="inlineStr">
        <is>
          <t>XS440063747FR</t>
        </is>
      </c>
      <c r="M606" s="127" t="inlineStr">
        <is>
          <t>N</t>
        </is>
      </c>
      <c r="N606" s="127" t="inlineStr">
        <is>
          <t>Transport</t>
        </is>
      </c>
      <c r="O606" s="127" t="inlineStr">
        <is>
          <t>N</t>
        </is>
      </c>
      <c r="P606" s="127" t="inlineStr">
        <is>
          <t>S</t>
        </is>
      </c>
      <c r="Q606" s="127" t="inlineStr">
        <is>
          <t>ND</t>
        </is>
      </c>
      <c r="R606" s="147" t="n">
        <v>2.335</v>
      </c>
      <c r="S606" s="127" t="n">
        <v>86</v>
      </c>
      <c r="T606" s="148" t="n">
        <v>4.96</v>
      </c>
      <c r="U606" s="127" t="inlineStr">
        <is>
          <t>LA RUCHE LOGISTIQUE</t>
        </is>
      </c>
      <c r="W606" s="8">
        <f>IF(C606&lt;&gt;2,"",IF(S606="5X","5XK",IF(S606="5Y","5YK",IF(S606="6B","6BK",IF(S606="6C","6CK","")))))</f>
        <v/>
      </c>
      <c r="X606" s="8">
        <f>IF(S606="6B",_xlfn.XLOOKUP(H606,'Zoning 2shop'!A:A,'Zoning 2shop'!B:B),IF(S606="6C",_xlfn.XLOOKUP(G606,'Zoning 2shop'!C:C,'Zoning 2shop'!D:D),""))</f>
        <v/>
      </c>
      <c r="Y606" s="112">
        <f>AB606/Z606</f>
        <v/>
      </c>
      <c r="Z606" s="4">
        <f>T606</f>
        <v/>
      </c>
      <c r="AA606" s="4">
        <f>IF(OR(S606="6C",S606="6B",S606="5X",S606="5Y"),0.08,0.5)</f>
        <v/>
      </c>
      <c r="AB606" s="4">
        <f>$AG$5/$AG$2*Z606</f>
        <v/>
      </c>
      <c r="AC606" s="19">
        <f>Z606+AA606</f>
        <v/>
      </c>
      <c r="AD606" s="8">
        <f>IF(COUNTIF(Catégories!A:A,N606)=0,"catégorie inconnue",LOOKUP(N606,Catégories!A:A,Catégories!B:B))</f>
        <v/>
      </c>
      <c r="AE606" s="21">
        <f>SUM(Z606:AB606)</f>
        <v/>
      </c>
    </row>
    <row r="607" hidden="1" ht="25.5" customHeight="1" s="101">
      <c r="B607" s="127" t="inlineStr">
        <is>
          <t>13617721</t>
        </is>
      </c>
      <c r="C607" s="127" t="inlineStr">
        <is>
          <t>0</t>
        </is>
      </c>
      <c r="D607" s="123" t="n">
        <v>46148</v>
      </c>
      <c r="E607" s="127" t="inlineStr">
        <is>
          <t>21320</t>
        </is>
      </c>
      <c r="F607" s="127" t="inlineStr">
        <is>
          <t>12000</t>
        </is>
      </c>
      <c r="G607" s="127" t="inlineStr"/>
      <c r="H607" s="127" t="inlineStr"/>
      <c r="I607" s="127" t="inlineStr">
        <is>
          <t>8136W</t>
        </is>
      </c>
      <c r="J607" s="127" t="inlineStr">
        <is>
          <t>commande n°1364</t>
        </is>
      </c>
      <c r="K607" s="127" t="inlineStr">
        <is>
          <t>999999</t>
        </is>
      </c>
      <c r="L607" s="127" t="inlineStr">
        <is>
          <t>XS440107010FR</t>
        </is>
      </c>
      <c r="M607" s="127" t="inlineStr">
        <is>
          <t>N</t>
        </is>
      </c>
      <c r="N607" s="127" t="inlineStr">
        <is>
          <t>Transport</t>
        </is>
      </c>
      <c r="O607" s="127" t="inlineStr">
        <is>
          <t>N</t>
        </is>
      </c>
      <c r="P607" s="127" t="inlineStr">
        <is>
          <t>S</t>
        </is>
      </c>
      <c r="Q607" s="127" t="inlineStr">
        <is>
          <t>NT</t>
        </is>
      </c>
      <c r="R607" s="147" t="n">
        <v>0.02</v>
      </c>
      <c r="S607" s="127" t="n">
        <v>86</v>
      </c>
      <c r="T607" s="148" t="n">
        <v>4.25</v>
      </c>
      <c r="U607" s="127" t="inlineStr">
        <is>
          <t>LA RUCHE LOGISTIQUE</t>
        </is>
      </c>
      <c r="W607" s="8">
        <f>IF(C607&lt;&gt;2,"",IF(S607="5X","5XK",IF(S607="5Y","5YK",IF(S607="6B","6BK",IF(S607="6C","6CK","")))))</f>
        <v/>
      </c>
      <c r="X607" s="8">
        <f>IF(S607="6B",_xlfn.XLOOKUP(H607,'Zoning 2shop'!A:A,'Zoning 2shop'!B:B),IF(S607="6C",_xlfn.XLOOKUP(G607,'Zoning 2shop'!C:C,'Zoning 2shop'!D:D),""))</f>
        <v/>
      </c>
      <c r="Y607" s="112">
        <f>AB607/Z607</f>
        <v/>
      </c>
      <c r="Z607" s="4">
        <f>T607</f>
        <v/>
      </c>
      <c r="AA607" s="4">
        <f>IF(OR(S607="6C",S607="6B",S607="5X",S607="5Y"),0.08,0.5)</f>
        <v/>
      </c>
      <c r="AB607" s="4">
        <f>$AG$5/$AG$2*Z607</f>
        <v/>
      </c>
      <c r="AC607" s="19">
        <f>Z607+AA607</f>
        <v/>
      </c>
      <c r="AD607" s="8">
        <f>IF(COUNTIF(Catégories!A:A,N607)=0,"catégorie inconnue",LOOKUP(N607,Catégories!A:A,Catégories!B:B))</f>
        <v/>
      </c>
      <c r="AE607" s="21">
        <f>SUM(Z607:AB607)</f>
        <v/>
      </c>
    </row>
    <row r="608" hidden="1" ht="25.5" customHeight="1" s="101">
      <c r="B608" s="127" t="inlineStr">
        <is>
          <t>13617721</t>
        </is>
      </c>
      <c r="C608" s="127" t="inlineStr">
        <is>
          <t>0</t>
        </is>
      </c>
      <c r="D608" s="123" t="n">
        <v>46148</v>
      </c>
      <c r="E608" s="127" t="inlineStr">
        <is>
          <t>21320</t>
        </is>
      </c>
      <c r="F608" s="127" t="inlineStr">
        <is>
          <t>87350</t>
        </is>
      </c>
      <c r="G608" s="127" t="inlineStr"/>
      <c r="H608" s="127" t="inlineStr"/>
      <c r="I608" s="127" t="inlineStr">
        <is>
          <t>4813Y</t>
        </is>
      </c>
      <c r="J608" s="127" t="inlineStr">
        <is>
          <t>commande n°1367</t>
        </is>
      </c>
      <c r="K608" s="127" t="inlineStr">
        <is>
          <t>999999</t>
        </is>
      </c>
      <c r="L608" s="127" t="inlineStr">
        <is>
          <t>XS440108151FR</t>
        </is>
      </c>
      <c r="M608" s="127" t="inlineStr">
        <is>
          <t>N</t>
        </is>
      </c>
      <c r="N608" s="127" t="inlineStr">
        <is>
          <t>Transport</t>
        </is>
      </c>
      <c r="O608" s="127" t="inlineStr">
        <is>
          <t>N</t>
        </is>
      </c>
      <c r="P608" s="127" t="inlineStr">
        <is>
          <t>S</t>
        </is>
      </c>
      <c r="Q608" s="127" t="inlineStr">
        <is>
          <t>NT</t>
        </is>
      </c>
      <c r="R608" s="147" t="n">
        <v>0.02</v>
      </c>
      <c r="S608" s="127" t="n">
        <v>86</v>
      </c>
      <c r="T608" s="148" t="n">
        <v>4.25</v>
      </c>
      <c r="U608" s="127" t="inlineStr">
        <is>
          <t>LA RUCHE LOGISTIQUE</t>
        </is>
      </c>
      <c r="W608" s="8">
        <f>IF(C608&lt;&gt;2,"",IF(S608="5X","5XK",IF(S608="5Y","5YK",IF(S608="6B","6BK",IF(S608="6C","6CK","")))))</f>
        <v/>
      </c>
      <c r="X608" s="8">
        <f>IF(S608="6B",_xlfn.XLOOKUP(H608,'Zoning 2shop'!A:A,'Zoning 2shop'!B:B),IF(S608="6C",_xlfn.XLOOKUP(G608,'Zoning 2shop'!C:C,'Zoning 2shop'!D:D),""))</f>
        <v/>
      </c>
      <c r="Y608" s="112">
        <f>AB608/Z608</f>
        <v/>
      </c>
      <c r="Z608" s="4">
        <f>T608</f>
        <v/>
      </c>
      <c r="AA608" s="4">
        <f>IF(OR(S608="6C",S608="6B",S608="5X",S608="5Y"),0.08,0.5)</f>
        <v/>
      </c>
      <c r="AB608" s="4">
        <f>$AG$5/$AG$2*Z608</f>
        <v/>
      </c>
      <c r="AC608" s="19">
        <f>Z608+AA608</f>
        <v/>
      </c>
      <c r="AD608" s="8">
        <f>IF(COUNTIF(Catégories!A:A,N608)=0,"catégorie inconnue",LOOKUP(N608,Catégories!A:A,Catégories!B:B))</f>
        <v/>
      </c>
      <c r="AE608" s="21">
        <f>SUM(Z608:AB608)</f>
        <v/>
      </c>
    </row>
    <row r="609" hidden="1" ht="25.5" customHeight="1" s="101">
      <c r="B609" s="127" t="inlineStr">
        <is>
          <t>13617721</t>
        </is>
      </c>
      <c r="C609" s="127" t="inlineStr">
        <is>
          <t>0</t>
        </is>
      </c>
      <c r="D609" s="123" t="n">
        <v>46148</v>
      </c>
      <c r="E609" s="127" t="inlineStr">
        <is>
          <t>21320</t>
        </is>
      </c>
      <c r="F609" s="127" t="inlineStr">
        <is>
          <t>21230</t>
        </is>
      </c>
      <c r="G609" s="127" t="inlineStr"/>
      <c r="H609" s="127" t="inlineStr"/>
      <c r="I609" s="127" t="inlineStr">
        <is>
          <t>561AE</t>
        </is>
      </c>
      <c r="J609" s="127" t="inlineStr">
        <is>
          <t>commande n°1369</t>
        </is>
      </c>
      <c r="K609" s="127" t="inlineStr">
        <is>
          <t>999999</t>
        </is>
      </c>
      <c r="L609" s="127" t="inlineStr">
        <is>
          <t>XS440109015FR</t>
        </is>
      </c>
      <c r="M609" s="127" t="inlineStr">
        <is>
          <t>N</t>
        </is>
      </c>
      <c r="N609" s="127" t="inlineStr">
        <is>
          <t>Transport</t>
        </is>
      </c>
      <c r="O609" s="127" t="inlineStr">
        <is>
          <t>N</t>
        </is>
      </c>
      <c r="P609" s="127" t="inlineStr">
        <is>
          <t>S</t>
        </is>
      </c>
      <c r="Q609" s="127" t="inlineStr">
        <is>
          <t>ND</t>
        </is>
      </c>
      <c r="R609" s="147" t="n">
        <v>0.01</v>
      </c>
      <c r="S609" s="127" t="n">
        <v>86</v>
      </c>
      <c r="T609" s="148" t="n">
        <v>4.25</v>
      </c>
      <c r="U609" s="127" t="inlineStr">
        <is>
          <t>LA RUCHE LOGISTIQUE</t>
        </is>
      </c>
      <c r="W609" s="8">
        <f>IF(C609&lt;&gt;2,"",IF(S609="5X","5XK",IF(S609="5Y","5YK",IF(S609="6B","6BK",IF(S609="6C","6CK","")))))</f>
        <v/>
      </c>
      <c r="X609" s="8">
        <f>IF(S609="6B",_xlfn.XLOOKUP(H609,'Zoning 2shop'!A:A,'Zoning 2shop'!B:B),IF(S609="6C",_xlfn.XLOOKUP(G609,'Zoning 2shop'!C:C,'Zoning 2shop'!D:D),""))</f>
        <v/>
      </c>
      <c r="Y609" s="112">
        <f>AB609/Z609</f>
        <v/>
      </c>
      <c r="Z609" s="4">
        <f>T609</f>
        <v/>
      </c>
      <c r="AA609" s="4">
        <f>IF(OR(S609="6C",S609="6B",S609="5X",S609="5Y"),0.08,0.5)</f>
        <v/>
      </c>
      <c r="AB609" s="4">
        <f>$AG$5/$AG$2*Z609</f>
        <v/>
      </c>
      <c r="AC609" s="19">
        <f>Z609+AA609</f>
        <v/>
      </c>
      <c r="AD609" s="8">
        <f>IF(COUNTIF(Catégories!A:A,N609)=0,"catégorie inconnue",LOOKUP(N609,Catégories!A:A,Catégories!B:B))</f>
        <v/>
      </c>
      <c r="AE609" s="21">
        <f>SUM(Z609:AB609)</f>
        <v/>
      </c>
    </row>
    <row r="610" hidden="1" s="101">
      <c r="B610" s="127" t="inlineStr">
        <is>
          <t>13617721</t>
        </is>
      </c>
      <c r="C610" s="127" t="inlineStr">
        <is>
          <t>0</t>
        </is>
      </c>
      <c r="D610" s="123" t="n">
        <v>46148</v>
      </c>
      <c r="E610" s="127" t="inlineStr">
        <is>
          <t>21320</t>
        </is>
      </c>
      <c r="F610" s="127" t="inlineStr">
        <is>
          <t>54600</t>
        </is>
      </c>
      <c r="G610" s="127" t="inlineStr"/>
      <c r="H610" s="127" t="inlineStr"/>
      <c r="I610" s="127" t="inlineStr">
        <is>
          <t>0521X</t>
        </is>
      </c>
      <c r="J610" s="127" t="inlineStr">
        <is>
          <t>Laruche</t>
        </is>
      </c>
      <c r="K610" s="127" t="inlineStr">
        <is>
          <t>999999</t>
        </is>
      </c>
      <c r="L610" s="127" t="inlineStr">
        <is>
          <t>XS440110416FR</t>
        </is>
      </c>
      <c r="M610" s="127" t="inlineStr">
        <is>
          <t>N</t>
        </is>
      </c>
      <c r="N610" s="127" t="inlineStr">
        <is>
          <t>Transport</t>
        </is>
      </c>
      <c r="O610" s="127" t="inlineStr">
        <is>
          <t>N</t>
        </is>
      </c>
      <c r="P610" s="127" t="inlineStr">
        <is>
          <t>S</t>
        </is>
      </c>
      <c r="Q610" s="127" t="inlineStr">
        <is>
          <t>NT</t>
        </is>
      </c>
      <c r="R610" s="147" t="n">
        <v>0.12</v>
      </c>
      <c r="S610" s="127" t="n">
        <v>86</v>
      </c>
      <c r="T610" s="148" t="n">
        <v>4.25</v>
      </c>
      <c r="U610" s="127" t="inlineStr">
        <is>
          <t>LA RUCHE LOGISTIQUE</t>
        </is>
      </c>
      <c r="W610" s="8">
        <f>IF(C610&lt;&gt;2,"",IF(S610="5X","5XK",IF(S610="5Y","5YK",IF(S610="6B","6BK",IF(S610="6C","6CK","")))))</f>
        <v/>
      </c>
      <c r="X610" s="8">
        <f>IF(S610="6B",_xlfn.XLOOKUP(H610,'Zoning 2shop'!A:A,'Zoning 2shop'!B:B),IF(S610="6C",_xlfn.XLOOKUP(G610,'Zoning 2shop'!C:C,'Zoning 2shop'!D:D),""))</f>
        <v/>
      </c>
      <c r="Y610" s="112">
        <f>AB610/Z610</f>
        <v/>
      </c>
      <c r="Z610" s="4">
        <f>T610</f>
        <v/>
      </c>
      <c r="AA610" s="4">
        <f>IF(OR(S610="6C",S610="6B",S610="5X",S610="5Y"),0.08,0.5)</f>
        <v/>
      </c>
      <c r="AB610" s="4">
        <f>$AG$5/$AG$2*Z610</f>
        <v/>
      </c>
      <c r="AC610" s="19">
        <f>Z610+AA610</f>
        <v/>
      </c>
      <c r="AD610" s="8">
        <f>IF(COUNTIF(Catégories!A:A,N610)=0,"catégorie inconnue",LOOKUP(N610,Catégories!A:A,Catégories!B:B))</f>
        <v/>
      </c>
      <c r="AE610" s="21">
        <f>SUM(Z610:AB610)</f>
        <v/>
      </c>
    </row>
    <row r="611" hidden="1" s="101">
      <c r="B611" s="127" t="inlineStr">
        <is>
          <t>13617721</t>
        </is>
      </c>
      <c r="C611" s="127" t="inlineStr">
        <is>
          <t>0</t>
        </is>
      </c>
      <c r="D611" s="123" t="n">
        <v>46148</v>
      </c>
      <c r="E611" s="127" t="inlineStr">
        <is>
          <t>21320</t>
        </is>
      </c>
      <c r="F611" s="127" t="inlineStr">
        <is>
          <t>25770</t>
        </is>
      </c>
      <c r="G611" s="127" t="inlineStr"/>
      <c r="H611" s="127" t="inlineStr"/>
      <c r="I611" s="127" t="inlineStr">
        <is>
          <t>0521U</t>
        </is>
      </c>
      <c r="J611" s="127" t="inlineStr">
        <is>
          <t>Laruche</t>
        </is>
      </c>
      <c r="K611" s="127" t="inlineStr">
        <is>
          <t>999999</t>
        </is>
      </c>
      <c r="L611" s="127" t="inlineStr">
        <is>
          <t>XS440112774FR</t>
        </is>
      </c>
      <c r="M611" s="127" t="inlineStr">
        <is>
          <t>N</t>
        </is>
      </c>
      <c r="N611" s="127" t="inlineStr">
        <is>
          <t>Transport</t>
        </is>
      </c>
      <c r="O611" s="127" t="inlineStr">
        <is>
          <t>N</t>
        </is>
      </c>
      <c r="P611" s="127" t="inlineStr">
        <is>
          <t>S</t>
        </is>
      </c>
      <c r="Q611" s="127" t="inlineStr">
        <is>
          <t>NT</t>
        </is>
      </c>
      <c r="R611" s="147" t="n">
        <v>4.678</v>
      </c>
      <c r="S611" s="127" t="n">
        <v>86</v>
      </c>
      <c r="T611" s="148" t="n">
        <v>5.88</v>
      </c>
      <c r="U611" s="127" t="inlineStr">
        <is>
          <t>LA RUCHE LOGISTIQUE</t>
        </is>
      </c>
      <c r="W611" s="8">
        <f>IF(C611&lt;&gt;2,"",IF(S611="5X","5XK",IF(S611="5Y","5YK",IF(S611="6B","6BK",IF(S611="6C","6CK","")))))</f>
        <v/>
      </c>
      <c r="X611" s="8">
        <f>IF(S611="6B",_xlfn.XLOOKUP(H611,'Zoning 2shop'!A:A,'Zoning 2shop'!B:B),IF(S611="6C",_xlfn.XLOOKUP(G611,'Zoning 2shop'!C:C,'Zoning 2shop'!D:D),""))</f>
        <v/>
      </c>
      <c r="Y611" s="112">
        <f>AB611/Z611</f>
        <v/>
      </c>
      <c r="Z611" s="4">
        <f>T611</f>
        <v/>
      </c>
      <c r="AA611" s="4">
        <f>IF(OR(S611="6C",S611="6B",S611="5X",S611="5Y"),0.08,0.5)</f>
        <v/>
      </c>
      <c r="AB611" s="4">
        <f>$AG$5/$AG$2*Z611</f>
        <v/>
      </c>
      <c r="AC611" s="19">
        <f>Z611+AA611</f>
        <v/>
      </c>
      <c r="AD611" s="8">
        <f>IF(COUNTIF(Catégories!A:A,N611)=0,"catégorie inconnue",LOOKUP(N611,Catégories!A:A,Catégories!B:B))</f>
        <v/>
      </c>
      <c r="AE611" s="21">
        <f>SUM(Z611:AB611)</f>
        <v/>
      </c>
    </row>
    <row r="612" hidden="1" s="101">
      <c r="B612" s="127" t="inlineStr">
        <is>
          <t>13617721</t>
        </is>
      </c>
      <c r="C612" s="127" t="inlineStr">
        <is>
          <t>0</t>
        </is>
      </c>
      <c r="D612" s="123" t="n">
        <v>46149</v>
      </c>
      <c r="E612" s="127" t="inlineStr">
        <is>
          <t>21320</t>
        </is>
      </c>
      <c r="F612" s="127" t="inlineStr">
        <is>
          <t>91190</t>
        </is>
      </c>
      <c r="G612" s="127" t="inlineStr"/>
      <c r="H612" s="127" t="inlineStr"/>
      <c r="I612" s="127" t="inlineStr">
        <is>
          <t>4262S</t>
        </is>
      </c>
      <c r="J612" s="127" t="inlineStr">
        <is>
          <t>Laruche</t>
        </is>
      </c>
      <c r="K612" s="127" t="inlineStr">
        <is>
          <t>999999</t>
        </is>
      </c>
      <c r="L612" s="127" t="inlineStr">
        <is>
          <t>XS440265608FR</t>
        </is>
      </c>
      <c r="M612" s="127" t="inlineStr">
        <is>
          <t>N</t>
        </is>
      </c>
      <c r="N612" s="127" t="inlineStr">
        <is>
          <t>Transport</t>
        </is>
      </c>
      <c r="O612" s="127" t="inlineStr">
        <is>
          <t>N</t>
        </is>
      </c>
      <c r="P612" s="127" t="inlineStr">
        <is>
          <t>S</t>
        </is>
      </c>
      <c r="Q612" s="127" t="inlineStr">
        <is>
          <t>NT</t>
        </is>
      </c>
      <c r="R612" s="147" t="n">
        <v>4.532</v>
      </c>
      <c r="S612" s="127" t="n">
        <v>86</v>
      </c>
      <c r="T612" s="148" t="n">
        <v>5.88</v>
      </c>
      <c r="U612" s="127" t="inlineStr">
        <is>
          <t>LA RUCHE LOGISTIQUE</t>
        </is>
      </c>
      <c r="W612" s="8">
        <f>IF(C612&lt;&gt;2,"",IF(S612="5X","5XK",IF(S612="5Y","5YK",IF(S612="6B","6BK",IF(S612="6C","6CK","")))))</f>
        <v/>
      </c>
      <c r="X612" s="8">
        <f>IF(S612="6B",_xlfn.XLOOKUP(H612,'Zoning 2shop'!A:A,'Zoning 2shop'!B:B),IF(S612="6C",_xlfn.XLOOKUP(G612,'Zoning 2shop'!C:C,'Zoning 2shop'!D:D),""))</f>
        <v/>
      </c>
      <c r="Y612" s="112">
        <f>AB612/Z612</f>
        <v/>
      </c>
      <c r="Z612" s="4">
        <f>T612</f>
        <v/>
      </c>
      <c r="AA612" s="4">
        <f>IF(OR(S612="6C",S612="6B",S612="5X",S612="5Y"),0.08,0.5)</f>
        <v/>
      </c>
      <c r="AB612" s="4">
        <f>$AG$5/$AG$2*Z612</f>
        <v/>
      </c>
      <c r="AC612" s="19">
        <f>Z612+AA612</f>
        <v/>
      </c>
      <c r="AD612" s="8">
        <f>IF(COUNTIF(Catégories!A:A,N612)=0,"catégorie inconnue",LOOKUP(N612,Catégories!A:A,Catégories!B:B))</f>
        <v/>
      </c>
      <c r="AE612" s="21">
        <f>SUM(Z612:AB612)</f>
        <v/>
      </c>
    </row>
    <row r="613" hidden="1" s="101">
      <c r="B613" s="127" t="inlineStr">
        <is>
          <t>13617721</t>
        </is>
      </c>
      <c r="C613" s="127" t="inlineStr">
        <is>
          <t>0</t>
        </is>
      </c>
      <c r="D613" s="123" t="n">
        <v>46149</v>
      </c>
      <c r="E613" s="127" t="inlineStr">
        <is>
          <t>21320</t>
        </is>
      </c>
      <c r="F613" s="127" t="inlineStr">
        <is>
          <t>69008</t>
        </is>
      </c>
      <c r="G613" s="127" t="inlineStr"/>
      <c r="H613" s="127" t="inlineStr"/>
      <c r="I613" s="127" t="inlineStr">
        <is>
          <t>7741O</t>
        </is>
      </c>
      <c r="J613" s="127" t="inlineStr">
        <is>
          <t>Laruche</t>
        </is>
      </c>
      <c r="K613" s="127" t="inlineStr">
        <is>
          <t>999999</t>
        </is>
      </c>
      <c r="L613" s="127" t="inlineStr">
        <is>
          <t>XS440438895FR</t>
        </is>
      </c>
      <c r="M613" s="127" t="inlineStr">
        <is>
          <t>N</t>
        </is>
      </c>
      <c r="N613" s="127" t="inlineStr">
        <is>
          <t>Transport</t>
        </is>
      </c>
      <c r="O613" s="127" t="inlineStr">
        <is>
          <t>N</t>
        </is>
      </c>
      <c r="P613" s="127" t="inlineStr">
        <is>
          <t>S</t>
        </is>
      </c>
      <c r="Q613" s="127" t="inlineStr">
        <is>
          <t>NT</t>
        </is>
      </c>
      <c r="R613" s="147" t="n">
        <v>1.53</v>
      </c>
      <c r="S613" s="127" t="n">
        <v>86</v>
      </c>
      <c r="T613" s="148" t="n">
        <v>4.58</v>
      </c>
      <c r="U613" s="127" t="inlineStr">
        <is>
          <t>LA RUCHE LOGISTIQUE</t>
        </is>
      </c>
      <c r="W613" s="8">
        <f>IF(C613&lt;&gt;2,"",IF(S613="5X","5XK",IF(S613="5Y","5YK",IF(S613="6B","6BK",IF(S613="6C","6CK","")))))</f>
        <v/>
      </c>
      <c r="X613" s="8">
        <f>IF(S613="6B",_xlfn.XLOOKUP(H613,'Zoning 2shop'!A:A,'Zoning 2shop'!B:B),IF(S613="6C",_xlfn.XLOOKUP(G613,'Zoning 2shop'!C:C,'Zoning 2shop'!D:D),""))</f>
        <v/>
      </c>
      <c r="Y613" s="112">
        <f>AB613/Z613</f>
        <v/>
      </c>
      <c r="Z613" s="4">
        <f>T613</f>
        <v/>
      </c>
      <c r="AA613" s="4">
        <f>IF(OR(S613="6C",S613="6B",S613="5X",S613="5Y"),0.08,0.5)</f>
        <v/>
      </c>
      <c r="AB613" s="4">
        <f>$AG$5/$AG$2*Z613</f>
        <v/>
      </c>
      <c r="AC613" s="19">
        <f>Z613+AA613</f>
        <v/>
      </c>
      <c r="AD613" s="8">
        <f>IF(COUNTIF(Catégories!A:A,N613)=0,"catégorie inconnue",LOOKUP(N613,Catégories!A:A,Catégories!B:B))</f>
        <v/>
      </c>
      <c r="AE613" s="21">
        <f>SUM(Z613:AB613)</f>
        <v/>
      </c>
    </row>
    <row r="614" hidden="1" s="101">
      <c r="B614" s="127" t="inlineStr">
        <is>
          <t>13617721</t>
        </is>
      </c>
      <c r="C614" s="127" t="inlineStr">
        <is>
          <t>0</t>
        </is>
      </c>
      <c r="D614" s="123" t="n">
        <v>46149</v>
      </c>
      <c r="E614" s="127" t="inlineStr">
        <is>
          <t>21320</t>
        </is>
      </c>
      <c r="F614" s="127" t="inlineStr">
        <is>
          <t>77550</t>
        </is>
      </c>
      <c r="G614" s="127" t="inlineStr"/>
      <c r="H614" s="127" t="inlineStr"/>
      <c r="I614" s="127" t="inlineStr">
        <is>
          <t>696CX</t>
        </is>
      </c>
      <c r="J614" s="127" t="inlineStr">
        <is>
          <t>Laruche</t>
        </is>
      </c>
      <c r="K614" s="127" t="inlineStr">
        <is>
          <t>999999</t>
        </is>
      </c>
      <c r="L614" s="127" t="inlineStr">
        <is>
          <t>XS440439493FR</t>
        </is>
      </c>
      <c r="M614" s="127" t="inlineStr">
        <is>
          <t>N</t>
        </is>
      </c>
      <c r="N614" s="127" t="inlineStr">
        <is>
          <t>Transport</t>
        </is>
      </c>
      <c r="O614" s="127" t="inlineStr">
        <is>
          <t>N</t>
        </is>
      </c>
      <c r="P614" s="127" t="inlineStr">
        <is>
          <t>S</t>
        </is>
      </c>
      <c r="Q614" s="127" t="inlineStr">
        <is>
          <t>NT</t>
        </is>
      </c>
      <c r="R614" s="147" t="n">
        <v>0.02</v>
      </c>
      <c r="S614" s="127" t="n">
        <v>86</v>
      </c>
      <c r="T614" s="148" t="n">
        <v>4.25</v>
      </c>
      <c r="U614" s="127" t="inlineStr">
        <is>
          <t>LA RUCHE LOGISTIQUE</t>
        </is>
      </c>
      <c r="W614" s="8">
        <f>IF(C614&lt;&gt;2,"",IF(S614="5X","5XK",IF(S614="5Y","5YK",IF(S614="6B","6BK",IF(S614="6C","6CK","")))))</f>
        <v/>
      </c>
      <c r="X614" s="8">
        <f>IF(S614="6B",_xlfn.XLOOKUP(H614,'Zoning 2shop'!A:A,'Zoning 2shop'!B:B),IF(S614="6C",_xlfn.XLOOKUP(G614,'Zoning 2shop'!C:C,'Zoning 2shop'!D:D),""))</f>
        <v/>
      </c>
      <c r="Y614" s="112">
        <f>AB614/Z614</f>
        <v/>
      </c>
      <c r="Z614" s="4">
        <f>T614</f>
        <v/>
      </c>
      <c r="AA614" s="4">
        <f>IF(OR(S614="6C",S614="6B",S614="5X",S614="5Y"),0.08,0.5)</f>
        <v/>
      </c>
      <c r="AB614" s="4">
        <f>$AG$5/$AG$2*Z614</f>
        <v/>
      </c>
      <c r="AC614" s="19">
        <f>Z614+AA614</f>
        <v/>
      </c>
      <c r="AD614" s="8">
        <f>IF(COUNTIF(Catégories!A:A,N614)=0,"catégorie inconnue",LOOKUP(N614,Catégories!A:A,Catégories!B:B))</f>
        <v/>
      </c>
      <c r="AE614" s="21">
        <f>SUM(Z614:AB614)</f>
        <v/>
      </c>
    </row>
    <row r="615" hidden="1" s="101">
      <c r="B615" s="127" t="inlineStr">
        <is>
          <t>13617721</t>
        </is>
      </c>
      <c r="C615" s="127" t="inlineStr">
        <is>
          <t>0</t>
        </is>
      </c>
      <c r="D615" s="123" t="n">
        <v>46153</v>
      </c>
      <c r="E615" s="127" t="inlineStr">
        <is>
          <t>21320</t>
        </is>
      </c>
      <c r="F615" s="127" t="inlineStr">
        <is>
          <t>21700</t>
        </is>
      </c>
      <c r="G615" s="127" t="inlineStr"/>
      <c r="H615" s="127" t="inlineStr"/>
      <c r="I615" s="127" t="inlineStr">
        <is>
          <t>0657X</t>
        </is>
      </c>
      <c r="J615" s="127" t="inlineStr">
        <is>
          <t>Laruche</t>
        </is>
      </c>
      <c r="K615" s="127" t="inlineStr">
        <is>
          <t>999999</t>
        </is>
      </c>
      <c r="L615" s="127" t="inlineStr">
        <is>
          <t>XS441044174FR</t>
        </is>
      </c>
      <c r="M615" s="127" t="inlineStr">
        <is>
          <t>N</t>
        </is>
      </c>
      <c r="N615" s="127" t="inlineStr">
        <is>
          <t>Transport</t>
        </is>
      </c>
      <c r="O615" s="127" t="inlineStr">
        <is>
          <t>N</t>
        </is>
      </c>
      <c r="P615" s="127" t="inlineStr">
        <is>
          <t>S</t>
        </is>
      </c>
      <c r="Q615" s="127" t="inlineStr">
        <is>
          <t>ND</t>
        </is>
      </c>
      <c r="R615" s="147" t="n">
        <v>0.02</v>
      </c>
      <c r="S615" s="127" t="n">
        <v>86</v>
      </c>
      <c r="T615" s="148" t="n">
        <v>4.25</v>
      </c>
      <c r="U615" s="127" t="inlineStr">
        <is>
          <t>LA RUCHE LOGISTIQUE</t>
        </is>
      </c>
      <c r="W615" s="8">
        <f>IF(C615&lt;&gt;2,"",IF(S615="5X","5XK",IF(S615="5Y","5YK",IF(S615="6B","6BK",IF(S615="6C","6CK","")))))</f>
        <v/>
      </c>
      <c r="X615" s="8">
        <f>IF(S615="6B",_xlfn.XLOOKUP(H615,'Zoning 2shop'!A:A,'Zoning 2shop'!B:B),IF(S615="6C",_xlfn.XLOOKUP(G615,'Zoning 2shop'!C:C,'Zoning 2shop'!D:D),""))</f>
        <v/>
      </c>
      <c r="Y615" s="112">
        <f>AB615/Z615</f>
        <v/>
      </c>
      <c r="Z615" s="4">
        <f>T615</f>
        <v/>
      </c>
      <c r="AA615" s="4">
        <f>IF(OR(S615="6C",S615="6B",S615="5X",S615="5Y"),0.08,0.5)</f>
        <v/>
      </c>
      <c r="AB615" s="4">
        <f>$AG$5/$AG$2*Z615</f>
        <v/>
      </c>
      <c r="AC615" s="19">
        <f>Z615+AA615</f>
        <v/>
      </c>
      <c r="AD615" s="8">
        <f>IF(COUNTIF(Catégories!A:A,N615)=0,"catégorie inconnue",LOOKUP(N615,Catégories!A:A,Catégories!B:B))</f>
        <v/>
      </c>
      <c r="AE615" s="21">
        <f>SUM(Z615:AB615)</f>
        <v/>
      </c>
    </row>
    <row r="616" hidden="1" s="101">
      <c r="B616" s="127" t="inlineStr">
        <is>
          <t>13617721</t>
        </is>
      </c>
      <c r="C616" s="127" t="inlineStr">
        <is>
          <t>0</t>
        </is>
      </c>
      <c r="D616" s="123" t="n">
        <v>46153</v>
      </c>
      <c r="E616" s="127" t="inlineStr">
        <is>
          <t>21320</t>
        </is>
      </c>
      <c r="F616" s="127" t="inlineStr">
        <is>
          <t>38080</t>
        </is>
      </c>
      <c r="G616" s="127" t="inlineStr"/>
      <c r="H616" s="127" t="inlineStr"/>
      <c r="I616" s="127" t="inlineStr">
        <is>
          <t>247BX</t>
        </is>
      </c>
      <c r="J616" s="127" t="inlineStr">
        <is>
          <t>Laruche</t>
        </is>
      </c>
      <c r="K616" s="127" t="inlineStr">
        <is>
          <t>999999</t>
        </is>
      </c>
      <c r="L616" s="127" t="inlineStr">
        <is>
          <t>XS441048176FR</t>
        </is>
      </c>
      <c r="M616" s="127" t="inlineStr">
        <is>
          <t>N</t>
        </is>
      </c>
      <c r="N616" s="127" t="inlineStr">
        <is>
          <t>Transport</t>
        </is>
      </c>
      <c r="O616" s="127" t="inlineStr">
        <is>
          <t>N</t>
        </is>
      </c>
      <c r="P616" s="127" t="inlineStr">
        <is>
          <t>S</t>
        </is>
      </c>
      <c r="Q616" s="127" t="inlineStr">
        <is>
          <t>NT</t>
        </is>
      </c>
      <c r="R616" s="147" t="n">
        <v>7.79</v>
      </c>
      <c r="S616" s="127" t="n">
        <v>86</v>
      </c>
      <c r="T616" s="148" t="n">
        <v>7.41</v>
      </c>
      <c r="U616" s="127" t="inlineStr">
        <is>
          <t>LA RUCHE LOGISTIQUE</t>
        </is>
      </c>
      <c r="W616" s="8">
        <f>IF(C616&lt;&gt;2,"",IF(S616="5X","5XK",IF(S616="5Y","5YK",IF(S616="6B","6BK",IF(S616="6C","6CK","")))))</f>
        <v/>
      </c>
      <c r="X616" s="8">
        <f>IF(S616="6B",_xlfn.XLOOKUP(H616,'Zoning 2shop'!A:A,'Zoning 2shop'!B:B),IF(S616="6C",_xlfn.XLOOKUP(G616,'Zoning 2shop'!C:C,'Zoning 2shop'!D:D),""))</f>
        <v/>
      </c>
      <c r="Y616" s="112">
        <f>AB616/Z616</f>
        <v/>
      </c>
      <c r="Z616" s="4">
        <f>T616</f>
        <v/>
      </c>
      <c r="AA616" s="4">
        <f>IF(OR(S616="6C",S616="6B",S616="5X",S616="5Y"),0.08,0.5)</f>
        <v/>
      </c>
      <c r="AB616" s="4">
        <f>$AG$5/$AG$2*Z616</f>
        <v/>
      </c>
      <c r="AC616" s="19">
        <f>Z616+AA616</f>
        <v/>
      </c>
      <c r="AD616" s="8">
        <f>IF(COUNTIF(Catégories!A:A,N616)=0,"catégorie inconnue",LOOKUP(N616,Catégories!A:A,Catégories!B:B))</f>
        <v/>
      </c>
      <c r="AE616" s="21">
        <f>SUM(Z616:AB616)</f>
        <v/>
      </c>
    </row>
    <row r="617" hidden="1" s="101">
      <c r="B617" s="127" t="inlineStr">
        <is>
          <t>13617721</t>
        </is>
      </c>
      <c r="C617" s="127" t="inlineStr">
        <is>
          <t>0</t>
        </is>
      </c>
      <c r="D617" s="123" t="n">
        <v>46153</v>
      </c>
      <c r="E617" s="127" t="inlineStr">
        <is>
          <t>21320</t>
        </is>
      </c>
      <c r="F617" s="127" t="inlineStr">
        <is>
          <t>31110</t>
        </is>
      </c>
      <c r="G617" s="127" t="inlineStr"/>
      <c r="H617" s="127" t="inlineStr"/>
      <c r="I617" s="127" t="inlineStr">
        <is>
          <t>4555V</t>
        </is>
      </c>
      <c r="J617" s="127" t="inlineStr">
        <is>
          <t>Laruche</t>
        </is>
      </c>
      <c r="K617" s="127" t="inlineStr">
        <is>
          <t>999999</t>
        </is>
      </c>
      <c r="L617" s="127" t="inlineStr">
        <is>
          <t>XS441057252FR</t>
        </is>
      </c>
      <c r="M617" s="127" t="inlineStr">
        <is>
          <t>N</t>
        </is>
      </c>
      <c r="N617" s="127" t="inlineStr">
        <is>
          <t>Transport</t>
        </is>
      </c>
      <c r="O617" s="127" t="inlineStr">
        <is>
          <t>N</t>
        </is>
      </c>
      <c r="P617" s="127" t="inlineStr">
        <is>
          <t>S</t>
        </is>
      </c>
      <c r="Q617" s="127" t="inlineStr">
        <is>
          <t>NT</t>
        </is>
      </c>
      <c r="R617" s="147" t="n">
        <v>4.787</v>
      </c>
      <c r="S617" s="127" t="n">
        <v>86</v>
      </c>
      <c r="T617" s="148" t="n">
        <v>5.88</v>
      </c>
      <c r="U617" s="127" t="inlineStr">
        <is>
          <t>LA RUCHE LOGISTIQUE</t>
        </is>
      </c>
      <c r="W617" s="8">
        <f>IF(C617&lt;&gt;2,"",IF(S617="5X","5XK",IF(S617="5Y","5YK",IF(S617="6B","6BK",IF(S617="6C","6CK","")))))</f>
        <v/>
      </c>
      <c r="X617" s="8">
        <f>IF(S617="6B",_xlfn.XLOOKUP(H617,'Zoning 2shop'!A:A,'Zoning 2shop'!B:B),IF(S617="6C",_xlfn.XLOOKUP(G617,'Zoning 2shop'!C:C,'Zoning 2shop'!D:D),""))</f>
        <v/>
      </c>
      <c r="Y617" s="112">
        <f>AB617/Z617</f>
        <v/>
      </c>
      <c r="Z617" s="4">
        <f>T617</f>
        <v/>
      </c>
      <c r="AA617" s="4">
        <f>IF(OR(S617="6C",S617="6B",S617="5X",S617="5Y"),0.08,0.5)</f>
        <v/>
      </c>
      <c r="AB617" s="4">
        <f>$AG$5/$AG$2*Z617</f>
        <v/>
      </c>
      <c r="AC617" s="19">
        <f>Z617+AA617</f>
        <v/>
      </c>
      <c r="AD617" s="8">
        <f>IF(COUNTIF(Catégories!A:A,N617)=0,"catégorie inconnue",LOOKUP(N617,Catégories!A:A,Catégories!B:B))</f>
        <v/>
      </c>
      <c r="AE617" s="21">
        <f>SUM(Z617:AB617)</f>
        <v/>
      </c>
    </row>
    <row r="618" hidden="1" s="101">
      <c r="B618" s="127" t="inlineStr">
        <is>
          <t>13617721</t>
        </is>
      </c>
      <c r="C618" s="127" t="inlineStr">
        <is>
          <t>0</t>
        </is>
      </c>
      <c r="D618" s="123" t="n">
        <v>46153</v>
      </c>
      <c r="E618" s="127" t="inlineStr">
        <is>
          <t>21320</t>
        </is>
      </c>
      <c r="F618" s="127" t="inlineStr">
        <is>
          <t>31110</t>
        </is>
      </c>
      <c r="G618" s="127" t="inlineStr"/>
      <c r="H618" s="127" t="inlineStr"/>
      <c r="I618" s="127" t="inlineStr">
        <is>
          <t>4555V</t>
        </is>
      </c>
      <c r="J618" s="127" t="inlineStr">
        <is>
          <t>Laruche</t>
        </is>
      </c>
      <c r="K618" s="127" t="inlineStr">
        <is>
          <t>999999</t>
        </is>
      </c>
      <c r="L618" s="127" t="inlineStr">
        <is>
          <t>XS441057252FR</t>
        </is>
      </c>
      <c r="M618" s="127" t="inlineStr">
        <is>
          <t>N</t>
        </is>
      </c>
      <c r="N618" s="127" t="inlineStr">
        <is>
          <t>Zones Difficiles d'accès</t>
        </is>
      </c>
      <c r="O618" s="127" t="inlineStr">
        <is>
          <t>N</t>
        </is>
      </c>
      <c r="P618" s="127" t="n"/>
      <c r="Q618" s="127" t="inlineStr">
        <is>
          <t>NT</t>
        </is>
      </c>
      <c r="R618" s="147" t="n">
        <v>0</v>
      </c>
      <c r="S618" s="127" t="n">
        <v>86</v>
      </c>
      <c r="T618" s="148" t="n">
        <v>5</v>
      </c>
      <c r="U618" s="127" t="inlineStr">
        <is>
          <t>LA RUCHE LOGISTIQUE</t>
        </is>
      </c>
      <c r="W618" s="8">
        <f>IF(C618&lt;&gt;2,"",IF(S618="5X","5XK",IF(S618="5Y","5YK",IF(S618="6B","6BK",IF(S618="6C","6CK","")))))</f>
        <v/>
      </c>
      <c r="X618" s="8">
        <f>IF(S618="6B",_xlfn.XLOOKUP(H618,'Zoning 2shop'!A:A,'Zoning 2shop'!B:B),IF(S618="6C",_xlfn.XLOOKUP(G618,'Zoning 2shop'!C:C,'Zoning 2shop'!D:D),""))</f>
        <v/>
      </c>
      <c r="Y618" s="112">
        <f>AB618/Z618</f>
        <v/>
      </c>
      <c r="Z618" s="4">
        <f>T618</f>
        <v/>
      </c>
      <c r="AA618" s="4">
        <f>IF(OR(S618="6C",S618="6B",S618="5X",S618="5Y"),0.08,0.5)</f>
        <v/>
      </c>
      <c r="AB618" s="4">
        <f>$AG$5/$AG$2*Z618</f>
        <v/>
      </c>
      <c r="AC618" s="19">
        <f>Z618+AA618</f>
        <v/>
      </c>
      <c r="AD618" s="8">
        <f>IF(COUNTIF(Catégories!A:A,N618)=0,"catégorie inconnue",LOOKUP(N618,Catégories!A:A,Catégories!B:B))</f>
        <v/>
      </c>
      <c r="AE618" s="21">
        <f>SUM(Z618:AB618)</f>
        <v/>
      </c>
    </row>
    <row r="619" hidden="1" s="101">
      <c r="B619" s="127" t="inlineStr">
        <is>
          <t>13617721</t>
        </is>
      </c>
      <c r="C619" s="127" t="inlineStr">
        <is>
          <t>0</t>
        </is>
      </c>
      <c r="D619" s="123" t="n">
        <v>46153</v>
      </c>
      <c r="E619" s="127" t="inlineStr">
        <is>
          <t>21320</t>
        </is>
      </c>
      <c r="F619" s="127" t="inlineStr">
        <is>
          <t>01202</t>
        </is>
      </c>
      <c r="G619" s="127" t="inlineStr"/>
      <c r="H619" s="127" t="inlineStr"/>
      <c r="I619" s="127" t="inlineStr">
        <is>
          <t>0517X</t>
        </is>
      </c>
      <c r="J619" s="127" t="inlineStr">
        <is>
          <t>Laruche</t>
        </is>
      </c>
      <c r="K619" s="127" t="inlineStr">
        <is>
          <t>999999</t>
        </is>
      </c>
      <c r="L619" s="127" t="inlineStr">
        <is>
          <t>XS441059324FR</t>
        </is>
      </c>
      <c r="M619" s="127" t="inlineStr">
        <is>
          <t>N</t>
        </is>
      </c>
      <c r="N619" s="127" t="inlineStr">
        <is>
          <t>Transport</t>
        </is>
      </c>
      <c r="O619" s="127" t="inlineStr">
        <is>
          <t>N</t>
        </is>
      </c>
      <c r="P619" s="127" t="inlineStr">
        <is>
          <t>S</t>
        </is>
      </c>
      <c r="Q619" s="127" t="inlineStr">
        <is>
          <t>NT</t>
        </is>
      </c>
      <c r="R619" s="147" t="n">
        <v>4.787</v>
      </c>
      <c r="S619" s="127" t="n">
        <v>86</v>
      </c>
      <c r="T619" s="148" t="n">
        <v>5.88</v>
      </c>
      <c r="U619" s="127" t="inlineStr">
        <is>
          <t>LA RUCHE LOGISTIQUE</t>
        </is>
      </c>
      <c r="W619" s="8">
        <f>IF(C619&lt;&gt;2,"",IF(S619="5X","5XK",IF(S619="5Y","5YK",IF(S619="6B","6BK",IF(S619="6C","6CK","")))))</f>
        <v/>
      </c>
      <c r="X619" s="8">
        <f>IF(S619="6B",_xlfn.XLOOKUP(H619,'Zoning 2shop'!A:A,'Zoning 2shop'!B:B),IF(S619="6C",_xlfn.XLOOKUP(G619,'Zoning 2shop'!C:C,'Zoning 2shop'!D:D),""))</f>
        <v/>
      </c>
      <c r="Y619" s="112">
        <f>AB619/Z619</f>
        <v/>
      </c>
      <c r="Z619" s="4">
        <f>T619</f>
        <v/>
      </c>
      <c r="AA619" s="4">
        <f>IF(OR(S619="6C",S619="6B",S619="5X",S619="5Y"),0.08,0.5)</f>
        <v/>
      </c>
      <c r="AB619" s="4">
        <f>$AG$5/$AG$2*Z619</f>
        <v/>
      </c>
      <c r="AC619" s="19">
        <f>Z619+AA619</f>
        <v/>
      </c>
      <c r="AD619" s="8">
        <f>IF(COUNTIF(Catégories!A:A,N619)=0,"catégorie inconnue",LOOKUP(N619,Catégories!A:A,Catégories!B:B))</f>
        <v/>
      </c>
      <c r="AE619" s="21">
        <f>SUM(Z619:AB619)</f>
        <v/>
      </c>
    </row>
    <row r="620" hidden="1" s="101">
      <c r="B620" s="127" t="inlineStr">
        <is>
          <t>13617721</t>
        </is>
      </c>
      <c r="C620" s="127" t="inlineStr">
        <is>
          <t>0</t>
        </is>
      </c>
      <c r="D620" s="123" t="n">
        <v>46153</v>
      </c>
      <c r="E620" s="127" t="inlineStr">
        <is>
          <t>21320</t>
        </is>
      </c>
      <c r="F620" s="127" t="inlineStr">
        <is>
          <t>01202</t>
        </is>
      </c>
      <c r="G620" s="127" t="inlineStr"/>
      <c r="H620" s="127" t="inlineStr"/>
      <c r="I620" s="127" t="inlineStr">
        <is>
          <t>0517X</t>
        </is>
      </c>
      <c r="J620" s="127" t="inlineStr">
        <is>
          <t>Laruche</t>
        </is>
      </c>
      <c r="K620" s="127" t="inlineStr">
        <is>
          <t>999999</t>
        </is>
      </c>
      <c r="L620" s="127" t="inlineStr">
        <is>
          <t>XS441059324FR</t>
        </is>
      </c>
      <c r="M620" s="127" t="inlineStr">
        <is>
          <t>N</t>
        </is>
      </c>
      <c r="N620" s="127" t="inlineStr">
        <is>
          <t>Supplement Retour Expediteur</t>
        </is>
      </c>
      <c r="O620" s="127" t="inlineStr">
        <is>
          <t>N</t>
        </is>
      </c>
      <c r="P620" s="127" t="n"/>
      <c r="Q620" s="127" t="inlineStr">
        <is>
          <t>NT</t>
        </is>
      </c>
      <c r="R620" s="147" t="n">
        <v>0</v>
      </c>
      <c r="S620" s="127" t="n">
        <v>86</v>
      </c>
      <c r="T620" s="148" t="n">
        <v>9</v>
      </c>
      <c r="U620" s="127" t="inlineStr">
        <is>
          <t>LA RUCHE LOGISTIQUE</t>
        </is>
      </c>
      <c r="W620" s="8">
        <f>IF(C620&lt;&gt;2,"",IF(S620="5X","5XK",IF(S620="5Y","5YK",IF(S620="6B","6BK",IF(S620="6C","6CK","")))))</f>
        <v/>
      </c>
      <c r="X620" s="8">
        <f>IF(S620="6B",_xlfn.XLOOKUP(H620,'Zoning 2shop'!A:A,'Zoning 2shop'!B:B),IF(S620="6C",_xlfn.XLOOKUP(G620,'Zoning 2shop'!C:C,'Zoning 2shop'!D:D),""))</f>
        <v/>
      </c>
      <c r="Y620" s="112">
        <f>AB620/Z620</f>
        <v/>
      </c>
      <c r="Z620" s="4">
        <f>T620</f>
        <v/>
      </c>
      <c r="AA620" s="4">
        <f>IF(OR(S620="6C",S620="6B",S620="5X",S620="5Y"),0.08,0.5)</f>
        <v/>
      </c>
      <c r="AB620" s="4">
        <f>$AG$5/$AG$2*Z620</f>
        <v/>
      </c>
      <c r="AC620" s="19">
        <f>Z620+AA620</f>
        <v/>
      </c>
      <c r="AD620" s="8">
        <f>IF(COUNTIF(Catégories!A:A,N620)=0,"catégorie inconnue",LOOKUP(N620,Catégories!A:A,Catégories!B:B))</f>
        <v/>
      </c>
      <c r="AE620" s="21">
        <f>SUM(Z620:AB620)</f>
        <v/>
      </c>
    </row>
    <row r="621" hidden="1" s="101">
      <c r="B621" s="127" t="inlineStr">
        <is>
          <t>13617721</t>
        </is>
      </c>
      <c r="C621" s="127" t="inlineStr">
        <is>
          <t>0</t>
        </is>
      </c>
      <c r="D621" s="123" t="n">
        <v>46153</v>
      </c>
      <c r="E621" s="127" t="inlineStr">
        <is>
          <t>21320</t>
        </is>
      </c>
      <c r="F621" s="127" t="inlineStr">
        <is>
          <t>31110</t>
        </is>
      </c>
      <c r="G621" s="127" t="inlineStr"/>
      <c r="H621" s="127" t="inlineStr"/>
      <c r="I621" s="127" t="inlineStr">
        <is>
          <t>4555V</t>
        </is>
      </c>
      <c r="J621" s="127" t="inlineStr">
        <is>
          <t>Laruche</t>
        </is>
      </c>
      <c r="K621" s="127" t="inlineStr">
        <is>
          <t>999999</t>
        </is>
      </c>
      <c r="L621" s="127" t="inlineStr">
        <is>
          <t>XS441061858FR</t>
        </is>
      </c>
      <c r="M621" s="127" t="inlineStr">
        <is>
          <t>N</t>
        </is>
      </c>
      <c r="N621" s="127" t="inlineStr">
        <is>
          <t>Transport</t>
        </is>
      </c>
      <c r="O621" s="127" t="inlineStr">
        <is>
          <t>N</t>
        </is>
      </c>
      <c r="P621" s="127" t="inlineStr">
        <is>
          <t>S</t>
        </is>
      </c>
      <c r="Q621" s="127" t="inlineStr">
        <is>
          <t>NT</t>
        </is>
      </c>
      <c r="R621" s="147" t="n">
        <v>6.691</v>
      </c>
      <c r="S621" s="127" t="n">
        <v>86</v>
      </c>
      <c r="T621" s="148" t="n">
        <v>6.9</v>
      </c>
      <c r="U621" s="127" t="inlineStr">
        <is>
          <t>LA RUCHE LOGISTIQUE</t>
        </is>
      </c>
      <c r="W621" s="8">
        <f>IF(C621&lt;&gt;2,"",IF(S621="5X","5XK",IF(S621="5Y","5YK",IF(S621="6B","6BK",IF(S621="6C","6CK","")))))</f>
        <v/>
      </c>
      <c r="X621" s="8">
        <f>IF(S621="6B",_xlfn.XLOOKUP(H621,'Zoning 2shop'!A:A,'Zoning 2shop'!B:B),IF(S621="6C",_xlfn.XLOOKUP(G621,'Zoning 2shop'!C:C,'Zoning 2shop'!D:D),""))</f>
        <v/>
      </c>
      <c r="Y621" s="112">
        <f>AB621/Z621</f>
        <v/>
      </c>
      <c r="Z621" s="4">
        <f>T621</f>
        <v/>
      </c>
      <c r="AA621" s="4">
        <f>IF(OR(S621="6C",S621="6B",S621="5X",S621="5Y"),0.08,0.5)</f>
        <v/>
      </c>
      <c r="AB621" s="4">
        <f>$AG$5/$AG$2*Z621</f>
        <v/>
      </c>
      <c r="AC621" s="19">
        <f>Z621+AA621</f>
        <v/>
      </c>
      <c r="AD621" s="8">
        <f>IF(COUNTIF(Catégories!A:A,N621)=0,"catégorie inconnue",LOOKUP(N621,Catégories!A:A,Catégories!B:B))</f>
        <v/>
      </c>
      <c r="AE621" s="21">
        <f>SUM(Z621:AB621)</f>
        <v/>
      </c>
    </row>
    <row r="622" hidden="1" s="101">
      <c r="B622" s="127" t="inlineStr">
        <is>
          <t>13617721</t>
        </is>
      </c>
      <c r="C622" s="127" t="inlineStr">
        <is>
          <t>0</t>
        </is>
      </c>
      <c r="D622" s="123" t="n">
        <v>46153</v>
      </c>
      <c r="E622" s="127" t="inlineStr">
        <is>
          <t>21320</t>
        </is>
      </c>
      <c r="F622" s="127" t="inlineStr">
        <is>
          <t>31110</t>
        </is>
      </c>
      <c r="G622" s="127" t="inlineStr"/>
      <c r="H622" s="127" t="inlineStr"/>
      <c r="I622" s="127" t="inlineStr">
        <is>
          <t>4555V</t>
        </is>
      </c>
      <c r="J622" s="127" t="inlineStr">
        <is>
          <t>Laruche</t>
        </is>
      </c>
      <c r="K622" s="127" t="inlineStr">
        <is>
          <t>999999</t>
        </is>
      </c>
      <c r="L622" s="127" t="inlineStr">
        <is>
          <t>XS441061858FR</t>
        </is>
      </c>
      <c r="M622" s="127" t="inlineStr">
        <is>
          <t>N</t>
        </is>
      </c>
      <c r="N622" s="127" t="inlineStr">
        <is>
          <t>Zones Difficiles d'accès</t>
        </is>
      </c>
      <c r="O622" s="127" t="inlineStr">
        <is>
          <t>N</t>
        </is>
      </c>
      <c r="P622" s="127" t="n"/>
      <c r="Q622" s="127" t="inlineStr">
        <is>
          <t>NT</t>
        </is>
      </c>
      <c r="R622" s="147" t="n">
        <v>0</v>
      </c>
      <c r="S622" s="127" t="n">
        <v>86</v>
      </c>
      <c r="T622" s="148" t="n">
        <v>5</v>
      </c>
      <c r="U622" s="127" t="inlineStr">
        <is>
          <t>LA RUCHE LOGISTIQUE</t>
        </is>
      </c>
      <c r="W622" s="8">
        <f>IF(C622&lt;&gt;2,"",IF(S622="5X","5XK",IF(S622="5Y","5YK",IF(S622="6B","6BK",IF(S622="6C","6CK","")))))</f>
        <v/>
      </c>
      <c r="X622" s="8">
        <f>IF(S622="6B",_xlfn.XLOOKUP(H622,'Zoning 2shop'!A:A,'Zoning 2shop'!B:B),IF(S622="6C",_xlfn.XLOOKUP(G622,'Zoning 2shop'!C:C,'Zoning 2shop'!D:D),""))</f>
        <v/>
      </c>
      <c r="Y622" s="112">
        <f>AB622/Z622</f>
        <v/>
      </c>
      <c r="Z622" s="4">
        <f>T622</f>
        <v/>
      </c>
      <c r="AA622" s="4">
        <f>IF(OR(S622="6C",S622="6B",S622="5X",S622="5Y"),0.08,0.5)</f>
        <v/>
      </c>
      <c r="AB622" s="4">
        <f>$AG$5/$AG$2*Z622</f>
        <v/>
      </c>
      <c r="AC622" s="19">
        <f>Z622+AA622</f>
        <v/>
      </c>
      <c r="AD622" s="8">
        <f>IF(COUNTIF(Catégories!A:A,N622)=0,"catégorie inconnue",LOOKUP(N622,Catégories!A:A,Catégories!B:B))</f>
        <v/>
      </c>
      <c r="AE622" s="21">
        <f>SUM(Z622:AB622)</f>
        <v/>
      </c>
    </row>
    <row r="623" hidden="1" s="101">
      <c r="B623" s="127" t="inlineStr">
        <is>
          <t>13617721</t>
        </is>
      </c>
      <c r="C623" s="127" t="inlineStr">
        <is>
          <t>0</t>
        </is>
      </c>
      <c r="D623" s="123" t="n">
        <v>46153</v>
      </c>
      <c r="E623" s="127" t="inlineStr">
        <is>
          <t>21320</t>
        </is>
      </c>
      <c r="F623" s="127" t="inlineStr">
        <is>
          <t>93400</t>
        </is>
      </c>
      <c r="G623" s="127" t="inlineStr"/>
      <c r="H623" s="127" t="inlineStr"/>
      <c r="I623" s="127" t="inlineStr">
        <is>
          <t>2857V</t>
        </is>
      </c>
      <c r="J623" s="127" t="inlineStr">
        <is>
          <t>Laruche</t>
        </is>
      </c>
      <c r="K623" s="127" t="inlineStr">
        <is>
          <t>999999</t>
        </is>
      </c>
      <c r="L623" s="127" t="inlineStr">
        <is>
          <t>XS441063964FR</t>
        </is>
      </c>
      <c r="M623" s="127" t="inlineStr">
        <is>
          <t>N</t>
        </is>
      </c>
      <c r="N623" s="127" t="inlineStr">
        <is>
          <t>Transport</t>
        </is>
      </c>
      <c r="O623" s="127" t="inlineStr">
        <is>
          <t>N</t>
        </is>
      </c>
      <c r="P623" s="127" t="inlineStr">
        <is>
          <t>S</t>
        </is>
      </c>
      <c r="Q623" s="127" t="inlineStr">
        <is>
          <t>NT</t>
        </is>
      </c>
      <c r="R623" s="147" t="n">
        <v>0.25</v>
      </c>
      <c r="S623" s="127" t="n">
        <v>86</v>
      </c>
      <c r="T623" s="148" t="n">
        <v>4.25</v>
      </c>
      <c r="U623" s="127" t="inlineStr">
        <is>
          <t>LA RUCHE LOGISTIQUE</t>
        </is>
      </c>
      <c r="W623" s="8">
        <f>IF(C623&lt;&gt;2,"",IF(S623="5X","5XK",IF(S623="5Y","5YK",IF(S623="6B","6BK",IF(S623="6C","6CK","")))))</f>
        <v/>
      </c>
      <c r="X623" s="8">
        <f>IF(S623="6B",_xlfn.XLOOKUP(H623,'Zoning 2shop'!A:A,'Zoning 2shop'!B:B),IF(S623="6C",_xlfn.XLOOKUP(G623,'Zoning 2shop'!C:C,'Zoning 2shop'!D:D),""))</f>
        <v/>
      </c>
      <c r="Y623" s="112">
        <f>AB623/Z623</f>
        <v/>
      </c>
      <c r="Z623" s="4">
        <f>T623</f>
        <v/>
      </c>
      <c r="AA623" s="4">
        <f>IF(OR(S623="6C",S623="6B",S623="5X",S623="5Y"),0.08,0.5)</f>
        <v/>
      </c>
      <c r="AB623" s="4">
        <f>$AG$5/$AG$2*Z623</f>
        <v/>
      </c>
      <c r="AC623" s="19">
        <f>Z623+AA623</f>
        <v/>
      </c>
      <c r="AD623" s="8">
        <f>IF(COUNTIF(Catégories!A:A,N623)=0,"catégorie inconnue",LOOKUP(N623,Catégories!A:A,Catégories!B:B))</f>
        <v/>
      </c>
      <c r="AE623" s="21">
        <f>SUM(Z623:AB623)</f>
        <v/>
      </c>
    </row>
    <row r="624" hidden="1" s="101">
      <c r="B624" s="127" t="inlineStr">
        <is>
          <t>13617721</t>
        </is>
      </c>
      <c r="C624" s="127" t="inlineStr">
        <is>
          <t>0</t>
        </is>
      </c>
      <c r="D624" s="123" t="n">
        <v>46153</v>
      </c>
      <c r="E624" s="127" t="inlineStr">
        <is>
          <t>21320</t>
        </is>
      </c>
      <c r="F624" s="127" t="inlineStr">
        <is>
          <t>68230</t>
        </is>
      </c>
      <c r="G624" s="127" t="inlineStr"/>
      <c r="H624" s="127" t="inlineStr"/>
      <c r="I624" s="127" t="inlineStr">
        <is>
          <t>4681V</t>
        </is>
      </c>
      <c r="J624" s="127" t="inlineStr">
        <is>
          <t>Laruche</t>
        </is>
      </c>
      <c r="K624" s="127" t="inlineStr">
        <is>
          <t>999999</t>
        </is>
      </c>
      <c r="L624" s="127" t="inlineStr">
        <is>
          <t>XS441064593FR</t>
        </is>
      </c>
      <c r="M624" s="127" t="inlineStr">
        <is>
          <t>N</t>
        </is>
      </c>
      <c r="N624" s="127" t="inlineStr">
        <is>
          <t>Transport</t>
        </is>
      </c>
      <c r="O624" s="127" t="inlineStr">
        <is>
          <t>N</t>
        </is>
      </c>
      <c r="P624" s="127" t="inlineStr">
        <is>
          <t>S</t>
        </is>
      </c>
      <c r="Q624" s="127" t="inlineStr">
        <is>
          <t>NT</t>
        </is>
      </c>
      <c r="R624" s="147" t="n">
        <v>0.14</v>
      </c>
      <c r="S624" s="127" t="n">
        <v>86</v>
      </c>
      <c r="T624" s="148" t="n">
        <v>4.25</v>
      </c>
      <c r="U624" s="127" t="inlineStr">
        <is>
          <t>LA RUCHE LOGISTIQUE</t>
        </is>
      </c>
      <c r="W624" s="8">
        <f>IF(C624&lt;&gt;2,"",IF(S624="5X","5XK",IF(S624="5Y","5YK",IF(S624="6B","6BK",IF(S624="6C","6CK","")))))</f>
        <v/>
      </c>
      <c r="X624" s="8">
        <f>IF(S624="6B",_xlfn.XLOOKUP(H624,'Zoning 2shop'!A:A,'Zoning 2shop'!B:B),IF(S624="6C",_xlfn.XLOOKUP(G624,'Zoning 2shop'!C:C,'Zoning 2shop'!D:D),""))</f>
        <v/>
      </c>
      <c r="Y624" s="112">
        <f>AB624/Z624</f>
        <v/>
      </c>
      <c r="Z624" s="4">
        <f>T624</f>
        <v/>
      </c>
      <c r="AA624" s="4">
        <f>IF(OR(S624="6C",S624="6B",S624="5X",S624="5Y"),0.08,0.5)</f>
        <v/>
      </c>
      <c r="AB624" s="4">
        <f>$AG$5/$AG$2*Z624</f>
        <v/>
      </c>
      <c r="AC624" s="19">
        <f>Z624+AA624</f>
        <v/>
      </c>
      <c r="AD624" s="8">
        <f>IF(COUNTIF(Catégories!A:A,N624)=0,"catégorie inconnue",LOOKUP(N624,Catégories!A:A,Catégories!B:B))</f>
        <v/>
      </c>
      <c r="AE624" s="21">
        <f>SUM(Z624:AB624)</f>
        <v/>
      </c>
    </row>
    <row r="625" hidden="1" s="101">
      <c r="B625" s="127" t="inlineStr">
        <is>
          <t>13617721</t>
        </is>
      </c>
      <c r="C625" s="127" t="inlineStr">
        <is>
          <t>0</t>
        </is>
      </c>
      <c r="D625" s="123" t="n">
        <v>46153</v>
      </c>
      <c r="E625" s="127" t="inlineStr">
        <is>
          <t>21320</t>
        </is>
      </c>
      <c r="F625" s="127" t="inlineStr">
        <is>
          <t>75015</t>
        </is>
      </c>
      <c r="G625" s="127" t="inlineStr"/>
      <c r="H625" s="127" t="inlineStr"/>
      <c r="I625" s="127" t="inlineStr">
        <is>
          <t>7854O</t>
        </is>
      </c>
      <c r="J625" s="127" t="inlineStr">
        <is>
          <t>Laruche</t>
        </is>
      </c>
      <c r="K625" s="127" t="inlineStr">
        <is>
          <t>999999</t>
        </is>
      </c>
      <c r="L625" s="127" t="inlineStr">
        <is>
          <t>XS441065470FR</t>
        </is>
      </c>
      <c r="M625" s="127" t="inlineStr">
        <is>
          <t>N</t>
        </is>
      </c>
      <c r="N625" s="127" t="inlineStr">
        <is>
          <t>Transport</t>
        </is>
      </c>
      <c r="O625" s="127" t="inlineStr">
        <is>
          <t>N</t>
        </is>
      </c>
      <c r="P625" s="127" t="inlineStr">
        <is>
          <t>S</t>
        </is>
      </c>
      <c r="Q625" s="127" t="inlineStr">
        <is>
          <t>NT</t>
        </is>
      </c>
      <c r="R625" s="147" t="n">
        <v>4.638</v>
      </c>
      <c r="S625" s="127" t="n">
        <v>86</v>
      </c>
      <c r="T625" s="148" t="n">
        <v>5.88</v>
      </c>
      <c r="U625" s="127" t="inlineStr">
        <is>
          <t>LA RUCHE LOGISTIQUE</t>
        </is>
      </c>
      <c r="W625" s="8">
        <f>IF(C625&lt;&gt;2,"",IF(S625="5X","5XK",IF(S625="5Y","5YK",IF(S625="6B","6BK",IF(S625="6C","6CK","")))))</f>
        <v/>
      </c>
      <c r="X625" s="8">
        <f>IF(S625="6B",_xlfn.XLOOKUP(H625,'Zoning 2shop'!A:A,'Zoning 2shop'!B:B),IF(S625="6C",_xlfn.XLOOKUP(G625,'Zoning 2shop'!C:C,'Zoning 2shop'!D:D),""))</f>
        <v/>
      </c>
      <c r="Y625" s="112">
        <f>AB625/Z625</f>
        <v/>
      </c>
      <c r="Z625" s="4">
        <f>T625</f>
        <v/>
      </c>
      <c r="AA625" s="4">
        <f>IF(OR(S625="6C",S625="6B",S625="5X",S625="5Y"),0.08,0.5)</f>
        <v/>
      </c>
      <c r="AB625" s="4">
        <f>$AG$5/$AG$2*Z625</f>
        <v/>
      </c>
      <c r="AC625" s="19">
        <f>Z625+AA625</f>
        <v/>
      </c>
      <c r="AD625" s="8">
        <f>IF(COUNTIF(Catégories!A:A,N625)=0,"catégorie inconnue",LOOKUP(N625,Catégories!A:A,Catégories!B:B))</f>
        <v/>
      </c>
      <c r="AE625" s="21">
        <f>SUM(Z625:AB625)</f>
        <v/>
      </c>
    </row>
    <row r="626" hidden="1" s="101">
      <c r="B626" s="127" t="inlineStr">
        <is>
          <t>13617721</t>
        </is>
      </c>
      <c r="C626" s="127" t="inlineStr">
        <is>
          <t>0</t>
        </is>
      </c>
      <c r="D626" s="123" t="n">
        <v>46153</v>
      </c>
      <c r="E626" s="127" t="inlineStr">
        <is>
          <t>21320</t>
        </is>
      </c>
      <c r="F626" s="127" t="inlineStr">
        <is>
          <t>31500</t>
        </is>
      </c>
      <c r="G626" s="127" t="inlineStr"/>
      <c r="H626" s="127" t="inlineStr"/>
      <c r="I626" s="127" t="inlineStr">
        <is>
          <t>434AN</t>
        </is>
      </c>
      <c r="J626" s="127" t="inlineStr">
        <is>
          <t>Laruche</t>
        </is>
      </c>
      <c r="K626" s="127" t="inlineStr">
        <is>
          <t>999999</t>
        </is>
      </c>
      <c r="L626" s="127" t="inlineStr">
        <is>
          <t>XS441066577FR</t>
        </is>
      </c>
      <c r="M626" s="127" t="inlineStr">
        <is>
          <t>N</t>
        </is>
      </c>
      <c r="N626" s="127" t="inlineStr">
        <is>
          <t>Transport</t>
        </is>
      </c>
      <c r="O626" s="127" t="inlineStr">
        <is>
          <t>N</t>
        </is>
      </c>
      <c r="P626" s="127" t="inlineStr">
        <is>
          <t>S</t>
        </is>
      </c>
      <c r="Q626" s="127" t="inlineStr">
        <is>
          <t>NT</t>
        </is>
      </c>
      <c r="R626" s="147" t="n">
        <v>6.035</v>
      </c>
      <c r="S626" s="127" t="n">
        <v>86</v>
      </c>
      <c r="T626" s="148" t="n">
        <v>6.9</v>
      </c>
      <c r="U626" s="127" t="inlineStr">
        <is>
          <t>LA RUCHE LOGISTIQUE</t>
        </is>
      </c>
      <c r="W626" s="8">
        <f>IF(C626&lt;&gt;2,"",IF(S626="5X","5XK",IF(S626="5Y","5YK",IF(S626="6B","6BK",IF(S626="6C","6CK","")))))</f>
        <v/>
      </c>
      <c r="X626" s="8">
        <f>IF(S626="6B",_xlfn.XLOOKUP(H626,'Zoning 2shop'!A:A,'Zoning 2shop'!B:B),IF(S626="6C",_xlfn.XLOOKUP(G626,'Zoning 2shop'!C:C,'Zoning 2shop'!D:D),""))</f>
        <v/>
      </c>
      <c r="Y626" s="112">
        <f>AB626/Z626</f>
        <v/>
      </c>
      <c r="Z626" s="4">
        <f>T626</f>
        <v/>
      </c>
      <c r="AA626" s="4">
        <f>IF(OR(S626="6C",S626="6B",S626="5X",S626="5Y"),0.08,0.5)</f>
        <v/>
      </c>
      <c r="AB626" s="4">
        <f>$AG$5/$AG$2*Z626</f>
        <v/>
      </c>
      <c r="AC626" s="19">
        <f>Z626+AA626</f>
        <v/>
      </c>
      <c r="AD626" s="8">
        <f>IF(COUNTIF(Catégories!A:A,N626)=0,"catégorie inconnue",LOOKUP(N626,Catégories!A:A,Catégories!B:B))</f>
        <v/>
      </c>
      <c r="AE626" s="21">
        <f>SUM(Z626:AB626)</f>
        <v/>
      </c>
    </row>
    <row r="627" hidden="1" s="101">
      <c r="B627" s="127" t="inlineStr">
        <is>
          <t>13617721</t>
        </is>
      </c>
      <c r="C627" s="127" t="inlineStr">
        <is>
          <t>0</t>
        </is>
      </c>
      <c r="D627" s="123" t="n">
        <v>46153</v>
      </c>
      <c r="E627" s="127" t="inlineStr">
        <is>
          <t>21320</t>
        </is>
      </c>
      <c r="F627" s="127" t="inlineStr">
        <is>
          <t>75015</t>
        </is>
      </c>
      <c r="G627" s="127" t="inlineStr"/>
      <c r="H627" s="127" t="inlineStr"/>
      <c r="I627" s="127" t="inlineStr">
        <is>
          <t>6822X</t>
        </is>
      </c>
      <c r="J627" s="127" t="inlineStr">
        <is>
          <t>Laruche</t>
        </is>
      </c>
      <c r="K627" s="127" t="inlineStr">
        <is>
          <t>999999</t>
        </is>
      </c>
      <c r="L627" s="127" t="inlineStr">
        <is>
          <t>XS441067161FR</t>
        </is>
      </c>
      <c r="M627" s="127" t="inlineStr">
        <is>
          <t>N</t>
        </is>
      </c>
      <c r="N627" s="127" t="inlineStr">
        <is>
          <t>Transport</t>
        </is>
      </c>
      <c r="O627" s="127" t="inlineStr">
        <is>
          <t>N</t>
        </is>
      </c>
      <c r="P627" s="127" t="inlineStr">
        <is>
          <t>S</t>
        </is>
      </c>
      <c r="Q627" s="127" t="inlineStr">
        <is>
          <t>NT</t>
        </is>
      </c>
      <c r="R627" s="147" t="n">
        <v>7.194</v>
      </c>
      <c r="S627" s="127" t="n">
        <v>86</v>
      </c>
      <c r="T627" s="148" t="n">
        <v>7.41</v>
      </c>
      <c r="U627" s="127" t="inlineStr">
        <is>
          <t>LA RUCHE LOGISTIQUE</t>
        </is>
      </c>
      <c r="W627" s="8">
        <f>IF(C627&lt;&gt;2,"",IF(S627="5X","5XK",IF(S627="5Y","5YK",IF(S627="6B","6BK",IF(S627="6C","6CK","")))))</f>
        <v/>
      </c>
      <c r="X627" s="8">
        <f>IF(S627="6B",_xlfn.XLOOKUP(H627,'Zoning 2shop'!A:A,'Zoning 2shop'!B:B),IF(S627="6C",_xlfn.XLOOKUP(G627,'Zoning 2shop'!C:C,'Zoning 2shop'!D:D),""))</f>
        <v/>
      </c>
      <c r="Y627" s="112">
        <f>AB627/Z627</f>
        <v/>
      </c>
      <c r="Z627" s="4">
        <f>T627</f>
        <v/>
      </c>
      <c r="AA627" s="4">
        <f>IF(OR(S627="6C",S627="6B",S627="5X",S627="5Y"),0.08,0.5)</f>
        <v/>
      </c>
      <c r="AB627" s="4">
        <f>$AG$5/$AG$2*Z627</f>
        <v/>
      </c>
      <c r="AC627" s="19">
        <f>Z627+AA627</f>
        <v/>
      </c>
      <c r="AD627" s="8">
        <f>IF(COUNTIF(Catégories!A:A,N627)=0,"catégorie inconnue",LOOKUP(N627,Catégories!A:A,Catégories!B:B))</f>
        <v/>
      </c>
      <c r="AE627" s="21">
        <f>SUM(Z627:AB627)</f>
        <v/>
      </c>
    </row>
    <row r="628" hidden="1" s="101">
      <c r="B628" s="127" t="inlineStr">
        <is>
          <t>13617721</t>
        </is>
      </c>
      <c r="C628" s="127" t="inlineStr">
        <is>
          <t>0</t>
        </is>
      </c>
      <c r="D628" s="123" t="n">
        <v>46153</v>
      </c>
      <c r="E628" s="127" t="inlineStr">
        <is>
          <t>21320</t>
        </is>
      </c>
      <c r="F628" s="127" t="inlineStr">
        <is>
          <t>13006</t>
        </is>
      </c>
      <c r="G628" s="127" t="inlineStr"/>
      <c r="H628" s="127" t="inlineStr"/>
      <c r="I628" s="127" t="inlineStr">
        <is>
          <t>771BN</t>
        </is>
      </c>
      <c r="J628" s="127" t="inlineStr">
        <is>
          <t>Laruche</t>
        </is>
      </c>
      <c r="K628" s="127" t="inlineStr">
        <is>
          <t>999999</t>
        </is>
      </c>
      <c r="L628" s="127" t="inlineStr">
        <is>
          <t>XS441067728FR</t>
        </is>
      </c>
      <c r="M628" s="127" t="inlineStr">
        <is>
          <t>N</t>
        </is>
      </c>
      <c r="N628" s="127" t="inlineStr">
        <is>
          <t>Transport</t>
        </is>
      </c>
      <c r="O628" s="127" t="inlineStr">
        <is>
          <t>N</t>
        </is>
      </c>
      <c r="P628" s="127" t="inlineStr">
        <is>
          <t>S</t>
        </is>
      </c>
      <c r="Q628" s="127" t="inlineStr">
        <is>
          <t>NT</t>
        </is>
      </c>
      <c r="R628" s="147" t="n">
        <v>0.918</v>
      </c>
      <c r="S628" s="127" t="n">
        <v>86</v>
      </c>
      <c r="T628" s="148" t="n">
        <v>4.25</v>
      </c>
      <c r="U628" s="127" t="inlineStr">
        <is>
          <t>LA RUCHE LOGISTIQUE</t>
        </is>
      </c>
      <c r="W628" s="8">
        <f>IF(C628&lt;&gt;2,"",IF(S628="5X","5XK",IF(S628="5Y","5YK",IF(S628="6B","6BK",IF(S628="6C","6CK","")))))</f>
        <v/>
      </c>
      <c r="X628" s="8">
        <f>IF(S628="6B",_xlfn.XLOOKUP(H628,'Zoning 2shop'!A:A,'Zoning 2shop'!B:B),IF(S628="6C",_xlfn.XLOOKUP(G628,'Zoning 2shop'!C:C,'Zoning 2shop'!D:D),""))</f>
        <v/>
      </c>
      <c r="Y628" s="112">
        <f>AB628/Z628</f>
        <v/>
      </c>
      <c r="Z628" s="4">
        <f>T628</f>
        <v/>
      </c>
      <c r="AA628" s="4">
        <f>IF(OR(S628="6C",S628="6B",S628="5X",S628="5Y"),0.08,0.5)</f>
        <v/>
      </c>
      <c r="AB628" s="4">
        <f>$AG$5/$AG$2*Z628</f>
        <v/>
      </c>
      <c r="AC628" s="19">
        <f>Z628+AA628</f>
        <v/>
      </c>
      <c r="AD628" s="8">
        <f>IF(COUNTIF(Catégories!A:A,N628)=0,"catégorie inconnue",LOOKUP(N628,Catégories!A:A,Catégories!B:B))</f>
        <v/>
      </c>
      <c r="AE628" s="21">
        <f>SUM(Z628:AB628)</f>
        <v/>
      </c>
    </row>
    <row r="629" hidden="1" s="101">
      <c r="B629" s="127" t="inlineStr">
        <is>
          <t>13617721</t>
        </is>
      </c>
      <c r="C629" s="127" t="inlineStr">
        <is>
          <t>0</t>
        </is>
      </c>
      <c r="D629" s="123" t="n">
        <v>46153</v>
      </c>
      <c r="E629" s="127" t="inlineStr">
        <is>
          <t>21320</t>
        </is>
      </c>
      <c r="F629" s="127" t="inlineStr">
        <is>
          <t>64250</t>
        </is>
      </c>
      <c r="G629" s="127" t="inlineStr"/>
      <c r="H629" s="127" t="inlineStr"/>
      <c r="I629" s="127" t="inlineStr">
        <is>
          <t>585AB</t>
        </is>
      </c>
      <c r="J629" s="127" t="inlineStr">
        <is>
          <t>Laruche</t>
        </is>
      </c>
      <c r="K629" s="127" t="inlineStr">
        <is>
          <t>999999</t>
        </is>
      </c>
      <c r="L629" s="127" t="inlineStr">
        <is>
          <t>XS441068462FR</t>
        </is>
      </c>
      <c r="M629" s="127" t="inlineStr">
        <is>
          <t>N</t>
        </is>
      </c>
      <c r="N629" s="127" t="inlineStr">
        <is>
          <t>Transport</t>
        </is>
      </c>
      <c r="O629" s="127" t="inlineStr">
        <is>
          <t>N</t>
        </is>
      </c>
      <c r="P629" s="127" t="inlineStr">
        <is>
          <t>S</t>
        </is>
      </c>
      <c r="Q629" s="127" t="inlineStr">
        <is>
          <t>NT</t>
        </is>
      </c>
      <c r="R629" s="147" t="n">
        <v>1.555</v>
      </c>
      <c r="S629" s="127" t="n">
        <v>86</v>
      </c>
      <c r="T629" s="148" t="n">
        <v>4.58</v>
      </c>
      <c r="U629" s="127" t="inlineStr">
        <is>
          <t>LA RUCHE LOGISTIQUE</t>
        </is>
      </c>
      <c r="W629" s="8">
        <f>IF(C629&lt;&gt;2,"",IF(S629="5X","5XK",IF(S629="5Y","5YK",IF(S629="6B","6BK",IF(S629="6C","6CK","")))))</f>
        <v/>
      </c>
      <c r="X629" s="8">
        <f>IF(S629="6B",_xlfn.XLOOKUP(H629,'Zoning 2shop'!A:A,'Zoning 2shop'!B:B),IF(S629="6C",_xlfn.XLOOKUP(G629,'Zoning 2shop'!C:C,'Zoning 2shop'!D:D),""))</f>
        <v/>
      </c>
      <c r="Y629" s="112">
        <f>AB629/Z629</f>
        <v/>
      </c>
      <c r="Z629" s="4">
        <f>T629</f>
        <v/>
      </c>
      <c r="AA629" s="4">
        <f>IF(OR(S629="6C",S629="6B",S629="5X",S629="5Y"),0.08,0.5)</f>
        <v/>
      </c>
      <c r="AB629" s="4">
        <f>$AG$5/$AG$2*Z629</f>
        <v/>
      </c>
      <c r="AC629" s="19">
        <f>Z629+AA629</f>
        <v/>
      </c>
      <c r="AD629" s="8">
        <f>IF(COUNTIF(Catégories!A:A,N629)=0,"catégorie inconnue",LOOKUP(N629,Catégories!A:A,Catégories!B:B))</f>
        <v/>
      </c>
      <c r="AE629" s="21">
        <f>SUM(Z629:AB629)</f>
        <v/>
      </c>
    </row>
    <row r="630" hidden="1" s="101">
      <c r="B630" s="127" t="inlineStr">
        <is>
          <t>13617721</t>
        </is>
      </c>
      <c r="C630" s="127" t="inlineStr">
        <is>
          <t>0</t>
        </is>
      </c>
      <c r="D630" s="123" t="n">
        <v>46153</v>
      </c>
      <c r="E630" s="127" t="inlineStr">
        <is>
          <t>21320</t>
        </is>
      </c>
      <c r="F630" s="127" t="inlineStr">
        <is>
          <t>91150</t>
        </is>
      </c>
      <c r="G630" s="127" t="inlineStr"/>
      <c r="H630" s="127" t="inlineStr"/>
      <c r="I630" s="127" t="inlineStr">
        <is>
          <t>748CX</t>
        </is>
      </c>
      <c r="J630" s="127" t="inlineStr">
        <is>
          <t>Laruche</t>
        </is>
      </c>
      <c r="K630" s="127" t="inlineStr">
        <is>
          <t>999999</t>
        </is>
      </c>
      <c r="L630" s="127" t="inlineStr">
        <is>
          <t>XS441069689FR</t>
        </is>
      </c>
      <c r="M630" s="127" t="inlineStr">
        <is>
          <t>N</t>
        </is>
      </c>
      <c r="N630" s="127" t="inlineStr">
        <is>
          <t>Transport</t>
        </is>
      </c>
      <c r="O630" s="127" t="inlineStr">
        <is>
          <t>N</t>
        </is>
      </c>
      <c r="P630" s="127" t="inlineStr">
        <is>
          <t>S</t>
        </is>
      </c>
      <c r="Q630" s="127" t="inlineStr">
        <is>
          <t>NT</t>
        </is>
      </c>
      <c r="R630" s="147" t="n">
        <v>1.568</v>
      </c>
      <c r="S630" s="127" t="n">
        <v>86</v>
      </c>
      <c r="T630" s="148" t="n">
        <v>4.58</v>
      </c>
      <c r="U630" s="127" t="inlineStr">
        <is>
          <t>LA RUCHE LOGISTIQUE</t>
        </is>
      </c>
      <c r="W630" s="8">
        <f>IF(C630&lt;&gt;2,"",IF(S630="5X","5XK",IF(S630="5Y","5YK",IF(S630="6B","6BK",IF(S630="6C","6CK","")))))</f>
        <v/>
      </c>
      <c r="X630" s="8">
        <f>IF(S630="6B",_xlfn.XLOOKUP(H630,'Zoning 2shop'!A:A,'Zoning 2shop'!B:B),IF(S630="6C",_xlfn.XLOOKUP(G630,'Zoning 2shop'!C:C,'Zoning 2shop'!D:D),""))</f>
        <v/>
      </c>
      <c r="Y630" s="112">
        <f>AB630/Z630</f>
        <v/>
      </c>
      <c r="Z630" s="4">
        <f>T630</f>
        <v/>
      </c>
      <c r="AA630" s="4">
        <f>IF(OR(S630="6C",S630="6B",S630="5X",S630="5Y"),0.08,0.5)</f>
        <v/>
      </c>
      <c r="AB630" s="4">
        <f>$AG$5/$AG$2*Z630</f>
        <v/>
      </c>
      <c r="AC630" s="19">
        <f>Z630+AA630</f>
        <v/>
      </c>
      <c r="AD630" s="8">
        <f>IF(COUNTIF(Catégories!A:A,N630)=0,"catégorie inconnue",LOOKUP(N630,Catégories!A:A,Catégories!B:B))</f>
        <v/>
      </c>
      <c r="AE630" s="21">
        <f>SUM(Z630:AB630)</f>
        <v/>
      </c>
    </row>
    <row r="631" hidden="1" s="101">
      <c r="B631" s="127" t="inlineStr">
        <is>
          <t>13617721</t>
        </is>
      </c>
      <c r="C631" s="127" t="inlineStr">
        <is>
          <t>0</t>
        </is>
      </c>
      <c r="D631" s="123" t="n">
        <v>46153</v>
      </c>
      <c r="E631" s="127" t="inlineStr">
        <is>
          <t>21320</t>
        </is>
      </c>
      <c r="F631" s="127" t="inlineStr">
        <is>
          <t>92800</t>
        </is>
      </c>
      <c r="G631" s="127" t="inlineStr"/>
      <c r="H631" s="127" t="inlineStr"/>
      <c r="I631" s="127" t="inlineStr">
        <is>
          <t>5563P</t>
        </is>
      </c>
      <c r="J631" s="127" t="inlineStr">
        <is>
          <t>Laruche</t>
        </is>
      </c>
      <c r="K631" s="127" t="inlineStr">
        <is>
          <t>999999</t>
        </is>
      </c>
      <c r="L631" s="127" t="inlineStr">
        <is>
          <t>XS441070280FR</t>
        </is>
      </c>
      <c r="M631" s="127" t="inlineStr">
        <is>
          <t>N</t>
        </is>
      </c>
      <c r="N631" s="127" t="inlineStr">
        <is>
          <t>Transport</t>
        </is>
      </c>
      <c r="O631" s="127" t="inlineStr">
        <is>
          <t>N</t>
        </is>
      </c>
      <c r="P631" s="127" t="inlineStr">
        <is>
          <t>S</t>
        </is>
      </c>
      <c r="Q631" s="127" t="inlineStr">
        <is>
          <t>NT</t>
        </is>
      </c>
      <c r="R631" s="147" t="n">
        <v>4.532</v>
      </c>
      <c r="S631" s="127" t="n">
        <v>86</v>
      </c>
      <c r="T631" s="148" t="n">
        <v>5.88</v>
      </c>
      <c r="U631" s="127" t="inlineStr">
        <is>
          <t>LA RUCHE LOGISTIQUE</t>
        </is>
      </c>
      <c r="W631" s="8">
        <f>IF(C631&lt;&gt;2,"",IF(S631="5X","5XK",IF(S631="5Y","5YK",IF(S631="6B","6BK",IF(S631="6C","6CK","")))))</f>
        <v/>
      </c>
      <c r="X631" s="8">
        <f>IF(S631="6B",_xlfn.XLOOKUP(H631,'Zoning 2shop'!A:A,'Zoning 2shop'!B:B),IF(S631="6C",_xlfn.XLOOKUP(G631,'Zoning 2shop'!C:C,'Zoning 2shop'!D:D),""))</f>
        <v/>
      </c>
      <c r="Y631" s="112">
        <f>AB631/Z631</f>
        <v/>
      </c>
      <c r="Z631" s="4">
        <f>T631</f>
        <v/>
      </c>
      <c r="AA631" s="4">
        <f>IF(OR(S631="6C",S631="6B",S631="5X",S631="5Y"),0.08,0.5)</f>
        <v/>
      </c>
      <c r="AB631" s="4">
        <f>$AG$5/$AG$2*Z631</f>
        <v/>
      </c>
      <c r="AC631" s="19">
        <f>Z631+AA631</f>
        <v/>
      </c>
      <c r="AD631" s="8">
        <f>IF(COUNTIF(Catégories!A:A,N631)=0,"catégorie inconnue",LOOKUP(N631,Catégories!A:A,Catégories!B:B))</f>
        <v/>
      </c>
      <c r="AE631" s="21">
        <f>SUM(Z631:AB631)</f>
        <v/>
      </c>
    </row>
    <row r="632" hidden="1" s="101">
      <c r="B632" s="127" t="inlineStr">
        <is>
          <t>13617721</t>
        </is>
      </c>
      <c r="C632" s="127" t="inlineStr">
        <is>
          <t>0</t>
        </is>
      </c>
      <c r="D632" s="123" t="n">
        <v>46153</v>
      </c>
      <c r="E632" s="127" t="inlineStr">
        <is>
          <t>21320</t>
        </is>
      </c>
      <c r="F632" s="127" t="inlineStr">
        <is>
          <t>56470</t>
        </is>
      </c>
      <c r="G632" s="127" t="inlineStr"/>
      <c r="H632" s="127" t="inlineStr"/>
      <c r="I632" s="127" t="inlineStr">
        <is>
          <t>242DX</t>
        </is>
      </c>
      <c r="J632" s="127" t="inlineStr">
        <is>
          <t>Laruche</t>
        </is>
      </c>
      <c r="K632" s="127" t="inlineStr">
        <is>
          <t>999999</t>
        </is>
      </c>
      <c r="L632" s="127" t="inlineStr">
        <is>
          <t>XS441071245FR</t>
        </is>
      </c>
      <c r="M632" s="127" t="inlineStr">
        <is>
          <t>N</t>
        </is>
      </c>
      <c r="N632" s="127" t="inlineStr">
        <is>
          <t>Transport</t>
        </is>
      </c>
      <c r="O632" s="127" t="inlineStr">
        <is>
          <t>N</t>
        </is>
      </c>
      <c r="P632" s="127" t="inlineStr">
        <is>
          <t>S</t>
        </is>
      </c>
      <c r="Q632" s="127" t="inlineStr">
        <is>
          <t>NT</t>
        </is>
      </c>
      <c r="R632" s="147" t="n">
        <v>0.96</v>
      </c>
      <c r="S632" s="127" t="n">
        <v>86</v>
      </c>
      <c r="T632" s="148" t="n">
        <v>4.25</v>
      </c>
      <c r="U632" s="127" t="inlineStr">
        <is>
          <t>LA RUCHE LOGISTIQUE</t>
        </is>
      </c>
      <c r="W632" s="8">
        <f>IF(C632&lt;&gt;2,"",IF(S632="5X","5XK",IF(S632="5Y","5YK",IF(S632="6B","6BK",IF(S632="6C","6CK","")))))</f>
        <v/>
      </c>
      <c r="X632" s="8">
        <f>IF(S632="6B",_xlfn.XLOOKUP(H632,'Zoning 2shop'!A:A,'Zoning 2shop'!B:B),IF(S632="6C",_xlfn.XLOOKUP(G632,'Zoning 2shop'!C:C,'Zoning 2shop'!D:D),""))</f>
        <v/>
      </c>
      <c r="Y632" s="112">
        <f>AB632/Z632</f>
        <v/>
      </c>
      <c r="Z632" s="4">
        <f>T632</f>
        <v/>
      </c>
      <c r="AA632" s="4">
        <f>IF(OR(S632="6C",S632="6B",S632="5X",S632="5Y"),0.08,0.5)</f>
        <v/>
      </c>
      <c r="AB632" s="4">
        <f>$AG$5/$AG$2*Z632</f>
        <v/>
      </c>
      <c r="AC632" s="19">
        <f>Z632+AA632</f>
        <v/>
      </c>
      <c r="AD632" s="8">
        <f>IF(COUNTIF(Catégories!A:A,N632)=0,"catégorie inconnue",LOOKUP(N632,Catégories!A:A,Catégories!B:B))</f>
        <v/>
      </c>
      <c r="AE632" s="21">
        <f>SUM(Z632:AB632)</f>
        <v/>
      </c>
    </row>
    <row r="633" hidden="1" s="101">
      <c r="B633" s="127" t="inlineStr">
        <is>
          <t>13617721</t>
        </is>
      </c>
      <c r="C633" s="127" t="inlineStr">
        <is>
          <t>0</t>
        </is>
      </c>
      <c r="D633" s="123" t="n">
        <v>46153</v>
      </c>
      <c r="E633" s="127" t="inlineStr">
        <is>
          <t>21320</t>
        </is>
      </c>
      <c r="F633" s="127" t="inlineStr">
        <is>
          <t>41350</t>
        </is>
      </c>
      <c r="G633" s="127" t="inlineStr"/>
      <c r="H633" s="127" t="inlineStr"/>
      <c r="I633" s="127" t="inlineStr">
        <is>
          <t>5803X</t>
        </is>
      </c>
      <c r="J633" s="127" t="inlineStr">
        <is>
          <t>Laruche</t>
        </is>
      </c>
      <c r="K633" s="127" t="inlineStr">
        <is>
          <t>999999</t>
        </is>
      </c>
      <c r="L633" s="127" t="inlineStr">
        <is>
          <t>XS441075463FR</t>
        </is>
      </c>
      <c r="M633" s="127" t="inlineStr">
        <is>
          <t>N</t>
        </is>
      </c>
      <c r="N633" s="127" t="inlineStr">
        <is>
          <t>Transport</t>
        </is>
      </c>
      <c r="O633" s="127" t="inlineStr">
        <is>
          <t>N</t>
        </is>
      </c>
      <c r="P633" s="127" t="inlineStr">
        <is>
          <t>S</t>
        </is>
      </c>
      <c r="Q633" s="127" t="inlineStr">
        <is>
          <t>NT</t>
        </is>
      </c>
      <c r="R633" s="147" t="n">
        <v>4.678</v>
      </c>
      <c r="S633" s="127" t="n">
        <v>86</v>
      </c>
      <c r="T633" s="148" t="n">
        <v>5.88</v>
      </c>
      <c r="U633" s="127" t="inlineStr">
        <is>
          <t>LA RUCHE LOGISTIQUE</t>
        </is>
      </c>
      <c r="W633" s="8">
        <f>IF(C633&lt;&gt;2,"",IF(S633="5X","5XK",IF(S633="5Y","5YK",IF(S633="6B","6BK",IF(S633="6C","6CK","")))))</f>
        <v/>
      </c>
      <c r="X633" s="8">
        <f>IF(S633="6B",_xlfn.XLOOKUP(H633,'Zoning 2shop'!A:A,'Zoning 2shop'!B:B),IF(S633="6C",_xlfn.XLOOKUP(G633,'Zoning 2shop'!C:C,'Zoning 2shop'!D:D),""))</f>
        <v/>
      </c>
      <c r="Y633" s="112">
        <f>AB633/Z633</f>
        <v/>
      </c>
      <c r="Z633" s="4">
        <f>T633</f>
        <v/>
      </c>
      <c r="AA633" s="4">
        <f>IF(OR(S633="6C",S633="6B",S633="5X",S633="5Y"),0.08,0.5)</f>
        <v/>
      </c>
      <c r="AB633" s="4">
        <f>$AG$5/$AG$2*Z633</f>
        <v/>
      </c>
      <c r="AC633" s="19">
        <f>Z633+AA633</f>
        <v/>
      </c>
      <c r="AD633" s="8">
        <f>IF(COUNTIF(Catégories!A:A,N633)=0,"catégorie inconnue",LOOKUP(N633,Catégories!A:A,Catégories!B:B))</f>
        <v/>
      </c>
      <c r="AE633" s="21">
        <f>SUM(Z633:AB633)</f>
        <v/>
      </c>
    </row>
    <row r="634" hidden="1" s="101">
      <c r="B634" s="127" t="inlineStr">
        <is>
          <t>13617721</t>
        </is>
      </c>
      <c r="C634" s="127" t="inlineStr">
        <is>
          <t>0</t>
        </is>
      </c>
      <c r="D634" s="123" t="n">
        <v>46153</v>
      </c>
      <c r="E634" s="127" t="inlineStr">
        <is>
          <t>21320</t>
        </is>
      </c>
      <c r="F634" s="127" t="inlineStr">
        <is>
          <t>54770</t>
        </is>
      </c>
      <c r="G634" s="127" t="inlineStr"/>
      <c r="H634" s="127" t="inlineStr"/>
      <c r="I634" s="127" t="inlineStr">
        <is>
          <t>588BX</t>
        </is>
      </c>
      <c r="J634" s="127" t="inlineStr">
        <is>
          <t>Laruche</t>
        </is>
      </c>
      <c r="K634" s="127" t="inlineStr">
        <is>
          <t>999999</t>
        </is>
      </c>
      <c r="L634" s="127" t="inlineStr">
        <is>
          <t>XS441076194FR</t>
        </is>
      </c>
      <c r="M634" s="127" t="inlineStr">
        <is>
          <t>N</t>
        </is>
      </c>
      <c r="N634" s="127" t="inlineStr">
        <is>
          <t>Transport</t>
        </is>
      </c>
      <c r="O634" s="127" t="inlineStr">
        <is>
          <t>N</t>
        </is>
      </c>
      <c r="P634" s="127" t="inlineStr">
        <is>
          <t>S</t>
        </is>
      </c>
      <c r="Q634" s="127" t="inlineStr">
        <is>
          <t>NT</t>
        </is>
      </c>
      <c r="R634" s="147" t="n">
        <v>0.853</v>
      </c>
      <c r="S634" s="127" t="n">
        <v>86</v>
      </c>
      <c r="T634" s="148" t="n">
        <v>4.25</v>
      </c>
      <c r="U634" s="127" t="inlineStr">
        <is>
          <t>LA RUCHE LOGISTIQUE</t>
        </is>
      </c>
      <c r="W634" s="8">
        <f>IF(C634&lt;&gt;2,"",IF(S634="5X","5XK",IF(S634="5Y","5YK",IF(S634="6B","6BK",IF(S634="6C","6CK","")))))</f>
        <v/>
      </c>
      <c r="X634" s="8">
        <f>IF(S634="6B",_xlfn.XLOOKUP(H634,'Zoning 2shop'!A:A,'Zoning 2shop'!B:B),IF(S634="6C",_xlfn.XLOOKUP(G634,'Zoning 2shop'!C:C,'Zoning 2shop'!D:D),""))</f>
        <v/>
      </c>
      <c r="Y634" s="112">
        <f>AB634/Z634</f>
        <v/>
      </c>
      <c r="Z634" s="4">
        <f>T634</f>
        <v/>
      </c>
      <c r="AA634" s="4">
        <f>IF(OR(S634="6C",S634="6B",S634="5X",S634="5Y"),0.08,0.5)</f>
        <v/>
      </c>
      <c r="AB634" s="4">
        <f>$AG$5/$AG$2*Z634</f>
        <v/>
      </c>
      <c r="AC634" s="19">
        <f>Z634+AA634</f>
        <v/>
      </c>
      <c r="AD634" s="8">
        <f>IF(COUNTIF(Catégories!A:A,N634)=0,"catégorie inconnue",LOOKUP(N634,Catégories!A:A,Catégories!B:B))</f>
        <v/>
      </c>
      <c r="AE634" s="21">
        <f>SUM(Z634:AB634)</f>
        <v/>
      </c>
    </row>
    <row r="635" hidden="1" s="101">
      <c r="B635" s="127" t="inlineStr">
        <is>
          <t>13617721</t>
        </is>
      </c>
      <c r="C635" s="127" t="inlineStr">
        <is>
          <t>0</t>
        </is>
      </c>
      <c r="D635" s="123" t="n">
        <v>46153</v>
      </c>
      <c r="E635" s="127" t="inlineStr">
        <is>
          <t>21320</t>
        </is>
      </c>
      <c r="F635" s="127" t="inlineStr">
        <is>
          <t>56000</t>
        </is>
      </c>
      <c r="G635" s="127" t="inlineStr"/>
      <c r="H635" s="127" t="inlineStr"/>
      <c r="I635" s="127" t="inlineStr">
        <is>
          <t>5024R</t>
        </is>
      </c>
      <c r="J635" s="127" t="inlineStr">
        <is>
          <t>Laruche</t>
        </is>
      </c>
      <c r="K635" s="127" t="inlineStr">
        <is>
          <t>999999</t>
        </is>
      </c>
      <c r="L635" s="127" t="inlineStr">
        <is>
          <t>XS441078164FR</t>
        </is>
      </c>
      <c r="M635" s="127" t="inlineStr">
        <is>
          <t>N</t>
        </is>
      </c>
      <c r="N635" s="127" t="inlineStr">
        <is>
          <t>Transport</t>
        </is>
      </c>
      <c r="O635" s="127" t="inlineStr">
        <is>
          <t>N</t>
        </is>
      </c>
      <c r="P635" s="127" t="inlineStr">
        <is>
          <t>S</t>
        </is>
      </c>
      <c r="Q635" s="127" t="inlineStr">
        <is>
          <t>NT</t>
        </is>
      </c>
      <c r="R635" s="147" t="n">
        <v>0.41</v>
      </c>
      <c r="S635" s="127" t="n">
        <v>86</v>
      </c>
      <c r="T635" s="148" t="n">
        <v>4.25</v>
      </c>
      <c r="U635" s="127" t="inlineStr">
        <is>
          <t>LA RUCHE LOGISTIQUE</t>
        </is>
      </c>
      <c r="W635" s="8">
        <f>IF(C635&lt;&gt;2,"",IF(S635="5X","5XK",IF(S635="5Y","5YK",IF(S635="6B","6BK",IF(S635="6C","6CK","")))))</f>
        <v/>
      </c>
      <c r="X635" s="8">
        <f>IF(S635="6B",_xlfn.XLOOKUP(H635,'Zoning 2shop'!A:A,'Zoning 2shop'!B:B),IF(S635="6C",_xlfn.XLOOKUP(G635,'Zoning 2shop'!C:C,'Zoning 2shop'!D:D),""))</f>
        <v/>
      </c>
      <c r="Y635" s="112">
        <f>AB635/Z635</f>
        <v/>
      </c>
      <c r="Z635" s="4">
        <f>T635</f>
        <v/>
      </c>
      <c r="AA635" s="4">
        <f>IF(OR(S635="6C",S635="6B",S635="5X",S635="5Y"),0.08,0.5)</f>
        <v/>
      </c>
      <c r="AB635" s="4">
        <f>$AG$5/$AG$2*Z635</f>
        <v/>
      </c>
      <c r="AC635" s="19">
        <f>Z635+AA635</f>
        <v/>
      </c>
      <c r="AD635" s="8">
        <f>IF(COUNTIF(Catégories!A:A,N635)=0,"catégorie inconnue",LOOKUP(N635,Catégories!A:A,Catégories!B:B))</f>
        <v/>
      </c>
      <c r="AE635" s="21">
        <f>SUM(Z635:AB635)</f>
        <v/>
      </c>
    </row>
    <row r="636" hidden="1" s="101">
      <c r="B636" s="127" t="inlineStr">
        <is>
          <t>13617721</t>
        </is>
      </c>
      <c r="C636" s="127" t="inlineStr">
        <is>
          <t>0</t>
        </is>
      </c>
      <c r="D636" s="123" t="n">
        <v>46153</v>
      </c>
      <c r="E636" s="127" t="inlineStr">
        <is>
          <t>21320</t>
        </is>
      </c>
      <c r="F636" s="127" t="inlineStr">
        <is>
          <t>91800</t>
        </is>
      </c>
      <c r="G636" s="127" t="inlineStr"/>
      <c r="H636" s="127" t="inlineStr"/>
      <c r="I636" s="127" t="inlineStr">
        <is>
          <t>7941O</t>
        </is>
      </c>
      <c r="J636" s="127" t="inlineStr">
        <is>
          <t>Laruche</t>
        </is>
      </c>
      <c r="K636" s="127" t="inlineStr">
        <is>
          <t>999999</t>
        </is>
      </c>
      <c r="L636" s="127" t="inlineStr">
        <is>
          <t>XS441083235FR</t>
        </is>
      </c>
      <c r="M636" s="127" t="inlineStr">
        <is>
          <t>N</t>
        </is>
      </c>
      <c r="N636" s="127" t="inlineStr">
        <is>
          <t>Transport</t>
        </is>
      </c>
      <c r="O636" s="127" t="inlineStr">
        <is>
          <t>N</t>
        </is>
      </c>
      <c r="P636" s="127" t="inlineStr">
        <is>
          <t>S</t>
        </is>
      </c>
      <c r="Q636" s="127" t="inlineStr">
        <is>
          <t>NT</t>
        </is>
      </c>
      <c r="R636" s="147" t="n">
        <v>4.787</v>
      </c>
      <c r="S636" s="127" t="n">
        <v>86</v>
      </c>
      <c r="T636" s="148" t="n">
        <v>5.88</v>
      </c>
      <c r="U636" s="127" t="inlineStr">
        <is>
          <t>LA RUCHE LOGISTIQUE</t>
        </is>
      </c>
      <c r="W636" s="8">
        <f>IF(C636&lt;&gt;2,"",IF(S636="5X","5XK",IF(S636="5Y","5YK",IF(S636="6B","6BK",IF(S636="6C","6CK","")))))</f>
        <v/>
      </c>
      <c r="X636" s="8">
        <f>IF(S636="6B",_xlfn.XLOOKUP(H636,'Zoning 2shop'!A:A,'Zoning 2shop'!B:B),IF(S636="6C",_xlfn.XLOOKUP(G636,'Zoning 2shop'!C:C,'Zoning 2shop'!D:D),""))</f>
        <v/>
      </c>
      <c r="Y636" s="112">
        <f>AB636/Z636</f>
        <v/>
      </c>
      <c r="Z636" s="4">
        <f>T636</f>
        <v/>
      </c>
      <c r="AA636" s="4">
        <f>IF(OR(S636="6C",S636="6B",S636="5X",S636="5Y"),0.08,0.5)</f>
        <v/>
      </c>
      <c r="AB636" s="4">
        <f>$AG$5/$AG$2*Z636</f>
        <v/>
      </c>
      <c r="AC636" s="19">
        <f>Z636+AA636</f>
        <v/>
      </c>
      <c r="AD636" s="8">
        <f>IF(COUNTIF(Catégories!A:A,N636)=0,"catégorie inconnue",LOOKUP(N636,Catégories!A:A,Catégories!B:B))</f>
        <v/>
      </c>
      <c r="AE636" s="21">
        <f>SUM(Z636:AB636)</f>
        <v/>
      </c>
    </row>
    <row r="637" hidden="1" s="101">
      <c r="B637" s="127" t="inlineStr">
        <is>
          <t>13617721</t>
        </is>
      </c>
      <c r="C637" s="127" t="inlineStr">
        <is>
          <t>0</t>
        </is>
      </c>
      <c r="D637" s="123" t="n">
        <v>46153</v>
      </c>
      <c r="E637" s="127" t="inlineStr">
        <is>
          <t>21320</t>
        </is>
      </c>
      <c r="F637" s="127" t="inlineStr">
        <is>
          <t>33370</t>
        </is>
      </c>
      <c r="G637" s="127" t="inlineStr"/>
      <c r="H637" s="127" t="inlineStr"/>
      <c r="I637" s="127" t="inlineStr">
        <is>
          <t>288BS</t>
        </is>
      </c>
      <c r="J637" s="127" t="inlineStr">
        <is>
          <t>Laruche</t>
        </is>
      </c>
      <c r="K637" s="127" t="inlineStr">
        <is>
          <t>999999</t>
        </is>
      </c>
      <c r="L637" s="127" t="inlineStr">
        <is>
          <t>XS441085219FR</t>
        </is>
      </c>
      <c r="M637" s="127" t="inlineStr">
        <is>
          <t>N</t>
        </is>
      </c>
      <c r="N637" s="127" t="inlineStr">
        <is>
          <t>Transport</t>
        </is>
      </c>
      <c r="O637" s="127" t="inlineStr">
        <is>
          <t>N</t>
        </is>
      </c>
      <c r="P637" s="127" t="inlineStr">
        <is>
          <t>S</t>
        </is>
      </c>
      <c r="Q637" s="127" t="inlineStr">
        <is>
          <t>NT</t>
        </is>
      </c>
      <c r="R637" s="147" t="n">
        <v>4.403</v>
      </c>
      <c r="S637" s="127" t="n">
        <v>86</v>
      </c>
      <c r="T637" s="148" t="n">
        <v>5.88</v>
      </c>
      <c r="U637" s="127" t="inlineStr">
        <is>
          <t>LA RUCHE LOGISTIQUE</t>
        </is>
      </c>
      <c r="W637" s="8">
        <f>IF(C637&lt;&gt;2,"",IF(S637="5X","5XK",IF(S637="5Y","5YK",IF(S637="6B","6BK",IF(S637="6C","6CK","")))))</f>
        <v/>
      </c>
      <c r="X637" s="8">
        <f>IF(S637="6B",_xlfn.XLOOKUP(H637,'Zoning 2shop'!A:A,'Zoning 2shop'!B:B),IF(S637="6C",_xlfn.XLOOKUP(G637,'Zoning 2shop'!C:C,'Zoning 2shop'!D:D),""))</f>
        <v/>
      </c>
      <c r="Y637" s="112">
        <f>AB637/Z637</f>
        <v/>
      </c>
      <c r="Z637" s="4">
        <f>T637</f>
        <v/>
      </c>
      <c r="AA637" s="4">
        <f>IF(OR(S637="6C",S637="6B",S637="5X",S637="5Y"),0.08,0.5)</f>
        <v/>
      </c>
      <c r="AB637" s="4">
        <f>$AG$5/$AG$2*Z637</f>
        <v/>
      </c>
      <c r="AC637" s="19">
        <f>Z637+AA637</f>
        <v/>
      </c>
      <c r="AD637" s="8">
        <f>IF(COUNTIF(Catégories!A:A,N637)=0,"catégorie inconnue",LOOKUP(N637,Catégories!A:A,Catégories!B:B))</f>
        <v/>
      </c>
      <c r="AE637" s="21">
        <f>SUM(Z637:AB637)</f>
        <v/>
      </c>
    </row>
    <row r="638" hidden="1" s="101">
      <c r="B638" s="127" t="inlineStr">
        <is>
          <t>13617721</t>
        </is>
      </c>
      <c r="C638" s="127" t="inlineStr">
        <is>
          <t>0</t>
        </is>
      </c>
      <c r="D638" s="123" t="n">
        <v>46153</v>
      </c>
      <c r="E638" s="127" t="inlineStr">
        <is>
          <t>21320</t>
        </is>
      </c>
      <c r="F638" s="127" t="inlineStr">
        <is>
          <t>74370</t>
        </is>
      </c>
      <c r="G638" s="127" t="inlineStr"/>
      <c r="H638" s="127" t="inlineStr"/>
      <c r="I638" s="127" t="inlineStr">
        <is>
          <t>8140X</t>
        </is>
      </c>
      <c r="J638" s="127" t="inlineStr">
        <is>
          <t>Laruche</t>
        </is>
      </c>
      <c r="K638" s="127" t="inlineStr">
        <is>
          <t>999999</t>
        </is>
      </c>
      <c r="L638" s="127" t="inlineStr">
        <is>
          <t>XS441087271FR</t>
        </is>
      </c>
      <c r="M638" s="127" t="inlineStr">
        <is>
          <t>N</t>
        </is>
      </c>
      <c r="N638" s="127" t="inlineStr">
        <is>
          <t>Transport</t>
        </is>
      </c>
      <c r="O638" s="127" t="inlineStr">
        <is>
          <t>N</t>
        </is>
      </c>
      <c r="P638" s="127" t="inlineStr">
        <is>
          <t>S</t>
        </is>
      </c>
      <c r="Q638" s="127" t="inlineStr">
        <is>
          <t>NT</t>
        </is>
      </c>
      <c r="R638" s="147" t="n">
        <v>1.488</v>
      </c>
      <c r="S638" s="127" t="n">
        <v>86</v>
      </c>
      <c r="T638" s="148" t="n">
        <v>4.58</v>
      </c>
      <c r="U638" s="127" t="inlineStr">
        <is>
          <t>LA RUCHE LOGISTIQUE</t>
        </is>
      </c>
      <c r="W638" s="8">
        <f>IF(C638&lt;&gt;2,"",IF(S638="5X","5XK",IF(S638="5Y","5YK",IF(S638="6B","6BK",IF(S638="6C","6CK","")))))</f>
        <v/>
      </c>
      <c r="X638" s="8">
        <f>IF(S638="6B",_xlfn.XLOOKUP(H638,'Zoning 2shop'!A:A,'Zoning 2shop'!B:B),IF(S638="6C",_xlfn.XLOOKUP(G638,'Zoning 2shop'!C:C,'Zoning 2shop'!D:D),""))</f>
        <v/>
      </c>
      <c r="Y638" s="112">
        <f>AB638/Z638</f>
        <v/>
      </c>
      <c r="Z638" s="4">
        <f>T638</f>
        <v/>
      </c>
      <c r="AA638" s="4">
        <f>IF(OR(S638="6C",S638="6B",S638="5X",S638="5Y"),0.08,0.5)</f>
        <v/>
      </c>
      <c r="AB638" s="4">
        <f>$AG$5/$AG$2*Z638</f>
        <v/>
      </c>
      <c r="AC638" s="19">
        <f>Z638+AA638</f>
        <v/>
      </c>
      <c r="AD638" s="8">
        <f>IF(COUNTIF(Catégories!A:A,N638)=0,"catégorie inconnue",LOOKUP(N638,Catégories!A:A,Catégories!B:B))</f>
        <v/>
      </c>
      <c r="AE638" s="21">
        <f>SUM(Z638:AB638)</f>
        <v/>
      </c>
    </row>
    <row r="639" hidden="1" s="101">
      <c r="B639" s="127" t="inlineStr">
        <is>
          <t>13617721</t>
        </is>
      </c>
      <c r="C639" s="127" t="inlineStr">
        <is>
          <t>0</t>
        </is>
      </c>
      <c r="D639" s="123" t="n">
        <v>46153</v>
      </c>
      <c r="E639" s="127" t="inlineStr">
        <is>
          <t>21320</t>
        </is>
      </c>
      <c r="F639" s="127" t="inlineStr">
        <is>
          <t>77540</t>
        </is>
      </c>
      <c r="G639" s="127" t="inlineStr"/>
      <c r="H639" s="127" t="inlineStr"/>
      <c r="I639" s="127" t="inlineStr">
        <is>
          <t>5966X</t>
        </is>
      </c>
      <c r="J639" s="127" t="inlineStr">
        <is>
          <t>Laruche</t>
        </is>
      </c>
      <c r="K639" s="127" t="inlineStr">
        <is>
          <t>999999</t>
        </is>
      </c>
      <c r="L639" s="127" t="inlineStr">
        <is>
          <t>XS441088507FR</t>
        </is>
      </c>
      <c r="M639" s="127" t="inlineStr">
        <is>
          <t>N</t>
        </is>
      </c>
      <c r="N639" s="127" t="inlineStr">
        <is>
          <t>Transport</t>
        </is>
      </c>
      <c r="O639" s="127" t="inlineStr">
        <is>
          <t>N</t>
        </is>
      </c>
      <c r="P639" s="127" t="inlineStr">
        <is>
          <t>S</t>
        </is>
      </c>
      <c r="Q639" s="127" t="inlineStr">
        <is>
          <t>NT</t>
        </is>
      </c>
      <c r="R639" s="147" t="n">
        <v>4.787</v>
      </c>
      <c r="S639" s="127" t="n">
        <v>86</v>
      </c>
      <c r="T639" s="148" t="n">
        <v>5.88</v>
      </c>
      <c r="U639" s="127" t="inlineStr">
        <is>
          <t>LA RUCHE LOGISTIQUE</t>
        </is>
      </c>
      <c r="W639" s="8">
        <f>IF(C639&lt;&gt;2,"",IF(S639="5X","5XK",IF(S639="5Y","5YK",IF(S639="6B","6BK",IF(S639="6C","6CK","")))))</f>
        <v/>
      </c>
      <c r="X639" s="8">
        <f>IF(S639="6B",_xlfn.XLOOKUP(H639,'Zoning 2shop'!A:A,'Zoning 2shop'!B:B),IF(S639="6C",_xlfn.XLOOKUP(G639,'Zoning 2shop'!C:C,'Zoning 2shop'!D:D),""))</f>
        <v/>
      </c>
      <c r="Y639" s="112">
        <f>AB639/Z639</f>
        <v/>
      </c>
      <c r="Z639" s="4">
        <f>T639</f>
        <v/>
      </c>
      <c r="AA639" s="4">
        <f>IF(OR(S639="6C",S639="6B",S639="5X",S639="5Y"),0.08,0.5)</f>
        <v/>
      </c>
      <c r="AB639" s="4">
        <f>$AG$5/$AG$2*Z639</f>
        <v/>
      </c>
      <c r="AC639" s="19">
        <f>Z639+AA639</f>
        <v/>
      </c>
      <c r="AD639" s="8">
        <f>IF(COUNTIF(Catégories!A:A,N639)=0,"catégorie inconnue",LOOKUP(N639,Catégories!A:A,Catégories!B:B))</f>
        <v/>
      </c>
      <c r="AE639" s="21">
        <f>SUM(Z639:AB639)</f>
        <v/>
      </c>
    </row>
    <row r="640" hidden="1" s="101">
      <c r="B640" s="127" t="inlineStr">
        <is>
          <t>13617721</t>
        </is>
      </c>
      <c r="C640" s="127" t="inlineStr">
        <is>
          <t>0</t>
        </is>
      </c>
      <c r="D640" s="123" t="n">
        <v>46153</v>
      </c>
      <c r="E640" s="127" t="inlineStr">
        <is>
          <t>21320</t>
        </is>
      </c>
      <c r="F640" s="127" t="inlineStr">
        <is>
          <t>29880</t>
        </is>
      </c>
      <c r="G640" s="127" t="inlineStr"/>
      <c r="H640" s="127" t="inlineStr"/>
      <c r="I640" s="127" t="inlineStr">
        <is>
          <t>9685V</t>
        </is>
      </c>
      <c r="J640" s="127" t="inlineStr">
        <is>
          <t>Laruche</t>
        </is>
      </c>
      <c r="K640" s="127" t="inlineStr">
        <is>
          <t>999999</t>
        </is>
      </c>
      <c r="L640" s="127" t="inlineStr">
        <is>
          <t>XS441098416FR</t>
        </is>
      </c>
      <c r="M640" s="127" t="inlineStr">
        <is>
          <t>N</t>
        </is>
      </c>
      <c r="N640" s="127" t="inlineStr">
        <is>
          <t>Transport</t>
        </is>
      </c>
      <c r="O640" s="127" t="inlineStr">
        <is>
          <t>N</t>
        </is>
      </c>
      <c r="P640" s="127" t="inlineStr">
        <is>
          <t>S</t>
        </is>
      </c>
      <c r="Q640" s="127" t="inlineStr">
        <is>
          <t>NT</t>
        </is>
      </c>
      <c r="R640" s="147" t="n">
        <v>4.678</v>
      </c>
      <c r="S640" s="127" t="n">
        <v>86</v>
      </c>
      <c r="T640" s="148" t="n">
        <v>5.88</v>
      </c>
      <c r="U640" s="127" t="inlineStr">
        <is>
          <t>LA RUCHE LOGISTIQUE</t>
        </is>
      </c>
      <c r="W640" s="8">
        <f>IF(C640&lt;&gt;2,"",IF(S640="5X","5XK",IF(S640="5Y","5YK",IF(S640="6B","6BK",IF(S640="6C","6CK","")))))</f>
        <v/>
      </c>
      <c r="X640" s="8">
        <f>IF(S640="6B",_xlfn.XLOOKUP(H640,'Zoning 2shop'!A:A,'Zoning 2shop'!B:B),IF(S640="6C",_xlfn.XLOOKUP(G640,'Zoning 2shop'!C:C,'Zoning 2shop'!D:D),""))</f>
        <v/>
      </c>
      <c r="Y640" s="112">
        <f>AB640/Z640</f>
        <v/>
      </c>
      <c r="Z640" s="4">
        <f>T640</f>
        <v/>
      </c>
      <c r="AA640" s="4">
        <f>IF(OR(S640="6C",S640="6B",S640="5X",S640="5Y"),0.08,0.5)</f>
        <v/>
      </c>
      <c r="AB640" s="4">
        <f>$AG$5/$AG$2*Z640</f>
        <v/>
      </c>
      <c r="AC640" s="19">
        <f>Z640+AA640</f>
        <v/>
      </c>
      <c r="AD640" s="8">
        <f>IF(COUNTIF(Catégories!A:A,N640)=0,"catégorie inconnue",LOOKUP(N640,Catégories!A:A,Catégories!B:B))</f>
        <v/>
      </c>
      <c r="AE640" s="21">
        <f>SUM(Z640:AB640)</f>
        <v/>
      </c>
    </row>
    <row r="641" hidden="1" s="101">
      <c r="B641" s="127" t="inlineStr">
        <is>
          <t>13617721</t>
        </is>
      </c>
      <c r="C641" s="127" t="inlineStr">
        <is>
          <t>0</t>
        </is>
      </c>
      <c r="D641" s="123" t="n">
        <v>46153</v>
      </c>
      <c r="E641" s="127" t="inlineStr">
        <is>
          <t>21320</t>
        </is>
      </c>
      <c r="F641" s="127" t="inlineStr">
        <is>
          <t>21120</t>
        </is>
      </c>
      <c r="G641" s="127" t="inlineStr"/>
      <c r="H641" s="127" t="inlineStr"/>
      <c r="I641" s="127" t="inlineStr">
        <is>
          <t>6972X</t>
        </is>
      </c>
      <c r="J641" s="127" t="inlineStr">
        <is>
          <t>Laruche</t>
        </is>
      </c>
      <c r="K641" s="127" t="inlineStr">
        <is>
          <t>999999</t>
        </is>
      </c>
      <c r="L641" s="127" t="inlineStr">
        <is>
          <t>XS441099500FR</t>
        </is>
      </c>
      <c r="M641" s="127" t="inlineStr">
        <is>
          <t>N</t>
        </is>
      </c>
      <c r="N641" s="127" t="inlineStr">
        <is>
          <t>Transport</t>
        </is>
      </c>
      <c r="O641" s="127" t="inlineStr">
        <is>
          <t>N</t>
        </is>
      </c>
      <c r="P641" s="127" t="inlineStr">
        <is>
          <t>S</t>
        </is>
      </c>
      <c r="Q641" s="127" t="inlineStr">
        <is>
          <t>ND</t>
        </is>
      </c>
      <c r="R641" s="147" t="n">
        <v>0.41</v>
      </c>
      <c r="S641" s="127" t="n">
        <v>86</v>
      </c>
      <c r="T641" s="148" t="n">
        <v>4.25</v>
      </c>
      <c r="U641" s="127" t="inlineStr">
        <is>
          <t>LA RUCHE LOGISTIQUE</t>
        </is>
      </c>
      <c r="W641" s="8">
        <f>IF(C641&lt;&gt;2,"",IF(S641="5X","5XK",IF(S641="5Y","5YK",IF(S641="6B","6BK",IF(S641="6C","6CK","")))))</f>
        <v/>
      </c>
      <c r="X641" s="8">
        <f>IF(S641="6B",_xlfn.XLOOKUP(H641,'Zoning 2shop'!A:A,'Zoning 2shop'!B:B),IF(S641="6C",_xlfn.XLOOKUP(G641,'Zoning 2shop'!C:C,'Zoning 2shop'!D:D),""))</f>
        <v/>
      </c>
      <c r="Y641" s="112">
        <f>AB641/Z641</f>
        <v/>
      </c>
      <c r="Z641" s="4">
        <f>T641</f>
        <v/>
      </c>
      <c r="AA641" s="4">
        <f>IF(OR(S641="6C",S641="6B",S641="5X",S641="5Y"),0.08,0.5)</f>
        <v/>
      </c>
      <c r="AB641" s="4">
        <f>$AG$5/$AG$2*Z641</f>
        <v/>
      </c>
      <c r="AC641" s="19">
        <f>Z641+AA641</f>
        <v/>
      </c>
      <c r="AD641" s="8">
        <f>IF(COUNTIF(Catégories!A:A,N641)=0,"catégorie inconnue",LOOKUP(N641,Catégories!A:A,Catégories!B:B))</f>
        <v/>
      </c>
      <c r="AE641" s="21">
        <f>SUM(Z641:AB641)</f>
        <v/>
      </c>
    </row>
    <row r="642" hidden="1" s="101">
      <c r="B642" s="127" t="inlineStr">
        <is>
          <t>13617721</t>
        </is>
      </c>
      <c r="C642" s="127" t="inlineStr">
        <is>
          <t>0</t>
        </is>
      </c>
      <c r="D642" s="123" t="n">
        <v>46153</v>
      </c>
      <c r="E642" s="127" t="inlineStr">
        <is>
          <t>21320</t>
        </is>
      </c>
      <c r="F642" s="127" t="inlineStr">
        <is>
          <t>91300</t>
        </is>
      </c>
      <c r="G642" s="127" t="inlineStr"/>
      <c r="H642" s="127" t="inlineStr"/>
      <c r="I642" s="127" t="inlineStr">
        <is>
          <t>113AD</t>
        </is>
      </c>
      <c r="J642" s="127" t="inlineStr">
        <is>
          <t>Laruche</t>
        </is>
      </c>
      <c r="K642" s="127" t="inlineStr">
        <is>
          <t>999999</t>
        </is>
      </c>
      <c r="L642" s="127" t="inlineStr">
        <is>
          <t>XS441100891FR</t>
        </is>
      </c>
      <c r="M642" s="127" t="inlineStr">
        <is>
          <t>N</t>
        </is>
      </c>
      <c r="N642" s="127" t="inlineStr">
        <is>
          <t>Transport</t>
        </is>
      </c>
      <c r="O642" s="127" t="inlineStr">
        <is>
          <t>N</t>
        </is>
      </c>
      <c r="P642" s="127" t="inlineStr">
        <is>
          <t>S</t>
        </is>
      </c>
      <c r="Q642" s="127" t="inlineStr">
        <is>
          <t>NT</t>
        </is>
      </c>
      <c r="R642" s="147" t="n">
        <v>0.34</v>
      </c>
      <c r="S642" s="127" t="n">
        <v>86</v>
      </c>
      <c r="T642" s="148" t="n">
        <v>4.25</v>
      </c>
      <c r="U642" s="127" t="inlineStr">
        <is>
          <t>LA RUCHE LOGISTIQUE</t>
        </is>
      </c>
      <c r="W642" s="8">
        <f>IF(C642&lt;&gt;2,"",IF(S642="5X","5XK",IF(S642="5Y","5YK",IF(S642="6B","6BK",IF(S642="6C","6CK","")))))</f>
        <v/>
      </c>
      <c r="X642" s="8">
        <f>IF(S642="6B",_xlfn.XLOOKUP(H642,'Zoning 2shop'!A:A,'Zoning 2shop'!B:B),IF(S642="6C",_xlfn.XLOOKUP(G642,'Zoning 2shop'!C:C,'Zoning 2shop'!D:D),""))</f>
        <v/>
      </c>
      <c r="Y642" s="112">
        <f>AB642/Z642</f>
        <v/>
      </c>
      <c r="Z642" s="4">
        <f>T642</f>
        <v/>
      </c>
      <c r="AA642" s="4">
        <f>IF(OR(S642="6C",S642="6B",S642="5X",S642="5Y"),0.08,0.5)</f>
        <v/>
      </c>
      <c r="AB642" s="4">
        <f>$AG$5/$AG$2*Z642</f>
        <v/>
      </c>
      <c r="AC642" s="19">
        <f>Z642+AA642</f>
        <v/>
      </c>
      <c r="AD642" s="8">
        <f>IF(COUNTIF(Catégories!A:A,N642)=0,"catégorie inconnue",LOOKUP(N642,Catégories!A:A,Catégories!B:B))</f>
        <v/>
      </c>
      <c r="AE642" s="21">
        <f>SUM(Z642:AB642)</f>
        <v/>
      </c>
    </row>
    <row r="643" hidden="1" s="101">
      <c r="B643" s="127" t="inlineStr">
        <is>
          <t>13617721</t>
        </is>
      </c>
      <c r="C643" s="127" t="inlineStr">
        <is>
          <t>0</t>
        </is>
      </c>
      <c r="D643" s="123" t="n">
        <v>46153</v>
      </c>
      <c r="E643" s="127" t="inlineStr">
        <is>
          <t>21320</t>
        </is>
      </c>
      <c r="F643" s="127" t="inlineStr">
        <is>
          <t>78400</t>
        </is>
      </c>
      <c r="G643" s="127" t="inlineStr"/>
      <c r="H643" s="127" t="inlineStr"/>
      <c r="I643" s="127" t="inlineStr">
        <is>
          <t>1702P</t>
        </is>
      </c>
      <c r="J643" s="127" t="inlineStr">
        <is>
          <t>Laruche</t>
        </is>
      </c>
      <c r="K643" s="127" t="inlineStr">
        <is>
          <t>999999</t>
        </is>
      </c>
      <c r="L643" s="127" t="inlineStr">
        <is>
          <t>XS441102521FR</t>
        </is>
      </c>
      <c r="M643" s="127" t="inlineStr">
        <is>
          <t>N</t>
        </is>
      </c>
      <c r="N643" s="127" t="inlineStr">
        <is>
          <t>Transport</t>
        </is>
      </c>
      <c r="O643" s="127" t="inlineStr">
        <is>
          <t>N</t>
        </is>
      </c>
      <c r="P643" s="127" t="inlineStr">
        <is>
          <t>S</t>
        </is>
      </c>
      <c r="Q643" s="127" t="inlineStr">
        <is>
          <t>NT</t>
        </is>
      </c>
      <c r="R643" s="147" t="n">
        <v>0.4</v>
      </c>
      <c r="S643" s="127" t="n">
        <v>86</v>
      </c>
      <c r="T643" s="148" t="n">
        <v>4.25</v>
      </c>
      <c r="U643" s="127" t="inlineStr">
        <is>
          <t>LA RUCHE LOGISTIQUE</t>
        </is>
      </c>
      <c r="W643" s="8">
        <f>IF(C643&lt;&gt;2,"",IF(S643="5X","5XK",IF(S643="5Y","5YK",IF(S643="6B","6BK",IF(S643="6C","6CK","")))))</f>
        <v/>
      </c>
      <c r="X643" s="8">
        <f>IF(S643="6B",_xlfn.XLOOKUP(H643,'Zoning 2shop'!A:A,'Zoning 2shop'!B:B),IF(S643="6C",_xlfn.XLOOKUP(G643,'Zoning 2shop'!C:C,'Zoning 2shop'!D:D),""))</f>
        <v/>
      </c>
      <c r="Y643" s="112">
        <f>AB643/Z643</f>
        <v/>
      </c>
      <c r="Z643" s="4">
        <f>T643</f>
        <v/>
      </c>
      <c r="AA643" s="4">
        <f>IF(OR(S643="6C",S643="6B",S643="5X",S643="5Y"),0.08,0.5)</f>
        <v/>
      </c>
      <c r="AB643" s="4">
        <f>$AG$5/$AG$2*Z643</f>
        <v/>
      </c>
      <c r="AC643" s="19">
        <f>Z643+AA643</f>
        <v/>
      </c>
      <c r="AD643" s="8">
        <f>IF(COUNTIF(Catégories!A:A,N643)=0,"catégorie inconnue",LOOKUP(N643,Catégories!A:A,Catégories!B:B))</f>
        <v/>
      </c>
      <c r="AE643" s="21">
        <f>SUM(Z643:AB643)</f>
        <v/>
      </c>
    </row>
    <row r="644" hidden="1" s="101">
      <c r="B644" s="127" t="inlineStr">
        <is>
          <t>13617721</t>
        </is>
      </c>
      <c r="C644" s="127" t="inlineStr">
        <is>
          <t>0</t>
        </is>
      </c>
      <c r="D644" s="123" t="n">
        <v>46153</v>
      </c>
      <c r="E644" s="127" t="inlineStr">
        <is>
          <t>21320</t>
        </is>
      </c>
      <c r="F644" s="127" t="inlineStr">
        <is>
          <t>27530</t>
        </is>
      </c>
      <c r="G644" s="127" t="inlineStr"/>
      <c r="H644" s="127" t="inlineStr"/>
      <c r="I644" s="127" t="inlineStr">
        <is>
          <t>8078V</t>
        </is>
      </c>
      <c r="J644" s="127" t="inlineStr">
        <is>
          <t>Laruche</t>
        </is>
      </c>
      <c r="K644" s="127" t="inlineStr">
        <is>
          <t>999999</t>
        </is>
      </c>
      <c r="L644" s="127" t="inlineStr">
        <is>
          <t>XS441374017FR</t>
        </is>
      </c>
      <c r="M644" s="127" t="inlineStr">
        <is>
          <t>N</t>
        </is>
      </c>
      <c r="N644" s="127" t="inlineStr">
        <is>
          <t>Transport</t>
        </is>
      </c>
      <c r="O644" s="127" t="inlineStr">
        <is>
          <t>N</t>
        </is>
      </c>
      <c r="P644" s="127" t="inlineStr">
        <is>
          <t>S</t>
        </is>
      </c>
      <c r="Q644" s="127" t="inlineStr">
        <is>
          <t>NT</t>
        </is>
      </c>
      <c r="R644" s="147" t="n">
        <v>0.01</v>
      </c>
      <c r="S644" s="127" t="n">
        <v>86</v>
      </c>
      <c r="T644" s="148" t="n">
        <v>4.25</v>
      </c>
      <c r="U644" s="127" t="inlineStr">
        <is>
          <t>LA RUCHE LOGISTIQUE</t>
        </is>
      </c>
      <c r="W644" s="8">
        <f>IF(C644&lt;&gt;2,"",IF(S644="5X","5XK",IF(S644="5Y","5YK",IF(S644="6B","6BK",IF(S644="6C","6CK","")))))</f>
        <v/>
      </c>
      <c r="X644" s="8">
        <f>IF(S644="6B",_xlfn.XLOOKUP(H644,'Zoning 2shop'!A:A,'Zoning 2shop'!B:B),IF(S644="6C",_xlfn.XLOOKUP(G644,'Zoning 2shop'!C:C,'Zoning 2shop'!D:D),""))</f>
        <v/>
      </c>
      <c r="Y644" s="112">
        <f>AB644/Z644</f>
        <v/>
      </c>
      <c r="Z644" s="4">
        <f>T644</f>
        <v/>
      </c>
      <c r="AA644" s="4">
        <f>IF(OR(S644="6C",S644="6B",S644="5X",S644="5Y"),0.08,0.5)</f>
        <v/>
      </c>
      <c r="AB644" s="4">
        <f>$AG$5/$AG$2*Z644</f>
        <v/>
      </c>
      <c r="AC644" s="19">
        <f>Z644+AA644</f>
        <v/>
      </c>
      <c r="AD644" s="8">
        <f>IF(COUNTIF(Catégories!A:A,N644)=0,"catégorie inconnue",LOOKUP(N644,Catégories!A:A,Catégories!B:B))</f>
        <v/>
      </c>
      <c r="AE644" s="21">
        <f>SUM(Z644:AB644)</f>
        <v/>
      </c>
    </row>
    <row r="645" hidden="1" s="101">
      <c r="B645" s="127" t="inlineStr">
        <is>
          <t>13617721</t>
        </is>
      </c>
      <c r="C645" s="127" t="inlineStr">
        <is>
          <t>0</t>
        </is>
      </c>
      <c r="D645" s="123" t="n">
        <v>46153</v>
      </c>
      <c r="E645" s="127" t="inlineStr">
        <is>
          <t>21320</t>
        </is>
      </c>
      <c r="F645" s="127" t="inlineStr">
        <is>
          <t>62320</t>
        </is>
      </c>
      <c r="G645" s="127" t="inlineStr"/>
      <c r="H645" s="127" t="inlineStr"/>
      <c r="I645" s="127" t="inlineStr">
        <is>
          <t>4160S</t>
        </is>
      </c>
      <c r="J645" s="127" t="inlineStr">
        <is>
          <t>Laruche</t>
        </is>
      </c>
      <c r="K645" s="127" t="inlineStr">
        <is>
          <t>999999</t>
        </is>
      </c>
      <c r="L645" s="127" t="inlineStr">
        <is>
          <t>XS441435572FR</t>
        </is>
      </c>
      <c r="M645" s="127" t="inlineStr">
        <is>
          <t>N</t>
        </is>
      </c>
      <c r="N645" s="127" t="inlineStr">
        <is>
          <t>Transport</t>
        </is>
      </c>
      <c r="O645" s="127" t="inlineStr">
        <is>
          <t>N</t>
        </is>
      </c>
      <c r="P645" s="127" t="inlineStr">
        <is>
          <t>S</t>
        </is>
      </c>
      <c r="Q645" s="127" t="inlineStr">
        <is>
          <t>NT</t>
        </is>
      </c>
      <c r="R645" s="147" t="n">
        <v>0.12</v>
      </c>
      <c r="S645" s="127" t="n">
        <v>86</v>
      </c>
      <c r="T645" s="148" t="n">
        <v>4.25</v>
      </c>
      <c r="U645" s="127" t="inlineStr">
        <is>
          <t>LA RUCHE LOGISTIQUE</t>
        </is>
      </c>
      <c r="W645" s="8">
        <f>IF(C645&lt;&gt;2,"",IF(S645="5X","5XK",IF(S645="5Y","5YK",IF(S645="6B","6BK",IF(S645="6C","6CK","")))))</f>
        <v/>
      </c>
      <c r="X645" s="8">
        <f>IF(S645="6B",_xlfn.XLOOKUP(H645,'Zoning 2shop'!A:A,'Zoning 2shop'!B:B),IF(S645="6C",_xlfn.XLOOKUP(G645,'Zoning 2shop'!C:C,'Zoning 2shop'!D:D),""))</f>
        <v/>
      </c>
      <c r="Y645" s="112">
        <f>AB645/Z645</f>
        <v/>
      </c>
      <c r="Z645" s="4">
        <f>T645</f>
        <v/>
      </c>
      <c r="AA645" s="4">
        <f>IF(OR(S645="6C",S645="6B",S645="5X",S645="5Y"),0.08,0.5)</f>
        <v/>
      </c>
      <c r="AB645" s="4">
        <f>$AG$5/$AG$2*Z645</f>
        <v/>
      </c>
      <c r="AC645" s="19">
        <f>Z645+AA645</f>
        <v/>
      </c>
      <c r="AD645" s="8">
        <f>IF(COUNTIF(Catégories!A:A,N645)=0,"catégorie inconnue",LOOKUP(N645,Catégories!A:A,Catégories!B:B))</f>
        <v/>
      </c>
      <c r="AE645" s="21">
        <f>SUM(Z645:AB645)</f>
        <v/>
      </c>
    </row>
    <row r="646" hidden="1" s="101">
      <c r="B646" s="127" t="inlineStr">
        <is>
          <t>13617721</t>
        </is>
      </c>
      <c r="C646" s="127" t="inlineStr">
        <is>
          <t>0</t>
        </is>
      </c>
      <c r="D646" s="123" t="n">
        <v>46154</v>
      </c>
      <c r="E646" s="127" t="inlineStr">
        <is>
          <t>21320</t>
        </is>
      </c>
      <c r="F646" s="127" t="inlineStr">
        <is>
          <t>01400</t>
        </is>
      </c>
      <c r="G646" s="127" t="inlineStr"/>
      <c r="H646" s="127" t="inlineStr"/>
      <c r="I646" s="127" t="inlineStr">
        <is>
          <t>443CX</t>
        </is>
      </c>
      <c r="J646" s="127" t="inlineStr">
        <is>
          <t>Laruche</t>
        </is>
      </c>
      <c r="K646" s="127" t="inlineStr">
        <is>
          <t>999999</t>
        </is>
      </c>
      <c r="L646" s="127" t="inlineStr">
        <is>
          <t>XS441659120FR</t>
        </is>
      </c>
      <c r="M646" s="127" t="inlineStr">
        <is>
          <t>N</t>
        </is>
      </c>
      <c r="N646" s="127" t="inlineStr">
        <is>
          <t>Transport</t>
        </is>
      </c>
      <c r="O646" s="127" t="inlineStr">
        <is>
          <t>N</t>
        </is>
      </c>
      <c r="P646" s="127" t="inlineStr">
        <is>
          <t>S</t>
        </is>
      </c>
      <c r="Q646" s="127" t="inlineStr">
        <is>
          <t>NT</t>
        </is>
      </c>
      <c r="R646" s="147" t="n">
        <v>0.14</v>
      </c>
      <c r="S646" s="127" t="n">
        <v>86</v>
      </c>
      <c r="T646" s="148" t="n">
        <v>4.25</v>
      </c>
      <c r="U646" s="127" t="inlineStr">
        <is>
          <t>LA RUCHE LOGISTIQUE</t>
        </is>
      </c>
      <c r="W646" s="8">
        <f>IF(C646&lt;&gt;2,"",IF(S646="5X","5XK",IF(S646="5Y","5YK",IF(S646="6B","6BK",IF(S646="6C","6CK","")))))</f>
        <v/>
      </c>
      <c r="X646" s="8">
        <f>IF(S646="6B",_xlfn.XLOOKUP(H646,'Zoning 2shop'!A:A,'Zoning 2shop'!B:B),IF(S646="6C",_xlfn.XLOOKUP(G646,'Zoning 2shop'!C:C,'Zoning 2shop'!D:D),""))</f>
        <v/>
      </c>
      <c r="Y646" s="112">
        <f>AB646/Z646</f>
        <v/>
      </c>
      <c r="Z646" s="4">
        <f>T646</f>
        <v/>
      </c>
      <c r="AA646" s="4">
        <f>IF(OR(S646="6C",S646="6B",S646="5X",S646="5Y"),0.08,0.5)</f>
        <v/>
      </c>
      <c r="AB646" s="4">
        <f>$AG$5/$AG$2*Z646</f>
        <v/>
      </c>
      <c r="AC646" s="19">
        <f>Z646+AA646</f>
        <v/>
      </c>
      <c r="AD646" s="8">
        <f>IF(COUNTIF(Catégories!A:A,N646)=0,"catégorie inconnue",LOOKUP(N646,Catégories!A:A,Catégories!B:B))</f>
        <v/>
      </c>
      <c r="AE646" s="21">
        <f>SUM(Z646:AB646)</f>
        <v/>
      </c>
    </row>
    <row r="647" hidden="1" s="101">
      <c r="B647" s="127" t="inlineStr">
        <is>
          <t>13617721</t>
        </is>
      </c>
      <c r="C647" s="127" t="inlineStr">
        <is>
          <t>0</t>
        </is>
      </c>
      <c r="D647" s="123" t="n">
        <v>46154</v>
      </c>
      <c r="E647" s="127" t="inlineStr">
        <is>
          <t>21320</t>
        </is>
      </c>
      <c r="F647" s="127" t="inlineStr">
        <is>
          <t>13600</t>
        </is>
      </c>
      <c r="G647" s="127" t="inlineStr"/>
      <c r="H647" s="127" t="inlineStr"/>
      <c r="I647" s="127" t="inlineStr">
        <is>
          <t>977AX</t>
        </is>
      </c>
      <c r="J647" s="127" t="inlineStr">
        <is>
          <t>Laruche</t>
        </is>
      </c>
      <c r="K647" s="127" t="inlineStr">
        <is>
          <t>999999</t>
        </is>
      </c>
      <c r="L647" s="127" t="inlineStr">
        <is>
          <t>XS441659765FR</t>
        </is>
      </c>
      <c r="M647" s="127" t="inlineStr">
        <is>
          <t>N</t>
        </is>
      </c>
      <c r="N647" s="127" t="inlineStr">
        <is>
          <t>Transport</t>
        </is>
      </c>
      <c r="O647" s="127" t="inlineStr">
        <is>
          <t>N</t>
        </is>
      </c>
      <c r="P647" s="127" t="inlineStr">
        <is>
          <t>S</t>
        </is>
      </c>
      <c r="Q647" s="127" t="inlineStr">
        <is>
          <t>NT</t>
        </is>
      </c>
      <c r="R647" s="147" t="n">
        <v>0.27</v>
      </c>
      <c r="S647" s="127" t="n">
        <v>86</v>
      </c>
      <c r="T647" s="148" t="n">
        <v>4.25</v>
      </c>
      <c r="U647" s="127" t="inlineStr">
        <is>
          <t>LA RUCHE LOGISTIQUE</t>
        </is>
      </c>
      <c r="W647" s="8">
        <f>IF(C647&lt;&gt;2,"",IF(S647="5X","5XK",IF(S647="5Y","5YK",IF(S647="6B","6BK",IF(S647="6C","6CK","")))))</f>
        <v/>
      </c>
      <c r="X647" s="8">
        <f>IF(S647="6B",_xlfn.XLOOKUP(H647,'Zoning 2shop'!A:A,'Zoning 2shop'!B:B),IF(S647="6C",_xlfn.XLOOKUP(G647,'Zoning 2shop'!C:C,'Zoning 2shop'!D:D),""))</f>
        <v/>
      </c>
      <c r="Y647" s="112">
        <f>AB647/Z647</f>
        <v/>
      </c>
      <c r="Z647" s="4">
        <f>T647</f>
        <v/>
      </c>
      <c r="AA647" s="4">
        <f>IF(OR(S647="6C",S647="6B",S647="5X",S647="5Y"),0.08,0.5)</f>
        <v/>
      </c>
      <c r="AB647" s="4">
        <f>$AG$5/$AG$2*Z647</f>
        <v/>
      </c>
      <c r="AC647" s="19">
        <f>Z647+AA647</f>
        <v/>
      </c>
      <c r="AD647" s="8">
        <f>IF(COUNTIF(Catégories!A:A,N647)=0,"catégorie inconnue",LOOKUP(N647,Catégories!A:A,Catégories!B:B))</f>
        <v/>
      </c>
      <c r="AE647" s="21">
        <f>SUM(Z647:AB647)</f>
        <v/>
      </c>
    </row>
    <row r="648" hidden="1" s="101">
      <c r="B648" s="127" t="inlineStr">
        <is>
          <t>13617721</t>
        </is>
      </c>
      <c r="C648" s="127" t="inlineStr">
        <is>
          <t>0</t>
        </is>
      </c>
      <c r="D648" s="123" t="n">
        <v>46154</v>
      </c>
      <c r="E648" s="127" t="inlineStr">
        <is>
          <t>21320</t>
        </is>
      </c>
      <c r="F648" s="127" t="inlineStr">
        <is>
          <t>44230</t>
        </is>
      </c>
      <c r="G648" s="127" t="inlineStr"/>
      <c r="H648" s="127" t="inlineStr"/>
      <c r="I648" s="127" t="inlineStr">
        <is>
          <t>7921X</t>
        </is>
      </c>
      <c r="J648" s="127" t="inlineStr">
        <is>
          <t>Laruche</t>
        </is>
      </c>
      <c r="K648" s="127" t="inlineStr">
        <is>
          <t>999999</t>
        </is>
      </c>
      <c r="L648" s="127" t="inlineStr">
        <is>
          <t>XS441660595FR</t>
        </is>
      </c>
      <c r="M648" s="127" t="inlineStr">
        <is>
          <t>N</t>
        </is>
      </c>
      <c r="N648" s="127" t="inlineStr">
        <is>
          <t>Transport</t>
        </is>
      </c>
      <c r="O648" s="127" t="inlineStr">
        <is>
          <t>N</t>
        </is>
      </c>
      <c r="P648" s="127" t="inlineStr">
        <is>
          <t>S</t>
        </is>
      </c>
      <c r="Q648" s="127" t="inlineStr">
        <is>
          <t>NT</t>
        </is>
      </c>
      <c r="R648" s="147" t="n">
        <v>0.42</v>
      </c>
      <c r="S648" s="127" t="n">
        <v>86</v>
      </c>
      <c r="T648" s="148" t="n">
        <v>4.25</v>
      </c>
      <c r="U648" s="127" t="inlineStr">
        <is>
          <t>LA RUCHE LOGISTIQUE</t>
        </is>
      </c>
      <c r="W648" s="8">
        <f>IF(C648&lt;&gt;2,"",IF(S648="5X","5XK",IF(S648="5Y","5YK",IF(S648="6B","6BK",IF(S648="6C","6CK","")))))</f>
        <v/>
      </c>
      <c r="X648" s="8">
        <f>IF(S648="6B",_xlfn.XLOOKUP(H648,'Zoning 2shop'!A:A,'Zoning 2shop'!B:B),IF(S648="6C",_xlfn.XLOOKUP(G648,'Zoning 2shop'!C:C,'Zoning 2shop'!D:D),""))</f>
        <v/>
      </c>
      <c r="Y648" s="112">
        <f>AB648/Z648</f>
        <v/>
      </c>
      <c r="Z648" s="4">
        <f>T648</f>
        <v/>
      </c>
      <c r="AA648" s="4">
        <f>IF(OR(S648="6C",S648="6B",S648="5X",S648="5Y"),0.08,0.5)</f>
        <v/>
      </c>
      <c r="AB648" s="4">
        <f>$AG$5/$AG$2*Z648</f>
        <v/>
      </c>
      <c r="AC648" s="19">
        <f>Z648+AA648</f>
        <v/>
      </c>
      <c r="AD648" s="8">
        <f>IF(COUNTIF(Catégories!A:A,N648)=0,"catégorie inconnue",LOOKUP(N648,Catégories!A:A,Catégories!B:B))</f>
        <v/>
      </c>
      <c r="AE648" s="21">
        <f>SUM(Z648:AB648)</f>
        <v/>
      </c>
    </row>
    <row r="649" hidden="1" s="101">
      <c r="B649" s="127" t="inlineStr">
        <is>
          <t>13617721</t>
        </is>
      </c>
      <c r="C649" s="127" t="inlineStr">
        <is>
          <t>0</t>
        </is>
      </c>
      <c r="D649" s="123" t="n">
        <v>46154</v>
      </c>
      <c r="E649" s="127" t="inlineStr">
        <is>
          <t>21320</t>
        </is>
      </c>
      <c r="F649" s="127" t="inlineStr">
        <is>
          <t>29170</t>
        </is>
      </c>
      <c r="G649" s="127" t="inlineStr"/>
      <c r="H649" s="127" t="inlineStr"/>
      <c r="I649" s="127" t="inlineStr">
        <is>
          <t>405BX</t>
        </is>
      </c>
      <c r="J649" s="127" t="inlineStr">
        <is>
          <t>Laruche</t>
        </is>
      </c>
      <c r="K649" s="127" t="inlineStr">
        <is>
          <t>999999</t>
        </is>
      </c>
      <c r="L649" s="127" t="inlineStr">
        <is>
          <t>XS441797744FR</t>
        </is>
      </c>
      <c r="M649" s="127" t="inlineStr">
        <is>
          <t>N</t>
        </is>
      </c>
      <c r="N649" s="127" t="inlineStr">
        <is>
          <t>Transport</t>
        </is>
      </c>
      <c r="O649" s="127" t="inlineStr">
        <is>
          <t>N</t>
        </is>
      </c>
      <c r="P649" s="127" t="inlineStr">
        <is>
          <t>S</t>
        </is>
      </c>
      <c r="Q649" s="127" t="inlineStr">
        <is>
          <t>NT</t>
        </is>
      </c>
      <c r="R649" s="147" t="n">
        <v>0.11</v>
      </c>
      <c r="S649" s="127" t="n">
        <v>86</v>
      </c>
      <c r="T649" s="148" t="n">
        <v>4.25</v>
      </c>
      <c r="U649" s="127" t="inlineStr">
        <is>
          <t>LA RUCHE LOGISTIQUE</t>
        </is>
      </c>
      <c r="W649" s="8">
        <f>IF(C649&lt;&gt;2,"",IF(S649="5X","5XK",IF(S649="5Y","5YK",IF(S649="6B","6BK",IF(S649="6C","6CK","")))))</f>
        <v/>
      </c>
      <c r="X649" s="8">
        <f>IF(S649="6B",_xlfn.XLOOKUP(H649,'Zoning 2shop'!A:A,'Zoning 2shop'!B:B),IF(S649="6C",_xlfn.XLOOKUP(G649,'Zoning 2shop'!C:C,'Zoning 2shop'!D:D),""))</f>
        <v/>
      </c>
      <c r="Y649" s="112">
        <f>AB649/Z649</f>
        <v/>
      </c>
      <c r="Z649" s="4">
        <f>T649</f>
        <v/>
      </c>
      <c r="AA649" s="4">
        <f>IF(OR(S649="6C",S649="6B",S649="5X",S649="5Y"),0.08,0.5)</f>
        <v/>
      </c>
      <c r="AB649" s="4">
        <f>$AG$5/$AG$2*Z649</f>
        <v/>
      </c>
      <c r="AC649" s="19">
        <f>Z649+AA649</f>
        <v/>
      </c>
      <c r="AD649" s="8">
        <f>IF(COUNTIF(Catégories!A:A,N649)=0,"catégorie inconnue",LOOKUP(N649,Catégories!A:A,Catégories!B:B))</f>
        <v/>
      </c>
      <c r="AE649" s="21">
        <f>SUM(Z649:AB649)</f>
        <v/>
      </c>
    </row>
    <row r="650" hidden="1" s="101">
      <c r="B650" s="127" t="inlineStr">
        <is>
          <t>13617721</t>
        </is>
      </c>
      <c r="C650" s="127" t="inlineStr">
        <is>
          <t>0</t>
        </is>
      </c>
      <c r="D650" s="123" t="n">
        <v>46154</v>
      </c>
      <c r="E650" s="127" t="inlineStr">
        <is>
          <t>21320</t>
        </is>
      </c>
      <c r="F650" s="127" t="inlineStr">
        <is>
          <t>33126</t>
        </is>
      </c>
      <c r="G650" s="127" t="inlineStr"/>
      <c r="H650" s="127" t="inlineStr"/>
      <c r="I650" s="127" t="inlineStr">
        <is>
          <t>0265X</t>
        </is>
      </c>
      <c r="J650" s="127" t="inlineStr">
        <is>
          <t>Laruche</t>
        </is>
      </c>
      <c r="K650" s="127" t="inlineStr">
        <is>
          <t>999999</t>
        </is>
      </c>
      <c r="L650" s="127" t="inlineStr">
        <is>
          <t>XS441806018FR</t>
        </is>
      </c>
      <c r="M650" s="127" t="inlineStr">
        <is>
          <t>N</t>
        </is>
      </c>
      <c r="N650" s="127" t="inlineStr">
        <is>
          <t>Transport</t>
        </is>
      </c>
      <c r="O650" s="127" t="inlineStr">
        <is>
          <t>N</t>
        </is>
      </c>
      <c r="P650" s="127" t="inlineStr">
        <is>
          <t>S</t>
        </is>
      </c>
      <c r="Q650" s="127" t="inlineStr">
        <is>
          <t>NT</t>
        </is>
      </c>
      <c r="R650" s="147" t="n">
        <v>9.359999999999999</v>
      </c>
      <c r="S650" s="127" t="n">
        <v>86</v>
      </c>
      <c r="T650" s="148" t="n">
        <v>8.43</v>
      </c>
      <c r="U650" s="127" t="inlineStr">
        <is>
          <t>LA RUCHE LOGISTIQUE</t>
        </is>
      </c>
      <c r="W650" s="8">
        <f>IF(C650&lt;&gt;2,"",IF(S650="5X","5XK",IF(S650="5Y","5YK",IF(S650="6B","6BK",IF(S650="6C","6CK","")))))</f>
        <v/>
      </c>
      <c r="X650" s="8">
        <f>IF(S650="6B",_xlfn.XLOOKUP(H650,'Zoning 2shop'!A:A,'Zoning 2shop'!B:B),IF(S650="6C",_xlfn.XLOOKUP(G650,'Zoning 2shop'!C:C,'Zoning 2shop'!D:D),""))</f>
        <v/>
      </c>
      <c r="Y650" s="112">
        <f>AB650/Z650</f>
        <v/>
      </c>
      <c r="Z650" s="4">
        <f>T650</f>
        <v/>
      </c>
      <c r="AA650" s="4">
        <f>IF(OR(S650="6C",S650="6B",S650="5X",S650="5Y"),0.08,0.5)</f>
        <v/>
      </c>
      <c r="AB650" s="4">
        <f>$AG$5/$AG$2*Z650</f>
        <v/>
      </c>
      <c r="AC650" s="19">
        <f>Z650+AA650</f>
        <v/>
      </c>
      <c r="AD650" s="8">
        <f>IF(COUNTIF(Catégories!A:A,N650)=0,"catégorie inconnue",LOOKUP(N650,Catégories!A:A,Catégories!B:B))</f>
        <v/>
      </c>
      <c r="AE650" s="21">
        <f>SUM(Z650:AB650)</f>
        <v/>
      </c>
    </row>
    <row r="651" hidden="1" s="101">
      <c r="B651" s="127" t="inlineStr">
        <is>
          <t>13617721</t>
        </is>
      </c>
      <c r="C651" s="127" t="inlineStr">
        <is>
          <t>0</t>
        </is>
      </c>
      <c r="D651" s="123" t="n">
        <v>46154</v>
      </c>
      <c r="E651" s="127" t="inlineStr">
        <is>
          <t>21320</t>
        </is>
      </c>
      <c r="F651" s="127" t="inlineStr">
        <is>
          <t>59800</t>
        </is>
      </c>
      <c r="G651" s="127" t="inlineStr"/>
      <c r="H651" s="127" t="inlineStr"/>
      <c r="I651" s="127" t="inlineStr">
        <is>
          <t>543AS</t>
        </is>
      </c>
      <c r="J651" s="127" t="inlineStr">
        <is>
          <t>Laruche</t>
        </is>
      </c>
      <c r="K651" s="127" t="inlineStr">
        <is>
          <t>999999</t>
        </is>
      </c>
      <c r="L651" s="127" t="inlineStr">
        <is>
          <t>XS441807883FR</t>
        </is>
      </c>
      <c r="M651" s="127" t="inlineStr">
        <is>
          <t>N</t>
        </is>
      </c>
      <c r="N651" s="127" t="inlineStr">
        <is>
          <t>Transport</t>
        </is>
      </c>
      <c r="O651" s="127" t="inlineStr">
        <is>
          <t>N</t>
        </is>
      </c>
      <c r="P651" s="127" t="inlineStr">
        <is>
          <t>S</t>
        </is>
      </c>
      <c r="Q651" s="127" t="inlineStr">
        <is>
          <t>NT</t>
        </is>
      </c>
      <c r="R651" s="147" t="n">
        <v>10.416</v>
      </c>
      <c r="S651" s="127" t="n">
        <v>86</v>
      </c>
      <c r="T651" s="148" t="n">
        <v>9.279999999999999</v>
      </c>
      <c r="U651" s="127" t="inlineStr">
        <is>
          <t>LA RUCHE LOGISTIQUE</t>
        </is>
      </c>
      <c r="W651" s="8">
        <f>IF(C651&lt;&gt;2,"",IF(S651="5X","5XK",IF(S651="5Y","5YK",IF(S651="6B","6BK",IF(S651="6C","6CK","")))))</f>
        <v/>
      </c>
      <c r="X651" s="8">
        <f>IF(S651="6B",_xlfn.XLOOKUP(H651,'Zoning 2shop'!A:A,'Zoning 2shop'!B:B),IF(S651="6C",_xlfn.XLOOKUP(G651,'Zoning 2shop'!C:C,'Zoning 2shop'!D:D),""))</f>
        <v/>
      </c>
      <c r="Y651" s="112">
        <f>AB651/Z651</f>
        <v/>
      </c>
      <c r="Z651" s="4">
        <f>T651</f>
        <v/>
      </c>
      <c r="AA651" s="4">
        <f>IF(OR(S651="6C",S651="6B",S651="5X",S651="5Y"),0.08,0.5)</f>
        <v/>
      </c>
      <c r="AB651" s="4">
        <f>$AG$5/$AG$2*Z651</f>
        <v/>
      </c>
      <c r="AC651" s="19">
        <f>Z651+AA651</f>
        <v/>
      </c>
      <c r="AD651" s="8">
        <f>IF(COUNTIF(Catégories!A:A,N651)=0,"catégorie inconnue",LOOKUP(N651,Catégories!A:A,Catégories!B:B))</f>
        <v/>
      </c>
      <c r="AE651" s="21">
        <f>SUM(Z651:AB651)</f>
        <v/>
      </c>
    </row>
    <row r="652" hidden="1" s="101">
      <c r="B652" s="127" t="inlineStr">
        <is>
          <t>13617721</t>
        </is>
      </c>
      <c r="C652" s="127" t="inlineStr">
        <is>
          <t>0</t>
        </is>
      </c>
      <c r="D652" s="123" t="n">
        <v>46154</v>
      </c>
      <c r="E652" s="127" t="inlineStr">
        <is>
          <t>21320</t>
        </is>
      </c>
      <c r="F652" s="127" t="inlineStr">
        <is>
          <t>35700</t>
        </is>
      </c>
      <c r="G652" s="127" t="inlineStr"/>
      <c r="H652" s="127" t="inlineStr"/>
      <c r="I652" s="127" t="inlineStr">
        <is>
          <t>8065O</t>
        </is>
      </c>
      <c r="J652" s="127" t="inlineStr">
        <is>
          <t>Laruche</t>
        </is>
      </c>
      <c r="K652" s="127" t="inlineStr">
        <is>
          <t>999999</t>
        </is>
      </c>
      <c r="L652" s="127" t="inlineStr">
        <is>
          <t>XS441841350FR</t>
        </is>
      </c>
      <c r="M652" s="127" t="inlineStr">
        <is>
          <t>N</t>
        </is>
      </c>
      <c r="N652" s="127" t="inlineStr">
        <is>
          <t>Transport</t>
        </is>
      </c>
      <c r="O652" s="127" t="inlineStr">
        <is>
          <t>N</t>
        </is>
      </c>
      <c r="P652" s="127" t="inlineStr">
        <is>
          <t>S</t>
        </is>
      </c>
      <c r="Q652" s="127" t="inlineStr">
        <is>
          <t>NT</t>
        </is>
      </c>
      <c r="R652" s="147" t="n">
        <v>0.06</v>
      </c>
      <c r="S652" s="127" t="n">
        <v>86</v>
      </c>
      <c r="T652" s="148" t="n">
        <v>4.25</v>
      </c>
      <c r="U652" s="127" t="inlineStr">
        <is>
          <t>LA RUCHE LOGISTIQUE</t>
        </is>
      </c>
      <c r="W652" s="8">
        <f>IF(C652&lt;&gt;2,"",IF(S652="5X","5XK",IF(S652="5Y","5YK",IF(S652="6B","6BK",IF(S652="6C","6CK","")))))</f>
        <v/>
      </c>
      <c r="X652" s="8">
        <f>IF(S652="6B",_xlfn.XLOOKUP(H652,'Zoning 2shop'!A:A,'Zoning 2shop'!B:B),IF(S652="6C",_xlfn.XLOOKUP(G652,'Zoning 2shop'!C:C,'Zoning 2shop'!D:D),""))</f>
        <v/>
      </c>
      <c r="Y652" s="112">
        <f>AB652/Z652</f>
        <v/>
      </c>
      <c r="Z652" s="4">
        <f>T652</f>
        <v/>
      </c>
      <c r="AA652" s="4">
        <f>IF(OR(S652="6C",S652="6B",S652="5X",S652="5Y"),0.08,0.5)</f>
        <v/>
      </c>
      <c r="AB652" s="4">
        <f>$AG$5/$AG$2*Z652</f>
        <v/>
      </c>
      <c r="AC652" s="19">
        <f>Z652+AA652</f>
        <v/>
      </c>
      <c r="AD652" s="8">
        <f>IF(COUNTIF(Catégories!A:A,N652)=0,"catégorie inconnue",LOOKUP(N652,Catégories!A:A,Catégories!B:B))</f>
        <v/>
      </c>
      <c r="AE652" s="21">
        <f>SUM(Z652:AB652)</f>
        <v/>
      </c>
    </row>
    <row r="653" hidden="1" s="101">
      <c r="B653" s="127" t="inlineStr">
        <is>
          <t>13617721</t>
        </is>
      </c>
      <c r="C653" s="127" t="inlineStr">
        <is>
          <t>0</t>
        </is>
      </c>
      <c r="D653" s="123" t="n">
        <v>46155</v>
      </c>
      <c r="E653" s="127" t="inlineStr">
        <is>
          <t>21320</t>
        </is>
      </c>
      <c r="F653" s="127" t="inlineStr">
        <is>
          <t>34070</t>
        </is>
      </c>
      <c r="G653" s="127" t="inlineStr"/>
      <c r="H653" s="127" t="inlineStr"/>
      <c r="I653" s="127" t="inlineStr">
        <is>
          <t>101BM</t>
        </is>
      </c>
      <c r="J653" s="127" t="inlineStr">
        <is>
          <t>Laruche</t>
        </is>
      </c>
      <c r="K653" s="127" t="inlineStr">
        <is>
          <t>999999</t>
        </is>
      </c>
      <c r="L653" s="127" t="inlineStr">
        <is>
          <t>XS442103109FR</t>
        </is>
      </c>
      <c r="M653" s="127" t="inlineStr">
        <is>
          <t>N</t>
        </is>
      </c>
      <c r="N653" s="127" t="inlineStr">
        <is>
          <t>Transport</t>
        </is>
      </c>
      <c r="O653" s="127" t="inlineStr">
        <is>
          <t>N</t>
        </is>
      </c>
      <c r="P653" s="127" t="inlineStr">
        <is>
          <t>S</t>
        </is>
      </c>
      <c r="Q653" s="127" t="inlineStr">
        <is>
          <t>NT</t>
        </is>
      </c>
      <c r="R653" s="147" t="n">
        <v>0.08</v>
      </c>
      <c r="S653" s="127" t="n">
        <v>86</v>
      </c>
      <c r="T653" s="148" t="n">
        <v>4.25</v>
      </c>
      <c r="U653" s="127" t="inlineStr">
        <is>
          <t>LA RUCHE LOGISTIQUE</t>
        </is>
      </c>
      <c r="W653" s="8">
        <f>IF(C653&lt;&gt;2,"",IF(S653="5X","5XK",IF(S653="5Y","5YK",IF(S653="6B","6BK",IF(S653="6C","6CK","")))))</f>
        <v/>
      </c>
      <c r="X653" s="8">
        <f>IF(S653="6B",_xlfn.XLOOKUP(H653,'Zoning 2shop'!A:A,'Zoning 2shop'!B:B),IF(S653="6C",_xlfn.XLOOKUP(G653,'Zoning 2shop'!C:C,'Zoning 2shop'!D:D),""))</f>
        <v/>
      </c>
      <c r="Y653" s="112">
        <f>AB653/Z653</f>
        <v/>
      </c>
      <c r="Z653" s="4">
        <f>T653</f>
        <v/>
      </c>
      <c r="AA653" s="4">
        <f>IF(OR(S653="6C",S653="6B",S653="5X",S653="5Y"),0.08,0.5)</f>
        <v/>
      </c>
      <c r="AB653" s="4">
        <f>$AG$5/$AG$2*Z653</f>
        <v/>
      </c>
      <c r="AC653" s="19">
        <f>Z653+AA653</f>
        <v/>
      </c>
      <c r="AD653" s="8">
        <f>IF(COUNTIF(Catégories!A:A,N653)=0,"catégorie inconnue",LOOKUP(N653,Catégories!A:A,Catégories!B:B))</f>
        <v/>
      </c>
      <c r="AE653" s="21">
        <f>SUM(Z653:AB653)</f>
        <v/>
      </c>
    </row>
    <row r="654" hidden="1" s="101">
      <c r="B654" s="127" t="inlineStr">
        <is>
          <t>13617721</t>
        </is>
      </c>
      <c r="C654" s="127" t="inlineStr">
        <is>
          <t>0</t>
        </is>
      </c>
      <c r="D654" s="123" t="n">
        <v>46155</v>
      </c>
      <c r="E654" s="127" t="inlineStr">
        <is>
          <t>21320</t>
        </is>
      </c>
      <c r="F654" s="127" t="inlineStr">
        <is>
          <t>35230</t>
        </is>
      </c>
      <c r="G654" s="127" t="inlineStr"/>
      <c r="H654" s="127" t="inlineStr"/>
      <c r="I654" s="127" t="inlineStr">
        <is>
          <t>233EX</t>
        </is>
      </c>
      <c r="J654" s="127" t="inlineStr">
        <is>
          <t>Laruche</t>
        </is>
      </c>
      <c r="K654" s="127" t="inlineStr">
        <is>
          <t>999999</t>
        </is>
      </c>
      <c r="L654" s="127" t="inlineStr">
        <is>
          <t>XS442103554FR</t>
        </is>
      </c>
      <c r="M654" s="127" t="inlineStr">
        <is>
          <t>N</t>
        </is>
      </c>
      <c r="N654" s="127" t="inlineStr">
        <is>
          <t>Transport</t>
        </is>
      </c>
      <c r="O654" s="127" t="inlineStr">
        <is>
          <t>N</t>
        </is>
      </c>
      <c r="P654" s="127" t="inlineStr">
        <is>
          <t>S</t>
        </is>
      </c>
      <c r="Q654" s="127" t="inlineStr">
        <is>
          <t>NT</t>
        </is>
      </c>
      <c r="R654" s="147" t="n">
        <v>4.638</v>
      </c>
      <c r="S654" s="127" t="n">
        <v>86</v>
      </c>
      <c r="T654" s="148" t="n">
        <v>5.88</v>
      </c>
      <c r="U654" s="127" t="inlineStr">
        <is>
          <t>LA RUCHE LOGISTIQUE</t>
        </is>
      </c>
      <c r="W654" s="8">
        <f>IF(C654&lt;&gt;2,"",IF(S654="5X","5XK",IF(S654="5Y","5YK",IF(S654="6B","6BK",IF(S654="6C","6CK","")))))</f>
        <v/>
      </c>
      <c r="X654" s="8">
        <f>IF(S654="6B",_xlfn.XLOOKUP(H654,'Zoning 2shop'!A:A,'Zoning 2shop'!B:B),IF(S654="6C",_xlfn.XLOOKUP(G654,'Zoning 2shop'!C:C,'Zoning 2shop'!D:D),""))</f>
        <v/>
      </c>
      <c r="Y654" s="112">
        <f>AB654/Z654</f>
        <v/>
      </c>
      <c r="Z654" s="4">
        <f>T654</f>
        <v/>
      </c>
      <c r="AA654" s="4">
        <f>IF(OR(S654="6C",S654="6B",S654="5X",S654="5Y"),0.08,0.5)</f>
        <v/>
      </c>
      <c r="AB654" s="4">
        <f>$AG$5/$AG$2*Z654</f>
        <v/>
      </c>
      <c r="AC654" s="19">
        <f>Z654+AA654</f>
        <v/>
      </c>
      <c r="AD654" s="8">
        <f>IF(COUNTIF(Catégories!A:A,N654)=0,"catégorie inconnue",LOOKUP(N654,Catégories!A:A,Catégories!B:B))</f>
        <v/>
      </c>
      <c r="AE654" s="21">
        <f>SUM(Z654:AB654)</f>
        <v/>
      </c>
    </row>
    <row r="655" hidden="1" s="101">
      <c r="B655" s="127" t="inlineStr">
        <is>
          <t>13617721</t>
        </is>
      </c>
      <c r="C655" s="127" t="inlineStr">
        <is>
          <t>0</t>
        </is>
      </c>
      <c r="D655" s="123" t="n">
        <v>46155</v>
      </c>
      <c r="E655" s="127" t="inlineStr">
        <is>
          <t>21320</t>
        </is>
      </c>
      <c r="F655" s="127" t="inlineStr">
        <is>
          <t>92400</t>
        </is>
      </c>
      <c r="G655" s="127" t="inlineStr"/>
      <c r="H655" s="127" t="inlineStr"/>
      <c r="I655" s="127" t="inlineStr">
        <is>
          <t>7978O</t>
        </is>
      </c>
      <c r="J655" s="127" t="inlineStr">
        <is>
          <t>Laruche</t>
        </is>
      </c>
      <c r="K655" s="127" t="inlineStr">
        <is>
          <t>999999</t>
        </is>
      </c>
      <c r="L655" s="127" t="inlineStr">
        <is>
          <t>XS442108295FR</t>
        </is>
      </c>
      <c r="M655" s="127" t="inlineStr">
        <is>
          <t>N</t>
        </is>
      </c>
      <c r="N655" s="127" t="inlineStr">
        <is>
          <t>Transport</t>
        </is>
      </c>
      <c r="O655" s="127" t="inlineStr">
        <is>
          <t>N</t>
        </is>
      </c>
      <c r="P655" s="127" t="inlineStr">
        <is>
          <t>S</t>
        </is>
      </c>
      <c r="Q655" s="127" t="inlineStr">
        <is>
          <t>NT</t>
        </is>
      </c>
      <c r="R655" s="147" t="n">
        <v>4.787</v>
      </c>
      <c r="S655" s="127" t="n">
        <v>86</v>
      </c>
      <c r="T655" s="148" t="n">
        <v>5.88</v>
      </c>
      <c r="U655" s="127" t="inlineStr">
        <is>
          <t>LA RUCHE LOGISTIQUE</t>
        </is>
      </c>
      <c r="W655" s="8">
        <f>IF(C655&lt;&gt;2,"",IF(S655="5X","5XK",IF(S655="5Y","5YK",IF(S655="6B","6BK",IF(S655="6C","6CK","")))))</f>
        <v/>
      </c>
      <c r="X655" s="8">
        <f>IF(S655="6B",_xlfn.XLOOKUP(H655,'Zoning 2shop'!A:A,'Zoning 2shop'!B:B),IF(S655="6C",_xlfn.XLOOKUP(G655,'Zoning 2shop'!C:C,'Zoning 2shop'!D:D),""))</f>
        <v/>
      </c>
      <c r="Y655" s="112">
        <f>AB655/Z655</f>
        <v/>
      </c>
      <c r="Z655" s="4">
        <f>T655</f>
        <v/>
      </c>
      <c r="AA655" s="4">
        <f>IF(OR(S655="6C",S655="6B",S655="5X",S655="5Y"),0.08,0.5)</f>
        <v/>
      </c>
      <c r="AB655" s="4">
        <f>$AG$5/$AG$2*Z655</f>
        <v/>
      </c>
      <c r="AC655" s="19">
        <f>Z655+AA655</f>
        <v/>
      </c>
      <c r="AD655" s="8">
        <f>IF(COUNTIF(Catégories!A:A,N655)=0,"catégorie inconnue",LOOKUP(N655,Catégories!A:A,Catégories!B:B))</f>
        <v/>
      </c>
      <c r="AE655" s="21">
        <f>SUM(Z655:AB655)</f>
        <v/>
      </c>
    </row>
    <row r="656" hidden="1" s="101">
      <c r="B656" s="127" t="inlineStr">
        <is>
          <t>13617721</t>
        </is>
      </c>
      <c r="C656" s="127" t="inlineStr">
        <is>
          <t>0</t>
        </is>
      </c>
      <c r="D656" s="123" t="n">
        <v>46155</v>
      </c>
      <c r="E656" s="127" t="inlineStr">
        <is>
          <t>21320</t>
        </is>
      </c>
      <c r="F656" s="127" t="inlineStr">
        <is>
          <t>38380</t>
        </is>
      </c>
      <c r="G656" s="127" t="inlineStr"/>
      <c r="H656" s="127" t="inlineStr"/>
      <c r="I656" s="127" t="inlineStr">
        <is>
          <t>9017S</t>
        </is>
      </c>
      <c r="J656" s="127" t="inlineStr">
        <is>
          <t>Laruche</t>
        </is>
      </c>
      <c r="K656" s="127" t="inlineStr">
        <is>
          <t>999999</t>
        </is>
      </c>
      <c r="L656" s="127" t="inlineStr">
        <is>
          <t>XS442202591FR</t>
        </is>
      </c>
      <c r="M656" s="127" t="inlineStr">
        <is>
          <t>N</t>
        </is>
      </c>
      <c r="N656" s="127" t="inlineStr">
        <is>
          <t>Transport</t>
        </is>
      </c>
      <c r="O656" s="127" t="inlineStr">
        <is>
          <t>N</t>
        </is>
      </c>
      <c r="P656" s="127" t="inlineStr">
        <is>
          <t>S</t>
        </is>
      </c>
      <c r="Q656" s="127" t="inlineStr">
        <is>
          <t>NT</t>
        </is>
      </c>
      <c r="R656" s="147" t="n">
        <v>0.09</v>
      </c>
      <c r="S656" s="127" t="n">
        <v>86</v>
      </c>
      <c r="T656" s="148" t="n">
        <v>4.25</v>
      </c>
      <c r="U656" s="127" t="inlineStr">
        <is>
          <t>LA RUCHE LOGISTIQUE</t>
        </is>
      </c>
      <c r="W656" s="8">
        <f>IF(C656&lt;&gt;2,"",IF(S656="5X","5XK",IF(S656="5Y","5YK",IF(S656="6B","6BK",IF(S656="6C","6CK","")))))</f>
        <v/>
      </c>
      <c r="X656" s="8">
        <f>IF(S656="6B",_xlfn.XLOOKUP(H656,'Zoning 2shop'!A:A,'Zoning 2shop'!B:B),IF(S656="6C",_xlfn.XLOOKUP(G656,'Zoning 2shop'!C:C,'Zoning 2shop'!D:D),""))</f>
        <v/>
      </c>
      <c r="Y656" s="112">
        <f>AB656/Z656</f>
        <v/>
      </c>
      <c r="Z656" s="4">
        <f>T656</f>
        <v/>
      </c>
      <c r="AA656" s="4">
        <f>IF(OR(S656="6C",S656="6B",S656="5X",S656="5Y"),0.08,0.5)</f>
        <v/>
      </c>
      <c r="AB656" s="4">
        <f>$AG$5/$AG$2*Z656</f>
        <v/>
      </c>
      <c r="AC656" s="19">
        <f>Z656+AA656</f>
        <v/>
      </c>
      <c r="AD656" s="8">
        <f>IF(COUNTIF(Catégories!A:A,N656)=0,"catégorie inconnue",LOOKUP(N656,Catégories!A:A,Catégories!B:B))</f>
        <v/>
      </c>
      <c r="AE656" s="21">
        <f>SUM(Z656:AB656)</f>
        <v/>
      </c>
    </row>
    <row r="657" hidden="1" s="101">
      <c r="B657" s="127" t="inlineStr">
        <is>
          <t>13617721</t>
        </is>
      </c>
      <c r="C657" s="127" t="inlineStr">
        <is>
          <t>0</t>
        </is>
      </c>
      <c r="D657" s="123" t="n">
        <v>46155</v>
      </c>
      <c r="E657" s="127" t="inlineStr">
        <is>
          <t>21320</t>
        </is>
      </c>
      <c r="F657" s="127" t="inlineStr">
        <is>
          <t>95160</t>
        </is>
      </c>
      <c r="G657" s="127" t="inlineStr"/>
      <c r="H657" s="127" t="inlineStr"/>
      <c r="I657" s="127" t="inlineStr">
        <is>
          <t>0194X</t>
        </is>
      </c>
      <c r="J657" s="127" t="inlineStr">
        <is>
          <t>Laruche</t>
        </is>
      </c>
      <c r="K657" s="127" t="inlineStr">
        <is>
          <t>999999</t>
        </is>
      </c>
      <c r="L657" s="127" t="inlineStr">
        <is>
          <t>XS442215017FR</t>
        </is>
      </c>
      <c r="M657" s="127" t="inlineStr">
        <is>
          <t>N</t>
        </is>
      </c>
      <c r="N657" s="127" t="inlineStr">
        <is>
          <t>Transport</t>
        </is>
      </c>
      <c r="O657" s="127" t="inlineStr">
        <is>
          <t>N</t>
        </is>
      </c>
      <c r="P657" s="127" t="inlineStr">
        <is>
          <t>S</t>
        </is>
      </c>
      <c r="Q657" s="127" t="inlineStr">
        <is>
          <t>NT</t>
        </is>
      </c>
      <c r="R657" s="147" t="n">
        <v>4.787</v>
      </c>
      <c r="S657" s="127" t="n">
        <v>86</v>
      </c>
      <c r="T657" s="148" t="n">
        <v>5.88</v>
      </c>
      <c r="U657" s="127" t="inlineStr">
        <is>
          <t>LA RUCHE LOGISTIQUE</t>
        </is>
      </c>
      <c r="W657" s="8">
        <f>IF(C657&lt;&gt;2,"",IF(S657="5X","5XK",IF(S657="5Y","5YK",IF(S657="6B","6BK",IF(S657="6C","6CK","")))))</f>
        <v/>
      </c>
      <c r="X657" s="8">
        <f>IF(S657="6B",_xlfn.XLOOKUP(H657,'Zoning 2shop'!A:A,'Zoning 2shop'!B:B),IF(S657="6C",_xlfn.XLOOKUP(G657,'Zoning 2shop'!C:C,'Zoning 2shop'!D:D),""))</f>
        <v/>
      </c>
      <c r="Y657" s="112">
        <f>AB657/Z657</f>
        <v/>
      </c>
      <c r="Z657" s="4">
        <f>T657</f>
        <v/>
      </c>
      <c r="AA657" s="4">
        <f>IF(OR(S657="6C",S657="6B",S657="5X",S657="5Y"),0.08,0.5)</f>
        <v/>
      </c>
      <c r="AB657" s="4">
        <f>$AG$5/$AG$2*Z657</f>
        <v/>
      </c>
      <c r="AC657" s="19">
        <f>Z657+AA657</f>
        <v/>
      </c>
      <c r="AD657" s="8">
        <f>IF(COUNTIF(Catégories!A:A,N657)=0,"catégorie inconnue",LOOKUP(N657,Catégories!A:A,Catégories!B:B))</f>
        <v/>
      </c>
      <c r="AE657" s="21">
        <f>SUM(Z657:AB657)</f>
        <v/>
      </c>
    </row>
    <row r="658" hidden="1" s="101">
      <c r="B658" s="127" t="inlineStr">
        <is>
          <t>13617721</t>
        </is>
      </c>
      <c r="C658" s="127" t="inlineStr">
        <is>
          <t>0</t>
        </is>
      </c>
      <c r="D658" s="123" t="n">
        <v>46157</v>
      </c>
      <c r="E658" s="127" t="inlineStr">
        <is>
          <t>21320</t>
        </is>
      </c>
      <c r="F658" s="127" t="inlineStr">
        <is>
          <t>95120</t>
        </is>
      </c>
      <c r="G658" s="127" t="inlineStr"/>
      <c r="H658" s="127" t="inlineStr"/>
      <c r="I658" s="127" t="inlineStr">
        <is>
          <t>0356X</t>
        </is>
      </c>
      <c r="J658" s="127" t="inlineStr">
        <is>
          <t>Laruche</t>
        </is>
      </c>
      <c r="K658" s="127" t="inlineStr">
        <is>
          <t>999999</t>
        </is>
      </c>
      <c r="L658" s="127" t="inlineStr">
        <is>
          <t>XS442563096FR</t>
        </is>
      </c>
      <c r="M658" s="127" t="inlineStr">
        <is>
          <t>N</t>
        </is>
      </c>
      <c r="N658" s="127" t="inlineStr">
        <is>
          <t>Transport</t>
        </is>
      </c>
      <c r="O658" s="127" t="inlineStr">
        <is>
          <t>N</t>
        </is>
      </c>
      <c r="P658" s="127" t="inlineStr">
        <is>
          <t>S</t>
        </is>
      </c>
      <c r="Q658" s="127" t="inlineStr">
        <is>
          <t>NT</t>
        </is>
      </c>
      <c r="R658" s="147" t="n">
        <v>0.12</v>
      </c>
      <c r="S658" s="127" t="n">
        <v>86</v>
      </c>
      <c r="T658" s="148" t="n">
        <v>4.25</v>
      </c>
      <c r="U658" s="127" t="inlineStr">
        <is>
          <t>LA RUCHE LOGISTIQUE</t>
        </is>
      </c>
      <c r="W658" s="8">
        <f>IF(C658&lt;&gt;2,"",IF(S658="5X","5XK",IF(S658="5Y","5YK",IF(S658="6B","6BK",IF(S658="6C","6CK","")))))</f>
        <v/>
      </c>
      <c r="X658" s="8">
        <f>IF(S658="6B",_xlfn.XLOOKUP(H658,'Zoning 2shop'!A:A,'Zoning 2shop'!B:B),IF(S658="6C",_xlfn.XLOOKUP(G658,'Zoning 2shop'!C:C,'Zoning 2shop'!D:D),""))</f>
        <v/>
      </c>
      <c r="Y658" s="112">
        <f>AB658/Z658</f>
        <v/>
      </c>
      <c r="Z658" s="4">
        <f>T658</f>
        <v/>
      </c>
      <c r="AA658" s="4">
        <f>IF(OR(S658="6C",S658="6B",S658="5X",S658="5Y"),0.08,0.5)</f>
        <v/>
      </c>
      <c r="AB658" s="4">
        <f>$AG$5/$AG$2*Z658</f>
        <v/>
      </c>
      <c r="AC658" s="19">
        <f>Z658+AA658</f>
        <v/>
      </c>
      <c r="AD658" s="8">
        <f>IF(COUNTIF(Catégories!A:A,N658)=0,"catégorie inconnue",LOOKUP(N658,Catégories!A:A,Catégories!B:B))</f>
        <v/>
      </c>
      <c r="AE658" s="21">
        <f>SUM(Z658:AB658)</f>
        <v/>
      </c>
    </row>
    <row r="659" hidden="1" s="101">
      <c r="B659" s="127" t="inlineStr">
        <is>
          <t>13617721</t>
        </is>
      </c>
      <c r="C659" s="127" t="inlineStr">
        <is>
          <t>0</t>
        </is>
      </c>
      <c r="D659" s="123" t="n">
        <v>46157</v>
      </c>
      <c r="E659" s="127" t="inlineStr">
        <is>
          <t>21320</t>
        </is>
      </c>
      <c r="F659" s="127" t="inlineStr">
        <is>
          <t>50110</t>
        </is>
      </c>
      <c r="G659" s="127" t="inlineStr"/>
      <c r="H659" s="127" t="inlineStr"/>
      <c r="I659" s="127" t="inlineStr">
        <is>
          <t>0109U</t>
        </is>
      </c>
      <c r="J659" s="127" t="inlineStr">
        <is>
          <t>Laruche</t>
        </is>
      </c>
      <c r="K659" s="127" t="inlineStr">
        <is>
          <t>999999</t>
        </is>
      </c>
      <c r="L659" s="127" t="inlineStr">
        <is>
          <t>XS442563811FR</t>
        </is>
      </c>
      <c r="M659" s="127" t="inlineStr">
        <is>
          <t>N</t>
        </is>
      </c>
      <c r="N659" s="127" t="inlineStr">
        <is>
          <t>Transport</t>
        </is>
      </c>
      <c r="O659" s="127" t="inlineStr">
        <is>
          <t>N</t>
        </is>
      </c>
      <c r="P659" s="127" t="inlineStr">
        <is>
          <t>S</t>
        </is>
      </c>
      <c r="Q659" s="127" t="inlineStr">
        <is>
          <t>NT</t>
        </is>
      </c>
      <c r="R659" s="147" t="n">
        <v>6.182</v>
      </c>
      <c r="S659" s="127" t="n">
        <v>86</v>
      </c>
      <c r="T659" s="148" t="n">
        <v>6.9</v>
      </c>
      <c r="U659" s="127" t="inlineStr">
        <is>
          <t>LA RUCHE LOGISTIQUE</t>
        </is>
      </c>
      <c r="W659" s="8">
        <f>IF(C659&lt;&gt;2,"",IF(S659="5X","5XK",IF(S659="5Y","5YK",IF(S659="6B","6BK",IF(S659="6C","6CK","")))))</f>
        <v/>
      </c>
      <c r="X659" s="8">
        <f>IF(S659="6B",_xlfn.XLOOKUP(H659,'Zoning 2shop'!A:A,'Zoning 2shop'!B:B),IF(S659="6C",_xlfn.XLOOKUP(G659,'Zoning 2shop'!C:C,'Zoning 2shop'!D:D),""))</f>
        <v/>
      </c>
      <c r="Y659" s="112">
        <f>AB659/Z659</f>
        <v/>
      </c>
      <c r="Z659" s="4">
        <f>T659</f>
        <v/>
      </c>
      <c r="AA659" s="4">
        <f>IF(OR(S659="6C",S659="6B",S659="5X",S659="5Y"),0.08,0.5)</f>
        <v/>
      </c>
      <c r="AB659" s="4">
        <f>$AG$5/$AG$2*Z659</f>
        <v/>
      </c>
      <c r="AC659" s="19">
        <f>Z659+AA659</f>
        <v/>
      </c>
      <c r="AD659" s="8">
        <f>IF(COUNTIF(Catégories!A:A,N659)=0,"catégorie inconnue",LOOKUP(N659,Catégories!A:A,Catégories!B:B))</f>
        <v/>
      </c>
      <c r="AE659" s="21">
        <f>SUM(Z659:AB659)</f>
        <v/>
      </c>
    </row>
    <row r="660" hidden="1" ht="25.5" customHeight="1" s="101">
      <c r="B660" s="127" t="inlineStr">
        <is>
          <t>13617721</t>
        </is>
      </c>
      <c r="C660" s="127" t="inlineStr">
        <is>
          <t>0</t>
        </is>
      </c>
      <c r="D660" s="123" t="n">
        <v>46157</v>
      </c>
      <c r="E660" s="127" t="inlineStr">
        <is>
          <t>21320</t>
        </is>
      </c>
      <c r="F660" s="127" t="inlineStr">
        <is>
          <t>50110</t>
        </is>
      </c>
      <c r="G660" s="127" t="inlineStr"/>
      <c r="H660" s="127" t="inlineStr"/>
      <c r="I660" s="127" t="inlineStr">
        <is>
          <t>0109U</t>
        </is>
      </c>
      <c r="J660" s="127" t="inlineStr">
        <is>
          <t>Laruche</t>
        </is>
      </c>
      <c r="K660" s="127" t="inlineStr">
        <is>
          <t>999999</t>
        </is>
      </c>
      <c r="L660" s="127" t="inlineStr">
        <is>
          <t>XS442563811FR</t>
        </is>
      </c>
      <c r="M660" s="127" t="inlineStr">
        <is>
          <t>N</t>
        </is>
      </c>
      <c r="N660" s="127" t="inlineStr">
        <is>
          <t>Supplement Etiquette Non Conforme</t>
        </is>
      </c>
      <c r="O660" s="127" t="inlineStr">
        <is>
          <t>N</t>
        </is>
      </c>
      <c r="P660" s="127" t="n"/>
      <c r="Q660" s="127" t="inlineStr">
        <is>
          <t>NT</t>
        </is>
      </c>
      <c r="R660" s="147" t="n">
        <v>0</v>
      </c>
      <c r="S660" s="127" t="n">
        <v>86</v>
      </c>
      <c r="T660" s="148" t="n">
        <v>2</v>
      </c>
      <c r="U660" s="127" t="inlineStr">
        <is>
          <t>LA RUCHE LOGISTIQUE</t>
        </is>
      </c>
      <c r="W660" s="8">
        <f>IF(C660&lt;&gt;2,"",IF(S660="5X","5XK",IF(S660="5Y","5YK",IF(S660="6B","6BK",IF(S660="6C","6CK","")))))</f>
        <v/>
      </c>
      <c r="X660" s="8">
        <f>IF(S660="6B",_xlfn.XLOOKUP(H660,'Zoning 2shop'!A:A,'Zoning 2shop'!B:B),IF(S660="6C",_xlfn.XLOOKUP(G660,'Zoning 2shop'!C:C,'Zoning 2shop'!D:D),""))</f>
        <v/>
      </c>
      <c r="Y660" s="112">
        <f>AB660/Z660</f>
        <v/>
      </c>
      <c r="Z660" s="4">
        <f>T660</f>
        <v/>
      </c>
      <c r="AA660" s="4">
        <f>IF(OR(S660="6C",S660="6B",S660="5X",S660="5Y"),0.08,0.5)</f>
        <v/>
      </c>
      <c r="AB660" s="4">
        <f>$AG$5/$AG$2*Z660</f>
        <v/>
      </c>
      <c r="AC660" s="19">
        <f>Z660+AA660</f>
        <v/>
      </c>
      <c r="AD660" s="8">
        <f>IF(COUNTIF(Catégories!A:A,N660)=0,"catégorie inconnue",LOOKUP(N660,Catégories!A:A,Catégories!B:B))</f>
        <v/>
      </c>
      <c r="AE660" s="21">
        <f>SUM(Z660:AB660)</f>
        <v/>
      </c>
    </row>
    <row r="661" hidden="1" s="101">
      <c r="B661" s="127" t="inlineStr">
        <is>
          <t>13617721</t>
        </is>
      </c>
      <c r="C661" s="127" t="inlineStr">
        <is>
          <t>0</t>
        </is>
      </c>
      <c r="D661" s="123" t="n">
        <v>46157</v>
      </c>
      <c r="E661" s="127" t="inlineStr">
        <is>
          <t>21320</t>
        </is>
      </c>
      <c r="F661" s="127" t="inlineStr">
        <is>
          <t>13122</t>
        </is>
      </c>
      <c r="G661" s="127" t="inlineStr"/>
      <c r="H661" s="127" t="inlineStr"/>
      <c r="I661" s="127" t="inlineStr">
        <is>
          <t>7593Y</t>
        </is>
      </c>
      <c r="J661" s="127" t="inlineStr">
        <is>
          <t>Laruche</t>
        </is>
      </c>
      <c r="K661" s="127" t="inlineStr">
        <is>
          <t>999999</t>
        </is>
      </c>
      <c r="L661" s="127" t="inlineStr">
        <is>
          <t>XS442564803FR</t>
        </is>
      </c>
      <c r="M661" s="127" t="inlineStr">
        <is>
          <t>N</t>
        </is>
      </c>
      <c r="N661" s="127" t="inlineStr">
        <is>
          <t>Transport</t>
        </is>
      </c>
      <c r="O661" s="127" t="inlineStr">
        <is>
          <t>N</t>
        </is>
      </c>
      <c r="P661" s="127" t="inlineStr">
        <is>
          <t>S</t>
        </is>
      </c>
      <c r="Q661" s="127" t="inlineStr">
        <is>
          <t>NT</t>
        </is>
      </c>
      <c r="R661" s="147" t="n">
        <v>0.12</v>
      </c>
      <c r="S661" s="127" t="n">
        <v>86</v>
      </c>
      <c r="T661" s="148" t="n">
        <v>4.25</v>
      </c>
      <c r="U661" s="127" t="inlineStr">
        <is>
          <t>LA RUCHE LOGISTIQUE</t>
        </is>
      </c>
      <c r="W661" s="8">
        <f>IF(C661&lt;&gt;2,"",IF(S661="5X","5XK",IF(S661="5Y","5YK",IF(S661="6B","6BK",IF(S661="6C","6CK","")))))</f>
        <v/>
      </c>
      <c r="X661" s="8">
        <f>IF(S661="6B",_xlfn.XLOOKUP(H661,'Zoning 2shop'!A:A,'Zoning 2shop'!B:B),IF(S661="6C",_xlfn.XLOOKUP(G661,'Zoning 2shop'!C:C,'Zoning 2shop'!D:D),""))</f>
        <v/>
      </c>
      <c r="Y661" s="112">
        <f>AB661/Z661</f>
        <v/>
      </c>
      <c r="Z661" s="4">
        <f>T661</f>
        <v/>
      </c>
      <c r="AA661" s="4">
        <f>IF(OR(S661="6C",S661="6B",S661="5X",S661="5Y"),0.08,0.5)</f>
        <v/>
      </c>
      <c r="AB661" s="4">
        <f>$AG$5/$AG$2*Z661</f>
        <v/>
      </c>
      <c r="AC661" s="19">
        <f>Z661+AA661</f>
        <v/>
      </c>
      <c r="AD661" s="8">
        <f>IF(COUNTIF(Catégories!A:A,N661)=0,"catégorie inconnue",LOOKUP(N661,Catégories!A:A,Catégories!B:B))</f>
        <v/>
      </c>
      <c r="AE661" s="21">
        <f>SUM(Z661:AB661)</f>
        <v/>
      </c>
    </row>
    <row r="662" hidden="1" s="101">
      <c r="B662" s="127" t="inlineStr">
        <is>
          <t>13617721</t>
        </is>
      </c>
      <c r="C662" s="127" t="inlineStr">
        <is>
          <t>0</t>
        </is>
      </c>
      <c r="D662" s="123" t="n">
        <v>46157</v>
      </c>
      <c r="E662" s="127" t="inlineStr">
        <is>
          <t>21320</t>
        </is>
      </c>
      <c r="F662" s="127" t="inlineStr">
        <is>
          <t>59130</t>
        </is>
      </c>
      <c r="G662" s="127" t="inlineStr"/>
      <c r="H662" s="127" t="inlineStr"/>
      <c r="I662" s="127" t="inlineStr">
        <is>
          <t>0317X</t>
        </is>
      </c>
      <c r="J662" s="127" t="inlineStr">
        <is>
          <t>Laruche</t>
        </is>
      </c>
      <c r="K662" s="127" t="inlineStr">
        <is>
          <t>999999</t>
        </is>
      </c>
      <c r="L662" s="127" t="inlineStr">
        <is>
          <t>XS442565361FR</t>
        </is>
      </c>
      <c r="M662" s="127" t="inlineStr">
        <is>
          <t>N</t>
        </is>
      </c>
      <c r="N662" s="127" t="inlineStr">
        <is>
          <t>Transport</t>
        </is>
      </c>
      <c r="O662" s="127" t="inlineStr">
        <is>
          <t>N</t>
        </is>
      </c>
      <c r="P662" s="127" t="inlineStr">
        <is>
          <t>S</t>
        </is>
      </c>
      <c r="Q662" s="127" t="inlineStr">
        <is>
          <t>NT</t>
        </is>
      </c>
      <c r="R662" s="147" t="n">
        <v>6.412</v>
      </c>
      <c r="S662" s="127" t="n">
        <v>86</v>
      </c>
      <c r="T662" s="148" t="n">
        <v>6.9</v>
      </c>
      <c r="U662" s="127" t="inlineStr">
        <is>
          <t>LA RUCHE LOGISTIQUE</t>
        </is>
      </c>
      <c r="W662" s="8">
        <f>IF(C662&lt;&gt;2,"",IF(S662="5X","5XK",IF(S662="5Y","5YK",IF(S662="6B","6BK",IF(S662="6C","6CK","")))))</f>
        <v/>
      </c>
      <c r="X662" s="8">
        <f>IF(S662="6B",_xlfn.XLOOKUP(H662,'Zoning 2shop'!A:A,'Zoning 2shop'!B:B),IF(S662="6C",_xlfn.XLOOKUP(G662,'Zoning 2shop'!C:C,'Zoning 2shop'!D:D),""))</f>
        <v/>
      </c>
      <c r="Y662" s="112">
        <f>AB662/Z662</f>
        <v/>
      </c>
      <c r="Z662" s="4">
        <f>T662</f>
        <v/>
      </c>
      <c r="AA662" s="4">
        <f>IF(OR(S662="6C",S662="6B",S662="5X",S662="5Y"),0.08,0.5)</f>
        <v/>
      </c>
      <c r="AB662" s="4">
        <f>$AG$5/$AG$2*Z662</f>
        <v/>
      </c>
      <c r="AC662" s="19">
        <f>Z662+AA662</f>
        <v/>
      </c>
      <c r="AD662" s="8">
        <f>IF(COUNTIF(Catégories!A:A,N662)=0,"catégorie inconnue",LOOKUP(N662,Catégories!A:A,Catégories!B:B))</f>
        <v/>
      </c>
      <c r="AE662" s="21">
        <f>SUM(Z662:AB662)</f>
        <v/>
      </c>
    </row>
    <row r="663" hidden="1" s="101">
      <c r="B663" s="127" t="inlineStr">
        <is>
          <t>13617721</t>
        </is>
      </c>
      <c r="C663" s="127" t="inlineStr">
        <is>
          <t>0</t>
        </is>
      </c>
      <c r="D663" s="123" t="n">
        <v>46157</v>
      </c>
      <c r="E663" s="127" t="inlineStr">
        <is>
          <t>21320</t>
        </is>
      </c>
      <c r="F663" s="127" t="inlineStr">
        <is>
          <t>75011</t>
        </is>
      </c>
      <c r="G663" s="127" t="inlineStr"/>
      <c r="H663" s="127" t="inlineStr"/>
      <c r="I663" s="127" t="inlineStr">
        <is>
          <t>264AK</t>
        </is>
      </c>
      <c r="J663" s="127" t="inlineStr">
        <is>
          <t>Laruche</t>
        </is>
      </c>
      <c r="K663" s="127" t="inlineStr">
        <is>
          <t>999999</t>
        </is>
      </c>
      <c r="L663" s="127" t="inlineStr">
        <is>
          <t>XS442565675FR</t>
        </is>
      </c>
      <c r="M663" s="127" t="inlineStr">
        <is>
          <t>N</t>
        </is>
      </c>
      <c r="N663" s="127" t="inlineStr">
        <is>
          <t>Transport</t>
        </is>
      </c>
      <c r="O663" s="127" t="inlineStr">
        <is>
          <t>N</t>
        </is>
      </c>
      <c r="P663" s="127" t="inlineStr">
        <is>
          <t>S</t>
        </is>
      </c>
      <c r="Q663" s="127" t="inlineStr">
        <is>
          <t>NT</t>
        </is>
      </c>
      <c r="R663" s="147" t="n">
        <v>0.08</v>
      </c>
      <c r="S663" s="127" t="n">
        <v>86</v>
      </c>
      <c r="T663" s="148" t="n">
        <v>4.25</v>
      </c>
      <c r="U663" s="127" t="inlineStr">
        <is>
          <t>LA RUCHE LOGISTIQUE</t>
        </is>
      </c>
      <c r="W663" s="8">
        <f>IF(C663&lt;&gt;2,"",IF(S663="5X","5XK",IF(S663="5Y","5YK",IF(S663="6B","6BK",IF(S663="6C","6CK","")))))</f>
        <v/>
      </c>
      <c r="X663" s="8">
        <f>IF(S663="6B",_xlfn.XLOOKUP(H663,'Zoning 2shop'!A:A,'Zoning 2shop'!B:B),IF(S663="6C",_xlfn.XLOOKUP(G663,'Zoning 2shop'!C:C,'Zoning 2shop'!D:D),""))</f>
        <v/>
      </c>
      <c r="Y663" s="112">
        <f>AB663/Z663</f>
        <v/>
      </c>
      <c r="Z663" s="4">
        <f>T663</f>
        <v/>
      </c>
      <c r="AA663" s="4">
        <f>IF(OR(S663="6C",S663="6B",S663="5X",S663="5Y"),0.08,0.5)</f>
        <v/>
      </c>
      <c r="AB663" s="4">
        <f>$AG$5/$AG$2*Z663</f>
        <v/>
      </c>
      <c r="AC663" s="19">
        <f>Z663+AA663</f>
        <v/>
      </c>
      <c r="AD663" s="8">
        <f>IF(COUNTIF(Catégories!A:A,N663)=0,"catégorie inconnue",LOOKUP(N663,Catégories!A:A,Catégories!B:B))</f>
        <v/>
      </c>
      <c r="AE663" s="21">
        <f>SUM(Z663:AB663)</f>
        <v/>
      </c>
    </row>
    <row r="664" hidden="1" s="101">
      <c r="B664" s="127" t="inlineStr">
        <is>
          <t>13617721</t>
        </is>
      </c>
      <c r="C664" s="127" t="inlineStr">
        <is>
          <t>0</t>
        </is>
      </c>
      <c r="D664" s="123" t="n">
        <v>46157</v>
      </c>
      <c r="E664" s="127" t="inlineStr">
        <is>
          <t>21320</t>
        </is>
      </c>
      <c r="F664" s="127" t="inlineStr">
        <is>
          <t>78300</t>
        </is>
      </c>
      <c r="G664" s="127" t="inlineStr"/>
      <c r="H664" s="127" t="inlineStr"/>
      <c r="I664" s="127" t="inlineStr">
        <is>
          <t>6398B</t>
        </is>
      </c>
      <c r="J664" s="127" t="inlineStr">
        <is>
          <t>Laruche</t>
        </is>
      </c>
      <c r="K664" s="127" t="inlineStr">
        <is>
          <t>999999</t>
        </is>
      </c>
      <c r="L664" s="127" t="inlineStr">
        <is>
          <t>XS442572212FR</t>
        </is>
      </c>
      <c r="M664" s="127" t="inlineStr">
        <is>
          <t>N</t>
        </is>
      </c>
      <c r="N664" s="127" t="inlineStr">
        <is>
          <t>Transport</t>
        </is>
      </c>
      <c r="O664" s="127" t="inlineStr">
        <is>
          <t>N</t>
        </is>
      </c>
      <c r="P664" s="127" t="inlineStr">
        <is>
          <t>S</t>
        </is>
      </c>
      <c r="Q664" s="127" t="inlineStr">
        <is>
          <t>NT</t>
        </is>
      </c>
      <c r="R664" s="147" t="n">
        <v>1.581</v>
      </c>
      <c r="S664" s="127" t="n">
        <v>86</v>
      </c>
      <c r="T664" s="148" t="n">
        <v>4.58</v>
      </c>
      <c r="U664" s="127" t="inlineStr">
        <is>
          <t>LA RUCHE LOGISTIQUE</t>
        </is>
      </c>
      <c r="W664" s="8">
        <f>IF(C664&lt;&gt;2,"",IF(S664="5X","5XK",IF(S664="5Y","5YK",IF(S664="6B","6BK",IF(S664="6C","6CK","")))))</f>
        <v/>
      </c>
      <c r="X664" s="8">
        <f>IF(S664="6B",_xlfn.XLOOKUP(H664,'Zoning 2shop'!A:A,'Zoning 2shop'!B:B),IF(S664="6C",_xlfn.XLOOKUP(G664,'Zoning 2shop'!C:C,'Zoning 2shop'!D:D),""))</f>
        <v/>
      </c>
      <c r="Y664" s="112">
        <f>AB664/Z664</f>
        <v/>
      </c>
      <c r="Z664" s="4">
        <f>T664</f>
        <v/>
      </c>
      <c r="AA664" s="4">
        <f>IF(OR(S664="6C",S664="6B",S664="5X",S664="5Y"),0.08,0.5)</f>
        <v/>
      </c>
      <c r="AB664" s="4">
        <f>$AG$5/$AG$2*Z664</f>
        <v/>
      </c>
      <c r="AC664" s="19">
        <f>Z664+AA664</f>
        <v/>
      </c>
      <c r="AD664" s="8">
        <f>IF(COUNTIF(Catégories!A:A,N664)=0,"catégorie inconnue",LOOKUP(N664,Catégories!A:A,Catégories!B:B))</f>
        <v/>
      </c>
      <c r="AE664" s="21">
        <f>SUM(Z664:AB664)</f>
        <v/>
      </c>
    </row>
    <row r="665" hidden="1" s="101">
      <c r="B665" s="127" t="inlineStr">
        <is>
          <t>13617721</t>
        </is>
      </c>
      <c r="C665" s="127" t="inlineStr">
        <is>
          <t>0</t>
        </is>
      </c>
      <c r="D665" s="123" t="n">
        <v>46157</v>
      </c>
      <c r="E665" s="127" t="inlineStr">
        <is>
          <t>21320</t>
        </is>
      </c>
      <c r="F665" s="127" t="inlineStr">
        <is>
          <t>11170</t>
        </is>
      </c>
      <c r="G665" s="127" t="inlineStr"/>
      <c r="H665" s="127" t="inlineStr"/>
      <c r="I665" s="127" t="inlineStr">
        <is>
          <t>5351S</t>
        </is>
      </c>
      <c r="J665" s="127" t="inlineStr">
        <is>
          <t>Laruche</t>
        </is>
      </c>
      <c r="K665" s="127" t="inlineStr">
        <is>
          <t>999999</t>
        </is>
      </c>
      <c r="L665" s="127" t="inlineStr">
        <is>
          <t>XS442746275FR</t>
        </is>
      </c>
      <c r="M665" s="127" t="inlineStr">
        <is>
          <t>N</t>
        </is>
      </c>
      <c r="N665" s="127" t="inlineStr">
        <is>
          <t>Transport</t>
        </is>
      </c>
      <c r="O665" s="127" t="inlineStr">
        <is>
          <t>N</t>
        </is>
      </c>
      <c r="P665" s="127" t="inlineStr">
        <is>
          <t>S</t>
        </is>
      </c>
      <c r="Q665" s="127" t="inlineStr">
        <is>
          <t>NT</t>
        </is>
      </c>
      <c r="R665" s="147" t="n">
        <v>0.27</v>
      </c>
      <c r="S665" s="127" t="n">
        <v>86</v>
      </c>
      <c r="T665" s="148" t="n">
        <v>4.25</v>
      </c>
      <c r="U665" s="127" t="inlineStr">
        <is>
          <t>LA RUCHE LOGISTIQUE</t>
        </is>
      </c>
      <c r="W665" s="8">
        <f>IF(C665&lt;&gt;2,"",IF(S665="5X","5XK",IF(S665="5Y","5YK",IF(S665="6B","6BK",IF(S665="6C","6CK","")))))</f>
        <v/>
      </c>
      <c r="X665" s="8">
        <f>IF(S665="6B",_xlfn.XLOOKUP(H665,'Zoning 2shop'!A:A,'Zoning 2shop'!B:B),IF(S665="6C",_xlfn.XLOOKUP(G665,'Zoning 2shop'!C:C,'Zoning 2shop'!D:D),""))</f>
        <v/>
      </c>
      <c r="Y665" s="112">
        <f>AB665/Z665</f>
        <v/>
      </c>
      <c r="Z665" s="4">
        <f>T665</f>
        <v/>
      </c>
      <c r="AA665" s="4">
        <f>IF(OR(S665="6C",S665="6B",S665="5X",S665="5Y"),0.08,0.5)</f>
        <v/>
      </c>
      <c r="AB665" s="4">
        <f>$AG$5/$AG$2*Z665</f>
        <v/>
      </c>
      <c r="AC665" s="19">
        <f>Z665+AA665</f>
        <v/>
      </c>
      <c r="AD665" s="8">
        <f>IF(COUNTIF(Catégories!A:A,N665)=0,"catégorie inconnue",LOOKUP(N665,Catégories!A:A,Catégories!B:B))</f>
        <v/>
      </c>
      <c r="AE665" s="21">
        <f>SUM(Z665:AB665)</f>
        <v/>
      </c>
    </row>
    <row r="666" hidden="1" s="101">
      <c r="B666" s="127" t="inlineStr">
        <is>
          <t>13617721</t>
        </is>
      </c>
      <c r="C666" s="127" t="inlineStr">
        <is>
          <t>0</t>
        </is>
      </c>
      <c r="D666" s="123" t="n">
        <v>46157</v>
      </c>
      <c r="E666" s="127" t="inlineStr">
        <is>
          <t>21320</t>
        </is>
      </c>
      <c r="F666" s="127" t="inlineStr">
        <is>
          <t>04230</t>
        </is>
      </c>
      <c r="G666" s="127" t="inlineStr"/>
      <c r="H666" s="127" t="inlineStr"/>
      <c r="I666" s="127" t="inlineStr">
        <is>
          <t>5856B</t>
        </is>
      </c>
      <c r="J666" s="127" t="inlineStr">
        <is>
          <t>Laruche</t>
        </is>
      </c>
      <c r="K666" s="127" t="inlineStr">
        <is>
          <t>999999</t>
        </is>
      </c>
      <c r="L666" s="127" t="inlineStr">
        <is>
          <t>XS442753988FR</t>
        </is>
      </c>
      <c r="M666" s="127" t="inlineStr">
        <is>
          <t>N</t>
        </is>
      </c>
      <c r="N666" s="127" t="inlineStr">
        <is>
          <t>Transport</t>
        </is>
      </c>
      <c r="O666" s="127" t="inlineStr">
        <is>
          <t>N</t>
        </is>
      </c>
      <c r="P666" s="127" t="inlineStr">
        <is>
          <t>S</t>
        </is>
      </c>
      <c r="Q666" s="127" t="inlineStr">
        <is>
          <t>NT</t>
        </is>
      </c>
      <c r="R666" s="147" t="n">
        <v>4.638</v>
      </c>
      <c r="S666" s="127" t="n">
        <v>86</v>
      </c>
      <c r="T666" s="148" t="n">
        <v>5.88</v>
      </c>
      <c r="U666" s="127" t="inlineStr">
        <is>
          <t>LA RUCHE LOGISTIQUE</t>
        </is>
      </c>
      <c r="W666" s="8">
        <f>IF(C666&lt;&gt;2,"",IF(S666="5X","5XK",IF(S666="5Y","5YK",IF(S666="6B","6BK",IF(S666="6C","6CK","")))))</f>
        <v/>
      </c>
      <c r="X666" s="8">
        <f>IF(S666="6B",_xlfn.XLOOKUP(H666,'Zoning 2shop'!A:A,'Zoning 2shop'!B:B),IF(S666="6C",_xlfn.XLOOKUP(G666,'Zoning 2shop'!C:C,'Zoning 2shop'!D:D),""))</f>
        <v/>
      </c>
      <c r="Y666" s="112">
        <f>AB666/Z666</f>
        <v/>
      </c>
      <c r="Z666" s="4">
        <f>T666</f>
        <v/>
      </c>
      <c r="AA666" s="4">
        <f>IF(OR(S666="6C",S666="6B",S666="5X",S666="5Y"),0.08,0.5)</f>
        <v/>
      </c>
      <c r="AB666" s="4">
        <f>$AG$5/$AG$2*Z666</f>
        <v/>
      </c>
      <c r="AC666" s="19">
        <f>Z666+AA666</f>
        <v/>
      </c>
      <c r="AD666" s="8">
        <f>IF(COUNTIF(Catégories!A:A,N666)=0,"catégorie inconnue",LOOKUP(N666,Catégories!A:A,Catégories!B:B))</f>
        <v/>
      </c>
      <c r="AE666" s="21">
        <f>SUM(Z666:AB666)</f>
        <v/>
      </c>
    </row>
    <row r="667" hidden="1" s="101">
      <c r="B667" s="127" t="inlineStr">
        <is>
          <t>13617721</t>
        </is>
      </c>
      <c r="C667" s="127" t="inlineStr">
        <is>
          <t>0</t>
        </is>
      </c>
      <c r="D667" s="123" t="n">
        <v>46157</v>
      </c>
      <c r="E667" s="127" t="inlineStr">
        <is>
          <t>21320</t>
        </is>
      </c>
      <c r="F667" s="127" t="inlineStr">
        <is>
          <t>04230</t>
        </is>
      </c>
      <c r="G667" s="127" t="inlineStr"/>
      <c r="H667" s="127" t="inlineStr"/>
      <c r="I667" s="127" t="inlineStr">
        <is>
          <t>5856B</t>
        </is>
      </c>
      <c r="J667" s="127" t="inlineStr">
        <is>
          <t>Laruche</t>
        </is>
      </c>
      <c r="K667" s="127" t="inlineStr">
        <is>
          <t>999999</t>
        </is>
      </c>
      <c r="L667" s="127" t="inlineStr">
        <is>
          <t>XS442753988FR</t>
        </is>
      </c>
      <c r="M667" s="127" t="inlineStr">
        <is>
          <t>N</t>
        </is>
      </c>
      <c r="N667" s="127" t="inlineStr">
        <is>
          <t>Zones Difficiles d'accès</t>
        </is>
      </c>
      <c r="O667" s="127" t="inlineStr">
        <is>
          <t>N</t>
        </is>
      </c>
      <c r="P667" s="127" t="n"/>
      <c r="Q667" s="127" t="inlineStr">
        <is>
          <t>NT</t>
        </is>
      </c>
      <c r="R667" s="147" t="n">
        <v>0</v>
      </c>
      <c r="S667" s="127" t="n">
        <v>86</v>
      </c>
      <c r="T667" s="148" t="n">
        <v>5</v>
      </c>
      <c r="U667" s="127" t="inlineStr">
        <is>
          <t>LA RUCHE LOGISTIQUE</t>
        </is>
      </c>
      <c r="W667" s="8">
        <f>IF(C667&lt;&gt;2,"",IF(S667="5X","5XK",IF(S667="5Y","5YK",IF(S667="6B","6BK",IF(S667="6C","6CK","")))))</f>
        <v/>
      </c>
      <c r="X667" s="8">
        <f>IF(S667="6B",_xlfn.XLOOKUP(H667,'Zoning 2shop'!A:A,'Zoning 2shop'!B:B),IF(S667="6C",_xlfn.XLOOKUP(G667,'Zoning 2shop'!C:C,'Zoning 2shop'!D:D),""))</f>
        <v/>
      </c>
      <c r="Y667" s="112">
        <f>AB667/Z667</f>
        <v/>
      </c>
      <c r="Z667" s="4">
        <f>T667</f>
        <v/>
      </c>
      <c r="AA667" s="4">
        <f>IF(OR(S667="6C",S667="6B",S667="5X",S667="5Y"),0.08,0.5)</f>
        <v/>
      </c>
      <c r="AB667" s="4">
        <f>$AG$5/$AG$2*Z667</f>
        <v/>
      </c>
      <c r="AC667" s="19">
        <f>Z667+AA667</f>
        <v/>
      </c>
      <c r="AD667" s="8">
        <f>IF(COUNTIF(Catégories!A:A,N667)=0,"catégorie inconnue",LOOKUP(N667,Catégories!A:A,Catégories!B:B))</f>
        <v/>
      </c>
      <c r="AE667" s="21">
        <f>SUM(Z667:AB667)</f>
        <v/>
      </c>
    </row>
    <row r="668" hidden="1" s="101">
      <c r="B668" s="127" t="inlineStr">
        <is>
          <t>13617721</t>
        </is>
      </c>
      <c r="C668" s="127" t="inlineStr">
        <is>
          <t>0</t>
        </is>
      </c>
      <c r="D668" s="123" t="n">
        <v>46157</v>
      </c>
      <c r="E668" s="127" t="inlineStr">
        <is>
          <t>21320</t>
        </is>
      </c>
      <c r="F668" s="127" t="inlineStr">
        <is>
          <t>13330</t>
        </is>
      </c>
      <c r="G668" s="127" t="inlineStr"/>
      <c r="H668" s="127" t="inlineStr"/>
      <c r="I668" s="127" t="inlineStr">
        <is>
          <t>8395U</t>
        </is>
      </c>
      <c r="J668" s="127" t="inlineStr">
        <is>
          <t>Laruche</t>
        </is>
      </c>
      <c r="K668" s="127" t="inlineStr">
        <is>
          <t>999999</t>
        </is>
      </c>
      <c r="L668" s="127" t="inlineStr">
        <is>
          <t>XS442761940FR</t>
        </is>
      </c>
      <c r="M668" s="127" t="inlineStr">
        <is>
          <t>N</t>
        </is>
      </c>
      <c r="N668" s="127" t="inlineStr">
        <is>
          <t>Transport</t>
        </is>
      </c>
      <c r="O668" s="127" t="inlineStr">
        <is>
          <t>N</t>
        </is>
      </c>
      <c r="P668" s="127" t="inlineStr">
        <is>
          <t>S</t>
        </is>
      </c>
      <c r="Q668" s="127" t="inlineStr">
        <is>
          <t>NT</t>
        </is>
      </c>
      <c r="R668" s="147" t="n">
        <v>0.27</v>
      </c>
      <c r="S668" s="127" t="n">
        <v>86</v>
      </c>
      <c r="T668" s="148" t="n">
        <v>4.25</v>
      </c>
      <c r="U668" s="127" t="inlineStr">
        <is>
          <t>LA RUCHE LOGISTIQUE</t>
        </is>
      </c>
      <c r="W668" s="8">
        <f>IF(C668&lt;&gt;2,"",IF(S668="5X","5XK",IF(S668="5Y","5YK",IF(S668="6B","6BK",IF(S668="6C","6CK","")))))</f>
        <v/>
      </c>
      <c r="X668" s="8">
        <f>IF(S668="6B",_xlfn.XLOOKUP(H668,'Zoning 2shop'!A:A,'Zoning 2shop'!B:B),IF(S668="6C",_xlfn.XLOOKUP(G668,'Zoning 2shop'!C:C,'Zoning 2shop'!D:D),""))</f>
        <v/>
      </c>
      <c r="Y668" s="112">
        <f>AB668/Z668</f>
        <v/>
      </c>
      <c r="Z668" s="4">
        <f>T668</f>
        <v/>
      </c>
      <c r="AA668" s="4">
        <f>IF(OR(S668="6C",S668="6B",S668="5X",S668="5Y"),0.08,0.5)</f>
        <v/>
      </c>
      <c r="AB668" s="4">
        <f>$AG$5/$AG$2*Z668</f>
        <v/>
      </c>
      <c r="AC668" s="19">
        <f>Z668+AA668</f>
        <v/>
      </c>
      <c r="AD668" s="8">
        <f>IF(COUNTIF(Catégories!A:A,N668)=0,"catégorie inconnue",LOOKUP(N668,Catégories!A:A,Catégories!B:B))</f>
        <v/>
      </c>
      <c r="AE668" s="21">
        <f>SUM(Z668:AB668)</f>
        <v/>
      </c>
    </row>
    <row r="669" hidden="1" s="101">
      <c r="B669" s="127" t="inlineStr">
        <is>
          <t>13617721</t>
        </is>
      </c>
      <c r="C669" s="127" t="inlineStr">
        <is>
          <t>0</t>
        </is>
      </c>
      <c r="D669" s="123" t="n">
        <v>46157</v>
      </c>
      <c r="E669" s="127" t="inlineStr">
        <is>
          <t>21320</t>
        </is>
      </c>
      <c r="F669" s="127" t="inlineStr">
        <is>
          <t>91330</t>
        </is>
      </c>
      <c r="G669" s="127" t="inlineStr"/>
      <c r="H669" s="127" t="inlineStr"/>
      <c r="I669" s="127" t="inlineStr">
        <is>
          <t>0101X</t>
        </is>
      </c>
      <c r="J669" s="127" t="inlineStr">
        <is>
          <t>Laruche</t>
        </is>
      </c>
      <c r="K669" s="127" t="inlineStr">
        <is>
          <t>999999</t>
        </is>
      </c>
      <c r="L669" s="127" t="inlineStr">
        <is>
          <t>XS442764549FR</t>
        </is>
      </c>
      <c r="M669" s="127" t="inlineStr">
        <is>
          <t>N</t>
        </is>
      </c>
      <c r="N669" s="127" t="inlineStr">
        <is>
          <t>Transport</t>
        </is>
      </c>
      <c r="O669" s="127" t="inlineStr">
        <is>
          <t>N</t>
        </is>
      </c>
      <c r="P669" s="127" t="inlineStr">
        <is>
          <t>S</t>
        </is>
      </c>
      <c r="Q669" s="127" t="inlineStr">
        <is>
          <t>NT</t>
        </is>
      </c>
      <c r="R669" s="147" t="n">
        <v>4.532</v>
      </c>
      <c r="S669" s="127" t="n">
        <v>86</v>
      </c>
      <c r="T669" s="148" t="n">
        <v>5.88</v>
      </c>
      <c r="U669" s="127" t="inlineStr">
        <is>
          <t>LA RUCHE LOGISTIQUE</t>
        </is>
      </c>
      <c r="W669" s="8">
        <f>IF(C669&lt;&gt;2,"",IF(S669="5X","5XK",IF(S669="5Y","5YK",IF(S669="6B","6BK",IF(S669="6C","6CK","")))))</f>
        <v/>
      </c>
      <c r="X669" s="8">
        <f>IF(S669="6B",_xlfn.XLOOKUP(H669,'Zoning 2shop'!A:A,'Zoning 2shop'!B:B),IF(S669="6C",_xlfn.XLOOKUP(G669,'Zoning 2shop'!C:C,'Zoning 2shop'!D:D),""))</f>
        <v/>
      </c>
      <c r="Y669" s="112">
        <f>AB669/Z669</f>
        <v/>
      </c>
      <c r="Z669" s="4">
        <f>T669</f>
        <v/>
      </c>
      <c r="AA669" s="4">
        <f>IF(OR(S669="6C",S669="6B",S669="5X",S669="5Y"),0.08,0.5)</f>
        <v/>
      </c>
      <c r="AB669" s="4">
        <f>$AG$5/$AG$2*Z669</f>
        <v/>
      </c>
      <c r="AC669" s="19">
        <f>Z669+AA669</f>
        <v/>
      </c>
      <c r="AD669" s="8">
        <f>IF(COUNTIF(Catégories!A:A,N669)=0,"catégorie inconnue",LOOKUP(N669,Catégories!A:A,Catégories!B:B))</f>
        <v/>
      </c>
      <c r="AE669" s="21">
        <f>SUM(Z669:AB669)</f>
        <v/>
      </c>
    </row>
    <row r="670" hidden="1" s="101">
      <c r="B670" s="127" t="inlineStr">
        <is>
          <t>13617721</t>
        </is>
      </c>
      <c r="C670" s="127" t="inlineStr">
        <is>
          <t>0</t>
        </is>
      </c>
      <c r="D670" s="123" t="n">
        <v>46160</v>
      </c>
      <c r="E670" s="127" t="inlineStr">
        <is>
          <t>21320</t>
        </is>
      </c>
      <c r="F670" s="127" t="inlineStr">
        <is>
          <t>03600</t>
        </is>
      </c>
      <c r="G670" s="127" t="inlineStr"/>
      <c r="H670" s="127" t="inlineStr"/>
      <c r="I670" s="127" t="inlineStr">
        <is>
          <t>1315V</t>
        </is>
      </c>
      <c r="J670" s="127" t="inlineStr">
        <is>
          <t>Laruche</t>
        </is>
      </c>
      <c r="K670" s="127" t="inlineStr">
        <is>
          <t>999999</t>
        </is>
      </c>
      <c r="L670" s="127" t="inlineStr">
        <is>
          <t>XS443130975FR</t>
        </is>
      </c>
      <c r="M670" s="127" t="inlineStr">
        <is>
          <t>N</t>
        </is>
      </c>
      <c r="N670" s="127" t="inlineStr">
        <is>
          <t>Transport</t>
        </is>
      </c>
      <c r="O670" s="127" t="inlineStr">
        <is>
          <t>N</t>
        </is>
      </c>
      <c r="P670" s="127" t="inlineStr">
        <is>
          <t>S</t>
        </is>
      </c>
      <c r="Q670" s="127" t="inlineStr">
        <is>
          <t>NT</t>
        </is>
      </c>
      <c r="R670" s="147" t="n">
        <v>4.532</v>
      </c>
      <c r="S670" s="127" t="n">
        <v>86</v>
      </c>
      <c r="T670" s="148" t="n">
        <v>5.88</v>
      </c>
      <c r="U670" s="127" t="inlineStr">
        <is>
          <t>LA RUCHE LOGISTIQUE</t>
        </is>
      </c>
      <c r="W670" s="8">
        <f>IF(C670&lt;&gt;2,"",IF(S670="5X","5XK",IF(S670="5Y","5YK",IF(S670="6B","6BK",IF(S670="6C","6CK","")))))</f>
        <v/>
      </c>
      <c r="X670" s="8">
        <f>IF(S670="6B",_xlfn.XLOOKUP(H670,'Zoning 2shop'!A:A,'Zoning 2shop'!B:B),IF(S670="6C",_xlfn.XLOOKUP(G670,'Zoning 2shop'!C:C,'Zoning 2shop'!D:D),""))</f>
        <v/>
      </c>
      <c r="Y670" s="112">
        <f>AB670/Z670</f>
        <v/>
      </c>
      <c r="Z670" s="4">
        <f>T670</f>
        <v/>
      </c>
      <c r="AA670" s="4">
        <f>IF(OR(S670="6C",S670="6B",S670="5X",S670="5Y"),0.08,0.5)</f>
        <v/>
      </c>
      <c r="AB670" s="4">
        <f>$AG$5/$AG$2*Z670</f>
        <v/>
      </c>
      <c r="AC670" s="19">
        <f>Z670+AA670</f>
        <v/>
      </c>
      <c r="AD670" s="8">
        <f>IF(COUNTIF(Catégories!A:A,N670)=0,"catégorie inconnue",LOOKUP(N670,Catégories!A:A,Catégories!B:B))</f>
        <v/>
      </c>
      <c r="AE670" s="21">
        <f>SUM(Z670:AB670)</f>
        <v/>
      </c>
    </row>
    <row r="671" hidden="1" s="101">
      <c r="B671" s="127" t="inlineStr">
        <is>
          <t>13617721</t>
        </is>
      </c>
      <c r="C671" s="127" t="inlineStr">
        <is>
          <t>0</t>
        </is>
      </c>
      <c r="D671" s="123" t="n">
        <v>46160</v>
      </c>
      <c r="E671" s="127" t="inlineStr">
        <is>
          <t>21320</t>
        </is>
      </c>
      <c r="F671" s="127" t="inlineStr">
        <is>
          <t>94200</t>
        </is>
      </c>
      <c r="G671" s="127" t="inlineStr"/>
      <c r="H671" s="127" t="inlineStr"/>
      <c r="I671" s="127" t="inlineStr">
        <is>
          <t>9152R</t>
        </is>
      </c>
      <c r="J671" s="127" t="inlineStr">
        <is>
          <t>Laruche</t>
        </is>
      </c>
      <c r="K671" s="127" t="inlineStr">
        <is>
          <t>999999</t>
        </is>
      </c>
      <c r="L671" s="127" t="inlineStr">
        <is>
          <t>XS443133416FR</t>
        </is>
      </c>
      <c r="M671" s="127" t="inlineStr">
        <is>
          <t>N</t>
        </is>
      </c>
      <c r="N671" s="127" t="inlineStr">
        <is>
          <t>Transport</t>
        </is>
      </c>
      <c r="O671" s="127" t="inlineStr">
        <is>
          <t>N</t>
        </is>
      </c>
      <c r="P671" s="127" t="inlineStr">
        <is>
          <t>S</t>
        </is>
      </c>
      <c r="Q671" s="127" t="inlineStr">
        <is>
          <t>NT</t>
        </is>
      </c>
      <c r="R671" s="147" t="n">
        <v>0.29</v>
      </c>
      <c r="S671" s="127" t="n">
        <v>86</v>
      </c>
      <c r="T671" s="148" t="n">
        <v>4.25</v>
      </c>
      <c r="U671" s="127" t="inlineStr">
        <is>
          <t>LA RUCHE LOGISTIQUE</t>
        </is>
      </c>
      <c r="W671" s="8">
        <f>IF(C671&lt;&gt;2,"",IF(S671="5X","5XK",IF(S671="5Y","5YK",IF(S671="6B","6BK",IF(S671="6C","6CK","")))))</f>
        <v/>
      </c>
      <c r="X671" s="8">
        <f>IF(S671="6B",_xlfn.XLOOKUP(H671,'Zoning 2shop'!A:A,'Zoning 2shop'!B:B),IF(S671="6C",_xlfn.XLOOKUP(G671,'Zoning 2shop'!C:C,'Zoning 2shop'!D:D),""))</f>
        <v/>
      </c>
      <c r="Y671" s="112">
        <f>AB671/Z671</f>
        <v/>
      </c>
      <c r="Z671" s="4">
        <f>T671</f>
        <v/>
      </c>
      <c r="AA671" s="4">
        <f>IF(OR(S671="6C",S671="6B",S671="5X",S671="5Y"),0.08,0.5)</f>
        <v/>
      </c>
      <c r="AB671" s="4">
        <f>$AG$5/$AG$2*Z671</f>
        <v/>
      </c>
      <c r="AC671" s="19">
        <f>Z671+AA671</f>
        <v/>
      </c>
      <c r="AD671" s="8">
        <f>IF(COUNTIF(Catégories!A:A,N671)=0,"catégorie inconnue",LOOKUP(N671,Catégories!A:A,Catégories!B:B))</f>
        <v/>
      </c>
      <c r="AE671" s="21">
        <f>SUM(Z671:AB671)</f>
        <v/>
      </c>
    </row>
    <row r="672" hidden="1" s="101">
      <c r="B672" s="127" t="inlineStr">
        <is>
          <t>13617721</t>
        </is>
      </c>
      <c r="C672" s="127" t="inlineStr">
        <is>
          <t>0</t>
        </is>
      </c>
      <c r="D672" s="123" t="n">
        <v>46160</v>
      </c>
      <c r="E672" s="127" t="inlineStr">
        <is>
          <t>21320</t>
        </is>
      </c>
      <c r="F672" s="127" t="inlineStr">
        <is>
          <t>92300</t>
        </is>
      </c>
      <c r="G672" s="127" t="inlineStr"/>
      <c r="H672" s="127" t="inlineStr"/>
      <c r="I672" s="127" t="inlineStr">
        <is>
          <t>976BQ</t>
        </is>
      </c>
      <c r="J672" s="127" t="inlineStr">
        <is>
          <t>Laruche</t>
        </is>
      </c>
      <c r="K672" s="127" t="inlineStr">
        <is>
          <t>999999</t>
        </is>
      </c>
      <c r="L672" s="127" t="inlineStr">
        <is>
          <t>XS443137109FR</t>
        </is>
      </c>
      <c r="M672" s="127" t="inlineStr">
        <is>
          <t>N</t>
        </is>
      </c>
      <c r="N672" s="127" t="inlineStr">
        <is>
          <t>Transport</t>
        </is>
      </c>
      <c r="O672" s="127" t="inlineStr">
        <is>
          <t>N</t>
        </is>
      </c>
      <c r="P672" s="127" t="inlineStr">
        <is>
          <t>S</t>
        </is>
      </c>
      <c r="Q672" s="127" t="inlineStr">
        <is>
          <t>NT</t>
        </is>
      </c>
      <c r="R672" s="147" t="n">
        <v>0.19</v>
      </c>
      <c r="S672" s="127" t="n">
        <v>86</v>
      </c>
      <c r="T672" s="148" t="n">
        <v>4.25</v>
      </c>
      <c r="U672" s="127" t="inlineStr">
        <is>
          <t>LA RUCHE LOGISTIQUE</t>
        </is>
      </c>
      <c r="W672" s="8">
        <f>IF(C672&lt;&gt;2,"",IF(S672="5X","5XK",IF(S672="5Y","5YK",IF(S672="6B","6BK",IF(S672="6C","6CK","")))))</f>
        <v/>
      </c>
      <c r="X672" s="8">
        <f>IF(S672="6B",_xlfn.XLOOKUP(H672,'Zoning 2shop'!A:A,'Zoning 2shop'!B:B),IF(S672="6C",_xlfn.XLOOKUP(G672,'Zoning 2shop'!C:C,'Zoning 2shop'!D:D),""))</f>
        <v/>
      </c>
      <c r="Y672" s="112">
        <f>AB672/Z672</f>
        <v/>
      </c>
      <c r="Z672" s="4">
        <f>T672</f>
        <v/>
      </c>
      <c r="AA672" s="4">
        <f>IF(OR(S672="6C",S672="6B",S672="5X",S672="5Y"),0.08,0.5)</f>
        <v/>
      </c>
      <c r="AB672" s="4">
        <f>$AG$5/$AG$2*Z672</f>
        <v/>
      </c>
      <c r="AC672" s="19">
        <f>Z672+AA672</f>
        <v/>
      </c>
      <c r="AD672" s="8">
        <f>IF(COUNTIF(Catégories!A:A,N672)=0,"catégorie inconnue",LOOKUP(N672,Catégories!A:A,Catégories!B:B))</f>
        <v/>
      </c>
      <c r="AE672" s="21">
        <f>SUM(Z672:AB672)</f>
        <v/>
      </c>
    </row>
    <row r="673" hidden="1" s="101">
      <c r="B673" s="127" t="inlineStr">
        <is>
          <t>13617721</t>
        </is>
      </c>
      <c r="C673" s="127" t="inlineStr">
        <is>
          <t>0</t>
        </is>
      </c>
      <c r="D673" s="123" t="n">
        <v>46160</v>
      </c>
      <c r="E673" s="127" t="inlineStr">
        <is>
          <t>21320</t>
        </is>
      </c>
      <c r="F673" s="127" t="inlineStr">
        <is>
          <t>77540</t>
        </is>
      </c>
      <c r="G673" s="127" t="inlineStr"/>
      <c r="H673" s="127" t="inlineStr"/>
      <c r="I673" s="127" t="inlineStr">
        <is>
          <t>5966X</t>
        </is>
      </c>
      <c r="J673" s="127" t="inlineStr">
        <is>
          <t>Laruche</t>
        </is>
      </c>
      <c r="K673" s="127" t="inlineStr">
        <is>
          <t>999999</t>
        </is>
      </c>
      <c r="L673" s="127" t="inlineStr">
        <is>
          <t>XS443138943FR</t>
        </is>
      </c>
      <c r="M673" s="127" t="inlineStr">
        <is>
          <t>N</t>
        </is>
      </c>
      <c r="N673" s="127" t="inlineStr">
        <is>
          <t>Transport</t>
        </is>
      </c>
      <c r="O673" s="127" t="inlineStr">
        <is>
          <t>N</t>
        </is>
      </c>
      <c r="P673" s="127" t="inlineStr">
        <is>
          <t>S</t>
        </is>
      </c>
      <c r="Q673" s="127" t="inlineStr">
        <is>
          <t>NT</t>
        </is>
      </c>
      <c r="R673" s="147" t="n">
        <v>4.638</v>
      </c>
      <c r="S673" s="127" t="n">
        <v>86</v>
      </c>
      <c r="T673" s="148" t="n">
        <v>5.88</v>
      </c>
      <c r="U673" s="127" t="inlineStr">
        <is>
          <t>LA RUCHE LOGISTIQUE</t>
        </is>
      </c>
      <c r="W673" s="8">
        <f>IF(C673&lt;&gt;2,"",IF(S673="5X","5XK",IF(S673="5Y","5YK",IF(S673="6B","6BK",IF(S673="6C","6CK","")))))</f>
        <v/>
      </c>
      <c r="X673" s="8">
        <f>IF(S673="6B",_xlfn.XLOOKUP(H673,'Zoning 2shop'!A:A,'Zoning 2shop'!B:B),IF(S673="6C",_xlfn.XLOOKUP(G673,'Zoning 2shop'!C:C,'Zoning 2shop'!D:D),""))</f>
        <v/>
      </c>
      <c r="Y673" s="112">
        <f>AB673/Z673</f>
        <v/>
      </c>
      <c r="Z673" s="4">
        <f>T673</f>
        <v/>
      </c>
      <c r="AA673" s="4">
        <f>IF(OR(S673="6C",S673="6B",S673="5X",S673="5Y"),0.08,0.5)</f>
        <v/>
      </c>
      <c r="AB673" s="4">
        <f>$AG$5/$AG$2*Z673</f>
        <v/>
      </c>
      <c r="AC673" s="19">
        <f>Z673+AA673</f>
        <v/>
      </c>
      <c r="AD673" s="8">
        <f>IF(COUNTIF(Catégories!A:A,N673)=0,"catégorie inconnue",LOOKUP(N673,Catégories!A:A,Catégories!B:B))</f>
        <v/>
      </c>
      <c r="AE673" s="21">
        <f>SUM(Z673:AB673)</f>
        <v/>
      </c>
    </row>
    <row r="674" hidden="1" s="101">
      <c r="B674" s="127" t="inlineStr">
        <is>
          <t>13617721</t>
        </is>
      </c>
      <c r="C674" s="127" t="inlineStr">
        <is>
          <t>0</t>
        </is>
      </c>
      <c r="D674" s="123" t="n">
        <v>46160</v>
      </c>
      <c r="E674" s="127" t="inlineStr">
        <is>
          <t>21320</t>
        </is>
      </c>
      <c r="F674" s="127" t="inlineStr">
        <is>
          <t>69003</t>
        </is>
      </c>
      <c r="G674" s="127" t="inlineStr"/>
      <c r="H674" s="127" t="inlineStr"/>
      <c r="I674" s="127" t="inlineStr">
        <is>
          <t>6686V</t>
        </is>
      </c>
      <c r="J674" s="127" t="inlineStr">
        <is>
          <t>Laruche</t>
        </is>
      </c>
      <c r="K674" s="127" t="inlineStr">
        <is>
          <t>999999</t>
        </is>
      </c>
      <c r="L674" s="127" t="inlineStr">
        <is>
          <t>XS443141275FR</t>
        </is>
      </c>
      <c r="M674" s="127" t="inlineStr">
        <is>
          <t>N</t>
        </is>
      </c>
      <c r="N674" s="127" t="inlineStr">
        <is>
          <t>Transport</t>
        </is>
      </c>
      <c r="O674" s="127" t="inlineStr">
        <is>
          <t>N</t>
        </is>
      </c>
      <c r="P674" s="127" t="inlineStr">
        <is>
          <t>S</t>
        </is>
      </c>
      <c r="Q674" s="127" t="inlineStr">
        <is>
          <t>NT</t>
        </is>
      </c>
      <c r="R674" s="147" t="n">
        <v>1.479</v>
      </c>
      <c r="S674" s="127" t="n">
        <v>86</v>
      </c>
      <c r="T674" s="148" t="n">
        <v>4.58</v>
      </c>
      <c r="U674" s="127" t="inlineStr">
        <is>
          <t>LA RUCHE LOGISTIQUE</t>
        </is>
      </c>
      <c r="W674" s="8">
        <f>IF(C674&lt;&gt;2,"",IF(S674="5X","5XK",IF(S674="5Y","5YK",IF(S674="6B","6BK",IF(S674="6C","6CK","")))))</f>
        <v/>
      </c>
      <c r="X674" s="8">
        <f>IF(S674="6B",_xlfn.XLOOKUP(H674,'Zoning 2shop'!A:A,'Zoning 2shop'!B:B),IF(S674="6C",_xlfn.XLOOKUP(G674,'Zoning 2shop'!C:C,'Zoning 2shop'!D:D),""))</f>
        <v/>
      </c>
      <c r="Y674" s="112">
        <f>AB674/Z674</f>
        <v/>
      </c>
      <c r="Z674" s="4">
        <f>T674</f>
        <v/>
      </c>
      <c r="AA674" s="4">
        <f>IF(OR(S674="6C",S674="6B",S674="5X",S674="5Y"),0.08,0.5)</f>
        <v/>
      </c>
      <c r="AB674" s="4">
        <f>$AG$5/$AG$2*Z674</f>
        <v/>
      </c>
      <c r="AC674" s="19">
        <f>Z674+AA674</f>
        <v/>
      </c>
      <c r="AD674" s="8">
        <f>IF(COUNTIF(Catégories!A:A,N674)=0,"catégorie inconnue",LOOKUP(N674,Catégories!A:A,Catégories!B:B))</f>
        <v/>
      </c>
      <c r="AE674" s="21">
        <f>SUM(Z674:AB674)</f>
        <v/>
      </c>
    </row>
    <row r="675" hidden="1" s="101">
      <c r="B675" s="127" t="inlineStr">
        <is>
          <t>13617721</t>
        </is>
      </c>
      <c r="C675" s="127" t="inlineStr">
        <is>
          <t>0</t>
        </is>
      </c>
      <c r="D675" s="123" t="n">
        <v>46160</v>
      </c>
      <c r="E675" s="127" t="inlineStr">
        <is>
          <t>21320</t>
        </is>
      </c>
      <c r="F675" s="127" t="inlineStr">
        <is>
          <t>34170</t>
        </is>
      </c>
      <c r="G675" s="127" t="inlineStr"/>
      <c r="H675" s="127" t="inlineStr"/>
      <c r="I675" s="127" t="inlineStr">
        <is>
          <t>9332U</t>
        </is>
      </c>
      <c r="J675" s="127" t="inlineStr">
        <is>
          <t>Laruche</t>
        </is>
      </c>
      <c r="K675" s="127" t="inlineStr">
        <is>
          <t>999999</t>
        </is>
      </c>
      <c r="L675" s="127" t="inlineStr">
        <is>
          <t>XS443142903FR</t>
        </is>
      </c>
      <c r="M675" s="127" t="inlineStr">
        <is>
          <t>N</t>
        </is>
      </c>
      <c r="N675" s="127" t="inlineStr">
        <is>
          <t>Transport</t>
        </is>
      </c>
      <c r="O675" s="127" t="inlineStr">
        <is>
          <t>N</t>
        </is>
      </c>
      <c r="P675" s="127" t="inlineStr">
        <is>
          <t>S</t>
        </is>
      </c>
      <c r="Q675" s="127" t="inlineStr">
        <is>
          <t>NT</t>
        </is>
      </c>
      <c r="R675" s="147" t="n">
        <v>4.532</v>
      </c>
      <c r="S675" s="127" t="n">
        <v>86</v>
      </c>
      <c r="T675" s="148" t="n">
        <v>5.88</v>
      </c>
      <c r="U675" s="127" t="inlineStr">
        <is>
          <t>LA RUCHE LOGISTIQUE</t>
        </is>
      </c>
      <c r="W675" s="8">
        <f>IF(C675&lt;&gt;2,"",IF(S675="5X","5XK",IF(S675="5Y","5YK",IF(S675="6B","6BK",IF(S675="6C","6CK","")))))</f>
        <v/>
      </c>
      <c r="X675" s="8">
        <f>IF(S675="6B",_xlfn.XLOOKUP(H675,'Zoning 2shop'!A:A,'Zoning 2shop'!B:B),IF(S675="6C",_xlfn.XLOOKUP(G675,'Zoning 2shop'!C:C,'Zoning 2shop'!D:D),""))</f>
        <v/>
      </c>
      <c r="Y675" s="112">
        <f>AB675/Z675</f>
        <v/>
      </c>
      <c r="Z675" s="4">
        <f>T675</f>
        <v/>
      </c>
      <c r="AA675" s="4">
        <f>IF(OR(S675="6C",S675="6B",S675="5X",S675="5Y"),0.08,0.5)</f>
        <v/>
      </c>
      <c r="AB675" s="4">
        <f>$AG$5/$AG$2*Z675</f>
        <v/>
      </c>
      <c r="AC675" s="19">
        <f>Z675+AA675</f>
        <v/>
      </c>
      <c r="AD675" s="8">
        <f>IF(COUNTIF(Catégories!A:A,N675)=0,"catégorie inconnue",LOOKUP(N675,Catégories!A:A,Catégories!B:B))</f>
        <v/>
      </c>
      <c r="AE675" s="21">
        <f>SUM(Z675:AB675)</f>
        <v/>
      </c>
    </row>
    <row r="676" hidden="1" s="101">
      <c r="B676" s="127" t="inlineStr">
        <is>
          <t>13617721</t>
        </is>
      </c>
      <c r="C676" s="127" t="inlineStr">
        <is>
          <t>0</t>
        </is>
      </c>
      <c r="D676" s="123" t="n">
        <v>46160</v>
      </c>
      <c r="E676" s="127" t="inlineStr">
        <is>
          <t>21320</t>
        </is>
      </c>
      <c r="F676" s="127" t="inlineStr">
        <is>
          <t>92200</t>
        </is>
      </c>
      <c r="G676" s="127" t="inlineStr"/>
      <c r="H676" s="127" t="inlineStr"/>
      <c r="I676" s="127" t="inlineStr">
        <is>
          <t>3086V</t>
        </is>
      </c>
      <c r="J676" s="127" t="inlineStr">
        <is>
          <t>Laruche</t>
        </is>
      </c>
      <c r="K676" s="127" t="inlineStr">
        <is>
          <t>999999</t>
        </is>
      </c>
      <c r="L676" s="127" t="inlineStr">
        <is>
          <t>XS443145961FR</t>
        </is>
      </c>
      <c r="M676" s="127" t="inlineStr">
        <is>
          <t>N</t>
        </is>
      </c>
      <c r="N676" s="127" t="inlineStr">
        <is>
          <t>Transport</t>
        </is>
      </c>
      <c r="O676" s="127" t="inlineStr">
        <is>
          <t>N</t>
        </is>
      </c>
      <c r="P676" s="127" t="inlineStr">
        <is>
          <t>S</t>
        </is>
      </c>
      <c r="Q676" s="127" t="inlineStr">
        <is>
          <t>NT</t>
        </is>
      </c>
      <c r="R676" s="147" t="n">
        <v>1.137</v>
      </c>
      <c r="S676" s="127" t="n">
        <v>86</v>
      </c>
      <c r="T676" s="148" t="n">
        <v>4.58</v>
      </c>
      <c r="U676" s="127" t="inlineStr">
        <is>
          <t>LA RUCHE LOGISTIQUE</t>
        </is>
      </c>
      <c r="W676" s="8">
        <f>IF(C676&lt;&gt;2,"",IF(S676="5X","5XK",IF(S676="5Y","5YK",IF(S676="6B","6BK",IF(S676="6C","6CK","")))))</f>
        <v/>
      </c>
      <c r="X676" s="8">
        <f>IF(S676="6B",_xlfn.XLOOKUP(H676,'Zoning 2shop'!A:A,'Zoning 2shop'!B:B),IF(S676="6C",_xlfn.XLOOKUP(G676,'Zoning 2shop'!C:C,'Zoning 2shop'!D:D),""))</f>
        <v/>
      </c>
      <c r="Y676" s="112">
        <f>AB676/Z676</f>
        <v/>
      </c>
      <c r="Z676" s="4">
        <f>T676</f>
        <v/>
      </c>
      <c r="AA676" s="4">
        <f>IF(OR(S676="6C",S676="6B",S676="5X",S676="5Y"),0.08,0.5)</f>
        <v/>
      </c>
      <c r="AB676" s="4">
        <f>$AG$5/$AG$2*Z676</f>
        <v/>
      </c>
      <c r="AC676" s="19">
        <f>Z676+AA676</f>
        <v/>
      </c>
      <c r="AD676" s="8">
        <f>IF(COUNTIF(Catégories!A:A,N676)=0,"catégorie inconnue",LOOKUP(N676,Catégories!A:A,Catégories!B:B))</f>
        <v/>
      </c>
      <c r="AE676" s="21">
        <f>SUM(Z676:AB676)</f>
        <v/>
      </c>
    </row>
    <row r="677" hidden="1" s="101">
      <c r="B677" s="127" t="inlineStr">
        <is>
          <t>13617721</t>
        </is>
      </c>
      <c r="C677" s="127" t="inlineStr">
        <is>
          <t>0</t>
        </is>
      </c>
      <c r="D677" s="123" t="n">
        <v>46160</v>
      </c>
      <c r="E677" s="127" t="inlineStr">
        <is>
          <t>21320</t>
        </is>
      </c>
      <c r="F677" s="127" t="inlineStr">
        <is>
          <t>67300</t>
        </is>
      </c>
      <c r="G677" s="127" t="inlineStr"/>
      <c r="H677" s="127" t="inlineStr"/>
      <c r="I677" s="127" t="inlineStr">
        <is>
          <t>9779W</t>
        </is>
      </c>
      <c r="J677" s="127" t="inlineStr">
        <is>
          <t>Laruche</t>
        </is>
      </c>
      <c r="K677" s="127" t="inlineStr">
        <is>
          <t>999999</t>
        </is>
      </c>
      <c r="L677" s="127" t="inlineStr">
        <is>
          <t>XS443152137FR</t>
        </is>
      </c>
      <c r="M677" s="127" t="inlineStr">
        <is>
          <t>N</t>
        </is>
      </c>
      <c r="N677" s="127" t="inlineStr">
        <is>
          <t>Transport</t>
        </is>
      </c>
      <c r="O677" s="127" t="inlineStr">
        <is>
          <t>N</t>
        </is>
      </c>
      <c r="P677" s="127" t="inlineStr">
        <is>
          <t>S</t>
        </is>
      </c>
      <c r="Q677" s="127" t="inlineStr">
        <is>
          <t>NT</t>
        </is>
      </c>
      <c r="R677" s="147" t="n">
        <v>0.08</v>
      </c>
      <c r="S677" s="127" t="n">
        <v>86</v>
      </c>
      <c r="T677" s="148" t="n">
        <v>4.25</v>
      </c>
      <c r="U677" s="127" t="inlineStr">
        <is>
          <t>LA RUCHE LOGISTIQUE</t>
        </is>
      </c>
      <c r="W677" s="8">
        <f>IF(C677&lt;&gt;2,"",IF(S677="5X","5XK",IF(S677="5Y","5YK",IF(S677="6B","6BK",IF(S677="6C","6CK","")))))</f>
        <v/>
      </c>
      <c r="X677" s="8">
        <f>IF(S677="6B",_xlfn.XLOOKUP(H677,'Zoning 2shop'!A:A,'Zoning 2shop'!B:B),IF(S677="6C",_xlfn.XLOOKUP(G677,'Zoning 2shop'!C:C,'Zoning 2shop'!D:D),""))</f>
        <v/>
      </c>
      <c r="Y677" s="112">
        <f>AB677/Z677</f>
        <v/>
      </c>
      <c r="Z677" s="4">
        <f>T677</f>
        <v/>
      </c>
      <c r="AA677" s="4">
        <f>IF(OR(S677="6C",S677="6B",S677="5X",S677="5Y"),0.08,0.5)</f>
        <v/>
      </c>
      <c r="AB677" s="4">
        <f>$AG$5/$AG$2*Z677</f>
        <v/>
      </c>
      <c r="AC677" s="19">
        <f>Z677+AA677</f>
        <v/>
      </c>
      <c r="AD677" s="8">
        <f>IF(COUNTIF(Catégories!A:A,N677)=0,"catégorie inconnue",LOOKUP(N677,Catégories!A:A,Catégories!B:B))</f>
        <v/>
      </c>
      <c r="AE677" s="21">
        <f>SUM(Z677:AB677)</f>
        <v/>
      </c>
    </row>
    <row r="678" hidden="1" s="101">
      <c r="B678" s="127" t="inlineStr">
        <is>
          <t>13617721</t>
        </is>
      </c>
      <c r="C678" s="127" t="inlineStr">
        <is>
          <t>0</t>
        </is>
      </c>
      <c r="D678" s="123" t="n">
        <v>46160</v>
      </c>
      <c r="E678" s="127" t="inlineStr">
        <is>
          <t>21320</t>
        </is>
      </c>
      <c r="F678" s="127" t="inlineStr">
        <is>
          <t>74800</t>
        </is>
      </c>
      <c r="G678" s="127" t="inlineStr"/>
      <c r="H678" s="127" t="inlineStr"/>
      <c r="I678" s="127" t="inlineStr">
        <is>
          <t>1345X</t>
        </is>
      </c>
      <c r="J678" s="127" t="inlineStr">
        <is>
          <t>Laruche</t>
        </is>
      </c>
      <c r="K678" s="127" t="inlineStr">
        <is>
          <t>999999</t>
        </is>
      </c>
      <c r="L678" s="127" t="inlineStr">
        <is>
          <t>XS443157488FR</t>
        </is>
      </c>
      <c r="M678" s="127" t="inlineStr">
        <is>
          <t>N</t>
        </is>
      </c>
      <c r="N678" s="127" t="inlineStr">
        <is>
          <t>Transport</t>
        </is>
      </c>
      <c r="O678" s="127" t="inlineStr">
        <is>
          <t>N</t>
        </is>
      </c>
      <c r="P678" s="127" t="inlineStr">
        <is>
          <t>S</t>
        </is>
      </c>
      <c r="Q678" s="127" t="inlineStr">
        <is>
          <t>NT</t>
        </is>
      </c>
      <c r="R678" s="147" t="n">
        <v>4.638</v>
      </c>
      <c r="S678" s="127" t="n">
        <v>86</v>
      </c>
      <c r="T678" s="148" t="n">
        <v>5.88</v>
      </c>
      <c r="U678" s="127" t="inlineStr">
        <is>
          <t>LA RUCHE LOGISTIQUE</t>
        </is>
      </c>
      <c r="W678" s="8">
        <f>IF(C678&lt;&gt;2,"",IF(S678="5X","5XK",IF(S678="5Y","5YK",IF(S678="6B","6BK",IF(S678="6C","6CK","")))))</f>
        <v/>
      </c>
      <c r="X678" s="8">
        <f>IF(S678="6B",_xlfn.XLOOKUP(H678,'Zoning 2shop'!A:A,'Zoning 2shop'!B:B),IF(S678="6C",_xlfn.XLOOKUP(G678,'Zoning 2shop'!C:C,'Zoning 2shop'!D:D),""))</f>
        <v/>
      </c>
      <c r="Y678" s="112">
        <f>AB678/Z678</f>
        <v/>
      </c>
      <c r="Z678" s="4">
        <f>T678</f>
        <v/>
      </c>
      <c r="AA678" s="4">
        <f>IF(OR(S678="6C",S678="6B",S678="5X",S678="5Y"),0.08,0.5)</f>
        <v/>
      </c>
      <c r="AB678" s="4">
        <f>$AG$5/$AG$2*Z678</f>
        <v/>
      </c>
      <c r="AC678" s="19">
        <f>Z678+AA678</f>
        <v/>
      </c>
      <c r="AD678" s="8">
        <f>IF(COUNTIF(Catégories!A:A,N678)=0,"catégorie inconnue",LOOKUP(N678,Catégories!A:A,Catégories!B:B))</f>
        <v/>
      </c>
      <c r="AE678" s="21">
        <f>SUM(Z678:AB678)</f>
        <v/>
      </c>
    </row>
    <row r="679" hidden="1" s="101">
      <c r="B679" s="127" t="inlineStr">
        <is>
          <t>13617721</t>
        </is>
      </c>
      <c r="C679" s="127" t="inlineStr">
        <is>
          <t>0</t>
        </is>
      </c>
      <c r="D679" s="123" t="n">
        <v>46160</v>
      </c>
      <c r="E679" s="127" t="inlineStr">
        <is>
          <t>21320</t>
        </is>
      </c>
      <c r="F679" s="127" t="inlineStr">
        <is>
          <t>92400</t>
        </is>
      </c>
      <c r="G679" s="127" t="inlineStr"/>
      <c r="H679" s="127" t="inlineStr"/>
      <c r="I679" s="127" t="inlineStr">
        <is>
          <t>253AX</t>
        </is>
      </c>
      <c r="J679" s="127" t="inlineStr">
        <is>
          <t>Laruche</t>
        </is>
      </c>
      <c r="K679" s="127" t="inlineStr">
        <is>
          <t>999999</t>
        </is>
      </c>
      <c r="L679" s="127" t="inlineStr">
        <is>
          <t>XS443160779FR</t>
        </is>
      </c>
      <c r="M679" s="127" t="inlineStr">
        <is>
          <t>N</t>
        </is>
      </c>
      <c r="N679" s="127" t="inlineStr">
        <is>
          <t>Transport</t>
        </is>
      </c>
      <c r="O679" s="127" t="inlineStr">
        <is>
          <t>N</t>
        </is>
      </c>
      <c r="P679" s="127" t="inlineStr">
        <is>
          <t>S</t>
        </is>
      </c>
      <c r="Q679" s="127" t="inlineStr">
        <is>
          <t>NT</t>
        </is>
      </c>
      <c r="R679" s="147" t="n">
        <v>6.273</v>
      </c>
      <c r="S679" s="127" t="n">
        <v>86</v>
      </c>
      <c r="T679" s="148" t="n">
        <v>6.9</v>
      </c>
      <c r="U679" s="127" t="inlineStr">
        <is>
          <t>LA RUCHE LOGISTIQUE</t>
        </is>
      </c>
      <c r="W679" s="8">
        <f>IF(C679&lt;&gt;2,"",IF(S679="5X","5XK",IF(S679="5Y","5YK",IF(S679="6B","6BK",IF(S679="6C","6CK","")))))</f>
        <v/>
      </c>
      <c r="X679" s="8">
        <f>IF(S679="6B",_xlfn.XLOOKUP(H679,'Zoning 2shop'!A:A,'Zoning 2shop'!B:B),IF(S679="6C",_xlfn.XLOOKUP(G679,'Zoning 2shop'!C:C,'Zoning 2shop'!D:D),""))</f>
        <v/>
      </c>
      <c r="Y679" s="112">
        <f>AB679/Z679</f>
        <v/>
      </c>
      <c r="Z679" s="4">
        <f>T679</f>
        <v/>
      </c>
      <c r="AA679" s="4">
        <f>IF(OR(S679="6C",S679="6B",S679="5X",S679="5Y"),0.08,0.5)</f>
        <v/>
      </c>
      <c r="AB679" s="4">
        <f>$AG$5/$AG$2*Z679</f>
        <v/>
      </c>
      <c r="AC679" s="19">
        <f>Z679+AA679</f>
        <v/>
      </c>
      <c r="AD679" s="8">
        <f>IF(COUNTIF(Catégories!A:A,N679)=0,"catégorie inconnue",LOOKUP(N679,Catégories!A:A,Catégories!B:B))</f>
        <v/>
      </c>
      <c r="AE679" s="21">
        <f>SUM(Z679:AB679)</f>
        <v/>
      </c>
    </row>
    <row r="680" hidden="1" s="101">
      <c r="B680" s="127" t="inlineStr">
        <is>
          <t>13617721</t>
        </is>
      </c>
      <c r="C680" s="127" t="inlineStr">
        <is>
          <t>0</t>
        </is>
      </c>
      <c r="D680" s="123" t="n">
        <v>46160</v>
      </c>
      <c r="E680" s="127" t="inlineStr">
        <is>
          <t>21320</t>
        </is>
      </c>
      <c r="F680" s="127" t="inlineStr">
        <is>
          <t>62860</t>
        </is>
      </c>
      <c r="G680" s="127" t="inlineStr"/>
      <c r="H680" s="127" t="inlineStr"/>
      <c r="I680" s="127" t="inlineStr">
        <is>
          <t>992CT</t>
        </is>
      </c>
      <c r="J680" s="127" t="inlineStr">
        <is>
          <t>Laruche</t>
        </is>
      </c>
      <c r="K680" s="127" t="inlineStr">
        <is>
          <t>999999</t>
        </is>
      </c>
      <c r="L680" s="127" t="inlineStr">
        <is>
          <t>XS443162015FR</t>
        </is>
      </c>
      <c r="M680" s="127" t="inlineStr">
        <is>
          <t>N</t>
        </is>
      </c>
      <c r="N680" s="127" t="inlineStr">
        <is>
          <t>Transport</t>
        </is>
      </c>
      <c r="O680" s="127" t="inlineStr">
        <is>
          <t>N</t>
        </is>
      </c>
      <c r="P680" s="127" t="inlineStr">
        <is>
          <t>S</t>
        </is>
      </c>
      <c r="Q680" s="127" t="inlineStr">
        <is>
          <t>NT</t>
        </is>
      </c>
      <c r="R680" s="147" t="n">
        <v>4.787</v>
      </c>
      <c r="S680" s="127" t="n">
        <v>86</v>
      </c>
      <c r="T680" s="148" t="n">
        <v>5.88</v>
      </c>
      <c r="U680" s="127" t="inlineStr">
        <is>
          <t>LA RUCHE LOGISTIQUE</t>
        </is>
      </c>
      <c r="W680" s="8">
        <f>IF(C680&lt;&gt;2,"",IF(S680="5X","5XK",IF(S680="5Y","5YK",IF(S680="6B","6BK",IF(S680="6C","6CK","")))))</f>
        <v/>
      </c>
      <c r="X680" s="8">
        <f>IF(S680="6B",_xlfn.XLOOKUP(H680,'Zoning 2shop'!A:A,'Zoning 2shop'!B:B),IF(S680="6C",_xlfn.XLOOKUP(G680,'Zoning 2shop'!C:C,'Zoning 2shop'!D:D),""))</f>
        <v/>
      </c>
      <c r="Y680" s="112">
        <f>AB680/Z680</f>
        <v/>
      </c>
      <c r="Z680" s="4">
        <f>T680</f>
        <v/>
      </c>
      <c r="AA680" s="4">
        <f>IF(OR(S680="6C",S680="6B",S680="5X",S680="5Y"),0.08,0.5)</f>
        <v/>
      </c>
      <c r="AB680" s="4">
        <f>$AG$5/$AG$2*Z680</f>
        <v/>
      </c>
      <c r="AC680" s="19">
        <f>Z680+AA680</f>
        <v/>
      </c>
      <c r="AD680" s="8">
        <f>IF(COUNTIF(Catégories!A:A,N680)=0,"catégorie inconnue",LOOKUP(N680,Catégories!A:A,Catégories!B:B))</f>
        <v/>
      </c>
      <c r="AE680" s="21">
        <f>SUM(Z680:AB680)</f>
        <v/>
      </c>
    </row>
    <row r="681" hidden="1" s="101">
      <c r="B681" s="127" t="inlineStr">
        <is>
          <t>13617721</t>
        </is>
      </c>
      <c r="C681" s="127" t="inlineStr">
        <is>
          <t>0</t>
        </is>
      </c>
      <c r="D681" s="123" t="n">
        <v>46160</v>
      </c>
      <c r="E681" s="127" t="inlineStr">
        <is>
          <t>21320</t>
        </is>
      </c>
      <c r="F681" s="127" t="inlineStr">
        <is>
          <t>69230</t>
        </is>
      </c>
      <c r="G681" s="127" t="inlineStr"/>
      <c r="H681" s="127" t="inlineStr"/>
      <c r="I681" s="127" t="inlineStr">
        <is>
          <t>329AX</t>
        </is>
      </c>
      <c r="J681" s="127" t="inlineStr">
        <is>
          <t>Laruche</t>
        </is>
      </c>
      <c r="K681" s="127" t="inlineStr">
        <is>
          <t>999999</t>
        </is>
      </c>
      <c r="L681" s="127" t="inlineStr">
        <is>
          <t>XS443464143FR</t>
        </is>
      </c>
      <c r="M681" s="127" t="inlineStr">
        <is>
          <t>N</t>
        </is>
      </c>
      <c r="N681" s="127" t="inlineStr">
        <is>
          <t>Transport</t>
        </is>
      </c>
      <c r="O681" s="127" t="inlineStr">
        <is>
          <t>N</t>
        </is>
      </c>
      <c r="P681" s="127" t="inlineStr">
        <is>
          <t>S</t>
        </is>
      </c>
      <c r="Q681" s="127" t="inlineStr">
        <is>
          <t>NT</t>
        </is>
      </c>
      <c r="R681" s="147" t="n">
        <v>0.135</v>
      </c>
      <c r="S681" s="127" t="n">
        <v>86</v>
      </c>
      <c r="T681" s="148" t="n">
        <v>4.25</v>
      </c>
      <c r="U681" s="127" t="inlineStr">
        <is>
          <t>LA RUCHE LOGISTIQUE</t>
        </is>
      </c>
      <c r="W681" s="8">
        <f>IF(C681&lt;&gt;2,"",IF(S681="5X","5XK",IF(S681="5Y","5YK",IF(S681="6B","6BK",IF(S681="6C","6CK","")))))</f>
        <v/>
      </c>
      <c r="X681" s="8">
        <f>IF(S681="6B",_xlfn.XLOOKUP(H681,'Zoning 2shop'!A:A,'Zoning 2shop'!B:B),IF(S681="6C",_xlfn.XLOOKUP(G681,'Zoning 2shop'!C:C,'Zoning 2shop'!D:D),""))</f>
        <v/>
      </c>
      <c r="Y681" s="112">
        <f>AB681/Z681</f>
        <v/>
      </c>
      <c r="Z681" s="4">
        <f>T681</f>
        <v/>
      </c>
      <c r="AA681" s="4">
        <f>IF(OR(S681="6C",S681="6B",S681="5X",S681="5Y"),0.08,0.5)</f>
        <v/>
      </c>
      <c r="AB681" s="4">
        <f>$AG$5/$AG$2*Z681</f>
        <v/>
      </c>
      <c r="AC681" s="19">
        <f>Z681+AA681</f>
        <v/>
      </c>
      <c r="AD681" s="8">
        <f>IF(COUNTIF(Catégories!A:A,N681)=0,"catégorie inconnue",LOOKUP(N681,Catégories!A:A,Catégories!B:B))</f>
        <v/>
      </c>
      <c r="AE681" s="21">
        <f>SUM(Z681:AB681)</f>
        <v/>
      </c>
    </row>
    <row r="682" hidden="1" s="101">
      <c r="B682" s="127" t="inlineStr">
        <is>
          <t>13617721</t>
        </is>
      </c>
      <c r="C682" s="127" t="inlineStr">
        <is>
          <t>0</t>
        </is>
      </c>
      <c r="D682" s="123" t="n">
        <v>46160</v>
      </c>
      <c r="E682" s="127" t="inlineStr">
        <is>
          <t>21320</t>
        </is>
      </c>
      <c r="F682" s="127" t="inlineStr">
        <is>
          <t>26600</t>
        </is>
      </c>
      <c r="G682" s="127" t="inlineStr"/>
      <c r="H682" s="127" t="inlineStr"/>
      <c r="I682" s="127" t="inlineStr">
        <is>
          <t>7668X</t>
        </is>
      </c>
      <c r="J682" s="127" t="inlineStr">
        <is>
          <t>Laruche</t>
        </is>
      </c>
      <c r="K682" s="127" t="inlineStr">
        <is>
          <t>999999</t>
        </is>
      </c>
      <c r="L682" s="127" t="inlineStr">
        <is>
          <t>XS443465206FR</t>
        </is>
      </c>
      <c r="M682" s="127" t="inlineStr">
        <is>
          <t>N</t>
        </is>
      </c>
      <c r="N682" s="127" t="inlineStr">
        <is>
          <t>Transport</t>
        </is>
      </c>
      <c r="O682" s="127" t="inlineStr">
        <is>
          <t>N</t>
        </is>
      </c>
      <c r="P682" s="127" t="inlineStr">
        <is>
          <t>S</t>
        </is>
      </c>
      <c r="Q682" s="127" t="inlineStr">
        <is>
          <t>NT</t>
        </is>
      </c>
      <c r="R682" s="147" t="n">
        <v>0.09</v>
      </c>
      <c r="S682" s="127" t="n">
        <v>86</v>
      </c>
      <c r="T682" s="148" t="n">
        <v>4.25</v>
      </c>
      <c r="U682" s="127" t="inlineStr">
        <is>
          <t>LA RUCHE LOGISTIQUE</t>
        </is>
      </c>
      <c r="W682" s="8">
        <f>IF(C682&lt;&gt;2,"",IF(S682="5X","5XK",IF(S682="5Y","5YK",IF(S682="6B","6BK",IF(S682="6C","6CK","")))))</f>
        <v/>
      </c>
      <c r="X682" s="8">
        <f>IF(S682="6B",_xlfn.XLOOKUP(H682,'Zoning 2shop'!A:A,'Zoning 2shop'!B:B),IF(S682="6C",_xlfn.XLOOKUP(G682,'Zoning 2shop'!C:C,'Zoning 2shop'!D:D),""))</f>
        <v/>
      </c>
      <c r="Y682" s="112">
        <f>AB682/Z682</f>
        <v/>
      </c>
      <c r="Z682" s="4">
        <f>T682</f>
        <v/>
      </c>
      <c r="AA682" s="4">
        <f>IF(OR(S682="6C",S682="6B",S682="5X",S682="5Y"),0.08,0.5)</f>
        <v/>
      </c>
      <c r="AB682" s="4">
        <f>$AG$5/$AG$2*Z682</f>
        <v/>
      </c>
      <c r="AC682" s="19">
        <f>Z682+AA682</f>
        <v/>
      </c>
      <c r="AD682" s="8">
        <f>IF(COUNTIF(Catégories!A:A,N682)=0,"catégorie inconnue",LOOKUP(N682,Catégories!A:A,Catégories!B:B))</f>
        <v/>
      </c>
      <c r="AE682" s="21">
        <f>SUM(Z682:AB682)</f>
        <v/>
      </c>
    </row>
    <row r="683" hidden="1" s="101">
      <c r="B683" s="127" t="inlineStr">
        <is>
          <t>13617721</t>
        </is>
      </c>
      <c r="C683" s="127" t="inlineStr">
        <is>
          <t>0</t>
        </is>
      </c>
      <c r="D683" s="123" t="n">
        <v>46160</v>
      </c>
      <c r="E683" s="127" t="inlineStr">
        <is>
          <t>21320</t>
        </is>
      </c>
      <c r="F683" s="127" t="inlineStr">
        <is>
          <t>62100</t>
        </is>
      </c>
      <c r="G683" s="127" t="inlineStr"/>
      <c r="H683" s="127" t="inlineStr"/>
      <c r="I683" s="127" t="inlineStr">
        <is>
          <t>7364U</t>
        </is>
      </c>
      <c r="J683" s="127" t="inlineStr">
        <is>
          <t>Laruche</t>
        </is>
      </c>
      <c r="K683" s="127" t="inlineStr">
        <is>
          <t>999999</t>
        </is>
      </c>
      <c r="L683" s="127" t="inlineStr">
        <is>
          <t>XS443487025FR</t>
        </is>
      </c>
      <c r="M683" s="127" t="inlineStr">
        <is>
          <t>N</t>
        </is>
      </c>
      <c r="N683" s="127" t="inlineStr">
        <is>
          <t>Transport</t>
        </is>
      </c>
      <c r="O683" s="127" t="inlineStr">
        <is>
          <t>N</t>
        </is>
      </c>
      <c r="P683" s="127" t="inlineStr">
        <is>
          <t>S</t>
        </is>
      </c>
      <c r="Q683" s="127" t="inlineStr">
        <is>
          <t>NT</t>
        </is>
      </c>
      <c r="R683" s="147" t="n">
        <v>0.05</v>
      </c>
      <c r="S683" s="127" t="n">
        <v>86</v>
      </c>
      <c r="T683" s="148" t="n">
        <v>4.25</v>
      </c>
      <c r="U683" s="127" t="inlineStr">
        <is>
          <t>LA RUCHE LOGISTIQUE</t>
        </is>
      </c>
      <c r="W683" s="8">
        <f>IF(C683&lt;&gt;2,"",IF(S683="5X","5XK",IF(S683="5Y","5YK",IF(S683="6B","6BK",IF(S683="6C","6CK","")))))</f>
        <v/>
      </c>
      <c r="X683" s="8">
        <f>IF(S683="6B",_xlfn.XLOOKUP(H683,'Zoning 2shop'!A:A,'Zoning 2shop'!B:B),IF(S683="6C",_xlfn.XLOOKUP(G683,'Zoning 2shop'!C:C,'Zoning 2shop'!D:D),""))</f>
        <v/>
      </c>
      <c r="Y683" s="112">
        <f>AB683/Z683</f>
        <v/>
      </c>
      <c r="Z683" s="4">
        <f>T683</f>
        <v/>
      </c>
      <c r="AA683" s="4">
        <f>IF(OR(S683="6C",S683="6B",S683="5X",S683="5Y"),0.08,0.5)</f>
        <v/>
      </c>
      <c r="AB683" s="4">
        <f>$AG$5/$AG$2*Z683</f>
        <v/>
      </c>
      <c r="AC683" s="19">
        <f>Z683+AA683</f>
        <v/>
      </c>
      <c r="AD683" s="8">
        <f>IF(COUNTIF(Catégories!A:A,N683)=0,"catégorie inconnue",LOOKUP(N683,Catégories!A:A,Catégories!B:B))</f>
        <v/>
      </c>
      <c r="AE683" s="21">
        <f>SUM(Z683:AB683)</f>
        <v/>
      </c>
    </row>
    <row r="684" hidden="1" s="101">
      <c r="B684" s="127" t="inlineStr">
        <is>
          <t>13617721</t>
        </is>
      </c>
      <c r="C684" s="127" t="inlineStr">
        <is>
          <t>0</t>
        </is>
      </c>
      <c r="D684" s="123" t="n">
        <v>46160</v>
      </c>
      <c r="E684" s="127" t="inlineStr">
        <is>
          <t>21320</t>
        </is>
      </c>
      <c r="F684" s="127" t="inlineStr">
        <is>
          <t>60500</t>
        </is>
      </c>
      <c r="G684" s="127" t="inlineStr"/>
      <c r="H684" s="127" t="inlineStr"/>
      <c r="I684" s="127" t="inlineStr">
        <is>
          <t>0305X</t>
        </is>
      </c>
      <c r="J684" s="127" t="inlineStr">
        <is>
          <t>Laruche</t>
        </is>
      </c>
      <c r="K684" s="127" t="inlineStr">
        <is>
          <t>999999</t>
        </is>
      </c>
      <c r="L684" s="127" t="inlineStr">
        <is>
          <t>XS443517668FR</t>
        </is>
      </c>
      <c r="M684" s="127" t="inlineStr">
        <is>
          <t>N</t>
        </is>
      </c>
      <c r="N684" s="127" t="inlineStr">
        <is>
          <t>Transport</t>
        </is>
      </c>
      <c r="O684" s="127" t="inlineStr">
        <is>
          <t>N</t>
        </is>
      </c>
      <c r="P684" s="127" t="inlineStr">
        <is>
          <t>S</t>
        </is>
      </c>
      <c r="Q684" s="127" t="inlineStr">
        <is>
          <t>NT</t>
        </is>
      </c>
      <c r="R684" s="147" t="n">
        <v>5.888</v>
      </c>
      <c r="S684" s="127" t="n">
        <v>86</v>
      </c>
      <c r="T684" s="148" t="n">
        <v>6.39</v>
      </c>
      <c r="U684" s="127" t="inlineStr">
        <is>
          <t>LA RUCHE LOGISTIQUE</t>
        </is>
      </c>
      <c r="W684" s="8">
        <f>IF(C684&lt;&gt;2,"",IF(S684="5X","5XK",IF(S684="5Y","5YK",IF(S684="6B","6BK",IF(S684="6C","6CK","")))))</f>
        <v/>
      </c>
      <c r="X684" s="8">
        <f>IF(S684="6B",_xlfn.XLOOKUP(H684,'Zoning 2shop'!A:A,'Zoning 2shop'!B:B),IF(S684="6C",_xlfn.XLOOKUP(G684,'Zoning 2shop'!C:C,'Zoning 2shop'!D:D),""))</f>
        <v/>
      </c>
      <c r="Y684" s="112">
        <f>AB684/Z684</f>
        <v/>
      </c>
      <c r="Z684" s="4">
        <f>T684</f>
        <v/>
      </c>
      <c r="AA684" s="4">
        <f>IF(OR(S684="6C",S684="6B",S684="5X",S684="5Y"),0.08,0.5)</f>
        <v/>
      </c>
      <c r="AB684" s="4">
        <f>$AG$5/$AG$2*Z684</f>
        <v/>
      </c>
      <c r="AC684" s="19">
        <f>Z684+AA684</f>
        <v/>
      </c>
      <c r="AD684" s="8">
        <f>IF(COUNTIF(Catégories!A:A,N684)=0,"catégorie inconnue",LOOKUP(N684,Catégories!A:A,Catégories!B:B))</f>
        <v/>
      </c>
      <c r="AE684" s="21">
        <f>SUM(Z684:AB684)</f>
        <v/>
      </c>
    </row>
    <row r="685" hidden="1" s="101">
      <c r="B685" s="127" t="inlineStr">
        <is>
          <t>13617721</t>
        </is>
      </c>
      <c r="C685" s="127" t="inlineStr">
        <is>
          <t>0</t>
        </is>
      </c>
      <c r="D685" s="123" t="n">
        <v>46161</v>
      </c>
      <c r="E685" s="127" t="inlineStr">
        <is>
          <t>21320</t>
        </is>
      </c>
      <c r="F685" s="127" t="inlineStr">
        <is>
          <t>75006</t>
        </is>
      </c>
      <c r="G685" s="127" t="inlineStr"/>
      <c r="H685" s="127" t="inlineStr"/>
      <c r="I685" s="127" t="inlineStr">
        <is>
          <t>7784O</t>
        </is>
      </c>
      <c r="J685" s="127" t="inlineStr">
        <is>
          <t>Laruche</t>
        </is>
      </c>
      <c r="K685" s="127" t="inlineStr">
        <is>
          <t>999999</t>
        </is>
      </c>
      <c r="L685" s="127" t="inlineStr">
        <is>
          <t>XS443697545FR</t>
        </is>
      </c>
      <c r="M685" s="127" t="inlineStr">
        <is>
          <t>N</t>
        </is>
      </c>
      <c r="N685" s="127" t="inlineStr">
        <is>
          <t>Transport</t>
        </is>
      </c>
      <c r="O685" s="127" t="inlineStr">
        <is>
          <t>N</t>
        </is>
      </c>
      <c r="P685" s="127" t="inlineStr">
        <is>
          <t>S</t>
        </is>
      </c>
      <c r="Q685" s="127" t="inlineStr">
        <is>
          <t>NT</t>
        </is>
      </c>
      <c r="R685" s="147" t="n">
        <v>6.412</v>
      </c>
      <c r="S685" s="127" t="n">
        <v>86</v>
      </c>
      <c r="T685" s="148" t="n">
        <v>6.9</v>
      </c>
      <c r="U685" s="127" t="inlineStr">
        <is>
          <t>LA RUCHE LOGISTIQUE</t>
        </is>
      </c>
      <c r="W685" s="8">
        <f>IF(C685&lt;&gt;2,"",IF(S685="5X","5XK",IF(S685="5Y","5YK",IF(S685="6B","6BK",IF(S685="6C","6CK","")))))</f>
        <v/>
      </c>
      <c r="X685" s="8">
        <f>IF(S685="6B",_xlfn.XLOOKUP(H685,'Zoning 2shop'!A:A,'Zoning 2shop'!B:B),IF(S685="6C",_xlfn.XLOOKUP(G685,'Zoning 2shop'!C:C,'Zoning 2shop'!D:D),""))</f>
        <v/>
      </c>
      <c r="Y685" s="112">
        <f>AB685/Z685</f>
        <v/>
      </c>
      <c r="Z685" s="4">
        <f>T685</f>
        <v/>
      </c>
      <c r="AA685" s="4">
        <f>IF(OR(S685="6C",S685="6B",S685="5X",S685="5Y"),0.08,0.5)</f>
        <v/>
      </c>
      <c r="AB685" s="4">
        <f>$AG$5/$AG$2*Z685</f>
        <v/>
      </c>
      <c r="AC685" s="19">
        <f>Z685+AA685</f>
        <v/>
      </c>
      <c r="AD685" s="8">
        <f>IF(COUNTIF(Catégories!A:A,N685)=0,"catégorie inconnue",LOOKUP(N685,Catégories!A:A,Catégories!B:B))</f>
        <v/>
      </c>
      <c r="AE685" s="21">
        <f>SUM(Z685:AB685)</f>
        <v/>
      </c>
    </row>
    <row r="686" hidden="1" s="101">
      <c r="B686" s="127" t="inlineStr">
        <is>
          <t>13617721</t>
        </is>
      </c>
      <c r="C686" s="127" t="inlineStr">
        <is>
          <t>0</t>
        </is>
      </c>
      <c r="D686" s="123" t="n">
        <v>46161</v>
      </c>
      <c r="E686" s="127" t="inlineStr">
        <is>
          <t>21320</t>
        </is>
      </c>
      <c r="F686" s="127" t="inlineStr">
        <is>
          <t>75014</t>
        </is>
      </c>
      <c r="G686" s="127" t="inlineStr"/>
      <c r="H686" s="127" t="inlineStr"/>
      <c r="I686" s="127" t="inlineStr">
        <is>
          <t>7038O</t>
        </is>
      </c>
      <c r="J686" s="127" t="inlineStr">
        <is>
          <t>Laruche</t>
        </is>
      </c>
      <c r="K686" s="127" t="inlineStr">
        <is>
          <t>999999</t>
        </is>
      </c>
      <c r="L686" s="127" t="inlineStr">
        <is>
          <t>XS443700329FR</t>
        </is>
      </c>
      <c r="M686" s="127" t="inlineStr">
        <is>
          <t>N</t>
        </is>
      </c>
      <c r="N686" s="127" t="inlineStr">
        <is>
          <t>Transport</t>
        </is>
      </c>
      <c r="O686" s="127" t="inlineStr">
        <is>
          <t>N</t>
        </is>
      </c>
      <c r="P686" s="127" t="inlineStr">
        <is>
          <t>S</t>
        </is>
      </c>
      <c r="Q686" s="127" t="inlineStr">
        <is>
          <t>NT</t>
        </is>
      </c>
      <c r="R686" s="147" t="n">
        <v>4.787</v>
      </c>
      <c r="S686" s="127" t="n">
        <v>86</v>
      </c>
      <c r="T686" s="148" t="n">
        <v>5.88</v>
      </c>
      <c r="U686" s="127" t="inlineStr">
        <is>
          <t>LA RUCHE LOGISTIQUE</t>
        </is>
      </c>
      <c r="W686" s="8">
        <f>IF(C686&lt;&gt;2,"",IF(S686="5X","5XK",IF(S686="5Y","5YK",IF(S686="6B","6BK",IF(S686="6C","6CK","")))))</f>
        <v/>
      </c>
      <c r="X686" s="8">
        <f>IF(S686="6B",_xlfn.XLOOKUP(H686,'Zoning 2shop'!A:A,'Zoning 2shop'!B:B),IF(S686="6C",_xlfn.XLOOKUP(G686,'Zoning 2shop'!C:C,'Zoning 2shop'!D:D),""))</f>
        <v/>
      </c>
      <c r="Y686" s="112">
        <f>AB686/Z686</f>
        <v/>
      </c>
      <c r="Z686" s="4">
        <f>T686</f>
        <v/>
      </c>
      <c r="AA686" s="4">
        <f>IF(OR(S686="6C",S686="6B",S686="5X",S686="5Y"),0.08,0.5)</f>
        <v/>
      </c>
      <c r="AB686" s="4">
        <f>$AG$5/$AG$2*Z686</f>
        <v/>
      </c>
      <c r="AC686" s="19">
        <f>Z686+AA686</f>
        <v/>
      </c>
      <c r="AD686" s="8">
        <f>IF(COUNTIF(Catégories!A:A,N686)=0,"catégorie inconnue",LOOKUP(N686,Catégories!A:A,Catégories!B:B))</f>
        <v/>
      </c>
      <c r="AE686" s="21">
        <f>SUM(Z686:AB686)</f>
        <v/>
      </c>
    </row>
    <row r="687" hidden="1" s="101">
      <c r="B687" s="127" t="inlineStr">
        <is>
          <t>13617721</t>
        </is>
      </c>
      <c r="C687" s="127" t="inlineStr">
        <is>
          <t>0</t>
        </is>
      </c>
      <c r="D687" s="123" t="n">
        <v>46161</v>
      </c>
      <c r="E687" s="127" t="inlineStr">
        <is>
          <t>21320</t>
        </is>
      </c>
      <c r="F687" s="127" t="inlineStr">
        <is>
          <t>29200</t>
        </is>
      </c>
      <c r="G687" s="127" t="inlineStr"/>
      <c r="H687" s="127" t="inlineStr"/>
      <c r="I687" s="127" t="inlineStr">
        <is>
          <t>8050O</t>
        </is>
      </c>
      <c r="J687" s="127" t="inlineStr">
        <is>
          <t>Laruche</t>
        </is>
      </c>
      <c r="K687" s="127" t="inlineStr">
        <is>
          <t>999999</t>
        </is>
      </c>
      <c r="L687" s="127" t="inlineStr">
        <is>
          <t>XS443701514FR</t>
        </is>
      </c>
      <c r="M687" s="127" t="inlineStr">
        <is>
          <t>N</t>
        </is>
      </c>
      <c r="N687" s="127" t="inlineStr">
        <is>
          <t>Transport</t>
        </is>
      </c>
      <c r="O687" s="127" t="inlineStr">
        <is>
          <t>N</t>
        </is>
      </c>
      <c r="P687" s="127" t="inlineStr">
        <is>
          <t>S</t>
        </is>
      </c>
      <c r="Q687" s="127" t="inlineStr">
        <is>
          <t>NT</t>
        </is>
      </c>
      <c r="R687" s="147" t="n">
        <v>4.638</v>
      </c>
      <c r="S687" s="127" t="n">
        <v>86</v>
      </c>
      <c r="T687" s="148" t="n">
        <v>5.88</v>
      </c>
      <c r="U687" s="127" t="inlineStr">
        <is>
          <t>LA RUCHE LOGISTIQUE</t>
        </is>
      </c>
      <c r="W687" s="8">
        <f>IF(C687&lt;&gt;2,"",IF(S687="5X","5XK",IF(S687="5Y","5YK",IF(S687="6B","6BK",IF(S687="6C","6CK","")))))</f>
        <v/>
      </c>
      <c r="X687" s="8">
        <f>IF(S687="6B",_xlfn.XLOOKUP(H687,'Zoning 2shop'!A:A,'Zoning 2shop'!B:B),IF(S687="6C",_xlfn.XLOOKUP(G687,'Zoning 2shop'!C:C,'Zoning 2shop'!D:D),""))</f>
        <v/>
      </c>
      <c r="Y687" s="112">
        <f>AB687/Z687</f>
        <v/>
      </c>
      <c r="Z687" s="4">
        <f>T687</f>
        <v/>
      </c>
      <c r="AA687" s="4">
        <f>IF(OR(S687="6C",S687="6B",S687="5X",S687="5Y"),0.08,0.5)</f>
        <v/>
      </c>
      <c r="AB687" s="4">
        <f>$AG$5/$AG$2*Z687</f>
        <v/>
      </c>
      <c r="AC687" s="19">
        <f>Z687+AA687</f>
        <v/>
      </c>
      <c r="AD687" s="8">
        <f>IF(COUNTIF(Catégories!A:A,N687)=0,"catégorie inconnue",LOOKUP(N687,Catégories!A:A,Catégories!B:B))</f>
        <v/>
      </c>
      <c r="AE687" s="21">
        <f>SUM(Z687:AB687)</f>
        <v/>
      </c>
    </row>
    <row r="688" hidden="1" s="101">
      <c r="B688" s="127" t="inlineStr">
        <is>
          <t>13617721</t>
        </is>
      </c>
      <c r="C688" s="127" t="inlineStr">
        <is>
          <t>0</t>
        </is>
      </c>
      <c r="D688" s="123" t="n">
        <v>46161</v>
      </c>
      <c r="E688" s="127" t="inlineStr">
        <is>
          <t>21320</t>
        </is>
      </c>
      <c r="F688" s="127" t="inlineStr">
        <is>
          <t>31530</t>
        </is>
      </c>
      <c r="G688" s="127" t="inlineStr"/>
      <c r="H688" s="127" t="inlineStr"/>
      <c r="I688" s="127" t="inlineStr">
        <is>
          <t>465CX</t>
        </is>
      </c>
      <c r="J688" s="127" t="inlineStr">
        <is>
          <t>Laruche</t>
        </is>
      </c>
      <c r="K688" s="127" t="inlineStr">
        <is>
          <t>999999</t>
        </is>
      </c>
      <c r="L688" s="127" t="inlineStr">
        <is>
          <t>XS443774220FR</t>
        </is>
      </c>
      <c r="M688" s="127" t="inlineStr">
        <is>
          <t>N</t>
        </is>
      </c>
      <c r="N688" s="127" t="inlineStr">
        <is>
          <t>Transport</t>
        </is>
      </c>
      <c r="O688" s="127" t="inlineStr">
        <is>
          <t>N</t>
        </is>
      </c>
      <c r="P688" s="127" t="inlineStr">
        <is>
          <t>S</t>
        </is>
      </c>
      <c r="Q688" s="127" t="inlineStr">
        <is>
          <t>NT</t>
        </is>
      </c>
      <c r="R688" s="147" t="n">
        <v>0.17</v>
      </c>
      <c r="S688" s="127" t="n">
        <v>86</v>
      </c>
      <c r="T688" s="148" t="n">
        <v>4.25</v>
      </c>
      <c r="U688" s="127" t="inlineStr">
        <is>
          <t>LA RUCHE LOGISTIQUE</t>
        </is>
      </c>
      <c r="W688" s="8">
        <f>IF(C688&lt;&gt;2,"",IF(S688="5X","5XK",IF(S688="5Y","5YK",IF(S688="6B","6BK",IF(S688="6C","6CK","")))))</f>
        <v/>
      </c>
      <c r="X688" s="8">
        <f>IF(S688="6B",_xlfn.XLOOKUP(H688,'Zoning 2shop'!A:A,'Zoning 2shop'!B:B),IF(S688="6C",_xlfn.XLOOKUP(G688,'Zoning 2shop'!C:C,'Zoning 2shop'!D:D),""))</f>
        <v/>
      </c>
      <c r="Y688" s="112">
        <f>AB688/Z688</f>
        <v/>
      </c>
      <c r="Z688" s="4">
        <f>T688</f>
        <v/>
      </c>
      <c r="AA688" s="4">
        <f>IF(OR(S688="6C",S688="6B",S688="5X",S688="5Y"),0.08,0.5)</f>
        <v/>
      </c>
      <c r="AB688" s="4">
        <f>$AG$5/$AG$2*Z688</f>
        <v/>
      </c>
      <c r="AC688" s="19">
        <f>Z688+AA688</f>
        <v/>
      </c>
      <c r="AD688" s="8">
        <f>IF(COUNTIF(Catégories!A:A,N688)=0,"catégorie inconnue",LOOKUP(N688,Catégories!A:A,Catégories!B:B))</f>
        <v/>
      </c>
      <c r="AE688" s="21">
        <f>SUM(Z688:AB688)</f>
        <v/>
      </c>
    </row>
    <row r="689" hidden="1" s="101">
      <c r="B689" s="127" t="inlineStr">
        <is>
          <t>13617721</t>
        </is>
      </c>
      <c r="C689" s="127" t="inlineStr">
        <is>
          <t>0</t>
        </is>
      </c>
      <c r="D689" s="123" t="n">
        <v>46161</v>
      </c>
      <c r="E689" s="127" t="inlineStr">
        <is>
          <t>21320</t>
        </is>
      </c>
      <c r="F689" s="127" t="inlineStr">
        <is>
          <t>92600</t>
        </is>
      </c>
      <c r="G689" s="127" t="inlineStr"/>
      <c r="H689" s="127" t="inlineStr"/>
      <c r="I689" s="127" t="inlineStr">
        <is>
          <t>6448V</t>
        </is>
      </c>
      <c r="J689" s="127" t="inlineStr">
        <is>
          <t>Laruche</t>
        </is>
      </c>
      <c r="K689" s="127" t="inlineStr">
        <is>
          <t>999999</t>
        </is>
      </c>
      <c r="L689" s="127" t="inlineStr">
        <is>
          <t>XS443917847FR</t>
        </is>
      </c>
      <c r="M689" s="127" t="inlineStr">
        <is>
          <t>N</t>
        </is>
      </c>
      <c r="N689" s="127" t="inlineStr">
        <is>
          <t>Transport</t>
        </is>
      </c>
      <c r="O689" s="127" t="inlineStr">
        <is>
          <t>N</t>
        </is>
      </c>
      <c r="P689" s="127" t="inlineStr">
        <is>
          <t>S</t>
        </is>
      </c>
      <c r="Q689" s="127" t="inlineStr">
        <is>
          <t>NT</t>
        </is>
      </c>
      <c r="R689" s="147" t="n">
        <v>0.02</v>
      </c>
      <c r="S689" s="127" t="n">
        <v>86</v>
      </c>
      <c r="T689" s="148" t="n">
        <v>4.25</v>
      </c>
      <c r="U689" s="127" t="inlineStr">
        <is>
          <t>LA RUCHE LOGISTIQUE</t>
        </is>
      </c>
      <c r="W689" s="8">
        <f>IF(C689&lt;&gt;2,"",IF(S689="5X","5XK",IF(S689="5Y","5YK",IF(S689="6B","6BK",IF(S689="6C","6CK","")))))</f>
        <v/>
      </c>
      <c r="X689" s="8">
        <f>IF(S689="6B",_xlfn.XLOOKUP(H689,'Zoning 2shop'!A:A,'Zoning 2shop'!B:B),IF(S689="6C",_xlfn.XLOOKUP(G689,'Zoning 2shop'!C:C,'Zoning 2shop'!D:D),""))</f>
        <v/>
      </c>
      <c r="Y689" s="112">
        <f>AB689/Z689</f>
        <v/>
      </c>
      <c r="Z689" s="4">
        <f>T689</f>
        <v/>
      </c>
      <c r="AA689" s="4">
        <f>IF(OR(S689="6C",S689="6B",S689="5X",S689="5Y"),0.08,0.5)</f>
        <v/>
      </c>
      <c r="AB689" s="4">
        <f>$AG$5/$AG$2*Z689</f>
        <v/>
      </c>
      <c r="AC689" s="19">
        <f>Z689+AA689</f>
        <v/>
      </c>
      <c r="AD689" s="8">
        <f>IF(COUNTIF(Catégories!A:A,N689)=0,"catégorie inconnue",LOOKUP(N689,Catégories!A:A,Catégories!B:B))</f>
        <v/>
      </c>
      <c r="AE689" s="21">
        <f>SUM(Z689:AB689)</f>
        <v/>
      </c>
    </row>
    <row r="690" hidden="1" s="101">
      <c r="B690" s="127" t="inlineStr">
        <is>
          <t>13617721</t>
        </is>
      </c>
      <c r="C690" s="127" t="inlineStr">
        <is>
          <t>0</t>
        </is>
      </c>
      <c r="D690" s="123" t="n">
        <v>46161</v>
      </c>
      <c r="E690" s="127" t="inlineStr">
        <is>
          <t>21320</t>
        </is>
      </c>
      <c r="F690" s="127" t="inlineStr">
        <is>
          <t>92600</t>
        </is>
      </c>
      <c r="G690" s="127" t="inlineStr"/>
      <c r="H690" s="127" t="inlineStr"/>
      <c r="I690" s="127" t="inlineStr">
        <is>
          <t>6448V</t>
        </is>
      </c>
      <c r="J690" s="127" t="inlineStr">
        <is>
          <t>Laruche</t>
        </is>
      </c>
      <c r="K690" s="127" t="inlineStr">
        <is>
          <t>999999</t>
        </is>
      </c>
      <c r="L690" s="127" t="inlineStr">
        <is>
          <t>XS443933779FR</t>
        </is>
      </c>
      <c r="M690" s="127" t="inlineStr">
        <is>
          <t>N</t>
        </is>
      </c>
      <c r="N690" s="127" t="inlineStr">
        <is>
          <t>Transport</t>
        </is>
      </c>
      <c r="O690" s="127" t="inlineStr">
        <is>
          <t>N</t>
        </is>
      </c>
      <c r="P690" s="127" t="inlineStr">
        <is>
          <t>S</t>
        </is>
      </c>
      <c r="Q690" s="127" t="inlineStr">
        <is>
          <t>NT</t>
        </is>
      </c>
      <c r="R690" s="147" t="n">
        <v>0.02</v>
      </c>
      <c r="S690" s="127" t="n">
        <v>86</v>
      </c>
      <c r="T690" s="148" t="n">
        <v>4.25</v>
      </c>
      <c r="U690" s="127" t="inlineStr">
        <is>
          <t>LA RUCHE LOGISTIQUE</t>
        </is>
      </c>
      <c r="W690" s="8">
        <f>IF(C690&lt;&gt;2,"",IF(S690="5X","5XK",IF(S690="5Y","5YK",IF(S690="6B","6BK",IF(S690="6C","6CK","")))))</f>
        <v/>
      </c>
      <c r="X690" s="8">
        <f>IF(S690="6B",_xlfn.XLOOKUP(H690,'Zoning 2shop'!A:A,'Zoning 2shop'!B:B),IF(S690="6C",_xlfn.XLOOKUP(G690,'Zoning 2shop'!C:C,'Zoning 2shop'!D:D),""))</f>
        <v/>
      </c>
      <c r="Y690" s="112">
        <f>AB690/Z690</f>
        <v/>
      </c>
      <c r="Z690" s="4">
        <f>T690</f>
        <v/>
      </c>
      <c r="AA690" s="4">
        <f>IF(OR(S690="6C",S690="6B",S690="5X",S690="5Y"),0.08,0.5)</f>
        <v/>
      </c>
      <c r="AB690" s="4">
        <f>$AG$5/$AG$2*Z690</f>
        <v/>
      </c>
      <c r="AC690" s="19">
        <f>Z690+AA690</f>
        <v/>
      </c>
      <c r="AD690" s="8">
        <f>IF(COUNTIF(Catégories!A:A,N690)=0,"catégorie inconnue",LOOKUP(N690,Catégories!A:A,Catégories!B:B))</f>
        <v/>
      </c>
      <c r="AE690" s="21">
        <f>SUM(Z690:AB690)</f>
        <v/>
      </c>
    </row>
    <row r="691" hidden="1" s="101">
      <c r="B691" s="127" t="inlineStr">
        <is>
          <t>13617721</t>
        </is>
      </c>
      <c r="C691" s="127" t="inlineStr">
        <is>
          <t>0</t>
        </is>
      </c>
      <c r="D691" s="123" t="n">
        <v>46161</v>
      </c>
      <c r="E691" s="127" t="inlineStr">
        <is>
          <t>21320</t>
        </is>
      </c>
      <c r="F691" s="127" t="inlineStr">
        <is>
          <t>42140</t>
        </is>
      </c>
      <c r="G691" s="127" t="inlineStr"/>
      <c r="H691" s="127" t="inlineStr"/>
      <c r="I691" s="127" t="inlineStr">
        <is>
          <t>057AX</t>
        </is>
      </c>
      <c r="J691" s="127" t="inlineStr">
        <is>
          <t>Laruche</t>
        </is>
      </c>
      <c r="K691" s="127" t="inlineStr">
        <is>
          <t>999999</t>
        </is>
      </c>
      <c r="L691" s="127" t="inlineStr">
        <is>
          <t>XS443958736FR</t>
        </is>
      </c>
      <c r="M691" s="127" t="inlineStr">
        <is>
          <t>N</t>
        </is>
      </c>
      <c r="N691" s="127" t="inlineStr">
        <is>
          <t>Transport</t>
        </is>
      </c>
      <c r="O691" s="127" t="inlineStr">
        <is>
          <t>N</t>
        </is>
      </c>
      <c r="P691" s="127" t="inlineStr">
        <is>
          <t>S</t>
        </is>
      </c>
      <c r="Q691" s="127" t="inlineStr">
        <is>
          <t>NT</t>
        </is>
      </c>
      <c r="R691" s="147" t="n">
        <v>5.904</v>
      </c>
      <c r="S691" s="127" t="n">
        <v>86</v>
      </c>
      <c r="T691" s="148" t="n">
        <v>6.39</v>
      </c>
      <c r="U691" s="127" t="inlineStr">
        <is>
          <t>LA RUCHE LOGISTIQUE</t>
        </is>
      </c>
      <c r="W691" s="8">
        <f>IF(C691&lt;&gt;2,"",IF(S691="5X","5XK",IF(S691="5Y","5YK",IF(S691="6B","6BK",IF(S691="6C","6CK","")))))</f>
        <v/>
      </c>
      <c r="X691" s="8">
        <f>IF(S691="6B",_xlfn.XLOOKUP(H691,'Zoning 2shop'!A:A,'Zoning 2shop'!B:B),IF(S691="6C",_xlfn.XLOOKUP(G691,'Zoning 2shop'!C:C,'Zoning 2shop'!D:D),""))</f>
        <v/>
      </c>
      <c r="Y691" s="112">
        <f>AB691/Z691</f>
        <v/>
      </c>
      <c r="Z691" s="4">
        <f>T691</f>
        <v/>
      </c>
      <c r="AA691" s="4">
        <f>IF(OR(S691="6C",S691="6B",S691="5X",S691="5Y"),0.08,0.5)</f>
        <v/>
      </c>
      <c r="AB691" s="4">
        <f>$AG$5/$AG$2*Z691</f>
        <v/>
      </c>
      <c r="AC691" s="19">
        <f>Z691+AA691</f>
        <v/>
      </c>
      <c r="AD691" s="8">
        <f>IF(COUNTIF(Catégories!A:A,N691)=0,"catégorie inconnue",LOOKUP(N691,Catégories!A:A,Catégories!B:B))</f>
        <v/>
      </c>
      <c r="AE691" s="21">
        <f>SUM(Z691:AB691)</f>
        <v/>
      </c>
    </row>
    <row r="692" hidden="1" s="101">
      <c r="B692" s="127" t="inlineStr">
        <is>
          <t>13617721</t>
        </is>
      </c>
      <c r="C692" s="127" t="inlineStr">
        <is>
          <t>0</t>
        </is>
      </c>
      <c r="D692" s="123" t="n">
        <v>46161</v>
      </c>
      <c r="E692" s="127" t="inlineStr">
        <is>
          <t>21320</t>
        </is>
      </c>
      <c r="F692" s="127" t="inlineStr">
        <is>
          <t>69620</t>
        </is>
      </c>
      <c r="G692" s="127" t="inlineStr"/>
      <c r="H692" s="127" t="inlineStr"/>
      <c r="I692" s="127" t="inlineStr">
        <is>
          <t>639BZ</t>
        </is>
      </c>
      <c r="J692" s="127" t="inlineStr">
        <is>
          <t>Laruche</t>
        </is>
      </c>
      <c r="K692" s="127" t="inlineStr">
        <is>
          <t>999999</t>
        </is>
      </c>
      <c r="L692" s="127" t="inlineStr">
        <is>
          <t>XS443962381FR</t>
        </is>
      </c>
      <c r="M692" s="127" t="inlineStr">
        <is>
          <t>N</t>
        </is>
      </c>
      <c r="N692" s="127" t="inlineStr">
        <is>
          <t>Transport</t>
        </is>
      </c>
      <c r="O692" s="127" t="inlineStr">
        <is>
          <t>N</t>
        </is>
      </c>
      <c r="P692" s="127" t="inlineStr">
        <is>
          <t>S</t>
        </is>
      </c>
      <c r="Q692" s="127" t="inlineStr">
        <is>
          <t>NT</t>
        </is>
      </c>
      <c r="R692" s="147" t="n">
        <v>6.273</v>
      </c>
      <c r="S692" s="127" t="n">
        <v>86</v>
      </c>
      <c r="T692" s="148" t="n">
        <v>6.9</v>
      </c>
      <c r="U692" s="127" t="inlineStr">
        <is>
          <t>LA RUCHE LOGISTIQUE</t>
        </is>
      </c>
      <c r="W692" s="8">
        <f>IF(C692&lt;&gt;2,"",IF(S692="5X","5XK",IF(S692="5Y","5YK",IF(S692="6B","6BK",IF(S692="6C","6CK","")))))</f>
        <v/>
      </c>
      <c r="X692" s="8">
        <f>IF(S692="6B",_xlfn.XLOOKUP(H692,'Zoning 2shop'!A:A,'Zoning 2shop'!B:B),IF(S692="6C",_xlfn.XLOOKUP(G692,'Zoning 2shop'!C:C,'Zoning 2shop'!D:D),""))</f>
        <v/>
      </c>
      <c r="Y692" s="112">
        <f>AB692/Z692</f>
        <v/>
      </c>
      <c r="Z692" s="4">
        <f>T692</f>
        <v/>
      </c>
      <c r="AA692" s="4">
        <f>IF(OR(S692="6C",S692="6B",S692="5X",S692="5Y"),0.08,0.5)</f>
        <v/>
      </c>
      <c r="AB692" s="4">
        <f>$AG$5/$AG$2*Z692</f>
        <v/>
      </c>
      <c r="AC692" s="19">
        <f>Z692+AA692</f>
        <v/>
      </c>
      <c r="AD692" s="8">
        <f>IF(COUNTIF(Catégories!A:A,N692)=0,"catégorie inconnue",LOOKUP(N692,Catégories!A:A,Catégories!B:B))</f>
        <v/>
      </c>
      <c r="AE692" s="21">
        <f>SUM(Z692:AB692)</f>
        <v/>
      </c>
    </row>
    <row r="693" hidden="1" s="101">
      <c r="B693" s="127" t="inlineStr">
        <is>
          <t>13617721</t>
        </is>
      </c>
      <c r="C693" s="127" t="inlineStr">
        <is>
          <t>0</t>
        </is>
      </c>
      <c r="D693" s="123" t="n">
        <v>46162</v>
      </c>
      <c r="E693" s="127" t="inlineStr">
        <is>
          <t>21320</t>
        </is>
      </c>
      <c r="F693" s="127" t="inlineStr">
        <is>
          <t>75012</t>
        </is>
      </c>
      <c r="G693" s="127" t="inlineStr"/>
      <c r="H693" s="127" t="inlineStr"/>
      <c r="I693" s="127" t="inlineStr">
        <is>
          <t>7695W</t>
        </is>
      </c>
      <c r="J693" s="127" t="inlineStr">
        <is>
          <t>Laruche</t>
        </is>
      </c>
      <c r="K693" s="127" t="inlineStr">
        <is>
          <t>999999</t>
        </is>
      </c>
      <c r="L693" s="127" t="inlineStr">
        <is>
          <t>XS444162904FR</t>
        </is>
      </c>
      <c r="M693" s="127" t="inlineStr">
        <is>
          <t>N</t>
        </is>
      </c>
      <c r="N693" s="127" t="inlineStr">
        <is>
          <t>Transport</t>
        </is>
      </c>
      <c r="O693" s="127" t="inlineStr">
        <is>
          <t>N</t>
        </is>
      </c>
      <c r="P693" s="127" t="inlineStr">
        <is>
          <t>S</t>
        </is>
      </c>
      <c r="Q693" s="127" t="inlineStr">
        <is>
          <t>NT</t>
        </is>
      </c>
      <c r="R693" s="147" t="n">
        <v>1.612</v>
      </c>
      <c r="S693" s="127" t="n">
        <v>86</v>
      </c>
      <c r="T693" s="148" t="n">
        <v>4.58</v>
      </c>
      <c r="U693" s="127" t="inlineStr">
        <is>
          <t>LA RUCHE LOGISTIQUE</t>
        </is>
      </c>
      <c r="W693" s="8">
        <f>IF(C693&lt;&gt;2,"",IF(S693="5X","5XK",IF(S693="5Y","5YK",IF(S693="6B","6BK",IF(S693="6C","6CK","")))))</f>
        <v/>
      </c>
      <c r="X693" s="8">
        <f>IF(S693="6B",_xlfn.XLOOKUP(H693,'Zoning 2shop'!A:A,'Zoning 2shop'!B:B),IF(S693="6C",_xlfn.XLOOKUP(G693,'Zoning 2shop'!C:C,'Zoning 2shop'!D:D),""))</f>
        <v/>
      </c>
      <c r="Y693" s="112">
        <f>AB693/Z693</f>
        <v/>
      </c>
      <c r="Z693" s="4">
        <f>T693</f>
        <v/>
      </c>
      <c r="AA693" s="4">
        <f>IF(OR(S693="6C",S693="6B",S693="5X",S693="5Y"),0.08,0.5)</f>
        <v/>
      </c>
      <c r="AB693" s="4">
        <f>$AG$5/$AG$2*Z693</f>
        <v/>
      </c>
      <c r="AC693" s="19">
        <f>Z693+AA693</f>
        <v/>
      </c>
      <c r="AD693" s="8">
        <f>IF(COUNTIF(Catégories!A:A,N693)=0,"catégorie inconnue",LOOKUP(N693,Catégories!A:A,Catégories!B:B))</f>
        <v/>
      </c>
      <c r="AE693" s="21">
        <f>SUM(Z693:AB693)</f>
        <v/>
      </c>
    </row>
    <row r="694" hidden="1" s="101">
      <c r="B694" s="127" t="inlineStr">
        <is>
          <t>13617721</t>
        </is>
      </c>
      <c r="C694" s="127" t="inlineStr">
        <is>
          <t>0</t>
        </is>
      </c>
      <c r="D694" s="123" t="n">
        <v>46162</v>
      </c>
      <c r="E694" s="127" t="inlineStr">
        <is>
          <t>21320</t>
        </is>
      </c>
      <c r="F694" s="127" t="inlineStr">
        <is>
          <t>94350</t>
        </is>
      </c>
      <c r="G694" s="127" t="inlineStr"/>
      <c r="H694" s="127" t="inlineStr"/>
      <c r="I694" s="127" t="inlineStr">
        <is>
          <t>8003O</t>
        </is>
      </c>
      <c r="J694" s="127" t="inlineStr">
        <is>
          <t>Laruche</t>
        </is>
      </c>
      <c r="K694" s="127" t="inlineStr">
        <is>
          <t>999999</t>
        </is>
      </c>
      <c r="L694" s="127" t="inlineStr">
        <is>
          <t>XS444163462FR</t>
        </is>
      </c>
      <c r="M694" s="127" t="inlineStr">
        <is>
          <t>N</t>
        </is>
      </c>
      <c r="N694" s="127" t="inlineStr">
        <is>
          <t>Transport</t>
        </is>
      </c>
      <c r="O694" s="127" t="inlineStr">
        <is>
          <t>N</t>
        </is>
      </c>
      <c r="P694" s="127" t="inlineStr">
        <is>
          <t>S</t>
        </is>
      </c>
      <c r="Q694" s="127" t="inlineStr">
        <is>
          <t>NT</t>
        </is>
      </c>
      <c r="R694" s="147" t="n">
        <v>0.06</v>
      </c>
      <c r="S694" s="127" t="n">
        <v>86</v>
      </c>
      <c r="T694" s="148" t="n">
        <v>4.25</v>
      </c>
      <c r="U694" s="127" t="inlineStr">
        <is>
          <t>LA RUCHE LOGISTIQUE</t>
        </is>
      </c>
      <c r="W694" s="8">
        <f>IF(C694&lt;&gt;2,"",IF(S694="5X","5XK",IF(S694="5Y","5YK",IF(S694="6B","6BK",IF(S694="6C","6CK","")))))</f>
        <v/>
      </c>
      <c r="X694" s="8">
        <f>IF(S694="6B",_xlfn.XLOOKUP(H694,'Zoning 2shop'!A:A,'Zoning 2shop'!B:B),IF(S694="6C",_xlfn.XLOOKUP(G694,'Zoning 2shop'!C:C,'Zoning 2shop'!D:D),""))</f>
        <v/>
      </c>
      <c r="Y694" s="112">
        <f>AB694/Z694</f>
        <v/>
      </c>
      <c r="Z694" s="4">
        <f>T694</f>
        <v/>
      </c>
      <c r="AA694" s="4">
        <f>IF(OR(S694="6C",S694="6B",S694="5X",S694="5Y"),0.08,0.5)</f>
        <v/>
      </c>
      <c r="AB694" s="4">
        <f>$AG$5/$AG$2*Z694</f>
        <v/>
      </c>
      <c r="AC694" s="19">
        <f>Z694+AA694</f>
        <v/>
      </c>
      <c r="AD694" s="8">
        <f>IF(COUNTIF(Catégories!A:A,N694)=0,"catégorie inconnue",LOOKUP(N694,Catégories!A:A,Catégories!B:B))</f>
        <v/>
      </c>
      <c r="AE694" s="21">
        <f>SUM(Z694:AB694)</f>
        <v/>
      </c>
    </row>
    <row r="695" hidden="1" s="101">
      <c r="B695" s="127" t="inlineStr">
        <is>
          <t>13617721</t>
        </is>
      </c>
      <c r="C695" s="127" t="inlineStr">
        <is>
          <t>0</t>
        </is>
      </c>
      <c r="D695" s="123" t="n">
        <v>46162</v>
      </c>
      <c r="E695" s="127" t="inlineStr">
        <is>
          <t>21320</t>
        </is>
      </c>
      <c r="F695" s="127" t="inlineStr">
        <is>
          <t>06400</t>
        </is>
      </c>
      <c r="G695" s="127" t="inlineStr"/>
      <c r="H695" s="127" t="inlineStr"/>
      <c r="I695" s="127" t="inlineStr">
        <is>
          <t>9707X</t>
        </is>
      </c>
      <c r="J695" s="127" t="inlineStr">
        <is>
          <t>Laruche</t>
        </is>
      </c>
      <c r="K695" s="127" t="inlineStr">
        <is>
          <t>999999</t>
        </is>
      </c>
      <c r="L695" s="127" t="inlineStr">
        <is>
          <t>XS444164587FR</t>
        </is>
      </c>
      <c r="M695" s="127" t="inlineStr">
        <is>
          <t>N</t>
        </is>
      </c>
      <c r="N695" s="127" t="inlineStr">
        <is>
          <t>Transport</t>
        </is>
      </c>
      <c r="O695" s="127" t="inlineStr">
        <is>
          <t>N</t>
        </is>
      </c>
      <c r="P695" s="127" t="inlineStr">
        <is>
          <t>S</t>
        </is>
      </c>
      <c r="Q695" s="127" t="inlineStr">
        <is>
          <t>NT</t>
        </is>
      </c>
      <c r="R695" s="147" t="n">
        <v>4.678</v>
      </c>
      <c r="S695" s="127" t="n">
        <v>86</v>
      </c>
      <c r="T695" s="148" t="n">
        <v>5.88</v>
      </c>
      <c r="U695" s="127" t="inlineStr">
        <is>
          <t>LA RUCHE LOGISTIQUE</t>
        </is>
      </c>
      <c r="W695" s="8">
        <f>IF(C695&lt;&gt;2,"",IF(S695="5X","5XK",IF(S695="5Y","5YK",IF(S695="6B","6BK",IF(S695="6C","6CK","")))))</f>
        <v/>
      </c>
      <c r="X695" s="8">
        <f>IF(S695="6B",_xlfn.XLOOKUP(H695,'Zoning 2shop'!A:A,'Zoning 2shop'!B:B),IF(S695="6C",_xlfn.XLOOKUP(G695,'Zoning 2shop'!C:C,'Zoning 2shop'!D:D),""))</f>
        <v/>
      </c>
      <c r="Y695" s="112">
        <f>AB695/Z695</f>
        <v/>
      </c>
      <c r="Z695" s="4">
        <f>T695</f>
        <v/>
      </c>
      <c r="AA695" s="4">
        <f>IF(OR(S695="6C",S695="6B",S695="5X",S695="5Y"),0.08,0.5)</f>
        <v/>
      </c>
      <c r="AB695" s="4">
        <f>$AG$5/$AG$2*Z695</f>
        <v/>
      </c>
      <c r="AC695" s="19">
        <f>Z695+AA695</f>
        <v/>
      </c>
      <c r="AD695" s="8">
        <f>IF(COUNTIF(Catégories!A:A,N695)=0,"catégorie inconnue",LOOKUP(N695,Catégories!A:A,Catégories!B:B))</f>
        <v/>
      </c>
      <c r="AE695" s="21">
        <f>SUM(Z695:AB695)</f>
        <v/>
      </c>
    </row>
    <row r="696" hidden="1" s="101">
      <c r="B696" s="127" t="inlineStr">
        <is>
          <t>13617721</t>
        </is>
      </c>
      <c r="C696" s="127" t="inlineStr">
        <is>
          <t>0</t>
        </is>
      </c>
      <c r="D696" s="123" t="n">
        <v>46162</v>
      </c>
      <c r="E696" s="127" t="inlineStr">
        <is>
          <t>21320</t>
        </is>
      </c>
      <c r="F696" s="127" t="inlineStr">
        <is>
          <t>60290</t>
        </is>
      </c>
      <c r="G696" s="127" t="inlineStr"/>
      <c r="H696" s="127" t="inlineStr"/>
      <c r="I696" s="127" t="inlineStr">
        <is>
          <t>162BB</t>
        </is>
      </c>
      <c r="J696" s="127" t="inlineStr">
        <is>
          <t>Laruche</t>
        </is>
      </c>
      <c r="K696" s="127" t="inlineStr">
        <is>
          <t>999999</t>
        </is>
      </c>
      <c r="L696" s="127" t="inlineStr">
        <is>
          <t>XS444168685FR</t>
        </is>
      </c>
      <c r="M696" s="127" t="inlineStr">
        <is>
          <t>N</t>
        </is>
      </c>
      <c r="N696" s="127" t="inlineStr">
        <is>
          <t>Transport</t>
        </is>
      </c>
      <c r="O696" s="127" t="inlineStr">
        <is>
          <t>N</t>
        </is>
      </c>
      <c r="P696" s="127" t="inlineStr">
        <is>
          <t>S</t>
        </is>
      </c>
      <c r="Q696" s="127" t="inlineStr">
        <is>
          <t>NT</t>
        </is>
      </c>
      <c r="R696" s="147" t="n">
        <v>0.918</v>
      </c>
      <c r="S696" s="127" t="n">
        <v>86</v>
      </c>
      <c r="T696" s="148" t="n">
        <v>4.25</v>
      </c>
      <c r="U696" s="127" t="inlineStr">
        <is>
          <t>LA RUCHE LOGISTIQUE</t>
        </is>
      </c>
      <c r="W696" s="8">
        <f>IF(C696&lt;&gt;2,"",IF(S696="5X","5XK",IF(S696="5Y","5YK",IF(S696="6B","6BK",IF(S696="6C","6CK","")))))</f>
        <v/>
      </c>
      <c r="X696" s="8">
        <f>IF(S696="6B",_xlfn.XLOOKUP(H696,'Zoning 2shop'!A:A,'Zoning 2shop'!B:B),IF(S696="6C",_xlfn.XLOOKUP(G696,'Zoning 2shop'!C:C,'Zoning 2shop'!D:D),""))</f>
        <v/>
      </c>
      <c r="Y696" s="112">
        <f>AB696/Z696</f>
        <v/>
      </c>
      <c r="Z696" s="4">
        <f>T696</f>
        <v/>
      </c>
      <c r="AA696" s="4">
        <f>IF(OR(S696="6C",S696="6B",S696="5X",S696="5Y"),0.08,0.5)</f>
        <v/>
      </c>
      <c r="AB696" s="4">
        <f>$AG$5/$AG$2*Z696</f>
        <v/>
      </c>
      <c r="AC696" s="19">
        <f>Z696+AA696</f>
        <v/>
      </c>
      <c r="AD696" s="8">
        <f>IF(COUNTIF(Catégories!A:A,N696)=0,"catégorie inconnue",LOOKUP(N696,Catégories!A:A,Catégories!B:B))</f>
        <v/>
      </c>
      <c r="AE696" s="21">
        <f>SUM(Z696:AB696)</f>
        <v/>
      </c>
    </row>
    <row r="697" hidden="1" s="101">
      <c r="B697" s="127" t="inlineStr">
        <is>
          <t>13617721</t>
        </is>
      </c>
      <c r="C697" s="127" t="inlineStr">
        <is>
          <t>0</t>
        </is>
      </c>
      <c r="D697" s="123" t="n">
        <v>46162</v>
      </c>
      <c r="E697" s="127" t="inlineStr">
        <is>
          <t>21320</t>
        </is>
      </c>
      <c r="F697" s="127" t="inlineStr">
        <is>
          <t>05100</t>
        </is>
      </c>
      <c r="G697" s="127" t="inlineStr"/>
      <c r="H697" s="127" t="inlineStr"/>
      <c r="I697" s="127" t="inlineStr">
        <is>
          <t>6239V</t>
        </is>
      </c>
      <c r="J697" s="127" t="inlineStr">
        <is>
          <t>Laruche</t>
        </is>
      </c>
      <c r="K697" s="127" t="inlineStr">
        <is>
          <t>999999</t>
        </is>
      </c>
      <c r="L697" s="127" t="inlineStr">
        <is>
          <t>XS444169054FR</t>
        </is>
      </c>
      <c r="M697" s="127" t="inlineStr">
        <is>
          <t>N</t>
        </is>
      </c>
      <c r="N697" s="127" t="inlineStr">
        <is>
          <t>Transport</t>
        </is>
      </c>
      <c r="O697" s="127" t="inlineStr">
        <is>
          <t>N</t>
        </is>
      </c>
      <c r="P697" s="127" t="inlineStr">
        <is>
          <t>S</t>
        </is>
      </c>
      <c r="Q697" s="127" t="inlineStr">
        <is>
          <t>NT</t>
        </is>
      </c>
      <c r="R697" s="147" t="n">
        <v>0.06</v>
      </c>
      <c r="S697" s="127" t="n">
        <v>86</v>
      </c>
      <c r="T697" s="148" t="n">
        <v>4.25</v>
      </c>
      <c r="U697" s="127" t="inlineStr">
        <is>
          <t>LA RUCHE LOGISTIQUE</t>
        </is>
      </c>
      <c r="W697" s="8">
        <f>IF(C697&lt;&gt;2,"",IF(S697="5X","5XK",IF(S697="5Y","5YK",IF(S697="6B","6BK",IF(S697="6C","6CK","")))))</f>
        <v/>
      </c>
      <c r="X697" s="8">
        <f>IF(S697="6B",_xlfn.XLOOKUP(H697,'Zoning 2shop'!A:A,'Zoning 2shop'!B:B),IF(S697="6C",_xlfn.XLOOKUP(G697,'Zoning 2shop'!C:C,'Zoning 2shop'!D:D),""))</f>
        <v/>
      </c>
      <c r="Y697" s="112">
        <f>AB697/Z697</f>
        <v/>
      </c>
      <c r="Z697" s="4">
        <f>T697</f>
        <v/>
      </c>
      <c r="AA697" s="4">
        <f>IF(OR(S697="6C",S697="6B",S697="5X",S697="5Y"),0.08,0.5)</f>
        <v/>
      </c>
      <c r="AB697" s="4">
        <f>$AG$5/$AG$2*Z697</f>
        <v/>
      </c>
      <c r="AC697" s="19">
        <f>Z697+AA697</f>
        <v/>
      </c>
      <c r="AD697" s="8">
        <f>IF(COUNTIF(Catégories!A:A,N697)=0,"catégorie inconnue",LOOKUP(N697,Catégories!A:A,Catégories!B:B))</f>
        <v/>
      </c>
      <c r="AE697" s="21">
        <f>SUM(Z697:AB697)</f>
        <v/>
      </c>
    </row>
    <row r="698" hidden="1" s="101">
      <c r="B698" s="127" t="inlineStr">
        <is>
          <t>13617721</t>
        </is>
      </c>
      <c r="C698" s="127" t="inlineStr">
        <is>
          <t>0</t>
        </is>
      </c>
      <c r="D698" s="123" t="n">
        <v>46162</v>
      </c>
      <c r="E698" s="127" t="inlineStr">
        <is>
          <t>21320</t>
        </is>
      </c>
      <c r="F698" s="127" t="inlineStr">
        <is>
          <t>75007</t>
        </is>
      </c>
      <c r="G698" s="127" t="inlineStr"/>
      <c r="H698" s="127" t="inlineStr"/>
      <c r="I698" s="127" t="inlineStr">
        <is>
          <t>3847Y</t>
        </is>
      </c>
      <c r="J698" s="127" t="inlineStr">
        <is>
          <t>Laruche</t>
        </is>
      </c>
      <c r="K698" s="127" t="inlineStr">
        <is>
          <t>999999</t>
        </is>
      </c>
      <c r="L698" s="127" t="inlineStr">
        <is>
          <t>XS444277120FR</t>
        </is>
      </c>
      <c r="M698" s="127" t="inlineStr">
        <is>
          <t>N</t>
        </is>
      </c>
      <c r="N698" s="127" t="inlineStr">
        <is>
          <t>Transport</t>
        </is>
      </c>
      <c r="O698" s="127" t="inlineStr">
        <is>
          <t>N</t>
        </is>
      </c>
      <c r="P698" s="127" t="inlineStr">
        <is>
          <t>S</t>
        </is>
      </c>
      <c r="Q698" s="127" t="inlineStr">
        <is>
          <t>NT</t>
        </is>
      </c>
      <c r="R698" s="147" t="n">
        <v>5.236</v>
      </c>
      <c r="S698" s="127" t="n">
        <v>86</v>
      </c>
      <c r="T698" s="148" t="n">
        <v>6.39</v>
      </c>
      <c r="U698" s="127" t="inlineStr">
        <is>
          <t>LA RUCHE LOGISTIQUE</t>
        </is>
      </c>
      <c r="W698" s="8">
        <f>IF(C698&lt;&gt;2,"",IF(S698="5X","5XK",IF(S698="5Y","5YK",IF(S698="6B","6BK",IF(S698="6C","6CK","")))))</f>
        <v/>
      </c>
      <c r="X698" s="8">
        <f>IF(S698="6B",_xlfn.XLOOKUP(H698,'Zoning 2shop'!A:A,'Zoning 2shop'!B:B),IF(S698="6C",_xlfn.XLOOKUP(G698,'Zoning 2shop'!C:C,'Zoning 2shop'!D:D),""))</f>
        <v/>
      </c>
      <c r="Y698" s="112">
        <f>AB698/Z698</f>
        <v/>
      </c>
      <c r="Z698" s="4">
        <f>T698</f>
        <v/>
      </c>
      <c r="AA698" s="4">
        <f>IF(OR(S698="6C",S698="6B",S698="5X",S698="5Y"),0.08,0.5)</f>
        <v/>
      </c>
      <c r="AB698" s="4">
        <f>$AG$5/$AG$2*Z698</f>
        <v/>
      </c>
      <c r="AC698" s="19">
        <f>Z698+AA698</f>
        <v/>
      </c>
      <c r="AD698" s="8">
        <f>IF(COUNTIF(Catégories!A:A,N698)=0,"catégorie inconnue",LOOKUP(N698,Catégories!A:A,Catégories!B:B))</f>
        <v/>
      </c>
      <c r="AE698" s="21">
        <f>SUM(Z698:AB698)</f>
        <v/>
      </c>
    </row>
    <row r="699" hidden="1" s="101">
      <c r="B699" s="127" t="inlineStr">
        <is>
          <t>13617721</t>
        </is>
      </c>
      <c r="C699" s="127" t="inlineStr">
        <is>
          <t>0</t>
        </is>
      </c>
      <c r="D699" s="123" t="n">
        <v>46162</v>
      </c>
      <c r="E699" s="127" t="inlineStr">
        <is>
          <t>21320</t>
        </is>
      </c>
      <c r="F699" s="127" t="inlineStr">
        <is>
          <t>73000</t>
        </is>
      </c>
      <c r="G699" s="127" t="inlineStr"/>
      <c r="H699" s="127" t="inlineStr"/>
      <c r="I699" s="127" t="inlineStr">
        <is>
          <t>5504U</t>
        </is>
      </c>
      <c r="J699" s="127" t="inlineStr">
        <is>
          <t>Laruche</t>
        </is>
      </c>
      <c r="K699" s="127" t="inlineStr">
        <is>
          <t>999999</t>
        </is>
      </c>
      <c r="L699" s="127" t="inlineStr">
        <is>
          <t>XS444278156FR</t>
        </is>
      </c>
      <c r="M699" s="127" t="inlineStr">
        <is>
          <t>N</t>
        </is>
      </c>
      <c r="N699" s="127" t="inlineStr">
        <is>
          <t>Transport</t>
        </is>
      </c>
      <c r="O699" s="127" t="inlineStr">
        <is>
          <t>N</t>
        </is>
      </c>
      <c r="P699" s="127" t="inlineStr">
        <is>
          <t>S</t>
        </is>
      </c>
      <c r="Q699" s="127" t="inlineStr">
        <is>
          <t>NT</t>
        </is>
      </c>
      <c r="R699" s="147" t="n">
        <v>1.714</v>
      </c>
      <c r="S699" s="127" t="n">
        <v>86</v>
      </c>
      <c r="T699" s="148" t="n">
        <v>4.58</v>
      </c>
      <c r="U699" s="127" t="inlineStr">
        <is>
          <t>LA RUCHE LOGISTIQUE</t>
        </is>
      </c>
      <c r="W699" s="8">
        <f>IF(C699&lt;&gt;2,"",IF(S699="5X","5XK",IF(S699="5Y","5YK",IF(S699="6B","6BK",IF(S699="6C","6CK","")))))</f>
        <v/>
      </c>
      <c r="X699" s="8">
        <f>IF(S699="6B",_xlfn.XLOOKUP(H699,'Zoning 2shop'!A:A,'Zoning 2shop'!B:B),IF(S699="6C",_xlfn.XLOOKUP(G699,'Zoning 2shop'!C:C,'Zoning 2shop'!D:D),""))</f>
        <v/>
      </c>
      <c r="Y699" s="112">
        <f>AB699/Z699</f>
        <v/>
      </c>
      <c r="Z699" s="4">
        <f>T699</f>
        <v/>
      </c>
      <c r="AA699" s="4">
        <f>IF(OR(S699="6C",S699="6B",S699="5X",S699="5Y"),0.08,0.5)</f>
        <v/>
      </c>
      <c r="AB699" s="4">
        <f>$AG$5/$AG$2*Z699</f>
        <v/>
      </c>
      <c r="AC699" s="19">
        <f>Z699+AA699</f>
        <v/>
      </c>
      <c r="AD699" s="8">
        <f>IF(COUNTIF(Catégories!A:A,N699)=0,"catégorie inconnue",LOOKUP(N699,Catégories!A:A,Catégories!B:B))</f>
        <v/>
      </c>
      <c r="AE699" s="21">
        <f>SUM(Z699:AB699)</f>
        <v/>
      </c>
    </row>
    <row r="700" hidden="1" s="101">
      <c r="B700" s="127" t="inlineStr">
        <is>
          <t>13617721</t>
        </is>
      </c>
      <c r="C700" s="127" t="inlineStr">
        <is>
          <t>0</t>
        </is>
      </c>
      <c r="D700" s="123" t="n">
        <v>46162</v>
      </c>
      <c r="E700" s="127" t="inlineStr">
        <is>
          <t>21320</t>
        </is>
      </c>
      <c r="F700" s="127" t="inlineStr">
        <is>
          <t>94800</t>
        </is>
      </c>
      <c r="G700" s="127" t="inlineStr"/>
      <c r="H700" s="127" t="inlineStr"/>
      <c r="I700" s="127" t="inlineStr">
        <is>
          <t>9407W</t>
        </is>
      </c>
      <c r="J700" s="127" t="inlineStr">
        <is>
          <t>Laruche</t>
        </is>
      </c>
      <c r="K700" s="127" t="inlineStr">
        <is>
          <t>999999</t>
        </is>
      </c>
      <c r="L700" s="127" t="inlineStr">
        <is>
          <t>XS444279029FR</t>
        </is>
      </c>
      <c r="M700" s="127" t="inlineStr">
        <is>
          <t>N</t>
        </is>
      </c>
      <c r="N700" s="127" t="inlineStr">
        <is>
          <t>Transport</t>
        </is>
      </c>
      <c r="O700" s="127" t="inlineStr">
        <is>
          <t>N</t>
        </is>
      </c>
      <c r="P700" s="127" t="inlineStr">
        <is>
          <t>S</t>
        </is>
      </c>
      <c r="Q700" s="127" t="inlineStr">
        <is>
          <t>NT</t>
        </is>
      </c>
      <c r="R700" s="147" t="n">
        <v>6.882</v>
      </c>
      <c r="S700" s="127" t="n">
        <v>86</v>
      </c>
      <c r="T700" s="148" t="n">
        <v>6.9</v>
      </c>
      <c r="U700" s="127" t="inlineStr">
        <is>
          <t>LA RUCHE LOGISTIQUE</t>
        </is>
      </c>
      <c r="W700" s="8">
        <f>IF(C700&lt;&gt;2,"",IF(S700="5X","5XK",IF(S700="5Y","5YK",IF(S700="6B","6BK",IF(S700="6C","6CK","")))))</f>
        <v/>
      </c>
      <c r="X700" s="8">
        <f>IF(S700="6B",_xlfn.XLOOKUP(H700,'Zoning 2shop'!A:A,'Zoning 2shop'!B:B),IF(S700="6C",_xlfn.XLOOKUP(G700,'Zoning 2shop'!C:C,'Zoning 2shop'!D:D),""))</f>
        <v/>
      </c>
      <c r="Y700" s="112">
        <f>AB700/Z700</f>
        <v/>
      </c>
      <c r="Z700" s="4">
        <f>T700</f>
        <v/>
      </c>
      <c r="AA700" s="4">
        <f>IF(OR(S700="6C",S700="6B",S700="5X",S700="5Y"),0.08,0.5)</f>
        <v/>
      </c>
      <c r="AB700" s="4">
        <f>$AG$5/$AG$2*Z700</f>
        <v/>
      </c>
      <c r="AC700" s="19">
        <f>Z700+AA700</f>
        <v/>
      </c>
      <c r="AD700" s="8">
        <f>IF(COUNTIF(Catégories!A:A,N700)=0,"catégorie inconnue",LOOKUP(N700,Catégories!A:A,Catégories!B:B))</f>
        <v/>
      </c>
      <c r="AE700" s="21">
        <f>SUM(Z700:AB700)</f>
        <v/>
      </c>
    </row>
    <row r="701" hidden="1" s="101">
      <c r="B701" s="127" t="inlineStr">
        <is>
          <t>13617721</t>
        </is>
      </c>
      <c r="C701" s="127" t="inlineStr">
        <is>
          <t>0</t>
        </is>
      </c>
      <c r="D701" s="123" t="n">
        <v>46163</v>
      </c>
      <c r="E701" s="127" t="inlineStr">
        <is>
          <t>21320</t>
        </is>
      </c>
      <c r="F701" s="127" t="inlineStr">
        <is>
          <t>78220</t>
        </is>
      </c>
      <c r="G701" s="127" t="inlineStr"/>
      <c r="H701" s="127" t="inlineStr"/>
      <c r="I701" s="127" t="inlineStr">
        <is>
          <t>8729W</t>
        </is>
      </c>
      <c r="J701" s="127" t="inlineStr">
        <is>
          <t>Laruche</t>
        </is>
      </c>
      <c r="K701" s="127" t="inlineStr">
        <is>
          <t>999999</t>
        </is>
      </c>
      <c r="L701" s="127" t="inlineStr">
        <is>
          <t>XS444585085FR</t>
        </is>
      </c>
      <c r="M701" s="127" t="inlineStr">
        <is>
          <t>N</t>
        </is>
      </c>
      <c r="N701" s="127" t="inlineStr">
        <is>
          <t>Transport</t>
        </is>
      </c>
      <c r="O701" s="127" t="inlineStr">
        <is>
          <t>N</t>
        </is>
      </c>
      <c r="P701" s="127" t="inlineStr">
        <is>
          <t>S</t>
        </is>
      </c>
      <c r="Q701" s="127" t="inlineStr">
        <is>
          <t>NT</t>
        </is>
      </c>
      <c r="R701" s="147" t="n">
        <v>6.048</v>
      </c>
      <c r="S701" s="127" t="n">
        <v>86</v>
      </c>
      <c r="T701" s="148" t="n">
        <v>6.9</v>
      </c>
      <c r="U701" s="127" t="inlineStr">
        <is>
          <t>LA RUCHE LOGISTIQUE</t>
        </is>
      </c>
      <c r="W701" s="8">
        <f>IF(C701&lt;&gt;2,"",IF(S701="5X","5XK",IF(S701="5Y","5YK",IF(S701="6B","6BK",IF(S701="6C","6CK","")))))</f>
        <v/>
      </c>
      <c r="X701" s="8">
        <f>IF(S701="6B",_xlfn.XLOOKUP(H701,'Zoning 2shop'!A:A,'Zoning 2shop'!B:B),IF(S701="6C",_xlfn.XLOOKUP(G701,'Zoning 2shop'!C:C,'Zoning 2shop'!D:D),""))</f>
        <v/>
      </c>
      <c r="Y701" s="112">
        <f>AB701/Z701</f>
        <v/>
      </c>
      <c r="Z701" s="4">
        <f>T701</f>
        <v/>
      </c>
      <c r="AA701" s="4">
        <f>IF(OR(S701="6C",S701="6B",S701="5X",S701="5Y"),0.08,0.5)</f>
        <v/>
      </c>
      <c r="AB701" s="4">
        <f>$AG$5/$AG$2*Z701</f>
        <v/>
      </c>
      <c r="AC701" s="19">
        <f>Z701+AA701</f>
        <v/>
      </c>
      <c r="AD701" s="8">
        <f>IF(COUNTIF(Catégories!A:A,N701)=0,"catégorie inconnue",LOOKUP(N701,Catégories!A:A,Catégories!B:B))</f>
        <v/>
      </c>
      <c r="AE701" s="21">
        <f>SUM(Z701:AB701)</f>
        <v/>
      </c>
    </row>
    <row r="702" hidden="1" s="101">
      <c r="B702" s="127" t="inlineStr">
        <is>
          <t>13617721</t>
        </is>
      </c>
      <c r="C702" s="127" t="inlineStr">
        <is>
          <t>0</t>
        </is>
      </c>
      <c r="D702" s="123" t="n">
        <v>46163</v>
      </c>
      <c r="E702" s="127" t="inlineStr">
        <is>
          <t>21320</t>
        </is>
      </c>
      <c r="F702" s="127" t="inlineStr">
        <is>
          <t>60270</t>
        </is>
      </c>
      <c r="G702" s="127" t="inlineStr"/>
      <c r="H702" s="127" t="inlineStr"/>
      <c r="I702" s="127" t="inlineStr">
        <is>
          <t>0305X</t>
        </is>
      </c>
      <c r="J702" s="127" t="inlineStr">
        <is>
          <t>Laruche</t>
        </is>
      </c>
      <c r="K702" s="127" t="inlineStr">
        <is>
          <t>999999</t>
        </is>
      </c>
      <c r="L702" s="127" t="inlineStr">
        <is>
          <t>XS444586761FR</t>
        </is>
      </c>
      <c r="M702" s="127" t="inlineStr">
        <is>
          <t>N</t>
        </is>
      </c>
      <c r="N702" s="127" t="inlineStr">
        <is>
          <t>Transport</t>
        </is>
      </c>
      <c r="O702" s="127" t="inlineStr">
        <is>
          <t>N</t>
        </is>
      </c>
      <c r="P702" s="127" t="inlineStr">
        <is>
          <t>S</t>
        </is>
      </c>
      <c r="Q702" s="127" t="inlineStr">
        <is>
          <t>NT</t>
        </is>
      </c>
      <c r="R702" s="147" t="n">
        <v>5.904</v>
      </c>
      <c r="S702" s="127" t="n">
        <v>86</v>
      </c>
      <c r="T702" s="148" t="n">
        <v>6.39</v>
      </c>
      <c r="U702" s="127" t="inlineStr">
        <is>
          <t>LA RUCHE LOGISTIQUE</t>
        </is>
      </c>
      <c r="W702" s="8">
        <f>IF(C702&lt;&gt;2,"",IF(S702="5X","5XK",IF(S702="5Y","5YK",IF(S702="6B","6BK",IF(S702="6C","6CK","")))))</f>
        <v/>
      </c>
      <c r="X702" s="8">
        <f>IF(S702="6B",_xlfn.XLOOKUP(H702,'Zoning 2shop'!A:A,'Zoning 2shop'!B:B),IF(S702="6C",_xlfn.XLOOKUP(G702,'Zoning 2shop'!C:C,'Zoning 2shop'!D:D),""))</f>
        <v/>
      </c>
      <c r="Y702" s="112">
        <f>AB702/Z702</f>
        <v/>
      </c>
      <c r="Z702" s="4">
        <f>T702</f>
        <v/>
      </c>
      <c r="AA702" s="4">
        <f>IF(OR(S702="6C",S702="6B",S702="5X",S702="5Y"),0.08,0.5)</f>
        <v/>
      </c>
      <c r="AB702" s="4">
        <f>$AG$5/$AG$2*Z702</f>
        <v/>
      </c>
      <c r="AC702" s="19">
        <f>Z702+AA702</f>
        <v/>
      </c>
      <c r="AD702" s="8">
        <f>IF(COUNTIF(Catégories!A:A,N702)=0,"catégorie inconnue",LOOKUP(N702,Catégories!A:A,Catégories!B:B))</f>
        <v/>
      </c>
      <c r="AE702" s="21">
        <f>SUM(Z702:AB702)</f>
        <v/>
      </c>
    </row>
    <row r="703" hidden="1" s="101">
      <c r="B703" s="127" t="inlineStr">
        <is>
          <t>13617721</t>
        </is>
      </c>
      <c r="C703" s="127" t="inlineStr">
        <is>
          <t>0</t>
        </is>
      </c>
      <c r="D703" s="123" t="n">
        <v>46163</v>
      </c>
      <c r="E703" s="127" t="inlineStr">
        <is>
          <t>21320</t>
        </is>
      </c>
      <c r="F703" s="127" t="inlineStr">
        <is>
          <t>31400</t>
        </is>
      </c>
      <c r="G703" s="127" t="inlineStr"/>
      <c r="H703" s="127" t="inlineStr"/>
      <c r="I703" s="127" t="inlineStr">
        <is>
          <t>3282Y</t>
        </is>
      </c>
      <c r="J703" s="127" t="inlineStr">
        <is>
          <t>Laruche</t>
        </is>
      </c>
      <c r="K703" s="127" t="inlineStr">
        <is>
          <t>999999</t>
        </is>
      </c>
      <c r="L703" s="127" t="inlineStr">
        <is>
          <t>XS444589502FR</t>
        </is>
      </c>
      <c r="M703" s="127" t="inlineStr">
        <is>
          <t>N</t>
        </is>
      </c>
      <c r="N703" s="127" t="inlineStr">
        <is>
          <t>Transport</t>
        </is>
      </c>
      <c r="O703" s="127" t="inlineStr">
        <is>
          <t>N</t>
        </is>
      </c>
      <c r="P703" s="127" t="inlineStr">
        <is>
          <t>S</t>
        </is>
      </c>
      <c r="Q703" s="127" t="inlineStr">
        <is>
          <t>NT</t>
        </is>
      </c>
      <c r="R703" s="147" t="n">
        <v>0.08</v>
      </c>
      <c r="S703" s="127" t="n">
        <v>86</v>
      </c>
      <c r="T703" s="148" t="n">
        <v>4.25</v>
      </c>
      <c r="U703" s="127" t="inlineStr">
        <is>
          <t>LA RUCHE LOGISTIQUE</t>
        </is>
      </c>
      <c r="W703" s="8">
        <f>IF(C703&lt;&gt;2,"",IF(S703="5X","5XK",IF(S703="5Y","5YK",IF(S703="6B","6BK",IF(S703="6C","6CK","")))))</f>
        <v/>
      </c>
      <c r="X703" s="8">
        <f>IF(S703="6B",_xlfn.XLOOKUP(H703,'Zoning 2shop'!A:A,'Zoning 2shop'!B:B),IF(S703="6C",_xlfn.XLOOKUP(G703,'Zoning 2shop'!C:C,'Zoning 2shop'!D:D),""))</f>
        <v/>
      </c>
      <c r="Y703" s="112">
        <f>AB703/Z703</f>
        <v/>
      </c>
      <c r="Z703" s="4">
        <f>T703</f>
        <v/>
      </c>
      <c r="AA703" s="4">
        <f>IF(OR(S703="6C",S703="6B",S703="5X",S703="5Y"),0.08,0.5)</f>
        <v/>
      </c>
      <c r="AB703" s="4">
        <f>$AG$5/$AG$2*Z703</f>
        <v/>
      </c>
      <c r="AC703" s="19">
        <f>Z703+AA703</f>
        <v/>
      </c>
      <c r="AD703" s="8">
        <f>IF(COUNTIF(Catégories!A:A,N703)=0,"catégorie inconnue",LOOKUP(N703,Catégories!A:A,Catégories!B:B))</f>
        <v/>
      </c>
      <c r="AE703" s="21">
        <f>SUM(Z703:AB703)</f>
        <v/>
      </c>
    </row>
    <row r="704" hidden="1" s="101">
      <c r="B704" s="127" t="inlineStr">
        <is>
          <t>13617721</t>
        </is>
      </c>
      <c r="C704" s="127" t="inlineStr">
        <is>
          <t>0</t>
        </is>
      </c>
      <c r="D704" s="123" t="n">
        <v>46163</v>
      </c>
      <c r="E704" s="127" t="inlineStr">
        <is>
          <t>21320</t>
        </is>
      </c>
      <c r="F704" s="127" t="inlineStr">
        <is>
          <t>71960</t>
        </is>
      </c>
      <c r="G704" s="127" t="inlineStr"/>
      <c r="H704" s="127" t="inlineStr"/>
      <c r="I704" s="127" t="inlineStr">
        <is>
          <t>397AX</t>
        </is>
      </c>
      <c r="J704" s="127" t="inlineStr">
        <is>
          <t>Laruche</t>
        </is>
      </c>
      <c r="K704" s="127" t="inlineStr">
        <is>
          <t>999999</t>
        </is>
      </c>
      <c r="L704" s="127" t="inlineStr">
        <is>
          <t>XS444596605FR</t>
        </is>
      </c>
      <c r="M704" s="127" t="inlineStr">
        <is>
          <t>N</t>
        </is>
      </c>
      <c r="N704" s="127" t="inlineStr">
        <is>
          <t>Transport</t>
        </is>
      </c>
      <c r="O704" s="127" t="inlineStr">
        <is>
          <t>N</t>
        </is>
      </c>
      <c r="P704" s="127" t="inlineStr">
        <is>
          <t>S</t>
        </is>
      </c>
      <c r="Q704" s="127" t="inlineStr">
        <is>
          <t>NR</t>
        </is>
      </c>
      <c r="R704" s="147" t="n">
        <v>0.23</v>
      </c>
      <c r="S704" s="127" t="n">
        <v>86</v>
      </c>
      <c r="T704" s="148" t="n">
        <v>4.25</v>
      </c>
      <c r="U704" s="127" t="inlineStr">
        <is>
          <t>LA RUCHE LOGISTIQUE</t>
        </is>
      </c>
      <c r="W704" s="8">
        <f>IF(C704&lt;&gt;2,"",IF(S704="5X","5XK",IF(S704="5Y","5YK",IF(S704="6B","6BK",IF(S704="6C","6CK","")))))</f>
        <v/>
      </c>
      <c r="X704" s="8">
        <f>IF(S704="6B",_xlfn.XLOOKUP(H704,'Zoning 2shop'!A:A,'Zoning 2shop'!B:B),IF(S704="6C",_xlfn.XLOOKUP(G704,'Zoning 2shop'!C:C,'Zoning 2shop'!D:D),""))</f>
        <v/>
      </c>
      <c r="Y704" s="112">
        <f>AB704/Z704</f>
        <v/>
      </c>
      <c r="Z704" s="4">
        <f>T704</f>
        <v/>
      </c>
      <c r="AA704" s="4">
        <f>IF(OR(S704="6C",S704="6B",S704="5X",S704="5Y"),0.08,0.5)</f>
        <v/>
      </c>
      <c r="AB704" s="4">
        <f>$AG$5/$AG$2*Z704</f>
        <v/>
      </c>
      <c r="AC704" s="19">
        <f>Z704+AA704</f>
        <v/>
      </c>
      <c r="AD704" s="8">
        <f>IF(COUNTIF(Catégories!A:A,N704)=0,"catégorie inconnue",LOOKUP(N704,Catégories!A:A,Catégories!B:B))</f>
        <v/>
      </c>
      <c r="AE704" s="21">
        <f>SUM(Z704:AB704)</f>
        <v/>
      </c>
    </row>
    <row r="705" hidden="1" s="101">
      <c r="B705" s="127" t="inlineStr">
        <is>
          <t>13617721</t>
        </is>
      </c>
      <c r="C705" s="127" t="inlineStr">
        <is>
          <t>0</t>
        </is>
      </c>
      <c r="D705" s="123" t="n">
        <v>46163</v>
      </c>
      <c r="E705" s="127" t="inlineStr">
        <is>
          <t>21320</t>
        </is>
      </c>
      <c r="F705" s="127" t="inlineStr">
        <is>
          <t>71170</t>
        </is>
      </c>
      <c r="G705" s="127" t="inlineStr"/>
      <c r="H705" s="127" t="inlineStr"/>
      <c r="I705" s="127" t="inlineStr">
        <is>
          <t>6782V</t>
        </is>
      </c>
      <c r="J705" s="127" t="inlineStr">
        <is>
          <t>Laruche</t>
        </is>
      </c>
      <c r="K705" s="127" t="inlineStr">
        <is>
          <t>999999</t>
        </is>
      </c>
      <c r="L705" s="127" t="inlineStr">
        <is>
          <t>XS444649245FR</t>
        </is>
      </c>
      <c r="M705" s="127" t="inlineStr">
        <is>
          <t>N</t>
        </is>
      </c>
      <c r="N705" s="127" t="inlineStr">
        <is>
          <t>Transport</t>
        </is>
      </c>
      <c r="O705" s="127" t="inlineStr">
        <is>
          <t>N</t>
        </is>
      </c>
      <c r="P705" s="127" t="inlineStr">
        <is>
          <t>S</t>
        </is>
      </c>
      <c r="Q705" s="127" t="inlineStr">
        <is>
          <t>NR</t>
        </is>
      </c>
      <c r="R705" s="147" t="n">
        <v>4.532</v>
      </c>
      <c r="S705" s="127" t="n">
        <v>86</v>
      </c>
      <c r="T705" s="148" t="n">
        <v>5.88</v>
      </c>
      <c r="U705" s="127" t="inlineStr">
        <is>
          <t>LA RUCHE LOGISTIQUE</t>
        </is>
      </c>
      <c r="W705" s="8">
        <f>IF(C705&lt;&gt;2,"",IF(S705="5X","5XK",IF(S705="5Y","5YK",IF(S705="6B","6BK",IF(S705="6C","6CK","")))))</f>
        <v/>
      </c>
      <c r="X705" s="8">
        <f>IF(S705="6B",_xlfn.XLOOKUP(H705,'Zoning 2shop'!A:A,'Zoning 2shop'!B:B),IF(S705="6C",_xlfn.XLOOKUP(G705,'Zoning 2shop'!C:C,'Zoning 2shop'!D:D),""))</f>
        <v/>
      </c>
      <c r="Y705" s="112">
        <f>AB705/Z705</f>
        <v/>
      </c>
      <c r="Z705" s="4">
        <f>T705</f>
        <v/>
      </c>
      <c r="AA705" s="4">
        <f>IF(OR(S705="6C",S705="6B",S705="5X",S705="5Y"),0.08,0.5)</f>
        <v/>
      </c>
      <c r="AB705" s="4">
        <f>$AG$5/$AG$2*Z705</f>
        <v/>
      </c>
      <c r="AC705" s="19">
        <f>Z705+AA705</f>
        <v/>
      </c>
      <c r="AD705" s="8">
        <f>IF(COUNTIF(Catégories!A:A,N705)=0,"catégorie inconnue",LOOKUP(N705,Catégories!A:A,Catégories!B:B))</f>
        <v/>
      </c>
      <c r="AE705" s="21">
        <f>SUM(Z705:AB705)</f>
        <v/>
      </c>
    </row>
    <row r="706" hidden="1" s="101">
      <c r="B706" s="127" t="inlineStr">
        <is>
          <t>13617721</t>
        </is>
      </c>
      <c r="C706" s="127" t="inlineStr">
        <is>
          <t>0</t>
        </is>
      </c>
      <c r="D706" s="123" t="n">
        <v>46163</v>
      </c>
      <c r="E706" s="127" t="inlineStr">
        <is>
          <t>21320</t>
        </is>
      </c>
      <c r="F706" s="127" t="inlineStr">
        <is>
          <t>35800</t>
        </is>
      </c>
      <c r="G706" s="127" t="inlineStr"/>
      <c r="H706" s="127" t="inlineStr"/>
      <c r="I706" s="127" t="inlineStr">
        <is>
          <t>295DX</t>
        </is>
      </c>
      <c r="J706" s="127" t="inlineStr">
        <is>
          <t>Laruche</t>
        </is>
      </c>
      <c r="K706" s="127" t="inlineStr">
        <is>
          <t>999999</t>
        </is>
      </c>
      <c r="L706" s="127" t="inlineStr">
        <is>
          <t>XS444707102FR</t>
        </is>
      </c>
      <c r="M706" s="127" t="inlineStr">
        <is>
          <t>N</t>
        </is>
      </c>
      <c r="N706" s="127" t="inlineStr">
        <is>
          <t>Transport</t>
        </is>
      </c>
      <c r="O706" s="127" t="inlineStr">
        <is>
          <t>N</t>
        </is>
      </c>
      <c r="P706" s="127" t="inlineStr">
        <is>
          <t>S</t>
        </is>
      </c>
      <c r="Q706" s="127" t="inlineStr">
        <is>
          <t>NT</t>
        </is>
      </c>
      <c r="R706" s="147" t="n">
        <v>0.864</v>
      </c>
      <c r="S706" s="127" t="n">
        <v>86</v>
      </c>
      <c r="T706" s="148" t="n">
        <v>4.25</v>
      </c>
      <c r="U706" s="127" t="inlineStr">
        <is>
          <t>LA RUCHE LOGISTIQUE</t>
        </is>
      </c>
      <c r="W706" s="8">
        <f>IF(C706&lt;&gt;2,"",IF(S706="5X","5XK",IF(S706="5Y","5YK",IF(S706="6B","6BK",IF(S706="6C","6CK","")))))</f>
        <v/>
      </c>
      <c r="X706" s="8">
        <f>IF(S706="6B",_xlfn.XLOOKUP(H706,'Zoning 2shop'!A:A,'Zoning 2shop'!B:B),IF(S706="6C",_xlfn.XLOOKUP(G706,'Zoning 2shop'!C:C,'Zoning 2shop'!D:D),""))</f>
        <v/>
      </c>
      <c r="Y706" s="112">
        <f>AB706/Z706</f>
        <v/>
      </c>
      <c r="Z706" s="4">
        <f>T706</f>
        <v/>
      </c>
      <c r="AA706" s="4">
        <f>IF(OR(S706="6C",S706="6B",S706="5X",S706="5Y"),0.08,0.5)</f>
        <v/>
      </c>
      <c r="AB706" s="4">
        <f>$AG$5/$AG$2*Z706</f>
        <v/>
      </c>
      <c r="AC706" s="19">
        <f>Z706+AA706</f>
        <v/>
      </c>
      <c r="AD706" s="8">
        <f>IF(COUNTIF(Catégories!A:A,N706)=0,"catégorie inconnue",LOOKUP(N706,Catégories!A:A,Catégories!B:B))</f>
        <v/>
      </c>
      <c r="AE706" s="21">
        <f>SUM(Z706:AB706)</f>
        <v/>
      </c>
    </row>
    <row r="707" hidden="1" s="101">
      <c r="B707" s="127" t="inlineStr">
        <is>
          <t>13617721</t>
        </is>
      </c>
      <c r="C707" s="127" t="inlineStr">
        <is>
          <t>0</t>
        </is>
      </c>
      <c r="D707" s="123" t="n">
        <v>46163</v>
      </c>
      <c r="E707" s="127" t="inlineStr">
        <is>
          <t>21320</t>
        </is>
      </c>
      <c r="F707" s="127" t="inlineStr">
        <is>
          <t>94490</t>
        </is>
      </c>
      <c r="G707" s="127" t="inlineStr"/>
      <c r="H707" s="127" t="inlineStr"/>
      <c r="I707" s="127" t="inlineStr">
        <is>
          <t>747BX</t>
        </is>
      </c>
      <c r="J707" s="127" t="inlineStr">
        <is>
          <t>Laruche</t>
        </is>
      </c>
      <c r="K707" s="127" t="inlineStr">
        <is>
          <t>999999</t>
        </is>
      </c>
      <c r="L707" s="127" t="inlineStr">
        <is>
          <t>XS444800385FR</t>
        </is>
      </c>
      <c r="M707" s="127" t="inlineStr">
        <is>
          <t>N</t>
        </is>
      </c>
      <c r="N707" s="127" t="inlineStr">
        <is>
          <t>Transport</t>
        </is>
      </c>
      <c r="O707" s="127" t="inlineStr">
        <is>
          <t>N</t>
        </is>
      </c>
      <c r="P707" s="127" t="inlineStr">
        <is>
          <t>S</t>
        </is>
      </c>
      <c r="Q707" s="127" t="inlineStr">
        <is>
          <t>NT</t>
        </is>
      </c>
      <c r="R707" s="147" t="n">
        <v>0.07000000000000001</v>
      </c>
      <c r="S707" s="127" t="n">
        <v>86</v>
      </c>
      <c r="T707" s="148" t="n">
        <v>4.25</v>
      </c>
      <c r="U707" s="127" t="inlineStr">
        <is>
          <t>LA RUCHE LOGISTIQUE</t>
        </is>
      </c>
      <c r="W707" s="8">
        <f>IF(C707&lt;&gt;2,"",IF(S707="5X","5XK",IF(S707="5Y","5YK",IF(S707="6B","6BK",IF(S707="6C","6CK","")))))</f>
        <v/>
      </c>
      <c r="X707" s="8">
        <f>IF(S707="6B",_xlfn.XLOOKUP(H707,'Zoning 2shop'!A:A,'Zoning 2shop'!B:B),IF(S707="6C",_xlfn.XLOOKUP(G707,'Zoning 2shop'!C:C,'Zoning 2shop'!D:D),""))</f>
        <v/>
      </c>
      <c r="Y707" s="112">
        <f>AB707/Z707</f>
        <v/>
      </c>
      <c r="Z707" s="4">
        <f>T707</f>
        <v/>
      </c>
      <c r="AA707" s="4">
        <f>IF(OR(S707="6C",S707="6B",S707="5X",S707="5Y"),0.08,0.5)</f>
        <v/>
      </c>
      <c r="AB707" s="4">
        <f>$AG$5/$AG$2*Z707</f>
        <v/>
      </c>
      <c r="AC707" s="19">
        <f>Z707+AA707</f>
        <v/>
      </c>
      <c r="AD707" s="8">
        <f>IF(COUNTIF(Catégories!A:A,N707)=0,"catégorie inconnue",LOOKUP(N707,Catégories!A:A,Catégories!B:B))</f>
        <v/>
      </c>
      <c r="AE707" s="21">
        <f>SUM(Z707:AB707)</f>
        <v/>
      </c>
    </row>
    <row r="708" hidden="1" s="101">
      <c r="B708" s="127" t="inlineStr">
        <is>
          <t>13617721</t>
        </is>
      </c>
      <c r="C708" s="127" t="inlineStr">
        <is>
          <t>0</t>
        </is>
      </c>
      <c r="D708" s="123" t="n">
        <v>46163</v>
      </c>
      <c r="E708" s="127" t="inlineStr">
        <is>
          <t>21320</t>
        </is>
      </c>
      <c r="F708" s="127" t="inlineStr">
        <is>
          <t>74320</t>
        </is>
      </c>
      <c r="G708" s="127" t="inlineStr"/>
      <c r="H708" s="127" t="inlineStr"/>
      <c r="I708" s="127" t="inlineStr">
        <is>
          <t>7093V</t>
        </is>
      </c>
      <c r="J708" s="127" t="inlineStr">
        <is>
          <t>Laruche</t>
        </is>
      </c>
      <c r="K708" s="127" t="inlineStr">
        <is>
          <t>999999</t>
        </is>
      </c>
      <c r="L708" s="127" t="inlineStr">
        <is>
          <t>XS444808199FR</t>
        </is>
      </c>
      <c r="M708" s="127" t="inlineStr">
        <is>
          <t>N</t>
        </is>
      </c>
      <c r="N708" s="127" t="inlineStr">
        <is>
          <t>Transport</t>
        </is>
      </c>
      <c r="O708" s="127" t="inlineStr">
        <is>
          <t>N</t>
        </is>
      </c>
      <c r="P708" s="127" t="inlineStr">
        <is>
          <t>S</t>
        </is>
      </c>
      <c r="Q708" s="127" t="inlineStr">
        <is>
          <t>NT</t>
        </is>
      </c>
      <c r="R708" s="147" t="n">
        <v>4.532</v>
      </c>
      <c r="S708" s="127" t="n">
        <v>86</v>
      </c>
      <c r="T708" s="148" t="n">
        <v>5.88</v>
      </c>
      <c r="U708" s="127" t="inlineStr">
        <is>
          <t>LA RUCHE LOGISTIQUE</t>
        </is>
      </c>
      <c r="W708" s="8">
        <f>IF(C708&lt;&gt;2,"",IF(S708="5X","5XK",IF(S708="5Y","5YK",IF(S708="6B","6BK",IF(S708="6C","6CK","")))))</f>
        <v/>
      </c>
      <c r="X708" s="8">
        <f>IF(S708="6B",_xlfn.XLOOKUP(H708,'Zoning 2shop'!A:A,'Zoning 2shop'!B:B),IF(S708="6C",_xlfn.XLOOKUP(G708,'Zoning 2shop'!C:C,'Zoning 2shop'!D:D),""))</f>
        <v/>
      </c>
      <c r="Y708" s="112">
        <f>AB708/Z708</f>
        <v/>
      </c>
      <c r="Z708" s="4">
        <f>T708</f>
        <v/>
      </c>
      <c r="AA708" s="4">
        <f>IF(OR(S708="6C",S708="6B",S708="5X",S708="5Y"),0.08,0.5)</f>
        <v/>
      </c>
      <c r="AB708" s="4">
        <f>$AG$5/$AG$2*Z708</f>
        <v/>
      </c>
      <c r="AC708" s="19">
        <f>Z708+AA708</f>
        <v/>
      </c>
      <c r="AD708" s="8">
        <f>IF(COUNTIF(Catégories!A:A,N708)=0,"catégorie inconnue",LOOKUP(N708,Catégories!A:A,Catégories!B:B))</f>
        <v/>
      </c>
      <c r="AE708" s="21">
        <f>SUM(Z708:AB708)</f>
        <v/>
      </c>
    </row>
    <row r="709" hidden="1" s="101">
      <c r="B709" s="127" t="inlineStr">
        <is>
          <t>13617721</t>
        </is>
      </c>
      <c r="C709" s="127" t="inlineStr">
        <is>
          <t>0</t>
        </is>
      </c>
      <c r="D709" s="123" t="n">
        <v>46164</v>
      </c>
      <c r="E709" s="127" t="inlineStr">
        <is>
          <t>21320</t>
        </is>
      </c>
      <c r="F709" s="127" t="inlineStr">
        <is>
          <t>30520</t>
        </is>
      </c>
      <c r="G709" s="127" t="inlineStr"/>
      <c r="H709" s="127" t="inlineStr"/>
      <c r="I709" s="127" t="inlineStr">
        <is>
          <t>013CX</t>
        </is>
      </c>
      <c r="J709" s="127" t="inlineStr">
        <is>
          <t>Laruche</t>
        </is>
      </c>
      <c r="K709" s="127" t="inlineStr">
        <is>
          <t>999999</t>
        </is>
      </c>
      <c r="L709" s="127" t="inlineStr">
        <is>
          <t>XS444969735FR</t>
        </is>
      </c>
      <c r="M709" s="127" t="inlineStr">
        <is>
          <t>N</t>
        </is>
      </c>
      <c r="N709" s="127" t="inlineStr">
        <is>
          <t>Transport</t>
        </is>
      </c>
      <c r="O709" s="127" t="inlineStr">
        <is>
          <t>N</t>
        </is>
      </c>
      <c r="P709" s="127" t="inlineStr">
        <is>
          <t>S</t>
        </is>
      </c>
      <c r="Q709" s="127" t="inlineStr">
        <is>
          <t>NT</t>
        </is>
      </c>
      <c r="R709" s="147" t="n">
        <v>0.28</v>
      </c>
      <c r="S709" s="127" t="n">
        <v>86</v>
      </c>
      <c r="T709" s="148" t="n">
        <v>4.25</v>
      </c>
      <c r="U709" s="127" t="inlineStr">
        <is>
          <t>LA RUCHE LOGISTIQUE</t>
        </is>
      </c>
      <c r="W709" s="8">
        <f>IF(C709&lt;&gt;2,"",IF(S709="5X","5XK",IF(S709="5Y","5YK",IF(S709="6B","6BK",IF(S709="6C","6CK","")))))</f>
        <v/>
      </c>
      <c r="X709" s="8">
        <f>IF(S709="6B",_xlfn.XLOOKUP(H709,'Zoning 2shop'!A:A,'Zoning 2shop'!B:B),IF(S709="6C",_xlfn.XLOOKUP(G709,'Zoning 2shop'!C:C,'Zoning 2shop'!D:D),""))</f>
        <v/>
      </c>
      <c r="Y709" s="112">
        <f>AB709/Z709</f>
        <v/>
      </c>
      <c r="Z709" s="4">
        <f>T709</f>
        <v/>
      </c>
      <c r="AA709" s="4">
        <f>IF(OR(S709="6C",S709="6B",S709="5X",S709="5Y"),0.08,0.5)</f>
        <v/>
      </c>
      <c r="AB709" s="4">
        <f>$AG$5/$AG$2*Z709</f>
        <v/>
      </c>
      <c r="AC709" s="19">
        <f>Z709+AA709</f>
        <v/>
      </c>
      <c r="AD709" s="8">
        <f>IF(COUNTIF(Catégories!A:A,N709)=0,"catégorie inconnue",LOOKUP(N709,Catégories!A:A,Catégories!B:B))</f>
        <v/>
      </c>
      <c r="AE709" s="21">
        <f>SUM(Z709:AB709)</f>
        <v/>
      </c>
    </row>
    <row r="710" hidden="1" s="101">
      <c r="B710" s="127" t="inlineStr">
        <is>
          <t>13617721</t>
        </is>
      </c>
      <c r="C710" s="127" t="inlineStr">
        <is>
          <t>0</t>
        </is>
      </c>
      <c r="D710" s="123" t="n">
        <v>46164</v>
      </c>
      <c r="E710" s="127" t="inlineStr">
        <is>
          <t>21320</t>
        </is>
      </c>
      <c r="F710" s="127" t="inlineStr">
        <is>
          <t>69004</t>
        </is>
      </c>
      <c r="G710" s="127" t="inlineStr"/>
      <c r="H710" s="127" t="inlineStr"/>
      <c r="I710" s="127" t="inlineStr">
        <is>
          <t>1292X</t>
        </is>
      </c>
      <c r="J710" s="127" t="inlineStr">
        <is>
          <t>Laruche</t>
        </is>
      </c>
      <c r="K710" s="127" t="inlineStr">
        <is>
          <t>999999</t>
        </is>
      </c>
      <c r="L710" s="127" t="inlineStr">
        <is>
          <t>XS444970367FR</t>
        </is>
      </c>
      <c r="M710" s="127" t="inlineStr">
        <is>
          <t>N</t>
        </is>
      </c>
      <c r="N710" s="127" t="inlineStr">
        <is>
          <t>Transport</t>
        </is>
      </c>
      <c r="O710" s="127" t="inlineStr">
        <is>
          <t>N</t>
        </is>
      </c>
      <c r="P710" s="127" t="inlineStr">
        <is>
          <t>S</t>
        </is>
      </c>
      <c r="Q710" s="127" t="inlineStr">
        <is>
          <t>NT</t>
        </is>
      </c>
      <c r="R710" s="147" t="n">
        <v>6.412</v>
      </c>
      <c r="S710" s="127" t="n">
        <v>86</v>
      </c>
      <c r="T710" s="148" t="n">
        <v>6.9</v>
      </c>
      <c r="U710" s="127" t="inlineStr">
        <is>
          <t>LA RUCHE LOGISTIQUE</t>
        </is>
      </c>
      <c r="W710" s="8">
        <f>IF(C710&lt;&gt;2,"",IF(S710="5X","5XK",IF(S710="5Y","5YK",IF(S710="6B","6BK",IF(S710="6C","6CK","")))))</f>
        <v/>
      </c>
      <c r="X710" s="8">
        <f>IF(S710="6B",_xlfn.XLOOKUP(H710,'Zoning 2shop'!A:A,'Zoning 2shop'!B:B),IF(S710="6C",_xlfn.XLOOKUP(G710,'Zoning 2shop'!C:C,'Zoning 2shop'!D:D),""))</f>
        <v/>
      </c>
      <c r="Y710" s="112">
        <f>AB710/Z710</f>
        <v/>
      </c>
      <c r="Z710" s="4">
        <f>T710</f>
        <v/>
      </c>
      <c r="AA710" s="4">
        <f>IF(OR(S710="6C",S710="6B",S710="5X",S710="5Y"),0.08,0.5)</f>
        <v/>
      </c>
      <c r="AB710" s="4">
        <f>$AG$5/$AG$2*Z710</f>
        <v/>
      </c>
      <c r="AC710" s="19">
        <f>Z710+AA710</f>
        <v/>
      </c>
      <c r="AD710" s="8">
        <f>IF(COUNTIF(Catégories!A:A,N710)=0,"catégorie inconnue",LOOKUP(N710,Catégories!A:A,Catégories!B:B))</f>
        <v/>
      </c>
      <c r="AE710" s="21">
        <f>SUM(Z710:AB710)</f>
        <v/>
      </c>
    </row>
    <row r="711" hidden="1" s="101">
      <c r="B711" s="127" t="inlineStr">
        <is>
          <t>13617721</t>
        </is>
      </c>
      <c r="C711" s="127" t="inlineStr">
        <is>
          <t>0</t>
        </is>
      </c>
      <c r="D711" s="123" t="n">
        <v>46164</v>
      </c>
      <c r="E711" s="127" t="inlineStr">
        <is>
          <t>21320</t>
        </is>
      </c>
      <c r="F711" s="127" t="inlineStr">
        <is>
          <t>13840</t>
        </is>
      </c>
      <c r="G711" s="127" t="inlineStr"/>
      <c r="H711" s="127" t="inlineStr"/>
      <c r="I711" s="127" t="inlineStr">
        <is>
          <t>025BS</t>
        </is>
      </c>
      <c r="J711" s="127" t="inlineStr">
        <is>
          <t>Laruche</t>
        </is>
      </c>
      <c r="K711" s="127" t="inlineStr">
        <is>
          <t>999999</t>
        </is>
      </c>
      <c r="L711" s="127" t="inlineStr">
        <is>
          <t>XS444971291FR</t>
        </is>
      </c>
      <c r="M711" s="127" t="inlineStr">
        <is>
          <t>N</t>
        </is>
      </c>
      <c r="N711" s="127" t="inlineStr">
        <is>
          <t>Transport</t>
        </is>
      </c>
      <c r="O711" s="127" t="inlineStr">
        <is>
          <t>N</t>
        </is>
      </c>
      <c r="P711" s="127" t="inlineStr">
        <is>
          <t>S</t>
        </is>
      </c>
      <c r="Q711" s="127" t="inlineStr">
        <is>
          <t>NT</t>
        </is>
      </c>
      <c r="R711" s="147" t="n">
        <v>0.05</v>
      </c>
      <c r="S711" s="127" t="n">
        <v>86</v>
      </c>
      <c r="T711" s="148" t="n">
        <v>4.25</v>
      </c>
      <c r="U711" s="127" t="inlineStr">
        <is>
          <t>LA RUCHE LOGISTIQUE</t>
        </is>
      </c>
      <c r="W711" s="8">
        <f>IF(C711&lt;&gt;2,"",IF(S711="5X","5XK",IF(S711="5Y","5YK",IF(S711="6B","6BK",IF(S711="6C","6CK","")))))</f>
        <v/>
      </c>
      <c r="X711" s="8">
        <f>IF(S711="6B",_xlfn.XLOOKUP(H711,'Zoning 2shop'!A:A,'Zoning 2shop'!B:B),IF(S711="6C",_xlfn.XLOOKUP(G711,'Zoning 2shop'!C:C,'Zoning 2shop'!D:D),""))</f>
        <v/>
      </c>
      <c r="Y711" s="112">
        <f>AB711/Z711</f>
        <v/>
      </c>
      <c r="Z711" s="4">
        <f>T711</f>
        <v/>
      </c>
      <c r="AA711" s="4">
        <f>IF(OR(S711="6C",S711="6B",S711="5X",S711="5Y"),0.08,0.5)</f>
        <v/>
      </c>
      <c r="AB711" s="4">
        <f>$AG$5/$AG$2*Z711</f>
        <v/>
      </c>
      <c r="AC711" s="19">
        <f>Z711+AA711</f>
        <v/>
      </c>
      <c r="AD711" s="8">
        <f>IF(COUNTIF(Catégories!A:A,N711)=0,"catégorie inconnue",LOOKUP(N711,Catégories!A:A,Catégories!B:B))</f>
        <v/>
      </c>
      <c r="AE711" s="21">
        <f>SUM(Z711:AB711)</f>
        <v/>
      </c>
    </row>
    <row r="712" hidden="1" s="101">
      <c r="B712" s="127" t="inlineStr">
        <is>
          <t>13617721</t>
        </is>
      </c>
      <c r="C712" s="127" t="inlineStr">
        <is>
          <t>0</t>
        </is>
      </c>
      <c r="D712" s="123" t="n">
        <v>46164</v>
      </c>
      <c r="E712" s="127" t="inlineStr">
        <is>
          <t>21320</t>
        </is>
      </c>
      <c r="F712" s="127" t="inlineStr">
        <is>
          <t>06200</t>
        </is>
      </c>
      <c r="G712" s="127" t="inlineStr"/>
      <c r="H712" s="127" t="inlineStr"/>
      <c r="I712" s="127" t="inlineStr">
        <is>
          <t>9774W</t>
        </is>
      </c>
      <c r="J712" s="127" t="inlineStr">
        <is>
          <t>Laruche</t>
        </is>
      </c>
      <c r="K712" s="127" t="inlineStr">
        <is>
          <t>999999</t>
        </is>
      </c>
      <c r="L712" s="127" t="inlineStr">
        <is>
          <t>XS444973505FR</t>
        </is>
      </c>
      <c r="M712" s="127" t="inlineStr">
        <is>
          <t>N</t>
        </is>
      </c>
      <c r="N712" s="127" t="inlineStr">
        <is>
          <t>Transport</t>
        </is>
      </c>
      <c r="O712" s="127" t="inlineStr">
        <is>
          <t>N</t>
        </is>
      </c>
      <c r="P712" s="127" t="inlineStr">
        <is>
          <t>S</t>
        </is>
      </c>
      <c r="Q712" s="127" t="inlineStr">
        <is>
          <t>NT</t>
        </is>
      </c>
      <c r="R712" s="147" t="n">
        <v>0.02</v>
      </c>
      <c r="S712" s="127" t="n">
        <v>86</v>
      </c>
      <c r="T712" s="148" t="n">
        <v>4.25</v>
      </c>
      <c r="U712" s="127" t="inlineStr">
        <is>
          <t>LA RUCHE LOGISTIQUE</t>
        </is>
      </c>
      <c r="W712" s="8">
        <f>IF(C712&lt;&gt;2,"",IF(S712="5X","5XK",IF(S712="5Y","5YK",IF(S712="6B","6BK",IF(S712="6C","6CK","")))))</f>
        <v/>
      </c>
      <c r="X712" s="8">
        <f>IF(S712="6B",_xlfn.XLOOKUP(H712,'Zoning 2shop'!A:A,'Zoning 2shop'!B:B),IF(S712="6C",_xlfn.XLOOKUP(G712,'Zoning 2shop'!C:C,'Zoning 2shop'!D:D),""))</f>
        <v/>
      </c>
      <c r="Y712" s="112">
        <f>AB712/Z712</f>
        <v/>
      </c>
      <c r="Z712" s="4">
        <f>T712</f>
        <v/>
      </c>
      <c r="AA712" s="4">
        <f>IF(OR(S712="6C",S712="6B",S712="5X",S712="5Y"),0.08,0.5)</f>
        <v/>
      </c>
      <c r="AB712" s="4">
        <f>$AG$5/$AG$2*Z712</f>
        <v/>
      </c>
      <c r="AC712" s="19">
        <f>Z712+AA712</f>
        <v/>
      </c>
      <c r="AD712" s="8">
        <f>IF(COUNTIF(Catégories!A:A,N712)=0,"catégorie inconnue",LOOKUP(N712,Catégories!A:A,Catégories!B:B))</f>
        <v/>
      </c>
      <c r="AE712" s="21">
        <f>SUM(Z712:AB712)</f>
        <v/>
      </c>
    </row>
    <row r="713" hidden="1" s="101">
      <c r="B713" s="127" t="inlineStr">
        <is>
          <t>13617721</t>
        </is>
      </c>
      <c r="C713" s="127" t="inlineStr">
        <is>
          <t>0</t>
        </is>
      </c>
      <c r="D713" s="123" t="n">
        <v>46164</v>
      </c>
      <c r="E713" s="127" t="inlineStr">
        <is>
          <t>21320</t>
        </is>
      </c>
      <c r="F713" s="127" t="inlineStr">
        <is>
          <t>64200</t>
        </is>
      </c>
      <c r="G713" s="127" t="inlineStr"/>
      <c r="H713" s="127" t="inlineStr"/>
      <c r="I713" s="127" t="inlineStr">
        <is>
          <t>9470X</t>
        </is>
      </c>
      <c r="J713" s="127" t="inlineStr">
        <is>
          <t>Laruche</t>
        </is>
      </c>
      <c r="K713" s="127" t="inlineStr">
        <is>
          <t>999999</t>
        </is>
      </c>
      <c r="L713" s="127" t="inlineStr">
        <is>
          <t>XS444977351FR</t>
        </is>
      </c>
      <c r="M713" s="127" t="inlineStr">
        <is>
          <t>N</t>
        </is>
      </c>
      <c r="N713" s="127" t="inlineStr">
        <is>
          <t>Transport</t>
        </is>
      </c>
      <c r="O713" s="127" t="inlineStr">
        <is>
          <t>N</t>
        </is>
      </c>
      <c r="P713" s="127" t="inlineStr">
        <is>
          <t>S</t>
        </is>
      </c>
      <c r="Q713" s="127" t="inlineStr">
        <is>
          <t>NT</t>
        </is>
      </c>
      <c r="R713" s="147" t="n">
        <v>0.16</v>
      </c>
      <c r="S713" s="127" t="n">
        <v>86</v>
      </c>
      <c r="T713" s="148" t="n">
        <v>4.25</v>
      </c>
      <c r="U713" s="127" t="inlineStr">
        <is>
          <t>LA RUCHE LOGISTIQUE</t>
        </is>
      </c>
      <c r="W713" s="8">
        <f>IF(C713&lt;&gt;2,"",IF(S713="5X","5XK",IF(S713="5Y","5YK",IF(S713="6B","6BK",IF(S713="6C","6CK","")))))</f>
        <v/>
      </c>
      <c r="X713" s="8">
        <f>IF(S713="6B",_xlfn.XLOOKUP(H713,'Zoning 2shop'!A:A,'Zoning 2shop'!B:B),IF(S713="6C",_xlfn.XLOOKUP(G713,'Zoning 2shop'!C:C,'Zoning 2shop'!D:D),""))</f>
        <v/>
      </c>
      <c r="Y713" s="112">
        <f>AB713/Z713</f>
        <v/>
      </c>
      <c r="Z713" s="4">
        <f>T713</f>
        <v/>
      </c>
      <c r="AA713" s="4">
        <f>IF(OR(S713="6C",S713="6B",S713="5X",S713="5Y"),0.08,0.5)</f>
        <v/>
      </c>
      <c r="AB713" s="4">
        <f>$AG$5/$AG$2*Z713</f>
        <v/>
      </c>
      <c r="AC713" s="19">
        <f>Z713+AA713</f>
        <v/>
      </c>
      <c r="AD713" s="8">
        <f>IF(COUNTIF(Catégories!A:A,N713)=0,"catégorie inconnue",LOOKUP(N713,Catégories!A:A,Catégories!B:B))</f>
        <v/>
      </c>
      <c r="AE713" s="21">
        <f>SUM(Z713:AB713)</f>
        <v/>
      </c>
    </row>
    <row r="714" hidden="1" s="101">
      <c r="B714" s="127" t="inlineStr">
        <is>
          <t>13617721</t>
        </is>
      </c>
      <c r="C714" s="127" t="inlineStr">
        <is>
          <t>0</t>
        </is>
      </c>
      <c r="D714" s="123" t="n">
        <v>46164</v>
      </c>
      <c r="E714" s="127" t="inlineStr">
        <is>
          <t>21320</t>
        </is>
      </c>
      <c r="F714" s="127" t="inlineStr">
        <is>
          <t>46130</t>
        </is>
      </c>
      <c r="G714" s="127" t="inlineStr"/>
      <c r="H714" s="127" t="inlineStr"/>
      <c r="I714" s="127" t="inlineStr">
        <is>
          <t>5786U</t>
        </is>
      </c>
      <c r="J714" s="127" t="inlineStr">
        <is>
          <t>Laruche</t>
        </is>
      </c>
      <c r="K714" s="127" t="inlineStr">
        <is>
          <t>999999</t>
        </is>
      </c>
      <c r="L714" s="127" t="inlineStr">
        <is>
          <t>XS445063474FR</t>
        </is>
      </c>
      <c r="M714" s="127" t="inlineStr">
        <is>
          <t>N</t>
        </is>
      </c>
      <c r="N714" s="127" t="inlineStr">
        <is>
          <t>Transport</t>
        </is>
      </c>
      <c r="O714" s="127" t="inlineStr">
        <is>
          <t>N</t>
        </is>
      </c>
      <c r="P714" s="127" t="inlineStr">
        <is>
          <t>S</t>
        </is>
      </c>
      <c r="Q714" s="127" t="inlineStr">
        <is>
          <t>NT</t>
        </is>
      </c>
      <c r="R714" s="147" t="n">
        <v>0.14</v>
      </c>
      <c r="S714" s="127" t="n">
        <v>86</v>
      </c>
      <c r="T714" s="148" t="n">
        <v>4.25</v>
      </c>
      <c r="U714" s="127" t="inlineStr">
        <is>
          <t>LA RUCHE LOGISTIQUE</t>
        </is>
      </c>
      <c r="W714" s="8">
        <f>IF(C714&lt;&gt;2,"",IF(S714="5X","5XK",IF(S714="5Y","5YK",IF(S714="6B","6BK",IF(S714="6C","6CK","")))))</f>
        <v/>
      </c>
      <c r="X714" s="8">
        <f>IF(S714="6B",_xlfn.XLOOKUP(H714,'Zoning 2shop'!A:A,'Zoning 2shop'!B:B),IF(S714="6C",_xlfn.XLOOKUP(G714,'Zoning 2shop'!C:C,'Zoning 2shop'!D:D),""))</f>
        <v/>
      </c>
      <c r="Y714" s="112">
        <f>AB714/Z714</f>
        <v/>
      </c>
      <c r="Z714" s="4">
        <f>T714</f>
        <v/>
      </c>
      <c r="AA714" s="4">
        <f>IF(OR(S714="6C",S714="6B",S714="5X",S714="5Y"),0.08,0.5)</f>
        <v/>
      </c>
      <c r="AB714" s="4">
        <f>$AG$5/$AG$2*Z714</f>
        <v/>
      </c>
      <c r="AC714" s="19">
        <f>Z714+AA714</f>
        <v/>
      </c>
      <c r="AD714" s="8">
        <f>IF(COUNTIF(Catégories!A:A,N714)=0,"catégorie inconnue",LOOKUP(N714,Catégories!A:A,Catégories!B:B))</f>
        <v/>
      </c>
      <c r="AE714" s="21">
        <f>SUM(Z714:AB714)</f>
        <v/>
      </c>
    </row>
    <row r="715" hidden="1" s="101">
      <c r="B715" s="127" t="inlineStr">
        <is>
          <t>13617721</t>
        </is>
      </c>
      <c r="C715" s="127" t="inlineStr">
        <is>
          <t>0</t>
        </is>
      </c>
      <c r="D715" s="123" t="n">
        <v>46164</v>
      </c>
      <c r="E715" s="127" t="inlineStr">
        <is>
          <t>21320</t>
        </is>
      </c>
      <c r="F715" s="127" t="inlineStr">
        <is>
          <t>25240</t>
        </is>
      </c>
      <c r="G715" s="127" t="inlineStr"/>
      <c r="H715" s="127" t="inlineStr"/>
      <c r="I715" s="127" t="inlineStr">
        <is>
          <t>851BQ</t>
        </is>
      </c>
      <c r="J715" s="127" t="inlineStr">
        <is>
          <t>Laruche</t>
        </is>
      </c>
      <c r="K715" s="127" t="inlineStr">
        <is>
          <t>999999</t>
        </is>
      </c>
      <c r="L715" s="127" t="inlineStr">
        <is>
          <t>XS445067706FR</t>
        </is>
      </c>
      <c r="M715" s="127" t="inlineStr">
        <is>
          <t>N</t>
        </is>
      </c>
      <c r="N715" s="127" t="inlineStr">
        <is>
          <t>Transport</t>
        </is>
      </c>
      <c r="O715" s="127" t="inlineStr">
        <is>
          <t>N</t>
        </is>
      </c>
      <c r="P715" s="127" t="inlineStr">
        <is>
          <t>S</t>
        </is>
      </c>
      <c r="Q715" s="127" t="inlineStr">
        <is>
          <t>NT</t>
        </is>
      </c>
      <c r="R715" s="147" t="n">
        <v>6.035</v>
      </c>
      <c r="S715" s="127" t="n">
        <v>86</v>
      </c>
      <c r="T715" s="148" t="n">
        <v>6.9</v>
      </c>
      <c r="U715" s="127" t="inlineStr">
        <is>
          <t>LA RUCHE LOGISTIQUE</t>
        </is>
      </c>
      <c r="W715" s="8">
        <f>IF(C715&lt;&gt;2,"",IF(S715="5X","5XK",IF(S715="5Y","5YK",IF(S715="6B","6BK",IF(S715="6C","6CK","")))))</f>
        <v/>
      </c>
      <c r="X715" s="8">
        <f>IF(S715="6B",_xlfn.XLOOKUP(H715,'Zoning 2shop'!A:A,'Zoning 2shop'!B:B),IF(S715="6C",_xlfn.XLOOKUP(G715,'Zoning 2shop'!C:C,'Zoning 2shop'!D:D),""))</f>
        <v/>
      </c>
      <c r="Y715" s="112">
        <f>AB715/Z715</f>
        <v/>
      </c>
      <c r="Z715" s="4">
        <f>T715</f>
        <v/>
      </c>
      <c r="AA715" s="4">
        <f>IF(OR(S715="6C",S715="6B",S715="5X",S715="5Y"),0.08,0.5)</f>
        <v/>
      </c>
      <c r="AB715" s="4">
        <f>$AG$5/$AG$2*Z715</f>
        <v/>
      </c>
      <c r="AC715" s="19">
        <f>Z715+AA715</f>
        <v/>
      </c>
      <c r="AD715" s="8">
        <f>IF(COUNTIF(Catégories!A:A,N715)=0,"catégorie inconnue",LOOKUP(N715,Catégories!A:A,Catégories!B:B))</f>
        <v/>
      </c>
      <c r="AE715" s="21">
        <f>SUM(Z715:AB715)</f>
        <v/>
      </c>
    </row>
    <row r="716" hidden="1" s="101">
      <c r="B716" s="127" t="inlineStr">
        <is>
          <t>13617721</t>
        </is>
      </c>
      <c r="C716" s="127" t="inlineStr">
        <is>
          <t>0</t>
        </is>
      </c>
      <c r="D716" s="123" t="n">
        <v>46164</v>
      </c>
      <c r="E716" s="127" t="inlineStr">
        <is>
          <t>21320</t>
        </is>
      </c>
      <c r="F716" s="127" t="inlineStr">
        <is>
          <t>25240</t>
        </is>
      </c>
      <c r="G716" s="127" t="inlineStr"/>
      <c r="H716" s="127" t="inlineStr"/>
      <c r="I716" s="127" t="inlineStr">
        <is>
          <t>851BQ</t>
        </is>
      </c>
      <c r="J716" s="127" t="inlineStr">
        <is>
          <t>Laruche</t>
        </is>
      </c>
      <c r="K716" s="127" t="inlineStr">
        <is>
          <t>999999</t>
        </is>
      </c>
      <c r="L716" s="127" t="inlineStr">
        <is>
          <t>XS445067706FR</t>
        </is>
      </c>
      <c r="M716" s="127" t="inlineStr">
        <is>
          <t>N</t>
        </is>
      </c>
      <c r="N716" s="127" t="inlineStr">
        <is>
          <t>Zones Difficiles d'accès</t>
        </is>
      </c>
      <c r="O716" s="127" t="inlineStr">
        <is>
          <t>N</t>
        </is>
      </c>
      <c r="P716" s="127" t="n"/>
      <c r="Q716" s="127" t="inlineStr">
        <is>
          <t>NT</t>
        </is>
      </c>
      <c r="R716" s="147" t="n">
        <v>0</v>
      </c>
      <c r="S716" s="127" t="n">
        <v>86</v>
      </c>
      <c r="T716" s="148" t="n">
        <v>5</v>
      </c>
      <c r="U716" s="127" t="inlineStr">
        <is>
          <t>LA RUCHE LOGISTIQUE</t>
        </is>
      </c>
      <c r="W716" s="8">
        <f>IF(C716&lt;&gt;2,"",IF(S716="5X","5XK",IF(S716="5Y","5YK",IF(S716="6B","6BK",IF(S716="6C","6CK","")))))</f>
        <v/>
      </c>
      <c r="X716" s="8">
        <f>IF(S716="6B",_xlfn.XLOOKUP(H716,'Zoning 2shop'!A:A,'Zoning 2shop'!B:B),IF(S716="6C",_xlfn.XLOOKUP(G716,'Zoning 2shop'!C:C,'Zoning 2shop'!D:D),""))</f>
        <v/>
      </c>
      <c r="Y716" s="112">
        <f>AB716/Z716</f>
        <v/>
      </c>
      <c r="Z716" s="4">
        <f>T716</f>
        <v/>
      </c>
      <c r="AA716" s="4">
        <f>IF(OR(S716="6C",S716="6B",S716="5X",S716="5Y"),0.08,0.5)</f>
        <v/>
      </c>
      <c r="AB716" s="4">
        <f>$AG$5/$AG$2*Z716</f>
        <v/>
      </c>
      <c r="AC716" s="19">
        <f>Z716+AA716</f>
        <v/>
      </c>
      <c r="AD716" s="8">
        <f>IF(COUNTIF(Catégories!A:A,N716)=0,"catégorie inconnue",LOOKUP(N716,Catégories!A:A,Catégories!B:B))</f>
        <v/>
      </c>
      <c r="AE716" s="21">
        <f>SUM(Z716:AB716)</f>
        <v/>
      </c>
    </row>
    <row r="717" hidden="1" s="101">
      <c r="B717" s="127" t="inlineStr">
        <is>
          <t>13617721</t>
        </is>
      </c>
      <c r="C717" s="127" t="inlineStr">
        <is>
          <t>0</t>
        </is>
      </c>
      <c r="D717" s="123" t="n">
        <v>46164</v>
      </c>
      <c r="E717" s="127" t="inlineStr">
        <is>
          <t>21320</t>
        </is>
      </c>
      <c r="F717" s="127" t="inlineStr">
        <is>
          <t>75020</t>
        </is>
      </c>
      <c r="G717" s="127" t="inlineStr"/>
      <c r="H717" s="127" t="inlineStr"/>
      <c r="I717" s="127" t="inlineStr">
        <is>
          <t>9604S</t>
        </is>
      </c>
      <c r="J717" s="127" t="inlineStr">
        <is>
          <t>Laruche</t>
        </is>
      </c>
      <c r="K717" s="127" t="inlineStr">
        <is>
          <t>999999</t>
        </is>
      </c>
      <c r="L717" s="127" t="inlineStr">
        <is>
          <t>XS445092864FR</t>
        </is>
      </c>
      <c r="M717" s="127" t="inlineStr">
        <is>
          <t>N</t>
        </is>
      </c>
      <c r="N717" s="127" t="inlineStr">
        <is>
          <t>Transport</t>
        </is>
      </c>
      <c r="O717" s="127" t="inlineStr">
        <is>
          <t>N</t>
        </is>
      </c>
      <c r="P717" s="127" t="inlineStr">
        <is>
          <t>S</t>
        </is>
      </c>
      <c r="Q717" s="127" t="inlineStr">
        <is>
          <t>NT</t>
        </is>
      </c>
      <c r="R717" s="147" t="n">
        <v>6.273</v>
      </c>
      <c r="S717" s="127" t="n">
        <v>86</v>
      </c>
      <c r="T717" s="148" t="n">
        <v>6.9</v>
      </c>
      <c r="U717" s="127" t="inlineStr">
        <is>
          <t>LA RUCHE LOGISTIQUE</t>
        </is>
      </c>
      <c r="W717" s="8">
        <f>IF(C717&lt;&gt;2,"",IF(S717="5X","5XK",IF(S717="5Y","5YK",IF(S717="6B","6BK",IF(S717="6C","6CK","")))))</f>
        <v/>
      </c>
      <c r="X717" s="8">
        <f>IF(S717="6B",_xlfn.XLOOKUP(H717,'Zoning 2shop'!A:A,'Zoning 2shop'!B:B),IF(S717="6C",_xlfn.XLOOKUP(G717,'Zoning 2shop'!C:C,'Zoning 2shop'!D:D),""))</f>
        <v/>
      </c>
      <c r="Y717" s="112">
        <f>AB717/Z717</f>
        <v/>
      </c>
      <c r="Z717" s="4">
        <f>T717</f>
        <v/>
      </c>
      <c r="AA717" s="4">
        <f>IF(OR(S717="6C",S717="6B",S717="5X",S717="5Y"),0.08,0.5)</f>
        <v/>
      </c>
      <c r="AB717" s="4">
        <f>$AG$5/$AG$2*Z717</f>
        <v/>
      </c>
      <c r="AC717" s="19">
        <f>Z717+AA717</f>
        <v/>
      </c>
      <c r="AD717" s="8">
        <f>IF(COUNTIF(Catégories!A:A,N717)=0,"catégorie inconnue",LOOKUP(N717,Catégories!A:A,Catégories!B:B))</f>
        <v/>
      </c>
      <c r="AE717" s="21">
        <f>SUM(Z717:AB717)</f>
        <v/>
      </c>
    </row>
    <row r="718" hidden="1" s="101">
      <c r="B718" s="127" t="inlineStr">
        <is>
          <t>13617721</t>
        </is>
      </c>
      <c r="C718" s="127" t="inlineStr">
        <is>
          <t>0</t>
        </is>
      </c>
      <c r="D718" s="123" t="n">
        <v>46164</v>
      </c>
      <c r="E718" s="127" t="inlineStr">
        <is>
          <t>21320</t>
        </is>
      </c>
      <c r="F718" s="127" t="inlineStr">
        <is>
          <t>42170</t>
        </is>
      </c>
      <c r="G718" s="127" t="inlineStr"/>
      <c r="H718" s="127" t="inlineStr"/>
      <c r="I718" s="127" t="inlineStr">
        <is>
          <t>7136X</t>
        </is>
      </c>
      <c r="J718" s="127" t="inlineStr">
        <is>
          <t>Laruche</t>
        </is>
      </c>
      <c r="K718" s="127" t="inlineStr">
        <is>
          <t>999999</t>
        </is>
      </c>
      <c r="L718" s="127" t="inlineStr">
        <is>
          <t>XS445104001FR</t>
        </is>
      </c>
      <c r="M718" s="127" t="inlineStr">
        <is>
          <t>N</t>
        </is>
      </c>
      <c r="N718" s="127" t="inlineStr">
        <is>
          <t>Transport</t>
        </is>
      </c>
      <c r="O718" s="127" t="inlineStr">
        <is>
          <t>N</t>
        </is>
      </c>
      <c r="P718" s="127" t="inlineStr">
        <is>
          <t>S</t>
        </is>
      </c>
      <c r="Q718" s="127" t="inlineStr">
        <is>
          <t>NT</t>
        </is>
      </c>
      <c r="R718" s="147" t="n">
        <v>0.05</v>
      </c>
      <c r="S718" s="127" t="n">
        <v>86</v>
      </c>
      <c r="T718" s="148" t="n">
        <v>4.25</v>
      </c>
      <c r="U718" s="127" t="inlineStr">
        <is>
          <t>LA RUCHE LOGISTIQUE</t>
        </is>
      </c>
      <c r="W718" s="8">
        <f>IF(C718&lt;&gt;2,"",IF(S718="5X","5XK",IF(S718="5Y","5YK",IF(S718="6B","6BK",IF(S718="6C","6CK","")))))</f>
        <v/>
      </c>
      <c r="X718" s="8">
        <f>IF(S718="6B",_xlfn.XLOOKUP(H718,'Zoning 2shop'!A:A,'Zoning 2shop'!B:B),IF(S718="6C",_xlfn.XLOOKUP(G718,'Zoning 2shop'!C:C,'Zoning 2shop'!D:D),""))</f>
        <v/>
      </c>
      <c r="Y718" s="112">
        <f>AB718/Z718</f>
        <v/>
      </c>
      <c r="Z718" s="4">
        <f>T718</f>
        <v/>
      </c>
      <c r="AA718" s="4">
        <f>IF(OR(S718="6C",S718="6B",S718="5X",S718="5Y"),0.08,0.5)</f>
        <v/>
      </c>
      <c r="AB718" s="4">
        <f>$AG$5/$AG$2*Z718</f>
        <v/>
      </c>
      <c r="AC718" s="19">
        <f>Z718+AA718</f>
        <v/>
      </c>
      <c r="AD718" s="8">
        <f>IF(COUNTIF(Catégories!A:A,N718)=0,"catégorie inconnue",LOOKUP(N718,Catégories!A:A,Catégories!B:B))</f>
        <v/>
      </c>
      <c r="AE718" s="21">
        <f>SUM(Z718:AB718)</f>
        <v/>
      </c>
    </row>
    <row r="719" hidden="1" s="101">
      <c r="B719" s="127" t="inlineStr">
        <is>
          <t>13617721</t>
        </is>
      </c>
      <c r="C719" s="127" t="inlineStr">
        <is>
          <t>0</t>
        </is>
      </c>
      <c r="D719" s="123" t="n">
        <v>46164</v>
      </c>
      <c r="E719" s="127" t="inlineStr">
        <is>
          <t>21320</t>
        </is>
      </c>
      <c r="F719" s="127" t="inlineStr">
        <is>
          <t>78180</t>
        </is>
      </c>
      <c r="G719" s="127" t="inlineStr"/>
      <c r="H719" s="127" t="inlineStr"/>
      <c r="I719" s="127" t="inlineStr">
        <is>
          <t>7892O</t>
        </is>
      </c>
      <c r="J719" s="127" t="inlineStr">
        <is>
          <t>Laruche</t>
        </is>
      </c>
      <c r="K719" s="127" t="inlineStr">
        <is>
          <t>999999</t>
        </is>
      </c>
      <c r="L719" s="127" t="inlineStr">
        <is>
          <t>XS445146355FR</t>
        </is>
      </c>
      <c r="M719" s="127" t="inlineStr">
        <is>
          <t>N</t>
        </is>
      </c>
      <c r="N719" s="127" t="inlineStr">
        <is>
          <t>Transport</t>
        </is>
      </c>
      <c r="O719" s="127" t="inlineStr">
        <is>
          <t>N</t>
        </is>
      </c>
      <c r="P719" s="127" t="inlineStr">
        <is>
          <t>S</t>
        </is>
      </c>
      <c r="Q719" s="127" t="inlineStr">
        <is>
          <t>NT</t>
        </is>
      </c>
      <c r="R719" s="147" t="n">
        <v>4.787</v>
      </c>
      <c r="S719" s="127" t="n">
        <v>86</v>
      </c>
      <c r="T719" s="148" t="n">
        <v>5.88</v>
      </c>
      <c r="U719" s="127" t="inlineStr">
        <is>
          <t>LA RUCHE LOGISTIQUE</t>
        </is>
      </c>
      <c r="W719" s="8">
        <f>IF(C719&lt;&gt;2,"",IF(S719="5X","5XK",IF(S719="5Y","5YK",IF(S719="6B","6BK",IF(S719="6C","6CK","")))))</f>
        <v/>
      </c>
      <c r="X719" s="8">
        <f>IF(S719="6B",_xlfn.XLOOKUP(H719,'Zoning 2shop'!A:A,'Zoning 2shop'!B:B),IF(S719="6C",_xlfn.XLOOKUP(G719,'Zoning 2shop'!C:C,'Zoning 2shop'!D:D),""))</f>
        <v/>
      </c>
      <c r="Y719" s="112">
        <f>AB719/Z719</f>
        <v/>
      </c>
      <c r="Z719" s="4">
        <f>T719</f>
        <v/>
      </c>
      <c r="AA719" s="4">
        <f>IF(OR(S719="6C",S719="6B",S719="5X",S719="5Y"),0.08,0.5)</f>
        <v/>
      </c>
      <c r="AB719" s="4">
        <f>$AG$5/$AG$2*Z719</f>
        <v/>
      </c>
      <c r="AC719" s="19">
        <f>Z719+AA719</f>
        <v/>
      </c>
      <c r="AD719" s="8">
        <f>IF(COUNTIF(Catégories!A:A,N719)=0,"catégorie inconnue",LOOKUP(N719,Catégories!A:A,Catégories!B:B))</f>
        <v/>
      </c>
      <c r="AE719" s="21">
        <f>SUM(Z719:AB719)</f>
        <v/>
      </c>
    </row>
    <row r="720" hidden="1" s="101">
      <c r="B720" s="127" t="inlineStr">
        <is>
          <t>13617721</t>
        </is>
      </c>
      <c r="C720" s="127" t="inlineStr">
        <is>
          <t>0</t>
        </is>
      </c>
      <c r="D720" s="123" t="n">
        <v>46164</v>
      </c>
      <c r="E720" s="127" t="inlineStr">
        <is>
          <t>21320</t>
        </is>
      </c>
      <c r="F720" s="127" t="inlineStr">
        <is>
          <t>69500</t>
        </is>
      </c>
      <c r="G720" s="127" t="inlineStr"/>
      <c r="H720" s="127" t="inlineStr"/>
      <c r="I720" s="127" t="inlineStr">
        <is>
          <t>2412U</t>
        </is>
      </c>
      <c r="J720" s="127" t="inlineStr">
        <is>
          <t>Laruche</t>
        </is>
      </c>
      <c r="K720" s="127" t="inlineStr">
        <is>
          <t>999999</t>
        </is>
      </c>
      <c r="L720" s="127" t="inlineStr">
        <is>
          <t>XS445147130FR</t>
        </is>
      </c>
      <c r="M720" s="127" t="inlineStr">
        <is>
          <t>N</t>
        </is>
      </c>
      <c r="N720" s="127" t="inlineStr">
        <is>
          <t>Transport</t>
        </is>
      </c>
      <c r="O720" s="127" t="inlineStr">
        <is>
          <t>N</t>
        </is>
      </c>
      <c r="P720" s="127" t="inlineStr">
        <is>
          <t>S</t>
        </is>
      </c>
      <c r="Q720" s="127" t="inlineStr">
        <is>
          <t>NT</t>
        </is>
      </c>
      <c r="R720" s="147" t="n">
        <v>4.678</v>
      </c>
      <c r="S720" s="127" t="n">
        <v>86</v>
      </c>
      <c r="T720" s="148" t="n">
        <v>5.88</v>
      </c>
      <c r="U720" s="127" t="inlineStr">
        <is>
          <t>LA RUCHE LOGISTIQUE</t>
        </is>
      </c>
      <c r="W720" s="8">
        <f>IF(C720&lt;&gt;2,"",IF(S720="5X","5XK",IF(S720="5Y","5YK",IF(S720="6B","6BK",IF(S720="6C","6CK","")))))</f>
        <v/>
      </c>
      <c r="X720" s="8">
        <f>IF(S720="6B",_xlfn.XLOOKUP(H720,'Zoning 2shop'!A:A,'Zoning 2shop'!B:B),IF(S720="6C",_xlfn.XLOOKUP(G720,'Zoning 2shop'!C:C,'Zoning 2shop'!D:D),""))</f>
        <v/>
      </c>
      <c r="Y720" s="112">
        <f>AB720/Z720</f>
        <v/>
      </c>
      <c r="Z720" s="4">
        <f>T720</f>
        <v/>
      </c>
      <c r="AA720" s="4">
        <f>IF(OR(S720="6C",S720="6B",S720="5X",S720="5Y"),0.08,0.5)</f>
        <v/>
      </c>
      <c r="AB720" s="4">
        <f>$AG$5/$AG$2*Z720</f>
        <v/>
      </c>
      <c r="AC720" s="19">
        <f>Z720+AA720</f>
        <v/>
      </c>
      <c r="AD720" s="8">
        <f>IF(COUNTIF(Catégories!A:A,N720)=0,"catégorie inconnue",LOOKUP(N720,Catégories!A:A,Catégories!B:B))</f>
        <v/>
      </c>
      <c r="AE720" s="21">
        <f>SUM(Z720:AB720)</f>
        <v/>
      </c>
    </row>
    <row r="721" hidden="1" s="101">
      <c r="B721" s="127" t="inlineStr">
        <is>
          <t>13617721</t>
        </is>
      </c>
      <c r="C721" s="127" t="inlineStr">
        <is>
          <t>0</t>
        </is>
      </c>
      <c r="D721" s="123" t="n">
        <v>46164</v>
      </c>
      <c r="E721" s="127" t="inlineStr">
        <is>
          <t>21320</t>
        </is>
      </c>
      <c r="F721" s="127" t="inlineStr">
        <is>
          <t>13013</t>
        </is>
      </c>
      <c r="G721" s="127" t="inlineStr"/>
      <c r="H721" s="127" t="inlineStr"/>
      <c r="I721" s="127" t="inlineStr">
        <is>
          <t>7309U</t>
        </is>
      </c>
      <c r="J721" s="127" t="inlineStr">
        <is>
          <t>Laruche</t>
        </is>
      </c>
      <c r="K721" s="127" t="inlineStr">
        <is>
          <t>999999</t>
        </is>
      </c>
      <c r="L721" s="127" t="inlineStr">
        <is>
          <t>XS445153078FR</t>
        </is>
      </c>
      <c r="M721" s="127" t="inlineStr">
        <is>
          <t>N</t>
        </is>
      </c>
      <c r="N721" s="127" t="inlineStr">
        <is>
          <t>Transport</t>
        </is>
      </c>
      <c r="O721" s="127" t="inlineStr">
        <is>
          <t>N</t>
        </is>
      </c>
      <c r="P721" s="127" t="inlineStr">
        <is>
          <t>S</t>
        </is>
      </c>
      <c r="Q721" s="127" t="inlineStr">
        <is>
          <t>NT</t>
        </is>
      </c>
      <c r="R721" s="147" t="n">
        <v>4.532</v>
      </c>
      <c r="S721" s="127" t="n">
        <v>86</v>
      </c>
      <c r="T721" s="148" t="n">
        <v>5.88</v>
      </c>
      <c r="U721" s="127" t="inlineStr">
        <is>
          <t>LA RUCHE LOGISTIQUE</t>
        </is>
      </c>
      <c r="W721" s="8">
        <f>IF(C721&lt;&gt;2,"",IF(S721="5X","5XK",IF(S721="5Y","5YK",IF(S721="6B","6BK",IF(S721="6C","6CK","")))))</f>
        <v/>
      </c>
      <c r="X721" s="8">
        <f>IF(S721="6B",_xlfn.XLOOKUP(H721,'Zoning 2shop'!A:A,'Zoning 2shop'!B:B),IF(S721="6C",_xlfn.XLOOKUP(G721,'Zoning 2shop'!C:C,'Zoning 2shop'!D:D),""))</f>
        <v/>
      </c>
      <c r="Y721" s="112">
        <f>AB721/Z721</f>
        <v/>
      </c>
      <c r="Z721" s="4">
        <f>T721</f>
        <v/>
      </c>
      <c r="AA721" s="4">
        <f>IF(OR(S721="6C",S721="6B",S721="5X",S721="5Y"),0.08,0.5)</f>
        <v/>
      </c>
      <c r="AB721" s="4">
        <f>$AG$5/$AG$2*Z721</f>
        <v/>
      </c>
      <c r="AC721" s="19">
        <f>Z721+AA721</f>
        <v/>
      </c>
      <c r="AD721" s="8">
        <f>IF(COUNTIF(Catégories!A:A,N721)=0,"catégorie inconnue",LOOKUP(N721,Catégories!A:A,Catégories!B:B))</f>
        <v/>
      </c>
      <c r="AE721" s="21">
        <f>SUM(Z721:AB721)</f>
        <v/>
      </c>
    </row>
    <row r="722" hidden="1" s="101">
      <c r="B722" s="127" t="inlineStr">
        <is>
          <t>13617721</t>
        </is>
      </c>
      <c r="C722" s="127" t="inlineStr">
        <is>
          <t>0</t>
        </is>
      </c>
      <c r="D722" s="123" t="n">
        <v>46167</v>
      </c>
      <c r="E722" s="127" t="inlineStr">
        <is>
          <t>21320</t>
        </is>
      </c>
      <c r="F722" s="127" t="inlineStr">
        <is>
          <t>38680</t>
        </is>
      </c>
      <c r="G722" s="127" t="inlineStr"/>
      <c r="H722" s="127" t="inlineStr"/>
      <c r="I722" s="127" t="inlineStr">
        <is>
          <t>3520X</t>
        </is>
      </c>
      <c r="J722" s="127" t="inlineStr">
        <is>
          <t>Laruche</t>
        </is>
      </c>
      <c r="K722" s="127" t="inlineStr">
        <is>
          <t>999999</t>
        </is>
      </c>
      <c r="L722" s="127" t="inlineStr">
        <is>
          <t>XS445366594FR</t>
        </is>
      </c>
      <c r="M722" s="127" t="inlineStr">
        <is>
          <t>N</t>
        </is>
      </c>
      <c r="N722" s="127" t="inlineStr">
        <is>
          <t>Transport</t>
        </is>
      </c>
      <c r="O722" s="127" t="inlineStr">
        <is>
          <t>N</t>
        </is>
      </c>
      <c r="P722" s="127" t="inlineStr">
        <is>
          <t>S</t>
        </is>
      </c>
      <c r="Q722" s="127" t="inlineStr">
        <is>
          <t>NT</t>
        </is>
      </c>
      <c r="R722" s="147" t="n">
        <v>0.13</v>
      </c>
      <c r="S722" s="127" t="n">
        <v>86</v>
      </c>
      <c r="T722" s="148" t="n">
        <v>4.25</v>
      </c>
      <c r="U722" s="127" t="inlineStr">
        <is>
          <t>LA RUCHE LOGISTIQUE</t>
        </is>
      </c>
      <c r="W722" s="8">
        <f>IF(C722&lt;&gt;2,"",IF(S722="5X","5XK",IF(S722="5Y","5YK",IF(S722="6B","6BK",IF(S722="6C","6CK","")))))</f>
        <v/>
      </c>
      <c r="X722" s="8">
        <f>IF(S722="6B",_xlfn.XLOOKUP(H722,'Zoning 2shop'!A:A,'Zoning 2shop'!B:B),IF(S722="6C",_xlfn.XLOOKUP(G722,'Zoning 2shop'!C:C,'Zoning 2shop'!D:D),""))</f>
        <v/>
      </c>
      <c r="Y722" s="112">
        <f>AB722/Z722</f>
        <v/>
      </c>
      <c r="Z722" s="4">
        <f>T722</f>
        <v/>
      </c>
      <c r="AA722" s="4">
        <f>IF(OR(S722="6C",S722="6B",S722="5X",S722="5Y"),0.08,0.5)</f>
        <v/>
      </c>
      <c r="AB722" s="4">
        <f>$AG$5/$AG$2*Z722</f>
        <v/>
      </c>
      <c r="AC722" s="19">
        <f>Z722+AA722</f>
        <v/>
      </c>
      <c r="AD722" s="8">
        <f>IF(COUNTIF(Catégories!A:A,N722)=0,"catégorie inconnue",LOOKUP(N722,Catégories!A:A,Catégories!B:B))</f>
        <v/>
      </c>
      <c r="AE722" s="21">
        <f>SUM(Z722:AB722)</f>
        <v/>
      </c>
    </row>
    <row r="723" hidden="1" s="101">
      <c r="B723" s="127" t="inlineStr">
        <is>
          <t>13617721</t>
        </is>
      </c>
      <c r="C723" s="127" t="inlineStr">
        <is>
          <t>0</t>
        </is>
      </c>
      <c r="D723" s="123" t="n">
        <v>46167</v>
      </c>
      <c r="E723" s="127" t="inlineStr">
        <is>
          <t>21320</t>
        </is>
      </c>
      <c r="F723" s="127" t="inlineStr">
        <is>
          <t>38680</t>
        </is>
      </c>
      <c r="G723" s="127" t="inlineStr"/>
      <c r="H723" s="127" t="inlineStr"/>
      <c r="I723" s="127" t="inlineStr">
        <is>
          <t>3520X</t>
        </is>
      </c>
      <c r="J723" s="127" t="inlineStr">
        <is>
          <t>Laruche</t>
        </is>
      </c>
      <c r="K723" s="127" t="inlineStr">
        <is>
          <t>999999</t>
        </is>
      </c>
      <c r="L723" s="127" t="inlineStr">
        <is>
          <t>XS445366594FR</t>
        </is>
      </c>
      <c r="M723" s="127" t="inlineStr">
        <is>
          <t>N</t>
        </is>
      </c>
      <c r="N723" s="127" t="inlineStr">
        <is>
          <t>Zones Difficiles d'accès</t>
        </is>
      </c>
      <c r="O723" s="127" t="inlineStr">
        <is>
          <t>N</t>
        </is>
      </c>
      <c r="P723" s="127" t="n"/>
      <c r="Q723" s="127" t="inlineStr">
        <is>
          <t>NT</t>
        </is>
      </c>
      <c r="R723" s="147" t="n">
        <v>0</v>
      </c>
      <c r="S723" s="127" t="n">
        <v>86</v>
      </c>
      <c r="T723" s="148" t="n">
        <v>5</v>
      </c>
      <c r="U723" s="127" t="inlineStr">
        <is>
          <t>LA RUCHE LOGISTIQUE</t>
        </is>
      </c>
      <c r="W723" s="8">
        <f>IF(C723&lt;&gt;2,"",IF(S723="5X","5XK",IF(S723="5Y","5YK",IF(S723="6B","6BK",IF(S723="6C","6CK","")))))</f>
        <v/>
      </c>
      <c r="X723" s="8">
        <f>IF(S723="6B",_xlfn.XLOOKUP(H723,'Zoning 2shop'!A:A,'Zoning 2shop'!B:B),IF(S723="6C",_xlfn.XLOOKUP(G723,'Zoning 2shop'!C:C,'Zoning 2shop'!D:D),""))</f>
        <v/>
      </c>
      <c r="Y723" s="112">
        <f>AB723/Z723</f>
        <v/>
      </c>
      <c r="Z723" s="4">
        <f>T723</f>
        <v/>
      </c>
      <c r="AA723" s="4">
        <f>IF(OR(S723="6C",S723="6B",S723="5X",S723="5Y"),0.08,0.5)</f>
        <v/>
      </c>
      <c r="AB723" s="4">
        <f>$AG$5/$AG$2*Z723</f>
        <v/>
      </c>
      <c r="AC723" s="19">
        <f>Z723+AA723</f>
        <v/>
      </c>
      <c r="AD723" s="8">
        <f>IF(COUNTIF(Catégories!A:A,N723)=0,"catégorie inconnue",LOOKUP(N723,Catégories!A:A,Catégories!B:B))</f>
        <v/>
      </c>
      <c r="AE723" s="21">
        <f>SUM(Z723:AB723)</f>
        <v/>
      </c>
    </row>
    <row r="724" hidden="1" s="101">
      <c r="B724" s="127" t="inlineStr">
        <is>
          <t>13617721</t>
        </is>
      </c>
      <c r="C724" s="127" t="inlineStr">
        <is>
          <t>0</t>
        </is>
      </c>
      <c r="D724" s="123" t="n">
        <v>46167</v>
      </c>
      <c r="E724" s="127" t="inlineStr">
        <is>
          <t>21320</t>
        </is>
      </c>
      <c r="F724" s="127" t="inlineStr">
        <is>
          <t>78100</t>
        </is>
      </c>
      <c r="G724" s="127" t="inlineStr"/>
      <c r="H724" s="127" t="inlineStr"/>
      <c r="I724" s="127" t="inlineStr">
        <is>
          <t>7771Y</t>
        </is>
      </c>
      <c r="J724" s="127" t="inlineStr">
        <is>
          <t>Laruche</t>
        </is>
      </c>
      <c r="K724" s="127" t="inlineStr">
        <is>
          <t>999999</t>
        </is>
      </c>
      <c r="L724" s="127" t="inlineStr">
        <is>
          <t>XS445366909FR</t>
        </is>
      </c>
      <c r="M724" s="127" t="inlineStr">
        <is>
          <t>N</t>
        </is>
      </c>
      <c r="N724" s="127" t="inlineStr">
        <is>
          <t>Transport</t>
        </is>
      </c>
      <c r="O724" s="127" t="inlineStr">
        <is>
          <t>N</t>
        </is>
      </c>
      <c r="P724" s="127" t="inlineStr">
        <is>
          <t>S</t>
        </is>
      </c>
      <c r="Q724" s="127" t="inlineStr">
        <is>
          <t>NT</t>
        </is>
      </c>
      <c r="R724" s="147" t="n">
        <v>4.638</v>
      </c>
      <c r="S724" s="127" t="n">
        <v>86</v>
      </c>
      <c r="T724" s="148" t="n">
        <v>5.88</v>
      </c>
      <c r="U724" s="127" t="inlineStr">
        <is>
          <t>LA RUCHE LOGISTIQUE</t>
        </is>
      </c>
      <c r="W724" s="8">
        <f>IF(C724&lt;&gt;2,"",IF(S724="5X","5XK",IF(S724="5Y","5YK",IF(S724="6B","6BK",IF(S724="6C","6CK","")))))</f>
        <v/>
      </c>
      <c r="X724" s="8">
        <f>IF(S724="6B",_xlfn.XLOOKUP(H724,'Zoning 2shop'!A:A,'Zoning 2shop'!B:B),IF(S724="6C",_xlfn.XLOOKUP(G724,'Zoning 2shop'!C:C,'Zoning 2shop'!D:D),""))</f>
        <v/>
      </c>
      <c r="Y724" s="112">
        <f>AB724/Z724</f>
        <v/>
      </c>
      <c r="Z724" s="4">
        <f>T724</f>
        <v/>
      </c>
      <c r="AA724" s="4">
        <f>IF(OR(S724="6C",S724="6B",S724="5X",S724="5Y"),0.08,0.5)</f>
        <v/>
      </c>
      <c r="AB724" s="4">
        <f>$AG$5/$AG$2*Z724</f>
        <v/>
      </c>
      <c r="AC724" s="19">
        <f>Z724+AA724</f>
        <v/>
      </c>
      <c r="AD724" s="8">
        <f>IF(COUNTIF(Catégories!A:A,N724)=0,"catégorie inconnue",LOOKUP(N724,Catégories!A:A,Catégories!B:B))</f>
        <v/>
      </c>
      <c r="AE724" s="21">
        <f>SUM(Z724:AB724)</f>
        <v/>
      </c>
    </row>
    <row r="725" hidden="1" s="101">
      <c r="B725" s="127" t="inlineStr">
        <is>
          <t>13617721</t>
        </is>
      </c>
      <c r="C725" s="127" t="inlineStr">
        <is>
          <t>0</t>
        </is>
      </c>
      <c r="D725" s="123" t="n">
        <v>46167</v>
      </c>
      <c r="E725" s="127" t="inlineStr">
        <is>
          <t>21320</t>
        </is>
      </c>
      <c r="F725" s="127" t="inlineStr">
        <is>
          <t>78990</t>
        </is>
      </c>
      <c r="G725" s="127" t="inlineStr"/>
      <c r="H725" s="127" t="inlineStr"/>
      <c r="I725" s="127" t="inlineStr">
        <is>
          <t>049AH</t>
        </is>
      </c>
      <c r="J725" s="127" t="inlineStr">
        <is>
          <t>Laruche</t>
        </is>
      </c>
      <c r="K725" s="127" t="inlineStr">
        <is>
          <t>999999</t>
        </is>
      </c>
      <c r="L725" s="127" t="inlineStr">
        <is>
          <t>XS445367100FR</t>
        </is>
      </c>
      <c r="M725" s="127" t="inlineStr">
        <is>
          <t>N</t>
        </is>
      </c>
      <c r="N725" s="127" t="inlineStr">
        <is>
          <t>Transport</t>
        </is>
      </c>
      <c r="O725" s="127" t="inlineStr">
        <is>
          <t>N</t>
        </is>
      </c>
      <c r="P725" s="127" t="inlineStr">
        <is>
          <t>S</t>
        </is>
      </c>
      <c r="Q725" s="127" t="inlineStr">
        <is>
          <t>NT</t>
        </is>
      </c>
      <c r="R725" s="147" t="n">
        <v>0.09</v>
      </c>
      <c r="S725" s="127" t="n">
        <v>86</v>
      </c>
      <c r="T725" s="148" t="n">
        <v>4.25</v>
      </c>
      <c r="U725" s="127" t="inlineStr">
        <is>
          <t>LA RUCHE LOGISTIQUE</t>
        </is>
      </c>
      <c r="W725" s="8">
        <f>IF(C725&lt;&gt;2,"",IF(S725="5X","5XK",IF(S725="5Y","5YK",IF(S725="6B","6BK",IF(S725="6C","6CK","")))))</f>
        <v/>
      </c>
      <c r="X725" s="8">
        <f>IF(S725="6B",_xlfn.XLOOKUP(H725,'Zoning 2shop'!A:A,'Zoning 2shop'!B:B),IF(S725="6C",_xlfn.XLOOKUP(G725,'Zoning 2shop'!C:C,'Zoning 2shop'!D:D),""))</f>
        <v/>
      </c>
      <c r="Y725" s="112">
        <f>AB725/Z725</f>
        <v/>
      </c>
      <c r="Z725" s="4">
        <f>T725</f>
        <v/>
      </c>
      <c r="AA725" s="4">
        <f>IF(OR(S725="6C",S725="6B",S725="5X",S725="5Y"),0.08,0.5)</f>
        <v/>
      </c>
      <c r="AB725" s="4">
        <f>$AG$5/$AG$2*Z725</f>
        <v/>
      </c>
      <c r="AC725" s="19">
        <f>Z725+AA725</f>
        <v/>
      </c>
      <c r="AD725" s="8">
        <f>IF(COUNTIF(Catégories!A:A,N725)=0,"catégorie inconnue",LOOKUP(N725,Catégories!A:A,Catégories!B:B))</f>
        <v/>
      </c>
      <c r="AE725" s="21">
        <f>SUM(Z725:AB725)</f>
        <v/>
      </c>
    </row>
    <row r="726" hidden="1" s="101">
      <c r="B726" s="127" t="inlineStr">
        <is>
          <t>13617721</t>
        </is>
      </c>
      <c r="C726" s="127" t="inlineStr">
        <is>
          <t>0</t>
        </is>
      </c>
      <c r="D726" s="123" t="n">
        <v>46167</v>
      </c>
      <c r="E726" s="127" t="inlineStr">
        <is>
          <t>21320</t>
        </is>
      </c>
      <c r="F726" s="127" t="inlineStr">
        <is>
          <t>35650</t>
        </is>
      </c>
      <c r="G726" s="127" t="inlineStr"/>
      <c r="H726" s="127" t="inlineStr"/>
      <c r="I726" s="127" t="inlineStr">
        <is>
          <t>8726U</t>
        </is>
      </c>
      <c r="J726" s="127" t="inlineStr">
        <is>
          <t>Laruche</t>
        </is>
      </c>
      <c r="K726" s="127" t="inlineStr">
        <is>
          <t>999999</t>
        </is>
      </c>
      <c r="L726" s="127" t="inlineStr">
        <is>
          <t>XS445367303FR</t>
        </is>
      </c>
      <c r="M726" s="127" t="inlineStr">
        <is>
          <t>N</t>
        </is>
      </c>
      <c r="N726" s="127" t="inlineStr">
        <is>
          <t>Transport</t>
        </is>
      </c>
      <c r="O726" s="127" t="inlineStr">
        <is>
          <t>N</t>
        </is>
      </c>
      <c r="P726" s="127" t="inlineStr">
        <is>
          <t>S</t>
        </is>
      </c>
      <c r="Q726" s="127" t="inlineStr">
        <is>
          <t>NT</t>
        </is>
      </c>
      <c r="R726" s="147" t="n">
        <v>4.638</v>
      </c>
      <c r="S726" s="127" t="n">
        <v>86</v>
      </c>
      <c r="T726" s="148" t="n">
        <v>5.88</v>
      </c>
      <c r="U726" s="127" t="inlineStr">
        <is>
          <t>LA RUCHE LOGISTIQUE</t>
        </is>
      </c>
      <c r="W726" s="8">
        <f>IF(C726&lt;&gt;2,"",IF(S726="5X","5XK",IF(S726="5Y","5YK",IF(S726="6B","6BK",IF(S726="6C","6CK","")))))</f>
        <v/>
      </c>
      <c r="X726" s="8">
        <f>IF(S726="6B",_xlfn.XLOOKUP(H726,'Zoning 2shop'!A:A,'Zoning 2shop'!B:B),IF(S726="6C",_xlfn.XLOOKUP(G726,'Zoning 2shop'!C:C,'Zoning 2shop'!D:D),""))</f>
        <v/>
      </c>
      <c r="Y726" s="112">
        <f>AB726/Z726</f>
        <v/>
      </c>
      <c r="Z726" s="4">
        <f>T726</f>
        <v/>
      </c>
      <c r="AA726" s="4">
        <f>IF(OR(S726="6C",S726="6B",S726="5X",S726="5Y"),0.08,0.5)</f>
        <v/>
      </c>
      <c r="AB726" s="4">
        <f>$AG$5/$AG$2*Z726</f>
        <v/>
      </c>
      <c r="AC726" s="19">
        <f>Z726+AA726</f>
        <v/>
      </c>
      <c r="AD726" s="8">
        <f>IF(COUNTIF(Catégories!A:A,N726)=0,"catégorie inconnue",LOOKUP(N726,Catégories!A:A,Catégories!B:B))</f>
        <v/>
      </c>
      <c r="AE726" s="21">
        <f>SUM(Z726:AB726)</f>
        <v/>
      </c>
    </row>
    <row r="727" hidden="1" s="101">
      <c r="B727" s="127" t="inlineStr">
        <is>
          <t>13617721</t>
        </is>
      </c>
      <c r="C727" s="127" t="inlineStr">
        <is>
          <t>0</t>
        </is>
      </c>
      <c r="D727" s="123" t="n">
        <v>46167</v>
      </c>
      <c r="E727" s="127" t="inlineStr">
        <is>
          <t>21320</t>
        </is>
      </c>
      <c r="F727" s="127" t="inlineStr">
        <is>
          <t>85170</t>
        </is>
      </c>
      <c r="G727" s="127" t="inlineStr"/>
      <c r="H727" s="127" t="inlineStr"/>
      <c r="I727" s="127" t="inlineStr">
        <is>
          <t>1464U</t>
        </is>
      </c>
      <c r="J727" s="127" t="inlineStr">
        <is>
          <t>Laruche</t>
        </is>
      </c>
      <c r="K727" s="127" t="inlineStr">
        <is>
          <t>999999</t>
        </is>
      </c>
      <c r="L727" s="127" t="inlineStr">
        <is>
          <t>XS445367440FR</t>
        </is>
      </c>
      <c r="M727" s="127" t="inlineStr">
        <is>
          <t>N</t>
        </is>
      </c>
      <c r="N727" s="127" t="inlineStr">
        <is>
          <t>Transport</t>
        </is>
      </c>
      <c r="O727" s="127" t="inlineStr">
        <is>
          <t>N</t>
        </is>
      </c>
      <c r="P727" s="127" t="inlineStr">
        <is>
          <t>S</t>
        </is>
      </c>
      <c r="Q727" s="127" t="inlineStr">
        <is>
          <t>NT</t>
        </is>
      </c>
      <c r="R727" s="147" t="n">
        <v>0.14</v>
      </c>
      <c r="S727" s="127" t="n">
        <v>86</v>
      </c>
      <c r="T727" s="148" t="n">
        <v>4.25</v>
      </c>
      <c r="U727" s="127" t="inlineStr">
        <is>
          <t>LA RUCHE LOGISTIQUE</t>
        </is>
      </c>
      <c r="W727" s="8">
        <f>IF(C727&lt;&gt;2,"",IF(S727="5X","5XK",IF(S727="5Y","5YK",IF(S727="6B","6BK",IF(S727="6C","6CK","")))))</f>
        <v/>
      </c>
      <c r="X727" s="8">
        <f>IF(S727="6B",_xlfn.XLOOKUP(H727,'Zoning 2shop'!A:A,'Zoning 2shop'!B:B),IF(S727="6C",_xlfn.XLOOKUP(G727,'Zoning 2shop'!C:C,'Zoning 2shop'!D:D),""))</f>
        <v/>
      </c>
      <c r="Y727" s="112">
        <f>AB727/Z727</f>
        <v/>
      </c>
      <c r="Z727" s="4">
        <f>T727</f>
        <v/>
      </c>
      <c r="AA727" s="4">
        <f>IF(OR(S727="6C",S727="6B",S727="5X",S727="5Y"),0.08,0.5)</f>
        <v/>
      </c>
      <c r="AB727" s="4">
        <f>$AG$5/$AG$2*Z727</f>
        <v/>
      </c>
      <c r="AC727" s="19">
        <f>Z727+AA727</f>
        <v/>
      </c>
      <c r="AD727" s="8">
        <f>IF(COUNTIF(Catégories!A:A,N727)=0,"catégorie inconnue",LOOKUP(N727,Catégories!A:A,Catégories!B:B))</f>
        <v/>
      </c>
      <c r="AE727" s="21">
        <f>SUM(Z727:AB727)</f>
        <v/>
      </c>
    </row>
    <row r="728" hidden="1" s="101">
      <c r="B728" s="127" t="inlineStr">
        <is>
          <t>13617721</t>
        </is>
      </c>
      <c r="C728" s="127" t="inlineStr">
        <is>
          <t>0</t>
        </is>
      </c>
      <c r="D728" s="123" t="n">
        <v>46167</v>
      </c>
      <c r="E728" s="127" t="inlineStr">
        <is>
          <t>21320</t>
        </is>
      </c>
      <c r="F728" s="127" t="inlineStr">
        <is>
          <t>76360</t>
        </is>
      </c>
      <c r="G728" s="127" t="inlineStr"/>
      <c r="H728" s="127" t="inlineStr"/>
      <c r="I728" s="127" t="inlineStr">
        <is>
          <t>7114X</t>
        </is>
      </c>
      <c r="J728" s="127" t="inlineStr">
        <is>
          <t>Laruche</t>
        </is>
      </c>
      <c r="K728" s="127" t="inlineStr">
        <is>
          <t>999999</t>
        </is>
      </c>
      <c r="L728" s="127" t="inlineStr">
        <is>
          <t>XS445367630FR</t>
        </is>
      </c>
      <c r="M728" s="127" t="inlineStr">
        <is>
          <t>N</t>
        </is>
      </c>
      <c r="N728" s="127" t="inlineStr">
        <is>
          <t>Transport</t>
        </is>
      </c>
      <c r="O728" s="127" t="inlineStr">
        <is>
          <t>N</t>
        </is>
      </c>
      <c r="P728" s="127" t="inlineStr">
        <is>
          <t>S</t>
        </is>
      </c>
      <c r="Q728" s="127" t="inlineStr">
        <is>
          <t>NT</t>
        </is>
      </c>
      <c r="R728" s="147" t="n">
        <v>0.06</v>
      </c>
      <c r="S728" s="127" t="n">
        <v>86</v>
      </c>
      <c r="T728" s="148" t="n">
        <v>4.25</v>
      </c>
      <c r="U728" s="127" t="inlineStr">
        <is>
          <t>LA RUCHE LOGISTIQUE</t>
        </is>
      </c>
      <c r="W728" s="8">
        <f>IF(C728&lt;&gt;2,"",IF(S728="5X","5XK",IF(S728="5Y","5YK",IF(S728="6B","6BK",IF(S728="6C","6CK","")))))</f>
        <v/>
      </c>
      <c r="X728" s="8">
        <f>IF(S728="6B",_xlfn.XLOOKUP(H728,'Zoning 2shop'!A:A,'Zoning 2shop'!B:B),IF(S728="6C",_xlfn.XLOOKUP(G728,'Zoning 2shop'!C:C,'Zoning 2shop'!D:D),""))</f>
        <v/>
      </c>
      <c r="Y728" s="112">
        <f>AB728/Z728</f>
        <v/>
      </c>
      <c r="Z728" s="4">
        <f>T728</f>
        <v/>
      </c>
      <c r="AA728" s="4">
        <f>IF(OR(S728="6C",S728="6B",S728="5X",S728="5Y"),0.08,0.5)</f>
        <v/>
      </c>
      <c r="AB728" s="4">
        <f>$AG$5/$AG$2*Z728</f>
        <v/>
      </c>
      <c r="AC728" s="19">
        <f>Z728+AA728</f>
        <v/>
      </c>
      <c r="AD728" s="8">
        <f>IF(COUNTIF(Catégories!A:A,N728)=0,"catégorie inconnue",LOOKUP(N728,Catégories!A:A,Catégories!B:B))</f>
        <v/>
      </c>
      <c r="AE728" s="21">
        <f>SUM(Z728:AB728)</f>
        <v/>
      </c>
    </row>
    <row r="729" hidden="1" s="101">
      <c r="B729" s="127" t="inlineStr">
        <is>
          <t>13617721</t>
        </is>
      </c>
      <c r="C729" s="127" t="inlineStr">
        <is>
          <t>0</t>
        </is>
      </c>
      <c r="D729" s="123" t="n">
        <v>46167</v>
      </c>
      <c r="E729" s="127" t="inlineStr">
        <is>
          <t>21320</t>
        </is>
      </c>
      <c r="F729" s="127" t="inlineStr">
        <is>
          <t>01310</t>
        </is>
      </c>
      <c r="G729" s="127" t="inlineStr"/>
      <c r="H729" s="127" t="inlineStr"/>
      <c r="I729" s="127" t="inlineStr">
        <is>
          <t>7013X</t>
        </is>
      </c>
      <c r="J729" s="127" t="inlineStr">
        <is>
          <t>Laruche</t>
        </is>
      </c>
      <c r="K729" s="127" t="inlineStr">
        <is>
          <t>999999</t>
        </is>
      </c>
      <c r="L729" s="127" t="inlineStr">
        <is>
          <t>XS445367802FR</t>
        </is>
      </c>
      <c r="M729" s="127" t="inlineStr">
        <is>
          <t>N</t>
        </is>
      </c>
      <c r="N729" s="127" t="inlineStr">
        <is>
          <t>Transport</t>
        </is>
      </c>
      <c r="O729" s="127" t="inlineStr">
        <is>
          <t>N</t>
        </is>
      </c>
      <c r="P729" s="127" t="inlineStr">
        <is>
          <t>S</t>
        </is>
      </c>
      <c r="Q729" s="127" t="inlineStr">
        <is>
          <t>NT</t>
        </is>
      </c>
      <c r="R729" s="147" t="n">
        <v>4.896</v>
      </c>
      <c r="S729" s="127" t="n">
        <v>86</v>
      </c>
      <c r="T729" s="148" t="n">
        <v>5.88</v>
      </c>
      <c r="U729" s="127" t="inlineStr">
        <is>
          <t>LA RUCHE LOGISTIQUE</t>
        </is>
      </c>
      <c r="W729" s="8">
        <f>IF(C729&lt;&gt;2,"",IF(S729="5X","5XK",IF(S729="5Y","5YK",IF(S729="6B","6BK",IF(S729="6C","6CK","")))))</f>
        <v/>
      </c>
      <c r="X729" s="8">
        <f>IF(S729="6B",_xlfn.XLOOKUP(H729,'Zoning 2shop'!A:A,'Zoning 2shop'!B:B),IF(S729="6C",_xlfn.XLOOKUP(G729,'Zoning 2shop'!C:C,'Zoning 2shop'!D:D),""))</f>
        <v/>
      </c>
      <c r="Y729" s="112">
        <f>AB729/Z729</f>
        <v/>
      </c>
      <c r="Z729" s="4">
        <f>T729</f>
        <v/>
      </c>
      <c r="AA729" s="4">
        <f>IF(OR(S729="6C",S729="6B",S729="5X",S729="5Y"),0.08,0.5)</f>
        <v/>
      </c>
      <c r="AB729" s="4">
        <f>$AG$5/$AG$2*Z729</f>
        <v/>
      </c>
      <c r="AC729" s="19">
        <f>Z729+AA729</f>
        <v/>
      </c>
      <c r="AD729" s="8">
        <f>IF(COUNTIF(Catégories!A:A,N729)=0,"catégorie inconnue",LOOKUP(N729,Catégories!A:A,Catégories!B:B))</f>
        <v/>
      </c>
      <c r="AE729" s="21">
        <f>SUM(Z729:AB729)</f>
        <v/>
      </c>
    </row>
    <row r="730" hidden="1" s="101">
      <c r="B730" s="127" t="inlineStr">
        <is>
          <t>13617721</t>
        </is>
      </c>
      <c r="C730" s="127" t="inlineStr">
        <is>
          <t>0</t>
        </is>
      </c>
      <c r="D730" s="123" t="n">
        <v>46167</v>
      </c>
      <c r="E730" s="127" t="inlineStr">
        <is>
          <t>21320</t>
        </is>
      </c>
      <c r="F730" s="127" t="inlineStr">
        <is>
          <t>46100</t>
        </is>
      </c>
      <c r="G730" s="127" t="inlineStr"/>
      <c r="H730" s="127" t="inlineStr"/>
      <c r="I730" s="127" t="inlineStr">
        <is>
          <t>7569X</t>
        </is>
      </c>
      <c r="J730" s="127" t="inlineStr">
        <is>
          <t>Laruche</t>
        </is>
      </c>
      <c r="K730" s="127" t="inlineStr">
        <is>
          <t>999999</t>
        </is>
      </c>
      <c r="L730" s="127" t="inlineStr">
        <is>
          <t>XS445368184FR</t>
        </is>
      </c>
      <c r="M730" s="127" t="inlineStr">
        <is>
          <t>N</t>
        </is>
      </c>
      <c r="N730" s="127" t="inlineStr">
        <is>
          <t>Transport</t>
        </is>
      </c>
      <c r="O730" s="127" t="inlineStr">
        <is>
          <t>N</t>
        </is>
      </c>
      <c r="P730" s="127" t="inlineStr">
        <is>
          <t>S</t>
        </is>
      </c>
      <c r="Q730" s="127" t="inlineStr">
        <is>
          <t>NT</t>
        </is>
      </c>
      <c r="R730" s="147" t="n">
        <v>4.787</v>
      </c>
      <c r="S730" s="127" t="n">
        <v>86</v>
      </c>
      <c r="T730" s="148" t="n">
        <v>5.88</v>
      </c>
      <c r="U730" s="127" t="inlineStr">
        <is>
          <t>LA RUCHE LOGISTIQUE</t>
        </is>
      </c>
      <c r="W730" s="8">
        <f>IF(C730&lt;&gt;2,"",IF(S730="5X","5XK",IF(S730="5Y","5YK",IF(S730="6B","6BK",IF(S730="6C","6CK","")))))</f>
        <v/>
      </c>
      <c r="X730" s="8">
        <f>IF(S730="6B",_xlfn.XLOOKUP(H730,'Zoning 2shop'!A:A,'Zoning 2shop'!B:B),IF(S730="6C",_xlfn.XLOOKUP(G730,'Zoning 2shop'!C:C,'Zoning 2shop'!D:D),""))</f>
        <v/>
      </c>
      <c r="Y730" s="112">
        <f>AB730/Z730</f>
        <v/>
      </c>
      <c r="Z730" s="4">
        <f>T730</f>
        <v/>
      </c>
      <c r="AA730" s="4">
        <f>IF(OR(S730="6C",S730="6B",S730="5X",S730="5Y"),0.08,0.5)</f>
        <v/>
      </c>
      <c r="AB730" s="4">
        <f>$AG$5/$AG$2*Z730</f>
        <v/>
      </c>
      <c r="AC730" s="19">
        <f>Z730+AA730</f>
        <v/>
      </c>
      <c r="AD730" s="8">
        <f>IF(COUNTIF(Catégories!A:A,N730)=0,"catégorie inconnue",LOOKUP(N730,Catégories!A:A,Catégories!B:B))</f>
        <v/>
      </c>
      <c r="AE730" s="21">
        <f>SUM(Z730:AB730)</f>
        <v/>
      </c>
    </row>
    <row r="731" hidden="1" s="101">
      <c r="B731" s="127" t="inlineStr">
        <is>
          <t>13617721</t>
        </is>
      </c>
      <c r="C731" s="127" t="inlineStr">
        <is>
          <t>0</t>
        </is>
      </c>
      <c r="D731" s="123" t="n">
        <v>46167</v>
      </c>
      <c r="E731" s="127" t="inlineStr">
        <is>
          <t>21320</t>
        </is>
      </c>
      <c r="F731" s="127" t="inlineStr">
        <is>
          <t>33720</t>
        </is>
      </c>
      <c r="G731" s="127" t="inlineStr"/>
      <c r="H731" s="127" t="inlineStr"/>
      <c r="I731" s="127" t="inlineStr">
        <is>
          <t>757DX</t>
        </is>
      </c>
      <c r="J731" s="127" t="inlineStr">
        <is>
          <t>Laruche</t>
        </is>
      </c>
      <c r="K731" s="127" t="inlineStr">
        <is>
          <t>999999</t>
        </is>
      </c>
      <c r="L731" s="127" t="inlineStr">
        <is>
          <t>XS445368873FR</t>
        </is>
      </c>
      <c r="M731" s="127" t="inlineStr">
        <is>
          <t>N</t>
        </is>
      </c>
      <c r="N731" s="127" t="inlineStr">
        <is>
          <t>Transport</t>
        </is>
      </c>
      <c r="O731" s="127" t="inlineStr">
        <is>
          <t>N</t>
        </is>
      </c>
      <c r="P731" s="127" t="inlineStr">
        <is>
          <t>S</t>
        </is>
      </c>
      <c r="Q731" s="127" t="inlineStr">
        <is>
          <t>NT</t>
        </is>
      </c>
      <c r="R731" s="147" t="n">
        <v>0.12</v>
      </c>
      <c r="S731" s="127" t="n">
        <v>86</v>
      </c>
      <c r="T731" s="148" t="n">
        <v>4.25</v>
      </c>
      <c r="U731" s="127" t="inlineStr">
        <is>
          <t>LA RUCHE LOGISTIQUE</t>
        </is>
      </c>
      <c r="W731" s="8">
        <f>IF(C731&lt;&gt;2,"",IF(S731="5X","5XK",IF(S731="5Y","5YK",IF(S731="6B","6BK",IF(S731="6C","6CK","")))))</f>
        <v/>
      </c>
      <c r="X731" s="8">
        <f>IF(S731="6B",_xlfn.XLOOKUP(H731,'Zoning 2shop'!A:A,'Zoning 2shop'!B:B),IF(S731="6C",_xlfn.XLOOKUP(G731,'Zoning 2shop'!C:C,'Zoning 2shop'!D:D),""))</f>
        <v/>
      </c>
      <c r="Y731" s="112">
        <f>AB731/Z731</f>
        <v/>
      </c>
      <c r="Z731" s="4">
        <f>T731</f>
        <v/>
      </c>
      <c r="AA731" s="4">
        <f>IF(OR(S731="6C",S731="6B",S731="5X",S731="5Y"),0.08,0.5)</f>
        <v/>
      </c>
      <c r="AB731" s="4">
        <f>$AG$5/$AG$2*Z731</f>
        <v/>
      </c>
      <c r="AC731" s="19">
        <f>Z731+AA731</f>
        <v/>
      </c>
      <c r="AD731" s="8">
        <f>IF(COUNTIF(Catégories!A:A,N731)=0,"catégorie inconnue",LOOKUP(N731,Catégories!A:A,Catégories!B:B))</f>
        <v/>
      </c>
      <c r="AE731" s="21">
        <f>SUM(Z731:AB731)</f>
        <v/>
      </c>
    </row>
    <row r="732" hidden="1" s="101">
      <c r="B732" s="127" t="inlineStr">
        <is>
          <t>13617721</t>
        </is>
      </c>
      <c r="C732" s="127" t="inlineStr">
        <is>
          <t>0</t>
        </is>
      </c>
      <c r="D732" s="123" t="n">
        <v>46167</v>
      </c>
      <c r="E732" s="127" t="inlineStr">
        <is>
          <t>21320</t>
        </is>
      </c>
      <c r="F732" s="127" t="inlineStr">
        <is>
          <t>06100</t>
        </is>
      </c>
      <c r="G732" s="127" t="inlineStr"/>
      <c r="H732" s="127" t="inlineStr"/>
      <c r="I732" s="127" t="inlineStr">
        <is>
          <t>7724O</t>
        </is>
      </c>
      <c r="J732" s="127" t="inlineStr">
        <is>
          <t>Laruche</t>
        </is>
      </c>
      <c r="K732" s="127" t="inlineStr">
        <is>
          <t>999999</t>
        </is>
      </c>
      <c r="L732" s="127" t="inlineStr">
        <is>
          <t>XS445369009FR</t>
        </is>
      </c>
      <c r="M732" s="127" t="inlineStr">
        <is>
          <t>N</t>
        </is>
      </c>
      <c r="N732" s="127" t="inlineStr">
        <is>
          <t>Transport</t>
        </is>
      </c>
      <c r="O732" s="127" t="inlineStr">
        <is>
          <t>N</t>
        </is>
      </c>
      <c r="P732" s="127" t="inlineStr">
        <is>
          <t>S</t>
        </is>
      </c>
      <c r="Q732" s="127" t="inlineStr">
        <is>
          <t>NT</t>
        </is>
      </c>
      <c r="R732" s="147" t="n">
        <v>4.787</v>
      </c>
      <c r="S732" s="127" t="n">
        <v>86</v>
      </c>
      <c r="T732" s="148" t="n">
        <v>5.88</v>
      </c>
      <c r="U732" s="127" t="inlineStr">
        <is>
          <t>LA RUCHE LOGISTIQUE</t>
        </is>
      </c>
      <c r="W732" s="8">
        <f>IF(C732&lt;&gt;2,"",IF(S732="5X","5XK",IF(S732="5Y","5YK",IF(S732="6B","6BK",IF(S732="6C","6CK","")))))</f>
        <v/>
      </c>
      <c r="X732" s="8">
        <f>IF(S732="6B",_xlfn.XLOOKUP(H732,'Zoning 2shop'!A:A,'Zoning 2shop'!B:B),IF(S732="6C",_xlfn.XLOOKUP(G732,'Zoning 2shop'!C:C,'Zoning 2shop'!D:D),""))</f>
        <v/>
      </c>
      <c r="Y732" s="112">
        <f>AB732/Z732</f>
        <v/>
      </c>
      <c r="Z732" s="4">
        <f>T732</f>
        <v/>
      </c>
      <c r="AA732" s="4">
        <f>IF(OR(S732="6C",S732="6B",S732="5X",S732="5Y"),0.08,0.5)</f>
        <v/>
      </c>
      <c r="AB732" s="4">
        <f>$AG$5/$AG$2*Z732</f>
        <v/>
      </c>
      <c r="AC732" s="19">
        <f>Z732+AA732</f>
        <v/>
      </c>
      <c r="AD732" s="8">
        <f>IF(COUNTIF(Catégories!A:A,N732)=0,"catégorie inconnue",LOOKUP(N732,Catégories!A:A,Catégories!B:B))</f>
        <v/>
      </c>
      <c r="AE732" s="21">
        <f>SUM(Z732:AB732)</f>
        <v/>
      </c>
    </row>
    <row r="733" hidden="1" s="101">
      <c r="B733" s="127" t="inlineStr">
        <is>
          <t>13617721</t>
        </is>
      </c>
      <c r="C733" s="127" t="inlineStr">
        <is>
          <t>0</t>
        </is>
      </c>
      <c r="D733" s="123" t="n">
        <v>46167</v>
      </c>
      <c r="E733" s="127" t="inlineStr">
        <is>
          <t>21320</t>
        </is>
      </c>
      <c r="F733" s="127" t="inlineStr">
        <is>
          <t>59750</t>
        </is>
      </c>
      <c r="G733" s="127" t="inlineStr"/>
      <c r="H733" s="127" t="inlineStr"/>
      <c r="I733" s="127" t="inlineStr">
        <is>
          <t>5727B</t>
        </is>
      </c>
      <c r="J733" s="127" t="inlineStr">
        <is>
          <t>Laruche</t>
        </is>
      </c>
      <c r="K733" s="127" t="inlineStr">
        <is>
          <t>999999</t>
        </is>
      </c>
      <c r="L733" s="127" t="inlineStr">
        <is>
          <t>XS445369865FR</t>
        </is>
      </c>
      <c r="M733" s="127" t="inlineStr">
        <is>
          <t>N</t>
        </is>
      </c>
      <c r="N733" s="127" t="inlineStr">
        <is>
          <t>Transport</t>
        </is>
      </c>
      <c r="O733" s="127" t="inlineStr">
        <is>
          <t>N</t>
        </is>
      </c>
      <c r="P733" s="127" t="inlineStr">
        <is>
          <t>S</t>
        </is>
      </c>
      <c r="Q733" s="127" t="inlineStr">
        <is>
          <t>NT</t>
        </is>
      </c>
      <c r="R733" s="147" t="n">
        <v>0.14</v>
      </c>
      <c r="S733" s="127" t="n">
        <v>86</v>
      </c>
      <c r="T733" s="148" t="n">
        <v>4.25</v>
      </c>
      <c r="U733" s="127" t="inlineStr">
        <is>
          <t>LA RUCHE LOGISTIQUE</t>
        </is>
      </c>
      <c r="W733" s="8">
        <f>IF(C733&lt;&gt;2,"",IF(S733="5X","5XK",IF(S733="5Y","5YK",IF(S733="6B","6BK",IF(S733="6C","6CK","")))))</f>
        <v/>
      </c>
      <c r="X733" s="8">
        <f>IF(S733="6B",_xlfn.XLOOKUP(H733,'Zoning 2shop'!A:A,'Zoning 2shop'!B:B),IF(S733="6C",_xlfn.XLOOKUP(G733,'Zoning 2shop'!C:C,'Zoning 2shop'!D:D),""))</f>
        <v/>
      </c>
      <c r="Y733" s="112">
        <f>AB733/Z733</f>
        <v/>
      </c>
      <c r="Z733" s="4">
        <f>T733</f>
        <v/>
      </c>
      <c r="AA733" s="4">
        <f>IF(OR(S733="6C",S733="6B",S733="5X",S733="5Y"),0.08,0.5)</f>
        <v/>
      </c>
      <c r="AB733" s="4">
        <f>$AG$5/$AG$2*Z733</f>
        <v/>
      </c>
      <c r="AC733" s="19">
        <f>Z733+AA733</f>
        <v/>
      </c>
      <c r="AD733" s="8">
        <f>IF(COUNTIF(Catégories!A:A,N733)=0,"catégorie inconnue",LOOKUP(N733,Catégories!A:A,Catégories!B:B))</f>
        <v/>
      </c>
      <c r="AE733" s="21">
        <f>SUM(Z733:AB733)</f>
        <v/>
      </c>
    </row>
    <row r="734" hidden="1" s="101">
      <c r="B734" s="127" t="inlineStr">
        <is>
          <t>13617721</t>
        </is>
      </c>
      <c r="C734" s="127" t="inlineStr">
        <is>
          <t>0</t>
        </is>
      </c>
      <c r="D734" s="123" t="n">
        <v>46167</v>
      </c>
      <c r="E734" s="127" t="inlineStr">
        <is>
          <t>21320</t>
        </is>
      </c>
      <c r="F734" s="127" t="inlineStr">
        <is>
          <t>91620</t>
        </is>
      </c>
      <c r="G734" s="127" t="inlineStr"/>
      <c r="H734" s="127" t="inlineStr"/>
      <c r="I734" s="127" t="inlineStr">
        <is>
          <t>4943U</t>
        </is>
      </c>
      <c r="J734" s="127" t="inlineStr">
        <is>
          <t>Laruche</t>
        </is>
      </c>
      <c r="K734" s="127" t="inlineStr">
        <is>
          <t>999999</t>
        </is>
      </c>
      <c r="L734" s="127" t="inlineStr">
        <is>
          <t>XS445370143FR</t>
        </is>
      </c>
      <c r="M734" s="127" t="inlineStr">
        <is>
          <t>N</t>
        </is>
      </c>
      <c r="N734" s="127" t="inlineStr">
        <is>
          <t>Transport</t>
        </is>
      </c>
      <c r="O734" s="127" t="inlineStr">
        <is>
          <t>N</t>
        </is>
      </c>
      <c r="P734" s="127" t="inlineStr">
        <is>
          <t>S</t>
        </is>
      </c>
      <c r="Q734" s="127" t="inlineStr">
        <is>
          <t>NT</t>
        </is>
      </c>
      <c r="R734" s="147" t="n">
        <v>4.743</v>
      </c>
      <c r="S734" s="127" t="n">
        <v>86</v>
      </c>
      <c r="T734" s="148" t="n">
        <v>5.88</v>
      </c>
      <c r="U734" s="127" t="inlineStr">
        <is>
          <t>LA RUCHE LOGISTIQUE</t>
        </is>
      </c>
      <c r="W734" s="8">
        <f>IF(C734&lt;&gt;2,"",IF(S734="5X","5XK",IF(S734="5Y","5YK",IF(S734="6B","6BK",IF(S734="6C","6CK","")))))</f>
        <v/>
      </c>
      <c r="X734" s="8">
        <f>IF(S734="6B",_xlfn.XLOOKUP(H734,'Zoning 2shop'!A:A,'Zoning 2shop'!B:B),IF(S734="6C",_xlfn.XLOOKUP(G734,'Zoning 2shop'!C:C,'Zoning 2shop'!D:D),""))</f>
        <v/>
      </c>
      <c r="Y734" s="112">
        <f>AB734/Z734</f>
        <v/>
      </c>
      <c r="Z734" s="4">
        <f>T734</f>
        <v/>
      </c>
      <c r="AA734" s="4">
        <f>IF(OR(S734="6C",S734="6B",S734="5X",S734="5Y"),0.08,0.5)</f>
        <v/>
      </c>
      <c r="AB734" s="4">
        <f>$AG$5/$AG$2*Z734</f>
        <v/>
      </c>
      <c r="AC734" s="19">
        <f>Z734+AA734</f>
        <v/>
      </c>
      <c r="AD734" s="8">
        <f>IF(COUNTIF(Catégories!A:A,N734)=0,"catégorie inconnue",LOOKUP(N734,Catégories!A:A,Catégories!B:B))</f>
        <v/>
      </c>
      <c r="AE734" s="21">
        <f>SUM(Z734:AB734)</f>
        <v/>
      </c>
    </row>
    <row r="735" hidden="1" s="101">
      <c r="B735" s="127" t="inlineStr">
        <is>
          <t>13617721</t>
        </is>
      </c>
      <c r="C735" s="127" t="inlineStr">
        <is>
          <t>0</t>
        </is>
      </c>
      <c r="D735" s="123" t="n">
        <v>46167</v>
      </c>
      <c r="E735" s="127" t="inlineStr">
        <is>
          <t>21320</t>
        </is>
      </c>
      <c r="F735" s="127" t="inlineStr">
        <is>
          <t>31320</t>
        </is>
      </c>
      <c r="G735" s="127" t="inlineStr"/>
      <c r="H735" s="127" t="inlineStr"/>
      <c r="I735" s="127" t="inlineStr">
        <is>
          <t>708CX</t>
        </is>
      </c>
      <c r="J735" s="127" t="inlineStr">
        <is>
          <t>Laruche</t>
        </is>
      </c>
      <c r="K735" s="127" t="inlineStr">
        <is>
          <t>999999</t>
        </is>
      </c>
      <c r="L735" s="127" t="inlineStr">
        <is>
          <t>XS445371529FR</t>
        </is>
      </c>
      <c r="M735" s="127" t="inlineStr">
        <is>
          <t>N</t>
        </is>
      </c>
      <c r="N735" s="127" t="inlineStr">
        <is>
          <t>Transport</t>
        </is>
      </c>
      <c r="O735" s="127" t="inlineStr">
        <is>
          <t>N</t>
        </is>
      </c>
      <c r="P735" s="127" t="inlineStr">
        <is>
          <t>S</t>
        </is>
      </c>
      <c r="Q735" s="127" t="inlineStr">
        <is>
          <t>NT</t>
        </is>
      </c>
      <c r="R735" s="147" t="n">
        <v>4.787</v>
      </c>
      <c r="S735" s="127" t="n">
        <v>86</v>
      </c>
      <c r="T735" s="148" t="n">
        <v>5.88</v>
      </c>
      <c r="U735" s="127" t="inlineStr">
        <is>
          <t>LA RUCHE LOGISTIQUE</t>
        </is>
      </c>
      <c r="W735" s="8">
        <f>IF(C735&lt;&gt;2,"",IF(S735="5X","5XK",IF(S735="5Y","5YK",IF(S735="6B","6BK",IF(S735="6C","6CK","")))))</f>
        <v/>
      </c>
      <c r="X735" s="8">
        <f>IF(S735="6B",_xlfn.XLOOKUP(H735,'Zoning 2shop'!A:A,'Zoning 2shop'!B:B),IF(S735="6C",_xlfn.XLOOKUP(G735,'Zoning 2shop'!C:C,'Zoning 2shop'!D:D),""))</f>
        <v/>
      </c>
      <c r="Y735" s="112">
        <f>AB735/Z735</f>
        <v/>
      </c>
      <c r="Z735" s="4">
        <f>T735</f>
        <v/>
      </c>
      <c r="AA735" s="4">
        <f>IF(OR(S735="6C",S735="6B",S735="5X",S735="5Y"),0.08,0.5)</f>
        <v/>
      </c>
      <c r="AB735" s="4">
        <f>$AG$5/$AG$2*Z735</f>
        <v/>
      </c>
      <c r="AC735" s="19">
        <f>Z735+AA735</f>
        <v/>
      </c>
      <c r="AD735" s="8">
        <f>IF(COUNTIF(Catégories!A:A,N735)=0,"catégorie inconnue",LOOKUP(N735,Catégories!A:A,Catégories!B:B))</f>
        <v/>
      </c>
      <c r="AE735" s="21">
        <f>SUM(Z735:AB735)</f>
        <v/>
      </c>
    </row>
    <row r="736" hidden="1" s="101">
      <c r="B736" s="127" t="inlineStr">
        <is>
          <t>13617721</t>
        </is>
      </c>
      <c r="C736" s="127" t="inlineStr">
        <is>
          <t>0</t>
        </is>
      </c>
      <c r="D736" s="123" t="n">
        <v>46167</v>
      </c>
      <c r="E736" s="127" t="inlineStr">
        <is>
          <t>21320</t>
        </is>
      </c>
      <c r="F736" s="127" t="inlineStr">
        <is>
          <t>75004</t>
        </is>
      </c>
      <c r="G736" s="127" t="inlineStr"/>
      <c r="H736" s="127" t="inlineStr"/>
      <c r="I736" s="127" t="inlineStr">
        <is>
          <t>0253X</t>
        </is>
      </c>
      <c r="J736" s="127" t="inlineStr">
        <is>
          <t>Laruche</t>
        </is>
      </c>
      <c r="K736" s="127" t="inlineStr">
        <is>
          <t>999999</t>
        </is>
      </c>
      <c r="L736" s="127" t="inlineStr">
        <is>
          <t>XS445372515FR</t>
        </is>
      </c>
      <c r="M736" s="127" t="inlineStr">
        <is>
          <t>N</t>
        </is>
      </c>
      <c r="N736" s="127" t="inlineStr">
        <is>
          <t>Transport</t>
        </is>
      </c>
      <c r="O736" s="127" t="inlineStr">
        <is>
          <t>N</t>
        </is>
      </c>
      <c r="P736" s="127" t="inlineStr">
        <is>
          <t>S</t>
        </is>
      </c>
      <c r="Q736" s="127" t="inlineStr">
        <is>
          <t>NT</t>
        </is>
      </c>
      <c r="R736" s="147" t="n">
        <v>0.13</v>
      </c>
      <c r="S736" s="127" t="n">
        <v>86</v>
      </c>
      <c r="T736" s="148" t="n">
        <v>4.25</v>
      </c>
      <c r="U736" s="127" t="inlineStr">
        <is>
          <t>LA RUCHE LOGISTIQUE</t>
        </is>
      </c>
      <c r="W736" s="8">
        <f>IF(C736&lt;&gt;2,"",IF(S736="5X","5XK",IF(S736="5Y","5YK",IF(S736="6B","6BK",IF(S736="6C","6CK","")))))</f>
        <v/>
      </c>
      <c r="X736" s="8">
        <f>IF(S736="6B",_xlfn.XLOOKUP(H736,'Zoning 2shop'!A:A,'Zoning 2shop'!B:B),IF(S736="6C",_xlfn.XLOOKUP(G736,'Zoning 2shop'!C:C,'Zoning 2shop'!D:D),""))</f>
        <v/>
      </c>
      <c r="Y736" s="112">
        <f>AB736/Z736</f>
        <v/>
      </c>
      <c r="Z736" s="4">
        <f>T736</f>
        <v/>
      </c>
      <c r="AA736" s="4">
        <f>IF(OR(S736="6C",S736="6B",S736="5X",S736="5Y"),0.08,0.5)</f>
        <v/>
      </c>
      <c r="AB736" s="4">
        <f>$AG$5/$AG$2*Z736</f>
        <v/>
      </c>
      <c r="AC736" s="19">
        <f>Z736+AA736</f>
        <v/>
      </c>
      <c r="AD736" s="8">
        <f>IF(COUNTIF(Catégories!A:A,N736)=0,"catégorie inconnue",LOOKUP(N736,Catégories!A:A,Catégories!B:B))</f>
        <v/>
      </c>
      <c r="AE736" s="21">
        <f>SUM(Z736:AB736)</f>
        <v/>
      </c>
    </row>
    <row r="737" hidden="1" s="101">
      <c r="B737" s="127" t="inlineStr">
        <is>
          <t>13617721</t>
        </is>
      </c>
      <c r="C737" s="127" t="inlineStr">
        <is>
          <t>0</t>
        </is>
      </c>
      <c r="D737" s="123" t="n">
        <v>46167</v>
      </c>
      <c r="E737" s="127" t="inlineStr">
        <is>
          <t>21320</t>
        </is>
      </c>
      <c r="F737" s="127" t="inlineStr">
        <is>
          <t>83150</t>
        </is>
      </c>
      <c r="G737" s="127" t="inlineStr"/>
      <c r="H737" s="127" t="inlineStr"/>
      <c r="I737" s="127" t="inlineStr">
        <is>
          <t>532AP</t>
        </is>
      </c>
      <c r="J737" s="127" t="inlineStr">
        <is>
          <t>Laruche</t>
        </is>
      </c>
      <c r="K737" s="127" t="inlineStr">
        <is>
          <t>999999</t>
        </is>
      </c>
      <c r="L737" s="127" t="inlineStr">
        <is>
          <t>XS445373839FR</t>
        </is>
      </c>
      <c r="M737" s="127" t="inlineStr">
        <is>
          <t>N</t>
        </is>
      </c>
      <c r="N737" s="127" t="inlineStr">
        <is>
          <t>Transport</t>
        </is>
      </c>
      <c r="O737" s="127" t="inlineStr">
        <is>
          <t>N</t>
        </is>
      </c>
      <c r="P737" s="127" t="inlineStr">
        <is>
          <t>S</t>
        </is>
      </c>
      <c r="Q737" s="127" t="inlineStr">
        <is>
          <t>NT</t>
        </is>
      </c>
      <c r="R737" s="147" t="n">
        <v>0.18</v>
      </c>
      <c r="S737" s="127" t="n">
        <v>86</v>
      </c>
      <c r="T737" s="148" t="n">
        <v>4.25</v>
      </c>
      <c r="U737" s="127" t="inlineStr">
        <is>
          <t>LA RUCHE LOGISTIQUE</t>
        </is>
      </c>
      <c r="W737" s="8">
        <f>IF(C737&lt;&gt;2,"",IF(S737="5X","5XK",IF(S737="5Y","5YK",IF(S737="6B","6BK",IF(S737="6C","6CK","")))))</f>
        <v/>
      </c>
      <c r="X737" s="8">
        <f>IF(S737="6B",_xlfn.XLOOKUP(H737,'Zoning 2shop'!A:A,'Zoning 2shop'!B:B),IF(S737="6C",_xlfn.XLOOKUP(G737,'Zoning 2shop'!C:C,'Zoning 2shop'!D:D),""))</f>
        <v/>
      </c>
      <c r="Y737" s="112">
        <f>AB737/Z737</f>
        <v/>
      </c>
      <c r="Z737" s="4">
        <f>T737</f>
        <v/>
      </c>
      <c r="AA737" s="4">
        <f>IF(OR(S737="6C",S737="6B",S737="5X",S737="5Y"),0.08,0.5)</f>
        <v/>
      </c>
      <c r="AB737" s="4">
        <f>$AG$5/$AG$2*Z737</f>
        <v/>
      </c>
      <c r="AC737" s="19">
        <f>Z737+AA737</f>
        <v/>
      </c>
      <c r="AD737" s="8">
        <f>IF(COUNTIF(Catégories!A:A,N737)=0,"catégorie inconnue",LOOKUP(N737,Catégories!A:A,Catégories!B:B))</f>
        <v/>
      </c>
      <c r="AE737" s="21">
        <f>SUM(Z737:AB737)</f>
        <v/>
      </c>
    </row>
    <row r="738" hidden="1" s="101">
      <c r="B738" s="127" t="inlineStr">
        <is>
          <t>13617721</t>
        </is>
      </c>
      <c r="C738" s="127" t="inlineStr">
        <is>
          <t>0</t>
        </is>
      </c>
      <c r="D738" s="123" t="n">
        <v>46167</v>
      </c>
      <c r="E738" s="127" t="inlineStr">
        <is>
          <t>21320</t>
        </is>
      </c>
      <c r="F738" s="127" t="inlineStr">
        <is>
          <t>77163</t>
        </is>
      </c>
      <c r="G738" s="127" t="inlineStr"/>
      <c r="H738" s="127" t="inlineStr"/>
      <c r="I738" s="127" t="inlineStr">
        <is>
          <t>654AN</t>
        </is>
      </c>
      <c r="J738" s="127" t="inlineStr">
        <is>
          <t>Laruche</t>
        </is>
      </c>
      <c r="K738" s="127" t="inlineStr">
        <is>
          <t>999999</t>
        </is>
      </c>
      <c r="L738" s="127" t="inlineStr">
        <is>
          <t>XS445374088FR</t>
        </is>
      </c>
      <c r="M738" s="127" t="inlineStr">
        <is>
          <t>N</t>
        </is>
      </c>
      <c r="N738" s="127" t="inlineStr">
        <is>
          <t>Transport</t>
        </is>
      </c>
      <c r="O738" s="127" t="inlineStr">
        <is>
          <t>N</t>
        </is>
      </c>
      <c r="P738" s="127" t="inlineStr">
        <is>
          <t>S</t>
        </is>
      </c>
      <c r="Q738" s="127" t="inlineStr">
        <is>
          <t>NT</t>
        </is>
      </c>
      <c r="R738" s="147" t="n">
        <v>0.19</v>
      </c>
      <c r="S738" s="127" t="n">
        <v>86</v>
      </c>
      <c r="T738" s="148" t="n">
        <v>4.25</v>
      </c>
      <c r="U738" s="127" t="inlineStr">
        <is>
          <t>LA RUCHE LOGISTIQUE</t>
        </is>
      </c>
      <c r="W738" s="8">
        <f>IF(C738&lt;&gt;2,"",IF(S738="5X","5XK",IF(S738="5Y","5YK",IF(S738="6B","6BK",IF(S738="6C","6CK","")))))</f>
        <v/>
      </c>
      <c r="X738" s="8">
        <f>IF(S738="6B",_xlfn.XLOOKUP(H738,'Zoning 2shop'!A:A,'Zoning 2shop'!B:B),IF(S738="6C",_xlfn.XLOOKUP(G738,'Zoning 2shop'!C:C,'Zoning 2shop'!D:D),""))</f>
        <v/>
      </c>
      <c r="Y738" s="112">
        <f>AB738/Z738</f>
        <v/>
      </c>
      <c r="Z738" s="4">
        <f>T738</f>
        <v/>
      </c>
      <c r="AA738" s="4">
        <f>IF(OR(S738="6C",S738="6B",S738="5X",S738="5Y"),0.08,0.5)</f>
        <v/>
      </c>
      <c r="AB738" s="4">
        <f>$AG$5/$AG$2*Z738</f>
        <v/>
      </c>
      <c r="AC738" s="19">
        <f>Z738+AA738</f>
        <v/>
      </c>
      <c r="AD738" s="8">
        <f>IF(COUNTIF(Catégories!A:A,N738)=0,"catégorie inconnue",LOOKUP(N738,Catégories!A:A,Catégories!B:B))</f>
        <v/>
      </c>
      <c r="AE738" s="21">
        <f>SUM(Z738:AB738)</f>
        <v/>
      </c>
    </row>
    <row r="739" hidden="1" s="101">
      <c r="B739" s="127" t="inlineStr">
        <is>
          <t>13617721</t>
        </is>
      </c>
      <c r="C739" s="127" t="inlineStr">
        <is>
          <t>0</t>
        </is>
      </c>
      <c r="D739" s="123" t="n">
        <v>46167</v>
      </c>
      <c r="E739" s="127" t="inlineStr">
        <is>
          <t>21320</t>
        </is>
      </c>
      <c r="F739" s="127" t="inlineStr">
        <is>
          <t>83400</t>
        </is>
      </c>
      <c r="G739" s="127" t="inlineStr"/>
      <c r="H739" s="127" t="inlineStr"/>
      <c r="I739" s="127" t="inlineStr">
        <is>
          <t>4718U</t>
        </is>
      </c>
      <c r="J739" s="127" t="inlineStr">
        <is>
          <t>Laruche</t>
        </is>
      </c>
      <c r="K739" s="127" t="inlineStr">
        <is>
          <t>999999</t>
        </is>
      </c>
      <c r="L739" s="127" t="inlineStr">
        <is>
          <t>XS445374255FR</t>
        </is>
      </c>
      <c r="M739" s="127" t="inlineStr">
        <is>
          <t>N</t>
        </is>
      </c>
      <c r="N739" s="127" t="inlineStr">
        <is>
          <t>Transport</t>
        </is>
      </c>
      <c r="O739" s="127" t="inlineStr">
        <is>
          <t>N</t>
        </is>
      </c>
      <c r="P739" s="127" t="inlineStr">
        <is>
          <t>S</t>
        </is>
      </c>
      <c r="Q739" s="127" t="inlineStr">
        <is>
          <t>NT</t>
        </is>
      </c>
      <c r="R739" s="147" t="n">
        <v>0.08</v>
      </c>
      <c r="S739" s="127" t="n">
        <v>86</v>
      </c>
      <c r="T739" s="148" t="n">
        <v>4.25</v>
      </c>
      <c r="U739" s="127" t="inlineStr">
        <is>
          <t>LA RUCHE LOGISTIQUE</t>
        </is>
      </c>
      <c r="W739" s="8">
        <f>IF(C739&lt;&gt;2,"",IF(S739="5X","5XK",IF(S739="5Y","5YK",IF(S739="6B","6BK",IF(S739="6C","6CK","")))))</f>
        <v/>
      </c>
      <c r="X739" s="8">
        <f>IF(S739="6B",_xlfn.XLOOKUP(H739,'Zoning 2shop'!A:A,'Zoning 2shop'!B:B),IF(S739="6C",_xlfn.XLOOKUP(G739,'Zoning 2shop'!C:C,'Zoning 2shop'!D:D),""))</f>
        <v/>
      </c>
      <c r="Y739" s="112">
        <f>AB739/Z739</f>
        <v/>
      </c>
      <c r="Z739" s="4">
        <f>T739</f>
        <v/>
      </c>
      <c r="AA739" s="4">
        <f>IF(OR(S739="6C",S739="6B",S739="5X",S739="5Y"),0.08,0.5)</f>
        <v/>
      </c>
      <c r="AB739" s="4">
        <f>$AG$5/$AG$2*Z739</f>
        <v/>
      </c>
      <c r="AC739" s="19">
        <f>Z739+AA739</f>
        <v/>
      </c>
      <c r="AD739" s="8">
        <f>IF(COUNTIF(Catégories!A:A,N739)=0,"catégorie inconnue",LOOKUP(N739,Catégories!A:A,Catégories!B:B))</f>
        <v/>
      </c>
      <c r="AE739" s="21">
        <f>SUM(Z739:AB739)</f>
        <v/>
      </c>
    </row>
    <row r="740" hidden="1" s="101">
      <c r="B740" s="127" t="inlineStr">
        <is>
          <t>13617721</t>
        </is>
      </c>
      <c r="C740" s="127" t="inlineStr">
        <is>
          <t>0</t>
        </is>
      </c>
      <c r="D740" s="123" t="n">
        <v>46167</v>
      </c>
      <c r="E740" s="127" t="inlineStr">
        <is>
          <t>21320</t>
        </is>
      </c>
      <c r="F740" s="127" t="inlineStr">
        <is>
          <t>01480</t>
        </is>
      </c>
      <c r="G740" s="127" t="inlineStr"/>
      <c r="H740" s="127" t="inlineStr"/>
      <c r="I740" s="127" t="inlineStr">
        <is>
          <t>2233V</t>
        </is>
      </c>
      <c r="J740" s="127" t="inlineStr">
        <is>
          <t>Laruche</t>
        </is>
      </c>
      <c r="K740" s="127" t="inlineStr">
        <is>
          <t>999999</t>
        </is>
      </c>
      <c r="L740" s="127" t="inlineStr">
        <is>
          <t>XS445374701FR</t>
        </is>
      </c>
      <c r="M740" s="127" t="inlineStr">
        <is>
          <t>N</t>
        </is>
      </c>
      <c r="N740" s="127" t="inlineStr">
        <is>
          <t>Transport</t>
        </is>
      </c>
      <c r="O740" s="127" t="inlineStr">
        <is>
          <t>N</t>
        </is>
      </c>
      <c r="P740" s="127" t="inlineStr">
        <is>
          <t>S</t>
        </is>
      </c>
      <c r="Q740" s="127" t="inlineStr">
        <is>
          <t>NT</t>
        </is>
      </c>
      <c r="R740" s="147" t="n">
        <v>0.09</v>
      </c>
      <c r="S740" s="127" t="n">
        <v>86</v>
      </c>
      <c r="T740" s="148" t="n">
        <v>4.25</v>
      </c>
      <c r="U740" s="127" t="inlineStr">
        <is>
          <t>LA RUCHE LOGISTIQUE</t>
        </is>
      </c>
      <c r="W740" s="8">
        <f>IF(C740&lt;&gt;2,"",IF(S740="5X","5XK",IF(S740="5Y","5YK",IF(S740="6B","6BK",IF(S740="6C","6CK","")))))</f>
        <v/>
      </c>
      <c r="X740" s="8">
        <f>IF(S740="6B",_xlfn.XLOOKUP(H740,'Zoning 2shop'!A:A,'Zoning 2shop'!B:B),IF(S740="6C",_xlfn.XLOOKUP(G740,'Zoning 2shop'!C:C,'Zoning 2shop'!D:D),""))</f>
        <v/>
      </c>
      <c r="Y740" s="112">
        <f>AB740/Z740</f>
        <v/>
      </c>
      <c r="Z740" s="4">
        <f>T740</f>
        <v/>
      </c>
      <c r="AA740" s="4">
        <f>IF(OR(S740="6C",S740="6B",S740="5X",S740="5Y"),0.08,0.5)</f>
        <v/>
      </c>
      <c r="AB740" s="4">
        <f>$AG$5/$AG$2*Z740</f>
        <v/>
      </c>
      <c r="AC740" s="19">
        <f>Z740+AA740</f>
        <v/>
      </c>
      <c r="AD740" s="8">
        <f>IF(COUNTIF(Catégories!A:A,N740)=0,"catégorie inconnue",LOOKUP(N740,Catégories!A:A,Catégories!B:B))</f>
        <v/>
      </c>
      <c r="AE740" s="21">
        <f>SUM(Z740:AB740)</f>
        <v/>
      </c>
    </row>
    <row r="741" hidden="1" s="101">
      <c r="B741" s="127" t="inlineStr">
        <is>
          <t>13617721</t>
        </is>
      </c>
      <c r="C741" s="127" t="inlineStr">
        <is>
          <t>0</t>
        </is>
      </c>
      <c r="D741" s="123" t="n">
        <v>46167</v>
      </c>
      <c r="E741" s="127" t="inlineStr">
        <is>
          <t>21320</t>
        </is>
      </c>
      <c r="F741" s="127" t="inlineStr">
        <is>
          <t>22120</t>
        </is>
      </c>
      <c r="G741" s="127" t="inlineStr"/>
      <c r="H741" s="127" t="inlineStr"/>
      <c r="I741" s="127" t="inlineStr">
        <is>
          <t>0811X</t>
        </is>
      </c>
      <c r="J741" s="127" t="inlineStr">
        <is>
          <t>Laruche</t>
        </is>
      </c>
      <c r="K741" s="127" t="inlineStr">
        <is>
          <t>999999</t>
        </is>
      </c>
      <c r="L741" s="127" t="inlineStr">
        <is>
          <t>XS445374984FR</t>
        </is>
      </c>
      <c r="M741" s="127" t="inlineStr">
        <is>
          <t>N</t>
        </is>
      </c>
      <c r="N741" s="127" t="inlineStr">
        <is>
          <t>Transport</t>
        </is>
      </c>
      <c r="O741" s="127" t="inlineStr">
        <is>
          <t>N</t>
        </is>
      </c>
      <c r="P741" s="127" t="inlineStr">
        <is>
          <t>S</t>
        </is>
      </c>
      <c r="Q741" s="127" t="inlineStr">
        <is>
          <t>NT</t>
        </is>
      </c>
      <c r="R741" s="147" t="n">
        <v>0.17</v>
      </c>
      <c r="S741" s="127" t="n">
        <v>86</v>
      </c>
      <c r="T741" s="148" t="n">
        <v>4.25</v>
      </c>
      <c r="U741" s="127" t="inlineStr">
        <is>
          <t>LA RUCHE LOGISTIQUE</t>
        </is>
      </c>
      <c r="W741" s="8">
        <f>IF(C741&lt;&gt;2,"",IF(S741="5X","5XK",IF(S741="5Y","5YK",IF(S741="6B","6BK",IF(S741="6C","6CK","")))))</f>
        <v/>
      </c>
      <c r="X741" s="8">
        <f>IF(S741="6B",_xlfn.XLOOKUP(H741,'Zoning 2shop'!A:A,'Zoning 2shop'!B:B),IF(S741="6C",_xlfn.XLOOKUP(G741,'Zoning 2shop'!C:C,'Zoning 2shop'!D:D),""))</f>
        <v/>
      </c>
      <c r="Y741" s="112">
        <f>AB741/Z741</f>
        <v/>
      </c>
      <c r="Z741" s="4">
        <f>T741</f>
        <v/>
      </c>
      <c r="AA741" s="4">
        <f>IF(OR(S741="6C",S741="6B",S741="5X",S741="5Y"),0.08,0.5)</f>
        <v/>
      </c>
      <c r="AB741" s="4">
        <f>$AG$5/$AG$2*Z741</f>
        <v/>
      </c>
      <c r="AC741" s="19">
        <f>Z741+AA741</f>
        <v/>
      </c>
      <c r="AD741" s="8">
        <f>IF(COUNTIF(Catégories!A:A,N741)=0,"catégorie inconnue",LOOKUP(N741,Catégories!A:A,Catégories!B:B))</f>
        <v/>
      </c>
      <c r="AE741" s="21">
        <f>SUM(Z741:AB741)</f>
        <v/>
      </c>
    </row>
    <row r="742" hidden="1" s="101">
      <c r="B742" s="127" t="inlineStr">
        <is>
          <t>13617721</t>
        </is>
      </c>
      <c r="C742" s="127" t="inlineStr">
        <is>
          <t>0</t>
        </is>
      </c>
      <c r="D742" s="123" t="n">
        <v>46167</v>
      </c>
      <c r="E742" s="127" t="inlineStr">
        <is>
          <t>21320</t>
        </is>
      </c>
      <c r="F742" s="127" t="inlineStr">
        <is>
          <t>75017</t>
        </is>
      </c>
      <c r="G742" s="127" t="inlineStr"/>
      <c r="H742" s="127" t="inlineStr"/>
      <c r="I742" s="127" t="inlineStr">
        <is>
          <t>0222S</t>
        </is>
      </c>
      <c r="J742" s="127" t="inlineStr">
        <is>
          <t>Laruche</t>
        </is>
      </c>
      <c r="K742" s="127" t="inlineStr">
        <is>
          <t>999999</t>
        </is>
      </c>
      <c r="L742" s="127" t="inlineStr">
        <is>
          <t>XS445375083FR</t>
        </is>
      </c>
      <c r="M742" s="127" t="inlineStr">
        <is>
          <t>N</t>
        </is>
      </c>
      <c r="N742" s="127" t="inlineStr">
        <is>
          <t>Transport</t>
        </is>
      </c>
      <c r="O742" s="127" t="inlineStr">
        <is>
          <t>N</t>
        </is>
      </c>
      <c r="P742" s="127" t="inlineStr">
        <is>
          <t>S</t>
        </is>
      </c>
      <c r="Q742" s="127" t="inlineStr">
        <is>
          <t>NT</t>
        </is>
      </c>
      <c r="R742" s="147" t="n">
        <v>0.12</v>
      </c>
      <c r="S742" s="127" t="n">
        <v>86</v>
      </c>
      <c r="T742" s="148" t="n">
        <v>4.25</v>
      </c>
      <c r="U742" s="127" t="inlineStr">
        <is>
          <t>LA RUCHE LOGISTIQUE</t>
        </is>
      </c>
      <c r="W742" s="8">
        <f>IF(C742&lt;&gt;2,"",IF(S742="5X","5XK",IF(S742="5Y","5YK",IF(S742="6B","6BK",IF(S742="6C","6CK","")))))</f>
        <v/>
      </c>
      <c r="X742" s="8">
        <f>IF(S742="6B",_xlfn.XLOOKUP(H742,'Zoning 2shop'!A:A,'Zoning 2shop'!B:B),IF(S742="6C",_xlfn.XLOOKUP(G742,'Zoning 2shop'!C:C,'Zoning 2shop'!D:D),""))</f>
        <v/>
      </c>
      <c r="Y742" s="112">
        <f>AB742/Z742</f>
        <v/>
      </c>
      <c r="Z742" s="4">
        <f>T742</f>
        <v/>
      </c>
      <c r="AA742" s="4">
        <f>IF(OR(S742="6C",S742="6B",S742="5X",S742="5Y"),0.08,0.5)</f>
        <v/>
      </c>
      <c r="AB742" s="4">
        <f>$AG$5/$AG$2*Z742</f>
        <v/>
      </c>
      <c r="AC742" s="19">
        <f>Z742+AA742</f>
        <v/>
      </c>
      <c r="AD742" s="8">
        <f>IF(COUNTIF(Catégories!A:A,N742)=0,"catégorie inconnue",LOOKUP(N742,Catégories!A:A,Catégories!B:B))</f>
        <v/>
      </c>
      <c r="AE742" s="21">
        <f>SUM(Z742:AB742)</f>
        <v/>
      </c>
    </row>
    <row r="743" hidden="1" s="101">
      <c r="B743" s="127" t="inlineStr">
        <is>
          <t>13617721</t>
        </is>
      </c>
      <c r="C743" s="127" t="inlineStr">
        <is>
          <t>0</t>
        </is>
      </c>
      <c r="D743" s="123" t="n">
        <v>46167</v>
      </c>
      <c r="E743" s="127" t="inlineStr">
        <is>
          <t>21320</t>
        </is>
      </c>
      <c r="F743" s="127" t="inlineStr">
        <is>
          <t>77250</t>
        </is>
      </c>
      <c r="G743" s="127" t="inlineStr"/>
      <c r="H743" s="127" t="inlineStr"/>
      <c r="I743" s="127" t="inlineStr">
        <is>
          <t>1432X</t>
        </is>
      </c>
      <c r="J743" s="127" t="inlineStr">
        <is>
          <t>Laruche</t>
        </is>
      </c>
      <c r="K743" s="127" t="inlineStr">
        <is>
          <t>999999</t>
        </is>
      </c>
      <c r="L743" s="127" t="inlineStr">
        <is>
          <t>XS445375171FR</t>
        </is>
      </c>
      <c r="M743" s="127" t="inlineStr">
        <is>
          <t>N</t>
        </is>
      </c>
      <c r="N743" s="127" t="inlineStr">
        <is>
          <t>Transport</t>
        </is>
      </c>
      <c r="O743" s="127" t="inlineStr">
        <is>
          <t>N</t>
        </is>
      </c>
      <c r="P743" s="127" t="inlineStr">
        <is>
          <t>S</t>
        </is>
      </c>
      <c r="Q743" s="127" t="inlineStr">
        <is>
          <t>NT</t>
        </is>
      </c>
      <c r="R743" s="147" t="n">
        <v>4.532</v>
      </c>
      <c r="S743" s="127" t="n">
        <v>86</v>
      </c>
      <c r="T743" s="148" t="n">
        <v>5.88</v>
      </c>
      <c r="U743" s="127" t="inlineStr">
        <is>
          <t>LA RUCHE LOGISTIQUE</t>
        </is>
      </c>
      <c r="W743" s="8">
        <f>IF(C743&lt;&gt;2,"",IF(S743="5X","5XK",IF(S743="5Y","5YK",IF(S743="6B","6BK",IF(S743="6C","6CK","")))))</f>
        <v/>
      </c>
      <c r="X743" s="8">
        <f>IF(S743="6B",_xlfn.XLOOKUP(H743,'Zoning 2shop'!A:A,'Zoning 2shop'!B:B),IF(S743="6C",_xlfn.XLOOKUP(G743,'Zoning 2shop'!C:C,'Zoning 2shop'!D:D),""))</f>
        <v/>
      </c>
      <c r="Y743" s="112">
        <f>AB743/Z743</f>
        <v/>
      </c>
      <c r="Z743" s="4">
        <f>T743</f>
        <v/>
      </c>
      <c r="AA743" s="4">
        <f>IF(OR(S743="6C",S743="6B",S743="5X",S743="5Y"),0.08,0.5)</f>
        <v/>
      </c>
      <c r="AB743" s="4">
        <f>$AG$5/$AG$2*Z743</f>
        <v/>
      </c>
      <c r="AC743" s="19">
        <f>Z743+AA743</f>
        <v/>
      </c>
      <c r="AD743" s="8">
        <f>IF(COUNTIF(Catégories!A:A,N743)=0,"catégorie inconnue",LOOKUP(N743,Catégories!A:A,Catégories!B:B))</f>
        <v/>
      </c>
      <c r="AE743" s="21">
        <f>SUM(Z743:AB743)</f>
        <v/>
      </c>
    </row>
    <row r="744" hidden="1" s="101">
      <c r="B744" s="127" t="inlineStr">
        <is>
          <t>13617721</t>
        </is>
      </c>
      <c r="C744" s="127" t="inlineStr">
        <is>
          <t>0</t>
        </is>
      </c>
      <c r="D744" s="123" t="n">
        <v>46167</v>
      </c>
      <c r="E744" s="127" t="inlineStr">
        <is>
          <t>21320</t>
        </is>
      </c>
      <c r="F744" s="127" t="inlineStr">
        <is>
          <t>69290</t>
        </is>
      </c>
      <c r="G744" s="127" t="inlineStr"/>
      <c r="H744" s="127" t="inlineStr"/>
      <c r="I744" s="127" t="inlineStr">
        <is>
          <t>246CY</t>
        </is>
      </c>
      <c r="J744" s="127" t="inlineStr">
        <is>
          <t>Laruche</t>
        </is>
      </c>
      <c r="K744" s="127" t="inlineStr">
        <is>
          <t>999999</t>
        </is>
      </c>
      <c r="L744" s="127" t="inlineStr">
        <is>
          <t>XS445375358FR</t>
        </is>
      </c>
      <c r="M744" s="127" t="inlineStr">
        <is>
          <t>N</t>
        </is>
      </c>
      <c r="N744" s="127" t="inlineStr">
        <is>
          <t>Transport</t>
        </is>
      </c>
      <c r="O744" s="127" t="inlineStr">
        <is>
          <t>N</t>
        </is>
      </c>
      <c r="P744" s="127" t="inlineStr">
        <is>
          <t>S</t>
        </is>
      </c>
      <c r="Q744" s="127" t="inlineStr">
        <is>
          <t>NT</t>
        </is>
      </c>
      <c r="R744" s="147" t="n">
        <v>0.14</v>
      </c>
      <c r="S744" s="127" t="n">
        <v>86</v>
      </c>
      <c r="T744" s="148" t="n">
        <v>4.25</v>
      </c>
      <c r="U744" s="127" t="inlineStr">
        <is>
          <t>LA RUCHE LOGISTIQUE</t>
        </is>
      </c>
      <c r="W744" s="8">
        <f>IF(C744&lt;&gt;2,"",IF(S744="5X","5XK",IF(S744="5Y","5YK",IF(S744="6B","6BK",IF(S744="6C","6CK","")))))</f>
        <v/>
      </c>
      <c r="X744" s="8">
        <f>IF(S744="6B",_xlfn.XLOOKUP(H744,'Zoning 2shop'!A:A,'Zoning 2shop'!B:B),IF(S744="6C",_xlfn.XLOOKUP(G744,'Zoning 2shop'!C:C,'Zoning 2shop'!D:D),""))</f>
        <v/>
      </c>
      <c r="Y744" s="112">
        <f>AB744/Z744</f>
        <v/>
      </c>
      <c r="Z744" s="4">
        <f>T744</f>
        <v/>
      </c>
      <c r="AA744" s="4">
        <f>IF(OR(S744="6C",S744="6B",S744="5X",S744="5Y"),0.08,0.5)</f>
        <v/>
      </c>
      <c r="AB744" s="4">
        <f>$AG$5/$AG$2*Z744</f>
        <v/>
      </c>
      <c r="AC744" s="19">
        <f>Z744+AA744</f>
        <v/>
      </c>
      <c r="AD744" s="8">
        <f>IF(COUNTIF(Catégories!A:A,N744)=0,"catégorie inconnue",LOOKUP(N744,Catégories!A:A,Catégories!B:B))</f>
        <v/>
      </c>
      <c r="AE744" s="21">
        <f>SUM(Z744:AB744)</f>
        <v/>
      </c>
    </row>
    <row r="745" hidden="1" s="101">
      <c r="B745" s="127" t="inlineStr">
        <is>
          <t>13617721</t>
        </is>
      </c>
      <c r="C745" s="127" t="inlineStr">
        <is>
          <t>0</t>
        </is>
      </c>
      <c r="D745" s="123" t="n">
        <v>46167</v>
      </c>
      <c r="E745" s="127" t="inlineStr">
        <is>
          <t>21320</t>
        </is>
      </c>
      <c r="F745" s="127" t="inlineStr">
        <is>
          <t>33120</t>
        </is>
      </c>
      <c r="G745" s="127" t="inlineStr"/>
      <c r="H745" s="127" t="inlineStr"/>
      <c r="I745" s="127" t="inlineStr">
        <is>
          <t>1745Y</t>
        </is>
      </c>
      <c r="J745" s="127" t="inlineStr">
        <is>
          <t>Laruche</t>
        </is>
      </c>
      <c r="K745" s="127" t="inlineStr">
        <is>
          <t>999999</t>
        </is>
      </c>
      <c r="L745" s="127" t="inlineStr">
        <is>
          <t>XS445375392FR</t>
        </is>
      </c>
      <c r="M745" s="127" t="inlineStr">
        <is>
          <t>N</t>
        </is>
      </c>
      <c r="N745" s="127" t="inlineStr">
        <is>
          <t>Transport</t>
        </is>
      </c>
      <c r="O745" s="127" t="inlineStr">
        <is>
          <t>N</t>
        </is>
      </c>
      <c r="P745" s="127" t="inlineStr">
        <is>
          <t>S</t>
        </is>
      </c>
      <c r="Q745" s="127" t="inlineStr">
        <is>
          <t>NT</t>
        </is>
      </c>
      <c r="R745" s="147" t="n">
        <v>4.638</v>
      </c>
      <c r="S745" s="127" t="n">
        <v>86</v>
      </c>
      <c r="T745" s="148" t="n">
        <v>5.88</v>
      </c>
      <c r="U745" s="127" t="inlineStr">
        <is>
          <t>LA RUCHE LOGISTIQUE</t>
        </is>
      </c>
      <c r="W745" s="8">
        <f>IF(C745&lt;&gt;2,"",IF(S745="5X","5XK",IF(S745="5Y","5YK",IF(S745="6B","6BK",IF(S745="6C","6CK","")))))</f>
        <v/>
      </c>
      <c r="X745" s="8">
        <f>IF(S745="6B",_xlfn.XLOOKUP(H745,'Zoning 2shop'!A:A,'Zoning 2shop'!B:B),IF(S745="6C",_xlfn.XLOOKUP(G745,'Zoning 2shop'!C:C,'Zoning 2shop'!D:D),""))</f>
        <v/>
      </c>
      <c r="Y745" s="112">
        <f>AB745/Z745</f>
        <v/>
      </c>
      <c r="Z745" s="4">
        <f>T745</f>
        <v/>
      </c>
      <c r="AA745" s="4">
        <f>IF(OR(S745="6C",S745="6B",S745="5X",S745="5Y"),0.08,0.5)</f>
        <v/>
      </c>
      <c r="AB745" s="4">
        <f>$AG$5/$AG$2*Z745</f>
        <v/>
      </c>
      <c r="AC745" s="19">
        <f>Z745+AA745</f>
        <v/>
      </c>
      <c r="AD745" s="8">
        <f>IF(COUNTIF(Catégories!A:A,N745)=0,"catégorie inconnue",LOOKUP(N745,Catégories!A:A,Catégories!B:B))</f>
        <v/>
      </c>
      <c r="AE745" s="21">
        <f>SUM(Z745:AB745)</f>
        <v/>
      </c>
    </row>
    <row r="746" hidden="1" s="101">
      <c r="B746" s="127" t="inlineStr">
        <is>
          <t>13617721</t>
        </is>
      </c>
      <c r="C746" s="127" t="inlineStr">
        <is>
          <t>0</t>
        </is>
      </c>
      <c r="D746" s="123" t="n">
        <v>46167</v>
      </c>
      <c r="E746" s="127" t="inlineStr">
        <is>
          <t>21320</t>
        </is>
      </c>
      <c r="F746" s="127" t="inlineStr">
        <is>
          <t>75020</t>
        </is>
      </c>
      <c r="G746" s="127" t="inlineStr"/>
      <c r="H746" s="127" t="inlineStr"/>
      <c r="I746" s="127" t="inlineStr">
        <is>
          <t>7759X</t>
        </is>
      </c>
      <c r="J746" s="127" t="inlineStr">
        <is>
          <t>Laruche</t>
        </is>
      </c>
      <c r="K746" s="127" t="inlineStr">
        <is>
          <t>999999</t>
        </is>
      </c>
      <c r="L746" s="127" t="inlineStr">
        <is>
          <t>XS445375914FR</t>
        </is>
      </c>
      <c r="M746" s="127" t="inlineStr">
        <is>
          <t>N</t>
        </is>
      </c>
      <c r="N746" s="127" t="inlineStr">
        <is>
          <t>Transport</t>
        </is>
      </c>
      <c r="O746" s="127" t="inlineStr">
        <is>
          <t>N</t>
        </is>
      </c>
      <c r="P746" s="127" t="inlineStr">
        <is>
          <t>S</t>
        </is>
      </c>
      <c r="Q746" s="127" t="inlineStr">
        <is>
          <t>NT</t>
        </is>
      </c>
      <c r="R746" s="147" t="n">
        <v>0.25</v>
      </c>
      <c r="S746" s="127" t="n">
        <v>86</v>
      </c>
      <c r="T746" s="148" t="n">
        <v>4.25</v>
      </c>
      <c r="U746" s="127" t="inlineStr">
        <is>
          <t>LA RUCHE LOGISTIQUE</t>
        </is>
      </c>
      <c r="W746" s="8">
        <f>IF(C746&lt;&gt;2,"",IF(S746="5X","5XK",IF(S746="5Y","5YK",IF(S746="6B","6BK",IF(S746="6C","6CK","")))))</f>
        <v/>
      </c>
      <c r="X746" s="8">
        <f>IF(S746="6B",_xlfn.XLOOKUP(H746,'Zoning 2shop'!A:A,'Zoning 2shop'!B:B),IF(S746="6C",_xlfn.XLOOKUP(G746,'Zoning 2shop'!C:C,'Zoning 2shop'!D:D),""))</f>
        <v/>
      </c>
      <c r="Y746" s="112">
        <f>AB746/Z746</f>
        <v/>
      </c>
      <c r="Z746" s="4">
        <f>T746</f>
        <v/>
      </c>
      <c r="AA746" s="4">
        <f>IF(OR(S746="6C",S746="6B",S746="5X",S746="5Y"),0.08,0.5)</f>
        <v/>
      </c>
      <c r="AB746" s="4">
        <f>$AG$5/$AG$2*Z746</f>
        <v/>
      </c>
      <c r="AC746" s="19">
        <f>Z746+AA746</f>
        <v/>
      </c>
      <c r="AD746" s="8">
        <f>IF(COUNTIF(Catégories!A:A,N746)=0,"catégorie inconnue",LOOKUP(N746,Catégories!A:A,Catégories!B:B))</f>
        <v/>
      </c>
      <c r="AE746" s="21">
        <f>SUM(Z746:AB746)</f>
        <v/>
      </c>
    </row>
    <row r="747" hidden="1" s="101">
      <c r="B747" s="127" t="inlineStr">
        <is>
          <t>13617721</t>
        </is>
      </c>
      <c r="C747" s="127" t="inlineStr">
        <is>
          <t>0</t>
        </is>
      </c>
      <c r="D747" s="123" t="n">
        <v>46167</v>
      </c>
      <c r="E747" s="127" t="inlineStr">
        <is>
          <t>21320</t>
        </is>
      </c>
      <c r="F747" s="127" t="inlineStr">
        <is>
          <t>77145</t>
        </is>
      </c>
      <c r="G747" s="127" t="inlineStr"/>
      <c r="H747" s="127" t="inlineStr"/>
      <c r="I747" s="127" t="inlineStr">
        <is>
          <t>1253V</t>
        </is>
      </c>
      <c r="J747" s="127" t="inlineStr">
        <is>
          <t>Laruche</t>
        </is>
      </c>
      <c r="K747" s="127" t="inlineStr">
        <is>
          <t>999999</t>
        </is>
      </c>
      <c r="L747" s="127" t="inlineStr">
        <is>
          <t>XS445375976FR</t>
        </is>
      </c>
      <c r="M747" s="127" t="inlineStr">
        <is>
          <t>N</t>
        </is>
      </c>
      <c r="N747" s="127" t="inlineStr">
        <is>
          <t>Transport</t>
        </is>
      </c>
      <c r="O747" s="127" t="inlineStr">
        <is>
          <t>N</t>
        </is>
      </c>
      <c r="P747" s="127" t="inlineStr">
        <is>
          <t>S</t>
        </is>
      </c>
      <c r="Q747" s="127" t="inlineStr">
        <is>
          <t>NT</t>
        </is>
      </c>
      <c r="R747" s="147" t="n">
        <v>0.48</v>
      </c>
      <c r="S747" s="127" t="n">
        <v>86</v>
      </c>
      <c r="T747" s="148" t="n">
        <v>4.25</v>
      </c>
      <c r="U747" s="127" t="inlineStr">
        <is>
          <t>LA RUCHE LOGISTIQUE</t>
        </is>
      </c>
      <c r="W747" s="8">
        <f>IF(C747&lt;&gt;2,"",IF(S747="5X","5XK",IF(S747="5Y","5YK",IF(S747="6B","6BK",IF(S747="6C","6CK","")))))</f>
        <v/>
      </c>
      <c r="X747" s="8">
        <f>IF(S747="6B",_xlfn.XLOOKUP(H747,'Zoning 2shop'!A:A,'Zoning 2shop'!B:B),IF(S747="6C",_xlfn.XLOOKUP(G747,'Zoning 2shop'!C:C,'Zoning 2shop'!D:D),""))</f>
        <v/>
      </c>
      <c r="Y747" s="112">
        <f>AB747/Z747</f>
        <v/>
      </c>
      <c r="Z747" s="4">
        <f>T747</f>
        <v/>
      </c>
      <c r="AA747" s="4">
        <f>IF(OR(S747="6C",S747="6B",S747="5X",S747="5Y"),0.08,0.5)</f>
        <v/>
      </c>
      <c r="AB747" s="4">
        <f>$AG$5/$AG$2*Z747</f>
        <v/>
      </c>
      <c r="AC747" s="19">
        <f>Z747+AA747</f>
        <v/>
      </c>
      <c r="AD747" s="8">
        <f>IF(COUNTIF(Catégories!A:A,N747)=0,"catégorie inconnue",LOOKUP(N747,Catégories!A:A,Catégories!B:B))</f>
        <v/>
      </c>
      <c r="AE747" s="21">
        <f>SUM(Z747:AB747)</f>
        <v/>
      </c>
    </row>
    <row r="748" hidden="1" s="101">
      <c r="B748" s="127" t="inlineStr">
        <is>
          <t>13617721</t>
        </is>
      </c>
      <c r="C748" s="127" t="inlineStr">
        <is>
          <t>0</t>
        </is>
      </c>
      <c r="D748" s="123" t="n">
        <v>46167</v>
      </c>
      <c r="E748" s="127" t="inlineStr">
        <is>
          <t>21320</t>
        </is>
      </c>
      <c r="F748" s="127" t="inlineStr">
        <is>
          <t>78000</t>
        </is>
      </c>
      <c r="G748" s="127" t="inlineStr"/>
      <c r="H748" s="127" t="inlineStr"/>
      <c r="I748" s="127" t="inlineStr">
        <is>
          <t>1109V</t>
        </is>
      </c>
      <c r="J748" s="127" t="inlineStr">
        <is>
          <t>Laruche</t>
        </is>
      </c>
      <c r="K748" s="127" t="inlineStr">
        <is>
          <t>999999</t>
        </is>
      </c>
      <c r="L748" s="127" t="inlineStr">
        <is>
          <t>XS445376322FR</t>
        </is>
      </c>
      <c r="M748" s="127" t="inlineStr">
        <is>
          <t>N</t>
        </is>
      </c>
      <c r="N748" s="127" t="inlineStr">
        <is>
          <t>Transport</t>
        </is>
      </c>
      <c r="O748" s="127" t="inlineStr">
        <is>
          <t>N</t>
        </is>
      </c>
      <c r="P748" s="127" t="inlineStr">
        <is>
          <t>S</t>
        </is>
      </c>
      <c r="Q748" s="127" t="inlineStr">
        <is>
          <t>NT</t>
        </is>
      </c>
      <c r="R748" s="147" t="n">
        <v>0.24</v>
      </c>
      <c r="S748" s="127" t="n">
        <v>86</v>
      </c>
      <c r="T748" s="148" t="n">
        <v>4.25</v>
      </c>
      <c r="U748" s="127" t="inlineStr">
        <is>
          <t>LA RUCHE LOGISTIQUE</t>
        </is>
      </c>
      <c r="W748" s="8">
        <f>IF(C748&lt;&gt;2,"",IF(S748="5X","5XK",IF(S748="5Y","5YK",IF(S748="6B","6BK",IF(S748="6C","6CK","")))))</f>
        <v/>
      </c>
      <c r="X748" s="8">
        <f>IF(S748="6B",_xlfn.XLOOKUP(H748,'Zoning 2shop'!A:A,'Zoning 2shop'!B:B),IF(S748="6C",_xlfn.XLOOKUP(G748,'Zoning 2shop'!C:C,'Zoning 2shop'!D:D),""))</f>
        <v/>
      </c>
      <c r="Y748" s="112">
        <f>AB748/Z748</f>
        <v/>
      </c>
      <c r="Z748" s="4">
        <f>T748</f>
        <v/>
      </c>
      <c r="AA748" s="4">
        <f>IF(OR(S748="6C",S748="6B",S748="5X",S748="5Y"),0.08,0.5)</f>
        <v/>
      </c>
      <c r="AB748" s="4">
        <f>$AG$5/$AG$2*Z748</f>
        <v/>
      </c>
      <c r="AC748" s="19">
        <f>Z748+AA748</f>
        <v/>
      </c>
      <c r="AD748" s="8">
        <f>IF(COUNTIF(Catégories!A:A,N748)=0,"catégorie inconnue",LOOKUP(N748,Catégories!A:A,Catégories!B:B))</f>
        <v/>
      </c>
      <c r="AE748" s="21">
        <f>SUM(Z748:AB748)</f>
        <v/>
      </c>
    </row>
    <row r="749" hidden="1" s="101">
      <c r="B749" s="127" t="inlineStr">
        <is>
          <t>13617721</t>
        </is>
      </c>
      <c r="C749" s="127" t="inlineStr">
        <is>
          <t>0</t>
        </is>
      </c>
      <c r="D749" s="123" t="n">
        <v>46167</v>
      </c>
      <c r="E749" s="127" t="inlineStr">
        <is>
          <t>21320</t>
        </is>
      </c>
      <c r="F749" s="127" t="inlineStr">
        <is>
          <t>64800</t>
        </is>
      </c>
      <c r="G749" s="127" t="inlineStr"/>
      <c r="H749" s="127" t="inlineStr"/>
      <c r="I749" s="127" t="inlineStr">
        <is>
          <t>8416P</t>
        </is>
      </c>
      <c r="J749" s="127" t="inlineStr">
        <is>
          <t>Laruche</t>
        </is>
      </c>
      <c r="K749" s="127" t="inlineStr">
        <is>
          <t>999999</t>
        </is>
      </c>
      <c r="L749" s="127" t="inlineStr">
        <is>
          <t>XS445376398FR</t>
        </is>
      </c>
      <c r="M749" s="127" t="inlineStr">
        <is>
          <t>N</t>
        </is>
      </c>
      <c r="N749" s="127" t="inlineStr">
        <is>
          <t>Transport</t>
        </is>
      </c>
      <c r="O749" s="127" t="inlineStr">
        <is>
          <t>N</t>
        </is>
      </c>
      <c r="P749" s="127" t="inlineStr">
        <is>
          <t>S</t>
        </is>
      </c>
      <c r="Q749" s="127" t="inlineStr">
        <is>
          <t>NT</t>
        </is>
      </c>
      <c r="R749" s="147" t="n">
        <v>0.1</v>
      </c>
      <c r="S749" s="127" t="n">
        <v>86</v>
      </c>
      <c r="T749" s="148" t="n">
        <v>4.25</v>
      </c>
      <c r="U749" s="127" t="inlineStr">
        <is>
          <t>LA RUCHE LOGISTIQUE</t>
        </is>
      </c>
      <c r="W749" s="8">
        <f>IF(C749&lt;&gt;2,"",IF(S749="5X","5XK",IF(S749="5Y","5YK",IF(S749="6B","6BK",IF(S749="6C","6CK","")))))</f>
        <v/>
      </c>
      <c r="X749" s="8">
        <f>IF(S749="6B",_xlfn.XLOOKUP(H749,'Zoning 2shop'!A:A,'Zoning 2shop'!B:B),IF(S749="6C",_xlfn.XLOOKUP(G749,'Zoning 2shop'!C:C,'Zoning 2shop'!D:D),""))</f>
        <v/>
      </c>
      <c r="Y749" s="112">
        <f>AB749/Z749</f>
        <v/>
      </c>
      <c r="Z749" s="4">
        <f>T749</f>
        <v/>
      </c>
      <c r="AA749" s="4">
        <f>IF(OR(S749="6C",S749="6B",S749="5X",S749="5Y"),0.08,0.5)</f>
        <v/>
      </c>
      <c r="AB749" s="4">
        <f>$AG$5/$AG$2*Z749</f>
        <v/>
      </c>
      <c r="AC749" s="19">
        <f>Z749+AA749</f>
        <v/>
      </c>
      <c r="AD749" s="8">
        <f>IF(COUNTIF(Catégories!A:A,N749)=0,"catégorie inconnue",LOOKUP(N749,Catégories!A:A,Catégories!B:B))</f>
        <v/>
      </c>
      <c r="AE749" s="21">
        <f>SUM(Z749:AB749)</f>
        <v/>
      </c>
    </row>
    <row r="750" hidden="1" s="101">
      <c r="B750" s="127" t="inlineStr">
        <is>
          <t>13617721</t>
        </is>
      </c>
      <c r="C750" s="127" t="inlineStr">
        <is>
          <t>0</t>
        </is>
      </c>
      <c r="D750" s="123" t="n">
        <v>46167</v>
      </c>
      <c r="E750" s="127" t="inlineStr">
        <is>
          <t>21320</t>
        </is>
      </c>
      <c r="F750" s="127" t="inlineStr">
        <is>
          <t>85000</t>
        </is>
      </c>
      <c r="G750" s="127" t="inlineStr"/>
      <c r="H750" s="127" t="inlineStr"/>
      <c r="I750" s="127" t="inlineStr">
        <is>
          <t>0634V</t>
        </is>
      </c>
      <c r="J750" s="127" t="inlineStr">
        <is>
          <t>Laruche</t>
        </is>
      </c>
      <c r="K750" s="127" t="inlineStr">
        <is>
          <t>999999</t>
        </is>
      </c>
      <c r="L750" s="127" t="inlineStr">
        <is>
          <t>XS445377124FR</t>
        </is>
      </c>
      <c r="M750" s="127" t="inlineStr">
        <is>
          <t>N</t>
        </is>
      </c>
      <c r="N750" s="127" t="inlineStr">
        <is>
          <t>Transport</t>
        </is>
      </c>
      <c r="O750" s="127" t="inlineStr">
        <is>
          <t>N</t>
        </is>
      </c>
      <c r="P750" s="127" t="inlineStr">
        <is>
          <t>S</t>
        </is>
      </c>
      <c r="Q750" s="127" t="inlineStr">
        <is>
          <t>NT</t>
        </is>
      </c>
      <c r="R750" s="147" t="n">
        <v>0.48</v>
      </c>
      <c r="S750" s="127" t="n">
        <v>86</v>
      </c>
      <c r="T750" s="148" t="n">
        <v>4.25</v>
      </c>
      <c r="U750" s="127" t="inlineStr">
        <is>
          <t>LA RUCHE LOGISTIQUE</t>
        </is>
      </c>
      <c r="W750" s="8">
        <f>IF(C750&lt;&gt;2,"",IF(S750="5X","5XK",IF(S750="5Y","5YK",IF(S750="6B","6BK",IF(S750="6C","6CK","")))))</f>
        <v/>
      </c>
      <c r="X750" s="8">
        <f>IF(S750="6B",_xlfn.XLOOKUP(H750,'Zoning 2shop'!A:A,'Zoning 2shop'!B:B),IF(S750="6C",_xlfn.XLOOKUP(G750,'Zoning 2shop'!C:C,'Zoning 2shop'!D:D),""))</f>
        <v/>
      </c>
      <c r="Y750" s="112">
        <f>AB750/Z750</f>
        <v/>
      </c>
      <c r="Z750" s="4">
        <f>T750</f>
        <v/>
      </c>
      <c r="AA750" s="4">
        <f>IF(OR(S750="6C",S750="6B",S750="5X",S750="5Y"),0.08,0.5)</f>
        <v/>
      </c>
      <c r="AB750" s="4">
        <f>$AG$5/$AG$2*Z750</f>
        <v/>
      </c>
      <c r="AC750" s="19">
        <f>Z750+AA750</f>
        <v/>
      </c>
      <c r="AD750" s="8">
        <f>IF(COUNTIF(Catégories!A:A,N750)=0,"catégorie inconnue",LOOKUP(N750,Catégories!A:A,Catégories!B:B))</f>
        <v/>
      </c>
      <c r="AE750" s="21">
        <f>SUM(Z750:AB750)</f>
        <v/>
      </c>
    </row>
    <row r="751" hidden="1" s="101">
      <c r="B751" s="127" t="inlineStr">
        <is>
          <t>13617721</t>
        </is>
      </c>
      <c r="C751" s="127" t="inlineStr">
        <is>
          <t>0</t>
        </is>
      </c>
      <c r="D751" s="123" t="n">
        <v>46167</v>
      </c>
      <c r="E751" s="127" t="inlineStr">
        <is>
          <t>21320</t>
        </is>
      </c>
      <c r="F751" s="127" t="inlineStr">
        <is>
          <t>75012</t>
        </is>
      </c>
      <c r="G751" s="127" t="inlineStr"/>
      <c r="H751" s="127" t="inlineStr"/>
      <c r="I751" s="127" t="inlineStr">
        <is>
          <t>7695W</t>
        </is>
      </c>
      <c r="J751" s="127" t="inlineStr">
        <is>
          <t>Laruche</t>
        </is>
      </c>
      <c r="K751" s="127" t="inlineStr">
        <is>
          <t>999999</t>
        </is>
      </c>
      <c r="L751" s="127" t="inlineStr">
        <is>
          <t>XS445377186FR</t>
        </is>
      </c>
      <c r="M751" s="127" t="inlineStr">
        <is>
          <t>N</t>
        </is>
      </c>
      <c r="N751" s="127" t="inlineStr">
        <is>
          <t>Transport</t>
        </is>
      </c>
      <c r="O751" s="127" t="inlineStr">
        <is>
          <t>N</t>
        </is>
      </c>
      <c r="P751" s="127" t="inlineStr">
        <is>
          <t>S</t>
        </is>
      </c>
      <c r="Q751" s="127" t="inlineStr">
        <is>
          <t>NT</t>
        </is>
      </c>
      <c r="R751" s="147" t="n">
        <v>5.76</v>
      </c>
      <c r="S751" s="127" t="n">
        <v>86</v>
      </c>
      <c r="T751" s="148" t="n">
        <v>6.39</v>
      </c>
      <c r="U751" s="127" t="inlineStr">
        <is>
          <t>LA RUCHE LOGISTIQUE</t>
        </is>
      </c>
      <c r="W751" s="8">
        <f>IF(C751&lt;&gt;2,"",IF(S751="5X","5XK",IF(S751="5Y","5YK",IF(S751="6B","6BK",IF(S751="6C","6CK","")))))</f>
        <v/>
      </c>
      <c r="X751" s="8">
        <f>IF(S751="6B",_xlfn.XLOOKUP(H751,'Zoning 2shop'!A:A,'Zoning 2shop'!B:B),IF(S751="6C",_xlfn.XLOOKUP(G751,'Zoning 2shop'!C:C,'Zoning 2shop'!D:D),""))</f>
        <v/>
      </c>
      <c r="Y751" s="112">
        <f>AB751/Z751</f>
        <v/>
      </c>
      <c r="Z751" s="4">
        <f>T751</f>
        <v/>
      </c>
      <c r="AA751" s="4">
        <f>IF(OR(S751="6C",S751="6B",S751="5X",S751="5Y"),0.08,0.5)</f>
        <v/>
      </c>
      <c r="AB751" s="4">
        <f>$AG$5/$AG$2*Z751</f>
        <v/>
      </c>
      <c r="AC751" s="19">
        <f>Z751+AA751</f>
        <v/>
      </c>
      <c r="AD751" s="8">
        <f>IF(COUNTIF(Catégories!A:A,N751)=0,"catégorie inconnue",LOOKUP(N751,Catégories!A:A,Catégories!B:B))</f>
        <v/>
      </c>
      <c r="AE751" s="21">
        <f>SUM(Z751:AB751)</f>
        <v/>
      </c>
    </row>
    <row r="752" hidden="1" s="101">
      <c r="B752" s="127" t="inlineStr">
        <is>
          <t>13617721</t>
        </is>
      </c>
      <c r="C752" s="127" t="inlineStr">
        <is>
          <t>0</t>
        </is>
      </c>
      <c r="D752" s="123" t="n">
        <v>46167</v>
      </c>
      <c r="E752" s="127" t="inlineStr">
        <is>
          <t>21320</t>
        </is>
      </c>
      <c r="F752" s="127" t="inlineStr">
        <is>
          <t>83270</t>
        </is>
      </c>
      <c r="G752" s="127" t="inlineStr"/>
      <c r="H752" s="127" t="inlineStr"/>
      <c r="I752" s="127" t="inlineStr">
        <is>
          <t>274AQ</t>
        </is>
      </c>
      <c r="J752" s="127" t="inlineStr">
        <is>
          <t>Laruche</t>
        </is>
      </c>
      <c r="K752" s="127" t="inlineStr">
        <is>
          <t>999999</t>
        </is>
      </c>
      <c r="L752" s="127" t="inlineStr">
        <is>
          <t>XS445377243FR</t>
        </is>
      </c>
      <c r="M752" s="127" t="inlineStr">
        <is>
          <t>N</t>
        </is>
      </c>
      <c r="N752" s="127" t="inlineStr">
        <is>
          <t>Transport</t>
        </is>
      </c>
      <c r="O752" s="127" t="inlineStr">
        <is>
          <t>N</t>
        </is>
      </c>
      <c r="P752" s="127" t="inlineStr">
        <is>
          <t>S</t>
        </is>
      </c>
      <c r="Q752" s="127" t="inlineStr">
        <is>
          <t>NT</t>
        </is>
      </c>
      <c r="R752" s="147" t="n">
        <v>0.1</v>
      </c>
      <c r="S752" s="127" t="n">
        <v>86</v>
      </c>
      <c r="T752" s="148" t="n">
        <v>4.25</v>
      </c>
      <c r="U752" s="127" t="inlineStr">
        <is>
          <t>LA RUCHE LOGISTIQUE</t>
        </is>
      </c>
      <c r="W752" s="8">
        <f>IF(C752&lt;&gt;2,"",IF(S752="5X","5XK",IF(S752="5Y","5YK",IF(S752="6B","6BK",IF(S752="6C","6CK","")))))</f>
        <v/>
      </c>
      <c r="X752" s="8">
        <f>IF(S752="6B",_xlfn.XLOOKUP(H752,'Zoning 2shop'!A:A,'Zoning 2shop'!B:B),IF(S752="6C",_xlfn.XLOOKUP(G752,'Zoning 2shop'!C:C,'Zoning 2shop'!D:D),""))</f>
        <v/>
      </c>
      <c r="Y752" s="112">
        <f>AB752/Z752</f>
        <v/>
      </c>
      <c r="Z752" s="4">
        <f>T752</f>
        <v/>
      </c>
      <c r="AA752" s="4">
        <f>IF(OR(S752="6C",S752="6B",S752="5X",S752="5Y"),0.08,0.5)</f>
        <v/>
      </c>
      <c r="AB752" s="4">
        <f>$AG$5/$AG$2*Z752</f>
        <v/>
      </c>
      <c r="AC752" s="19">
        <f>Z752+AA752</f>
        <v/>
      </c>
      <c r="AD752" s="8">
        <f>IF(COUNTIF(Catégories!A:A,N752)=0,"catégorie inconnue",LOOKUP(N752,Catégories!A:A,Catégories!B:B))</f>
        <v/>
      </c>
      <c r="AE752" s="21">
        <f>SUM(Z752:AB752)</f>
        <v/>
      </c>
    </row>
    <row r="753" hidden="1" s="101">
      <c r="B753" s="127" t="inlineStr">
        <is>
          <t>13617721</t>
        </is>
      </c>
      <c r="C753" s="127" t="inlineStr">
        <is>
          <t>0</t>
        </is>
      </c>
      <c r="D753" s="123" t="n">
        <v>46167</v>
      </c>
      <c r="E753" s="127" t="inlineStr">
        <is>
          <t>21320</t>
        </is>
      </c>
      <c r="F753" s="127" t="inlineStr">
        <is>
          <t>92140</t>
        </is>
      </c>
      <c r="G753" s="127" t="inlineStr"/>
      <c r="H753" s="127" t="inlineStr"/>
      <c r="I753" s="127" t="inlineStr">
        <is>
          <t>0646Y</t>
        </is>
      </c>
      <c r="J753" s="127" t="inlineStr">
        <is>
          <t>Laruche</t>
        </is>
      </c>
      <c r="K753" s="127" t="inlineStr">
        <is>
          <t>999999</t>
        </is>
      </c>
      <c r="L753" s="127" t="inlineStr">
        <is>
          <t>XS445377844FR</t>
        </is>
      </c>
      <c r="M753" s="127" t="inlineStr">
        <is>
          <t>N</t>
        </is>
      </c>
      <c r="N753" s="127" t="inlineStr">
        <is>
          <t>Transport</t>
        </is>
      </c>
      <c r="O753" s="127" t="inlineStr">
        <is>
          <t>N</t>
        </is>
      </c>
      <c r="P753" s="127" t="inlineStr">
        <is>
          <t>S</t>
        </is>
      </c>
      <c r="Q753" s="127" t="inlineStr">
        <is>
          <t>NT</t>
        </is>
      </c>
      <c r="R753" s="147" t="n">
        <v>0.05</v>
      </c>
      <c r="S753" s="127" t="n">
        <v>86</v>
      </c>
      <c r="T753" s="148" t="n">
        <v>4.25</v>
      </c>
      <c r="U753" s="127" t="inlineStr">
        <is>
          <t>LA RUCHE LOGISTIQUE</t>
        </is>
      </c>
      <c r="W753" s="8">
        <f>IF(C753&lt;&gt;2,"",IF(S753="5X","5XK",IF(S753="5Y","5YK",IF(S753="6B","6BK",IF(S753="6C","6CK","")))))</f>
        <v/>
      </c>
      <c r="X753" s="8">
        <f>IF(S753="6B",_xlfn.XLOOKUP(H753,'Zoning 2shop'!A:A,'Zoning 2shop'!B:B),IF(S753="6C",_xlfn.XLOOKUP(G753,'Zoning 2shop'!C:C,'Zoning 2shop'!D:D),""))</f>
        <v/>
      </c>
      <c r="Y753" s="112">
        <f>AB753/Z753</f>
        <v/>
      </c>
      <c r="Z753" s="4">
        <f>T753</f>
        <v/>
      </c>
      <c r="AA753" s="4">
        <f>IF(OR(S753="6C",S753="6B",S753="5X",S753="5Y"),0.08,0.5)</f>
        <v/>
      </c>
      <c r="AB753" s="4">
        <f>$AG$5/$AG$2*Z753</f>
        <v/>
      </c>
      <c r="AC753" s="19">
        <f>Z753+AA753</f>
        <v/>
      </c>
      <c r="AD753" s="8">
        <f>IF(COUNTIF(Catégories!A:A,N753)=0,"catégorie inconnue",LOOKUP(N753,Catégories!A:A,Catégories!B:B))</f>
        <v/>
      </c>
      <c r="AE753" s="21">
        <f>SUM(Z753:AB753)</f>
        <v/>
      </c>
    </row>
    <row r="754" hidden="1" s="101">
      <c r="B754" s="127" t="inlineStr">
        <is>
          <t>13617721</t>
        </is>
      </c>
      <c r="C754" s="127" t="inlineStr">
        <is>
          <t>0</t>
        </is>
      </c>
      <c r="D754" s="123" t="n">
        <v>46167</v>
      </c>
      <c r="E754" s="127" t="inlineStr">
        <is>
          <t>21320</t>
        </is>
      </c>
      <c r="F754" s="127" t="inlineStr">
        <is>
          <t>92290</t>
        </is>
      </c>
      <c r="G754" s="127" t="inlineStr"/>
      <c r="H754" s="127" t="inlineStr"/>
      <c r="I754" s="127" t="inlineStr">
        <is>
          <t>300CV</t>
        </is>
      </c>
      <c r="J754" s="127" t="inlineStr">
        <is>
          <t>Laruche</t>
        </is>
      </c>
      <c r="K754" s="127" t="inlineStr">
        <is>
          <t>999999</t>
        </is>
      </c>
      <c r="L754" s="127" t="inlineStr">
        <is>
          <t>XS445381469FR</t>
        </is>
      </c>
      <c r="M754" s="127" t="inlineStr">
        <is>
          <t>N</t>
        </is>
      </c>
      <c r="N754" s="127" t="inlineStr">
        <is>
          <t>Transport</t>
        </is>
      </c>
      <c r="O754" s="127" t="inlineStr">
        <is>
          <t>N</t>
        </is>
      </c>
      <c r="P754" s="127" t="inlineStr">
        <is>
          <t>S</t>
        </is>
      </c>
      <c r="Q754" s="127" t="inlineStr">
        <is>
          <t>NT</t>
        </is>
      </c>
      <c r="R754" s="147" t="n">
        <v>1.229</v>
      </c>
      <c r="S754" s="127" t="n">
        <v>86</v>
      </c>
      <c r="T754" s="148" t="n">
        <v>4.58</v>
      </c>
      <c r="U754" s="127" t="inlineStr">
        <is>
          <t>LA RUCHE LOGISTIQUE</t>
        </is>
      </c>
      <c r="W754" s="8">
        <f>IF(C754&lt;&gt;2,"",IF(S754="5X","5XK",IF(S754="5Y","5YK",IF(S754="6B","6BK",IF(S754="6C","6CK","")))))</f>
        <v/>
      </c>
      <c r="X754" s="8">
        <f>IF(S754="6B",_xlfn.XLOOKUP(H754,'Zoning 2shop'!A:A,'Zoning 2shop'!B:B),IF(S754="6C",_xlfn.XLOOKUP(G754,'Zoning 2shop'!C:C,'Zoning 2shop'!D:D),""))</f>
        <v/>
      </c>
      <c r="Y754" s="112">
        <f>AB754/Z754</f>
        <v/>
      </c>
      <c r="Z754" s="4">
        <f>T754</f>
        <v/>
      </c>
      <c r="AA754" s="4">
        <f>IF(OR(S754="6C",S754="6B",S754="5X",S754="5Y"),0.08,0.5)</f>
        <v/>
      </c>
      <c r="AB754" s="4">
        <f>$AG$5/$AG$2*Z754</f>
        <v/>
      </c>
      <c r="AC754" s="19">
        <f>Z754+AA754</f>
        <v/>
      </c>
      <c r="AD754" s="8">
        <f>IF(COUNTIF(Catégories!A:A,N754)=0,"catégorie inconnue",LOOKUP(N754,Catégories!A:A,Catégories!B:B))</f>
        <v/>
      </c>
      <c r="AE754" s="21">
        <f>SUM(Z754:AB754)</f>
        <v/>
      </c>
    </row>
    <row r="755" hidden="1" s="101">
      <c r="B755" s="127" t="inlineStr">
        <is>
          <t>13617721</t>
        </is>
      </c>
      <c r="C755" s="127" t="inlineStr">
        <is>
          <t>0</t>
        </is>
      </c>
      <c r="D755" s="123" t="n">
        <v>46167</v>
      </c>
      <c r="E755" s="127" t="inlineStr">
        <is>
          <t>21320</t>
        </is>
      </c>
      <c r="F755" s="127" t="inlineStr">
        <is>
          <t>92290</t>
        </is>
      </c>
      <c r="G755" s="127" t="inlineStr"/>
      <c r="H755" s="127" t="inlineStr"/>
      <c r="I755" s="127" t="inlineStr">
        <is>
          <t>300CV</t>
        </is>
      </c>
      <c r="J755" s="127" t="inlineStr">
        <is>
          <t>Laruche</t>
        </is>
      </c>
      <c r="K755" s="127" t="inlineStr">
        <is>
          <t>999999</t>
        </is>
      </c>
      <c r="L755" s="127" t="inlineStr">
        <is>
          <t>XS445381469FR</t>
        </is>
      </c>
      <c r="M755" s="127" t="inlineStr">
        <is>
          <t>N</t>
        </is>
      </c>
      <c r="N755" s="127" t="inlineStr">
        <is>
          <t>Supplement Manutention</t>
        </is>
      </c>
      <c r="O755" s="127" t="inlineStr">
        <is>
          <t>N</t>
        </is>
      </c>
      <c r="P755" s="127" t="n"/>
      <c r="Q755" s="127" t="inlineStr">
        <is>
          <t>NT</t>
        </is>
      </c>
      <c r="R755" s="147" t="n">
        <v>0</v>
      </c>
      <c r="S755" s="127" t="n">
        <v>86</v>
      </c>
      <c r="T755" s="148" t="n">
        <v>6</v>
      </c>
      <c r="U755" s="127" t="inlineStr">
        <is>
          <t>LA RUCHE LOGISTIQUE</t>
        </is>
      </c>
      <c r="W755" s="8">
        <f>IF(C755&lt;&gt;2,"",IF(S755="5X","5XK",IF(S755="5Y","5YK",IF(S755="6B","6BK",IF(S755="6C","6CK","")))))</f>
        <v/>
      </c>
      <c r="X755" s="8">
        <f>IF(S755="6B",_xlfn.XLOOKUP(H755,'Zoning 2shop'!A:A,'Zoning 2shop'!B:B),IF(S755="6C",_xlfn.XLOOKUP(G755,'Zoning 2shop'!C:C,'Zoning 2shop'!D:D),""))</f>
        <v/>
      </c>
      <c r="Y755" s="112">
        <f>AB755/Z755</f>
        <v/>
      </c>
      <c r="Z755" s="4">
        <f>T755</f>
        <v/>
      </c>
      <c r="AA755" s="4">
        <f>IF(OR(S755="6C",S755="6B",S755="5X",S755="5Y"),0.08,0.5)</f>
        <v/>
      </c>
      <c r="AB755" s="4">
        <f>$AG$5/$AG$2*Z755</f>
        <v/>
      </c>
      <c r="AC755" s="19">
        <f>Z755+AA755</f>
        <v/>
      </c>
      <c r="AD755" s="8">
        <f>IF(COUNTIF(Catégories!A:A,N755)=0,"catégorie inconnue",LOOKUP(N755,Catégories!A:A,Catégories!B:B))</f>
        <v/>
      </c>
      <c r="AE755" s="21">
        <f>SUM(Z755:AB755)</f>
        <v/>
      </c>
    </row>
    <row r="756" hidden="1" s="101">
      <c r="B756" s="127" t="inlineStr">
        <is>
          <t>13617721</t>
        </is>
      </c>
      <c r="C756" s="127" t="inlineStr">
        <is>
          <t>0</t>
        </is>
      </c>
      <c r="D756" s="123" t="n">
        <v>46167</v>
      </c>
      <c r="E756" s="127" t="inlineStr">
        <is>
          <t>21320</t>
        </is>
      </c>
      <c r="F756" s="127" t="inlineStr">
        <is>
          <t>75015</t>
        </is>
      </c>
      <c r="G756" s="127" t="inlineStr"/>
      <c r="H756" s="127" t="inlineStr"/>
      <c r="I756" s="127" t="inlineStr">
        <is>
          <t>095CT</t>
        </is>
      </c>
      <c r="J756" s="127" t="inlineStr">
        <is>
          <t>Laruche</t>
        </is>
      </c>
      <c r="K756" s="127" t="inlineStr">
        <is>
          <t>999999</t>
        </is>
      </c>
      <c r="L756" s="127" t="inlineStr">
        <is>
          <t>XS445381472FR</t>
        </is>
      </c>
      <c r="M756" s="127" t="inlineStr">
        <is>
          <t>N</t>
        </is>
      </c>
      <c r="N756" s="127" t="inlineStr">
        <is>
          <t>Transport</t>
        </is>
      </c>
      <c r="O756" s="127" t="inlineStr">
        <is>
          <t>N</t>
        </is>
      </c>
      <c r="P756" s="127" t="inlineStr">
        <is>
          <t>S</t>
        </is>
      </c>
      <c r="Q756" s="127" t="inlineStr">
        <is>
          <t>NT</t>
        </is>
      </c>
      <c r="R756" s="147" t="n">
        <v>0.26</v>
      </c>
      <c r="S756" s="127" t="n">
        <v>86</v>
      </c>
      <c r="T756" s="148" t="n">
        <v>4.25</v>
      </c>
      <c r="U756" s="127" t="inlineStr">
        <is>
          <t>LA RUCHE LOGISTIQUE</t>
        </is>
      </c>
      <c r="W756" s="8">
        <f>IF(C756&lt;&gt;2,"",IF(S756="5X","5XK",IF(S756="5Y","5YK",IF(S756="6B","6BK",IF(S756="6C","6CK","")))))</f>
        <v/>
      </c>
      <c r="X756" s="8">
        <f>IF(S756="6B",_xlfn.XLOOKUP(H756,'Zoning 2shop'!A:A,'Zoning 2shop'!B:B),IF(S756="6C",_xlfn.XLOOKUP(G756,'Zoning 2shop'!C:C,'Zoning 2shop'!D:D),""))</f>
        <v/>
      </c>
      <c r="Y756" s="112">
        <f>AB756/Z756</f>
        <v/>
      </c>
      <c r="Z756" s="4">
        <f>T756</f>
        <v/>
      </c>
      <c r="AA756" s="4">
        <f>IF(OR(S756="6C",S756="6B",S756="5X",S756="5Y"),0.08,0.5)</f>
        <v/>
      </c>
      <c r="AB756" s="4">
        <f>$AG$5/$AG$2*Z756</f>
        <v/>
      </c>
      <c r="AC756" s="19">
        <f>Z756+AA756</f>
        <v/>
      </c>
      <c r="AD756" s="8">
        <f>IF(COUNTIF(Catégories!A:A,N756)=0,"catégorie inconnue",LOOKUP(N756,Catégories!A:A,Catégories!B:B))</f>
        <v/>
      </c>
      <c r="AE756" s="21">
        <f>SUM(Z756:AB756)</f>
        <v/>
      </c>
    </row>
    <row r="757" hidden="1" s="101">
      <c r="B757" s="127" t="inlineStr">
        <is>
          <t>13617721</t>
        </is>
      </c>
      <c r="C757" s="127" t="inlineStr">
        <is>
          <t>0</t>
        </is>
      </c>
      <c r="D757" s="123" t="n">
        <v>46167</v>
      </c>
      <c r="E757" s="127" t="inlineStr">
        <is>
          <t>21320</t>
        </is>
      </c>
      <c r="F757" s="127" t="inlineStr">
        <is>
          <t>92500</t>
        </is>
      </c>
      <c r="G757" s="127" t="inlineStr"/>
      <c r="H757" s="127" t="inlineStr"/>
      <c r="I757" s="127" t="inlineStr">
        <is>
          <t>1585Y</t>
        </is>
      </c>
      <c r="J757" s="127" t="inlineStr">
        <is>
          <t>Laruche</t>
        </is>
      </c>
      <c r="K757" s="127" t="inlineStr">
        <is>
          <t>999999</t>
        </is>
      </c>
      <c r="L757" s="127" t="inlineStr">
        <is>
          <t>XS445384227FR</t>
        </is>
      </c>
      <c r="M757" s="127" t="inlineStr">
        <is>
          <t>N</t>
        </is>
      </c>
      <c r="N757" s="127" t="inlineStr">
        <is>
          <t>Transport</t>
        </is>
      </c>
      <c r="O757" s="127" t="inlineStr">
        <is>
          <t>N</t>
        </is>
      </c>
      <c r="P757" s="127" t="inlineStr">
        <is>
          <t>S</t>
        </is>
      </c>
      <c r="Q757" s="127" t="inlineStr">
        <is>
          <t>NT</t>
        </is>
      </c>
      <c r="R757" s="147" t="n">
        <v>4.532</v>
      </c>
      <c r="S757" s="127" t="n">
        <v>86</v>
      </c>
      <c r="T757" s="148" t="n">
        <v>5.88</v>
      </c>
      <c r="U757" s="127" t="inlineStr">
        <is>
          <t>LA RUCHE LOGISTIQUE</t>
        </is>
      </c>
      <c r="W757" s="8">
        <f>IF(C757&lt;&gt;2,"",IF(S757="5X","5XK",IF(S757="5Y","5YK",IF(S757="6B","6BK",IF(S757="6C","6CK","")))))</f>
        <v/>
      </c>
      <c r="X757" s="8">
        <f>IF(S757="6B",_xlfn.XLOOKUP(H757,'Zoning 2shop'!A:A,'Zoning 2shop'!B:B),IF(S757="6C",_xlfn.XLOOKUP(G757,'Zoning 2shop'!C:C,'Zoning 2shop'!D:D),""))</f>
        <v/>
      </c>
      <c r="Y757" s="112">
        <f>AB757/Z757</f>
        <v/>
      </c>
      <c r="Z757" s="4">
        <f>T757</f>
        <v/>
      </c>
      <c r="AA757" s="4">
        <f>IF(OR(S757="6C",S757="6B",S757="5X",S757="5Y"),0.08,0.5)</f>
        <v/>
      </c>
      <c r="AB757" s="4">
        <f>$AG$5/$AG$2*Z757</f>
        <v/>
      </c>
      <c r="AC757" s="19">
        <f>Z757+AA757</f>
        <v/>
      </c>
      <c r="AD757" s="8">
        <f>IF(COUNTIF(Catégories!A:A,N757)=0,"catégorie inconnue",LOOKUP(N757,Catégories!A:A,Catégories!B:B))</f>
        <v/>
      </c>
      <c r="AE757" s="21">
        <f>SUM(Z757:AB757)</f>
        <v/>
      </c>
    </row>
    <row r="758" hidden="1" s="101">
      <c r="B758" s="127" t="inlineStr">
        <is>
          <t>13617721</t>
        </is>
      </c>
      <c r="C758" s="127" t="inlineStr">
        <is>
          <t>0</t>
        </is>
      </c>
      <c r="D758" s="123" t="n">
        <v>46167</v>
      </c>
      <c r="E758" s="127" t="inlineStr">
        <is>
          <t>21320</t>
        </is>
      </c>
      <c r="F758" s="127" t="inlineStr">
        <is>
          <t>92200</t>
        </is>
      </c>
      <c r="G758" s="127" t="inlineStr"/>
      <c r="H758" s="127" t="inlineStr"/>
      <c r="I758" s="127" t="inlineStr">
        <is>
          <t>8086S</t>
        </is>
      </c>
      <c r="J758" s="127" t="inlineStr">
        <is>
          <t>Laruche</t>
        </is>
      </c>
      <c r="K758" s="127" t="inlineStr">
        <is>
          <t>999999</t>
        </is>
      </c>
      <c r="L758" s="127" t="inlineStr">
        <is>
          <t>XS445407237FR</t>
        </is>
      </c>
      <c r="M758" s="127" t="inlineStr">
        <is>
          <t>N</t>
        </is>
      </c>
      <c r="N758" s="127" t="inlineStr">
        <is>
          <t>Transport</t>
        </is>
      </c>
      <c r="O758" s="127" t="inlineStr">
        <is>
          <t>N</t>
        </is>
      </c>
      <c r="P758" s="127" t="inlineStr">
        <is>
          <t>S</t>
        </is>
      </c>
      <c r="Q758" s="127" t="inlineStr">
        <is>
          <t>NT</t>
        </is>
      </c>
      <c r="R758" s="147" t="n">
        <v>9.6</v>
      </c>
      <c r="S758" s="127" t="n">
        <v>86</v>
      </c>
      <c r="T758" s="148" t="n">
        <v>8.43</v>
      </c>
      <c r="U758" s="127" t="inlineStr">
        <is>
          <t>LA RUCHE LOGISTIQUE</t>
        </is>
      </c>
      <c r="W758" s="8">
        <f>IF(C758&lt;&gt;2,"",IF(S758="5X","5XK",IF(S758="5Y","5YK",IF(S758="6B","6BK",IF(S758="6C","6CK","")))))</f>
        <v/>
      </c>
      <c r="X758" s="8">
        <f>IF(S758="6B",_xlfn.XLOOKUP(H758,'Zoning 2shop'!A:A,'Zoning 2shop'!B:B),IF(S758="6C",_xlfn.XLOOKUP(G758,'Zoning 2shop'!C:C,'Zoning 2shop'!D:D),""))</f>
        <v/>
      </c>
      <c r="Y758" s="112">
        <f>AB758/Z758</f>
        <v/>
      </c>
      <c r="Z758" s="4">
        <f>T758</f>
        <v/>
      </c>
      <c r="AA758" s="4">
        <f>IF(OR(S758="6C",S758="6B",S758="5X",S758="5Y"),0.08,0.5)</f>
        <v/>
      </c>
      <c r="AB758" s="4">
        <f>$AG$5/$AG$2*Z758</f>
        <v/>
      </c>
      <c r="AC758" s="19">
        <f>Z758+AA758</f>
        <v/>
      </c>
      <c r="AD758" s="8">
        <f>IF(COUNTIF(Catégories!A:A,N758)=0,"catégorie inconnue",LOOKUP(N758,Catégories!A:A,Catégories!B:B))</f>
        <v/>
      </c>
      <c r="AE758" s="21">
        <f>SUM(Z758:AB758)</f>
        <v/>
      </c>
    </row>
    <row r="759" hidden="1" ht="25.5" customHeight="1" s="101">
      <c r="B759" s="127" t="inlineStr">
        <is>
          <t>13617721</t>
        </is>
      </c>
      <c r="C759" s="127" t="inlineStr">
        <is>
          <t>0</t>
        </is>
      </c>
      <c r="D759" s="123" t="n">
        <v>46167</v>
      </c>
      <c r="E759" s="127" t="inlineStr">
        <is>
          <t>21320</t>
        </is>
      </c>
      <c r="F759" s="127" t="inlineStr">
        <is>
          <t>92200</t>
        </is>
      </c>
      <c r="G759" s="127" t="inlineStr"/>
      <c r="H759" s="127" t="inlineStr"/>
      <c r="I759" s="127" t="inlineStr">
        <is>
          <t>8086S</t>
        </is>
      </c>
      <c r="J759" s="127" t="inlineStr">
        <is>
          <t>Laruche</t>
        </is>
      </c>
      <c r="K759" s="127" t="inlineStr">
        <is>
          <t>999999</t>
        </is>
      </c>
      <c r="L759" s="127" t="inlineStr">
        <is>
          <t>XS445407237FR</t>
        </is>
      </c>
      <c r="M759" s="127" t="inlineStr">
        <is>
          <t>N</t>
        </is>
      </c>
      <c r="N759" s="127" t="inlineStr">
        <is>
          <t>Supplement Etiquette Non Conforme</t>
        </is>
      </c>
      <c r="O759" s="127" t="inlineStr">
        <is>
          <t>N</t>
        </is>
      </c>
      <c r="P759" s="127" t="n"/>
      <c r="Q759" s="127" t="inlineStr">
        <is>
          <t>NT</t>
        </is>
      </c>
      <c r="R759" s="147" t="n">
        <v>0</v>
      </c>
      <c r="S759" s="127" t="n">
        <v>86</v>
      </c>
      <c r="T759" s="148" t="n">
        <v>2</v>
      </c>
      <c r="U759" s="127" t="inlineStr">
        <is>
          <t>LA RUCHE LOGISTIQUE</t>
        </is>
      </c>
      <c r="W759" s="8">
        <f>IF(C759&lt;&gt;2,"",IF(S759="5X","5XK",IF(S759="5Y","5YK",IF(S759="6B","6BK",IF(S759="6C","6CK","")))))</f>
        <v/>
      </c>
      <c r="X759" s="8">
        <f>IF(S759="6B",_xlfn.XLOOKUP(H759,'Zoning 2shop'!A:A,'Zoning 2shop'!B:B),IF(S759="6C",_xlfn.XLOOKUP(G759,'Zoning 2shop'!C:C,'Zoning 2shop'!D:D),""))</f>
        <v/>
      </c>
      <c r="Y759" s="112">
        <f>AB759/Z759</f>
        <v/>
      </c>
      <c r="Z759" s="4">
        <f>T759</f>
        <v/>
      </c>
      <c r="AA759" s="4">
        <f>IF(OR(S759="6C",S759="6B",S759="5X",S759="5Y"),0.08,0.5)</f>
        <v/>
      </c>
      <c r="AB759" s="4">
        <f>$AG$5/$AG$2*Z759</f>
        <v/>
      </c>
      <c r="AC759" s="19">
        <f>Z759+AA759</f>
        <v/>
      </c>
      <c r="AD759" s="8">
        <f>IF(COUNTIF(Catégories!A:A,N759)=0,"catégorie inconnue",LOOKUP(N759,Catégories!A:A,Catégories!B:B))</f>
        <v/>
      </c>
      <c r="AE759" s="21">
        <f>SUM(Z759:AB759)</f>
        <v/>
      </c>
    </row>
    <row r="760" hidden="1" s="101">
      <c r="B760" s="127" t="inlineStr">
        <is>
          <t>13617721</t>
        </is>
      </c>
      <c r="C760" s="127" t="inlineStr">
        <is>
          <t>0</t>
        </is>
      </c>
      <c r="D760" s="123" t="n">
        <v>46167</v>
      </c>
      <c r="E760" s="127" t="inlineStr">
        <is>
          <t>21320</t>
        </is>
      </c>
      <c r="F760" s="127" t="inlineStr">
        <is>
          <t>31130</t>
        </is>
      </c>
      <c r="G760" s="127" t="inlineStr"/>
      <c r="H760" s="127" t="inlineStr"/>
      <c r="I760" s="127" t="inlineStr">
        <is>
          <t>1271X</t>
        </is>
      </c>
      <c r="J760" s="127" t="inlineStr">
        <is>
          <t>Laruche</t>
        </is>
      </c>
      <c r="K760" s="127" t="inlineStr">
        <is>
          <t>999999</t>
        </is>
      </c>
      <c r="L760" s="127" t="inlineStr">
        <is>
          <t>XS445465610FR</t>
        </is>
      </c>
      <c r="M760" s="127" t="inlineStr">
        <is>
          <t>N</t>
        </is>
      </c>
      <c r="N760" s="127" t="inlineStr">
        <is>
          <t>Transport</t>
        </is>
      </c>
      <c r="O760" s="127" t="inlineStr">
        <is>
          <t>N</t>
        </is>
      </c>
      <c r="P760" s="127" t="inlineStr">
        <is>
          <t>S</t>
        </is>
      </c>
      <c r="Q760" s="127" t="inlineStr">
        <is>
          <t>NT</t>
        </is>
      </c>
      <c r="R760" s="147" t="n">
        <v>0.47</v>
      </c>
      <c r="S760" s="127" t="n">
        <v>86</v>
      </c>
      <c r="T760" s="148" t="n">
        <v>4.25</v>
      </c>
      <c r="U760" s="127" t="inlineStr">
        <is>
          <t>LA RUCHE LOGISTIQUE</t>
        </is>
      </c>
      <c r="W760" s="8">
        <f>IF(C760&lt;&gt;2,"",IF(S760="5X","5XK",IF(S760="5Y","5YK",IF(S760="6B","6BK",IF(S760="6C","6CK","")))))</f>
        <v/>
      </c>
      <c r="X760" s="8">
        <f>IF(S760="6B",_xlfn.XLOOKUP(H760,'Zoning 2shop'!A:A,'Zoning 2shop'!B:B),IF(S760="6C",_xlfn.XLOOKUP(G760,'Zoning 2shop'!C:C,'Zoning 2shop'!D:D),""))</f>
        <v/>
      </c>
      <c r="Y760" s="112">
        <f>AB760/Z760</f>
        <v/>
      </c>
      <c r="Z760" s="4">
        <f>T760</f>
        <v/>
      </c>
      <c r="AA760" s="4">
        <f>IF(OR(S760="6C",S760="6B",S760="5X",S760="5Y"),0.08,0.5)</f>
        <v/>
      </c>
      <c r="AB760" s="4">
        <f>$AG$5/$AG$2*Z760</f>
        <v/>
      </c>
      <c r="AC760" s="19">
        <f>Z760+AA760</f>
        <v/>
      </c>
      <c r="AD760" s="8">
        <f>IF(COUNTIF(Catégories!A:A,N760)=0,"catégorie inconnue",LOOKUP(N760,Catégories!A:A,Catégories!B:B))</f>
        <v/>
      </c>
      <c r="AE760" s="21">
        <f>SUM(Z760:AB760)</f>
        <v/>
      </c>
    </row>
    <row r="761" hidden="1" s="101">
      <c r="B761" s="127" t="inlineStr">
        <is>
          <t>13617721</t>
        </is>
      </c>
      <c r="C761" s="127" t="inlineStr">
        <is>
          <t>0</t>
        </is>
      </c>
      <c r="D761" s="123" t="n">
        <v>46167</v>
      </c>
      <c r="E761" s="127" t="inlineStr">
        <is>
          <t>21320</t>
        </is>
      </c>
      <c r="F761" s="127" t="inlineStr">
        <is>
          <t>13014</t>
        </is>
      </c>
      <c r="G761" s="127" t="inlineStr"/>
      <c r="H761" s="127" t="inlineStr"/>
      <c r="I761" s="127" t="inlineStr">
        <is>
          <t>265CM</t>
        </is>
      </c>
      <c r="J761" s="127" t="inlineStr">
        <is>
          <t>Laruche</t>
        </is>
      </c>
      <c r="K761" s="127" t="inlineStr">
        <is>
          <t>999999</t>
        </is>
      </c>
      <c r="L761" s="127" t="inlineStr">
        <is>
          <t>XS445465773FR</t>
        </is>
      </c>
      <c r="M761" s="127" t="inlineStr">
        <is>
          <t>N</t>
        </is>
      </c>
      <c r="N761" s="127" t="inlineStr">
        <is>
          <t>Transport</t>
        </is>
      </c>
      <c r="O761" s="127" t="inlineStr">
        <is>
          <t>N</t>
        </is>
      </c>
      <c r="P761" s="127" t="inlineStr">
        <is>
          <t>S</t>
        </is>
      </c>
      <c r="Q761" s="127" t="inlineStr">
        <is>
          <t>NT</t>
        </is>
      </c>
      <c r="R761" s="147" t="n">
        <v>0.27</v>
      </c>
      <c r="S761" s="127" t="n">
        <v>86</v>
      </c>
      <c r="T761" s="148" t="n">
        <v>4.25</v>
      </c>
      <c r="U761" s="127" t="inlineStr">
        <is>
          <t>LA RUCHE LOGISTIQUE</t>
        </is>
      </c>
      <c r="W761" s="8">
        <f>IF(C761&lt;&gt;2,"",IF(S761="5X","5XK",IF(S761="5Y","5YK",IF(S761="6B","6BK",IF(S761="6C","6CK","")))))</f>
        <v/>
      </c>
      <c r="X761" s="8">
        <f>IF(S761="6B",_xlfn.XLOOKUP(H761,'Zoning 2shop'!A:A,'Zoning 2shop'!B:B),IF(S761="6C",_xlfn.XLOOKUP(G761,'Zoning 2shop'!C:C,'Zoning 2shop'!D:D),""))</f>
        <v/>
      </c>
      <c r="Y761" s="112">
        <f>AB761/Z761</f>
        <v/>
      </c>
      <c r="Z761" s="4">
        <f>T761</f>
        <v/>
      </c>
      <c r="AA761" s="4">
        <f>IF(OR(S761="6C",S761="6B",S761="5X",S761="5Y"),0.08,0.5)</f>
        <v/>
      </c>
      <c r="AB761" s="4">
        <f>$AG$5/$AG$2*Z761</f>
        <v/>
      </c>
      <c r="AC761" s="19">
        <f>Z761+AA761</f>
        <v/>
      </c>
      <c r="AD761" s="8">
        <f>IF(COUNTIF(Catégories!A:A,N761)=0,"catégorie inconnue",LOOKUP(N761,Catégories!A:A,Catégories!B:B))</f>
        <v/>
      </c>
      <c r="AE761" s="21">
        <f>SUM(Z761:AB761)</f>
        <v/>
      </c>
    </row>
    <row r="762" hidden="1" s="101">
      <c r="B762" s="127" t="inlineStr">
        <is>
          <t>13617721</t>
        </is>
      </c>
      <c r="C762" s="127" t="inlineStr">
        <is>
          <t>0</t>
        </is>
      </c>
      <c r="D762" s="123" t="n">
        <v>46167</v>
      </c>
      <c r="E762" s="127" t="inlineStr">
        <is>
          <t>21320</t>
        </is>
      </c>
      <c r="F762" s="127" t="inlineStr">
        <is>
          <t>89100</t>
        </is>
      </c>
      <c r="G762" s="127" t="inlineStr"/>
      <c r="H762" s="127" t="inlineStr"/>
      <c r="I762" s="127" t="inlineStr">
        <is>
          <t>5887V</t>
        </is>
      </c>
      <c r="J762" s="127" t="inlineStr">
        <is>
          <t>Laruche</t>
        </is>
      </c>
      <c r="K762" s="127" t="inlineStr">
        <is>
          <t>999999</t>
        </is>
      </c>
      <c r="L762" s="127" t="inlineStr">
        <is>
          <t>XS445471442FR</t>
        </is>
      </c>
      <c r="M762" s="127" t="inlineStr">
        <is>
          <t>N</t>
        </is>
      </c>
      <c r="N762" s="127" t="inlineStr">
        <is>
          <t>Transport</t>
        </is>
      </c>
      <c r="O762" s="127" t="inlineStr">
        <is>
          <t>N</t>
        </is>
      </c>
      <c r="P762" s="127" t="inlineStr">
        <is>
          <t>S</t>
        </is>
      </c>
      <c r="Q762" s="127" t="inlineStr">
        <is>
          <t>NR</t>
        </is>
      </c>
      <c r="R762" s="147" t="n">
        <v>5.904</v>
      </c>
      <c r="S762" s="127" t="n">
        <v>86</v>
      </c>
      <c r="T762" s="148" t="n">
        <v>6.39</v>
      </c>
      <c r="U762" s="127" t="inlineStr">
        <is>
          <t>LA RUCHE LOGISTIQUE</t>
        </is>
      </c>
      <c r="W762" s="8">
        <f>IF(C762&lt;&gt;2,"",IF(S762="5X","5XK",IF(S762="5Y","5YK",IF(S762="6B","6BK",IF(S762="6C","6CK","")))))</f>
        <v/>
      </c>
      <c r="X762" s="8">
        <f>IF(S762="6B",_xlfn.XLOOKUP(H762,'Zoning 2shop'!A:A,'Zoning 2shop'!B:B),IF(S762="6C",_xlfn.XLOOKUP(G762,'Zoning 2shop'!C:C,'Zoning 2shop'!D:D),""))</f>
        <v/>
      </c>
      <c r="Y762" s="112">
        <f>AB762/Z762</f>
        <v/>
      </c>
      <c r="Z762" s="4">
        <f>T762</f>
        <v/>
      </c>
      <c r="AA762" s="4">
        <f>IF(OR(S762="6C",S762="6B",S762="5X",S762="5Y"),0.08,0.5)</f>
        <v/>
      </c>
      <c r="AB762" s="4">
        <f>$AG$5/$AG$2*Z762</f>
        <v/>
      </c>
      <c r="AC762" s="19">
        <f>Z762+AA762</f>
        <v/>
      </c>
      <c r="AD762" s="8">
        <f>IF(COUNTIF(Catégories!A:A,N762)=0,"catégorie inconnue",LOOKUP(N762,Catégories!A:A,Catégories!B:B))</f>
        <v/>
      </c>
      <c r="AE762" s="21">
        <f>SUM(Z762:AB762)</f>
        <v/>
      </c>
    </row>
    <row r="763" hidden="1" s="101">
      <c r="B763" s="127" t="inlineStr">
        <is>
          <t>13617721</t>
        </is>
      </c>
      <c r="C763" s="127" t="inlineStr">
        <is>
          <t>0</t>
        </is>
      </c>
      <c r="D763" s="123" t="n">
        <v>46167</v>
      </c>
      <c r="E763" s="127" t="inlineStr">
        <is>
          <t>21320</t>
        </is>
      </c>
      <c r="F763" s="127" t="inlineStr">
        <is>
          <t>13380</t>
        </is>
      </c>
      <c r="G763" s="127" t="inlineStr"/>
      <c r="H763" s="127" t="inlineStr"/>
      <c r="I763" s="127" t="inlineStr">
        <is>
          <t>839UA</t>
        </is>
      </c>
      <c r="J763" s="127" t="inlineStr">
        <is>
          <t>Laruche</t>
        </is>
      </c>
      <c r="K763" s="127" t="inlineStr">
        <is>
          <t>999999</t>
        </is>
      </c>
      <c r="L763" s="127" t="inlineStr">
        <is>
          <t>XS445472195FR</t>
        </is>
      </c>
      <c r="M763" s="127" t="inlineStr">
        <is>
          <t>N</t>
        </is>
      </c>
      <c r="N763" s="127" t="inlineStr">
        <is>
          <t>Transport</t>
        </is>
      </c>
      <c r="O763" s="127" t="inlineStr">
        <is>
          <t>N</t>
        </is>
      </c>
      <c r="P763" s="127" t="inlineStr">
        <is>
          <t>S</t>
        </is>
      </c>
      <c r="Q763" s="127" t="inlineStr">
        <is>
          <t>NT</t>
        </is>
      </c>
      <c r="R763" s="147" t="n">
        <v>0.41</v>
      </c>
      <c r="S763" s="127" t="n">
        <v>86</v>
      </c>
      <c r="T763" s="148" t="n">
        <v>4.25</v>
      </c>
      <c r="U763" s="127" t="inlineStr">
        <is>
          <t>LA RUCHE LOGISTIQUE</t>
        </is>
      </c>
      <c r="W763" s="8">
        <f>IF(C763&lt;&gt;2,"",IF(S763="5X","5XK",IF(S763="5Y","5YK",IF(S763="6B","6BK",IF(S763="6C","6CK","")))))</f>
        <v/>
      </c>
      <c r="X763" s="8">
        <f>IF(S763="6B",_xlfn.XLOOKUP(H763,'Zoning 2shop'!A:A,'Zoning 2shop'!B:B),IF(S763="6C",_xlfn.XLOOKUP(G763,'Zoning 2shop'!C:C,'Zoning 2shop'!D:D),""))</f>
        <v/>
      </c>
      <c r="Y763" s="112">
        <f>AB763/Z763</f>
        <v/>
      </c>
      <c r="Z763" s="4">
        <f>T763</f>
        <v/>
      </c>
      <c r="AA763" s="4">
        <f>IF(OR(S763="6C",S763="6B",S763="5X",S763="5Y"),0.08,0.5)</f>
        <v/>
      </c>
      <c r="AB763" s="4">
        <f>$AG$5/$AG$2*Z763</f>
        <v/>
      </c>
      <c r="AC763" s="19">
        <f>Z763+AA763</f>
        <v/>
      </c>
      <c r="AD763" s="8">
        <f>IF(COUNTIF(Catégories!A:A,N763)=0,"catégorie inconnue",LOOKUP(N763,Catégories!A:A,Catégories!B:B))</f>
        <v/>
      </c>
      <c r="AE763" s="21">
        <f>SUM(Z763:AB763)</f>
        <v/>
      </c>
    </row>
    <row r="764" hidden="1" s="101">
      <c r="B764" s="127" t="inlineStr">
        <is>
          <t>13617721</t>
        </is>
      </c>
      <c r="C764" s="127" t="inlineStr">
        <is>
          <t>0</t>
        </is>
      </c>
      <c r="D764" s="123" t="n">
        <v>46167</v>
      </c>
      <c r="E764" s="127" t="inlineStr">
        <is>
          <t>21320</t>
        </is>
      </c>
      <c r="F764" s="127" t="inlineStr">
        <is>
          <t>38250</t>
        </is>
      </c>
      <c r="G764" s="127" t="inlineStr"/>
      <c r="H764" s="127" t="inlineStr"/>
      <c r="I764" s="127" t="inlineStr">
        <is>
          <t>494AX</t>
        </is>
      </c>
      <c r="J764" s="127" t="inlineStr">
        <is>
          <t>Laruche</t>
        </is>
      </c>
      <c r="K764" s="127" t="inlineStr">
        <is>
          <t>999999</t>
        </is>
      </c>
      <c r="L764" s="127" t="inlineStr">
        <is>
          <t>XS445473704FR</t>
        </is>
      </c>
      <c r="M764" s="127" t="inlineStr">
        <is>
          <t>N</t>
        </is>
      </c>
      <c r="N764" s="127" t="inlineStr">
        <is>
          <t>Transport</t>
        </is>
      </c>
      <c r="O764" s="127" t="inlineStr">
        <is>
          <t>N</t>
        </is>
      </c>
      <c r="P764" s="127" t="inlineStr">
        <is>
          <t>S</t>
        </is>
      </c>
      <c r="Q764" s="127" t="inlineStr">
        <is>
          <t>NT</t>
        </is>
      </c>
      <c r="R764" s="147" t="n">
        <v>4.532</v>
      </c>
      <c r="S764" s="127" t="n">
        <v>86</v>
      </c>
      <c r="T764" s="148" t="n">
        <v>5.88</v>
      </c>
      <c r="U764" s="127" t="inlineStr">
        <is>
          <t>LA RUCHE LOGISTIQUE</t>
        </is>
      </c>
      <c r="W764" s="8">
        <f>IF(C764&lt;&gt;2,"",IF(S764="5X","5XK",IF(S764="5Y","5YK",IF(S764="6B","6BK",IF(S764="6C","6CK","")))))</f>
        <v/>
      </c>
      <c r="X764" s="8">
        <f>IF(S764="6B",_xlfn.XLOOKUP(H764,'Zoning 2shop'!A:A,'Zoning 2shop'!B:B),IF(S764="6C",_xlfn.XLOOKUP(G764,'Zoning 2shop'!C:C,'Zoning 2shop'!D:D),""))</f>
        <v/>
      </c>
      <c r="Y764" s="112">
        <f>AB764/Z764</f>
        <v/>
      </c>
      <c r="Z764" s="4">
        <f>T764</f>
        <v/>
      </c>
      <c r="AA764" s="4">
        <f>IF(OR(S764="6C",S764="6B",S764="5X",S764="5Y"),0.08,0.5)</f>
        <v/>
      </c>
      <c r="AB764" s="4">
        <f>$AG$5/$AG$2*Z764</f>
        <v/>
      </c>
      <c r="AC764" s="19">
        <f>Z764+AA764</f>
        <v/>
      </c>
      <c r="AD764" s="8">
        <f>IF(COUNTIF(Catégories!A:A,N764)=0,"catégorie inconnue",LOOKUP(N764,Catégories!A:A,Catégories!B:B))</f>
        <v/>
      </c>
      <c r="AE764" s="21">
        <f>SUM(Z764:AB764)</f>
        <v/>
      </c>
    </row>
    <row r="765" hidden="1" s="101">
      <c r="B765" s="127" t="inlineStr">
        <is>
          <t>13617721</t>
        </is>
      </c>
      <c r="C765" s="127" t="inlineStr">
        <is>
          <t>0</t>
        </is>
      </c>
      <c r="D765" s="123" t="n">
        <v>46167</v>
      </c>
      <c r="E765" s="127" t="inlineStr">
        <is>
          <t>21320</t>
        </is>
      </c>
      <c r="F765" s="127" t="inlineStr">
        <is>
          <t>38250</t>
        </is>
      </c>
      <c r="G765" s="127" t="inlineStr"/>
      <c r="H765" s="127" t="inlineStr"/>
      <c r="I765" s="127" t="inlineStr">
        <is>
          <t>494AX</t>
        </is>
      </c>
      <c r="J765" s="127" t="inlineStr">
        <is>
          <t>Laruche</t>
        </is>
      </c>
      <c r="K765" s="127" t="inlineStr">
        <is>
          <t>999999</t>
        </is>
      </c>
      <c r="L765" s="127" t="inlineStr">
        <is>
          <t>XS445473704FR</t>
        </is>
      </c>
      <c r="M765" s="127" t="inlineStr">
        <is>
          <t>N</t>
        </is>
      </c>
      <c r="N765" s="127" t="inlineStr">
        <is>
          <t>Zones Difficiles d'accès</t>
        </is>
      </c>
      <c r="O765" s="127" t="inlineStr">
        <is>
          <t>N</t>
        </is>
      </c>
      <c r="P765" s="127" t="n"/>
      <c r="Q765" s="127" t="inlineStr">
        <is>
          <t>NT</t>
        </is>
      </c>
      <c r="R765" s="147" t="n">
        <v>0</v>
      </c>
      <c r="S765" s="127" t="n">
        <v>86</v>
      </c>
      <c r="T765" s="148" t="n">
        <v>5</v>
      </c>
      <c r="U765" s="127" t="inlineStr">
        <is>
          <t>LA RUCHE LOGISTIQUE</t>
        </is>
      </c>
      <c r="W765" s="8">
        <f>IF(C765&lt;&gt;2,"",IF(S765="5X","5XK",IF(S765="5Y","5YK",IF(S765="6B","6BK",IF(S765="6C","6CK","")))))</f>
        <v/>
      </c>
      <c r="X765" s="8">
        <f>IF(S765="6B",_xlfn.XLOOKUP(H765,'Zoning 2shop'!A:A,'Zoning 2shop'!B:B),IF(S765="6C",_xlfn.XLOOKUP(G765,'Zoning 2shop'!C:C,'Zoning 2shop'!D:D),""))</f>
        <v/>
      </c>
      <c r="Y765" s="112">
        <f>AB765/Z765</f>
        <v/>
      </c>
      <c r="Z765" s="4">
        <f>T765</f>
        <v/>
      </c>
      <c r="AA765" s="4">
        <f>IF(OR(S765="6C",S765="6B",S765="5X",S765="5Y"),0.08,0.5)</f>
        <v/>
      </c>
      <c r="AB765" s="4">
        <f>$AG$5/$AG$2*Z765</f>
        <v/>
      </c>
      <c r="AC765" s="19">
        <f>Z765+AA765</f>
        <v/>
      </c>
      <c r="AD765" s="8">
        <f>IF(COUNTIF(Catégories!A:A,N765)=0,"catégorie inconnue",LOOKUP(N765,Catégories!A:A,Catégories!B:B))</f>
        <v/>
      </c>
      <c r="AE765" s="21">
        <f>SUM(Z765:AB765)</f>
        <v/>
      </c>
    </row>
    <row r="766" hidden="1" s="101">
      <c r="B766" s="127" t="inlineStr">
        <is>
          <t>13617721</t>
        </is>
      </c>
      <c r="C766" s="127" t="inlineStr">
        <is>
          <t>0</t>
        </is>
      </c>
      <c r="D766" s="123" t="n">
        <v>46168</v>
      </c>
      <c r="E766" s="127" t="inlineStr">
        <is>
          <t>21320</t>
        </is>
      </c>
      <c r="F766" s="127" t="inlineStr">
        <is>
          <t>49100</t>
        </is>
      </c>
      <c r="G766" s="127" t="inlineStr"/>
      <c r="H766" s="127" t="inlineStr"/>
      <c r="I766" s="127" t="inlineStr">
        <is>
          <t>0319X</t>
        </is>
      </c>
      <c r="J766" s="127" t="inlineStr">
        <is>
          <t>Laruche</t>
        </is>
      </c>
      <c r="K766" s="127" t="inlineStr">
        <is>
          <t>999999</t>
        </is>
      </c>
      <c r="L766" s="127" t="inlineStr">
        <is>
          <t>XS445633131FR</t>
        </is>
      </c>
      <c r="M766" s="127" t="inlineStr">
        <is>
          <t>N</t>
        </is>
      </c>
      <c r="N766" s="127" t="inlineStr">
        <is>
          <t>Transport</t>
        </is>
      </c>
      <c r="O766" s="127" t="inlineStr">
        <is>
          <t>N</t>
        </is>
      </c>
      <c r="P766" s="127" t="inlineStr">
        <is>
          <t>S</t>
        </is>
      </c>
      <c r="Q766" s="127" t="inlineStr">
        <is>
          <t>NT</t>
        </is>
      </c>
      <c r="R766" s="147" t="n">
        <v>4.678</v>
      </c>
      <c r="S766" s="127" t="n">
        <v>86</v>
      </c>
      <c r="T766" s="148" t="n">
        <v>5.88</v>
      </c>
      <c r="U766" s="127" t="inlineStr">
        <is>
          <t>LA RUCHE LOGISTIQUE</t>
        </is>
      </c>
      <c r="W766" s="8">
        <f>IF(C766&lt;&gt;2,"",IF(S766="5X","5XK",IF(S766="5Y","5YK",IF(S766="6B","6BK",IF(S766="6C","6CK","")))))</f>
        <v/>
      </c>
      <c r="X766" s="8">
        <f>IF(S766="6B",_xlfn.XLOOKUP(H766,'Zoning 2shop'!A:A,'Zoning 2shop'!B:B),IF(S766="6C",_xlfn.XLOOKUP(G766,'Zoning 2shop'!C:C,'Zoning 2shop'!D:D),""))</f>
        <v/>
      </c>
      <c r="Y766" s="112">
        <f>AB766/Z766</f>
        <v/>
      </c>
      <c r="Z766" s="4">
        <f>T766</f>
        <v/>
      </c>
      <c r="AA766" s="4">
        <f>IF(OR(S766="6C",S766="6B",S766="5X",S766="5Y"),0.08,0.5)</f>
        <v/>
      </c>
      <c r="AB766" s="4">
        <f>$AG$5/$AG$2*Z766</f>
        <v/>
      </c>
      <c r="AC766" s="19">
        <f>Z766+AA766</f>
        <v/>
      </c>
      <c r="AD766" s="8">
        <f>IF(COUNTIF(Catégories!A:A,N766)=0,"catégorie inconnue",LOOKUP(N766,Catégories!A:A,Catégories!B:B))</f>
        <v/>
      </c>
      <c r="AE766" s="21">
        <f>SUM(Z766:AB766)</f>
        <v/>
      </c>
    </row>
    <row r="767" hidden="1" s="101">
      <c r="B767" s="127" t="inlineStr">
        <is>
          <t>13617721</t>
        </is>
      </c>
      <c r="C767" s="127" t="inlineStr">
        <is>
          <t>0</t>
        </is>
      </c>
      <c r="D767" s="123" t="n">
        <v>46168</v>
      </c>
      <c r="E767" s="127" t="inlineStr">
        <is>
          <t>21320</t>
        </is>
      </c>
      <c r="F767" s="127" t="inlineStr">
        <is>
          <t>01220</t>
        </is>
      </c>
      <c r="G767" s="127" t="inlineStr"/>
      <c r="H767" s="127" t="inlineStr"/>
      <c r="I767" s="127" t="inlineStr">
        <is>
          <t>3599X</t>
        </is>
      </c>
      <c r="J767" s="127" t="inlineStr">
        <is>
          <t>Laruche</t>
        </is>
      </c>
      <c r="K767" s="127" t="inlineStr">
        <is>
          <t>999999</t>
        </is>
      </c>
      <c r="L767" s="127" t="inlineStr">
        <is>
          <t>XS445633437FR</t>
        </is>
      </c>
      <c r="M767" s="127" t="inlineStr">
        <is>
          <t>N</t>
        </is>
      </c>
      <c r="N767" s="127" t="inlineStr">
        <is>
          <t>Transport</t>
        </is>
      </c>
      <c r="O767" s="127" t="inlineStr">
        <is>
          <t>N</t>
        </is>
      </c>
      <c r="P767" s="127" t="inlineStr">
        <is>
          <t>S</t>
        </is>
      </c>
      <c r="Q767" s="127" t="inlineStr">
        <is>
          <t>NT</t>
        </is>
      </c>
      <c r="R767" s="147" t="n">
        <v>4.678</v>
      </c>
      <c r="S767" s="127" t="n">
        <v>86</v>
      </c>
      <c r="T767" s="148" t="n">
        <v>5.88</v>
      </c>
      <c r="U767" s="127" t="inlineStr">
        <is>
          <t>LA RUCHE LOGISTIQUE</t>
        </is>
      </c>
      <c r="W767" s="8">
        <f>IF(C767&lt;&gt;2,"",IF(S767="5X","5XK",IF(S767="5Y","5YK",IF(S767="6B","6BK",IF(S767="6C","6CK","")))))</f>
        <v/>
      </c>
      <c r="X767" s="8">
        <f>IF(S767="6B",_xlfn.XLOOKUP(H767,'Zoning 2shop'!A:A,'Zoning 2shop'!B:B),IF(S767="6C",_xlfn.XLOOKUP(G767,'Zoning 2shop'!C:C,'Zoning 2shop'!D:D),""))</f>
        <v/>
      </c>
      <c r="Y767" s="112">
        <f>AB767/Z767</f>
        <v/>
      </c>
      <c r="Z767" s="4">
        <f>T767</f>
        <v/>
      </c>
      <c r="AA767" s="4">
        <f>IF(OR(S767="6C",S767="6B",S767="5X",S767="5Y"),0.08,0.5)</f>
        <v/>
      </c>
      <c r="AB767" s="4">
        <f>$AG$5/$AG$2*Z767</f>
        <v/>
      </c>
      <c r="AC767" s="19">
        <f>Z767+AA767</f>
        <v/>
      </c>
      <c r="AD767" s="8">
        <f>IF(COUNTIF(Catégories!A:A,N767)=0,"catégorie inconnue",LOOKUP(N767,Catégories!A:A,Catégories!B:B))</f>
        <v/>
      </c>
      <c r="AE767" s="21">
        <f>SUM(Z767:AB767)</f>
        <v/>
      </c>
    </row>
    <row r="768" hidden="1" s="101">
      <c r="B768" s="127" t="inlineStr">
        <is>
          <t>13617721</t>
        </is>
      </c>
      <c r="C768" s="127" t="inlineStr">
        <is>
          <t>0</t>
        </is>
      </c>
      <c r="D768" s="123" t="n">
        <v>46168</v>
      </c>
      <c r="E768" s="127" t="inlineStr">
        <is>
          <t>21320</t>
        </is>
      </c>
      <c r="F768" s="127" t="inlineStr">
        <is>
          <t>94120</t>
        </is>
      </c>
      <c r="G768" s="127" t="inlineStr"/>
      <c r="H768" s="127" t="inlineStr"/>
      <c r="I768" s="127" t="inlineStr">
        <is>
          <t>4114V</t>
        </is>
      </c>
      <c r="J768" s="127" t="inlineStr">
        <is>
          <t>Laruche</t>
        </is>
      </c>
      <c r="K768" s="127" t="inlineStr">
        <is>
          <t>999999</t>
        </is>
      </c>
      <c r="L768" s="127" t="inlineStr">
        <is>
          <t>XS445633936FR</t>
        </is>
      </c>
      <c r="M768" s="127" t="inlineStr">
        <is>
          <t>N</t>
        </is>
      </c>
      <c r="N768" s="127" t="inlineStr">
        <is>
          <t>Transport</t>
        </is>
      </c>
      <c r="O768" s="127" t="inlineStr">
        <is>
          <t>N</t>
        </is>
      </c>
      <c r="P768" s="127" t="inlineStr">
        <is>
          <t>S</t>
        </is>
      </c>
      <c r="Q768" s="127" t="inlineStr">
        <is>
          <t>NT</t>
        </is>
      </c>
      <c r="R768" s="147" t="n">
        <v>0.09</v>
      </c>
      <c r="S768" s="127" t="n">
        <v>86</v>
      </c>
      <c r="T768" s="148" t="n">
        <v>4.25</v>
      </c>
      <c r="U768" s="127" t="inlineStr">
        <is>
          <t>LA RUCHE LOGISTIQUE</t>
        </is>
      </c>
      <c r="W768" s="8">
        <f>IF(C768&lt;&gt;2,"",IF(S768="5X","5XK",IF(S768="5Y","5YK",IF(S768="6B","6BK",IF(S768="6C","6CK","")))))</f>
        <v/>
      </c>
      <c r="X768" s="8">
        <f>IF(S768="6B",_xlfn.XLOOKUP(H768,'Zoning 2shop'!A:A,'Zoning 2shop'!B:B),IF(S768="6C",_xlfn.XLOOKUP(G768,'Zoning 2shop'!C:C,'Zoning 2shop'!D:D),""))</f>
        <v/>
      </c>
      <c r="Y768" s="112">
        <f>AB768/Z768</f>
        <v/>
      </c>
      <c r="Z768" s="4">
        <f>T768</f>
        <v/>
      </c>
      <c r="AA768" s="4">
        <f>IF(OR(S768="6C",S768="6B",S768="5X",S768="5Y"),0.08,0.5)</f>
        <v/>
      </c>
      <c r="AB768" s="4">
        <f>$AG$5/$AG$2*Z768</f>
        <v/>
      </c>
      <c r="AC768" s="19">
        <f>Z768+AA768</f>
        <v/>
      </c>
      <c r="AD768" s="8">
        <f>IF(COUNTIF(Catégories!A:A,N768)=0,"catégorie inconnue",LOOKUP(N768,Catégories!A:A,Catégories!B:B))</f>
        <v/>
      </c>
      <c r="AE768" s="21">
        <f>SUM(Z768:AB768)</f>
        <v/>
      </c>
    </row>
    <row r="769" hidden="1" s="101">
      <c r="B769" s="127" t="inlineStr">
        <is>
          <t>13617721</t>
        </is>
      </c>
      <c r="C769" s="127" t="inlineStr">
        <is>
          <t>0</t>
        </is>
      </c>
      <c r="D769" s="123" t="n">
        <v>46168</v>
      </c>
      <c r="E769" s="127" t="inlineStr">
        <is>
          <t>21320</t>
        </is>
      </c>
      <c r="F769" s="127" t="inlineStr">
        <is>
          <t>54710</t>
        </is>
      </c>
      <c r="G769" s="127" t="inlineStr"/>
      <c r="H769" s="127" t="inlineStr"/>
      <c r="I769" s="127" t="inlineStr">
        <is>
          <t>2016R</t>
        </is>
      </c>
      <c r="J769" s="127" t="inlineStr">
        <is>
          <t>Laruche</t>
        </is>
      </c>
      <c r="K769" s="127" t="inlineStr">
        <is>
          <t>999999</t>
        </is>
      </c>
      <c r="L769" s="127" t="inlineStr">
        <is>
          <t>XS445636243FR</t>
        </is>
      </c>
      <c r="M769" s="127" t="inlineStr">
        <is>
          <t>N</t>
        </is>
      </c>
      <c r="N769" s="127" t="inlineStr">
        <is>
          <t>Transport</t>
        </is>
      </c>
      <c r="O769" s="127" t="inlineStr">
        <is>
          <t>N</t>
        </is>
      </c>
      <c r="P769" s="127" t="inlineStr">
        <is>
          <t>S</t>
        </is>
      </c>
      <c r="Q769" s="127" t="inlineStr">
        <is>
          <t>NT</t>
        </is>
      </c>
      <c r="R769" s="147" t="n">
        <v>4.532</v>
      </c>
      <c r="S769" s="127" t="n">
        <v>86</v>
      </c>
      <c r="T769" s="148" t="n">
        <v>5.88</v>
      </c>
      <c r="U769" s="127" t="inlineStr">
        <is>
          <t>LA RUCHE LOGISTIQUE</t>
        </is>
      </c>
      <c r="W769" s="8">
        <f>IF(C769&lt;&gt;2,"",IF(S769="5X","5XK",IF(S769="5Y","5YK",IF(S769="6B","6BK",IF(S769="6C","6CK","")))))</f>
        <v/>
      </c>
      <c r="X769" s="8">
        <f>IF(S769="6B",_xlfn.XLOOKUP(H769,'Zoning 2shop'!A:A,'Zoning 2shop'!B:B),IF(S769="6C",_xlfn.XLOOKUP(G769,'Zoning 2shop'!C:C,'Zoning 2shop'!D:D),""))</f>
        <v/>
      </c>
      <c r="Y769" s="112">
        <f>AB769/Z769</f>
        <v/>
      </c>
      <c r="Z769" s="4">
        <f>T769</f>
        <v/>
      </c>
      <c r="AA769" s="4">
        <f>IF(OR(S769="6C",S769="6B",S769="5X",S769="5Y"),0.08,0.5)</f>
        <v/>
      </c>
      <c r="AB769" s="4">
        <f>$AG$5/$AG$2*Z769</f>
        <v/>
      </c>
      <c r="AC769" s="19">
        <f>Z769+AA769</f>
        <v/>
      </c>
      <c r="AD769" s="8">
        <f>IF(COUNTIF(Catégories!A:A,N769)=0,"catégorie inconnue",LOOKUP(N769,Catégories!A:A,Catégories!B:B))</f>
        <v/>
      </c>
      <c r="AE769" s="21">
        <f>SUM(Z769:AB769)</f>
        <v/>
      </c>
    </row>
    <row r="770" hidden="1" s="101">
      <c r="B770" s="127" t="inlineStr">
        <is>
          <t>13617721</t>
        </is>
      </c>
      <c r="C770" s="127" t="inlineStr">
        <is>
          <t>0</t>
        </is>
      </c>
      <c r="D770" s="123" t="n">
        <v>46168</v>
      </c>
      <c r="E770" s="127" t="inlineStr">
        <is>
          <t>21320</t>
        </is>
      </c>
      <c r="F770" s="127" t="inlineStr">
        <is>
          <t>92130</t>
        </is>
      </c>
      <c r="G770" s="127" t="inlineStr"/>
      <c r="H770" s="127" t="inlineStr"/>
      <c r="I770" s="127" t="inlineStr">
        <is>
          <t>6467V</t>
        </is>
      </c>
      <c r="J770" s="127" t="inlineStr">
        <is>
          <t>Laruche</t>
        </is>
      </c>
      <c r="K770" s="127" t="inlineStr">
        <is>
          <t>999999</t>
        </is>
      </c>
      <c r="L770" s="127" t="inlineStr">
        <is>
          <t>XS445636393FR</t>
        </is>
      </c>
      <c r="M770" s="127" t="inlineStr">
        <is>
          <t>N</t>
        </is>
      </c>
      <c r="N770" s="127" t="inlineStr">
        <is>
          <t>Transport</t>
        </is>
      </c>
      <c r="O770" s="127" t="inlineStr">
        <is>
          <t>N</t>
        </is>
      </c>
      <c r="P770" s="127" t="inlineStr">
        <is>
          <t>S</t>
        </is>
      </c>
      <c r="Q770" s="127" t="inlineStr">
        <is>
          <t>NT</t>
        </is>
      </c>
      <c r="R770" s="147" t="n">
        <v>0.38</v>
      </c>
      <c r="S770" s="127" t="n">
        <v>86</v>
      </c>
      <c r="T770" s="148" t="n">
        <v>4.25</v>
      </c>
      <c r="U770" s="127" t="inlineStr">
        <is>
          <t>LA RUCHE LOGISTIQUE</t>
        </is>
      </c>
      <c r="W770" s="8">
        <f>IF(C770&lt;&gt;2,"",IF(S770="5X","5XK",IF(S770="5Y","5YK",IF(S770="6B","6BK",IF(S770="6C","6CK","")))))</f>
        <v/>
      </c>
      <c r="X770" s="8">
        <f>IF(S770="6B",_xlfn.XLOOKUP(H770,'Zoning 2shop'!A:A,'Zoning 2shop'!B:B),IF(S770="6C",_xlfn.XLOOKUP(G770,'Zoning 2shop'!C:C,'Zoning 2shop'!D:D),""))</f>
        <v/>
      </c>
      <c r="Y770" s="112">
        <f>AB770/Z770</f>
        <v/>
      </c>
      <c r="Z770" s="4">
        <f>T770</f>
        <v/>
      </c>
      <c r="AA770" s="4">
        <f>IF(OR(S770="6C",S770="6B",S770="5X",S770="5Y"),0.08,0.5)</f>
        <v/>
      </c>
      <c r="AB770" s="4">
        <f>$AG$5/$AG$2*Z770</f>
        <v/>
      </c>
      <c r="AC770" s="19">
        <f>Z770+AA770</f>
        <v/>
      </c>
      <c r="AD770" s="8">
        <f>IF(COUNTIF(Catégories!A:A,N770)=0,"catégorie inconnue",LOOKUP(N770,Catégories!A:A,Catégories!B:B))</f>
        <v/>
      </c>
      <c r="AE770" s="21">
        <f>SUM(Z770:AB770)</f>
        <v/>
      </c>
    </row>
    <row r="771" hidden="1" s="101">
      <c r="B771" s="127" t="inlineStr">
        <is>
          <t>13617721</t>
        </is>
      </c>
      <c r="C771" s="127" t="inlineStr">
        <is>
          <t>0</t>
        </is>
      </c>
      <c r="D771" s="123" t="n">
        <v>46168</v>
      </c>
      <c r="E771" s="127" t="inlineStr">
        <is>
          <t>21320</t>
        </is>
      </c>
      <c r="F771" s="127" t="inlineStr">
        <is>
          <t>68230</t>
        </is>
      </c>
      <c r="G771" s="127" t="inlineStr"/>
      <c r="H771" s="127" t="inlineStr"/>
      <c r="I771" s="127" t="inlineStr">
        <is>
          <t>344BG</t>
        </is>
      </c>
      <c r="J771" s="127" t="inlineStr">
        <is>
          <t>Laruche</t>
        </is>
      </c>
      <c r="K771" s="127" t="inlineStr">
        <is>
          <t>999999</t>
        </is>
      </c>
      <c r="L771" s="127" t="inlineStr">
        <is>
          <t>XS445636725FR</t>
        </is>
      </c>
      <c r="M771" s="127" t="inlineStr">
        <is>
          <t>N</t>
        </is>
      </c>
      <c r="N771" s="127" t="inlineStr">
        <is>
          <t>Transport</t>
        </is>
      </c>
      <c r="O771" s="127" t="inlineStr">
        <is>
          <t>N</t>
        </is>
      </c>
      <c r="P771" s="127" t="inlineStr">
        <is>
          <t>S</t>
        </is>
      </c>
      <c r="Q771" s="127" t="inlineStr">
        <is>
          <t>NT</t>
        </is>
      </c>
      <c r="R771" s="147" t="n">
        <v>0.17</v>
      </c>
      <c r="S771" s="127" t="n">
        <v>86</v>
      </c>
      <c r="T771" s="148" t="n">
        <v>4.25</v>
      </c>
      <c r="U771" s="127" t="inlineStr">
        <is>
          <t>LA RUCHE LOGISTIQUE</t>
        </is>
      </c>
      <c r="W771" s="8">
        <f>IF(C771&lt;&gt;2,"",IF(S771="5X","5XK",IF(S771="5Y","5YK",IF(S771="6B","6BK",IF(S771="6C","6CK","")))))</f>
        <v/>
      </c>
      <c r="X771" s="8">
        <f>IF(S771="6B",_xlfn.XLOOKUP(H771,'Zoning 2shop'!A:A,'Zoning 2shop'!B:B),IF(S771="6C",_xlfn.XLOOKUP(G771,'Zoning 2shop'!C:C,'Zoning 2shop'!D:D),""))</f>
        <v/>
      </c>
      <c r="Y771" s="112">
        <f>AB771/Z771</f>
        <v/>
      </c>
      <c r="Z771" s="4">
        <f>T771</f>
        <v/>
      </c>
      <c r="AA771" s="4">
        <f>IF(OR(S771="6C",S771="6B",S771="5X",S771="5Y"),0.08,0.5)</f>
        <v/>
      </c>
      <c r="AB771" s="4">
        <f>$AG$5/$AG$2*Z771</f>
        <v/>
      </c>
      <c r="AC771" s="19">
        <f>Z771+AA771</f>
        <v/>
      </c>
      <c r="AD771" s="8">
        <f>IF(COUNTIF(Catégories!A:A,N771)=0,"catégorie inconnue",LOOKUP(N771,Catégories!A:A,Catégories!B:B))</f>
        <v/>
      </c>
      <c r="AE771" s="21">
        <f>SUM(Z771:AB771)</f>
        <v/>
      </c>
    </row>
    <row r="772" hidden="1" s="101">
      <c r="B772" s="127" t="inlineStr">
        <is>
          <t>13617721</t>
        </is>
      </c>
      <c r="C772" s="127" t="inlineStr">
        <is>
          <t>0</t>
        </is>
      </c>
      <c r="D772" s="123" t="n">
        <v>46168</v>
      </c>
      <c r="E772" s="127" t="inlineStr">
        <is>
          <t>21320</t>
        </is>
      </c>
      <c r="F772" s="127" t="inlineStr">
        <is>
          <t>91410</t>
        </is>
      </c>
      <c r="G772" s="127" t="inlineStr"/>
      <c r="H772" s="127" t="inlineStr"/>
      <c r="I772" s="127" t="inlineStr">
        <is>
          <t>7794Y</t>
        </is>
      </c>
      <c r="J772" s="127" t="inlineStr">
        <is>
          <t>Laruche</t>
        </is>
      </c>
      <c r="K772" s="127" t="inlineStr">
        <is>
          <t>999999</t>
        </is>
      </c>
      <c r="L772" s="127" t="inlineStr">
        <is>
          <t>XS445636963FR</t>
        </is>
      </c>
      <c r="M772" s="127" t="inlineStr">
        <is>
          <t>N</t>
        </is>
      </c>
      <c r="N772" s="127" t="inlineStr">
        <is>
          <t>Transport</t>
        </is>
      </c>
      <c r="O772" s="127" t="inlineStr">
        <is>
          <t>N</t>
        </is>
      </c>
      <c r="P772" s="127" t="inlineStr">
        <is>
          <t>S</t>
        </is>
      </c>
      <c r="Q772" s="127" t="inlineStr">
        <is>
          <t>NT</t>
        </is>
      </c>
      <c r="R772" s="147" t="n">
        <v>0.08</v>
      </c>
      <c r="S772" s="127" t="n">
        <v>86</v>
      </c>
      <c r="T772" s="148" t="n">
        <v>4.25</v>
      </c>
      <c r="U772" s="127" t="inlineStr">
        <is>
          <t>LA RUCHE LOGISTIQUE</t>
        </is>
      </c>
      <c r="W772" s="8">
        <f>IF(C772&lt;&gt;2,"",IF(S772="5X","5XK",IF(S772="5Y","5YK",IF(S772="6B","6BK",IF(S772="6C","6CK","")))))</f>
        <v/>
      </c>
      <c r="X772" s="8">
        <f>IF(S772="6B",_xlfn.XLOOKUP(H772,'Zoning 2shop'!A:A,'Zoning 2shop'!B:B),IF(S772="6C",_xlfn.XLOOKUP(G772,'Zoning 2shop'!C:C,'Zoning 2shop'!D:D),""))</f>
        <v/>
      </c>
      <c r="Y772" s="112">
        <f>AB772/Z772</f>
        <v/>
      </c>
      <c r="Z772" s="4">
        <f>T772</f>
        <v/>
      </c>
      <c r="AA772" s="4">
        <f>IF(OR(S772="6C",S772="6B",S772="5X",S772="5Y"),0.08,0.5)</f>
        <v/>
      </c>
      <c r="AB772" s="4">
        <f>$AG$5/$AG$2*Z772</f>
        <v/>
      </c>
      <c r="AC772" s="19">
        <f>Z772+AA772</f>
        <v/>
      </c>
      <c r="AD772" s="8">
        <f>IF(COUNTIF(Catégories!A:A,N772)=0,"catégorie inconnue",LOOKUP(N772,Catégories!A:A,Catégories!B:B))</f>
        <v/>
      </c>
      <c r="AE772" s="21">
        <f>SUM(Z772:AB772)</f>
        <v/>
      </c>
    </row>
    <row r="773" hidden="1" s="101">
      <c r="B773" s="127" t="inlineStr">
        <is>
          <t>13617721</t>
        </is>
      </c>
      <c r="C773" s="127" t="inlineStr">
        <is>
          <t>0</t>
        </is>
      </c>
      <c r="D773" s="123" t="n">
        <v>46168</v>
      </c>
      <c r="E773" s="127" t="inlineStr">
        <is>
          <t>21320</t>
        </is>
      </c>
      <c r="F773" s="127" t="inlineStr">
        <is>
          <t>06130</t>
        </is>
      </c>
      <c r="G773" s="127" t="inlineStr"/>
      <c r="H773" s="127" t="inlineStr"/>
      <c r="I773" s="127" t="inlineStr">
        <is>
          <t>1322X</t>
        </is>
      </c>
      <c r="J773" s="127" t="inlineStr">
        <is>
          <t>Laruche</t>
        </is>
      </c>
      <c r="K773" s="127" t="inlineStr">
        <is>
          <t>999999</t>
        </is>
      </c>
      <c r="L773" s="127" t="inlineStr">
        <is>
          <t>XS445638085FR</t>
        </is>
      </c>
      <c r="M773" s="127" t="inlineStr">
        <is>
          <t>N</t>
        </is>
      </c>
      <c r="N773" s="127" t="inlineStr">
        <is>
          <t>Transport</t>
        </is>
      </c>
      <c r="O773" s="127" t="inlineStr">
        <is>
          <t>N</t>
        </is>
      </c>
      <c r="P773" s="127" t="inlineStr">
        <is>
          <t>S</t>
        </is>
      </c>
      <c r="Q773" s="127" t="inlineStr">
        <is>
          <t>NT</t>
        </is>
      </c>
      <c r="R773" s="147" t="n">
        <v>0.14</v>
      </c>
      <c r="S773" s="127" t="n">
        <v>86</v>
      </c>
      <c r="T773" s="148" t="n">
        <v>4.25</v>
      </c>
      <c r="U773" s="127" t="inlineStr">
        <is>
          <t>LA RUCHE LOGISTIQUE</t>
        </is>
      </c>
      <c r="W773" s="8">
        <f>IF(C773&lt;&gt;2,"",IF(S773="5X","5XK",IF(S773="5Y","5YK",IF(S773="6B","6BK",IF(S773="6C","6CK","")))))</f>
        <v/>
      </c>
      <c r="X773" s="8">
        <f>IF(S773="6B",_xlfn.XLOOKUP(H773,'Zoning 2shop'!A:A,'Zoning 2shop'!B:B),IF(S773="6C",_xlfn.XLOOKUP(G773,'Zoning 2shop'!C:C,'Zoning 2shop'!D:D),""))</f>
        <v/>
      </c>
      <c r="Y773" s="112">
        <f>AB773/Z773</f>
        <v/>
      </c>
      <c r="Z773" s="4">
        <f>T773</f>
        <v/>
      </c>
      <c r="AA773" s="4">
        <f>IF(OR(S773="6C",S773="6B",S773="5X",S773="5Y"),0.08,0.5)</f>
        <v/>
      </c>
      <c r="AB773" s="4">
        <f>$AG$5/$AG$2*Z773</f>
        <v/>
      </c>
      <c r="AC773" s="19">
        <f>Z773+AA773</f>
        <v/>
      </c>
      <c r="AD773" s="8">
        <f>IF(COUNTIF(Catégories!A:A,N773)=0,"catégorie inconnue",LOOKUP(N773,Catégories!A:A,Catégories!B:B))</f>
        <v/>
      </c>
      <c r="AE773" s="21">
        <f>SUM(Z773:AB773)</f>
        <v/>
      </c>
    </row>
    <row r="774" hidden="1" s="101">
      <c r="B774" s="127" t="inlineStr">
        <is>
          <t>13617721</t>
        </is>
      </c>
      <c r="C774" s="127" t="inlineStr">
        <is>
          <t>0</t>
        </is>
      </c>
      <c r="D774" s="123" t="n">
        <v>46168</v>
      </c>
      <c r="E774" s="127" t="inlineStr">
        <is>
          <t>21320</t>
        </is>
      </c>
      <c r="F774" s="127" t="inlineStr">
        <is>
          <t>38160</t>
        </is>
      </c>
      <c r="G774" s="127" t="inlineStr"/>
      <c r="H774" s="127" t="inlineStr"/>
      <c r="I774" s="127" t="inlineStr">
        <is>
          <t>3872S</t>
        </is>
      </c>
      <c r="J774" s="127" t="inlineStr">
        <is>
          <t>Laruche</t>
        </is>
      </c>
      <c r="K774" s="127" t="inlineStr">
        <is>
          <t>999999</t>
        </is>
      </c>
      <c r="L774" s="127" t="inlineStr">
        <is>
          <t>XS445638301FR</t>
        </is>
      </c>
      <c r="M774" s="127" t="inlineStr">
        <is>
          <t>N</t>
        </is>
      </c>
      <c r="N774" s="127" t="inlineStr">
        <is>
          <t>Transport</t>
        </is>
      </c>
      <c r="O774" s="127" t="inlineStr">
        <is>
          <t>N</t>
        </is>
      </c>
      <c r="P774" s="127" t="inlineStr">
        <is>
          <t>S</t>
        </is>
      </c>
      <c r="Q774" s="127" t="inlineStr">
        <is>
          <t>NT</t>
        </is>
      </c>
      <c r="R774" s="147" t="n">
        <v>0.14</v>
      </c>
      <c r="S774" s="127" t="n">
        <v>86</v>
      </c>
      <c r="T774" s="148" t="n">
        <v>4.25</v>
      </c>
      <c r="U774" s="127" t="inlineStr">
        <is>
          <t>LA RUCHE LOGISTIQUE</t>
        </is>
      </c>
      <c r="W774" s="8">
        <f>IF(C774&lt;&gt;2,"",IF(S774="5X","5XK",IF(S774="5Y","5YK",IF(S774="6B","6BK",IF(S774="6C","6CK","")))))</f>
        <v/>
      </c>
      <c r="X774" s="8">
        <f>IF(S774="6B",_xlfn.XLOOKUP(H774,'Zoning 2shop'!A:A,'Zoning 2shop'!B:B),IF(S774="6C",_xlfn.XLOOKUP(G774,'Zoning 2shop'!C:C,'Zoning 2shop'!D:D),""))</f>
        <v/>
      </c>
      <c r="Y774" s="112">
        <f>AB774/Z774</f>
        <v/>
      </c>
      <c r="Z774" s="4">
        <f>T774</f>
        <v/>
      </c>
      <c r="AA774" s="4">
        <f>IF(OR(S774="6C",S774="6B",S774="5X",S774="5Y"),0.08,0.5)</f>
        <v/>
      </c>
      <c r="AB774" s="4">
        <f>$AG$5/$AG$2*Z774</f>
        <v/>
      </c>
      <c r="AC774" s="19">
        <f>Z774+AA774</f>
        <v/>
      </c>
      <c r="AD774" s="8">
        <f>IF(COUNTIF(Catégories!A:A,N774)=0,"catégorie inconnue",LOOKUP(N774,Catégories!A:A,Catégories!B:B))</f>
        <v/>
      </c>
      <c r="AE774" s="21">
        <f>SUM(Z774:AB774)</f>
        <v/>
      </c>
    </row>
    <row r="775" hidden="1" s="101">
      <c r="B775" s="127" t="inlineStr">
        <is>
          <t>13617721</t>
        </is>
      </c>
      <c r="C775" s="127" t="inlineStr">
        <is>
          <t>0</t>
        </is>
      </c>
      <c r="D775" s="123" t="n">
        <v>46168</v>
      </c>
      <c r="E775" s="127" t="inlineStr">
        <is>
          <t>21320</t>
        </is>
      </c>
      <c r="F775" s="127" t="inlineStr">
        <is>
          <t>42140</t>
        </is>
      </c>
      <c r="G775" s="127" t="inlineStr"/>
      <c r="H775" s="127" t="inlineStr"/>
      <c r="I775" s="127" t="inlineStr">
        <is>
          <t>9342P</t>
        </is>
      </c>
      <c r="J775" s="127" t="inlineStr">
        <is>
          <t>Laruche</t>
        </is>
      </c>
      <c r="K775" s="127" t="inlineStr">
        <is>
          <t>999999</t>
        </is>
      </c>
      <c r="L775" s="127" t="inlineStr">
        <is>
          <t>XS445638690FR</t>
        </is>
      </c>
      <c r="M775" s="127" t="inlineStr">
        <is>
          <t>N</t>
        </is>
      </c>
      <c r="N775" s="127" t="inlineStr">
        <is>
          <t>Transport</t>
        </is>
      </c>
      <c r="O775" s="127" t="inlineStr">
        <is>
          <t>N</t>
        </is>
      </c>
      <c r="P775" s="127" t="inlineStr">
        <is>
          <t>S</t>
        </is>
      </c>
      <c r="Q775" s="127" t="inlineStr">
        <is>
          <t>NT</t>
        </is>
      </c>
      <c r="R775" s="147" t="n">
        <v>4.678</v>
      </c>
      <c r="S775" s="127" t="n">
        <v>86</v>
      </c>
      <c r="T775" s="148" t="n">
        <v>5.88</v>
      </c>
      <c r="U775" s="127" t="inlineStr">
        <is>
          <t>LA RUCHE LOGISTIQUE</t>
        </is>
      </c>
      <c r="W775" s="8">
        <f>IF(C775&lt;&gt;2,"",IF(S775="5X","5XK",IF(S775="5Y","5YK",IF(S775="6B","6BK",IF(S775="6C","6CK","")))))</f>
        <v/>
      </c>
      <c r="X775" s="8">
        <f>IF(S775="6B",_xlfn.XLOOKUP(H775,'Zoning 2shop'!A:A,'Zoning 2shop'!B:B),IF(S775="6C",_xlfn.XLOOKUP(G775,'Zoning 2shop'!C:C,'Zoning 2shop'!D:D),""))</f>
        <v/>
      </c>
      <c r="Y775" s="112">
        <f>AB775/Z775</f>
        <v/>
      </c>
      <c r="Z775" s="4">
        <f>T775</f>
        <v/>
      </c>
      <c r="AA775" s="4">
        <f>IF(OR(S775="6C",S775="6B",S775="5X",S775="5Y"),0.08,0.5)</f>
        <v/>
      </c>
      <c r="AB775" s="4">
        <f>$AG$5/$AG$2*Z775</f>
        <v/>
      </c>
      <c r="AC775" s="19">
        <f>Z775+AA775</f>
        <v/>
      </c>
      <c r="AD775" s="8">
        <f>IF(COUNTIF(Catégories!A:A,N775)=0,"catégorie inconnue",LOOKUP(N775,Catégories!A:A,Catégories!B:B))</f>
        <v/>
      </c>
      <c r="AE775" s="21">
        <f>SUM(Z775:AB775)</f>
        <v/>
      </c>
    </row>
    <row r="776" hidden="1" s="101">
      <c r="B776" s="127" t="inlineStr">
        <is>
          <t>13617721</t>
        </is>
      </c>
      <c r="C776" s="127" t="inlineStr">
        <is>
          <t>0</t>
        </is>
      </c>
      <c r="D776" s="123" t="n">
        <v>46168</v>
      </c>
      <c r="E776" s="127" t="inlineStr">
        <is>
          <t>21320</t>
        </is>
      </c>
      <c r="F776" s="127" t="inlineStr">
        <is>
          <t>71100</t>
        </is>
      </c>
      <c r="G776" s="127" t="inlineStr"/>
      <c r="H776" s="127" t="inlineStr"/>
      <c r="I776" s="127" t="inlineStr">
        <is>
          <t>0306R</t>
        </is>
      </c>
      <c r="J776" s="127" t="inlineStr">
        <is>
          <t>Laruche</t>
        </is>
      </c>
      <c r="K776" s="127" t="inlineStr">
        <is>
          <t>999999</t>
        </is>
      </c>
      <c r="L776" s="127" t="inlineStr">
        <is>
          <t>XS445639103FR</t>
        </is>
      </c>
      <c r="M776" s="127" t="inlineStr">
        <is>
          <t>N</t>
        </is>
      </c>
      <c r="N776" s="127" t="inlineStr">
        <is>
          <t>Transport</t>
        </is>
      </c>
      <c r="O776" s="127" t="inlineStr">
        <is>
          <t>N</t>
        </is>
      </c>
      <c r="P776" s="127" t="inlineStr">
        <is>
          <t>S</t>
        </is>
      </c>
      <c r="Q776" s="127" t="inlineStr">
        <is>
          <t>NR</t>
        </is>
      </c>
      <c r="R776" s="147" t="n">
        <v>0.09</v>
      </c>
      <c r="S776" s="127" t="n">
        <v>86</v>
      </c>
      <c r="T776" s="148" t="n">
        <v>4.25</v>
      </c>
      <c r="U776" s="127" t="inlineStr">
        <is>
          <t>LA RUCHE LOGISTIQUE</t>
        </is>
      </c>
      <c r="W776" s="8">
        <f>IF(C776&lt;&gt;2,"",IF(S776="5X","5XK",IF(S776="5Y","5YK",IF(S776="6B","6BK",IF(S776="6C","6CK","")))))</f>
        <v/>
      </c>
      <c r="X776" s="8">
        <f>IF(S776="6B",_xlfn.XLOOKUP(H776,'Zoning 2shop'!A:A,'Zoning 2shop'!B:B),IF(S776="6C",_xlfn.XLOOKUP(G776,'Zoning 2shop'!C:C,'Zoning 2shop'!D:D),""))</f>
        <v/>
      </c>
      <c r="Y776" s="112">
        <f>AB776/Z776</f>
        <v/>
      </c>
      <c r="Z776" s="4">
        <f>T776</f>
        <v/>
      </c>
      <c r="AA776" s="4">
        <f>IF(OR(S776="6C",S776="6B",S776="5X",S776="5Y"),0.08,0.5)</f>
        <v/>
      </c>
      <c r="AB776" s="4">
        <f>$AG$5/$AG$2*Z776</f>
        <v/>
      </c>
      <c r="AC776" s="19">
        <f>Z776+AA776</f>
        <v/>
      </c>
      <c r="AD776" s="8">
        <f>IF(COUNTIF(Catégories!A:A,N776)=0,"catégorie inconnue",LOOKUP(N776,Catégories!A:A,Catégories!B:B))</f>
        <v/>
      </c>
      <c r="AE776" s="21">
        <f>SUM(Z776:AB776)</f>
        <v/>
      </c>
    </row>
    <row r="777" hidden="1" s="101">
      <c r="B777" s="127" t="inlineStr">
        <is>
          <t>13617721</t>
        </is>
      </c>
      <c r="C777" s="127" t="inlineStr">
        <is>
          <t>0</t>
        </is>
      </c>
      <c r="D777" s="123" t="n">
        <v>46168</v>
      </c>
      <c r="E777" s="127" t="inlineStr">
        <is>
          <t>21320</t>
        </is>
      </c>
      <c r="F777" s="127" t="inlineStr">
        <is>
          <t>73110</t>
        </is>
      </c>
      <c r="G777" s="127" t="inlineStr"/>
      <c r="H777" s="127" t="inlineStr"/>
      <c r="I777" s="127" t="inlineStr">
        <is>
          <t>4597S</t>
        </is>
      </c>
      <c r="J777" s="127" t="inlineStr">
        <is>
          <t>Laruche</t>
        </is>
      </c>
      <c r="K777" s="127" t="inlineStr">
        <is>
          <t>999999</t>
        </is>
      </c>
      <c r="L777" s="127" t="inlineStr">
        <is>
          <t>XS445639324FR</t>
        </is>
      </c>
      <c r="M777" s="127" t="inlineStr">
        <is>
          <t>N</t>
        </is>
      </c>
      <c r="N777" s="127" t="inlineStr">
        <is>
          <t>Transport</t>
        </is>
      </c>
      <c r="O777" s="127" t="inlineStr">
        <is>
          <t>N</t>
        </is>
      </c>
      <c r="P777" s="127" t="inlineStr">
        <is>
          <t>S</t>
        </is>
      </c>
      <c r="Q777" s="127" t="inlineStr">
        <is>
          <t>NT</t>
        </is>
      </c>
      <c r="R777" s="147" t="n">
        <v>0.05</v>
      </c>
      <c r="S777" s="127" t="n">
        <v>86</v>
      </c>
      <c r="T777" s="148" t="n">
        <v>4.25</v>
      </c>
      <c r="U777" s="127" t="inlineStr">
        <is>
          <t>LA RUCHE LOGISTIQUE</t>
        </is>
      </c>
      <c r="W777" s="8">
        <f>IF(C777&lt;&gt;2,"",IF(S777="5X","5XK",IF(S777="5Y","5YK",IF(S777="6B","6BK",IF(S777="6C","6CK","")))))</f>
        <v/>
      </c>
      <c r="X777" s="8">
        <f>IF(S777="6B",_xlfn.XLOOKUP(H777,'Zoning 2shop'!A:A,'Zoning 2shop'!B:B),IF(S777="6C",_xlfn.XLOOKUP(G777,'Zoning 2shop'!C:C,'Zoning 2shop'!D:D),""))</f>
        <v/>
      </c>
      <c r="Y777" s="112">
        <f>AB777/Z777</f>
        <v/>
      </c>
      <c r="Z777" s="4">
        <f>T777</f>
        <v/>
      </c>
      <c r="AA777" s="4">
        <f>IF(OR(S777="6C",S777="6B",S777="5X",S777="5Y"),0.08,0.5)</f>
        <v/>
      </c>
      <c r="AB777" s="4">
        <f>$AG$5/$AG$2*Z777</f>
        <v/>
      </c>
      <c r="AC777" s="19">
        <f>Z777+AA777</f>
        <v/>
      </c>
      <c r="AD777" s="8">
        <f>IF(COUNTIF(Catégories!A:A,N777)=0,"catégorie inconnue",LOOKUP(N777,Catégories!A:A,Catégories!B:B))</f>
        <v/>
      </c>
      <c r="AE777" s="21">
        <f>SUM(Z777:AB777)</f>
        <v/>
      </c>
    </row>
    <row r="778" hidden="1" s="101">
      <c r="B778" s="127" t="inlineStr">
        <is>
          <t>13617721</t>
        </is>
      </c>
      <c r="C778" s="127" t="inlineStr">
        <is>
          <t>0</t>
        </is>
      </c>
      <c r="D778" s="123" t="n">
        <v>46168</v>
      </c>
      <c r="E778" s="127" t="inlineStr">
        <is>
          <t>21320</t>
        </is>
      </c>
      <c r="F778" s="127" t="inlineStr">
        <is>
          <t>73110</t>
        </is>
      </c>
      <c r="G778" s="127" t="inlineStr"/>
      <c r="H778" s="127" t="inlineStr"/>
      <c r="I778" s="127" t="inlineStr">
        <is>
          <t>4597S</t>
        </is>
      </c>
      <c r="J778" s="127" t="inlineStr">
        <is>
          <t>Laruche</t>
        </is>
      </c>
      <c r="K778" s="127" t="inlineStr">
        <is>
          <t>999999</t>
        </is>
      </c>
      <c r="L778" s="127" t="inlineStr">
        <is>
          <t>XS445639324FR</t>
        </is>
      </c>
      <c r="M778" s="127" t="inlineStr">
        <is>
          <t>N</t>
        </is>
      </c>
      <c r="N778" s="127" t="inlineStr">
        <is>
          <t>Zones Difficiles d'accès</t>
        </is>
      </c>
      <c r="O778" s="127" t="inlineStr">
        <is>
          <t>N</t>
        </is>
      </c>
      <c r="P778" s="127" t="n"/>
      <c r="Q778" s="127" t="inlineStr">
        <is>
          <t>NT</t>
        </is>
      </c>
      <c r="R778" s="147" t="n">
        <v>0</v>
      </c>
      <c r="S778" s="127" t="n">
        <v>86</v>
      </c>
      <c r="T778" s="148" t="n">
        <v>5</v>
      </c>
      <c r="U778" s="127" t="inlineStr">
        <is>
          <t>LA RUCHE LOGISTIQUE</t>
        </is>
      </c>
      <c r="W778" s="8">
        <f>IF(C778&lt;&gt;2,"",IF(S778="5X","5XK",IF(S778="5Y","5YK",IF(S778="6B","6BK",IF(S778="6C","6CK","")))))</f>
        <v/>
      </c>
      <c r="X778" s="8">
        <f>IF(S778="6B",_xlfn.XLOOKUP(H778,'Zoning 2shop'!A:A,'Zoning 2shop'!B:B),IF(S778="6C",_xlfn.XLOOKUP(G778,'Zoning 2shop'!C:C,'Zoning 2shop'!D:D),""))</f>
        <v/>
      </c>
      <c r="Y778" s="112">
        <f>AB778/Z778</f>
        <v/>
      </c>
      <c r="Z778" s="4">
        <f>T778</f>
        <v/>
      </c>
      <c r="AA778" s="4">
        <f>IF(OR(S778="6C",S778="6B",S778="5X",S778="5Y"),0.08,0.5)</f>
        <v/>
      </c>
      <c r="AB778" s="4">
        <f>$AG$5/$AG$2*Z778</f>
        <v/>
      </c>
      <c r="AC778" s="19">
        <f>Z778+AA778</f>
        <v/>
      </c>
      <c r="AD778" s="8">
        <f>IF(COUNTIF(Catégories!A:A,N778)=0,"catégorie inconnue",LOOKUP(N778,Catégories!A:A,Catégories!B:B))</f>
        <v/>
      </c>
      <c r="AE778" s="21">
        <f>SUM(Z778:AB778)</f>
        <v/>
      </c>
    </row>
    <row r="779" hidden="1" s="101">
      <c r="B779" s="127" t="inlineStr">
        <is>
          <t>13617721</t>
        </is>
      </c>
      <c r="C779" s="127" t="inlineStr">
        <is>
          <t>0</t>
        </is>
      </c>
      <c r="D779" s="123" t="n">
        <v>46168</v>
      </c>
      <c r="E779" s="127" t="inlineStr">
        <is>
          <t>21320</t>
        </is>
      </c>
      <c r="F779" s="127" t="inlineStr">
        <is>
          <t>42170</t>
        </is>
      </c>
      <c r="G779" s="127" t="inlineStr"/>
      <c r="H779" s="127" t="inlineStr"/>
      <c r="I779" s="127" t="inlineStr">
        <is>
          <t>6136V</t>
        </is>
      </c>
      <c r="J779" s="127" t="inlineStr">
        <is>
          <t>Laruche</t>
        </is>
      </c>
      <c r="K779" s="127" t="inlineStr">
        <is>
          <t>999999</t>
        </is>
      </c>
      <c r="L779" s="127" t="inlineStr">
        <is>
          <t>XS445640591FR</t>
        </is>
      </c>
      <c r="M779" s="127" t="inlineStr">
        <is>
          <t>N</t>
        </is>
      </c>
      <c r="N779" s="127" t="inlineStr">
        <is>
          <t>Transport</t>
        </is>
      </c>
      <c r="O779" s="127" t="inlineStr">
        <is>
          <t>N</t>
        </is>
      </c>
      <c r="P779" s="127" t="inlineStr">
        <is>
          <t>S</t>
        </is>
      </c>
      <c r="Q779" s="127" t="inlineStr">
        <is>
          <t>NT</t>
        </is>
      </c>
      <c r="R779" s="147" t="n">
        <v>4.532</v>
      </c>
      <c r="S779" s="127" t="n">
        <v>86</v>
      </c>
      <c r="T779" s="148" t="n">
        <v>5.88</v>
      </c>
      <c r="U779" s="127" t="inlineStr">
        <is>
          <t>LA RUCHE LOGISTIQUE</t>
        </is>
      </c>
      <c r="W779" s="8">
        <f>IF(C779&lt;&gt;2,"",IF(S779="5X","5XK",IF(S779="5Y","5YK",IF(S779="6B","6BK",IF(S779="6C","6CK","")))))</f>
        <v/>
      </c>
      <c r="X779" s="8">
        <f>IF(S779="6B",_xlfn.XLOOKUP(H779,'Zoning 2shop'!A:A,'Zoning 2shop'!B:B),IF(S779="6C",_xlfn.XLOOKUP(G779,'Zoning 2shop'!C:C,'Zoning 2shop'!D:D),""))</f>
        <v/>
      </c>
      <c r="Y779" s="112">
        <f>AB779/Z779</f>
        <v/>
      </c>
      <c r="Z779" s="4">
        <f>T779</f>
        <v/>
      </c>
      <c r="AA779" s="4">
        <f>IF(OR(S779="6C",S779="6B",S779="5X",S779="5Y"),0.08,0.5)</f>
        <v/>
      </c>
      <c r="AB779" s="4">
        <f>$AG$5/$AG$2*Z779</f>
        <v/>
      </c>
      <c r="AC779" s="19">
        <f>Z779+AA779</f>
        <v/>
      </c>
      <c r="AD779" s="8">
        <f>IF(COUNTIF(Catégories!A:A,N779)=0,"catégorie inconnue",LOOKUP(N779,Catégories!A:A,Catégories!B:B))</f>
        <v/>
      </c>
      <c r="AE779" s="21">
        <f>SUM(Z779:AB779)</f>
        <v/>
      </c>
    </row>
    <row r="780" hidden="1" s="101">
      <c r="B780" s="127" t="inlineStr">
        <is>
          <t>13617721</t>
        </is>
      </c>
      <c r="C780" s="127" t="inlineStr">
        <is>
          <t>0</t>
        </is>
      </c>
      <c r="D780" s="123" t="n">
        <v>46168</v>
      </c>
      <c r="E780" s="127" t="inlineStr">
        <is>
          <t>21320</t>
        </is>
      </c>
      <c r="F780" s="127" t="inlineStr">
        <is>
          <t>53960</t>
        </is>
      </c>
      <c r="G780" s="127" t="inlineStr"/>
      <c r="H780" s="127" t="inlineStr"/>
      <c r="I780" s="127" t="inlineStr">
        <is>
          <t>4704R</t>
        </is>
      </c>
      <c r="J780" s="127" t="inlineStr">
        <is>
          <t>Laruche</t>
        </is>
      </c>
      <c r="K780" s="127" t="inlineStr">
        <is>
          <t>999999</t>
        </is>
      </c>
      <c r="L780" s="127" t="inlineStr">
        <is>
          <t>XS445646798FR</t>
        </is>
      </c>
      <c r="M780" s="127" t="inlineStr">
        <is>
          <t>N</t>
        </is>
      </c>
      <c r="N780" s="127" t="inlineStr">
        <is>
          <t>Transport</t>
        </is>
      </c>
      <c r="O780" s="127" t="inlineStr">
        <is>
          <t>N</t>
        </is>
      </c>
      <c r="P780" s="127" t="inlineStr">
        <is>
          <t>S</t>
        </is>
      </c>
      <c r="Q780" s="127" t="inlineStr">
        <is>
          <t>NT</t>
        </is>
      </c>
      <c r="R780" s="147" t="n">
        <v>4.799</v>
      </c>
      <c r="S780" s="127" t="n">
        <v>86</v>
      </c>
      <c r="T780" s="148" t="n">
        <v>5.88</v>
      </c>
      <c r="U780" s="127" t="inlineStr">
        <is>
          <t>LA RUCHE LOGISTIQUE</t>
        </is>
      </c>
      <c r="W780" s="8">
        <f>IF(C780&lt;&gt;2,"",IF(S780="5X","5XK",IF(S780="5Y","5YK",IF(S780="6B","6BK",IF(S780="6C","6CK","")))))</f>
        <v/>
      </c>
      <c r="X780" s="8">
        <f>IF(S780="6B",_xlfn.XLOOKUP(H780,'Zoning 2shop'!A:A,'Zoning 2shop'!B:B),IF(S780="6C",_xlfn.XLOOKUP(G780,'Zoning 2shop'!C:C,'Zoning 2shop'!D:D),""))</f>
        <v/>
      </c>
      <c r="Y780" s="112">
        <f>AB780/Z780</f>
        <v/>
      </c>
      <c r="Z780" s="4">
        <f>T780</f>
        <v/>
      </c>
      <c r="AA780" s="4">
        <f>IF(OR(S780="6C",S780="6B",S780="5X",S780="5Y"),0.08,0.5)</f>
        <v/>
      </c>
      <c r="AB780" s="4">
        <f>$AG$5/$AG$2*Z780</f>
        <v/>
      </c>
      <c r="AC780" s="19">
        <f>Z780+AA780</f>
        <v/>
      </c>
      <c r="AD780" s="8">
        <f>IF(COUNTIF(Catégories!A:A,N780)=0,"catégorie inconnue",LOOKUP(N780,Catégories!A:A,Catégories!B:B))</f>
        <v/>
      </c>
      <c r="AE780" s="21">
        <f>SUM(Z780:AB780)</f>
        <v/>
      </c>
    </row>
    <row r="781" hidden="1" s="101">
      <c r="B781" s="127" t="inlineStr">
        <is>
          <t>13617721</t>
        </is>
      </c>
      <c r="C781" s="127" t="inlineStr">
        <is>
          <t>0</t>
        </is>
      </c>
      <c r="D781" s="123" t="n">
        <v>46168</v>
      </c>
      <c r="E781" s="127" t="inlineStr">
        <is>
          <t>21320</t>
        </is>
      </c>
      <c r="F781" s="127" t="inlineStr">
        <is>
          <t>92170</t>
        </is>
      </c>
      <c r="G781" s="127" t="inlineStr"/>
      <c r="H781" s="127" t="inlineStr"/>
      <c r="I781" s="127" t="inlineStr">
        <is>
          <t>7966O</t>
        </is>
      </c>
      <c r="J781" s="127" t="inlineStr">
        <is>
          <t>Laruche</t>
        </is>
      </c>
      <c r="K781" s="127" t="inlineStr">
        <is>
          <t>999999</t>
        </is>
      </c>
      <c r="L781" s="127" t="inlineStr">
        <is>
          <t>XS445647780FR</t>
        </is>
      </c>
      <c r="M781" s="127" t="inlineStr">
        <is>
          <t>N</t>
        </is>
      </c>
      <c r="N781" s="127" t="inlineStr">
        <is>
          <t>Transport</t>
        </is>
      </c>
      <c r="O781" s="127" t="inlineStr">
        <is>
          <t>N</t>
        </is>
      </c>
      <c r="P781" s="127" t="inlineStr">
        <is>
          <t>S</t>
        </is>
      </c>
      <c r="Q781" s="127" t="inlineStr">
        <is>
          <t>NT</t>
        </is>
      </c>
      <c r="R781" s="147" t="n">
        <v>4.532</v>
      </c>
      <c r="S781" s="127" t="n">
        <v>86</v>
      </c>
      <c r="T781" s="148" t="n">
        <v>5.88</v>
      </c>
      <c r="U781" s="127" t="inlineStr">
        <is>
          <t>LA RUCHE LOGISTIQUE</t>
        </is>
      </c>
      <c r="W781" s="8">
        <f>IF(C781&lt;&gt;2,"",IF(S781="5X","5XK",IF(S781="5Y","5YK",IF(S781="6B","6BK",IF(S781="6C","6CK","")))))</f>
        <v/>
      </c>
      <c r="X781" s="8">
        <f>IF(S781="6B",_xlfn.XLOOKUP(H781,'Zoning 2shop'!A:A,'Zoning 2shop'!B:B),IF(S781="6C",_xlfn.XLOOKUP(G781,'Zoning 2shop'!C:C,'Zoning 2shop'!D:D),""))</f>
        <v/>
      </c>
      <c r="Y781" s="112">
        <f>AB781/Z781</f>
        <v/>
      </c>
      <c r="Z781" s="4">
        <f>T781</f>
        <v/>
      </c>
      <c r="AA781" s="4">
        <f>IF(OR(S781="6C",S781="6B",S781="5X",S781="5Y"),0.08,0.5)</f>
        <v/>
      </c>
      <c r="AB781" s="4">
        <f>$AG$5/$AG$2*Z781</f>
        <v/>
      </c>
      <c r="AC781" s="19">
        <f>Z781+AA781</f>
        <v/>
      </c>
      <c r="AD781" s="8">
        <f>IF(COUNTIF(Catégories!A:A,N781)=0,"catégorie inconnue",LOOKUP(N781,Catégories!A:A,Catégories!B:B))</f>
        <v/>
      </c>
      <c r="AE781" s="21">
        <f>SUM(Z781:AB781)</f>
        <v/>
      </c>
    </row>
    <row r="782" hidden="1" s="101">
      <c r="B782" s="127" t="inlineStr">
        <is>
          <t>13617721</t>
        </is>
      </c>
      <c r="C782" s="127" t="inlineStr">
        <is>
          <t>0</t>
        </is>
      </c>
      <c r="D782" s="123" t="n">
        <v>46168</v>
      </c>
      <c r="E782" s="127" t="inlineStr">
        <is>
          <t>21320</t>
        </is>
      </c>
      <c r="F782" s="127" t="inlineStr">
        <is>
          <t>77270</t>
        </is>
      </c>
      <c r="G782" s="127" t="inlineStr"/>
      <c r="H782" s="127" t="inlineStr"/>
      <c r="I782" s="127" t="inlineStr">
        <is>
          <t>360CY</t>
        </is>
      </c>
      <c r="J782" s="127" t="inlineStr">
        <is>
          <t>Laruche</t>
        </is>
      </c>
      <c r="K782" s="127" t="inlineStr">
        <is>
          <t>999999</t>
        </is>
      </c>
      <c r="L782" s="127" t="inlineStr">
        <is>
          <t>XS445648414FR</t>
        </is>
      </c>
      <c r="M782" s="127" t="inlineStr">
        <is>
          <t>N</t>
        </is>
      </c>
      <c r="N782" s="127" t="inlineStr">
        <is>
          <t>Transport</t>
        </is>
      </c>
      <c r="O782" s="127" t="inlineStr">
        <is>
          <t>N</t>
        </is>
      </c>
      <c r="P782" s="127" t="inlineStr">
        <is>
          <t>S</t>
        </is>
      </c>
      <c r="Q782" s="127" t="inlineStr">
        <is>
          <t>NT</t>
        </is>
      </c>
      <c r="R782" s="147" t="n">
        <v>6.412</v>
      </c>
      <c r="S782" s="127" t="n">
        <v>86</v>
      </c>
      <c r="T782" s="148" t="n">
        <v>6.9</v>
      </c>
      <c r="U782" s="127" t="inlineStr">
        <is>
          <t>LA RUCHE LOGISTIQUE</t>
        </is>
      </c>
      <c r="W782" s="8">
        <f>IF(C782&lt;&gt;2,"",IF(S782="5X","5XK",IF(S782="5Y","5YK",IF(S782="6B","6BK",IF(S782="6C","6CK","")))))</f>
        <v/>
      </c>
      <c r="X782" s="8">
        <f>IF(S782="6B",_xlfn.XLOOKUP(H782,'Zoning 2shop'!A:A,'Zoning 2shop'!B:B),IF(S782="6C",_xlfn.XLOOKUP(G782,'Zoning 2shop'!C:C,'Zoning 2shop'!D:D),""))</f>
        <v/>
      </c>
      <c r="Y782" s="112">
        <f>AB782/Z782</f>
        <v/>
      </c>
      <c r="Z782" s="4">
        <f>T782</f>
        <v/>
      </c>
      <c r="AA782" s="4">
        <f>IF(OR(S782="6C",S782="6B",S782="5X",S782="5Y"),0.08,0.5)</f>
        <v/>
      </c>
      <c r="AB782" s="4">
        <f>$AG$5/$AG$2*Z782</f>
        <v/>
      </c>
      <c r="AC782" s="19">
        <f>Z782+AA782</f>
        <v/>
      </c>
      <c r="AD782" s="8">
        <f>IF(COUNTIF(Catégories!A:A,N782)=0,"catégorie inconnue",LOOKUP(N782,Catégories!A:A,Catégories!B:B))</f>
        <v/>
      </c>
      <c r="AE782" s="21">
        <f>SUM(Z782:AB782)</f>
        <v/>
      </c>
    </row>
    <row r="783" hidden="1" s="101">
      <c r="B783" s="127" t="inlineStr">
        <is>
          <t>13617721</t>
        </is>
      </c>
      <c r="C783" s="127" t="inlineStr">
        <is>
          <t>0</t>
        </is>
      </c>
      <c r="D783" s="123" t="n">
        <v>46168</v>
      </c>
      <c r="E783" s="127" t="inlineStr">
        <is>
          <t>21320</t>
        </is>
      </c>
      <c r="F783" s="127" t="inlineStr">
        <is>
          <t>49130</t>
        </is>
      </c>
      <c r="G783" s="127" t="inlineStr"/>
      <c r="H783" s="127" t="inlineStr"/>
      <c r="I783" s="127" t="inlineStr">
        <is>
          <t>3317X</t>
        </is>
      </c>
      <c r="J783" s="127" t="inlineStr">
        <is>
          <t>Laruche</t>
        </is>
      </c>
      <c r="K783" s="127" t="inlineStr">
        <is>
          <t>999999</t>
        </is>
      </c>
      <c r="L783" s="127" t="inlineStr">
        <is>
          <t>XS445649220FR</t>
        </is>
      </c>
      <c r="M783" s="127" t="inlineStr">
        <is>
          <t>N</t>
        </is>
      </c>
      <c r="N783" s="127" t="inlineStr">
        <is>
          <t>Transport</t>
        </is>
      </c>
      <c r="O783" s="127" t="inlineStr">
        <is>
          <t>N</t>
        </is>
      </c>
      <c r="P783" s="127" t="inlineStr">
        <is>
          <t>S</t>
        </is>
      </c>
      <c r="Q783" s="127" t="inlineStr">
        <is>
          <t>NT</t>
        </is>
      </c>
      <c r="R783" s="147" t="n">
        <v>0.29</v>
      </c>
      <c r="S783" s="127" t="n">
        <v>86</v>
      </c>
      <c r="T783" s="148" t="n">
        <v>4.25</v>
      </c>
      <c r="U783" s="127" t="inlineStr">
        <is>
          <t>LA RUCHE LOGISTIQUE</t>
        </is>
      </c>
      <c r="W783" s="8">
        <f>IF(C783&lt;&gt;2,"",IF(S783="5X","5XK",IF(S783="5Y","5YK",IF(S783="6B","6BK",IF(S783="6C","6CK","")))))</f>
        <v/>
      </c>
      <c r="X783" s="8">
        <f>IF(S783="6B",_xlfn.XLOOKUP(H783,'Zoning 2shop'!A:A,'Zoning 2shop'!B:B),IF(S783="6C",_xlfn.XLOOKUP(G783,'Zoning 2shop'!C:C,'Zoning 2shop'!D:D),""))</f>
        <v/>
      </c>
      <c r="Y783" s="112">
        <f>AB783/Z783</f>
        <v/>
      </c>
      <c r="Z783" s="4">
        <f>T783</f>
        <v/>
      </c>
      <c r="AA783" s="4">
        <f>IF(OR(S783="6C",S783="6B",S783="5X",S783="5Y"),0.08,0.5)</f>
        <v/>
      </c>
      <c r="AB783" s="4">
        <f>$AG$5/$AG$2*Z783</f>
        <v/>
      </c>
      <c r="AC783" s="19">
        <f>Z783+AA783</f>
        <v/>
      </c>
      <c r="AD783" s="8">
        <f>IF(COUNTIF(Catégories!A:A,N783)=0,"catégorie inconnue",LOOKUP(N783,Catégories!A:A,Catégories!B:B))</f>
        <v/>
      </c>
      <c r="AE783" s="21">
        <f>SUM(Z783:AB783)</f>
        <v/>
      </c>
    </row>
    <row r="784" hidden="1" s="101">
      <c r="B784" s="127" t="inlineStr">
        <is>
          <t>13617721</t>
        </is>
      </c>
      <c r="C784" s="127" t="inlineStr">
        <is>
          <t>0</t>
        </is>
      </c>
      <c r="D784" s="123" t="n">
        <v>46168</v>
      </c>
      <c r="E784" s="127" t="inlineStr">
        <is>
          <t>21320</t>
        </is>
      </c>
      <c r="F784" s="127" t="inlineStr">
        <is>
          <t>40530</t>
        </is>
      </c>
      <c r="G784" s="127" t="inlineStr"/>
      <c r="H784" s="127" t="inlineStr"/>
      <c r="I784" s="127" t="inlineStr">
        <is>
          <t>9926X</t>
        </is>
      </c>
      <c r="J784" s="127" t="inlineStr">
        <is>
          <t>Laruche</t>
        </is>
      </c>
      <c r="K784" s="127" t="inlineStr">
        <is>
          <t>999999</t>
        </is>
      </c>
      <c r="L784" s="127" t="inlineStr">
        <is>
          <t>XS445793411FR</t>
        </is>
      </c>
      <c r="M784" s="127" t="inlineStr">
        <is>
          <t>N</t>
        </is>
      </c>
      <c r="N784" s="127" t="inlineStr">
        <is>
          <t>Transport</t>
        </is>
      </c>
      <c r="O784" s="127" t="inlineStr">
        <is>
          <t>N</t>
        </is>
      </c>
      <c r="P784" s="127" t="inlineStr">
        <is>
          <t>S</t>
        </is>
      </c>
      <c r="Q784" s="127" t="inlineStr">
        <is>
          <t>NT</t>
        </is>
      </c>
      <c r="R784" s="147" t="n">
        <v>4.638</v>
      </c>
      <c r="S784" s="127" t="n">
        <v>86</v>
      </c>
      <c r="T784" s="148" t="n">
        <v>5.88</v>
      </c>
      <c r="U784" s="127" t="inlineStr">
        <is>
          <t>LA RUCHE LOGISTIQUE</t>
        </is>
      </c>
      <c r="W784" s="8">
        <f>IF(C784&lt;&gt;2,"",IF(S784="5X","5XK",IF(S784="5Y","5YK",IF(S784="6B","6BK",IF(S784="6C","6CK","")))))</f>
        <v/>
      </c>
      <c r="X784" s="8">
        <f>IF(S784="6B",_xlfn.XLOOKUP(H784,'Zoning 2shop'!A:A,'Zoning 2shop'!B:B),IF(S784="6C",_xlfn.XLOOKUP(G784,'Zoning 2shop'!C:C,'Zoning 2shop'!D:D),""))</f>
        <v/>
      </c>
      <c r="Y784" s="112">
        <f>AB784/Z784</f>
        <v/>
      </c>
      <c r="Z784" s="4">
        <f>T784</f>
        <v/>
      </c>
      <c r="AA784" s="4">
        <f>IF(OR(S784="6C",S784="6B",S784="5X",S784="5Y"),0.08,0.5)</f>
        <v/>
      </c>
      <c r="AB784" s="4">
        <f>$AG$5/$AG$2*Z784</f>
        <v/>
      </c>
      <c r="AC784" s="19">
        <f>Z784+AA784</f>
        <v/>
      </c>
      <c r="AD784" s="8">
        <f>IF(COUNTIF(Catégories!A:A,N784)=0,"catégorie inconnue",LOOKUP(N784,Catégories!A:A,Catégories!B:B))</f>
        <v/>
      </c>
      <c r="AE784" s="21">
        <f>SUM(Z784:AB784)</f>
        <v/>
      </c>
    </row>
    <row r="785" hidden="1" s="101">
      <c r="B785" s="127" t="inlineStr">
        <is>
          <t>13617721</t>
        </is>
      </c>
      <c r="C785" s="127" t="inlineStr">
        <is>
          <t>0</t>
        </is>
      </c>
      <c r="D785" s="123" t="n">
        <v>46168</v>
      </c>
      <c r="E785" s="127" t="inlineStr">
        <is>
          <t>21320</t>
        </is>
      </c>
      <c r="F785" s="127" t="inlineStr">
        <is>
          <t>38250</t>
        </is>
      </c>
      <c r="G785" s="127" t="inlineStr"/>
      <c r="H785" s="127" t="inlineStr"/>
      <c r="I785" s="127" t="inlineStr">
        <is>
          <t>494AX</t>
        </is>
      </c>
      <c r="J785" s="127" t="inlineStr">
        <is>
          <t>Laruche</t>
        </is>
      </c>
      <c r="K785" s="127" t="inlineStr">
        <is>
          <t>999999</t>
        </is>
      </c>
      <c r="L785" s="127" t="inlineStr">
        <is>
          <t>XS445937787FR</t>
        </is>
      </c>
      <c r="M785" s="127" t="inlineStr">
        <is>
          <t>N</t>
        </is>
      </c>
      <c r="N785" s="127" t="inlineStr">
        <is>
          <t>Transport</t>
        </is>
      </c>
      <c r="O785" s="127" t="inlineStr">
        <is>
          <t>N</t>
        </is>
      </c>
      <c r="P785" s="127" t="inlineStr">
        <is>
          <t>S</t>
        </is>
      </c>
      <c r="Q785" s="127" t="inlineStr">
        <is>
          <t>NT</t>
        </is>
      </c>
      <c r="R785" s="147" t="n">
        <v>4.638</v>
      </c>
      <c r="S785" s="127" t="n">
        <v>86</v>
      </c>
      <c r="T785" s="148" t="n">
        <v>5.88</v>
      </c>
      <c r="U785" s="127" t="inlineStr">
        <is>
          <t>LA RUCHE LOGISTIQUE</t>
        </is>
      </c>
      <c r="W785" s="8">
        <f>IF(C785&lt;&gt;2,"",IF(S785="5X","5XK",IF(S785="5Y","5YK",IF(S785="6B","6BK",IF(S785="6C","6CK","")))))</f>
        <v/>
      </c>
      <c r="X785" s="8">
        <f>IF(S785="6B",_xlfn.XLOOKUP(H785,'Zoning 2shop'!A:A,'Zoning 2shop'!B:B),IF(S785="6C",_xlfn.XLOOKUP(G785,'Zoning 2shop'!C:C,'Zoning 2shop'!D:D),""))</f>
        <v/>
      </c>
      <c r="Y785" s="112">
        <f>AB785/Z785</f>
        <v/>
      </c>
      <c r="Z785" s="4">
        <f>T785</f>
        <v/>
      </c>
      <c r="AA785" s="4">
        <f>IF(OR(S785="6C",S785="6B",S785="5X",S785="5Y"),0.08,0.5)</f>
        <v/>
      </c>
      <c r="AB785" s="4">
        <f>$AG$5/$AG$2*Z785</f>
        <v/>
      </c>
      <c r="AC785" s="19">
        <f>Z785+AA785</f>
        <v/>
      </c>
      <c r="AD785" s="8">
        <f>IF(COUNTIF(Catégories!A:A,N785)=0,"catégorie inconnue",LOOKUP(N785,Catégories!A:A,Catégories!B:B))</f>
        <v/>
      </c>
      <c r="AE785" s="21">
        <f>SUM(Z785:AB785)</f>
        <v/>
      </c>
    </row>
    <row r="786" hidden="1" s="101">
      <c r="B786" s="127" t="inlineStr">
        <is>
          <t>13617721</t>
        </is>
      </c>
      <c r="C786" s="127" t="inlineStr">
        <is>
          <t>0</t>
        </is>
      </c>
      <c r="D786" s="123" t="n">
        <v>46168</v>
      </c>
      <c r="E786" s="127" t="inlineStr">
        <is>
          <t>21320</t>
        </is>
      </c>
      <c r="F786" s="127" t="inlineStr">
        <is>
          <t>38250</t>
        </is>
      </c>
      <c r="G786" s="127" t="inlineStr"/>
      <c r="H786" s="127" t="inlineStr"/>
      <c r="I786" s="127" t="inlineStr">
        <is>
          <t>494AX</t>
        </is>
      </c>
      <c r="J786" s="127" t="inlineStr">
        <is>
          <t>Laruche</t>
        </is>
      </c>
      <c r="K786" s="127" t="inlineStr">
        <is>
          <t>999999</t>
        </is>
      </c>
      <c r="L786" s="127" t="inlineStr">
        <is>
          <t>XS445937787FR</t>
        </is>
      </c>
      <c r="M786" s="127" t="inlineStr">
        <is>
          <t>N</t>
        </is>
      </c>
      <c r="N786" s="127" t="inlineStr">
        <is>
          <t>Zones Difficiles d'accès</t>
        </is>
      </c>
      <c r="O786" s="127" t="inlineStr">
        <is>
          <t>N</t>
        </is>
      </c>
      <c r="P786" s="127" t="n"/>
      <c r="Q786" s="127" t="inlineStr">
        <is>
          <t>NT</t>
        </is>
      </c>
      <c r="R786" s="147" t="n">
        <v>0</v>
      </c>
      <c r="S786" s="127" t="n">
        <v>86</v>
      </c>
      <c r="T786" s="148" t="n">
        <v>5</v>
      </c>
      <c r="U786" s="127" t="inlineStr">
        <is>
          <t>LA RUCHE LOGISTIQUE</t>
        </is>
      </c>
      <c r="W786" s="8">
        <f>IF(C786&lt;&gt;2,"",IF(S786="5X","5XK",IF(S786="5Y","5YK",IF(S786="6B","6BK",IF(S786="6C","6CK","")))))</f>
        <v/>
      </c>
      <c r="X786" s="8">
        <f>IF(S786="6B",_xlfn.XLOOKUP(H786,'Zoning 2shop'!A:A,'Zoning 2shop'!B:B),IF(S786="6C",_xlfn.XLOOKUP(G786,'Zoning 2shop'!C:C,'Zoning 2shop'!D:D),""))</f>
        <v/>
      </c>
      <c r="Y786" s="112">
        <f>AB786/Z786</f>
        <v/>
      </c>
      <c r="Z786" s="4">
        <f>T786</f>
        <v/>
      </c>
      <c r="AA786" s="4">
        <f>IF(OR(S786="6C",S786="6B",S786="5X",S786="5Y"),0.08,0.5)</f>
        <v/>
      </c>
      <c r="AB786" s="4">
        <f>$AG$5/$AG$2*Z786</f>
        <v/>
      </c>
      <c r="AC786" s="19">
        <f>Z786+AA786</f>
        <v/>
      </c>
      <c r="AD786" s="8">
        <f>IF(COUNTIF(Catégories!A:A,N786)=0,"catégorie inconnue",LOOKUP(N786,Catégories!A:A,Catégories!B:B))</f>
        <v/>
      </c>
      <c r="AE786" s="21">
        <f>SUM(Z786:AB786)</f>
        <v/>
      </c>
    </row>
    <row r="787" hidden="1" s="101">
      <c r="B787" s="127" t="inlineStr">
        <is>
          <t>13617721</t>
        </is>
      </c>
      <c r="C787" s="127" t="inlineStr">
        <is>
          <t>0</t>
        </is>
      </c>
      <c r="D787" s="123" t="n">
        <v>46168</v>
      </c>
      <c r="E787" s="127" t="inlineStr">
        <is>
          <t>21320</t>
        </is>
      </c>
      <c r="F787" s="127" t="inlineStr">
        <is>
          <t>92200</t>
        </is>
      </c>
      <c r="G787" s="127" t="inlineStr"/>
      <c r="H787" s="127" t="inlineStr"/>
      <c r="I787" s="127" t="inlineStr">
        <is>
          <t>5745P</t>
        </is>
      </c>
      <c r="J787" s="127" t="inlineStr">
        <is>
          <t>Laruche</t>
        </is>
      </c>
      <c r="K787" s="127" t="inlineStr">
        <is>
          <t>999999</t>
        </is>
      </c>
      <c r="L787" s="127" t="inlineStr">
        <is>
          <t>XS445942623FR</t>
        </is>
      </c>
      <c r="M787" s="127" t="inlineStr">
        <is>
          <t>N</t>
        </is>
      </c>
      <c r="N787" s="127" t="inlineStr">
        <is>
          <t>Transport</t>
        </is>
      </c>
      <c r="O787" s="127" t="inlineStr">
        <is>
          <t>N</t>
        </is>
      </c>
      <c r="P787" s="127" t="inlineStr">
        <is>
          <t>S</t>
        </is>
      </c>
      <c r="Q787" s="127" t="inlineStr">
        <is>
          <t>NT</t>
        </is>
      </c>
      <c r="R787" s="147" t="n">
        <v>0.21</v>
      </c>
      <c r="S787" s="127" t="n">
        <v>86</v>
      </c>
      <c r="T787" s="148" t="n">
        <v>4.25</v>
      </c>
      <c r="U787" s="127" t="inlineStr">
        <is>
          <t>LA RUCHE LOGISTIQUE</t>
        </is>
      </c>
      <c r="W787" s="8">
        <f>IF(C787&lt;&gt;2,"",IF(S787="5X","5XK",IF(S787="5Y","5YK",IF(S787="6B","6BK",IF(S787="6C","6CK","")))))</f>
        <v/>
      </c>
      <c r="X787" s="8">
        <f>IF(S787="6B",_xlfn.XLOOKUP(H787,'Zoning 2shop'!A:A,'Zoning 2shop'!B:B),IF(S787="6C",_xlfn.XLOOKUP(G787,'Zoning 2shop'!C:C,'Zoning 2shop'!D:D),""))</f>
        <v/>
      </c>
      <c r="Y787" s="112">
        <f>AB787/Z787</f>
        <v/>
      </c>
      <c r="Z787" s="4">
        <f>T787</f>
        <v/>
      </c>
      <c r="AA787" s="4">
        <f>IF(OR(S787="6C",S787="6B",S787="5X",S787="5Y"),0.08,0.5)</f>
        <v/>
      </c>
      <c r="AB787" s="4">
        <f>$AG$5/$AG$2*Z787</f>
        <v/>
      </c>
      <c r="AC787" s="19">
        <f>Z787+AA787</f>
        <v/>
      </c>
      <c r="AD787" s="8">
        <f>IF(COUNTIF(Catégories!A:A,N787)=0,"catégorie inconnue",LOOKUP(N787,Catégories!A:A,Catégories!B:B))</f>
        <v/>
      </c>
      <c r="AE787" s="21">
        <f>SUM(Z787:AB787)</f>
        <v/>
      </c>
    </row>
    <row r="788" hidden="1" s="101">
      <c r="B788" s="127" t="inlineStr">
        <is>
          <t>13617721</t>
        </is>
      </c>
      <c r="C788" s="127" t="inlineStr">
        <is>
          <t>0</t>
        </is>
      </c>
      <c r="D788" s="123" t="n">
        <v>46168</v>
      </c>
      <c r="E788" s="127" t="inlineStr">
        <is>
          <t>21320</t>
        </is>
      </c>
      <c r="F788" s="127" t="inlineStr">
        <is>
          <t>73290</t>
        </is>
      </c>
      <c r="G788" s="127" t="inlineStr"/>
      <c r="H788" s="127" t="inlineStr"/>
      <c r="I788" s="127" t="inlineStr">
        <is>
          <t>970AO</t>
        </is>
      </c>
      <c r="J788" s="127" t="inlineStr">
        <is>
          <t>Laruche</t>
        </is>
      </c>
      <c r="K788" s="127" t="inlineStr">
        <is>
          <t>999999</t>
        </is>
      </c>
      <c r="L788" s="127" t="inlineStr">
        <is>
          <t>XS445943495FR</t>
        </is>
      </c>
      <c r="M788" s="127" t="inlineStr">
        <is>
          <t>N</t>
        </is>
      </c>
      <c r="N788" s="127" t="inlineStr">
        <is>
          <t>Transport</t>
        </is>
      </c>
      <c r="O788" s="127" t="inlineStr">
        <is>
          <t>N</t>
        </is>
      </c>
      <c r="P788" s="127" t="inlineStr">
        <is>
          <t>S</t>
        </is>
      </c>
      <c r="Q788" s="127" t="inlineStr">
        <is>
          <t>NT</t>
        </is>
      </c>
      <c r="R788" s="147" t="n">
        <v>4.638</v>
      </c>
      <c r="S788" s="127" t="n">
        <v>86</v>
      </c>
      <c r="T788" s="148" t="n">
        <v>5.88</v>
      </c>
      <c r="U788" s="127" t="inlineStr">
        <is>
          <t>LA RUCHE LOGISTIQUE</t>
        </is>
      </c>
      <c r="W788" s="8">
        <f>IF(C788&lt;&gt;2,"",IF(S788="5X","5XK",IF(S788="5Y","5YK",IF(S788="6B","6BK",IF(S788="6C","6CK","")))))</f>
        <v/>
      </c>
      <c r="X788" s="8">
        <f>IF(S788="6B",_xlfn.XLOOKUP(H788,'Zoning 2shop'!A:A,'Zoning 2shop'!B:B),IF(S788="6C",_xlfn.XLOOKUP(G788,'Zoning 2shop'!C:C,'Zoning 2shop'!D:D),""))</f>
        <v/>
      </c>
      <c r="Y788" s="112">
        <f>AB788/Z788</f>
        <v/>
      </c>
      <c r="Z788" s="4">
        <f>T788</f>
        <v/>
      </c>
      <c r="AA788" s="4">
        <f>IF(OR(S788="6C",S788="6B",S788="5X",S788="5Y"),0.08,0.5)</f>
        <v/>
      </c>
      <c r="AB788" s="4">
        <f>$AG$5/$AG$2*Z788</f>
        <v/>
      </c>
      <c r="AC788" s="19">
        <f>Z788+AA788</f>
        <v/>
      </c>
      <c r="AD788" s="8">
        <f>IF(COUNTIF(Catégories!A:A,N788)=0,"catégorie inconnue",LOOKUP(N788,Catégories!A:A,Catégories!B:B))</f>
        <v/>
      </c>
      <c r="AE788" s="21">
        <f>SUM(Z788:AB788)</f>
        <v/>
      </c>
    </row>
    <row r="789" hidden="1" s="101">
      <c r="B789" s="127" t="inlineStr">
        <is>
          <t>13617721</t>
        </is>
      </c>
      <c r="C789" s="127" t="inlineStr">
        <is>
          <t>0</t>
        </is>
      </c>
      <c r="D789" s="123" t="n">
        <v>46168</v>
      </c>
      <c r="E789" s="127" t="inlineStr">
        <is>
          <t>21320</t>
        </is>
      </c>
      <c r="F789" s="127" t="inlineStr">
        <is>
          <t>33133</t>
        </is>
      </c>
      <c r="G789" s="127" t="inlineStr"/>
      <c r="H789" s="127" t="inlineStr"/>
      <c r="I789" s="127" t="inlineStr">
        <is>
          <t>766CX</t>
        </is>
      </c>
      <c r="J789" s="127" t="inlineStr">
        <is>
          <t>Laruche</t>
        </is>
      </c>
      <c r="K789" s="127" t="inlineStr">
        <is>
          <t>999999</t>
        </is>
      </c>
      <c r="L789" s="127" t="inlineStr">
        <is>
          <t>XS446017326FR</t>
        </is>
      </c>
      <c r="M789" s="127" t="inlineStr">
        <is>
          <t>N</t>
        </is>
      </c>
      <c r="N789" s="127" t="inlineStr">
        <is>
          <t>Transport</t>
        </is>
      </c>
      <c r="O789" s="127" t="inlineStr">
        <is>
          <t>N</t>
        </is>
      </c>
      <c r="P789" s="127" t="inlineStr">
        <is>
          <t>S</t>
        </is>
      </c>
      <c r="Q789" s="127" t="inlineStr">
        <is>
          <t>NT</t>
        </is>
      </c>
      <c r="R789" s="147" t="n">
        <v>0.01</v>
      </c>
      <c r="S789" s="127" t="n">
        <v>86</v>
      </c>
      <c r="T789" s="148" t="n">
        <v>4.25</v>
      </c>
      <c r="U789" s="127" t="inlineStr">
        <is>
          <t>LA RUCHE LOGISTIQUE</t>
        </is>
      </c>
      <c r="W789" s="8">
        <f>IF(C789&lt;&gt;2,"",IF(S789="5X","5XK",IF(S789="5Y","5YK",IF(S789="6B","6BK",IF(S789="6C","6CK","")))))</f>
        <v/>
      </c>
      <c r="X789" s="8">
        <f>IF(S789="6B",_xlfn.XLOOKUP(H789,'Zoning 2shop'!A:A,'Zoning 2shop'!B:B),IF(S789="6C",_xlfn.XLOOKUP(G789,'Zoning 2shop'!C:C,'Zoning 2shop'!D:D),""))</f>
        <v/>
      </c>
      <c r="Y789" s="112">
        <f>AB789/Z789</f>
        <v/>
      </c>
      <c r="Z789" s="4">
        <f>T789</f>
        <v/>
      </c>
      <c r="AA789" s="4">
        <f>IF(OR(S789="6C",S789="6B",S789="5X",S789="5Y"),0.08,0.5)</f>
        <v/>
      </c>
      <c r="AB789" s="4">
        <f>$AG$5/$AG$2*Z789</f>
        <v/>
      </c>
      <c r="AC789" s="19">
        <f>Z789+AA789</f>
        <v/>
      </c>
      <c r="AD789" s="8">
        <f>IF(COUNTIF(Catégories!A:A,N789)=0,"catégorie inconnue",LOOKUP(N789,Catégories!A:A,Catégories!B:B))</f>
        <v/>
      </c>
      <c r="AE789" s="21">
        <f>SUM(Z789:AB789)</f>
        <v/>
      </c>
    </row>
    <row r="790" hidden="1" s="101">
      <c r="B790" s="127" t="inlineStr">
        <is>
          <t>13617721</t>
        </is>
      </c>
      <c r="C790" s="127" t="inlineStr">
        <is>
          <t>0</t>
        </is>
      </c>
      <c r="D790" s="123" t="n">
        <v>46168</v>
      </c>
      <c r="E790" s="127" t="inlineStr">
        <is>
          <t>21320</t>
        </is>
      </c>
      <c r="F790" s="127" t="inlineStr">
        <is>
          <t>94400</t>
        </is>
      </c>
      <c r="G790" s="127" t="inlineStr"/>
      <c r="H790" s="127" t="inlineStr"/>
      <c r="I790" s="127" t="inlineStr">
        <is>
          <t>443BX</t>
        </is>
      </c>
      <c r="J790" s="127" t="inlineStr">
        <is>
          <t>Laruche</t>
        </is>
      </c>
      <c r="K790" s="127" t="inlineStr">
        <is>
          <t>999999</t>
        </is>
      </c>
      <c r="L790" s="127" t="inlineStr">
        <is>
          <t>XS446040404FR</t>
        </is>
      </c>
      <c r="M790" s="127" t="inlineStr">
        <is>
          <t>N</t>
        </is>
      </c>
      <c r="N790" s="127" t="inlineStr">
        <is>
          <t>Transport</t>
        </is>
      </c>
      <c r="O790" s="127" t="inlineStr">
        <is>
          <t>N</t>
        </is>
      </c>
      <c r="P790" s="127" t="inlineStr">
        <is>
          <t>S</t>
        </is>
      </c>
      <c r="Q790" s="127" t="inlineStr">
        <is>
          <t>NT</t>
        </is>
      </c>
      <c r="R790" s="147" t="n">
        <v>0.01</v>
      </c>
      <c r="S790" s="127" t="n">
        <v>86</v>
      </c>
      <c r="T790" s="148" t="n">
        <v>4.25</v>
      </c>
      <c r="U790" s="127" t="inlineStr">
        <is>
          <t>LA RUCHE LOGISTIQUE</t>
        </is>
      </c>
      <c r="W790" s="8">
        <f>IF(C790&lt;&gt;2,"",IF(S790="5X","5XK",IF(S790="5Y","5YK",IF(S790="6B","6BK",IF(S790="6C","6CK","")))))</f>
        <v/>
      </c>
      <c r="X790" s="8">
        <f>IF(S790="6B",_xlfn.XLOOKUP(H790,'Zoning 2shop'!A:A,'Zoning 2shop'!B:B),IF(S790="6C",_xlfn.XLOOKUP(G790,'Zoning 2shop'!C:C,'Zoning 2shop'!D:D),""))</f>
        <v/>
      </c>
      <c r="Y790" s="112">
        <f>AB790/Z790</f>
        <v/>
      </c>
      <c r="Z790" s="4">
        <f>T790</f>
        <v/>
      </c>
      <c r="AA790" s="4">
        <f>IF(OR(S790="6C",S790="6B",S790="5X",S790="5Y"),0.08,0.5)</f>
        <v/>
      </c>
      <c r="AB790" s="4">
        <f>$AG$5/$AG$2*Z790</f>
        <v/>
      </c>
      <c r="AC790" s="19">
        <f>Z790+AA790</f>
        <v/>
      </c>
      <c r="AD790" s="8">
        <f>IF(COUNTIF(Catégories!A:A,N790)=0,"catégorie inconnue",LOOKUP(N790,Catégories!A:A,Catégories!B:B))</f>
        <v/>
      </c>
      <c r="AE790" s="21">
        <f>SUM(Z790:AB790)</f>
        <v/>
      </c>
    </row>
    <row r="791" hidden="1" s="101">
      <c r="B791" s="127" t="inlineStr">
        <is>
          <t>13617721</t>
        </is>
      </c>
      <c r="C791" s="127" t="inlineStr">
        <is>
          <t>0</t>
        </is>
      </c>
      <c r="D791" s="123" t="n">
        <v>46168</v>
      </c>
      <c r="E791" s="127" t="inlineStr">
        <is>
          <t>21320</t>
        </is>
      </c>
      <c r="F791" s="127" t="inlineStr">
        <is>
          <t>77330</t>
        </is>
      </c>
      <c r="G791" s="127" t="inlineStr"/>
      <c r="H791" s="127" t="inlineStr"/>
      <c r="I791" s="127" t="inlineStr">
        <is>
          <t>5771V</t>
        </is>
      </c>
      <c r="J791" s="127" t="inlineStr">
        <is>
          <t>Laruche</t>
        </is>
      </c>
      <c r="K791" s="127" t="inlineStr">
        <is>
          <t>999999</t>
        </is>
      </c>
      <c r="L791" s="127" t="inlineStr">
        <is>
          <t>XS446057515FR</t>
        </is>
      </c>
      <c r="M791" s="127" t="inlineStr">
        <is>
          <t>N</t>
        </is>
      </c>
      <c r="N791" s="127" t="inlineStr">
        <is>
          <t>Transport</t>
        </is>
      </c>
      <c r="O791" s="127" t="inlineStr">
        <is>
          <t>N</t>
        </is>
      </c>
      <c r="P791" s="127" t="inlineStr">
        <is>
          <t>S</t>
        </is>
      </c>
      <c r="Q791" s="127" t="inlineStr">
        <is>
          <t>NT</t>
        </is>
      </c>
      <c r="R791" s="147" t="n">
        <v>0.13</v>
      </c>
      <c r="S791" s="127" t="n">
        <v>86</v>
      </c>
      <c r="T791" s="148" t="n">
        <v>4.25</v>
      </c>
      <c r="U791" s="127" t="inlineStr">
        <is>
          <t>LA RUCHE LOGISTIQUE</t>
        </is>
      </c>
      <c r="W791" s="8">
        <f>IF(C791&lt;&gt;2,"",IF(S791="5X","5XK",IF(S791="5Y","5YK",IF(S791="6B","6BK",IF(S791="6C","6CK","")))))</f>
        <v/>
      </c>
      <c r="X791" s="8">
        <f>IF(S791="6B",_xlfn.XLOOKUP(H791,'Zoning 2shop'!A:A,'Zoning 2shop'!B:B),IF(S791="6C",_xlfn.XLOOKUP(G791,'Zoning 2shop'!C:C,'Zoning 2shop'!D:D),""))</f>
        <v/>
      </c>
      <c r="Y791" s="112">
        <f>AB791/Z791</f>
        <v/>
      </c>
      <c r="Z791" s="4">
        <f>T791</f>
        <v/>
      </c>
      <c r="AA791" s="4">
        <f>IF(OR(S791="6C",S791="6B",S791="5X",S791="5Y"),0.08,0.5)</f>
        <v/>
      </c>
      <c r="AB791" s="4">
        <f>$AG$5/$AG$2*Z791</f>
        <v/>
      </c>
      <c r="AC791" s="19">
        <f>Z791+AA791</f>
        <v/>
      </c>
      <c r="AD791" s="8">
        <f>IF(COUNTIF(Catégories!A:A,N791)=0,"catégorie inconnue",LOOKUP(N791,Catégories!A:A,Catégories!B:B))</f>
        <v/>
      </c>
      <c r="AE791" s="21">
        <f>SUM(Z791:AB791)</f>
        <v/>
      </c>
    </row>
    <row r="792" hidden="1" s="101">
      <c r="B792" s="127" t="inlineStr">
        <is>
          <t>13617721</t>
        </is>
      </c>
      <c r="C792" s="127" t="inlineStr">
        <is>
          <t>0</t>
        </is>
      </c>
      <c r="D792" s="123" t="n">
        <v>46168</v>
      </c>
      <c r="E792" s="127" t="inlineStr">
        <is>
          <t>21320</t>
        </is>
      </c>
      <c r="F792" s="127" t="inlineStr">
        <is>
          <t>91300</t>
        </is>
      </c>
      <c r="G792" s="127" t="inlineStr"/>
      <c r="H792" s="127" t="inlineStr"/>
      <c r="I792" s="127" t="inlineStr">
        <is>
          <t>8126S</t>
        </is>
      </c>
      <c r="J792" s="127" t="inlineStr">
        <is>
          <t>Laruche</t>
        </is>
      </c>
      <c r="K792" s="127" t="inlineStr">
        <is>
          <t>999999</t>
        </is>
      </c>
      <c r="L792" s="127" t="inlineStr">
        <is>
          <t>XS446058793FR</t>
        </is>
      </c>
      <c r="M792" s="127" t="inlineStr">
        <is>
          <t>N</t>
        </is>
      </c>
      <c r="N792" s="127" t="inlineStr">
        <is>
          <t>Transport</t>
        </is>
      </c>
      <c r="O792" s="127" t="inlineStr">
        <is>
          <t>N</t>
        </is>
      </c>
      <c r="P792" s="127" t="inlineStr">
        <is>
          <t>S</t>
        </is>
      </c>
      <c r="Q792" s="127" t="inlineStr">
        <is>
          <t>NT</t>
        </is>
      </c>
      <c r="R792" s="147" t="n">
        <v>4.896</v>
      </c>
      <c r="S792" s="127" t="n">
        <v>86</v>
      </c>
      <c r="T792" s="148" t="n">
        <v>5.88</v>
      </c>
      <c r="U792" s="127" t="inlineStr">
        <is>
          <t>LA RUCHE LOGISTIQUE</t>
        </is>
      </c>
      <c r="W792" s="8">
        <f>IF(C792&lt;&gt;2,"",IF(S792="5X","5XK",IF(S792="5Y","5YK",IF(S792="6B","6BK",IF(S792="6C","6CK","")))))</f>
        <v/>
      </c>
      <c r="X792" s="8">
        <f>IF(S792="6B",_xlfn.XLOOKUP(H792,'Zoning 2shop'!A:A,'Zoning 2shop'!B:B),IF(S792="6C",_xlfn.XLOOKUP(G792,'Zoning 2shop'!C:C,'Zoning 2shop'!D:D),""))</f>
        <v/>
      </c>
      <c r="Y792" s="112">
        <f>AB792/Z792</f>
        <v/>
      </c>
      <c r="Z792" s="4">
        <f>T792</f>
        <v/>
      </c>
      <c r="AA792" s="4">
        <f>IF(OR(S792="6C",S792="6B",S792="5X",S792="5Y"),0.08,0.5)</f>
        <v/>
      </c>
      <c r="AB792" s="4">
        <f>$AG$5/$AG$2*Z792</f>
        <v/>
      </c>
      <c r="AC792" s="19">
        <f>Z792+AA792</f>
        <v/>
      </c>
      <c r="AD792" s="8">
        <f>IF(COUNTIF(Catégories!A:A,N792)=0,"catégorie inconnue",LOOKUP(N792,Catégories!A:A,Catégories!B:B))</f>
        <v/>
      </c>
      <c r="AE792" s="21">
        <f>SUM(Z792:AB792)</f>
        <v/>
      </c>
    </row>
    <row r="793" hidden="1" s="101">
      <c r="B793" s="127" t="inlineStr">
        <is>
          <t>13617721</t>
        </is>
      </c>
      <c r="C793" s="127" t="inlineStr">
        <is>
          <t>0</t>
        </is>
      </c>
      <c r="D793" s="123" t="n">
        <v>46169</v>
      </c>
      <c r="E793" s="127" t="inlineStr">
        <is>
          <t>21320</t>
        </is>
      </c>
      <c r="F793" s="127" t="inlineStr">
        <is>
          <t>68400</t>
        </is>
      </c>
      <c r="G793" s="127" t="inlineStr"/>
      <c r="H793" s="127" t="inlineStr"/>
      <c r="I793" s="127" t="inlineStr">
        <is>
          <t>535CF</t>
        </is>
      </c>
      <c r="J793" s="127" t="inlineStr">
        <is>
          <t>Laruche</t>
        </is>
      </c>
      <c r="K793" s="127" t="inlineStr">
        <is>
          <t>999999</t>
        </is>
      </c>
      <c r="L793" s="127" t="inlineStr">
        <is>
          <t>XS446275373FR</t>
        </is>
      </c>
      <c r="M793" s="127" t="inlineStr">
        <is>
          <t>N</t>
        </is>
      </c>
      <c r="N793" s="127" t="inlineStr">
        <is>
          <t>Transport</t>
        </is>
      </c>
      <c r="O793" s="127" t="inlineStr">
        <is>
          <t>N</t>
        </is>
      </c>
      <c r="P793" s="127" t="inlineStr">
        <is>
          <t>S</t>
        </is>
      </c>
      <c r="Q793" s="127" t="inlineStr">
        <is>
          <t>NT</t>
        </is>
      </c>
      <c r="R793" s="147" t="n">
        <v>0.1</v>
      </c>
      <c r="S793" s="127" t="n">
        <v>86</v>
      </c>
      <c r="T793" s="148" t="n">
        <v>4.25</v>
      </c>
      <c r="U793" s="127" t="inlineStr">
        <is>
          <t>LA RUCHE LOGISTIQUE</t>
        </is>
      </c>
      <c r="W793" s="8">
        <f>IF(C793&lt;&gt;2,"",IF(S793="5X","5XK",IF(S793="5Y","5YK",IF(S793="6B","6BK",IF(S793="6C","6CK","")))))</f>
        <v/>
      </c>
      <c r="X793" s="8">
        <f>IF(S793="6B",_xlfn.XLOOKUP(H793,'Zoning 2shop'!A:A,'Zoning 2shop'!B:B),IF(S793="6C",_xlfn.XLOOKUP(G793,'Zoning 2shop'!C:C,'Zoning 2shop'!D:D),""))</f>
        <v/>
      </c>
      <c r="Y793" s="112">
        <f>AB793/Z793</f>
        <v/>
      </c>
      <c r="Z793" s="4">
        <f>T793</f>
        <v/>
      </c>
      <c r="AA793" s="4">
        <f>IF(OR(S793="6C",S793="6B",S793="5X",S793="5Y"),0.08,0.5)</f>
        <v/>
      </c>
      <c r="AB793" s="4">
        <f>$AG$5/$AG$2*Z793</f>
        <v/>
      </c>
      <c r="AC793" s="19">
        <f>Z793+AA793</f>
        <v/>
      </c>
      <c r="AD793" s="8">
        <f>IF(COUNTIF(Catégories!A:A,N793)=0,"catégorie inconnue",LOOKUP(N793,Catégories!A:A,Catégories!B:B))</f>
        <v/>
      </c>
      <c r="AE793" s="21">
        <f>SUM(Z793:AB793)</f>
        <v/>
      </c>
    </row>
    <row r="794" hidden="1" s="101">
      <c r="B794" s="127" t="inlineStr">
        <is>
          <t>13617721</t>
        </is>
      </c>
      <c r="C794" s="127" t="inlineStr">
        <is>
          <t>0</t>
        </is>
      </c>
      <c r="D794" s="123" t="n">
        <v>46169</v>
      </c>
      <c r="E794" s="127" t="inlineStr">
        <is>
          <t>21320</t>
        </is>
      </c>
      <c r="F794" s="127" t="inlineStr">
        <is>
          <t>25480</t>
        </is>
      </c>
      <c r="G794" s="127" t="inlineStr"/>
      <c r="H794" s="127" t="inlineStr"/>
      <c r="I794" s="127" t="inlineStr">
        <is>
          <t>3416U</t>
        </is>
      </c>
      <c r="J794" s="127" t="inlineStr">
        <is>
          <t>Laruche</t>
        </is>
      </c>
      <c r="K794" s="127" t="inlineStr">
        <is>
          <t>999999</t>
        </is>
      </c>
      <c r="L794" s="127" t="inlineStr">
        <is>
          <t>XS446275841FR</t>
        </is>
      </c>
      <c r="M794" s="127" t="inlineStr">
        <is>
          <t>N</t>
        </is>
      </c>
      <c r="N794" s="127" t="inlineStr">
        <is>
          <t>Transport</t>
        </is>
      </c>
      <c r="O794" s="127" t="inlineStr">
        <is>
          <t>N</t>
        </is>
      </c>
      <c r="P794" s="127" t="inlineStr">
        <is>
          <t>S</t>
        </is>
      </c>
      <c r="Q794" s="127" t="inlineStr">
        <is>
          <t>NT</t>
        </is>
      </c>
      <c r="R794" s="147" t="n">
        <v>0.1</v>
      </c>
      <c r="S794" s="127" t="n">
        <v>86</v>
      </c>
      <c r="T794" s="148" t="n">
        <v>4.25</v>
      </c>
      <c r="U794" s="127" t="inlineStr">
        <is>
          <t>LA RUCHE LOGISTIQUE</t>
        </is>
      </c>
      <c r="W794" s="8">
        <f>IF(C794&lt;&gt;2,"",IF(S794="5X","5XK",IF(S794="5Y","5YK",IF(S794="6B","6BK",IF(S794="6C","6CK","")))))</f>
        <v/>
      </c>
      <c r="X794" s="8">
        <f>IF(S794="6B",_xlfn.XLOOKUP(H794,'Zoning 2shop'!A:A,'Zoning 2shop'!B:B),IF(S794="6C",_xlfn.XLOOKUP(G794,'Zoning 2shop'!C:C,'Zoning 2shop'!D:D),""))</f>
        <v/>
      </c>
      <c r="Y794" s="112">
        <f>AB794/Z794</f>
        <v/>
      </c>
      <c r="Z794" s="4">
        <f>T794</f>
        <v/>
      </c>
      <c r="AA794" s="4">
        <f>IF(OR(S794="6C",S794="6B",S794="5X",S794="5Y"),0.08,0.5)</f>
        <v/>
      </c>
      <c r="AB794" s="4">
        <f>$AG$5/$AG$2*Z794</f>
        <v/>
      </c>
      <c r="AC794" s="19">
        <f>Z794+AA794</f>
        <v/>
      </c>
      <c r="AD794" s="8">
        <f>IF(COUNTIF(Catégories!A:A,N794)=0,"catégorie inconnue",LOOKUP(N794,Catégories!A:A,Catégories!B:B))</f>
        <v/>
      </c>
      <c r="AE794" s="21">
        <f>SUM(Z794:AB794)</f>
        <v/>
      </c>
    </row>
    <row r="795" hidden="1" s="101">
      <c r="B795" s="127" t="inlineStr">
        <is>
          <t>13617721</t>
        </is>
      </c>
      <c r="C795" s="127" t="inlineStr">
        <is>
          <t>0</t>
        </is>
      </c>
      <c r="D795" s="123" t="n">
        <v>46169</v>
      </c>
      <c r="E795" s="127" t="inlineStr">
        <is>
          <t>21320</t>
        </is>
      </c>
      <c r="F795" s="127" t="inlineStr">
        <is>
          <t>01430</t>
        </is>
      </c>
      <c r="G795" s="127" t="inlineStr"/>
      <c r="H795" s="127" t="inlineStr"/>
      <c r="I795" s="127" t="inlineStr">
        <is>
          <t>9458S</t>
        </is>
      </c>
      <c r="J795" s="127" t="inlineStr">
        <is>
          <t>Laruche</t>
        </is>
      </c>
      <c r="K795" s="127" t="inlineStr">
        <is>
          <t>999999</t>
        </is>
      </c>
      <c r="L795" s="127" t="inlineStr">
        <is>
          <t>XS446277048FR</t>
        </is>
      </c>
      <c r="M795" s="127" t="inlineStr">
        <is>
          <t>N</t>
        </is>
      </c>
      <c r="N795" s="127" t="inlineStr">
        <is>
          <t>Transport</t>
        </is>
      </c>
      <c r="O795" s="127" t="inlineStr">
        <is>
          <t>N</t>
        </is>
      </c>
      <c r="P795" s="127" t="inlineStr">
        <is>
          <t>S</t>
        </is>
      </c>
      <c r="Q795" s="127" t="inlineStr">
        <is>
          <t>NT</t>
        </is>
      </c>
      <c r="R795" s="147" t="n">
        <v>1.882</v>
      </c>
      <c r="S795" s="127" t="n">
        <v>86</v>
      </c>
      <c r="T795" s="148" t="n">
        <v>4.58</v>
      </c>
      <c r="U795" s="127" t="inlineStr">
        <is>
          <t>LA RUCHE LOGISTIQUE</t>
        </is>
      </c>
      <c r="W795" s="8">
        <f>IF(C795&lt;&gt;2,"",IF(S795="5X","5XK",IF(S795="5Y","5YK",IF(S795="6B","6BK",IF(S795="6C","6CK","")))))</f>
        <v/>
      </c>
      <c r="X795" s="8">
        <f>IF(S795="6B",_xlfn.XLOOKUP(H795,'Zoning 2shop'!A:A,'Zoning 2shop'!B:B),IF(S795="6C",_xlfn.XLOOKUP(G795,'Zoning 2shop'!C:C,'Zoning 2shop'!D:D),""))</f>
        <v/>
      </c>
      <c r="Y795" s="112">
        <f>AB795/Z795</f>
        <v/>
      </c>
      <c r="Z795" s="4">
        <f>T795</f>
        <v/>
      </c>
      <c r="AA795" s="4">
        <f>IF(OR(S795="6C",S795="6B",S795="5X",S795="5Y"),0.08,0.5)</f>
        <v/>
      </c>
      <c r="AB795" s="4">
        <f>$AG$5/$AG$2*Z795</f>
        <v/>
      </c>
      <c r="AC795" s="19">
        <f>Z795+AA795</f>
        <v/>
      </c>
      <c r="AD795" s="8">
        <f>IF(COUNTIF(Catégories!A:A,N795)=0,"catégorie inconnue",LOOKUP(N795,Catégories!A:A,Catégories!B:B))</f>
        <v/>
      </c>
      <c r="AE795" s="21">
        <f>SUM(Z795:AB795)</f>
        <v/>
      </c>
    </row>
    <row r="796" hidden="1" s="101">
      <c r="B796" s="127" t="inlineStr">
        <is>
          <t>13617721</t>
        </is>
      </c>
      <c r="C796" s="127" t="inlineStr">
        <is>
          <t>0</t>
        </is>
      </c>
      <c r="D796" s="123" t="n">
        <v>46169</v>
      </c>
      <c r="E796" s="127" t="inlineStr">
        <is>
          <t>21320</t>
        </is>
      </c>
      <c r="F796" s="127" t="inlineStr">
        <is>
          <t>69004</t>
        </is>
      </c>
      <c r="G796" s="127" t="inlineStr"/>
      <c r="H796" s="127" t="inlineStr"/>
      <c r="I796" s="127" t="inlineStr">
        <is>
          <t>951AK</t>
        </is>
      </c>
      <c r="J796" s="127" t="inlineStr">
        <is>
          <t>Laruche</t>
        </is>
      </c>
      <c r="K796" s="127" t="inlineStr">
        <is>
          <t>999999</t>
        </is>
      </c>
      <c r="L796" s="127" t="inlineStr">
        <is>
          <t>XS446277595FR</t>
        </is>
      </c>
      <c r="M796" s="127" t="inlineStr">
        <is>
          <t>N</t>
        </is>
      </c>
      <c r="N796" s="127" t="inlineStr">
        <is>
          <t>Transport</t>
        </is>
      </c>
      <c r="O796" s="127" t="inlineStr">
        <is>
          <t>N</t>
        </is>
      </c>
      <c r="P796" s="127" t="inlineStr">
        <is>
          <t>S</t>
        </is>
      </c>
      <c r="Q796" s="127" t="inlineStr">
        <is>
          <t>NT</t>
        </is>
      </c>
      <c r="R796" s="147" t="n">
        <v>0.02</v>
      </c>
      <c r="S796" s="127" t="n">
        <v>86</v>
      </c>
      <c r="T796" s="148" t="n">
        <v>4.25</v>
      </c>
      <c r="U796" s="127" t="inlineStr">
        <is>
          <t>LA RUCHE LOGISTIQUE</t>
        </is>
      </c>
      <c r="W796" s="8">
        <f>IF(C796&lt;&gt;2,"",IF(S796="5X","5XK",IF(S796="5Y","5YK",IF(S796="6B","6BK",IF(S796="6C","6CK","")))))</f>
        <v/>
      </c>
      <c r="X796" s="8">
        <f>IF(S796="6B",_xlfn.XLOOKUP(H796,'Zoning 2shop'!A:A,'Zoning 2shop'!B:B),IF(S796="6C",_xlfn.XLOOKUP(G796,'Zoning 2shop'!C:C,'Zoning 2shop'!D:D),""))</f>
        <v/>
      </c>
      <c r="Y796" s="112">
        <f>AB796/Z796</f>
        <v/>
      </c>
      <c r="Z796" s="4">
        <f>T796</f>
        <v/>
      </c>
      <c r="AA796" s="4">
        <f>IF(OR(S796="6C",S796="6B",S796="5X",S796="5Y"),0.08,0.5)</f>
        <v/>
      </c>
      <c r="AB796" s="4">
        <f>$AG$5/$AG$2*Z796</f>
        <v/>
      </c>
      <c r="AC796" s="19">
        <f>Z796+AA796</f>
        <v/>
      </c>
      <c r="AD796" s="8">
        <f>IF(COUNTIF(Catégories!A:A,N796)=0,"catégorie inconnue",LOOKUP(N796,Catégories!A:A,Catégories!B:B))</f>
        <v/>
      </c>
      <c r="AE796" s="21">
        <f>SUM(Z796:AB796)</f>
        <v/>
      </c>
    </row>
    <row r="797" hidden="1" s="101">
      <c r="B797" s="127" t="inlineStr">
        <is>
          <t>13617721</t>
        </is>
      </c>
      <c r="C797" s="127" t="inlineStr">
        <is>
          <t>0</t>
        </is>
      </c>
      <c r="D797" s="123" t="n">
        <v>46169</v>
      </c>
      <c r="E797" s="127" t="inlineStr">
        <is>
          <t>21320</t>
        </is>
      </c>
      <c r="F797" s="127" t="inlineStr">
        <is>
          <t>34070</t>
        </is>
      </c>
      <c r="G797" s="127" t="inlineStr"/>
      <c r="H797" s="127" t="inlineStr"/>
      <c r="I797" s="127" t="inlineStr">
        <is>
          <t>5954B</t>
        </is>
      </c>
      <c r="J797" s="127" t="inlineStr">
        <is>
          <t>Laruche</t>
        </is>
      </c>
      <c r="K797" s="127" t="inlineStr">
        <is>
          <t>999999</t>
        </is>
      </c>
      <c r="L797" s="127" t="inlineStr">
        <is>
          <t>XS446277975FR</t>
        </is>
      </c>
      <c r="M797" s="127" t="inlineStr">
        <is>
          <t>N</t>
        </is>
      </c>
      <c r="N797" s="127" t="inlineStr">
        <is>
          <t>Transport</t>
        </is>
      </c>
      <c r="O797" s="127" t="inlineStr">
        <is>
          <t>N</t>
        </is>
      </c>
      <c r="P797" s="127" t="inlineStr">
        <is>
          <t>S</t>
        </is>
      </c>
      <c r="Q797" s="127" t="inlineStr">
        <is>
          <t>NT</t>
        </is>
      </c>
      <c r="R797" s="147" t="n">
        <v>0.07000000000000001</v>
      </c>
      <c r="S797" s="127" t="n">
        <v>86</v>
      </c>
      <c r="T797" s="148" t="n">
        <v>4.25</v>
      </c>
      <c r="U797" s="127" t="inlineStr">
        <is>
          <t>LA RUCHE LOGISTIQUE</t>
        </is>
      </c>
      <c r="W797" s="8">
        <f>IF(C797&lt;&gt;2,"",IF(S797="5X","5XK",IF(S797="5Y","5YK",IF(S797="6B","6BK",IF(S797="6C","6CK","")))))</f>
        <v/>
      </c>
      <c r="X797" s="8">
        <f>IF(S797="6B",_xlfn.XLOOKUP(H797,'Zoning 2shop'!A:A,'Zoning 2shop'!B:B),IF(S797="6C",_xlfn.XLOOKUP(G797,'Zoning 2shop'!C:C,'Zoning 2shop'!D:D),""))</f>
        <v/>
      </c>
      <c r="Y797" s="112">
        <f>AB797/Z797</f>
        <v/>
      </c>
      <c r="Z797" s="4">
        <f>T797</f>
        <v/>
      </c>
      <c r="AA797" s="4">
        <f>IF(OR(S797="6C",S797="6B",S797="5X",S797="5Y"),0.08,0.5)</f>
        <v/>
      </c>
      <c r="AB797" s="4">
        <f>$AG$5/$AG$2*Z797</f>
        <v/>
      </c>
      <c r="AC797" s="19">
        <f>Z797+AA797</f>
        <v/>
      </c>
      <c r="AD797" s="8">
        <f>IF(COUNTIF(Catégories!A:A,N797)=0,"catégorie inconnue",LOOKUP(N797,Catégories!A:A,Catégories!B:B))</f>
        <v/>
      </c>
      <c r="AE797" s="21">
        <f>SUM(Z797:AB797)</f>
        <v/>
      </c>
    </row>
    <row r="798" hidden="1" s="101">
      <c r="B798" s="127" t="inlineStr">
        <is>
          <t>13617721</t>
        </is>
      </c>
      <c r="C798" s="127" t="inlineStr">
        <is>
          <t>0</t>
        </is>
      </c>
      <c r="D798" s="123" t="n">
        <v>46169</v>
      </c>
      <c r="E798" s="127" t="inlineStr">
        <is>
          <t>21320</t>
        </is>
      </c>
      <c r="F798" s="127" t="inlineStr">
        <is>
          <t>33380</t>
        </is>
      </c>
      <c r="G798" s="127" t="inlineStr"/>
      <c r="H798" s="127" t="inlineStr"/>
      <c r="I798" s="127" t="inlineStr">
        <is>
          <t>8736V</t>
        </is>
      </c>
      <c r="J798" s="127" t="inlineStr">
        <is>
          <t>Laruche</t>
        </is>
      </c>
      <c r="K798" s="127" t="inlineStr">
        <is>
          <t>999999</t>
        </is>
      </c>
      <c r="L798" s="127" t="inlineStr">
        <is>
          <t>XS446278247FR</t>
        </is>
      </c>
      <c r="M798" s="127" t="inlineStr">
        <is>
          <t>N</t>
        </is>
      </c>
      <c r="N798" s="127" t="inlineStr">
        <is>
          <t>Transport</t>
        </is>
      </c>
      <c r="O798" s="127" t="inlineStr">
        <is>
          <t>N</t>
        </is>
      </c>
      <c r="P798" s="127" t="inlineStr">
        <is>
          <t>S</t>
        </is>
      </c>
      <c r="Q798" s="127" t="inlineStr">
        <is>
          <t>NT</t>
        </is>
      </c>
      <c r="R798" s="147" t="n">
        <v>2.664</v>
      </c>
      <c r="S798" s="127" t="n">
        <v>86</v>
      </c>
      <c r="T798" s="148" t="n">
        <v>4.96</v>
      </c>
      <c r="U798" s="127" t="inlineStr">
        <is>
          <t>LA RUCHE LOGISTIQUE</t>
        </is>
      </c>
      <c r="W798" s="8">
        <f>IF(C798&lt;&gt;2,"",IF(S798="5X","5XK",IF(S798="5Y","5YK",IF(S798="6B","6BK",IF(S798="6C","6CK","")))))</f>
        <v/>
      </c>
      <c r="X798" s="8">
        <f>IF(S798="6B",_xlfn.XLOOKUP(H798,'Zoning 2shop'!A:A,'Zoning 2shop'!B:B),IF(S798="6C",_xlfn.XLOOKUP(G798,'Zoning 2shop'!C:C,'Zoning 2shop'!D:D),""))</f>
        <v/>
      </c>
      <c r="Y798" s="112">
        <f>AB798/Z798</f>
        <v/>
      </c>
      <c r="Z798" s="4">
        <f>T798</f>
        <v/>
      </c>
      <c r="AA798" s="4">
        <f>IF(OR(S798="6C",S798="6B",S798="5X",S798="5Y"),0.08,0.5)</f>
        <v/>
      </c>
      <c r="AB798" s="4">
        <f>$AG$5/$AG$2*Z798</f>
        <v/>
      </c>
      <c r="AC798" s="19">
        <f>Z798+AA798</f>
        <v/>
      </c>
      <c r="AD798" s="8">
        <f>IF(COUNTIF(Catégories!A:A,N798)=0,"catégorie inconnue",LOOKUP(N798,Catégories!A:A,Catégories!B:B))</f>
        <v/>
      </c>
      <c r="AE798" s="21">
        <f>SUM(Z798:AB798)</f>
        <v/>
      </c>
    </row>
    <row r="799" hidden="1" s="101">
      <c r="B799" s="127" t="inlineStr">
        <is>
          <t>13617721</t>
        </is>
      </c>
      <c r="C799" s="127" t="inlineStr">
        <is>
          <t>0</t>
        </is>
      </c>
      <c r="D799" s="123" t="n">
        <v>46169</v>
      </c>
      <c r="E799" s="127" t="inlineStr">
        <is>
          <t>21320</t>
        </is>
      </c>
      <c r="F799" s="127" t="inlineStr">
        <is>
          <t>44300</t>
        </is>
      </c>
      <c r="G799" s="127" t="inlineStr"/>
      <c r="H799" s="127" t="inlineStr"/>
      <c r="I799" s="127" t="inlineStr">
        <is>
          <t>0173X</t>
        </is>
      </c>
      <c r="J799" s="127" t="inlineStr">
        <is>
          <t>Laruche</t>
        </is>
      </c>
      <c r="K799" s="127" t="inlineStr">
        <is>
          <t>999999</t>
        </is>
      </c>
      <c r="L799" s="127" t="inlineStr">
        <is>
          <t>XS446279018FR</t>
        </is>
      </c>
      <c r="M799" s="127" t="inlineStr">
        <is>
          <t>N</t>
        </is>
      </c>
      <c r="N799" s="127" t="inlineStr">
        <is>
          <t>Transport</t>
        </is>
      </c>
      <c r="O799" s="127" t="inlineStr">
        <is>
          <t>N</t>
        </is>
      </c>
      <c r="P799" s="127" t="inlineStr">
        <is>
          <t>S</t>
        </is>
      </c>
      <c r="Q799" s="127" t="inlineStr">
        <is>
          <t>NT</t>
        </is>
      </c>
      <c r="R799" s="147" t="n">
        <v>0.27</v>
      </c>
      <c r="S799" s="127" t="n">
        <v>86</v>
      </c>
      <c r="T799" s="148" t="n">
        <v>4.25</v>
      </c>
      <c r="U799" s="127" t="inlineStr">
        <is>
          <t>LA RUCHE LOGISTIQUE</t>
        </is>
      </c>
      <c r="W799" s="8">
        <f>IF(C799&lt;&gt;2,"",IF(S799="5X","5XK",IF(S799="5Y","5YK",IF(S799="6B","6BK",IF(S799="6C","6CK","")))))</f>
        <v/>
      </c>
      <c r="X799" s="8">
        <f>IF(S799="6B",_xlfn.XLOOKUP(H799,'Zoning 2shop'!A:A,'Zoning 2shop'!B:B),IF(S799="6C",_xlfn.XLOOKUP(G799,'Zoning 2shop'!C:C,'Zoning 2shop'!D:D),""))</f>
        <v/>
      </c>
      <c r="Y799" s="112">
        <f>AB799/Z799</f>
        <v/>
      </c>
      <c r="Z799" s="4">
        <f>T799</f>
        <v/>
      </c>
      <c r="AA799" s="4">
        <f>IF(OR(S799="6C",S799="6B",S799="5X",S799="5Y"),0.08,0.5)</f>
        <v/>
      </c>
      <c r="AB799" s="4">
        <f>$AG$5/$AG$2*Z799</f>
        <v/>
      </c>
      <c r="AC799" s="19">
        <f>Z799+AA799</f>
        <v/>
      </c>
      <c r="AD799" s="8">
        <f>IF(COUNTIF(Catégories!A:A,N799)=0,"catégorie inconnue",LOOKUP(N799,Catégories!A:A,Catégories!B:B))</f>
        <v/>
      </c>
      <c r="AE799" s="21">
        <f>SUM(Z799:AB799)</f>
        <v/>
      </c>
    </row>
    <row r="800" hidden="1" s="101">
      <c r="B800" s="127" t="inlineStr">
        <is>
          <t>13617721</t>
        </is>
      </c>
      <c r="C800" s="127" t="inlineStr">
        <is>
          <t>0</t>
        </is>
      </c>
      <c r="D800" s="123" t="n">
        <v>46169</v>
      </c>
      <c r="E800" s="127" t="inlineStr">
        <is>
          <t>21320</t>
        </is>
      </c>
      <c r="F800" s="127" t="inlineStr">
        <is>
          <t>95100</t>
        </is>
      </c>
      <c r="G800" s="127" t="inlineStr"/>
      <c r="H800" s="127" t="inlineStr"/>
      <c r="I800" s="127" t="inlineStr">
        <is>
          <t>7981X</t>
        </is>
      </c>
      <c r="J800" s="127" t="inlineStr">
        <is>
          <t>Laruche</t>
        </is>
      </c>
      <c r="K800" s="127" t="inlineStr">
        <is>
          <t>999999</t>
        </is>
      </c>
      <c r="L800" s="127" t="inlineStr">
        <is>
          <t>XS446279525FR</t>
        </is>
      </c>
      <c r="M800" s="127" t="inlineStr">
        <is>
          <t>N</t>
        </is>
      </c>
      <c r="N800" s="127" t="inlineStr">
        <is>
          <t>Transport</t>
        </is>
      </c>
      <c r="O800" s="127" t="inlineStr">
        <is>
          <t>N</t>
        </is>
      </c>
      <c r="P800" s="127" t="inlineStr">
        <is>
          <t>S</t>
        </is>
      </c>
      <c r="Q800" s="127" t="inlineStr">
        <is>
          <t>NT</t>
        </is>
      </c>
      <c r="R800" s="147" t="n">
        <v>0.16</v>
      </c>
      <c r="S800" s="127" t="n">
        <v>86</v>
      </c>
      <c r="T800" s="148" t="n">
        <v>4.25</v>
      </c>
      <c r="U800" s="127" t="inlineStr">
        <is>
          <t>LA RUCHE LOGISTIQUE</t>
        </is>
      </c>
      <c r="W800" s="8">
        <f>IF(C800&lt;&gt;2,"",IF(S800="5X","5XK",IF(S800="5Y","5YK",IF(S800="6B","6BK",IF(S800="6C","6CK","")))))</f>
        <v/>
      </c>
      <c r="X800" s="8">
        <f>IF(S800="6B",_xlfn.XLOOKUP(H800,'Zoning 2shop'!A:A,'Zoning 2shop'!B:B),IF(S800="6C",_xlfn.XLOOKUP(G800,'Zoning 2shop'!C:C,'Zoning 2shop'!D:D),""))</f>
        <v/>
      </c>
      <c r="Y800" s="112">
        <f>AB800/Z800</f>
        <v/>
      </c>
      <c r="Z800" s="4">
        <f>T800</f>
        <v/>
      </c>
      <c r="AA800" s="4">
        <f>IF(OR(S800="6C",S800="6B",S800="5X",S800="5Y"),0.08,0.5)</f>
        <v/>
      </c>
      <c r="AB800" s="4">
        <f>$AG$5/$AG$2*Z800</f>
        <v/>
      </c>
      <c r="AC800" s="19">
        <f>Z800+AA800</f>
        <v/>
      </c>
      <c r="AD800" s="8">
        <f>IF(COUNTIF(Catégories!A:A,N800)=0,"catégorie inconnue",LOOKUP(N800,Catégories!A:A,Catégories!B:B))</f>
        <v/>
      </c>
      <c r="AE800" s="21">
        <f>SUM(Z800:AB800)</f>
        <v/>
      </c>
    </row>
    <row r="801" hidden="1" s="101">
      <c r="B801" s="127" t="inlineStr">
        <is>
          <t>13617721</t>
        </is>
      </c>
      <c r="C801" s="127" t="inlineStr">
        <is>
          <t>0</t>
        </is>
      </c>
      <c r="D801" s="123" t="n">
        <v>46169</v>
      </c>
      <c r="E801" s="127" t="inlineStr">
        <is>
          <t>21320</t>
        </is>
      </c>
      <c r="F801" s="127" t="inlineStr">
        <is>
          <t>06210</t>
        </is>
      </c>
      <c r="G801" s="127" t="inlineStr"/>
      <c r="H801" s="127" t="inlineStr"/>
      <c r="I801" s="127" t="inlineStr">
        <is>
          <t>8417X</t>
        </is>
      </c>
      <c r="J801" s="127" t="inlineStr">
        <is>
          <t>Laruche</t>
        </is>
      </c>
      <c r="K801" s="127" t="inlineStr">
        <is>
          <t>999999</t>
        </is>
      </c>
      <c r="L801" s="127" t="inlineStr">
        <is>
          <t>XS446382240FR</t>
        </is>
      </c>
      <c r="M801" s="127" t="inlineStr">
        <is>
          <t>N</t>
        </is>
      </c>
      <c r="N801" s="127" t="inlineStr">
        <is>
          <t>Transport</t>
        </is>
      </c>
      <c r="O801" s="127" t="inlineStr">
        <is>
          <t>N</t>
        </is>
      </c>
      <c r="P801" s="127" t="inlineStr">
        <is>
          <t>S</t>
        </is>
      </c>
      <c r="Q801" s="127" t="inlineStr">
        <is>
          <t>NT</t>
        </is>
      </c>
      <c r="R801" s="147" t="n">
        <v>4.813</v>
      </c>
      <c r="S801" s="127" t="n">
        <v>86</v>
      </c>
      <c r="T801" s="148" t="n">
        <v>5.88</v>
      </c>
      <c r="U801" s="127" t="inlineStr">
        <is>
          <t>LA RUCHE LOGISTIQUE</t>
        </is>
      </c>
      <c r="W801" s="8">
        <f>IF(C801&lt;&gt;2,"",IF(S801="5X","5XK",IF(S801="5Y","5YK",IF(S801="6B","6BK",IF(S801="6C","6CK","")))))</f>
        <v/>
      </c>
      <c r="X801" s="8">
        <f>IF(S801="6B",_xlfn.XLOOKUP(H801,'Zoning 2shop'!A:A,'Zoning 2shop'!B:B),IF(S801="6C",_xlfn.XLOOKUP(G801,'Zoning 2shop'!C:C,'Zoning 2shop'!D:D),""))</f>
        <v/>
      </c>
      <c r="Y801" s="112">
        <f>AB801/Z801</f>
        <v/>
      </c>
      <c r="Z801" s="4">
        <f>T801</f>
        <v/>
      </c>
      <c r="AA801" s="4">
        <f>IF(OR(S801="6C",S801="6B",S801="5X",S801="5Y"),0.08,0.5)</f>
        <v/>
      </c>
      <c r="AB801" s="4">
        <f>$AG$5/$AG$2*Z801</f>
        <v/>
      </c>
      <c r="AC801" s="19">
        <f>Z801+AA801</f>
        <v/>
      </c>
      <c r="AD801" s="8">
        <f>IF(COUNTIF(Catégories!A:A,N801)=0,"catégorie inconnue",LOOKUP(N801,Catégories!A:A,Catégories!B:B))</f>
        <v/>
      </c>
      <c r="AE801" s="21">
        <f>SUM(Z801:AB801)</f>
        <v/>
      </c>
    </row>
    <row r="802" hidden="1" s="101">
      <c r="B802" s="127" t="inlineStr">
        <is>
          <t>13617721</t>
        </is>
      </c>
      <c r="C802" s="127" t="inlineStr">
        <is>
          <t>0</t>
        </is>
      </c>
      <c r="D802" s="123" t="n">
        <v>46169</v>
      </c>
      <c r="E802" s="127" t="inlineStr">
        <is>
          <t>21320</t>
        </is>
      </c>
      <c r="F802" s="127" t="inlineStr">
        <is>
          <t>71480</t>
        </is>
      </c>
      <c r="G802" s="127" t="inlineStr"/>
      <c r="H802" s="127" t="inlineStr"/>
      <c r="I802" s="127" t="inlineStr">
        <is>
          <t>843CX</t>
        </is>
      </c>
      <c r="J802" s="127" t="inlineStr">
        <is>
          <t>Laruche</t>
        </is>
      </c>
      <c r="K802" s="127" t="inlineStr">
        <is>
          <t>999999</t>
        </is>
      </c>
      <c r="L802" s="127" t="inlineStr">
        <is>
          <t>XS446382871FR</t>
        </is>
      </c>
      <c r="M802" s="127" t="inlineStr">
        <is>
          <t>N</t>
        </is>
      </c>
      <c r="N802" s="127" t="inlineStr">
        <is>
          <t>Transport</t>
        </is>
      </c>
      <c r="O802" s="127" t="inlineStr">
        <is>
          <t>N</t>
        </is>
      </c>
      <c r="P802" s="127" t="inlineStr">
        <is>
          <t>S</t>
        </is>
      </c>
      <c r="Q802" s="127" t="inlineStr">
        <is>
          <t>NR</t>
        </is>
      </c>
      <c r="R802" s="147" t="n">
        <v>0.2</v>
      </c>
      <c r="S802" s="127" t="n">
        <v>86</v>
      </c>
      <c r="T802" s="148" t="n">
        <v>4.25</v>
      </c>
      <c r="U802" s="127" t="inlineStr">
        <is>
          <t>LA RUCHE LOGISTIQUE</t>
        </is>
      </c>
      <c r="W802" s="8">
        <f>IF(C802&lt;&gt;2,"",IF(S802="5X","5XK",IF(S802="5Y","5YK",IF(S802="6B","6BK",IF(S802="6C","6CK","")))))</f>
        <v/>
      </c>
      <c r="X802" s="8">
        <f>IF(S802="6B",_xlfn.XLOOKUP(H802,'Zoning 2shop'!A:A,'Zoning 2shop'!B:B),IF(S802="6C",_xlfn.XLOOKUP(G802,'Zoning 2shop'!C:C,'Zoning 2shop'!D:D),""))</f>
        <v/>
      </c>
      <c r="Y802" s="112">
        <f>AB802/Z802</f>
        <v/>
      </c>
      <c r="Z802" s="4">
        <f>T802</f>
        <v/>
      </c>
      <c r="AA802" s="4">
        <f>IF(OR(S802="6C",S802="6B",S802="5X",S802="5Y"),0.08,0.5)</f>
        <v/>
      </c>
      <c r="AB802" s="4">
        <f>$AG$5/$AG$2*Z802</f>
        <v/>
      </c>
      <c r="AC802" s="19">
        <f>Z802+AA802</f>
        <v/>
      </c>
      <c r="AD802" s="8">
        <f>IF(COUNTIF(Catégories!A:A,N802)=0,"catégorie inconnue",LOOKUP(N802,Catégories!A:A,Catégories!B:B))</f>
        <v/>
      </c>
      <c r="AE802" s="21">
        <f>SUM(Z802:AB802)</f>
        <v/>
      </c>
    </row>
    <row r="803" hidden="1" s="101">
      <c r="B803" s="127" t="inlineStr">
        <is>
          <t>13617721</t>
        </is>
      </c>
      <c r="C803" s="127" t="inlineStr">
        <is>
          <t>0</t>
        </is>
      </c>
      <c r="D803" s="123" t="n">
        <v>46169</v>
      </c>
      <c r="E803" s="127" t="inlineStr">
        <is>
          <t>21320</t>
        </is>
      </c>
      <c r="F803" s="127" t="inlineStr">
        <is>
          <t>75014</t>
        </is>
      </c>
      <c r="G803" s="127" t="inlineStr"/>
      <c r="H803" s="127" t="inlineStr"/>
      <c r="I803" s="127" t="inlineStr">
        <is>
          <t>7836V</t>
        </is>
      </c>
      <c r="J803" s="127" t="inlineStr">
        <is>
          <t>Laruche</t>
        </is>
      </c>
      <c r="K803" s="127" t="inlineStr">
        <is>
          <t>999999</t>
        </is>
      </c>
      <c r="L803" s="127" t="inlineStr">
        <is>
          <t>XS446384285FR</t>
        </is>
      </c>
      <c r="M803" s="127" t="inlineStr">
        <is>
          <t>N</t>
        </is>
      </c>
      <c r="N803" s="127" t="inlineStr">
        <is>
          <t>Transport</t>
        </is>
      </c>
      <c r="O803" s="127" t="inlineStr">
        <is>
          <t>N</t>
        </is>
      </c>
      <c r="P803" s="127" t="inlineStr">
        <is>
          <t>S</t>
        </is>
      </c>
      <c r="Q803" s="127" t="inlineStr">
        <is>
          <t>NT</t>
        </is>
      </c>
      <c r="R803" s="147" t="n">
        <v>4.638</v>
      </c>
      <c r="S803" s="127" t="n">
        <v>86</v>
      </c>
      <c r="T803" s="148" t="n">
        <v>5.88</v>
      </c>
      <c r="U803" s="127" t="inlineStr">
        <is>
          <t>LA RUCHE LOGISTIQUE</t>
        </is>
      </c>
      <c r="W803" s="8">
        <f>IF(C803&lt;&gt;2,"",IF(S803="5X","5XK",IF(S803="5Y","5YK",IF(S803="6B","6BK",IF(S803="6C","6CK","")))))</f>
        <v/>
      </c>
      <c r="X803" s="8">
        <f>IF(S803="6B",_xlfn.XLOOKUP(H803,'Zoning 2shop'!A:A,'Zoning 2shop'!B:B),IF(S803="6C",_xlfn.XLOOKUP(G803,'Zoning 2shop'!C:C,'Zoning 2shop'!D:D),""))</f>
        <v/>
      </c>
      <c r="Y803" s="112">
        <f>AB803/Z803</f>
        <v/>
      </c>
      <c r="Z803" s="4">
        <f>T803</f>
        <v/>
      </c>
      <c r="AA803" s="4">
        <f>IF(OR(S803="6C",S803="6B",S803="5X",S803="5Y"),0.08,0.5)</f>
        <v/>
      </c>
      <c r="AB803" s="4">
        <f>$AG$5/$AG$2*Z803</f>
        <v/>
      </c>
      <c r="AC803" s="19">
        <f>Z803+AA803</f>
        <v/>
      </c>
      <c r="AD803" s="8">
        <f>IF(COUNTIF(Catégories!A:A,N803)=0,"catégorie inconnue",LOOKUP(N803,Catégories!A:A,Catégories!B:B))</f>
        <v/>
      </c>
      <c r="AE803" s="21">
        <f>SUM(Z803:AB803)</f>
        <v/>
      </c>
    </row>
    <row r="804" hidden="1" s="101">
      <c r="B804" s="127" t="inlineStr">
        <is>
          <t>13617721</t>
        </is>
      </c>
      <c r="C804" s="127" t="inlineStr">
        <is>
          <t>0</t>
        </is>
      </c>
      <c r="D804" s="123" t="n">
        <v>46169</v>
      </c>
      <c r="E804" s="127" t="inlineStr">
        <is>
          <t>21320</t>
        </is>
      </c>
      <c r="F804" s="127" t="inlineStr">
        <is>
          <t>69360</t>
        </is>
      </c>
      <c r="G804" s="127" t="inlineStr"/>
      <c r="H804" s="127" t="inlineStr"/>
      <c r="I804" s="127" t="inlineStr">
        <is>
          <t>437CX</t>
        </is>
      </c>
      <c r="J804" s="127" t="inlineStr">
        <is>
          <t>Laruche</t>
        </is>
      </c>
      <c r="K804" s="127" t="inlineStr">
        <is>
          <t>999999</t>
        </is>
      </c>
      <c r="L804" s="127" t="inlineStr">
        <is>
          <t>XS446430890FR</t>
        </is>
      </c>
      <c r="M804" s="127" t="inlineStr">
        <is>
          <t>N</t>
        </is>
      </c>
      <c r="N804" s="127" t="inlineStr">
        <is>
          <t>Transport</t>
        </is>
      </c>
      <c r="O804" s="127" t="inlineStr">
        <is>
          <t>N</t>
        </is>
      </c>
      <c r="P804" s="127" t="inlineStr">
        <is>
          <t>S</t>
        </is>
      </c>
      <c r="Q804" s="127" t="inlineStr">
        <is>
          <t>NT</t>
        </is>
      </c>
      <c r="R804" s="147" t="n">
        <v>0.538</v>
      </c>
      <c r="S804" s="127" t="n">
        <v>86</v>
      </c>
      <c r="T804" s="148" t="n">
        <v>4.25</v>
      </c>
      <c r="U804" s="127" t="inlineStr">
        <is>
          <t>LA RUCHE LOGISTIQUE</t>
        </is>
      </c>
      <c r="W804" s="8">
        <f>IF(C804&lt;&gt;2,"",IF(S804="5X","5XK",IF(S804="5Y","5YK",IF(S804="6B","6BK",IF(S804="6C","6CK","")))))</f>
        <v/>
      </c>
      <c r="X804" s="8">
        <f>IF(S804="6B",_xlfn.XLOOKUP(H804,'Zoning 2shop'!A:A,'Zoning 2shop'!B:B),IF(S804="6C",_xlfn.XLOOKUP(G804,'Zoning 2shop'!C:C,'Zoning 2shop'!D:D),""))</f>
        <v/>
      </c>
      <c r="Y804" s="112">
        <f>AB804/Z804</f>
        <v/>
      </c>
      <c r="Z804" s="4">
        <f>T804</f>
        <v/>
      </c>
      <c r="AA804" s="4">
        <f>IF(OR(S804="6C",S804="6B",S804="5X",S804="5Y"),0.08,0.5)</f>
        <v/>
      </c>
      <c r="AB804" s="4">
        <f>$AG$5/$AG$2*Z804</f>
        <v/>
      </c>
      <c r="AC804" s="19">
        <f>Z804+AA804</f>
        <v/>
      </c>
      <c r="AD804" s="8">
        <f>IF(COUNTIF(Catégories!A:A,N804)=0,"catégorie inconnue",LOOKUP(N804,Catégories!A:A,Catégories!B:B))</f>
        <v/>
      </c>
      <c r="AE804" s="21">
        <f>SUM(Z804:AB804)</f>
        <v/>
      </c>
    </row>
    <row r="805" hidden="1" s="101">
      <c r="B805" s="127" t="inlineStr">
        <is>
          <t>13617721</t>
        </is>
      </c>
      <c r="C805" s="127" t="inlineStr">
        <is>
          <t>0</t>
        </is>
      </c>
      <c r="D805" s="123" t="n">
        <v>46169</v>
      </c>
      <c r="E805" s="127" t="inlineStr">
        <is>
          <t>21320</t>
        </is>
      </c>
      <c r="F805" s="127" t="inlineStr">
        <is>
          <t>74600</t>
        </is>
      </c>
      <c r="G805" s="127" t="inlineStr"/>
      <c r="H805" s="127" t="inlineStr"/>
      <c r="I805" s="127" t="inlineStr">
        <is>
          <t>5441X</t>
        </is>
      </c>
      <c r="J805" s="127" t="inlineStr">
        <is>
          <t>Laruche</t>
        </is>
      </c>
      <c r="K805" s="127" t="inlineStr">
        <is>
          <t>999999</t>
        </is>
      </c>
      <c r="L805" s="127" t="inlineStr">
        <is>
          <t>XS446436875FR</t>
        </is>
      </c>
      <c r="M805" s="127" t="inlineStr">
        <is>
          <t>N</t>
        </is>
      </c>
      <c r="N805" s="127" t="inlineStr">
        <is>
          <t>Transport</t>
        </is>
      </c>
      <c r="O805" s="127" t="inlineStr">
        <is>
          <t>N</t>
        </is>
      </c>
      <c r="P805" s="127" t="inlineStr">
        <is>
          <t>S</t>
        </is>
      </c>
      <c r="Q805" s="127" t="inlineStr">
        <is>
          <t>NT</t>
        </is>
      </c>
      <c r="R805" s="147" t="n">
        <v>4.532</v>
      </c>
      <c r="S805" s="127" t="n">
        <v>86</v>
      </c>
      <c r="T805" s="148" t="n">
        <v>5.88</v>
      </c>
      <c r="U805" s="127" t="inlineStr">
        <is>
          <t>LA RUCHE LOGISTIQUE</t>
        </is>
      </c>
      <c r="W805" s="8">
        <f>IF(C805&lt;&gt;2,"",IF(S805="5X","5XK",IF(S805="5Y","5YK",IF(S805="6B","6BK",IF(S805="6C","6CK","")))))</f>
        <v/>
      </c>
      <c r="X805" s="8">
        <f>IF(S805="6B",_xlfn.XLOOKUP(H805,'Zoning 2shop'!A:A,'Zoning 2shop'!B:B),IF(S805="6C",_xlfn.XLOOKUP(G805,'Zoning 2shop'!C:C,'Zoning 2shop'!D:D),""))</f>
        <v/>
      </c>
      <c r="Y805" s="112">
        <f>AB805/Z805</f>
        <v/>
      </c>
      <c r="Z805" s="4">
        <f>T805</f>
        <v/>
      </c>
      <c r="AA805" s="4">
        <f>IF(OR(S805="6C",S805="6B",S805="5X",S805="5Y"),0.08,0.5)</f>
        <v/>
      </c>
      <c r="AB805" s="4">
        <f>$AG$5/$AG$2*Z805</f>
        <v/>
      </c>
      <c r="AC805" s="19">
        <f>Z805+AA805</f>
        <v/>
      </c>
      <c r="AD805" s="8">
        <f>IF(COUNTIF(Catégories!A:A,N805)=0,"catégorie inconnue",LOOKUP(N805,Catégories!A:A,Catégories!B:B))</f>
        <v/>
      </c>
      <c r="AE805" s="21">
        <f>SUM(Z805:AB805)</f>
        <v/>
      </c>
    </row>
    <row r="806" hidden="1" s="101">
      <c r="B806" s="127" t="inlineStr">
        <is>
          <t>13617721</t>
        </is>
      </c>
      <c r="C806" s="127" t="inlineStr">
        <is>
          <t>0</t>
        </is>
      </c>
      <c r="D806" s="123" t="n">
        <v>46169</v>
      </c>
      <c r="E806" s="127" t="inlineStr">
        <is>
          <t>21320</t>
        </is>
      </c>
      <c r="F806" s="127" t="inlineStr">
        <is>
          <t>92160</t>
        </is>
      </c>
      <c r="G806" s="127" t="inlineStr"/>
      <c r="H806" s="127" t="inlineStr"/>
      <c r="I806" s="127" t="inlineStr">
        <is>
          <t>9551V</t>
        </is>
      </c>
      <c r="J806" s="127" t="inlineStr">
        <is>
          <t>Laruche</t>
        </is>
      </c>
      <c r="K806" s="127" t="inlineStr">
        <is>
          <t>999999</t>
        </is>
      </c>
      <c r="L806" s="127" t="inlineStr">
        <is>
          <t>XS446502781FR</t>
        </is>
      </c>
      <c r="M806" s="127" t="inlineStr">
        <is>
          <t>N</t>
        </is>
      </c>
      <c r="N806" s="127" t="inlineStr">
        <is>
          <t>Transport</t>
        </is>
      </c>
      <c r="O806" s="127" t="inlineStr">
        <is>
          <t>N</t>
        </is>
      </c>
      <c r="P806" s="127" t="inlineStr">
        <is>
          <t>S</t>
        </is>
      </c>
      <c r="Q806" s="127" t="inlineStr">
        <is>
          <t>NT</t>
        </is>
      </c>
      <c r="R806" s="147" t="n">
        <v>0.653</v>
      </c>
      <c r="S806" s="127" t="n">
        <v>86</v>
      </c>
      <c r="T806" s="148" t="n">
        <v>4.25</v>
      </c>
      <c r="U806" s="127" t="inlineStr">
        <is>
          <t>LA RUCHE LOGISTIQUE</t>
        </is>
      </c>
      <c r="W806" s="8">
        <f>IF(C806&lt;&gt;2,"",IF(S806="5X","5XK",IF(S806="5Y","5YK",IF(S806="6B","6BK",IF(S806="6C","6CK","")))))</f>
        <v/>
      </c>
      <c r="X806" s="8">
        <f>IF(S806="6B",_xlfn.XLOOKUP(H806,'Zoning 2shop'!A:A,'Zoning 2shop'!B:B),IF(S806="6C",_xlfn.XLOOKUP(G806,'Zoning 2shop'!C:C,'Zoning 2shop'!D:D),""))</f>
        <v/>
      </c>
      <c r="Y806" s="112">
        <f>AB806/Z806</f>
        <v/>
      </c>
      <c r="Z806" s="4">
        <f>T806</f>
        <v/>
      </c>
      <c r="AA806" s="4">
        <f>IF(OR(S806="6C",S806="6B",S806="5X",S806="5Y"),0.08,0.5)</f>
        <v/>
      </c>
      <c r="AB806" s="4">
        <f>$AG$5/$AG$2*Z806</f>
        <v/>
      </c>
      <c r="AC806" s="19">
        <f>Z806+AA806</f>
        <v/>
      </c>
      <c r="AD806" s="8">
        <f>IF(COUNTIF(Catégories!A:A,N806)=0,"catégorie inconnue",LOOKUP(N806,Catégories!A:A,Catégories!B:B))</f>
        <v/>
      </c>
      <c r="AE806" s="21">
        <f>SUM(Z806:AB806)</f>
        <v/>
      </c>
    </row>
    <row r="807" hidden="1" ht="25.5" customHeight="1" s="101">
      <c r="B807" s="127" t="inlineStr">
        <is>
          <t>13617721</t>
        </is>
      </c>
      <c r="C807" s="127" t="inlineStr">
        <is>
          <t>0</t>
        </is>
      </c>
      <c r="D807" s="123" t="n">
        <v>46169</v>
      </c>
      <c r="E807" s="127" t="inlineStr">
        <is>
          <t>21320</t>
        </is>
      </c>
      <c r="F807" s="127" t="inlineStr">
        <is>
          <t>92160</t>
        </is>
      </c>
      <c r="G807" s="127" t="inlineStr"/>
      <c r="H807" s="127" t="inlineStr"/>
      <c r="I807" s="127" t="inlineStr">
        <is>
          <t>9551V</t>
        </is>
      </c>
      <c r="J807" s="127" t="inlineStr">
        <is>
          <t>Laruche</t>
        </is>
      </c>
      <c r="K807" s="127" t="inlineStr">
        <is>
          <t>999999</t>
        </is>
      </c>
      <c r="L807" s="127" t="inlineStr">
        <is>
          <t>XS446502781FR</t>
        </is>
      </c>
      <c r="M807" s="127" t="inlineStr">
        <is>
          <t>N</t>
        </is>
      </c>
      <c r="N807" s="127" t="inlineStr">
        <is>
          <t>Supplement Etiquette Non Conforme</t>
        </is>
      </c>
      <c r="O807" s="127" t="inlineStr">
        <is>
          <t>N</t>
        </is>
      </c>
      <c r="P807" s="127" t="n"/>
      <c r="Q807" s="127" t="inlineStr">
        <is>
          <t>NT</t>
        </is>
      </c>
      <c r="R807" s="147" t="n">
        <v>0</v>
      </c>
      <c r="S807" s="127" t="n">
        <v>86</v>
      </c>
      <c r="T807" s="148" t="n">
        <v>2</v>
      </c>
      <c r="U807" s="127" t="inlineStr">
        <is>
          <t>LA RUCHE LOGISTIQUE</t>
        </is>
      </c>
      <c r="W807" s="8">
        <f>IF(C807&lt;&gt;2,"",IF(S807="5X","5XK",IF(S807="5Y","5YK",IF(S807="6B","6BK",IF(S807="6C","6CK","")))))</f>
        <v/>
      </c>
      <c r="X807" s="8">
        <f>IF(S807="6B",_xlfn.XLOOKUP(H807,'Zoning 2shop'!A:A,'Zoning 2shop'!B:B),IF(S807="6C",_xlfn.XLOOKUP(G807,'Zoning 2shop'!C:C,'Zoning 2shop'!D:D),""))</f>
        <v/>
      </c>
      <c r="Y807" s="112">
        <f>AB807/Z807</f>
        <v/>
      </c>
      <c r="Z807" s="4">
        <f>T807</f>
        <v/>
      </c>
      <c r="AA807" s="4">
        <f>IF(OR(S807="6C",S807="6B",S807="5X",S807="5Y"),0.08,0.5)</f>
        <v/>
      </c>
      <c r="AB807" s="4">
        <f>$AG$5/$AG$2*Z807</f>
        <v/>
      </c>
      <c r="AC807" s="19">
        <f>Z807+AA807</f>
        <v/>
      </c>
      <c r="AD807" s="8">
        <f>IF(COUNTIF(Catégories!A:A,N807)=0,"catégorie inconnue",LOOKUP(N807,Catégories!A:A,Catégories!B:B))</f>
        <v/>
      </c>
      <c r="AE807" s="21">
        <f>SUM(Z807:AB807)</f>
        <v/>
      </c>
    </row>
    <row r="808" hidden="1" s="101">
      <c r="B808" s="127" t="inlineStr">
        <is>
          <t>13617721</t>
        </is>
      </c>
      <c r="C808" s="127" t="inlineStr">
        <is>
          <t>0</t>
        </is>
      </c>
      <c r="D808" s="123" t="n">
        <v>46169</v>
      </c>
      <c r="E808" s="127" t="inlineStr">
        <is>
          <t>21320</t>
        </is>
      </c>
      <c r="F808" s="127" t="inlineStr">
        <is>
          <t>94350</t>
        </is>
      </c>
      <c r="G808" s="127" t="inlineStr"/>
      <c r="H808" s="127" t="inlineStr"/>
      <c r="I808" s="127" t="inlineStr">
        <is>
          <t>113BQ</t>
        </is>
      </c>
      <c r="J808" s="127" t="inlineStr">
        <is>
          <t>Laruche</t>
        </is>
      </c>
      <c r="K808" s="127" t="inlineStr">
        <is>
          <t>999999</t>
        </is>
      </c>
      <c r="L808" s="127" t="inlineStr">
        <is>
          <t>XS446506032FR</t>
        </is>
      </c>
      <c r="M808" s="127" t="inlineStr">
        <is>
          <t>N</t>
        </is>
      </c>
      <c r="N808" s="127" t="inlineStr">
        <is>
          <t>Transport</t>
        </is>
      </c>
      <c r="O808" s="127" t="inlineStr">
        <is>
          <t>N</t>
        </is>
      </c>
      <c r="P808" s="127" t="inlineStr">
        <is>
          <t>S</t>
        </is>
      </c>
      <c r="Q808" s="127" t="inlineStr">
        <is>
          <t>NT</t>
        </is>
      </c>
      <c r="R808" s="147" t="n">
        <v>8.026</v>
      </c>
      <c r="S808" s="127" t="n">
        <v>86</v>
      </c>
      <c r="T808" s="148" t="n">
        <v>7.92</v>
      </c>
      <c r="U808" s="127" t="inlineStr">
        <is>
          <t>LA RUCHE LOGISTIQUE</t>
        </is>
      </c>
      <c r="W808" s="8">
        <f>IF(C808&lt;&gt;2,"",IF(S808="5X","5XK",IF(S808="5Y","5YK",IF(S808="6B","6BK",IF(S808="6C","6CK","")))))</f>
        <v/>
      </c>
      <c r="X808" s="8">
        <f>IF(S808="6B",_xlfn.XLOOKUP(H808,'Zoning 2shop'!A:A,'Zoning 2shop'!B:B),IF(S808="6C",_xlfn.XLOOKUP(G808,'Zoning 2shop'!C:C,'Zoning 2shop'!D:D),""))</f>
        <v/>
      </c>
      <c r="Y808" s="112">
        <f>AB808/Z808</f>
        <v/>
      </c>
      <c r="Z808" s="4">
        <f>T808</f>
        <v/>
      </c>
      <c r="AA808" s="4">
        <f>IF(OR(S808="6C",S808="6B",S808="5X",S808="5Y"),0.08,0.5)</f>
        <v/>
      </c>
      <c r="AB808" s="4">
        <f>$AG$5/$AG$2*Z808</f>
        <v/>
      </c>
      <c r="AC808" s="19">
        <f>Z808+AA808</f>
        <v/>
      </c>
      <c r="AD808" s="8">
        <f>IF(COUNTIF(Catégories!A:A,N808)=0,"catégorie inconnue",LOOKUP(N808,Catégories!A:A,Catégories!B:B))</f>
        <v/>
      </c>
      <c r="AE808" s="21">
        <f>SUM(Z808:AB808)</f>
        <v/>
      </c>
    </row>
    <row r="809" hidden="1" s="101">
      <c r="B809" s="127" t="inlineStr">
        <is>
          <t>13617721</t>
        </is>
      </c>
      <c r="C809" s="127" t="inlineStr">
        <is>
          <t>0</t>
        </is>
      </c>
      <c r="D809" s="123" t="n">
        <v>46169</v>
      </c>
      <c r="E809" s="127" t="inlineStr">
        <is>
          <t>21320</t>
        </is>
      </c>
      <c r="F809" s="127" t="inlineStr">
        <is>
          <t>52000</t>
        </is>
      </c>
      <c r="G809" s="127" t="inlineStr"/>
      <c r="H809" s="127" t="inlineStr"/>
      <c r="I809" s="127" t="inlineStr">
        <is>
          <t>2010R</t>
        </is>
      </c>
      <c r="J809" s="127" t="inlineStr">
        <is>
          <t>Laruche</t>
        </is>
      </c>
      <c r="K809" s="127" t="inlineStr">
        <is>
          <t>999999</t>
        </is>
      </c>
      <c r="L809" s="127" t="inlineStr">
        <is>
          <t>XS446506390FR</t>
        </is>
      </c>
      <c r="M809" s="127" t="inlineStr">
        <is>
          <t>N</t>
        </is>
      </c>
      <c r="N809" s="127" t="inlineStr">
        <is>
          <t>Transport</t>
        </is>
      </c>
      <c r="O809" s="127" t="inlineStr">
        <is>
          <t>N</t>
        </is>
      </c>
      <c r="P809" s="127" t="inlineStr">
        <is>
          <t>S</t>
        </is>
      </c>
      <c r="Q809" s="127" t="inlineStr">
        <is>
          <t>NR</t>
        </is>
      </c>
      <c r="R809" s="147" t="n">
        <v>0.45</v>
      </c>
      <c r="S809" s="127" t="n">
        <v>86</v>
      </c>
      <c r="T809" s="148" t="n">
        <v>4.25</v>
      </c>
      <c r="U809" s="127" t="inlineStr">
        <is>
          <t>LA RUCHE LOGISTIQUE</t>
        </is>
      </c>
      <c r="W809" s="8">
        <f>IF(C809&lt;&gt;2,"",IF(S809="5X","5XK",IF(S809="5Y","5YK",IF(S809="6B","6BK",IF(S809="6C","6CK","")))))</f>
        <v/>
      </c>
      <c r="X809" s="8">
        <f>IF(S809="6B",_xlfn.XLOOKUP(H809,'Zoning 2shop'!A:A,'Zoning 2shop'!B:B),IF(S809="6C",_xlfn.XLOOKUP(G809,'Zoning 2shop'!C:C,'Zoning 2shop'!D:D),""))</f>
        <v/>
      </c>
      <c r="Y809" s="112">
        <f>AB809/Z809</f>
        <v/>
      </c>
      <c r="Z809" s="4">
        <f>T809</f>
        <v/>
      </c>
      <c r="AA809" s="4">
        <f>IF(OR(S809="6C",S809="6B",S809="5X",S809="5Y"),0.08,0.5)</f>
        <v/>
      </c>
      <c r="AB809" s="4">
        <f>$AG$5/$AG$2*Z809</f>
        <v/>
      </c>
      <c r="AC809" s="19">
        <f>Z809+AA809</f>
        <v/>
      </c>
      <c r="AD809" s="8">
        <f>IF(COUNTIF(Catégories!A:A,N809)=0,"catégorie inconnue",LOOKUP(N809,Catégories!A:A,Catégories!B:B))</f>
        <v/>
      </c>
      <c r="AE809" s="21">
        <f>SUM(Z809:AB809)</f>
        <v/>
      </c>
    </row>
    <row r="810" hidden="1" s="101">
      <c r="B810" s="127" t="inlineStr">
        <is>
          <t>13617721</t>
        </is>
      </c>
      <c r="C810" s="127" t="inlineStr">
        <is>
          <t>0</t>
        </is>
      </c>
      <c r="D810" s="123" t="n">
        <v>46169</v>
      </c>
      <c r="E810" s="127" t="inlineStr">
        <is>
          <t>21320</t>
        </is>
      </c>
      <c r="F810" s="127" t="inlineStr">
        <is>
          <t>87120</t>
        </is>
      </c>
      <c r="G810" s="127" t="inlineStr"/>
      <c r="H810" s="127" t="inlineStr"/>
      <c r="I810" s="127" t="inlineStr">
        <is>
          <t>944DX</t>
        </is>
      </c>
      <c r="J810" s="127" t="inlineStr">
        <is>
          <t>Laruche</t>
        </is>
      </c>
      <c r="K810" s="127" t="inlineStr">
        <is>
          <t>999999</t>
        </is>
      </c>
      <c r="L810" s="127" t="inlineStr">
        <is>
          <t>XS446506704FR</t>
        </is>
      </c>
      <c r="M810" s="127" t="inlineStr">
        <is>
          <t>N</t>
        </is>
      </c>
      <c r="N810" s="127" t="inlineStr">
        <is>
          <t>Transport</t>
        </is>
      </c>
      <c r="O810" s="127" t="inlineStr">
        <is>
          <t>N</t>
        </is>
      </c>
      <c r="P810" s="127" t="inlineStr">
        <is>
          <t>S</t>
        </is>
      </c>
      <c r="Q810" s="127" t="inlineStr">
        <is>
          <t>NT</t>
        </is>
      </c>
      <c r="R810" s="147" t="n">
        <v>4.532</v>
      </c>
      <c r="S810" s="127" t="n">
        <v>86</v>
      </c>
      <c r="T810" s="148" t="n">
        <v>5.88</v>
      </c>
      <c r="U810" s="127" t="inlineStr">
        <is>
          <t>LA RUCHE LOGISTIQUE</t>
        </is>
      </c>
      <c r="W810" s="8">
        <f>IF(C810&lt;&gt;2,"",IF(S810="5X","5XK",IF(S810="5Y","5YK",IF(S810="6B","6BK",IF(S810="6C","6CK","")))))</f>
        <v/>
      </c>
      <c r="X810" s="8">
        <f>IF(S810="6B",_xlfn.XLOOKUP(H810,'Zoning 2shop'!A:A,'Zoning 2shop'!B:B),IF(S810="6C",_xlfn.XLOOKUP(G810,'Zoning 2shop'!C:C,'Zoning 2shop'!D:D),""))</f>
        <v/>
      </c>
      <c r="Y810" s="112">
        <f>AB810/Z810</f>
        <v/>
      </c>
      <c r="Z810" s="4">
        <f>T810</f>
        <v/>
      </c>
      <c r="AA810" s="4">
        <f>IF(OR(S810="6C",S810="6B",S810="5X",S810="5Y"),0.08,0.5)</f>
        <v/>
      </c>
      <c r="AB810" s="4">
        <f>$AG$5/$AG$2*Z810</f>
        <v/>
      </c>
      <c r="AC810" s="19">
        <f>Z810+AA810</f>
        <v/>
      </c>
      <c r="AD810" s="8">
        <f>IF(COUNTIF(Catégories!A:A,N810)=0,"catégorie inconnue",LOOKUP(N810,Catégories!A:A,Catégories!B:B))</f>
        <v/>
      </c>
      <c r="AE810" s="21">
        <f>SUM(Z810:AB810)</f>
        <v/>
      </c>
    </row>
    <row r="811" hidden="1" s="101">
      <c r="B811" s="127" t="inlineStr">
        <is>
          <t>13617721</t>
        </is>
      </c>
      <c r="C811" s="127" t="inlineStr">
        <is>
          <t>0</t>
        </is>
      </c>
      <c r="D811" s="123" t="n">
        <v>46169</v>
      </c>
      <c r="E811" s="127" t="inlineStr">
        <is>
          <t>21320</t>
        </is>
      </c>
      <c r="F811" s="127" t="inlineStr">
        <is>
          <t>06230</t>
        </is>
      </c>
      <c r="G811" s="127" t="inlineStr"/>
      <c r="H811" s="127" t="inlineStr"/>
      <c r="I811" s="127" t="inlineStr">
        <is>
          <t>0374V</t>
        </is>
      </c>
      <c r="J811" s="127" t="inlineStr">
        <is>
          <t>Laruche</t>
        </is>
      </c>
      <c r="K811" s="127" t="inlineStr">
        <is>
          <t>999999</t>
        </is>
      </c>
      <c r="L811" s="127" t="inlineStr">
        <is>
          <t>XS446510434FR</t>
        </is>
      </c>
      <c r="M811" s="127" t="inlineStr">
        <is>
          <t>N</t>
        </is>
      </c>
      <c r="N811" s="127" t="inlineStr">
        <is>
          <t>Transport</t>
        </is>
      </c>
      <c r="O811" s="127" t="inlineStr">
        <is>
          <t>N</t>
        </is>
      </c>
      <c r="P811" s="127" t="inlineStr">
        <is>
          <t>S</t>
        </is>
      </c>
      <c r="Q811" s="127" t="inlineStr">
        <is>
          <t>NT</t>
        </is>
      </c>
      <c r="R811" s="147" t="n">
        <v>4.787</v>
      </c>
      <c r="S811" s="127" t="n">
        <v>86</v>
      </c>
      <c r="T811" s="148" t="n">
        <v>5.88</v>
      </c>
      <c r="U811" s="127" t="inlineStr">
        <is>
          <t>LA RUCHE LOGISTIQUE</t>
        </is>
      </c>
      <c r="W811" s="8">
        <f>IF(C811&lt;&gt;2,"",IF(S811="5X","5XK",IF(S811="5Y","5YK",IF(S811="6B","6BK",IF(S811="6C","6CK","")))))</f>
        <v/>
      </c>
      <c r="X811" s="8">
        <f>IF(S811="6B",_xlfn.XLOOKUP(H811,'Zoning 2shop'!A:A,'Zoning 2shop'!B:B),IF(S811="6C",_xlfn.XLOOKUP(G811,'Zoning 2shop'!C:C,'Zoning 2shop'!D:D),""))</f>
        <v/>
      </c>
      <c r="Y811" s="112">
        <f>AB811/Z811</f>
        <v/>
      </c>
      <c r="Z811" s="4">
        <f>T811</f>
        <v/>
      </c>
      <c r="AA811" s="4">
        <f>IF(OR(S811="6C",S811="6B",S811="5X",S811="5Y"),0.08,0.5)</f>
        <v/>
      </c>
      <c r="AB811" s="4">
        <f>$AG$5/$AG$2*Z811</f>
        <v/>
      </c>
      <c r="AC811" s="19">
        <f>Z811+AA811</f>
        <v/>
      </c>
      <c r="AD811" s="8">
        <f>IF(COUNTIF(Catégories!A:A,N811)=0,"catégorie inconnue",LOOKUP(N811,Catégories!A:A,Catégories!B:B))</f>
        <v/>
      </c>
      <c r="AE811" s="21">
        <f>SUM(Z811:AB811)</f>
        <v/>
      </c>
    </row>
    <row r="812" hidden="1" s="101">
      <c r="B812" s="127" t="inlineStr">
        <is>
          <t>13617721</t>
        </is>
      </c>
      <c r="C812" s="127" t="inlineStr">
        <is>
          <t>0</t>
        </is>
      </c>
      <c r="D812" s="123" t="n">
        <v>46170</v>
      </c>
      <c r="E812" s="127" t="inlineStr">
        <is>
          <t>21320</t>
        </is>
      </c>
      <c r="F812" s="127" t="inlineStr">
        <is>
          <t>78130</t>
        </is>
      </c>
      <c r="G812" s="127" t="inlineStr"/>
      <c r="H812" s="127" t="inlineStr"/>
      <c r="I812" s="127" t="inlineStr">
        <is>
          <t>5777B</t>
        </is>
      </c>
      <c r="J812" s="127" t="inlineStr">
        <is>
          <t>Laruche</t>
        </is>
      </c>
      <c r="K812" s="127" t="inlineStr">
        <is>
          <t>999999</t>
        </is>
      </c>
      <c r="L812" s="127" t="inlineStr">
        <is>
          <t>XS446709070FR</t>
        </is>
      </c>
      <c r="M812" s="127" t="inlineStr">
        <is>
          <t>N</t>
        </is>
      </c>
      <c r="N812" s="127" t="inlineStr">
        <is>
          <t>Transport</t>
        </is>
      </c>
      <c r="O812" s="127" t="inlineStr">
        <is>
          <t>N</t>
        </is>
      </c>
      <c r="P812" s="127" t="inlineStr">
        <is>
          <t>S</t>
        </is>
      </c>
      <c r="Q812" s="127" t="inlineStr">
        <is>
          <t>NT</t>
        </is>
      </c>
      <c r="R812" s="147" t="n">
        <v>6.273</v>
      </c>
      <c r="S812" s="127" t="n">
        <v>86</v>
      </c>
      <c r="T812" s="148" t="n">
        <v>6.9</v>
      </c>
      <c r="U812" s="127" t="inlineStr">
        <is>
          <t>LA RUCHE LOGISTIQUE</t>
        </is>
      </c>
      <c r="W812" s="8">
        <f>IF(C812&lt;&gt;2,"",IF(S812="5X","5XK",IF(S812="5Y","5YK",IF(S812="6B","6BK",IF(S812="6C","6CK","")))))</f>
        <v/>
      </c>
      <c r="X812" s="8">
        <f>IF(S812="6B",_xlfn.XLOOKUP(H812,'Zoning 2shop'!A:A,'Zoning 2shop'!B:B),IF(S812="6C",_xlfn.XLOOKUP(G812,'Zoning 2shop'!C:C,'Zoning 2shop'!D:D),""))</f>
        <v/>
      </c>
      <c r="Y812" s="112">
        <f>AB812/Z812</f>
        <v/>
      </c>
      <c r="Z812" s="4">
        <f>T812</f>
        <v/>
      </c>
      <c r="AA812" s="4">
        <f>IF(OR(S812="6C",S812="6B",S812="5X",S812="5Y"),0.08,0.5)</f>
        <v/>
      </c>
      <c r="AB812" s="4">
        <f>$AG$5/$AG$2*Z812</f>
        <v/>
      </c>
      <c r="AC812" s="19">
        <f>Z812+AA812</f>
        <v/>
      </c>
      <c r="AD812" s="8">
        <f>IF(COUNTIF(Catégories!A:A,N812)=0,"catégorie inconnue",LOOKUP(N812,Catégories!A:A,Catégories!B:B))</f>
        <v/>
      </c>
      <c r="AE812" s="21">
        <f>SUM(Z812:AB812)</f>
        <v/>
      </c>
    </row>
    <row r="813" hidden="1" s="101">
      <c r="B813" s="127" t="inlineStr">
        <is>
          <t>13617721</t>
        </is>
      </c>
      <c r="C813" s="127" t="inlineStr">
        <is>
          <t>0</t>
        </is>
      </c>
      <c r="D813" s="123" t="n">
        <v>46170</v>
      </c>
      <c r="E813" s="127" t="inlineStr">
        <is>
          <t>21320</t>
        </is>
      </c>
      <c r="F813" s="127" t="inlineStr">
        <is>
          <t>38210</t>
        </is>
      </c>
      <c r="G813" s="127" t="inlineStr"/>
      <c r="H813" s="127" t="inlineStr"/>
      <c r="I813" s="127" t="inlineStr">
        <is>
          <t>882CX</t>
        </is>
      </c>
      <c r="J813" s="127" t="inlineStr">
        <is>
          <t>Laruche</t>
        </is>
      </c>
      <c r="K813" s="127" t="inlineStr">
        <is>
          <t>999999</t>
        </is>
      </c>
      <c r="L813" s="127" t="inlineStr">
        <is>
          <t>XS446710339FR</t>
        </is>
      </c>
      <c r="M813" s="127" t="inlineStr">
        <is>
          <t>N</t>
        </is>
      </c>
      <c r="N813" s="127" t="inlineStr">
        <is>
          <t>Transport</t>
        </is>
      </c>
      <c r="O813" s="127" t="inlineStr">
        <is>
          <t>N</t>
        </is>
      </c>
      <c r="P813" s="127" t="inlineStr">
        <is>
          <t>S</t>
        </is>
      </c>
      <c r="Q813" s="127" t="inlineStr">
        <is>
          <t>NT</t>
        </is>
      </c>
      <c r="R813" s="147" t="n">
        <v>5.904</v>
      </c>
      <c r="S813" s="127" t="n">
        <v>86</v>
      </c>
      <c r="T813" s="148" t="n">
        <v>6.39</v>
      </c>
      <c r="U813" s="127" t="inlineStr">
        <is>
          <t>LA RUCHE LOGISTIQUE</t>
        </is>
      </c>
      <c r="W813" s="8">
        <f>IF(C813&lt;&gt;2,"",IF(S813="5X","5XK",IF(S813="5Y","5YK",IF(S813="6B","6BK",IF(S813="6C","6CK","")))))</f>
        <v/>
      </c>
      <c r="X813" s="8">
        <f>IF(S813="6B",_xlfn.XLOOKUP(H813,'Zoning 2shop'!A:A,'Zoning 2shop'!B:B),IF(S813="6C",_xlfn.XLOOKUP(G813,'Zoning 2shop'!C:C,'Zoning 2shop'!D:D),""))</f>
        <v/>
      </c>
      <c r="Y813" s="112">
        <f>AB813/Z813</f>
        <v/>
      </c>
      <c r="Z813" s="4">
        <f>T813</f>
        <v/>
      </c>
      <c r="AA813" s="4">
        <f>IF(OR(S813="6C",S813="6B",S813="5X",S813="5Y"),0.08,0.5)</f>
        <v/>
      </c>
      <c r="AB813" s="4">
        <f>$AG$5/$AG$2*Z813</f>
        <v/>
      </c>
      <c r="AC813" s="19">
        <f>Z813+AA813</f>
        <v/>
      </c>
      <c r="AD813" s="8">
        <f>IF(COUNTIF(Catégories!A:A,N813)=0,"catégorie inconnue",LOOKUP(N813,Catégories!A:A,Catégories!B:B))</f>
        <v/>
      </c>
      <c r="AE813" s="21">
        <f>SUM(Z813:AB813)</f>
        <v/>
      </c>
    </row>
    <row r="814" hidden="1" s="101">
      <c r="B814" s="127" t="inlineStr">
        <is>
          <t>13617721</t>
        </is>
      </c>
      <c r="C814" s="127" t="inlineStr">
        <is>
          <t>0</t>
        </is>
      </c>
      <c r="D814" s="123" t="n">
        <v>46170</v>
      </c>
      <c r="E814" s="127" t="inlineStr">
        <is>
          <t>21320</t>
        </is>
      </c>
      <c r="F814" s="127" t="inlineStr">
        <is>
          <t>51100</t>
        </is>
      </c>
      <c r="G814" s="127" t="inlineStr"/>
      <c r="H814" s="127" t="inlineStr"/>
      <c r="I814" s="127" t="inlineStr">
        <is>
          <t>1848R</t>
        </is>
      </c>
      <c r="J814" s="127" t="inlineStr">
        <is>
          <t>Laruche</t>
        </is>
      </c>
      <c r="K814" s="127" t="inlineStr">
        <is>
          <t>999999</t>
        </is>
      </c>
      <c r="L814" s="127" t="inlineStr">
        <is>
          <t>XS446714755FR</t>
        </is>
      </c>
      <c r="M814" s="127" t="inlineStr">
        <is>
          <t>N</t>
        </is>
      </c>
      <c r="N814" s="127" t="inlineStr">
        <is>
          <t>Transport</t>
        </is>
      </c>
      <c r="O814" s="127" t="inlineStr">
        <is>
          <t>N</t>
        </is>
      </c>
      <c r="P814" s="127" t="inlineStr">
        <is>
          <t>S</t>
        </is>
      </c>
      <c r="Q814" s="127" t="inlineStr">
        <is>
          <t>NT</t>
        </is>
      </c>
      <c r="R814" s="147" t="n">
        <v>0.07000000000000001</v>
      </c>
      <c r="S814" s="127" t="n">
        <v>86</v>
      </c>
      <c r="T814" s="148" t="n">
        <v>4.25</v>
      </c>
      <c r="U814" s="127" t="inlineStr">
        <is>
          <t>LA RUCHE LOGISTIQUE</t>
        </is>
      </c>
      <c r="W814" s="8">
        <f>IF(C814&lt;&gt;2,"",IF(S814="5X","5XK",IF(S814="5Y","5YK",IF(S814="6B","6BK",IF(S814="6C","6CK","")))))</f>
        <v/>
      </c>
      <c r="X814" s="8">
        <f>IF(S814="6B",_xlfn.XLOOKUP(H814,'Zoning 2shop'!A:A,'Zoning 2shop'!B:B),IF(S814="6C",_xlfn.XLOOKUP(G814,'Zoning 2shop'!C:C,'Zoning 2shop'!D:D),""))</f>
        <v/>
      </c>
      <c r="Y814" s="112">
        <f>AB814/Z814</f>
        <v/>
      </c>
      <c r="Z814" s="4">
        <f>T814</f>
        <v/>
      </c>
      <c r="AA814" s="4">
        <f>IF(OR(S814="6C",S814="6B",S814="5X",S814="5Y"),0.08,0.5)</f>
        <v/>
      </c>
      <c r="AB814" s="4">
        <f>$AG$5/$AG$2*Z814</f>
        <v/>
      </c>
      <c r="AC814" s="19">
        <f>Z814+AA814</f>
        <v/>
      </c>
      <c r="AD814" s="8">
        <f>IF(COUNTIF(Catégories!A:A,N814)=0,"catégorie inconnue",LOOKUP(N814,Catégories!A:A,Catégories!B:B))</f>
        <v/>
      </c>
      <c r="AE814" s="21">
        <f>SUM(Z814:AB814)</f>
        <v/>
      </c>
    </row>
    <row r="815" hidden="1" s="101">
      <c r="B815" s="127" t="inlineStr">
        <is>
          <t>13617721</t>
        </is>
      </c>
      <c r="C815" s="127" t="inlineStr">
        <is>
          <t>0</t>
        </is>
      </c>
      <c r="D815" s="123" t="n">
        <v>46170</v>
      </c>
      <c r="E815" s="127" t="inlineStr">
        <is>
          <t>21320</t>
        </is>
      </c>
      <c r="F815" s="127" t="inlineStr">
        <is>
          <t>44420</t>
        </is>
      </c>
      <c r="G815" s="127" t="inlineStr"/>
      <c r="H815" s="127" t="inlineStr"/>
      <c r="I815" s="127" t="inlineStr">
        <is>
          <t>9042U</t>
        </is>
      </c>
      <c r="J815" s="127" t="inlineStr">
        <is>
          <t>Laruche</t>
        </is>
      </c>
      <c r="K815" s="127" t="inlineStr">
        <is>
          <t>999999</t>
        </is>
      </c>
      <c r="L815" s="127" t="inlineStr">
        <is>
          <t>XS446723814FR</t>
        </is>
      </c>
      <c r="M815" s="127" t="inlineStr">
        <is>
          <t>N</t>
        </is>
      </c>
      <c r="N815" s="127" t="inlineStr">
        <is>
          <t>Transport</t>
        </is>
      </c>
      <c r="O815" s="127" t="inlineStr">
        <is>
          <t>N</t>
        </is>
      </c>
      <c r="P815" s="127" t="inlineStr">
        <is>
          <t>S</t>
        </is>
      </c>
      <c r="Q815" s="127" t="inlineStr">
        <is>
          <t>NT</t>
        </is>
      </c>
      <c r="R815" s="147" t="n">
        <v>6.166</v>
      </c>
      <c r="S815" s="127" t="n">
        <v>86</v>
      </c>
      <c r="T815" s="148" t="n">
        <v>6.9</v>
      </c>
      <c r="U815" s="127" t="inlineStr">
        <is>
          <t>LA RUCHE LOGISTIQUE</t>
        </is>
      </c>
      <c r="W815" s="8">
        <f>IF(C815&lt;&gt;2,"",IF(S815="5X","5XK",IF(S815="5Y","5YK",IF(S815="6B","6BK",IF(S815="6C","6CK","")))))</f>
        <v/>
      </c>
      <c r="X815" s="8">
        <f>IF(S815="6B",_xlfn.XLOOKUP(H815,'Zoning 2shop'!A:A,'Zoning 2shop'!B:B),IF(S815="6C",_xlfn.XLOOKUP(G815,'Zoning 2shop'!C:C,'Zoning 2shop'!D:D),""))</f>
        <v/>
      </c>
      <c r="Y815" s="112">
        <f>AB815/Z815</f>
        <v/>
      </c>
      <c r="Z815" s="4">
        <f>T815</f>
        <v/>
      </c>
      <c r="AA815" s="4">
        <f>IF(OR(S815="6C",S815="6B",S815="5X",S815="5Y"),0.08,0.5)</f>
        <v/>
      </c>
      <c r="AB815" s="4">
        <f>$AG$5/$AG$2*Z815</f>
        <v/>
      </c>
      <c r="AC815" s="19">
        <f>Z815+AA815</f>
        <v/>
      </c>
      <c r="AD815" s="8">
        <f>IF(COUNTIF(Catégories!A:A,N815)=0,"catégorie inconnue",LOOKUP(N815,Catégories!A:A,Catégories!B:B))</f>
        <v/>
      </c>
      <c r="AE815" s="21">
        <f>SUM(Z815:AB815)</f>
        <v/>
      </c>
    </row>
    <row r="816" hidden="1" s="101">
      <c r="B816" s="127" t="inlineStr">
        <is>
          <t>13617721</t>
        </is>
      </c>
      <c r="C816" s="127" t="inlineStr">
        <is>
          <t>0</t>
        </is>
      </c>
      <c r="D816" s="123" t="n">
        <v>46170</v>
      </c>
      <c r="E816" s="127" t="inlineStr">
        <is>
          <t>21320</t>
        </is>
      </c>
      <c r="F816" s="127" t="inlineStr">
        <is>
          <t>92000</t>
        </is>
      </c>
      <c r="G816" s="127" t="inlineStr"/>
      <c r="H816" s="127" t="inlineStr"/>
      <c r="I816" s="127" t="inlineStr">
        <is>
          <t>1382U</t>
        </is>
      </c>
      <c r="J816" s="127" t="inlineStr">
        <is>
          <t>Laruche</t>
        </is>
      </c>
      <c r="K816" s="127" t="inlineStr">
        <is>
          <t>999999</t>
        </is>
      </c>
      <c r="L816" s="127" t="inlineStr">
        <is>
          <t>XS446726651FR</t>
        </is>
      </c>
      <c r="M816" s="127" t="inlineStr">
        <is>
          <t>N</t>
        </is>
      </c>
      <c r="N816" s="127" t="inlineStr">
        <is>
          <t>Transport</t>
        </is>
      </c>
      <c r="O816" s="127" t="inlineStr">
        <is>
          <t>N</t>
        </is>
      </c>
      <c r="P816" s="127" t="inlineStr">
        <is>
          <t>S</t>
        </is>
      </c>
      <c r="Q816" s="127" t="inlineStr">
        <is>
          <t>NT</t>
        </is>
      </c>
      <c r="R816" s="147" t="n">
        <v>4.638</v>
      </c>
      <c r="S816" s="127" t="n">
        <v>86</v>
      </c>
      <c r="T816" s="148" t="n">
        <v>5.88</v>
      </c>
      <c r="U816" s="127" t="inlineStr">
        <is>
          <t>LA RUCHE LOGISTIQUE</t>
        </is>
      </c>
      <c r="W816" s="8">
        <f>IF(C816&lt;&gt;2,"",IF(S816="5X","5XK",IF(S816="5Y","5YK",IF(S816="6B","6BK",IF(S816="6C","6CK","")))))</f>
        <v/>
      </c>
      <c r="X816" s="8">
        <f>IF(S816="6B",_xlfn.XLOOKUP(H816,'Zoning 2shop'!A:A,'Zoning 2shop'!B:B),IF(S816="6C",_xlfn.XLOOKUP(G816,'Zoning 2shop'!C:C,'Zoning 2shop'!D:D),""))</f>
        <v/>
      </c>
      <c r="Y816" s="112">
        <f>AB816/Z816</f>
        <v/>
      </c>
      <c r="Z816" s="4">
        <f>T816</f>
        <v/>
      </c>
      <c r="AA816" s="4">
        <f>IF(OR(S816="6C",S816="6B",S816="5X",S816="5Y"),0.08,0.5)</f>
        <v/>
      </c>
      <c r="AB816" s="4">
        <f>$AG$5/$AG$2*Z816</f>
        <v/>
      </c>
      <c r="AC816" s="19">
        <f>Z816+AA816</f>
        <v/>
      </c>
      <c r="AD816" s="8">
        <f>IF(COUNTIF(Catégories!A:A,N816)=0,"catégorie inconnue",LOOKUP(N816,Catégories!A:A,Catégories!B:B))</f>
        <v/>
      </c>
      <c r="AE816" s="21">
        <f>SUM(Z816:AB816)</f>
        <v/>
      </c>
    </row>
    <row r="817" hidden="1" s="101">
      <c r="B817" s="127" t="inlineStr">
        <is>
          <t>13617721</t>
        </is>
      </c>
      <c r="C817" s="127" t="inlineStr">
        <is>
          <t>0</t>
        </is>
      </c>
      <c r="D817" s="123" t="n">
        <v>46170</v>
      </c>
      <c r="E817" s="127" t="inlineStr">
        <is>
          <t>21320</t>
        </is>
      </c>
      <c r="F817" s="127" t="inlineStr">
        <is>
          <t>74380</t>
        </is>
      </c>
      <c r="G817" s="127" t="inlineStr"/>
      <c r="H817" s="127" t="inlineStr"/>
      <c r="I817" s="127" t="inlineStr">
        <is>
          <t>9672X</t>
        </is>
      </c>
      <c r="J817" s="127" t="inlineStr">
        <is>
          <t>Laruche</t>
        </is>
      </c>
      <c r="K817" s="127" t="inlineStr">
        <is>
          <t>999999</t>
        </is>
      </c>
      <c r="L817" s="127" t="inlineStr">
        <is>
          <t>XS446727419FR</t>
        </is>
      </c>
      <c r="M817" s="127" t="inlineStr">
        <is>
          <t>N</t>
        </is>
      </c>
      <c r="N817" s="127" t="inlineStr">
        <is>
          <t>Transport</t>
        </is>
      </c>
      <c r="O817" s="127" t="inlineStr">
        <is>
          <t>N</t>
        </is>
      </c>
      <c r="P817" s="127" t="inlineStr">
        <is>
          <t>S</t>
        </is>
      </c>
      <c r="Q817" s="127" t="inlineStr">
        <is>
          <t>NT</t>
        </is>
      </c>
      <c r="R817" s="147" t="n">
        <v>4.57</v>
      </c>
      <c r="S817" s="127" t="n">
        <v>86</v>
      </c>
      <c r="T817" s="148" t="n">
        <v>5.88</v>
      </c>
      <c r="U817" s="127" t="inlineStr">
        <is>
          <t>LA RUCHE LOGISTIQUE</t>
        </is>
      </c>
      <c r="W817" s="8">
        <f>IF(C817&lt;&gt;2,"",IF(S817="5X","5XK",IF(S817="5Y","5YK",IF(S817="6B","6BK",IF(S817="6C","6CK","")))))</f>
        <v/>
      </c>
      <c r="X817" s="8">
        <f>IF(S817="6B",_xlfn.XLOOKUP(H817,'Zoning 2shop'!A:A,'Zoning 2shop'!B:B),IF(S817="6C",_xlfn.XLOOKUP(G817,'Zoning 2shop'!C:C,'Zoning 2shop'!D:D),""))</f>
        <v/>
      </c>
      <c r="Y817" s="112">
        <f>AB817/Z817</f>
        <v/>
      </c>
      <c r="Z817" s="4">
        <f>T817</f>
        <v/>
      </c>
      <c r="AA817" s="4">
        <f>IF(OR(S817="6C",S817="6B",S817="5X",S817="5Y"),0.08,0.5)</f>
        <v/>
      </c>
      <c r="AB817" s="4">
        <f>$AG$5/$AG$2*Z817</f>
        <v/>
      </c>
      <c r="AC817" s="19">
        <f>Z817+AA817</f>
        <v/>
      </c>
      <c r="AD817" s="8">
        <f>IF(COUNTIF(Catégories!A:A,N817)=0,"catégorie inconnue",LOOKUP(N817,Catégories!A:A,Catégories!B:B))</f>
        <v/>
      </c>
      <c r="AE817" s="21">
        <f>SUM(Z817:AB817)</f>
        <v/>
      </c>
    </row>
    <row r="818" hidden="1" s="101">
      <c r="B818" s="127" t="inlineStr">
        <is>
          <t>13617721</t>
        </is>
      </c>
      <c r="C818" s="127" t="inlineStr">
        <is>
          <t>0</t>
        </is>
      </c>
      <c r="D818" s="123" t="n">
        <v>46170</v>
      </c>
      <c r="E818" s="127" t="inlineStr">
        <is>
          <t>21320</t>
        </is>
      </c>
      <c r="F818" s="127" t="inlineStr">
        <is>
          <t>13510</t>
        </is>
      </c>
      <c r="G818" s="127" t="inlineStr"/>
      <c r="H818" s="127" t="inlineStr"/>
      <c r="I818" s="127" t="inlineStr">
        <is>
          <t>8406R</t>
        </is>
      </c>
      <c r="J818" s="127" t="inlineStr">
        <is>
          <t>Laruche</t>
        </is>
      </c>
      <c r="K818" s="127" t="inlineStr">
        <is>
          <t>999999</t>
        </is>
      </c>
      <c r="L818" s="127" t="inlineStr">
        <is>
          <t>XS446729321FR</t>
        </is>
      </c>
      <c r="M818" s="127" t="inlineStr">
        <is>
          <t>N</t>
        </is>
      </c>
      <c r="N818" s="127" t="inlineStr">
        <is>
          <t>Transport</t>
        </is>
      </c>
      <c r="O818" s="127" t="inlineStr">
        <is>
          <t>N</t>
        </is>
      </c>
      <c r="P818" s="127" t="inlineStr">
        <is>
          <t>S</t>
        </is>
      </c>
      <c r="Q818" s="127" t="inlineStr">
        <is>
          <t>NT</t>
        </is>
      </c>
      <c r="R818" s="147" t="n">
        <v>4.532</v>
      </c>
      <c r="S818" s="127" t="n">
        <v>86</v>
      </c>
      <c r="T818" s="148" t="n">
        <v>5.88</v>
      </c>
      <c r="U818" s="127" t="inlineStr">
        <is>
          <t>LA RUCHE LOGISTIQUE</t>
        </is>
      </c>
      <c r="W818" s="8">
        <f>IF(C818&lt;&gt;2,"",IF(S818="5X","5XK",IF(S818="5Y","5YK",IF(S818="6B","6BK",IF(S818="6C","6CK","")))))</f>
        <v/>
      </c>
      <c r="X818" s="8">
        <f>IF(S818="6B",_xlfn.XLOOKUP(H818,'Zoning 2shop'!A:A,'Zoning 2shop'!B:B),IF(S818="6C",_xlfn.XLOOKUP(G818,'Zoning 2shop'!C:C,'Zoning 2shop'!D:D),""))</f>
        <v/>
      </c>
      <c r="Y818" s="112">
        <f>AB818/Z818</f>
        <v/>
      </c>
      <c r="Z818" s="4">
        <f>T818</f>
        <v/>
      </c>
      <c r="AA818" s="4">
        <f>IF(OR(S818="6C",S818="6B",S818="5X",S818="5Y"),0.08,0.5)</f>
        <v/>
      </c>
      <c r="AB818" s="4">
        <f>$AG$5/$AG$2*Z818</f>
        <v/>
      </c>
      <c r="AC818" s="19">
        <f>Z818+AA818</f>
        <v/>
      </c>
      <c r="AD818" s="8">
        <f>IF(COUNTIF(Catégories!A:A,N818)=0,"catégorie inconnue",LOOKUP(N818,Catégories!A:A,Catégories!B:B))</f>
        <v/>
      </c>
      <c r="AE818" s="21">
        <f>SUM(Z818:AB818)</f>
        <v/>
      </c>
    </row>
    <row r="819" hidden="1" s="101">
      <c r="B819" s="127" t="inlineStr">
        <is>
          <t>13617721</t>
        </is>
      </c>
      <c r="C819" s="127" t="inlineStr">
        <is>
          <t>0</t>
        </is>
      </c>
      <c r="D819" s="123" t="n">
        <v>46170</v>
      </c>
      <c r="E819" s="127" t="inlineStr">
        <is>
          <t>21320</t>
        </is>
      </c>
      <c r="F819" s="127" t="inlineStr">
        <is>
          <t>83140</t>
        </is>
      </c>
      <c r="G819" s="127" t="inlineStr"/>
      <c r="H819" s="127" t="inlineStr"/>
      <c r="I819" s="127" t="inlineStr">
        <is>
          <t>0350X</t>
        </is>
      </c>
      <c r="J819" s="127" t="inlineStr">
        <is>
          <t>Laruche</t>
        </is>
      </c>
      <c r="K819" s="127" t="inlineStr">
        <is>
          <t>999999</t>
        </is>
      </c>
      <c r="L819" s="127" t="inlineStr">
        <is>
          <t>XS446731427FR</t>
        </is>
      </c>
      <c r="M819" s="127" t="inlineStr">
        <is>
          <t>N</t>
        </is>
      </c>
      <c r="N819" s="127" t="inlineStr">
        <is>
          <t>Transport</t>
        </is>
      </c>
      <c r="O819" s="127" t="inlineStr">
        <is>
          <t>N</t>
        </is>
      </c>
      <c r="P819" s="127" t="inlineStr">
        <is>
          <t>S</t>
        </is>
      </c>
      <c r="Q819" s="127" t="inlineStr">
        <is>
          <t>NT</t>
        </is>
      </c>
      <c r="R819" s="147" t="n">
        <v>0.1</v>
      </c>
      <c r="S819" s="127" t="n">
        <v>86</v>
      </c>
      <c r="T819" s="148" t="n">
        <v>4.25</v>
      </c>
      <c r="U819" s="127" t="inlineStr">
        <is>
          <t>LA RUCHE LOGISTIQUE</t>
        </is>
      </c>
      <c r="W819" s="8">
        <f>IF(C819&lt;&gt;2,"",IF(S819="5X","5XK",IF(S819="5Y","5YK",IF(S819="6B","6BK",IF(S819="6C","6CK","")))))</f>
        <v/>
      </c>
      <c r="X819" s="8">
        <f>IF(S819="6B",_xlfn.XLOOKUP(H819,'Zoning 2shop'!A:A,'Zoning 2shop'!B:B),IF(S819="6C",_xlfn.XLOOKUP(G819,'Zoning 2shop'!C:C,'Zoning 2shop'!D:D),""))</f>
        <v/>
      </c>
      <c r="Y819" s="112">
        <f>AB819/Z819</f>
        <v/>
      </c>
      <c r="Z819" s="4">
        <f>T819</f>
        <v/>
      </c>
      <c r="AA819" s="4">
        <f>IF(OR(S819="6C",S819="6B",S819="5X",S819="5Y"),0.08,0.5)</f>
        <v/>
      </c>
      <c r="AB819" s="4">
        <f>$AG$5/$AG$2*Z819</f>
        <v/>
      </c>
      <c r="AC819" s="19">
        <f>Z819+AA819</f>
        <v/>
      </c>
      <c r="AD819" s="8">
        <f>IF(COUNTIF(Catégories!A:A,N819)=0,"catégorie inconnue",LOOKUP(N819,Catégories!A:A,Catégories!B:B))</f>
        <v/>
      </c>
      <c r="AE819" s="21">
        <f>SUM(Z819:AB819)</f>
        <v/>
      </c>
    </row>
    <row r="820" hidden="1" s="101">
      <c r="B820" s="127" t="inlineStr">
        <is>
          <t>13617721</t>
        </is>
      </c>
      <c r="C820" s="127" t="inlineStr">
        <is>
          <t>0</t>
        </is>
      </c>
      <c r="D820" s="123" t="n">
        <v>46170</v>
      </c>
      <c r="E820" s="127" t="inlineStr">
        <is>
          <t>21320</t>
        </is>
      </c>
      <c r="F820" s="127" t="inlineStr">
        <is>
          <t>87510</t>
        </is>
      </c>
      <c r="G820" s="127" t="inlineStr"/>
      <c r="H820" s="127" t="inlineStr"/>
      <c r="I820" s="127" t="inlineStr">
        <is>
          <t>1230S</t>
        </is>
      </c>
      <c r="J820" s="127" t="inlineStr">
        <is>
          <t>Laruche</t>
        </is>
      </c>
      <c r="K820" s="127" t="inlineStr">
        <is>
          <t>999999</t>
        </is>
      </c>
      <c r="L820" s="127" t="inlineStr">
        <is>
          <t>XS446735021FR</t>
        </is>
      </c>
      <c r="M820" s="127" t="inlineStr">
        <is>
          <t>N</t>
        </is>
      </c>
      <c r="N820" s="127" t="inlineStr">
        <is>
          <t>Transport</t>
        </is>
      </c>
      <c r="O820" s="127" t="inlineStr">
        <is>
          <t>N</t>
        </is>
      </c>
      <c r="P820" s="127" t="inlineStr">
        <is>
          <t>S</t>
        </is>
      </c>
      <c r="Q820" s="127" t="inlineStr">
        <is>
          <t>NT</t>
        </is>
      </c>
      <c r="R820" s="147" t="n">
        <v>4.532</v>
      </c>
      <c r="S820" s="127" t="n">
        <v>86</v>
      </c>
      <c r="T820" s="148" t="n">
        <v>5.88</v>
      </c>
      <c r="U820" s="127" t="inlineStr">
        <is>
          <t>LA RUCHE LOGISTIQUE</t>
        </is>
      </c>
      <c r="W820" s="8">
        <f>IF(C820&lt;&gt;2,"",IF(S820="5X","5XK",IF(S820="5Y","5YK",IF(S820="6B","6BK",IF(S820="6C","6CK","")))))</f>
        <v/>
      </c>
      <c r="X820" s="8">
        <f>IF(S820="6B",_xlfn.XLOOKUP(H820,'Zoning 2shop'!A:A,'Zoning 2shop'!B:B),IF(S820="6C",_xlfn.XLOOKUP(G820,'Zoning 2shop'!C:C,'Zoning 2shop'!D:D),""))</f>
        <v/>
      </c>
      <c r="Y820" s="112">
        <f>AB820/Z820</f>
        <v/>
      </c>
      <c r="Z820" s="4">
        <f>T820</f>
        <v/>
      </c>
      <c r="AA820" s="4">
        <f>IF(OR(S820="6C",S820="6B",S820="5X",S820="5Y"),0.08,0.5)</f>
        <v/>
      </c>
      <c r="AB820" s="4">
        <f>$AG$5/$AG$2*Z820</f>
        <v/>
      </c>
      <c r="AC820" s="19">
        <f>Z820+AA820</f>
        <v/>
      </c>
      <c r="AD820" s="8">
        <f>IF(COUNTIF(Catégories!A:A,N820)=0,"catégorie inconnue",LOOKUP(N820,Catégories!A:A,Catégories!B:B))</f>
        <v/>
      </c>
      <c r="AE820" s="21">
        <f>SUM(Z820:AB820)</f>
        <v/>
      </c>
    </row>
    <row r="821" hidden="1" s="101">
      <c r="B821" s="127" t="inlineStr">
        <is>
          <t>13617721</t>
        </is>
      </c>
      <c r="C821" s="127" t="inlineStr">
        <is>
          <t>0</t>
        </is>
      </c>
      <c r="D821" s="123" t="n">
        <v>46170</v>
      </c>
      <c r="E821" s="127" t="inlineStr">
        <is>
          <t>21320</t>
        </is>
      </c>
      <c r="F821" s="127" t="inlineStr">
        <is>
          <t>13011</t>
        </is>
      </c>
      <c r="G821" s="127" t="inlineStr"/>
      <c r="H821" s="127" t="inlineStr"/>
      <c r="I821" s="127" t="inlineStr">
        <is>
          <t>7671X</t>
        </is>
      </c>
      <c r="J821" s="127" t="inlineStr">
        <is>
          <t>Laruche</t>
        </is>
      </c>
      <c r="K821" s="127" t="inlineStr">
        <is>
          <t>999999</t>
        </is>
      </c>
      <c r="L821" s="127" t="inlineStr">
        <is>
          <t>XS446875196FR</t>
        </is>
      </c>
      <c r="M821" s="127" t="inlineStr">
        <is>
          <t>N</t>
        </is>
      </c>
      <c r="N821" s="127" t="inlineStr">
        <is>
          <t>Transport</t>
        </is>
      </c>
      <c r="O821" s="127" t="inlineStr">
        <is>
          <t>N</t>
        </is>
      </c>
      <c r="P821" s="127" t="inlineStr">
        <is>
          <t>S</t>
        </is>
      </c>
      <c r="Q821" s="127" t="inlineStr">
        <is>
          <t>NT</t>
        </is>
      </c>
      <c r="R821" s="147" t="n">
        <v>4.532</v>
      </c>
      <c r="S821" s="127" t="n">
        <v>86</v>
      </c>
      <c r="T821" s="148" t="n">
        <v>5.88</v>
      </c>
      <c r="U821" s="127" t="inlineStr">
        <is>
          <t>LA RUCHE LOGISTIQUE</t>
        </is>
      </c>
      <c r="W821" s="8">
        <f>IF(C821&lt;&gt;2,"",IF(S821="5X","5XK",IF(S821="5Y","5YK",IF(S821="6B","6BK",IF(S821="6C","6CK","")))))</f>
        <v/>
      </c>
      <c r="X821" s="8">
        <f>IF(S821="6B",_xlfn.XLOOKUP(H821,'Zoning 2shop'!A:A,'Zoning 2shop'!B:B),IF(S821="6C",_xlfn.XLOOKUP(G821,'Zoning 2shop'!C:C,'Zoning 2shop'!D:D),""))</f>
        <v/>
      </c>
      <c r="Y821" s="112">
        <f>AB821/Z821</f>
        <v/>
      </c>
      <c r="Z821" s="4">
        <f>T821</f>
        <v/>
      </c>
      <c r="AA821" s="4">
        <f>IF(OR(S821="6C",S821="6B",S821="5X",S821="5Y"),0.08,0.5)</f>
        <v/>
      </c>
      <c r="AB821" s="4">
        <f>$AG$5/$AG$2*Z821</f>
        <v/>
      </c>
      <c r="AC821" s="19">
        <f>Z821+AA821</f>
        <v/>
      </c>
      <c r="AD821" s="8">
        <f>IF(COUNTIF(Catégories!A:A,N821)=0,"catégorie inconnue",LOOKUP(N821,Catégories!A:A,Catégories!B:B))</f>
        <v/>
      </c>
      <c r="AE821" s="21">
        <f>SUM(Z821:AB821)</f>
        <v/>
      </c>
    </row>
    <row r="822" hidden="1" s="101">
      <c r="B822" s="127" t="inlineStr">
        <is>
          <t>13617721</t>
        </is>
      </c>
      <c r="C822" s="127" t="inlineStr">
        <is>
          <t>0</t>
        </is>
      </c>
      <c r="D822" s="123" t="n">
        <v>46170</v>
      </c>
      <c r="E822" s="127" t="inlineStr">
        <is>
          <t>21320</t>
        </is>
      </c>
      <c r="F822" s="127" t="inlineStr">
        <is>
          <t>91380</t>
        </is>
      </c>
      <c r="G822" s="127" t="inlineStr"/>
      <c r="H822" s="127" t="inlineStr"/>
      <c r="I822" s="127" t="inlineStr">
        <is>
          <t>1712U</t>
        </is>
      </c>
      <c r="J822" s="127" t="inlineStr">
        <is>
          <t>Laruche</t>
        </is>
      </c>
      <c r="K822" s="127" t="inlineStr">
        <is>
          <t>999999</t>
        </is>
      </c>
      <c r="L822" s="127" t="inlineStr">
        <is>
          <t>XS446928101FR</t>
        </is>
      </c>
      <c r="M822" s="127" t="inlineStr">
        <is>
          <t>N</t>
        </is>
      </c>
      <c r="N822" s="127" t="inlineStr">
        <is>
          <t>Transport</t>
        </is>
      </c>
      <c r="O822" s="127" t="inlineStr">
        <is>
          <t>N</t>
        </is>
      </c>
      <c r="P822" s="127" t="inlineStr">
        <is>
          <t>S</t>
        </is>
      </c>
      <c r="Q822" s="127" t="inlineStr">
        <is>
          <t>NT</t>
        </is>
      </c>
      <c r="R822" s="147" t="n">
        <v>6.273</v>
      </c>
      <c r="S822" s="127" t="n">
        <v>86</v>
      </c>
      <c r="T822" s="148" t="n">
        <v>6.9</v>
      </c>
      <c r="U822" s="127" t="inlineStr">
        <is>
          <t>LA RUCHE LOGISTIQUE</t>
        </is>
      </c>
      <c r="W822" s="8">
        <f>IF(C822&lt;&gt;2,"",IF(S822="5X","5XK",IF(S822="5Y","5YK",IF(S822="6B","6BK",IF(S822="6C","6CK","")))))</f>
        <v/>
      </c>
      <c r="X822" s="8">
        <f>IF(S822="6B",_xlfn.XLOOKUP(H822,'Zoning 2shop'!A:A,'Zoning 2shop'!B:B),IF(S822="6C",_xlfn.XLOOKUP(G822,'Zoning 2shop'!C:C,'Zoning 2shop'!D:D),""))</f>
        <v/>
      </c>
      <c r="Y822" s="112">
        <f>AB822/Z822</f>
        <v/>
      </c>
      <c r="Z822" s="4">
        <f>T822</f>
        <v/>
      </c>
      <c r="AA822" s="4">
        <f>IF(OR(S822="6C",S822="6B",S822="5X",S822="5Y"),0.08,0.5)</f>
        <v/>
      </c>
      <c r="AB822" s="4">
        <f>$AG$5/$AG$2*Z822</f>
        <v/>
      </c>
      <c r="AC822" s="19">
        <f>Z822+AA822</f>
        <v/>
      </c>
      <c r="AD822" s="8">
        <f>IF(COUNTIF(Catégories!A:A,N822)=0,"catégorie inconnue",LOOKUP(N822,Catégories!A:A,Catégories!B:B))</f>
        <v/>
      </c>
      <c r="AE822" s="21">
        <f>SUM(Z822:AB822)</f>
        <v/>
      </c>
    </row>
    <row r="823" hidden="1" s="101">
      <c r="B823" s="127" t="inlineStr">
        <is>
          <t>13617721</t>
        </is>
      </c>
      <c r="C823" s="127" t="inlineStr">
        <is>
          <t>0</t>
        </is>
      </c>
      <c r="D823" s="123" t="n">
        <v>46170</v>
      </c>
      <c r="E823" s="127" t="inlineStr">
        <is>
          <t>21320</t>
        </is>
      </c>
      <c r="F823" s="127" t="inlineStr">
        <is>
          <t>92500</t>
        </is>
      </c>
      <c r="G823" s="127" t="inlineStr"/>
      <c r="H823" s="127" t="inlineStr"/>
      <c r="I823" s="127" t="inlineStr">
        <is>
          <t>543DX</t>
        </is>
      </c>
      <c r="J823" s="127" t="inlineStr">
        <is>
          <t>Laruche</t>
        </is>
      </c>
      <c r="K823" s="127" t="inlineStr">
        <is>
          <t>999999</t>
        </is>
      </c>
      <c r="L823" s="127" t="inlineStr">
        <is>
          <t>XS446946555FR</t>
        </is>
      </c>
      <c r="M823" s="127" t="inlineStr">
        <is>
          <t>N</t>
        </is>
      </c>
      <c r="N823" s="127" t="inlineStr">
        <is>
          <t>Transport</t>
        </is>
      </c>
      <c r="O823" s="127" t="inlineStr">
        <is>
          <t>N</t>
        </is>
      </c>
      <c r="P823" s="127" t="inlineStr">
        <is>
          <t>S</t>
        </is>
      </c>
      <c r="Q823" s="127" t="inlineStr">
        <is>
          <t>NT</t>
        </is>
      </c>
      <c r="R823" s="147" t="n">
        <v>4.678</v>
      </c>
      <c r="S823" s="127" t="n">
        <v>86</v>
      </c>
      <c r="T823" s="148" t="n">
        <v>5.88</v>
      </c>
      <c r="U823" s="127" t="inlineStr">
        <is>
          <t>LA RUCHE LOGISTIQUE</t>
        </is>
      </c>
      <c r="W823" s="8">
        <f>IF(C823&lt;&gt;2,"",IF(S823="5X","5XK",IF(S823="5Y","5YK",IF(S823="6B","6BK",IF(S823="6C","6CK","")))))</f>
        <v/>
      </c>
      <c r="X823" s="8">
        <f>IF(S823="6B",_xlfn.XLOOKUP(H823,'Zoning 2shop'!A:A,'Zoning 2shop'!B:B),IF(S823="6C",_xlfn.XLOOKUP(G823,'Zoning 2shop'!C:C,'Zoning 2shop'!D:D),""))</f>
        <v/>
      </c>
      <c r="Y823" s="112">
        <f>AB823/Z823</f>
        <v/>
      </c>
      <c r="Z823" s="4">
        <f>T823</f>
        <v/>
      </c>
      <c r="AA823" s="4">
        <f>IF(OR(S823="6C",S823="6B",S823="5X",S823="5Y"),0.08,0.5)</f>
        <v/>
      </c>
      <c r="AB823" s="4">
        <f>$AG$5/$AG$2*Z823</f>
        <v/>
      </c>
      <c r="AC823" s="19">
        <f>Z823+AA823</f>
        <v/>
      </c>
      <c r="AD823" s="8">
        <f>IF(COUNTIF(Catégories!A:A,N823)=0,"catégorie inconnue",LOOKUP(N823,Catégories!A:A,Catégories!B:B))</f>
        <v/>
      </c>
      <c r="AE823" s="21">
        <f>SUM(Z823:AB823)</f>
        <v/>
      </c>
    </row>
    <row r="824" hidden="1" s="101">
      <c r="B824" s="127" t="inlineStr">
        <is>
          <t>13617721</t>
        </is>
      </c>
      <c r="C824" s="127" t="inlineStr">
        <is>
          <t>0</t>
        </is>
      </c>
      <c r="D824" s="123" t="n">
        <v>46170</v>
      </c>
      <c r="E824" s="127" t="inlineStr">
        <is>
          <t>21320</t>
        </is>
      </c>
      <c r="F824" s="127" t="inlineStr">
        <is>
          <t>30660</t>
        </is>
      </c>
      <c r="G824" s="127" t="inlineStr"/>
      <c r="H824" s="127" t="inlineStr"/>
      <c r="I824" s="127" t="inlineStr">
        <is>
          <t>471EX</t>
        </is>
      </c>
      <c r="J824" s="127" t="inlineStr">
        <is>
          <t>Laruche</t>
        </is>
      </c>
      <c r="K824" s="127" t="inlineStr">
        <is>
          <t>999999</t>
        </is>
      </c>
      <c r="L824" s="127" t="inlineStr">
        <is>
          <t>XS446947105FR</t>
        </is>
      </c>
      <c r="M824" s="127" t="inlineStr">
        <is>
          <t>N</t>
        </is>
      </c>
      <c r="N824" s="127" t="inlineStr">
        <is>
          <t>Transport</t>
        </is>
      </c>
      <c r="O824" s="127" t="inlineStr">
        <is>
          <t>N</t>
        </is>
      </c>
      <c r="P824" s="127" t="inlineStr">
        <is>
          <t>S</t>
        </is>
      </c>
      <c r="Q824" s="127" t="inlineStr">
        <is>
          <t>NT</t>
        </is>
      </c>
      <c r="R824" s="147" t="n">
        <v>4.743</v>
      </c>
      <c r="S824" s="127" t="n">
        <v>86</v>
      </c>
      <c r="T824" s="148" t="n">
        <v>5.88</v>
      </c>
      <c r="U824" s="127" t="inlineStr">
        <is>
          <t>LA RUCHE LOGISTIQUE</t>
        </is>
      </c>
      <c r="W824" s="8">
        <f>IF(C824&lt;&gt;2,"",IF(S824="5X","5XK",IF(S824="5Y","5YK",IF(S824="6B","6BK",IF(S824="6C","6CK","")))))</f>
        <v/>
      </c>
      <c r="X824" s="8">
        <f>IF(S824="6B",_xlfn.XLOOKUP(H824,'Zoning 2shop'!A:A,'Zoning 2shop'!B:B),IF(S824="6C",_xlfn.XLOOKUP(G824,'Zoning 2shop'!C:C,'Zoning 2shop'!D:D),""))</f>
        <v/>
      </c>
      <c r="Y824" s="112">
        <f>AB824/Z824</f>
        <v/>
      </c>
      <c r="Z824" s="4">
        <f>T824</f>
        <v/>
      </c>
      <c r="AA824" s="4">
        <f>IF(OR(S824="6C",S824="6B",S824="5X",S824="5Y"),0.08,0.5)</f>
        <v/>
      </c>
      <c r="AB824" s="4">
        <f>$AG$5/$AG$2*Z824</f>
        <v/>
      </c>
      <c r="AC824" s="19">
        <f>Z824+AA824</f>
        <v/>
      </c>
      <c r="AD824" s="8">
        <f>IF(COUNTIF(Catégories!A:A,N824)=0,"catégorie inconnue",LOOKUP(N824,Catégories!A:A,Catégories!B:B))</f>
        <v/>
      </c>
      <c r="AE824" s="21">
        <f>SUM(Z824:AB824)</f>
        <v/>
      </c>
    </row>
    <row r="825" hidden="1" s="101">
      <c r="B825" s="127" t="inlineStr">
        <is>
          <t>13617721</t>
        </is>
      </c>
      <c r="C825" s="127" t="inlineStr">
        <is>
          <t>0</t>
        </is>
      </c>
      <c r="D825" s="123" t="n">
        <v>46171</v>
      </c>
      <c r="E825" s="127" t="inlineStr">
        <is>
          <t>21320</t>
        </is>
      </c>
      <c r="F825" s="127" t="inlineStr">
        <is>
          <t>31320</t>
        </is>
      </c>
      <c r="G825" s="127" t="inlineStr"/>
      <c r="H825" s="127" t="inlineStr"/>
      <c r="I825" s="127" t="inlineStr">
        <is>
          <t>708CX</t>
        </is>
      </c>
      <c r="J825" s="127" t="inlineStr">
        <is>
          <t>Laruche</t>
        </is>
      </c>
      <c r="K825" s="127" t="inlineStr">
        <is>
          <t>999999</t>
        </is>
      </c>
      <c r="L825" s="127" t="inlineStr">
        <is>
          <t>XS447135925FR</t>
        </is>
      </c>
      <c r="M825" s="127" t="inlineStr">
        <is>
          <t>N</t>
        </is>
      </c>
      <c r="N825" s="127" t="inlineStr">
        <is>
          <t>Transport</t>
        </is>
      </c>
      <c r="O825" s="127" t="inlineStr">
        <is>
          <t>N</t>
        </is>
      </c>
      <c r="P825" s="127" t="inlineStr">
        <is>
          <t>S</t>
        </is>
      </c>
      <c r="Q825" s="127" t="inlineStr">
        <is>
          <t>NT</t>
        </is>
      </c>
      <c r="R825" s="147" t="n">
        <v>5.904</v>
      </c>
      <c r="S825" s="127" t="n">
        <v>86</v>
      </c>
      <c r="T825" s="148" t="n">
        <v>6.39</v>
      </c>
      <c r="U825" s="127" t="inlineStr">
        <is>
          <t>LA RUCHE LOGISTIQUE</t>
        </is>
      </c>
      <c r="W825" s="8">
        <f>IF(C825&lt;&gt;2,"",IF(S825="5X","5XK",IF(S825="5Y","5YK",IF(S825="6B","6BK",IF(S825="6C","6CK","")))))</f>
        <v/>
      </c>
      <c r="X825" s="8">
        <f>IF(S825="6B",_xlfn.XLOOKUP(H825,'Zoning 2shop'!A:A,'Zoning 2shop'!B:B),IF(S825="6C",_xlfn.XLOOKUP(G825,'Zoning 2shop'!C:C,'Zoning 2shop'!D:D),""))</f>
        <v/>
      </c>
      <c r="Y825" s="112">
        <f>AB825/Z825</f>
        <v/>
      </c>
      <c r="Z825" s="4">
        <f>T825</f>
        <v/>
      </c>
      <c r="AA825" s="4">
        <f>IF(OR(S825="6C",S825="6B",S825="5X",S825="5Y"),0.08,0.5)</f>
        <v/>
      </c>
      <c r="AB825" s="4">
        <f>$AG$5/$AG$2*Z825</f>
        <v/>
      </c>
      <c r="AC825" s="19">
        <f>Z825+AA825</f>
        <v/>
      </c>
      <c r="AD825" s="8">
        <f>IF(COUNTIF(Catégories!A:A,N825)=0,"catégorie inconnue",LOOKUP(N825,Catégories!A:A,Catégories!B:B))</f>
        <v/>
      </c>
      <c r="AE825" s="21">
        <f>SUM(Z825:AB825)</f>
        <v/>
      </c>
    </row>
    <row r="826" hidden="1" s="101">
      <c r="B826" s="127" t="inlineStr">
        <is>
          <t>13617721</t>
        </is>
      </c>
      <c r="C826" s="127" t="inlineStr">
        <is>
          <t>0</t>
        </is>
      </c>
      <c r="D826" s="123" t="n">
        <v>46171</v>
      </c>
      <c r="E826" s="127" t="inlineStr">
        <is>
          <t>21320</t>
        </is>
      </c>
      <c r="F826" s="127" t="inlineStr">
        <is>
          <t>75013</t>
        </is>
      </c>
      <c r="G826" s="127" t="inlineStr"/>
      <c r="H826" s="127" t="inlineStr"/>
      <c r="I826" s="127" t="inlineStr">
        <is>
          <t>7823O</t>
        </is>
      </c>
      <c r="J826" s="127" t="inlineStr">
        <is>
          <t>Laruche</t>
        </is>
      </c>
      <c r="K826" s="127" t="inlineStr">
        <is>
          <t>999999</t>
        </is>
      </c>
      <c r="L826" s="127" t="inlineStr">
        <is>
          <t>XS447137767FR</t>
        </is>
      </c>
      <c r="M826" s="127" t="inlineStr">
        <is>
          <t>N</t>
        </is>
      </c>
      <c r="N826" s="127" t="inlineStr">
        <is>
          <t>Transport</t>
        </is>
      </c>
      <c r="O826" s="127" t="inlineStr">
        <is>
          <t>N</t>
        </is>
      </c>
      <c r="P826" s="127" t="inlineStr">
        <is>
          <t>S</t>
        </is>
      </c>
      <c r="Q826" s="127" t="inlineStr">
        <is>
          <t>NT</t>
        </is>
      </c>
      <c r="R826" s="147" t="n">
        <v>0.24</v>
      </c>
      <c r="S826" s="127" t="n">
        <v>86</v>
      </c>
      <c r="T826" s="148" t="n">
        <v>4.25</v>
      </c>
      <c r="U826" s="127" t="inlineStr">
        <is>
          <t>LA RUCHE LOGISTIQUE</t>
        </is>
      </c>
      <c r="W826" s="8">
        <f>IF(C826&lt;&gt;2,"",IF(S826="5X","5XK",IF(S826="5Y","5YK",IF(S826="6B","6BK",IF(S826="6C","6CK","")))))</f>
        <v/>
      </c>
      <c r="X826" s="8">
        <f>IF(S826="6B",_xlfn.XLOOKUP(H826,'Zoning 2shop'!A:A,'Zoning 2shop'!B:B),IF(S826="6C",_xlfn.XLOOKUP(G826,'Zoning 2shop'!C:C,'Zoning 2shop'!D:D),""))</f>
        <v/>
      </c>
      <c r="Y826" s="112">
        <f>AB826/Z826</f>
        <v/>
      </c>
      <c r="Z826" s="4">
        <f>T826</f>
        <v/>
      </c>
      <c r="AA826" s="4">
        <f>IF(OR(S826="6C",S826="6B",S826="5X",S826="5Y"),0.08,0.5)</f>
        <v/>
      </c>
      <c r="AB826" s="4">
        <f>$AG$5/$AG$2*Z826</f>
        <v/>
      </c>
      <c r="AC826" s="19">
        <f>Z826+AA826</f>
        <v/>
      </c>
      <c r="AD826" s="8">
        <f>IF(COUNTIF(Catégories!A:A,N826)=0,"catégorie inconnue",LOOKUP(N826,Catégories!A:A,Catégories!B:B))</f>
        <v/>
      </c>
      <c r="AE826" s="21">
        <f>SUM(Z826:AB826)</f>
        <v/>
      </c>
    </row>
    <row r="827" hidden="1" s="101">
      <c r="B827" s="127" t="inlineStr">
        <is>
          <t>13617721</t>
        </is>
      </c>
      <c r="C827" s="127" t="inlineStr">
        <is>
          <t>0</t>
        </is>
      </c>
      <c r="D827" s="123" t="n">
        <v>46171</v>
      </c>
      <c r="E827" s="127" t="inlineStr">
        <is>
          <t>21320</t>
        </is>
      </c>
      <c r="F827" s="127" t="inlineStr">
        <is>
          <t>95100</t>
        </is>
      </c>
      <c r="G827" s="127" t="inlineStr"/>
      <c r="H827" s="127" t="inlineStr"/>
      <c r="I827" s="127" t="inlineStr">
        <is>
          <t>874CY</t>
        </is>
      </c>
      <c r="J827" s="127" t="inlineStr">
        <is>
          <t>Laruche</t>
        </is>
      </c>
      <c r="K827" s="127" t="inlineStr">
        <is>
          <t>999999</t>
        </is>
      </c>
      <c r="L827" s="127" t="inlineStr">
        <is>
          <t>XS447137988FR</t>
        </is>
      </c>
      <c r="M827" s="127" t="inlineStr">
        <is>
          <t>N</t>
        </is>
      </c>
      <c r="N827" s="127" t="inlineStr">
        <is>
          <t>Transport</t>
        </is>
      </c>
      <c r="O827" s="127" t="inlineStr">
        <is>
          <t>N</t>
        </is>
      </c>
      <c r="P827" s="127" t="inlineStr">
        <is>
          <t>S</t>
        </is>
      </c>
      <c r="Q827" s="127" t="inlineStr">
        <is>
          <t>NT</t>
        </is>
      </c>
      <c r="R827" s="147" t="n">
        <v>0.08</v>
      </c>
      <c r="S827" s="127" t="n">
        <v>86</v>
      </c>
      <c r="T827" s="148" t="n">
        <v>4.25</v>
      </c>
      <c r="U827" s="127" t="inlineStr">
        <is>
          <t>LA RUCHE LOGISTIQUE</t>
        </is>
      </c>
      <c r="W827" s="8">
        <f>IF(C827&lt;&gt;2,"",IF(S827="5X","5XK",IF(S827="5Y","5YK",IF(S827="6B","6BK",IF(S827="6C","6CK","")))))</f>
        <v/>
      </c>
      <c r="X827" s="8">
        <f>IF(S827="6B",_xlfn.XLOOKUP(H827,'Zoning 2shop'!A:A,'Zoning 2shop'!B:B),IF(S827="6C",_xlfn.XLOOKUP(G827,'Zoning 2shop'!C:C,'Zoning 2shop'!D:D),""))</f>
        <v/>
      </c>
      <c r="Y827" s="112">
        <f>AB827/Z827</f>
        <v/>
      </c>
      <c r="Z827" s="4">
        <f>T827</f>
        <v/>
      </c>
      <c r="AA827" s="4">
        <f>IF(OR(S827="6C",S827="6B",S827="5X",S827="5Y"),0.08,0.5)</f>
        <v/>
      </c>
      <c r="AB827" s="4">
        <f>$AG$5/$AG$2*Z827</f>
        <v/>
      </c>
      <c r="AC827" s="19">
        <f>Z827+AA827</f>
        <v/>
      </c>
      <c r="AD827" s="8">
        <f>IF(COUNTIF(Catégories!A:A,N827)=0,"catégorie inconnue",LOOKUP(N827,Catégories!A:A,Catégories!B:B))</f>
        <v/>
      </c>
      <c r="AE827" s="21">
        <f>SUM(Z827:AB827)</f>
        <v/>
      </c>
    </row>
    <row r="828" hidden="1" s="101">
      <c r="B828" s="127" t="inlineStr">
        <is>
          <t>13617721</t>
        </is>
      </c>
      <c r="C828" s="127" t="inlineStr">
        <is>
          <t>0</t>
        </is>
      </c>
      <c r="D828" s="123" t="n">
        <v>46171</v>
      </c>
      <c r="E828" s="127" t="inlineStr">
        <is>
          <t>21320</t>
        </is>
      </c>
      <c r="F828" s="127" t="inlineStr">
        <is>
          <t>75018</t>
        </is>
      </c>
      <c r="G828" s="127" t="inlineStr"/>
      <c r="H828" s="127" t="inlineStr"/>
      <c r="I828" s="127" t="inlineStr">
        <is>
          <t>2359V</t>
        </is>
      </c>
      <c r="J828" s="127" t="inlineStr">
        <is>
          <t>Laruche</t>
        </is>
      </c>
      <c r="K828" s="127" t="inlineStr">
        <is>
          <t>999999</t>
        </is>
      </c>
      <c r="L828" s="127" t="inlineStr">
        <is>
          <t>XS447141449FR</t>
        </is>
      </c>
      <c r="M828" s="127" t="inlineStr">
        <is>
          <t>N</t>
        </is>
      </c>
      <c r="N828" s="127" t="inlineStr">
        <is>
          <t>Transport</t>
        </is>
      </c>
      <c r="O828" s="127" t="inlineStr">
        <is>
          <t>N</t>
        </is>
      </c>
      <c r="P828" s="127" t="inlineStr">
        <is>
          <t>S</t>
        </is>
      </c>
      <c r="Q828" s="127" t="inlineStr">
        <is>
          <t>NT</t>
        </is>
      </c>
      <c r="R828" s="147" t="n">
        <v>0.27</v>
      </c>
      <c r="S828" s="127" t="n">
        <v>86</v>
      </c>
      <c r="T828" s="148" t="n">
        <v>4.25</v>
      </c>
      <c r="U828" s="127" t="inlineStr">
        <is>
          <t>LA RUCHE LOGISTIQUE</t>
        </is>
      </c>
      <c r="W828" s="8">
        <f>IF(C828&lt;&gt;2,"",IF(S828="5X","5XK",IF(S828="5Y","5YK",IF(S828="6B","6BK",IF(S828="6C","6CK","")))))</f>
        <v/>
      </c>
      <c r="X828" s="8">
        <f>IF(S828="6B",_xlfn.XLOOKUP(H828,'Zoning 2shop'!A:A,'Zoning 2shop'!B:B),IF(S828="6C",_xlfn.XLOOKUP(G828,'Zoning 2shop'!C:C,'Zoning 2shop'!D:D),""))</f>
        <v/>
      </c>
      <c r="Y828" s="112">
        <f>AB828/Z828</f>
        <v/>
      </c>
      <c r="Z828" s="4">
        <f>T828</f>
        <v/>
      </c>
      <c r="AA828" s="4">
        <f>IF(OR(S828="6C",S828="6B",S828="5X",S828="5Y"),0.08,0.5)</f>
        <v/>
      </c>
      <c r="AB828" s="4">
        <f>$AG$5/$AG$2*Z828</f>
        <v/>
      </c>
      <c r="AC828" s="19">
        <f>Z828+AA828</f>
        <v/>
      </c>
      <c r="AD828" s="8">
        <f>IF(COUNTIF(Catégories!A:A,N828)=0,"catégorie inconnue",LOOKUP(N828,Catégories!A:A,Catégories!B:B))</f>
        <v/>
      </c>
      <c r="AE828" s="21">
        <f>SUM(Z828:AB828)</f>
        <v/>
      </c>
    </row>
    <row r="829" hidden="1" s="101">
      <c r="B829" s="127" t="inlineStr">
        <is>
          <t>13617721</t>
        </is>
      </c>
      <c r="C829" s="127" t="inlineStr">
        <is>
          <t>0</t>
        </is>
      </c>
      <c r="D829" s="123" t="n">
        <v>46171</v>
      </c>
      <c r="E829" s="127" t="inlineStr">
        <is>
          <t>21320</t>
        </is>
      </c>
      <c r="F829" s="127" t="inlineStr">
        <is>
          <t>13600</t>
        </is>
      </c>
      <c r="G829" s="127" t="inlineStr"/>
      <c r="H829" s="127" t="inlineStr"/>
      <c r="I829" s="127" t="inlineStr">
        <is>
          <t>044AX</t>
        </is>
      </c>
      <c r="J829" s="127" t="inlineStr">
        <is>
          <t>Laruche</t>
        </is>
      </c>
      <c r="K829" s="127" t="inlineStr">
        <is>
          <t>999999</t>
        </is>
      </c>
      <c r="L829" s="127" t="inlineStr">
        <is>
          <t>XS447142356FR</t>
        </is>
      </c>
      <c r="M829" s="127" t="inlineStr">
        <is>
          <t>N</t>
        </is>
      </c>
      <c r="N829" s="127" t="inlineStr">
        <is>
          <t>Transport</t>
        </is>
      </c>
      <c r="O829" s="127" t="inlineStr">
        <is>
          <t>N</t>
        </is>
      </c>
      <c r="P829" s="127" t="inlineStr">
        <is>
          <t>S</t>
        </is>
      </c>
      <c r="Q829" s="127" t="inlineStr">
        <is>
          <t>NT</t>
        </is>
      </c>
      <c r="R829" s="147" t="n">
        <v>0.02</v>
      </c>
      <c r="S829" s="127" t="n">
        <v>86</v>
      </c>
      <c r="T829" s="148" t="n">
        <v>4.25</v>
      </c>
      <c r="U829" s="127" t="inlineStr">
        <is>
          <t>LA RUCHE LOGISTIQUE</t>
        </is>
      </c>
      <c r="W829" s="8">
        <f>IF(C829&lt;&gt;2,"",IF(S829="5X","5XK",IF(S829="5Y","5YK",IF(S829="6B","6BK",IF(S829="6C","6CK","")))))</f>
        <v/>
      </c>
      <c r="X829" s="8">
        <f>IF(S829="6B",_xlfn.XLOOKUP(H829,'Zoning 2shop'!A:A,'Zoning 2shop'!B:B),IF(S829="6C",_xlfn.XLOOKUP(G829,'Zoning 2shop'!C:C,'Zoning 2shop'!D:D),""))</f>
        <v/>
      </c>
      <c r="Y829" s="112">
        <f>AB829/Z829</f>
        <v/>
      </c>
      <c r="Z829" s="4">
        <f>T829</f>
        <v/>
      </c>
      <c r="AA829" s="4">
        <f>IF(OR(S829="6C",S829="6B",S829="5X",S829="5Y"),0.08,0.5)</f>
        <v/>
      </c>
      <c r="AB829" s="4">
        <f>$AG$5/$AG$2*Z829</f>
        <v/>
      </c>
      <c r="AC829" s="19">
        <f>Z829+AA829</f>
        <v/>
      </c>
      <c r="AD829" s="8">
        <f>IF(COUNTIF(Catégories!A:A,N829)=0,"catégorie inconnue",LOOKUP(N829,Catégories!A:A,Catégories!B:B))</f>
        <v/>
      </c>
      <c r="AE829" s="21">
        <f>SUM(Z829:AB829)</f>
        <v/>
      </c>
    </row>
    <row r="830" hidden="1" s="101">
      <c r="B830" s="127" t="inlineStr">
        <is>
          <t>13617721</t>
        </is>
      </c>
      <c r="C830" s="127" t="inlineStr">
        <is>
          <t>0</t>
        </is>
      </c>
      <c r="D830" s="123" t="n">
        <v>46171</v>
      </c>
      <c r="E830" s="127" t="inlineStr">
        <is>
          <t>21320</t>
        </is>
      </c>
      <c r="F830" s="127" t="inlineStr">
        <is>
          <t>34730</t>
        </is>
      </c>
      <c r="G830" s="127" t="inlineStr"/>
      <c r="H830" s="127" t="inlineStr"/>
      <c r="I830" s="127" t="inlineStr">
        <is>
          <t>8853U</t>
        </is>
      </c>
      <c r="J830" s="127" t="inlineStr">
        <is>
          <t>Laruche</t>
        </is>
      </c>
      <c r="K830" s="127" t="inlineStr">
        <is>
          <t>999999</t>
        </is>
      </c>
      <c r="L830" s="127" t="inlineStr">
        <is>
          <t>XS447142679FR</t>
        </is>
      </c>
      <c r="M830" s="127" t="inlineStr">
        <is>
          <t>N</t>
        </is>
      </c>
      <c r="N830" s="127" t="inlineStr">
        <is>
          <t>Transport</t>
        </is>
      </c>
      <c r="O830" s="127" t="inlineStr">
        <is>
          <t>N</t>
        </is>
      </c>
      <c r="P830" s="127" t="inlineStr">
        <is>
          <t>S</t>
        </is>
      </c>
      <c r="Q830" s="127" t="inlineStr">
        <is>
          <t>NT</t>
        </is>
      </c>
      <c r="R830" s="147" t="n">
        <v>0.07000000000000001</v>
      </c>
      <c r="S830" s="127" t="n">
        <v>86</v>
      </c>
      <c r="T830" s="148" t="n">
        <v>4.25</v>
      </c>
      <c r="U830" s="127" t="inlineStr">
        <is>
          <t>LA RUCHE LOGISTIQUE</t>
        </is>
      </c>
      <c r="W830" s="8">
        <f>IF(C830&lt;&gt;2,"",IF(S830="5X","5XK",IF(S830="5Y","5YK",IF(S830="6B","6BK",IF(S830="6C","6CK","")))))</f>
        <v/>
      </c>
      <c r="X830" s="8">
        <f>IF(S830="6B",_xlfn.XLOOKUP(H830,'Zoning 2shop'!A:A,'Zoning 2shop'!B:B),IF(S830="6C",_xlfn.XLOOKUP(G830,'Zoning 2shop'!C:C,'Zoning 2shop'!D:D),""))</f>
        <v/>
      </c>
      <c r="Y830" s="112">
        <f>AB830/Z830</f>
        <v/>
      </c>
      <c r="Z830" s="4">
        <f>T830</f>
        <v/>
      </c>
      <c r="AA830" s="4">
        <f>IF(OR(S830="6C",S830="6B",S830="5X",S830="5Y"),0.08,0.5)</f>
        <v/>
      </c>
      <c r="AB830" s="4">
        <f>$AG$5/$AG$2*Z830</f>
        <v/>
      </c>
      <c r="AC830" s="19">
        <f>Z830+AA830</f>
        <v/>
      </c>
      <c r="AD830" s="8">
        <f>IF(COUNTIF(Catégories!A:A,N830)=0,"catégorie inconnue",LOOKUP(N830,Catégories!A:A,Catégories!B:B))</f>
        <v/>
      </c>
      <c r="AE830" s="21">
        <f>SUM(Z830:AB830)</f>
        <v/>
      </c>
    </row>
    <row r="831" hidden="1" s="101">
      <c r="B831" s="127" t="inlineStr">
        <is>
          <t>13617721</t>
        </is>
      </c>
      <c r="C831" s="127" t="inlineStr">
        <is>
          <t>0</t>
        </is>
      </c>
      <c r="D831" s="123" t="n">
        <v>46171</v>
      </c>
      <c r="E831" s="127" t="inlineStr">
        <is>
          <t>21320</t>
        </is>
      </c>
      <c r="F831" s="127" t="inlineStr">
        <is>
          <t>35235</t>
        </is>
      </c>
      <c r="G831" s="127" t="inlineStr"/>
      <c r="H831" s="127" t="inlineStr"/>
      <c r="I831" s="127" t="inlineStr">
        <is>
          <t>7390U</t>
        </is>
      </c>
      <c r="J831" s="127" t="inlineStr">
        <is>
          <t>Laruche</t>
        </is>
      </c>
      <c r="K831" s="127" t="inlineStr">
        <is>
          <t>999999</t>
        </is>
      </c>
      <c r="L831" s="127" t="inlineStr">
        <is>
          <t>XS447143365FR</t>
        </is>
      </c>
      <c r="M831" s="127" t="inlineStr">
        <is>
          <t>N</t>
        </is>
      </c>
      <c r="N831" s="127" t="inlineStr">
        <is>
          <t>Transport</t>
        </is>
      </c>
      <c r="O831" s="127" t="inlineStr">
        <is>
          <t>N</t>
        </is>
      </c>
      <c r="P831" s="127" t="inlineStr">
        <is>
          <t>S</t>
        </is>
      </c>
      <c r="Q831" s="127" t="inlineStr">
        <is>
          <t>NT</t>
        </is>
      </c>
      <c r="R831" s="147" t="n">
        <v>0.26</v>
      </c>
      <c r="S831" s="127" t="n">
        <v>86</v>
      </c>
      <c r="T831" s="148" t="n">
        <v>4.25</v>
      </c>
      <c r="U831" s="127" t="inlineStr">
        <is>
          <t>LA RUCHE LOGISTIQUE</t>
        </is>
      </c>
      <c r="W831" s="8">
        <f>IF(C831&lt;&gt;2,"",IF(S831="5X","5XK",IF(S831="5Y","5YK",IF(S831="6B","6BK",IF(S831="6C","6CK","")))))</f>
        <v/>
      </c>
      <c r="X831" s="8">
        <f>IF(S831="6B",_xlfn.XLOOKUP(H831,'Zoning 2shop'!A:A,'Zoning 2shop'!B:B),IF(S831="6C",_xlfn.XLOOKUP(G831,'Zoning 2shop'!C:C,'Zoning 2shop'!D:D),""))</f>
        <v/>
      </c>
      <c r="Y831" s="112">
        <f>AB831/Z831</f>
        <v/>
      </c>
      <c r="Z831" s="4">
        <f>T831</f>
        <v/>
      </c>
      <c r="AA831" s="4">
        <f>IF(OR(S831="6C",S831="6B",S831="5X",S831="5Y"),0.08,0.5)</f>
        <v/>
      </c>
      <c r="AB831" s="4">
        <f>$AG$5/$AG$2*Z831</f>
        <v/>
      </c>
      <c r="AC831" s="19">
        <f>Z831+AA831</f>
        <v/>
      </c>
      <c r="AD831" s="8">
        <f>IF(COUNTIF(Catégories!A:A,N831)=0,"catégorie inconnue",LOOKUP(N831,Catégories!A:A,Catégories!B:B))</f>
        <v/>
      </c>
      <c r="AE831" s="21">
        <f>SUM(Z831:AB831)</f>
        <v/>
      </c>
    </row>
    <row r="832" hidden="1" s="101">
      <c r="B832" s="127" t="inlineStr">
        <is>
          <t>13617721</t>
        </is>
      </c>
      <c r="C832" s="127" t="inlineStr">
        <is>
          <t>0</t>
        </is>
      </c>
      <c r="D832" s="123" t="n">
        <v>46171</v>
      </c>
      <c r="E832" s="127" t="inlineStr">
        <is>
          <t>21320</t>
        </is>
      </c>
      <c r="F832" s="127" t="inlineStr">
        <is>
          <t>62780</t>
        </is>
      </c>
      <c r="G832" s="127" t="inlineStr"/>
      <c r="H832" s="127" t="inlineStr"/>
      <c r="I832" s="127" t="inlineStr">
        <is>
          <t>2044S</t>
        </is>
      </c>
      <c r="J832" s="127" t="inlineStr">
        <is>
          <t>Laruche</t>
        </is>
      </c>
      <c r="K832" s="127" t="inlineStr">
        <is>
          <t>999999</t>
        </is>
      </c>
      <c r="L832" s="127" t="inlineStr">
        <is>
          <t>XS447284270FR</t>
        </is>
      </c>
      <c r="M832" s="127" t="inlineStr">
        <is>
          <t>N</t>
        </is>
      </c>
      <c r="N832" s="127" t="inlineStr">
        <is>
          <t>Transport</t>
        </is>
      </c>
      <c r="O832" s="127" t="inlineStr">
        <is>
          <t>N</t>
        </is>
      </c>
      <c r="P832" s="127" t="inlineStr">
        <is>
          <t>S</t>
        </is>
      </c>
      <c r="Q832" s="127" t="inlineStr">
        <is>
          <t>NT</t>
        </is>
      </c>
      <c r="R832" s="147" t="n">
        <v>0.12</v>
      </c>
      <c r="S832" s="127" t="n">
        <v>86</v>
      </c>
      <c r="T832" s="148" t="n">
        <v>4.25</v>
      </c>
      <c r="U832" s="127" t="inlineStr">
        <is>
          <t>LA RUCHE LOGISTIQUE</t>
        </is>
      </c>
      <c r="W832" s="8">
        <f>IF(C832&lt;&gt;2,"",IF(S832="5X","5XK",IF(S832="5Y","5YK",IF(S832="6B","6BK",IF(S832="6C","6CK","")))))</f>
        <v/>
      </c>
      <c r="X832" s="8">
        <f>IF(S832="6B",_xlfn.XLOOKUP(H832,'Zoning 2shop'!A:A,'Zoning 2shop'!B:B),IF(S832="6C",_xlfn.XLOOKUP(G832,'Zoning 2shop'!C:C,'Zoning 2shop'!D:D),""))</f>
        <v/>
      </c>
      <c r="Y832" s="112">
        <f>AB832/Z832</f>
        <v/>
      </c>
      <c r="Z832" s="4">
        <f>T832</f>
        <v/>
      </c>
      <c r="AA832" s="4">
        <f>IF(OR(S832="6C",S832="6B",S832="5X",S832="5Y"),0.08,0.5)</f>
        <v/>
      </c>
      <c r="AB832" s="4">
        <f>$AG$5/$AG$2*Z832</f>
        <v/>
      </c>
      <c r="AC832" s="19">
        <f>Z832+AA832</f>
        <v/>
      </c>
      <c r="AD832" s="8">
        <f>IF(COUNTIF(Catégories!A:A,N832)=0,"catégorie inconnue",LOOKUP(N832,Catégories!A:A,Catégories!B:B))</f>
        <v/>
      </c>
      <c r="AE832" s="21">
        <f>SUM(Z832:AB832)</f>
        <v/>
      </c>
    </row>
    <row r="833" hidden="1" s="101">
      <c r="B833" s="127" t="inlineStr">
        <is>
          <t>13617721</t>
        </is>
      </c>
      <c r="C833" s="127" t="inlineStr">
        <is>
          <t>0</t>
        </is>
      </c>
      <c r="D833" s="123" t="n">
        <v>46171</v>
      </c>
      <c r="E833" s="127" t="inlineStr">
        <is>
          <t>21320</t>
        </is>
      </c>
      <c r="F833" s="127" t="inlineStr">
        <is>
          <t>66410</t>
        </is>
      </c>
      <c r="G833" s="127" t="inlineStr"/>
      <c r="H833" s="127" t="inlineStr"/>
      <c r="I833" s="127" t="inlineStr">
        <is>
          <t>9154O</t>
        </is>
      </c>
      <c r="J833" s="127" t="inlineStr">
        <is>
          <t>Laruche</t>
        </is>
      </c>
      <c r="K833" s="127" t="inlineStr">
        <is>
          <t>999999</t>
        </is>
      </c>
      <c r="L833" s="127" t="inlineStr">
        <is>
          <t>XS447290686FR</t>
        </is>
      </c>
      <c r="M833" s="127" t="inlineStr">
        <is>
          <t>N</t>
        </is>
      </c>
      <c r="N833" s="127" t="inlineStr">
        <is>
          <t>Transport</t>
        </is>
      </c>
      <c r="O833" s="127" t="inlineStr">
        <is>
          <t>N</t>
        </is>
      </c>
      <c r="P833" s="127" t="inlineStr">
        <is>
          <t>S</t>
        </is>
      </c>
      <c r="Q833" s="127" t="inlineStr">
        <is>
          <t>NT</t>
        </is>
      </c>
      <c r="R833" s="147" t="n">
        <v>0.17</v>
      </c>
      <c r="S833" s="127" t="n">
        <v>86</v>
      </c>
      <c r="T833" s="148" t="n">
        <v>4.25</v>
      </c>
      <c r="U833" s="127" t="inlineStr">
        <is>
          <t>LA RUCHE LOGISTIQUE</t>
        </is>
      </c>
      <c r="W833" s="8">
        <f>IF(C833&lt;&gt;2,"",IF(S833="5X","5XK",IF(S833="5Y","5YK",IF(S833="6B","6BK",IF(S833="6C","6CK","")))))</f>
        <v/>
      </c>
      <c r="X833" s="8">
        <f>IF(S833="6B",_xlfn.XLOOKUP(H833,'Zoning 2shop'!A:A,'Zoning 2shop'!B:B),IF(S833="6C",_xlfn.XLOOKUP(G833,'Zoning 2shop'!C:C,'Zoning 2shop'!D:D),""))</f>
        <v/>
      </c>
      <c r="Y833" s="112">
        <f>AB833/Z833</f>
        <v/>
      </c>
      <c r="Z833" s="4">
        <f>T833</f>
        <v/>
      </c>
      <c r="AA833" s="4">
        <f>IF(OR(S833="6C",S833="6B",S833="5X",S833="5Y"),0.08,0.5)</f>
        <v/>
      </c>
      <c r="AB833" s="4">
        <f>$AG$5/$AG$2*Z833</f>
        <v/>
      </c>
      <c r="AC833" s="19">
        <f>Z833+AA833</f>
        <v/>
      </c>
      <c r="AD833" s="8">
        <f>IF(COUNTIF(Catégories!A:A,N833)=0,"catégorie inconnue",LOOKUP(N833,Catégories!A:A,Catégories!B:B))</f>
        <v/>
      </c>
      <c r="AE833" s="21">
        <f>SUM(Z833:AB833)</f>
        <v/>
      </c>
    </row>
    <row r="834" hidden="1" s="101">
      <c r="B834" s="127" t="inlineStr">
        <is>
          <t>13617721</t>
        </is>
      </c>
      <c r="C834" s="127" t="inlineStr">
        <is>
          <t>0</t>
        </is>
      </c>
      <c r="D834" s="123" t="n">
        <v>46171</v>
      </c>
      <c r="E834" s="127" t="inlineStr">
        <is>
          <t>21320</t>
        </is>
      </c>
      <c r="F834" s="127" t="inlineStr">
        <is>
          <t>33100</t>
        </is>
      </c>
      <c r="G834" s="127" t="inlineStr"/>
      <c r="H834" s="127" t="inlineStr"/>
      <c r="I834" s="127" t="inlineStr">
        <is>
          <t>369BX</t>
        </is>
      </c>
      <c r="J834" s="127" t="inlineStr">
        <is>
          <t>Laruche</t>
        </is>
      </c>
      <c r="K834" s="127" t="inlineStr">
        <is>
          <t>999999</t>
        </is>
      </c>
      <c r="L834" s="127" t="inlineStr">
        <is>
          <t>XS447291222FR</t>
        </is>
      </c>
      <c r="M834" s="127" t="inlineStr">
        <is>
          <t>N</t>
        </is>
      </c>
      <c r="N834" s="127" t="inlineStr">
        <is>
          <t>Transport</t>
        </is>
      </c>
      <c r="O834" s="127" t="inlineStr">
        <is>
          <t>N</t>
        </is>
      </c>
      <c r="P834" s="127" t="inlineStr">
        <is>
          <t>S</t>
        </is>
      </c>
      <c r="Q834" s="127" t="inlineStr">
        <is>
          <t>NT</t>
        </is>
      </c>
      <c r="R834" s="147" t="n">
        <v>0.17</v>
      </c>
      <c r="S834" s="127" t="n">
        <v>86</v>
      </c>
      <c r="T834" s="148" t="n">
        <v>4.25</v>
      </c>
      <c r="U834" s="127" t="inlineStr">
        <is>
          <t>LA RUCHE LOGISTIQUE</t>
        </is>
      </c>
      <c r="W834" s="8">
        <f>IF(C834&lt;&gt;2,"",IF(S834="5X","5XK",IF(S834="5Y","5YK",IF(S834="6B","6BK",IF(S834="6C","6CK","")))))</f>
        <v/>
      </c>
      <c r="X834" s="8">
        <f>IF(S834="6B",_xlfn.XLOOKUP(H834,'Zoning 2shop'!A:A,'Zoning 2shop'!B:B),IF(S834="6C",_xlfn.XLOOKUP(G834,'Zoning 2shop'!C:C,'Zoning 2shop'!D:D),""))</f>
        <v/>
      </c>
      <c r="Y834" s="112">
        <f>AB834/Z834</f>
        <v/>
      </c>
      <c r="Z834" s="4">
        <f>T834</f>
        <v/>
      </c>
      <c r="AA834" s="4">
        <f>IF(OR(S834="6C",S834="6B",S834="5X",S834="5Y"),0.08,0.5)</f>
        <v/>
      </c>
      <c r="AB834" s="4">
        <f>$AG$5/$AG$2*Z834</f>
        <v/>
      </c>
      <c r="AC834" s="19">
        <f>Z834+AA834</f>
        <v/>
      </c>
      <c r="AD834" s="8">
        <f>IF(COUNTIF(Catégories!A:A,N834)=0,"catégorie inconnue",LOOKUP(N834,Catégories!A:A,Catégories!B:B))</f>
        <v/>
      </c>
      <c r="AE834" s="21">
        <f>SUM(Z834:AB834)</f>
        <v/>
      </c>
    </row>
    <row r="835" hidden="1" s="101">
      <c r="B835" s="127" t="inlineStr">
        <is>
          <t>13617721</t>
        </is>
      </c>
      <c r="C835" s="127" t="inlineStr">
        <is>
          <t>0</t>
        </is>
      </c>
      <c r="D835" s="123" t="n">
        <v>46171</v>
      </c>
      <c r="E835" s="127" t="inlineStr">
        <is>
          <t>21320</t>
        </is>
      </c>
      <c r="F835" s="127" t="inlineStr">
        <is>
          <t>04700</t>
        </is>
      </c>
      <c r="G835" s="127" t="inlineStr"/>
      <c r="H835" s="127" t="inlineStr"/>
      <c r="I835" s="127" t="inlineStr">
        <is>
          <t>668CX</t>
        </is>
      </c>
      <c r="J835" s="127" t="inlineStr">
        <is>
          <t>Laruche</t>
        </is>
      </c>
      <c r="K835" s="127" t="inlineStr">
        <is>
          <t>999999</t>
        </is>
      </c>
      <c r="L835" s="127" t="inlineStr">
        <is>
          <t>XS447291911FR</t>
        </is>
      </c>
      <c r="M835" s="127" t="inlineStr">
        <is>
          <t>N</t>
        </is>
      </c>
      <c r="N835" s="127" t="inlineStr">
        <is>
          <t>Transport</t>
        </is>
      </c>
      <c r="O835" s="127" t="inlineStr">
        <is>
          <t>N</t>
        </is>
      </c>
      <c r="P835" s="127" t="inlineStr">
        <is>
          <t>S</t>
        </is>
      </c>
      <c r="Q835" s="127" t="inlineStr">
        <is>
          <t>NT</t>
        </is>
      </c>
      <c r="R835" s="147" t="n">
        <v>2.335</v>
      </c>
      <c r="S835" s="127" t="n">
        <v>86</v>
      </c>
      <c r="T835" s="148" t="n">
        <v>4.96</v>
      </c>
      <c r="U835" s="127" t="inlineStr">
        <is>
          <t>LA RUCHE LOGISTIQUE</t>
        </is>
      </c>
      <c r="W835" s="8">
        <f>IF(C835&lt;&gt;2,"",IF(S835="5X","5XK",IF(S835="5Y","5YK",IF(S835="6B","6BK",IF(S835="6C","6CK","")))))</f>
        <v/>
      </c>
      <c r="X835" s="8">
        <f>IF(S835="6B",_xlfn.XLOOKUP(H835,'Zoning 2shop'!A:A,'Zoning 2shop'!B:B),IF(S835="6C",_xlfn.XLOOKUP(G835,'Zoning 2shop'!C:C,'Zoning 2shop'!D:D),""))</f>
        <v/>
      </c>
      <c r="Y835" s="112">
        <f>AB835/Z835</f>
        <v/>
      </c>
      <c r="Z835" s="4">
        <f>T835</f>
        <v/>
      </c>
      <c r="AA835" s="4">
        <f>IF(OR(S835="6C",S835="6B",S835="5X",S835="5Y"),0.08,0.5)</f>
        <v/>
      </c>
      <c r="AB835" s="4">
        <f>$AG$5/$AG$2*Z835</f>
        <v/>
      </c>
      <c r="AC835" s="19">
        <f>Z835+AA835</f>
        <v/>
      </c>
      <c r="AD835" s="8">
        <f>IF(COUNTIF(Catégories!A:A,N835)=0,"catégorie inconnue",LOOKUP(N835,Catégories!A:A,Catégories!B:B))</f>
        <v/>
      </c>
      <c r="AE835" s="21">
        <f>SUM(Z835:AB835)</f>
        <v/>
      </c>
    </row>
    <row r="836" hidden="1" s="101">
      <c r="B836" s="127" t="inlineStr">
        <is>
          <t>13617721</t>
        </is>
      </c>
      <c r="C836" s="127" t="inlineStr">
        <is>
          <t>0</t>
        </is>
      </c>
      <c r="D836" s="123" t="n">
        <v>46171</v>
      </c>
      <c r="E836" s="127" t="inlineStr">
        <is>
          <t>21320</t>
        </is>
      </c>
      <c r="F836" s="127" t="inlineStr">
        <is>
          <t>04700</t>
        </is>
      </c>
      <c r="G836" s="127" t="inlineStr"/>
      <c r="H836" s="127" t="inlineStr"/>
      <c r="I836" s="127" t="inlineStr">
        <is>
          <t>668CX</t>
        </is>
      </c>
      <c r="J836" s="127" t="inlineStr">
        <is>
          <t>Laruche</t>
        </is>
      </c>
      <c r="K836" s="127" t="inlineStr">
        <is>
          <t>999999</t>
        </is>
      </c>
      <c r="L836" s="127" t="inlineStr">
        <is>
          <t>XS447291911FR</t>
        </is>
      </c>
      <c r="M836" s="127" t="inlineStr">
        <is>
          <t>N</t>
        </is>
      </c>
      <c r="N836" s="127" t="inlineStr">
        <is>
          <t>Zones Difficiles d'accès</t>
        </is>
      </c>
      <c r="O836" s="127" t="inlineStr">
        <is>
          <t>N</t>
        </is>
      </c>
      <c r="P836" s="127" t="n"/>
      <c r="Q836" s="127" t="inlineStr">
        <is>
          <t>NT</t>
        </is>
      </c>
      <c r="R836" s="147" t="n">
        <v>0</v>
      </c>
      <c r="S836" s="127" t="n">
        <v>86</v>
      </c>
      <c r="T836" s="148" t="n">
        <v>5</v>
      </c>
      <c r="U836" s="127" t="inlineStr">
        <is>
          <t>LA RUCHE LOGISTIQUE</t>
        </is>
      </c>
      <c r="W836" s="8">
        <f>IF(C836&lt;&gt;2,"",IF(S836="5X","5XK",IF(S836="5Y","5YK",IF(S836="6B","6BK",IF(S836="6C","6CK","")))))</f>
        <v/>
      </c>
      <c r="X836" s="8">
        <f>IF(S836="6B",_xlfn.XLOOKUP(H836,'Zoning 2shop'!A:A,'Zoning 2shop'!B:B),IF(S836="6C",_xlfn.XLOOKUP(G836,'Zoning 2shop'!C:C,'Zoning 2shop'!D:D),""))</f>
        <v/>
      </c>
      <c r="Y836" s="112">
        <f>AB836/Z836</f>
        <v/>
      </c>
      <c r="Z836" s="4">
        <f>T836</f>
        <v/>
      </c>
      <c r="AA836" s="4">
        <f>IF(OR(S836="6C",S836="6B",S836="5X",S836="5Y"),0.08,0.5)</f>
        <v/>
      </c>
      <c r="AB836" s="4">
        <f>$AG$5/$AG$2*Z836</f>
        <v/>
      </c>
      <c r="AC836" s="19">
        <f>Z836+AA836</f>
        <v/>
      </c>
      <c r="AD836" s="8">
        <f>IF(COUNTIF(Catégories!A:A,N836)=0,"catégorie inconnue",LOOKUP(N836,Catégories!A:A,Catégories!B:B))</f>
        <v/>
      </c>
      <c r="AE836" s="21">
        <f>SUM(Z836:AB836)</f>
        <v/>
      </c>
    </row>
    <row r="837" hidden="1" s="101">
      <c r="B837" s="127" t="inlineStr">
        <is>
          <t>13617721</t>
        </is>
      </c>
      <c r="C837" s="127" t="inlineStr">
        <is>
          <t>0</t>
        </is>
      </c>
      <c r="D837" s="123" t="n">
        <v>46171</v>
      </c>
      <c r="E837" s="127" t="inlineStr">
        <is>
          <t>21320</t>
        </is>
      </c>
      <c r="F837" s="127" t="inlineStr">
        <is>
          <t>85180</t>
        </is>
      </c>
      <c r="G837" s="127" t="inlineStr"/>
      <c r="H837" s="127" t="inlineStr"/>
      <c r="I837" s="127" t="inlineStr">
        <is>
          <t>9989Y</t>
        </is>
      </c>
      <c r="J837" s="127" t="inlineStr">
        <is>
          <t>Laruche</t>
        </is>
      </c>
      <c r="K837" s="127" t="inlineStr">
        <is>
          <t>999999</t>
        </is>
      </c>
      <c r="L837" s="127" t="inlineStr">
        <is>
          <t>XS447293197FR</t>
        </is>
      </c>
      <c r="M837" s="127" t="inlineStr">
        <is>
          <t>N</t>
        </is>
      </c>
      <c r="N837" s="127" t="inlineStr">
        <is>
          <t>Transport</t>
        </is>
      </c>
      <c r="O837" s="127" t="inlineStr">
        <is>
          <t>N</t>
        </is>
      </c>
      <c r="P837" s="127" t="inlineStr">
        <is>
          <t>S</t>
        </is>
      </c>
      <c r="Q837" s="127" t="inlineStr">
        <is>
          <t>NT</t>
        </is>
      </c>
      <c r="R837" s="147" t="n">
        <v>4.678</v>
      </c>
      <c r="S837" s="127" t="n">
        <v>86</v>
      </c>
      <c r="T837" s="148" t="n">
        <v>5.88</v>
      </c>
      <c r="U837" s="127" t="inlineStr">
        <is>
          <t>LA RUCHE LOGISTIQUE</t>
        </is>
      </c>
      <c r="W837" s="8">
        <f>IF(C837&lt;&gt;2,"",IF(S837="5X","5XK",IF(S837="5Y","5YK",IF(S837="6B","6BK",IF(S837="6C","6CK","")))))</f>
        <v/>
      </c>
      <c r="X837" s="8">
        <f>IF(S837="6B",_xlfn.XLOOKUP(H837,'Zoning 2shop'!A:A,'Zoning 2shop'!B:B),IF(S837="6C",_xlfn.XLOOKUP(G837,'Zoning 2shop'!C:C,'Zoning 2shop'!D:D),""))</f>
        <v/>
      </c>
      <c r="Y837" s="112">
        <f>AB837/Z837</f>
        <v/>
      </c>
      <c r="Z837" s="4">
        <f>T837</f>
        <v/>
      </c>
      <c r="AA837" s="4">
        <f>IF(OR(S837="6C",S837="6B",S837="5X",S837="5Y"),0.08,0.5)</f>
        <v/>
      </c>
      <c r="AB837" s="4">
        <f>$AG$5/$AG$2*Z837</f>
        <v/>
      </c>
      <c r="AC837" s="19">
        <f>Z837+AA837</f>
        <v/>
      </c>
      <c r="AD837" s="8">
        <f>IF(COUNTIF(Catégories!A:A,N837)=0,"catégorie inconnue",LOOKUP(N837,Catégories!A:A,Catégories!B:B))</f>
        <v/>
      </c>
      <c r="AE837" s="21">
        <f>SUM(Z837:AB837)</f>
        <v/>
      </c>
    </row>
    <row r="838" hidden="1" s="101">
      <c r="B838" s="127" t="inlineStr">
        <is>
          <t>13617721</t>
        </is>
      </c>
      <c r="C838" s="127" t="inlineStr">
        <is>
          <t>0</t>
        </is>
      </c>
      <c r="D838" s="123" t="n">
        <v>46171</v>
      </c>
      <c r="E838" s="127" t="inlineStr">
        <is>
          <t>21320</t>
        </is>
      </c>
      <c r="F838" s="127" t="inlineStr">
        <is>
          <t>78360</t>
        </is>
      </c>
      <c r="G838" s="127" t="inlineStr"/>
      <c r="H838" s="127" t="inlineStr"/>
      <c r="I838" s="127" t="inlineStr">
        <is>
          <t>9167X</t>
        </is>
      </c>
      <c r="J838" s="127" t="inlineStr">
        <is>
          <t>Laruche</t>
        </is>
      </c>
      <c r="K838" s="127" t="inlineStr">
        <is>
          <t>999999</t>
        </is>
      </c>
      <c r="L838" s="127" t="inlineStr">
        <is>
          <t>XS447337573FR</t>
        </is>
      </c>
      <c r="M838" s="127" t="inlineStr">
        <is>
          <t>N</t>
        </is>
      </c>
      <c r="N838" s="127" t="inlineStr">
        <is>
          <t>Transport</t>
        </is>
      </c>
      <c r="O838" s="127" t="inlineStr">
        <is>
          <t>N</t>
        </is>
      </c>
      <c r="P838" s="127" t="inlineStr">
        <is>
          <t>S</t>
        </is>
      </c>
      <c r="Q838" s="127" t="inlineStr">
        <is>
          <t>NT</t>
        </is>
      </c>
      <c r="R838" s="147" t="n">
        <v>4.532</v>
      </c>
      <c r="S838" s="127" t="n">
        <v>86</v>
      </c>
      <c r="T838" s="148" t="n">
        <v>5.88</v>
      </c>
      <c r="U838" s="127" t="inlineStr">
        <is>
          <t>LA RUCHE LOGISTIQUE</t>
        </is>
      </c>
      <c r="W838" s="8">
        <f>IF(C838&lt;&gt;2,"",IF(S838="5X","5XK",IF(S838="5Y","5YK",IF(S838="6B","6BK",IF(S838="6C","6CK","")))))</f>
        <v/>
      </c>
      <c r="X838" s="8">
        <f>IF(S838="6B",_xlfn.XLOOKUP(H838,'Zoning 2shop'!A:A,'Zoning 2shop'!B:B),IF(S838="6C",_xlfn.XLOOKUP(G838,'Zoning 2shop'!C:C,'Zoning 2shop'!D:D),""))</f>
        <v/>
      </c>
      <c r="Y838" s="112">
        <f>AB838/Z838</f>
        <v/>
      </c>
      <c r="Z838" s="4">
        <f>T838</f>
        <v/>
      </c>
      <c r="AA838" s="4">
        <f>IF(OR(S838="6C",S838="6B",S838="5X",S838="5Y"),0.08,0.5)</f>
        <v/>
      </c>
      <c r="AB838" s="4">
        <f>$AG$5/$AG$2*Z838</f>
        <v/>
      </c>
      <c r="AC838" s="19">
        <f>Z838+AA838</f>
        <v/>
      </c>
      <c r="AD838" s="8">
        <f>IF(COUNTIF(Catégories!A:A,N838)=0,"catégorie inconnue",LOOKUP(N838,Catégories!A:A,Catégories!B:B))</f>
        <v/>
      </c>
      <c r="AE838" s="21">
        <f>SUM(Z838:AB838)</f>
        <v/>
      </c>
    </row>
    <row r="839">
      <c r="B839" s="127" t="inlineStr">
        <is>
          <t>13624019</t>
        </is>
      </c>
      <c r="C839" s="127" t="inlineStr">
        <is>
          <t>2</t>
        </is>
      </c>
      <c r="D839" s="123" t="n">
        <v>46132</v>
      </c>
      <c r="E839" s="127" t="inlineStr">
        <is>
          <t>92200</t>
        </is>
      </c>
      <c r="F839" s="127" t="inlineStr">
        <is>
          <t>21320</t>
        </is>
      </c>
      <c r="G839" s="127" t="inlineStr"/>
      <c r="H839" s="127" t="inlineStr"/>
      <c r="I839" s="127" t="inlineStr">
        <is>
          <t>103268</t>
        </is>
      </c>
      <c r="J839" s="127" t="inlineStr">
        <is>
          <t>103268</t>
        </is>
      </c>
      <c r="K839" s="127" t="inlineStr">
        <is>
          <t>999999</t>
        </is>
      </c>
      <c r="L839" s="127" t="inlineStr">
        <is>
          <t>XT256909132TS</t>
        </is>
      </c>
      <c r="M839" s="127" t="inlineStr">
        <is>
          <t>N</t>
        </is>
      </c>
      <c r="N839" s="127" t="inlineStr">
        <is>
          <t>Transport</t>
        </is>
      </c>
      <c r="O839" s="127" t="inlineStr">
        <is>
          <t>N</t>
        </is>
      </c>
      <c r="P839" s="127" t="inlineStr">
        <is>
          <t>S</t>
        </is>
      </c>
      <c r="Q839" s="127" t="inlineStr">
        <is>
          <t>NT</t>
        </is>
      </c>
      <c r="R839" s="147" t="n">
        <v>0.65</v>
      </c>
      <c r="S839" s="127" t="inlineStr">
        <is>
          <t>5Y</t>
        </is>
      </c>
      <c r="T839" s="148" t="n">
        <v>3.17</v>
      </c>
      <c r="U839" s="127" t="inlineStr">
        <is>
          <t>LA RUCHE LOGISTIQUE</t>
        </is>
      </c>
      <c r="W839" s="8">
        <f>IF(C839&lt;&gt;2,"",IF(S839="5X","5XK",IF(S839="5Y","5YK",IF(S839="6B","6BK",IF(S839="6C","6CK","")))))</f>
        <v/>
      </c>
      <c r="X839" s="8">
        <f>IF(S839="6B",_xlfn.XLOOKUP(H839,'Zoning 2shop'!A:A,'Zoning 2shop'!B:B),IF(S839="6C",_xlfn.XLOOKUP(G839,'Zoning 2shop'!C:C,'Zoning 2shop'!D:D),""))</f>
        <v/>
      </c>
      <c r="Y839" s="112">
        <f>AB839/Z839</f>
        <v/>
      </c>
      <c r="Z839" s="4">
        <f>T839</f>
        <v/>
      </c>
      <c r="AA839" s="4">
        <f>IF(OR(S839="6C",S839="6B",S839="5X",S839="5Y"),0.08,0.5)</f>
        <v/>
      </c>
      <c r="AB839" s="4">
        <f>$AG$5/$AG$2*Z839</f>
        <v/>
      </c>
      <c r="AC839" s="19">
        <f>Z839+AA839</f>
        <v/>
      </c>
      <c r="AD839" s="8">
        <f>IF(COUNTIF(Catégories!A:A,N839)=0,"catégorie inconnue",LOOKUP(N839,Catégories!A:A,Catégories!B:B))</f>
        <v/>
      </c>
      <c r="AE839" s="21">
        <f>SUM(Z839:AB839)</f>
        <v/>
      </c>
    </row>
    <row r="840">
      <c r="B840" s="127" t="inlineStr">
        <is>
          <t>13624019</t>
        </is>
      </c>
      <c r="C840" s="127" t="inlineStr">
        <is>
          <t>2</t>
        </is>
      </c>
      <c r="D840" s="123" t="n">
        <v>46141</v>
      </c>
      <c r="E840" s="127" t="inlineStr">
        <is>
          <t>36000</t>
        </is>
      </c>
      <c r="F840" s="127" t="inlineStr">
        <is>
          <t>21320</t>
        </is>
      </c>
      <c r="G840" s="127" t="inlineStr"/>
      <c r="H840" s="127" t="inlineStr"/>
      <c r="I840" s="127" t="inlineStr">
        <is>
          <t>106008</t>
        </is>
      </c>
      <c r="J840" s="127" t="inlineStr">
        <is>
          <t>106008</t>
        </is>
      </c>
      <c r="K840" s="127" t="inlineStr">
        <is>
          <t>999999</t>
        </is>
      </c>
      <c r="L840" s="127" t="inlineStr">
        <is>
          <t>XT257571337TS</t>
        </is>
      </c>
      <c r="M840" s="127" t="inlineStr">
        <is>
          <t>N</t>
        </is>
      </c>
      <c r="N840" s="127" t="inlineStr">
        <is>
          <t>Transport</t>
        </is>
      </c>
      <c r="O840" s="127" t="inlineStr">
        <is>
          <t>N</t>
        </is>
      </c>
      <c r="P840" s="127" t="inlineStr">
        <is>
          <t>S</t>
        </is>
      </c>
      <c r="Q840" s="127" t="inlineStr">
        <is>
          <t>NT</t>
        </is>
      </c>
      <c r="R840" s="147" t="n">
        <v>1.5</v>
      </c>
      <c r="S840" s="127" t="inlineStr">
        <is>
          <t>5Y</t>
        </is>
      </c>
      <c r="T840" s="148" t="n">
        <v>3.49</v>
      </c>
      <c r="U840" s="127" t="inlineStr">
        <is>
          <t>LA RUCHE LOGISTIQUE</t>
        </is>
      </c>
      <c r="W840" s="8">
        <f>IF(C840&lt;&gt;2,"",IF(S840="5X","5XK",IF(S840="5Y","5YK",IF(S840="6B","6BK",IF(S840="6C","6CK","")))))</f>
        <v/>
      </c>
      <c r="X840" s="8">
        <f>IF(S840="6B",_xlfn.XLOOKUP(H840,'Zoning 2shop'!A:A,'Zoning 2shop'!B:B),IF(S840="6C",_xlfn.XLOOKUP(G840,'Zoning 2shop'!C:C,'Zoning 2shop'!D:D),""))</f>
        <v/>
      </c>
      <c r="Y840" s="112">
        <f>AB840/Z840</f>
        <v/>
      </c>
      <c r="Z840" s="4">
        <f>T840</f>
        <v/>
      </c>
      <c r="AA840" s="4">
        <f>IF(OR(S840="6C",S840="6B",S840="5X",S840="5Y"),0.08,0.5)</f>
        <v/>
      </c>
      <c r="AB840" s="4">
        <f>$AG$5/$AG$2*Z840</f>
        <v/>
      </c>
      <c r="AC840" s="19">
        <f>Z840+AA840</f>
        <v/>
      </c>
      <c r="AD840" s="8">
        <f>IF(COUNTIF(Catégories!A:A,N840)=0,"catégorie inconnue",LOOKUP(N840,Catégories!A:A,Catégories!B:B))</f>
        <v/>
      </c>
      <c r="AE840" s="21">
        <f>SUM(Z840:AB840)</f>
        <v/>
      </c>
    </row>
    <row r="841">
      <c r="B841" s="127" t="inlineStr">
        <is>
          <t>13624019</t>
        </is>
      </c>
      <c r="C841" s="127" t="inlineStr">
        <is>
          <t>2</t>
        </is>
      </c>
      <c r="D841" s="123" t="n">
        <v>46142</v>
      </c>
      <c r="E841" s="127" t="inlineStr">
        <is>
          <t>73410</t>
        </is>
      </c>
      <c r="F841" s="127" t="inlineStr">
        <is>
          <t>21320</t>
        </is>
      </c>
      <c r="G841" s="127" t="inlineStr"/>
      <c r="H841" s="127" t="inlineStr"/>
      <c r="I841" s="127" t="inlineStr">
        <is>
          <t>107021</t>
        </is>
      </c>
      <c r="J841" s="127" t="inlineStr">
        <is>
          <t>107021</t>
        </is>
      </c>
      <c r="K841" s="127" t="inlineStr">
        <is>
          <t>999999</t>
        </is>
      </c>
      <c r="L841" s="127" t="inlineStr">
        <is>
          <t>XT257629880TS</t>
        </is>
      </c>
      <c r="M841" s="127" t="inlineStr">
        <is>
          <t>N</t>
        </is>
      </c>
      <c r="N841" s="127" t="inlineStr">
        <is>
          <t>Transport</t>
        </is>
      </c>
      <c r="O841" s="127" t="inlineStr">
        <is>
          <t>N</t>
        </is>
      </c>
      <c r="P841" s="127" t="inlineStr">
        <is>
          <t>S</t>
        </is>
      </c>
      <c r="Q841" s="127" t="inlineStr">
        <is>
          <t>NT</t>
        </is>
      </c>
      <c r="R841" s="147" t="n">
        <v>0.2</v>
      </c>
      <c r="S841" s="127" t="inlineStr">
        <is>
          <t>5Y</t>
        </is>
      </c>
      <c r="T841" s="148" t="n">
        <v>3.07</v>
      </c>
      <c r="U841" s="127" t="inlineStr">
        <is>
          <t>LA RUCHE LOGISTIQUE</t>
        </is>
      </c>
      <c r="W841" s="8">
        <f>IF(C841&lt;&gt;2,"",IF(S841="5X","5XK",IF(S841="5Y","5YK",IF(S841="6B","6BK",IF(S841="6C","6CK","")))))</f>
        <v/>
      </c>
      <c r="X841" s="8">
        <f>IF(S841="6B",_xlfn.XLOOKUP(H841,'Zoning 2shop'!A:A,'Zoning 2shop'!B:B),IF(S841="6C",_xlfn.XLOOKUP(G841,'Zoning 2shop'!C:C,'Zoning 2shop'!D:D),""))</f>
        <v/>
      </c>
      <c r="Y841" s="112">
        <f>AB841/Z841</f>
        <v/>
      </c>
      <c r="Z841" s="4">
        <f>T841</f>
        <v/>
      </c>
      <c r="AA841" s="4">
        <f>IF(OR(S841="6C",S841="6B",S841="5X",S841="5Y"),0.08,0.5)</f>
        <v/>
      </c>
      <c r="AB841" s="4">
        <f>$AG$5/$AG$2*Z841</f>
        <v/>
      </c>
      <c r="AC841" s="19">
        <f>Z841+AA841</f>
        <v/>
      </c>
      <c r="AD841" s="8">
        <f>IF(COUNTIF(Catégories!A:A,N841)=0,"catégorie inconnue",LOOKUP(N841,Catégories!A:A,Catégories!B:B))</f>
        <v/>
      </c>
      <c r="AE841" s="21">
        <f>SUM(Z841:AB841)</f>
        <v/>
      </c>
    </row>
    <row r="842">
      <c r="B842" s="127" t="inlineStr">
        <is>
          <t>13624019</t>
        </is>
      </c>
      <c r="C842" s="127" t="inlineStr">
        <is>
          <t>2</t>
        </is>
      </c>
      <c r="D842" s="123" t="n">
        <v>46142</v>
      </c>
      <c r="E842" s="127" t="inlineStr">
        <is>
          <t>80260</t>
        </is>
      </c>
      <c r="F842" s="127" t="inlineStr">
        <is>
          <t>21320</t>
        </is>
      </c>
      <c r="G842" s="127" t="inlineStr"/>
      <c r="H842" s="127" t="inlineStr"/>
      <c r="I842" s="127" t="inlineStr">
        <is>
          <t>106721</t>
        </is>
      </c>
      <c r="J842" s="127" t="inlineStr">
        <is>
          <t>106721</t>
        </is>
      </c>
      <c r="K842" s="127" t="inlineStr">
        <is>
          <t>999999</t>
        </is>
      </c>
      <c r="L842" s="127" t="inlineStr">
        <is>
          <t>XT257673398TS</t>
        </is>
      </c>
      <c r="M842" s="127" t="inlineStr">
        <is>
          <t>N</t>
        </is>
      </c>
      <c r="N842" s="127" t="inlineStr">
        <is>
          <t>Transport</t>
        </is>
      </c>
      <c r="O842" s="127" t="inlineStr">
        <is>
          <t>N</t>
        </is>
      </c>
      <c r="P842" s="127" t="inlineStr">
        <is>
          <t>S</t>
        </is>
      </c>
      <c r="Q842" s="127" t="inlineStr">
        <is>
          <t>NT</t>
        </is>
      </c>
      <c r="R842" s="147" t="n">
        <v>0.8</v>
      </c>
      <c r="S842" s="127" t="inlineStr">
        <is>
          <t>5Y</t>
        </is>
      </c>
      <c r="T842" s="148" t="n">
        <v>3.17</v>
      </c>
      <c r="U842" s="127" t="inlineStr">
        <is>
          <t>LA RUCHE LOGISTIQUE</t>
        </is>
      </c>
      <c r="W842" s="8">
        <f>IF(C842&lt;&gt;2,"",IF(S842="5X","5XK",IF(S842="5Y","5YK",IF(S842="6B","6BK",IF(S842="6C","6CK","")))))</f>
        <v/>
      </c>
      <c r="X842" s="8">
        <f>IF(S842="6B",_xlfn.XLOOKUP(H842,'Zoning 2shop'!A:A,'Zoning 2shop'!B:B),IF(S842="6C",_xlfn.XLOOKUP(G842,'Zoning 2shop'!C:C,'Zoning 2shop'!D:D),""))</f>
        <v/>
      </c>
      <c r="Y842" s="112">
        <f>AB842/Z842</f>
        <v/>
      </c>
      <c r="Z842" s="4">
        <f>T842</f>
        <v/>
      </c>
      <c r="AA842" s="4">
        <f>IF(OR(S842="6C",S842="6B",S842="5X",S842="5Y"),0.08,0.5)</f>
        <v/>
      </c>
      <c r="AB842" s="4">
        <f>$AG$5/$AG$2*Z842</f>
        <v/>
      </c>
      <c r="AC842" s="19">
        <f>Z842+AA842</f>
        <v/>
      </c>
      <c r="AD842" s="8">
        <f>IF(COUNTIF(Catégories!A:A,N842)=0,"catégorie inconnue",LOOKUP(N842,Catégories!A:A,Catégories!B:B))</f>
        <v/>
      </c>
      <c r="AE842" s="21">
        <f>SUM(Z842:AB842)</f>
        <v/>
      </c>
    </row>
    <row r="843">
      <c r="B843" s="127" t="inlineStr">
        <is>
          <t>13624019</t>
        </is>
      </c>
      <c r="C843" s="127" t="inlineStr">
        <is>
          <t>2</t>
        </is>
      </c>
      <c r="D843" s="123" t="n">
        <v>46142</v>
      </c>
      <c r="E843" s="127" t="inlineStr">
        <is>
          <t>49230</t>
        </is>
      </c>
      <c r="F843" s="127" t="inlineStr">
        <is>
          <t>21320</t>
        </is>
      </c>
      <c r="G843" s="127" t="inlineStr"/>
      <c r="H843" s="127" t="inlineStr"/>
      <c r="I843" s="127" t="inlineStr">
        <is>
          <t>107103</t>
        </is>
      </c>
      <c r="J843" s="127" t="inlineStr">
        <is>
          <t>107103</t>
        </is>
      </c>
      <c r="K843" s="127" t="inlineStr">
        <is>
          <t>999999</t>
        </is>
      </c>
      <c r="L843" s="127" t="inlineStr">
        <is>
          <t>XT257681947TS</t>
        </is>
      </c>
      <c r="M843" s="127" t="inlineStr">
        <is>
          <t>N</t>
        </is>
      </c>
      <c r="N843" s="127" t="inlineStr">
        <is>
          <t>Transport</t>
        </is>
      </c>
      <c r="O843" s="127" t="inlineStr">
        <is>
          <t>N</t>
        </is>
      </c>
      <c r="P843" s="127" t="inlineStr">
        <is>
          <t>S</t>
        </is>
      </c>
      <c r="Q843" s="127" t="inlineStr">
        <is>
          <t>NT</t>
        </is>
      </c>
      <c r="R843" s="147" t="n">
        <v>0.22</v>
      </c>
      <c r="S843" s="127" t="inlineStr">
        <is>
          <t>5Y</t>
        </is>
      </c>
      <c r="T843" s="148" t="n">
        <v>3.07</v>
      </c>
      <c r="U843" s="127" t="inlineStr">
        <is>
          <t>LA RUCHE LOGISTIQUE</t>
        </is>
      </c>
      <c r="W843" s="8">
        <f>IF(C843&lt;&gt;2,"",IF(S843="5X","5XK",IF(S843="5Y","5YK",IF(S843="6B","6BK",IF(S843="6C","6CK","")))))</f>
        <v/>
      </c>
      <c r="X843" s="8">
        <f>IF(S843="6B",_xlfn.XLOOKUP(H843,'Zoning 2shop'!A:A,'Zoning 2shop'!B:B),IF(S843="6C",_xlfn.XLOOKUP(G843,'Zoning 2shop'!C:C,'Zoning 2shop'!D:D),""))</f>
        <v/>
      </c>
      <c r="Y843" s="112">
        <f>AB843/Z843</f>
        <v/>
      </c>
      <c r="Z843" s="4">
        <f>T843</f>
        <v/>
      </c>
      <c r="AA843" s="4">
        <f>IF(OR(S843="6C",S843="6B",S843="5X",S843="5Y"),0.08,0.5)</f>
        <v/>
      </c>
      <c r="AB843" s="4">
        <f>$AG$5/$AG$2*Z843</f>
        <v/>
      </c>
      <c r="AC843" s="19">
        <f>Z843+AA843</f>
        <v/>
      </c>
      <c r="AD843" s="8">
        <f>IF(COUNTIF(Catégories!A:A,N843)=0,"catégorie inconnue",LOOKUP(N843,Catégories!A:A,Catégories!B:B))</f>
        <v/>
      </c>
      <c r="AE843" s="21">
        <f>SUM(Z843:AB843)</f>
        <v/>
      </c>
    </row>
    <row r="844">
      <c r="B844" s="127" t="inlineStr">
        <is>
          <t>13624019</t>
        </is>
      </c>
      <c r="C844" s="127" t="inlineStr">
        <is>
          <t>2</t>
        </is>
      </c>
      <c r="D844" s="123" t="n">
        <v>46143</v>
      </c>
      <c r="E844" s="127" t="inlineStr">
        <is>
          <t>50100</t>
        </is>
      </c>
      <c r="F844" s="127" t="inlineStr">
        <is>
          <t>21320</t>
        </is>
      </c>
      <c r="G844" s="127" t="inlineStr"/>
      <c r="H844" s="127" t="inlineStr"/>
      <c r="I844" s="127" t="inlineStr">
        <is>
          <t>104860</t>
        </is>
      </c>
      <c r="J844" s="127" t="inlineStr">
        <is>
          <t>104860</t>
        </is>
      </c>
      <c r="K844" s="127" t="inlineStr">
        <is>
          <t>999999</t>
        </is>
      </c>
      <c r="L844" s="127" t="inlineStr">
        <is>
          <t>XT257705175TS</t>
        </is>
      </c>
      <c r="M844" s="127" t="inlineStr">
        <is>
          <t>N</t>
        </is>
      </c>
      <c r="N844" s="127" t="inlineStr">
        <is>
          <t>Transport</t>
        </is>
      </c>
      <c r="O844" s="127" t="inlineStr">
        <is>
          <t>N</t>
        </is>
      </c>
      <c r="P844" s="127" t="inlineStr">
        <is>
          <t>S</t>
        </is>
      </c>
      <c r="Q844" s="127" t="inlineStr">
        <is>
          <t>NT</t>
        </is>
      </c>
      <c r="R844" s="147" t="n">
        <v>0.8</v>
      </c>
      <c r="S844" s="127" t="inlineStr">
        <is>
          <t>5Y</t>
        </is>
      </c>
      <c r="T844" s="148" t="n">
        <v>3.17</v>
      </c>
      <c r="U844" s="127" t="inlineStr">
        <is>
          <t>LA RUCHE LOGISTIQUE</t>
        </is>
      </c>
      <c r="W844" s="8">
        <f>IF(C844&lt;&gt;2,"",IF(S844="5X","5XK",IF(S844="5Y","5YK",IF(S844="6B","6BK",IF(S844="6C","6CK","")))))</f>
        <v/>
      </c>
      <c r="X844" s="8">
        <f>IF(S844="6B",_xlfn.XLOOKUP(H844,'Zoning 2shop'!A:A,'Zoning 2shop'!B:B),IF(S844="6C",_xlfn.XLOOKUP(G844,'Zoning 2shop'!C:C,'Zoning 2shop'!D:D),""))</f>
        <v/>
      </c>
      <c r="Y844" s="112">
        <f>AB844/Z844</f>
        <v/>
      </c>
      <c r="Z844" s="4">
        <f>T844</f>
        <v/>
      </c>
      <c r="AA844" s="4">
        <f>IF(OR(S844="6C",S844="6B",S844="5X",S844="5Y"),0.08,0.5)</f>
        <v/>
      </c>
      <c r="AB844" s="4">
        <f>$AG$5/$AG$2*Z844</f>
        <v/>
      </c>
      <c r="AC844" s="19">
        <f>Z844+AA844</f>
        <v/>
      </c>
      <c r="AD844" s="8">
        <f>IF(COUNTIF(Catégories!A:A,N844)=0,"catégorie inconnue",LOOKUP(N844,Catégories!A:A,Catégories!B:B))</f>
        <v/>
      </c>
      <c r="AE844" s="21">
        <f>SUM(Z844:AB844)</f>
        <v/>
      </c>
    </row>
    <row r="845">
      <c r="B845" s="127" t="inlineStr">
        <is>
          <t>13624019</t>
        </is>
      </c>
      <c r="C845" s="127" t="inlineStr">
        <is>
          <t>2</t>
        </is>
      </c>
      <c r="D845" s="123" t="n">
        <v>46143</v>
      </c>
      <c r="E845" s="127" t="inlineStr">
        <is>
          <t>13009</t>
        </is>
      </c>
      <c r="F845" s="127" t="inlineStr">
        <is>
          <t>21320</t>
        </is>
      </c>
      <c r="G845" s="127" t="inlineStr"/>
      <c r="H845" s="127" t="inlineStr"/>
      <c r="I845" s="127" t="inlineStr">
        <is>
          <t>105429</t>
        </is>
      </c>
      <c r="J845" s="127" t="inlineStr">
        <is>
          <t>105429</t>
        </is>
      </c>
      <c r="K845" s="127" t="inlineStr">
        <is>
          <t>999999</t>
        </is>
      </c>
      <c r="L845" s="127" t="inlineStr">
        <is>
          <t>XT257708477TS</t>
        </is>
      </c>
      <c r="M845" s="127" t="inlineStr">
        <is>
          <t>N</t>
        </is>
      </c>
      <c r="N845" s="127" t="inlineStr">
        <is>
          <t>Transport</t>
        </is>
      </c>
      <c r="O845" s="127" t="inlineStr">
        <is>
          <t>N</t>
        </is>
      </c>
      <c r="P845" s="127" t="inlineStr">
        <is>
          <t>S</t>
        </is>
      </c>
      <c r="Q845" s="127" t="inlineStr">
        <is>
          <t>NT</t>
        </is>
      </c>
      <c r="R845" s="147" t="n">
        <v>0.18</v>
      </c>
      <c r="S845" s="127" t="inlineStr">
        <is>
          <t>5Y</t>
        </is>
      </c>
      <c r="T845" s="148" t="n">
        <v>3.07</v>
      </c>
      <c r="U845" s="127" t="inlineStr">
        <is>
          <t>LA RUCHE LOGISTIQUE</t>
        </is>
      </c>
      <c r="W845" s="8">
        <f>IF(C845&lt;&gt;2,"",IF(S845="5X","5XK",IF(S845="5Y","5YK",IF(S845="6B","6BK",IF(S845="6C","6CK","")))))</f>
        <v/>
      </c>
      <c r="X845" s="8">
        <f>IF(S845="6B",_xlfn.XLOOKUP(H845,'Zoning 2shop'!A:A,'Zoning 2shop'!B:B),IF(S845="6C",_xlfn.XLOOKUP(G845,'Zoning 2shop'!C:C,'Zoning 2shop'!D:D),""))</f>
        <v/>
      </c>
      <c r="Y845" s="112">
        <f>AB845/Z845</f>
        <v/>
      </c>
      <c r="Z845" s="4">
        <f>T845</f>
        <v/>
      </c>
      <c r="AA845" s="4">
        <f>IF(OR(S845="6C",S845="6B",S845="5X",S845="5Y"),0.08,0.5)</f>
        <v/>
      </c>
      <c r="AB845" s="4">
        <f>$AG$5/$AG$2*Z845</f>
        <v/>
      </c>
      <c r="AC845" s="19">
        <f>Z845+AA845</f>
        <v/>
      </c>
      <c r="AD845" s="8">
        <f>IF(COUNTIF(Catégories!A:A,N845)=0,"catégorie inconnue",LOOKUP(N845,Catégories!A:A,Catégories!B:B))</f>
        <v/>
      </c>
      <c r="AE845" s="21">
        <f>SUM(Z845:AB845)</f>
        <v/>
      </c>
    </row>
    <row r="846">
      <c r="B846" s="127" t="inlineStr">
        <is>
          <t>13624019</t>
        </is>
      </c>
      <c r="C846" s="127" t="inlineStr">
        <is>
          <t>2</t>
        </is>
      </c>
      <c r="D846" s="123" t="n">
        <v>46143</v>
      </c>
      <c r="E846" s="127" t="inlineStr">
        <is>
          <t>76420</t>
        </is>
      </c>
      <c r="F846" s="127" t="inlineStr">
        <is>
          <t>21320</t>
        </is>
      </c>
      <c r="G846" s="127" t="inlineStr"/>
      <c r="H846" s="127" t="inlineStr"/>
      <c r="I846" s="127" t="inlineStr">
        <is>
          <t>107129</t>
        </is>
      </c>
      <c r="J846" s="127" t="inlineStr">
        <is>
          <t>107129</t>
        </is>
      </c>
      <c r="K846" s="127" t="inlineStr">
        <is>
          <t>999999</t>
        </is>
      </c>
      <c r="L846" s="127" t="inlineStr">
        <is>
          <t>XT257719979TS</t>
        </is>
      </c>
      <c r="M846" s="127" t="inlineStr">
        <is>
          <t>N</t>
        </is>
      </c>
      <c r="N846" s="127" t="inlineStr">
        <is>
          <t>Transport</t>
        </is>
      </c>
      <c r="O846" s="127" t="inlineStr">
        <is>
          <t>N</t>
        </is>
      </c>
      <c r="P846" s="127" t="inlineStr">
        <is>
          <t>S</t>
        </is>
      </c>
      <c r="Q846" s="127" t="inlineStr">
        <is>
          <t>NT</t>
        </is>
      </c>
      <c r="R846" s="147" t="n">
        <v>0.44</v>
      </c>
      <c r="S846" s="127" t="inlineStr">
        <is>
          <t>5Y</t>
        </is>
      </c>
      <c r="T846" s="148" t="n">
        <v>3.07</v>
      </c>
      <c r="U846" s="127" t="inlineStr">
        <is>
          <t>LA RUCHE LOGISTIQUE</t>
        </is>
      </c>
      <c r="W846" s="8">
        <f>IF(C846&lt;&gt;2,"",IF(S846="5X","5XK",IF(S846="5Y","5YK",IF(S846="6B","6BK",IF(S846="6C","6CK","")))))</f>
        <v/>
      </c>
      <c r="X846" s="8">
        <f>IF(S846="6B",_xlfn.XLOOKUP(H846,'Zoning 2shop'!A:A,'Zoning 2shop'!B:B),IF(S846="6C",_xlfn.XLOOKUP(G846,'Zoning 2shop'!C:C,'Zoning 2shop'!D:D),""))</f>
        <v/>
      </c>
      <c r="Y846" s="112">
        <f>AB846/Z846</f>
        <v/>
      </c>
      <c r="Z846" s="4">
        <f>T846</f>
        <v/>
      </c>
      <c r="AA846" s="4">
        <f>IF(OR(S846="6C",S846="6B",S846="5X",S846="5Y"),0.08,0.5)</f>
        <v/>
      </c>
      <c r="AB846" s="4">
        <f>$AG$5/$AG$2*Z846</f>
        <v/>
      </c>
      <c r="AC846" s="19">
        <f>Z846+AA846</f>
        <v/>
      </c>
      <c r="AD846" s="8">
        <f>IF(COUNTIF(Catégories!A:A,N846)=0,"catégorie inconnue",LOOKUP(N846,Catégories!A:A,Catégories!B:B))</f>
        <v/>
      </c>
      <c r="AE846" s="21">
        <f>SUM(Z846:AB846)</f>
        <v/>
      </c>
    </row>
    <row r="847">
      <c r="B847" s="127" t="inlineStr">
        <is>
          <t>13624019</t>
        </is>
      </c>
      <c r="C847" s="127" t="inlineStr">
        <is>
          <t>2</t>
        </is>
      </c>
      <c r="D847" s="123" t="n">
        <v>46143</v>
      </c>
      <c r="E847" s="127" t="inlineStr">
        <is>
          <t>53100</t>
        </is>
      </c>
      <c r="F847" s="127" t="inlineStr">
        <is>
          <t>21320</t>
        </is>
      </c>
      <c r="G847" s="127" t="inlineStr"/>
      <c r="H847" s="127" t="inlineStr"/>
      <c r="I847" s="127" t="inlineStr">
        <is>
          <t>107827</t>
        </is>
      </c>
      <c r="J847" s="127" t="inlineStr">
        <is>
          <t>107827</t>
        </is>
      </c>
      <c r="K847" s="127" t="inlineStr">
        <is>
          <t>999999</t>
        </is>
      </c>
      <c r="L847" s="127" t="inlineStr">
        <is>
          <t>XT257720597TS</t>
        </is>
      </c>
      <c r="M847" s="127" t="inlineStr">
        <is>
          <t>N</t>
        </is>
      </c>
      <c r="N847" s="127" t="inlineStr">
        <is>
          <t>Transport</t>
        </is>
      </c>
      <c r="O847" s="127" t="inlineStr">
        <is>
          <t>N</t>
        </is>
      </c>
      <c r="P847" s="127" t="inlineStr">
        <is>
          <t>S</t>
        </is>
      </c>
      <c r="Q847" s="127" t="inlineStr">
        <is>
          <t>NT</t>
        </is>
      </c>
      <c r="R847" s="147" t="n">
        <v>0.85</v>
      </c>
      <c r="S847" s="127" t="inlineStr">
        <is>
          <t>5Y</t>
        </is>
      </c>
      <c r="T847" s="148" t="n">
        <v>3.17</v>
      </c>
      <c r="U847" s="127" t="inlineStr">
        <is>
          <t>LA RUCHE LOGISTIQUE</t>
        </is>
      </c>
      <c r="W847" s="8">
        <f>IF(C847&lt;&gt;2,"",IF(S847="5X","5XK",IF(S847="5Y","5YK",IF(S847="6B","6BK",IF(S847="6C","6CK","")))))</f>
        <v/>
      </c>
      <c r="X847" s="8">
        <f>IF(S847="6B",_xlfn.XLOOKUP(H847,'Zoning 2shop'!A:A,'Zoning 2shop'!B:B),IF(S847="6C",_xlfn.XLOOKUP(G847,'Zoning 2shop'!C:C,'Zoning 2shop'!D:D),""))</f>
        <v/>
      </c>
      <c r="Y847" s="112">
        <f>AB847/Z847</f>
        <v/>
      </c>
      <c r="Z847" s="4">
        <f>T847</f>
        <v/>
      </c>
      <c r="AA847" s="4">
        <f>IF(OR(S847="6C",S847="6B",S847="5X",S847="5Y"),0.08,0.5)</f>
        <v/>
      </c>
      <c r="AB847" s="4">
        <f>$AG$5/$AG$2*Z847</f>
        <v/>
      </c>
      <c r="AC847" s="19">
        <f>Z847+AA847</f>
        <v/>
      </c>
      <c r="AD847" s="8">
        <f>IF(COUNTIF(Catégories!A:A,N847)=0,"catégorie inconnue",LOOKUP(N847,Catégories!A:A,Catégories!B:B))</f>
        <v/>
      </c>
      <c r="AE847" s="21">
        <f>SUM(Z847:AB847)</f>
        <v/>
      </c>
    </row>
    <row r="848">
      <c r="B848" s="127" t="inlineStr">
        <is>
          <t>13624019</t>
        </is>
      </c>
      <c r="C848" s="127" t="inlineStr">
        <is>
          <t>2</t>
        </is>
      </c>
      <c r="D848" s="123" t="n">
        <v>46143</v>
      </c>
      <c r="E848" s="127" t="inlineStr">
        <is>
          <t>57330</t>
        </is>
      </c>
      <c r="F848" s="127" t="inlineStr">
        <is>
          <t>21320</t>
        </is>
      </c>
      <c r="G848" s="127" t="inlineStr"/>
      <c r="H848" s="127" t="inlineStr"/>
      <c r="I848" s="127" t="inlineStr">
        <is>
          <t>106185</t>
        </is>
      </c>
      <c r="J848" s="127" t="inlineStr">
        <is>
          <t>106185</t>
        </is>
      </c>
      <c r="K848" s="127" t="inlineStr">
        <is>
          <t>999999</t>
        </is>
      </c>
      <c r="L848" s="127" t="inlineStr">
        <is>
          <t>XT257734485TS</t>
        </is>
      </c>
      <c r="M848" s="127" t="inlineStr">
        <is>
          <t>N</t>
        </is>
      </c>
      <c r="N848" s="127" t="inlineStr">
        <is>
          <t>Transport</t>
        </is>
      </c>
      <c r="O848" s="127" t="inlineStr">
        <is>
          <t>N</t>
        </is>
      </c>
      <c r="P848" s="127" t="inlineStr">
        <is>
          <t>S</t>
        </is>
      </c>
      <c r="Q848" s="127" t="inlineStr">
        <is>
          <t>NT</t>
        </is>
      </c>
      <c r="R848" s="147" t="n">
        <v>0.26</v>
      </c>
      <c r="S848" s="127" t="inlineStr">
        <is>
          <t>5Y</t>
        </is>
      </c>
      <c r="T848" s="148" t="n">
        <v>3.07</v>
      </c>
      <c r="U848" s="127" t="inlineStr">
        <is>
          <t>LA RUCHE LOGISTIQUE</t>
        </is>
      </c>
      <c r="W848" s="8">
        <f>IF(C848&lt;&gt;2,"",IF(S848="5X","5XK",IF(S848="5Y","5YK",IF(S848="6B","6BK",IF(S848="6C","6CK","")))))</f>
        <v/>
      </c>
      <c r="X848" s="8">
        <f>IF(S848="6B",_xlfn.XLOOKUP(H848,'Zoning 2shop'!A:A,'Zoning 2shop'!B:B),IF(S848="6C",_xlfn.XLOOKUP(G848,'Zoning 2shop'!C:C,'Zoning 2shop'!D:D),""))</f>
        <v/>
      </c>
      <c r="Y848" s="112">
        <f>AB848/Z848</f>
        <v/>
      </c>
      <c r="Z848" s="4">
        <f>T848</f>
        <v/>
      </c>
      <c r="AA848" s="4">
        <f>IF(OR(S848="6C",S848="6B",S848="5X",S848="5Y"),0.08,0.5)</f>
        <v/>
      </c>
      <c r="AB848" s="4">
        <f>$AG$5/$AG$2*Z848</f>
        <v/>
      </c>
      <c r="AC848" s="19">
        <f>Z848+AA848</f>
        <v/>
      </c>
      <c r="AD848" s="8">
        <f>IF(COUNTIF(Catégories!A:A,N848)=0,"catégorie inconnue",LOOKUP(N848,Catégories!A:A,Catégories!B:B))</f>
        <v/>
      </c>
      <c r="AE848" s="21">
        <f>SUM(Z848:AB848)</f>
        <v/>
      </c>
    </row>
    <row r="849">
      <c r="B849" s="127" t="inlineStr">
        <is>
          <t>13624019</t>
        </is>
      </c>
      <c r="C849" s="127" t="inlineStr">
        <is>
          <t>2</t>
        </is>
      </c>
      <c r="D849" s="123" t="n">
        <v>46143</v>
      </c>
      <c r="E849" s="127" t="inlineStr">
        <is>
          <t>68910</t>
        </is>
      </c>
      <c r="F849" s="127" t="inlineStr">
        <is>
          <t>21320</t>
        </is>
      </c>
      <c r="G849" s="127" t="inlineStr"/>
      <c r="H849" s="127" t="inlineStr"/>
      <c r="I849" s="127" t="inlineStr">
        <is>
          <t>108270</t>
        </is>
      </c>
      <c r="J849" s="127" t="inlineStr">
        <is>
          <t>108270</t>
        </is>
      </c>
      <c r="K849" s="127" t="inlineStr">
        <is>
          <t>999999</t>
        </is>
      </c>
      <c r="L849" s="127" t="inlineStr">
        <is>
          <t>XT257739664TS</t>
        </is>
      </c>
      <c r="M849" s="127" t="inlineStr">
        <is>
          <t>N</t>
        </is>
      </c>
      <c r="N849" s="127" t="inlineStr">
        <is>
          <t>Transport</t>
        </is>
      </c>
      <c r="O849" s="127" t="inlineStr">
        <is>
          <t>N</t>
        </is>
      </c>
      <c r="P849" s="127" t="inlineStr">
        <is>
          <t>S</t>
        </is>
      </c>
      <c r="Q849" s="127" t="inlineStr">
        <is>
          <t>NT</t>
        </is>
      </c>
      <c r="R849" s="147" t="n">
        <v>1.58</v>
      </c>
      <c r="S849" s="127" t="inlineStr">
        <is>
          <t>5Y</t>
        </is>
      </c>
      <c r="T849" s="148" t="n">
        <v>3.49</v>
      </c>
      <c r="U849" s="127" t="inlineStr">
        <is>
          <t>LA RUCHE LOGISTIQUE</t>
        </is>
      </c>
      <c r="W849" s="8">
        <f>IF(C849&lt;&gt;2,"",IF(S849="5X","5XK",IF(S849="5Y","5YK",IF(S849="6B","6BK",IF(S849="6C","6CK","")))))</f>
        <v/>
      </c>
      <c r="X849" s="8">
        <f>IF(S849="6B",_xlfn.XLOOKUP(H849,'Zoning 2shop'!A:A,'Zoning 2shop'!B:B),IF(S849="6C",_xlfn.XLOOKUP(G849,'Zoning 2shop'!C:C,'Zoning 2shop'!D:D),""))</f>
        <v/>
      </c>
      <c r="Y849" s="112">
        <f>AB849/Z849</f>
        <v/>
      </c>
      <c r="Z849" s="4">
        <f>T849</f>
        <v/>
      </c>
      <c r="AA849" s="4">
        <f>IF(OR(S849="6C",S849="6B",S849="5X",S849="5Y"),0.08,0.5)</f>
        <v/>
      </c>
      <c r="AB849" s="4">
        <f>$AG$5/$AG$2*Z849</f>
        <v/>
      </c>
      <c r="AC849" s="19">
        <f>Z849+AA849</f>
        <v/>
      </c>
      <c r="AD849" s="8">
        <f>IF(COUNTIF(Catégories!A:A,N849)=0,"catégorie inconnue",LOOKUP(N849,Catégories!A:A,Catégories!B:B))</f>
        <v/>
      </c>
      <c r="AE849" s="21">
        <f>SUM(Z849:AB849)</f>
        <v/>
      </c>
    </row>
    <row r="850">
      <c r="B850" s="127" t="inlineStr">
        <is>
          <t>13624019</t>
        </is>
      </c>
      <c r="C850" s="127" t="inlineStr">
        <is>
          <t>2</t>
        </is>
      </c>
      <c r="D850" s="123" t="n">
        <v>46144</v>
      </c>
      <c r="E850" s="127" t="inlineStr">
        <is>
          <t>44500</t>
        </is>
      </c>
      <c r="F850" s="127" t="inlineStr">
        <is>
          <t>21320</t>
        </is>
      </c>
      <c r="G850" s="127" t="inlineStr"/>
      <c r="H850" s="127" t="inlineStr"/>
      <c r="I850" s="127" t="inlineStr">
        <is>
          <t>106756</t>
        </is>
      </c>
      <c r="J850" s="127" t="inlineStr">
        <is>
          <t>106756</t>
        </is>
      </c>
      <c r="K850" s="127" t="inlineStr">
        <is>
          <t>999999</t>
        </is>
      </c>
      <c r="L850" s="127" t="inlineStr">
        <is>
          <t>XT257749556TS</t>
        </is>
      </c>
      <c r="M850" s="127" t="inlineStr">
        <is>
          <t>N</t>
        </is>
      </c>
      <c r="N850" s="127" t="inlineStr">
        <is>
          <t>Transport</t>
        </is>
      </c>
      <c r="O850" s="127" t="inlineStr">
        <is>
          <t>N</t>
        </is>
      </c>
      <c r="P850" s="127" t="inlineStr">
        <is>
          <t>S</t>
        </is>
      </c>
      <c r="Q850" s="127" t="inlineStr">
        <is>
          <t>NT</t>
        </is>
      </c>
      <c r="R850" s="147" t="n">
        <v>1.55</v>
      </c>
      <c r="S850" s="127" t="inlineStr">
        <is>
          <t>5Y</t>
        </is>
      </c>
      <c r="T850" s="148" t="n">
        <v>3.49</v>
      </c>
      <c r="U850" s="127" t="inlineStr">
        <is>
          <t>LA RUCHE LOGISTIQUE</t>
        </is>
      </c>
      <c r="W850" s="8">
        <f>IF(C850&lt;&gt;2,"",IF(S850="5X","5XK",IF(S850="5Y","5YK",IF(S850="6B","6BK",IF(S850="6C","6CK","")))))</f>
        <v/>
      </c>
      <c r="X850" s="8">
        <f>IF(S850="6B",_xlfn.XLOOKUP(H850,'Zoning 2shop'!A:A,'Zoning 2shop'!B:B),IF(S850="6C",_xlfn.XLOOKUP(G850,'Zoning 2shop'!C:C,'Zoning 2shop'!D:D),""))</f>
        <v/>
      </c>
      <c r="Y850" s="112">
        <f>AB850/Z850</f>
        <v/>
      </c>
      <c r="Z850" s="4">
        <f>T850</f>
        <v/>
      </c>
      <c r="AA850" s="4">
        <f>IF(OR(S850="6C",S850="6B",S850="5X",S850="5Y"),0.08,0.5)</f>
        <v/>
      </c>
      <c r="AB850" s="4">
        <f>$AG$5/$AG$2*Z850</f>
        <v/>
      </c>
      <c r="AC850" s="19">
        <f>Z850+AA850</f>
        <v/>
      </c>
      <c r="AD850" s="8">
        <f>IF(COUNTIF(Catégories!A:A,N850)=0,"catégorie inconnue",LOOKUP(N850,Catégories!A:A,Catégories!B:B))</f>
        <v/>
      </c>
      <c r="AE850" s="21">
        <f>SUM(Z850:AB850)</f>
        <v/>
      </c>
    </row>
    <row r="851">
      <c r="B851" s="127" t="inlineStr">
        <is>
          <t>13624019</t>
        </is>
      </c>
      <c r="C851" s="127" t="inlineStr">
        <is>
          <t>2</t>
        </is>
      </c>
      <c r="D851" s="123" t="n">
        <v>46144</v>
      </c>
      <c r="E851" s="127" t="inlineStr">
        <is>
          <t>74440</t>
        </is>
      </c>
      <c r="F851" s="127" t="inlineStr">
        <is>
          <t>21320</t>
        </is>
      </c>
      <c r="G851" s="127" t="inlineStr"/>
      <c r="H851" s="127" t="inlineStr"/>
      <c r="I851" s="127" t="inlineStr">
        <is>
          <t>105899</t>
        </is>
      </c>
      <c r="J851" s="127" t="inlineStr">
        <is>
          <t>105899</t>
        </is>
      </c>
      <c r="K851" s="127" t="inlineStr">
        <is>
          <t>999999</t>
        </is>
      </c>
      <c r="L851" s="127" t="inlineStr">
        <is>
          <t>XT257750302TS</t>
        </is>
      </c>
      <c r="M851" s="127" t="inlineStr">
        <is>
          <t>N</t>
        </is>
      </c>
      <c r="N851" s="127" t="inlineStr">
        <is>
          <t>Transport</t>
        </is>
      </c>
      <c r="O851" s="127" t="inlineStr">
        <is>
          <t>N</t>
        </is>
      </c>
      <c r="P851" s="127" t="inlineStr">
        <is>
          <t>S</t>
        </is>
      </c>
      <c r="Q851" s="127" t="inlineStr">
        <is>
          <t>NT</t>
        </is>
      </c>
      <c r="R851" s="147" t="n">
        <v>0.22</v>
      </c>
      <c r="S851" s="127" t="inlineStr">
        <is>
          <t>5Y</t>
        </is>
      </c>
      <c r="T851" s="148" t="n">
        <v>3.07</v>
      </c>
      <c r="U851" s="127" t="inlineStr">
        <is>
          <t>LA RUCHE LOGISTIQUE</t>
        </is>
      </c>
      <c r="W851" s="8">
        <f>IF(C851&lt;&gt;2,"",IF(S851="5X","5XK",IF(S851="5Y","5YK",IF(S851="6B","6BK",IF(S851="6C","6CK","")))))</f>
        <v/>
      </c>
      <c r="X851" s="8">
        <f>IF(S851="6B",_xlfn.XLOOKUP(H851,'Zoning 2shop'!A:A,'Zoning 2shop'!B:B),IF(S851="6C",_xlfn.XLOOKUP(G851,'Zoning 2shop'!C:C,'Zoning 2shop'!D:D),""))</f>
        <v/>
      </c>
      <c r="Y851" s="112">
        <f>AB851/Z851</f>
        <v/>
      </c>
      <c r="Z851" s="4">
        <f>T851</f>
        <v/>
      </c>
      <c r="AA851" s="4">
        <f>IF(OR(S851="6C",S851="6B",S851="5X",S851="5Y"),0.08,0.5)</f>
        <v/>
      </c>
      <c r="AB851" s="4">
        <f>$AG$5/$AG$2*Z851</f>
        <v/>
      </c>
      <c r="AC851" s="19">
        <f>Z851+AA851</f>
        <v/>
      </c>
      <c r="AD851" s="8">
        <f>IF(COUNTIF(Catégories!A:A,N851)=0,"catégorie inconnue",LOOKUP(N851,Catégories!A:A,Catégories!B:B))</f>
        <v/>
      </c>
      <c r="AE851" s="21">
        <f>SUM(Z851:AB851)</f>
        <v/>
      </c>
    </row>
    <row r="852">
      <c r="B852" s="127" t="inlineStr">
        <is>
          <t>13624019</t>
        </is>
      </c>
      <c r="C852" s="127" t="inlineStr">
        <is>
          <t>2</t>
        </is>
      </c>
      <c r="D852" s="123" t="n">
        <v>46144</v>
      </c>
      <c r="E852" s="127" t="inlineStr">
        <is>
          <t>26120</t>
        </is>
      </c>
      <c r="F852" s="127" t="inlineStr">
        <is>
          <t>21320</t>
        </is>
      </c>
      <c r="G852" s="127" t="inlineStr"/>
      <c r="H852" s="127" t="inlineStr"/>
      <c r="I852" s="127" t="inlineStr">
        <is>
          <t>106664</t>
        </is>
      </c>
      <c r="J852" s="127" t="inlineStr">
        <is>
          <t>106664</t>
        </is>
      </c>
      <c r="K852" s="127" t="inlineStr">
        <is>
          <t>999999</t>
        </is>
      </c>
      <c r="L852" s="127" t="inlineStr">
        <is>
          <t>XT257750903TS</t>
        </is>
      </c>
      <c r="M852" s="127" t="inlineStr">
        <is>
          <t>N</t>
        </is>
      </c>
      <c r="N852" s="127" t="inlineStr">
        <is>
          <t>Transport</t>
        </is>
      </c>
      <c r="O852" s="127" t="inlineStr">
        <is>
          <t>N</t>
        </is>
      </c>
      <c r="P852" s="127" t="inlineStr">
        <is>
          <t>S</t>
        </is>
      </c>
      <c r="Q852" s="127" t="inlineStr">
        <is>
          <t>NT</t>
        </is>
      </c>
      <c r="R852" s="147" t="n">
        <v>0.35</v>
      </c>
      <c r="S852" s="127" t="inlineStr">
        <is>
          <t>5Y</t>
        </is>
      </c>
      <c r="T852" s="148" t="n">
        <v>3.07</v>
      </c>
      <c r="U852" s="127" t="inlineStr">
        <is>
          <t>LA RUCHE LOGISTIQUE</t>
        </is>
      </c>
      <c r="W852" s="8">
        <f>IF(C852&lt;&gt;2,"",IF(S852="5X","5XK",IF(S852="5Y","5YK",IF(S852="6B","6BK",IF(S852="6C","6CK","")))))</f>
        <v/>
      </c>
      <c r="X852" s="8">
        <f>IF(S852="6B",_xlfn.XLOOKUP(H852,'Zoning 2shop'!A:A,'Zoning 2shop'!B:B),IF(S852="6C",_xlfn.XLOOKUP(G852,'Zoning 2shop'!C:C,'Zoning 2shop'!D:D),""))</f>
        <v/>
      </c>
      <c r="Y852" s="112">
        <f>AB852/Z852</f>
        <v/>
      </c>
      <c r="Z852" s="4">
        <f>T852</f>
        <v/>
      </c>
      <c r="AA852" s="4">
        <f>IF(OR(S852="6C",S852="6B",S852="5X",S852="5Y"),0.08,0.5)</f>
        <v/>
      </c>
      <c r="AB852" s="4">
        <f>$AG$5/$AG$2*Z852</f>
        <v/>
      </c>
      <c r="AC852" s="19">
        <f>Z852+AA852</f>
        <v/>
      </c>
      <c r="AD852" s="8">
        <f>IF(COUNTIF(Catégories!A:A,N852)=0,"catégorie inconnue",LOOKUP(N852,Catégories!A:A,Catégories!B:B))</f>
        <v/>
      </c>
      <c r="AE852" s="21">
        <f>SUM(Z852:AB852)</f>
        <v/>
      </c>
    </row>
    <row r="853">
      <c r="B853" s="127" t="inlineStr">
        <is>
          <t>13624019</t>
        </is>
      </c>
      <c r="C853" s="127" t="inlineStr">
        <is>
          <t>2</t>
        </is>
      </c>
      <c r="D853" s="123" t="n">
        <v>46144</v>
      </c>
      <c r="E853" s="127" t="inlineStr">
        <is>
          <t>68100</t>
        </is>
      </c>
      <c r="F853" s="127" t="inlineStr">
        <is>
          <t>21320</t>
        </is>
      </c>
      <c r="G853" s="127" t="inlineStr"/>
      <c r="H853" s="127" t="inlineStr"/>
      <c r="I853" s="127" t="inlineStr">
        <is>
          <t>107136</t>
        </is>
      </c>
      <c r="J853" s="127" t="inlineStr">
        <is>
          <t>107136</t>
        </is>
      </c>
      <c r="K853" s="127" t="inlineStr">
        <is>
          <t>999999</t>
        </is>
      </c>
      <c r="L853" s="127" t="inlineStr">
        <is>
          <t>XT257758907TS</t>
        </is>
      </c>
      <c r="M853" s="127" t="inlineStr">
        <is>
          <t>N</t>
        </is>
      </c>
      <c r="N853" s="127" t="inlineStr">
        <is>
          <t>Transport</t>
        </is>
      </c>
      <c r="O853" s="127" t="inlineStr">
        <is>
          <t>N</t>
        </is>
      </c>
      <c r="P853" s="127" t="inlineStr">
        <is>
          <t>S</t>
        </is>
      </c>
      <c r="Q853" s="127" t="inlineStr">
        <is>
          <t>NT</t>
        </is>
      </c>
      <c r="R853" s="147" t="n">
        <v>0.25</v>
      </c>
      <c r="S853" s="127" t="inlineStr">
        <is>
          <t>5Y</t>
        </is>
      </c>
      <c r="T853" s="148" t="n">
        <v>3.07</v>
      </c>
      <c r="U853" s="127" t="inlineStr">
        <is>
          <t>LA RUCHE LOGISTIQUE</t>
        </is>
      </c>
      <c r="W853" s="8">
        <f>IF(C853&lt;&gt;2,"",IF(S853="5X","5XK",IF(S853="5Y","5YK",IF(S853="6B","6BK",IF(S853="6C","6CK","")))))</f>
        <v/>
      </c>
      <c r="X853" s="8">
        <f>IF(S853="6B",_xlfn.XLOOKUP(H853,'Zoning 2shop'!A:A,'Zoning 2shop'!B:B),IF(S853="6C",_xlfn.XLOOKUP(G853,'Zoning 2shop'!C:C,'Zoning 2shop'!D:D),""))</f>
        <v/>
      </c>
      <c r="Y853" s="112">
        <f>AB853/Z853</f>
        <v/>
      </c>
      <c r="Z853" s="4">
        <f>T853</f>
        <v/>
      </c>
      <c r="AA853" s="4">
        <f>IF(OR(S853="6C",S853="6B",S853="5X",S853="5Y"),0.08,0.5)</f>
        <v/>
      </c>
      <c r="AB853" s="4">
        <f>$AG$5/$AG$2*Z853</f>
        <v/>
      </c>
      <c r="AC853" s="19">
        <f>Z853+AA853</f>
        <v/>
      </c>
      <c r="AD853" s="8">
        <f>IF(COUNTIF(Catégories!A:A,N853)=0,"catégorie inconnue",LOOKUP(N853,Catégories!A:A,Catégories!B:B))</f>
        <v/>
      </c>
      <c r="AE853" s="21">
        <f>SUM(Z853:AB853)</f>
        <v/>
      </c>
    </row>
    <row r="854">
      <c r="B854" s="127" t="inlineStr">
        <is>
          <t>13624019</t>
        </is>
      </c>
      <c r="C854" s="127" t="inlineStr">
        <is>
          <t>2</t>
        </is>
      </c>
      <c r="D854" s="123" t="n">
        <v>46144</v>
      </c>
      <c r="E854" s="127" t="inlineStr">
        <is>
          <t>76000</t>
        </is>
      </c>
      <c r="F854" s="127" t="inlineStr">
        <is>
          <t>21320</t>
        </is>
      </c>
      <c r="G854" s="127" t="inlineStr"/>
      <c r="H854" s="127" t="inlineStr"/>
      <c r="I854" s="127" t="inlineStr">
        <is>
          <t>107645</t>
        </is>
      </c>
      <c r="J854" s="127" t="inlineStr">
        <is>
          <t>107645</t>
        </is>
      </c>
      <c r="K854" s="127" t="inlineStr">
        <is>
          <t>999999</t>
        </is>
      </c>
      <c r="L854" s="127" t="inlineStr">
        <is>
          <t>XT257763765TS</t>
        </is>
      </c>
      <c r="M854" s="127" t="inlineStr">
        <is>
          <t>N</t>
        </is>
      </c>
      <c r="N854" s="127" t="inlineStr">
        <is>
          <t>Transport</t>
        </is>
      </c>
      <c r="O854" s="127" t="inlineStr">
        <is>
          <t>N</t>
        </is>
      </c>
      <c r="P854" s="127" t="inlineStr">
        <is>
          <t>S</t>
        </is>
      </c>
      <c r="Q854" s="127" t="inlineStr">
        <is>
          <t>NT</t>
        </is>
      </c>
      <c r="R854" s="147" t="n">
        <v>0.7</v>
      </c>
      <c r="S854" s="127" t="inlineStr">
        <is>
          <t>5Y</t>
        </is>
      </c>
      <c r="T854" s="148" t="n">
        <v>3.17</v>
      </c>
      <c r="U854" s="127" t="inlineStr">
        <is>
          <t>LA RUCHE LOGISTIQUE</t>
        </is>
      </c>
      <c r="W854" s="8">
        <f>IF(C854&lt;&gt;2,"",IF(S854="5X","5XK",IF(S854="5Y","5YK",IF(S854="6B","6BK",IF(S854="6C","6CK","")))))</f>
        <v/>
      </c>
      <c r="X854" s="8">
        <f>IF(S854="6B",_xlfn.XLOOKUP(H854,'Zoning 2shop'!A:A,'Zoning 2shop'!B:B),IF(S854="6C",_xlfn.XLOOKUP(G854,'Zoning 2shop'!C:C,'Zoning 2shop'!D:D),""))</f>
        <v/>
      </c>
      <c r="Y854" s="112">
        <f>AB854/Z854</f>
        <v/>
      </c>
      <c r="Z854" s="4">
        <f>T854</f>
        <v/>
      </c>
      <c r="AA854" s="4">
        <f>IF(OR(S854="6C",S854="6B",S854="5X",S854="5Y"),0.08,0.5)</f>
        <v/>
      </c>
      <c r="AB854" s="4">
        <f>$AG$5/$AG$2*Z854</f>
        <v/>
      </c>
      <c r="AC854" s="19">
        <f>Z854+AA854</f>
        <v/>
      </c>
      <c r="AD854" s="8">
        <f>IF(COUNTIF(Catégories!A:A,N854)=0,"catégorie inconnue",LOOKUP(N854,Catégories!A:A,Catégories!B:B))</f>
        <v/>
      </c>
      <c r="AE854" s="21">
        <f>SUM(Z854:AB854)</f>
        <v/>
      </c>
    </row>
    <row r="855" ht="25.5" customHeight="1" s="101">
      <c r="B855" s="127" t="inlineStr">
        <is>
          <t>13624019</t>
        </is>
      </c>
      <c r="C855" s="127" t="inlineStr">
        <is>
          <t>2</t>
        </is>
      </c>
      <c r="D855" s="123" t="n">
        <v>46144</v>
      </c>
      <c r="E855" s="127" t="inlineStr">
        <is>
          <t>76000</t>
        </is>
      </c>
      <c r="F855" s="127" t="inlineStr">
        <is>
          <t>21320</t>
        </is>
      </c>
      <c r="G855" s="127" t="inlineStr"/>
      <c r="H855" s="127" t="inlineStr"/>
      <c r="I855" s="127" t="inlineStr">
        <is>
          <t>107645</t>
        </is>
      </c>
      <c r="J855" s="127" t="inlineStr">
        <is>
          <t>107645</t>
        </is>
      </c>
      <c r="K855" s="127" t="inlineStr">
        <is>
          <t>999999</t>
        </is>
      </c>
      <c r="L855" s="127" t="inlineStr">
        <is>
          <t>XT257763765TS</t>
        </is>
      </c>
      <c r="M855" s="127" t="inlineStr">
        <is>
          <t>N</t>
        </is>
      </c>
      <c r="N855" s="127" t="inlineStr">
        <is>
          <t>Supplement Etiquette Non Conforme</t>
        </is>
      </c>
      <c r="O855" s="127" t="inlineStr">
        <is>
          <t>N</t>
        </is>
      </c>
      <c r="P855" s="127" t="n"/>
      <c r="Q855" s="127" t="inlineStr">
        <is>
          <t>NT</t>
        </is>
      </c>
      <c r="R855" s="147" t="n">
        <v>0</v>
      </c>
      <c r="S855" s="127" t="inlineStr">
        <is>
          <t>5Y</t>
        </is>
      </c>
      <c r="T855" s="148" t="n">
        <v>2</v>
      </c>
      <c r="U855" s="127" t="inlineStr">
        <is>
          <t>LA RUCHE LOGISTIQUE</t>
        </is>
      </c>
      <c r="W855" s="8">
        <f>IF(C855&lt;&gt;2,"",IF(S855="5X","5XK",IF(S855="5Y","5YK",IF(S855="6B","6BK",IF(S855="6C","6CK","")))))</f>
        <v/>
      </c>
      <c r="X855" s="8">
        <f>IF(S855="6B",_xlfn.XLOOKUP(H855,'Zoning 2shop'!A:A,'Zoning 2shop'!B:B),IF(S855="6C",_xlfn.XLOOKUP(G855,'Zoning 2shop'!C:C,'Zoning 2shop'!D:D),""))</f>
        <v/>
      </c>
      <c r="Y855" s="112">
        <f>AB855/Z855</f>
        <v/>
      </c>
      <c r="Z855" s="4">
        <f>T855</f>
        <v/>
      </c>
      <c r="AA855" s="4">
        <f>IF(OR(S855="6C",S855="6B",S855="5X",S855="5Y"),0.08,0.5)</f>
        <v/>
      </c>
      <c r="AB855" s="4">
        <f>$AG$5/$AG$2*Z855</f>
        <v/>
      </c>
      <c r="AC855" s="19">
        <f>Z855+AA855</f>
        <v/>
      </c>
      <c r="AD855" s="8">
        <f>IF(COUNTIF(Catégories!A:A,N855)=0,"catégorie inconnue",LOOKUP(N855,Catégories!A:A,Catégories!B:B))</f>
        <v/>
      </c>
      <c r="AE855" s="21">
        <f>SUM(Z855:AB855)</f>
        <v/>
      </c>
    </row>
    <row r="856">
      <c r="B856" s="127" t="inlineStr">
        <is>
          <t>13624019</t>
        </is>
      </c>
      <c r="C856" s="127" t="inlineStr">
        <is>
          <t>2</t>
        </is>
      </c>
      <c r="D856" s="123" t="n">
        <v>46144</v>
      </c>
      <c r="E856" s="127" t="inlineStr">
        <is>
          <t>59540</t>
        </is>
      </c>
      <c r="F856" s="127" t="inlineStr">
        <is>
          <t>21320</t>
        </is>
      </c>
      <c r="G856" s="127" t="inlineStr"/>
      <c r="H856" s="127" t="inlineStr"/>
      <c r="I856" s="127" t="inlineStr">
        <is>
          <t>105869</t>
        </is>
      </c>
      <c r="J856" s="127" t="inlineStr">
        <is>
          <t>105869</t>
        </is>
      </c>
      <c r="K856" s="127" t="inlineStr">
        <is>
          <t>999999</t>
        </is>
      </c>
      <c r="L856" s="127" t="inlineStr">
        <is>
          <t>XT257767170TS</t>
        </is>
      </c>
      <c r="M856" s="127" t="inlineStr">
        <is>
          <t>N</t>
        </is>
      </c>
      <c r="N856" s="127" t="inlineStr">
        <is>
          <t>Transport</t>
        </is>
      </c>
      <c r="O856" s="127" t="inlineStr">
        <is>
          <t>N</t>
        </is>
      </c>
      <c r="P856" s="127" t="inlineStr">
        <is>
          <t>S</t>
        </is>
      </c>
      <c r="Q856" s="127" t="inlineStr">
        <is>
          <t>NT</t>
        </is>
      </c>
      <c r="R856" s="147" t="n">
        <v>0.51</v>
      </c>
      <c r="S856" s="127" t="inlineStr">
        <is>
          <t>5Y</t>
        </is>
      </c>
      <c r="T856" s="148" t="n">
        <v>3.17</v>
      </c>
      <c r="U856" s="127" t="inlineStr">
        <is>
          <t>LA RUCHE LOGISTIQUE</t>
        </is>
      </c>
      <c r="W856" s="8">
        <f>IF(C856&lt;&gt;2,"",IF(S856="5X","5XK",IF(S856="5Y","5YK",IF(S856="6B","6BK",IF(S856="6C","6CK","")))))</f>
        <v/>
      </c>
      <c r="X856" s="8">
        <f>IF(S856="6B",_xlfn.XLOOKUP(H856,'Zoning 2shop'!A:A,'Zoning 2shop'!B:B),IF(S856="6C",_xlfn.XLOOKUP(G856,'Zoning 2shop'!C:C,'Zoning 2shop'!D:D),""))</f>
        <v/>
      </c>
      <c r="Y856" s="112">
        <f>AB856/Z856</f>
        <v/>
      </c>
      <c r="Z856" s="4">
        <f>T856</f>
        <v/>
      </c>
      <c r="AA856" s="4">
        <f>IF(OR(S856="6C",S856="6B",S856="5X",S856="5Y"),0.08,0.5)</f>
        <v/>
      </c>
      <c r="AB856" s="4">
        <f>$AG$5/$AG$2*Z856</f>
        <v/>
      </c>
      <c r="AC856" s="19">
        <f>Z856+AA856</f>
        <v/>
      </c>
      <c r="AD856" s="8">
        <f>IF(COUNTIF(Catégories!A:A,N856)=0,"catégorie inconnue",LOOKUP(N856,Catégories!A:A,Catégories!B:B))</f>
        <v/>
      </c>
      <c r="AE856" s="21">
        <f>SUM(Z856:AB856)</f>
        <v/>
      </c>
    </row>
    <row r="857">
      <c r="B857" s="127" t="inlineStr">
        <is>
          <t>13624019</t>
        </is>
      </c>
      <c r="C857" s="127" t="inlineStr">
        <is>
          <t>2</t>
        </is>
      </c>
      <c r="D857" s="123" t="n">
        <v>46144</v>
      </c>
      <c r="E857" s="127" t="inlineStr">
        <is>
          <t>36400</t>
        </is>
      </c>
      <c r="F857" s="127" t="inlineStr">
        <is>
          <t>21320</t>
        </is>
      </c>
      <c r="G857" s="127" t="inlineStr"/>
      <c r="H857" s="127" t="inlineStr"/>
      <c r="I857" s="127" t="inlineStr">
        <is>
          <t>108146</t>
        </is>
      </c>
      <c r="J857" s="127" t="inlineStr">
        <is>
          <t>108146</t>
        </is>
      </c>
      <c r="K857" s="127" t="inlineStr">
        <is>
          <t>999999</t>
        </is>
      </c>
      <c r="L857" s="127" t="inlineStr">
        <is>
          <t>XT257769666TS</t>
        </is>
      </c>
      <c r="M857" s="127" t="inlineStr">
        <is>
          <t>N</t>
        </is>
      </c>
      <c r="N857" s="127" t="inlineStr">
        <is>
          <t>Transport</t>
        </is>
      </c>
      <c r="O857" s="127" t="inlineStr">
        <is>
          <t>N</t>
        </is>
      </c>
      <c r="P857" s="127" t="inlineStr">
        <is>
          <t>S</t>
        </is>
      </c>
      <c r="Q857" s="127" t="inlineStr">
        <is>
          <t>NT</t>
        </is>
      </c>
      <c r="R857" s="147" t="n">
        <v>0.22</v>
      </c>
      <c r="S857" s="127" t="inlineStr">
        <is>
          <t>5Y</t>
        </is>
      </c>
      <c r="T857" s="148" t="n">
        <v>3.07</v>
      </c>
      <c r="U857" s="127" t="inlineStr">
        <is>
          <t>LA RUCHE LOGISTIQUE</t>
        </is>
      </c>
      <c r="W857" s="8">
        <f>IF(C857&lt;&gt;2,"",IF(S857="5X","5XK",IF(S857="5Y","5YK",IF(S857="6B","6BK",IF(S857="6C","6CK","")))))</f>
        <v/>
      </c>
      <c r="X857" s="8">
        <f>IF(S857="6B",_xlfn.XLOOKUP(H857,'Zoning 2shop'!A:A,'Zoning 2shop'!B:B),IF(S857="6C",_xlfn.XLOOKUP(G857,'Zoning 2shop'!C:C,'Zoning 2shop'!D:D),""))</f>
        <v/>
      </c>
      <c r="Y857" s="112">
        <f>AB857/Z857</f>
        <v/>
      </c>
      <c r="Z857" s="4">
        <f>T857</f>
        <v/>
      </c>
      <c r="AA857" s="4">
        <f>IF(OR(S857="6C",S857="6B",S857="5X",S857="5Y"),0.08,0.5)</f>
        <v/>
      </c>
      <c r="AB857" s="4">
        <f>$AG$5/$AG$2*Z857</f>
        <v/>
      </c>
      <c r="AC857" s="19">
        <f>Z857+AA857</f>
        <v/>
      </c>
      <c r="AD857" s="8">
        <f>IF(COUNTIF(Catégories!A:A,N857)=0,"catégorie inconnue",LOOKUP(N857,Catégories!A:A,Catégories!B:B))</f>
        <v/>
      </c>
      <c r="AE857" s="21">
        <f>SUM(Z857:AB857)</f>
        <v/>
      </c>
    </row>
    <row r="858">
      <c r="B858" s="127" t="inlineStr">
        <is>
          <t>13624019</t>
        </is>
      </c>
      <c r="C858" s="127" t="inlineStr">
        <is>
          <t>2</t>
        </is>
      </c>
      <c r="D858" s="123" t="n">
        <v>46144</v>
      </c>
      <c r="E858" s="127" t="inlineStr">
        <is>
          <t>62810</t>
        </is>
      </c>
      <c r="F858" s="127" t="inlineStr">
        <is>
          <t>21320</t>
        </is>
      </c>
      <c r="G858" s="127" t="inlineStr"/>
      <c r="H858" s="127" t="inlineStr"/>
      <c r="I858" s="127" t="inlineStr">
        <is>
          <t>106675</t>
        </is>
      </c>
      <c r="J858" s="127" t="inlineStr">
        <is>
          <t>106675</t>
        </is>
      </c>
      <c r="K858" s="127" t="inlineStr">
        <is>
          <t>999999</t>
        </is>
      </c>
      <c r="L858" s="127" t="inlineStr">
        <is>
          <t>XT257778606TS</t>
        </is>
      </c>
      <c r="M858" s="127" t="inlineStr">
        <is>
          <t>N</t>
        </is>
      </c>
      <c r="N858" s="127" t="inlineStr">
        <is>
          <t>Transport</t>
        </is>
      </c>
      <c r="O858" s="127" t="inlineStr">
        <is>
          <t>N</t>
        </is>
      </c>
      <c r="P858" s="127" t="inlineStr">
        <is>
          <t>S</t>
        </is>
      </c>
      <c r="Q858" s="127" t="inlineStr">
        <is>
          <t>NT</t>
        </is>
      </c>
      <c r="R858" s="147" t="n">
        <v>0.22</v>
      </c>
      <c r="S858" s="127" t="inlineStr">
        <is>
          <t>5Y</t>
        </is>
      </c>
      <c r="T858" s="148" t="n">
        <v>3.07</v>
      </c>
      <c r="U858" s="127" t="inlineStr">
        <is>
          <t>LA RUCHE LOGISTIQUE</t>
        </is>
      </c>
      <c r="W858" s="8">
        <f>IF(C858&lt;&gt;2,"",IF(S858="5X","5XK",IF(S858="5Y","5YK",IF(S858="6B","6BK",IF(S858="6C","6CK","")))))</f>
        <v/>
      </c>
      <c r="X858" s="8">
        <f>IF(S858="6B",_xlfn.XLOOKUP(H858,'Zoning 2shop'!A:A,'Zoning 2shop'!B:B),IF(S858="6C",_xlfn.XLOOKUP(G858,'Zoning 2shop'!C:C,'Zoning 2shop'!D:D),""))</f>
        <v/>
      </c>
      <c r="Y858" s="112">
        <f>AB858/Z858</f>
        <v/>
      </c>
      <c r="Z858" s="4">
        <f>T858</f>
        <v/>
      </c>
      <c r="AA858" s="4">
        <f>IF(OR(S858="6C",S858="6B",S858="5X",S858="5Y"),0.08,0.5)</f>
        <v/>
      </c>
      <c r="AB858" s="4">
        <f>$AG$5/$AG$2*Z858</f>
        <v/>
      </c>
      <c r="AC858" s="19">
        <f>Z858+AA858</f>
        <v/>
      </c>
      <c r="AD858" s="8">
        <f>IF(COUNTIF(Catégories!A:A,N858)=0,"catégorie inconnue",LOOKUP(N858,Catégories!A:A,Catégories!B:B))</f>
        <v/>
      </c>
      <c r="AE858" s="21">
        <f>SUM(Z858:AB858)</f>
        <v/>
      </c>
    </row>
    <row r="859">
      <c r="B859" s="127" t="inlineStr">
        <is>
          <t>13624019</t>
        </is>
      </c>
      <c r="C859" s="127" t="inlineStr">
        <is>
          <t>2</t>
        </is>
      </c>
      <c r="D859" s="123" t="n">
        <v>46144</v>
      </c>
      <c r="E859" s="127" t="inlineStr">
        <is>
          <t>26100</t>
        </is>
      </c>
      <c r="F859" s="127" t="inlineStr">
        <is>
          <t>21320</t>
        </is>
      </c>
      <c r="G859" s="127" t="inlineStr"/>
      <c r="H859" s="127" t="inlineStr"/>
      <c r="I859" s="127" t="inlineStr">
        <is>
          <t>107997</t>
        </is>
      </c>
      <c r="J859" s="127" t="inlineStr">
        <is>
          <t>107997</t>
        </is>
      </c>
      <c r="K859" s="127" t="inlineStr">
        <is>
          <t>999999</t>
        </is>
      </c>
      <c r="L859" s="127" t="inlineStr">
        <is>
          <t>XT257778795TS</t>
        </is>
      </c>
      <c r="M859" s="127" t="inlineStr">
        <is>
          <t>N</t>
        </is>
      </c>
      <c r="N859" s="127" t="inlineStr">
        <is>
          <t>Transport</t>
        </is>
      </c>
      <c r="O859" s="127" t="inlineStr">
        <is>
          <t>N</t>
        </is>
      </c>
      <c r="P859" s="127" t="inlineStr">
        <is>
          <t>S</t>
        </is>
      </c>
      <c r="Q859" s="127" t="inlineStr">
        <is>
          <t>NT</t>
        </is>
      </c>
      <c r="R859" s="147" t="n">
        <v>0.4</v>
      </c>
      <c r="S859" s="127" t="inlineStr">
        <is>
          <t>5Y</t>
        </is>
      </c>
      <c r="T859" s="148" t="n">
        <v>3.07</v>
      </c>
      <c r="U859" s="127" t="inlineStr">
        <is>
          <t>LA RUCHE LOGISTIQUE</t>
        </is>
      </c>
      <c r="W859" s="8">
        <f>IF(C859&lt;&gt;2,"",IF(S859="5X","5XK",IF(S859="5Y","5YK",IF(S859="6B","6BK",IF(S859="6C","6CK","")))))</f>
        <v/>
      </c>
      <c r="X859" s="8">
        <f>IF(S859="6B",_xlfn.XLOOKUP(H859,'Zoning 2shop'!A:A,'Zoning 2shop'!B:B),IF(S859="6C",_xlfn.XLOOKUP(G859,'Zoning 2shop'!C:C,'Zoning 2shop'!D:D),""))</f>
        <v/>
      </c>
      <c r="Y859" s="112">
        <f>AB859/Z859</f>
        <v/>
      </c>
      <c r="Z859" s="4">
        <f>T859</f>
        <v/>
      </c>
      <c r="AA859" s="4">
        <f>IF(OR(S859="6C",S859="6B",S859="5X",S859="5Y"),0.08,0.5)</f>
        <v/>
      </c>
      <c r="AB859" s="4">
        <f>$AG$5/$AG$2*Z859</f>
        <v/>
      </c>
      <c r="AC859" s="19">
        <f>Z859+AA859</f>
        <v/>
      </c>
      <c r="AD859" s="8">
        <f>IF(COUNTIF(Catégories!A:A,N859)=0,"catégorie inconnue",LOOKUP(N859,Catégories!A:A,Catégories!B:B))</f>
        <v/>
      </c>
      <c r="AE859" s="21">
        <f>SUM(Z859:AB859)</f>
        <v/>
      </c>
    </row>
    <row r="860">
      <c r="B860" s="127" t="inlineStr">
        <is>
          <t>13624019</t>
        </is>
      </c>
      <c r="C860" s="127" t="inlineStr">
        <is>
          <t>2</t>
        </is>
      </c>
      <c r="D860" s="123" t="n">
        <v>46144</v>
      </c>
      <c r="E860" s="127" t="inlineStr">
        <is>
          <t>75002</t>
        </is>
      </c>
      <c r="F860" s="127" t="inlineStr">
        <is>
          <t>21320</t>
        </is>
      </c>
      <c r="G860" s="127" t="inlineStr"/>
      <c r="H860" s="127" t="inlineStr"/>
      <c r="I860" s="127" t="inlineStr">
        <is>
          <t>104817</t>
        </is>
      </c>
      <c r="J860" s="127" t="inlineStr">
        <is>
          <t>104817</t>
        </is>
      </c>
      <c r="K860" s="127" t="inlineStr">
        <is>
          <t>999999</t>
        </is>
      </c>
      <c r="L860" s="127" t="inlineStr">
        <is>
          <t>XT257787188TS</t>
        </is>
      </c>
      <c r="M860" s="127" t="inlineStr">
        <is>
          <t>N</t>
        </is>
      </c>
      <c r="N860" s="127" t="inlineStr">
        <is>
          <t>Transport</t>
        </is>
      </c>
      <c r="O860" s="127" t="inlineStr">
        <is>
          <t>N</t>
        </is>
      </c>
      <c r="P860" s="127" t="inlineStr">
        <is>
          <t>S</t>
        </is>
      </c>
      <c r="Q860" s="127" t="inlineStr">
        <is>
          <t>NT</t>
        </is>
      </c>
      <c r="R860" s="147" t="n">
        <v>0.4</v>
      </c>
      <c r="S860" s="127" t="inlineStr">
        <is>
          <t>5Y</t>
        </is>
      </c>
      <c r="T860" s="148" t="n">
        <v>3.07</v>
      </c>
      <c r="U860" s="127" t="inlineStr">
        <is>
          <t>LA RUCHE LOGISTIQUE</t>
        </is>
      </c>
      <c r="W860" s="8">
        <f>IF(C860&lt;&gt;2,"",IF(S860="5X","5XK",IF(S860="5Y","5YK",IF(S860="6B","6BK",IF(S860="6C","6CK","")))))</f>
        <v/>
      </c>
      <c r="X860" s="8">
        <f>IF(S860="6B",_xlfn.XLOOKUP(H860,'Zoning 2shop'!A:A,'Zoning 2shop'!B:B),IF(S860="6C",_xlfn.XLOOKUP(G860,'Zoning 2shop'!C:C,'Zoning 2shop'!D:D),""))</f>
        <v/>
      </c>
      <c r="Y860" s="112">
        <f>AB860/Z860</f>
        <v/>
      </c>
      <c r="Z860" s="4">
        <f>T860</f>
        <v/>
      </c>
      <c r="AA860" s="4">
        <f>IF(OR(S860="6C",S860="6B",S860="5X",S860="5Y"),0.08,0.5)</f>
        <v/>
      </c>
      <c r="AB860" s="4">
        <f>$AG$5/$AG$2*Z860</f>
        <v/>
      </c>
      <c r="AC860" s="19">
        <f>Z860+AA860</f>
        <v/>
      </c>
      <c r="AD860" s="8">
        <f>IF(COUNTIF(Catégories!A:A,N860)=0,"catégorie inconnue",LOOKUP(N860,Catégories!A:A,Catégories!B:B))</f>
        <v/>
      </c>
      <c r="AE860" s="21">
        <f>SUM(Z860:AB860)</f>
        <v/>
      </c>
    </row>
    <row r="861">
      <c r="B861" s="127" t="inlineStr">
        <is>
          <t>13624019</t>
        </is>
      </c>
      <c r="C861" s="127" t="inlineStr">
        <is>
          <t>2</t>
        </is>
      </c>
      <c r="D861" s="123" t="n">
        <v>46144</v>
      </c>
      <c r="E861" s="127" t="inlineStr">
        <is>
          <t>74230</t>
        </is>
      </c>
      <c r="F861" s="127" t="inlineStr">
        <is>
          <t>21320</t>
        </is>
      </c>
      <c r="G861" s="127" t="inlineStr"/>
      <c r="H861" s="127" t="inlineStr"/>
      <c r="I861" s="127" t="inlineStr">
        <is>
          <t>108034</t>
        </is>
      </c>
      <c r="J861" s="127" t="inlineStr">
        <is>
          <t>108034</t>
        </is>
      </c>
      <c r="K861" s="127" t="inlineStr">
        <is>
          <t>999999</t>
        </is>
      </c>
      <c r="L861" s="127" t="inlineStr">
        <is>
          <t>XT257789325TS</t>
        </is>
      </c>
      <c r="M861" s="127" t="inlineStr">
        <is>
          <t>N</t>
        </is>
      </c>
      <c r="N861" s="127" t="inlineStr">
        <is>
          <t>Transport</t>
        </is>
      </c>
      <c r="O861" s="127" t="inlineStr">
        <is>
          <t>N</t>
        </is>
      </c>
      <c r="P861" s="127" t="inlineStr">
        <is>
          <t>S</t>
        </is>
      </c>
      <c r="Q861" s="127" t="inlineStr">
        <is>
          <t>NT</t>
        </is>
      </c>
      <c r="R861" s="147" t="n">
        <v>0.15</v>
      </c>
      <c r="S861" s="127" t="inlineStr">
        <is>
          <t>5Y</t>
        </is>
      </c>
      <c r="T861" s="148" t="n">
        <v>3.07</v>
      </c>
      <c r="U861" s="127" t="inlineStr">
        <is>
          <t>LA RUCHE LOGISTIQUE</t>
        </is>
      </c>
      <c r="W861" s="8">
        <f>IF(C861&lt;&gt;2,"",IF(S861="5X","5XK",IF(S861="5Y","5YK",IF(S861="6B","6BK",IF(S861="6C","6CK","")))))</f>
        <v/>
      </c>
      <c r="X861" s="8">
        <f>IF(S861="6B",_xlfn.XLOOKUP(H861,'Zoning 2shop'!A:A,'Zoning 2shop'!B:B),IF(S861="6C",_xlfn.XLOOKUP(G861,'Zoning 2shop'!C:C,'Zoning 2shop'!D:D),""))</f>
        <v/>
      </c>
      <c r="Y861" s="112">
        <f>AB861/Z861</f>
        <v/>
      </c>
      <c r="Z861" s="4">
        <f>T861</f>
        <v/>
      </c>
      <c r="AA861" s="4">
        <f>IF(OR(S861="6C",S861="6B",S861="5X",S861="5Y"),0.08,0.5)</f>
        <v/>
      </c>
      <c r="AB861" s="4">
        <f>$AG$5/$AG$2*Z861</f>
        <v/>
      </c>
      <c r="AC861" s="19">
        <f>Z861+AA861</f>
        <v/>
      </c>
      <c r="AD861" s="8">
        <f>IF(COUNTIF(Catégories!A:A,N861)=0,"catégorie inconnue",LOOKUP(N861,Catégories!A:A,Catégories!B:B))</f>
        <v/>
      </c>
      <c r="AE861" s="21">
        <f>SUM(Z861:AB861)</f>
        <v/>
      </c>
    </row>
    <row r="862">
      <c r="B862" s="127" t="inlineStr">
        <is>
          <t>13624019</t>
        </is>
      </c>
      <c r="C862" s="127" t="inlineStr">
        <is>
          <t>2</t>
        </is>
      </c>
      <c r="D862" s="123" t="n">
        <v>46144</v>
      </c>
      <c r="E862" s="127" t="inlineStr">
        <is>
          <t>67000</t>
        </is>
      </c>
      <c r="F862" s="127" t="inlineStr">
        <is>
          <t>21320</t>
        </is>
      </c>
      <c r="G862" s="127" t="inlineStr"/>
      <c r="H862" s="127" t="inlineStr"/>
      <c r="I862" s="127" t="inlineStr">
        <is>
          <t>108684</t>
        </is>
      </c>
      <c r="J862" s="127" t="inlineStr">
        <is>
          <t>108684</t>
        </is>
      </c>
      <c r="K862" s="127" t="inlineStr">
        <is>
          <t>999999</t>
        </is>
      </c>
      <c r="L862" s="127" t="inlineStr">
        <is>
          <t>XT257792231TS</t>
        </is>
      </c>
      <c r="M862" s="127" t="inlineStr">
        <is>
          <t>N</t>
        </is>
      </c>
      <c r="N862" s="127" t="inlineStr">
        <is>
          <t>Transport</t>
        </is>
      </c>
      <c r="O862" s="127" t="inlineStr">
        <is>
          <t>N</t>
        </is>
      </c>
      <c r="P862" s="127" t="inlineStr">
        <is>
          <t>S</t>
        </is>
      </c>
      <c r="Q862" s="127" t="inlineStr">
        <is>
          <t>NT</t>
        </is>
      </c>
      <c r="R862" s="147" t="n">
        <v>0.71</v>
      </c>
      <c r="S862" s="127" t="inlineStr">
        <is>
          <t>5Y</t>
        </is>
      </c>
      <c r="T862" s="148" t="n">
        <v>3.17</v>
      </c>
      <c r="U862" s="127" t="inlineStr">
        <is>
          <t>LA RUCHE LOGISTIQUE</t>
        </is>
      </c>
      <c r="W862" s="8">
        <f>IF(C862&lt;&gt;2,"",IF(S862="5X","5XK",IF(S862="5Y","5YK",IF(S862="6B","6BK",IF(S862="6C","6CK","")))))</f>
        <v/>
      </c>
      <c r="X862" s="8">
        <f>IF(S862="6B",_xlfn.XLOOKUP(H862,'Zoning 2shop'!A:A,'Zoning 2shop'!B:B),IF(S862="6C",_xlfn.XLOOKUP(G862,'Zoning 2shop'!C:C,'Zoning 2shop'!D:D),""))</f>
        <v/>
      </c>
      <c r="Y862" s="112">
        <f>AB862/Z862</f>
        <v/>
      </c>
      <c r="Z862" s="4">
        <f>T862</f>
        <v/>
      </c>
      <c r="AA862" s="4">
        <f>IF(OR(S862="6C",S862="6B",S862="5X",S862="5Y"),0.08,0.5)</f>
        <v/>
      </c>
      <c r="AB862" s="4">
        <f>$AG$5/$AG$2*Z862</f>
        <v/>
      </c>
      <c r="AC862" s="19">
        <f>Z862+AA862</f>
        <v/>
      </c>
      <c r="AD862" s="8">
        <f>IF(COUNTIF(Catégories!A:A,N862)=0,"catégorie inconnue",LOOKUP(N862,Catégories!A:A,Catégories!B:B))</f>
        <v/>
      </c>
      <c r="AE862" s="21">
        <f>SUM(Z862:AB862)</f>
        <v/>
      </c>
    </row>
    <row r="863">
      <c r="B863" s="127" t="inlineStr">
        <is>
          <t>13624019</t>
        </is>
      </c>
      <c r="C863" s="127" t="inlineStr">
        <is>
          <t>2</t>
        </is>
      </c>
      <c r="D863" s="123" t="n">
        <v>46145</v>
      </c>
      <c r="E863" s="127" t="inlineStr">
        <is>
          <t>67150</t>
        </is>
      </c>
      <c r="F863" s="127" t="inlineStr">
        <is>
          <t>21320</t>
        </is>
      </c>
      <c r="G863" s="127" t="inlineStr"/>
      <c r="H863" s="127" t="inlineStr"/>
      <c r="I863" s="127" t="inlineStr">
        <is>
          <t>107465</t>
        </is>
      </c>
      <c r="J863" s="127" t="inlineStr">
        <is>
          <t>107465</t>
        </is>
      </c>
      <c r="K863" s="127" t="inlineStr">
        <is>
          <t>999999</t>
        </is>
      </c>
      <c r="L863" s="127" t="inlineStr">
        <is>
          <t>XT257797525TS</t>
        </is>
      </c>
      <c r="M863" s="127" t="inlineStr">
        <is>
          <t>N</t>
        </is>
      </c>
      <c r="N863" s="127" t="inlineStr">
        <is>
          <t>Transport</t>
        </is>
      </c>
      <c r="O863" s="127" t="inlineStr">
        <is>
          <t>N</t>
        </is>
      </c>
      <c r="P863" s="127" t="inlineStr">
        <is>
          <t>S</t>
        </is>
      </c>
      <c r="Q863" s="127" t="inlineStr">
        <is>
          <t>NT</t>
        </is>
      </c>
      <c r="R863" s="147" t="n">
        <v>0.27</v>
      </c>
      <c r="S863" s="127" t="inlineStr">
        <is>
          <t>5Y</t>
        </is>
      </c>
      <c r="T863" s="148" t="n">
        <v>3.07</v>
      </c>
      <c r="U863" s="127" t="inlineStr">
        <is>
          <t>LA RUCHE LOGISTIQUE</t>
        </is>
      </c>
      <c r="W863" s="8">
        <f>IF(C863&lt;&gt;2,"",IF(S863="5X","5XK",IF(S863="5Y","5YK",IF(S863="6B","6BK",IF(S863="6C","6CK","")))))</f>
        <v/>
      </c>
      <c r="X863" s="8">
        <f>IF(S863="6B",_xlfn.XLOOKUP(H863,'Zoning 2shop'!A:A,'Zoning 2shop'!B:B),IF(S863="6C",_xlfn.XLOOKUP(G863,'Zoning 2shop'!C:C,'Zoning 2shop'!D:D),""))</f>
        <v/>
      </c>
      <c r="Y863" s="112">
        <f>AB863/Z863</f>
        <v/>
      </c>
      <c r="Z863" s="4">
        <f>T863</f>
        <v/>
      </c>
      <c r="AA863" s="4">
        <f>IF(OR(S863="6C",S863="6B",S863="5X",S863="5Y"),0.08,0.5)</f>
        <v/>
      </c>
      <c r="AB863" s="4">
        <f>$AG$5/$AG$2*Z863</f>
        <v/>
      </c>
      <c r="AC863" s="19">
        <f>Z863+AA863</f>
        <v/>
      </c>
      <c r="AD863" s="8">
        <f>IF(COUNTIF(Catégories!A:A,N863)=0,"catégorie inconnue",LOOKUP(N863,Catégories!A:A,Catégories!B:B))</f>
        <v/>
      </c>
      <c r="AE863" s="21">
        <f>SUM(Z863:AB863)</f>
        <v/>
      </c>
    </row>
    <row r="864">
      <c r="B864" s="127" t="inlineStr">
        <is>
          <t>13624019</t>
        </is>
      </c>
      <c r="C864" s="127" t="inlineStr">
        <is>
          <t>2</t>
        </is>
      </c>
      <c r="D864" s="123" t="n">
        <v>46145</v>
      </c>
      <c r="E864" s="127" t="inlineStr">
        <is>
          <t>37540</t>
        </is>
      </c>
      <c r="F864" s="127" t="inlineStr">
        <is>
          <t>21320</t>
        </is>
      </c>
      <c r="G864" s="127" t="inlineStr"/>
      <c r="H864" s="127" t="inlineStr"/>
      <c r="I864" s="127" t="inlineStr">
        <is>
          <t>108550</t>
        </is>
      </c>
      <c r="J864" s="127" t="inlineStr">
        <is>
          <t>108550</t>
        </is>
      </c>
      <c r="K864" s="127" t="inlineStr">
        <is>
          <t>999999</t>
        </is>
      </c>
      <c r="L864" s="127" t="inlineStr">
        <is>
          <t>XT257798910TS</t>
        </is>
      </c>
      <c r="M864" s="127" t="inlineStr">
        <is>
          <t>N</t>
        </is>
      </c>
      <c r="N864" s="127" t="inlineStr">
        <is>
          <t>Transport</t>
        </is>
      </c>
      <c r="O864" s="127" t="inlineStr">
        <is>
          <t>N</t>
        </is>
      </c>
      <c r="P864" s="127" t="inlineStr">
        <is>
          <t>S</t>
        </is>
      </c>
      <c r="Q864" s="127" t="inlineStr">
        <is>
          <t>NT</t>
        </is>
      </c>
      <c r="R864" s="147" t="n">
        <v>0.17</v>
      </c>
      <c r="S864" s="127" t="inlineStr">
        <is>
          <t>5Y</t>
        </is>
      </c>
      <c r="T864" s="148" t="n">
        <v>3.07</v>
      </c>
      <c r="U864" s="127" t="inlineStr">
        <is>
          <t>LA RUCHE LOGISTIQUE</t>
        </is>
      </c>
      <c r="W864" s="8">
        <f>IF(C864&lt;&gt;2,"",IF(S864="5X","5XK",IF(S864="5Y","5YK",IF(S864="6B","6BK",IF(S864="6C","6CK","")))))</f>
        <v/>
      </c>
      <c r="X864" s="8">
        <f>IF(S864="6B",_xlfn.XLOOKUP(H864,'Zoning 2shop'!A:A,'Zoning 2shop'!B:B),IF(S864="6C",_xlfn.XLOOKUP(G864,'Zoning 2shop'!C:C,'Zoning 2shop'!D:D),""))</f>
        <v/>
      </c>
      <c r="Y864" s="112">
        <f>AB864/Z864</f>
        <v/>
      </c>
      <c r="Z864" s="4">
        <f>T864</f>
        <v/>
      </c>
      <c r="AA864" s="4">
        <f>IF(OR(S864="6C",S864="6B",S864="5X",S864="5Y"),0.08,0.5)</f>
        <v/>
      </c>
      <c r="AB864" s="4">
        <f>$AG$5/$AG$2*Z864</f>
        <v/>
      </c>
      <c r="AC864" s="19">
        <f>Z864+AA864</f>
        <v/>
      </c>
      <c r="AD864" s="8">
        <f>IF(COUNTIF(Catégories!A:A,N864)=0,"catégorie inconnue",LOOKUP(N864,Catégories!A:A,Catégories!B:B))</f>
        <v/>
      </c>
      <c r="AE864" s="21">
        <f>SUM(Z864:AB864)</f>
        <v/>
      </c>
    </row>
    <row r="865">
      <c r="B865" s="127" t="inlineStr">
        <is>
          <t>13624019</t>
        </is>
      </c>
      <c r="C865" s="127" t="inlineStr">
        <is>
          <t>2</t>
        </is>
      </c>
      <c r="D865" s="123" t="n">
        <v>46145</v>
      </c>
      <c r="E865" s="127" t="inlineStr">
        <is>
          <t>35510</t>
        </is>
      </c>
      <c r="F865" s="127" t="inlineStr">
        <is>
          <t>21320</t>
        </is>
      </c>
      <c r="G865" s="127" t="inlineStr"/>
      <c r="H865" s="127" t="inlineStr"/>
      <c r="I865" s="127" t="inlineStr">
        <is>
          <t>103110</t>
        </is>
      </c>
      <c r="J865" s="127" t="inlineStr">
        <is>
          <t>103110</t>
        </is>
      </c>
      <c r="K865" s="127" t="inlineStr">
        <is>
          <t>999999</t>
        </is>
      </c>
      <c r="L865" s="127" t="inlineStr">
        <is>
          <t>XT257803447TS</t>
        </is>
      </c>
      <c r="M865" s="127" t="inlineStr">
        <is>
          <t>N</t>
        </is>
      </c>
      <c r="N865" s="127" t="inlineStr">
        <is>
          <t>Transport</t>
        </is>
      </c>
      <c r="O865" s="127" t="inlineStr">
        <is>
          <t>N</t>
        </is>
      </c>
      <c r="P865" s="127" t="inlineStr">
        <is>
          <t>S</t>
        </is>
      </c>
      <c r="Q865" s="127" t="inlineStr">
        <is>
          <t>NT</t>
        </is>
      </c>
      <c r="R865" s="147" t="n">
        <v>0.2</v>
      </c>
      <c r="S865" s="127" t="inlineStr">
        <is>
          <t>5Y</t>
        </is>
      </c>
      <c r="T865" s="148" t="n">
        <v>3.07</v>
      </c>
      <c r="U865" s="127" t="inlineStr">
        <is>
          <t>LA RUCHE LOGISTIQUE</t>
        </is>
      </c>
      <c r="W865" s="8">
        <f>IF(C865&lt;&gt;2,"",IF(S865="5X","5XK",IF(S865="5Y","5YK",IF(S865="6B","6BK",IF(S865="6C","6CK","")))))</f>
        <v/>
      </c>
      <c r="X865" s="8">
        <f>IF(S865="6B",_xlfn.XLOOKUP(H865,'Zoning 2shop'!A:A,'Zoning 2shop'!B:B),IF(S865="6C",_xlfn.XLOOKUP(G865,'Zoning 2shop'!C:C,'Zoning 2shop'!D:D),""))</f>
        <v/>
      </c>
      <c r="Y865" s="112">
        <f>AB865/Z865</f>
        <v/>
      </c>
      <c r="Z865" s="4">
        <f>T865</f>
        <v/>
      </c>
      <c r="AA865" s="4">
        <f>IF(OR(S865="6C",S865="6B",S865="5X",S865="5Y"),0.08,0.5)</f>
        <v/>
      </c>
      <c r="AB865" s="4">
        <f>$AG$5/$AG$2*Z865</f>
        <v/>
      </c>
      <c r="AC865" s="19">
        <f>Z865+AA865</f>
        <v/>
      </c>
      <c r="AD865" s="8">
        <f>IF(COUNTIF(Catégories!A:A,N865)=0,"catégorie inconnue",LOOKUP(N865,Catégories!A:A,Catégories!B:B))</f>
        <v/>
      </c>
      <c r="AE865" s="21">
        <f>SUM(Z865:AB865)</f>
        <v/>
      </c>
    </row>
    <row r="866">
      <c r="B866" s="127" t="inlineStr">
        <is>
          <t>13624019</t>
        </is>
      </c>
      <c r="C866" s="127" t="inlineStr">
        <is>
          <t>2</t>
        </is>
      </c>
      <c r="D866" s="123" t="n">
        <v>46145</v>
      </c>
      <c r="E866" s="127" t="inlineStr">
        <is>
          <t>45470</t>
        </is>
      </c>
      <c r="F866" s="127" t="inlineStr">
        <is>
          <t>21320</t>
        </is>
      </c>
      <c r="G866" s="127" t="inlineStr"/>
      <c r="H866" s="127" t="inlineStr"/>
      <c r="I866" s="127" t="inlineStr">
        <is>
          <t>107130</t>
        </is>
      </c>
      <c r="J866" s="127" t="inlineStr">
        <is>
          <t>107130</t>
        </is>
      </c>
      <c r="K866" s="127" t="inlineStr">
        <is>
          <t>999999</t>
        </is>
      </c>
      <c r="L866" s="127" t="inlineStr">
        <is>
          <t>XT257805814TS</t>
        </is>
      </c>
      <c r="M866" s="127" t="inlineStr">
        <is>
          <t>N</t>
        </is>
      </c>
      <c r="N866" s="127" t="inlineStr">
        <is>
          <t>Transport</t>
        </is>
      </c>
      <c r="O866" s="127" t="inlineStr">
        <is>
          <t>N</t>
        </is>
      </c>
      <c r="P866" s="127" t="inlineStr">
        <is>
          <t>S</t>
        </is>
      </c>
      <c r="Q866" s="127" t="inlineStr">
        <is>
          <t>NT</t>
        </is>
      </c>
      <c r="R866" s="147" t="n">
        <v>0.25</v>
      </c>
      <c r="S866" s="127" t="inlineStr">
        <is>
          <t>5Y</t>
        </is>
      </c>
      <c r="T866" s="148" t="n">
        <v>3.07</v>
      </c>
      <c r="U866" s="127" t="inlineStr">
        <is>
          <t>LA RUCHE LOGISTIQUE</t>
        </is>
      </c>
      <c r="W866" s="8">
        <f>IF(C866&lt;&gt;2,"",IF(S866="5X","5XK",IF(S866="5Y","5YK",IF(S866="6B","6BK",IF(S866="6C","6CK","")))))</f>
        <v/>
      </c>
      <c r="X866" s="8">
        <f>IF(S866="6B",_xlfn.XLOOKUP(H866,'Zoning 2shop'!A:A,'Zoning 2shop'!B:B),IF(S866="6C",_xlfn.XLOOKUP(G866,'Zoning 2shop'!C:C,'Zoning 2shop'!D:D),""))</f>
        <v/>
      </c>
      <c r="Y866" s="112">
        <f>AB866/Z866</f>
        <v/>
      </c>
      <c r="Z866" s="4">
        <f>T866</f>
        <v/>
      </c>
      <c r="AA866" s="4">
        <f>IF(OR(S866="6C",S866="6B",S866="5X",S866="5Y"),0.08,0.5)</f>
        <v/>
      </c>
      <c r="AB866" s="4">
        <f>$AG$5/$AG$2*Z866</f>
        <v/>
      </c>
      <c r="AC866" s="19">
        <f>Z866+AA866</f>
        <v/>
      </c>
      <c r="AD866" s="8">
        <f>IF(COUNTIF(Catégories!A:A,N866)=0,"catégorie inconnue",LOOKUP(N866,Catégories!A:A,Catégories!B:B))</f>
        <v/>
      </c>
      <c r="AE866" s="21">
        <f>SUM(Z866:AB866)</f>
        <v/>
      </c>
    </row>
    <row r="867">
      <c r="B867" s="127" t="inlineStr">
        <is>
          <t>13624019</t>
        </is>
      </c>
      <c r="C867" s="127" t="inlineStr">
        <is>
          <t>2</t>
        </is>
      </c>
      <c r="D867" s="123" t="n">
        <v>46145</v>
      </c>
      <c r="E867" s="127" t="inlineStr">
        <is>
          <t>35430</t>
        </is>
      </c>
      <c r="F867" s="127" t="inlineStr">
        <is>
          <t>21320</t>
        </is>
      </c>
      <c r="G867" s="127" t="inlineStr"/>
      <c r="H867" s="127" t="inlineStr"/>
      <c r="I867" s="127" t="inlineStr">
        <is>
          <t>107013</t>
        </is>
      </c>
      <c r="J867" s="127" t="inlineStr">
        <is>
          <t>107013</t>
        </is>
      </c>
      <c r="K867" s="127" t="inlineStr">
        <is>
          <t>999999</t>
        </is>
      </c>
      <c r="L867" s="127" t="inlineStr">
        <is>
          <t>XT257810981TS</t>
        </is>
      </c>
      <c r="M867" s="127" t="inlineStr">
        <is>
          <t>N</t>
        </is>
      </c>
      <c r="N867" s="127" t="inlineStr">
        <is>
          <t>Transport</t>
        </is>
      </c>
      <c r="O867" s="127" t="inlineStr">
        <is>
          <t>N</t>
        </is>
      </c>
      <c r="P867" s="127" t="inlineStr">
        <is>
          <t>S</t>
        </is>
      </c>
      <c r="Q867" s="127" t="inlineStr">
        <is>
          <t>NT</t>
        </is>
      </c>
      <c r="R867" s="147" t="n">
        <v>0.75</v>
      </c>
      <c r="S867" s="127" t="inlineStr">
        <is>
          <t>5Y</t>
        </is>
      </c>
      <c r="T867" s="148" t="n">
        <v>3.17</v>
      </c>
      <c r="U867" s="127" t="inlineStr">
        <is>
          <t>LA RUCHE LOGISTIQUE</t>
        </is>
      </c>
      <c r="W867" s="8">
        <f>IF(C867&lt;&gt;2,"",IF(S867="5X","5XK",IF(S867="5Y","5YK",IF(S867="6B","6BK",IF(S867="6C","6CK","")))))</f>
        <v/>
      </c>
      <c r="X867" s="8">
        <f>IF(S867="6B",_xlfn.XLOOKUP(H867,'Zoning 2shop'!A:A,'Zoning 2shop'!B:B),IF(S867="6C",_xlfn.XLOOKUP(G867,'Zoning 2shop'!C:C,'Zoning 2shop'!D:D),""))</f>
        <v/>
      </c>
      <c r="Y867" s="112">
        <f>AB867/Z867</f>
        <v/>
      </c>
      <c r="Z867" s="4">
        <f>T867</f>
        <v/>
      </c>
      <c r="AA867" s="4">
        <f>IF(OR(S867="6C",S867="6B",S867="5X",S867="5Y"),0.08,0.5)</f>
        <v/>
      </c>
      <c r="AB867" s="4">
        <f>$AG$5/$AG$2*Z867</f>
        <v/>
      </c>
      <c r="AC867" s="19">
        <f>Z867+AA867</f>
        <v/>
      </c>
      <c r="AD867" s="8">
        <f>IF(COUNTIF(Catégories!A:A,N867)=0,"catégorie inconnue",LOOKUP(N867,Catégories!A:A,Catégories!B:B))</f>
        <v/>
      </c>
      <c r="AE867" s="21">
        <f>SUM(Z867:AB867)</f>
        <v/>
      </c>
    </row>
    <row r="868">
      <c r="B868" s="127" t="inlineStr">
        <is>
          <t>13624019</t>
        </is>
      </c>
      <c r="C868" s="127" t="inlineStr">
        <is>
          <t>2</t>
        </is>
      </c>
      <c r="D868" s="123" t="n">
        <v>46145</v>
      </c>
      <c r="E868" s="127" t="inlineStr">
        <is>
          <t>77150</t>
        </is>
      </c>
      <c r="F868" s="127" t="inlineStr">
        <is>
          <t>21320</t>
        </is>
      </c>
      <c r="G868" s="127" t="inlineStr"/>
      <c r="H868" s="127" t="inlineStr"/>
      <c r="I868" s="127" t="inlineStr">
        <is>
          <t>108113</t>
        </is>
      </c>
      <c r="J868" s="127" t="inlineStr">
        <is>
          <t>108113</t>
        </is>
      </c>
      <c r="K868" s="127" t="inlineStr">
        <is>
          <t>999999</t>
        </is>
      </c>
      <c r="L868" s="127" t="inlineStr">
        <is>
          <t>XT257813387TS</t>
        </is>
      </c>
      <c r="M868" s="127" t="inlineStr">
        <is>
          <t>N</t>
        </is>
      </c>
      <c r="N868" s="127" t="inlineStr">
        <is>
          <t>Transport</t>
        </is>
      </c>
      <c r="O868" s="127" t="inlineStr">
        <is>
          <t>N</t>
        </is>
      </c>
      <c r="P868" s="127" t="inlineStr">
        <is>
          <t>S</t>
        </is>
      </c>
      <c r="Q868" s="127" t="inlineStr">
        <is>
          <t>NT</t>
        </is>
      </c>
      <c r="R868" s="147" t="n">
        <v>0.22</v>
      </c>
      <c r="S868" s="127" t="inlineStr">
        <is>
          <t>5Y</t>
        </is>
      </c>
      <c r="T868" s="148" t="n">
        <v>3.07</v>
      </c>
      <c r="U868" s="127" t="inlineStr">
        <is>
          <t>LA RUCHE LOGISTIQUE</t>
        </is>
      </c>
      <c r="W868" s="8">
        <f>IF(C868&lt;&gt;2,"",IF(S868="5X","5XK",IF(S868="5Y","5YK",IF(S868="6B","6BK",IF(S868="6C","6CK","")))))</f>
        <v/>
      </c>
      <c r="X868" s="8">
        <f>IF(S868="6B",_xlfn.XLOOKUP(H868,'Zoning 2shop'!A:A,'Zoning 2shop'!B:B),IF(S868="6C",_xlfn.XLOOKUP(G868,'Zoning 2shop'!C:C,'Zoning 2shop'!D:D),""))</f>
        <v/>
      </c>
      <c r="Y868" s="112">
        <f>AB868/Z868</f>
        <v/>
      </c>
      <c r="Z868" s="4">
        <f>T868</f>
        <v/>
      </c>
      <c r="AA868" s="4">
        <f>IF(OR(S868="6C",S868="6B",S868="5X",S868="5Y"),0.08,0.5)</f>
        <v/>
      </c>
      <c r="AB868" s="4">
        <f>$AG$5/$AG$2*Z868</f>
        <v/>
      </c>
      <c r="AC868" s="19">
        <f>Z868+AA868</f>
        <v/>
      </c>
      <c r="AD868" s="8">
        <f>IF(COUNTIF(Catégories!A:A,N868)=0,"catégorie inconnue",LOOKUP(N868,Catégories!A:A,Catégories!B:B))</f>
        <v/>
      </c>
      <c r="AE868" s="21">
        <f>SUM(Z868:AB868)</f>
        <v/>
      </c>
    </row>
    <row r="869">
      <c r="B869" s="127" t="inlineStr">
        <is>
          <t>13624019</t>
        </is>
      </c>
      <c r="C869" s="127" t="inlineStr">
        <is>
          <t>2</t>
        </is>
      </c>
      <c r="D869" s="123" t="n">
        <v>46145</v>
      </c>
      <c r="E869" s="127" t="inlineStr">
        <is>
          <t>63460</t>
        </is>
      </c>
      <c r="F869" s="127" t="inlineStr">
        <is>
          <t>21320</t>
        </is>
      </c>
      <c r="G869" s="127" t="inlineStr"/>
      <c r="H869" s="127" t="inlineStr"/>
      <c r="I869" s="127" t="inlineStr">
        <is>
          <t>108169</t>
        </is>
      </c>
      <c r="J869" s="127" t="inlineStr">
        <is>
          <t>108169</t>
        </is>
      </c>
      <c r="K869" s="127" t="inlineStr">
        <is>
          <t>999999</t>
        </is>
      </c>
      <c r="L869" s="127" t="inlineStr">
        <is>
          <t>XT257815269TS</t>
        </is>
      </c>
      <c r="M869" s="127" t="inlineStr">
        <is>
          <t>N</t>
        </is>
      </c>
      <c r="N869" s="127" t="inlineStr">
        <is>
          <t>Transport</t>
        </is>
      </c>
      <c r="O869" s="127" t="inlineStr">
        <is>
          <t>N</t>
        </is>
      </c>
      <c r="P869" s="127" t="inlineStr">
        <is>
          <t>S</t>
        </is>
      </c>
      <c r="Q869" s="127" t="inlineStr">
        <is>
          <t>NT</t>
        </is>
      </c>
      <c r="R869" s="147" t="n">
        <v>0.05</v>
      </c>
      <c r="S869" s="127" t="inlineStr">
        <is>
          <t>5Y</t>
        </is>
      </c>
      <c r="T869" s="148" t="n">
        <v>3.07</v>
      </c>
      <c r="U869" s="127" t="inlineStr">
        <is>
          <t>LA RUCHE LOGISTIQUE</t>
        </is>
      </c>
      <c r="W869" s="8">
        <f>IF(C869&lt;&gt;2,"",IF(S869="5X","5XK",IF(S869="5Y","5YK",IF(S869="6B","6BK",IF(S869="6C","6CK","")))))</f>
        <v/>
      </c>
      <c r="X869" s="8">
        <f>IF(S869="6B",_xlfn.XLOOKUP(H869,'Zoning 2shop'!A:A,'Zoning 2shop'!B:B),IF(S869="6C",_xlfn.XLOOKUP(G869,'Zoning 2shop'!C:C,'Zoning 2shop'!D:D),""))</f>
        <v/>
      </c>
      <c r="Y869" s="112">
        <f>AB869/Z869</f>
        <v/>
      </c>
      <c r="Z869" s="4">
        <f>T869</f>
        <v/>
      </c>
      <c r="AA869" s="4">
        <f>IF(OR(S869="6C",S869="6B",S869="5X",S869="5Y"),0.08,0.5)</f>
        <v/>
      </c>
      <c r="AB869" s="4">
        <f>$AG$5/$AG$2*Z869</f>
        <v/>
      </c>
      <c r="AC869" s="19">
        <f>Z869+AA869</f>
        <v/>
      </c>
      <c r="AD869" s="8">
        <f>IF(COUNTIF(Catégories!A:A,N869)=0,"catégorie inconnue",LOOKUP(N869,Catégories!A:A,Catégories!B:B))</f>
        <v/>
      </c>
      <c r="AE869" s="21">
        <f>SUM(Z869:AB869)</f>
        <v/>
      </c>
    </row>
    <row r="870">
      <c r="B870" s="127" t="inlineStr">
        <is>
          <t>13624019</t>
        </is>
      </c>
      <c r="C870" s="127" t="inlineStr">
        <is>
          <t>2</t>
        </is>
      </c>
      <c r="D870" s="123" t="n">
        <v>46145</v>
      </c>
      <c r="E870" s="127" t="inlineStr">
        <is>
          <t>42360</t>
        </is>
      </c>
      <c r="F870" s="127" t="inlineStr">
        <is>
          <t>21320</t>
        </is>
      </c>
      <c r="G870" s="127" t="inlineStr"/>
      <c r="H870" s="127" t="inlineStr"/>
      <c r="I870" s="127" t="inlineStr">
        <is>
          <t>108149</t>
        </is>
      </c>
      <c r="J870" s="127" t="inlineStr">
        <is>
          <t>108149</t>
        </is>
      </c>
      <c r="K870" s="127" t="inlineStr">
        <is>
          <t>999999</t>
        </is>
      </c>
      <c r="L870" s="127" t="inlineStr">
        <is>
          <t>XT257816940TS</t>
        </is>
      </c>
      <c r="M870" s="127" t="inlineStr">
        <is>
          <t>N</t>
        </is>
      </c>
      <c r="N870" s="127" t="inlineStr">
        <is>
          <t>Transport</t>
        </is>
      </c>
      <c r="O870" s="127" t="inlineStr">
        <is>
          <t>N</t>
        </is>
      </c>
      <c r="P870" s="127" t="inlineStr">
        <is>
          <t>S</t>
        </is>
      </c>
      <c r="Q870" s="127" t="inlineStr">
        <is>
          <t>NT</t>
        </is>
      </c>
      <c r="R870" s="147" t="n">
        <v>0.22</v>
      </c>
      <c r="S870" s="127" t="inlineStr">
        <is>
          <t>5Y</t>
        </is>
      </c>
      <c r="T870" s="148" t="n">
        <v>3.07</v>
      </c>
      <c r="U870" s="127" t="inlineStr">
        <is>
          <t>LA RUCHE LOGISTIQUE</t>
        </is>
      </c>
      <c r="W870" s="8">
        <f>IF(C870&lt;&gt;2,"",IF(S870="5X","5XK",IF(S870="5Y","5YK",IF(S870="6B","6BK",IF(S870="6C","6CK","")))))</f>
        <v/>
      </c>
      <c r="X870" s="8">
        <f>IF(S870="6B",_xlfn.XLOOKUP(H870,'Zoning 2shop'!A:A,'Zoning 2shop'!B:B),IF(S870="6C",_xlfn.XLOOKUP(G870,'Zoning 2shop'!C:C,'Zoning 2shop'!D:D),""))</f>
        <v/>
      </c>
      <c r="Y870" s="112">
        <f>AB870/Z870</f>
        <v/>
      </c>
      <c r="Z870" s="4">
        <f>T870</f>
        <v/>
      </c>
      <c r="AA870" s="4">
        <f>IF(OR(S870="6C",S870="6B",S870="5X",S870="5Y"),0.08,0.5)</f>
        <v/>
      </c>
      <c r="AB870" s="4">
        <f>$AG$5/$AG$2*Z870</f>
        <v/>
      </c>
      <c r="AC870" s="19">
        <f>Z870+AA870</f>
        <v/>
      </c>
      <c r="AD870" s="8">
        <f>IF(COUNTIF(Catégories!A:A,N870)=0,"catégorie inconnue",LOOKUP(N870,Catégories!A:A,Catégories!B:B))</f>
        <v/>
      </c>
      <c r="AE870" s="21">
        <f>SUM(Z870:AB870)</f>
        <v/>
      </c>
    </row>
    <row r="871">
      <c r="B871" s="127" t="inlineStr">
        <is>
          <t>13624019</t>
        </is>
      </c>
      <c r="C871" s="127" t="inlineStr">
        <is>
          <t>2</t>
        </is>
      </c>
      <c r="D871" s="123" t="n">
        <v>46145</v>
      </c>
      <c r="E871" s="127" t="inlineStr">
        <is>
          <t>75012</t>
        </is>
      </c>
      <c r="F871" s="127" t="inlineStr">
        <is>
          <t>21320</t>
        </is>
      </c>
      <c r="G871" s="127" t="inlineStr"/>
      <c r="H871" s="127" t="inlineStr"/>
      <c r="I871" s="127" t="inlineStr">
        <is>
          <t>107623</t>
        </is>
      </c>
      <c r="J871" s="127" t="inlineStr">
        <is>
          <t>107623</t>
        </is>
      </c>
      <c r="K871" s="127" t="inlineStr">
        <is>
          <t>999999</t>
        </is>
      </c>
      <c r="L871" s="127" t="inlineStr">
        <is>
          <t>XT257826893TS</t>
        </is>
      </c>
      <c r="M871" s="127" t="inlineStr">
        <is>
          <t>N</t>
        </is>
      </c>
      <c r="N871" s="127" t="inlineStr">
        <is>
          <t>Transport</t>
        </is>
      </c>
      <c r="O871" s="127" t="inlineStr">
        <is>
          <t>N</t>
        </is>
      </c>
      <c r="P871" s="127" t="inlineStr">
        <is>
          <t>S</t>
        </is>
      </c>
      <c r="Q871" s="127" t="inlineStr">
        <is>
          <t>NT</t>
        </is>
      </c>
      <c r="R871" s="147" t="n">
        <v>0.11</v>
      </c>
      <c r="S871" s="127" t="inlineStr">
        <is>
          <t>5Y</t>
        </is>
      </c>
      <c r="T871" s="148" t="n">
        <v>3.07</v>
      </c>
      <c r="U871" s="127" t="inlineStr">
        <is>
          <t>LA RUCHE LOGISTIQUE</t>
        </is>
      </c>
      <c r="W871" s="8">
        <f>IF(C871&lt;&gt;2,"",IF(S871="5X","5XK",IF(S871="5Y","5YK",IF(S871="6B","6BK",IF(S871="6C","6CK","")))))</f>
        <v/>
      </c>
      <c r="X871" s="8">
        <f>IF(S871="6B",_xlfn.XLOOKUP(H871,'Zoning 2shop'!A:A,'Zoning 2shop'!B:B),IF(S871="6C",_xlfn.XLOOKUP(G871,'Zoning 2shop'!C:C,'Zoning 2shop'!D:D),""))</f>
        <v/>
      </c>
      <c r="Y871" s="112">
        <f>AB871/Z871</f>
        <v/>
      </c>
      <c r="Z871" s="4">
        <f>T871</f>
        <v/>
      </c>
      <c r="AA871" s="4">
        <f>IF(OR(S871="6C",S871="6B",S871="5X",S871="5Y"),0.08,0.5)</f>
        <v/>
      </c>
      <c r="AB871" s="4">
        <f>$AG$5/$AG$2*Z871</f>
        <v/>
      </c>
      <c r="AC871" s="19">
        <f>Z871+AA871</f>
        <v/>
      </c>
      <c r="AD871" s="8">
        <f>IF(COUNTIF(Catégories!A:A,N871)=0,"catégorie inconnue",LOOKUP(N871,Catégories!A:A,Catégories!B:B))</f>
        <v/>
      </c>
      <c r="AE871" s="21">
        <f>SUM(Z871:AB871)</f>
        <v/>
      </c>
    </row>
    <row r="872">
      <c r="B872" s="127" t="inlineStr">
        <is>
          <t>13624019</t>
        </is>
      </c>
      <c r="C872" s="127" t="inlineStr">
        <is>
          <t>2</t>
        </is>
      </c>
      <c r="D872" s="123" t="n">
        <v>46145</v>
      </c>
      <c r="E872" s="127" t="inlineStr">
        <is>
          <t>94220</t>
        </is>
      </c>
      <c r="F872" s="127" t="inlineStr">
        <is>
          <t>21320</t>
        </is>
      </c>
      <c r="G872" s="127" t="inlineStr"/>
      <c r="H872" s="127" t="inlineStr"/>
      <c r="I872" s="127" t="inlineStr">
        <is>
          <t>107321</t>
        </is>
      </c>
      <c r="J872" s="127" t="inlineStr">
        <is>
          <t>107321</t>
        </is>
      </c>
      <c r="K872" s="127" t="inlineStr">
        <is>
          <t>999999</t>
        </is>
      </c>
      <c r="L872" s="127" t="inlineStr">
        <is>
          <t>XT257830717TS</t>
        </is>
      </c>
      <c r="M872" s="127" t="inlineStr">
        <is>
          <t>N</t>
        </is>
      </c>
      <c r="N872" s="127" t="inlineStr">
        <is>
          <t>Transport</t>
        </is>
      </c>
      <c r="O872" s="127" t="inlineStr">
        <is>
          <t>N</t>
        </is>
      </c>
      <c r="P872" s="127" t="inlineStr">
        <is>
          <t>S</t>
        </is>
      </c>
      <c r="Q872" s="127" t="inlineStr">
        <is>
          <t>NT</t>
        </is>
      </c>
      <c r="R872" s="147" t="n">
        <v>1.4</v>
      </c>
      <c r="S872" s="127" t="inlineStr">
        <is>
          <t>5Y</t>
        </is>
      </c>
      <c r="T872" s="148" t="n">
        <v>3.49</v>
      </c>
      <c r="U872" s="127" t="inlineStr">
        <is>
          <t>LA RUCHE LOGISTIQUE</t>
        </is>
      </c>
      <c r="W872" s="8">
        <f>IF(C872&lt;&gt;2,"",IF(S872="5X","5XK",IF(S872="5Y","5YK",IF(S872="6B","6BK",IF(S872="6C","6CK","")))))</f>
        <v/>
      </c>
      <c r="X872" s="8">
        <f>IF(S872="6B",_xlfn.XLOOKUP(H872,'Zoning 2shop'!A:A,'Zoning 2shop'!B:B),IF(S872="6C",_xlfn.XLOOKUP(G872,'Zoning 2shop'!C:C,'Zoning 2shop'!D:D),""))</f>
        <v/>
      </c>
      <c r="Y872" s="112">
        <f>AB872/Z872</f>
        <v/>
      </c>
      <c r="Z872" s="4">
        <f>T872</f>
        <v/>
      </c>
      <c r="AA872" s="4">
        <f>IF(OR(S872="6C",S872="6B",S872="5X",S872="5Y"),0.08,0.5)</f>
        <v/>
      </c>
      <c r="AB872" s="4">
        <f>$AG$5/$AG$2*Z872</f>
        <v/>
      </c>
      <c r="AC872" s="19">
        <f>Z872+AA872</f>
        <v/>
      </c>
      <c r="AD872" s="8">
        <f>IF(COUNTIF(Catégories!A:A,N872)=0,"catégorie inconnue",LOOKUP(N872,Catégories!A:A,Catégories!B:B))</f>
        <v/>
      </c>
      <c r="AE872" s="21">
        <f>SUM(Z872:AB872)</f>
        <v/>
      </c>
    </row>
    <row r="873">
      <c r="B873" s="127" t="inlineStr">
        <is>
          <t>13624019</t>
        </is>
      </c>
      <c r="C873" s="127" t="inlineStr">
        <is>
          <t>2</t>
        </is>
      </c>
      <c r="D873" s="123" t="n">
        <v>46146</v>
      </c>
      <c r="E873" s="127" t="inlineStr">
        <is>
          <t>83150</t>
        </is>
      </c>
      <c r="F873" s="127" t="inlineStr">
        <is>
          <t>21320</t>
        </is>
      </c>
      <c r="G873" s="127" t="inlineStr"/>
      <c r="H873" s="127" t="inlineStr"/>
      <c r="I873" s="127" t="inlineStr">
        <is>
          <t>108468</t>
        </is>
      </c>
      <c r="J873" s="127" t="inlineStr">
        <is>
          <t>108468</t>
        </is>
      </c>
      <c r="K873" s="127" t="inlineStr">
        <is>
          <t>999999</t>
        </is>
      </c>
      <c r="L873" s="127" t="inlineStr">
        <is>
          <t>XT257854449TS</t>
        </is>
      </c>
      <c r="M873" s="127" t="inlineStr">
        <is>
          <t>N</t>
        </is>
      </c>
      <c r="N873" s="127" t="inlineStr">
        <is>
          <t>Transport</t>
        </is>
      </c>
      <c r="O873" s="127" t="inlineStr">
        <is>
          <t>N</t>
        </is>
      </c>
      <c r="P873" s="127" t="inlineStr">
        <is>
          <t>S</t>
        </is>
      </c>
      <c r="Q873" s="127" t="inlineStr">
        <is>
          <t>NT</t>
        </is>
      </c>
      <c r="R873" s="147" t="n">
        <v>0.1</v>
      </c>
      <c r="S873" s="127" t="inlineStr">
        <is>
          <t>5Y</t>
        </is>
      </c>
      <c r="T873" s="148" t="n">
        <v>3.07</v>
      </c>
      <c r="U873" s="127" t="inlineStr">
        <is>
          <t>LA RUCHE LOGISTIQUE</t>
        </is>
      </c>
      <c r="W873" s="8">
        <f>IF(C873&lt;&gt;2,"",IF(S873="5X","5XK",IF(S873="5Y","5YK",IF(S873="6B","6BK",IF(S873="6C","6CK","")))))</f>
        <v/>
      </c>
      <c r="X873" s="8">
        <f>IF(S873="6B",_xlfn.XLOOKUP(H873,'Zoning 2shop'!A:A,'Zoning 2shop'!B:B),IF(S873="6C",_xlfn.XLOOKUP(G873,'Zoning 2shop'!C:C,'Zoning 2shop'!D:D),""))</f>
        <v/>
      </c>
      <c r="Y873" s="112">
        <f>AB873/Z873</f>
        <v/>
      </c>
      <c r="Z873" s="4">
        <f>T873</f>
        <v/>
      </c>
      <c r="AA873" s="4">
        <f>IF(OR(S873="6C",S873="6B",S873="5X",S873="5Y"),0.08,0.5)</f>
        <v/>
      </c>
      <c r="AB873" s="4">
        <f>$AG$5/$AG$2*Z873</f>
        <v/>
      </c>
      <c r="AC873" s="19">
        <f>Z873+AA873</f>
        <v/>
      </c>
      <c r="AD873" s="8">
        <f>IF(COUNTIF(Catégories!A:A,N873)=0,"catégorie inconnue",LOOKUP(N873,Catégories!A:A,Catégories!B:B))</f>
        <v/>
      </c>
      <c r="AE873" s="21">
        <f>SUM(Z873:AB873)</f>
        <v/>
      </c>
    </row>
    <row r="874">
      <c r="B874" s="127" t="inlineStr">
        <is>
          <t>13624019</t>
        </is>
      </c>
      <c r="C874" s="127" t="inlineStr">
        <is>
          <t>2</t>
        </is>
      </c>
      <c r="D874" s="123" t="n">
        <v>46146</v>
      </c>
      <c r="E874" s="127" t="inlineStr">
        <is>
          <t>60560</t>
        </is>
      </c>
      <c r="F874" s="127" t="inlineStr">
        <is>
          <t>21320</t>
        </is>
      </c>
      <c r="G874" s="127" t="inlineStr"/>
      <c r="H874" s="127" t="inlineStr"/>
      <c r="I874" s="127" t="inlineStr">
        <is>
          <t>102166</t>
        </is>
      </c>
      <c r="J874" s="127" t="inlineStr">
        <is>
          <t>102166</t>
        </is>
      </c>
      <c r="K874" s="127" t="inlineStr">
        <is>
          <t>999999</t>
        </is>
      </c>
      <c r="L874" s="127" t="inlineStr">
        <is>
          <t>XT257854727TS</t>
        </is>
      </c>
      <c r="M874" s="127" t="inlineStr">
        <is>
          <t>N</t>
        </is>
      </c>
      <c r="N874" s="127" t="inlineStr">
        <is>
          <t>Transport</t>
        </is>
      </c>
      <c r="O874" s="127" t="inlineStr">
        <is>
          <t>N</t>
        </is>
      </c>
      <c r="P874" s="127" t="inlineStr">
        <is>
          <t>S</t>
        </is>
      </c>
      <c r="Q874" s="127" t="inlineStr">
        <is>
          <t>NT</t>
        </is>
      </c>
      <c r="R874" s="147" t="n">
        <v>0.44</v>
      </c>
      <c r="S874" s="127" t="inlineStr">
        <is>
          <t>5Y</t>
        </is>
      </c>
      <c r="T874" s="148" t="n">
        <v>3.07</v>
      </c>
      <c r="U874" s="127" t="inlineStr">
        <is>
          <t>LA RUCHE LOGISTIQUE</t>
        </is>
      </c>
      <c r="W874" s="8">
        <f>IF(C874&lt;&gt;2,"",IF(S874="5X","5XK",IF(S874="5Y","5YK",IF(S874="6B","6BK",IF(S874="6C","6CK","")))))</f>
        <v/>
      </c>
      <c r="X874" s="8">
        <f>IF(S874="6B",_xlfn.XLOOKUP(H874,'Zoning 2shop'!A:A,'Zoning 2shop'!B:B),IF(S874="6C",_xlfn.XLOOKUP(G874,'Zoning 2shop'!C:C,'Zoning 2shop'!D:D),""))</f>
        <v/>
      </c>
      <c r="Y874" s="112">
        <f>AB874/Z874</f>
        <v/>
      </c>
      <c r="Z874" s="4">
        <f>T874</f>
        <v/>
      </c>
      <c r="AA874" s="4">
        <f>IF(OR(S874="6C",S874="6B",S874="5X",S874="5Y"),0.08,0.5)</f>
        <v/>
      </c>
      <c r="AB874" s="4">
        <f>$AG$5/$AG$2*Z874</f>
        <v/>
      </c>
      <c r="AC874" s="19">
        <f>Z874+AA874</f>
        <v/>
      </c>
      <c r="AD874" s="8">
        <f>IF(COUNTIF(Catégories!A:A,N874)=0,"catégorie inconnue",LOOKUP(N874,Catégories!A:A,Catégories!B:B))</f>
        <v/>
      </c>
      <c r="AE874" s="21">
        <f>SUM(Z874:AB874)</f>
        <v/>
      </c>
    </row>
    <row r="875">
      <c r="B875" s="127" t="inlineStr">
        <is>
          <t>13624019</t>
        </is>
      </c>
      <c r="C875" s="127" t="inlineStr">
        <is>
          <t>2</t>
        </is>
      </c>
      <c r="D875" s="123" t="n">
        <v>46146</v>
      </c>
      <c r="E875" s="127" t="inlineStr">
        <is>
          <t>92120</t>
        </is>
      </c>
      <c r="F875" s="127" t="inlineStr">
        <is>
          <t>21320</t>
        </is>
      </c>
      <c r="G875" s="127" t="inlineStr"/>
      <c r="H875" s="127" t="inlineStr"/>
      <c r="I875" s="127" t="inlineStr">
        <is>
          <t>106559</t>
        </is>
      </c>
      <c r="J875" s="127" t="inlineStr">
        <is>
          <t>106559</t>
        </is>
      </c>
      <c r="K875" s="127" t="inlineStr">
        <is>
          <t>999999</t>
        </is>
      </c>
      <c r="L875" s="127" t="inlineStr">
        <is>
          <t>XT257855299TS</t>
        </is>
      </c>
      <c r="M875" s="127" t="inlineStr">
        <is>
          <t>N</t>
        </is>
      </c>
      <c r="N875" s="127" t="inlineStr">
        <is>
          <t>Transport</t>
        </is>
      </c>
      <c r="O875" s="127" t="inlineStr">
        <is>
          <t>N</t>
        </is>
      </c>
      <c r="P875" s="127" t="inlineStr">
        <is>
          <t>S</t>
        </is>
      </c>
      <c r="Q875" s="127" t="inlineStr">
        <is>
          <t>NT</t>
        </is>
      </c>
      <c r="R875" s="147" t="n">
        <v>1.1</v>
      </c>
      <c r="S875" s="127" t="inlineStr">
        <is>
          <t>5Y</t>
        </is>
      </c>
      <c r="T875" s="148" t="n">
        <v>3.49</v>
      </c>
      <c r="U875" s="127" t="inlineStr">
        <is>
          <t>LA RUCHE LOGISTIQUE</t>
        </is>
      </c>
      <c r="W875" s="8">
        <f>IF(C875&lt;&gt;2,"",IF(S875="5X","5XK",IF(S875="5Y","5YK",IF(S875="6B","6BK",IF(S875="6C","6CK","")))))</f>
        <v/>
      </c>
      <c r="X875" s="8">
        <f>IF(S875="6B",_xlfn.XLOOKUP(H875,'Zoning 2shop'!A:A,'Zoning 2shop'!B:B),IF(S875="6C",_xlfn.XLOOKUP(G875,'Zoning 2shop'!C:C,'Zoning 2shop'!D:D),""))</f>
        <v/>
      </c>
      <c r="Y875" s="112">
        <f>AB875/Z875</f>
        <v/>
      </c>
      <c r="Z875" s="4">
        <f>T875</f>
        <v/>
      </c>
      <c r="AA875" s="4">
        <f>IF(OR(S875="6C",S875="6B",S875="5X",S875="5Y"),0.08,0.5)</f>
        <v/>
      </c>
      <c r="AB875" s="4">
        <f>$AG$5/$AG$2*Z875</f>
        <v/>
      </c>
      <c r="AC875" s="19">
        <f>Z875+AA875</f>
        <v/>
      </c>
      <c r="AD875" s="8">
        <f>IF(COUNTIF(Catégories!A:A,N875)=0,"catégorie inconnue",LOOKUP(N875,Catégories!A:A,Catégories!B:B))</f>
        <v/>
      </c>
      <c r="AE875" s="21">
        <f>SUM(Z875:AB875)</f>
        <v/>
      </c>
    </row>
    <row r="876">
      <c r="B876" s="127" t="inlineStr">
        <is>
          <t>13624019</t>
        </is>
      </c>
      <c r="C876" s="127" t="inlineStr">
        <is>
          <t>2</t>
        </is>
      </c>
      <c r="D876" s="123" t="n">
        <v>46146</v>
      </c>
      <c r="E876" s="127" t="inlineStr">
        <is>
          <t>92100</t>
        </is>
      </c>
      <c r="F876" s="127" t="inlineStr">
        <is>
          <t>21320</t>
        </is>
      </c>
      <c r="G876" s="127" t="inlineStr"/>
      <c r="H876" s="127" t="inlineStr"/>
      <c r="I876" s="127" t="inlineStr">
        <is>
          <t>106336</t>
        </is>
      </c>
      <c r="J876" s="127" t="inlineStr">
        <is>
          <t>106336</t>
        </is>
      </c>
      <c r="K876" s="127" t="inlineStr">
        <is>
          <t>999999</t>
        </is>
      </c>
      <c r="L876" s="127" t="inlineStr">
        <is>
          <t>XT257861609TS</t>
        </is>
      </c>
      <c r="M876" s="127" t="inlineStr">
        <is>
          <t>N</t>
        </is>
      </c>
      <c r="N876" s="127" t="inlineStr">
        <is>
          <t>Transport</t>
        </is>
      </c>
      <c r="O876" s="127" t="inlineStr">
        <is>
          <t>N</t>
        </is>
      </c>
      <c r="P876" s="127" t="inlineStr">
        <is>
          <t>S</t>
        </is>
      </c>
      <c r="Q876" s="127" t="inlineStr">
        <is>
          <t>NT</t>
        </is>
      </c>
      <c r="R876" s="147" t="n">
        <v>2.15</v>
      </c>
      <c r="S876" s="127" t="inlineStr">
        <is>
          <t>5Y</t>
        </is>
      </c>
      <c r="T876" s="148" t="n">
        <v>3.91</v>
      </c>
      <c r="U876" s="127" t="inlineStr">
        <is>
          <t>LA RUCHE LOGISTIQUE</t>
        </is>
      </c>
      <c r="W876" s="8">
        <f>IF(C876&lt;&gt;2,"",IF(S876="5X","5XK",IF(S876="5Y","5YK",IF(S876="6B","6BK",IF(S876="6C","6CK","")))))</f>
        <v/>
      </c>
      <c r="X876" s="8">
        <f>IF(S876="6B",_xlfn.XLOOKUP(H876,'Zoning 2shop'!A:A,'Zoning 2shop'!B:B),IF(S876="6C",_xlfn.XLOOKUP(G876,'Zoning 2shop'!C:C,'Zoning 2shop'!D:D),""))</f>
        <v/>
      </c>
      <c r="Y876" s="112">
        <f>AB876/Z876</f>
        <v/>
      </c>
      <c r="Z876" s="4">
        <f>T876</f>
        <v/>
      </c>
      <c r="AA876" s="4">
        <f>IF(OR(S876="6C",S876="6B",S876="5X",S876="5Y"),0.08,0.5)</f>
        <v/>
      </c>
      <c r="AB876" s="4">
        <f>$AG$5/$AG$2*Z876</f>
        <v/>
      </c>
      <c r="AC876" s="19">
        <f>Z876+AA876</f>
        <v/>
      </c>
      <c r="AD876" s="8">
        <f>IF(COUNTIF(Catégories!A:A,N876)=0,"catégorie inconnue",LOOKUP(N876,Catégories!A:A,Catégories!B:B))</f>
        <v/>
      </c>
      <c r="AE876" s="21">
        <f>SUM(Z876:AB876)</f>
        <v/>
      </c>
    </row>
    <row r="877">
      <c r="B877" s="127" t="inlineStr">
        <is>
          <t>13624019</t>
        </is>
      </c>
      <c r="C877" s="127" t="inlineStr">
        <is>
          <t>2</t>
        </is>
      </c>
      <c r="D877" s="123" t="n">
        <v>46146</v>
      </c>
      <c r="E877" s="127" t="inlineStr">
        <is>
          <t>78110</t>
        </is>
      </c>
      <c r="F877" s="127" t="inlineStr">
        <is>
          <t>21320</t>
        </is>
      </c>
      <c r="G877" s="127" t="inlineStr"/>
      <c r="H877" s="127" t="inlineStr"/>
      <c r="I877" s="127" t="inlineStr">
        <is>
          <t>107479</t>
        </is>
      </c>
      <c r="J877" s="127" t="inlineStr">
        <is>
          <t>107479</t>
        </is>
      </c>
      <c r="K877" s="127" t="inlineStr">
        <is>
          <t>999999</t>
        </is>
      </c>
      <c r="L877" s="127" t="inlineStr">
        <is>
          <t>XT257869179TS</t>
        </is>
      </c>
      <c r="M877" s="127" t="inlineStr">
        <is>
          <t>N</t>
        </is>
      </c>
      <c r="N877" s="127" t="inlineStr">
        <is>
          <t>Transport</t>
        </is>
      </c>
      <c r="O877" s="127" t="inlineStr">
        <is>
          <t>N</t>
        </is>
      </c>
      <c r="P877" s="127" t="inlineStr">
        <is>
          <t>S</t>
        </is>
      </c>
      <c r="Q877" s="127" t="inlineStr">
        <is>
          <t>NT</t>
        </is>
      </c>
      <c r="R877" s="147" t="n">
        <v>0.7</v>
      </c>
      <c r="S877" s="127" t="inlineStr">
        <is>
          <t>5Y</t>
        </is>
      </c>
      <c r="T877" s="148" t="n">
        <v>3.17</v>
      </c>
      <c r="U877" s="127" t="inlineStr">
        <is>
          <t>LA RUCHE LOGISTIQUE</t>
        </is>
      </c>
      <c r="W877" s="8">
        <f>IF(C877&lt;&gt;2,"",IF(S877="5X","5XK",IF(S877="5Y","5YK",IF(S877="6B","6BK",IF(S877="6C","6CK","")))))</f>
        <v/>
      </c>
      <c r="X877" s="8">
        <f>IF(S877="6B",_xlfn.XLOOKUP(H877,'Zoning 2shop'!A:A,'Zoning 2shop'!B:B),IF(S877="6C",_xlfn.XLOOKUP(G877,'Zoning 2shop'!C:C,'Zoning 2shop'!D:D),""))</f>
        <v/>
      </c>
      <c r="Y877" s="112">
        <f>AB877/Z877</f>
        <v/>
      </c>
      <c r="Z877" s="4">
        <f>T877</f>
        <v/>
      </c>
      <c r="AA877" s="4">
        <f>IF(OR(S877="6C",S877="6B",S877="5X",S877="5Y"),0.08,0.5)</f>
        <v/>
      </c>
      <c r="AB877" s="4">
        <f>$AG$5/$AG$2*Z877</f>
        <v/>
      </c>
      <c r="AC877" s="19">
        <f>Z877+AA877</f>
        <v/>
      </c>
      <c r="AD877" s="8">
        <f>IF(COUNTIF(Catégories!A:A,N877)=0,"catégorie inconnue",LOOKUP(N877,Catégories!A:A,Catégories!B:B))</f>
        <v/>
      </c>
      <c r="AE877" s="21">
        <f>SUM(Z877:AB877)</f>
        <v/>
      </c>
    </row>
    <row r="878">
      <c r="B878" s="127" t="inlineStr">
        <is>
          <t>13624019</t>
        </is>
      </c>
      <c r="C878" s="127" t="inlineStr">
        <is>
          <t>2</t>
        </is>
      </c>
      <c r="D878" s="123" t="n">
        <v>46146</v>
      </c>
      <c r="E878" s="127" t="inlineStr">
        <is>
          <t>29860</t>
        </is>
      </c>
      <c r="F878" s="127" t="inlineStr">
        <is>
          <t>21320</t>
        </is>
      </c>
      <c r="G878" s="127" t="inlineStr"/>
      <c r="H878" s="127" t="inlineStr"/>
      <c r="I878" s="127" t="inlineStr">
        <is>
          <t>106877</t>
        </is>
      </c>
      <c r="J878" s="127" t="inlineStr">
        <is>
          <t>106877</t>
        </is>
      </c>
      <c r="K878" s="127" t="inlineStr">
        <is>
          <t>999999</t>
        </is>
      </c>
      <c r="L878" s="127" t="inlineStr">
        <is>
          <t>XT257877475TS</t>
        </is>
      </c>
      <c r="M878" s="127" t="inlineStr">
        <is>
          <t>N</t>
        </is>
      </c>
      <c r="N878" s="127" t="inlineStr">
        <is>
          <t>Transport</t>
        </is>
      </c>
      <c r="O878" s="127" t="inlineStr">
        <is>
          <t>N</t>
        </is>
      </c>
      <c r="P878" s="127" t="inlineStr">
        <is>
          <t>S</t>
        </is>
      </c>
      <c r="Q878" s="127" t="inlineStr">
        <is>
          <t>NT</t>
        </is>
      </c>
      <c r="R878" s="147" t="n">
        <v>0.17</v>
      </c>
      <c r="S878" s="127" t="inlineStr">
        <is>
          <t>5Y</t>
        </is>
      </c>
      <c r="T878" s="148" t="n">
        <v>3.07</v>
      </c>
      <c r="U878" s="127" t="inlineStr">
        <is>
          <t>LA RUCHE LOGISTIQUE</t>
        </is>
      </c>
      <c r="W878" s="8">
        <f>IF(C878&lt;&gt;2,"",IF(S878="5X","5XK",IF(S878="5Y","5YK",IF(S878="6B","6BK",IF(S878="6C","6CK","")))))</f>
        <v/>
      </c>
      <c r="X878" s="8">
        <f>IF(S878="6B",_xlfn.XLOOKUP(H878,'Zoning 2shop'!A:A,'Zoning 2shop'!B:B),IF(S878="6C",_xlfn.XLOOKUP(G878,'Zoning 2shop'!C:C,'Zoning 2shop'!D:D),""))</f>
        <v/>
      </c>
      <c r="Y878" s="112">
        <f>AB878/Z878</f>
        <v/>
      </c>
      <c r="Z878" s="4">
        <f>T878</f>
        <v/>
      </c>
      <c r="AA878" s="4">
        <f>IF(OR(S878="6C",S878="6B",S878="5X",S878="5Y"),0.08,0.5)</f>
        <v/>
      </c>
      <c r="AB878" s="4">
        <f>$AG$5/$AG$2*Z878</f>
        <v/>
      </c>
      <c r="AC878" s="19">
        <f>Z878+AA878</f>
        <v/>
      </c>
      <c r="AD878" s="8">
        <f>IF(COUNTIF(Catégories!A:A,N878)=0,"catégorie inconnue",LOOKUP(N878,Catégories!A:A,Catégories!B:B))</f>
        <v/>
      </c>
      <c r="AE878" s="21">
        <f>SUM(Z878:AB878)</f>
        <v/>
      </c>
    </row>
    <row r="879">
      <c r="B879" s="127" t="inlineStr">
        <is>
          <t>13624019</t>
        </is>
      </c>
      <c r="C879" s="127" t="inlineStr">
        <is>
          <t>2</t>
        </is>
      </c>
      <c r="D879" s="123" t="n">
        <v>46146</v>
      </c>
      <c r="E879" s="127" t="inlineStr">
        <is>
          <t>63670</t>
        </is>
      </c>
      <c r="F879" s="127" t="inlineStr">
        <is>
          <t>21320</t>
        </is>
      </c>
      <c r="G879" s="127" t="inlineStr"/>
      <c r="H879" s="127" t="inlineStr"/>
      <c r="I879" s="127" t="inlineStr">
        <is>
          <t>107151</t>
        </is>
      </c>
      <c r="J879" s="127" t="inlineStr">
        <is>
          <t>107151</t>
        </is>
      </c>
      <c r="K879" s="127" t="inlineStr">
        <is>
          <t>999999</t>
        </is>
      </c>
      <c r="L879" s="127" t="inlineStr">
        <is>
          <t>XT257881427TS</t>
        </is>
      </c>
      <c r="M879" s="127" t="inlineStr">
        <is>
          <t>N</t>
        </is>
      </c>
      <c r="N879" s="127" t="inlineStr">
        <is>
          <t>Transport</t>
        </is>
      </c>
      <c r="O879" s="127" t="inlineStr">
        <is>
          <t>N</t>
        </is>
      </c>
      <c r="P879" s="127" t="inlineStr">
        <is>
          <t>S</t>
        </is>
      </c>
      <c r="Q879" s="127" t="inlineStr">
        <is>
          <t>NT</t>
        </is>
      </c>
      <c r="R879" s="147" t="n">
        <v>0.7</v>
      </c>
      <c r="S879" s="127" t="inlineStr">
        <is>
          <t>5Y</t>
        </is>
      </c>
      <c r="T879" s="148" t="n">
        <v>3.17</v>
      </c>
      <c r="U879" s="127" t="inlineStr">
        <is>
          <t>LA RUCHE LOGISTIQUE</t>
        </is>
      </c>
      <c r="W879" s="8">
        <f>IF(C879&lt;&gt;2,"",IF(S879="5X","5XK",IF(S879="5Y","5YK",IF(S879="6B","6BK",IF(S879="6C","6CK","")))))</f>
        <v/>
      </c>
      <c r="X879" s="8">
        <f>IF(S879="6B",_xlfn.XLOOKUP(H879,'Zoning 2shop'!A:A,'Zoning 2shop'!B:B),IF(S879="6C",_xlfn.XLOOKUP(G879,'Zoning 2shop'!C:C,'Zoning 2shop'!D:D),""))</f>
        <v/>
      </c>
      <c r="Y879" s="112">
        <f>AB879/Z879</f>
        <v/>
      </c>
      <c r="Z879" s="4">
        <f>T879</f>
        <v/>
      </c>
      <c r="AA879" s="4">
        <f>IF(OR(S879="6C",S879="6B",S879="5X",S879="5Y"),0.08,0.5)</f>
        <v/>
      </c>
      <c r="AB879" s="4">
        <f>$AG$5/$AG$2*Z879</f>
        <v/>
      </c>
      <c r="AC879" s="19">
        <f>Z879+AA879</f>
        <v/>
      </c>
      <c r="AD879" s="8">
        <f>IF(COUNTIF(Catégories!A:A,N879)=0,"catégorie inconnue",LOOKUP(N879,Catégories!A:A,Catégories!B:B))</f>
        <v/>
      </c>
      <c r="AE879" s="21">
        <f>SUM(Z879:AB879)</f>
        <v/>
      </c>
    </row>
    <row r="880">
      <c r="B880" s="127" t="inlineStr">
        <is>
          <t>13624019</t>
        </is>
      </c>
      <c r="C880" s="127" t="inlineStr">
        <is>
          <t>2</t>
        </is>
      </c>
      <c r="D880" s="123" t="n">
        <v>46146</v>
      </c>
      <c r="E880" s="127" t="inlineStr">
        <is>
          <t>57650</t>
        </is>
      </c>
      <c r="F880" s="127" t="inlineStr">
        <is>
          <t>21320</t>
        </is>
      </c>
      <c r="G880" s="127" t="inlineStr"/>
      <c r="H880" s="127" t="inlineStr"/>
      <c r="I880" s="127" t="inlineStr">
        <is>
          <t>107353</t>
        </is>
      </c>
      <c r="J880" s="127" t="inlineStr">
        <is>
          <t>107353</t>
        </is>
      </c>
      <c r="K880" s="127" t="inlineStr">
        <is>
          <t>999999</t>
        </is>
      </c>
      <c r="L880" s="127" t="inlineStr">
        <is>
          <t>XT257881775TS</t>
        </is>
      </c>
      <c r="M880" s="127" t="inlineStr">
        <is>
          <t>N</t>
        </is>
      </c>
      <c r="N880" s="127" t="inlineStr">
        <is>
          <t>Transport</t>
        </is>
      </c>
      <c r="O880" s="127" t="inlineStr">
        <is>
          <t>N</t>
        </is>
      </c>
      <c r="P880" s="127" t="inlineStr">
        <is>
          <t>S</t>
        </is>
      </c>
      <c r="Q880" s="127" t="inlineStr">
        <is>
          <t>NT</t>
        </is>
      </c>
      <c r="R880" s="147" t="n">
        <v>0.64</v>
      </c>
      <c r="S880" s="127" t="inlineStr">
        <is>
          <t>5Y</t>
        </is>
      </c>
      <c r="T880" s="148" t="n">
        <v>3.17</v>
      </c>
      <c r="U880" s="127" t="inlineStr">
        <is>
          <t>LA RUCHE LOGISTIQUE</t>
        </is>
      </c>
      <c r="W880" s="8">
        <f>IF(C880&lt;&gt;2,"",IF(S880="5X","5XK",IF(S880="5Y","5YK",IF(S880="6B","6BK",IF(S880="6C","6CK","")))))</f>
        <v/>
      </c>
      <c r="X880" s="8">
        <f>IF(S880="6B",_xlfn.XLOOKUP(H880,'Zoning 2shop'!A:A,'Zoning 2shop'!B:B),IF(S880="6C",_xlfn.XLOOKUP(G880,'Zoning 2shop'!C:C,'Zoning 2shop'!D:D),""))</f>
        <v/>
      </c>
      <c r="Y880" s="112">
        <f>AB880/Z880</f>
        <v/>
      </c>
      <c r="Z880" s="4">
        <f>T880</f>
        <v/>
      </c>
      <c r="AA880" s="4">
        <f>IF(OR(S880="6C",S880="6B",S880="5X",S880="5Y"),0.08,0.5)</f>
        <v/>
      </c>
      <c r="AB880" s="4">
        <f>$AG$5/$AG$2*Z880</f>
        <v/>
      </c>
      <c r="AC880" s="19">
        <f>Z880+AA880</f>
        <v/>
      </c>
      <c r="AD880" s="8">
        <f>IF(COUNTIF(Catégories!A:A,N880)=0,"catégorie inconnue",LOOKUP(N880,Catégories!A:A,Catégories!B:B))</f>
        <v/>
      </c>
      <c r="AE880" s="21">
        <f>SUM(Z880:AB880)</f>
        <v/>
      </c>
    </row>
    <row r="881">
      <c r="B881" s="127" t="inlineStr">
        <is>
          <t>13624019</t>
        </is>
      </c>
      <c r="C881" s="127" t="inlineStr">
        <is>
          <t>2</t>
        </is>
      </c>
      <c r="D881" s="123" t="n">
        <v>46146</v>
      </c>
      <c r="E881" s="127" t="inlineStr">
        <is>
          <t>14590</t>
        </is>
      </c>
      <c r="F881" s="127" t="inlineStr">
        <is>
          <t>21320</t>
        </is>
      </c>
      <c r="G881" s="127" t="inlineStr"/>
      <c r="H881" s="127" t="inlineStr"/>
      <c r="I881" s="127" t="inlineStr">
        <is>
          <t>106351</t>
        </is>
      </c>
      <c r="J881" s="127" t="inlineStr">
        <is>
          <t>106351</t>
        </is>
      </c>
      <c r="K881" s="127" t="inlineStr">
        <is>
          <t>999999</t>
        </is>
      </c>
      <c r="L881" s="127" t="inlineStr">
        <is>
          <t>XT257887518TS</t>
        </is>
      </c>
      <c r="M881" s="127" t="inlineStr">
        <is>
          <t>N</t>
        </is>
      </c>
      <c r="N881" s="127" t="inlineStr">
        <is>
          <t>Transport</t>
        </is>
      </c>
      <c r="O881" s="127" t="inlineStr">
        <is>
          <t>N</t>
        </is>
      </c>
      <c r="P881" s="127" t="inlineStr">
        <is>
          <t>S</t>
        </is>
      </c>
      <c r="Q881" s="127" t="inlineStr">
        <is>
          <t>NT</t>
        </is>
      </c>
      <c r="R881" s="147" t="n">
        <v>1.2</v>
      </c>
      <c r="S881" s="127" t="inlineStr">
        <is>
          <t>5Y</t>
        </is>
      </c>
      <c r="T881" s="148" t="n">
        <v>3.49</v>
      </c>
      <c r="U881" s="127" t="inlineStr">
        <is>
          <t>LA RUCHE LOGISTIQUE</t>
        </is>
      </c>
      <c r="W881" s="8">
        <f>IF(C881&lt;&gt;2,"",IF(S881="5X","5XK",IF(S881="5Y","5YK",IF(S881="6B","6BK",IF(S881="6C","6CK","")))))</f>
        <v/>
      </c>
      <c r="X881" s="8">
        <f>IF(S881="6B",_xlfn.XLOOKUP(H881,'Zoning 2shop'!A:A,'Zoning 2shop'!B:B),IF(S881="6C",_xlfn.XLOOKUP(G881,'Zoning 2shop'!C:C,'Zoning 2shop'!D:D),""))</f>
        <v/>
      </c>
      <c r="Y881" s="112">
        <f>AB881/Z881</f>
        <v/>
      </c>
      <c r="Z881" s="4">
        <f>T881</f>
        <v/>
      </c>
      <c r="AA881" s="4">
        <f>IF(OR(S881="6C",S881="6B",S881="5X",S881="5Y"),0.08,0.5)</f>
        <v/>
      </c>
      <c r="AB881" s="4">
        <f>$AG$5/$AG$2*Z881</f>
        <v/>
      </c>
      <c r="AC881" s="19">
        <f>Z881+AA881</f>
        <v/>
      </c>
      <c r="AD881" s="8">
        <f>IF(COUNTIF(Catégories!A:A,N881)=0,"catégorie inconnue",LOOKUP(N881,Catégories!A:A,Catégories!B:B))</f>
        <v/>
      </c>
      <c r="AE881" s="21">
        <f>SUM(Z881:AB881)</f>
        <v/>
      </c>
    </row>
    <row r="882">
      <c r="B882" s="127" t="inlineStr">
        <is>
          <t>13624019</t>
        </is>
      </c>
      <c r="C882" s="127" t="inlineStr">
        <is>
          <t>2</t>
        </is>
      </c>
      <c r="D882" s="123" t="n">
        <v>46146</v>
      </c>
      <c r="E882" s="127" t="inlineStr">
        <is>
          <t>42400</t>
        </is>
      </c>
      <c r="F882" s="127" t="inlineStr">
        <is>
          <t>21320</t>
        </is>
      </c>
      <c r="G882" s="127" t="inlineStr"/>
      <c r="H882" s="127" t="inlineStr"/>
      <c r="I882" s="127" t="inlineStr">
        <is>
          <t>108131</t>
        </is>
      </c>
      <c r="J882" s="127" t="inlineStr">
        <is>
          <t>108131</t>
        </is>
      </c>
      <c r="K882" s="127" t="inlineStr">
        <is>
          <t>999999</t>
        </is>
      </c>
      <c r="L882" s="127" t="inlineStr">
        <is>
          <t>XT257901427TS</t>
        </is>
      </c>
      <c r="M882" s="127" t="inlineStr">
        <is>
          <t>N</t>
        </is>
      </c>
      <c r="N882" s="127" t="inlineStr">
        <is>
          <t>Transport</t>
        </is>
      </c>
      <c r="O882" s="127" t="inlineStr">
        <is>
          <t>N</t>
        </is>
      </c>
      <c r="P882" s="127" t="inlineStr">
        <is>
          <t>S</t>
        </is>
      </c>
      <c r="Q882" s="127" t="inlineStr">
        <is>
          <t>NT</t>
        </is>
      </c>
      <c r="R882" s="147" t="n">
        <v>0.28</v>
      </c>
      <c r="S882" s="127" t="inlineStr">
        <is>
          <t>5Y</t>
        </is>
      </c>
      <c r="T882" s="148" t="n">
        <v>3.07</v>
      </c>
      <c r="U882" s="127" t="inlineStr">
        <is>
          <t>LA RUCHE LOGISTIQUE</t>
        </is>
      </c>
      <c r="W882" s="8">
        <f>IF(C882&lt;&gt;2,"",IF(S882="5X","5XK",IF(S882="5Y","5YK",IF(S882="6B","6BK",IF(S882="6C","6CK","")))))</f>
        <v/>
      </c>
      <c r="X882" s="8">
        <f>IF(S882="6B",_xlfn.XLOOKUP(H882,'Zoning 2shop'!A:A,'Zoning 2shop'!B:B),IF(S882="6C",_xlfn.XLOOKUP(G882,'Zoning 2shop'!C:C,'Zoning 2shop'!D:D),""))</f>
        <v/>
      </c>
      <c r="Y882" s="112">
        <f>AB882/Z882</f>
        <v/>
      </c>
      <c r="Z882" s="4">
        <f>T882</f>
        <v/>
      </c>
      <c r="AA882" s="4">
        <f>IF(OR(S882="6C",S882="6B",S882="5X",S882="5Y"),0.08,0.5)</f>
        <v/>
      </c>
      <c r="AB882" s="4">
        <f>$AG$5/$AG$2*Z882</f>
        <v/>
      </c>
      <c r="AC882" s="19">
        <f>Z882+AA882</f>
        <v/>
      </c>
      <c r="AD882" s="8">
        <f>IF(COUNTIF(Catégories!A:A,N882)=0,"catégorie inconnue",LOOKUP(N882,Catégories!A:A,Catégories!B:B))</f>
        <v/>
      </c>
      <c r="AE882" s="21">
        <f>SUM(Z882:AB882)</f>
        <v/>
      </c>
    </row>
    <row r="883">
      <c r="B883" s="127" t="inlineStr">
        <is>
          <t>13624019</t>
        </is>
      </c>
      <c r="C883" s="127" t="inlineStr">
        <is>
          <t>2</t>
        </is>
      </c>
      <c r="D883" s="123" t="n">
        <v>46146</v>
      </c>
      <c r="E883" s="127" t="inlineStr">
        <is>
          <t>74600</t>
        </is>
      </c>
      <c r="F883" s="127" t="inlineStr">
        <is>
          <t>21320</t>
        </is>
      </c>
      <c r="G883" s="127" t="inlineStr"/>
      <c r="H883" s="127" t="inlineStr"/>
      <c r="I883" s="127" t="inlineStr">
        <is>
          <t>106583</t>
        </is>
      </c>
      <c r="J883" s="127" t="inlineStr">
        <is>
          <t>106583</t>
        </is>
      </c>
      <c r="K883" s="127" t="inlineStr">
        <is>
          <t>999999</t>
        </is>
      </c>
      <c r="L883" s="127" t="inlineStr">
        <is>
          <t>XT257906013TS</t>
        </is>
      </c>
      <c r="M883" s="127" t="inlineStr">
        <is>
          <t>N</t>
        </is>
      </c>
      <c r="N883" s="127" t="inlineStr">
        <is>
          <t>Transport</t>
        </is>
      </c>
      <c r="O883" s="127" t="inlineStr">
        <is>
          <t>N</t>
        </is>
      </c>
      <c r="P883" s="127" t="inlineStr">
        <is>
          <t>S</t>
        </is>
      </c>
      <c r="Q883" s="127" t="inlineStr">
        <is>
          <t>NT</t>
        </is>
      </c>
      <c r="R883" s="147" t="n">
        <v>0.7</v>
      </c>
      <c r="S883" s="127" t="inlineStr">
        <is>
          <t>5Y</t>
        </is>
      </c>
      <c r="T883" s="148" t="n">
        <v>3.17</v>
      </c>
      <c r="U883" s="127" t="inlineStr">
        <is>
          <t>LA RUCHE LOGISTIQUE</t>
        </is>
      </c>
      <c r="W883" s="8">
        <f>IF(C883&lt;&gt;2,"",IF(S883="5X","5XK",IF(S883="5Y","5YK",IF(S883="6B","6BK",IF(S883="6C","6CK","")))))</f>
        <v/>
      </c>
      <c r="X883" s="8">
        <f>IF(S883="6B",_xlfn.XLOOKUP(H883,'Zoning 2shop'!A:A,'Zoning 2shop'!B:B),IF(S883="6C",_xlfn.XLOOKUP(G883,'Zoning 2shop'!C:C,'Zoning 2shop'!D:D),""))</f>
        <v/>
      </c>
      <c r="Y883" s="112">
        <f>AB883/Z883</f>
        <v/>
      </c>
      <c r="Z883" s="4">
        <f>T883</f>
        <v/>
      </c>
      <c r="AA883" s="4">
        <f>IF(OR(S883="6C",S883="6B",S883="5X",S883="5Y"),0.08,0.5)</f>
        <v/>
      </c>
      <c r="AB883" s="4">
        <f>$AG$5/$AG$2*Z883</f>
        <v/>
      </c>
      <c r="AC883" s="19">
        <f>Z883+AA883</f>
        <v/>
      </c>
      <c r="AD883" s="8">
        <f>IF(COUNTIF(Catégories!A:A,N883)=0,"catégorie inconnue",LOOKUP(N883,Catégories!A:A,Catégories!B:B))</f>
        <v/>
      </c>
      <c r="AE883" s="21">
        <f>SUM(Z883:AB883)</f>
        <v/>
      </c>
    </row>
    <row r="884">
      <c r="B884" s="127" t="inlineStr">
        <is>
          <t>13624019</t>
        </is>
      </c>
      <c r="C884" s="127" t="inlineStr">
        <is>
          <t>2</t>
        </is>
      </c>
      <c r="D884" s="123" t="n">
        <v>46146</v>
      </c>
      <c r="E884" s="127" t="inlineStr">
        <is>
          <t>54110</t>
        </is>
      </c>
      <c r="F884" s="127" t="inlineStr">
        <is>
          <t>21320</t>
        </is>
      </c>
      <c r="G884" s="127" t="inlineStr"/>
      <c r="H884" s="127" t="inlineStr"/>
      <c r="I884" s="127" t="inlineStr">
        <is>
          <t>108421</t>
        </is>
      </c>
      <c r="J884" s="127" t="inlineStr">
        <is>
          <t>108421</t>
        </is>
      </c>
      <c r="K884" s="127" t="inlineStr">
        <is>
          <t>999999</t>
        </is>
      </c>
      <c r="L884" s="127" t="inlineStr">
        <is>
          <t>XT257921188TS</t>
        </is>
      </c>
      <c r="M884" s="127" t="inlineStr">
        <is>
          <t>N</t>
        </is>
      </c>
      <c r="N884" s="127" t="inlineStr">
        <is>
          <t>Transport</t>
        </is>
      </c>
      <c r="O884" s="127" t="inlineStr">
        <is>
          <t>N</t>
        </is>
      </c>
      <c r="P884" s="127" t="inlineStr">
        <is>
          <t>S</t>
        </is>
      </c>
      <c r="Q884" s="127" t="inlineStr">
        <is>
          <t>NT</t>
        </is>
      </c>
      <c r="R884" s="147" t="n">
        <v>0.18</v>
      </c>
      <c r="S884" s="127" t="inlineStr">
        <is>
          <t>5Y</t>
        </is>
      </c>
      <c r="T884" s="148" t="n">
        <v>3.07</v>
      </c>
      <c r="U884" s="127" t="inlineStr">
        <is>
          <t>LA RUCHE LOGISTIQUE</t>
        </is>
      </c>
      <c r="W884" s="8">
        <f>IF(C884&lt;&gt;2,"",IF(S884="5X","5XK",IF(S884="5Y","5YK",IF(S884="6B","6BK",IF(S884="6C","6CK","")))))</f>
        <v/>
      </c>
      <c r="X884" s="8">
        <f>IF(S884="6B",_xlfn.XLOOKUP(H884,'Zoning 2shop'!A:A,'Zoning 2shop'!B:B),IF(S884="6C",_xlfn.XLOOKUP(G884,'Zoning 2shop'!C:C,'Zoning 2shop'!D:D),""))</f>
        <v/>
      </c>
      <c r="Y884" s="112">
        <f>AB884/Z884</f>
        <v/>
      </c>
      <c r="Z884" s="4">
        <f>T884</f>
        <v/>
      </c>
      <c r="AA884" s="4">
        <f>IF(OR(S884="6C",S884="6B",S884="5X",S884="5Y"),0.08,0.5)</f>
        <v/>
      </c>
      <c r="AB884" s="4">
        <f>$AG$5/$AG$2*Z884</f>
        <v/>
      </c>
      <c r="AC884" s="19">
        <f>Z884+AA884</f>
        <v/>
      </c>
      <c r="AD884" s="8">
        <f>IF(COUNTIF(Catégories!A:A,N884)=0,"catégorie inconnue",LOOKUP(N884,Catégories!A:A,Catégories!B:B))</f>
        <v/>
      </c>
      <c r="AE884" s="21">
        <f>SUM(Z884:AB884)</f>
        <v/>
      </c>
    </row>
    <row r="885">
      <c r="B885" s="127" t="inlineStr">
        <is>
          <t>13624019</t>
        </is>
      </c>
      <c r="C885" s="127" t="inlineStr">
        <is>
          <t>2</t>
        </is>
      </c>
      <c r="D885" s="123" t="n">
        <v>46146</v>
      </c>
      <c r="E885" s="127" t="inlineStr">
        <is>
          <t>75016</t>
        </is>
      </c>
      <c r="F885" s="127" t="inlineStr">
        <is>
          <t>21320</t>
        </is>
      </c>
      <c r="G885" s="127" t="inlineStr"/>
      <c r="H885" s="127" t="inlineStr"/>
      <c r="I885" s="127" t="inlineStr">
        <is>
          <t>107298</t>
        </is>
      </c>
      <c r="J885" s="127" t="inlineStr">
        <is>
          <t>107298</t>
        </is>
      </c>
      <c r="K885" s="127" t="inlineStr">
        <is>
          <t>999999</t>
        </is>
      </c>
      <c r="L885" s="127" t="inlineStr">
        <is>
          <t>XT257923541TS</t>
        </is>
      </c>
      <c r="M885" s="127" t="inlineStr">
        <is>
          <t>N</t>
        </is>
      </c>
      <c r="N885" s="127" t="inlineStr">
        <is>
          <t>Transport</t>
        </is>
      </c>
      <c r="O885" s="127" t="inlineStr">
        <is>
          <t>N</t>
        </is>
      </c>
      <c r="P885" s="127" t="inlineStr">
        <is>
          <t>S</t>
        </is>
      </c>
      <c r="Q885" s="127" t="inlineStr">
        <is>
          <t>NT</t>
        </is>
      </c>
      <c r="R885" s="147" t="n">
        <v>0.47</v>
      </c>
      <c r="S885" s="127" t="inlineStr">
        <is>
          <t>5Y</t>
        </is>
      </c>
      <c r="T885" s="148" t="n">
        <v>3.07</v>
      </c>
      <c r="U885" s="127" t="inlineStr">
        <is>
          <t>LA RUCHE LOGISTIQUE</t>
        </is>
      </c>
      <c r="W885" s="8">
        <f>IF(C885&lt;&gt;2,"",IF(S885="5X","5XK",IF(S885="5Y","5YK",IF(S885="6B","6BK",IF(S885="6C","6CK","")))))</f>
        <v/>
      </c>
      <c r="X885" s="8">
        <f>IF(S885="6B",_xlfn.XLOOKUP(H885,'Zoning 2shop'!A:A,'Zoning 2shop'!B:B),IF(S885="6C",_xlfn.XLOOKUP(G885,'Zoning 2shop'!C:C,'Zoning 2shop'!D:D),""))</f>
        <v/>
      </c>
      <c r="Y885" s="112">
        <f>AB885/Z885</f>
        <v/>
      </c>
      <c r="Z885" s="4">
        <f>T885</f>
        <v/>
      </c>
      <c r="AA885" s="4">
        <f>IF(OR(S885="6C",S885="6B",S885="5X",S885="5Y"),0.08,0.5)</f>
        <v/>
      </c>
      <c r="AB885" s="4">
        <f>$AG$5/$AG$2*Z885</f>
        <v/>
      </c>
      <c r="AC885" s="19">
        <f>Z885+AA885</f>
        <v/>
      </c>
      <c r="AD885" s="8">
        <f>IF(COUNTIF(Catégories!A:A,N885)=0,"catégorie inconnue",LOOKUP(N885,Catégories!A:A,Catégories!B:B))</f>
        <v/>
      </c>
      <c r="AE885" s="21">
        <f>SUM(Z885:AB885)</f>
        <v/>
      </c>
    </row>
    <row r="886">
      <c r="B886" s="127" t="inlineStr">
        <is>
          <t>13624019</t>
        </is>
      </c>
      <c r="C886" s="127" t="inlineStr">
        <is>
          <t>2</t>
        </is>
      </c>
      <c r="D886" s="123" t="n">
        <v>46146</v>
      </c>
      <c r="E886" s="127" t="inlineStr">
        <is>
          <t>77100</t>
        </is>
      </c>
      <c r="F886" s="127" t="inlineStr">
        <is>
          <t>21320</t>
        </is>
      </c>
      <c r="G886" s="127" t="inlineStr"/>
      <c r="H886" s="127" t="inlineStr"/>
      <c r="I886" s="127" t="inlineStr">
        <is>
          <t>108577</t>
        </is>
      </c>
      <c r="J886" s="127" t="inlineStr">
        <is>
          <t>108577</t>
        </is>
      </c>
      <c r="K886" s="127" t="inlineStr">
        <is>
          <t>999999</t>
        </is>
      </c>
      <c r="L886" s="127" t="inlineStr">
        <is>
          <t>XT257925159TS</t>
        </is>
      </c>
      <c r="M886" s="127" t="inlineStr">
        <is>
          <t>N</t>
        </is>
      </c>
      <c r="N886" s="127" t="inlineStr">
        <is>
          <t>Transport</t>
        </is>
      </c>
      <c r="O886" s="127" t="inlineStr">
        <is>
          <t>N</t>
        </is>
      </c>
      <c r="P886" s="127" t="inlineStr">
        <is>
          <t>S</t>
        </is>
      </c>
      <c r="Q886" s="127" t="inlineStr">
        <is>
          <t>NT</t>
        </is>
      </c>
      <c r="R886" s="147" t="n">
        <v>0.44</v>
      </c>
      <c r="S886" s="127" t="inlineStr">
        <is>
          <t>5Y</t>
        </is>
      </c>
      <c r="T886" s="148" t="n">
        <v>3.07</v>
      </c>
      <c r="U886" s="127" t="inlineStr">
        <is>
          <t>LA RUCHE LOGISTIQUE</t>
        </is>
      </c>
      <c r="W886" s="8">
        <f>IF(C886&lt;&gt;2,"",IF(S886="5X","5XK",IF(S886="5Y","5YK",IF(S886="6B","6BK",IF(S886="6C","6CK","")))))</f>
        <v/>
      </c>
      <c r="X886" s="8">
        <f>IF(S886="6B",_xlfn.XLOOKUP(H886,'Zoning 2shop'!A:A,'Zoning 2shop'!B:B),IF(S886="6C",_xlfn.XLOOKUP(G886,'Zoning 2shop'!C:C,'Zoning 2shop'!D:D),""))</f>
        <v/>
      </c>
      <c r="Y886" s="112">
        <f>AB886/Z886</f>
        <v/>
      </c>
      <c r="Z886" s="4">
        <f>T886</f>
        <v/>
      </c>
      <c r="AA886" s="4">
        <f>IF(OR(S886="6C",S886="6B",S886="5X",S886="5Y"),0.08,0.5)</f>
        <v/>
      </c>
      <c r="AB886" s="4">
        <f>$AG$5/$AG$2*Z886</f>
        <v/>
      </c>
      <c r="AC886" s="19">
        <f>Z886+AA886</f>
        <v/>
      </c>
      <c r="AD886" s="8">
        <f>IF(COUNTIF(Catégories!A:A,N886)=0,"catégorie inconnue",LOOKUP(N886,Catégories!A:A,Catégories!B:B))</f>
        <v/>
      </c>
      <c r="AE886" s="21">
        <f>SUM(Z886:AB886)</f>
        <v/>
      </c>
    </row>
    <row r="887">
      <c r="B887" s="127" t="inlineStr">
        <is>
          <t>13624019</t>
        </is>
      </c>
      <c r="C887" s="127" t="inlineStr">
        <is>
          <t>2</t>
        </is>
      </c>
      <c r="D887" s="123" t="n">
        <v>46147</v>
      </c>
      <c r="E887" s="127" t="inlineStr">
        <is>
          <t>56000</t>
        </is>
      </c>
      <c r="F887" s="127" t="inlineStr">
        <is>
          <t>21320</t>
        </is>
      </c>
      <c r="G887" s="127" t="inlineStr"/>
      <c r="H887" s="127" t="inlineStr"/>
      <c r="I887" s="127" t="inlineStr">
        <is>
          <t>105657</t>
        </is>
      </c>
      <c r="J887" s="127" t="inlineStr">
        <is>
          <t>105657</t>
        </is>
      </c>
      <c r="K887" s="127" t="inlineStr">
        <is>
          <t>999999</t>
        </is>
      </c>
      <c r="L887" s="127" t="inlineStr">
        <is>
          <t>XT257935947TS</t>
        </is>
      </c>
      <c r="M887" s="127" t="inlineStr">
        <is>
          <t>N</t>
        </is>
      </c>
      <c r="N887" s="127" t="inlineStr">
        <is>
          <t>Transport</t>
        </is>
      </c>
      <c r="O887" s="127" t="inlineStr">
        <is>
          <t>N</t>
        </is>
      </c>
      <c r="P887" s="127" t="inlineStr">
        <is>
          <t>S</t>
        </is>
      </c>
      <c r="Q887" s="127" t="inlineStr">
        <is>
          <t>NT</t>
        </is>
      </c>
      <c r="R887" s="147" t="n">
        <v>0.8</v>
      </c>
      <c r="S887" s="127" t="inlineStr">
        <is>
          <t>5Y</t>
        </is>
      </c>
      <c r="T887" s="148" t="n">
        <v>3.17</v>
      </c>
      <c r="U887" s="127" t="inlineStr">
        <is>
          <t>LA RUCHE LOGISTIQUE</t>
        </is>
      </c>
      <c r="W887" s="8">
        <f>IF(C887&lt;&gt;2,"",IF(S887="5X","5XK",IF(S887="5Y","5YK",IF(S887="6B","6BK",IF(S887="6C","6CK","")))))</f>
        <v/>
      </c>
      <c r="X887" s="8">
        <f>IF(S887="6B",_xlfn.XLOOKUP(H887,'Zoning 2shop'!A:A,'Zoning 2shop'!B:B),IF(S887="6C",_xlfn.XLOOKUP(G887,'Zoning 2shop'!C:C,'Zoning 2shop'!D:D),""))</f>
        <v/>
      </c>
      <c r="Y887" s="112">
        <f>AB887/Z887</f>
        <v/>
      </c>
      <c r="Z887" s="4">
        <f>T887</f>
        <v/>
      </c>
      <c r="AA887" s="4">
        <f>IF(OR(S887="6C",S887="6B",S887="5X",S887="5Y"),0.08,0.5)</f>
        <v/>
      </c>
      <c r="AB887" s="4">
        <f>$AG$5/$AG$2*Z887</f>
        <v/>
      </c>
      <c r="AC887" s="19">
        <f>Z887+AA887</f>
        <v/>
      </c>
      <c r="AD887" s="8">
        <f>IF(COUNTIF(Catégories!A:A,N887)=0,"catégorie inconnue",LOOKUP(N887,Catégories!A:A,Catégories!B:B))</f>
        <v/>
      </c>
      <c r="AE887" s="21">
        <f>SUM(Z887:AB887)</f>
        <v/>
      </c>
    </row>
    <row r="888">
      <c r="B888" s="127" t="inlineStr">
        <is>
          <t>13624019</t>
        </is>
      </c>
      <c r="C888" s="127" t="inlineStr">
        <is>
          <t>2</t>
        </is>
      </c>
      <c r="D888" s="123" t="n">
        <v>46147</v>
      </c>
      <c r="E888" s="127" t="inlineStr">
        <is>
          <t>62880</t>
        </is>
      </c>
      <c r="F888" s="127" t="inlineStr">
        <is>
          <t>21320</t>
        </is>
      </c>
      <c r="G888" s="127" t="inlineStr"/>
      <c r="H888" s="127" t="inlineStr"/>
      <c r="I888" s="127" t="inlineStr">
        <is>
          <t>108499</t>
        </is>
      </c>
      <c r="J888" s="127" t="inlineStr">
        <is>
          <t>108499</t>
        </is>
      </c>
      <c r="K888" s="127" t="inlineStr">
        <is>
          <t>999999</t>
        </is>
      </c>
      <c r="L888" s="127" t="inlineStr">
        <is>
          <t>XT257951777TS</t>
        </is>
      </c>
      <c r="M888" s="127" t="inlineStr">
        <is>
          <t>N</t>
        </is>
      </c>
      <c r="N888" s="127" t="inlineStr">
        <is>
          <t>Transport</t>
        </is>
      </c>
      <c r="O888" s="127" t="inlineStr">
        <is>
          <t>N</t>
        </is>
      </c>
      <c r="P888" s="127" t="inlineStr">
        <is>
          <t>S</t>
        </is>
      </c>
      <c r="Q888" s="127" t="inlineStr">
        <is>
          <t>NT</t>
        </is>
      </c>
      <c r="R888" s="147" t="n">
        <v>0.37</v>
      </c>
      <c r="S888" s="127" t="inlineStr">
        <is>
          <t>5Y</t>
        </is>
      </c>
      <c r="T888" s="148" t="n">
        <v>3.07</v>
      </c>
      <c r="U888" s="127" t="inlineStr">
        <is>
          <t>LA RUCHE LOGISTIQUE</t>
        </is>
      </c>
      <c r="W888" s="8">
        <f>IF(C888&lt;&gt;2,"",IF(S888="5X","5XK",IF(S888="5Y","5YK",IF(S888="6B","6BK",IF(S888="6C","6CK","")))))</f>
        <v/>
      </c>
      <c r="X888" s="8">
        <f>IF(S888="6B",_xlfn.XLOOKUP(H888,'Zoning 2shop'!A:A,'Zoning 2shop'!B:B),IF(S888="6C",_xlfn.XLOOKUP(G888,'Zoning 2shop'!C:C,'Zoning 2shop'!D:D),""))</f>
        <v/>
      </c>
      <c r="Y888" s="112">
        <f>AB888/Z888</f>
        <v/>
      </c>
      <c r="Z888" s="4">
        <f>T888</f>
        <v/>
      </c>
      <c r="AA888" s="4">
        <f>IF(OR(S888="6C",S888="6B",S888="5X",S888="5Y"),0.08,0.5)</f>
        <v/>
      </c>
      <c r="AB888" s="4">
        <f>$AG$5/$AG$2*Z888</f>
        <v/>
      </c>
      <c r="AC888" s="19">
        <f>Z888+AA888</f>
        <v/>
      </c>
      <c r="AD888" s="8">
        <f>IF(COUNTIF(Catégories!A:A,N888)=0,"catégorie inconnue",LOOKUP(N888,Catégories!A:A,Catégories!B:B))</f>
        <v/>
      </c>
      <c r="AE888" s="21">
        <f>SUM(Z888:AB888)</f>
        <v/>
      </c>
    </row>
    <row r="889">
      <c r="B889" s="127" t="inlineStr">
        <is>
          <t>13624019</t>
        </is>
      </c>
      <c r="C889" s="127" t="inlineStr">
        <is>
          <t>2</t>
        </is>
      </c>
      <c r="D889" s="123" t="n">
        <v>46147</v>
      </c>
      <c r="E889" s="127" t="inlineStr">
        <is>
          <t>73000</t>
        </is>
      </c>
      <c r="F889" s="127" t="inlineStr">
        <is>
          <t>21320</t>
        </is>
      </c>
      <c r="G889" s="127" t="inlineStr"/>
      <c r="H889" s="127" t="inlineStr"/>
      <c r="I889" s="127" t="inlineStr">
        <is>
          <t>107340</t>
        </is>
      </c>
      <c r="J889" s="127" t="inlineStr">
        <is>
          <t>107340</t>
        </is>
      </c>
      <c r="K889" s="127" t="inlineStr">
        <is>
          <t>999999</t>
        </is>
      </c>
      <c r="L889" s="127" t="inlineStr">
        <is>
          <t>XT257954570TS</t>
        </is>
      </c>
      <c r="M889" s="127" t="inlineStr">
        <is>
          <t>N</t>
        </is>
      </c>
      <c r="N889" s="127" t="inlineStr">
        <is>
          <t>Transport</t>
        </is>
      </c>
      <c r="O889" s="127" t="inlineStr">
        <is>
          <t>N</t>
        </is>
      </c>
      <c r="P889" s="127" t="inlineStr">
        <is>
          <t>S</t>
        </is>
      </c>
      <c r="Q889" s="127" t="inlineStr">
        <is>
          <t>NT</t>
        </is>
      </c>
      <c r="R889" s="147" t="n">
        <v>0.34</v>
      </c>
      <c r="S889" s="127" t="inlineStr">
        <is>
          <t>5Y</t>
        </is>
      </c>
      <c r="T889" s="148" t="n">
        <v>3.07</v>
      </c>
      <c r="U889" s="127" t="inlineStr">
        <is>
          <t>LA RUCHE LOGISTIQUE</t>
        </is>
      </c>
      <c r="W889" s="8">
        <f>IF(C889&lt;&gt;2,"",IF(S889="5X","5XK",IF(S889="5Y","5YK",IF(S889="6B","6BK",IF(S889="6C","6CK","")))))</f>
        <v/>
      </c>
      <c r="X889" s="8">
        <f>IF(S889="6B",_xlfn.XLOOKUP(H889,'Zoning 2shop'!A:A,'Zoning 2shop'!B:B),IF(S889="6C",_xlfn.XLOOKUP(G889,'Zoning 2shop'!C:C,'Zoning 2shop'!D:D),""))</f>
        <v/>
      </c>
      <c r="Y889" s="112">
        <f>AB889/Z889</f>
        <v/>
      </c>
      <c r="Z889" s="4">
        <f>T889</f>
        <v/>
      </c>
      <c r="AA889" s="4">
        <f>IF(OR(S889="6C",S889="6B",S889="5X",S889="5Y"),0.08,0.5)</f>
        <v/>
      </c>
      <c r="AB889" s="4">
        <f>$AG$5/$AG$2*Z889</f>
        <v/>
      </c>
      <c r="AC889" s="19">
        <f>Z889+AA889</f>
        <v/>
      </c>
      <c r="AD889" s="8">
        <f>IF(COUNTIF(Catégories!A:A,N889)=0,"catégorie inconnue",LOOKUP(N889,Catégories!A:A,Catégories!B:B))</f>
        <v/>
      </c>
      <c r="AE889" s="21">
        <f>SUM(Z889:AB889)</f>
        <v/>
      </c>
    </row>
    <row r="890">
      <c r="B890" s="127" t="inlineStr">
        <is>
          <t>13624019</t>
        </is>
      </c>
      <c r="C890" s="127" t="inlineStr">
        <is>
          <t>2</t>
        </is>
      </c>
      <c r="D890" s="123" t="n">
        <v>46147</v>
      </c>
      <c r="E890" s="127" t="inlineStr">
        <is>
          <t>72000</t>
        </is>
      </c>
      <c r="F890" s="127" t="inlineStr">
        <is>
          <t>21320</t>
        </is>
      </c>
      <c r="G890" s="127" t="inlineStr"/>
      <c r="H890" s="127" t="inlineStr"/>
      <c r="I890" s="127" t="inlineStr">
        <is>
          <t>108269</t>
        </is>
      </c>
      <c r="J890" s="127" t="inlineStr">
        <is>
          <t>108269</t>
        </is>
      </c>
      <c r="K890" s="127" t="inlineStr">
        <is>
          <t>999999</t>
        </is>
      </c>
      <c r="L890" s="127" t="inlineStr">
        <is>
          <t>XT257958554TS</t>
        </is>
      </c>
      <c r="M890" s="127" t="inlineStr">
        <is>
          <t>N</t>
        </is>
      </c>
      <c r="N890" s="127" t="inlineStr">
        <is>
          <t>Transport</t>
        </is>
      </c>
      <c r="O890" s="127" t="inlineStr">
        <is>
          <t>N</t>
        </is>
      </c>
      <c r="P890" s="127" t="inlineStr">
        <is>
          <t>S</t>
        </is>
      </c>
      <c r="Q890" s="127" t="inlineStr">
        <is>
          <t>NT</t>
        </is>
      </c>
      <c r="R890" s="147" t="n">
        <v>0.6</v>
      </c>
      <c r="S890" s="127" t="inlineStr">
        <is>
          <t>5Y</t>
        </is>
      </c>
      <c r="T890" s="148" t="n">
        <v>3.17</v>
      </c>
      <c r="U890" s="127" t="inlineStr">
        <is>
          <t>LA RUCHE LOGISTIQUE</t>
        </is>
      </c>
      <c r="W890" s="8">
        <f>IF(C890&lt;&gt;2,"",IF(S890="5X","5XK",IF(S890="5Y","5YK",IF(S890="6B","6BK",IF(S890="6C","6CK","")))))</f>
        <v/>
      </c>
      <c r="X890" s="8">
        <f>IF(S890="6B",_xlfn.XLOOKUP(H890,'Zoning 2shop'!A:A,'Zoning 2shop'!B:B),IF(S890="6C",_xlfn.XLOOKUP(G890,'Zoning 2shop'!C:C,'Zoning 2shop'!D:D),""))</f>
        <v/>
      </c>
      <c r="Y890" s="112">
        <f>AB890/Z890</f>
        <v/>
      </c>
      <c r="Z890" s="4">
        <f>T890</f>
        <v/>
      </c>
      <c r="AA890" s="4">
        <f>IF(OR(S890="6C",S890="6B",S890="5X",S890="5Y"),0.08,0.5)</f>
        <v/>
      </c>
      <c r="AB890" s="4">
        <f>$AG$5/$AG$2*Z890</f>
        <v/>
      </c>
      <c r="AC890" s="19">
        <f>Z890+AA890</f>
        <v/>
      </c>
      <c r="AD890" s="8">
        <f>IF(COUNTIF(Catégories!A:A,N890)=0,"catégorie inconnue",LOOKUP(N890,Catégories!A:A,Catégories!B:B))</f>
        <v/>
      </c>
      <c r="AE890" s="21">
        <f>SUM(Z890:AB890)</f>
        <v/>
      </c>
    </row>
    <row r="891">
      <c r="B891" s="127" t="inlineStr">
        <is>
          <t>13624019</t>
        </is>
      </c>
      <c r="C891" s="127" t="inlineStr">
        <is>
          <t>2</t>
        </is>
      </c>
      <c r="D891" s="123" t="n">
        <v>46147</v>
      </c>
      <c r="E891" s="127" t="inlineStr">
        <is>
          <t>33127</t>
        </is>
      </c>
      <c r="F891" s="127" t="inlineStr">
        <is>
          <t>21320</t>
        </is>
      </c>
      <c r="G891" s="127" t="inlineStr"/>
      <c r="H891" s="127" t="inlineStr"/>
      <c r="I891" s="127" t="inlineStr">
        <is>
          <t>105084</t>
        </is>
      </c>
      <c r="J891" s="127" t="inlineStr">
        <is>
          <t>105084</t>
        </is>
      </c>
      <c r="K891" s="127" t="inlineStr">
        <is>
          <t>999999</t>
        </is>
      </c>
      <c r="L891" s="127" t="inlineStr">
        <is>
          <t>XT257964427TS</t>
        </is>
      </c>
      <c r="M891" s="127" t="inlineStr">
        <is>
          <t>N</t>
        </is>
      </c>
      <c r="N891" s="127" t="inlineStr">
        <is>
          <t>Transport</t>
        </is>
      </c>
      <c r="O891" s="127" t="inlineStr">
        <is>
          <t>N</t>
        </is>
      </c>
      <c r="P891" s="127" t="inlineStr">
        <is>
          <t>S</t>
        </is>
      </c>
      <c r="Q891" s="127" t="inlineStr">
        <is>
          <t>NT</t>
        </is>
      </c>
      <c r="R891" s="147" t="n">
        <v>0.25</v>
      </c>
      <c r="S891" s="127" t="inlineStr">
        <is>
          <t>5Y</t>
        </is>
      </c>
      <c r="T891" s="148" t="n">
        <v>3.07</v>
      </c>
      <c r="U891" s="127" t="inlineStr">
        <is>
          <t>LA RUCHE LOGISTIQUE</t>
        </is>
      </c>
      <c r="W891" s="8">
        <f>IF(C891&lt;&gt;2,"",IF(S891="5X","5XK",IF(S891="5Y","5YK",IF(S891="6B","6BK",IF(S891="6C","6CK","")))))</f>
        <v/>
      </c>
      <c r="X891" s="8">
        <f>IF(S891="6B",_xlfn.XLOOKUP(H891,'Zoning 2shop'!A:A,'Zoning 2shop'!B:B),IF(S891="6C",_xlfn.XLOOKUP(G891,'Zoning 2shop'!C:C,'Zoning 2shop'!D:D),""))</f>
        <v/>
      </c>
      <c r="Y891" s="112">
        <f>AB891/Z891</f>
        <v/>
      </c>
      <c r="Z891" s="4">
        <f>T891</f>
        <v/>
      </c>
      <c r="AA891" s="4">
        <f>IF(OR(S891="6C",S891="6B",S891="5X",S891="5Y"),0.08,0.5)</f>
        <v/>
      </c>
      <c r="AB891" s="4">
        <f>$AG$5/$AG$2*Z891</f>
        <v/>
      </c>
      <c r="AC891" s="19">
        <f>Z891+AA891</f>
        <v/>
      </c>
      <c r="AD891" s="8">
        <f>IF(COUNTIF(Catégories!A:A,N891)=0,"catégorie inconnue",LOOKUP(N891,Catégories!A:A,Catégories!B:B))</f>
        <v/>
      </c>
      <c r="AE891" s="21">
        <f>SUM(Z891:AB891)</f>
        <v/>
      </c>
    </row>
    <row r="892">
      <c r="B892" s="127" t="inlineStr">
        <is>
          <t>13624019</t>
        </is>
      </c>
      <c r="C892" s="127" t="inlineStr">
        <is>
          <t>2</t>
        </is>
      </c>
      <c r="D892" s="123" t="n">
        <v>46147</v>
      </c>
      <c r="E892" s="127" t="inlineStr">
        <is>
          <t>77390</t>
        </is>
      </c>
      <c r="F892" s="127" t="inlineStr">
        <is>
          <t>21320</t>
        </is>
      </c>
      <c r="G892" s="127" t="inlineStr"/>
      <c r="H892" s="127" t="inlineStr"/>
      <c r="I892" s="127" t="inlineStr">
        <is>
          <t>107278</t>
        </is>
      </c>
      <c r="J892" s="127" t="inlineStr">
        <is>
          <t>107278</t>
        </is>
      </c>
      <c r="K892" s="127" t="inlineStr">
        <is>
          <t>999999</t>
        </is>
      </c>
      <c r="L892" s="127" t="inlineStr">
        <is>
          <t>XT257970691TS</t>
        </is>
      </c>
      <c r="M892" s="127" t="inlineStr">
        <is>
          <t>N</t>
        </is>
      </c>
      <c r="N892" s="127" t="inlineStr">
        <is>
          <t>Transport</t>
        </is>
      </c>
      <c r="O892" s="127" t="inlineStr">
        <is>
          <t>N</t>
        </is>
      </c>
      <c r="P892" s="127" t="inlineStr">
        <is>
          <t>S</t>
        </is>
      </c>
      <c r="Q892" s="127" t="inlineStr">
        <is>
          <t>NT</t>
        </is>
      </c>
      <c r="R892" s="147" t="n">
        <v>0.5600000000000001</v>
      </c>
      <c r="S892" s="127" t="inlineStr">
        <is>
          <t>5Y</t>
        </is>
      </c>
      <c r="T892" s="148" t="n">
        <v>3.17</v>
      </c>
      <c r="U892" s="127" t="inlineStr">
        <is>
          <t>LA RUCHE LOGISTIQUE</t>
        </is>
      </c>
      <c r="W892" s="8">
        <f>IF(C892&lt;&gt;2,"",IF(S892="5X","5XK",IF(S892="5Y","5YK",IF(S892="6B","6BK",IF(S892="6C","6CK","")))))</f>
        <v/>
      </c>
      <c r="X892" s="8">
        <f>IF(S892="6B",_xlfn.XLOOKUP(H892,'Zoning 2shop'!A:A,'Zoning 2shop'!B:B),IF(S892="6C",_xlfn.XLOOKUP(G892,'Zoning 2shop'!C:C,'Zoning 2shop'!D:D),""))</f>
        <v/>
      </c>
      <c r="Y892" s="112">
        <f>AB892/Z892</f>
        <v/>
      </c>
      <c r="Z892" s="4">
        <f>T892</f>
        <v/>
      </c>
      <c r="AA892" s="4">
        <f>IF(OR(S892="6C",S892="6B",S892="5X",S892="5Y"),0.08,0.5)</f>
        <v/>
      </c>
      <c r="AB892" s="4">
        <f>$AG$5/$AG$2*Z892</f>
        <v/>
      </c>
      <c r="AC892" s="19">
        <f>Z892+AA892</f>
        <v/>
      </c>
      <c r="AD892" s="8">
        <f>IF(COUNTIF(Catégories!A:A,N892)=0,"catégorie inconnue",LOOKUP(N892,Catégories!A:A,Catégories!B:B))</f>
        <v/>
      </c>
      <c r="AE892" s="21">
        <f>SUM(Z892:AB892)</f>
        <v/>
      </c>
    </row>
    <row r="893">
      <c r="B893" s="127" t="inlineStr">
        <is>
          <t>13624019</t>
        </is>
      </c>
      <c r="C893" s="127" t="inlineStr">
        <is>
          <t>2</t>
        </is>
      </c>
      <c r="D893" s="123" t="n">
        <v>46147</v>
      </c>
      <c r="E893" s="127" t="inlineStr">
        <is>
          <t>75018</t>
        </is>
      </c>
      <c r="F893" s="127" t="inlineStr">
        <is>
          <t>21320</t>
        </is>
      </c>
      <c r="G893" s="127" t="inlineStr"/>
      <c r="H893" s="127" t="inlineStr"/>
      <c r="I893" s="127" t="inlineStr">
        <is>
          <t>108243</t>
        </is>
      </c>
      <c r="J893" s="127" t="inlineStr">
        <is>
          <t>108243</t>
        </is>
      </c>
      <c r="K893" s="127" t="inlineStr">
        <is>
          <t>999999</t>
        </is>
      </c>
      <c r="L893" s="127" t="inlineStr">
        <is>
          <t>XT257972278TS</t>
        </is>
      </c>
      <c r="M893" s="127" t="inlineStr">
        <is>
          <t>N</t>
        </is>
      </c>
      <c r="N893" s="127" t="inlineStr">
        <is>
          <t>Transport</t>
        </is>
      </c>
      <c r="O893" s="127" t="inlineStr">
        <is>
          <t>N</t>
        </is>
      </c>
      <c r="P893" s="127" t="inlineStr">
        <is>
          <t>S</t>
        </is>
      </c>
      <c r="Q893" s="127" t="inlineStr">
        <is>
          <t>NT</t>
        </is>
      </c>
      <c r="R893" s="147" t="n">
        <v>0.3</v>
      </c>
      <c r="S893" s="127" t="inlineStr">
        <is>
          <t>5Y</t>
        </is>
      </c>
      <c r="T893" s="148" t="n">
        <v>3.07</v>
      </c>
      <c r="U893" s="127" t="inlineStr">
        <is>
          <t>LA RUCHE LOGISTIQUE</t>
        </is>
      </c>
      <c r="W893" s="8">
        <f>IF(C893&lt;&gt;2,"",IF(S893="5X","5XK",IF(S893="5Y","5YK",IF(S893="6B","6BK",IF(S893="6C","6CK","")))))</f>
        <v/>
      </c>
      <c r="X893" s="8">
        <f>IF(S893="6B",_xlfn.XLOOKUP(H893,'Zoning 2shop'!A:A,'Zoning 2shop'!B:B),IF(S893="6C",_xlfn.XLOOKUP(G893,'Zoning 2shop'!C:C,'Zoning 2shop'!D:D),""))</f>
        <v/>
      </c>
      <c r="Y893" s="112">
        <f>AB893/Z893</f>
        <v/>
      </c>
      <c r="Z893" s="4">
        <f>T893</f>
        <v/>
      </c>
      <c r="AA893" s="4">
        <f>IF(OR(S893="6C",S893="6B",S893="5X",S893="5Y"),0.08,0.5)</f>
        <v/>
      </c>
      <c r="AB893" s="4">
        <f>$AG$5/$AG$2*Z893</f>
        <v/>
      </c>
      <c r="AC893" s="19">
        <f>Z893+AA893</f>
        <v/>
      </c>
      <c r="AD893" s="8">
        <f>IF(COUNTIF(Catégories!A:A,N893)=0,"catégorie inconnue",LOOKUP(N893,Catégories!A:A,Catégories!B:B))</f>
        <v/>
      </c>
      <c r="AE893" s="21">
        <f>SUM(Z893:AB893)</f>
        <v/>
      </c>
    </row>
    <row r="894">
      <c r="B894" s="127" t="inlineStr">
        <is>
          <t>13624019</t>
        </is>
      </c>
      <c r="C894" s="127" t="inlineStr">
        <is>
          <t>2</t>
        </is>
      </c>
      <c r="D894" s="123" t="n">
        <v>46147</v>
      </c>
      <c r="E894" s="127" t="inlineStr">
        <is>
          <t>74160</t>
        </is>
      </c>
      <c r="F894" s="127" t="inlineStr">
        <is>
          <t>21320</t>
        </is>
      </c>
      <c r="G894" s="127" t="inlineStr"/>
      <c r="H894" s="127" t="inlineStr"/>
      <c r="I894" s="127" t="inlineStr">
        <is>
          <t>107152</t>
        </is>
      </c>
      <c r="J894" s="127" t="inlineStr">
        <is>
          <t>107152</t>
        </is>
      </c>
      <c r="K894" s="127" t="inlineStr">
        <is>
          <t>999999</t>
        </is>
      </c>
      <c r="L894" s="127" t="inlineStr">
        <is>
          <t>XT257975416TS</t>
        </is>
      </c>
      <c r="M894" s="127" t="inlineStr">
        <is>
          <t>N</t>
        </is>
      </c>
      <c r="N894" s="127" t="inlineStr">
        <is>
          <t>Transport</t>
        </is>
      </c>
      <c r="O894" s="127" t="inlineStr">
        <is>
          <t>N</t>
        </is>
      </c>
      <c r="P894" s="127" t="inlineStr">
        <is>
          <t>S</t>
        </is>
      </c>
      <c r="Q894" s="127" t="inlineStr">
        <is>
          <t>NT</t>
        </is>
      </c>
      <c r="R894" s="147" t="n">
        <v>0.15</v>
      </c>
      <c r="S894" s="127" t="inlineStr">
        <is>
          <t>5Y</t>
        </is>
      </c>
      <c r="T894" s="148" t="n">
        <v>3.07</v>
      </c>
      <c r="U894" s="127" t="inlineStr">
        <is>
          <t>LA RUCHE LOGISTIQUE</t>
        </is>
      </c>
      <c r="W894" s="8">
        <f>IF(C894&lt;&gt;2,"",IF(S894="5X","5XK",IF(S894="5Y","5YK",IF(S894="6B","6BK",IF(S894="6C","6CK","")))))</f>
        <v/>
      </c>
      <c r="X894" s="8">
        <f>IF(S894="6B",_xlfn.XLOOKUP(H894,'Zoning 2shop'!A:A,'Zoning 2shop'!B:B),IF(S894="6C",_xlfn.XLOOKUP(G894,'Zoning 2shop'!C:C,'Zoning 2shop'!D:D),""))</f>
        <v/>
      </c>
      <c r="Y894" s="112">
        <f>AB894/Z894</f>
        <v/>
      </c>
      <c r="Z894" s="4">
        <f>T894</f>
        <v/>
      </c>
      <c r="AA894" s="4">
        <f>IF(OR(S894="6C",S894="6B",S894="5X",S894="5Y"),0.08,0.5)</f>
        <v/>
      </c>
      <c r="AB894" s="4">
        <f>$AG$5/$AG$2*Z894</f>
        <v/>
      </c>
      <c r="AC894" s="19">
        <f>Z894+AA894</f>
        <v/>
      </c>
      <c r="AD894" s="8">
        <f>IF(COUNTIF(Catégories!A:A,N894)=0,"catégorie inconnue",LOOKUP(N894,Catégories!A:A,Catégories!B:B))</f>
        <v/>
      </c>
      <c r="AE894" s="21">
        <f>SUM(Z894:AB894)</f>
        <v/>
      </c>
    </row>
    <row r="895">
      <c r="B895" s="127" t="inlineStr">
        <is>
          <t>13624019</t>
        </is>
      </c>
      <c r="C895" s="127" t="inlineStr">
        <is>
          <t>2</t>
        </is>
      </c>
      <c r="D895" s="123" t="n">
        <v>46147</v>
      </c>
      <c r="E895" s="127" t="inlineStr">
        <is>
          <t>56500</t>
        </is>
      </c>
      <c r="F895" s="127" t="inlineStr">
        <is>
          <t>21320</t>
        </is>
      </c>
      <c r="G895" s="127" t="inlineStr"/>
      <c r="H895" s="127" t="inlineStr"/>
      <c r="I895" s="127" t="inlineStr">
        <is>
          <t>108355</t>
        </is>
      </c>
      <c r="J895" s="127" t="inlineStr">
        <is>
          <t>108355</t>
        </is>
      </c>
      <c r="K895" s="127" t="inlineStr">
        <is>
          <t>999999</t>
        </is>
      </c>
      <c r="L895" s="127" t="inlineStr">
        <is>
          <t>XT257982920TS</t>
        </is>
      </c>
      <c r="M895" s="127" t="inlineStr">
        <is>
          <t>N</t>
        </is>
      </c>
      <c r="N895" s="127" t="inlineStr">
        <is>
          <t>Transport</t>
        </is>
      </c>
      <c r="O895" s="127" t="inlineStr">
        <is>
          <t>N</t>
        </is>
      </c>
      <c r="P895" s="127" t="inlineStr">
        <is>
          <t>S</t>
        </is>
      </c>
      <c r="Q895" s="127" t="inlineStr">
        <is>
          <t>NT</t>
        </is>
      </c>
      <c r="R895" s="147" t="n">
        <v>0.27</v>
      </c>
      <c r="S895" s="127" t="inlineStr">
        <is>
          <t>5Y</t>
        </is>
      </c>
      <c r="T895" s="148" t="n">
        <v>3.07</v>
      </c>
      <c r="U895" s="127" t="inlineStr">
        <is>
          <t>LA RUCHE LOGISTIQUE</t>
        </is>
      </c>
      <c r="W895" s="8">
        <f>IF(C895&lt;&gt;2,"",IF(S895="5X","5XK",IF(S895="5Y","5YK",IF(S895="6B","6BK",IF(S895="6C","6CK","")))))</f>
        <v/>
      </c>
      <c r="X895" s="8">
        <f>IF(S895="6B",_xlfn.XLOOKUP(H895,'Zoning 2shop'!A:A,'Zoning 2shop'!B:B),IF(S895="6C",_xlfn.XLOOKUP(G895,'Zoning 2shop'!C:C,'Zoning 2shop'!D:D),""))</f>
        <v/>
      </c>
      <c r="Y895" s="112">
        <f>AB895/Z895</f>
        <v/>
      </c>
      <c r="Z895" s="4">
        <f>T895</f>
        <v/>
      </c>
      <c r="AA895" s="4">
        <f>IF(OR(S895="6C",S895="6B",S895="5X",S895="5Y"),0.08,0.5)</f>
        <v/>
      </c>
      <c r="AB895" s="4">
        <f>$AG$5/$AG$2*Z895</f>
        <v/>
      </c>
      <c r="AC895" s="19">
        <f>Z895+AA895</f>
        <v/>
      </c>
      <c r="AD895" s="8">
        <f>IF(COUNTIF(Catégories!A:A,N895)=0,"catégorie inconnue",LOOKUP(N895,Catégories!A:A,Catégories!B:B))</f>
        <v/>
      </c>
      <c r="AE895" s="21">
        <f>SUM(Z895:AB895)</f>
        <v/>
      </c>
    </row>
    <row r="896">
      <c r="B896" s="127" t="inlineStr">
        <is>
          <t>13624019</t>
        </is>
      </c>
      <c r="C896" s="127" t="inlineStr">
        <is>
          <t>2</t>
        </is>
      </c>
      <c r="D896" s="123" t="n">
        <v>46147</v>
      </c>
      <c r="E896" s="127" t="inlineStr">
        <is>
          <t>72000</t>
        </is>
      </c>
      <c r="F896" s="127" t="inlineStr">
        <is>
          <t>21320</t>
        </is>
      </c>
      <c r="G896" s="127" t="inlineStr"/>
      <c r="H896" s="127" t="inlineStr"/>
      <c r="I896" s="127" t="inlineStr">
        <is>
          <t>107878</t>
        </is>
      </c>
      <c r="J896" s="127" t="inlineStr">
        <is>
          <t>107878</t>
        </is>
      </c>
      <c r="K896" s="127" t="inlineStr">
        <is>
          <t>999999</t>
        </is>
      </c>
      <c r="L896" s="127" t="inlineStr">
        <is>
          <t>XT257988383TS</t>
        </is>
      </c>
      <c r="M896" s="127" t="inlineStr">
        <is>
          <t>N</t>
        </is>
      </c>
      <c r="N896" s="127" t="inlineStr">
        <is>
          <t>Transport</t>
        </is>
      </c>
      <c r="O896" s="127" t="inlineStr">
        <is>
          <t>N</t>
        </is>
      </c>
      <c r="P896" s="127" t="inlineStr">
        <is>
          <t>S</t>
        </is>
      </c>
      <c r="Q896" s="127" t="inlineStr">
        <is>
          <t>NT</t>
        </is>
      </c>
      <c r="R896" s="147" t="n">
        <v>0.2</v>
      </c>
      <c r="S896" s="127" t="inlineStr">
        <is>
          <t>5Y</t>
        </is>
      </c>
      <c r="T896" s="148" t="n">
        <v>3.07</v>
      </c>
      <c r="U896" s="127" t="inlineStr">
        <is>
          <t>LA RUCHE LOGISTIQUE</t>
        </is>
      </c>
      <c r="W896" s="8">
        <f>IF(C896&lt;&gt;2,"",IF(S896="5X","5XK",IF(S896="5Y","5YK",IF(S896="6B","6BK",IF(S896="6C","6CK","")))))</f>
        <v/>
      </c>
      <c r="X896" s="8">
        <f>IF(S896="6B",_xlfn.XLOOKUP(H896,'Zoning 2shop'!A:A,'Zoning 2shop'!B:B),IF(S896="6C",_xlfn.XLOOKUP(G896,'Zoning 2shop'!C:C,'Zoning 2shop'!D:D),""))</f>
        <v/>
      </c>
      <c r="Y896" s="112">
        <f>AB896/Z896</f>
        <v/>
      </c>
      <c r="Z896" s="4">
        <f>T896</f>
        <v/>
      </c>
      <c r="AA896" s="4">
        <f>IF(OR(S896="6C",S896="6B",S896="5X",S896="5Y"),0.08,0.5)</f>
        <v/>
      </c>
      <c r="AB896" s="4">
        <f>$AG$5/$AG$2*Z896</f>
        <v/>
      </c>
      <c r="AC896" s="19">
        <f>Z896+AA896</f>
        <v/>
      </c>
      <c r="AD896" s="8">
        <f>IF(COUNTIF(Catégories!A:A,N896)=0,"catégorie inconnue",LOOKUP(N896,Catégories!A:A,Catégories!B:B))</f>
        <v/>
      </c>
      <c r="AE896" s="21">
        <f>SUM(Z896:AB896)</f>
        <v/>
      </c>
    </row>
    <row r="897">
      <c r="B897" s="127" t="inlineStr">
        <is>
          <t>13624019</t>
        </is>
      </c>
      <c r="C897" s="127" t="inlineStr">
        <is>
          <t>2</t>
        </is>
      </c>
      <c r="D897" s="123" t="n">
        <v>46147</v>
      </c>
      <c r="E897" s="127" t="inlineStr">
        <is>
          <t>69006</t>
        </is>
      </c>
      <c r="F897" s="127" t="inlineStr">
        <is>
          <t>21320</t>
        </is>
      </c>
      <c r="G897" s="127" t="inlineStr"/>
      <c r="H897" s="127" t="inlineStr"/>
      <c r="I897" s="127" t="inlineStr">
        <is>
          <t>107555</t>
        </is>
      </c>
      <c r="J897" s="127" t="inlineStr">
        <is>
          <t>107555</t>
        </is>
      </c>
      <c r="K897" s="127" t="inlineStr">
        <is>
          <t>999999</t>
        </is>
      </c>
      <c r="L897" s="127" t="inlineStr">
        <is>
          <t>XT258001478TS</t>
        </is>
      </c>
      <c r="M897" s="127" t="inlineStr">
        <is>
          <t>N</t>
        </is>
      </c>
      <c r="N897" s="127" t="inlineStr">
        <is>
          <t>Transport</t>
        </is>
      </c>
      <c r="O897" s="127" t="inlineStr">
        <is>
          <t>N</t>
        </is>
      </c>
      <c r="P897" s="127" t="inlineStr">
        <is>
          <t>S</t>
        </is>
      </c>
      <c r="Q897" s="127" t="inlineStr">
        <is>
          <t>NT</t>
        </is>
      </c>
      <c r="R897" s="147" t="n">
        <v>0.42</v>
      </c>
      <c r="S897" s="127" t="inlineStr">
        <is>
          <t>5Y</t>
        </is>
      </c>
      <c r="T897" s="148" t="n">
        <v>3.07</v>
      </c>
      <c r="U897" s="127" t="inlineStr">
        <is>
          <t>LA RUCHE LOGISTIQUE</t>
        </is>
      </c>
      <c r="W897" s="8">
        <f>IF(C897&lt;&gt;2,"",IF(S897="5X","5XK",IF(S897="5Y","5YK",IF(S897="6B","6BK",IF(S897="6C","6CK","")))))</f>
        <v/>
      </c>
      <c r="X897" s="8">
        <f>IF(S897="6B",_xlfn.XLOOKUP(H897,'Zoning 2shop'!A:A,'Zoning 2shop'!B:B),IF(S897="6C",_xlfn.XLOOKUP(G897,'Zoning 2shop'!C:C,'Zoning 2shop'!D:D),""))</f>
        <v/>
      </c>
      <c r="Y897" s="112">
        <f>AB897/Z897</f>
        <v/>
      </c>
      <c r="Z897" s="4">
        <f>T897</f>
        <v/>
      </c>
      <c r="AA897" s="4">
        <f>IF(OR(S897="6C",S897="6B",S897="5X",S897="5Y"),0.08,0.5)</f>
        <v/>
      </c>
      <c r="AB897" s="4">
        <f>$AG$5/$AG$2*Z897</f>
        <v/>
      </c>
      <c r="AC897" s="19">
        <f>Z897+AA897</f>
        <v/>
      </c>
      <c r="AD897" s="8">
        <f>IF(COUNTIF(Catégories!A:A,N897)=0,"catégorie inconnue",LOOKUP(N897,Catégories!A:A,Catégories!B:B))</f>
        <v/>
      </c>
      <c r="AE897" s="21">
        <f>SUM(Z897:AB897)</f>
        <v/>
      </c>
    </row>
    <row r="898">
      <c r="B898" s="127" t="inlineStr">
        <is>
          <t>13624019</t>
        </is>
      </c>
      <c r="C898" s="127" t="inlineStr">
        <is>
          <t>2</t>
        </is>
      </c>
      <c r="D898" s="123" t="n">
        <v>46147</v>
      </c>
      <c r="E898" s="127" t="inlineStr">
        <is>
          <t>31240</t>
        </is>
      </c>
      <c r="F898" s="127" t="inlineStr">
        <is>
          <t>21320</t>
        </is>
      </c>
      <c r="G898" s="127" t="inlineStr"/>
      <c r="H898" s="127" t="inlineStr"/>
      <c r="I898" s="127" t="inlineStr">
        <is>
          <t>109002</t>
        </is>
      </c>
      <c r="J898" s="127" t="inlineStr">
        <is>
          <t>109002</t>
        </is>
      </c>
      <c r="K898" s="127" t="inlineStr">
        <is>
          <t>999999</t>
        </is>
      </c>
      <c r="L898" s="127" t="inlineStr">
        <is>
          <t>XT258006679TS</t>
        </is>
      </c>
      <c r="M898" s="127" t="inlineStr">
        <is>
          <t>N</t>
        </is>
      </c>
      <c r="N898" s="127" t="inlineStr">
        <is>
          <t>Transport</t>
        </is>
      </c>
      <c r="O898" s="127" t="inlineStr">
        <is>
          <t>N</t>
        </is>
      </c>
      <c r="P898" s="127" t="inlineStr">
        <is>
          <t>S</t>
        </is>
      </c>
      <c r="Q898" s="127" t="inlineStr">
        <is>
          <t>NT</t>
        </is>
      </c>
      <c r="R898" s="147" t="n">
        <v>0.22</v>
      </c>
      <c r="S898" s="127" t="inlineStr">
        <is>
          <t>5Y</t>
        </is>
      </c>
      <c r="T898" s="148" t="n">
        <v>3.07</v>
      </c>
      <c r="U898" s="127" t="inlineStr">
        <is>
          <t>LA RUCHE LOGISTIQUE</t>
        </is>
      </c>
      <c r="W898" s="8">
        <f>IF(C898&lt;&gt;2,"",IF(S898="5X","5XK",IF(S898="5Y","5YK",IF(S898="6B","6BK",IF(S898="6C","6CK","")))))</f>
        <v/>
      </c>
      <c r="X898" s="8">
        <f>IF(S898="6B",_xlfn.XLOOKUP(H898,'Zoning 2shop'!A:A,'Zoning 2shop'!B:B),IF(S898="6C",_xlfn.XLOOKUP(G898,'Zoning 2shop'!C:C,'Zoning 2shop'!D:D),""))</f>
        <v/>
      </c>
      <c r="Y898" s="112">
        <f>AB898/Z898</f>
        <v/>
      </c>
      <c r="Z898" s="4">
        <f>T898</f>
        <v/>
      </c>
      <c r="AA898" s="4">
        <f>IF(OR(S898="6C",S898="6B",S898="5X",S898="5Y"),0.08,0.5)</f>
        <v/>
      </c>
      <c r="AB898" s="4">
        <f>$AG$5/$AG$2*Z898</f>
        <v/>
      </c>
      <c r="AC898" s="19">
        <f>Z898+AA898</f>
        <v/>
      </c>
      <c r="AD898" s="8">
        <f>IF(COUNTIF(Catégories!A:A,N898)=0,"catégorie inconnue",LOOKUP(N898,Catégories!A:A,Catégories!B:B))</f>
        <v/>
      </c>
      <c r="AE898" s="21">
        <f>SUM(Z898:AB898)</f>
        <v/>
      </c>
    </row>
    <row r="899">
      <c r="B899" s="127" t="inlineStr">
        <is>
          <t>13624019</t>
        </is>
      </c>
      <c r="C899" s="127" t="inlineStr">
        <is>
          <t>2</t>
        </is>
      </c>
      <c r="D899" s="123" t="n">
        <v>46147</v>
      </c>
      <c r="E899" s="127" t="inlineStr">
        <is>
          <t>67500</t>
        </is>
      </c>
      <c r="F899" s="127" t="inlineStr">
        <is>
          <t>21320</t>
        </is>
      </c>
      <c r="G899" s="127" t="inlineStr"/>
      <c r="H899" s="127" t="inlineStr"/>
      <c r="I899" s="127" t="inlineStr">
        <is>
          <t>109199</t>
        </is>
      </c>
      <c r="J899" s="127" t="inlineStr">
        <is>
          <t>109199</t>
        </is>
      </c>
      <c r="K899" s="127" t="inlineStr">
        <is>
          <t>999999</t>
        </is>
      </c>
      <c r="L899" s="127" t="inlineStr">
        <is>
          <t>XT258009026TS</t>
        </is>
      </c>
      <c r="M899" s="127" t="inlineStr">
        <is>
          <t>N</t>
        </is>
      </c>
      <c r="N899" s="127" t="inlineStr">
        <is>
          <t>Transport</t>
        </is>
      </c>
      <c r="O899" s="127" t="inlineStr">
        <is>
          <t>N</t>
        </is>
      </c>
      <c r="P899" s="127" t="inlineStr">
        <is>
          <t>S</t>
        </is>
      </c>
      <c r="Q899" s="127" t="inlineStr">
        <is>
          <t>NT</t>
        </is>
      </c>
      <c r="R899" s="147" t="n">
        <v>0.35</v>
      </c>
      <c r="S899" s="127" t="inlineStr">
        <is>
          <t>5Y</t>
        </is>
      </c>
      <c r="T899" s="148" t="n">
        <v>3.07</v>
      </c>
      <c r="U899" s="127" t="inlineStr">
        <is>
          <t>LA RUCHE LOGISTIQUE</t>
        </is>
      </c>
      <c r="W899" s="8">
        <f>IF(C899&lt;&gt;2,"",IF(S899="5X","5XK",IF(S899="5Y","5YK",IF(S899="6B","6BK",IF(S899="6C","6CK","")))))</f>
        <v/>
      </c>
      <c r="X899" s="8">
        <f>IF(S899="6B",_xlfn.XLOOKUP(H899,'Zoning 2shop'!A:A,'Zoning 2shop'!B:B),IF(S899="6C",_xlfn.XLOOKUP(G899,'Zoning 2shop'!C:C,'Zoning 2shop'!D:D),""))</f>
        <v/>
      </c>
      <c r="Y899" s="112">
        <f>AB899/Z899</f>
        <v/>
      </c>
      <c r="Z899" s="4">
        <f>T899</f>
        <v/>
      </c>
      <c r="AA899" s="4">
        <f>IF(OR(S899="6C",S899="6B",S899="5X",S899="5Y"),0.08,0.5)</f>
        <v/>
      </c>
      <c r="AB899" s="4">
        <f>$AG$5/$AG$2*Z899</f>
        <v/>
      </c>
      <c r="AC899" s="19">
        <f>Z899+AA899</f>
        <v/>
      </c>
      <c r="AD899" s="8">
        <f>IF(COUNTIF(Catégories!A:A,N899)=0,"catégorie inconnue",LOOKUP(N899,Catégories!A:A,Catégories!B:B))</f>
        <v/>
      </c>
      <c r="AE899" s="21">
        <f>SUM(Z899:AB899)</f>
        <v/>
      </c>
    </row>
    <row r="900">
      <c r="B900" s="127" t="inlineStr">
        <is>
          <t>13624019</t>
        </is>
      </c>
      <c r="C900" s="127" t="inlineStr">
        <is>
          <t>2</t>
        </is>
      </c>
      <c r="D900" s="123" t="n">
        <v>46147</v>
      </c>
      <c r="E900" s="127" t="inlineStr">
        <is>
          <t>80700</t>
        </is>
      </c>
      <c r="F900" s="127" t="inlineStr">
        <is>
          <t>21320</t>
        </is>
      </c>
      <c r="G900" s="127" t="inlineStr"/>
      <c r="H900" s="127" t="inlineStr"/>
      <c r="I900" s="127" t="inlineStr">
        <is>
          <t>109597</t>
        </is>
      </c>
      <c r="J900" s="127" t="inlineStr">
        <is>
          <t>109597</t>
        </is>
      </c>
      <c r="K900" s="127" t="inlineStr">
        <is>
          <t>999999</t>
        </is>
      </c>
      <c r="L900" s="127" t="inlineStr">
        <is>
          <t>XT258009057TS</t>
        </is>
      </c>
      <c r="M900" s="127" t="inlineStr">
        <is>
          <t>N</t>
        </is>
      </c>
      <c r="N900" s="127" t="inlineStr">
        <is>
          <t>Transport</t>
        </is>
      </c>
      <c r="O900" s="127" t="inlineStr">
        <is>
          <t>N</t>
        </is>
      </c>
      <c r="P900" s="127" t="inlineStr">
        <is>
          <t>S</t>
        </is>
      </c>
      <c r="Q900" s="127" t="inlineStr">
        <is>
          <t>NT</t>
        </is>
      </c>
      <c r="R900" s="147" t="n">
        <v>0.6</v>
      </c>
      <c r="S900" s="127" t="inlineStr">
        <is>
          <t>5Y</t>
        </is>
      </c>
      <c r="T900" s="148" t="n">
        <v>3.17</v>
      </c>
      <c r="U900" s="127" t="inlineStr">
        <is>
          <t>LA RUCHE LOGISTIQUE</t>
        </is>
      </c>
      <c r="W900" s="8">
        <f>IF(C900&lt;&gt;2,"",IF(S900="5X","5XK",IF(S900="5Y","5YK",IF(S900="6B","6BK",IF(S900="6C","6CK","")))))</f>
        <v/>
      </c>
      <c r="X900" s="8">
        <f>IF(S900="6B",_xlfn.XLOOKUP(H900,'Zoning 2shop'!A:A,'Zoning 2shop'!B:B),IF(S900="6C",_xlfn.XLOOKUP(G900,'Zoning 2shop'!C:C,'Zoning 2shop'!D:D),""))</f>
        <v/>
      </c>
      <c r="Y900" s="112">
        <f>AB900/Z900</f>
        <v/>
      </c>
      <c r="Z900" s="4">
        <f>T900</f>
        <v/>
      </c>
      <c r="AA900" s="4">
        <f>IF(OR(S900="6C",S900="6B",S900="5X",S900="5Y"),0.08,0.5)</f>
        <v/>
      </c>
      <c r="AB900" s="4">
        <f>$AG$5/$AG$2*Z900</f>
        <v/>
      </c>
      <c r="AC900" s="19">
        <f>Z900+AA900</f>
        <v/>
      </c>
      <c r="AD900" s="8">
        <f>IF(COUNTIF(Catégories!A:A,N900)=0,"catégorie inconnue",LOOKUP(N900,Catégories!A:A,Catégories!B:B))</f>
        <v/>
      </c>
      <c r="AE900" s="21">
        <f>SUM(Z900:AB900)</f>
        <v/>
      </c>
    </row>
    <row r="901">
      <c r="B901" s="127" t="inlineStr">
        <is>
          <t>13624019</t>
        </is>
      </c>
      <c r="C901" s="127" t="inlineStr">
        <is>
          <t>2</t>
        </is>
      </c>
      <c r="D901" s="123" t="n">
        <v>46148</v>
      </c>
      <c r="E901" s="127" t="inlineStr">
        <is>
          <t>77320</t>
        </is>
      </c>
      <c r="F901" s="127" t="inlineStr">
        <is>
          <t>21320</t>
        </is>
      </c>
      <c r="G901" s="127" t="inlineStr"/>
      <c r="H901" s="127" t="inlineStr"/>
      <c r="I901" s="127" t="inlineStr">
        <is>
          <t>109192</t>
        </is>
      </c>
      <c r="J901" s="127" t="inlineStr">
        <is>
          <t>109192</t>
        </is>
      </c>
      <c r="K901" s="127" t="inlineStr">
        <is>
          <t>999999</t>
        </is>
      </c>
      <c r="L901" s="127" t="inlineStr">
        <is>
          <t>XT258015375TS</t>
        </is>
      </c>
      <c r="M901" s="127" t="inlineStr">
        <is>
          <t>N</t>
        </is>
      </c>
      <c r="N901" s="127" t="inlineStr">
        <is>
          <t>Transport</t>
        </is>
      </c>
      <c r="O901" s="127" t="inlineStr">
        <is>
          <t>N</t>
        </is>
      </c>
      <c r="P901" s="127" t="inlineStr">
        <is>
          <t>S</t>
        </is>
      </c>
      <c r="Q901" s="127" t="inlineStr">
        <is>
          <t>NT</t>
        </is>
      </c>
      <c r="R901" s="147" t="n">
        <v>0.4</v>
      </c>
      <c r="S901" s="127" t="inlineStr">
        <is>
          <t>5Y</t>
        </is>
      </c>
      <c r="T901" s="148" t="n">
        <v>3.07</v>
      </c>
      <c r="U901" s="127" t="inlineStr">
        <is>
          <t>LA RUCHE LOGISTIQUE</t>
        </is>
      </c>
      <c r="W901" s="8">
        <f>IF(C901&lt;&gt;2,"",IF(S901="5X","5XK",IF(S901="5Y","5YK",IF(S901="6B","6BK",IF(S901="6C","6CK","")))))</f>
        <v/>
      </c>
      <c r="X901" s="8">
        <f>IF(S901="6B",_xlfn.XLOOKUP(H901,'Zoning 2shop'!A:A,'Zoning 2shop'!B:B),IF(S901="6C",_xlfn.XLOOKUP(G901,'Zoning 2shop'!C:C,'Zoning 2shop'!D:D),""))</f>
        <v/>
      </c>
      <c r="Y901" s="112">
        <f>AB901/Z901</f>
        <v/>
      </c>
      <c r="Z901" s="4">
        <f>T901</f>
        <v/>
      </c>
      <c r="AA901" s="4">
        <f>IF(OR(S901="6C",S901="6B",S901="5X",S901="5Y"),0.08,0.5)</f>
        <v/>
      </c>
      <c r="AB901" s="4">
        <f>$AG$5/$AG$2*Z901</f>
        <v/>
      </c>
      <c r="AC901" s="19">
        <f>Z901+AA901</f>
        <v/>
      </c>
      <c r="AD901" s="8">
        <f>IF(COUNTIF(Catégories!A:A,N901)=0,"catégorie inconnue",LOOKUP(N901,Catégories!A:A,Catégories!B:B))</f>
        <v/>
      </c>
      <c r="AE901" s="21">
        <f>SUM(Z901:AB901)</f>
        <v/>
      </c>
    </row>
    <row r="902">
      <c r="B902" s="127" t="inlineStr">
        <is>
          <t>13624019</t>
        </is>
      </c>
      <c r="C902" s="127" t="inlineStr">
        <is>
          <t>2</t>
        </is>
      </c>
      <c r="D902" s="123" t="n">
        <v>46148</v>
      </c>
      <c r="E902" s="127" t="inlineStr">
        <is>
          <t>95450</t>
        </is>
      </c>
      <c r="F902" s="127" t="inlineStr">
        <is>
          <t>21320</t>
        </is>
      </c>
      <c r="G902" s="127" t="inlineStr"/>
      <c r="H902" s="127" t="inlineStr"/>
      <c r="I902" s="127" t="inlineStr">
        <is>
          <t>109491</t>
        </is>
      </c>
      <c r="J902" s="127" t="inlineStr">
        <is>
          <t>109491</t>
        </is>
      </c>
      <c r="K902" s="127" t="inlineStr">
        <is>
          <t>999999</t>
        </is>
      </c>
      <c r="L902" s="127" t="inlineStr">
        <is>
          <t>XT258018717TS</t>
        </is>
      </c>
      <c r="M902" s="127" t="inlineStr">
        <is>
          <t>N</t>
        </is>
      </c>
      <c r="N902" s="127" t="inlineStr">
        <is>
          <t>Transport</t>
        </is>
      </c>
      <c r="O902" s="127" t="inlineStr">
        <is>
          <t>N</t>
        </is>
      </c>
      <c r="P902" s="127" t="inlineStr">
        <is>
          <t>S</t>
        </is>
      </c>
      <c r="Q902" s="127" t="inlineStr">
        <is>
          <t>NT</t>
        </is>
      </c>
      <c r="R902" s="147" t="n">
        <v>0.29</v>
      </c>
      <c r="S902" s="127" t="inlineStr">
        <is>
          <t>5Y</t>
        </is>
      </c>
      <c r="T902" s="148" t="n">
        <v>3.07</v>
      </c>
      <c r="U902" s="127" t="inlineStr">
        <is>
          <t>LA RUCHE LOGISTIQUE</t>
        </is>
      </c>
      <c r="W902" s="8">
        <f>IF(C902&lt;&gt;2,"",IF(S902="5X","5XK",IF(S902="5Y","5YK",IF(S902="6B","6BK",IF(S902="6C","6CK","")))))</f>
        <v/>
      </c>
      <c r="X902" s="8">
        <f>IF(S902="6B",_xlfn.XLOOKUP(H902,'Zoning 2shop'!A:A,'Zoning 2shop'!B:B),IF(S902="6C",_xlfn.XLOOKUP(G902,'Zoning 2shop'!C:C,'Zoning 2shop'!D:D),""))</f>
        <v/>
      </c>
      <c r="Y902" s="112">
        <f>AB902/Z902</f>
        <v/>
      </c>
      <c r="Z902" s="4">
        <f>T902</f>
        <v/>
      </c>
      <c r="AA902" s="4">
        <f>IF(OR(S902="6C",S902="6B",S902="5X",S902="5Y"),0.08,0.5)</f>
        <v/>
      </c>
      <c r="AB902" s="4">
        <f>$AG$5/$AG$2*Z902</f>
        <v/>
      </c>
      <c r="AC902" s="19">
        <f>Z902+AA902</f>
        <v/>
      </c>
      <c r="AD902" s="8">
        <f>IF(COUNTIF(Catégories!A:A,N902)=0,"catégorie inconnue",LOOKUP(N902,Catégories!A:A,Catégories!B:B))</f>
        <v/>
      </c>
      <c r="AE902" s="21">
        <f>SUM(Z902:AB902)</f>
        <v/>
      </c>
    </row>
    <row r="903">
      <c r="B903" s="127" t="inlineStr">
        <is>
          <t>13624019</t>
        </is>
      </c>
      <c r="C903" s="127" t="inlineStr">
        <is>
          <t>2</t>
        </is>
      </c>
      <c r="D903" s="123" t="n">
        <v>46148</v>
      </c>
      <c r="E903" s="127" t="inlineStr">
        <is>
          <t>95530</t>
        </is>
      </c>
      <c r="F903" s="127" t="inlineStr">
        <is>
          <t>21320</t>
        </is>
      </c>
      <c r="G903" s="127" t="inlineStr"/>
      <c r="H903" s="127" t="inlineStr"/>
      <c r="I903" s="127" t="inlineStr">
        <is>
          <t>105936</t>
        </is>
      </c>
      <c r="J903" s="127" t="inlineStr">
        <is>
          <t>105936</t>
        </is>
      </c>
      <c r="K903" s="127" t="inlineStr">
        <is>
          <t>999999</t>
        </is>
      </c>
      <c r="L903" s="127" t="inlineStr">
        <is>
          <t>XT258030973TS</t>
        </is>
      </c>
      <c r="M903" s="127" t="inlineStr">
        <is>
          <t>N</t>
        </is>
      </c>
      <c r="N903" s="127" t="inlineStr">
        <is>
          <t>Transport</t>
        </is>
      </c>
      <c r="O903" s="127" t="inlineStr">
        <is>
          <t>N</t>
        </is>
      </c>
      <c r="P903" s="127" t="inlineStr">
        <is>
          <t>S</t>
        </is>
      </c>
      <c r="Q903" s="127" t="inlineStr">
        <is>
          <t>NT</t>
        </is>
      </c>
      <c r="R903" s="147" t="n">
        <v>0.05</v>
      </c>
      <c r="S903" s="127" t="inlineStr">
        <is>
          <t>5Y</t>
        </is>
      </c>
      <c r="T903" s="148" t="n">
        <v>3.07</v>
      </c>
      <c r="U903" s="127" t="inlineStr">
        <is>
          <t>LA RUCHE LOGISTIQUE</t>
        </is>
      </c>
      <c r="W903" s="8">
        <f>IF(C903&lt;&gt;2,"",IF(S903="5X","5XK",IF(S903="5Y","5YK",IF(S903="6B","6BK",IF(S903="6C","6CK","")))))</f>
        <v/>
      </c>
      <c r="X903" s="8">
        <f>IF(S903="6B",_xlfn.XLOOKUP(H903,'Zoning 2shop'!A:A,'Zoning 2shop'!B:B),IF(S903="6C",_xlfn.XLOOKUP(G903,'Zoning 2shop'!C:C,'Zoning 2shop'!D:D),""))</f>
        <v/>
      </c>
      <c r="Y903" s="112">
        <f>AB903/Z903</f>
        <v/>
      </c>
      <c r="Z903" s="4">
        <f>T903</f>
        <v/>
      </c>
      <c r="AA903" s="4">
        <f>IF(OR(S903="6C",S903="6B",S903="5X",S903="5Y"),0.08,0.5)</f>
        <v/>
      </c>
      <c r="AB903" s="4">
        <f>$AG$5/$AG$2*Z903</f>
        <v/>
      </c>
      <c r="AC903" s="19">
        <f>Z903+AA903</f>
        <v/>
      </c>
      <c r="AD903" s="8">
        <f>IF(COUNTIF(Catégories!A:A,N903)=0,"catégorie inconnue",LOOKUP(N903,Catégories!A:A,Catégories!B:B))</f>
        <v/>
      </c>
      <c r="AE903" s="21">
        <f>SUM(Z903:AB903)</f>
        <v/>
      </c>
    </row>
    <row r="904">
      <c r="B904" s="127" t="inlineStr">
        <is>
          <t>13624019</t>
        </is>
      </c>
      <c r="C904" s="127" t="inlineStr">
        <is>
          <t>2</t>
        </is>
      </c>
      <c r="D904" s="123" t="n">
        <v>46148</v>
      </c>
      <c r="E904" s="127" t="inlineStr">
        <is>
          <t>06240</t>
        </is>
      </c>
      <c r="F904" s="127" t="inlineStr">
        <is>
          <t>21320</t>
        </is>
      </c>
      <c r="G904" s="127" t="inlineStr"/>
      <c r="H904" s="127" t="inlineStr"/>
      <c r="I904" s="127" t="inlineStr">
        <is>
          <t>108483</t>
        </is>
      </c>
      <c r="J904" s="127" t="inlineStr">
        <is>
          <t>108483</t>
        </is>
      </c>
      <c r="K904" s="127" t="inlineStr">
        <is>
          <t>999999</t>
        </is>
      </c>
      <c r="L904" s="127" t="inlineStr">
        <is>
          <t>XT258033688TS</t>
        </is>
      </c>
      <c r="M904" s="127" t="inlineStr">
        <is>
          <t>N</t>
        </is>
      </c>
      <c r="N904" s="127" t="inlineStr">
        <is>
          <t>Transport</t>
        </is>
      </c>
      <c r="O904" s="127" t="inlineStr">
        <is>
          <t>N</t>
        </is>
      </c>
      <c r="P904" s="127" t="inlineStr">
        <is>
          <t>S</t>
        </is>
      </c>
      <c r="Q904" s="127" t="inlineStr">
        <is>
          <t>NT</t>
        </is>
      </c>
      <c r="R904" s="147" t="n">
        <v>0.19</v>
      </c>
      <c r="S904" s="127" t="inlineStr">
        <is>
          <t>5Y</t>
        </is>
      </c>
      <c r="T904" s="148" t="n">
        <v>3.07</v>
      </c>
      <c r="U904" s="127" t="inlineStr">
        <is>
          <t>LA RUCHE LOGISTIQUE</t>
        </is>
      </c>
      <c r="W904" s="8">
        <f>IF(C904&lt;&gt;2,"",IF(S904="5X","5XK",IF(S904="5Y","5YK",IF(S904="6B","6BK",IF(S904="6C","6CK","")))))</f>
        <v/>
      </c>
      <c r="X904" s="8">
        <f>IF(S904="6B",_xlfn.XLOOKUP(H904,'Zoning 2shop'!A:A,'Zoning 2shop'!B:B),IF(S904="6C",_xlfn.XLOOKUP(G904,'Zoning 2shop'!C:C,'Zoning 2shop'!D:D),""))</f>
        <v/>
      </c>
      <c r="Y904" s="112">
        <f>AB904/Z904</f>
        <v/>
      </c>
      <c r="Z904" s="4">
        <f>T904</f>
        <v/>
      </c>
      <c r="AA904" s="4">
        <f>IF(OR(S904="6C",S904="6B",S904="5X",S904="5Y"),0.08,0.5)</f>
        <v/>
      </c>
      <c r="AB904" s="4">
        <f>$AG$5/$AG$2*Z904</f>
        <v/>
      </c>
      <c r="AC904" s="19">
        <f>Z904+AA904</f>
        <v/>
      </c>
      <c r="AD904" s="8">
        <f>IF(COUNTIF(Catégories!A:A,N904)=0,"catégorie inconnue",LOOKUP(N904,Catégories!A:A,Catégories!B:B))</f>
        <v/>
      </c>
      <c r="AE904" s="21">
        <f>SUM(Z904:AB904)</f>
        <v/>
      </c>
    </row>
    <row r="905">
      <c r="B905" s="127" t="inlineStr">
        <is>
          <t>13624019</t>
        </is>
      </c>
      <c r="C905" s="127" t="inlineStr">
        <is>
          <t>2</t>
        </is>
      </c>
      <c r="D905" s="123" t="n">
        <v>46148</v>
      </c>
      <c r="E905" s="127" t="inlineStr">
        <is>
          <t>20000</t>
        </is>
      </c>
      <c r="F905" s="127" t="inlineStr">
        <is>
          <t>21320</t>
        </is>
      </c>
      <c r="G905" s="127" t="inlineStr"/>
      <c r="H905" s="127" t="inlineStr"/>
      <c r="I905" s="127" t="inlineStr">
        <is>
          <t>107795</t>
        </is>
      </c>
      <c r="J905" s="127" t="inlineStr">
        <is>
          <t>107795</t>
        </is>
      </c>
      <c r="K905" s="127" t="inlineStr">
        <is>
          <t>999999</t>
        </is>
      </c>
      <c r="L905" s="127" t="inlineStr">
        <is>
          <t>XT258043305TS</t>
        </is>
      </c>
      <c r="M905" s="127" t="inlineStr">
        <is>
          <t>N</t>
        </is>
      </c>
      <c r="N905" s="127" t="inlineStr">
        <is>
          <t>Transport</t>
        </is>
      </c>
      <c r="O905" s="127" t="inlineStr">
        <is>
          <t>N</t>
        </is>
      </c>
      <c r="P905" s="127" t="inlineStr">
        <is>
          <t>S</t>
        </is>
      </c>
      <c r="Q905" s="127" t="inlineStr">
        <is>
          <t>NT</t>
        </is>
      </c>
      <c r="R905" s="147" t="n">
        <v>0.48</v>
      </c>
      <c r="S905" s="127" t="inlineStr">
        <is>
          <t>5Y</t>
        </is>
      </c>
      <c r="T905" s="148" t="n">
        <v>3.07</v>
      </c>
      <c r="U905" s="127" t="inlineStr">
        <is>
          <t>LA RUCHE LOGISTIQUE</t>
        </is>
      </c>
      <c r="W905" s="8">
        <f>IF(C905&lt;&gt;2,"",IF(S905="5X","5XK",IF(S905="5Y","5YK",IF(S905="6B","6BK",IF(S905="6C","6CK","")))))</f>
        <v/>
      </c>
      <c r="X905" s="8">
        <f>IF(S905="6B",_xlfn.XLOOKUP(H905,'Zoning 2shop'!A:A,'Zoning 2shop'!B:B),IF(S905="6C",_xlfn.XLOOKUP(G905,'Zoning 2shop'!C:C,'Zoning 2shop'!D:D),""))</f>
        <v/>
      </c>
      <c r="Y905" s="112">
        <f>AB905/Z905</f>
        <v/>
      </c>
      <c r="Z905" s="4">
        <f>T905</f>
        <v/>
      </c>
      <c r="AA905" s="4">
        <f>IF(OR(S905="6C",S905="6B",S905="5X",S905="5Y"),0.08,0.5)</f>
        <v/>
      </c>
      <c r="AB905" s="4">
        <f>$AG$5/$AG$2*Z905</f>
        <v/>
      </c>
      <c r="AC905" s="19">
        <f>Z905+AA905</f>
        <v/>
      </c>
      <c r="AD905" s="8">
        <f>IF(COUNTIF(Catégories!A:A,N905)=0,"catégorie inconnue",LOOKUP(N905,Catégories!A:A,Catégories!B:B))</f>
        <v/>
      </c>
      <c r="AE905" s="21">
        <f>SUM(Z905:AB905)</f>
        <v/>
      </c>
    </row>
    <row r="906" ht="25.5" customHeight="1" s="101">
      <c r="B906" s="127" t="inlineStr">
        <is>
          <t>13624019</t>
        </is>
      </c>
      <c r="C906" s="127" t="inlineStr">
        <is>
          <t>2</t>
        </is>
      </c>
      <c r="D906" s="123" t="n">
        <v>46148</v>
      </c>
      <c r="E906" s="127" t="inlineStr">
        <is>
          <t>20000</t>
        </is>
      </c>
      <c r="F906" s="127" t="inlineStr">
        <is>
          <t>21320</t>
        </is>
      </c>
      <c r="G906" s="127" t="inlineStr"/>
      <c r="H906" s="127" t="inlineStr"/>
      <c r="I906" s="127" t="inlineStr">
        <is>
          <t>107795</t>
        </is>
      </c>
      <c r="J906" s="127" t="inlineStr">
        <is>
          <t>107795</t>
        </is>
      </c>
      <c r="K906" s="127" t="inlineStr">
        <is>
          <t>999999</t>
        </is>
      </c>
      <c r="L906" s="127" t="inlineStr">
        <is>
          <t>XT258043305TS</t>
        </is>
      </c>
      <c r="M906" s="127" t="inlineStr">
        <is>
          <t>N</t>
        </is>
      </c>
      <c r="N906" s="127" t="inlineStr">
        <is>
          <t>Supplement Etiquette Non Conforme</t>
        </is>
      </c>
      <c r="O906" s="127" t="inlineStr">
        <is>
          <t>N</t>
        </is>
      </c>
      <c r="P906" s="127" t="n"/>
      <c r="Q906" s="127" t="inlineStr">
        <is>
          <t>NT</t>
        </is>
      </c>
      <c r="R906" s="147" t="n">
        <v>0</v>
      </c>
      <c r="S906" s="127" t="inlineStr">
        <is>
          <t>5Y</t>
        </is>
      </c>
      <c r="T906" s="148" t="n">
        <v>2</v>
      </c>
      <c r="U906" s="127" t="inlineStr">
        <is>
          <t>LA RUCHE LOGISTIQUE</t>
        </is>
      </c>
      <c r="W906" s="8">
        <f>IF(C906&lt;&gt;2,"",IF(S906="5X","5XK",IF(S906="5Y","5YK",IF(S906="6B","6BK",IF(S906="6C","6CK","")))))</f>
        <v/>
      </c>
      <c r="X906" s="8">
        <f>IF(S906="6B",_xlfn.XLOOKUP(H906,'Zoning 2shop'!A:A,'Zoning 2shop'!B:B),IF(S906="6C",_xlfn.XLOOKUP(G906,'Zoning 2shop'!C:C,'Zoning 2shop'!D:D),""))</f>
        <v/>
      </c>
      <c r="Y906" s="112">
        <f>AB906/Z906</f>
        <v/>
      </c>
      <c r="Z906" s="4">
        <f>T906</f>
        <v/>
      </c>
      <c r="AA906" s="4">
        <f>IF(OR(S906="6C",S906="6B",S906="5X",S906="5Y"),0.08,0.5)</f>
        <v/>
      </c>
      <c r="AB906" s="4">
        <f>$AG$5/$AG$2*Z906</f>
        <v/>
      </c>
      <c r="AC906" s="19">
        <f>Z906+AA906</f>
        <v/>
      </c>
      <c r="AD906" s="8">
        <f>IF(COUNTIF(Catégories!A:A,N906)=0,"catégorie inconnue",LOOKUP(N906,Catégories!A:A,Catégories!B:B))</f>
        <v/>
      </c>
      <c r="AE906" s="21">
        <f>SUM(Z906:AB906)</f>
        <v/>
      </c>
    </row>
    <row r="907">
      <c r="B907" s="127" t="inlineStr">
        <is>
          <t>13624019</t>
        </is>
      </c>
      <c r="C907" s="127" t="inlineStr">
        <is>
          <t>2</t>
        </is>
      </c>
      <c r="D907" s="123" t="n">
        <v>46148</v>
      </c>
      <c r="E907" s="127" t="inlineStr">
        <is>
          <t>94490</t>
        </is>
      </c>
      <c r="F907" s="127" t="inlineStr">
        <is>
          <t>21320</t>
        </is>
      </c>
      <c r="G907" s="127" t="inlineStr"/>
      <c r="H907" s="127" t="inlineStr"/>
      <c r="I907" s="127" t="inlineStr">
        <is>
          <t>106718</t>
        </is>
      </c>
      <c r="J907" s="127" t="inlineStr">
        <is>
          <t>106718</t>
        </is>
      </c>
      <c r="K907" s="127" t="inlineStr">
        <is>
          <t>999999</t>
        </is>
      </c>
      <c r="L907" s="127" t="inlineStr">
        <is>
          <t>XT258048603TS</t>
        </is>
      </c>
      <c r="M907" s="127" t="inlineStr">
        <is>
          <t>N</t>
        </is>
      </c>
      <c r="N907" s="127" t="inlineStr">
        <is>
          <t>Transport</t>
        </is>
      </c>
      <c r="O907" s="127" t="inlineStr">
        <is>
          <t>N</t>
        </is>
      </c>
      <c r="P907" s="127" t="inlineStr">
        <is>
          <t>S</t>
        </is>
      </c>
      <c r="Q907" s="127" t="inlineStr">
        <is>
          <t>NT</t>
        </is>
      </c>
      <c r="R907" s="147" t="n">
        <v>0.05</v>
      </c>
      <c r="S907" s="127" t="inlineStr">
        <is>
          <t>5Y</t>
        </is>
      </c>
      <c r="T907" s="148" t="n">
        <v>3.07</v>
      </c>
      <c r="U907" s="127" t="inlineStr">
        <is>
          <t>LA RUCHE LOGISTIQUE</t>
        </is>
      </c>
      <c r="W907" s="8">
        <f>IF(C907&lt;&gt;2,"",IF(S907="5X","5XK",IF(S907="5Y","5YK",IF(S907="6B","6BK",IF(S907="6C","6CK","")))))</f>
        <v/>
      </c>
      <c r="X907" s="8">
        <f>IF(S907="6B",_xlfn.XLOOKUP(H907,'Zoning 2shop'!A:A,'Zoning 2shop'!B:B),IF(S907="6C",_xlfn.XLOOKUP(G907,'Zoning 2shop'!C:C,'Zoning 2shop'!D:D),""))</f>
        <v/>
      </c>
      <c r="Y907" s="112">
        <f>AB907/Z907</f>
        <v/>
      </c>
      <c r="Z907" s="4">
        <f>T907</f>
        <v/>
      </c>
      <c r="AA907" s="4">
        <f>IF(OR(S907="6C",S907="6B",S907="5X",S907="5Y"),0.08,0.5)</f>
        <v/>
      </c>
      <c r="AB907" s="4">
        <f>$AG$5/$AG$2*Z907</f>
        <v/>
      </c>
      <c r="AC907" s="19">
        <f>Z907+AA907</f>
        <v/>
      </c>
      <c r="AD907" s="8">
        <f>IF(COUNTIF(Catégories!A:A,N907)=0,"catégorie inconnue",LOOKUP(N907,Catégories!A:A,Catégories!B:B))</f>
        <v/>
      </c>
      <c r="AE907" s="21">
        <f>SUM(Z907:AB907)</f>
        <v/>
      </c>
    </row>
    <row r="908">
      <c r="B908" s="127" t="inlineStr">
        <is>
          <t>13624019</t>
        </is>
      </c>
      <c r="C908" s="127" t="inlineStr">
        <is>
          <t>2</t>
        </is>
      </c>
      <c r="D908" s="123" t="n">
        <v>46148</v>
      </c>
      <c r="E908" s="127" t="inlineStr">
        <is>
          <t>06270</t>
        </is>
      </c>
      <c r="F908" s="127" t="inlineStr">
        <is>
          <t>21320</t>
        </is>
      </c>
      <c r="G908" s="127" t="inlineStr"/>
      <c r="H908" s="127" t="inlineStr"/>
      <c r="I908" s="127" t="inlineStr">
        <is>
          <t>109301</t>
        </is>
      </c>
      <c r="J908" s="127" t="inlineStr">
        <is>
          <t>109301</t>
        </is>
      </c>
      <c r="K908" s="127" t="inlineStr">
        <is>
          <t>999999</t>
        </is>
      </c>
      <c r="L908" s="127" t="inlineStr">
        <is>
          <t>XT258057450TS</t>
        </is>
      </c>
      <c r="M908" s="127" t="inlineStr">
        <is>
          <t>N</t>
        </is>
      </c>
      <c r="N908" s="127" t="inlineStr">
        <is>
          <t>Transport</t>
        </is>
      </c>
      <c r="O908" s="127" t="inlineStr">
        <is>
          <t>N</t>
        </is>
      </c>
      <c r="P908" s="127" t="inlineStr">
        <is>
          <t>S</t>
        </is>
      </c>
      <c r="Q908" s="127" t="inlineStr">
        <is>
          <t>NT</t>
        </is>
      </c>
      <c r="R908" s="147" t="n">
        <v>0.25</v>
      </c>
      <c r="S908" s="127" t="inlineStr">
        <is>
          <t>5Y</t>
        </is>
      </c>
      <c r="T908" s="148" t="n">
        <v>3.07</v>
      </c>
      <c r="U908" s="127" t="inlineStr">
        <is>
          <t>LA RUCHE LOGISTIQUE</t>
        </is>
      </c>
      <c r="W908" s="8">
        <f>IF(C908&lt;&gt;2,"",IF(S908="5X","5XK",IF(S908="5Y","5YK",IF(S908="6B","6BK",IF(S908="6C","6CK","")))))</f>
        <v/>
      </c>
      <c r="X908" s="8">
        <f>IF(S908="6B",_xlfn.XLOOKUP(H908,'Zoning 2shop'!A:A,'Zoning 2shop'!B:B),IF(S908="6C",_xlfn.XLOOKUP(G908,'Zoning 2shop'!C:C,'Zoning 2shop'!D:D),""))</f>
        <v/>
      </c>
      <c r="Y908" s="112">
        <f>AB908/Z908</f>
        <v/>
      </c>
      <c r="Z908" s="4">
        <f>T908</f>
        <v/>
      </c>
      <c r="AA908" s="4">
        <f>IF(OR(S908="6C",S908="6B",S908="5X",S908="5Y"),0.08,0.5)</f>
        <v/>
      </c>
      <c r="AB908" s="4">
        <f>$AG$5/$AG$2*Z908</f>
        <v/>
      </c>
      <c r="AC908" s="19">
        <f>Z908+AA908</f>
        <v/>
      </c>
      <c r="AD908" s="8">
        <f>IF(COUNTIF(Catégories!A:A,N908)=0,"catégorie inconnue",LOOKUP(N908,Catégories!A:A,Catégories!B:B))</f>
        <v/>
      </c>
      <c r="AE908" s="21">
        <f>SUM(Z908:AB908)</f>
        <v/>
      </c>
    </row>
    <row r="909">
      <c r="B909" s="127" t="inlineStr">
        <is>
          <t>13624019</t>
        </is>
      </c>
      <c r="C909" s="127" t="inlineStr">
        <is>
          <t>2</t>
        </is>
      </c>
      <c r="D909" s="123" t="n">
        <v>46148</v>
      </c>
      <c r="E909" s="127" t="inlineStr">
        <is>
          <t>04000</t>
        </is>
      </c>
      <c r="F909" s="127" t="inlineStr">
        <is>
          <t>21320</t>
        </is>
      </c>
      <c r="G909" s="127" t="inlineStr"/>
      <c r="H909" s="127" t="inlineStr"/>
      <c r="I909" s="127" t="inlineStr">
        <is>
          <t>110349</t>
        </is>
      </c>
      <c r="J909" s="127" t="inlineStr">
        <is>
          <t>110349</t>
        </is>
      </c>
      <c r="K909" s="127" t="inlineStr">
        <is>
          <t>999999</t>
        </is>
      </c>
      <c r="L909" s="127" t="inlineStr">
        <is>
          <t>XT258058490TS</t>
        </is>
      </c>
      <c r="M909" s="127" t="inlineStr">
        <is>
          <t>N</t>
        </is>
      </c>
      <c r="N909" s="127" t="inlineStr">
        <is>
          <t>Transport</t>
        </is>
      </c>
      <c r="O909" s="127" t="inlineStr">
        <is>
          <t>N</t>
        </is>
      </c>
      <c r="P909" s="127" t="inlineStr">
        <is>
          <t>S</t>
        </is>
      </c>
      <c r="Q909" s="127" t="inlineStr">
        <is>
          <t>NT</t>
        </is>
      </c>
      <c r="R909" s="147" t="n">
        <v>0.35</v>
      </c>
      <c r="S909" s="127" t="inlineStr">
        <is>
          <t>5Y</t>
        </is>
      </c>
      <c r="T909" s="148" t="n">
        <v>3.07</v>
      </c>
      <c r="U909" s="127" t="inlineStr">
        <is>
          <t>LA RUCHE LOGISTIQUE</t>
        </is>
      </c>
      <c r="W909" s="8">
        <f>IF(C909&lt;&gt;2,"",IF(S909="5X","5XK",IF(S909="5Y","5YK",IF(S909="6B","6BK",IF(S909="6C","6CK","")))))</f>
        <v/>
      </c>
      <c r="X909" s="8">
        <f>IF(S909="6B",_xlfn.XLOOKUP(H909,'Zoning 2shop'!A:A,'Zoning 2shop'!B:B),IF(S909="6C",_xlfn.XLOOKUP(G909,'Zoning 2shop'!C:C,'Zoning 2shop'!D:D),""))</f>
        <v/>
      </c>
      <c r="Y909" s="112">
        <f>AB909/Z909</f>
        <v/>
      </c>
      <c r="Z909" s="4">
        <f>T909</f>
        <v/>
      </c>
      <c r="AA909" s="4">
        <f>IF(OR(S909="6C",S909="6B",S909="5X",S909="5Y"),0.08,0.5)</f>
        <v/>
      </c>
      <c r="AB909" s="4">
        <f>$AG$5/$AG$2*Z909</f>
        <v/>
      </c>
      <c r="AC909" s="19">
        <f>Z909+AA909</f>
        <v/>
      </c>
      <c r="AD909" s="8">
        <f>IF(COUNTIF(Catégories!A:A,N909)=0,"catégorie inconnue",LOOKUP(N909,Catégories!A:A,Catégories!B:B))</f>
        <v/>
      </c>
      <c r="AE909" s="21">
        <f>SUM(Z909:AB909)</f>
        <v/>
      </c>
    </row>
    <row r="910">
      <c r="B910" s="127" t="inlineStr">
        <is>
          <t>13624019</t>
        </is>
      </c>
      <c r="C910" s="127" t="inlineStr">
        <is>
          <t>2</t>
        </is>
      </c>
      <c r="D910" s="123" t="n">
        <v>46148</v>
      </c>
      <c r="E910" s="127" t="inlineStr">
        <is>
          <t>93400</t>
        </is>
      </c>
      <c r="F910" s="127" t="inlineStr">
        <is>
          <t>21320</t>
        </is>
      </c>
      <c r="G910" s="127" t="inlineStr"/>
      <c r="H910" s="127" t="inlineStr"/>
      <c r="I910" s="127" t="inlineStr">
        <is>
          <t>107493</t>
        </is>
      </c>
      <c r="J910" s="127" t="inlineStr">
        <is>
          <t>107493</t>
        </is>
      </c>
      <c r="K910" s="127" t="inlineStr">
        <is>
          <t>999999</t>
        </is>
      </c>
      <c r="L910" s="127" t="inlineStr">
        <is>
          <t>XT258058778TS</t>
        </is>
      </c>
      <c r="M910" s="127" t="inlineStr">
        <is>
          <t>N</t>
        </is>
      </c>
      <c r="N910" s="127" t="inlineStr">
        <is>
          <t>Transport</t>
        </is>
      </c>
      <c r="O910" s="127" t="inlineStr">
        <is>
          <t>N</t>
        </is>
      </c>
      <c r="P910" s="127" t="inlineStr">
        <is>
          <t>S</t>
        </is>
      </c>
      <c r="Q910" s="127" t="inlineStr">
        <is>
          <t>NT</t>
        </is>
      </c>
      <c r="R910" s="147" t="n">
        <v>0.31</v>
      </c>
      <c r="S910" s="127" t="inlineStr">
        <is>
          <t>5Y</t>
        </is>
      </c>
      <c r="T910" s="148" t="n">
        <v>3.07</v>
      </c>
      <c r="U910" s="127" t="inlineStr">
        <is>
          <t>LA RUCHE LOGISTIQUE</t>
        </is>
      </c>
      <c r="W910" s="8">
        <f>IF(C910&lt;&gt;2,"",IF(S910="5X","5XK",IF(S910="5Y","5YK",IF(S910="6B","6BK",IF(S910="6C","6CK","")))))</f>
        <v/>
      </c>
      <c r="X910" s="8">
        <f>IF(S910="6B",_xlfn.XLOOKUP(H910,'Zoning 2shop'!A:A,'Zoning 2shop'!B:B),IF(S910="6C",_xlfn.XLOOKUP(G910,'Zoning 2shop'!C:C,'Zoning 2shop'!D:D),""))</f>
        <v/>
      </c>
      <c r="Y910" s="112">
        <f>AB910/Z910</f>
        <v/>
      </c>
      <c r="Z910" s="4">
        <f>T910</f>
        <v/>
      </c>
      <c r="AA910" s="4">
        <f>IF(OR(S910="6C",S910="6B",S910="5X",S910="5Y"),0.08,0.5)</f>
        <v/>
      </c>
      <c r="AB910" s="4">
        <f>$AG$5/$AG$2*Z910</f>
        <v/>
      </c>
      <c r="AC910" s="19">
        <f>Z910+AA910</f>
        <v/>
      </c>
      <c r="AD910" s="8">
        <f>IF(COUNTIF(Catégories!A:A,N910)=0,"catégorie inconnue",LOOKUP(N910,Catégories!A:A,Catégories!B:B))</f>
        <v/>
      </c>
      <c r="AE910" s="21">
        <f>SUM(Z910:AB910)</f>
        <v/>
      </c>
    </row>
    <row r="911">
      <c r="B911" s="127" t="inlineStr">
        <is>
          <t>13624019</t>
        </is>
      </c>
      <c r="C911" s="127" t="inlineStr">
        <is>
          <t>2</t>
        </is>
      </c>
      <c r="D911" s="123" t="n">
        <v>46148</v>
      </c>
      <c r="E911" s="127" t="inlineStr">
        <is>
          <t>44450</t>
        </is>
      </c>
      <c r="F911" s="127" t="inlineStr">
        <is>
          <t>21320</t>
        </is>
      </c>
      <c r="G911" s="127" t="inlineStr"/>
      <c r="H911" s="127" t="inlineStr"/>
      <c r="I911" s="127" t="inlineStr">
        <is>
          <t>110279</t>
        </is>
      </c>
      <c r="J911" s="127" t="inlineStr">
        <is>
          <t>110279</t>
        </is>
      </c>
      <c r="K911" s="127" t="inlineStr">
        <is>
          <t>999999</t>
        </is>
      </c>
      <c r="L911" s="127" t="inlineStr">
        <is>
          <t>XT258071068TS</t>
        </is>
      </c>
      <c r="M911" s="127" t="inlineStr">
        <is>
          <t>N</t>
        </is>
      </c>
      <c r="N911" s="127" t="inlineStr">
        <is>
          <t>Transport</t>
        </is>
      </c>
      <c r="O911" s="127" t="inlineStr">
        <is>
          <t>N</t>
        </is>
      </c>
      <c r="P911" s="127" t="inlineStr">
        <is>
          <t>S</t>
        </is>
      </c>
      <c r="Q911" s="127" t="inlineStr">
        <is>
          <t>NT</t>
        </is>
      </c>
      <c r="R911" s="147" t="n">
        <v>0.8</v>
      </c>
      <c r="S911" s="127" t="inlineStr">
        <is>
          <t>5Y</t>
        </is>
      </c>
      <c r="T911" s="148" t="n">
        <v>3.17</v>
      </c>
      <c r="U911" s="127" t="inlineStr">
        <is>
          <t>LA RUCHE LOGISTIQUE</t>
        </is>
      </c>
      <c r="W911" s="8">
        <f>IF(C911&lt;&gt;2,"",IF(S911="5X","5XK",IF(S911="5Y","5YK",IF(S911="6B","6BK",IF(S911="6C","6CK","")))))</f>
        <v/>
      </c>
      <c r="X911" s="8">
        <f>IF(S911="6B",_xlfn.XLOOKUP(H911,'Zoning 2shop'!A:A,'Zoning 2shop'!B:B),IF(S911="6C",_xlfn.XLOOKUP(G911,'Zoning 2shop'!C:C,'Zoning 2shop'!D:D),""))</f>
        <v/>
      </c>
      <c r="Y911" s="112">
        <f>AB911/Z911</f>
        <v/>
      </c>
      <c r="Z911" s="4">
        <f>T911</f>
        <v/>
      </c>
      <c r="AA911" s="4">
        <f>IF(OR(S911="6C",S911="6B",S911="5X",S911="5Y"),0.08,0.5)</f>
        <v/>
      </c>
      <c r="AB911" s="4">
        <f>$AG$5/$AG$2*Z911</f>
        <v/>
      </c>
      <c r="AC911" s="19">
        <f>Z911+AA911</f>
        <v/>
      </c>
      <c r="AD911" s="8">
        <f>IF(COUNTIF(Catégories!A:A,N911)=0,"catégorie inconnue",LOOKUP(N911,Catégories!A:A,Catégories!B:B))</f>
        <v/>
      </c>
      <c r="AE911" s="21">
        <f>SUM(Z911:AB911)</f>
        <v/>
      </c>
    </row>
    <row r="912">
      <c r="B912" s="127" t="inlineStr">
        <is>
          <t>13624019</t>
        </is>
      </c>
      <c r="C912" s="127" t="inlineStr">
        <is>
          <t>2</t>
        </is>
      </c>
      <c r="D912" s="123" t="n">
        <v>46148</v>
      </c>
      <c r="E912" s="127" t="inlineStr">
        <is>
          <t>02100</t>
        </is>
      </c>
      <c r="F912" s="127" t="inlineStr">
        <is>
          <t>21320</t>
        </is>
      </c>
      <c r="G912" s="127" t="inlineStr"/>
      <c r="H912" s="127" t="inlineStr"/>
      <c r="I912" s="127" t="inlineStr">
        <is>
          <t>108474</t>
        </is>
      </c>
      <c r="J912" s="127" t="inlineStr">
        <is>
          <t>108474</t>
        </is>
      </c>
      <c r="K912" s="127" t="inlineStr">
        <is>
          <t>999999</t>
        </is>
      </c>
      <c r="L912" s="127" t="inlineStr">
        <is>
          <t>XT258071496TS</t>
        </is>
      </c>
      <c r="M912" s="127" t="inlineStr">
        <is>
          <t>N</t>
        </is>
      </c>
      <c r="N912" s="127" t="inlineStr">
        <is>
          <t>Transport</t>
        </is>
      </c>
      <c r="O912" s="127" t="inlineStr">
        <is>
          <t>N</t>
        </is>
      </c>
      <c r="P912" s="127" t="inlineStr">
        <is>
          <t>S</t>
        </is>
      </c>
      <c r="Q912" s="127" t="inlineStr">
        <is>
          <t>NT</t>
        </is>
      </c>
      <c r="R912" s="147" t="n">
        <v>0.17</v>
      </c>
      <c r="S912" s="127" t="inlineStr">
        <is>
          <t>5Y</t>
        </is>
      </c>
      <c r="T912" s="148" t="n">
        <v>3.07</v>
      </c>
      <c r="U912" s="127" t="inlineStr">
        <is>
          <t>LA RUCHE LOGISTIQUE</t>
        </is>
      </c>
      <c r="W912" s="8">
        <f>IF(C912&lt;&gt;2,"",IF(S912="5X","5XK",IF(S912="5Y","5YK",IF(S912="6B","6BK",IF(S912="6C","6CK","")))))</f>
        <v/>
      </c>
      <c r="X912" s="8">
        <f>IF(S912="6B",_xlfn.XLOOKUP(H912,'Zoning 2shop'!A:A,'Zoning 2shop'!B:B),IF(S912="6C",_xlfn.XLOOKUP(G912,'Zoning 2shop'!C:C,'Zoning 2shop'!D:D),""))</f>
        <v/>
      </c>
      <c r="Y912" s="112">
        <f>AB912/Z912</f>
        <v/>
      </c>
      <c r="Z912" s="4">
        <f>T912</f>
        <v/>
      </c>
      <c r="AA912" s="4">
        <f>IF(OR(S912="6C",S912="6B",S912="5X",S912="5Y"),0.08,0.5)</f>
        <v/>
      </c>
      <c r="AB912" s="4">
        <f>$AG$5/$AG$2*Z912</f>
        <v/>
      </c>
      <c r="AC912" s="19">
        <f>Z912+AA912</f>
        <v/>
      </c>
      <c r="AD912" s="8">
        <f>IF(COUNTIF(Catégories!A:A,N912)=0,"catégorie inconnue",LOOKUP(N912,Catégories!A:A,Catégories!B:B))</f>
        <v/>
      </c>
      <c r="AE912" s="21">
        <f>SUM(Z912:AB912)</f>
        <v/>
      </c>
    </row>
    <row r="913">
      <c r="B913" s="127" t="inlineStr">
        <is>
          <t>13624019</t>
        </is>
      </c>
      <c r="C913" s="127" t="inlineStr">
        <is>
          <t>2</t>
        </is>
      </c>
      <c r="D913" s="123" t="n">
        <v>46148</v>
      </c>
      <c r="E913" s="127" t="inlineStr">
        <is>
          <t>93100</t>
        </is>
      </c>
      <c r="F913" s="127" t="inlineStr">
        <is>
          <t>21320</t>
        </is>
      </c>
      <c r="G913" s="127" t="inlineStr"/>
      <c r="H913" s="127" t="inlineStr"/>
      <c r="I913" s="127" t="inlineStr">
        <is>
          <t>107398</t>
        </is>
      </c>
      <c r="J913" s="127" t="inlineStr">
        <is>
          <t>107398</t>
        </is>
      </c>
      <c r="K913" s="127" t="inlineStr">
        <is>
          <t>999999</t>
        </is>
      </c>
      <c r="L913" s="127" t="inlineStr">
        <is>
          <t>XT258071726TS</t>
        </is>
      </c>
      <c r="M913" s="127" t="inlineStr">
        <is>
          <t>N</t>
        </is>
      </c>
      <c r="N913" s="127" t="inlineStr">
        <is>
          <t>Transport</t>
        </is>
      </c>
      <c r="O913" s="127" t="inlineStr">
        <is>
          <t>N</t>
        </is>
      </c>
      <c r="P913" s="127" t="inlineStr">
        <is>
          <t>S</t>
        </is>
      </c>
      <c r="Q913" s="127" t="inlineStr">
        <is>
          <t>NT</t>
        </is>
      </c>
      <c r="R913" s="147" t="n">
        <v>0.3</v>
      </c>
      <c r="S913" s="127" t="inlineStr">
        <is>
          <t>5Y</t>
        </is>
      </c>
      <c r="T913" s="148" t="n">
        <v>3.07</v>
      </c>
      <c r="U913" s="127" t="inlineStr">
        <is>
          <t>LA RUCHE LOGISTIQUE</t>
        </is>
      </c>
      <c r="W913" s="8">
        <f>IF(C913&lt;&gt;2,"",IF(S913="5X","5XK",IF(S913="5Y","5YK",IF(S913="6B","6BK",IF(S913="6C","6CK","")))))</f>
        <v/>
      </c>
      <c r="X913" s="8">
        <f>IF(S913="6B",_xlfn.XLOOKUP(H913,'Zoning 2shop'!A:A,'Zoning 2shop'!B:B),IF(S913="6C",_xlfn.XLOOKUP(G913,'Zoning 2shop'!C:C,'Zoning 2shop'!D:D),""))</f>
        <v/>
      </c>
      <c r="Y913" s="112">
        <f>AB913/Z913</f>
        <v/>
      </c>
      <c r="Z913" s="4">
        <f>T913</f>
        <v/>
      </c>
      <c r="AA913" s="4">
        <f>IF(OR(S913="6C",S913="6B",S913="5X",S913="5Y"),0.08,0.5)</f>
        <v/>
      </c>
      <c r="AB913" s="4">
        <f>$AG$5/$AG$2*Z913</f>
        <v/>
      </c>
      <c r="AC913" s="19">
        <f>Z913+AA913</f>
        <v/>
      </c>
      <c r="AD913" s="8">
        <f>IF(COUNTIF(Catégories!A:A,N913)=0,"catégorie inconnue",LOOKUP(N913,Catégories!A:A,Catégories!B:B))</f>
        <v/>
      </c>
      <c r="AE913" s="21">
        <f>SUM(Z913:AB913)</f>
        <v/>
      </c>
    </row>
    <row r="914">
      <c r="B914" s="127" t="inlineStr">
        <is>
          <t>13624019</t>
        </is>
      </c>
      <c r="C914" s="127" t="inlineStr">
        <is>
          <t>2</t>
        </is>
      </c>
      <c r="D914" s="123" t="n">
        <v>46148</v>
      </c>
      <c r="E914" s="127" t="inlineStr">
        <is>
          <t>75016</t>
        </is>
      </c>
      <c r="F914" s="127" t="inlineStr">
        <is>
          <t>21320</t>
        </is>
      </c>
      <c r="G914" s="127" t="inlineStr"/>
      <c r="H914" s="127" t="inlineStr"/>
      <c r="I914" s="127" t="inlineStr">
        <is>
          <t>107831</t>
        </is>
      </c>
      <c r="J914" s="127" t="inlineStr">
        <is>
          <t>107831</t>
        </is>
      </c>
      <c r="K914" s="127" t="inlineStr">
        <is>
          <t>999999</t>
        </is>
      </c>
      <c r="L914" s="127" t="inlineStr">
        <is>
          <t>XT258074991TS</t>
        </is>
      </c>
      <c r="M914" s="127" t="inlineStr">
        <is>
          <t>N</t>
        </is>
      </c>
      <c r="N914" s="127" t="inlineStr">
        <is>
          <t>Transport</t>
        </is>
      </c>
      <c r="O914" s="127" t="inlineStr">
        <is>
          <t>N</t>
        </is>
      </c>
      <c r="P914" s="127" t="inlineStr">
        <is>
          <t>S</t>
        </is>
      </c>
      <c r="Q914" s="127" t="inlineStr">
        <is>
          <t>NT</t>
        </is>
      </c>
      <c r="R914" s="147" t="n">
        <v>0.31</v>
      </c>
      <c r="S914" s="127" t="inlineStr">
        <is>
          <t>5Y</t>
        </is>
      </c>
      <c r="T914" s="148" t="n">
        <v>3.07</v>
      </c>
      <c r="U914" s="127" t="inlineStr">
        <is>
          <t>LA RUCHE LOGISTIQUE</t>
        </is>
      </c>
      <c r="W914" s="8">
        <f>IF(C914&lt;&gt;2,"",IF(S914="5X","5XK",IF(S914="5Y","5YK",IF(S914="6B","6BK",IF(S914="6C","6CK","")))))</f>
        <v/>
      </c>
      <c r="X914" s="8">
        <f>IF(S914="6B",_xlfn.XLOOKUP(H914,'Zoning 2shop'!A:A,'Zoning 2shop'!B:B),IF(S914="6C",_xlfn.XLOOKUP(G914,'Zoning 2shop'!C:C,'Zoning 2shop'!D:D),""))</f>
        <v/>
      </c>
      <c r="Y914" s="112">
        <f>AB914/Z914</f>
        <v/>
      </c>
      <c r="Z914" s="4">
        <f>T914</f>
        <v/>
      </c>
      <c r="AA914" s="4">
        <f>IF(OR(S914="6C",S914="6B",S914="5X",S914="5Y"),0.08,0.5)</f>
        <v/>
      </c>
      <c r="AB914" s="4">
        <f>$AG$5/$AG$2*Z914</f>
        <v/>
      </c>
      <c r="AC914" s="19">
        <f>Z914+AA914</f>
        <v/>
      </c>
      <c r="AD914" s="8">
        <f>IF(COUNTIF(Catégories!A:A,N914)=0,"catégorie inconnue",LOOKUP(N914,Catégories!A:A,Catégories!B:B))</f>
        <v/>
      </c>
      <c r="AE914" s="21">
        <f>SUM(Z914:AB914)</f>
        <v/>
      </c>
    </row>
    <row r="915">
      <c r="B915" s="127" t="inlineStr">
        <is>
          <t>13624019</t>
        </is>
      </c>
      <c r="C915" s="127" t="inlineStr">
        <is>
          <t>2</t>
        </is>
      </c>
      <c r="D915" s="123" t="n">
        <v>46148</v>
      </c>
      <c r="E915" s="127" t="inlineStr">
        <is>
          <t>13800</t>
        </is>
      </c>
      <c r="F915" s="127" t="inlineStr">
        <is>
          <t>21320</t>
        </is>
      </c>
      <c r="G915" s="127" t="inlineStr"/>
      <c r="H915" s="127" t="inlineStr"/>
      <c r="I915" s="127" t="inlineStr">
        <is>
          <t>107971</t>
        </is>
      </c>
      <c r="J915" s="127" t="inlineStr">
        <is>
          <t>107971</t>
        </is>
      </c>
      <c r="K915" s="127" t="inlineStr">
        <is>
          <t>999999</t>
        </is>
      </c>
      <c r="L915" s="127" t="inlineStr">
        <is>
          <t>XT258078106TS</t>
        </is>
      </c>
      <c r="M915" s="127" t="inlineStr">
        <is>
          <t>N</t>
        </is>
      </c>
      <c r="N915" s="127" t="inlineStr">
        <is>
          <t>Transport</t>
        </is>
      </c>
      <c r="O915" s="127" t="inlineStr">
        <is>
          <t>N</t>
        </is>
      </c>
      <c r="P915" s="127" t="inlineStr">
        <is>
          <t>S</t>
        </is>
      </c>
      <c r="Q915" s="127" t="inlineStr">
        <is>
          <t>NT</t>
        </is>
      </c>
      <c r="R915" s="147" t="n">
        <v>1.5</v>
      </c>
      <c r="S915" s="127" t="inlineStr">
        <is>
          <t>5Y</t>
        </is>
      </c>
      <c r="T915" s="148" t="n">
        <v>3.49</v>
      </c>
      <c r="U915" s="127" t="inlineStr">
        <is>
          <t>LA RUCHE LOGISTIQUE</t>
        </is>
      </c>
      <c r="W915" s="8">
        <f>IF(C915&lt;&gt;2,"",IF(S915="5X","5XK",IF(S915="5Y","5YK",IF(S915="6B","6BK",IF(S915="6C","6CK","")))))</f>
        <v/>
      </c>
      <c r="X915" s="8">
        <f>IF(S915="6B",_xlfn.XLOOKUP(H915,'Zoning 2shop'!A:A,'Zoning 2shop'!B:B),IF(S915="6C",_xlfn.XLOOKUP(G915,'Zoning 2shop'!C:C,'Zoning 2shop'!D:D),""))</f>
        <v/>
      </c>
      <c r="Y915" s="112">
        <f>AB915/Z915</f>
        <v/>
      </c>
      <c r="Z915" s="4">
        <f>T915</f>
        <v/>
      </c>
      <c r="AA915" s="4">
        <f>IF(OR(S915="6C",S915="6B",S915="5X",S915="5Y"),0.08,0.5)</f>
        <v/>
      </c>
      <c r="AB915" s="4">
        <f>$AG$5/$AG$2*Z915</f>
        <v/>
      </c>
      <c r="AC915" s="19">
        <f>Z915+AA915</f>
        <v/>
      </c>
      <c r="AD915" s="8">
        <f>IF(COUNTIF(Catégories!A:A,N915)=0,"catégorie inconnue",LOOKUP(N915,Catégories!A:A,Catégories!B:B))</f>
        <v/>
      </c>
      <c r="AE915" s="21">
        <f>SUM(Z915:AB915)</f>
        <v/>
      </c>
    </row>
    <row r="916">
      <c r="B916" s="127" t="inlineStr">
        <is>
          <t>13624019</t>
        </is>
      </c>
      <c r="C916" s="127" t="inlineStr">
        <is>
          <t>2</t>
        </is>
      </c>
      <c r="D916" s="123" t="n">
        <v>46148</v>
      </c>
      <c r="E916" s="127" t="inlineStr">
        <is>
          <t>75020</t>
        </is>
      </c>
      <c r="F916" s="127" t="inlineStr">
        <is>
          <t>21320</t>
        </is>
      </c>
      <c r="G916" s="127" t="inlineStr"/>
      <c r="H916" s="127" t="inlineStr"/>
      <c r="I916" s="127" t="inlineStr">
        <is>
          <t>106902</t>
        </is>
      </c>
      <c r="J916" s="127" t="inlineStr">
        <is>
          <t>106902</t>
        </is>
      </c>
      <c r="K916" s="127" t="inlineStr">
        <is>
          <t>999999</t>
        </is>
      </c>
      <c r="L916" s="127" t="inlineStr">
        <is>
          <t>XT258078874TS</t>
        </is>
      </c>
      <c r="M916" s="127" t="inlineStr">
        <is>
          <t>N</t>
        </is>
      </c>
      <c r="N916" s="127" t="inlineStr">
        <is>
          <t>Transport</t>
        </is>
      </c>
      <c r="O916" s="127" t="inlineStr">
        <is>
          <t>N</t>
        </is>
      </c>
      <c r="P916" s="127" t="inlineStr">
        <is>
          <t>S</t>
        </is>
      </c>
      <c r="Q916" s="127" t="inlineStr">
        <is>
          <t>NT</t>
        </is>
      </c>
      <c r="R916" s="147" t="n">
        <v>0.39</v>
      </c>
      <c r="S916" s="127" t="inlineStr">
        <is>
          <t>5Y</t>
        </is>
      </c>
      <c r="T916" s="148" t="n">
        <v>3.07</v>
      </c>
      <c r="U916" s="127" t="inlineStr">
        <is>
          <t>LA RUCHE LOGISTIQUE</t>
        </is>
      </c>
      <c r="W916" s="8">
        <f>IF(C916&lt;&gt;2,"",IF(S916="5X","5XK",IF(S916="5Y","5YK",IF(S916="6B","6BK",IF(S916="6C","6CK","")))))</f>
        <v/>
      </c>
      <c r="X916" s="8">
        <f>IF(S916="6B",_xlfn.XLOOKUP(H916,'Zoning 2shop'!A:A,'Zoning 2shop'!B:B),IF(S916="6C",_xlfn.XLOOKUP(G916,'Zoning 2shop'!C:C,'Zoning 2shop'!D:D),""))</f>
        <v/>
      </c>
      <c r="Y916" s="112">
        <f>AB916/Z916</f>
        <v/>
      </c>
      <c r="Z916" s="4">
        <f>T916</f>
        <v/>
      </c>
      <c r="AA916" s="4">
        <f>IF(OR(S916="6C",S916="6B",S916="5X",S916="5Y"),0.08,0.5)</f>
        <v/>
      </c>
      <c r="AB916" s="4">
        <f>$AG$5/$AG$2*Z916</f>
        <v/>
      </c>
      <c r="AC916" s="19">
        <f>Z916+AA916</f>
        <v/>
      </c>
      <c r="AD916" s="8">
        <f>IF(COUNTIF(Catégories!A:A,N916)=0,"catégorie inconnue",LOOKUP(N916,Catégories!A:A,Catégories!B:B))</f>
        <v/>
      </c>
      <c r="AE916" s="21">
        <f>SUM(Z916:AB916)</f>
        <v/>
      </c>
    </row>
    <row r="917">
      <c r="B917" s="127" t="inlineStr">
        <is>
          <t>13624019</t>
        </is>
      </c>
      <c r="C917" s="127" t="inlineStr">
        <is>
          <t>2</t>
        </is>
      </c>
      <c r="D917" s="123" t="n">
        <v>46148</v>
      </c>
      <c r="E917" s="127" t="inlineStr">
        <is>
          <t>37270</t>
        </is>
      </c>
      <c r="F917" s="127" t="inlineStr">
        <is>
          <t>21320</t>
        </is>
      </c>
      <c r="G917" s="127" t="inlineStr"/>
      <c r="H917" s="127" t="inlineStr"/>
      <c r="I917" s="127" t="inlineStr">
        <is>
          <t>109163</t>
        </is>
      </c>
      <c r="J917" s="127" t="inlineStr">
        <is>
          <t>109163</t>
        </is>
      </c>
      <c r="K917" s="127" t="inlineStr">
        <is>
          <t>999999</t>
        </is>
      </c>
      <c r="L917" s="127" t="inlineStr">
        <is>
          <t>XT258081649TS</t>
        </is>
      </c>
      <c r="M917" s="127" t="inlineStr">
        <is>
          <t>N</t>
        </is>
      </c>
      <c r="N917" s="127" t="inlineStr">
        <is>
          <t>Transport</t>
        </is>
      </c>
      <c r="O917" s="127" t="inlineStr">
        <is>
          <t>N</t>
        </is>
      </c>
      <c r="P917" s="127" t="inlineStr">
        <is>
          <t>S</t>
        </is>
      </c>
      <c r="Q917" s="127" t="inlineStr">
        <is>
          <t>NT</t>
        </is>
      </c>
      <c r="R917" s="147" t="n">
        <v>0.97</v>
      </c>
      <c r="S917" s="127" t="inlineStr">
        <is>
          <t>5Y</t>
        </is>
      </c>
      <c r="T917" s="148" t="n">
        <v>3.17</v>
      </c>
      <c r="U917" s="127" t="inlineStr">
        <is>
          <t>LA RUCHE LOGISTIQUE</t>
        </is>
      </c>
      <c r="W917" s="8">
        <f>IF(C917&lt;&gt;2,"",IF(S917="5X","5XK",IF(S917="5Y","5YK",IF(S917="6B","6BK",IF(S917="6C","6CK","")))))</f>
        <v/>
      </c>
      <c r="X917" s="8">
        <f>IF(S917="6B",_xlfn.XLOOKUP(H917,'Zoning 2shop'!A:A,'Zoning 2shop'!B:B),IF(S917="6C",_xlfn.XLOOKUP(G917,'Zoning 2shop'!C:C,'Zoning 2shop'!D:D),""))</f>
        <v/>
      </c>
      <c r="Y917" s="112">
        <f>AB917/Z917</f>
        <v/>
      </c>
      <c r="Z917" s="4">
        <f>T917</f>
        <v/>
      </c>
      <c r="AA917" s="4">
        <f>IF(OR(S917="6C",S917="6B",S917="5X",S917="5Y"),0.08,0.5)</f>
        <v/>
      </c>
      <c r="AB917" s="4">
        <f>$AG$5/$AG$2*Z917</f>
        <v/>
      </c>
      <c r="AC917" s="19">
        <f>Z917+AA917</f>
        <v/>
      </c>
      <c r="AD917" s="8">
        <f>IF(COUNTIF(Catégories!A:A,N917)=0,"catégorie inconnue",LOOKUP(N917,Catégories!A:A,Catégories!B:B))</f>
        <v/>
      </c>
      <c r="AE917" s="21">
        <f>SUM(Z917:AB917)</f>
        <v/>
      </c>
    </row>
    <row r="918">
      <c r="B918" s="127" t="inlineStr">
        <is>
          <t>13624019</t>
        </is>
      </c>
      <c r="C918" s="127" t="inlineStr">
        <is>
          <t>2</t>
        </is>
      </c>
      <c r="D918" s="123" t="n">
        <v>46148</v>
      </c>
      <c r="E918" s="127" t="inlineStr">
        <is>
          <t>95600</t>
        </is>
      </c>
      <c r="F918" s="127" t="inlineStr">
        <is>
          <t>21320</t>
        </is>
      </c>
      <c r="G918" s="127" t="inlineStr"/>
      <c r="H918" s="127" t="inlineStr"/>
      <c r="I918" s="127" t="inlineStr">
        <is>
          <t>107196</t>
        </is>
      </c>
      <c r="J918" s="127" t="inlineStr">
        <is>
          <t>107196</t>
        </is>
      </c>
      <c r="K918" s="127" t="inlineStr">
        <is>
          <t>999999</t>
        </is>
      </c>
      <c r="L918" s="127" t="inlineStr">
        <is>
          <t>XT258083110TS</t>
        </is>
      </c>
      <c r="M918" s="127" t="inlineStr">
        <is>
          <t>N</t>
        </is>
      </c>
      <c r="N918" s="127" t="inlineStr">
        <is>
          <t>Transport</t>
        </is>
      </c>
      <c r="O918" s="127" t="inlineStr">
        <is>
          <t>N</t>
        </is>
      </c>
      <c r="P918" s="127" t="inlineStr">
        <is>
          <t>S</t>
        </is>
      </c>
      <c r="Q918" s="127" t="inlineStr">
        <is>
          <t>NT</t>
        </is>
      </c>
      <c r="R918" s="147" t="n">
        <v>0.7</v>
      </c>
      <c r="S918" s="127" t="inlineStr">
        <is>
          <t>5Y</t>
        </is>
      </c>
      <c r="T918" s="148" t="n">
        <v>3.17</v>
      </c>
      <c r="U918" s="127" t="inlineStr">
        <is>
          <t>LA RUCHE LOGISTIQUE</t>
        </is>
      </c>
      <c r="W918" s="8">
        <f>IF(C918&lt;&gt;2,"",IF(S918="5X","5XK",IF(S918="5Y","5YK",IF(S918="6B","6BK",IF(S918="6C","6CK","")))))</f>
        <v/>
      </c>
      <c r="X918" s="8">
        <f>IF(S918="6B",_xlfn.XLOOKUP(H918,'Zoning 2shop'!A:A,'Zoning 2shop'!B:B),IF(S918="6C",_xlfn.XLOOKUP(G918,'Zoning 2shop'!C:C,'Zoning 2shop'!D:D),""))</f>
        <v/>
      </c>
      <c r="Y918" s="112">
        <f>AB918/Z918</f>
        <v/>
      </c>
      <c r="Z918" s="4">
        <f>T918</f>
        <v/>
      </c>
      <c r="AA918" s="4">
        <f>IF(OR(S918="6C",S918="6B",S918="5X",S918="5Y"),0.08,0.5)</f>
        <v/>
      </c>
      <c r="AB918" s="4">
        <f>$AG$5/$AG$2*Z918</f>
        <v/>
      </c>
      <c r="AC918" s="19">
        <f>Z918+AA918</f>
        <v/>
      </c>
      <c r="AD918" s="8">
        <f>IF(COUNTIF(Catégories!A:A,N918)=0,"catégorie inconnue",LOOKUP(N918,Catégories!A:A,Catégories!B:B))</f>
        <v/>
      </c>
      <c r="AE918" s="21">
        <f>SUM(Z918:AB918)</f>
        <v/>
      </c>
    </row>
    <row r="919">
      <c r="B919" s="127" t="inlineStr">
        <is>
          <t>13624019</t>
        </is>
      </c>
      <c r="C919" s="127" t="inlineStr">
        <is>
          <t>2</t>
        </is>
      </c>
      <c r="D919" s="123" t="n">
        <v>46148</v>
      </c>
      <c r="E919" s="127" t="inlineStr">
        <is>
          <t>94200</t>
        </is>
      </c>
      <c r="F919" s="127" t="inlineStr">
        <is>
          <t>21320</t>
        </is>
      </c>
      <c r="G919" s="127" t="inlineStr"/>
      <c r="H919" s="127" t="inlineStr"/>
      <c r="I919" s="127" t="inlineStr">
        <is>
          <t>109736</t>
        </is>
      </c>
      <c r="J919" s="127" t="inlineStr">
        <is>
          <t>109736</t>
        </is>
      </c>
      <c r="K919" s="127" t="inlineStr">
        <is>
          <t>999999</t>
        </is>
      </c>
      <c r="L919" s="127" t="inlineStr">
        <is>
          <t>XT258089188TS</t>
        </is>
      </c>
      <c r="M919" s="127" t="inlineStr">
        <is>
          <t>N</t>
        </is>
      </c>
      <c r="N919" s="127" t="inlineStr">
        <is>
          <t>Transport</t>
        </is>
      </c>
      <c r="O919" s="127" t="inlineStr">
        <is>
          <t>N</t>
        </is>
      </c>
      <c r="P919" s="127" t="inlineStr">
        <is>
          <t>S</t>
        </is>
      </c>
      <c r="Q919" s="127" t="inlineStr">
        <is>
          <t>NT</t>
        </is>
      </c>
      <c r="R919" s="147" t="n">
        <v>0.35</v>
      </c>
      <c r="S919" s="127" t="inlineStr">
        <is>
          <t>5Y</t>
        </is>
      </c>
      <c r="T919" s="148" t="n">
        <v>3.07</v>
      </c>
      <c r="U919" s="127" t="inlineStr">
        <is>
          <t>LA RUCHE LOGISTIQUE</t>
        </is>
      </c>
      <c r="W919" s="8">
        <f>IF(C919&lt;&gt;2,"",IF(S919="5X","5XK",IF(S919="5Y","5YK",IF(S919="6B","6BK",IF(S919="6C","6CK","")))))</f>
        <v/>
      </c>
      <c r="X919" s="8">
        <f>IF(S919="6B",_xlfn.XLOOKUP(H919,'Zoning 2shop'!A:A,'Zoning 2shop'!B:B),IF(S919="6C",_xlfn.XLOOKUP(G919,'Zoning 2shop'!C:C,'Zoning 2shop'!D:D),""))</f>
        <v/>
      </c>
      <c r="Y919" s="112">
        <f>AB919/Z919</f>
        <v/>
      </c>
      <c r="Z919" s="4">
        <f>T919</f>
        <v/>
      </c>
      <c r="AA919" s="4">
        <f>IF(OR(S919="6C",S919="6B",S919="5X",S919="5Y"),0.08,0.5)</f>
        <v/>
      </c>
      <c r="AB919" s="4">
        <f>$AG$5/$AG$2*Z919</f>
        <v/>
      </c>
      <c r="AC919" s="19">
        <f>Z919+AA919</f>
        <v/>
      </c>
      <c r="AD919" s="8">
        <f>IF(COUNTIF(Catégories!A:A,N919)=0,"catégorie inconnue",LOOKUP(N919,Catégories!A:A,Catégories!B:B))</f>
        <v/>
      </c>
      <c r="AE919" s="21">
        <f>SUM(Z919:AB919)</f>
        <v/>
      </c>
    </row>
    <row r="920">
      <c r="B920" s="127" t="inlineStr">
        <is>
          <t>13624019</t>
        </is>
      </c>
      <c r="C920" s="127" t="inlineStr">
        <is>
          <t>2</t>
        </is>
      </c>
      <c r="D920" s="123" t="n">
        <v>46148</v>
      </c>
      <c r="E920" s="127" t="inlineStr">
        <is>
          <t>94200</t>
        </is>
      </c>
      <c r="F920" s="127" t="inlineStr">
        <is>
          <t>21320</t>
        </is>
      </c>
      <c r="G920" s="127" t="inlineStr"/>
      <c r="H920" s="127" t="inlineStr"/>
      <c r="I920" s="127" t="inlineStr">
        <is>
          <t>109736</t>
        </is>
      </c>
      <c r="J920" s="127" t="inlineStr">
        <is>
          <t>109736</t>
        </is>
      </c>
      <c r="K920" s="127" t="inlineStr">
        <is>
          <t>999999</t>
        </is>
      </c>
      <c r="L920" s="127" t="inlineStr">
        <is>
          <t>XT258089188TS</t>
        </is>
      </c>
      <c r="M920" s="127" t="inlineStr">
        <is>
          <t>N</t>
        </is>
      </c>
      <c r="N920" s="127" t="inlineStr">
        <is>
          <t>Supplement Manutention</t>
        </is>
      </c>
      <c r="O920" s="127" t="inlineStr">
        <is>
          <t>N</t>
        </is>
      </c>
      <c r="P920" s="127" t="n"/>
      <c r="Q920" s="127" t="inlineStr">
        <is>
          <t>NT</t>
        </is>
      </c>
      <c r="R920" s="147" t="n">
        <v>0</v>
      </c>
      <c r="S920" s="127" t="inlineStr">
        <is>
          <t>5Y</t>
        </is>
      </c>
      <c r="T920" s="148" t="n">
        <v>20</v>
      </c>
      <c r="U920" s="127" t="inlineStr">
        <is>
          <t>LA RUCHE LOGISTIQUE</t>
        </is>
      </c>
      <c r="W920" s="8">
        <f>IF(C920&lt;&gt;2,"",IF(S920="5X","5XK",IF(S920="5Y","5YK",IF(S920="6B","6BK",IF(S920="6C","6CK","")))))</f>
        <v/>
      </c>
      <c r="X920" s="8">
        <f>IF(S920="6B",_xlfn.XLOOKUP(H920,'Zoning 2shop'!A:A,'Zoning 2shop'!B:B),IF(S920="6C",_xlfn.XLOOKUP(G920,'Zoning 2shop'!C:C,'Zoning 2shop'!D:D),""))</f>
        <v/>
      </c>
      <c r="Y920" s="112">
        <f>AB920/Z920</f>
        <v/>
      </c>
      <c r="Z920" s="4">
        <f>T920</f>
        <v/>
      </c>
      <c r="AA920" s="4">
        <f>IF(OR(S920="6C",S920="6B",S920="5X",S920="5Y"),0.08,0.5)</f>
        <v/>
      </c>
      <c r="AB920" s="4">
        <f>$AG$5/$AG$2*Z920</f>
        <v/>
      </c>
      <c r="AC920" s="19">
        <f>Z920+AA920</f>
        <v/>
      </c>
      <c r="AD920" s="8">
        <f>IF(COUNTIF(Catégories!A:A,N920)=0,"catégorie inconnue",LOOKUP(N920,Catégories!A:A,Catégories!B:B))</f>
        <v/>
      </c>
      <c r="AE920" s="21">
        <f>SUM(Z920:AB920)</f>
        <v/>
      </c>
    </row>
    <row r="921">
      <c r="B921" s="127" t="inlineStr">
        <is>
          <t>13624019</t>
        </is>
      </c>
      <c r="C921" s="127" t="inlineStr">
        <is>
          <t>2</t>
        </is>
      </c>
      <c r="D921" s="123" t="n">
        <v>46148</v>
      </c>
      <c r="E921" s="127" t="inlineStr">
        <is>
          <t>31320</t>
        </is>
      </c>
      <c r="F921" s="127" t="inlineStr">
        <is>
          <t>21320</t>
        </is>
      </c>
      <c r="G921" s="127" t="inlineStr"/>
      <c r="H921" s="127" t="inlineStr"/>
      <c r="I921" s="127" t="inlineStr">
        <is>
          <t>106651</t>
        </is>
      </c>
      <c r="J921" s="127" t="inlineStr">
        <is>
          <t>106651</t>
        </is>
      </c>
      <c r="K921" s="127" t="inlineStr">
        <is>
          <t>999999</t>
        </is>
      </c>
      <c r="L921" s="127" t="inlineStr">
        <is>
          <t>XT258096952TS</t>
        </is>
      </c>
      <c r="M921" s="127" t="inlineStr">
        <is>
          <t>N</t>
        </is>
      </c>
      <c r="N921" s="127" t="inlineStr">
        <is>
          <t>Transport</t>
        </is>
      </c>
      <c r="O921" s="127" t="inlineStr">
        <is>
          <t>N</t>
        </is>
      </c>
      <c r="P921" s="127" t="inlineStr">
        <is>
          <t>S</t>
        </is>
      </c>
      <c r="Q921" s="127" t="inlineStr">
        <is>
          <t>NT</t>
        </is>
      </c>
      <c r="R921" s="147" t="n">
        <v>0.4</v>
      </c>
      <c r="S921" s="127" t="inlineStr">
        <is>
          <t>5Y</t>
        </is>
      </c>
      <c r="T921" s="148" t="n">
        <v>3.07</v>
      </c>
      <c r="U921" s="127" t="inlineStr">
        <is>
          <t>LA RUCHE LOGISTIQUE</t>
        </is>
      </c>
      <c r="W921" s="8">
        <f>IF(C921&lt;&gt;2,"",IF(S921="5X","5XK",IF(S921="5Y","5YK",IF(S921="6B","6BK",IF(S921="6C","6CK","")))))</f>
        <v/>
      </c>
      <c r="X921" s="8">
        <f>IF(S921="6B",_xlfn.XLOOKUP(H921,'Zoning 2shop'!A:A,'Zoning 2shop'!B:B),IF(S921="6C",_xlfn.XLOOKUP(G921,'Zoning 2shop'!C:C,'Zoning 2shop'!D:D),""))</f>
        <v/>
      </c>
      <c r="Y921" s="112">
        <f>AB921/Z921</f>
        <v/>
      </c>
      <c r="Z921" s="4">
        <f>T921</f>
        <v/>
      </c>
      <c r="AA921" s="4">
        <f>IF(OR(S921="6C",S921="6B",S921="5X",S921="5Y"),0.08,0.5)</f>
        <v/>
      </c>
      <c r="AB921" s="4">
        <f>$AG$5/$AG$2*Z921</f>
        <v/>
      </c>
      <c r="AC921" s="19">
        <f>Z921+AA921</f>
        <v/>
      </c>
      <c r="AD921" s="8">
        <f>IF(COUNTIF(Catégories!A:A,N921)=0,"catégorie inconnue",LOOKUP(N921,Catégories!A:A,Catégories!B:B))</f>
        <v/>
      </c>
      <c r="AE921" s="21">
        <f>SUM(Z921:AB921)</f>
        <v/>
      </c>
    </row>
    <row r="922">
      <c r="B922" s="127" t="inlineStr">
        <is>
          <t>13624019</t>
        </is>
      </c>
      <c r="C922" s="127" t="inlineStr">
        <is>
          <t>2</t>
        </is>
      </c>
      <c r="D922" s="123" t="n">
        <v>46149</v>
      </c>
      <c r="E922" s="127" t="inlineStr">
        <is>
          <t>31200</t>
        </is>
      </c>
      <c r="F922" s="127" t="inlineStr">
        <is>
          <t>21320</t>
        </is>
      </c>
      <c r="G922" s="127" t="inlineStr"/>
      <c r="H922" s="127" t="inlineStr"/>
      <c r="I922" s="127" t="inlineStr">
        <is>
          <t>107316</t>
        </is>
      </c>
      <c r="J922" s="127" t="inlineStr">
        <is>
          <t>107316</t>
        </is>
      </c>
      <c r="K922" s="127" t="inlineStr">
        <is>
          <t>999999</t>
        </is>
      </c>
      <c r="L922" s="127" t="inlineStr">
        <is>
          <t>XT258111093TS</t>
        </is>
      </c>
      <c r="M922" s="127" t="inlineStr">
        <is>
          <t>N</t>
        </is>
      </c>
      <c r="N922" s="127" t="inlineStr">
        <is>
          <t>Transport</t>
        </is>
      </c>
      <c r="O922" s="127" t="inlineStr">
        <is>
          <t>N</t>
        </is>
      </c>
      <c r="P922" s="127" t="inlineStr">
        <is>
          <t>S</t>
        </is>
      </c>
      <c r="Q922" s="127" t="inlineStr">
        <is>
          <t>NT</t>
        </is>
      </c>
      <c r="R922" s="147" t="n">
        <v>1.19</v>
      </c>
      <c r="S922" s="127" t="inlineStr">
        <is>
          <t>5Y</t>
        </is>
      </c>
      <c r="T922" s="148" t="n">
        <v>3.49</v>
      </c>
      <c r="U922" s="127" t="inlineStr">
        <is>
          <t>LA RUCHE LOGISTIQUE</t>
        </is>
      </c>
      <c r="W922" s="8">
        <f>IF(C922&lt;&gt;2,"",IF(S922="5X","5XK",IF(S922="5Y","5YK",IF(S922="6B","6BK",IF(S922="6C","6CK","")))))</f>
        <v/>
      </c>
      <c r="X922" s="8">
        <f>IF(S922="6B",_xlfn.XLOOKUP(H922,'Zoning 2shop'!A:A,'Zoning 2shop'!B:B),IF(S922="6C",_xlfn.XLOOKUP(G922,'Zoning 2shop'!C:C,'Zoning 2shop'!D:D),""))</f>
        <v/>
      </c>
      <c r="Y922" s="112">
        <f>AB922/Z922</f>
        <v/>
      </c>
      <c r="Z922" s="4">
        <f>T922</f>
        <v/>
      </c>
      <c r="AA922" s="4">
        <f>IF(OR(S922="6C",S922="6B",S922="5X",S922="5Y"),0.08,0.5)</f>
        <v/>
      </c>
      <c r="AB922" s="4">
        <f>$AG$5/$AG$2*Z922</f>
        <v/>
      </c>
      <c r="AC922" s="19">
        <f>Z922+AA922</f>
        <v/>
      </c>
      <c r="AD922" s="8">
        <f>IF(COUNTIF(Catégories!A:A,N922)=0,"catégorie inconnue",LOOKUP(N922,Catégories!A:A,Catégories!B:B))</f>
        <v/>
      </c>
      <c r="AE922" s="21">
        <f>SUM(Z922:AB922)</f>
        <v/>
      </c>
    </row>
    <row r="923">
      <c r="B923" s="127" t="inlineStr">
        <is>
          <t>13624019</t>
        </is>
      </c>
      <c r="C923" s="127" t="inlineStr">
        <is>
          <t>2</t>
        </is>
      </c>
      <c r="D923" s="123" t="n">
        <v>46149</v>
      </c>
      <c r="E923" s="127" t="inlineStr">
        <is>
          <t>57240</t>
        </is>
      </c>
      <c r="F923" s="127" t="inlineStr">
        <is>
          <t>21320</t>
        </is>
      </c>
      <c r="G923" s="127" t="inlineStr"/>
      <c r="H923" s="127" t="inlineStr"/>
      <c r="I923" s="127" t="inlineStr">
        <is>
          <t>108109</t>
        </is>
      </c>
      <c r="J923" s="127" t="inlineStr">
        <is>
          <t>108109</t>
        </is>
      </c>
      <c r="K923" s="127" t="inlineStr">
        <is>
          <t>999999</t>
        </is>
      </c>
      <c r="L923" s="127" t="inlineStr">
        <is>
          <t>XT258129559TS</t>
        </is>
      </c>
      <c r="M923" s="127" t="inlineStr">
        <is>
          <t>N</t>
        </is>
      </c>
      <c r="N923" s="127" t="inlineStr">
        <is>
          <t>Transport</t>
        </is>
      </c>
      <c r="O923" s="127" t="inlineStr">
        <is>
          <t>N</t>
        </is>
      </c>
      <c r="P923" s="127" t="inlineStr">
        <is>
          <t>S</t>
        </is>
      </c>
      <c r="Q923" s="127" t="inlineStr">
        <is>
          <t>NT</t>
        </is>
      </c>
      <c r="R923" s="147" t="n">
        <v>0.64</v>
      </c>
      <c r="S923" s="127" t="inlineStr">
        <is>
          <t>5Y</t>
        </is>
      </c>
      <c r="T923" s="148" t="n">
        <v>3.17</v>
      </c>
      <c r="U923" s="127" t="inlineStr">
        <is>
          <t>LA RUCHE LOGISTIQUE</t>
        </is>
      </c>
      <c r="W923" s="8">
        <f>IF(C923&lt;&gt;2,"",IF(S923="5X","5XK",IF(S923="5Y","5YK",IF(S923="6B","6BK",IF(S923="6C","6CK","")))))</f>
        <v/>
      </c>
      <c r="X923" s="8">
        <f>IF(S923="6B",_xlfn.XLOOKUP(H923,'Zoning 2shop'!A:A,'Zoning 2shop'!B:B),IF(S923="6C",_xlfn.XLOOKUP(G923,'Zoning 2shop'!C:C,'Zoning 2shop'!D:D),""))</f>
        <v/>
      </c>
      <c r="Y923" s="112">
        <f>AB923/Z923</f>
        <v/>
      </c>
      <c r="Z923" s="4">
        <f>T923</f>
        <v/>
      </c>
      <c r="AA923" s="4">
        <f>IF(OR(S923="6C",S923="6B",S923="5X",S923="5Y"),0.08,0.5)</f>
        <v/>
      </c>
      <c r="AB923" s="4">
        <f>$AG$5/$AG$2*Z923</f>
        <v/>
      </c>
      <c r="AC923" s="19">
        <f>Z923+AA923</f>
        <v/>
      </c>
      <c r="AD923" s="8">
        <f>IF(COUNTIF(Catégories!A:A,N923)=0,"catégorie inconnue",LOOKUP(N923,Catégories!A:A,Catégories!B:B))</f>
        <v/>
      </c>
      <c r="AE923" s="21">
        <f>SUM(Z923:AB923)</f>
        <v/>
      </c>
    </row>
    <row r="924">
      <c r="B924" s="127" t="inlineStr">
        <is>
          <t>13624019</t>
        </is>
      </c>
      <c r="C924" s="127" t="inlineStr">
        <is>
          <t>2</t>
        </is>
      </c>
      <c r="D924" s="123" t="n">
        <v>46149</v>
      </c>
      <c r="E924" s="127" t="inlineStr">
        <is>
          <t>76210</t>
        </is>
      </c>
      <c r="F924" s="127" t="inlineStr">
        <is>
          <t>21320</t>
        </is>
      </c>
      <c r="G924" s="127" t="inlineStr"/>
      <c r="H924" s="127" t="inlineStr"/>
      <c r="I924" s="127" t="inlineStr">
        <is>
          <t>109138</t>
        </is>
      </c>
      <c r="J924" s="127" t="inlineStr">
        <is>
          <t>109138</t>
        </is>
      </c>
      <c r="K924" s="127" t="inlineStr">
        <is>
          <t>999999</t>
        </is>
      </c>
      <c r="L924" s="127" t="inlineStr">
        <is>
          <t>XT258130702TS</t>
        </is>
      </c>
      <c r="M924" s="127" t="inlineStr">
        <is>
          <t>N</t>
        </is>
      </c>
      <c r="N924" s="127" t="inlineStr">
        <is>
          <t>Transport</t>
        </is>
      </c>
      <c r="O924" s="127" t="inlineStr">
        <is>
          <t>N</t>
        </is>
      </c>
      <c r="P924" s="127" t="inlineStr">
        <is>
          <t>S</t>
        </is>
      </c>
      <c r="Q924" s="127" t="inlineStr">
        <is>
          <t>NT</t>
        </is>
      </c>
      <c r="R924" s="147" t="n">
        <v>0.85</v>
      </c>
      <c r="S924" s="127" t="inlineStr">
        <is>
          <t>5Y</t>
        </is>
      </c>
      <c r="T924" s="148" t="n">
        <v>3.17</v>
      </c>
      <c r="U924" s="127" t="inlineStr">
        <is>
          <t>LA RUCHE LOGISTIQUE</t>
        </is>
      </c>
      <c r="W924" s="8">
        <f>IF(C924&lt;&gt;2,"",IF(S924="5X","5XK",IF(S924="5Y","5YK",IF(S924="6B","6BK",IF(S924="6C","6CK","")))))</f>
        <v/>
      </c>
      <c r="X924" s="8">
        <f>IF(S924="6B",_xlfn.XLOOKUP(H924,'Zoning 2shop'!A:A,'Zoning 2shop'!B:B),IF(S924="6C",_xlfn.XLOOKUP(G924,'Zoning 2shop'!C:C,'Zoning 2shop'!D:D),""))</f>
        <v/>
      </c>
      <c r="Y924" s="112">
        <f>AB924/Z924</f>
        <v/>
      </c>
      <c r="Z924" s="4">
        <f>T924</f>
        <v/>
      </c>
      <c r="AA924" s="4">
        <f>IF(OR(S924="6C",S924="6B",S924="5X",S924="5Y"),0.08,0.5)</f>
        <v/>
      </c>
      <c r="AB924" s="4">
        <f>$AG$5/$AG$2*Z924</f>
        <v/>
      </c>
      <c r="AC924" s="19">
        <f>Z924+AA924</f>
        <v/>
      </c>
      <c r="AD924" s="8">
        <f>IF(COUNTIF(Catégories!A:A,N924)=0,"catégorie inconnue",LOOKUP(N924,Catégories!A:A,Catégories!B:B))</f>
        <v/>
      </c>
      <c r="AE924" s="21">
        <f>SUM(Z924:AB924)</f>
        <v/>
      </c>
    </row>
    <row r="925">
      <c r="B925" s="127" t="inlineStr">
        <is>
          <t>13624019</t>
        </is>
      </c>
      <c r="C925" s="127" t="inlineStr">
        <is>
          <t>2</t>
        </is>
      </c>
      <c r="D925" s="123" t="n">
        <v>46149</v>
      </c>
      <c r="E925" s="127" t="inlineStr">
        <is>
          <t>78260</t>
        </is>
      </c>
      <c r="F925" s="127" t="inlineStr">
        <is>
          <t>21320</t>
        </is>
      </c>
      <c r="G925" s="127" t="inlineStr"/>
      <c r="H925" s="127" t="inlineStr"/>
      <c r="I925" s="127" t="inlineStr">
        <is>
          <t>109187</t>
        </is>
      </c>
      <c r="J925" s="127" t="inlineStr">
        <is>
          <t>109187</t>
        </is>
      </c>
      <c r="K925" s="127" t="inlineStr">
        <is>
          <t>999999</t>
        </is>
      </c>
      <c r="L925" s="127" t="inlineStr">
        <is>
          <t>XT258136435TS</t>
        </is>
      </c>
      <c r="M925" s="127" t="inlineStr">
        <is>
          <t>N</t>
        </is>
      </c>
      <c r="N925" s="127" t="inlineStr">
        <is>
          <t>Transport</t>
        </is>
      </c>
      <c r="O925" s="127" t="inlineStr">
        <is>
          <t>N</t>
        </is>
      </c>
      <c r="P925" s="127" t="inlineStr">
        <is>
          <t>S</t>
        </is>
      </c>
      <c r="Q925" s="127" t="inlineStr">
        <is>
          <t>NT</t>
        </is>
      </c>
      <c r="R925" s="147" t="n">
        <v>0.13</v>
      </c>
      <c r="S925" s="127" t="inlineStr">
        <is>
          <t>5Y</t>
        </is>
      </c>
      <c r="T925" s="148" t="n">
        <v>3.07</v>
      </c>
      <c r="U925" s="127" t="inlineStr">
        <is>
          <t>LA RUCHE LOGISTIQUE</t>
        </is>
      </c>
      <c r="W925" s="8">
        <f>IF(C925&lt;&gt;2,"",IF(S925="5X","5XK",IF(S925="5Y","5YK",IF(S925="6B","6BK",IF(S925="6C","6CK","")))))</f>
        <v/>
      </c>
      <c r="X925" s="8">
        <f>IF(S925="6B",_xlfn.XLOOKUP(H925,'Zoning 2shop'!A:A,'Zoning 2shop'!B:B),IF(S925="6C",_xlfn.XLOOKUP(G925,'Zoning 2shop'!C:C,'Zoning 2shop'!D:D),""))</f>
        <v/>
      </c>
      <c r="Y925" s="112">
        <f>AB925/Z925</f>
        <v/>
      </c>
      <c r="Z925" s="4">
        <f>T925</f>
        <v/>
      </c>
      <c r="AA925" s="4">
        <f>IF(OR(S925="6C",S925="6B",S925="5X",S925="5Y"),0.08,0.5)</f>
        <v/>
      </c>
      <c r="AB925" s="4">
        <f>$AG$5/$AG$2*Z925</f>
        <v/>
      </c>
      <c r="AC925" s="19">
        <f>Z925+AA925</f>
        <v/>
      </c>
      <c r="AD925" s="8">
        <f>IF(COUNTIF(Catégories!A:A,N925)=0,"catégorie inconnue",LOOKUP(N925,Catégories!A:A,Catégories!B:B))</f>
        <v/>
      </c>
      <c r="AE925" s="21">
        <f>SUM(Z925:AB925)</f>
        <v/>
      </c>
    </row>
    <row r="926">
      <c r="B926" s="127" t="inlineStr">
        <is>
          <t>13624019</t>
        </is>
      </c>
      <c r="C926" s="127" t="inlineStr">
        <is>
          <t>2</t>
        </is>
      </c>
      <c r="D926" s="123" t="n">
        <v>46149</v>
      </c>
      <c r="E926" s="127" t="inlineStr">
        <is>
          <t>72300</t>
        </is>
      </c>
      <c r="F926" s="127" t="inlineStr">
        <is>
          <t>21320</t>
        </is>
      </c>
      <c r="G926" s="127" t="inlineStr"/>
      <c r="H926" s="127" t="inlineStr"/>
      <c r="I926" s="127" t="inlineStr">
        <is>
          <t>104592</t>
        </is>
      </c>
      <c r="J926" s="127" t="inlineStr">
        <is>
          <t>104592</t>
        </is>
      </c>
      <c r="K926" s="127" t="inlineStr">
        <is>
          <t>999999</t>
        </is>
      </c>
      <c r="L926" s="127" t="inlineStr">
        <is>
          <t>XT258137060TS</t>
        </is>
      </c>
      <c r="M926" s="127" t="inlineStr">
        <is>
          <t>N</t>
        </is>
      </c>
      <c r="N926" s="127" t="inlineStr">
        <is>
          <t>Transport</t>
        </is>
      </c>
      <c r="O926" s="127" t="inlineStr">
        <is>
          <t>N</t>
        </is>
      </c>
      <c r="P926" s="127" t="inlineStr">
        <is>
          <t>S</t>
        </is>
      </c>
      <c r="Q926" s="127" t="inlineStr">
        <is>
          <t>NT</t>
        </is>
      </c>
      <c r="R926" s="147" t="n">
        <v>0.3</v>
      </c>
      <c r="S926" s="127" t="inlineStr">
        <is>
          <t>5Y</t>
        </is>
      </c>
      <c r="T926" s="148" t="n">
        <v>3.07</v>
      </c>
      <c r="U926" s="127" t="inlineStr">
        <is>
          <t>LA RUCHE LOGISTIQUE</t>
        </is>
      </c>
      <c r="W926" s="8">
        <f>IF(C926&lt;&gt;2,"",IF(S926="5X","5XK",IF(S926="5Y","5YK",IF(S926="6B","6BK",IF(S926="6C","6CK","")))))</f>
        <v/>
      </c>
      <c r="X926" s="8">
        <f>IF(S926="6B",_xlfn.XLOOKUP(H926,'Zoning 2shop'!A:A,'Zoning 2shop'!B:B),IF(S926="6C",_xlfn.XLOOKUP(G926,'Zoning 2shop'!C:C,'Zoning 2shop'!D:D),""))</f>
        <v/>
      </c>
      <c r="Y926" s="112">
        <f>AB926/Z926</f>
        <v/>
      </c>
      <c r="Z926" s="4">
        <f>T926</f>
        <v/>
      </c>
      <c r="AA926" s="4">
        <f>IF(OR(S926="6C",S926="6B",S926="5X",S926="5Y"),0.08,0.5)</f>
        <v/>
      </c>
      <c r="AB926" s="4">
        <f>$AG$5/$AG$2*Z926</f>
        <v/>
      </c>
      <c r="AC926" s="19">
        <f>Z926+AA926</f>
        <v/>
      </c>
      <c r="AD926" s="8">
        <f>IF(COUNTIF(Catégories!A:A,N926)=0,"catégorie inconnue",LOOKUP(N926,Catégories!A:A,Catégories!B:B))</f>
        <v/>
      </c>
      <c r="AE926" s="21">
        <f>SUM(Z926:AB926)</f>
        <v/>
      </c>
    </row>
    <row r="927">
      <c r="B927" s="127" t="inlineStr">
        <is>
          <t>13624019</t>
        </is>
      </c>
      <c r="C927" s="127" t="inlineStr">
        <is>
          <t>2</t>
        </is>
      </c>
      <c r="D927" s="123" t="n">
        <v>46149</v>
      </c>
      <c r="E927" s="127" t="inlineStr">
        <is>
          <t>91220</t>
        </is>
      </c>
      <c r="F927" s="127" t="inlineStr">
        <is>
          <t>21320</t>
        </is>
      </c>
      <c r="G927" s="127" t="inlineStr"/>
      <c r="H927" s="127" t="inlineStr"/>
      <c r="I927" s="127" t="inlineStr">
        <is>
          <t>109545</t>
        </is>
      </c>
      <c r="J927" s="127" t="inlineStr">
        <is>
          <t>109545</t>
        </is>
      </c>
      <c r="K927" s="127" t="inlineStr">
        <is>
          <t>999999</t>
        </is>
      </c>
      <c r="L927" s="127" t="inlineStr">
        <is>
          <t>XT258137541TS</t>
        </is>
      </c>
      <c r="M927" s="127" t="inlineStr">
        <is>
          <t>N</t>
        </is>
      </c>
      <c r="N927" s="127" t="inlineStr">
        <is>
          <t>Transport</t>
        </is>
      </c>
      <c r="O927" s="127" t="inlineStr">
        <is>
          <t>N</t>
        </is>
      </c>
      <c r="P927" s="127" t="inlineStr">
        <is>
          <t>S</t>
        </is>
      </c>
      <c r="Q927" s="127" t="inlineStr">
        <is>
          <t>NT</t>
        </is>
      </c>
      <c r="R927" s="147" t="n">
        <v>0.65</v>
      </c>
      <c r="S927" s="127" t="inlineStr">
        <is>
          <t>5Y</t>
        </is>
      </c>
      <c r="T927" s="148" t="n">
        <v>3.17</v>
      </c>
      <c r="U927" s="127" t="inlineStr">
        <is>
          <t>LA RUCHE LOGISTIQUE</t>
        </is>
      </c>
      <c r="W927" s="8">
        <f>IF(C927&lt;&gt;2,"",IF(S927="5X","5XK",IF(S927="5Y","5YK",IF(S927="6B","6BK",IF(S927="6C","6CK","")))))</f>
        <v/>
      </c>
      <c r="X927" s="8">
        <f>IF(S927="6B",_xlfn.XLOOKUP(H927,'Zoning 2shop'!A:A,'Zoning 2shop'!B:B),IF(S927="6C",_xlfn.XLOOKUP(G927,'Zoning 2shop'!C:C,'Zoning 2shop'!D:D),""))</f>
        <v/>
      </c>
      <c r="Y927" s="112">
        <f>AB927/Z927</f>
        <v/>
      </c>
      <c r="Z927" s="4">
        <f>T927</f>
        <v/>
      </c>
      <c r="AA927" s="4">
        <f>IF(OR(S927="6C",S927="6B",S927="5X",S927="5Y"),0.08,0.5)</f>
        <v/>
      </c>
      <c r="AB927" s="4">
        <f>$AG$5/$AG$2*Z927</f>
        <v/>
      </c>
      <c r="AC927" s="19">
        <f>Z927+AA927</f>
        <v/>
      </c>
      <c r="AD927" s="8">
        <f>IF(COUNTIF(Catégories!A:A,N927)=0,"catégorie inconnue",LOOKUP(N927,Catégories!A:A,Catégories!B:B))</f>
        <v/>
      </c>
      <c r="AE927" s="21">
        <f>SUM(Z927:AB927)</f>
        <v/>
      </c>
    </row>
    <row r="928">
      <c r="B928" s="127" t="inlineStr">
        <is>
          <t>13624019</t>
        </is>
      </c>
      <c r="C928" s="127" t="inlineStr">
        <is>
          <t>2</t>
        </is>
      </c>
      <c r="D928" s="123" t="n">
        <v>46149</v>
      </c>
      <c r="E928" s="127" t="inlineStr">
        <is>
          <t>49100</t>
        </is>
      </c>
      <c r="F928" s="127" t="inlineStr">
        <is>
          <t>21320</t>
        </is>
      </c>
      <c r="G928" s="127" t="inlineStr"/>
      <c r="H928" s="127" t="inlineStr"/>
      <c r="I928" s="127" t="inlineStr">
        <is>
          <t>109054</t>
        </is>
      </c>
      <c r="J928" s="127" t="inlineStr">
        <is>
          <t>109054</t>
        </is>
      </c>
      <c r="K928" s="127" t="inlineStr">
        <is>
          <t>999999</t>
        </is>
      </c>
      <c r="L928" s="127" t="inlineStr">
        <is>
          <t>XT258146089TS</t>
        </is>
      </c>
      <c r="M928" s="127" t="inlineStr">
        <is>
          <t>N</t>
        </is>
      </c>
      <c r="N928" s="127" t="inlineStr">
        <is>
          <t>Transport</t>
        </is>
      </c>
      <c r="O928" s="127" t="inlineStr">
        <is>
          <t>N</t>
        </is>
      </c>
      <c r="P928" s="127" t="inlineStr">
        <is>
          <t>S</t>
        </is>
      </c>
      <c r="Q928" s="127" t="inlineStr">
        <is>
          <t>NT</t>
        </is>
      </c>
      <c r="R928" s="147" t="n">
        <v>0.23</v>
      </c>
      <c r="S928" s="127" t="inlineStr">
        <is>
          <t>5Y</t>
        </is>
      </c>
      <c r="T928" s="148" t="n">
        <v>3.07</v>
      </c>
      <c r="U928" s="127" t="inlineStr">
        <is>
          <t>LA RUCHE LOGISTIQUE</t>
        </is>
      </c>
      <c r="W928" s="8">
        <f>IF(C928&lt;&gt;2,"",IF(S928="5X","5XK",IF(S928="5Y","5YK",IF(S928="6B","6BK",IF(S928="6C","6CK","")))))</f>
        <v/>
      </c>
      <c r="X928" s="8">
        <f>IF(S928="6B",_xlfn.XLOOKUP(H928,'Zoning 2shop'!A:A,'Zoning 2shop'!B:B),IF(S928="6C",_xlfn.XLOOKUP(G928,'Zoning 2shop'!C:C,'Zoning 2shop'!D:D),""))</f>
        <v/>
      </c>
      <c r="Y928" s="112">
        <f>AB928/Z928</f>
        <v/>
      </c>
      <c r="Z928" s="4">
        <f>T928</f>
        <v/>
      </c>
      <c r="AA928" s="4">
        <f>IF(OR(S928="6C",S928="6B",S928="5X",S928="5Y"),0.08,0.5)</f>
        <v/>
      </c>
      <c r="AB928" s="4">
        <f>$AG$5/$AG$2*Z928</f>
        <v/>
      </c>
      <c r="AC928" s="19">
        <f>Z928+AA928</f>
        <v/>
      </c>
      <c r="AD928" s="8">
        <f>IF(COUNTIF(Catégories!A:A,N928)=0,"catégorie inconnue",LOOKUP(N928,Catégories!A:A,Catégories!B:B))</f>
        <v/>
      </c>
      <c r="AE928" s="21">
        <f>SUM(Z928:AB928)</f>
        <v/>
      </c>
    </row>
    <row r="929">
      <c r="B929" s="127" t="inlineStr">
        <is>
          <t>13624019</t>
        </is>
      </c>
      <c r="C929" s="127" t="inlineStr">
        <is>
          <t>2</t>
        </is>
      </c>
      <c r="D929" s="123" t="n">
        <v>46149</v>
      </c>
      <c r="E929" s="127" t="inlineStr">
        <is>
          <t>92320</t>
        </is>
      </c>
      <c r="F929" s="127" t="inlineStr">
        <is>
          <t>21320</t>
        </is>
      </c>
      <c r="G929" s="127" t="inlineStr"/>
      <c r="H929" s="127" t="inlineStr"/>
      <c r="I929" s="127" t="inlineStr">
        <is>
          <t>109078</t>
        </is>
      </c>
      <c r="J929" s="127" t="inlineStr">
        <is>
          <t>109078</t>
        </is>
      </c>
      <c r="K929" s="127" t="inlineStr">
        <is>
          <t>999999</t>
        </is>
      </c>
      <c r="L929" s="127" t="inlineStr">
        <is>
          <t>XT258146150TS</t>
        </is>
      </c>
      <c r="M929" s="127" t="inlineStr">
        <is>
          <t>N</t>
        </is>
      </c>
      <c r="N929" s="127" t="inlineStr">
        <is>
          <t>Transport</t>
        </is>
      </c>
      <c r="O929" s="127" t="inlineStr">
        <is>
          <t>N</t>
        </is>
      </c>
      <c r="P929" s="127" t="inlineStr">
        <is>
          <t>S</t>
        </is>
      </c>
      <c r="Q929" s="127" t="inlineStr">
        <is>
          <t>NT</t>
        </is>
      </c>
      <c r="R929" s="147" t="n">
        <v>0.95</v>
      </c>
      <c r="S929" s="127" t="inlineStr">
        <is>
          <t>5Y</t>
        </is>
      </c>
      <c r="T929" s="148" t="n">
        <v>3.17</v>
      </c>
      <c r="U929" s="127" t="inlineStr">
        <is>
          <t>LA RUCHE LOGISTIQUE</t>
        </is>
      </c>
      <c r="W929" s="8">
        <f>IF(C929&lt;&gt;2,"",IF(S929="5X","5XK",IF(S929="5Y","5YK",IF(S929="6B","6BK",IF(S929="6C","6CK","")))))</f>
        <v/>
      </c>
      <c r="X929" s="8">
        <f>IF(S929="6B",_xlfn.XLOOKUP(H929,'Zoning 2shop'!A:A,'Zoning 2shop'!B:B),IF(S929="6C",_xlfn.XLOOKUP(G929,'Zoning 2shop'!C:C,'Zoning 2shop'!D:D),""))</f>
        <v/>
      </c>
      <c r="Y929" s="112">
        <f>AB929/Z929</f>
        <v/>
      </c>
      <c r="Z929" s="4">
        <f>T929</f>
        <v/>
      </c>
      <c r="AA929" s="4">
        <f>IF(OR(S929="6C",S929="6B",S929="5X",S929="5Y"),0.08,0.5)</f>
        <v/>
      </c>
      <c r="AB929" s="4">
        <f>$AG$5/$AG$2*Z929</f>
        <v/>
      </c>
      <c r="AC929" s="19">
        <f>Z929+AA929</f>
        <v/>
      </c>
      <c r="AD929" s="8">
        <f>IF(COUNTIF(Catégories!A:A,N929)=0,"catégorie inconnue",LOOKUP(N929,Catégories!A:A,Catégories!B:B))</f>
        <v/>
      </c>
      <c r="AE929" s="21">
        <f>SUM(Z929:AB929)</f>
        <v/>
      </c>
    </row>
    <row r="930">
      <c r="B930" s="127" t="inlineStr">
        <is>
          <t>13624019</t>
        </is>
      </c>
      <c r="C930" s="127" t="inlineStr">
        <is>
          <t>2</t>
        </is>
      </c>
      <c r="D930" s="123" t="n">
        <v>46149</v>
      </c>
      <c r="E930" s="127" t="inlineStr">
        <is>
          <t>75011</t>
        </is>
      </c>
      <c r="F930" s="127" t="inlineStr">
        <is>
          <t>21320</t>
        </is>
      </c>
      <c r="G930" s="127" t="inlineStr"/>
      <c r="H930" s="127" t="inlineStr"/>
      <c r="I930" s="127" t="inlineStr">
        <is>
          <t>108177</t>
        </is>
      </c>
      <c r="J930" s="127" t="inlineStr">
        <is>
          <t>108177</t>
        </is>
      </c>
      <c r="K930" s="127" t="inlineStr">
        <is>
          <t>999999</t>
        </is>
      </c>
      <c r="L930" s="127" t="inlineStr">
        <is>
          <t>XT258148822TS</t>
        </is>
      </c>
      <c r="M930" s="127" t="inlineStr">
        <is>
          <t>N</t>
        </is>
      </c>
      <c r="N930" s="127" t="inlineStr">
        <is>
          <t>Transport</t>
        </is>
      </c>
      <c r="O930" s="127" t="inlineStr">
        <is>
          <t>N</t>
        </is>
      </c>
      <c r="P930" s="127" t="inlineStr">
        <is>
          <t>S</t>
        </is>
      </c>
      <c r="Q930" s="127" t="inlineStr">
        <is>
          <t>NT</t>
        </is>
      </c>
      <c r="R930" s="147" t="n">
        <v>0.27</v>
      </c>
      <c r="S930" s="127" t="inlineStr">
        <is>
          <t>5Y</t>
        </is>
      </c>
      <c r="T930" s="148" t="n">
        <v>3.07</v>
      </c>
      <c r="U930" s="127" t="inlineStr">
        <is>
          <t>LA RUCHE LOGISTIQUE</t>
        </is>
      </c>
      <c r="W930" s="8">
        <f>IF(C930&lt;&gt;2,"",IF(S930="5X","5XK",IF(S930="5Y","5YK",IF(S930="6B","6BK",IF(S930="6C","6CK","")))))</f>
        <v/>
      </c>
      <c r="X930" s="8">
        <f>IF(S930="6B",_xlfn.XLOOKUP(H930,'Zoning 2shop'!A:A,'Zoning 2shop'!B:B),IF(S930="6C",_xlfn.XLOOKUP(G930,'Zoning 2shop'!C:C,'Zoning 2shop'!D:D),""))</f>
        <v/>
      </c>
      <c r="Y930" s="112">
        <f>AB930/Z930</f>
        <v/>
      </c>
      <c r="Z930" s="4">
        <f>T930</f>
        <v/>
      </c>
      <c r="AA930" s="4">
        <f>IF(OR(S930="6C",S930="6B",S930="5X",S930="5Y"),0.08,0.5)</f>
        <v/>
      </c>
      <c r="AB930" s="4">
        <f>$AG$5/$AG$2*Z930</f>
        <v/>
      </c>
      <c r="AC930" s="19">
        <f>Z930+AA930</f>
        <v/>
      </c>
      <c r="AD930" s="8">
        <f>IF(COUNTIF(Catégories!A:A,N930)=0,"catégorie inconnue",LOOKUP(N930,Catégories!A:A,Catégories!B:B))</f>
        <v/>
      </c>
      <c r="AE930" s="21">
        <f>SUM(Z930:AB930)</f>
        <v/>
      </c>
    </row>
    <row r="931">
      <c r="B931" s="127" t="inlineStr">
        <is>
          <t>13624019</t>
        </is>
      </c>
      <c r="C931" s="127" t="inlineStr">
        <is>
          <t>2</t>
        </is>
      </c>
      <c r="D931" s="123" t="n">
        <v>46149</v>
      </c>
      <c r="E931" s="127" t="inlineStr">
        <is>
          <t>69100</t>
        </is>
      </c>
      <c r="F931" s="127" t="inlineStr">
        <is>
          <t>21320</t>
        </is>
      </c>
      <c r="G931" s="127" t="inlineStr"/>
      <c r="H931" s="127" t="inlineStr"/>
      <c r="I931" s="127" t="inlineStr">
        <is>
          <t>108398</t>
        </is>
      </c>
      <c r="J931" s="127" t="inlineStr">
        <is>
          <t>108398</t>
        </is>
      </c>
      <c r="K931" s="127" t="inlineStr">
        <is>
          <t>999999</t>
        </is>
      </c>
      <c r="L931" s="127" t="inlineStr">
        <is>
          <t>XT258150300TS</t>
        </is>
      </c>
      <c r="M931" s="127" t="inlineStr">
        <is>
          <t>N</t>
        </is>
      </c>
      <c r="N931" s="127" t="inlineStr">
        <is>
          <t>Transport</t>
        </is>
      </c>
      <c r="O931" s="127" t="inlineStr">
        <is>
          <t>N</t>
        </is>
      </c>
      <c r="P931" s="127" t="inlineStr">
        <is>
          <t>S</t>
        </is>
      </c>
      <c r="Q931" s="127" t="inlineStr">
        <is>
          <t>NT</t>
        </is>
      </c>
      <c r="R931" s="147" t="n">
        <v>0.19</v>
      </c>
      <c r="S931" s="127" t="inlineStr">
        <is>
          <t>5Y</t>
        </is>
      </c>
      <c r="T931" s="148" t="n">
        <v>3.07</v>
      </c>
      <c r="U931" s="127" t="inlineStr">
        <is>
          <t>LA RUCHE LOGISTIQUE</t>
        </is>
      </c>
      <c r="W931" s="8">
        <f>IF(C931&lt;&gt;2,"",IF(S931="5X","5XK",IF(S931="5Y","5YK",IF(S931="6B","6BK",IF(S931="6C","6CK","")))))</f>
        <v/>
      </c>
      <c r="X931" s="8">
        <f>IF(S931="6B",_xlfn.XLOOKUP(H931,'Zoning 2shop'!A:A,'Zoning 2shop'!B:B),IF(S931="6C",_xlfn.XLOOKUP(G931,'Zoning 2shop'!C:C,'Zoning 2shop'!D:D),""))</f>
        <v/>
      </c>
      <c r="Y931" s="112">
        <f>AB931/Z931</f>
        <v/>
      </c>
      <c r="Z931" s="4">
        <f>T931</f>
        <v/>
      </c>
      <c r="AA931" s="4">
        <f>IF(OR(S931="6C",S931="6B",S931="5X",S931="5Y"),0.08,0.5)</f>
        <v/>
      </c>
      <c r="AB931" s="4">
        <f>$AG$5/$AG$2*Z931</f>
        <v/>
      </c>
      <c r="AC931" s="19">
        <f>Z931+AA931</f>
        <v/>
      </c>
      <c r="AD931" s="8">
        <f>IF(COUNTIF(Catégories!A:A,N931)=0,"catégorie inconnue",LOOKUP(N931,Catégories!A:A,Catégories!B:B))</f>
        <v/>
      </c>
      <c r="AE931" s="21">
        <f>SUM(Z931:AB931)</f>
        <v/>
      </c>
    </row>
    <row r="932">
      <c r="B932" s="127" t="inlineStr">
        <is>
          <t>13624019</t>
        </is>
      </c>
      <c r="C932" s="127" t="inlineStr">
        <is>
          <t>2</t>
        </is>
      </c>
      <c r="D932" s="123" t="n">
        <v>46149</v>
      </c>
      <c r="E932" s="127" t="inlineStr">
        <is>
          <t>21121</t>
        </is>
      </c>
      <c r="F932" s="127" t="inlineStr">
        <is>
          <t>21320</t>
        </is>
      </c>
      <c r="G932" s="127" t="inlineStr"/>
      <c r="H932" s="127" t="inlineStr"/>
      <c r="I932" s="127" t="inlineStr">
        <is>
          <t>110221</t>
        </is>
      </c>
      <c r="J932" s="127" t="inlineStr">
        <is>
          <t>110221</t>
        </is>
      </c>
      <c r="K932" s="127" t="inlineStr">
        <is>
          <t>999999</t>
        </is>
      </c>
      <c r="L932" s="127" t="inlineStr">
        <is>
          <t>XT258157625TS</t>
        </is>
      </c>
      <c r="M932" s="127" t="inlineStr">
        <is>
          <t>N</t>
        </is>
      </c>
      <c r="N932" s="127" t="inlineStr">
        <is>
          <t>Transport</t>
        </is>
      </c>
      <c r="O932" s="127" t="inlineStr">
        <is>
          <t>N</t>
        </is>
      </c>
      <c r="P932" s="127" t="inlineStr">
        <is>
          <t>S</t>
        </is>
      </c>
      <c r="Q932" s="127" t="inlineStr">
        <is>
          <t>ND</t>
        </is>
      </c>
      <c r="R932" s="147" t="n">
        <v>0.31</v>
      </c>
      <c r="S932" s="127" t="inlineStr">
        <is>
          <t>5Y</t>
        </is>
      </c>
      <c r="T932" s="148" t="n">
        <v>3.07</v>
      </c>
      <c r="U932" s="127" t="inlineStr">
        <is>
          <t>LA RUCHE LOGISTIQUE</t>
        </is>
      </c>
      <c r="W932" s="8">
        <f>IF(C932&lt;&gt;2,"",IF(S932="5X","5XK",IF(S932="5Y","5YK",IF(S932="6B","6BK",IF(S932="6C","6CK","")))))</f>
        <v/>
      </c>
      <c r="X932" s="8">
        <f>IF(S932="6B",_xlfn.XLOOKUP(H932,'Zoning 2shop'!A:A,'Zoning 2shop'!B:B),IF(S932="6C",_xlfn.XLOOKUP(G932,'Zoning 2shop'!C:C,'Zoning 2shop'!D:D),""))</f>
        <v/>
      </c>
      <c r="Y932" s="112">
        <f>AB932/Z932</f>
        <v/>
      </c>
      <c r="Z932" s="4">
        <f>T932</f>
        <v/>
      </c>
      <c r="AA932" s="4">
        <f>IF(OR(S932="6C",S932="6B",S932="5X",S932="5Y"),0.08,0.5)</f>
        <v/>
      </c>
      <c r="AB932" s="4">
        <f>$AG$5/$AG$2*Z932</f>
        <v/>
      </c>
      <c r="AC932" s="19">
        <f>Z932+AA932</f>
        <v/>
      </c>
      <c r="AD932" s="8">
        <f>IF(COUNTIF(Catégories!A:A,N932)=0,"catégorie inconnue",LOOKUP(N932,Catégories!A:A,Catégories!B:B))</f>
        <v/>
      </c>
      <c r="AE932" s="21">
        <f>SUM(Z932:AB932)</f>
        <v/>
      </c>
    </row>
    <row r="933">
      <c r="B933" s="127" t="inlineStr">
        <is>
          <t>13624019</t>
        </is>
      </c>
      <c r="C933" s="127" t="inlineStr">
        <is>
          <t>2</t>
        </is>
      </c>
      <c r="D933" s="123" t="n">
        <v>46149</v>
      </c>
      <c r="E933" s="127" t="inlineStr">
        <is>
          <t>49130</t>
        </is>
      </c>
      <c r="F933" s="127" t="inlineStr">
        <is>
          <t>21320</t>
        </is>
      </c>
      <c r="G933" s="127" t="inlineStr"/>
      <c r="H933" s="127" t="inlineStr"/>
      <c r="I933" s="127" t="inlineStr">
        <is>
          <t>107182</t>
        </is>
      </c>
      <c r="J933" s="127" t="inlineStr">
        <is>
          <t>107182</t>
        </is>
      </c>
      <c r="K933" s="127" t="inlineStr">
        <is>
          <t>999999</t>
        </is>
      </c>
      <c r="L933" s="127" t="inlineStr">
        <is>
          <t>XT258163008TS</t>
        </is>
      </c>
      <c r="M933" s="127" t="inlineStr">
        <is>
          <t>N</t>
        </is>
      </c>
      <c r="N933" s="127" t="inlineStr">
        <is>
          <t>Transport</t>
        </is>
      </c>
      <c r="O933" s="127" t="inlineStr">
        <is>
          <t>N</t>
        </is>
      </c>
      <c r="P933" s="127" t="inlineStr">
        <is>
          <t>S</t>
        </is>
      </c>
      <c r="Q933" s="127" t="inlineStr">
        <is>
          <t>NT</t>
        </is>
      </c>
      <c r="R933" s="147" t="n">
        <v>0.28</v>
      </c>
      <c r="S933" s="127" t="inlineStr">
        <is>
          <t>5Y</t>
        </is>
      </c>
      <c r="T933" s="148" t="n">
        <v>3.07</v>
      </c>
      <c r="U933" s="127" t="inlineStr">
        <is>
          <t>LA RUCHE LOGISTIQUE</t>
        </is>
      </c>
      <c r="W933" s="8">
        <f>IF(C933&lt;&gt;2,"",IF(S933="5X","5XK",IF(S933="5Y","5YK",IF(S933="6B","6BK",IF(S933="6C","6CK","")))))</f>
        <v/>
      </c>
      <c r="X933" s="8">
        <f>IF(S933="6B",_xlfn.XLOOKUP(H933,'Zoning 2shop'!A:A,'Zoning 2shop'!B:B),IF(S933="6C",_xlfn.XLOOKUP(G933,'Zoning 2shop'!C:C,'Zoning 2shop'!D:D),""))</f>
        <v/>
      </c>
      <c r="Y933" s="112">
        <f>AB933/Z933</f>
        <v/>
      </c>
      <c r="Z933" s="4">
        <f>T933</f>
        <v/>
      </c>
      <c r="AA933" s="4">
        <f>IF(OR(S933="6C",S933="6B",S933="5X",S933="5Y"),0.08,0.5)</f>
        <v/>
      </c>
      <c r="AB933" s="4">
        <f>$AG$5/$AG$2*Z933</f>
        <v/>
      </c>
      <c r="AC933" s="19">
        <f>Z933+AA933</f>
        <v/>
      </c>
      <c r="AD933" s="8">
        <f>IF(COUNTIF(Catégories!A:A,N933)=0,"catégorie inconnue",LOOKUP(N933,Catégories!A:A,Catégories!B:B))</f>
        <v/>
      </c>
      <c r="AE933" s="21">
        <f>SUM(Z933:AB933)</f>
        <v/>
      </c>
    </row>
    <row r="934">
      <c r="B934" s="127" t="inlineStr">
        <is>
          <t>13624019</t>
        </is>
      </c>
      <c r="C934" s="127" t="inlineStr">
        <is>
          <t>2</t>
        </is>
      </c>
      <c r="D934" s="123" t="n">
        <v>46149</v>
      </c>
      <c r="E934" s="127" t="inlineStr">
        <is>
          <t>35800</t>
        </is>
      </c>
      <c r="F934" s="127" t="inlineStr">
        <is>
          <t>21320</t>
        </is>
      </c>
      <c r="G934" s="127" t="inlineStr"/>
      <c r="H934" s="127" t="inlineStr"/>
      <c r="I934" s="127" t="inlineStr">
        <is>
          <t>110182</t>
        </is>
      </c>
      <c r="J934" s="127" t="inlineStr">
        <is>
          <t>110182</t>
        </is>
      </c>
      <c r="K934" s="127" t="inlineStr">
        <is>
          <t>999999</t>
        </is>
      </c>
      <c r="L934" s="127" t="inlineStr">
        <is>
          <t>XT258168314TS</t>
        </is>
      </c>
      <c r="M934" s="127" t="inlineStr">
        <is>
          <t>N</t>
        </is>
      </c>
      <c r="N934" s="127" t="inlineStr">
        <is>
          <t>Transport</t>
        </is>
      </c>
      <c r="O934" s="127" t="inlineStr">
        <is>
          <t>N</t>
        </is>
      </c>
      <c r="P934" s="127" t="inlineStr">
        <is>
          <t>S</t>
        </is>
      </c>
      <c r="Q934" s="127" t="inlineStr">
        <is>
          <t>NT</t>
        </is>
      </c>
      <c r="R934" s="147" t="n">
        <v>0.2</v>
      </c>
      <c r="S934" s="127" t="inlineStr">
        <is>
          <t>5Y</t>
        </is>
      </c>
      <c r="T934" s="148" t="n">
        <v>3.07</v>
      </c>
      <c r="U934" s="127" t="inlineStr">
        <is>
          <t>LA RUCHE LOGISTIQUE</t>
        </is>
      </c>
      <c r="W934" s="8">
        <f>IF(C934&lt;&gt;2,"",IF(S934="5X","5XK",IF(S934="5Y","5YK",IF(S934="6B","6BK",IF(S934="6C","6CK","")))))</f>
        <v/>
      </c>
      <c r="X934" s="8">
        <f>IF(S934="6B",_xlfn.XLOOKUP(H934,'Zoning 2shop'!A:A,'Zoning 2shop'!B:B),IF(S934="6C",_xlfn.XLOOKUP(G934,'Zoning 2shop'!C:C,'Zoning 2shop'!D:D),""))</f>
        <v/>
      </c>
      <c r="Y934" s="112">
        <f>AB934/Z934</f>
        <v/>
      </c>
      <c r="Z934" s="4">
        <f>T934</f>
        <v/>
      </c>
      <c r="AA934" s="4">
        <f>IF(OR(S934="6C",S934="6B",S934="5X",S934="5Y"),0.08,0.5)</f>
        <v/>
      </c>
      <c r="AB934" s="4">
        <f>$AG$5/$AG$2*Z934</f>
        <v/>
      </c>
      <c r="AC934" s="19">
        <f>Z934+AA934</f>
        <v/>
      </c>
      <c r="AD934" s="8">
        <f>IF(COUNTIF(Catégories!A:A,N934)=0,"catégorie inconnue",LOOKUP(N934,Catégories!A:A,Catégories!B:B))</f>
        <v/>
      </c>
      <c r="AE934" s="21">
        <f>SUM(Z934:AB934)</f>
        <v/>
      </c>
    </row>
    <row r="935">
      <c r="B935" s="127" t="inlineStr">
        <is>
          <t>13624019</t>
        </is>
      </c>
      <c r="C935" s="127" t="inlineStr">
        <is>
          <t>2</t>
        </is>
      </c>
      <c r="D935" s="123" t="n">
        <v>46149</v>
      </c>
      <c r="E935" s="127" t="inlineStr">
        <is>
          <t>75018</t>
        </is>
      </c>
      <c r="F935" s="127" t="inlineStr">
        <is>
          <t>21320</t>
        </is>
      </c>
      <c r="G935" s="127" t="inlineStr"/>
      <c r="H935" s="127" t="inlineStr"/>
      <c r="I935" s="127" t="inlineStr">
        <is>
          <t>110006</t>
        </is>
      </c>
      <c r="J935" s="127" t="inlineStr">
        <is>
          <t>110006</t>
        </is>
      </c>
      <c r="K935" s="127" t="inlineStr">
        <is>
          <t>999999</t>
        </is>
      </c>
      <c r="L935" s="127" t="inlineStr">
        <is>
          <t>XT258171830TS</t>
        </is>
      </c>
      <c r="M935" s="127" t="inlineStr">
        <is>
          <t>N</t>
        </is>
      </c>
      <c r="N935" s="127" t="inlineStr">
        <is>
          <t>Transport</t>
        </is>
      </c>
      <c r="O935" s="127" t="inlineStr">
        <is>
          <t>N</t>
        </is>
      </c>
      <c r="P935" s="127" t="inlineStr">
        <is>
          <t>S</t>
        </is>
      </c>
      <c r="Q935" s="127" t="inlineStr">
        <is>
          <t>NT</t>
        </is>
      </c>
      <c r="R935" s="147" t="n">
        <v>0.31</v>
      </c>
      <c r="S935" s="127" t="inlineStr">
        <is>
          <t>5Y</t>
        </is>
      </c>
      <c r="T935" s="148" t="n">
        <v>3.07</v>
      </c>
      <c r="U935" s="127" t="inlineStr">
        <is>
          <t>LA RUCHE LOGISTIQUE</t>
        </is>
      </c>
      <c r="W935" s="8">
        <f>IF(C935&lt;&gt;2,"",IF(S935="5X","5XK",IF(S935="5Y","5YK",IF(S935="6B","6BK",IF(S935="6C","6CK","")))))</f>
        <v/>
      </c>
      <c r="X935" s="8">
        <f>IF(S935="6B",_xlfn.XLOOKUP(H935,'Zoning 2shop'!A:A,'Zoning 2shop'!B:B),IF(S935="6C",_xlfn.XLOOKUP(G935,'Zoning 2shop'!C:C,'Zoning 2shop'!D:D),""))</f>
        <v/>
      </c>
      <c r="Y935" s="112">
        <f>AB935/Z935</f>
        <v/>
      </c>
      <c r="Z935" s="4">
        <f>T935</f>
        <v/>
      </c>
      <c r="AA935" s="4">
        <f>IF(OR(S935="6C",S935="6B",S935="5X",S935="5Y"),0.08,0.5)</f>
        <v/>
      </c>
      <c r="AB935" s="4">
        <f>$AG$5/$AG$2*Z935</f>
        <v/>
      </c>
      <c r="AC935" s="19">
        <f>Z935+AA935</f>
        <v/>
      </c>
      <c r="AD935" s="8">
        <f>IF(COUNTIF(Catégories!A:A,N935)=0,"catégorie inconnue",LOOKUP(N935,Catégories!A:A,Catégories!B:B))</f>
        <v/>
      </c>
      <c r="AE935" s="21">
        <f>SUM(Z935:AB935)</f>
        <v/>
      </c>
    </row>
    <row r="936">
      <c r="B936" s="127" t="inlineStr">
        <is>
          <t>13624019</t>
        </is>
      </c>
      <c r="C936" s="127" t="inlineStr">
        <is>
          <t>2</t>
        </is>
      </c>
      <c r="D936" s="123" t="n">
        <v>46149</v>
      </c>
      <c r="E936" s="127" t="inlineStr">
        <is>
          <t>53100</t>
        </is>
      </c>
      <c r="F936" s="127" t="inlineStr">
        <is>
          <t>21320</t>
        </is>
      </c>
      <c r="G936" s="127" t="inlineStr"/>
      <c r="H936" s="127" t="inlineStr"/>
      <c r="I936" s="127" t="inlineStr">
        <is>
          <t>109743</t>
        </is>
      </c>
      <c r="J936" s="127" t="inlineStr">
        <is>
          <t>109743</t>
        </is>
      </c>
      <c r="K936" s="127" t="inlineStr">
        <is>
          <t>999999</t>
        </is>
      </c>
      <c r="L936" s="127" t="inlineStr">
        <is>
          <t>XT258172217TS</t>
        </is>
      </c>
      <c r="M936" s="127" t="inlineStr">
        <is>
          <t>N</t>
        </is>
      </c>
      <c r="N936" s="127" t="inlineStr">
        <is>
          <t>Transport</t>
        </is>
      </c>
      <c r="O936" s="127" t="inlineStr">
        <is>
          <t>N</t>
        </is>
      </c>
      <c r="P936" s="127" t="inlineStr">
        <is>
          <t>S</t>
        </is>
      </c>
      <c r="Q936" s="127" t="inlineStr">
        <is>
          <t>NT</t>
        </is>
      </c>
      <c r="R936" s="147" t="n">
        <v>0.19</v>
      </c>
      <c r="S936" s="127" t="inlineStr">
        <is>
          <t>5Y</t>
        </is>
      </c>
      <c r="T936" s="148" t="n">
        <v>3.07</v>
      </c>
      <c r="U936" s="127" t="inlineStr">
        <is>
          <t>LA RUCHE LOGISTIQUE</t>
        </is>
      </c>
      <c r="W936" s="8">
        <f>IF(C936&lt;&gt;2,"",IF(S936="5X","5XK",IF(S936="5Y","5YK",IF(S936="6B","6BK",IF(S936="6C","6CK","")))))</f>
        <v/>
      </c>
      <c r="X936" s="8">
        <f>IF(S936="6B",_xlfn.XLOOKUP(H936,'Zoning 2shop'!A:A,'Zoning 2shop'!B:B),IF(S936="6C",_xlfn.XLOOKUP(G936,'Zoning 2shop'!C:C,'Zoning 2shop'!D:D),""))</f>
        <v/>
      </c>
      <c r="Y936" s="112">
        <f>AB936/Z936</f>
        <v/>
      </c>
      <c r="Z936" s="4">
        <f>T936</f>
        <v/>
      </c>
      <c r="AA936" s="4">
        <f>IF(OR(S936="6C",S936="6B",S936="5X",S936="5Y"),0.08,0.5)</f>
        <v/>
      </c>
      <c r="AB936" s="4">
        <f>$AG$5/$AG$2*Z936</f>
        <v/>
      </c>
      <c r="AC936" s="19">
        <f>Z936+AA936</f>
        <v/>
      </c>
      <c r="AD936" s="8">
        <f>IF(COUNTIF(Catégories!A:A,N936)=0,"catégorie inconnue",LOOKUP(N936,Catégories!A:A,Catégories!B:B))</f>
        <v/>
      </c>
      <c r="AE936" s="21">
        <f>SUM(Z936:AB936)</f>
        <v/>
      </c>
    </row>
    <row r="937">
      <c r="B937" s="127" t="inlineStr">
        <is>
          <t>13624019</t>
        </is>
      </c>
      <c r="C937" s="127" t="inlineStr">
        <is>
          <t>2</t>
        </is>
      </c>
      <c r="D937" s="123" t="n">
        <v>46149</v>
      </c>
      <c r="E937" s="127" t="inlineStr">
        <is>
          <t>59260</t>
        </is>
      </c>
      <c r="F937" s="127" t="inlineStr">
        <is>
          <t>21320</t>
        </is>
      </c>
      <c r="G937" s="127" t="inlineStr"/>
      <c r="H937" s="127" t="inlineStr"/>
      <c r="I937" s="127" t="inlineStr">
        <is>
          <t>109907</t>
        </is>
      </c>
      <c r="J937" s="127" t="inlineStr">
        <is>
          <t>109907</t>
        </is>
      </c>
      <c r="K937" s="127" t="inlineStr">
        <is>
          <t>999999</t>
        </is>
      </c>
      <c r="L937" s="127" t="inlineStr">
        <is>
          <t>XT258176355TS</t>
        </is>
      </c>
      <c r="M937" s="127" t="inlineStr">
        <is>
          <t>N</t>
        </is>
      </c>
      <c r="N937" s="127" t="inlineStr">
        <is>
          <t>Transport</t>
        </is>
      </c>
      <c r="O937" s="127" t="inlineStr">
        <is>
          <t>N</t>
        </is>
      </c>
      <c r="P937" s="127" t="inlineStr">
        <is>
          <t>S</t>
        </is>
      </c>
      <c r="Q937" s="127" t="inlineStr">
        <is>
          <t>NT</t>
        </is>
      </c>
      <c r="R937" s="147" t="n">
        <v>0.04</v>
      </c>
      <c r="S937" s="127" t="inlineStr">
        <is>
          <t>5Y</t>
        </is>
      </c>
      <c r="T937" s="148" t="n">
        <v>3.07</v>
      </c>
      <c r="U937" s="127" t="inlineStr">
        <is>
          <t>LA RUCHE LOGISTIQUE</t>
        </is>
      </c>
      <c r="W937" s="8">
        <f>IF(C937&lt;&gt;2,"",IF(S937="5X","5XK",IF(S937="5Y","5YK",IF(S937="6B","6BK",IF(S937="6C","6CK","")))))</f>
        <v/>
      </c>
      <c r="X937" s="8">
        <f>IF(S937="6B",_xlfn.XLOOKUP(H937,'Zoning 2shop'!A:A,'Zoning 2shop'!B:B),IF(S937="6C",_xlfn.XLOOKUP(G937,'Zoning 2shop'!C:C,'Zoning 2shop'!D:D),""))</f>
        <v/>
      </c>
      <c r="Y937" s="112">
        <f>AB937/Z937</f>
        <v/>
      </c>
      <c r="Z937" s="4">
        <f>T937</f>
        <v/>
      </c>
      <c r="AA937" s="4">
        <f>IF(OR(S937="6C",S937="6B",S937="5X",S937="5Y"),0.08,0.5)</f>
        <v/>
      </c>
      <c r="AB937" s="4">
        <f>$AG$5/$AG$2*Z937</f>
        <v/>
      </c>
      <c r="AC937" s="19">
        <f>Z937+AA937</f>
        <v/>
      </c>
      <c r="AD937" s="8">
        <f>IF(COUNTIF(Catégories!A:A,N937)=0,"catégorie inconnue",LOOKUP(N937,Catégories!A:A,Catégories!B:B))</f>
        <v/>
      </c>
      <c r="AE937" s="21">
        <f>SUM(Z937:AB937)</f>
        <v/>
      </c>
    </row>
    <row r="938">
      <c r="B938" s="127" t="inlineStr">
        <is>
          <t>13624019</t>
        </is>
      </c>
      <c r="C938" s="127" t="inlineStr">
        <is>
          <t>2</t>
        </is>
      </c>
      <c r="D938" s="123" t="n">
        <v>46149</v>
      </c>
      <c r="E938" s="127" t="inlineStr">
        <is>
          <t>81350</t>
        </is>
      </c>
      <c r="F938" s="127" t="inlineStr">
        <is>
          <t>21320</t>
        </is>
      </c>
      <c r="G938" s="127" t="inlineStr"/>
      <c r="H938" s="127" t="inlineStr"/>
      <c r="I938" s="127" t="inlineStr">
        <is>
          <t>109603</t>
        </is>
      </c>
      <c r="J938" s="127" t="inlineStr">
        <is>
          <t>109603</t>
        </is>
      </c>
      <c r="K938" s="127" t="inlineStr">
        <is>
          <t>999999</t>
        </is>
      </c>
      <c r="L938" s="127" t="inlineStr">
        <is>
          <t>XT258177355TS</t>
        </is>
      </c>
      <c r="M938" s="127" t="inlineStr">
        <is>
          <t>N</t>
        </is>
      </c>
      <c r="N938" s="127" t="inlineStr">
        <is>
          <t>Transport</t>
        </is>
      </c>
      <c r="O938" s="127" t="inlineStr">
        <is>
          <t>N</t>
        </is>
      </c>
      <c r="P938" s="127" t="inlineStr">
        <is>
          <t>S</t>
        </is>
      </c>
      <c r="Q938" s="127" t="inlineStr">
        <is>
          <t>NT</t>
        </is>
      </c>
      <c r="R938" s="147" t="n">
        <v>0.13</v>
      </c>
      <c r="S938" s="127" t="inlineStr">
        <is>
          <t>5Y</t>
        </is>
      </c>
      <c r="T938" s="148" t="n">
        <v>3.07</v>
      </c>
      <c r="U938" s="127" t="inlineStr">
        <is>
          <t>LA RUCHE LOGISTIQUE</t>
        </is>
      </c>
      <c r="W938" s="8">
        <f>IF(C938&lt;&gt;2,"",IF(S938="5X","5XK",IF(S938="5Y","5YK",IF(S938="6B","6BK",IF(S938="6C","6CK","")))))</f>
        <v/>
      </c>
      <c r="X938" s="8">
        <f>IF(S938="6B",_xlfn.XLOOKUP(H938,'Zoning 2shop'!A:A,'Zoning 2shop'!B:B),IF(S938="6C",_xlfn.XLOOKUP(G938,'Zoning 2shop'!C:C,'Zoning 2shop'!D:D),""))</f>
        <v/>
      </c>
      <c r="Y938" s="112">
        <f>AB938/Z938</f>
        <v/>
      </c>
      <c r="Z938" s="4">
        <f>T938</f>
        <v/>
      </c>
      <c r="AA938" s="4">
        <f>IF(OR(S938="6C",S938="6B",S938="5X",S938="5Y"),0.08,0.5)</f>
        <v/>
      </c>
      <c r="AB938" s="4">
        <f>$AG$5/$AG$2*Z938</f>
        <v/>
      </c>
      <c r="AC938" s="19">
        <f>Z938+AA938</f>
        <v/>
      </c>
      <c r="AD938" s="8">
        <f>IF(COUNTIF(Catégories!A:A,N938)=0,"catégorie inconnue",LOOKUP(N938,Catégories!A:A,Catégories!B:B))</f>
        <v/>
      </c>
      <c r="AE938" s="21">
        <f>SUM(Z938:AB938)</f>
        <v/>
      </c>
    </row>
    <row r="939">
      <c r="B939" s="127" t="inlineStr">
        <is>
          <t>13624019</t>
        </is>
      </c>
      <c r="C939" s="127" t="inlineStr">
        <is>
          <t>2</t>
        </is>
      </c>
      <c r="D939" s="123" t="n">
        <v>46149</v>
      </c>
      <c r="E939" s="127" t="inlineStr">
        <is>
          <t>83190</t>
        </is>
      </c>
      <c r="F939" s="127" t="inlineStr">
        <is>
          <t>21320</t>
        </is>
      </c>
      <c r="G939" s="127" t="inlineStr"/>
      <c r="H939" s="127" t="inlineStr"/>
      <c r="I939" s="127" t="inlineStr">
        <is>
          <t>106940</t>
        </is>
      </c>
      <c r="J939" s="127" t="inlineStr">
        <is>
          <t>106940</t>
        </is>
      </c>
      <c r="K939" s="127" t="inlineStr">
        <is>
          <t>999999</t>
        </is>
      </c>
      <c r="L939" s="127" t="inlineStr">
        <is>
          <t>XT258179422TS</t>
        </is>
      </c>
      <c r="M939" s="127" t="inlineStr">
        <is>
          <t>N</t>
        </is>
      </c>
      <c r="N939" s="127" t="inlineStr">
        <is>
          <t>Transport</t>
        </is>
      </c>
      <c r="O939" s="127" t="inlineStr">
        <is>
          <t>N</t>
        </is>
      </c>
      <c r="P939" s="127" t="inlineStr">
        <is>
          <t>S</t>
        </is>
      </c>
      <c r="Q939" s="127" t="inlineStr">
        <is>
          <t>NT</t>
        </is>
      </c>
      <c r="R939" s="147" t="n">
        <v>0.14</v>
      </c>
      <c r="S939" s="127" t="inlineStr">
        <is>
          <t>5Y</t>
        </is>
      </c>
      <c r="T939" s="148" t="n">
        <v>3.07</v>
      </c>
      <c r="U939" s="127" t="inlineStr">
        <is>
          <t>LA RUCHE LOGISTIQUE</t>
        </is>
      </c>
      <c r="W939" s="8">
        <f>IF(C939&lt;&gt;2,"",IF(S939="5X","5XK",IF(S939="5Y","5YK",IF(S939="6B","6BK",IF(S939="6C","6CK","")))))</f>
        <v/>
      </c>
      <c r="X939" s="8">
        <f>IF(S939="6B",_xlfn.XLOOKUP(H939,'Zoning 2shop'!A:A,'Zoning 2shop'!B:B),IF(S939="6C",_xlfn.XLOOKUP(G939,'Zoning 2shop'!C:C,'Zoning 2shop'!D:D),""))</f>
        <v/>
      </c>
      <c r="Y939" s="112">
        <f>AB939/Z939</f>
        <v/>
      </c>
      <c r="Z939" s="4">
        <f>T939</f>
        <v/>
      </c>
      <c r="AA939" s="4">
        <f>IF(OR(S939="6C",S939="6B",S939="5X",S939="5Y"),0.08,0.5)</f>
        <v/>
      </c>
      <c r="AB939" s="4">
        <f>$AG$5/$AG$2*Z939</f>
        <v/>
      </c>
      <c r="AC939" s="19">
        <f>Z939+AA939</f>
        <v/>
      </c>
      <c r="AD939" s="8">
        <f>IF(COUNTIF(Catégories!A:A,N939)=0,"catégorie inconnue",LOOKUP(N939,Catégories!A:A,Catégories!B:B))</f>
        <v/>
      </c>
      <c r="AE939" s="21">
        <f>SUM(Z939:AB939)</f>
        <v/>
      </c>
    </row>
    <row r="940">
      <c r="B940" s="127" t="inlineStr">
        <is>
          <t>13624019</t>
        </is>
      </c>
      <c r="C940" s="127" t="inlineStr">
        <is>
          <t>2</t>
        </is>
      </c>
      <c r="D940" s="123" t="n">
        <v>46149</v>
      </c>
      <c r="E940" s="127" t="inlineStr">
        <is>
          <t>62138</t>
        </is>
      </c>
      <c r="F940" s="127" t="inlineStr">
        <is>
          <t>21320</t>
        </is>
      </c>
      <c r="G940" s="127" t="inlineStr"/>
      <c r="H940" s="127" t="inlineStr"/>
      <c r="I940" s="127" t="inlineStr">
        <is>
          <t>109315</t>
        </is>
      </c>
      <c r="J940" s="127" t="inlineStr">
        <is>
          <t>109315</t>
        </is>
      </c>
      <c r="K940" s="127" t="inlineStr">
        <is>
          <t>999999</t>
        </is>
      </c>
      <c r="L940" s="127" t="inlineStr">
        <is>
          <t>XT258179572TS</t>
        </is>
      </c>
      <c r="M940" s="127" t="inlineStr">
        <is>
          <t>N</t>
        </is>
      </c>
      <c r="N940" s="127" t="inlineStr">
        <is>
          <t>Transport</t>
        </is>
      </c>
      <c r="O940" s="127" t="inlineStr">
        <is>
          <t>N</t>
        </is>
      </c>
      <c r="P940" s="127" t="inlineStr">
        <is>
          <t>S</t>
        </is>
      </c>
      <c r="Q940" s="127" t="inlineStr">
        <is>
          <t>NT</t>
        </is>
      </c>
      <c r="R940" s="147" t="n">
        <v>0.7</v>
      </c>
      <c r="S940" s="127" t="inlineStr">
        <is>
          <t>5Y</t>
        </is>
      </c>
      <c r="T940" s="148" t="n">
        <v>3.17</v>
      </c>
      <c r="U940" s="127" t="inlineStr">
        <is>
          <t>LA RUCHE LOGISTIQUE</t>
        </is>
      </c>
      <c r="W940" s="8">
        <f>IF(C940&lt;&gt;2,"",IF(S940="5X","5XK",IF(S940="5Y","5YK",IF(S940="6B","6BK",IF(S940="6C","6CK","")))))</f>
        <v/>
      </c>
      <c r="X940" s="8">
        <f>IF(S940="6B",_xlfn.XLOOKUP(H940,'Zoning 2shop'!A:A,'Zoning 2shop'!B:B),IF(S940="6C",_xlfn.XLOOKUP(G940,'Zoning 2shop'!C:C,'Zoning 2shop'!D:D),""))</f>
        <v/>
      </c>
      <c r="Y940" s="112">
        <f>AB940/Z940</f>
        <v/>
      </c>
      <c r="Z940" s="4">
        <f>T940</f>
        <v/>
      </c>
      <c r="AA940" s="4">
        <f>IF(OR(S940="6C",S940="6B",S940="5X",S940="5Y"),0.08,0.5)</f>
        <v/>
      </c>
      <c r="AB940" s="4">
        <f>$AG$5/$AG$2*Z940</f>
        <v/>
      </c>
      <c r="AC940" s="19">
        <f>Z940+AA940</f>
        <v/>
      </c>
      <c r="AD940" s="8">
        <f>IF(COUNTIF(Catégories!A:A,N940)=0,"catégorie inconnue",LOOKUP(N940,Catégories!A:A,Catégories!B:B))</f>
        <v/>
      </c>
      <c r="AE940" s="21">
        <f>SUM(Z940:AB940)</f>
        <v/>
      </c>
    </row>
    <row r="941">
      <c r="B941" s="127" t="inlineStr">
        <is>
          <t>13624019</t>
        </is>
      </c>
      <c r="C941" s="127" t="inlineStr">
        <is>
          <t>2</t>
        </is>
      </c>
      <c r="D941" s="123" t="n">
        <v>46149</v>
      </c>
      <c r="E941" s="127" t="inlineStr">
        <is>
          <t>71670</t>
        </is>
      </c>
      <c r="F941" s="127" t="inlineStr">
        <is>
          <t>21320</t>
        </is>
      </c>
      <c r="G941" s="127" t="inlineStr"/>
      <c r="H941" s="127" t="inlineStr"/>
      <c r="I941" s="127" t="inlineStr">
        <is>
          <t>108724</t>
        </is>
      </c>
      <c r="J941" s="127" t="inlineStr">
        <is>
          <t>108724</t>
        </is>
      </c>
      <c r="K941" s="127" t="inlineStr">
        <is>
          <t>999999</t>
        </is>
      </c>
      <c r="L941" s="127" t="inlineStr">
        <is>
          <t>XT258180709TS</t>
        </is>
      </c>
      <c r="M941" s="127" t="inlineStr">
        <is>
          <t>N</t>
        </is>
      </c>
      <c r="N941" s="127" t="inlineStr">
        <is>
          <t>Transport</t>
        </is>
      </c>
      <c r="O941" s="127" t="inlineStr">
        <is>
          <t>N</t>
        </is>
      </c>
      <c r="P941" s="127" t="inlineStr">
        <is>
          <t>S</t>
        </is>
      </c>
      <c r="Q941" s="127" t="inlineStr">
        <is>
          <t>NR</t>
        </is>
      </c>
      <c r="R941" s="147" t="n">
        <v>0.18</v>
      </c>
      <c r="S941" s="127" t="inlineStr">
        <is>
          <t>5Y</t>
        </is>
      </c>
      <c r="T941" s="148" t="n">
        <v>3.07</v>
      </c>
      <c r="U941" s="127" t="inlineStr">
        <is>
          <t>LA RUCHE LOGISTIQUE</t>
        </is>
      </c>
      <c r="W941" s="8">
        <f>IF(C941&lt;&gt;2,"",IF(S941="5X","5XK",IF(S941="5Y","5YK",IF(S941="6B","6BK",IF(S941="6C","6CK","")))))</f>
        <v/>
      </c>
      <c r="X941" s="8">
        <f>IF(S941="6B",_xlfn.XLOOKUP(H941,'Zoning 2shop'!A:A,'Zoning 2shop'!B:B),IF(S941="6C",_xlfn.XLOOKUP(G941,'Zoning 2shop'!C:C,'Zoning 2shop'!D:D),""))</f>
        <v/>
      </c>
      <c r="Y941" s="112">
        <f>AB941/Z941</f>
        <v/>
      </c>
      <c r="Z941" s="4">
        <f>T941</f>
        <v/>
      </c>
      <c r="AA941" s="4">
        <f>IF(OR(S941="6C",S941="6B",S941="5X",S941="5Y"),0.08,0.5)</f>
        <v/>
      </c>
      <c r="AB941" s="4">
        <f>$AG$5/$AG$2*Z941</f>
        <v/>
      </c>
      <c r="AC941" s="19">
        <f>Z941+AA941</f>
        <v/>
      </c>
      <c r="AD941" s="8">
        <f>IF(COUNTIF(Catégories!A:A,N941)=0,"catégorie inconnue",LOOKUP(N941,Catégories!A:A,Catégories!B:B))</f>
        <v/>
      </c>
      <c r="AE941" s="21">
        <f>SUM(Z941:AB941)</f>
        <v/>
      </c>
    </row>
    <row r="942">
      <c r="B942" s="127" t="inlineStr">
        <is>
          <t>13624019</t>
        </is>
      </c>
      <c r="C942" s="127" t="inlineStr">
        <is>
          <t>2</t>
        </is>
      </c>
      <c r="D942" s="123" t="n">
        <v>46149</v>
      </c>
      <c r="E942" s="127" t="inlineStr">
        <is>
          <t>14410</t>
        </is>
      </c>
      <c r="F942" s="127" t="inlineStr">
        <is>
          <t>21320</t>
        </is>
      </c>
      <c r="G942" s="127" t="inlineStr"/>
      <c r="H942" s="127" t="inlineStr"/>
      <c r="I942" s="127" t="inlineStr">
        <is>
          <t>109809</t>
        </is>
      </c>
      <c r="J942" s="127" t="inlineStr">
        <is>
          <t>109809</t>
        </is>
      </c>
      <c r="K942" s="127" t="inlineStr">
        <is>
          <t>999999</t>
        </is>
      </c>
      <c r="L942" s="127" t="inlineStr">
        <is>
          <t>XT258186732TS</t>
        </is>
      </c>
      <c r="M942" s="127" t="inlineStr">
        <is>
          <t>N</t>
        </is>
      </c>
      <c r="N942" s="127" t="inlineStr">
        <is>
          <t>Transport</t>
        </is>
      </c>
      <c r="O942" s="127" t="inlineStr">
        <is>
          <t>N</t>
        </is>
      </c>
      <c r="P942" s="127" t="inlineStr">
        <is>
          <t>S</t>
        </is>
      </c>
      <c r="Q942" s="127" t="inlineStr">
        <is>
          <t>NT</t>
        </is>
      </c>
      <c r="R942" s="147" t="n">
        <v>0.7</v>
      </c>
      <c r="S942" s="127" t="inlineStr">
        <is>
          <t>5Y</t>
        </is>
      </c>
      <c r="T942" s="148" t="n">
        <v>3.17</v>
      </c>
      <c r="U942" s="127" t="inlineStr">
        <is>
          <t>LA RUCHE LOGISTIQUE</t>
        </is>
      </c>
      <c r="W942" s="8">
        <f>IF(C942&lt;&gt;2,"",IF(S942="5X","5XK",IF(S942="5Y","5YK",IF(S942="6B","6BK",IF(S942="6C","6CK","")))))</f>
        <v/>
      </c>
      <c r="X942" s="8">
        <f>IF(S942="6B",_xlfn.XLOOKUP(H942,'Zoning 2shop'!A:A,'Zoning 2shop'!B:B),IF(S942="6C",_xlfn.XLOOKUP(G942,'Zoning 2shop'!C:C,'Zoning 2shop'!D:D),""))</f>
        <v/>
      </c>
      <c r="Y942" s="112">
        <f>AB942/Z942</f>
        <v/>
      </c>
      <c r="Z942" s="4">
        <f>T942</f>
        <v/>
      </c>
      <c r="AA942" s="4">
        <f>IF(OR(S942="6C",S942="6B",S942="5X",S942="5Y"),0.08,0.5)</f>
        <v/>
      </c>
      <c r="AB942" s="4">
        <f>$AG$5/$AG$2*Z942</f>
        <v/>
      </c>
      <c r="AC942" s="19">
        <f>Z942+AA942</f>
        <v/>
      </c>
      <c r="AD942" s="8">
        <f>IF(COUNTIF(Catégories!A:A,N942)=0,"catégorie inconnue",LOOKUP(N942,Catégories!A:A,Catégories!B:B))</f>
        <v/>
      </c>
      <c r="AE942" s="21">
        <f>SUM(Z942:AB942)</f>
        <v/>
      </c>
    </row>
    <row r="943">
      <c r="B943" s="127" t="inlineStr">
        <is>
          <t>13624019</t>
        </is>
      </c>
      <c r="C943" s="127" t="inlineStr">
        <is>
          <t>2</t>
        </is>
      </c>
      <c r="D943" s="123" t="n">
        <v>46149</v>
      </c>
      <c r="E943" s="127" t="inlineStr">
        <is>
          <t>61000</t>
        </is>
      </c>
      <c r="F943" s="127" t="inlineStr">
        <is>
          <t>21320</t>
        </is>
      </c>
      <c r="G943" s="127" t="inlineStr"/>
      <c r="H943" s="127" t="inlineStr"/>
      <c r="I943" s="127" t="inlineStr">
        <is>
          <t>109638</t>
        </is>
      </c>
      <c r="J943" s="127" t="inlineStr">
        <is>
          <t>109638</t>
        </is>
      </c>
      <c r="K943" s="127" t="inlineStr">
        <is>
          <t>999999</t>
        </is>
      </c>
      <c r="L943" s="127" t="inlineStr">
        <is>
          <t>XT258189654TS</t>
        </is>
      </c>
      <c r="M943" s="127" t="inlineStr">
        <is>
          <t>N</t>
        </is>
      </c>
      <c r="N943" s="127" t="inlineStr">
        <is>
          <t>Transport</t>
        </is>
      </c>
      <c r="O943" s="127" t="inlineStr">
        <is>
          <t>N</t>
        </is>
      </c>
      <c r="P943" s="127" t="inlineStr">
        <is>
          <t>S</t>
        </is>
      </c>
      <c r="Q943" s="127" t="inlineStr">
        <is>
          <t>NT</t>
        </is>
      </c>
      <c r="R943" s="147" t="n">
        <v>0.04</v>
      </c>
      <c r="S943" s="127" t="inlineStr">
        <is>
          <t>5Y</t>
        </is>
      </c>
      <c r="T943" s="148" t="n">
        <v>3.07</v>
      </c>
      <c r="U943" s="127" t="inlineStr">
        <is>
          <t>LA RUCHE LOGISTIQUE</t>
        </is>
      </c>
      <c r="W943" s="8">
        <f>IF(C943&lt;&gt;2,"",IF(S943="5X","5XK",IF(S943="5Y","5YK",IF(S943="6B","6BK",IF(S943="6C","6CK","")))))</f>
        <v/>
      </c>
      <c r="X943" s="8">
        <f>IF(S943="6B",_xlfn.XLOOKUP(H943,'Zoning 2shop'!A:A,'Zoning 2shop'!B:B),IF(S943="6C",_xlfn.XLOOKUP(G943,'Zoning 2shop'!C:C,'Zoning 2shop'!D:D),""))</f>
        <v/>
      </c>
      <c r="Y943" s="112">
        <f>AB943/Z943</f>
        <v/>
      </c>
      <c r="Z943" s="4">
        <f>T943</f>
        <v/>
      </c>
      <c r="AA943" s="4">
        <f>IF(OR(S943="6C",S943="6B",S943="5X",S943="5Y"),0.08,0.5)</f>
        <v/>
      </c>
      <c r="AB943" s="4">
        <f>$AG$5/$AG$2*Z943</f>
        <v/>
      </c>
      <c r="AC943" s="19">
        <f>Z943+AA943</f>
        <v/>
      </c>
      <c r="AD943" s="8">
        <f>IF(COUNTIF(Catégories!A:A,N943)=0,"catégorie inconnue",LOOKUP(N943,Catégories!A:A,Catégories!B:B))</f>
        <v/>
      </c>
      <c r="AE943" s="21">
        <f>SUM(Z943:AB943)</f>
        <v/>
      </c>
    </row>
    <row r="944">
      <c r="B944" s="127" t="inlineStr">
        <is>
          <t>13624019</t>
        </is>
      </c>
      <c r="C944" s="127" t="inlineStr">
        <is>
          <t>2</t>
        </is>
      </c>
      <c r="D944" s="123" t="n">
        <v>46149</v>
      </c>
      <c r="E944" s="127" t="inlineStr">
        <is>
          <t>68910</t>
        </is>
      </c>
      <c r="F944" s="127" t="inlineStr">
        <is>
          <t>21320</t>
        </is>
      </c>
      <c r="G944" s="127" t="inlineStr"/>
      <c r="H944" s="127" t="inlineStr"/>
      <c r="I944" s="127" t="inlineStr">
        <is>
          <t>109190</t>
        </is>
      </c>
      <c r="J944" s="127" t="inlineStr">
        <is>
          <t>109190</t>
        </is>
      </c>
      <c r="K944" s="127" t="inlineStr">
        <is>
          <t>999999</t>
        </is>
      </c>
      <c r="L944" s="127" t="inlineStr">
        <is>
          <t>XT258190856TS</t>
        </is>
      </c>
      <c r="M944" s="127" t="inlineStr">
        <is>
          <t>N</t>
        </is>
      </c>
      <c r="N944" s="127" t="inlineStr">
        <is>
          <t>Transport</t>
        </is>
      </c>
      <c r="O944" s="127" t="inlineStr">
        <is>
          <t>N</t>
        </is>
      </c>
      <c r="P944" s="127" t="inlineStr">
        <is>
          <t>S</t>
        </is>
      </c>
      <c r="Q944" s="127" t="inlineStr">
        <is>
          <t>NT</t>
        </is>
      </c>
      <c r="R944" s="147" t="n">
        <v>0.3</v>
      </c>
      <c r="S944" s="127" t="inlineStr">
        <is>
          <t>5Y</t>
        </is>
      </c>
      <c r="T944" s="148" t="n">
        <v>3.07</v>
      </c>
      <c r="U944" s="127" t="inlineStr">
        <is>
          <t>LA RUCHE LOGISTIQUE</t>
        </is>
      </c>
      <c r="W944" s="8">
        <f>IF(C944&lt;&gt;2,"",IF(S944="5X","5XK",IF(S944="5Y","5YK",IF(S944="6B","6BK",IF(S944="6C","6CK","")))))</f>
        <v/>
      </c>
      <c r="X944" s="8">
        <f>IF(S944="6B",_xlfn.XLOOKUP(H944,'Zoning 2shop'!A:A,'Zoning 2shop'!B:B),IF(S944="6C",_xlfn.XLOOKUP(G944,'Zoning 2shop'!C:C,'Zoning 2shop'!D:D),""))</f>
        <v/>
      </c>
      <c r="Y944" s="112">
        <f>AB944/Z944</f>
        <v/>
      </c>
      <c r="Z944" s="4">
        <f>T944</f>
        <v/>
      </c>
      <c r="AA944" s="4">
        <f>IF(OR(S944="6C",S944="6B",S944="5X",S944="5Y"),0.08,0.5)</f>
        <v/>
      </c>
      <c r="AB944" s="4">
        <f>$AG$5/$AG$2*Z944</f>
        <v/>
      </c>
      <c r="AC944" s="19">
        <f>Z944+AA944</f>
        <v/>
      </c>
      <c r="AD944" s="8">
        <f>IF(COUNTIF(Catégories!A:A,N944)=0,"catégorie inconnue",LOOKUP(N944,Catégories!A:A,Catégories!B:B))</f>
        <v/>
      </c>
      <c r="AE944" s="21">
        <f>SUM(Z944:AB944)</f>
        <v/>
      </c>
    </row>
    <row r="945" ht="25.5" customHeight="1" s="101">
      <c r="B945" s="127" t="inlineStr">
        <is>
          <t>13624019</t>
        </is>
      </c>
      <c r="C945" s="127" t="inlineStr">
        <is>
          <t>2</t>
        </is>
      </c>
      <c r="D945" s="123" t="n">
        <v>46149</v>
      </c>
      <c r="E945" s="127" t="inlineStr">
        <is>
          <t>68910</t>
        </is>
      </c>
      <c r="F945" s="127" t="inlineStr">
        <is>
          <t>21320</t>
        </is>
      </c>
      <c r="G945" s="127" t="inlineStr"/>
      <c r="H945" s="127" t="inlineStr"/>
      <c r="I945" s="127" t="inlineStr">
        <is>
          <t>109190</t>
        </is>
      </c>
      <c r="J945" s="127" t="inlineStr">
        <is>
          <t>109190</t>
        </is>
      </c>
      <c r="K945" s="127" t="inlineStr">
        <is>
          <t>999999</t>
        </is>
      </c>
      <c r="L945" s="127" t="inlineStr">
        <is>
          <t>XT258190856TS</t>
        </is>
      </c>
      <c r="M945" s="127" t="inlineStr">
        <is>
          <t>N</t>
        </is>
      </c>
      <c r="N945" s="127" t="inlineStr">
        <is>
          <t>Supplement Etiquette Non Conforme</t>
        </is>
      </c>
      <c r="O945" s="127" t="inlineStr">
        <is>
          <t>N</t>
        </is>
      </c>
      <c r="P945" s="127" t="n"/>
      <c r="Q945" s="127" t="inlineStr">
        <is>
          <t>NT</t>
        </is>
      </c>
      <c r="R945" s="147" t="n">
        <v>0</v>
      </c>
      <c r="S945" s="127" t="inlineStr">
        <is>
          <t>5Y</t>
        </is>
      </c>
      <c r="T945" s="148" t="n">
        <v>2</v>
      </c>
      <c r="U945" s="127" t="inlineStr">
        <is>
          <t>LA RUCHE LOGISTIQUE</t>
        </is>
      </c>
      <c r="W945" s="8">
        <f>IF(C945&lt;&gt;2,"",IF(S945="5X","5XK",IF(S945="5Y","5YK",IF(S945="6B","6BK",IF(S945="6C","6CK","")))))</f>
        <v/>
      </c>
      <c r="X945" s="8">
        <f>IF(S945="6B",_xlfn.XLOOKUP(H945,'Zoning 2shop'!A:A,'Zoning 2shop'!B:B),IF(S945="6C",_xlfn.XLOOKUP(G945,'Zoning 2shop'!C:C,'Zoning 2shop'!D:D),""))</f>
        <v/>
      </c>
      <c r="Y945" s="112">
        <f>AB945/Z945</f>
        <v/>
      </c>
      <c r="Z945" s="4">
        <f>T945</f>
        <v/>
      </c>
      <c r="AA945" s="4">
        <f>IF(OR(S945="6C",S945="6B",S945="5X",S945="5Y"),0.08,0.5)</f>
        <v/>
      </c>
      <c r="AB945" s="4">
        <f>$AG$5/$AG$2*Z945</f>
        <v/>
      </c>
      <c r="AC945" s="19">
        <f>Z945+AA945</f>
        <v/>
      </c>
      <c r="AD945" s="8">
        <f>IF(COUNTIF(Catégories!A:A,N945)=0,"catégorie inconnue",LOOKUP(N945,Catégories!A:A,Catégories!B:B))</f>
        <v/>
      </c>
      <c r="AE945" s="21">
        <f>SUM(Z945:AB945)</f>
        <v/>
      </c>
    </row>
    <row r="946">
      <c r="B946" s="127" t="inlineStr">
        <is>
          <t>13624019</t>
        </is>
      </c>
      <c r="C946" s="127" t="inlineStr">
        <is>
          <t>2</t>
        </is>
      </c>
      <c r="D946" s="123" t="n">
        <v>46149</v>
      </c>
      <c r="E946" s="127" t="inlineStr">
        <is>
          <t>87270</t>
        </is>
      </c>
      <c r="F946" s="127" t="inlineStr">
        <is>
          <t>21320</t>
        </is>
      </c>
      <c r="G946" s="127" t="inlineStr"/>
      <c r="H946" s="127" t="inlineStr"/>
      <c r="I946" s="127" t="inlineStr">
        <is>
          <t>109087</t>
        </is>
      </c>
      <c r="J946" s="127" t="inlineStr">
        <is>
          <t>109087</t>
        </is>
      </c>
      <c r="K946" s="127" t="inlineStr">
        <is>
          <t>999999</t>
        </is>
      </c>
      <c r="L946" s="127" t="inlineStr">
        <is>
          <t>XT258199325TS</t>
        </is>
      </c>
      <c r="M946" s="127" t="inlineStr">
        <is>
          <t>N</t>
        </is>
      </c>
      <c r="N946" s="127" t="inlineStr">
        <is>
          <t>Transport</t>
        </is>
      </c>
      <c r="O946" s="127" t="inlineStr">
        <is>
          <t>N</t>
        </is>
      </c>
      <c r="P946" s="127" t="inlineStr">
        <is>
          <t>S</t>
        </is>
      </c>
      <c r="Q946" s="127" t="inlineStr">
        <is>
          <t>NT</t>
        </is>
      </c>
      <c r="R946" s="147" t="n">
        <v>0.95</v>
      </c>
      <c r="S946" s="127" t="inlineStr">
        <is>
          <t>5Y</t>
        </is>
      </c>
      <c r="T946" s="148" t="n">
        <v>3.17</v>
      </c>
      <c r="U946" s="127" t="inlineStr">
        <is>
          <t>LA RUCHE LOGISTIQUE</t>
        </is>
      </c>
      <c r="W946" s="8">
        <f>IF(C946&lt;&gt;2,"",IF(S946="5X","5XK",IF(S946="5Y","5YK",IF(S946="6B","6BK",IF(S946="6C","6CK","")))))</f>
        <v/>
      </c>
      <c r="X946" s="8">
        <f>IF(S946="6B",_xlfn.XLOOKUP(H946,'Zoning 2shop'!A:A,'Zoning 2shop'!B:B),IF(S946="6C",_xlfn.XLOOKUP(G946,'Zoning 2shop'!C:C,'Zoning 2shop'!D:D),""))</f>
        <v/>
      </c>
      <c r="Y946" s="112">
        <f>AB946/Z946</f>
        <v/>
      </c>
      <c r="Z946" s="4">
        <f>T946</f>
        <v/>
      </c>
      <c r="AA946" s="4">
        <f>IF(OR(S946="6C",S946="6B",S946="5X",S946="5Y"),0.08,0.5)</f>
        <v/>
      </c>
      <c r="AB946" s="4">
        <f>$AG$5/$AG$2*Z946</f>
        <v/>
      </c>
      <c r="AC946" s="19">
        <f>Z946+AA946</f>
        <v/>
      </c>
      <c r="AD946" s="8">
        <f>IF(COUNTIF(Catégories!A:A,N946)=0,"catégorie inconnue",LOOKUP(N946,Catégories!A:A,Catégories!B:B))</f>
        <v/>
      </c>
      <c r="AE946" s="21">
        <f>SUM(Z946:AB946)</f>
        <v/>
      </c>
    </row>
    <row r="947">
      <c r="B947" s="127" t="inlineStr">
        <is>
          <t>13624019</t>
        </is>
      </c>
      <c r="C947" s="127" t="inlineStr">
        <is>
          <t>2</t>
        </is>
      </c>
      <c r="D947" s="123" t="n">
        <v>46149</v>
      </c>
      <c r="E947" s="127" t="inlineStr">
        <is>
          <t>68640</t>
        </is>
      </c>
      <c r="F947" s="127" t="inlineStr">
        <is>
          <t>21320</t>
        </is>
      </c>
      <c r="G947" s="127" t="inlineStr"/>
      <c r="H947" s="127" t="inlineStr"/>
      <c r="I947" s="127" t="inlineStr">
        <is>
          <t>109773</t>
        </is>
      </c>
      <c r="J947" s="127" t="inlineStr">
        <is>
          <t>109773</t>
        </is>
      </c>
      <c r="K947" s="127" t="inlineStr">
        <is>
          <t>999999</t>
        </is>
      </c>
      <c r="L947" s="127" t="inlineStr">
        <is>
          <t>XT258199387TS</t>
        </is>
      </c>
      <c r="M947" s="127" t="inlineStr">
        <is>
          <t>N</t>
        </is>
      </c>
      <c r="N947" s="127" t="inlineStr">
        <is>
          <t>Transport</t>
        </is>
      </c>
      <c r="O947" s="127" t="inlineStr">
        <is>
          <t>N</t>
        </is>
      </c>
      <c r="P947" s="127" t="inlineStr">
        <is>
          <t>S</t>
        </is>
      </c>
      <c r="Q947" s="127" t="inlineStr">
        <is>
          <t>NT</t>
        </is>
      </c>
      <c r="R947" s="147" t="n">
        <v>0.2</v>
      </c>
      <c r="S947" s="127" t="inlineStr">
        <is>
          <t>5Y</t>
        </is>
      </c>
      <c r="T947" s="148" t="n">
        <v>3.07</v>
      </c>
      <c r="U947" s="127" t="inlineStr">
        <is>
          <t>LA RUCHE LOGISTIQUE</t>
        </is>
      </c>
      <c r="W947" s="8">
        <f>IF(C947&lt;&gt;2,"",IF(S947="5X","5XK",IF(S947="5Y","5YK",IF(S947="6B","6BK",IF(S947="6C","6CK","")))))</f>
        <v/>
      </c>
      <c r="X947" s="8">
        <f>IF(S947="6B",_xlfn.XLOOKUP(H947,'Zoning 2shop'!A:A,'Zoning 2shop'!B:B),IF(S947="6C",_xlfn.XLOOKUP(G947,'Zoning 2shop'!C:C,'Zoning 2shop'!D:D),""))</f>
        <v/>
      </c>
      <c r="Y947" s="112">
        <f>AB947/Z947</f>
        <v/>
      </c>
      <c r="Z947" s="4">
        <f>T947</f>
        <v/>
      </c>
      <c r="AA947" s="4">
        <f>IF(OR(S947="6C",S947="6B",S947="5X",S947="5Y"),0.08,0.5)</f>
        <v/>
      </c>
      <c r="AB947" s="4">
        <f>$AG$5/$AG$2*Z947</f>
        <v/>
      </c>
      <c r="AC947" s="19">
        <f>Z947+AA947</f>
        <v/>
      </c>
      <c r="AD947" s="8">
        <f>IF(COUNTIF(Catégories!A:A,N947)=0,"catégorie inconnue",LOOKUP(N947,Catégories!A:A,Catégories!B:B))</f>
        <v/>
      </c>
      <c r="AE947" s="21">
        <f>SUM(Z947:AB947)</f>
        <v/>
      </c>
    </row>
    <row r="948">
      <c r="B948" s="127" t="inlineStr">
        <is>
          <t>13624019</t>
        </is>
      </c>
      <c r="C948" s="127" t="inlineStr">
        <is>
          <t>2</t>
        </is>
      </c>
      <c r="D948" s="123" t="n">
        <v>46150</v>
      </c>
      <c r="E948" s="127" t="inlineStr">
        <is>
          <t>56860</t>
        </is>
      </c>
      <c r="F948" s="127" t="inlineStr">
        <is>
          <t>21320</t>
        </is>
      </c>
      <c r="G948" s="127" t="inlineStr"/>
      <c r="H948" s="127" t="inlineStr"/>
      <c r="I948" s="127" t="inlineStr">
        <is>
          <t>110270</t>
        </is>
      </c>
      <c r="J948" s="127" t="inlineStr">
        <is>
          <t>110270</t>
        </is>
      </c>
      <c r="K948" s="127" t="inlineStr">
        <is>
          <t>999999</t>
        </is>
      </c>
      <c r="L948" s="127" t="inlineStr">
        <is>
          <t>XT258204776TS</t>
        </is>
      </c>
      <c r="M948" s="127" t="inlineStr">
        <is>
          <t>N</t>
        </is>
      </c>
      <c r="N948" s="127" t="inlineStr">
        <is>
          <t>Transport</t>
        </is>
      </c>
      <c r="O948" s="127" t="inlineStr">
        <is>
          <t>N</t>
        </is>
      </c>
      <c r="P948" s="127" t="inlineStr">
        <is>
          <t>S</t>
        </is>
      </c>
      <c r="Q948" s="127" t="inlineStr">
        <is>
          <t>NT</t>
        </is>
      </c>
      <c r="R948" s="147" t="n">
        <v>0.6</v>
      </c>
      <c r="S948" s="127" t="inlineStr">
        <is>
          <t>5Y</t>
        </is>
      </c>
      <c r="T948" s="148" t="n">
        <v>3.17</v>
      </c>
      <c r="U948" s="127" t="inlineStr">
        <is>
          <t>LA RUCHE LOGISTIQUE</t>
        </is>
      </c>
      <c r="W948" s="8">
        <f>IF(C948&lt;&gt;2,"",IF(S948="5X","5XK",IF(S948="5Y","5YK",IF(S948="6B","6BK",IF(S948="6C","6CK","")))))</f>
        <v/>
      </c>
      <c r="X948" s="8">
        <f>IF(S948="6B",_xlfn.XLOOKUP(H948,'Zoning 2shop'!A:A,'Zoning 2shop'!B:B),IF(S948="6C",_xlfn.XLOOKUP(G948,'Zoning 2shop'!C:C,'Zoning 2shop'!D:D),""))</f>
        <v/>
      </c>
      <c r="Y948" s="112">
        <f>AB948/Z948</f>
        <v/>
      </c>
      <c r="Z948" s="4">
        <f>T948</f>
        <v/>
      </c>
      <c r="AA948" s="4">
        <f>IF(OR(S948="6C",S948="6B",S948="5X",S948="5Y"),0.08,0.5)</f>
        <v/>
      </c>
      <c r="AB948" s="4">
        <f>$AG$5/$AG$2*Z948</f>
        <v/>
      </c>
      <c r="AC948" s="19">
        <f>Z948+AA948</f>
        <v/>
      </c>
      <c r="AD948" s="8">
        <f>IF(COUNTIF(Catégories!A:A,N948)=0,"catégorie inconnue",LOOKUP(N948,Catégories!A:A,Catégories!B:B))</f>
        <v/>
      </c>
      <c r="AE948" s="21">
        <f>SUM(Z948:AB948)</f>
        <v/>
      </c>
    </row>
    <row r="949">
      <c r="B949" s="127" t="inlineStr">
        <is>
          <t>13624019</t>
        </is>
      </c>
      <c r="C949" s="127" t="inlineStr">
        <is>
          <t>2</t>
        </is>
      </c>
      <c r="D949" s="123" t="n">
        <v>46150</v>
      </c>
      <c r="E949" s="127" t="inlineStr">
        <is>
          <t>74440</t>
        </is>
      </c>
      <c r="F949" s="127" t="inlineStr">
        <is>
          <t>21320</t>
        </is>
      </c>
      <c r="G949" s="127" t="inlineStr"/>
      <c r="H949" s="127" t="inlineStr"/>
      <c r="I949" s="127" t="inlineStr">
        <is>
          <t>109280</t>
        </is>
      </c>
      <c r="J949" s="127" t="inlineStr">
        <is>
          <t>109280</t>
        </is>
      </c>
      <c r="K949" s="127" t="inlineStr">
        <is>
          <t>999999</t>
        </is>
      </c>
      <c r="L949" s="127" t="inlineStr">
        <is>
          <t>XT258206406TS</t>
        </is>
      </c>
      <c r="M949" s="127" t="inlineStr">
        <is>
          <t>N</t>
        </is>
      </c>
      <c r="N949" s="127" t="inlineStr">
        <is>
          <t>Transport</t>
        </is>
      </c>
      <c r="O949" s="127" t="inlineStr">
        <is>
          <t>N</t>
        </is>
      </c>
      <c r="P949" s="127" t="inlineStr">
        <is>
          <t>S</t>
        </is>
      </c>
      <c r="Q949" s="127" t="inlineStr">
        <is>
          <t>NT</t>
        </is>
      </c>
      <c r="R949" s="147" t="n">
        <v>0.21</v>
      </c>
      <c r="S949" s="127" t="inlineStr">
        <is>
          <t>5Y</t>
        </is>
      </c>
      <c r="T949" s="148" t="n">
        <v>3.07</v>
      </c>
      <c r="U949" s="127" t="inlineStr">
        <is>
          <t>LA RUCHE LOGISTIQUE</t>
        </is>
      </c>
      <c r="W949" s="8">
        <f>IF(C949&lt;&gt;2,"",IF(S949="5X","5XK",IF(S949="5Y","5YK",IF(S949="6B","6BK",IF(S949="6C","6CK","")))))</f>
        <v/>
      </c>
      <c r="X949" s="8">
        <f>IF(S949="6B",_xlfn.XLOOKUP(H949,'Zoning 2shop'!A:A,'Zoning 2shop'!B:B),IF(S949="6C",_xlfn.XLOOKUP(G949,'Zoning 2shop'!C:C,'Zoning 2shop'!D:D),""))</f>
        <v/>
      </c>
      <c r="Y949" s="112">
        <f>AB949/Z949</f>
        <v/>
      </c>
      <c r="Z949" s="4">
        <f>T949</f>
        <v/>
      </c>
      <c r="AA949" s="4">
        <f>IF(OR(S949="6C",S949="6B",S949="5X",S949="5Y"),0.08,0.5)</f>
        <v/>
      </c>
      <c r="AB949" s="4">
        <f>$AG$5/$AG$2*Z949</f>
        <v/>
      </c>
      <c r="AC949" s="19">
        <f>Z949+AA949</f>
        <v/>
      </c>
      <c r="AD949" s="8">
        <f>IF(COUNTIF(Catégories!A:A,N949)=0,"catégorie inconnue",LOOKUP(N949,Catégories!A:A,Catégories!B:B))</f>
        <v/>
      </c>
      <c r="AE949" s="21">
        <f>SUM(Z949:AB949)</f>
        <v/>
      </c>
    </row>
    <row r="950">
      <c r="B950" s="127" t="inlineStr">
        <is>
          <t>13624019</t>
        </is>
      </c>
      <c r="C950" s="127" t="inlineStr">
        <is>
          <t>2</t>
        </is>
      </c>
      <c r="D950" s="123" t="n">
        <v>46150</v>
      </c>
      <c r="E950" s="127" t="inlineStr">
        <is>
          <t>78120</t>
        </is>
      </c>
      <c r="F950" s="127" t="inlineStr">
        <is>
          <t>21320</t>
        </is>
      </c>
      <c r="G950" s="127" t="inlineStr"/>
      <c r="H950" s="127" t="inlineStr"/>
      <c r="I950" s="127" t="inlineStr">
        <is>
          <t>110484</t>
        </is>
      </c>
      <c r="J950" s="127" t="inlineStr">
        <is>
          <t>110484</t>
        </is>
      </c>
      <c r="K950" s="127" t="inlineStr">
        <is>
          <t>999999</t>
        </is>
      </c>
      <c r="L950" s="127" t="inlineStr">
        <is>
          <t>XT258209169TS</t>
        </is>
      </c>
      <c r="M950" s="127" t="inlineStr">
        <is>
          <t>N</t>
        </is>
      </c>
      <c r="N950" s="127" t="inlineStr">
        <is>
          <t>Transport</t>
        </is>
      </c>
      <c r="O950" s="127" t="inlineStr">
        <is>
          <t>N</t>
        </is>
      </c>
      <c r="P950" s="127" t="inlineStr">
        <is>
          <t>S</t>
        </is>
      </c>
      <c r="Q950" s="127" t="inlineStr">
        <is>
          <t>NT</t>
        </is>
      </c>
      <c r="R950" s="147" t="n">
        <v>0.07000000000000001</v>
      </c>
      <c r="S950" s="127" t="inlineStr">
        <is>
          <t>5Y</t>
        </is>
      </c>
      <c r="T950" s="148" t="n">
        <v>3.07</v>
      </c>
      <c r="U950" s="127" t="inlineStr">
        <is>
          <t>LA RUCHE LOGISTIQUE</t>
        </is>
      </c>
      <c r="W950" s="8">
        <f>IF(C950&lt;&gt;2,"",IF(S950="5X","5XK",IF(S950="5Y","5YK",IF(S950="6B","6BK",IF(S950="6C","6CK","")))))</f>
        <v/>
      </c>
      <c r="X950" s="8">
        <f>IF(S950="6B",_xlfn.XLOOKUP(H950,'Zoning 2shop'!A:A,'Zoning 2shop'!B:B),IF(S950="6C",_xlfn.XLOOKUP(G950,'Zoning 2shop'!C:C,'Zoning 2shop'!D:D),""))</f>
        <v/>
      </c>
      <c r="Y950" s="112">
        <f>AB950/Z950</f>
        <v/>
      </c>
      <c r="Z950" s="4">
        <f>T950</f>
        <v/>
      </c>
      <c r="AA950" s="4">
        <f>IF(OR(S950="6C",S950="6B",S950="5X",S950="5Y"),0.08,0.5)</f>
        <v/>
      </c>
      <c r="AB950" s="4">
        <f>$AG$5/$AG$2*Z950</f>
        <v/>
      </c>
      <c r="AC950" s="19">
        <f>Z950+AA950</f>
        <v/>
      </c>
      <c r="AD950" s="8">
        <f>IF(COUNTIF(Catégories!A:A,N950)=0,"catégorie inconnue",LOOKUP(N950,Catégories!A:A,Catégories!B:B))</f>
        <v/>
      </c>
      <c r="AE950" s="21">
        <f>SUM(Z950:AB950)</f>
        <v/>
      </c>
    </row>
    <row r="951">
      <c r="B951" s="127" t="inlineStr">
        <is>
          <t>13624019</t>
        </is>
      </c>
      <c r="C951" s="127" t="inlineStr">
        <is>
          <t>2</t>
        </is>
      </c>
      <c r="D951" s="123" t="n">
        <v>46150</v>
      </c>
      <c r="E951" s="127" t="inlineStr">
        <is>
          <t>74410</t>
        </is>
      </c>
      <c r="F951" s="127" t="inlineStr">
        <is>
          <t>21320</t>
        </is>
      </c>
      <c r="G951" s="127" t="inlineStr"/>
      <c r="H951" s="127" t="inlineStr"/>
      <c r="I951" s="127" t="inlineStr">
        <is>
          <t>107015</t>
        </is>
      </c>
      <c r="J951" s="127" t="inlineStr">
        <is>
          <t>107015</t>
        </is>
      </c>
      <c r="K951" s="127" t="inlineStr">
        <is>
          <t>999999</t>
        </is>
      </c>
      <c r="L951" s="127" t="inlineStr">
        <is>
          <t>XT258212392TS</t>
        </is>
      </c>
      <c r="M951" s="127" t="inlineStr">
        <is>
          <t>N</t>
        </is>
      </c>
      <c r="N951" s="127" t="inlineStr">
        <is>
          <t>Transport</t>
        </is>
      </c>
      <c r="O951" s="127" t="inlineStr">
        <is>
          <t>N</t>
        </is>
      </c>
      <c r="P951" s="127" t="inlineStr">
        <is>
          <t>S</t>
        </is>
      </c>
      <c r="Q951" s="127" t="inlineStr">
        <is>
          <t>NT</t>
        </is>
      </c>
      <c r="R951" s="147" t="n">
        <v>0.1</v>
      </c>
      <c r="S951" s="127" t="inlineStr">
        <is>
          <t>5Y</t>
        </is>
      </c>
      <c r="T951" s="148" t="n">
        <v>3.07</v>
      </c>
      <c r="U951" s="127" t="inlineStr">
        <is>
          <t>LA RUCHE LOGISTIQUE</t>
        </is>
      </c>
      <c r="W951" s="8">
        <f>IF(C951&lt;&gt;2,"",IF(S951="5X","5XK",IF(S951="5Y","5YK",IF(S951="6B","6BK",IF(S951="6C","6CK","")))))</f>
        <v/>
      </c>
      <c r="X951" s="8">
        <f>IF(S951="6B",_xlfn.XLOOKUP(H951,'Zoning 2shop'!A:A,'Zoning 2shop'!B:B),IF(S951="6C",_xlfn.XLOOKUP(G951,'Zoning 2shop'!C:C,'Zoning 2shop'!D:D),""))</f>
        <v/>
      </c>
      <c r="Y951" s="112">
        <f>AB951/Z951</f>
        <v/>
      </c>
      <c r="Z951" s="4">
        <f>T951</f>
        <v/>
      </c>
      <c r="AA951" s="4">
        <f>IF(OR(S951="6C",S951="6B",S951="5X",S951="5Y"),0.08,0.5)</f>
        <v/>
      </c>
      <c r="AB951" s="4">
        <f>$AG$5/$AG$2*Z951</f>
        <v/>
      </c>
      <c r="AC951" s="19">
        <f>Z951+AA951</f>
        <v/>
      </c>
      <c r="AD951" s="8">
        <f>IF(COUNTIF(Catégories!A:A,N951)=0,"catégorie inconnue",LOOKUP(N951,Catégories!A:A,Catégories!B:B))</f>
        <v/>
      </c>
      <c r="AE951" s="21">
        <f>SUM(Z951:AB951)</f>
        <v/>
      </c>
    </row>
    <row r="952">
      <c r="B952" s="127" t="inlineStr">
        <is>
          <t>13624019</t>
        </is>
      </c>
      <c r="C952" s="127" t="inlineStr">
        <is>
          <t>2</t>
        </is>
      </c>
      <c r="D952" s="123" t="n">
        <v>46150</v>
      </c>
      <c r="E952" s="127" t="inlineStr">
        <is>
          <t>91620</t>
        </is>
      </c>
      <c r="F952" s="127" t="inlineStr">
        <is>
          <t>21320</t>
        </is>
      </c>
      <c r="G952" s="127" t="inlineStr"/>
      <c r="H952" s="127" t="inlineStr"/>
      <c r="I952" s="127" t="inlineStr">
        <is>
          <t>110314</t>
        </is>
      </c>
      <c r="J952" s="127" t="inlineStr">
        <is>
          <t>110314</t>
        </is>
      </c>
      <c r="K952" s="127" t="inlineStr">
        <is>
          <t>999999</t>
        </is>
      </c>
      <c r="L952" s="127" t="inlineStr">
        <is>
          <t>XT258214209TS</t>
        </is>
      </c>
      <c r="M952" s="127" t="inlineStr">
        <is>
          <t>N</t>
        </is>
      </c>
      <c r="N952" s="127" t="inlineStr">
        <is>
          <t>Transport</t>
        </is>
      </c>
      <c r="O952" s="127" t="inlineStr">
        <is>
          <t>N</t>
        </is>
      </c>
      <c r="P952" s="127" t="inlineStr">
        <is>
          <t>S</t>
        </is>
      </c>
      <c r="Q952" s="127" t="inlineStr">
        <is>
          <t>NT</t>
        </is>
      </c>
      <c r="R952" s="147" t="n">
        <v>0.1</v>
      </c>
      <c r="S952" s="127" t="inlineStr">
        <is>
          <t>5Y</t>
        </is>
      </c>
      <c r="T952" s="148" t="n">
        <v>3.07</v>
      </c>
      <c r="U952" s="127" t="inlineStr">
        <is>
          <t>LA RUCHE LOGISTIQUE</t>
        </is>
      </c>
      <c r="W952" s="8">
        <f>IF(C952&lt;&gt;2,"",IF(S952="5X","5XK",IF(S952="5Y","5YK",IF(S952="6B","6BK",IF(S952="6C","6CK","")))))</f>
        <v/>
      </c>
      <c r="X952" s="8">
        <f>IF(S952="6B",_xlfn.XLOOKUP(H952,'Zoning 2shop'!A:A,'Zoning 2shop'!B:B),IF(S952="6C",_xlfn.XLOOKUP(G952,'Zoning 2shop'!C:C,'Zoning 2shop'!D:D),""))</f>
        <v/>
      </c>
      <c r="Y952" s="112">
        <f>AB952/Z952</f>
        <v/>
      </c>
      <c r="Z952" s="4">
        <f>T952</f>
        <v/>
      </c>
      <c r="AA952" s="4">
        <f>IF(OR(S952="6C",S952="6B",S952="5X",S952="5Y"),0.08,0.5)</f>
        <v/>
      </c>
      <c r="AB952" s="4">
        <f>$AG$5/$AG$2*Z952</f>
        <v/>
      </c>
      <c r="AC952" s="19">
        <f>Z952+AA952</f>
        <v/>
      </c>
      <c r="AD952" s="8">
        <f>IF(COUNTIF(Catégories!A:A,N952)=0,"catégorie inconnue",LOOKUP(N952,Catégories!A:A,Catégories!B:B))</f>
        <v/>
      </c>
      <c r="AE952" s="21">
        <f>SUM(Z952:AB952)</f>
        <v/>
      </c>
    </row>
    <row r="953">
      <c r="B953" s="127" t="inlineStr">
        <is>
          <t>13624019</t>
        </is>
      </c>
      <c r="C953" s="127" t="inlineStr">
        <is>
          <t>2</t>
        </is>
      </c>
      <c r="D953" s="123" t="n">
        <v>46150</v>
      </c>
      <c r="E953" s="127" t="inlineStr">
        <is>
          <t>68000</t>
        </is>
      </c>
      <c r="F953" s="127" t="inlineStr">
        <is>
          <t>21320</t>
        </is>
      </c>
      <c r="G953" s="127" t="inlineStr"/>
      <c r="H953" s="127" t="inlineStr"/>
      <c r="I953" s="127" t="inlineStr">
        <is>
          <t>109448</t>
        </is>
      </c>
      <c r="J953" s="127" t="inlineStr">
        <is>
          <t>109448</t>
        </is>
      </c>
      <c r="K953" s="127" t="inlineStr">
        <is>
          <t>999999</t>
        </is>
      </c>
      <c r="L953" s="127" t="inlineStr">
        <is>
          <t>XT258216690TS</t>
        </is>
      </c>
      <c r="M953" s="127" t="inlineStr">
        <is>
          <t>N</t>
        </is>
      </c>
      <c r="N953" s="127" t="inlineStr">
        <is>
          <t>Transport</t>
        </is>
      </c>
      <c r="O953" s="127" t="inlineStr">
        <is>
          <t>N</t>
        </is>
      </c>
      <c r="P953" s="127" t="inlineStr">
        <is>
          <t>S</t>
        </is>
      </c>
      <c r="Q953" s="127" t="inlineStr">
        <is>
          <t>NT</t>
        </is>
      </c>
      <c r="R953" s="147" t="n">
        <v>0.36</v>
      </c>
      <c r="S953" s="127" t="inlineStr">
        <is>
          <t>5Y</t>
        </is>
      </c>
      <c r="T953" s="148" t="n">
        <v>3.07</v>
      </c>
      <c r="U953" s="127" t="inlineStr">
        <is>
          <t>LA RUCHE LOGISTIQUE</t>
        </is>
      </c>
      <c r="W953" s="8">
        <f>IF(C953&lt;&gt;2,"",IF(S953="5X","5XK",IF(S953="5Y","5YK",IF(S953="6B","6BK",IF(S953="6C","6CK","")))))</f>
        <v/>
      </c>
      <c r="X953" s="8">
        <f>IF(S953="6B",_xlfn.XLOOKUP(H953,'Zoning 2shop'!A:A,'Zoning 2shop'!B:B),IF(S953="6C",_xlfn.XLOOKUP(G953,'Zoning 2shop'!C:C,'Zoning 2shop'!D:D),""))</f>
        <v/>
      </c>
      <c r="Y953" s="112">
        <f>AB953/Z953</f>
        <v/>
      </c>
      <c r="Z953" s="4">
        <f>T953</f>
        <v/>
      </c>
      <c r="AA953" s="4">
        <f>IF(OR(S953="6C",S953="6B",S953="5X",S953="5Y"),0.08,0.5)</f>
        <v/>
      </c>
      <c r="AB953" s="4">
        <f>$AG$5/$AG$2*Z953</f>
        <v/>
      </c>
      <c r="AC953" s="19">
        <f>Z953+AA953</f>
        <v/>
      </c>
      <c r="AD953" s="8">
        <f>IF(COUNTIF(Catégories!A:A,N953)=0,"catégorie inconnue",LOOKUP(N953,Catégories!A:A,Catégories!B:B))</f>
        <v/>
      </c>
      <c r="AE953" s="21">
        <f>SUM(Z953:AB953)</f>
        <v/>
      </c>
    </row>
    <row r="954">
      <c r="B954" s="127" t="inlineStr">
        <is>
          <t>13624019</t>
        </is>
      </c>
      <c r="C954" s="127" t="inlineStr">
        <is>
          <t>2</t>
        </is>
      </c>
      <c r="D954" s="123" t="n">
        <v>46150</v>
      </c>
      <c r="E954" s="127" t="inlineStr">
        <is>
          <t>02300</t>
        </is>
      </c>
      <c r="F954" s="127" t="inlineStr">
        <is>
          <t>21320</t>
        </is>
      </c>
      <c r="G954" s="127" t="inlineStr"/>
      <c r="H954" s="127" t="inlineStr"/>
      <c r="I954" s="127" t="inlineStr">
        <is>
          <t>109320</t>
        </is>
      </c>
      <c r="J954" s="127" t="inlineStr">
        <is>
          <t>109320</t>
        </is>
      </c>
      <c r="K954" s="127" t="inlineStr">
        <is>
          <t>999999</t>
        </is>
      </c>
      <c r="L954" s="127" t="inlineStr">
        <is>
          <t>XT258220120TS</t>
        </is>
      </c>
      <c r="M954" s="127" t="inlineStr">
        <is>
          <t>N</t>
        </is>
      </c>
      <c r="N954" s="127" t="inlineStr">
        <is>
          <t>Transport</t>
        </is>
      </c>
      <c r="O954" s="127" t="inlineStr">
        <is>
          <t>N</t>
        </is>
      </c>
      <c r="P954" s="127" t="inlineStr">
        <is>
          <t>S</t>
        </is>
      </c>
      <c r="Q954" s="127" t="inlineStr">
        <is>
          <t>NT</t>
        </is>
      </c>
      <c r="R954" s="147" t="n">
        <v>0.24</v>
      </c>
      <c r="S954" s="127" t="inlineStr">
        <is>
          <t>5Y</t>
        </is>
      </c>
      <c r="T954" s="148" t="n">
        <v>3.07</v>
      </c>
      <c r="U954" s="127" t="inlineStr">
        <is>
          <t>LA RUCHE LOGISTIQUE</t>
        </is>
      </c>
      <c r="W954" s="8">
        <f>IF(C954&lt;&gt;2,"",IF(S954="5X","5XK",IF(S954="5Y","5YK",IF(S954="6B","6BK",IF(S954="6C","6CK","")))))</f>
        <v/>
      </c>
      <c r="X954" s="8">
        <f>IF(S954="6B",_xlfn.XLOOKUP(H954,'Zoning 2shop'!A:A,'Zoning 2shop'!B:B),IF(S954="6C",_xlfn.XLOOKUP(G954,'Zoning 2shop'!C:C,'Zoning 2shop'!D:D),""))</f>
        <v/>
      </c>
      <c r="Y954" s="112">
        <f>AB954/Z954</f>
        <v/>
      </c>
      <c r="Z954" s="4">
        <f>T954</f>
        <v/>
      </c>
      <c r="AA954" s="4">
        <f>IF(OR(S954="6C",S954="6B",S954="5X",S954="5Y"),0.08,0.5)</f>
        <v/>
      </c>
      <c r="AB954" s="4">
        <f>$AG$5/$AG$2*Z954</f>
        <v/>
      </c>
      <c r="AC954" s="19">
        <f>Z954+AA954</f>
        <v/>
      </c>
      <c r="AD954" s="8">
        <f>IF(COUNTIF(Catégories!A:A,N954)=0,"catégorie inconnue",LOOKUP(N954,Catégories!A:A,Catégories!B:B))</f>
        <v/>
      </c>
      <c r="AE954" s="21">
        <f>SUM(Z954:AB954)</f>
        <v/>
      </c>
    </row>
    <row r="955">
      <c r="B955" s="127" t="inlineStr">
        <is>
          <t>13624019</t>
        </is>
      </c>
      <c r="C955" s="127" t="inlineStr">
        <is>
          <t>2</t>
        </is>
      </c>
      <c r="D955" s="123" t="n">
        <v>46150</v>
      </c>
      <c r="E955" s="127" t="inlineStr">
        <is>
          <t>77590</t>
        </is>
      </c>
      <c r="F955" s="127" t="inlineStr">
        <is>
          <t>21320</t>
        </is>
      </c>
      <c r="G955" s="127" t="inlineStr"/>
      <c r="H955" s="127" t="inlineStr"/>
      <c r="I955" s="127" t="inlineStr">
        <is>
          <t>110510</t>
        </is>
      </c>
      <c r="J955" s="127" t="inlineStr">
        <is>
          <t>110510</t>
        </is>
      </c>
      <c r="K955" s="127" t="inlineStr">
        <is>
          <t>999999</t>
        </is>
      </c>
      <c r="L955" s="127" t="inlineStr">
        <is>
          <t>XT258225918TS</t>
        </is>
      </c>
      <c r="M955" s="127" t="inlineStr">
        <is>
          <t>N</t>
        </is>
      </c>
      <c r="N955" s="127" t="inlineStr">
        <is>
          <t>Transport</t>
        </is>
      </c>
      <c r="O955" s="127" t="inlineStr">
        <is>
          <t>N</t>
        </is>
      </c>
      <c r="P955" s="127" t="inlineStr">
        <is>
          <t>S</t>
        </is>
      </c>
      <c r="Q955" s="127" t="inlineStr">
        <is>
          <t>NT</t>
        </is>
      </c>
      <c r="R955" s="147" t="n">
        <v>0.5</v>
      </c>
      <c r="S955" s="127" t="inlineStr">
        <is>
          <t>5Y</t>
        </is>
      </c>
      <c r="T955" s="148" t="n">
        <v>3.07</v>
      </c>
      <c r="U955" s="127" t="inlineStr">
        <is>
          <t>LA RUCHE LOGISTIQUE</t>
        </is>
      </c>
      <c r="W955" s="8">
        <f>IF(C955&lt;&gt;2,"",IF(S955="5X","5XK",IF(S955="5Y","5YK",IF(S955="6B","6BK",IF(S955="6C","6CK","")))))</f>
        <v/>
      </c>
      <c r="X955" s="8">
        <f>IF(S955="6B",_xlfn.XLOOKUP(H955,'Zoning 2shop'!A:A,'Zoning 2shop'!B:B),IF(S955="6C",_xlfn.XLOOKUP(G955,'Zoning 2shop'!C:C,'Zoning 2shop'!D:D),""))</f>
        <v/>
      </c>
      <c r="Y955" s="112">
        <f>AB955/Z955</f>
        <v/>
      </c>
      <c r="Z955" s="4">
        <f>T955</f>
        <v/>
      </c>
      <c r="AA955" s="4">
        <f>IF(OR(S955="6C",S955="6B",S955="5X",S955="5Y"),0.08,0.5)</f>
        <v/>
      </c>
      <c r="AB955" s="4">
        <f>$AG$5/$AG$2*Z955</f>
        <v/>
      </c>
      <c r="AC955" s="19">
        <f>Z955+AA955</f>
        <v/>
      </c>
      <c r="AD955" s="8">
        <f>IF(COUNTIF(Catégories!A:A,N955)=0,"catégorie inconnue",LOOKUP(N955,Catégories!A:A,Catégories!B:B))</f>
        <v/>
      </c>
      <c r="AE955" s="21">
        <f>SUM(Z955:AB955)</f>
        <v/>
      </c>
    </row>
    <row r="956">
      <c r="B956" s="127" t="inlineStr">
        <is>
          <t>13624019</t>
        </is>
      </c>
      <c r="C956" s="127" t="inlineStr">
        <is>
          <t>2</t>
        </is>
      </c>
      <c r="D956" s="123" t="n">
        <v>46150</v>
      </c>
      <c r="E956" s="127" t="inlineStr">
        <is>
          <t>95310</t>
        </is>
      </c>
      <c r="F956" s="127" t="inlineStr">
        <is>
          <t>21320</t>
        </is>
      </c>
      <c r="G956" s="127" t="inlineStr"/>
      <c r="H956" s="127" t="inlineStr"/>
      <c r="I956" s="127" t="inlineStr">
        <is>
          <t>109704</t>
        </is>
      </c>
      <c r="J956" s="127" t="inlineStr">
        <is>
          <t>109704</t>
        </is>
      </c>
      <c r="K956" s="127" t="inlineStr">
        <is>
          <t>999999</t>
        </is>
      </c>
      <c r="L956" s="127" t="inlineStr">
        <is>
          <t>XT258227539TS</t>
        </is>
      </c>
      <c r="M956" s="127" t="inlineStr">
        <is>
          <t>N</t>
        </is>
      </c>
      <c r="N956" s="127" t="inlineStr">
        <is>
          <t>Transport</t>
        </is>
      </c>
      <c r="O956" s="127" t="inlineStr">
        <is>
          <t>N</t>
        </is>
      </c>
      <c r="P956" s="127" t="inlineStr">
        <is>
          <t>S</t>
        </is>
      </c>
      <c r="Q956" s="127" t="inlineStr">
        <is>
          <t>NT</t>
        </is>
      </c>
      <c r="R956" s="147" t="n">
        <v>0.16</v>
      </c>
      <c r="S956" s="127" t="inlineStr">
        <is>
          <t>5Y</t>
        </is>
      </c>
      <c r="T956" s="148" t="n">
        <v>3.07</v>
      </c>
      <c r="U956" s="127" t="inlineStr">
        <is>
          <t>LA RUCHE LOGISTIQUE</t>
        </is>
      </c>
      <c r="W956" s="8">
        <f>IF(C956&lt;&gt;2,"",IF(S956="5X","5XK",IF(S956="5Y","5YK",IF(S956="6B","6BK",IF(S956="6C","6CK","")))))</f>
        <v/>
      </c>
      <c r="X956" s="8">
        <f>IF(S956="6B",_xlfn.XLOOKUP(H956,'Zoning 2shop'!A:A,'Zoning 2shop'!B:B),IF(S956="6C",_xlfn.XLOOKUP(G956,'Zoning 2shop'!C:C,'Zoning 2shop'!D:D),""))</f>
        <v/>
      </c>
      <c r="Y956" s="112">
        <f>AB956/Z956</f>
        <v/>
      </c>
      <c r="Z956" s="4">
        <f>T956</f>
        <v/>
      </c>
      <c r="AA956" s="4">
        <f>IF(OR(S956="6C",S956="6B",S956="5X",S956="5Y"),0.08,0.5)</f>
        <v/>
      </c>
      <c r="AB956" s="4">
        <f>$AG$5/$AG$2*Z956</f>
        <v/>
      </c>
      <c r="AC956" s="19">
        <f>Z956+AA956</f>
        <v/>
      </c>
      <c r="AD956" s="8">
        <f>IF(COUNTIF(Catégories!A:A,N956)=0,"catégorie inconnue",LOOKUP(N956,Catégories!A:A,Catégories!B:B))</f>
        <v/>
      </c>
      <c r="AE956" s="21">
        <f>SUM(Z956:AB956)</f>
        <v/>
      </c>
    </row>
    <row r="957">
      <c r="B957" s="127" t="inlineStr">
        <is>
          <t>13624019</t>
        </is>
      </c>
      <c r="C957" s="127" t="inlineStr">
        <is>
          <t>2</t>
        </is>
      </c>
      <c r="D957" s="123" t="n">
        <v>46150</v>
      </c>
      <c r="E957" s="127" t="inlineStr">
        <is>
          <t>26130</t>
        </is>
      </c>
      <c r="F957" s="127" t="inlineStr">
        <is>
          <t>21320</t>
        </is>
      </c>
      <c r="G957" s="127" t="inlineStr"/>
      <c r="H957" s="127" t="inlineStr"/>
      <c r="I957" s="127" t="inlineStr">
        <is>
          <t>109449</t>
        </is>
      </c>
      <c r="J957" s="127" t="inlineStr">
        <is>
          <t>109449</t>
        </is>
      </c>
      <c r="K957" s="127" t="inlineStr">
        <is>
          <t>999999</t>
        </is>
      </c>
      <c r="L957" s="127" t="inlineStr">
        <is>
          <t>XT258230073TS</t>
        </is>
      </c>
      <c r="M957" s="127" t="inlineStr">
        <is>
          <t>N</t>
        </is>
      </c>
      <c r="N957" s="127" t="inlineStr">
        <is>
          <t>Transport</t>
        </is>
      </c>
      <c r="O957" s="127" t="inlineStr">
        <is>
          <t>N</t>
        </is>
      </c>
      <c r="P957" s="127" t="inlineStr">
        <is>
          <t>S</t>
        </is>
      </c>
      <c r="Q957" s="127" t="inlineStr">
        <is>
          <t>NT</t>
        </is>
      </c>
      <c r="R957" s="147" t="n">
        <v>0.05</v>
      </c>
      <c r="S957" s="127" t="inlineStr">
        <is>
          <t>5Y</t>
        </is>
      </c>
      <c r="T957" s="148" t="n">
        <v>3.07</v>
      </c>
      <c r="U957" s="127" t="inlineStr">
        <is>
          <t>LA RUCHE LOGISTIQUE</t>
        </is>
      </c>
      <c r="W957" s="8">
        <f>IF(C957&lt;&gt;2,"",IF(S957="5X","5XK",IF(S957="5Y","5YK",IF(S957="6B","6BK",IF(S957="6C","6CK","")))))</f>
        <v/>
      </c>
      <c r="X957" s="8">
        <f>IF(S957="6B",_xlfn.XLOOKUP(H957,'Zoning 2shop'!A:A,'Zoning 2shop'!B:B),IF(S957="6C",_xlfn.XLOOKUP(G957,'Zoning 2shop'!C:C,'Zoning 2shop'!D:D),""))</f>
        <v/>
      </c>
      <c r="Y957" s="112">
        <f>AB957/Z957</f>
        <v/>
      </c>
      <c r="Z957" s="4">
        <f>T957</f>
        <v/>
      </c>
      <c r="AA957" s="4">
        <f>IF(OR(S957="6C",S957="6B",S957="5X",S957="5Y"),0.08,0.5)</f>
        <v/>
      </c>
      <c r="AB957" s="4">
        <f>$AG$5/$AG$2*Z957</f>
        <v/>
      </c>
      <c r="AC957" s="19">
        <f>Z957+AA957</f>
        <v/>
      </c>
      <c r="AD957" s="8">
        <f>IF(COUNTIF(Catégories!A:A,N957)=0,"catégorie inconnue",LOOKUP(N957,Catégories!A:A,Catégories!B:B))</f>
        <v/>
      </c>
      <c r="AE957" s="21">
        <f>SUM(Z957:AB957)</f>
        <v/>
      </c>
    </row>
    <row r="958">
      <c r="B958" s="127" t="inlineStr">
        <is>
          <t>13624019</t>
        </is>
      </c>
      <c r="C958" s="127" t="inlineStr">
        <is>
          <t>2</t>
        </is>
      </c>
      <c r="D958" s="123" t="n">
        <v>46150</v>
      </c>
      <c r="E958" s="127" t="inlineStr">
        <is>
          <t>38110</t>
        </is>
      </c>
      <c r="F958" s="127" t="inlineStr">
        <is>
          <t>21320</t>
        </is>
      </c>
      <c r="G958" s="127" t="inlineStr"/>
      <c r="H958" s="127" t="inlineStr"/>
      <c r="I958" s="127" t="inlineStr">
        <is>
          <t>109019</t>
        </is>
      </c>
      <c r="J958" s="127" t="inlineStr">
        <is>
          <t>109019</t>
        </is>
      </c>
      <c r="K958" s="127" t="inlineStr">
        <is>
          <t>999999</t>
        </is>
      </c>
      <c r="L958" s="127" t="inlineStr">
        <is>
          <t>XT258235478TS</t>
        </is>
      </c>
      <c r="M958" s="127" t="inlineStr">
        <is>
          <t>N</t>
        </is>
      </c>
      <c r="N958" s="127" t="inlineStr">
        <is>
          <t>Transport</t>
        </is>
      </c>
      <c r="O958" s="127" t="inlineStr">
        <is>
          <t>N</t>
        </is>
      </c>
      <c r="P958" s="127" t="inlineStr">
        <is>
          <t>S</t>
        </is>
      </c>
      <c r="Q958" s="127" t="inlineStr">
        <is>
          <t>NT</t>
        </is>
      </c>
      <c r="R958" s="147" t="n">
        <v>0.35</v>
      </c>
      <c r="S958" s="127" t="inlineStr">
        <is>
          <t>5Y</t>
        </is>
      </c>
      <c r="T958" s="148" t="n">
        <v>3.07</v>
      </c>
      <c r="U958" s="127" t="inlineStr">
        <is>
          <t>LA RUCHE LOGISTIQUE</t>
        </is>
      </c>
      <c r="W958" s="8">
        <f>IF(C958&lt;&gt;2,"",IF(S958="5X","5XK",IF(S958="5Y","5YK",IF(S958="6B","6BK",IF(S958="6C","6CK","")))))</f>
        <v/>
      </c>
      <c r="X958" s="8">
        <f>IF(S958="6B",_xlfn.XLOOKUP(H958,'Zoning 2shop'!A:A,'Zoning 2shop'!B:B),IF(S958="6C",_xlfn.XLOOKUP(G958,'Zoning 2shop'!C:C,'Zoning 2shop'!D:D),""))</f>
        <v/>
      </c>
      <c r="Y958" s="112">
        <f>AB958/Z958</f>
        <v/>
      </c>
      <c r="Z958" s="4">
        <f>T958</f>
        <v/>
      </c>
      <c r="AA958" s="4">
        <f>IF(OR(S958="6C",S958="6B",S958="5X",S958="5Y"),0.08,0.5)</f>
        <v/>
      </c>
      <c r="AB958" s="4">
        <f>$AG$5/$AG$2*Z958</f>
        <v/>
      </c>
      <c r="AC958" s="19">
        <f>Z958+AA958</f>
        <v/>
      </c>
      <c r="AD958" s="8">
        <f>IF(COUNTIF(Catégories!A:A,N958)=0,"catégorie inconnue",LOOKUP(N958,Catégories!A:A,Catégories!B:B))</f>
        <v/>
      </c>
      <c r="AE958" s="21">
        <f>SUM(Z958:AB958)</f>
        <v/>
      </c>
    </row>
    <row r="959">
      <c r="B959" s="127" t="inlineStr">
        <is>
          <t>13624019</t>
        </is>
      </c>
      <c r="C959" s="127" t="inlineStr">
        <is>
          <t>2</t>
        </is>
      </c>
      <c r="D959" s="123" t="n">
        <v>46150</v>
      </c>
      <c r="E959" s="127" t="inlineStr">
        <is>
          <t>77930</t>
        </is>
      </c>
      <c r="F959" s="127" t="inlineStr">
        <is>
          <t>21320</t>
        </is>
      </c>
      <c r="G959" s="127" t="inlineStr"/>
      <c r="H959" s="127" t="inlineStr"/>
      <c r="I959" s="127" t="inlineStr">
        <is>
          <t>110427</t>
        </is>
      </c>
      <c r="J959" s="127" t="inlineStr">
        <is>
          <t>110427</t>
        </is>
      </c>
      <c r="K959" s="127" t="inlineStr">
        <is>
          <t>999999</t>
        </is>
      </c>
      <c r="L959" s="127" t="inlineStr">
        <is>
          <t>XT258236955TS</t>
        </is>
      </c>
      <c r="M959" s="127" t="inlineStr">
        <is>
          <t>N</t>
        </is>
      </c>
      <c r="N959" s="127" t="inlineStr">
        <is>
          <t>Transport</t>
        </is>
      </c>
      <c r="O959" s="127" t="inlineStr">
        <is>
          <t>N</t>
        </is>
      </c>
      <c r="P959" s="127" t="inlineStr">
        <is>
          <t>S</t>
        </is>
      </c>
      <c r="Q959" s="127" t="inlineStr">
        <is>
          <t>NT</t>
        </is>
      </c>
      <c r="R959" s="147" t="n">
        <v>0.6</v>
      </c>
      <c r="S959" s="127" t="inlineStr">
        <is>
          <t>5Y</t>
        </is>
      </c>
      <c r="T959" s="148" t="n">
        <v>3.17</v>
      </c>
      <c r="U959" s="127" t="inlineStr">
        <is>
          <t>LA RUCHE LOGISTIQUE</t>
        </is>
      </c>
      <c r="W959" s="8">
        <f>IF(C959&lt;&gt;2,"",IF(S959="5X","5XK",IF(S959="5Y","5YK",IF(S959="6B","6BK",IF(S959="6C","6CK","")))))</f>
        <v/>
      </c>
      <c r="X959" s="8">
        <f>IF(S959="6B",_xlfn.XLOOKUP(H959,'Zoning 2shop'!A:A,'Zoning 2shop'!B:B),IF(S959="6C",_xlfn.XLOOKUP(G959,'Zoning 2shop'!C:C,'Zoning 2shop'!D:D),""))</f>
        <v/>
      </c>
      <c r="Y959" s="112">
        <f>AB959/Z959</f>
        <v/>
      </c>
      <c r="Z959" s="4">
        <f>T959</f>
        <v/>
      </c>
      <c r="AA959" s="4">
        <f>IF(OR(S959="6C",S959="6B",S959="5X",S959="5Y"),0.08,0.5)</f>
        <v/>
      </c>
      <c r="AB959" s="4">
        <f>$AG$5/$AG$2*Z959</f>
        <v/>
      </c>
      <c r="AC959" s="19">
        <f>Z959+AA959</f>
        <v/>
      </c>
      <c r="AD959" s="8">
        <f>IF(COUNTIF(Catégories!A:A,N959)=0,"catégorie inconnue",LOOKUP(N959,Catégories!A:A,Catégories!B:B))</f>
        <v/>
      </c>
      <c r="AE959" s="21">
        <f>SUM(Z959:AB959)</f>
        <v/>
      </c>
    </row>
    <row r="960">
      <c r="B960" s="127" t="inlineStr">
        <is>
          <t>13624019</t>
        </is>
      </c>
      <c r="C960" s="127" t="inlineStr">
        <is>
          <t>2</t>
        </is>
      </c>
      <c r="D960" s="123" t="n">
        <v>46150</v>
      </c>
      <c r="E960" s="127" t="inlineStr">
        <is>
          <t>07000</t>
        </is>
      </c>
      <c r="F960" s="127" t="inlineStr">
        <is>
          <t>21320</t>
        </is>
      </c>
      <c r="G960" s="127" t="inlineStr"/>
      <c r="H960" s="127" t="inlineStr"/>
      <c r="I960" s="127" t="inlineStr">
        <is>
          <t>105300</t>
        </is>
      </c>
      <c r="J960" s="127" t="inlineStr">
        <is>
          <t>105300</t>
        </is>
      </c>
      <c r="K960" s="127" t="inlineStr">
        <is>
          <t>999999</t>
        </is>
      </c>
      <c r="L960" s="127" t="inlineStr">
        <is>
          <t>XT258237006TS</t>
        </is>
      </c>
      <c r="M960" s="127" t="inlineStr">
        <is>
          <t>N</t>
        </is>
      </c>
      <c r="N960" s="127" t="inlineStr">
        <is>
          <t>Transport</t>
        </is>
      </c>
      <c r="O960" s="127" t="inlineStr">
        <is>
          <t>N</t>
        </is>
      </c>
      <c r="P960" s="127" t="inlineStr">
        <is>
          <t>S</t>
        </is>
      </c>
      <c r="Q960" s="127" t="inlineStr">
        <is>
          <t>NT</t>
        </is>
      </c>
      <c r="R960" s="147" t="n">
        <v>0.22</v>
      </c>
      <c r="S960" s="127" t="inlineStr">
        <is>
          <t>5Y</t>
        </is>
      </c>
      <c r="T960" s="148" t="n">
        <v>3.07</v>
      </c>
      <c r="U960" s="127" t="inlineStr">
        <is>
          <t>LA RUCHE LOGISTIQUE</t>
        </is>
      </c>
      <c r="W960" s="8">
        <f>IF(C960&lt;&gt;2,"",IF(S960="5X","5XK",IF(S960="5Y","5YK",IF(S960="6B","6BK",IF(S960="6C","6CK","")))))</f>
        <v/>
      </c>
      <c r="X960" s="8">
        <f>IF(S960="6B",_xlfn.XLOOKUP(H960,'Zoning 2shop'!A:A,'Zoning 2shop'!B:B),IF(S960="6C",_xlfn.XLOOKUP(G960,'Zoning 2shop'!C:C,'Zoning 2shop'!D:D),""))</f>
        <v/>
      </c>
      <c r="Y960" s="112">
        <f>AB960/Z960</f>
        <v/>
      </c>
      <c r="Z960" s="4">
        <f>T960</f>
        <v/>
      </c>
      <c r="AA960" s="4">
        <f>IF(OR(S960="6C",S960="6B",S960="5X",S960="5Y"),0.08,0.5)</f>
        <v/>
      </c>
      <c r="AB960" s="4">
        <f>$AG$5/$AG$2*Z960</f>
        <v/>
      </c>
      <c r="AC960" s="19">
        <f>Z960+AA960</f>
        <v/>
      </c>
      <c r="AD960" s="8">
        <f>IF(COUNTIF(Catégories!A:A,N960)=0,"catégorie inconnue",LOOKUP(N960,Catégories!A:A,Catégories!B:B))</f>
        <v/>
      </c>
      <c r="AE960" s="21">
        <f>SUM(Z960:AB960)</f>
        <v/>
      </c>
    </row>
    <row r="961">
      <c r="B961" s="127" t="inlineStr">
        <is>
          <t>13624019</t>
        </is>
      </c>
      <c r="C961" s="127" t="inlineStr">
        <is>
          <t>2</t>
        </is>
      </c>
      <c r="D961" s="123" t="n">
        <v>46150</v>
      </c>
      <c r="E961" s="127" t="inlineStr">
        <is>
          <t>03000</t>
        </is>
      </c>
      <c r="F961" s="127" t="inlineStr">
        <is>
          <t>21320</t>
        </is>
      </c>
      <c r="G961" s="127" t="inlineStr"/>
      <c r="H961" s="127" t="inlineStr"/>
      <c r="I961" s="127" t="inlineStr">
        <is>
          <t>109125</t>
        </is>
      </c>
      <c r="J961" s="127" t="inlineStr">
        <is>
          <t>109125</t>
        </is>
      </c>
      <c r="K961" s="127" t="inlineStr">
        <is>
          <t>999999</t>
        </is>
      </c>
      <c r="L961" s="127" t="inlineStr">
        <is>
          <t>XT258237757TS</t>
        </is>
      </c>
      <c r="M961" s="127" t="inlineStr">
        <is>
          <t>N</t>
        </is>
      </c>
      <c r="N961" s="127" t="inlineStr">
        <is>
          <t>Transport</t>
        </is>
      </c>
      <c r="O961" s="127" t="inlineStr">
        <is>
          <t>N</t>
        </is>
      </c>
      <c r="P961" s="127" t="inlineStr">
        <is>
          <t>S</t>
        </is>
      </c>
      <c r="Q961" s="127" t="inlineStr">
        <is>
          <t>NT</t>
        </is>
      </c>
      <c r="R961" s="147" t="n">
        <v>0.7</v>
      </c>
      <c r="S961" s="127" t="inlineStr">
        <is>
          <t>5Y</t>
        </is>
      </c>
      <c r="T961" s="148" t="n">
        <v>3.17</v>
      </c>
      <c r="U961" s="127" t="inlineStr">
        <is>
          <t>LA RUCHE LOGISTIQUE</t>
        </is>
      </c>
      <c r="W961" s="8">
        <f>IF(C961&lt;&gt;2,"",IF(S961="5X","5XK",IF(S961="5Y","5YK",IF(S961="6B","6BK",IF(S961="6C","6CK","")))))</f>
        <v/>
      </c>
      <c r="X961" s="8">
        <f>IF(S961="6B",_xlfn.XLOOKUP(H961,'Zoning 2shop'!A:A,'Zoning 2shop'!B:B),IF(S961="6C",_xlfn.XLOOKUP(G961,'Zoning 2shop'!C:C,'Zoning 2shop'!D:D),""))</f>
        <v/>
      </c>
      <c r="Y961" s="112">
        <f>AB961/Z961</f>
        <v/>
      </c>
      <c r="Z961" s="4">
        <f>T961</f>
        <v/>
      </c>
      <c r="AA961" s="4">
        <f>IF(OR(S961="6C",S961="6B",S961="5X",S961="5Y"),0.08,0.5)</f>
        <v/>
      </c>
      <c r="AB961" s="4">
        <f>$AG$5/$AG$2*Z961</f>
        <v/>
      </c>
      <c r="AC961" s="19">
        <f>Z961+AA961</f>
        <v/>
      </c>
      <c r="AD961" s="8">
        <f>IF(COUNTIF(Catégories!A:A,N961)=0,"catégorie inconnue",LOOKUP(N961,Catégories!A:A,Catégories!B:B))</f>
        <v/>
      </c>
      <c r="AE961" s="21">
        <f>SUM(Z961:AB961)</f>
        <v/>
      </c>
    </row>
    <row r="962">
      <c r="B962" s="127" t="inlineStr">
        <is>
          <t>13624019</t>
        </is>
      </c>
      <c r="C962" s="127" t="inlineStr">
        <is>
          <t>2</t>
        </is>
      </c>
      <c r="D962" s="123" t="n">
        <v>46150</v>
      </c>
      <c r="E962" s="127" t="inlineStr">
        <is>
          <t>49700</t>
        </is>
      </c>
      <c r="F962" s="127" t="inlineStr">
        <is>
          <t>21320</t>
        </is>
      </c>
      <c r="G962" s="127" t="inlineStr"/>
      <c r="H962" s="127" t="inlineStr"/>
      <c r="I962" s="127" t="inlineStr">
        <is>
          <t>109721</t>
        </is>
      </c>
      <c r="J962" s="127" t="inlineStr">
        <is>
          <t>109721</t>
        </is>
      </c>
      <c r="K962" s="127" t="inlineStr">
        <is>
          <t>999999</t>
        </is>
      </c>
      <c r="L962" s="127" t="inlineStr">
        <is>
          <t>XT258243770TS</t>
        </is>
      </c>
      <c r="M962" s="127" t="inlineStr">
        <is>
          <t>N</t>
        </is>
      </c>
      <c r="N962" s="127" t="inlineStr">
        <is>
          <t>Transport</t>
        </is>
      </c>
      <c r="O962" s="127" t="inlineStr">
        <is>
          <t>N</t>
        </is>
      </c>
      <c r="P962" s="127" t="inlineStr">
        <is>
          <t>S</t>
        </is>
      </c>
      <c r="Q962" s="127" t="inlineStr">
        <is>
          <t>NT</t>
        </is>
      </c>
      <c r="R962" s="147" t="n">
        <v>0.44</v>
      </c>
      <c r="S962" s="127" t="inlineStr">
        <is>
          <t>5Y</t>
        </is>
      </c>
      <c r="T962" s="148" t="n">
        <v>3.07</v>
      </c>
      <c r="U962" s="127" t="inlineStr">
        <is>
          <t>LA RUCHE LOGISTIQUE</t>
        </is>
      </c>
      <c r="W962" s="8">
        <f>IF(C962&lt;&gt;2,"",IF(S962="5X","5XK",IF(S962="5Y","5YK",IF(S962="6B","6BK",IF(S962="6C","6CK","")))))</f>
        <v/>
      </c>
      <c r="X962" s="8">
        <f>IF(S962="6B",_xlfn.XLOOKUP(H962,'Zoning 2shop'!A:A,'Zoning 2shop'!B:B),IF(S962="6C",_xlfn.XLOOKUP(G962,'Zoning 2shop'!C:C,'Zoning 2shop'!D:D),""))</f>
        <v/>
      </c>
      <c r="Y962" s="112">
        <f>AB962/Z962</f>
        <v/>
      </c>
      <c r="Z962" s="4">
        <f>T962</f>
        <v/>
      </c>
      <c r="AA962" s="4">
        <f>IF(OR(S962="6C",S962="6B",S962="5X",S962="5Y"),0.08,0.5)</f>
        <v/>
      </c>
      <c r="AB962" s="4">
        <f>$AG$5/$AG$2*Z962</f>
        <v/>
      </c>
      <c r="AC962" s="19">
        <f>Z962+AA962</f>
        <v/>
      </c>
      <c r="AD962" s="8">
        <f>IF(COUNTIF(Catégories!A:A,N962)=0,"catégorie inconnue",LOOKUP(N962,Catégories!A:A,Catégories!B:B))</f>
        <v/>
      </c>
      <c r="AE962" s="21">
        <f>SUM(Z962:AB962)</f>
        <v/>
      </c>
    </row>
    <row r="963">
      <c r="B963" s="127" t="inlineStr">
        <is>
          <t>13624019</t>
        </is>
      </c>
      <c r="C963" s="127" t="inlineStr">
        <is>
          <t>2</t>
        </is>
      </c>
      <c r="D963" s="123" t="n">
        <v>46151</v>
      </c>
      <c r="E963" s="127" t="inlineStr">
        <is>
          <t>55100</t>
        </is>
      </c>
      <c r="F963" s="127" t="inlineStr">
        <is>
          <t>21320</t>
        </is>
      </c>
      <c r="G963" s="127" t="inlineStr"/>
      <c r="H963" s="127" t="inlineStr"/>
      <c r="I963" s="127" t="inlineStr">
        <is>
          <t>109766</t>
        </is>
      </c>
      <c r="J963" s="127" t="inlineStr">
        <is>
          <t>109766</t>
        </is>
      </c>
      <c r="K963" s="127" t="inlineStr">
        <is>
          <t>999999</t>
        </is>
      </c>
      <c r="L963" s="127" t="inlineStr">
        <is>
          <t>XT258257014TS</t>
        </is>
      </c>
      <c r="M963" s="127" t="inlineStr">
        <is>
          <t>N</t>
        </is>
      </c>
      <c r="N963" s="127" t="inlineStr">
        <is>
          <t>Transport</t>
        </is>
      </c>
      <c r="O963" s="127" t="inlineStr">
        <is>
          <t>N</t>
        </is>
      </c>
      <c r="P963" s="127" t="inlineStr">
        <is>
          <t>S</t>
        </is>
      </c>
      <c r="Q963" s="127" t="inlineStr">
        <is>
          <t>NT</t>
        </is>
      </c>
      <c r="R963" s="147" t="n">
        <v>0.18</v>
      </c>
      <c r="S963" s="127" t="inlineStr">
        <is>
          <t>5Y</t>
        </is>
      </c>
      <c r="T963" s="148" t="n">
        <v>3.07</v>
      </c>
      <c r="U963" s="127" t="inlineStr">
        <is>
          <t>LA RUCHE LOGISTIQUE</t>
        </is>
      </c>
      <c r="W963" s="8">
        <f>IF(C963&lt;&gt;2,"",IF(S963="5X","5XK",IF(S963="5Y","5YK",IF(S963="6B","6BK",IF(S963="6C","6CK","")))))</f>
        <v/>
      </c>
      <c r="X963" s="8">
        <f>IF(S963="6B",_xlfn.XLOOKUP(H963,'Zoning 2shop'!A:A,'Zoning 2shop'!B:B),IF(S963="6C",_xlfn.XLOOKUP(G963,'Zoning 2shop'!C:C,'Zoning 2shop'!D:D),""))</f>
        <v/>
      </c>
      <c r="Y963" s="112">
        <f>AB963/Z963</f>
        <v/>
      </c>
      <c r="Z963" s="4">
        <f>T963</f>
        <v/>
      </c>
      <c r="AA963" s="4">
        <f>IF(OR(S963="6C",S963="6B",S963="5X",S963="5Y"),0.08,0.5)</f>
        <v/>
      </c>
      <c r="AB963" s="4">
        <f>$AG$5/$AG$2*Z963</f>
        <v/>
      </c>
      <c r="AC963" s="19">
        <f>Z963+AA963</f>
        <v/>
      </c>
      <c r="AD963" s="8">
        <f>IF(COUNTIF(Catégories!A:A,N963)=0,"catégorie inconnue",LOOKUP(N963,Catégories!A:A,Catégories!B:B))</f>
        <v/>
      </c>
      <c r="AE963" s="21">
        <f>SUM(Z963:AB963)</f>
        <v/>
      </c>
    </row>
    <row r="964">
      <c r="B964" s="127" t="inlineStr">
        <is>
          <t>13624019</t>
        </is>
      </c>
      <c r="C964" s="127" t="inlineStr">
        <is>
          <t>2</t>
        </is>
      </c>
      <c r="D964" s="123" t="n">
        <v>46151</v>
      </c>
      <c r="E964" s="127" t="inlineStr">
        <is>
          <t>74370</t>
        </is>
      </c>
      <c r="F964" s="127" t="inlineStr">
        <is>
          <t>21320</t>
        </is>
      </c>
      <c r="G964" s="127" t="inlineStr"/>
      <c r="H964" s="127" t="inlineStr"/>
      <c r="I964" s="127" t="inlineStr">
        <is>
          <t>108933</t>
        </is>
      </c>
      <c r="J964" s="127" t="inlineStr">
        <is>
          <t>108933</t>
        </is>
      </c>
      <c r="K964" s="127" t="inlineStr">
        <is>
          <t>999999</t>
        </is>
      </c>
      <c r="L964" s="127" t="inlineStr">
        <is>
          <t>XT258258831TS</t>
        </is>
      </c>
      <c r="M964" s="127" t="inlineStr">
        <is>
          <t>N</t>
        </is>
      </c>
      <c r="N964" s="127" t="inlineStr">
        <is>
          <t>Transport</t>
        </is>
      </c>
      <c r="O964" s="127" t="inlineStr">
        <is>
          <t>N</t>
        </is>
      </c>
      <c r="P964" s="127" t="inlineStr">
        <is>
          <t>S</t>
        </is>
      </c>
      <c r="Q964" s="127" t="inlineStr">
        <is>
          <t>NT</t>
        </is>
      </c>
      <c r="R964" s="147" t="n">
        <v>0.8</v>
      </c>
      <c r="S964" s="127" t="inlineStr">
        <is>
          <t>5Y</t>
        </is>
      </c>
      <c r="T964" s="148" t="n">
        <v>3.17</v>
      </c>
      <c r="U964" s="127" t="inlineStr">
        <is>
          <t>LA RUCHE LOGISTIQUE</t>
        </is>
      </c>
      <c r="W964" s="8">
        <f>IF(C964&lt;&gt;2,"",IF(S964="5X","5XK",IF(S964="5Y","5YK",IF(S964="6B","6BK",IF(S964="6C","6CK","")))))</f>
        <v/>
      </c>
      <c r="X964" s="8">
        <f>IF(S964="6B",_xlfn.XLOOKUP(H964,'Zoning 2shop'!A:A,'Zoning 2shop'!B:B),IF(S964="6C",_xlfn.XLOOKUP(G964,'Zoning 2shop'!C:C,'Zoning 2shop'!D:D),""))</f>
        <v/>
      </c>
      <c r="Y964" s="112">
        <f>AB964/Z964</f>
        <v/>
      </c>
      <c r="Z964" s="4">
        <f>T964</f>
        <v/>
      </c>
      <c r="AA964" s="4">
        <f>IF(OR(S964="6C",S964="6B",S964="5X",S964="5Y"),0.08,0.5)</f>
        <v/>
      </c>
      <c r="AB964" s="4">
        <f>$AG$5/$AG$2*Z964</f>
        <v/>
      </c>
      <c r="AC964" s="19">
        <f>Z964+AA964</f>
        <v/>
      </c>
      <c r="AD964" s="8">
        <f>IF(COUNTIF(Catégories!A:A,N964)=0,"catégorie inconnue",LOOKUP(N964,Catégories!A:A,Catégories!B:B))</f>
        <v/>
      </c>
      <c r="AE964" s="21">
        <f>SUM(Z964:AB964)</f>
        <v/>
      </c>
    </row>
    <row r="965">
      <c r="B965" s="127" t="inlineStr">
        <is>
          <t>13624019</t>
        </is>
      </c>
      <c r="C965" s="127" t="inlineStr">
        <is>
          <t>2</t>
        </is>
      </c>
      <c r="D965" s="123" t="n">
        <v>46151</v>
      </c>
      <c r="E965" s="127" t="inlineStr">
        <is>
          <t>69006</t>
        </is>
      </c>
      <c r="F965" s="127" t="inlineStr">
        <is>
          <t>21320</t>
        </is>
      </c>
      <c r="G965" s="127" t="inlineStr"/>
      <c r="H965" s="127" t="inlineStr"/>
      <c r="I965" s="127" t="inlineStr">
        <is>
          <t>109014</t>
        </is>
      </c>
      <c r="J965" s="127" t="inlineStr">
        <is>
          <t>109014</t>
        </is>
      </c>
      <c r="K965" s="127" t="inlineStr">
        <is>
          <t>999999</t>
        </is>
      </c>
      <c r="L965" s="127" t="inlineStr">
        <is>
          <t>XT258262601TS</t>
        </is>
      </c>
      <c r="M965" s="127" t="inlineStr">
        <is>
          <t>N</t>
        </is>
      </c>
      <c r="N965" s="127" t="inlineStr">
        <is>
          <t>Transport</t>
        </is>
      </c>
      <c r="O965" s="127" t="inlineStr">
        <is>
          <t>N</t>
        </is>
      </c>
      <c r="P965" s="127" t="inlineStr">
        <is>
          <t>S</t>
        </is>
      </c>
      <c r="Q965" s="127" t="inlineStr">
        <is>
          <t>NT</t>
        </is>
      </c>
      <c r="R965" s="147" t="n">
        <v>0.2</v>
      </c>
      <c r="S965" s="127" t="inlineStr">
        <is>
          <t>5Y</t>
        </is>
      </c>
      <c r="T965" s="148" t="n">
        <v>3.07</v>
      </c>
      <c r="U965" s="127" t="inlineStr">
        <is>
          <t>LA RUCHE LOGISTIQUE</t>
        </is>
      </c>
      <c r="W965" s="8">
        <f>IF(C965&lt;&gt;2,"",IF(S965="5X","5XK",IF(S965="5Y","5YK",IF(S965="6B","6BK",IF(S965="6C","6CK","")))))</f>
        <v/>
      </c>
      <c r="X965" s="8">
        <f>IF(S965="6B",_xlfn.XLOOKUP(H965,'Zoning 2shop'!A:A,'Zoning 2shop'!B:B),IF(S965="6C",_xlfn.XLOOKUP(G965,'Zoning 2shop'!C:C,'Zoning 2shop'!D:D),""))</f>
        <v/>
      </c>
      <c r="Y965" s="112">
        <f>AB965/Z965</f>
        <v/>
      </c>
      <c r="Z965" s="4">
        <f>T965</f>
        <v/>
      </c>
      <c r="AA965" s="4">
        <f>IF(OR(S965="6C",S965="6B",S965="5X",S965="5Y"),0.08,0.5)</f>
        <v/>
      </c>
      <c r="AB965" s="4">
        <f>$AG$5/$AG$2*Z965</f>
        <v/>
      </c>
      <c r="AC965" s="19">
        <f>Z965+AA965</f>
        <v/>
      </c>
      <c r="AD965" s="8">
        <f>IF(COUNTIF(Catégories!A:A,N965)=0,"catégorie inconnue",LOOKUP(N965,Catégories!A:A,Catégories!B:B))</f>
        <v/>
      </c>
      <c r="AE965" s="21">
        <f>SUM(Z965:AB965)</f>
        <v/>
      </c>
    </row>
    <row r="966">
      <c r="B966" s="127" t="inlineStr">
        <is>
          <t>13624019</t>
        </is>
      </c>
      <c r="C966" s="127" t="inlineStr">
        <is>
          <t>2</t>
        </is>
      </c>
      <c r="D966" s="123" t="n">
        <v>46151</v>
      </c>
      <c r="E966" s="127" t="inlineStr">
        <is>
          <t>21160</t>
        </is>
      </c>
      <c r="F966" s="127" t="inlineStr">
        <is>
          <t>21320</t>
        </is>
      </c>
      <c r="G966" s="127" t="inlineStr"/>
      <c r="H966" s="127" t="inlineStr"/>
      <c r="I966" s="127" t="inlineStr">
        <is>
          <t>110492</t>
        </is>
      </c>
      <c r="J966" s="127" t="inlineStr">
        <is>
          <t>110492</t>
        </is>
      </c>
      <c r="K966" s="127" t="inlineStr">
        <is>
          <t>999999</t>
        </is>
      </c>
      <c r="L966" s="127" t="inlineStr">
        <is>
          <t>XT258263289TS</t>
        </is>
      </c>
      <c r="M966" s="127" t="inlineStr">
        <is>
          <t>N</t>
        </is>
      </c>
      <c r="N966" s="127" t="inlineStr">
        <is>
          <t>Transport</t>
        </is>
      </c>
      <c r="O966" s="127" t="inlineStr">
        <is>
          <t>N</t>
        </is>
      </c>
      <c r="P966" s="127" t="inlineStr">
        <is>
          <t>S</t>
        </is>
      </c>
      <c r="Q966" s="127" t="inlineStr">
        <is>
          <t>ND</t>
        </is>
      </c>
      <c r="R966" s="147" t="n">
        <v>0.23</v>
      </c>
      <c r="S966" s="127" t="inlineStr">
        <is>
          <t>5Y</t>
        </is>
      </c>
      <c r="T966" s="148" t="n">
        <v>3.07</v>
      </c>
      <c r="U966" s="127" t="inlineStr">
        <is>
          <t>LA RUCHE LOGISTIQUE</t>
        </is>
      </c>
      <c r="W966" s="8">
        <f>IF(C966&lt;&gt;2,"",IF(S966="5X","5XK",IF(S966="5Y","5YK",IF(S966="6B","6BK",IF(S966="6C","6CK","")))))</f>
        <v/>
      </c>
      <c r="X966" s="8">
        <f>IF(S966="6B",_xlfn.XLOOKUP(H966,'Zoning 2shop'!A:A,'Zoning 2shop'!B:B),IF(S966="6C",_xlfn.XLOOKUP(G966,'Zoning 2shop'!C:C,'Zoning 2shop'!D:D),""))</f>
        <v/>
      </c>
      <c r="Y966" s="112">
        <f>AB966/Z966</f>
        <v/>
      </c>
      <c r="Z966" s="4">
        <f>T966</f>
        <v/>
      </c>
      <c r="AA966" s="4">
        <f>IF(OR(S966="6C",S966="6B",S966="5X",S966="5Y"),0.08,0.5)</f>
        <v/>
      </c>
      <c r="AB966" s="4">
        <f>$AG$5/$AG$2*Z966</f>
        <v/>
      </c>
      <c r="AC966" s="19">
        <f>Z966+AA966</f>
        <v/>
      </c>
      <c r="AD966" s="8">
        <f>IF(COUNTIF(Catégories!A:A,N966)=0,"catégorie inconnue",LOOKUP(N966,Catégories!A:A,Catégories!B:B))</f>
        <v/>
      </c>
      <c r="AE966" s="21">
        <f>SUM(Z966:AB966)</f>
        <v/>
      </c>
    </row>
    <row r="967">
      <c r="B967" s="127" t="inlineStr">
        <is>
          <t>13624019</t>
        </is>
      </c>
      <c r="C967" s="127" t="inlineStr">
        <is>
          <t>2</t>
        </is>
      </c>
      <c r="D967" s="123" t="n">
        <v>46151</v>
      </c>
      <c r="E967" s="127" t="inlineStr">
        <is>
          <t>59850</t>
        </is>
      </c>
      <c r="F967" s="127" t="inlineStr">
        <is>
          <t>21320</t>
        </is>
      </c>
      <c r="G967" s="127" t="inlineStr"/>
      <c r="H967" s="127" t="inlineStr"/>
      <c r="I967" s="127" t="inlineStr">
        <is>
          <t>109388</t>
        </is>
      </c>
      <c r="J967" s="127" t="inlineStr">
        <is>
          <t>109388</t>
        </is>
      </c>
      <c r="K967" s="127" t="inlineStr">
        <is>
          <t>999999</t>
        </is>
      </c>
      <c r="L967" s="127" t="inlineStr">
        <is>
          <t>XT258264015TS</t>
        </is>
      </c>
      <c r="M967" s="127" t="inlineStr">
        <is>
          <t>N</t>
        </is>
      </c>
      <c r="N967" s="127" t="inlineStr">
        <is>
          <t>Transport</t>
        </is>
      </c>
      <c r="O967" s="127" t="inlineStr">
        <is>
          <t>N</t>
        </is>
      </c>
      <c r="P967" s="127" t="inlineStr">
        <is>
          <t>S</t>
        </is>
      </c>
      <c r="Q967" s="127" t="inlineStr">
        <is>
          <t>NT</t>
        </is>
      </c>
      <c r="R967" s="147" t="n">
        <v>0.58</v>
      </c>
      <c r="S967" s="127" t="inlineStr">
        <is>
          <t>5Y</t>
        </is>
      </c>
      <c r="T967" s="148" t="n">
        <v>3.17</v>
      </c>
      <c r="U967" s="127" t="inlineStr">
        <is>
          <t>LA RUCHE LOGISTIQUE</t>
        </is>
      </c>
      <c r="W967" s="8">
        <f>IF(C967&lt;&gt;2,"",IF(S967="5X","5XK",IF(S967="5Y","5YK",IF(S967="6B","6BK",IF(S967="6C","6CK","")))))</f>
        <v/>
      </c>
      <c r="X967" s="8">
        <f>IF(S967="6B",_xlfn.XLOOKUP(H967,'Zoning 2shop'!A:A,'Zoning 2shop'!B:B),IF(S967="6C",_xlfn.XLOOKUP(G967,'Zoning 2shop'!C:C,'Zoning 2shop'!D:D),""))</f>
        <v/>
      </c>
      <c r="Y967" s="112">
        <f>AB967/Z967</f>
        <v/>
      </c>
      <c r="Z967" s="4">
        <f>T967</f>
        <v/>
      </c>
      <c r="AA967" s="4">
        <f>IF(OR(S967="6C",S967="6B",S967="5X",S967="5Y"),0.08,0.5)</f>
        <v/>
      </c>
      <c r="AB967" s="4">
        <f>$AG$5/$AG$2*Z967</f>
        <v/>
      </c>
      <c r="AC967" s="19">
        <f>Z967+AA967</f>
        <v/>
      </c>
      <c r="AD967" s="8">
        <f>IF(COUNTIF(Catégories!A:A,N967)=0,"catégorie inconnue",LOOKUP(N967,Catégories!A:A,Catégories!B:B))</f>
        <v/>
      </c>
      <c r="AE967" s="21">
        <f>SUM(Z967:AB967)</f>
        <v/>
      </c>
    </row>
    <row r="968">
      <c r="B968" s="127" t="inlineStr">
        <is>
          <t>13624019</t>
        </is>
      </c>
      <c r="C968" s="127" t="inlineStr">
        <is>
          <t>2</t>
        </is>
      </c>
      <c r="D968" s="123" t="n">
        <v>46151</v>
      </c>
      <c r="E968" s="127" t="inlineStr">
        <is>
          <t>75014</t>
        </is>
      </c>
      <c r="F968" s="127" t="inlineStr">
        <is>
          <t>21320</t>
        </is>
      </c>
      <c r="G968" s="127" t="inlineStr"/>
      <c r="H968" s="127" t="inlineStr"/>
      <c r="I968" s="127" t="inlineStr">
        <is>
          <t>106562</t>
        </is>
      </c>
      <c r="J968" s="127" t="inlineStr">
        <is>
          <t>106562</t>
        </is>
      </c>
      <c r="K968" s="127" t="inlineStr">
        <is>
          <t>999999</t>
        </is>
      </c>
      <c r="L968" s="127" t="inlineStr">
        <is>
          <t>XT258266047TS</t>
        </is>
      </c>
      <c r="M968" s="127" t="inlineStr">
        <is>
          <t>N</t>
        </is>
      </c>
      <c r="N968" s="127" t="inlineStr">
        <is>
          <t>Transport</t>
        </is>
      </c>
      <c r="O968" s="127" t="inlineStr">
        <is>
          <t>N</t>
        </is>
      </c>
      <c r="P968" s="127" t="inlineStr">
        <is>
          <t>S</t>
        </is>
      </c>
      <c r="Q968" s="127" t="inlineStr">
        <is>
          <t>NT</t>
        </is>
      </c>
      <c r="R968" s="147" t="n">
        <v>0.6</v>
      </c>
      <c r="S968" s="127" t="inlineStr">
        <is>
          <t>5Y</t>
        </is>
      </c>
      <c r="T968" s="148" t="n">
        <v>3.17</v>
      </c>
      <c r="U968" s="127" t="inlineStr">
        <is>
          <t>LA RUCHE LOGISTIQUE</t>
        </is>
      </c>
      <c r="W968" s="8">
        <f>IF(C968&lt;&gt;2,"",IF(S968="5X","5XK",IF(S968="5Y","5YK",IF(S968="6B","6BK",IF(S968="6C","6CK","")))))</f>
        <v/>
      </c>
      <c r="X968" s="8">
        <f>IF(S968="6B",_xlfn.XLOOKUP(H968,'Zoning 2shop'!A:A,'Zoning 2shop'!B:B),IF(S968="6C",_xlfn.XLOOKUP(G968,'Zoning 2shop'!C:C,'Zoning 2shop'!D:D),""))</f>
        <v/>
      </c>
      <c r="Y968" s="112">
        <f>AB968/Z968</f>
        <v/>
      </c>
      <c r="Z968" s="4">
        <f>T968</f>
        <v/>
      </c>
      <c r="AA968" s="4">
        <f>IF(OR(S968="6C",S968="6B",S968="5X",S968="5Y"),0.08,0.5)</f>
        <v/>
      </c>
      <c r="AB968" s="4">
        <f>$AG$5/$AG$2*Z968</f>
        <v/>
      </c>
      <c r="AC968" s="19">
        <f>Z968+AA968</f>
        <v/>
      </c>
      <c r="AD968" s="8">
        <f>IF(COUNTIF(Catégories!A:A,N968)=0,"catégorie inconnue",LOOKUP(N968,Catégories!A:A,Catégories!B:B))</f>
        <v/>
      </c>
      <c r="AE968" s="21">
        <f>SUM(Z968:AB968)</f>
        <v/>
      </c>
    </row>
    <row r="969">
      <c r="B969" s="127" t="inlineStr">
        <is>
          <t>13624019</t>
        </is>
      </c>
      <c r="C969" s="127" t="inlineStr">
        <is>
          <t>2</t>
        </is>
      </c>
      <c r="D969" s="123" t="n">
        <v>46151</v>
      </c>
      <c r="E969" s="127" t="inlineStr">
        <is>
          <t>29430</t>
        </is>
      </c>
      <c r="F969" s="127" t="inlineStr">
        <is>
          <t>21320</t>
        </is>
      </c>
      <c r="G969" s="127" t="inlineStr"/>
      <c r="H969" s="127" t="inlineStr"/>
      <c r="I969" s="127" t="inlineStr">
        <is>
          <t>109539</t>
        </is>
      </c>
      <c r="J969" s="127" t="inlineStr">
        <is>
          <t>109539</t>
        </is>
      </c>
      <c r="K969" s="127" t="inlineStr">
        <is>
          <t>999999</t>
        </is>
      </c>
      <c r="L969" s="127" t="inlineStr">
        <is>
          <t>XT258275485TS</t>
        </is>
      </c>
      <c r="M969" s="127" t="inlineStr">
        <is>
          <t>N</t>
        </is>
      </c>
      <c r="N969" s="127" t="inlineStr">
        <is>
          <t>Transport</t>
        </is>
      </c>
      <c r="O969" s="127" t="inlineStr">
        <is>
          <t>N</t>
        </is>
      </c>
      <c r="P969" s="127" t="inlineStr">
        <is>
          <t>S</t>
        </is>
      </c>
      <c r="Q969" s="127" t="inlineStr">
        <is>
          <t>NT</t>
        </is>
      </c>
      <c r="R969" s="147" t="n">
        <v>0.44</v>
      </c>
      <c r="S969" s="127" t="inlineStr">
        <is>
          <t>5Y</t>
        </is>
      </c>
      <c r="T969" s="148" t="n">
        <v>3.07</v>
      </c>
      <c r="U969" s="127" t="inlineStr">
        <is>
          <t>LA RUCHE LOGISTIQUE</t>
        </is>
      </c>
      <c r="W969" s="8">
        <f>IF(C969&lt;&gt;2,"",IF(S969="5X","5XK",IF(S969="5Y","5YK",IF(S969="6B","6BK",IF(S969="6C","6CK","")))))</f>
        <v/>
      </c>
      <c r="X969" s="8">
        <f>IF(S969="6B",_xlfn.XLOOKUP(H969,'Zoning 2shop'!A:A,'Zoning 2shop'!B:B),IF(S969="6C",_xlfn.XLOOKUP(G969,'Zoning 2shop'!C:C,'Zoning 2shop'!D:D),""))</f>
        <v/>
      </c>
      <c r="Y969" s="112">
        <f>AB969/Z969</f>
        <v/>
      </c>
      <c r="Z969" s="4">
        <f>T969</f>
        <v/>
      </c>
      <c r="AA969" s="4">
        <f>IF(OR(S969="6C",S969="6B",S969="5X",S969="5Y"),0.08,0.5)</f>
        <v/>
      </c>
      <c r="AB969" s="4">
        <f>$AG$5/$AG$2*Z969</f>
        <v/>
      </c>
      <c r="AC969" s="19">
        <f>Z969+AA969</f>
        <v/>
      </c>
      <c r="AD969" s="8">
        <f>IF(COUNTIF(Catégories!A:A,N969)=0,"catégorie inconnue",LOOKUP(N969,Catégories!A:A,Catégories!B:B))</f>
        <v/>
      </c>
      <c r="AE969" s="21">
        <f>SUM(Z969:AB969)</f>
        <v/>
      </c>
    </row>
    <row r="970">
      <c r="B970" s="127" t="inlineStr">
        <is>
          <t>13624019</t>
        </is>
      </c>
      <c r="C970" s="127" t="inlineStr">
        <is>
          <t>2</t>
        </is>
      </c>
      <c r="D970" s="123" t="n">
        <v>46151</v>
      </c>
      <c r="E970" s="127" t="inlineStr">
        <is>
          <t>40130</t>
        </is>
      </c>
      <c r="F970" s="127" t="inlineStr">
        <is>
          <t>21320</t>
        </is>
      </c>
      <c r="G970" s="127" t="inlineStr"/>
      <c r="H970" s="127" t="inlineStr"/>
      <c r="I970" s="127" t="inlineStr">
        <is>
          <t>106423</t>
        </is>
      </c>
      <c r="J970" s="127" t="inlineStr">
        <is>
          <t>106423</t>
        </is>
      </c>
      <c r="K970" s="127" t="inlineStr">
        <is>
          <t>999999</t>
        </is>
      </c>
      <c r="L970" s="127" t="inlineStr">
        <is>
          <t>XT258283385TS</t>
        </is>
      </c>
      <c r="M970" s="127" t="inlineStr">
        <is>
          <t>N</t>
        </is>
      </c>
      <c r="N970" s="127" t="inlineStr">
        <is>
          <t>Transport</t>
        </is>
      </c>
      <c r="O970" s="127" t="inlineStr">
        <is>
          <t>N</t>
        </is>
      </c>
      <c r="P970" s="127" t="inlineStr">
        <is>
          <t>S</t>
        </is>
      </c>
      <c r="Q970" s="127" t="inlineStr">
        <is>
          <t>NT</t>
        </is>
      </c>
      <c r="R970" s="147" t="n">
        <v>0.4</v>
      </c>
      <c r="S970" s="127" t="inlineStr">
        <is>
          <t>5Y</t>
        </is>
      </c>
      <c r="T970" s="148" t="n">
        <v>3.07</v>
      </c>
      <c r="U970" s="127" t="inlineStr">
        <is>
          <t>LA RUCHE LOGISTIQUE</t>
        </is>
      </c>
      <c r="W970" s="8">
        <f>IF(C970&lt;&gt;2,"",IF(S970="5X","5XK",IF(S970="5Y","5YK",IF(S970="6B","6BK",IF(S970="6C","6CK","")))))</f>
        <v/>
      </c>
      <c r="X970" s="8">
        <f>IF(S970="6B",_xlfn.XLOOKUP(H970,'Zoning 2shop'!A:A,'Zoning 2shop'!B:B),IF(S970="6C",_xlfn.XLOOKUP(G970,'Zoning 2shop'!C:C,'Zoning 2shop'!D:D),""))</f>
        <v/>
      </c>
      <c r="Y970" s="112">
        <f>AB970/Z970</f>
        <v/>
      </c>
      <c r="Z970" s="4">
        <f>T970</f>
        <v/>
      </c>
      <c r="AA970" s="4">
        <f>IF(OR(S970="6C",S970="6B",S970="5X",S970="5Y"),0.08,0.5)</f>
        <v/>
      </c>
      <c r="AB970" s="4">
        <f>$AG$5/$AG$2*Z970</f>
        <v/>
      </c>
      <c r="AC970" s="19">
        <f>Z970+AA970</f>
        <v/>
      </c>
      <c r="AD970" s="8">
        <f>IF(COUNTIF(Catégories!A:A,N970)=0,"catégorie inconnue",LOOKUP(N970,Catégories!A:A,Catégories!B:B))</f>
        <v/>
      </c>
      <c r="AE970" s="21">
        <f>SUM(Z970:AB970)</f>
        <v/>
      </c>
    </row>
    <row r="971">
      <c r="B971" s="127" t="inlineStr">
        <is>
          <t>13624019</t>
        </is>
      </c>
      <c r="C971" s="127" t="inlineStr">
        <is>
          <t>2</t>
        </is>
      </c>
      <c r="D971" s="123" t="n">
        <v>46151</v>
      </c>
      <c r="E971" s="127" t="inlineStr">
        <is>
          <t>33127</t>
        </is>
      </c>
      <c r="F971" s="127" t="inlineStr">
        <is>
          <t>21320</t>
        </is>
      </c>
      <c r="G971" s="127" t="inlineStr"/>
      <c r="H971" s="127" t="inlineStr"/>
      <c r="I971" s="127" t="inlineStr">
        <is>
          <t>110491</t>
        </is>
      </c>
      <c r="J971" s="127" t="inlineStr">
        <is>
          <t>110491</t>
        </is>
      </c>
      <c r="K971" s="127" t="inlineStr">
        <is>
          <t>999999</t>
        </is>
      </c>
      <c r="L971" s="127" t="inlineStr">
        <is>
          <t>XT258298977TS</t>
        </is>
      </c>
      <c r="M971" s="127" t="inlineStr">
        <is>
          <t>N</t>
        </is>
      </c>
      <c r="N971" s="127" t="inlineStr">
        <is>
          <t>Transport</t>
        </is>
      </c>
      <c r="O971" s="127" t="inlineStr">
        <is>
          <t>N</t>
        </is>
      </c>
      <c r="P971" s="127" t="inlineStr">
        <is>
          <t>S</t>
        </is>
      </c>
      <c r="Q971" s="127" t="inlineStr">
        <is>
          <t>NT</t>
        </is>
      </c>
      <c r="R971" s="147" t="n">
        <v>0.2</v>
      </c>
      <c r="S971" s="127" t="inlineStr">
        <is>
          <t>5Y</t>
        </is>
      </c>
      <c r="T971" s="148" t="n">
        <v>3.07</v>
      </c>
      <c r="U971" s="127" t="inlineStr">
        <is>
          <t>LA RUCHE LOGISTIQUE</t>
        </is>
      </c>
      <c r="W971" s="8">
        <f>IF(C971&lt;&gt;2,"",IF(S971="5X","5XK",IF(S971="5Y","5YK",IF(S971="6B","6BK",IF(S971="6C","6CK","")))))</f>
        <v/>
      </c>
      <c r="X971" s="8">
        <f>IF(S971="6B",_xlfn.XLOOKUP(H971,'Zoning 2shop'!A:A,'Zoning 2shop'!B:B),IF(S971="6C",_xlfn.XLOOKUP(G971,'Zoning 2shop'!C:C,'Zoning 2shop'!D:D),""))</f>
        <v/>
      </c>
      <c r="Y971" s="112">
        <f>AB971/Z971</f>
        <v/>
      </c>
      <c r="Z971" s="4">
        <f>T971</f>
        <v/>
      </c>
      <c r="AA971" s="4">
        <f>IF(OR(S971="6C",S971="6B",S971="5X",S971="5Y"),0.08,0.5)</f>
        <v/>
      </c>
      <c r="AB971" s="4">
        <f>$AG$5/$AG$2*Z971</f>
        <v/>
      </c>
      <c r="AC971" s="19">
        <f>Z971+AA971</f>
        <v/>
      </c>
      <c r="AD971" s="8">
        <f>IF(COUNTIF(Catégories!A:A,N971)=0,"catégorie inconnue",LOOKUP(N971,Catégories!A:A,Catégories!B:B))</f>
        <v/>
      </c>
      <c r="AE971" s="21">
        <f>SUM(Z971:AB971)</f>
        <v/>
      </c>
    </row>
    <row r="972">
      <c r="B972" s="127" t="inlineStr">
        <is>
          <t>13624019</t>
        </is>
      </c>
      <c r="C972" s="127" t="inlineStr">
        <is>
          <t>2</t>
        </is>
      </c>
      <c r="D972" s="123" t="n">
        <v>46151</v>
      </c>
      <c r="E972" s="127" t="inlineStr">
        <is>
          <t>29200</t>
        </is>
      </c>
      <c r="F972" s="127" t="inlineStr">
        <is>
          <t>21320</t>
        </is>
      </c>
      <c r="G972" s="127" t="inlineStr"/>
      <c r="H972" s="127" t="inlineStr"/>
      <c r="I972" s="127" t="inlineStr">
        <is>
          <t>109068</t>
        </is>
      </c>
      <c r="J972" s="127" t="inlineStr">
        <is>
          <t>109068</t>
        </is>
      </c>
      <c r="K972" s="127" t="inlineStr">
        <is>
          <t>999999</t>
        </is>
      </c>
      <c r="L972" s="127" t="inlineStr">
        <is>
          <t>XT258299005TS</t>
        </is>
      </c>
      <c r="M972" s="127" t="inlineStr">
        <is>
          <t>N</t>
        </is>
      </c>
      <c r="N972" s="127" t="inlineStr">
        <is>
          <t>Transport</t>
        </is>
      </c>
      <c r="O972" s="127" t="inlineStr">
        <is>
          <t>N</t>
        </is>
      </c>
      <c r="P972" s="127" t="inlineStr">
        <is>
          <t>S</t>
        </is>
      </c>
      <c r="Q972" s="127" t="inlineStr">
        <is>
          <t>NT</t>
        </is>
      </c>
      <c r="R972" s="147" t="n">
        <v>0.19</v>
      </c>
      <c r="S972" s="127" t="inlineStr">
        <is>
          <t>5Y</t>
        </is>
      </c>
      <c r="T972" s="148" t="n">
        <v>3.07</v>
      </c>
      <c r="U972" s="127" t="inlineStr">
        <is>
          <t>LA RUCHE LOGISTIQUE</t>
        </is>
      </c>
      <c r="W972" s="8">
        <f>IF(C972&lt;&gt;2,"",IF(S972="5X","5XK",IF(S972="5Y","5YK",IF(S972="6B","6BK",IF(S972="6C","6CK","")))))</f>
        <v/>
      </c>
      <c r="X972" s="8">
        <f>IF(S972="6B",_xlfn.XLOOKUP(H972,'Zoning 2shop'!A:A,'Zoning 2shop'!B:B),IF(S972="6C",_xlfn.XLOOKUP(G972,'Zoning 2shop'!C:C,'Zoning 2shop'!D:D),""))</f>
        <v/>
      </c>
      <c r="Y972" s="112">
        <f>AB972/Z972</f>
        <v/>
      </c>
      <c r="Z972" s="4">
        <f>T972</f>
        <v/>
      </c>
      <c r="AA972" s="4">
        <f>IF(OR(S972="6C",S972="6B",S972="5X",S972="5Y"),0.08,0.5)</f>
        <v/>
      </c>
      <c r="AB972" s="4">
        <f>$AG$5/$AG$2*Z972</f>
        <v/>
      </c>
      <c r="AC972" s="19">
        <f>Z972+AA972</f>
        <v/>
      </c>
      <c r="AD972" s="8">
        <f>IF(COUNTIF(Catégories!A:A,N972)=0,"catégorie inconnue",LOOKUP(N972,Catégories!A:A,Catégories!B:B))</f>
        <v/>
      </c>
      <c r="AE972" s="21">
        <f>SUM(Z972:AB972)</f>
        <v/>
      </c>
    </row>
    <row r="973">
      <c r="B973" s="127" t="inlineStr">
        <is>
          <t>13624019</t>
        </is>
      </c>
      <c r="C973" s="127" t="inlineStr">
        <is>
          <t>2</t>
        </is>
      </c>
      <c r="D973" s="123" t="n">
        <v>46151</v>
      </c>
      <c r="E973" s="127" t="inlineStr">
        <is>
          <t>31330</t>
        </is>
      </c>
      <c r="F973" s="127" t="inlineStr">
        <is>
          <t>21320</t>
        </is>
      </c>
      <c r="G973" s="127" t="inlineStr"/>
      <c r="H973" s="127" t="inlineStr"/>
      <c r="I973" s="127" t="inlineStr">
        <is>
          <t>109092</t>
        </is>
      </c>
      <c r="J973" s="127" t="inlineStr">
        <is>
          <t>109092</t>
        </is>
      </c>
      <c r="K973" s="127" t="inlineStr">
        <is>
          <t>999999</t>
        </is>
      </c>
      <c r="L973" s="127" t="inlineStr">
        <is>
          <t>XT258299717TS</t>
        </is>
      </c>
      <c r="M973" s="127" t="inlineStr">
        <is>
          <t>N</t>
        </is>
      </c>
      <c r="N973" s="127" t="inlineStr">
        <is>
          <t>Transport</t>
        </is>
      </c>
      <c r="O973" s="127" t="inlineStr">
        <is>
          <t>N</t>
        </is>
      </c>
      <c r="P973" s="127" t="inlineStr">
        <is>
          <t>S</t>
        </is>
      </c>
      <c r="Q973" s="127" t="inlineStr">
        <is>
          <t>NT</t>
        </is>
      </c>
      <c r="R973" s="147" t="n">
        <v>0.35</v>
      </c>
      <c r="S973" s="127" t="inlineStr">
        <is>
          <t>5Y</t>
        </is>
      </c>
      <c r="T973" s="148" t="n">
        <v>3.07</v>
      </c>
      <c r="U973" s="127" t="inlineStr">
        <is>
          <t>LA RUCHE LOGISTIQUE</t>
        </is>
      </c>
      <c r="W973" s="8">
        <f>IF(C973&lt;&gt;2,"",IF(S973="5X","5XK",IF(S973="5Y","5YK",IF(S973="6B","6BK",IF(S973="6C","6CK","")))))</f>
        <v/>
      </c>
      <c r="X973" s="8">
        <f>IF(S973="6B",_xlfn.XLOOKUP(H973,'Zoning 2shop'!A:A,'Zoning 2shop'!B:B),IF(S973="6C",_xlfn.XLOOKUP(G973,'Zoning 2shop'!C:C,'Zoning 2shop'!D:D),""))</f>
        <v/>
      </c>
      <c r="Y973" s="112">
        <f>AB973/Z973</f>
        <v/>
      </c>
      <c r="Z973" s="4">
        <f>T973</f>
        <v/>
      </c>
      <c r="AA973" s="4">
        <f>IF(OR(S973="6C",S973="6B",S973="5X",S973="5Y"),0.08,0.5)</f>
        <v/>
      </c>
      <c r="AB973" s="4">
        <f>$AG$5/$AG$2*Z973</f>
        <v/>
      </c>
      <c r="AC973" s="19">
        <f>Z973+AA973</f>
        <v/>
      </c>
      <c r="AD973" s="8">
        <f>IF(COUNTIF(Catégories!A:A,N973)=0,"catégorie inconnue",LOOKUP(N973,Catégories!A:A,Catégories!B:B))</f>
        <v/>
      </c>
      <c r="AE973" s="21">
        <f>SUM(Z973:AB973)</f>
        <v/>
      </c>
    </row>
    <row r="974">
      <c r="B974" s="127" t="inlineStr">
        <is>
          <t>13624019</t>
        </is>
      </c>
      <c r="C974" s="127" t="inlineStr">
        <is>
          <t>2</t>
        </is>
      </c>
      <c r="D974" s="123" t="n">
        <v>46151</v>
      </c>
      <c r="E974" s="127" t="inlineStr">
        <is>
          <t>07000</t>
        </is>
      </c>
      <c r="F974" s="127" t="inlineStr">
        <is>
          <t>21320</t>
        </is>
      </c>
      <c r="G974" s="127" t="inlineStr"/>
      <c r="H974" s="127" t="inlineStr"/>
      <c r="I974" s="127" t="inlineStr">
        <is>
          <t>110456</t>
        </is>
      </c>
      <c r="J974" s="127" t="inlineStr">
        <is>
          <t>110456</t>
        </is>
      </c>
      <c r="K974" s="127" t="inlineStr">
        <is>
          <t>999999</t>
        </is>
      </c>
      <c r="L974" s="127" t="inlineStr">
        <is>
          <t>XT258300843TS</t>
        </is>
      </c>
      <c r="M974" s="127" t="inlineStr">
        <is>
          <t>N</t>
        </is>
      </c>
      <c r="N974" s="127" t="inlineStr">
        <is>
          <t>Transport</t>
        </is>
      </c>
      <c r="O974" s="127" t="inlineStr">
        <is>
          <t>N</t>
        </is>
      </c>
      <c r="P974" s="127" t="inlineStr">
        <is>
          <t>S</t>
        </is>
      </c>
      <c r="Q974" s="127" t="inlineStr">
        <is>
          <t>NT</t>
        </is>
      </c>
      <c r="R974" s="147" t="n">
        <v>0.3</v>
      </c>
      <c r="S974" s="127" t="inlineStr">
        <is>
          <t>5Y</t>
        </is>
      </c>
      <c r="T974" s="148" t="n">
        <v>3.07</v>
      </c>
      <c r="U974" s="127" t="inlineStr">
        <is>
          <t>LA RUCHE LOGISTIQUE</t>
        </is>
      </c>
      <c r="W974" s="8">
        <f>IF(C974&lt;&gt;2,"",IF(S974="5X","5XK",IF(S974="5Y","5YK",IF(S974="6B","6BK",IF(S974="6C","6CK","")))))</f>
        <v/>
      </c>
      <c r="X974" s="8">
        <f>IF(S974="6B",_xlfn.XLOOKUP(H974,'Zoning 2shop'!A:A,'Zoning 2shop'!B:B),IF(S974="6C",_xlfn.XLOOKUP(G974,'Zoning 2shop'!C:C,'Zoning 2shop'!D:D),""))</f>
        <v/>
      </c>
      <c r="Y974" s="112">
        <f>AB974/Z974</f>
        <v/>
      </c>
      <c r="Z974" s="4">
        <f>T974</f>
        <v/>
      </c>
      <c r="AA974" s="4">
        <f>IF(OR(S974="6C",S974="6B",S974="5X",S974="5Y"),0.08,0.5)</f>
        <v/>
      </c>
      <c r="AB974" s="4">
        <f>$AG$5/$AG$2*Z974</f>
        <v/>
      </c>
      <c r="AC974" s="19">
        <f>Z974+AA974</f>
        <v/>
      </c>
      <c r="AD974" s="8">
        <f>IF(COUNTIF(Catégories!A:A,N974)=0,"catégorie inconnue",LOOKUP(N974,Catégories!A:A,Catégories!B:B))</f>
        <v/>
      </c>
      <c r="AE974" s="21">
        <f>SUM(Z974:AB974)</f>
        <v/>
      </c>
    </row>
    <row r="975">
      <c r="B975" s="127" t="inlineStr">
        <is>
          <t>13624019</t>
        </is>
      </c>
      <c r="C975" s="127" t="inlineStr">
        <is>
          <t>2</t>
        </is>
      </c>
      <c r="D975" s="123" t="n">
        <v>46151</v>
      </c>
      <c r="E975" s="127" t="inlineStr">
        <is>
          <t>78210</t>
        </is>
      </c>
      <c r="F975" s="127" t="inlineStr">
        <is>
          <t>21320</t>
        </is>
      </c>
      <c r="G975" s="127" t="inlineStr"/>
      <c r="H975" s="127" t="inlineStr"/>
      <c r="I975" s="127" t="inlineStr">
        <is>
          <t>110003</t>
        </is>
      </c>
      <c r="J975" s="127" t="inlineStr">
        <is>
          <t>110003</t>
        </is>
      </c>
      <c r="K975" s="127" t="inlineStr">
        <is>
          <t>999999</t>
        </is>
      </c>
      <c r="L975" s="127" t="inlineStr">
        <is>
          <t>XT258306863TS</t>
        </is>
      </c>
      <c r="M975" s="127" t="inlineStr">
        <is>
          <t>N</t>
        </is>
      </c>
      <c r="N975" s="127" t="inlineStr">
        <is>
          <t>Transport</t>
        </is>
      </c>
      <c r="O975" s="127" t="inlineStr">
        <is>
          <t>N</t>
        </is>
      </c>
      <c r="P975" s="127" t="inlineStr">
        <is>
          <t>S</t>
        </is>
      </c>
      <c r="Q975" s="127" t="inlineStr">
        <is>
          <t>NT</t>
        </is>
      </c>
      <c r="R975" s="147" t="n">
        <v>0.1</v>
      </c>
      <c r="S975" s="127" t="inlineStr">
        <is>
          <t>5Y</t>
        </is>
      </c>
      <c r="T975" s="148" t="n">
        <v>3.07</v>
      </c>
      <c r="U975" s="127" t="inlineStr">
        <is>
          <t>LA RUCHE LOGISTIQUE</t>
        </is>
      </c>
      <c r="W975" s="8">
        <f>IF(C975&lt;&gt;2,"",IF(S975="5X","5XK",IF(S975="5Y","5YK",IF(S975="6B","6BK",IF(S975="6C","6CK","")))))</f>
        <v/>
      </c>
      <c r="X975" s="8">
        <f>IF(S975="6B",_xlfn.XLOOKUP(H975,'Zoning 2shop'!A:A,'Zoning 2shop'!B:B),IF(S975="6C",_xlfn.XLOOKUP(G975,'Zoning 2shop'!C:C,'Zoning 2shop'!D:D),""))</f>
        <v/>
      </c>
      <c r="Y975" s="112">
        <f>AB975/Z975</f>
        <v/>
      </c>
      <c r="Z975" s="4">
        <f>T975</f>
        <v/>
      </c>
      <c r="AA975" s="4">
        <f>IF(OR(S975="6C",S975="6B",S975="5X",S975="5Y"),0.08,0.5)</f>
        <v/>
      </c>
      <c r="AB975" s="4">
        <f>$AG$5/$AG$2*Z975</f>
        <v/>
      </c>
      <c r="AC975" s="19">
        <f>Z975+AA975</f>
        <v/>
      </c>
      <c r="AD975" s="8">
        <f>IF(COUNTIF(Catégories!A:A,N975)=0,"catégorie inconnue",LOOKUP(N975,Catégories!A:A,Catégories!B:B))</f>
        <v/>
      </c>
      <c r="AE975" s="21">
        <f>SUM(Z975:AB975)</f>
        <v/>
      </c>
    </row>
    <row r="976">
      <c r="B976" s="127" t="inlineStr">
        <is>
          <t>13624019</t>
        </is>
      </c>
      <c r="C976" s="127" t="inlineStr">
        <is>
          <t>2</t>
        </is>
      </c>
      <c r="D976" s="123" t="n">
        <v>46152</v>
      </c>
      <c r="E976" s="127" t="inlineStr">
        <is>
          <t>79100</t>
        </is>
      </c>
      <c r="F976" s="127" t="inlineStr">
        <is>
          <t>21320</t>
        </is>
      </c>
      <c r="G976" s="127" t="inlineStr"/>
      <c r="H976" s="127" t="inlineStr"/>
      <c r="I976" s="127" t="inlineStr">
        <is>
          <t>108981</t>
        </is>
      </c>
      <c r="J976" s="127" t="inlineStr">
        <is>
          <t>108981</t>
        </is>
      </c>
      <c r="K976" s="127" t="inlineStr">
        <is>
          <t>999999</t>
        </is>
      </c>
      <c r="L976" s="127" t="inlineStr">
        <is>
          <t>XT258308612TS</t>
        </is>
      </c>
      <c r="M976" s="127" t="inlineStr">
        <is>
          <t>N</t>
        </is>
      </c>
      <c r="N976" s="127" t="inlineStr">
        <is>
          <t>Transport</t>
        </is>
      </c>
      <c r="O976" s="127" t="inlineStr">
        <is>
          <t>N</t>
        </is>
      </c>
      <c r="P976" s="127" t="inlineStr">
        <is>
          <t>S</t>
        </is>
      </c>
      <c r="Q976" s="127" t="inlineStr">
        <is>
          <t>NT</t>
        </is>
      </c>
      <c r="R976" s="147" t="n">
        <v>0.21</v>
      </c>
      <c r="S976" s="127" t="inlineStr">
        <is>
          <t>5Y</t>
        </is>
      </c>
      <c r="T976" s="148" t="n">
        <v>3.07</v>
      </c>
      <c r="U976" s="127" t="inlineStr">
        <is>
          <t>LA RUCHE LOGISTIQUE</t>
        </is>
      </c>
      <c r="W976" s="8">
        <f>IF(C976&lt;&gt;2,"",IF(S976="5X","5XK",IF(S976="5Y","5YK",IF(S976="6B","6BK",IF(S976="6C","6CK","")))))</f>
        <v/>
      </c>
      <c r="X976" s="8">
        <f>IF(S976="6B",_xlfn.XLOOKUP(H976,'Zoning 2shop'!A:A,'Zoning 2shop'!B:B),IF(S976="6C",_xlfn.XLOOKUP(G976,'Zoning 2shop'!C:C,'Zoning 2shop'!D:D),""))</f>
        <v/>
      </c>
      <c r="Y976" s="112">
        <f>AB976/Z976</f>
        <v/>
      </c>
      <c r="Z976" s="4">
        <f>T976</f>
        <v/>
      </c>
      <c r="AA976" s="4">
        <f>IF(OR(S976="6C",S976="6B",S976="5X",S976="5Y"),0.08,0.5)</f>
        <v/>
      </c>
      <c r="AB976" s="4">
        <f>$AG$5/$AG$2*Z976</f>
        <v/>
      </c>
      <c r="AC976" s="19">
        <f>Z976+AA976</f>
        <v/>
      </c>
      <c r="AD976" s="8">
        <f>IF(COUNTIF(Catégories!A:A,N976)=0,"catégorie inconnue",LOOKUP(N976,Catégories!A:A,Catégories!B:B))</f>
        <v/>
      </c>
      <c r="AE976" s="21">
        <f>SUM(Z976:AB976)</f>
        <v/>
      </c>
    </row>
    <row r="977">
      <c r="B977" s="127" t="inlineStr">
        <is>
          <t>13624019</t>
        </is>
      </c>
      <c r="C977" s="127" t="inlineStr">
        <is>
          <t>2</t>
        </is>
      </c>
      <c r="D977" s="123" t="n">
        <v>46152</v>
      </c>
      <c r="E977" s="127" t="inlineStr">
        <is>
          <t>44600</t>
        </is>
      </c>
      <c r="F977" s="127" t="inlineStr">
        <is>
          <t>21320</t>
        </is>
      </c>
      <c r="G977" s="127" t="inlineStr"/>
      <c r="H977" s="127" t="inlineStr"/>
      <c r="I977" s="127" t="inlineStr">
        <is>
          <t>109005</t>
        </is>
      </c>
      <c r="J977" s="127" t="inlineStr">
        <is>
          <t>109005</t>
        </is>
      </c>
      <c r="K977" s="127" t="inlineStr">
        <is>
          <t>999999</t>
        </is>
      </c>
      <c r="L977" s="127" t="inlineStr">
        <is>
          <t>XT258310465TS</t>
        </is>
      </c>
      <c r="M977" s="127" t="inlineStr">
        <is>
          <t>N</t>
        </is>
      </c>
      <c r="N977" s="127" t="inlineStr">
        <is>
          <t>Transport</t>
        </is>
      </c>
      <c r="O977" s="127" t="inlineStr">
        <is>
          <t>N</t>
        </is>
      </c>
      <c r="P977" s="127" t="inlineStr">
        <is>
          <t>S</t>
        </is>
      </c>
      <c r="Q977" s="127" t="inlineStr">
        <is>
          <t>NT</t>
        </is>
      </c>
      <c r="R977" s="147" t="n">
        <v>0.11</v>
      </c>
      <c r="S977" s="127" t="inlineStr">
        <is>
          <t>5Y</t>
        </is>
      </c>
      <c r="T977" s="148" t="n">
        <v>3.07</v>
      </c>
      <c r="U977" s="127" t="inlineStr">
        <is>
          <t>LA RUCHE LOGISTIQUE</t>
        </is>
      </c>
      <c r="W977" s="8">
        <f>IF(C977&lt;&gt;2,"",IF(S977="5X","5XK",IF(S977="5Y","5YK",IF(S977="6B","6BK",IF(S977="6C","6CK","")))))</f>
        <v/>
      </c>
      <c r="X977" s="8">
        <f>IF(S977="6B",_xlfn.XLOOKUP(H977,'Zoning 2shop'!A:A,'Zoning 2shop'!B:B),IF(S977="6C",_xlfn.XLOOKUP(G977,'Zoning 2shop'!C:C,'Zoning 2shop'!D:D),""))</f>
        <v/>
      </c>
      <c r="Y977" s="112">
        <f>AB977/Z977</f>
        <v/>
      </c>
      <c r="Z977" s="4">
        <f>T977</f>
        <v/>
      </c>
      <c r="AA977" s="4">
        <f>IF(OR(S977="6C",S977="6B",S977="5X",S977="5Y"),0.08,0.5)</f>
        <v/>
      </c>
      <c r="AB977" s="4">
        <f>$AG$5/$AG$2*Z977</f>
        <v/>
      </c>
      <c r="AC977" s="19">
        <f>Z977+AA977</f>
        <v/>
      </c>
      <c r="AD977" s="8">
        <f>IF(COUNTIF(Catégories!A:A,N977)=0,"catégorie inconnue",LOOKUP(N977,Catégories!A:A,Catégories!B:B))</f>
        <v/>
      </c>
      <c r="AE977" s="21">
        <f>SUM(Z977:AB977)</f>
        <v/>
      </c>
    </row>
    <row r="978">
      <c r="B978" s="127" t="inlineStr">
        <is>
          <t>13624019</t>
        </is>
      </c>
      <c r="C978" s="127" t="inlineStr">
        <is>
          <t>2</t>
        </is>
      </c>
      <c r="D978" s="123" t="n">
        <v>46152</v>
      </c>
      <c r="E978" s="127" t="inlineStr">
        <is>
          <t>75006</t>
        </is>
      </c>
      <c r="F978" s="127" t="inlineStr">
        <is>
          <t>21320</t>
        </is>
      </c>
      <c r="G978" s="127" t="inlineStr"/>
      <c r="H978" s="127" t="inlineStr"/>
      <c r="I978" s="127" t="inlineStr">
        <is>
          <t>110437</t>
        </is>
      </c>
      <c r="J978" s="127" t="inlineStr">
        <is>
          <t>110437</t>
        </is>
      </c>
      <c r="K978" s="127" t="inlineStr">
        <is>
          <t>999999</t>
        </is>
      </c>
      <c r="L978" s="127" t="inlineStr">
        <is>
          <t>XT258345592TS</t>
        </is>
      </c>
      <c r="M978" s="127" t="inlineStr">
        <is>
          <t>N</t>
        </is>
      </c>
      <c r="N978" s="127" t="inlineStr">
        <is>
          <t>Transport</t>
        </is>
      </c>
      <c r="O978" s="127" t="inlineStr">
        <is>
          <t>N</t>
        </is>
      </c>
      <c r="P978" s="127" t="inlineStr">
        <is>
          <t>S</t>
        </is>
      </c>
      <c r="Q978" s="127" t="inlineStr">
        <is>
          <t>NT</t>
        </is>
      </c>
      <c r="R978" s="147" t="n">
        <v>0.6</v>
      </c>
      <c r="S978" s="127" t="inlineStr">
        <is>
          <t>5Y</t>
        </is>
      </c>
      <c r="T978" s="148" t="n">
        <v>3.17</v>
      </c>
      <c r="U978" s="127" t="inlineStr">
        <is>
          <t>LA RUCHE LOGISTIQUE</t>
        </is>
      </c>
      <c r="W978" s="8">
        <f>IF(C978&lt;&gt;2,"",IF(S978="5X","5XK",IF(S978="5Y","5YK",IF(S978="6B","6BK",IF(S978="6C","6CK","")))))</f>
        <v/>
      </c>
      <c r="X978" s="8">
        <f>IF(S978="6B",_xlfn.XLOOKUP(H978,'Zoning 2shop'!A:A,'Zoning 2shop'!B:B),IF(S978="6C",_xlfn.XLOOKUP(G978,'Zoning 2shop'!C:C,'Zoning 2shop'!D:D),""))</f>
        <v/>
      </c>
      <c r="Y978" s="112">
        <f>AB978/Z978</f>
        <v/>
      </c>
      <c r="Z978" s="4">
        <f>T978</f>
        <v/>
      </c>
      <c r="AA978" s="4">
        <f>IF(OR(S978="6C",S978="6B",S978="5X",S978="5Y"),0.08,0.5)</f>
        <v/>
      </c>
      <c r="AB978" s="4">
        <f>$AG$5/$AG$2*Z978</f>
        <v/>
      </c>
      <c r="AC978" s="19">
        <f>Z978+AA978</f>
        <v/>
      </c>
      <c r="AD978" s="8">
        <f>IF(COUNTIF(Catégories!A:A,N978)=0,"catégorie inconnue",LOOKUP(N978,Catégories!A:A,Catégories!B:B))</f>
        <v/>
      </c>
      <c r="AE978" s="21">
        <f>SUM(Z978:AB978)</f>
        <v/>
      </c>
    </row>
    <row r="979">
      <c r="B979" s="127" t="inlineStr">
        <is>
          <t>13624019</t>
        </is>
      </c>
      <c r="C979" s="127" t="inlineStr">
        <is>
          <t>2</t>
        </is>
      </c>
      <c r="D979" s="123" t="n">
        <v>46153</v>
      </c>
      <c r="E979" s="127" t="inlineStr">
        <is>
          <t>14150</t>
        </is>
      </c>
      <c r="F979" s="127" t="inlineStr">
        <is>
          <t>21320</t>
        </is>
      </c>
      <c r="G979" s="127" t="inlineStr"/>
      <c r="H979" s="127" t="inlineStr"/>
      <c r="I979" s="127" t="inlineStr">
        <is>
          <t>109910</t>
        </is>
      </c>
      <c r="J979" s="127" t="inlineStr">
        <is>
          <t>109910</t>
        </is>
      </c>
      <c r="K979" s="127" t="inlineStr">
        <is>
          <t>999999</t>
        </is>
      </c>
      <c r="L979" s="127" t="inlineStr">
        <is>
          <t>XT258363715TS</t>
        </is>
      </c>
      <c r="M979" s="127" t="inlineStr">
        <is>
          <t>N</t>
        </is>
      </c>
      <c r="N979" s="127" t="inlineStr">
        <is>
          <t>Transport</t>
        </is>
      </c>
      <c r="O979" s="127" t="inlineStr">
        <is>
          <t>N</t>
        </is>
      </c>
      <c r="P979" s="127" t="inlineStr">
        <is>
          <t>S</t>
        </is>
      </c>
      <c r="Q979" s="127" t="inlineStr">
        <is>
          <t>NT</t>
        </is>
      </c>
      <c r="R979" s="147" t="n">
        <v>0.4</v>
      </c>
      <c r="S979" s="127" t="inlineStr">
        <is>
          <t>5Y</t>
        </is>
      </c>
      <c r="T979" s="148" t="n">
        <v>3.07</v>
      </c>
      <c r="U979" s="127" t="inlineStr">
        <is>
          <t>LA RUCHE LOGISTIQUE</t>
        </is>
      </c>
      <c r="W979" s="8">
        <f>IF(C979&lt;&gt;2,"",IF(S979="5X","5XK",IF(S979="5Y","5YK",IF(S979="6B","6BK",IF(S979="6C","6CK","")))))</f>
        <v/>
      </c>
      <c r="X979" s="8">
        <f>IF(S979="6B",_xlfn.XLOOKUP(H979,'Zoning 2shop'!A:A,'Zoning 2shop'!B:B),IF(S979="6C",_xlfn.XLOOKUP(G979,'Zoning 2shop'!C:C,'Zoning 2shop'!D:D),""))</f>
        <v/>
      </c>
      <c r="Y979" s="112">
        <f>AB979/Z979</f>
        <v/>
      </c>
      <c r="Z979" s="4">
        <f>T979</f>
        <v/>
      </c>
      <c r="AA979" s="4">
        <f>IF(OR(S979="6C",S979="6B",S979="5X",S979="5Y"),0.08,0.5)</f>
        <v/>
      </c>
      <c r="AB979" s="4">
        <f>$AG$5/$AG$2*Z979</f>
        <v/>
      </c>
      <c r="AC979" s="19">
        <f>Z979+AA979</f>
        <v/>
      </c>
      <c r="AD979" s="8">
        <f>IF(COUNTIF(Catégories!A:A,N979)=0,"catégorie inconnue",LOOKUP(N979,Catégories!A:A,Catégories!B:B))</f>
        <v/>
      </c>
      <c r="AE979" s="21">
        <f>SUM(Z979:AB979)</f>
        <v/>
      </c>
    </row>
    <row r="980">
      <c r="B980" s="127" t="inlineStr">
        <is>
          <t>13624019</t>
        </is>
      </c>
      <c r="C980" s="127" t="inlineStr">
        <is>
          <t>2</t>
        </is>
      </c>
      <c r="D980" s="123" t="n">
        <v>46153</v>
      </c>
      <c r="E980" s="127" t="inlineStr">
        <is>
          <t>69200</t>
        </is>
      </c>
      <c r="F980" s="127" t="inlineStr">
        <is>
          <t>21320</t>
        </is>
      </c>
      <c r="G980" s="127" t="inlineStr"/>
      <c r="H980" s="127" t="inlineStr"/>
      <c r="I980" s="127" t="inlineStr">
        <is>
          <t>110360</t>
        </is>
      </c>
      <c r="J980" s="127" t="inlineStr">
        <is>
          <t>110360</t>
        </is>
      </c>
      <c r="K980" s="127" t="inlineStr">
        <is>
          <t>999999</t>
        </is>
      </c>
      <c r="L980" s="127" t="inlineStr">
        <is>
          <t>XT258368134TS</t>
        </is>
      </c>
      <c r="M980" s="127" t="inlineStr">
        <is>
          <t>N</t>
        </is>
      </c>
      <c r="N980" s="127" t="inlineStr">
        <is>
          <t>Transport</t>
        </is>
      </c>
      <c r="O980" s="127" t="inlineStr">
        <is>
          <t>N</t>
        </is>
      </c>
      <c r="P980" s="127" t="inlineStr">
        <is>
          <t>S</t>
        </is>
      </c>
      <c r="Q980" s="127" t="inlineStr">
        <is>
          <t>NT</t>
        </is>
      </c>
      <c r="R980" s="147" t="n">
        <v>0.42</v>
      </c>
      <c r="S980" s="127" t="inlineStr">
        <is>
          <t>5Y</t>
        </is>
      </c>
      <c r="T980" s="148" t="n">
        <v>3.07</v>
      </c>
      <c r="U980" s="127" t="inlineStr">
        <is>
          <t>LA RUCHE LOGISTIQUE</t>
        </is>
      </c>
      <c r="W980" s="8">
        <f>IF(C980&lt;&gt;2,"",IF(S980="5X","5XK",IF(S980="5Y","5YK",IF(S980="6B","6BK",IF(S980="6C","6CK","")))))</f>
        <v/>
      </c>
      <c r="X980" s="8">
        <f>IF(S980="6B",_xlfn.XLOOKUP(H980,'Zoning 2shop'!A:A,'Zoning 2shop'!B:B),IF(S980="6C",_xlfn.XLOOKUP(G980,'Zoning 2shop'!C:C,'Zoning 2shop'!D:D),""))</f>
        <v/>
      </c>
      <c r="Y980" s="112">
        <f>AB980/Z980</f>
        <v/>
      </c>
      <c r="Z980" s="4">
        <f>T980</f>
        <v/>
      </c>
      <c r="AA980" s="4">
        <f>IF(OR(S980="6C",S980="6B",S980="5X",S980="5Y"),0.08,0.5)</f>
        <v/>
      </c>
      <c r="AB980" s="4">
        <f>$AG$5/$AG$2*Z980</f>
        <v/>
      </c>
      <c r="AC980" s="19">
        <f>Z980+AA980</f>
        <v/>
      </c>
      <c r="AD980" s="8">
        <f>IF(COUNTIF(Catégories!A:A,N980)=0,"catégorie inconnue",LOOKUP(N980,Catégories!A:A,Catégories!B:B))</f>
        <v/>
      </c>
      <c r="AE980" s="21">
        <f>SUM(Z980:AB980)</f>
        <v/>
      </c>
    </row>
    <row r="981">
      <c r="B981" s="127" t="inlineStr">
        <is>
          <t>13624019</t>
        </is>
      </c>
      <c r="C981" s="127" t="inlineStr">
        <is>
          <t>2</t>
        </is>
      </c>
      <c r="D981" s="123" t="n">
        <v>46153</v>
      </c>
      <c r="E981" s="127" t="inlineStr">
        <is>
          <t>22590</t>
        </is>
      </c>
      <c r="F981" s="127" t="inlineStr">
        <is>
          <t>21320</t>
        </is>
      </c>
      <c r="G981" s="127" t="inlineStr"/>
      <c r="H981" s="127" t="inlineStr"/>
      <c r="I981" s="127" t="inlineStr">
        <is>
          <t>109279</t>
        </is>
      </c>
      <c r="J981" s="127" t="inlineStr">
        <is>
          <t>109279</t>
        </is>
      </c>
      <c r="K981" s="127" t="inlineStr">
        <is>
          <t>999999</t>
        </is>
      </c>
      <c r="L981" s="127" t="inlineStr">
        <is>
          <t>XT258377330TS</t>
        </is>
      </c>
      <c r="M981" s="127" t="inlineStr">
        <is>
          <t>N</t>
        </is>
      </c>
      <c r="N981" s="127" t="inlineStr">
        <is>
          <t>Transport</t>
        </is>
      </c>
      <c r="O981" s="127" t="inlineStr">
        <is>
          <t>N</t>
        </is>
      </c>
      <c r="P981" s="127" t="inlineStr">
        <is>
          <t>S</t>
        </is>
      </c>
      <c r="Q981" s="127" t="inlineStr">
        <is>
          <t>NT</t>
        </is>
      </c>
      <c r="R981" s="147" t="n">
        <v>0.74</v>
      </c>
      <c r="S981" s="127" t="inlineStr">
        <is>
          <t>5Y</t>
        </is>
      </c>
      <c r="T981" s="148" t="n">
        <v>3.17</v>
      </c>
      <c r="U981" s="127" t="inlineStr">
        <is>
          <t>LA RUCHE LOGISTIQUE</t>
        </is>
      </c>
      <c r="W981" s="8">
        <f>IF(C981&lt;&gt;2,"",IF(S981="5X","5XK",IF(S981="5Y","5YK",IF(S981="6B","6BK",IF(S981="6C","6CK","")))))</f>
        <v/>
      </c>
      <c r="X981" s="8">
        <f>IF(S981="6B",_xlfn.XLOOKUP(H981,'Zoning 2shop'!A:A,'Zoning 2shop'!B:B),IF(S981="6C",_xlfn.XLOOKUP(G981,'Zoning 2shop'!C:C,'Zoning 2shop'!D:D),""))</f>
        <v/>
      </c>
      <c r="Y981" s="112">
        <f>AB981/Z981</f>
        <v/>
      </c>
      <c r="Z981" s="4">
        <f>T981</f>
        <v/>
      </c>
      <c r="AA981" s="4">
        <f>IF(OR(S981="6C",S981="6B",S981="5X",S981="5Y"),0.08,0.5)</f>
        <v/>
      </c>
      <c r="AB981" s="4">
        <f>$AG$5/$AG$2*Z981</f>
        <v/>
      </c>
      <c r="AC981" s="19">
        <f>Z981+AA981</f>
        <v/>
      </c>
      <c r="AD981" s="8">
        <f>IF(COUNTIF(Catégories!A:A,N981)=0,"catégorie inconnue",LOOKUP(N981,Catégories!A:A,Catégories!B:B))</f>
        <v/>
      </c>
      <c r="AE981" s="21">
        <f>SUM(Z981:AB981)</f>
        <v/>
      </c>
    </row>
    <row r="982">
      <c r="B982" s="127" t="inlineStr">
        <is>
          <t>13624019</t>
        </is>
      </c>
      <c r="C982" s="127" t="inlineStr">
        <is>
          <t>2</t>
        </is>
      </c>
      <c r="D982" s="123" t="n">
        <v>46153</v>
      </c>
      <c r="E982" s="127" t="inlineStr">
        <is>
          <t>83250</t>
        </is>
      </c>
      <c r="F982" s="127" t="inlineStr">
        <is>
          <t>21320</t>
        </is>
      </c>
      <c r="G982" s="127" t="inlineStr"/>
      <c r="H982" s="127" t="inlineStr"/>
      <c r="I982" s="127" t="inlineStr">
        <is>
          <t>106225</t>
        </is>
      </c>
      <c r="J982" s="127" t="inlineStr">
        <is>
          <t>106225</t>
        </is>
      </c>
      <c r="K982" s="127" t="inlineStr">
        <is>
          <t>999999</t>
        </is>
      </c>
      <c r="L982" s="127" t="inlineStr">
        <is>
          <t>XT258381816TS</t>
        </is>
      </c>
      <c r="M982" s="127" t="inlineStr">
        <is>
          <t>N</t>
        </is>
      </c>
      <c r="N982" s="127" t="inlineStr">
        <is>
          <t>Transport</t>
        </is>
      </c>
      <c r="O982" s="127" t="inlineStr">
        <is>
          <t>N</t>
        </is>
      </c>
      <c r="P982" s="127" t="inlineStr">
        <is>
          <t>S</t>
        </is>
      </c>
      <c r="Q982" s="127" t="inlineStr">
        <is>
          <t>NT</t>
        </is>
      </c>
      <c r="R982" s="147" t="n">
        <v>0.36</v>
      </c>
      <c r="S982" s="127" t="inlineStr">
        <is>
          <t>5Y</t>
        </is>
      </c>
      <c r="T982" s="148" t="n">
        <v>3.07</v>
      </c>
      <c r="U982" s="127" t="inlineStr">
        <is>
          <t>LA RUCHE LOGISTIQUE</t>
        </is>
      </c>
      <c r="W982" s="8">
        <f>IF(C982&lt;&gt;2,"",IF(S982="5X","5XK",IF(S982="5Y","5YK",IF(S982="6B","6BK",IF(S982="6C","6CK","")))))</f>
        <v/>
      </c>
      <c r="X982" s="8">
        <f>IF(S982="6B",_xlfn.XLOOKUP(H982,'Zoning 2shop'!A:A,'Zoning 2shop'!B:B),IF(S982="6C",_xlfn.XLOOKUP(G982,'Zoning 2shop'!C:C,'Zoning 2shop'!D:D),""))</f>
        <v/>
      </c>
      <c r="Y982" s="112">
        <f>AB982/Z982</f>
        <v/>
      </c>
      <c r="Z982" s="4">
        <f>T982</f>
        <v/>
      </c>
      <c r="AA982" s="4">
        <f>IF(OR(S982="6C",S982="6B",S982="5X",S982="5Y"),0.08,0.5)</f>
        <v/>
      </c>
      <c r="AB982" s="4">
        <f>$AG$5/$AG$2*Z982</f>
        <v/>
      </c>
      <c r="AC982" s="19">
        <f>Z982+AA982</f>
        <v/>
      </c>
      <c r="AD982" s="8">
        <f>IF(COUNTIF(Catégories!A:A,N982)=0,"catégorie inconnue",LOOKUP(N982,Catégories!A:A,Catégories!B:B))</f>
        <v/>
      </c>
      <c r="AE982" s="21">
        <f>SUM(Z982:AB982)</f>
        <v/>
      </c>
    </row>
    <row r="983">
      <c r="B983" s="127" t="inlineStr">
        <is>
          <t>13624019</t>
        </is>
      </c>
      <c r="C983" s="127" t="inlineStr">
        <is>
          <t>2</t>
        </is>
      </c>
      <c r="D983" s="123" t="n">
        <v>46153</v>
      </c>
      <c r="E983" s="127" t="inlineStr">
        <is>
          <t>35510</t>
        </is>
      </c>
      <c r="F983" s="127" t="inlineStr">
        <is>
          <t>21320</t>
        </is>
      </c>
      <c r="G983" s="127" t="inlineStr"/>
      <c r="H983" s="127" t="inlineStr"/>
      <c r="I983" s="127" t="inlineStr">
        <is>
          <t>110407</t>
        </is>
      </c>
      <c r="J983" s="127" t="inlineStr">
        <is>
          <t>110407</t>
        </is>
      </c>
      <c r="K983" s="127" t="inlineStr">
        <is>
          <t>999999</t>
        </is>
      </c>
      <c r="L983" s="127" t="inlineStr">
        <is>
          <t>XT258399159TS</t>
        </is>
      </c>
      <c r="M983" s="127" t="inlineStr">
        <is>
          <t>N</t>
        </is>
      </c>
      <c r="N983" s="127" t="inlineStr">
        <is>
          <t>Transport</t>
        </is>
      </c>
      <c r="O983" s="127" t="inlineStr">
        <is>
          <t>N</t>
        </is>
      </c>
      <c r="P983" s="127" t="inlineStr">
        <is>
          <t>S</t>
        </is>
      </c>
      <c r="Q983" s="127" t="inlineStr">
        <is>
          <t>NT</t>
        </is>
      </c>
      <c r="R983" s="147" t="n">
        <v>0.1</v>
      </c>
      <c r="S983" s="127" t="inlineStr">
        <is>
          <t>5Y</t>
        </is>
      </c>
      <c r="T983" s="148" t="n">
        <v>3.07</v>
      </c>
      <c r="U983" s="127" t="inlineStr">
        <is>
          <t>LA RUCHE LOGISTIQUE</t>
        </is>
      </c>
      <c r="W983" s="8">
        <f>IF(C983&lt;&gt;2,"",IF(S983="5X","5XK",IF(S983="5Y","5YK",IF(S983="6B","6BK",IF(S983="6C","6CK","")))))</f>
        <v/>
      </c>
      <c r="X983" s="8">
        <f>IF(S983="6B",_xlfn.XLOOKUP(H983,'Zoning 2shop'!A:A,'Zoning 2shop'!B:B),IF(S983="6C",_xlfn.XLOOKUP(G983,'Zoning 2shop'!C:C,'Zoning 2shop'!D:D),""))</f>
        <v/>
      </c>
      <c r="Y983" s="112">
        <f>AB983/Z983</f>
        <v/>
      </c>
      <c r="Z983" s="4">
        <f>T983</f>
        <v/>
      </c>
      <c r="AA983" s="4">
        <f>IF(OR(S983="6C",S983="6B",S983="5X",S983="5Y"),0.08,0.5)</f>
        <v/>
      </c>
      <c r="AB983" s="4">
        <f>$AG$5/$AG$2*Z983</f>
        <v/>
      </c>
      <c r="AC983" s="19">
        <f>Z983+AA983</f>
        <v/>
      </c>
      <c r="AD983" s="8">
        <f>IF(COUNTIF(Catégories!A:A,N983)=0,"catégorie inconnue",LOOKUP(N983,Catégories!A:A,Catégories!B:B))</f>
        <v/>
      </c>
      <c r="AE983" s="21">
        <f>SUM(Z983:AB983)</f>
        <v/>
      </c>
    </row>
    <row r="984">
      <c r="B984" s="127" t="inlineStr">
        <is>
          <t>13624019</t>
        </is>
      </c>
      <c r="C984" s="127" t="inlineStr">
        <is>
          <t>2</t>
        </is>
      </c>
      <c r="D984" s="123" t="n">
        <v>46153</v>
      </c>
      <c r="E984" s="127" t="inlineStr">
        <is>
          <t>44000</t>
        </is>
      </c>
      <c r="F984" s="127" t="inlineStr">
        <is>
          <t>21320</t>
        </is>
      </c>
      <c r="G984" s="127" t="inlineStr"/>
      <c r="H984" s="127" t="inlineStr"/>
      <c r="I984" s="127" t="inlineStr">
        <is>
          <t>106979</t>
        </is>
      </c>
      <c r="J984" s="127" t="inlineStr">
        <is>
          <t>106979</t>
        </is>
      </c>
      <c r="K984" s="127" t="inlineStr">
        <is>
          <t>999999</t>
        </is>
      </c>
      <c r="L984" s="127" t="inlineStr">
        <is>
          <t>XT258402927TS</t>
        </is>
      </c>
      <c r="M984" s="127" t="inlineStr">
        <is>
          <t>N</t>
        </is>
      </c>
      <c r="N984" s="127" t="inlineStr">
        <is>
          <t>Transport</t>
        </is>
      </c>
      <c r="O984" s="127" t="inlineStr">
        <is>
          <t>N</t>
        </is>
      </c>
      <c r="P984" s="127" t="inlineStr">
        <is>
          <t>S</t>
        </is>
      </c>
      <c r="Q984" s="127" t="inlineStr">
        <is>
          <t>NT</t>
        </is>
      </c>
      <c r="R984" s="147" t="n">
        <v>0.64</v>
      </c>
      <c r="S984" s="127" t="inlineStr">
        <is>
          <t>5Y</t>
        </is>
      </c>
      <c r="T984" s="148" t="n">
        <v>3.17</v>
      </c>
      <c r="U984" s="127" t="inlineStr">
        <is>
          <t>LA RUCHE LOGISTIQUE</t>
        </is>
      </c>
      <c r="W984" s="8">
        <f>IF(C984&lt;&gt;2,"",IF(S984="5X","5XK",IF(S984="5Y","5YK",IF(S984="6B","6BK",IF(S984="6C","6CK","")))))</f>
        <v/>
      </c>
      <c r="X984" s="8">
        <f>IF(S984="6B",_xlfn.XLOOKUP(H984,'Zoning 2shop'!A:A,'Zoning 2shop'!B:B),IF(S984="6C",_xlfn.XLOOKUP(G984,'Zoning 2shop'!C:C,'Zoning 2shop'!D:D),""))</f>
        <v/>
      </c>
      <c r="Y984" s="112">
        <f>AB984/Z984</f>
        <v/>
      </c>
      <c r="Z984" s="4">
        <f>T984</f>
        <v/>
      </c>
      <c r="AA984" s="4">
        <f>IF(OR(S984="6C",S984="6B",S984="5X",S984="5Y"),0.08,0.5)</f>
        <v/>
      </c>
      <c r="AB984" s="4">
        <f>$AG$5/$AG$2*Z984</f>
        <v/>
      </c>
      <c r="AC984" s="19">
        <f>Z984+AA984</f>
        <v/>
      </c>
      <c r="AD984" s="8">
        <f>IF(COUNTIF(Catégories!A:A,N984)=0,"catégorie inconnue",LOOKUP(N984,Catégories!A:A,Catégories!B:B))</f>
        <v/>
      </c>
      <c r="AE984" s="21">
        <f>SUM(Z984:AB984)</f>
        <v/>
      </c>
    </row>
    <row r="985">
      <c r="B985" s="127" t="inlineStr">
        <is>
          <t>13624019</t>
        </is>
      </c>
      <c r="C985" s="127" t="inlineStr">
        <is>
          <t>2</t>
        </is>
      </c>
      <c r="D985" s="123" t="n">
        <v>46153</v>
      </c>
      <c r="E985" s="127" t="inlineStr">
        <is>
          <t>95450</t>
        </is>
      </c>
      <c r="F985" s="127" t="inlineStr">
        <is>
          <t>21320</t>
        </is>
      </c>
      <c r="G985" s="127" t="inlineStr"/>
      <c r="H985" s="127" t="inlineStr"/>
      <c r="I985" s="127" t="inlineStr">
        <is>
          <t>110635</t>
        </is>
      </c>
      <c r="J985" s="127" t="inlineStr">
        <is>
          <t>110635</t>
        </is>
      </c>
      <c r="K985" s="127" t="inlineStr">
        <is>
          <t>999999</t>
        </is>
      </c>
      <c r="L985" s="127" t="inlineStr">
        <is>
          <t>XT258408805TS</t>
        </is>
      </c>
      <c r="M985" s="127" t="inlineStr">
        <is>
          <t>N</t>
        </is>
      </c>
      <c r="N985" s="127" t="inlineStr">
        <is>
          <t>Transport</t>
        </is>
      </c>
      <c r="O985" s="127" t="inlineStr">
        <is>
          <t>N</t>
        </is>
      </c>
      <c r="P985" s="127" t="inlineStr">
        <is>
          <t>S</t>
        </is>
      </c>
      <c r="Q985" s="127" t="inlineStr">
        <is>
          <t>NT</t>
        </is>
      </c>
      <c r="R985" s="147" t="n">
        <v>0.29</v>
      </c>
      <c r="S985" s="127" t="inlineStr">
        <is>
          <t>5Y</t>
        </is>
      </c>
      <c r="T985" s="148" t="n">
        <v>3.07</v>
      </c>
      <c r="U985" s="127" t="inlineStr">
        <is>
          <t>LA RUCHE LOGISTIQUE</t>
        </is>
      </c>
      <c r="W985" s="8">
        <f>IF(C985&lt;&gt;2,"",IF(S985="5X","5XK",IF(S985="5Y","5YK",IF(S985="6B","6BK",IF(S985="6C","6CK","")))))</f>
        <v/>
      </c>
      <c r="X985" s="8">
        <f>IF(S985="6B",_xlfn.XLOOKUP(H985,'Zoning 2shop'!A:A,'Zoning 2shop'!B:B),IF(S985="6C",_xlfn.XLOOKUP(G985,'Zoning 2shop'!C:C,'Zoning 2shop'!D:D),""))</f>
        <v/>
      </c>
      <c r="Y985" s="112">
        <f>AB985/Z985</f>
        <v/>
      </c>
      <c r="Z985" s="4">
        <f>T985</f>
        <v/>
      </c>
      <c r="AA985" s="4">
        <f>IF(OR(S985="6C",S985="6B",S985="5X",S985="5Y"),0.08,0.5)</f>
        <v/>
      </c>
      <c r="AB985" s="4">
        <f>$AG$5/$AG$2*Z985</f>
        <v/>
      </c>
      <c r="AC985" s="19">
        <f>Z985+AA985</f>
        <v/>
      </c>
      <c r="AD985" s="8">
        <f>IF(COUNTIF(Catégories!A:A,N985)=0,"catégorie inconnue",LOOKUP(N985,Catégories!A:A,Catégories!B:B))</f>
        <v/>
      </c>
      <c r="AE985" s="21">
        <f>SUM(Z985:AB985)</f>
        <v/>
      </c>
    </row>
    <row r="986">
      <c r="B986" s="127" t="inlineStr">
        <is>
          <t>13624019</t>
        </is>
      </c>
      <c r="C986" s="127" t="inlineStr">
        <is>
          <t>2</t>
        </is>
      </c>
      <c r="D986" s="123" t="n">
        <v>46153</v>
      </c>
      <c r="E986" s="127" t="inlineStr">
        <is>
          <t>75012</t>
        </is>
      </c>
      <c r="F986" s="127" t="inlineStr">
        <is>
          <t>21320</t>
        </is>
      </c>
      <c r="G986" s="127" t="inlineStr"/>
      <c r="H986" s="127" t="inlineStr"/>
      <c r="I986" s="127" t="inlineStr">
        <is>
          <t>110701</t>
        </is>
      </c>
      <c r="J986" s="127" t="inlineStr">
        <is>
          <t>110701</t>
        </is>
      </c>
      <c r="K986" s="127" t="inlineStr">
        <is>
          <t>999999</t>
        </is>
      </c>
      <c r="L986" s="127" t="inlineStr">
        <is>
          <t>XT258410778TS</t>
        </is>
      </c>
      <c r="M986" s="127" t="inlineStr">
        <is>
          <t>N</t>
        </is>
      </c>
      <c r="N986" s="127" t="inlineStr">
        <is>
          <t>Transport</t>
        </is>
      </c>
      <c r="O986" s="127" t="inlineStr">
        <is>
          <t>N</t>
        </is>
      </c>
      <c r="P986" s="127" t="inlineStr">
        <is>
          <t>S</t>
        </is>
      </c>
      <c r="Q986" s="127" t="inlineStr">
        <is>
          <t>NT</t>
        </is>
      </c>
      <c r="R986" s="147" t="n">
        <v>0.66</v>
      </c>
      <c r="S986" s="127" t="inlineStr">
        <is>
          <t>5Y</t>
        </is>
      </c>
      <c r="T986" s="148" t="n">
        <v>3.17</v>
      </c>
      <c r="U986" s="127" t="inlineStr">
        <is>
          <t>LA RUCHE LOGISTIQUE</t>
        </is>
      </c>
      <c r="W986" s="8">
        <f>IF(C986&lt;&gt;2,"",IF(S986="5X","5XK",IF(S986="5Y","5YK",IF(S986="6B","6BK",IF(S986="6C","6CK","")))))</f>
        <v/>
      </c>
      <c r="X986" s="8">
        <f>IF(S986="6B",_xlfn.XLOOKUP(H986,'Zoning 2shop'!A:A,'Zoning 2shop'!B:B),IF(S986="6C",_xlfn.XLOOKUP(G986,'Zoning 2shop'!C:C,'Zoning 2shop'!D:D),""))</f>
        <v/>
      </c>
      <c r="Y986" s="112">
        <f>AB986/Z986</f>
        <v/>
      </c>
      <c r="Z986" s="4">
        <f>T986</f>
        <v/>
      </c>
      <c r="AA986" s="4">
        <f>IF(OR(S986="6C",S986="6B",S986="5X",S986="5Y"),0.08,0.5)</f>
        <v/>
      </c>
      <c r="AB986" s="4">
        <f>$AG$5/$AG$2*Z986</f>
        <v/>
      </c>
      <c r="AC986" s="19">
        <f>Z986+AA986</f>
        <v/>
      </c>
      <c r="AD986" s="8">
        <f>IF(COUNTIF(Catégories!A:A,N986)=0,"catégorie inconnue",LOOKUP(N986,Catégories!A:A,Catégories!B:B))</f>
        <v/>
      </c>
      <c r="AE986" s="21">
        <f>SUM(Z986:AB986)</f>
        <v/>
      </c>
    </row>
    <row r="987">
      <c r="B987" s="127" t="inlineStr">
        <is>
          <t>13624019</t>
        </is>
      </c>
      <c r="C987" s="127" t="inlineStr">
        <is>
          <t>2</t>
        </is>
      </c>
      <c r="D987" s="123" t="n">
        <v>46153</v>
      </c>
      <c r="E987" s="127" t="inlineStr">
        <is>
          <t>69150</t>
        </is>
      </c>
      <c r="F987" s="127" t="inlineStr">
        <is>
          <t>21320</t>
        </is>
      </c>
      <c r="G987" s="127" t="inlineStr"/>
      <c r="H987" s="127" t="inlineStr"/>
      <c r="I987" s="127" t="inlineStr">
        <is>
          <t>109209</t>
        </is>
      </c>
      <c r="J987" s="127" t="inlineStr">
        <is>
          <t>109209</t>
        </is>
      </c>
      <c r="K987" s="127" t="inlineStr">
        <is>
          <t>999999</t>
        </is>
      </c>
      <c r="L987" s="127" t="inlineStr">
        <is>
          <t>XT258423839TS</t>
        </is>
      </c>
      <c r="M987" s="127" t="inlineStr">
        <is>
          <t>N</t>
        </is>
      </c>
      <c r="N987" s="127" t="inlineStr">
        <is>
          <t>Transport</t>
        </is>
      </c>
      <c r="O987" s="127" t="inlineStr">
        <is>
          <t>N</t>
        </is>
      </c>
      <c r="P987" s="127" t="inlineStr">
        <is>
          <t>S</t>
        </is>
      </c>
      <c r="Q987" s="127" t="inlineStr">
        <is>
          <t>NT</t>
        </is>
      </c>
      <c r="R987" s="147" t="n">
        <v>0.55</v>
      </c>
      <c r="S987" s="127" t="inlineStr">
        <is>
          <t>5Y</t>
        </is>
      </c>
      <c r="T987" s="148" t="n">
        <v>3.17</v>
      </c>
      <c r="U987" s="127" t="inlineStr">
        <is>
          <t>LA RUCHE LOGISTIQUE</t>
        </is>
      </c>
      <c r="W987" s="8">
        <f>IF(C987&lt;&gt;2,"",IF(S987="5X","5XK",IF(S987="5Y","5YK",IF(S987="6B","6BK",IF(S987="6C","6CK","")))))</f>
        <v/>
      </c>
      <c r="X987" s="8">
        <f>IF(S987="6B",_xlfn.XLOOKUP(H987,'Zoning 2shop'!A:A,'Zoning 2shop'!B:B),IF(S987="6C",_xlfn.XLOOKUP(G987,'Zoning 2shop'!C:C,'Zoning 2shop'!D:D),""))</f>
        <v/>
      </c>
      <c r="Y987" s="112">
        <f>AB987/Z987</f>
        <v/>
      </c>
      <c r="Z987" s="4">
        <f>T987</f>
        <v/>
      </c>
      <c r="AA987" s="4">
        <f>IF(OR(S987="6C",S987="6B",S987="5X",S987="5Y"),0.08,0.5)</f>
        <v/>
      </c>
      <c r="AB987" s="4">
        <f>$AG$5/$AG$2*Z987</f>
        <v/>
      </c>
      <c r="AC987" s="19">
        <f>Z987+AA987</f>
        <v/>
      </c>
      <c r="AD987" s="8">
        <f>IF(COUNTIF(Catégories!A:A,N987)=0,"catégorie inconnue",LOOKUP(N987,Catégories!A:A,Catégories!B:B))</f>
        <v/>
      </c>
      <c r="AE987" s="21">
        <f>SUM(Z987:AB987)</f>
        <v/>
      </c>
    </row>
    <row r="988">
      <c r="B988" s="127" t="inlineStr">
        <is>
          <t>13624019</t>
        </is>
      </c>
      <c r="C988" s="127" t="inlineStr">
        <is>
          <t>2</t>
        </is>
      </c>
      <c r="D988" s="123" t="n">
        <v>46153</v>
      </c>
      <c r="E988" s="127" t="inlineStr">
        <is>
          <t>54000</t>
        </is>
      </c>
      <c r="F988" s="127" t="inlineStr">
        <is>
          <t>21320</t>
        </is>
      </c>
      <c r="G988" s="127" t="inlineStr"/>
      <c r="H988" s="127" t="inlineStr"/>
      <c r="I988" s="127" t="inlineStr">
        <is>
          <t>107065</t>
        </is>
      </c>
      <c r="J988" s="127" t="inlineStr">
        <is>
          <t>107065</t>
        </is>
      </c>
      <c r="K988" s="127" t="inlineStr">
        <is>
          <t>999999</t>
        </is>
      </c>
      <c r="L988" s="127" t="inlineStr">
        <is>
          <t>XT258425826TS</t>
        </is>
      </c>
      <c r="M988" s="127" t="inlineStr">
        <is>
          <t>N</t>
        </is>
      </c>
      <c r="N988" s="127" t="inlineStr">
        <is>
          <t>Transport</t>
        </is>
      </c>
      <c r="O988" s="127" t="inlineStr">
        <is>
          <t>N</t>
        </is>
      </c>
      <c r="P988" s="127" t="inlineStr">
        <is>
          <t>S</t>
        </is>
      </c>
      <c r="Q988" s="127" t="inlineStr">
        <is>
          <t>NT</t>
        </is>
      </c>
      <c r="R988" s="147" t="n">
        <v>0.19</v>
      </c>
      <c r="S988" s="127" t="inlineStr">
        <is>
          <t>5Y</t>
        </is>
      </c>
      <c r="T988" s="148" t="n">
        <v>3.07</v>
      </c>
      <c r="U988" s="127" t="inlineStr">
        <is>
          <t>LA RUCHE LOGISTIQUE</t>
        </is>
      </c>
      <c r="W988" s="8">
        <f>IF(C988&lt;&gt;2,"",IF(S988="5X","5XK",IF(S988="5Y","5YK",IF(S988="6B","6BK",IF(S988="6C","6CK","")))))</f>
        <v/>
      </c>
      <c r="X988" s="8">
        <f>IF(S988="6B",_xlfn.XLOOKUP(H988,'Zoning 2shop'!A:A,'Zoning 2shop'!B:B),IF(S988="6C",_xlfn.XLOOKUP(G988,'Zoning 2shop'!C:C,'Zoning 2shop'!D:D),""))</f>
        <v/>
      </c>
      <c r="Y988" s="112">
        <f>AB988/Z988</f>
        <v/>
      </c>
      <c r="Z988" s="4">
        <f>T988</f>
        <v/>
      </c>
      <c r="AA988" s="4">
        <f>IF(OR(S988="6C",S988="6B",S988="5X",S988="5Y"),0.08,0.5)</f>
        <v/>
      </c>
      <c r="AB988" s="4">
        <f>$AG$5/$AG$2*Z988</f>
        <v/>
      </c>
      <c r="AC988" s="19">
        <f>Z988+AA988</f>
        <v/>
      </c>
      <c r="AD988" s="8">
        <f>IF(COUNTIF(Catégories!A:A,N988)=0,"catégorie inconnue",LOOKUP(N988,Catégories!A:A,Catégories!B:B))</f>
        <v/>
      </c>
      <c r="AE988" s="21">
        <f>SUM(Z988:AB988)</f>
        <v/>
      </c>
    </row>
    <row r="989">
      <c r="B989" s="127" t="inlineStr">
        <is>
          <t>13624019</t>
        </is>
      </c>
      <c r="C989" s="127" t="inlineStr">
        <is>
          <t>2</t>
        </is>
      </c>
      <c r="D989" s="123" t="n">
        <v>46153</v>
      </c>
      <c r="E989" s="127" t="inlineStr">
        <is>
          <t>80260</t>
        </is>
      </c>
      <c r="F989" s="127" t="inlineStr">
        <is>
          <t>21320</t>
        </is>
      </c>
      <c r="G989" s="127" t="inlineStr"/>
      <c r="H989" s="127" t="inlineStr"/>
      <c r="I989" s="127" t="inlineStr">
        <is>
          <t>110755</t>
        </is>
      </c>
      <c r="J989" s="127" t="inlineStr">
        <is>
          <t>110755</t>
        </is>
      </c>
      <c r="K989" s="127" t="inlineStr">
        <is>
          <t>999999</t>
        </is>
      </c>
      <c r="L989" s="127" t="inlineStr">
        <is>
          <t>XT258427416TS</t>
        </is>
      </c>
      <c r="M989" s="127" t="inlineStr">
        <is>
          <t>N</t>
        </is>
      </c>
      <c r="N989" s="127" t="inlineStr">
        <is>
          <t>Transport</t>
        </is>
      </c>
      <c r="O989" s="127" t="inlineStr">
        <is>
          <t>N</t>
        </is>
      </c>
      <c r="P989" s="127" t="inlineStr">
        <is>
          <t>S</t>
        </is>
      </c>
      <c r="Q989" s="127" t="inlineStr">
        <is>
          <t>NT</t>
        </is>
      </c>
      <c r="R989" s="147" t="n">
        <v>0.22</v>
      </c>
      <c r="S989" s="127" t="inlineStr">
        <is>
          <t>5Y</t>
        </is>
      </c>
      <c r="T989" s="148" t="n">
        <v>3.07</v>
      </c>
      <c r="U989" s="127" t="inlineStr">
        <is>
          <t>LA RUCHE LOGISTIQUE</t>
        </is>
      </c>
      <c r="W989" s="8">
        <f>IF(C989&lt;&gt;2,"",IF(S989="5X","5XK",IF(S989="5Y","5YK",IF(S989="6B","6BK",IF(S989="6C","6CK","")))))</f>
        <v/>
      </c>
      <c r="X989" s="8">
        <f>IF(S989="6B",_xlfn.XLOOKUP(H989,'Zoning 2shop'!A:A,'Zoning 2shop'!B:B),IF(S989="6C",_xlfn.XLOOKUP(G989,'Zoning 2shop'!C:C,'Zoning 2shop'!D:D),""))</f>
        <v/>
      </c>
      <c r="Y989" s="112">
        <f>AB989/Z989</f>
        <v/>
      </c>
      <c r="Z989" s="4">
        <f>T989</f>
        <v/>
      </c>
      <c r="AA989" s="4">
        <f>IF(OR(S989="6C",S989="6B",S989="5X",S989="5Y"),0.08,0.5)</f>
        <v/>
      </c>
      <c r="AB989" s="4">
        <f>$AG$5/$AG$2*Z989</f>
        <v/>
      </c>
      <c r="AC989" s="19">
        <f>Z989+AA989</f>
        <v/>
      </c>
      <c r="AD989" s="8">
        <f>IF(COUNTIF(Catégories!A:A,N989)=0,"catégorie inconnue",LOOKUP(N989,Catégories!A:A,Catégories!B:B))</f>
        <v/>
      </c>
      <c r="AE989" s="21">
        <f>SUM(Z989:AB989)</f>
        <v/>
      </c>
    </row>
    <row r="990">
      <c r="B990" s="127" t="inlineStr">
        <is>
          <t>13624019</t>
        </is>
      </c>
      <c r="C990" s="127" t="inlineStr">
        <is>
          <t>2</t>
        </is>
      </c>
      <c r="D990" s="123" t="n">
        <v>46153</v>
      </c>
      <c r="E990" s="127" t="inlineStr">
        <is>
          <t>33970</t>
        </is>
      </c>
      <c r="F990" s="127" t="inlineStr">
        <is>
          <t>21320</t>
        </is>
      </c>
      <c r="G990" s="127" t="inlineStr"/>
      <c r="H990" s="127" t="inlineStr"/>
      <c r="I990" s="127" t="inlineStr">
        <is>
          <t>110683</t>
        </is>
      </c>
      <c r="J990" s="127" t="inlineStr">
        <is>
          <t>110683</t>
        </is>
      </c>
      <c r="K990" s="127" t="inlineStr">
        <is>
          <t>999999</t>
        </is>
      </c>
      <c r="L990" s="127" t="inlineStr">
        <is>
          <t>XT258439502TS</t>
        </is>
      </c>
      <c r="M990" s="127" t="inlineStr">
        <is>
          <t>N</t>
        </is>
      </c>
      <c r="N990" s="127" t="inlineStr">
        <is>
          <t>Transport</t>
        </is>
      </c>
      <c r="O990" s="127" t="inlineStr">
        <is>
          <t>N</t>
        </is>
      </c>
      <c r="P990" s="127" t="inlineStr">
        <is>
          <t>S</t>
        </is>
      </c>
      <c r="Q990" s="127" t="inlineStr">
        <is>
          <t>NT</t>
        </is>
      </c>
      <c r="R990" s="147" t="n">
        <v>0.24</v>
      </c>
      <c r="S990" s="127" t="inlineStr">
        <is>
          <t>5Y</t>
        </is>
      </c>
      <c r="T990" s="148" t="n">
        <v>3.07</v>
      </c>
      <c r="U990" s="127" t="inlineStr">
        <is>
          <t>LA RUCHE LOGISTIQUE</t>
        </is>
      </c>
      <c r="W990" s="8">
        <f>IF(C990&lt;&gt;2,"",IF(S990="5X","5XK",IF(S990="5Y","5YK",IF(S990="6B","6BK",IF(S990="6C","6CK","")))))</f>
        <v/>
      </c>
      <c r="X990" s="8">
        <f>IF(S990="6B",_xlfn.XLOOKUP(H990,'Zoning 2shop'!A:A,'Zoning 2shop'!B:B),IF(S990="6C",_xlfn.XLOOKUP(G990,'Zoning 2shop'!C:C,'Zoning 2shop'!D:D),""))</f>
        <v/>
      </c>
      <c r="Y990" s="112">
        <f>AB990/Z990</f>
        <v/>
      </c>
      <c r="Z990" s="4">
        <f>T990</f>
        <v/>
      </c>
      <c r="AA990" s="4">
        <f>IF(OR(S990="6C",S990="6B",S990="5X",S990="5Y"),0.08,0.5)</f>
        <v/>
      </c>
      <c r="AB990" s="4">
        <f>$AG$5/$AG$2*Z990</f>
        <v/>
      </c>
      <c r="AC990" s="19">
        <f>Z990+AA990</f>
        <v/>
      </c>
      <c r="AD990" s="8">
        <f>IF(COUNTIF(Catégories!A:A,N990)=0,"catégorie inconnue",LOOKUP(N990,Catégories!A:A,Catégories!B:B))</f>
        <v/>
      </c>
      <c r="AE990" s="21">
        <f>SUM(Z990:AB990)</f>
        <v/>
      </c>
    </row>
    <row r="991">
      <c r="B991" s="127" t="inlineStr">
        <is>
          <t>13624019</t>
        </is>
      </c>
      <c r="C991" s="127" t="inlineStr">
        <is>
          <t>2</t>
        </is>
      </c>
      <c r="D991" s="123" t="n">
        <v>46153</v>
      </c>
      <c r="E991" s="127" t="inlineStr">
        <is>
          <t>85160</t>
        </is>
      </c>
      <c r="F991" s="127" t="inlineStr">
        <is>
          <t>21320</t>
        </is>
      </c>
      <c r="G991" s="127" t="inlineStr"/>
      <c r="H991" s="127" t="inlineStr"/>
      <c r="I991" s="127" t="inlineStr">
        <is>
          <t>110610</t>
        </is>
      </c>
      <c r="J991" s="127" t="inlineStr">
        <is>
          <t>110610</t>
        </is>
      </c>
      <c r="K991" s="127" t="inlineStr">
        <is>
          <t>999999</t>
        </is>
      </c>
      <c r="L991" s="127" t="inlineStr">
        <is>
          <t>XT258456633TS</t>
        </is>
      </c>
      <c r="M991" s="127" t="inlineStr">
        <is>
          <t>N</t>
        </is>
      </c>
      <c r="N991" s="127" t="inlineStr">
        <is>
          <t>Transport</t>
        </is>
      </c>
      <c r="O991" s="127" t="inlineStr">
        <is>
          <t>N</t>
        </is>
      </c>
      <c r="P991" s="127" t="inlineStr">
        <is>
          <t>S</t>
        </is>
      </c>
      <c r="Q991" s="127" t="inlineStr">
        <is>
          <t>NT</t>
        </is>
      </c>
      <c r="R991" s="147" t="n">
        <v>0.74</v>
      </c>
      <c r="S991" s="127" t="inlineStr">
        <is>
          <t>5Y</t>
        </is>
      </c>
      <c r="T991" s="148" t="n">
        <v>3.17</v>
      </c>
      <c r="U991" s="127" t="inlineStr">
        <is>
          <t>LA RUCHE LOGISTIQUE</t>
        </is>
      </c>
      <c r="W991" s="8">
        <f>IF(C991&lt;&gt;2,"",IF(S991="5X","5XK",IF(S991="5Y","5YK",IF(S991="6B","6BK",IF(S991="6C","6CK","")))))</f>
        <v/>
      </c>
      <c r="X991" s="8">
        <f>IF(S991="6B",_xlfn.XLOOKUP(H991,'Zoning 2shop'!A:A,'Zoning 2shop'!B:B),IF(S991="6C",_xlfn.XLOOKUP(G991,'Zoning 2shop'!C:C,'Zoning 2shop'!D:D),""))</f>
        <v/>
      </c>
      <c r="Y991" s="112">
        <f>AB991/Z991</f>
        <v/>
      </c>
      <c r="Z991" s="4">
        <f>T991</f>
        <v/>
      </c>
      <c r="AA991" s="4">
        <f>IF(OR(S991="6C",S991="6B",S991="5X",S991="5Y"),0.08,0.5)</f>
        <v/>
      </c>
      <c r="AB991" s="4">
        <f>$AG$5/$AG$2*Z991</f>
        <v/>
      </c>
      <c r="AC991" s="19">
        <f>Z991+AA991</f>
        <v/>
      </c>
      <c r="AD991" s="8">
        <f>IF(COUNTIF(Catégories!A:A,N991)=0,"catégorie inconnue",LOOKUP(N991,Catégories!A:A,Catégories!B:B))</f>
        <v/>
      </c>
      <c r="AE991" s="21">
        <f>SUM(Z991:AB991)</f>
        <v/>
      </c>
    </row>
    <row r="992">
      <c r="B992" s="127" t="inlineStr">
        <is>
          <t>13624019</t>
        </is>
      </c>
      <c r="C992" s="127" t="inlineStr">
        <is>
          <t>2</t>
        </is>
      </c>
      <c r="D992" s="123" t="n">
        <v>46154</v>
      </c>
      <c r="E992" s="127" t="inlineStr">
        <is>
          <t>74000</t>
        </is>
      </c>
      <c r="F992" s="127" t="inlineStr">
        <is>
          <t>21320</t>
        </is>
      </c>
      <c r="G992" s="127" t="inlineStr"/>
      <c r="H992" s="127" t="inlineStr"/>
      <c r="I992" s="127" t="inlineStr">
        <is>
          <t>107597</t>
        </is>
      </c>
      <c r="J992" s="127" t="inlineStr">
        <is>
          <t>107597</t>
        </is>
      </c>
      <c r="K992" s="127" t="inlineStr">
        <is>
          <t>999999</t>
        </is>
      </c>
      <c r="L992" s="127" t="inlineStr">
        <is>
          <t>XT258464008TS</t>
        </is>
      </c>
      <c r="M992" s="127" t="inlineStr">
        <is>
          <t>N</t>
        </is>
      </c>
      <c r="N992" s="127" t="inlineStr">
        <is>
          <t>Transport</t>
        </is>
      </c>
      <c r="O992" s="127" t="inlineStr">
        <is>
          <t>N</t>
        </is>
      </c>
      <c r="P992" s="127" t="inlineStr">
        <is>
          <t>S</t>
        </is>
      </c>
      <c r="Q992" s="127" t="inlineStr">
        <is>
          <t>NT</t>
        </is>
      </c>
      <c r="R992" s="147" t="n">
        <v>0.4</v>
      </c>
      <c r="S992" s="127" t="inlineStr">
        <is>
          <t>5Y</t>
        </is>
      </c>
      <c r="T992" s="148" t="n">
        <v>3.07</v>
      </c>
      <c r="U992" s="127" t="inlineStr">
        <is>
          <t>LA RUCHE LOGISTIQUE</t>
        </is>
      </c>
      <c r="W992" s="8">
        <f>IF(C992&lt;&gt;2,"",IF(S992="5X","5XK",IF(S992="5Y","5YK",IF(S992="6B","6BK",IF(S992="6C","6CK","")))))</f>
        <v/>
      </c>
      <c r="X992" s="8">
        <f>IF(S992="6B",_xlfn.XLOOKUP(H992,'Zoning 2shop'!A:A,'Zoning 2shop'!B:B),IF(S992="6C",_xlfn.XLOOKUP(G992,'Zoning 2shop'!C:C,'Zoning 2shop'!D:D),""))</f>
        <v/>
      </c>
      <c r="Y992" s="112">
        <f>AB992/Z992</f>
        <v/>
      </c>
      <c r="Z992" s="4">
        <f>T992</f>
        <v/>
      </c>
      <c r="AA992" s="4">
        <f>IF(OR(S992="6C",S992="6B",S992="5X",S992="5Y"),0.08,0.5)</f>
        <v/>
      </c>
      <c r="AB992" s="4">
        <f>$AG$5/$AG$2*Z992</f>
        <v/>
      </c>
      <c r="AC992" s="19">
        <f>Z992+AA992</f>
        <v/>
      </c>
      <c r="AD992" s="8">
        <f>IF(COUNTIF(Catégories!A:A,N992)=0,"catégorie inconnue",LOOKUP(N992,Catégories!A:A,Catégories!B:B))</f>
        <v/>
      </c>
      <c r="AE992" s="21">
        <f>SUM(Z992:AB992)</f>
        <v/>
      </c>
    </row>
    <row r="993">
      <c r="B993" s="127" t="inlineStr">
        <is>
          <t>13624019</t>
        </is>
      </c>
      <c r="C993" s="127" t="inlineStr">
        <is>
          <t>2</t>
        </is>
      </c>
      <c r="D993" s="123" t="n">
        <v>46154</v>
      </c>
      <c r="E993" s="127" t="inlineStr">
        <is>
          <t>17390</t>
        </is>
      </c>
      <c r="F993" s="127" t="inlineStr">
        <is>
          <t>21320</t>
        </is>
      </c>
      <c r="G993" s="127" t="inlineStr"/>
      <c r="H993" s="127" t="inlineStr"/>
      <c r="I993" s="127" t="inlineStr">
        <is>
          <t>109656</t>
        </is>
      </c>
      <c r="J993" s="127" t="inlineStr">
        <is>
          <t>109656</t>
        </is>
      </c>
      <c r="K993" s="127" t="inlineStr">
        <is>
          <t>999999</t>
        </is>
      </c>
      <c r="L993" s="127" t="inlineStr">
        <is>
          <t>XT258471030TS</t>
        </is>
      </c>
      <c r="M993" s="127" t="inlineStr">
        <is>
          <t>N</t>
        </is>
      </c>
      <c r="N993" s="127" t="inlineStr">
        <is>
          <t>Transport</t>
        </is>
      </c>
      <c r="O993" s="127" t="inlineStr">
        <is>
          <t>N</t>
        </is>
      </c>
      <c r="P993" s="127" t="inlineStr">
        <is>
          <t>S</t>
        </is>
      </c>
      <c r="Q993" s="127" t="inlineStr">
        <is>
          <t>NT</t>
        </is>
      </c>
      <c r="R993" s="147" t="n">
        <v>0.2</v>
      </c>
      <c r="S993" s="127" t="inlineStr">
        <is>
          <t>5Y</t>
        </is>
      </c>
      <c r="T993" s="148" t="n">
        <v>3.07</v>
      </c>
      <c r="U993" s="127" t="inlineStr">
        <is>
          <t>LA RUCHE LOGISTIQUE</t>
        </is>
      </c>
      <c r="W993" s="8">
        <f>IF(C993&lt;&gt;2,"",IF(S993="5X","5XK",IF(S993="5Y","5YK",IF(S993="6B","6BK",IF(S993="6C","6CK","")))))</f>
        <v/>
      </c>
      <c r="X993" s="8">
        <f>IF(S993="6B",_xlfn.XLOOKUP(H993,'Zoning 2shop'!A:A,'Zoning 2shop'!B:B),IF(S993="6C",_xlfn.XLOOKUP(G993,'Zoning 2shop'!C:C,'Zoning 2shop'!D:D),""))</f>
        <v/>
      </c>
      <c r="Y993" s="112">
        <f>AB993/Z993</f>
        <v/>
      </c>
      <c r="Z993" s="4">
        <f>T993</f>
        <v/>
      </c>
      <c r="AA993" s="4">
        <f>IF(OR(S993="6C",S993="6B",S993="5X",S993="5Y"),0.08,0.5)</f>
        <v/>
      </c>
      <c r="AB993" s="4">
        <f>$AG$5/$AG$2*Z993</f>
        <v/>
      </c>
      <c r="AC993" s="19">
        <f>Z993+AA993</f>
        <v/>
      </c>
      <c r="AD993" s="8">
        <f>IF(COUNTIF(Catégories!A:A,N993)=0,"catégorie inconnue",LOOKUP(N993,Catégories!A:A,Catégories!B:B))</f>
        <v/>
      </c>
      <c r="AE993" s="21">
        <f>SUM(Z993:AB993)</f>
        <v/>
      </c>
    </row>
    <row r="994">
      <c r="B994" s="127" t="inlineStr">
        <is>
          <t>13624019</t>
        </is>
      </c>
      <c r="C994" s="127" t="inlineStr">
        <is>
          <t>2</t>
        </is>
      </c>
      <c r="D994" s="123" t="n">
        <v>46154</v>
      </c>
      <c r="E994" s="127" t="inlineStr">
        <is>
          <t>83500</t>
        </is>
      </c>
      <c r="F994" s="127" t="inlineStr">
        <is>
          <t>21320</t>
        </is>
      </c>
      <c r="G994" s="127" t="inlineStr"/>
      <c r="H994" s="127" t="inlineStr"/>
      <c r="I994" s="127" t="inlineStr">
        <is>
          <t>109165</t>
        </is>
      </c>
      <c r="J994" s="127" t="inlineStr">
        <is>
          <t>109165</t>
        </is>
      </c>
      <c r="K994" s="127" t="inlineStr">
        <is>
          <t>999999</t>
        </is>
      </c>
      <c r="L994" s="127" t="inlineStr">
        <is>
          <t>XT258472242TS</t>
        </is>
      </c>
      <c r="M994" s="127" t="inlineStr">
        <is>
          <t>N</t>
        </is>
      </c>
      <c r="N994" s="127" t="inlineStr">
        <is>
          <t>Transport</t>
        </is>
      </c>
      <c r="O994" s="127" t="inlineStr">
        <is>
          <t>N</t>
        </is>
      </c>
      <c r="P994" s="127" t="inlineStr">
        <is>
          <t>S</t>
        </is>
      </c>
      <c r="Q994" s="127" t="inlineStr">
        <is>
          <t>NT</t>
        </is>
      </c>
      <c r="R994" s="147" t="n">
        <v>0.22</v>
      </c>
      <c r="S994" s="127" t="inlineStr">
        <is>
          <t>5Y</t>
        </is>
      </c>
      <c r="T994" s="148" t="n">
        <v>3.07</v>
      </c>
      <c r="U994" s="127" t="inlineStr">
        <is>
          <t>LA RUCHE LOGISTIQUE</t>
        </is>
      </c>
      <c r="W994" s="8">
        <f>IF(C994&lt;&gt;2,"",IF(S994="5X","5XK",IF(S994="5Y","5YK",IF(S994="6B","6BK",IF(S994="6C","6CK","")))))</f>
        <v/>
      </c>
      <c r="X994" s="8">
        <f>IF(S994="6B",_xlfn.XLOOKUP(H994,'Zoning 2shop'!A:A,'Zoning 2shop'!B:B),IF(S994="6C",_xlfn.XLOOKUP(G994,'Zoning 2shop'!C:C,'Zoning 2shop'!D:D),""))</f>
        <v/>
      </c>
      <c r="Y994" s="112">
        <f>AB994/Z994</f>
        <v/>
      </c>
      <c r="Z994" s="4">
        <f>T994</f>
        <v/>
      </c>
      <c r="AA994" s="4">
        <f>IF(OR(S994="6C",S994="6B",S994="5X",S994="5Y"),0.08,0.5)</f>
        <v/>
      </c>
      <c r="AB994" s="4">
        <f>$AG$5/$AG$2*Z994</f>
        <v/>
      </c>
      <c r="AC994" s="19">
        <f>Z994+AA994</f>
        <v/>
      </c>
      <c r="AD994" s="8">
        <f>IF(COUNTIF(Catégories!A:A,N994)=0,"catégorie inconnue",LOOKUP(N994,Catégories!A:A,Catégories!B:B))</f>
        <v/>
      </c>
      <c r="AE994" s="21">
        <f>SUM(Z994:AB994)</f>
        <v/>
      </c>
    </row>
    <row r="995">
      <c r="B995" s="127" t="inlineStr">
        <is>
          <t>13624019</t>
        </is>
      </c>
      <c r="C995" s="127" t="inlineStr">
        <is>
          <t>2</t>
        </is>
      </c>
      <c r="D995" s="123" t="n">
        <v>46154</v>
      </c>
      <c r="E995" s="127" t="inlineStr">
        <is>
          <t>75014</t>
        </is>
      </c>
      <c r="F995" s="127" t="inlineStr">
        <is>
          <t>21320</t>
        </is>
      </c>
      <c r="G995" s="127" t="inlineStr"/>
      <c r="H995" s="127" t="inlineStr"/>
      <c r="I995" s="127" t="inlineStr">
        <is>
          <t>108620</t>
        </is>
      </c>
      <c r="J995" s="127" t="inlineStr">
        <is>
          <t>108620</t>
        </is>
      </c>
      <c r="K995" s="127" t="inlineStr">
        <is>
          <t>999999</t>
        </is>
      </c>
      <c r="L995" s="127" t="inlineStr">
        <is>
          <t>XT258482094TS</t>
        </is>
      </c>
      <c r="M995" s="127" t="inlineStr">
        <is>
          <t>N</t>
        </is>
      </c>
      <c r="N995" s="127" t="inlineStr">
        <is>
          <t>Transport</t>
        </is>
      </c>
      <c r="O995" s="127" t="inlineStr">
        <is>
          <t>N</t>
        </is>
      </c>
      <c r="P995" s="127" t="inlineStr">
        <is>
          <t>S</t>
        </is>
      </c>
      <c r="Q995" s="127" t="inlineStr">
        <is>
          <t>NT</t>
        </is>
      </c>
      <c r="R995" s="147" t="n">
        <v>1.1</v>
      </c>
      <c r="S995" s="127" t="inlineStr">
        <is>
          <t>5Y</t>
        </is>
      </c>
      <c r="T995" s="148" t="n">
        <v>3.49</v>
      </c>
      <c r="U995" s="127" t="inlineStr">
        <is>
          <t>LA RUCHE LOGISTIQUE</t>
        </is>
      </c>
      <c r="W995" s="8">
        <f>IF(C995&lt;&gt;2,"",IF(S995="5X","5XK",IF(S995="5Y","5YK",IF(S995="6B","6BK",IF(S995="6C","6CK","")))))</f>
        <v/>
      </c>
      <c r="X995" s="8">
        <f>IF(S995="6B",_xlfn.XLOOKUP(H995,'Zoning 2shop'!A:A,'Zoning 2shop'!B:B),IF(S995="6C",_xlfn.XLOOKUP(G995,'Zoning 2shop'!C:C,'Zoning 2shop'!D:D),""))</f>
        <v/>
      </c>
      <c r="Y995" s="112">
        <f>AB995/Z995</f>
        <v/>
      </c>
      <c r="Z995" s="4">
        <f>T995</f>
        <v/>
      </c>
      <c r="AA995" s="4">
        <f>IF(OR(S995="6C",S995="6B",S995="5X",S995="5Y"),0.08,0.5)</f>
        <v/>
      </c>
      <c r="AB995" s="4">
        <f>$AG$5/$AG$2*Z995</f>
        <v/>
      </c>
      <c r="AC995" s="19">
        <f>Z995+AA995</f>
        <v/>
      </c>
      <c r="AD995" s="8">
        <f>IF(COUNTIF(Catégories!A:A,N995)=0,"catégorie inconnue",LOOKUP(N995,Catégories!A:A,Catégories!B:B))</f>
        <v/>
      </c>
      <c r="AE995" s="21">
        <f>SUM(Z995:AB995)</f>
        <v/>
      </c>
    </row>
    <row r="996">
      <c r="B996" s="127" t="inlineStr">
        <is>
          <t>13624019</t>
        </is>
      </c>
      <c r="C996" s="127" t="inlineStr">
        <is>
          <t>2</t>
        </is>
      </c>
      <c r="D996" s="123" t="n">
        <v>46154</v>
      </c>
      <c r="E996" s="127" t="inlineStr">
        <is>
          <t>76330</t>
        </is>
      </c>
      <c r="F996" s="127" t="inlineStr">
        <is>
          <t>21320</t>
        </is>
      </c>
      <c r="G996" s="127" t="inlineStr"/>
      <c r="H996" s="127" t="inlineStr"/>
      <c r="I996" s="127" t="inlineStr">
        <is>
          <t>110541</t>
        </is>
      </c>
      <c r="J996" s="127" t="inlineStr">
        <is>
          <t>110541</t>
        </is>
      </c>
      <c r="K996" s="127" t="inlineStr">
        <is>
          <t>999999</t>
        </is>
      </c>
      <c r="L996" s="127" t="inlineStr">
        <is>
          <t>XT258483846TS</t>
        </is>
      </c>
      <c r="M996" s="127" t="inlineStr">
        <is>
          <t>N</t>
        </is>
      </c>
      <c r="N996" s="127" t="inlineStr">
        <is>
          <t>Transport</t>
        </is>
      </c>
      <c r="O996" s="127" t="inlineStr">
        <is>
          <t>N</t>
        </is>
      </c>
      <c r="P996" s="127" t="inlineStr">
        <is>
          <t>S</t>
        </is>
      </c>
      <c r="Q996" s="127" t="inlineStr">
        <is>
          <t>NT</t>
        </is>
      </c>
      <c r="R996" s="147" t="n">
        <v>0.17</v>
      </c>
      <c r="S996" s="127" t="inlineStr">
        <is>
          <t>5Y</t>
        </is>
      </c>
      <c r="T996" s="148" t="n">
        <v>3.07</v>
      </c>
      <c r="U996" s="127" t="inlineStr">
        <is>
          <t>LA RUCHE LOGISTIQUE</t>
        </is>
      </c>
      <c r="W996" s="8">
        <f>IF(C996&lt;&gt;2,"",IF(S996="5X","5XK",IF(S996="5Y","5YK",IF(S996="6B","6BK",IF(S996="6C","6CK","")))))</f>
        <v/>
      </c>
      <c r="X996" s="8">
        <f>IF(S996="6B",_xlfn.XLOOKUP(H996,'Zoning 2shop'!A:A,'Zoning 2shop'!B:B),IF(S996="6C",_xlfn.XLOOKUP(G996,'Zoning 2shop'!C:C,'Zoning 2shop'!D:D),""))</f>
        <v/>
      </c>
      <c r="Y996" s="112">
        <f>AB996/Z996</f>
        <v/>
      </c>
      <c r="Z996" s="4">
        <f>T996</f>
        <v/>
      </c>
      <c r="AA996" s="4">
        <f>IF(OR(S996="6C",S996="6B",S996="5X",S996="5Y"),0.08,0.5)</f>
        <v/>
      </c>
      <c r="AB996" s="4">
        <f>$AG$5/$AG$2*Z996</f>
        <v/>
      </c>
      <c r="AC996" s="19">
        <f>Z996+AA996</f>
        <v/>
      </c>
      <c r="AD996" s="8">
        <f>IF(COUNTIF(Catégories!A:A,N996)=0,"catégorie inconnue",LOOKUP(N996,Catégories!A:A,Catégories!B:B))</f>
        <v/>
      </c>
      <c r="AE996" s="21">
        <f>SUM(Z996:AB996)</f>
        <v/>
      </c>
    </row>
    <row r="997">
      <c r="B997" s="127" t="inlineStr">
        <is>
          <t>13624019</t>
        </is>
      </c>
      <c r="C997" s="127" t="inlineStr">
        <is>
          <t>2</t>
        </is>
      </c>
      <c r="D997" s="123" t="n">
        <v>46154</v>
      </c>
      <c r="E997" s="127" t="inlineStr">
        <is>
          <t>92300</t>
        </is>
      </c>
      <c r="F997" s="127" t="inlineStr">
        <is>
          <t>21320</t>
        </is>
      </c>
      <c r="G997" s="127" t="inlineStr"/>
      <c r="H997" s="127" t="inlineStr"/>
      <c r="I997" s="127" t="inlineStr">
        <is>
          <t>110459</t>
        </is>
      </c>
      <c r="J997" s="127" t="inlineStr">
        <is>
          <t>110459</t>
        </is>
      </c>
      <c r="K997" s="127" t="inlineStr">
        <is>
          <t>999999</t>
        </is>
      </c>
      <c r="L997" s="127" t="inlineStr">
        <is>
          <t>XT258501377TS</t>
        </is>
      </c>
      <c r="M997" s="127" t="inlineStr">
        <is>
          <t>N</t>
        </is>
      </c>
      <c r="N997" s="127" t="inlineStr">
        <is>
          <t>Transport</t>
        </is>
      </c>
      <c r="O997" s="127" t="inlineStr">
        <is>
          <t>N</t>
        </is>
      </c>
      <c r="P997" s="127" t="inlineStr">
        <is>
          <t>S</t>
        </is>
      </c>
      <c r="Q997" s="127" t="inlineStr">
        <is>
          <t>NT</t>
        </is>
      </c>
      <c r="R997" s="147" t="n">
        <v>0.25</v>
      </c>
      <c r="S997" s="127" t="inlineStr">
        <is>
          <t>5Y</t>
        </is>
      </c>
      <c r="T997" s="148" t="n">
        <v>3.07</v>
      </c>
      <c r="U997" s="127" t="inlineStr">
        <is>
          <t>LA RUCHE LOGISTIQUE</t>
        </is>
      </c>
      <c r="W997" s="8">
        <f>IF(C997&lt;&gt;2,"",IF(S997="5X","5XK",IF(S997="5Y","5YK",IF(S997="6B","6BK",IF(S997="6C","6CK","")))))</f>
        <v/>
      </c>
      <c r="X997" s="8">
        <f>IF(S997="6B",_xlfn.XLOOKUP(H997,'Zoning 2shop'!A:A,'Zoning 2shop'!B:B),IF(S997="6C",_xlfn.XLOOKUP(G997,'Zoning 2shop'!C:C,'Zoning 2shop'!D:D),""))</f>
        <v/>
      </c>
      <c r="Y997" s="112">
        <f>AB997/Z997</f>
        <v/>
      </c>
      <c r="Z997" s="4">
        <f>T997</f>
        <v/>
      </c>
      <c r="AA997" s="4">
        <f>IF(OR(S997="6C",S997="6B",S997="5X",S997="5Y"),0.08,0.5)</f>
        <v/>
      </c>
      <c r="AB997" s="4">
        <f>$AG$5/$AG$2*Z997</f>
        <v/>
      </c>
      <c r="AC997" s="19">
        <f>Z997+AA997</f>
        <v/>
      </c>
      <c r="AD997" s="8">
        <f>IF(COUNTIF(Catégories!A:A,N997)=0,"catégorie inconnue",LOOKUP(N997,Catégories!A:A,Catégories!B:B))</f>
        <v/>
      </c>
      <c r="AE997" s="21">
        <f>SUM(Z997:AB997)</f>
        <v/>
      </c>
    </row>
    <row r="998">
      <c r="B998" s="127" t="inlineStr">
        <is>
          <t>13624019</t>
        </is>
      </c>
      <c r="C998" s="127" t="inlineStr">
        <is>
          <t>2</t>
        </is>
      </c>
      <c r="D998" s="123" t="n">
        <v>46154</v>
      </c>
      <c r="E998" s="127" t="inlineStr">
        <is>
          <t>31620</t>
        </is>
      </c>
      <c r="F998" s="127" t="inlineStr">
        <is>
          <t>21320</t>
        </is>
      </c>
      <c r="G998" s="127" t="inlineStr"/>
      <c r="H998" s="127" t="inlineStr"/>
      <c r="I998" s="127" t="inlineStr">
        <is>
          <t>108919</t>
        </is>
      </c>
      <c r="J998" s="127" t="inlineStr">
        <is>
          <t>108919</t>
        </is>
      </c>
      <c r="K998" s="127" t="inlineStr">
        <is>
          <t>999999</t>
        </is>
      </c>
      <c r="L998" s="127" t="inlineStr">
        <is>
          <t>XT258507777TS</t>
        </is>
      </c>
      <c r="M998" s="127" t="inlineStr">
        <is>
          <t>N</t>
        </is>
      </c>
      <c r="N998" s="127" t="inlineStr">
        <is>
          <t>Transport</t>
        </is>
      </c>
      <c r="O998" s="127" t="inlineStr">
        <is>
          <t>N</t>
        </is>
      </c>
      <c r="P998" s="127" t="inlineStr">
        <is>
          <t>S</t>
        </is>
      </c>
      <c r="Q998" s="127" t="inlineStr">
        <is>
          <t>NT</t>
        </is>
      </c>
      <c r="R998" s="147" t="n">
        <v>0.27</v>
      </c>
      <c r="S998" s="127" t="inlineStr">
        <is>
          <t>5Y</t>
        </is>
      </c>
      <c r="T998" s="148" t="n">
        <v>3.07</v>
      </c>
      <c r="U998" s="127" t="inlineStr">
        <is>
          <t>LA RUCHE LOGISTIQUE</t>
        </is>
      </c>
      <c r="W998" s="8">
        <f>IF(C998&lt;&gt;2,"",IF(S998="5X","5XK",IF(S998="5Y","5YK",IF(S998="6B","6BK",IF(S998="6C","6CK","")))))</f>
        <v/>
      </c>
      <c r="X998" s="8">
        <f>IF(S998="6B",_xlfn.XLOOKUP(H998,'Zoning 2shop'!A:A,'Zoning 2shop'!B:B),IF(S998="6C",_xlfn.XLOOKUP(G998,'Zoning 2shop'!C:C,'Zoning 2shop'!D:D),""))</f>
        <v/>
      </c>
      <c r="Y998" s="112">
        <f>AB998/Z998</f>
        <v/>
      </c>
      <c r="Z998" s="4">
        <f>T998</f>
        <v/>
      </c>
      <c r="AA998" s="4">
        <f>IF(OR(S998="6C",S998="6B",S998="5X",S998="5Y"),0.08,0.5)</f>
        <v/>
      </c>
      <c r="AB998" s="4">
        <f>$AG$5/$AG$2*Z998</f>
        <v/>
      </c>
      <c r="AC998" s="19">
        <f>Z998+AA998</f>
        <v/>
      </c>
      <c r="AD998" s="8">
        <f>IF(COUNTIF(Catégories!A:A,N998)=0,"catégorie inconnue",LOOKUP(N998,Catégories!A:A,Catégories!B:B))</f>
        <v/>
      </c>
      <c r="AE998" s="21">
        <f>SUM(Z998:AB998)</f>
        <v/>
      </c>
    </row>
    <row r="999">
      <c r="B999" s="127" t="inlineStr">
        <is>
          <t>13624019</t>
        </is>
      </c>
      <c r="C999" s="127" t="inlineStr">
        <is>
          <t>2</t>
        </is>
      </c>
      <c r="D999" s="123" t="n">
        <v>46154</v>
      </c>
      <c r="E999" s="127" t="inlineStr">
        <is>
          <t>75008</t>
        </is>
      </c>
      <c r="F999" s="127" t="inlineStr">
        <is>
          <t>21320</t>
        </is>
      </c>
      <c r="G999" s="127" t="inlineStr"/>
      <c r="H999" s="127" t="inlineStr"/>
      <c r="I999" s="127" t="inlineStr">
        <is>
          <t>109422</t>
        </is>
      </c>
      <c r="J999" s="127" t="inlineStr">
        <is>
          <t>109422</t>
        </is>
      </c>
      <c r="K999" s="127" t="inlineStr">
        <is>
          <t>999999</t>
        </is>
      </c>
      <c r="L999" s="127" t="inlineStr">
        <is>
          <t>XT258516133TS</t>
        </is>
      </c>
      <c r="M999" s="127" t="inlineStr">
        <is>
          <t>N</t>
        </is>
      </c>
      <c r="N999" s="127" t="inlineStr">
        <is>
          <t>Transport</t>
        </is>
      </c>
      <c r="O999" s="127" t="inlineStr">
        <is>
          <t>N</t>
        </is>
      </c>
      <c r="P999" s="127" t="inlineStr">
        <is>
          <t>S</t>
        </is>
      </c>
      <c r="Q999" s="127" t="inlineStr">
        <is>
          <t>NT</t>
        </is>
      </c>
      <c r="R999" s="147" t="n">
        <v>0.33</v>
      </c>
      <c r="S999" s="127" t="inlineStr">
        <is>
          <t>5Y</t>
        </is>
      </c>
      <c r="T999" s="148" t="n">
        <v>3.07</v>
      </c>
      <c r="U999" s="127" t="inlineStr">
        <is>
          <t>LA RUCHE LOGISTIQUE</t>
        </is>
      </c>
      <c r="W999" s="8">
        <f>IF(C999&lt;&gt;2,"",IF(S999="5X","5XK",IF(S999="5Y","5YK",IF(S999="6B","6BK",IF(S999="6C","6CK","")))))</f>
        <v/>
      </c>
      <c r="X999" s="8">
        <f>IF(S999="6B",_xlfn.XLOOKUP(H999,'Zoning 2shop'!A:A,'Zoning 2shop'!B:B),IF(S999="6C",_xlfn.XLOOKUP(G999,'Zoning 2shop'!C:C,'Zoning 2shop'!D:D),""))</f>
        <v/>
      </c>
      <c r="Y999" s="112">
        <f>AB999/Z999</f>
        <v/>
      </c>
      <c r="Z999" s="4">
        <f>T999</f>
        <v/>
      </c>
      <c r="AA999" s="4">
        <f>IF(OR(S999="6C",S999="6B",S999="5X",S999="5Y"),0.08,0.5)</f>
        <v/>
      </c>
      <c r="AB999" s="4">
        <f>$AG$5/$AG$2*Z999</f>
        <v/>
      </c>
      <c r="AC999" s="19">
        <f>Z999+AA999</f>
        <v/>
      </c>
      <c r="AD999" s="8">
        <f>IF(COUNTIF(Catégories!A:A,N999)=0,"catégorie inconnue",LOOKUP(N999,Catégories!A:A,Catégories!B:B))</f>
        <v/>
      </c>
      <c r="AE999" s="21">
        <f>SUM(Z999:AB999)</f>
        <v/>
      </c>
    </row>
    <row r="1000">
      <c r="B1000" s="127" t="inlineStr">
        <is>
          <t>13624019</t>
        </is>
      </c>
      <c r="C1000" s="127" t="inlineStr">
        <is>
          <t>2</t>
        </is>
      </c>
      <c r="D1000" s="123" t="n">
        <v>46154</v>
      </c>
      <c r="E1000" s="127" t="inlineStr">
        <is>
          <t>60560</t>
        </is>
      </c>
      <c r="F1000" s="127" t="inlineStr">
        <is>
          <t>21320</t>
        </is>
      </c>
      <c r="G1000" s="127" t="inlineStr"/>
      <c r="H1000" s="127" t="inlineStr"/>
      <c r="I1000" s="127" t="inlineStr">
        <is>
          <t>110747</t>
        </is>
      </c>
      <c r="J1000" s="127" t="inlineStr">
        <is>
          <t>110747</t>
        </is>
      </c>
      <c r="K1000" s="127" t="inlineStr">
        <is>
          <t>999999</t>
        </is>
      </c>
      <c r="L1000" s="127" t="inlineStr">
        <is>
          <t>XT258516748TS</t>
        </is>
      </c>
      <c r="M1000" s="127" t="inlineStr">
        <is>
          <t>N</t>
        </is>
      </c>
      <c r="N1000" s="127" t="inlineStr">
        <is>
          <t>Transport</t>
        </is>
      </c>
      <c r="O1000" s="127" t="inlineStr">
        <is>
          <t>N</t>
        </is>
      </c>
      <c r="P1000" s="127" t="inlineStr">
        <is>
          <t>S</t>
        </is>
      </c>
      <c r="Q1000" s="127" t="inlineStr">
        <is>
          <t>NT</t>
        </is>
      </c>
      <c r="R1000" s="147" t="n">
        <v>0.34</v>
      </c>
      <c r="S1000" s="127" t="inlineStr">
        <is>
          <t>5Y</t>
        </is>
      </c>
      <c r="T1000" s="148" t="n">
        <v>3.07</v>
      </c>
      <c r="U1000" s="127" t="inlineStr">
        <is>
          <t>LA RUCHE LOGISTIQUE</t>
        </is>
      </c>
      <c r="W1000" s="8">
        <f>IF(C1000&lt;&gt;2,"",IF(S1000="5X","5XK",IF(S1000="5Y","5YK",IF(S1000="6B","6BK",IF(S1000="6C","6CK","")))))</f>
        <v/>
      </c>
      <c r="X1000" s="8">
        <f>IF(S1000="6B",_xlfn.XLOOKUP(H1000,'Zoning 2shop'!A:A,'Zoning 2shop'!B:B),IF(S1000="6C",_xlfn.XLOOKUP(G1000,'Zoning 2shop'!C:C,'Zoning 2shop'!D:D),""))</f>
        <v/>
      </c>
      <c r="Y1000" s="112">
        <f>AB1000/Z1000</f>
        <v/>
      </c>
      <c r="Z1000" s="4">
        <f>T1000</f>
        <v/>
      </c>
      <c r="AA1000" s="4">
        <f>IF(OR(S1000="6C",S1000="6B",S1000="5X",S1000="5Y"),0.08,0.5)</f>
        <v/>
      </c>
      <c r="AB1000" s="4">
        <f>$AG$5/$AG$2*Z1000</f>
        <v/>
      </c>
      <c r="AC1000" s="19">
        <f>Z1000+AA1000</f>
        <v/>
      </c>
      <c r="AD1000" s="8">
        <f>IF(COUNTIF(Catégories!A:A,N1000)=0,"catégorie inconnue",LOOKUP(N1000,Catégories!A:A,Catégories!B:B))</f>
        <v/>
      </c>
      <c r="AE1000" s="21">
        <f>SUM(Z1000:AB1000)</f>
        <v/>
      </c>
    </row>
    <row r="1001">
      <c r="B1001" s="127" t="inlineStr">
        <is>
          <t>13624019</t>
        </is>
      </c>
      <c r="C1001" s="127" t="inlineStr">
        <is>
          <t>2</t>
        </is>
      </c>
      <c r="D1001" s="123" t="n">
        <v>46154</v>
      </c>
      <c r="E1001" s="127" t="inlineStr">
        <is>
          <t>29430</t>
        </is>
      </c>
      <c r="F1001" s="127" t="inlineStr">
        <is>
          <t>21320</t>
        </is>
      </c>
      <c r="G1001" s="127" t="inlineStr"/>
      <c r="H1001" s="127" t="inlineStr"/>
      <c r="I1001" s="127" t="inlineStr">
        <is>
          <t>110810</t>
        </is>
      </c>
      <c r="J1001" s="127" t="inlineStr">
        <is>
          <t>110810</t>
        </is>
      </c>
      <c r="K1001" s="127" t="inlineStr">
        <is>
          <t>999999</t>
        </is>
      </c>
      <c r="L1001" s="127" t="inlineStr">
        <is>
          <t>XT258529790TS</t>
        </is>
      </c>
      <c r="M1001" s="127" t="inlineStr">
        <is>
          <t>N</t>
        </is>
      </c>
      <c r="N1001" s="127" t="inlineStr">
        <is>
          <t>Transport</t>
        </is>
      </c>
      <c r="O1001" s="127" t="inlineStr">
        <is>
          <t>N</t>
        </is>
      </c>
      <c r="P1001" s="127" t="inlineStr">
        <is>
          <t>S</t>
        </is>
      </c>
      <c r="Q1001" s="127" t="inlineStr">
        <is>
          <t>NT</t>
        </is>
      </c>
      <c r="R1001" s="147" t="n">
        <v>0.71</v>
      </c>
      <c r="S1001" s="127" t="inlineStr">
        <is>
          <t>5Y</t>
        </is>
      </c>
      <c r="T1001" s="148" t="n">
        <v>3.17</v>
      </c>
      <c r="U1001" s="127" t="inlineStr">
        <is>
          <t>LA RUCHE LOGISTIQUE</t>
        </is>
      </c>
      <c r="W1001" s="8">
        <f>IF(C1001&lt;&gt;2,"",IF(S1001="5X","5XK",IF(S1001="5Y","5YK",IF(S1001="6B","6BK",IF(S1001="6C","6CK","")))))</f>
        <v/>
      </c>
      <c r="X1001" s="8">
        <f>IF(S1001="6B",_xlfn.XLOOKUP(H1001,'Zoning 2shop'!A:A,'Zoning 2shop'!B:B),IF(S1001="6C",_xlfn.XLOOKUP(G1001,'Zoning 2shop'!C:C,'Zoning 2shop'!D:D),""))</f>
        <v/>
      </c>
      <c r="Y1001" s="112">
        <f>AB1001/Z1001</f>
        <v/>
      </c>
      <c r="Z1001" s="4">
        <f>T1001</f>
        <v/>
      </c>
      <c r="AA1001" s="4">
        <f>IF(OR(S1001="6C",S1001="6B",S1001="5X",S1001="5Y"),0.08,0.5)</f>
        <v/>
      </c>
      <c r="AB1001" s="4">
        <f>$AG$5/$AG$2*Z1001</f>
        <v/>
      </c>
      <c r="AC1001" s="19">
        <f>Z1001+AA1001</f>
        <v/>
      </c>
      <c r="AD1001" s="8">
        <f>IF(COUNTIF(Catégories!A:A,N1001)=0,"catégorie inconnue",LOOKUP(N1001,Catégories!A:A,Catégories!B:B))</f>
        <v/>
      </c>
      <c r="AE1001" s="21">
        <f>SUM(Z1001:AB1001)</f>
        <v/>
      </c>
    </row>
    <row r="1002">
      <c r="B1002" s="127" t="inlineStr">
        <is>
          <t>13624019</t>
        </is>
      </c>
      <c r="C1002" s="127" t="inlineStr">
        <is>
          <t>2</t>
        </is>
      </c>
      <c r="D1002" s="123" t="n">
        <v>46154</v>
      </c>
      <c r="E1002" s="127" t="inlineStr">
        <is>
          <t>75009</t>
        </is>
      </c>
      <c r="F1002" s="127" t="inlineStr">
        <is>
          <t>21320</t>
        </is>
      </c>
      <c r="G1002" s="127" t="inlineStr"/>
      <c r="H1002" s="127" t="inlineStr"/>
      <c r="I1002" s="127" t="inlineStr">
        <is>
          <t>106105</t>
        </is>
      </c>
      <c r="J1002" s="127" t="inlineStr">
        <is>
          <t>106105</t>
        </is>
      </c>
      <c r="K1002" s="127" t="inlineStr">
        <is>
          <t>999999</t>
        </is>
      </c>
      <c r="L1002" s="127" t="inlineStr">
        <is>
          <t>XT258539046TS</t>
        </is>
      </c>
      <c r="M1002" s="127" t="inlineStr">
        <is>
          <t>N</t>
        </is>
      </c>
      <c r="N1002" s="127" t="inlineStr">
        <is>
          <t>Transport</t>
        </is>
      </c>
      <c r="O1002" s="127" t="inlineStr">
        <is>
          <t>N</t>
        </is>
      </c>
      <c r="P1002" s="127" t="inlineStr">
        <is>
          <t>S</t>
        </is>
      </c>
      <c r="Q1002" s="127" t="inlineStr">
        <is>
          <t>NT</t>
        </is>
      </c>
      <c r="R1002" s="147" t="n">
        <v>0.54</v>
      </c>
      <c r="S1002" s="127" t="inlineStr">
        <is>
          <t>5Y</t>
        </is>
      </c>
      <c r="T1002" s="148" t="n">
        <v>3.17</v>
      </c>
      <c r="U1002" s="127" t="inlineStr">
        <is>
          <t>LA RUCHE LOGISTIQUE</t>
        </is>
      </c>
      <c r="W1002" s="8">
        <f>IF(C1002&lt;&gt;2,"",IF(S1002="5X","5XK",IF(S1002="5Y","5YK",IF(S1002="6B","6BK",IF(S1002="6C","6CK","")))))</f>
        <v/>
      </c>
      <c r="X1002" s="8">
        <f>IF(S1002="6B",_xlfn.XLOOKUP(H1002,'Zoning 2shop'!A:A,'Zoning 2shop'!B:B),IF(S1002="6C",_xlfn.XLOOKUP(G1002,'Zoning 2shop'!C:C,'Zoning 2shop'!D:D),""))</f>
        <v/>
      </c>
      <c r="Y1002" s="112">
        <f>AB1002/Z1002</f>
        <v/>
      </c>
      <c r="Z1002" s="4">
        <f>T1002</f>
        <v/>
      </c>
      <c r="AA1002" s="4">
        <f>IF(OR(S1002="6C",S1002="6B",S1002="5X",S1002="5Y"),0.08,0.5)</f>
        <v/>
      </c>
      <c r="AB1002" s="4">
        <f>$AG$5/$AG$2*Z1002</f>
        <v/>
      </c>
      <c r="AC1002" s="19">
        <f>Z1002+AA1002</f>
        <v/>
      </c>
      <c r="AD1002" s="8">
        <f>IF(COUNTIF(Catégories!A:A,N1002)=0,"catégorie inconnue",LOOKUP(N1002,Catégories!A:A,Catégories!B:B))</f>
        <v/>
      </c>
      <c r="AE1002" s="21">
        <f>SUM(Z1002:AB1002)</f>
        <v/>
      </c>
    </row>
    <row r="1003">
      <c r="B1003" s="127" t="inlineStr">
        <is>
          <t>13624019</t>
        </is>
      </c>
      <c r="C1003" s="127" t="inlineStr">
        <is>
          <t>2</t>
        </is>
      </c>
      <c r="D1003" s="123" t="n">
        <v>46155</v>
      </c>
      <c r="E1003" s="127" t="inlineStr">
        <is>
          <t>71100</t>
        </is>
      </c>
      <c r="F1003" s="127" t="inlineStr">
        <is>
          <t>21320</t>
        </is>
      </c>
      <c r="G1003" s="127" t="inlineStr"/>
      <c r="H1003" s="127" t="inlineStr"/>
      <c r="I1003" s="127" t="inlineStr">
        <is>
          <t>107311</t>
        </is>
      </c>
      <c r="J1003" s="127" t="inlineStr">
        <is>
          <t>107311</t>
        </is>
      </c>
      <c r="K1003" s="127" t="inlineStr">
        <is>
          <t>999999</t>
        </is>
      </c>
      <c r="L1003" s="127" t="inlineStr">
        <is>
          <t>XT258546395TS</t>
        </is>
      </c>
      <c r="M1003" s="127" t="inlineStr">
        <is>
          <t>N</t>
        </is>
      </c>
      <c r="N1003" s="127" t="inlineStr">
        <is>
          <t>Transport</t>
        </is>
      </c>
      <c r="O1003" s="127" t="inlineStr">
        <is>
          <t>N</t>
        </is>
      </c>
      <c r="P1003" s="127" t="inlineStr">
        <is>
          <t>S</t>
        </is>
      </c>
      <c r="Q1003" s="127" t="inlineStr">
        <is>
          <t>NR</t>
        </is>
      </c>
      <c r="R1003" s="147" t="n">
        <v>0.1</v>
      </c>
      <c r="S1003" s="127" t="inlineStr">
        <is>
          <t>5Y</t>
        </is>
      </c>
      <c r="T1003" s="148" t="n">
        <v>3.07</v>
      </c>
      <c r="U1003" s="127" t="inlineStr">
        <is>
          <t>LA RUCHE LOGISTIQUE</t>
        </is>
      </c>
      <c r="W1003" s="8">
        <f>IF(C1003&lt;&gt;2,"",IF(S1003="5X","5XK",IF(S1003="5Y","5YK",IF(S1003="6B","6BK",IF(S1003="6C","6CK","")))))</f>
        <v/>
      </c>
      <c r="X1003" s="8">
        <f>IF(S1003="6B",_xlfn.XLOOKUP(H1003,'Zoning 2shop'!A:A,'Zoning 2shop'!B:B),IF(S1003="6C",_xlfn.XLOOKUP(G1003,'Zoning 2shop'!C:C,'Zoning 2shop'!D:D),""))</f>
        <v/>
      </c>
      <c r="Y1003" s="112">
        <f>AB1003/Z1003</f>
        <v/>
      </c>
      <c r="Z1003" s="4">
        <f>T1003</f>
        <v/>
      </c>
      <c r="AA1003" s="4">
        <f>IF(OR(S1003="6C",S1003="6B",S1003="5X",S1003="5Y"),0.08,0.5)</f>
        <v/>
      </c>
      <c r="AB1003" s="4">
        <f>$AG$5/$AG$2*Z1003</f>
        <v/>
      </c>
      <c r="AC1003" s="19">
        <f>Z1003+AA1003</f>
        <v/>
      </c>
      <c r="AD1003" s="8">
        <f>IF(COUNTIF(Catégories!A:A,N1003)=0,"catégorie inconnue",LOOKUP(N1003,Catégories!A:A,Catégories!B:B))</f>
        <v/>
      </c>
      <c r="AE1003" s="21">
        <f>SUM(Z1003:AB1003)</f>
        <v/>
      </c>
    </row>
    <row r="1004">
      <c r="B1004" s="127" t="inlineStr">
        <is>
          <t>13624019</t>
        </is>
      </c>
      <c r="C1004" s="127" t="inlineStr">
        <is>
          <t>2</t>
        </is>
      </c>
      <c r="D1004" s="123" t="n">
        <v>46155</v>
      </c>
      <c r="E1004" s="127" t="inlineStr">
        <is>
          <t>78220</t>
        </is>
      </c>
      <c r="F1004" s="127" t="inlineStr">
        <is>
          <t>21320</t>
        </is>
      </c>
      <c r="G1004" s="127" t="inlineStr"/>
      <c r="H1004" s="127" t="inlineStr"/>
      <c r="I1004" s="127" t="inlineStr">
        <is>
          <t>112076</t>
        </is>
      </c>
      <c r="J1004" s="127" t="inlineStr">
        <is>
          <t>112076</t>
        </is>
      </c>
      <c r="K1004" s="127" t="inlineStr">
        <is>
          <t>999999</t>
        </is>
      </c>
      <c r="L1004" s="127" t="inlineStr">
        <is>
          <t>XT258552073TS</t>
        </is>
      </c>
      <c r="M1004" s="127" t="inlineStr">
        <is>
          <t>N</t>
        </is>
      </c>
      <c r="N1004" s="127" t="inlineStr">
        <is>
          <t>Transport</t>
        </is>
      </c>
      <c r="O1004" s="127" t="inlineStr">
        <is>
          <t>N</t>
        </is>
      </c>
      <c r="P1004" s="127" t="inlineStr">
        <is>
          <t>S</t>
        </is>
      </c>
      <c r="Q1004" s="127" t="inlineStr">
        <is>
          <t>NT</t>
        </is>
      </c>
      <c r="R1004" s="147" t="n">
        <v>1.05</v>
      </c>
      <c r="S1004" s="127" t="inlineStr">
        <is>
          <t>5Y</t>
        </is>
      </c>
      <c r="T1004" s="148" t="n">
        <v>3.49</v>
      </c>
      <c r="U1004" s="127" t="inlineStr">
        <is>
          <t>LA RUCHE LOGISTIQUE</t>
        </is>
      </c>
      <c r="W1004" s="8">
        <f>IF(C1004&lt;&gt;2,"",IF(S1004="5X","5XK",IF(S1004="5Y","5YK",IF(S1004="6B","6BK",IF(S1004="6C","6CK","")))))</f>
        <v/>
      </c>
      <c r="X1004" s="8">
        <f>IF(S1004="6B",_xlfn.XLOOKUP(H1004,'Zoning 2shop'!A:A,'Zoning 2shop'!B:B),IF(S1004="6C",_xlfn.XLOOKUP(G1004,'Zoning 2shop'!C:C,'Zoning 2shop'!D:D),""))</f>
        <v/>
      </c>
      <c r="Y1004" s="112">
        <f>AB1004/Z1004</f>
        <v/>
      </c>
      <c r="Z1004" s="4">
        <f>T1004</f>
        <v/>
      </c>
      <c r="AA1004" s="4">
        <f>IF(OR(S1004="6C",S1004="6B",S1004="5X",S1004="5Y"),0.08,0.5)</f>
        <v/>
      </c>
      <c r="AB1004" s="4">
        <f>$AG$5/$AG$2*Z1004</f>
        <v/>
      </c>
      <c r="AC1004" s="19">
        <f>Z1004+AA1004</f>
        <v/>
      </c>
      <c r="AD1004" s="8">
        <f>IF(COUNTIF(Catégories!A:A,N1004)=0,"catégorie inconnue",LOOKUP(N1004,Catégories!A:A,Catégories!B:B))</f>
        <v/>
      </c>
      <c r="AE1004" s="21">
        <f>SUM(Z1004:AB1004)</f>
        <v/>
      </c>
    </row>
    <row r="1005">
      <c r="B1005" s="127" t="inlineStr">
        <is>
          <t>13624019</t>
        </is>
      </c>
      <c r="C1005" s="127" t="inlineStr">
        <is>
          <t>2</t>
        </is>
      </c>
      <c r="D1005" s="123" t="n">
        <v>46155</v>
      </c>
      <c r="E1005" s="127" t="inlineStr">
        <is>
          <t>34170</t>
        </is>
      </c>
      <c r="F1005" s="127" t="inlineStr">
        <is>
          <t>21320</t>
        </is>
      </c>
      <c r="G1005" s="127" t="inlineStr"/>
      <c r="H1005" s="127" t="inlineStr"/>
      <c r="I1005" s="127" t="inlineStr">
        <is>
          <t>110197</t>
        </is>
      </c>
      <c r="J1005" s="127" t="inlineStr">
        <is>
          <t>110197</t>
        </is>
      </c>
      <c r="K1005" s="127" t="inlineStr">
        <is>
          <t>999999</t>
        </is>
      </c>
      <c r="L1005" s="127" t="inlineStr">
        <is>
          <t>XT258553215TS</t>
        </is>
      </c>
      <c r="M1005" s="127" t="inlineStr">
        <is>
          <t>N</t>
        </is>
      </c>
      <c r="N1005" s="127" t="inlineStr">
        <is>
          <t>Transport</t>
        </is>
      </c>
      <c r="O1005" s="127" t="inlineStr">
        <is>
          <t>N</t>
        </is>
      </c>
      <c r="P1005" s="127" t="inlineStr">
        <is>
          <t>S</t>
        </is>
      </c>
      <c r="Q1005" s="127" t="inlineStr">
        <is>
          <t>NT</t>
        </is>
      </c>
      <c r="R1005" s="147" t="n">
        <v>0.7</v>
      </c>
      <c r="S1005" s="127" t="inlineStr">
        <is>
          <t>5Y</t>
        </is>
      </c>
      <c r="T1005" s="148" t="n">
        <v>3.17</v>
      </c>
      <c r="U1005" s="127" t="inlineStr">
        <is>
          <t>LA RUCHE LOGISTIQUE</t>
        </is>
      </c>
      <c r="W1005" s="8">
        <f>IF(C1005&lt;&gt;2,"",IF(S1005="5X","5XK",IF(S1005="5Y","5YK",IF(S1005="6B","6BK",IF(S1005="6C","6CK","")))))</f>
        <v/>
      </c>
      <c r="X1005" s="8">
        <f>IF(S1005="6B",_xlfn.XLOOKUP(H1005,'Zoning 2shop'!A:A,'Zoning 2shop'!B:B),IF(S1005="6C",_xlfn.XLOOKUP(G1005,'Zoning 2shop'!C:C,'Zoning 2shop'!D:D),""))</f>
        <v/>
      </c>
      <c r="Y1005" s="112">
        <f>AB1005/Z1005</f>
        <v/>
      </c>
      <c r="Z1005" s="4">
        <f>T1005</f>
        <v/>
      </c>
      <c r="AA1005" s="4">
        <f>IF(OR(S1005="6C",S1005="6B",S1005="5X",S1005="5Y"),0.08,0.5)</f>
        <v/>
      </c>
      <c r="AB1005" s="4">
        <f>$AG$5/$AG$2*Z1005</f>
        <v/>
      </c>
      <c r="AC1005" s="19">
        <f>Z1005+AA1005</f>
        <v/>
      </c>
      <c r="AD1005" s="8">
        <f>IF(COUNTIF(Catégories!A:A,N1005)=0,"catégorie inconnue",LOOKUP(N1005,Catégories!A:A,Catégories!B:B))</f>
        <v/>
      </c>
      <c r="AE1005" s="21">
        <f>SUM(Z1005:AB1005)</f>
        <v/>
      </c>
    </row>
    <row r="1006">
      <c r="B1006" s="127" t="inlineStr">
        <is>
          <t>13624019</t>
        </is>
      </c>
      <c r="C1006" s="127" t="inlineStr">
        <is>
          <t>2</t>
        </is>
      </c>
      <c r="D1006" s="123" t="n">
        <v>46155</v>
      </c>
      <c r="E1006" s="127" t="inlineStr">
        <is>
          <t>73190</t>
        </is>
      </c>
      <c r="F1006" s="127" t="inlineStr">
        <is>
          <t>21320</t>
        </is>
      </c>
      <c r="G1006" s="127" t="inlineStr"/>
      <c r="H1006" s="127" t="inlineStr"/>
      <c r="I1006" s="127" t="inlineStr">
        <is>
          <t>110393</t>
        </is>
      </c>
      <c r="J1006" s="127" t="inlineStr">
        <is>
          <t>110393</t>
        </is>
      </c>
      <c r="K1006" s="127" t="inlineStr">
        <is>
          <t>999999</t>
        </is>
      </c>
      <c r="L1006" s="127" t="inlineStr">
        <is>
          <t>XT258556781TS</t>
        </is>
      </c>
      <c r="M1006" s="127" t="inlineStr">
        <is>
          <t>N</t>
        </is>
      </c>
      <c r="N1006" s="127" t="inlineStr">
        <is>
          <t>Transport</t>
        </is>
      </c>
      <c r="O1006" s="127" t="inlineStr">
        <is>
          <t>N</t>
        </is>
      </c>
      <c r="P1006" s="127" t="inlineStr">
        <is>
          <t>S</t>
        </is>
      </c>
      <c r="Q1006" s="127" t="inlineStr">
        <is>
          <t>NT</t>
        </is>
      </c>
      <c r="R1006" s="147" t="n">
        <v>1.05</v>
      </c>
      <c r="S1006" s="127" t="inlineStr">
        <is>
          <t>5Y</t>
        </is>
      </c>
      <c r="T1006" s="148" t="n">
        <v>3.49</v>
      </c>
      <c r="U1006" s="127" t="inlineStr">
        <is>
          <t>LA RUCHE LOGISTIQUE</t>
        </is>
      </c>
      <c r="W1006" s="8">
        <f>IF(C1006&lt;&gt;2,"",IF(S1006="5X","5XK",IF(S1006="5Y","5YK",IF(S1006="6B","6BK",IF(S1006="6C","6CK","")))))</f>
        <v/>
      </c>
      <c r="X1006" s="8">
        <f>IF(S1006="6B",_xlfn.XLOOKUP(H1006,'Zoning 2shop'!A:A,'Zoning 2shop'!B:B),IF(S1006="6C",_xlfn.XLOOKUP(G1006,'Zoning 2shop'!C:C,'Zoning 2shop'!D:D),""))</f>
        <v/>
      </c>
      <c r="Y1006" s="112">
        <f>AB1006/Z1006</f>
        <v/>
      </c>
      <c r="Z1006" s="4">
        <f>T1006</f>
        <v/>
      </c>
      <c r="AA1006" s="4">
        <f>IF(OR(S1006="6C",S1006="6B",S1006="5X",S1006="5Y"),0.08,0.5)</f>
        <v/>
      </c>
      <c r="AB1006" s="4">
        <f>$AG$5/$AG$2*Z1006</f>
        <v/>
      </c>
      <c r="AC1006" s="19">
        <f>Z1006+AA1006</f>
        <v/>
      </c>
      <c r="AD1006" s="8">
        <f>IF(COUNTIF(Catégories!A:A,N1006)=0,"catégorie inconnue",LOOKUP(N1006,Catégories!A:A,Catégories!B:B))</f>
        <v/>
      </c>
      <c r="AE1006" s="21">
        <f>SUM(Z1006:AB1006)</f>
        <v/>
      </c>
    </row>
    <row r="1007" ht="25.5" customHeight="1" s="101">
      <c r="B1007" s="127" t="inlineStr">
        <is>
          <t>13624019</t>
        </is>
      </c>
      <c r="C1007" s="127" t="inlineStr">
        <is>
          <t>2</t>
        </is>
      </c>
      <c r="D1007" s="123" t="n">
        <v>46155</v>
      </c>
      <c r="E1007" s="127" t="inlineStr">
        <is>
          <t>73190</t>
        </is>
      </c>
      <c r="F1007" s="127" t="inlineStr">
        <is>
          <t>21320</t>
        </is>
      </c>
      <c r="G1007" s="127" t="inlineStr"/>
      <c r="H1007" s="127" t="inlineStr"/>
      <c r="I1007" s="127" t="inlineStr">
        <is>
          <t>110393</t>
        </is>
      </c>
      <c r="J1007" s="127" t="inlineStr">
        <is>
          <t>110393</t>
        </is>
      </c>
      <c r="K1007" s="127" t="inlineStr">
        <is>
          <t>999999</t>
        </is>
      </c>
      <c r="L1007" s="127" t="inlineStr">
        <is>
          <t>XT258556781TS</t>
        </is>
      </c>
      <c r="M1007" s="127" t="inlineStr">
        <is>
          <t>N</t>
        </is>
      </c>
      <c r="N1007" s="127" t="inlineStr">
        <is>
          <t>Supplement Etiquette Non Conforme</t>
        </is>
      </c>
      <c r="O1007" s="127" t="inlineStr">
        <is>
          <t>N</t>
        </is>
      </c>
      <c r="P1007" s="127" t="n"/>
      <c r="Q1007" s="127" t="inlineStr">
        <is>
          <t>NT</t>
        </is>
      </c>
      <c r="R1007" s="147" t="n">
        <v>0</v>
      </c>
      <c r="S1007" s="127" t="inlineStr">
        <is>
          <t>5Y</t>
        </is>
      </c>
      <c r="T1007" s="148" t="n">
        <v>2</v>
      </c>
      <c r="U1007" s="127" t="inlineStr">
        <is>
          <t>LA RUCHE LOGISTIQUE</t>
        </is>
      </c>
      <c r="W1007" s="8">
        <f>IF(C1007&lt;&gt;2,"",IF(S1007="5X","5XK",IF(S1007="5Y","5YK",IF(S1007="6B","6BK",IF(S1007="6C","6CK","")))))</f>
        <v/>
      </c>
      <c r="X1007" s="8">
        <f>IF(S1007="6B",_xlfn.XLOOKUP(H1007,'Zoning 2shop'!A:A,'Zoning 2shop'!B:B),IF(S1007="6C",_xlfn.XLOOKUP(G1007,'Zoning 2shop'!C:C,'Zoning 2shop'!D:D),""))</f>
        <v/>
      </c>
      <c r="Y1007" s="112">
        <f>AB1007/Z1007</f>
        <v/>
      </c>
      <c r="Z1007" s="4">
        <f>T1007</f>
        <v/>
      </c>
      <c r="AA1007" s="4">
        <f>IF(OR(S1007="6C",S1007="6B",S1007="5X",S1007="5Y"),0.08,0.5)</f>
        <v/>
      </c>
      <c r="AB1007" s="4">
        <f>$AG$5/$AG$2*Z1007</f>
        <v/>
      </c>
      <c r="AC1007" s="19">
        <f>Z1007+AA1007</f>
        <v/>
      </c>
      <c r="AD1007" s="8">
        <f>IF(COUNTIF(Catégories!A:A,N1007)=0,"catégorie inconnue",LOOKUP(N1007,Catégories!A:A,Catégories!B:B))</f>
        <v/>
      </c>
      <c r="AE1007" s="21">
        <f>SUM(Z1007:AB1007)</f>
        <v/>
      </c>
    </row>
    <row r="1008">
      <c r="B1008" s="127" t="inlineStr">
        <is>
          <t>13624019</t>
        </is>
      </c>
      <c r="C1008" s="127" t="inlineStr">
        <is>
          <t>2</t>
        </is>
      </c>
      <c r="D1008" s="123" t="n">
        <v>46155</v>
      </c>
      <c r="E1008" s="127" t="inlineStr">
        <is>
          <t>34340</t>
        </is>
      </c>
      <c r="F1008" s="127" t="inlineStr">
        <is>
          <t>21320</t>
        </is>
      </c>
      <c r="G1008" s="127" t="inlineStr"/>
      <c r="H1008" s="127" t="inlineStr"/>
      <c r="I1008" s="127" t="inlineStr">
        <is>
          <t>108716</t>
        </is>
      </c>
      <c r="J1008" s="127" t="inlineStr">
        <is>
          <t>108716</t>
        </is>
      </c>
      <c r="K1008" s="127" t="inlineStr">
        <is>
          <t>999999</t>
        </is>
      </c>
      <c r="L1008" s="127" t="inlineStr">
        <is>
          <t>XT258564425TS</t>
        </is>
      </c>
      <c r="M1008" s="127" t="inlineStr">
        <is>
          <t>N</t>
        </is>
      </c>
      <c r="N1008" s="127" t="inlineStr">
        <is>
          <t>Transport</t>
        </is>
      </c>
      <c r="O1008" s="127" t="inlineStr">
        <is>
          <t>N</t>
        </is>
      </c>
      <c r="P1008" s="127" t="inlineStr">
        <is>
          <t>S</t>
        </is>
      </c>
      <c r="Q1008" s="127" t="inlineStr">
        <is>
          <t>NT</t>
        </is>
      </c>
      <c r="R1008" s="147" t="n">
        <v>0.47</v>
      </c>
      <c r="S1008" s="127" t="inlineStr">
        <is>
          <t>5Y</t>
        </is>
      </c>
      <c r="T1008" s="148" t="n">
        <v>3.07</v>
      </c>
      <c r="U1008" s="127" t="inlineStr">
        <is>
          <t>LA RUCHE LOGISTIQUE</t>
        </is>
      </c>
      <c r="W1008" s="8">
        <f>IF(C1008&lt;&gt;2,"",IF(S1008="5X","5XK",IF(S1008="5Y","5YK",IF(S1008="6B","6BK",IF(S1008="6C","6CK","")))))</f>
        <v/>
      </c>
      <c r="X1008" s="8">
        <f>IF(S1008="6B",_xlfn.XLOOKUP(H1008,'Zoning 2shop'!A:A,'Zoning 2shop'!B:B),IF(S1008="6C",_xlfn.XLOOKUP(G1008,'Zoning 2shop'!C:C,'Zoning 2shop'!D:D),""))</f>
        <v/>
      </c>
      <c r="Y1008" s="112">
        <f>AB1008/Z1008</f>
        <v/>
      </c>
      <c r="Z1008" s="4">
        <f>T1008</f>
        <v/>
      </c>
      <c r="AA1008" s="4">
        <f>IF(OR(S1008="6C",S1008="6B",S1008="5X",S1008="5Y"),0.08,0.5)</f>
        <v/>
      </c>
      <c r="AB1008" s="4">
        <f>$AG$5/$AG$2*Z1008</f>
        <v/>
      </c>
      <c r="AC1008" s="19">
        <f>Z1008+AA1008</f>
        <v/>
      </c>
      <c r="AD1008" s="8">
        <f>IF(COUNTIF(Catégories!A:A,N1008)=0,"catégorie inconnue",LOOKUP(N1008,Catégories!A:A,Catégories!B:B))</f>
        <v/>
      </c>
      <c r="AE1008" s="21">
        <f>SUM(Z1008:AB1008)</f>
        <v/>
      </c>
    </row>
    <row r="1009">
      <c r="B1009" s="127" t="inlineStr">
        <is>
          <t>13624019</t>
        </is>
      </c>
      <c r="C1009" s="127" t="inlineStr">
        <is>
          <t>2</t>
        </is>
      </c>
      <c r="D1009" s="123" t="n">
        <v>46155</v>
      </c>
      <c r="E1009" s="127" t="inlineStr">
        <is>
          <t>92500</t>
        </is>
      </c>
      <c r="F1009" s="127" t="inlineStr">
        <is>
          <t>21320</t>
        </is>
      </c>
      <c r="G1009" s="127" t="inlineStr"/>
      <c r="H1009" s="127" t="inlineStr"/>
      <c r="I1009" s="127" t="inlineStr">
        <is>
          <t>110861</t>
        </is>
      </c>
      <c r="J1009" s="127" t="inlineStr">
        <is>
          <t>110861</t>
        </is>
      </c>
      <c r="K1009" s="127" t="inlineStr">
        <is>
          <t>999999</t>
        </is>
      </c>
      <c r="L1009" s="127" t="inlineStr">
        <is>
          <t>XT258574493TS</t>
        </is>
      </c>
      <c r="M1009" s="127" t="inlineStr">
        <is>
          <t>N</t>
        </is>
      </c>
      <c r="N1009" s="127" t="inlineStr">
        <is>
          <t>Transport</t>
        </is>
      </c>
      <c r="O1009" s="127" t="inlineStr">
        <is>
          <t>N</t>
        </is>
      </c>
      <c r="P1009" s="127" t="inlineStr">
        <is>
          <t>S</t>
        </is>
      </c>
      <c r="Q1009" s="127" t="inlineStr">
        <is>
          <t>NT</t>
        </is>
      </c>
      <c r="R1009" s="147" t="n">
        <v>0.19</v>
      </c>
      <c r="S1009" s="127" t="inlineStr">
        <is>
          <t>5Y</t>
        </is>
      </c>
      <c r="T1009" s="148" t="n">
        <v>3.07</v>
      </c>
      <c r="U1009" s="127" t="inlineStr">
        <is>
          <t>LA RUCHE LOGISTIQUE</t>
        </is>
      </c>
      <c r="W1009" s="8">
        <f>IF(C1009&lt;&gt;2,"",IF(S1009="5X","5XK",IF(S1009="5Y","5YK",IF(S1009="6B","6BK",IF(S1009="6C","6CK","")))))</f>
        <v/>
      </c>
      <c r="X1009" s="8">
        <f>IF(S1009="6B",_xlfn.XLOOKUP(H1009,'Zoning 2shop'!A:A,'Zoning 2shop'!B:B),IF(S1009="6C",_xlfn.XLOOKUP(G1009,'Zoning 2shop'!C:C,'Zoning 2shop'!D:D),""))</f>
        <v/>
      </c>
      <c r="Y1009" s="112">
        <f>AB1009/Z1009</f>
        <v/>
      </c>
      <c r="Z1009" s="4">
        <f>T1009</f>
        <v/>
      </c>
      <c r="AA1009" s="4">
        <f>IF(OR(S1009="6C",S1009="6B",S1009="5X",S1009="5Y"),0.08,0.5)</f>
        <v/>
      </c>
      <c r="AB1009" s="4">
        <f>$AG$5/$AG$2*Z1009</f>
        <v/>
      </c>
      <c r="AC1009" s="19">
        <f>Z1009+AA1009</f>
        <v/>
      </c>
      <c r="AD1009" s="8">
        <f>IF(COUNTIF(Catégories!A:A,N1009)=0,"catégorie inconnue",LOOKUP(N1009,Catégories!A:A,Catégories!B:B))</f>
        <v/>
      </c>
      <c r="AE1009" s="21">
        <f>SUM(Z1009:AB1009)</f>
        <v/>
      </c>
    </row>
    <row r="1010">
      <c r="B1010" s="127" t="inlineStr">
        <is>
          <t>13624019</t>
        </is>
      </c>
      <c r="C1010" s="127" t="inlineStr">
        <is>
          <t>2</t>
        </is>
      </c>
      <c r="D1010" s="123" t="n">
        <v>46155</v>
      </c>
      <c r="E1010" s="127" t="inlineStr">
        <is>
          <t>31500</t>
        </is>
      </c>
      <c r="F1010" s="127" t="inlineStr">
        <is>
          <t>21320</t>
        </is>
      </c>
      <c r="G1010" s="127" t="inlineStr"/>
      <c r="H1010" s="127" t="inlineStr"/>
      <c r="I1010" s="127" t="inlineStr">
        <is>
          <t>109444</t>
        </is>
      </c>
      <c r="J1010" s="127" t="inlineStr">
        <is>
          <t>109444</t>
        </is>
      </c>
      <c r="K1010" s="127" t="inlineStr">
        <is>
          <t>999999</t>
        </is>
      </c>
      <c r="L1010" s="127" t="inlineStr">
        <is>
          <t>XT258578739TS</t>
        </is>
      </c>
      <c r="M1010" s="127" t="inlineStr">
        <is>
          <t>N</t>
        </is>
      </c>
      <c r="N1010" s="127" t="inlineStr">
        <is>
          <t>Transport</t>
        </is>
      </c>
      <c r="O1010" s="127" t="inlineStr">
        <is>
          <t>N</t>
        </is>
      </c>
      <c r="P1010" s="127" t="inlineStr">
        <is>
          <t>S</t>
        </is>
      </c>
      <c r="Q1010" s="127" t="inlineStr">
        <is>
          <t>NT</t>
        </is>
      </c>
      <c r="R1010" s="147" t="n">
        <v>0.5</v>
      </c>
      <c r="S1010" s="127" t="inlineStr">
        <is>
          <t>5Y</t>
        </is>
      </c>
      <c r="T1010" s="148" t="n">
        <v>3.07</v>
      </c>
      <c r="U1010" s="127" t="inlineStr">
        <is>
          <t>LA RUCHE LOGISTIQUE</t>
        </is>
      </c>
      <c r="W1010" s="8">
        <f>IF(C1010&lt;&gt;2,"",IF(S1010="5X","5XK",IF(S1010="5Y","5YK",IF(S1010="6B","6BK",IF(S1010="6C","6CK","")))))</f>
        <v/>
      </c>
      <c r="X1010" s="8">
        <f>IF(S1010="6B",_xlfn.XLOOKUP(H1010,'Zoning 2shop'!A:A,'Zoning 2shop'!B:B),IF(S1010="6C",_xlfn.XLOOKUP(G1010,'Zoning 2shop'!C:C,'Zoning 2shop'!D:D),""))</f>
        <v/>
      </c>
      <c r="Y1010" s="112">
        <f>AB1010/Z1010</f>
        <v/>
      </c>
      <c r="Z1010" s="4">
        <f>T1010</f>
        <v/>
      </c>
      <c r="AA1010" s="4">
        <f>IF(OR(S1010="6C",S1010="6B",S1010="5X",S1010="5Y"),0.08,0.5)</f>
        <v/>
      </c>
      <c r="AB1010" s="4">
        <f>$AG$5/$AG$2*Z1010</f>
        <v/>
      </c>
      <c r="AC1010" s="19">
        <f>Z1010+AA1010</f>
        <v/>
      </c>
      <c r="AD1010" s="8">
        <f>IF(COUNTIF(Catégories!A:A,N1010)=0,"catégorie inconnue",LOOKUP(N1010,Catégories!A:A,Catégories!B:B))</f>
        <v/>
      </c>
      <c r="AE1010" s="21">
        <f>SUM(Z1010:AB1010)</f>
        <v/>
      </c>
    </row>
    <row r="1011">
      <c r="B1011" s="127" t="inlineStr">
        <is>
          <t>13624019</t>
        </is>
      </c>
      <c r="C1011" s="127" t="inlineStr">
        <is>
          <t>2</t>
        </is>
      </c>
      <c r="D1011" s="123" t="n">
        <v>46155</v>
      </c>
      <c r="E1011" s="127" t="inlineStr">
        <is>
          <t>64160</t>
        </is>
      </c>
      <c r="F1011" s="127" t="inlineStr">
        <is>
          <t>21320</t>
        </is>
      </c>
      <c r="G1011" s="127" t="inlineStr"/>
      <c r="H1011" s="127" t="inlineStr"/>
      <c r="I1011" s="127" t="inlineStr">
        <is>
          <t>105504</t>
        </is>
      </c>
      <c r="J1011" s="127" t="inlineStr">
        <is>
          <t>105504</t>
        </is>
      </c>
      <c r="K1011" s="127" t="inlineStr">
        <is>
          <t>999999</t>
        </is>
      </c>
      <c r="L1011" s="127" t="inlineStr">
        <is>
          <t>XT258586871TS</t>
        </is>
      </c>
      <c r="M1011" s="127" t="inlineStr">
        <is>
          <t>N</t>
        </is>
      </c>
      <c r="N1011" s="127" t="inlineStr">
        <is>
          <t>Transport</t>
        </is>
      </c>
      <c r="O1011" s="127" t="inlineStr">
        <is>
          <t>N</t>
        </is>
      </c>
      <c r="P1011" s="127" t="inlineStr">
        <is>
          <t>S</t>
        </is>
      </c>
      <c r="Q1011" s="127" t="inlineStr">
        <is>
          <t>NT</t>
        </is>
      </c>
      <c r="R1011" s="147" t="n">
        <v>0.3</v>
      </c>
      <c r="S1011" s="127" t="inlineStr">
        <is>
          <t>5Y</t>
        </is>
      </c>
      <c r="T1011" s="148" t="n">
        <v>3.07</v>
      </c>
      <c r="U1011" s="127" t="inlineStr">
        <is>
          <t>LA RUCHE LOGISTIQUE</t>
        </is>
      </c>
      <c r="W1011" s="8">
        <f>IF(C1011&lt;&gt;2,"",IF(S1011="5X","5XK",IF(S1011="5Y","5YK",IF(S1011="6B","6BK",IF(S1011="6C","6CK","")))))</f>
        <v/>
      </c>
      <c r="X1011" s="8">
        <f>IF(S1011="6B",_xlfn.XLOOKUP(H1011,'Zoning 2shop'!A:A,'Zoning 2shop'!B:B),IF(S1011="6C",_xlfn.XLOOKUP(G1011,'Zoning 2shop'!C:C,'Zoning 2shop'!D:D),""))</f>
        <v/>
      </c>
      <c r="Y1011" s="112">
        <f>AB1011/Z1011</f>
        <v/>
      </c>
      <c r="Z1011" s="4">
        <f>T1011</f>
        <v/>
      </c>
      <c r="AA1011" s="4">
        <f>IF(OR(S1011="6C",S1011="6B",S1011="5X",S1011="5Y"),0.08,0.5)</f>
        <v/>
      </c>
      <c r="AB1011" s="4">
        <f>$AG$5/$AG$2*Z1011</f>
        <v/>
      </c>
      <c r="AC1011" s="19">
        <f>Z1011+AA1011</f>
        <v/>
      </c>
      <c r="AD1011" s="8">
        <f>IF(COUNTIF(Catégories!A:A,N1011)=0,"catégorie inconnue",LOOKUP(N1011,Catégories!A:A,Catégories!B:B))</f>
        <v/>
      </c>
      <c r="AE1011" s="21">
        <f>SUM(Z1011:AB1011)</f>
        <v/>
      </c>
    </row>
    <row r="1012">
      <c r="B1012" s="127" t="inlineStr">
        <is>
          <t>13624019</t>
        </is>
      </c>
      <c r="C1012" s="127" t="inlineStr">
        <is>
          <t>2</t>
        </is>
      </c>
      <c r="D1012" s="123" t="n">
        <v>46155</v>
      </c>
      <c r="E1012" s="127" t="inlineStr">
        <is>
          <t>13008</t>
        </is>
      </c>
      <c r="F1012" s="127" t="inlineStr">
        <is>
          <t>21320</t>
        </is>
      </c>
      <c r="G1012" s="127" t="inlineStr"/>
      <c r="H1012" s="127" t="inlineStr"/>
      <c r="I1012" s="127" t="inlineStr">
        <is>
          <t>110878</t>
        </is>
      </c>
      <c r="J1012" s="127" t="inlineStr">
        <is>
          <t>110878</t>
        </is>
      </c>
      <c r="K1012" s="127" t="inlineStr">
        <is>
          <t>999999</t>
        </is>
      </c>
      <c r="L1012" s="127" t="inlineStr">
        <is>
          <t>XT258602702TS</t>
        </is>
      </c>
      <c r="M1012" s="127" t="inlineStr">
        <is>
          <t>N</t>
        </is>
      </c>
      <c r="N1012" s="127" t="inlineStr">
        <is>
          <t>Transport</t>
        </is>
      </c>
      <c r="O1012" s="127" t="inlineStr">
        <is>
          <t>N</t>
        </is>
      </c>
      <c r="P1012" s="127" t="inlineStr">
        <is>
          <t>S</t>
        </is>
      </c>
      <c r="Q1012" s="127" t="inlineStr">
        <is>
          <t>NT</t>
        </is>
      </c>
      <c r="R1012" s="147" t="n">
        <v>0.42</v>
      </c>
      <c r="S1012" s="127" t="inlineStr">
        <is>
          <t>5Y</t>
        </is>
      </c>
      <c r="T1012" s="148" t="n">
        <v>3.07</v>
      </c>
      <c r="U1012" s="127" t="inlineStr">
        <is>
          <t>LA RUCHE LOGISTIQUE</t>
        </is>
      </c>
      <c r="W1012" s="8">
        <f>IF(C1012&lt;&gt;2,"",IF(S1012="5X","5XK",IF(S1012="5Y","5YK",IF(S1012="6B","6BK",IF(S1012="6C","6CK","")))))</f>
        <v/>
      </c>
      <c r="X1012" s="8">
        <f>IF(S1012="6B",_xlfn.XLOOKUP(H1012,'Zoning 2shop'!A:A,'Zoning 2shop'!B:B),IF(S1012="6C",_xlfn.XLOOKUP(G1012,'Zoning 2shop'!C:C,'Zoning 2shop'!D:D),""))</f>
        <v/>
      </c>
      <c r="Y1012" s="112">
        <f>AB1012/Z1012</f>
        <v/>
      </c>
      <c r="Z1012" s="4">
        <f>T1012</f>
        <v/>
      </c>
      <c r="AA1012" s="4">
        <f>IF(OR(S1012="6C",S1012="6B",S1012="5X",S1012="5Y"),0.08,0.5)</f>
        <v/>
      </c>
      <c r="AB1012" s="4">
        <f>$AG$5/$AG$2*Z1012</f>
        <v/>
      </c>
      <c r="AC1012" s="19">
        <f>Z1012+AA1012</f>
        <v/>
      </c>
      <c r="AD1012" s="8">
        <f>IF(COUNTIF(Catégories!A:A,N1012)=0,"catégorie inconnue",LOOKUP(N1012,Catégories!A:A,Catégories!B:B))</f>
        <v/>
      </c>
      <c r="AE1012" s="21">
        <f>SUM(Z1012:AB1012)</f>
        <v/>
      </c>
    </row>
    <row r="1013">
      <c r="B1013" s="127" t="inlineStr">
        <is>
          <t>13624019</t>
        </is>
      </c>
      <c r="C1013" s="127" t="inlineStr">
        <is>
          <t>2</t>
        </is>
      </c>
      <c r="D1013" s="123" t="n">
        <v>46155</v>
      </c>
      <c r="E1013" s="127" t="inlineStr">
        <is>
          <t>33370</t>
        </is>
      </c>
      <c r="F1013" s="127" t="inlineStr">
        <is>
          <t>21320</t>
        </is>
      </c>
      <c r="G1013" s="127" t="inlineStr"/>
      <c r="H1013" s="127" t="inlineStr"/>
      <c r="I1013" s="127" t="inlineStr">
        <is>
          <t>111695</t>
        </is>
      </c>
      <c r="J1013" s="127" t="inlineStr">
        <is>
          <t>111695</t>
        </is>
      </c>
      <c r="K1013" s="127" t="inlineStr">
        <is>
          <t>999999</t>
        </is>
      </c>
      <c r="L1013" s="127" t="inlineStr">
        <is>
          <t>XT258608722TS</t>
        </is>
      </c>
      <c r="M1013" s="127" t="inlineStr">
        <is>
          <t>N</t>
        </is>
      </c>
      <c r="N1013" s="127" t="inlineStr">
        <is>
          <t>Transport</t>
        </is>
      </c>
      <c r="O1013" s="127" t="inlineStr">
        <is>
          <t>N</t>
        </is>
      </c>
      <c r="P1013" s="127" t="inlineStr">
        <is>
          <t>S</t>
        </is>
      </c>
      <c r="Q1013" s="127" t="inlineStr">
        <is>
          <t>NT</t>
        </is>
      </c>
      <c r="R1013" s="147" t="n">
        <v>0.18</v>
      </c>
      <c r="S1013" s="127" t="inlineStr">
        <is>
          <t>5Y</t>
        </is>
      </c>
      <c r="T1013" s="148" t="n">
        <v>3.07</v>
      </c>
      <c r="U1013" s="127" t="inlineStr">
        <is>
          <t>LA RUCHE LOGISTIQUE</t>
        </is>
      </c>
      <c r="W1013" s="8">
        <f>IF(C1013&lt;&gt;2,"",IF(S1013="5X","5XK",IF(S1013="5Y","5YK",IF(S1013="6B","6BK",IF(S1013="6C","6CK","")))))</f>
        <v/>
      </c>
      <c r="X1013" s="8">
        <f>IF(S1013="6B",_xlfn.XLOOKUP(H1013,'Zoning 2shop'!A:A,'Zoning 2shop'!B:B),IF(S1013="6C",_xlfn.XLOOKUP(G1013,'Zoning 2shop'!C:C,'Zoning 2shop'!D:D),""))</f>
        <v/>
      </c>
      <c r="Y1013" s="112">
        <f>AB1013/Z1013</f>
        <v/>
      </c>
      <c r="Z1013" s="4">
        <f>T1013</f>
        <v/>
      </c>
      <c r="AA1013" s="4">
        <f>IF(OR(S1013="6C",S1013="6B",S1013="5X",S1013="5Y"),0.08,0.5)</f>
        <v/>
      </c>
      <c r="AB1013" s="4">
        <f>$AG$5/$AG$2*Z1013</f>
        <v/>
      </c>
      <c r="AC1013" s="19">
        <f>Z1013+AA1013</f>
        <v/>
      </c>
      <c r="AD1013" s="8">
        <f>IF(COUNTIF(Catégories!A:A,N1013)=0,"catégorie inconnue",LOOKUP(N1013,Catégories!A:A,Catégories!B:B))</f>
        <v/>
      </c>
      <c r="AE1013" s="21">
        <f>SUM(Z1013:AB1013)</f>
        <v/>
      </c>
    </row>
    <row r="1014">
      <c r="B1014" s="127" t="inlineStr">
        <is>
          <t>13624019</t>
        </is>
      </c>
      <c r="C1014" s="127" t="inlineStr">
        <is>
          <t>2</t>
        </is>
      </c>
      <c r="D1014" s="123" t="n">
        <v>46155</v>
      </c>
      <c r="E1014" s="127" t="inlineStr">
        <is>
          <t>78680</t>
        </is>
      </c>
      <c r="F1014" s="127" t="inlineStr">
        <is>
          <t>21320</t>
        </is>
      </c>
      <c r="G1014" s="127" t="inlineStr"/>
      <c r="H1014" s="127" t="inlineStr"/>
      <c r="I1014" s="127" t="inlineStr">
        <is>
          <t>108230</t>
        </is>
      </c>
      <c r="J1014" s="127" t="inlineStr">
        <is>
          <t>108230</t>
        </is>
      </c>
      <c r="K1014" s="127" t="inlineStr">
        <is>
          <t>999999</t>
        </is>
      </c>
      <c r="L1014" s="127" t="inlineStr">
        <is>
          <t>XT258613308TS</t>
        </is>
      </c>
      <c r="M1014" s="127" t="inlineStr">
        <is>
          <t>N</t>
        </is>
      </c>
      <c r="N1014" s="127" t="inlineStr">
        <is>
          <t>Transport</t>
        </is>
      </c>
      <c r="O1014" s="127" t="inlineStr">
        <is>
          <t>N</t>
        </is>
      </c>
      <c r="P1014" s="127" t="inlineStr">
        <is>
          <t>S</t>
        </is>
      </c>
      <c r="Q1014" s="127" t="inlineStr">
        <is>
          <t>NT</t>
        </is>
      </c>
      <c r="R1014" s="147" t="n">
        <v>0.03</v>
      </c>
      <c r="S1014" s="127" t="inlineStr">
        <is>
          <t>5Y</t>
        </is>
      </c>
      <c r="T1014" s="148" t="n">
        <v>3.07</v>
      </c>
      <c r="U1014" s="127" t="inlineStr">
        <is>
          <t>LA RUCHE LOGISTIQUE</t>
        </is>
      </c>
      <c r="W1014" s="8">
        <f>IF(C1014&lt;&gt;2,"",IF(S1014="5X","5XK",IF(S1014="5Y","5YK",IF(S1014="6B","6BK",IF(S1014="6C","6CK","")))))</f>
        <v/>
      </c>
      <c r="X1014" s="8">
        <f>IF(S1014="6B",_xlfn.XLOOKUP(H1014,'Zoning 2shop'!A:A,'Zoning 2shop'!B:B),IF(S1014="6C",_xlfn.XLOOKUP(G1014,'Zoning 2shop'!C:C,'Zoning 2shop'!D:D),""))</f>
        <v/>
      </c>
      <c r="Y1014" s="112">
        <f>AB1014/Z1014</f>
        <v/>
      </c>
      <c r="Z1014" s="4">
        <f>T1014</f>
        <v/>
      </c>
      <c r="AA1014" s="4">
        <f>IF(OR(S1014="6C",S1014="6B",S1014="5X",S1014="5Y"),0.08,0.5)</f>
        <v/>
      </c>
      <c r="AB1014" s="4">
        <f>$AG$5/$AG$2*Z1014</f>
        <v/>
      </c>
      <c r="AC1014" s="19">
        <f>Z1014+AA1014</f>
        <v/>
      </c>
      <c r="AD1014" s="8">
        <f>IF(COUNTIF(Catégories!A:A,N1014)=0,"catégorie inconnue",LOOKUP(N1014,Catégories!A:A,Catégories!B:B))</f>
        <v/>
      </c>
      <c r="AE1014" s="21">
        <f>SUM(Z1014:AB1014)</f>
        <v/>
      </c>
    </row>
    <row r="1015">
      <c r="B1015" s="127" t="inlineStr">
        <is>
          <t>13624019</t>
        </is>
      </c>
      <c r="C1015" s="127" t="inlineStr">
        <is>
          <t>2</t>
        </is>
      </c>
      <c r="D1015" s="123" t="n">
        <v>46155</v>
      </c>
      <c r="E1015" s="127" t="inlineStr">
        <is>
          <t>91330</t>
        </is>
      </c>
      <c r="F1015" s="127" t="inlineStr">
        <is>
          <t>21320</t>
        </is>
      </c>
      <c r="G1015" s="127" t="inlineStr"/>
      <c r="H1015" s="127" t="inlineStr"/>
      <c r="I1015" s="127" t="inlineStr">
        <is>
          <t>111217</t>
        </is>
      </c>
      <c r="J1015" s="127" t="inlineStr">
        <is>
          <t>111217</t>
        </is>
      </c>
      <c r="K1015" s="127" t="inlineStr">
        <is>
          <t>999999</t>
        </is>
      </c>
      <c r="L1015" s="127" t="inlineStr">
        <is>
          <t>XT258619645TS</t>
        </is>
      </c>
      <c r="M1015" s="127" t="inlineStr">
        <is>
          <t>N</t>
        </is>
      </c>
      <c r="N1015" s="127" t="inlineStr">
        <is>
          <t>Transport</t>
        </is>
      </c>
      <c r="O1015" s="127" t="inlineStr">
        <is>
          <t>N</t>
        </is>
      </c>
      <c r="P1015" s="127" t="inlineStr">
        <is>
          <t>S</t>
        </is>
      </c>
      <c r="Q1015" s="127" t="inlineStr">
        <is>
          <t>NT</t>
        </is>
      </c>
      <c r="R1015" s="147" t="n">
        <v>0.22</v>
      </c>
      <c r="S1015" s="127" t="inlineStr">
        <is>
          <t>5Y</t>
        </is>
      </c>
      <c r="T1015" s="148" t="n">
        <v>3.07</v>
      </c>
      <c r="U1015" s="127" t="inlineStr">
        <is>
          <t>LA RUCHE LOGISTIQUE</t>
        </is>
      </c>
      <c r="W1015" s="8">
        <f>IF(C1015&lt;&gt;2,"",IF(S1015="5X","5XK",IF(S1015="5Y","5YK",IF(S1015="6B","6BK",IF(S1015="6C","6CK","")))))</f>
        <v/>
      </c>
      <c r="X1015" s="8">
        <f>IF(S1015="6B",_xlfn.XLOOKUP(H1015,'Zoning 2shop'!A:A,'Zoning 2shop'!B:B),IF(S1015="6C",_xlfn.XLOOKUP(G1015,'Zoning 2shop'!C:C,'Zoning 2shop'!D:D),""))</f>
        <v/>
      </c>
      <c r="Y1015" s="112">
        <f>AB1015/Z1015</f>
        <v/>
      </c>
      <c r="Z1015" s="4">
        <f>T1015</f>
        <v/>
      </c>
      <c r="AA1015" s="4">
        <f>IF(OR(S1015="6C",S1015="6B",S1015="5X",S1015="5Y"),0.08,0.5)</f>
        <v/>
      </c>
      <c r="AB1015" s="4">
        <f>$AG$5/$AG$2*Z1015</f>
        <v/>
      </c>
      <c r="AC1015" s="19">
        <f>Z1015+AA1015</f>
        <v/>
      </c>
      <c r="AD1015" s="8">
        <f>IF(COUNTIF(Catégories!A:A,N1015)=0,"catégorie inconnue",LOOKUP(N1015,Catégories!A:A,Catégories!B:B))</f>
        <v/>
      </c>
      <c r="AE1015" s="21">
        <f>SUM(Z1015:AB1015)</f>
        <v/>
      </c>
    </row>
    <row r="1016">
      <c r="B1016" s="127" t="inlineStr">
        <is>
          <t>13624019</t>
        </is>
      </c>
      <c r="C1016" s="127" t="inlineStr">
        <is>
          <t>2</t>
        </is>
      </c>
      <c r="D1016" s="123" t="n">
        <v>46156</v>
      </c>
      <c r="E1016" s="127" t="inlineStr">
        <is>
          <t>74520</t>
        </is>
      </c>
      <c r="F1016" s="127" t="inlineStr">
        <is>
          <t>21320</t>
        </is>
      </c>
      <c r="G1016" s="127" t="inlineStr"/>
      <c r="H1016" s="127" t="inlineStr"/>
      <c r="I1016" s="127" t="inlineStr">
        <is>
          <t>111333</t>
        </is>
      </c>
      <c r="J1016" s="127" t="inlineStr">
        <is>
          <t>111333</t>
        </is>
      </c>
      <c r="K1016" s="127" t="inlineStr">
        <is>
          <t>999999</t>
        </is>
      </c>
      <c r="L1016" s="127" t="inlineStr">
        <is>
          <t>XT258635285TS</t>
        </is>
      </c>
      <c r="M1016" s="127" t="inlineStr">
        <is>
          <t>N</t>
        </is>
      </c>
      <c r="N1016" s="127" t="inlineStr">
        <is>
          <t>Transport</t>
        </is>
      </c>
      <c r="O1016" s="127" t="inlineStr">
        <is>
          <t>N</t>
        </is>
      </c>
      <c r="P1016" s="127" t="inlineStr">
        <is>
          <t>S</t>
        </is>
      </c>
      <c r="Q1016" s="127" t="inlineStr">
        <is>
          <t>NT</t>
        </is>
      </c>
      <c r="R1016" s="147" t="n">
        <v>0.55</v>
      </c>
      <c r="S1016" s="127" t="inlineStr">
        <is>
          <t>5Y</t>
        </is>
      </c>
      <c r="T1016" s="148" t="n">
        <v>3.17</v>
      </c>
      <c r="U1016" s="127" t="inlineStr">
        <is>
          <t>LA RUCHE LOGISTIQUE</t>
        </is>
      </c>
      <c r="W1016" s="8">
        <f>IF(C1016&lt;&gt;2,"",IF(S1016="5X","5XK",IF(S1016="5Y","5YK",IF(S1016="6B","6BK",IF(S1016="6C","6CK","")))))</f>
        <v/>
      </c>
      <c r="X1016" s="8">
        <f>IF(S1016="6B",_xlfn.XLOOKUP(H1016,'Zoning 2shop'!A:A,'Zoning 2shop'!B:B),IF(S1016="6C",_xlfn.XLOOKUP(G1016,'Zoning 2shop'!C:C,'Zoning 2shop'!D:D),""))</f>
        <v/>
      </c>
      <c r="Y1016" s="112">
        <f>AB1016/Z1016</f>
        <v/>
      </c>
      <c r="Z1016" s="4">
        <f>T1016</f>
        <v/>
      </c>
      <c r="AA1016" s="4">
        <f>IF(OR(S1016="6C",S1016="6B",S1016="5X",S1016="5Y"),0.08,0.5)</f>
        <v/>
      </c>
      <c r="AB1016" s="4">
        <f>$AG$5/$AG$2*Z1016</f>
        <v/>
      </c>
      <c r="AC1016" s="19">
        <f>Z1016+AA1016</f>
        <v/>
      </c>
      <c r="AD1016" s="8">
        <f>IF(COUNTIF(Catégories!A:A,N1016)=0,"catégorie inconnue",LOOKUP(N1016,Catégories!A:A,Catégories!B:B))</f>
        <v/>
      </c>
      <c r="AE1016" s="21">
        <f>SUM(Z1016:AB1016)</f>
        <v/>
      </c>
    </row>
    <row r="1017">
      <c r="B1017" s="127" t="inlineStr">
        <is>
          <t>13624019</t>
        </is>
      </c>
      <c r="C1017" s="127" t="inlineStr">
        <is>
          <t>2</t>
        </is>
      </c>
      <c r="D1017" s="123" t="n">
        <v>46156</v>
      </c>
      <c r="E1017" s="127" t="inlineStr">
        <is>
          <t>51450</t>
        </is>
      </c>
      <c r="F1017" s="127" t="inlineStr">
        <is>
          <t>21320</t>
        </is>
      </c>
      <c r="G1017" s="127" t="inlineStr"/>
      <c r="H1017" s="127" t="inlineStr"/>
      <c r="I1017" s="127" t="inlineStr">
        <is>
          <t>111515</t>
        </is>
      </c>
      <c r="J1017" s="127" t="inlineStr">
        <is>
          <t>111515</t>
        </is>
      </c>
      <c r="K1017" s="127" t="inlineStr">
        <is>
          <t>999999</t>
        </is>
      </c>
      <c r="L1017" s="127" t="inlineStr">
        <is>
          <t>XT258637088TS</t>
        </is>
      </c>
      <c r="M1017" s="127" t="inlineStr">
        <is>
          <t>N</t>
        </is>
      </c>
      <c r="N1017" s="127" t="inlineStr">
        <is>
          <t>Transport</t>
        </is>
      </c>
      <c r="O1017" s="127" t="inlineStr">
        <is>
          <t>N</t>
        </is>
      </c>
      <c r="P1017" s="127" t="inlineStr">
        <is>
          <t>S</t>
        </is>
      </c>
      <c r="Q1017" s="127" t="inlineStr">
        <is>
          <t>NT</t>
        </is>
      </c>
      <c r="R1017" s="147" t="n">
        <v>0.35</v>
      </c>
      <c r="S1017" s="127" t="inlineStr">
        <is>
          <t>5Y</t>
        </is>
      </c>
      <c r="T1017" s="148" t="n">
        <v>3.07</v>
      </c>
      <c r="U1017" s="127" t="inlineStr">
        <is>
          <t>LA RUCHE LOGISTIQUE</t>
        </is>
      </c>
      <c r="W1017" s="8">
        <f>IF(C1017&lt;&gt;2,"",IF(S1017="5X","5XK",IF(S1017="5Y","5YK",IF(S1017="6B","6BK",IF(S1017="6C","6CK","")))))</f>
        <v/>
      </c>
      <c r="X1017" s="8">
        <f>IF(S1017="6B",_xlfn.XLOOKUP(H1017,'Zoning 2shop'!A:A,'Zoning 2shop'!B:B),IF(S1017="6C",_xlfn.XLOOKUP(G1017,'Zoning 2shop'!C:C,'Zoning 2shop'!D:D),""))</f>
        <v/>
      </c>
      <c r="Y1017" s="112">
        <f>AB1017/Z1017</f>
        <v/>
      </c>
      <c r="Z1017" s="4">
        <f>T1017</f>
        <v/>
      </c>
      <c r="AA1017" s="4">
        <f>IF(OR(S1017="6C",S1017="6B",S1017="5X",S1017="5Y"),0.08,0.5)</f>
        <v/>
      </c>
      <c r="AB1017" s="4">
        <f>$AG$5/$AG$2*Z1017</f>
        <v/>
      </c>
      <c r="AC1017" s="19">
        <f>Z1017+AA1017</f>
        <v/>
      </c>
      <c r="AD1017" s="8">
        <f>IF(COUNTIF(Catégories!A:A,N1017)=0,"catégorie inconnue",LOOKUP(N1017,Catégories!A:A,Catégories!B:B))</f>
        <v/>
      </c>
      <c r="AE1017" s="21">
        <f>SUM(Z1017:AB1017)</f>
        <v/>
      </c>
    </row>
    <row r="1018">
      <c r="B1018" s="127" t="inlineStr">
        <is>
          <t>13624019</t>
        </is>
      </c>
      <c r="C1018" s="127" t="inlineStr">
        <is>
          <t>2</t>
        </is>
      </c>
      <c r="D1018" s="123" t="n">
        <v>46156</v>
      </c>
      <c r="E1018" s="127" t="inlineStr">
        <is>
          <t>31110</t>
        </is>
      </c>
      <c r="F1018" s="127" t="inlineStr">
        <is>
          <t>21320</t>
        </is>
      </c>
      <c r="G1018" s="127" t="inlineStr"/>
      <c r="H1018" s="127" t="inlineStr"/>
      <c r="I1018" s="127" t="inlineStr">
        <is>
          <t>111440</t>
        </is>
      </c>
      <c r="J1018" s="127" t="inlineStr">
        <is>
          <t>111440</t>
        </is>
      </c>
      <c r="K1018" s="127" t="inlineStr">
        <is>
          <t>999999</t>
        </is>
      </c>
      <c r="L1018" s="127" t="inlineStr">
        <is>
          <t>XT258640498TS</t>
        </is>
      </c>
      <c r="M1018" s="127" t="inlineStr">
        <is>
          <t>N</t>
        </is>
      </c>
      <c r="N1018" s="127" t="inlineStr">
        <is>
          <t>Transport</t>
        </is>
      </c>
      <c r="O1018" s="127" t="inlineStr">
        <is>
          <t>N</t>
        </is>
      </c>
      <c r="P1018" s="127" t="inlineStr">
        <is>
          <t>S</t>
        </is>
      </c>
      <c r="Q1018" s="127" t="inlineStr">
        <is>
          <t>NT</t>
        </is>
      </c>
      <c r="R1018" s="147" t="n">
        <v>0.04</v>
      </c>
      <c r="S1018" s="127" t="inlineStr">
        <is>
          <t>5Y</t>
        </is>
      </c>
      <c r="T1018" s="148" t="n">
        <v>3.07</v>
      </c>
      <c r="U1018" s="127" t="inlineStr">
        <is>
          <t>LA RUCHE LOGISTIQUE</t>
        </is>
      </c>
      <c r="W1018" s="8">
        <f>IF(C1018&lt;&gt;2,"",IF(S1018="5X","5XK",IF(S1018="5Y","5YK",IF(S1018="6B","6BK",IF(S1018="6C","6CK","")))))</f>
        <v/>
      </c>
      <c r="X1018" s="8">
        <f>IF(S1018="6B",_xlfn.XLOOKUP(H1018,'Zoning 2shop'!A:A,'Zoning 2shop'!B:B),IF(S1018="6C",_xlfn.XLOOKUP(G1018,'Zoning 2shop'!C:C,'Zoning 2shop'!D:D),""))</f>
        <v/>
      </c>
      <c r="Y1018" s="112">
        <f>AB1018/Z1018</f>
        <v/>
      </c>
      <c r="Z1018" s="4">
        <f>T1018</f>
        <v/>
      </c>
      <c r="AA1018" s="4">
        <f>IF(OR(S1018="6C",S1018="6B",S1018="5X",S1018="5Y"),0.08,0.5)</f>
        <v/>
      </c>
      <c r="AB1018" s="4">
        <f>$AG$5/$AG$2*Z1018</f>
        <v/>
      </c>
      <c r="AC1018" s="19">
        <f>Z1018+AA1018</f>
        <v/>
      </c>
      <c r="AD1018" s="8">
        <f>IF(COUNTIF(Catégories!A:A,N1018)=0,"catégorie inconnue",LOOKUP(N1018,Catégories!A:A,Catégories!B:B))</f>
        <v/>
      </c>
      <c r="AE1018" s="21">
        <f>SUM(Z1018:AB1018)</f>
        <v/>
      </c>
    </row>
    <row r="1019">
      <c r="B1019" s="127" t="inlineStr">
        <is>
          <t>13624019</t>
        </is>
      </c>
      <c r="C1019" s="127" t="inlineStr">
        <is>
          <t>2</t>
        </is>
      </c>
      <c r="D1019" s="123" t="n">
        <v>46156</v>
      </c>
      <c r="E1019" s="127" t="inlineStr">
        <is>
          <t>76770</t>
        </is>
      </c>
      <c r="F1019" s="127" t="inlineStr">
        <is>
          <t>21320</t>
        </is>
      </c>
      <c r="G1019" s="127" t="inlineStr"/>
      <c r="H1019" s="127" t="inlineStr"/>
      <c r="I1019" s="127" t="inlineStr">
        <is>
          <t>111940</t>
        </is>
      </c>
      <c r="J1019" s="127" t="inlineStr">
        <is>
          <t>111940</t>
        </is>
      </c>
      <c r="K1019" s="127" t="inlineStr">
        <is>
          <t>999999</t>
        </is>
      </c>
      <c r="L1019" s="127" t="inlineStr">
        <is>
          <t>XT258640674TS</t>
        </is>
      </c>
      <c r="M1019" s="127" t="inlineStr">
        <is>
          <t>N</t>
        </is>
      </c>
      <c r="N1019" s="127" t="inlineStr">
        <is>
          <t>Transport</t>
        </is>
      </c>
      <c r="O1019" s="127" t="inlineStr">
        <is>
          <t>N</t>
        </is>
      </c>
      <c r="P1019" s="127" t="inlineStr">
        <is>
          <t>S</t>
        </is>
      </c>
      <c r="Q1019" s="127" t="inlineStr">
        <is>
          <t>NT</t>
        </is>
      </c>
      <c r="R1019" s="147" t="n">
        <v>0.55</v>
      </c>
      <c r="S1019" s="127" t="inlineStr">
        <is>
          <t>5Y</t>
        </is>
      </c>
      <c r="T1019" s="148" t="n">
        <v>3.17</v>
      </c>
      <c r="U1019" s="127" t="inlineStr">
        <is>
          <t>LA RUCHE LOGISTIQUE</t>
        </is>
      </c>
      <c r="W1019" s="8">
        <f>IF(C1019&lt;&gt;2,"",IF(S1019="5X","5XK",IF(S1019="5Y","5YK",IF(S1019="6B","6BK",IF(S1019="6C","6CK","")))))</f>
        <v/>
      </c>
      <c r="X1019" s="8">
        <f>IF(S1019="6B",_xlfn.XLOOKUP(H1019,'Zoning 2shop'!A:A,'Zoning 2shop'!B:B),IF(S1019="6C",_xlfn.XLOOKUP(G1019,'Zoning 2shop'!C:C,'Zoning 2shop'!D:D),""))</f>
        <v/>
      </c>
      <c r="Y1019" s="112">
        <f>AB1019/Z1019</f>
        <v/>
      </c>
      <c r="Z1019" s="4">
        <f>T1019</f>
        <v/>
      </c>
      <c r="AA1019" s="4">
        <f>IF(OR(S1019="6C",S1019="6B",S1019="5X",S1019="5Y"),0.08,0.5)</f>
        <v/>
      </c>
      <c r="AB1019" s="4">
        <f>$AG$5/$AG$2*Z1019</f>
        <v/>
      </c>
      <c r="AC1019" s="19">
        <f>Z1019+AA1019</f>
        <v/>
      </c>
      <c r="AD1019" s="8">
        <f>IF(COUNTIF(Catégories!A:A,N1019)=0,"catégorie inconnue",LOOKUP(N1019,Catégories!A:A,Catégories!B:B))</f>
        <v/>
      </c>
      <c r="AE1019" s="21">
        <f>SUM(Z1019:AB1019)</f>
        <v/>
      </c>
    </row>
    <row r="1020" ht="25.5" customHeight="1" s="101">
      <c r="B1020" s="127" t="inlineStr">
        <is>
          <t>13624019</t>
        </is>
      </c>
      <c r="C1020" s="127" t="inlineStr">
        <is>
          <t>2</t>
        </is>
      </c>
      <c r="D1020" s="123" t="n">
        <v>46156</v>
      </c>
      <c r="E1020" s="127" t="inlineStr">
        <is>
          <t>76770</t>
        </is>
      </c>
      <c r="F1020" s="127" t="inlineStr">
        <is>
          <t>21320</t>
        </is>
      </c>
      <c r="G1020" s="127" t="inlineStr"/>
      <c r="H1020" s="127" t="inlineStr"/>
      <c r="I1020" s="127" t="inlineStr">
        <is>
          <t>111940</t>
        </is>
      </c>
      <c r="J1020" s="127" t="inlineStr">
        <is>
          <t>111940</t>
        </is>
      </c>
      <c r="K1020" s="127" t="inlineStr">
        <is>
          <t>999999</t>
        </is>
      </c>
      <c r="L1020" s="127" t="inlineStr">
        <is>
          <t>XT258640674TS</t>
        </is>
      </c>
      <c r="M1020" s="127" t="inlineStr">
        <is>
          <t>N</t>
        </is>
      </c>
      <c r="N1020" s="127" t="inlineStr">
        <is>
          <t>Supplement Etiquette Non Conforme</t>
        </is>
      </c>
      <c r="O1020" s="127" t="inlineStr">
        <is>
          <t>N</t>
        </is>
      </c>
      <c r="P1020" s="127" t="n"/>
      <c r="Q1020" s="127" t="inlineStr">
        <is>
          <t>NT</t>
        </is>
      </c>
      <c r="R1020" s="147" t="n">
        <v>0</v>
      </c>
      <c r="S1020" s="127" t="inlineStr">
        <is>
          <t>5Y</t>
        </is>
      </c>
      <c r="T1020" s="148" t="n">
        <v>2</v>
      </c>
      <c r="U1020" s="127" t="inlineStr">
        <is>
          <t>LA RUCHE LOGISTIQUE</t>
        </is>
      </c>
      <c r="W1020" s="8">
        <f>IF(C1020&lt;&gt;2,"",IF(S1020="5X","5XK",IF(S1020="5Y","5YK",IF(S1020="6B","6BK",IF(S1020="6C","6CK","")))))</f>
        <v/>
      </c>
      <c r="X1020" s="8">
        <f>IF(S1020="6B",_xlfn.XLOOKUP(H1020,'Zoning 2shop'!A:A,'Zoning 2shop'!B:B),IF(S1020="6C",_xlfn.XLOOKUP(G1020,'Zoning 2shop'!C:C,'Zoning 2shop'!D:D),""))</f>
        <v/>
      </c>
      <c r="Y1020" s="112">
        <f>AB1020/Z1020</f>
        <v/>
      </c>
      <c r="Z1020" s="4">
        <f>T1020</f>
        <v/>
      </c>
      <c r="AA1020" s="4">
        <f>IF(OR(S1020="6C",S1020="6B",S1020="5X",S1020="5Y"),0.08,0.5)</f>
        <v/>
      </c>
      <c r="AB1020" s="4">
        <f>$AG$5/$AG$2*Z1020</f>
        <v/>
      </c>
      <c r="AC1020" s="19">
        <f>Z1020+AA1020</f>
        <v/>
      </c>
      <c r="AD1020" s="8">
        <f>IF(COUNTIF(Catégories!A:A,N1020)=0,"catégorie inconnue",LOOKUP(N1020,Catégories!A:A,Catégories!B:B))</f>
        <v/>
      </c>
      <c r="AE1020" s="21">
        <f>SUM(Z1020:AB1020)</f>
        <v/>
      </c>
    </row>
    <row r="1021">
      <c r="B1021" s="127" t="inlineStr">
        <is>
          <t>13624019</t>
        </is>
      </c>
      <c r="C1021" s="127" t="inlineStr">
        <is>
          <t>2</t>
        </is>
      </c>
      <c r="D1021" s="123" t="n">
        <v>46156</v>
      </c>
      <c r="E1021" s="127" t="inlineStr">
        <is>
          <t>69230</t>
        </is>
      </c>
      <c r="F1021" s="127" t="inlineStr">
        <is>
          <t>21320</t>
        </is>
      </c>
      <c r="G1021" s="127" t="inlineStr"/>
      <c r="H1021" s="127" t="inlineStr"/>
      <c r="I1021" s="127" t="inlineStr">
        <is>
          <t>112260</t>
        </is>
      </c>
      <c r="J1021" s="127" t="inlineStr">
        <is>
          <t>112260</t>
        </is>
      </c>
      <c r="K1021" s="127" t="inlineStr">
        <is>
          <t>999999</t>
        </is>
      </c>
      <c r="L1021" s="127" t="inlineStr">
        <is>
          <t>XT258653956TS</t>
        </is>
      </c>
      <c r="M1021" s="127" t="inlineStr">
        <is>
          <t>N</t>
        </is>
      </c>
      <c r="N1021" s="127" t="inlineStr">
        <is>
          <t>Transport</t>
        </is>
      </c>
      <c r="O1021" s="127" t="inlineStr">
        <is>
          <t>N</t>
        </is>
      </c>
      <c r="P1021" s="127" t="inlineStr">
        <is>
          <t>S</t>
        </is>
      </c>
      <c r="Q1021" s="127" t="inlineStr">
        <is>
          <t>NT</t>
        </is>
      </c>
      <c r="R1021" s="147" t="n">
        <v>0.45</v>
      </c>
      <c r="S1021" s="127" t="inlineStr">
        <is>
          <t>5Y</t>
        </is>
      </c>
      <c r="T1021" s="148" t="n">
        <v>3.07</v>
      </c>
      <c r="U1021" s="127" t="inlineStr">
        <is>
          <t>LA RUCHE LOGISTIQUE</t>
        </is>
      </c>
      <c r="W1021" s="8">
        <f>IF(C1021&lt;&gt;2,"",IF(S1021="5X","5XK",IF(S1021="5Y","5YK",IF(S1021="6B","6BK",IF(S1021="6C","6CK","")))))</f>
        <v/>
      </c>
      <c r="X1021" s="8">
        <f>IF(S1021="6B",_xlfn.XLOOKUP(H1021,'Zoning 2shop'!A:A,'Zoning 2shop'!B:B),IF(S1021="6C",_xlfn.XLOOKUP(G1021,'Zoning 2shop'!C:C,'Zoning 2shop'!D:D),""))</f>
        <v/>
      </c>
      <c r="Y1021" s="112">
        <f>AB1021/Z1021</f>
        <v/>
      </c>
      <c r="Z1021" s="4">
        <f>T1021</f>
        <v/>
      </c>
      <c r="AA1021" s="4">
        <f>IF(OR(S1021="6C",S1021="6B",S1021="5X",S1021="5Y"),0.08,0.5)</f>
        <v/>
      </c>
      <c r="AB1021" s="4">
        <f>$AG$5/$AG$2*Z1021</f>
        <v/>
      </c>
      <c r="AC1021" s="19">
        <f>Z1021+AA1021</f>
        <v/>
      </c>
      <c r="AD1021" s="8">
        <f>IF(COUNTIF(Catégories!A:A,N1021)=0,"catégorie inconnue",LOOKUP(N1021,Catégories!A:A,Catégories!B:B))</f>
        <v/>
      </c>
      <c r="AE1021" s="21">
        <f>SUM(Z1021:AB1021)</f>
        <v/>
      </c>
    </row>
    <row r="1022">
      <c r="B1022" s="127" t="inlineStr">
        <is>
          <t>13624019</t>
        </is>
      </c>
      <c r="C1022" s="127" t="inlineStr">
        <is>
          <t>2</t>
        </is>
      </c>
      <c r="D1022" s="123" t="n">
        <v>46156</v>
      </c>
      <c r="E1022" s="127" t="inlineStr">
        <is>
          <t>69126</t>
        </is>
      </c>
      <c r="F1022" s="127" t="inlineStr">
        <is>
          <t>21320</t>
        </is>
      </c>
      <c r="G1022" s="127" t="inlineStr"/>
      <c r="H1022" s="127" t="inlineStr"/>
      <c r="I1022" s="127" t="inlineStr">
        <is>
          <t>111165</t>
        </is>
      </c>
      <c r="J1022" s="127" t="inlineStr">
        <is>
          <t>111165</t>
        </is>
      </c>
      <c r="K1022" s="127" t="inlineStr">
        <is>
          <t>999999</t>
        </is>
      </c>
      <c r="L1022" s="127" t="inlineStr">
        <is>
          <t>XT258655648TS</t>
        </is>
      </c>
      <c r="M1022" s="127" t="inlineStr">
        <is>
          <t>N</t>
        </is>
      </c>
      <c r="N1022" s="127" t="inlineStr">
        <is>
          <t>Transport</t>
        </is>
      </c>
      <c r="O1022" s="127" t="inlineStr">
        <is>
          <t>N</t>
        </is>
      </c>
      <c r="P1022" s="127" t="inlineStr">
        <is>
          <t>S</t>
        </is>
      </c>
      <c r="Q1022" s="127" t="inlineStr">
        <is>
          <t>NT</t>
        </is>
      </c>
      <c r="R1022" s="147" t="n">
        <v>0.7</v>
      </c>
      <c r="S1022" s="127" t="inlineStr">
        <is>
          <t>5Y</t>
        </is>
      </c>
      <c r="T1022" s="148" t="n">
        <v>3.17</v>
      </c>
      <c r="U1022" s="127" t="inlineStr">
        <is>
          <t>LA RUCHE LOGISTIQUE</t>
        </is>
      </c>
      <c r="W1022" s="8">
        <f>IF(C1022&lt;&gt;2,"",IF(S1022="5X","5XK",IF(S1022="5Y","5YK",IF(S1022="6B","6BK",IF(S1022="6C","6CK","")))))</f>
        <v/>
      </c>
      <c r="X1022" s="8">
        <f>IF(S1022="6B",_xlfn.XLOOKUP(H1022,'Zoning 2shop'!A:A,'Zoning 2shop'!B:B),IF(S1022="6C",_xlfn.XLOOKUP(G1022,'Zoning 2shop'!C:C,'Zoning 2shop'!D:D),""))</f>
        <v/>
      </c>
      <c r="Y1022" s="112">
        <f>AB1022/Z1022</f>
        <v/>
      </c>
      <c r="Z1022" s="4">
        <f>T1022</f>
        <v/>
      </c>
      <c r="AA1022" s="4">
        <f>IF(OR(S1022="6C",S1022="6B",S1022="5X",S1022="5Y"),0.08,0.5)</f>
        <v/>
      </c>
      <c r="AB1022" s="4">
        <f>$AG$5/$AG$2*Z1022</f>
        <v/>
      </c>
      <c r="AC1022" s="19">
        <f>Z1022+AA1022</f>
        <v/>
      </c>
      <c r="AD1022" s="8">
        <f>IF(COUNTIF(Catégories!A:A,N1022)=0,"catégorie inconnue",LOOKUP(N1022,Catégories!A:A,Catégories!B:B))</f>
        <v/>
      </c>
      <c r="AE1022" s="21">
        <f>SUM(Z1022:AB1022)</f>
        <v/>
      </c>
    </row>
    <row r="1023">
      <c r="B1023" s="127" t="inlineStr">
        <is>
          <t>13624019</t>
        </is>
      </c>
      <c r="C1023" s="127" t="inlineStr">
        <is>
          <t>2</t>
        </is>
      </c>
      <c r="D1023" s="123" t="n">
        <v>46156</v>
      </c>
      <c r="E1023" s="127" t="inlineStr">
        <is>
          <t>59290</t>
        </is>
      </c>
      <c r="F1023" s="127" t="inlineStr">
        <is>
          <t>21320</t>
        </is>
      </c>
      <c r="G1023" s="127" t="inlineStr"/>
      <c r="H1023" s="127" t="inlineStr"/>
      <c r="I1023" s="127" t="inlineStr">
        <is>
          <t>111635</t>
        </is>
      </c>
      <c r="J1023" s="127" t="inlineStr">
        <is>
          <t>111635</t>
        </is>
      </c>
      <c r="K1023" s="127" t="inlineStr">
        <is>
          <t>999999</t>
        </is>
      </c>
      <c r="L1023" s="127" t="inlineStr">
        <is>
          <t>XT258656688TS</t>
        </is>
      </c>
      <c r="M1023" s="127" t="inlineStr">
        <is>
          <t>N</t>
        </is>
      </c>
      <c r="N1023" s="127" t="inlineStr">
        <is>
          <t>Transport</t>
        </is>
      </c>
      <c r="O1023" s="127" t="inlineStr">
        <is>
          <t>N</t>
        </is>
      </c>
      <c r="P1023" s="127" t="inlineStr">
        <is>
          <t>S</t>
        </is>
      </c>
      <c r="Q1023" s="127" t="inlineStr">
        <is>
          <t>NT</t>
        </is>
      </c>
      <c r="R1023" s="147" t="n">
        <v>0.25</v>
      </c>
      <c r="S1023" s="127" t="inlineStr">
        <is>
          <t>5Y</t>
        </is>
      </c>
      <c r="T1023" s="148" t="n">
        <v>3.07</v>
      </c>
      <c r="U1023" s="127" t="inlineStr">
        <is>
          <t>LA RUCHE LOGISTIQUE</t>
        </is>
      </c>
      <c r="W1023" s="8">
        <f>IF(C1023&lt;&gt;2,"",IF(S1023="5X","5XK",IF(S1023="5Y","5YK",IF(S1023="6B","6BK",IF(S1023="6C","6CK","")))))</f>
        <v/>
      </c>
      <c r="X1023" s="8">
        <f>IF(S1023="6B",_xlfn.XLOOKUP(H1023,'Zoning 2shop'!A:A,'Zoning 2shop'!B:B),IF(S1023="6C",_xlfn.XLOOKUP(G1023,'Zoning 2shop'!C:C,'Zoning 2shop'!D:D),""))</f>
        <v/>
      </c>
      <c r="Y1023" s="112">
        <f>AB1023/Z1023</f>
        <v/>
      </c>
      <c r="Z1023" s="4">
        <f>T1023</f>
        <v/>
      </c>
      <c r="AA1023" s="4">
        <f>IF(OR(S1023="6C",S1023="6B",S1023="5X",S1023="5Y"),0.08,0.5)</f>
        <v/>
      </c>
      <c r="AB1023" s="4">
        <f>$AG$5/$AG$2*Z1023</f>
        <v/>
      </c>
      <c r="AC1023" s="19">
        <f>Z1023+AA1023</f>
        <v/>
      </c>
      <c r="AD1023" s="8">
        <f>IF(COUNTIF(Catégories!A:A,N1023)=0,"catégorie inconnue",LOOKUP(N1023,Catégories!A:A,Catégories!B:B))</f>
        <v/>
      </c>
      <c r="AE1023" s="21">
        <f>SUM(Z1023:AB1023)</f>
        <v/>
      </c>
    </row>
    <row r="1024">
      <c r="B1024" s="127" t="inlineStr">
        <is>
          <t>13624019</t>
        </is>
      </c>
      <c r="C1024" s="127" t="inlineStr">
        <is>
          <t>2</t>
        </is>
      </c>
      <c r="D1024" s="123" t="n">
        <v>46156</v>
      </c>
      <c r="E1024" s="127" t="inlineStr">
        <is>
          <t>77000</t>
        </is>
      </c>
      <c r="F1024" s="127" t="inlineStr">
        <is>
          <t>21320</t>
        </is>
      </c>
      <c r="G1024" s="127" t="inlineStr"/>
      <c r="H1024" s="127" t="inlineStr"/>
      <c r="I1024" s="127" t="inlineStr">
        <is>
          <t>111903</t>
        </is>
      </c>
      <c r="J1024" s="127" t="inlineStr">
        <is>
          <t>111903</t>
        </is>
      </c>
      <c r="K1024" s="127" t="inlineStr">
        <is>
          <t>999999</t>
        </is>
      </c>
      <c r="L1024" s="127" t="inlineStr">
        <is>
          <t>XT258662944TS</t>
        </is>
      </c>
      <c r="M1024" s="127" t="inlineStr">
        <is>
          <t>N</t>
        </is>
      </c>
      <c r="N1024" s="127" t="inlineStr">
        <is>
          <t>Transport</t>
        </is>
      </c>
      <c r="O1024" s="127" t="inlineStr">
        <is>
          <t>N</t>
        </is>
      </c>
      <c r="P1024" s="127" t="inlineStr">
        <is>
          <t>S</t>
        </is>
      </c>
      <c r="Q1024" s="127" t="inlineStr">
        <is>
          <t>NT</t>
        </is>
      </c>
      <c r="R1024" s="147" t="n">
        <v>0.95</v>
      </c>
      <c r="S1024" s="127" t="inlineStr">
        <is>
          <t>5Y</t>
        </is>
      </c>
      <c r="T1024" s="148" t="n">
        <v>3.17</v>
      </c>
      <c r="U1024" s="127" t="inlineStr">
        <is>
          <t>LA RUCHE LOGISTIQUE</t>
        </is>
      </c>
      <c r="W1024" s="8">
        <f>IF(C1024&lt;&gt;2,"",IF(S1024="5X","5XK",IF(S1024="5Y","5YK",IF(S1024="6B","6BK",IF(S1024="6C","6CK","")))))</f>
        <v/>
      </c>
      <c r="X1024" s="8">
        <f>IF(S1024="6B",_xlfn.XLOOKUP(H1024,'Zoning 2shop'!A:A,'Zoning 2shop'!B:B),IF(S1024="6C",_xlfn.XLOOKUP(G1024,'Zoning 2shop'!C:C,'Zoning 2shop'!D:D),""))</f>
        <v/>
      </c>
      <c r="Y1024" s="112">
        <f>AB1024/Z1024</f>
        <v/>
      </c>
      <c r="Z1024" s="4">
        <f>T1024</f>
        <v/>
      </c>
      <c r="AA1024" s="4">
        <f>IF(OR(S1024="6C",S1024="6B",S1024="5X",S1024="5Y"),0.08,0.5)</f>
        <v/>
      </c>
      <c r="AB1024" s="4">
        <f>$AG$5/$AG$2*Z1024</f>
        <v/>
      </c>
      <c r="AC1024" s="19">
        <f>Z1024+AA1024</f>
        <v/>
      </c>
      <c r="AD1024" s="8">
        <f>IF(COUNTIF(Catégories!A:A,N1024)=0,"catégorie inconnue",LOOKUP(N1024,Catégories!A:A,Catégories!B:B))</f>
        <v/>
      </c>
      <c r="AE1024" s="21">
        <f>SUM(Z1024:AB1024)</f>
        <v/>
      </c>
    </row>
    <row r="1025">
      <c r="B1025" s="127" t="inlineStr">
        <is>
          <t>13624019</t>
        </is>
      </c>
      <c r="C1025" s="127" t="inlineStr">
        <is>
          <t>2</t>
        </is>
      </c>
      <c r="D1025" s="123" t="n">
        <v>46156</v>
      </c>
      <c r="E1025" s="127" t="inlineStr">
        <is>
          <t>33300</t>
        </is>
      </c>
      <c r="F1025" s="127" t="inlineStr">
        <is>
          <t>21320</t>
        </is>
      </c>
      <c r="G1025" s="127" t="inlineStr"/>
      <c r="H1025" s="127" t="inlineStr"/>
      <c r="I1025" s="127" t="inlineStr">
        <is>
          <t>111807</t>
        </is>
      </c>
      <c r="J1025" s="127" t="inlineStr">
        <is>
          <t>111807</t>
        </is>
      </c>
      <c r="K1025" s="127" t="inlineStr">
        <is>
          <t>999999</t>
        </is>
      </c>
      <c r="L1025" s="127" t="inlineStr">
        <is>
          <t>XT258671637TS</t>
        </is>
      </c>
      <c r="M1025" s="127" t="inlineStr">
        <is>
          <t>N</t>
        </is>
      </c>
      <c r="N1025" s="127" t="inlineStr">
        <is>
          <t>Transport</t>
        </is>
      </c>
      <c r="O1025" s="127" t="inlineStr">
        <is>
          <t>N</t>
        </is>
      </c>
      <c r="P1025" s="127" t="inlineStr">
        <is>
          <t>S</t>
        </is>
      </c>
      <c r="Q1025" s="127" t="inlineStr">
        <is>
          <t>NT</t>
        </is>
      </c>
      <c r="R1025" s="147" t="n">
        <v>0.2</v>
      </c>
      <c r="S1025" s="127" t="inlineStr">
        <is>
          <t>5Y</t>
        </is>
      </c>
      <c r="T1025" s="148" t="n">
        <v>3.07</v>
      </c>
      <c r="U1025" s="127" t="inlineStr">
        <is>
          <t>LA RUCHE LOGISTIQUE</t>
        </is>
      </c>
      <c r="W1025" s="8">
        <f>IF(C1025&lt;&gt;2,"",IF(S1025="5X","5XK",IF(S1025="5Y","5YK",IF(S1025="6B","6BK",IF(S1025="6C","6CK","")))))</f>
        <v/>
      </c>
      <c r="X1025" s="8">
        <f>IF(S1025="6B",_xlfn.XLOOKUP(H1025,'Zoning 2shop'!A:A,'Zoning 2shop'!B:B),IF(S1025="6C",_xlfn.XLOOKUP(G1025,'Zoning 2shop'!C:C,'Zoning 2shop'!D:D),""))</f>
        <v/>
      </c>
      <c r="Y1025" s="112">
        <f>AB1025/Z1025</f>
        <v/>
      </c>
      <c r="Z1025" s="4">
        <f>T1025</f>
        <v/>
      </c>
      <c r="AA1025" s="4">
        <f>IF(OR(S1025="6C",S1025="6B",S1025="5X",S1025="5Y"),0.08,0.5)</f>
        <v/>
      </c>
      <c r="AB1025" s="4">
        <f>$AG$5/$AG$2*Z1025</f>
        <v/>
      </c>
      <c r="AC1025" s="19">
        <f>Z1025+AA1025</f>
        <v/>
      </c>
      <c r="AD1025" s="8">
        <f>IF(COUNTIF(Catégories!A:A,N1025)=0,"catégorie inconnue",LOOKUP(N1025,Catégories!A:A,Catégories!B:B))</f>
        <v/>
      </c>
      <c r="AE1025" s="21">
        <f>SUM(Z1025:AB1025)</f>
        <v/>
      </c>
    </row>
    <row r="1026">
      <c r="B1026" s="127" t="inlineStr">
        <is>
          <t>13624019</t>
        </is>
      </c>
      <c r="C1026" s="127" t="inlineStr">
        <is>
          <t>2</t>
        </is>
      </c>
      <c r="D1026" s="123" t="n">
        <v>46156</v>
      </c>
      <c r="E1026" s="127" t="inlineStr">
        <is>
          <t>62980</t>
        </is>
      </c>
      <c r="F1026" s="127" t="inlineStr">
        <is>
          <t>21320</t>
        </is>
      </c>
      <c r="G1026" s="127" t="inlineStr"/>
      <c r="H1026" s="127" t="inlineStr"/>
      <c r="I1026" s="127" t="inlineStr">
        <is>
          <t>111886</t>
        </is>
      </c>
      <c r="J1026" s="127" t="inlineStr">
        <is>
          <t>111886</t>
        </is>
      </c>
      <c r="K1026" s="127" t="inlineStr">
        <is>
          <t>999999</t>
        </is>
      </c>
      <c r="L1026" s="127" t="inlineStr">
        <is>
          <t>XT258675850TS</t>
        </is>
      </c>
      <c r="M1026" s="127" t="inlineStr">
        <is>
          <t>N</t>
        </is>
      </c>
      <c r="N1026" s="127" t="inlineStr">
        <is>
          <t>Transport</t>
        </is>
      </c>
      <c r="O1026" s="127" t="inlineStr">
        <is>
          <t>N</t>
        </is>
      </c>
      <c r="P1026" s="127" t="inlineStr">
        <is>
          <t>S</t>
        </is>
      </c>
      <c r="Q1026" s="127" t="inlineStr">
        <is>
          <t>NT</t>
        </is>
      </c>
      <c r="R1026" s="147" t="n">
        <v>0.83</v>
      </c>
      <c r="S1026" s="127" t="inlineStr">
        <is>
          <t>5Y</t>
        </is>
      </c>
      <c r="T1026" s="148" t="n">
        <v>3.17</v>
      </c>
      <c r="U1026" s="127" t="inlineStr">
        <is>
          <t>LA RUCHE LOGISTIQUE</t>
        </is>
      </c>
      <c r="W1026" s="8">
        <f>IF(C1026&lt;&gt;2,"",IF(S1026="5X","5XK",IF(S1026="5Y","5YK",IF(S1026="6B","6BK",IF(S1026="6C","6CK","")))))</f>
        <v/>
      </c>
      <c r="X1026" s="8">
        <f>IF(S1026="6B",_xlfn.XLOOKUP(H1026,'Zoning 2shop'!A:A,'Zoning 2shop'!B:B),IF(S1026="6C",_xlfn.XLOOKUP(G1026,'Zoning 2shop'!C:C,'Zoning 2shop'!D:D),""))</f>
        <v/>
      </c>
      <c r="Y1026" s="112">
        <f>AB1026/Z1026</f>
        <v/>
      </c>
      <c r="Z1026" s="4">
        <f>T1026</f>
        <v/>
      </c>
      <c r="AA1026" s="4">
        <f>IF(OR(S1026="6C",S1026="6B",S1026="5X",S1026="5Y"),0.08,0.5)</f>
        <v/>
      </c>
      <c r="AB1026" s="4">
        <f>$AG$5/$AG$2*Z1026</f>
        <v/>
      </c>
      <c r="AC1026" s="19">
        <f>Z1026+AA1026</f>
        <v/>
      </c>
      <c r="AD1026" s="8">
        <f>IF(COUNTIF(Catégories!A:A,N1026)=0,"catégorie inconnue",LOOKUP(N1026,Catégories!A:A,Catégories!B:B))</f>
        <v/>
      </c>
      <c r="AE1026" s="21">
        <f>SUM(Z1026:AB1026)</f>
        <v/>
      </c>
    </row>
    <row r="1027">
      <c r="B1027" s="127" t="inlineStr">
        <is>
          <t>13624019</t>
        </is>
      </c>
      <c r="C1027" s="127" t="inlineStr">
        <is>
          <t>2</t>
        </is>
      </c>
      <c r="D1027" s="123" t="n">
        <v>46156</v>
      </c>
      <c r="E1027" s="127" t="inlineStr">
        <is>
          <t>54410</t>
        </is>
      </c>
      <c r="F1027" s="127" t="inlineStr">
        <is>
          <t>21320</t>
        </is>
      </c>
      <c r="G1027" s="127" t="inlineStr"/>
      <c r="H1027" s="127" t="inlineStr"/>
      <c r="I1027" s="127" t="inlineStr">
        <is>
          <t>111229</t>
        </is>
      </c>
      <c r="J1027" s="127" t="inlineStr">
        <is>
          <t>111229</t>
        </is>
      </c>
      <c r="K1027" s="127" t="inlineStr">
        <is>
          <t>999999</t>
        </is>
      </c>
      <c r="L1027" s="127" t="inlineStr">
        <is>
          <t>XT258676237TS</t>
        </is>
      </c>
      <c r="M1027" s="127" t="inlineStr">
        <is>
          <t>N</t>
        </is>
      </c>
      <c r="N1027" s="127" t="inlineStr">
        <is>
          <t>Transport</t>
        </is>
      </c>
      <c r="O1027" s="127" t="inlineStr">
        <is>
          <t>N</t>
        </is>
      </c>
      <c r="P1027" s="127" t="inlineStr">
        <is>
          <t>S</t>
        </is>
      </c>
      <c r="Q1027" s="127" t="inlineStr">
        <is>
          <t>NT</t>
        </is>
      </c>
      <c r="R1027" s="147" t="n">
        <v>0.19</v>
      </c>
      <c r="S1027" s="127" t="inlineStr">
        <is>
          <t>5Y</t>
        </is>
      </c>
      <c r="T1027" s="148" t="n">
        <v>3.07</v>
      </c>
      <c r="U1027" s="127" t="inlineStr">
        <is>
          <t>LA RUCHE LOGISTIQUE</t>
        </is>
      </c>
      <c r="W1027" s="8">
        <f>IF(C1027&lt;&gt;2,"",IF(S1027="5X","5XK",IF(S1027="5Y","5YK",IF(S1027="6B","6BK",IF(S1027="6C","6CK","")))))</f>
        <v/>
      </c>
      <c r="X1027" s="8">
        <f>IF(S1027="6B",_xlfn.XLOOKUP(H1027,'Zoning 2shop'!A:A,'Zoning 2shop'!B:B),IF(S1027="6C",_xlfn.XLOOKUP(G1027,'Zoning 2shop'!C:C,'Zoning 2shop'!D:D),""))</f>
        <v/>
      </c>
      <c r="Y1027" s="112">
        <f>AB1027/Z1027</f>
        <v/>
      </c>
      <c r="Z1027" s="4">
        <f>T1027</f>
        <v/>
      </c>
      <c r="AA1027" s="4">
        <f>IF(OR(S1027="6C",S1027="6B",S1027="5X",S1027="5Y"),0.08,0.5)</f>
        <v/>
      </c>
      <c r="AB1027" s="4">
        <f>$AG$5/$AG$2*Z1027</f>
        <v/>
      </c>
      <c r="AC1027" s="19">
        <f>Z1027+AA1027</f>
        <v/>
      </c>
      <c r="AD1027" s="8">
        <f>IF(COUNTIF(Catégories!A:A,N1027)=0,"catégorie inconnue",LOOKUP(N1027,Catégories!A:A,Catégories!B:B))</f>
        <v/>
      </c>
      <c r="AE1027" s="21">
        <f>SUM(Z1027:AB1027)</f>
        <v/>
      </c>
    </row>
    <row r="1028">
      <c r="B1028" s="127" t="inlineStr">
        <is>
          <t>13624019</t>
        </is>
      </c>
      <c r="C1028" s="127" t="inlineStr">
        <is>
          <t>2</t>
        </is>
      </c>
      <c r="D1028" s="123" t="n">
        <v>46156</v>
      </c>
      <c r="E1028" s="127" t="inlineStr">
        <is>
          <t>64110</t>
        </is>
      </c>
      <c r="F1028" s="127" t="inlineStr">
        <is>
          <t>21320</t>
        </is>
      </c>
      <c r="G1028" s="127" t="inlineStr"/>
      <c r="H1028" s="127" t="inlineStr"/>
      <c r="I1028" s="127" t="inlineStr">
        <is>
          <t>111319</t>
        </is>
      </c>
      <c r="J1028" s="127" t="inlineStr">
        <is>
          <t>111319</t>
        </is>
      </c>
      <c r="K1028" s="127" t="inlineStr">
        <is>
          <t>999999</t>
        </is>
      </c>
      <c r="L1028" s="127" t="inlineStr">
        <is>
          <t>XT258676360TS</t>
        </is>
      </c>
      <c r="M1028" s="127" t="inlineStr">
        <is>
          <t>N</t>
        </is>
      </c>
      <c r="N1028" s="127" t="inlineStr">
        <is>
          <t>Transport</t>
        </is>
      </c>
      <c r="O1028" s="127" t="inlineStr">
        <is>
          <t>N</t>
        </is>
      </c>
      <c r="P1028" s="127" t="inlineStr">
        <is>
          <t>S</t>
        </is>
      </c>
      <c r="Q1028" s="127" t="inlineStr">
        <is>
          <t>NT</t>
        </is>
      </c>
      <c r="R1028" s="147" t="n">
        <v>0.5</v>
      </c>
      <c r="S1028" s="127" t="inlineStr">
        <is>
          <t>5Y</t>
        </is>
      </c>
      <c r="T1028" s="148" t="n">
        <v>3.07</v>
      </c>
      <c r="U1028" s="127" t="inlineStr">
        <is>
          <t>LA RUCHE LOGISTIQUE</t>
        </is>
      </c>
      <c r="W1028" s="8">
        <f>IF(C1028&lt;&gt;2,"",IF(S1028="5X","5XK",IF(S1028="5Y","5YK",IF(S1028="6B","6BK",IF(S1028="6C","6CK","")))))</f>
        <v/>
      </c>
      <c r="X1028" s="8">
        <f>IF(S1028="6B",_xlfn.XLOOKUP(H1028,'Zoning 2shop'!A:A,'Zoning 2shop'!B:B),IF(S1028="6C",_xlfn.XLOOKUP(G1028,'Zoning 2shop'!C:C,'Zoning 2shop'!D:D),""))</f>
        <v/>
      </c>
      <c r="Y1028" s="112">
        <f>AB1028/Z1028</f>
        <v/>
      </c>
      <c r="Z1028" s="4">
        <f>T1028</f>
        <v/>
      </c>
      <c r="AA1028" s="4">
        <f>IF(OR(S1028="6C",S1028="6B",S1028="5X",S1028="5Y"),0.08,0.5)</f>
        <v/>
      </c>
      <c r="AB1028" s="4">
        <f>$AG$5/$AG$2*Z1028</f>
        <v/>
      </c>
      <c r="AC1028" s="19">
        <f>Z1028+AA1028</f>
        <v/>
      </c>
      <c r="AD1028" s="8">
        <f>IF(COUNTIF(Catégories!A:A,N1028)=0,"catégorie inconnue",LOOKUP(N1028,Catégories!A:A,Catégories!B:B))</f>
        <v/>
      </c>
      <c r="AE1028" s="21">
        <f>SUM(Z1028:AB1028)</f>
        <v/>
      </c>
    </row>
    <row r="1029">
      <c r="B1029" s="127" t="inlineStr">
        <is>
          <t>13624019</t>
        </is>
      </c>
      <c r="C1029" s="127" t="inlineStr">
        <is>
          <t>2</t>
        </is>
      </c>
      <c r="D1029" s="123" t="n">
        <v>46156</v>
      </c>
      <c r="E1029" s="127" t="inlineStr">
        <is>
          <t>92210</t>
        </is>
      </c>
      <c r="F1029" s="127" t="inlineStr">
        <is>
          <t>21320</t>
        </is>
      </c>
      <c r="G1029" s="127" t="inlineStr"/>
      <c r="H1029" s="127" t="inlineStr"/>
      <c r="I1029" s="127" t="inlineStr">
        <is>
          <t>111840</t>
        </is>
      </c>
      <c r="J1029" s="127" t="inlineStr">
        <is>
          <t>111840</t>
        </is>
      </c>
      <c r="K1029" s="127" t="inlineStr">
        <is>
          <t>999999</t>
        </is>
      </c>
      <c r="L1029" s="127" t="inlineStr">
        <is>
          <t>XT258677983TS</t>
        </is>
      </c>
      <c r="M1029" s="127" t="inlineStr">
        <is>
          <t>N</t>
        </is>
      </c>
      <c r="N1029" s="127" t="inlineStr">
        <is>
          <t>Transport</t>
        </is>
      </c>
      <c r="O1029" s="127" t="inlineStr">
        <is>
          <t>N</t>
        </is>
      </c>
      <c r="P1029" s="127" t="inlineStr">
        <is>
          <t>S</t>
        </is>
      </c>
      <c r="Q1029" s="127" t="inlineStr">
        <is>
          <t>NT</t>
        </is>
      </c>
      <c r="R1029" s="147" t="n">
        <v>1.1</v>
      </c>
      <c r="S1029" s="127" t="inlineStr">
        <is>
          <t>5Y</t>
        </is>
      </c>
      <c r="T1029" s="148" t="n">
        <v>3.49</v>
      </c>
      <c r="U1029" s="127" t="inlineStr">
        <is>
          <t>LA RUCHE LOGISTIQUE</t>
        </is>
      </c>
      <c r="W1029" s="8">
        <f>IF(C1029&lt;&gt;2,"",IF(S1029="5X","5XK",IF(S1029="5Y","5YK",IF(S1029="6B","6BK",IF(S1029="6C","6CK","")))))</f>
        <v/>
      </c>
      <c r="X1029" s="8">
        <f>IF(S1029="6B",_xlfn.XLOOKUP(H1029,'Zoning 2shop'!A:A,'Zoning 2shop'!B:B),IF(S1029="6C",_xlfn.XLOOKUP(G1029,'Zoning 2shop'!C:C,'Zoning 2shop'!D:D),""))</f>
        <v/>
      </c>
      <c r="Y1029" s="112">
        <f>AB1029/Z1029</f>
        <v/>
      </c>
      <c r="Z1029" s="4">
        <f>T1029</f>
        <v/>
      </c>
      <c r="AA1029" s="4">
        <f>IF(OR(S1029="6C",S1029="6B",S1029="5X",S1029="5Y"),0.08,0.5)</f>
        <v/>
      </c>
      <c r="AB1029" s="4">
        <f>$AG$5/$AG$2*Z1029</f>
        <v/>
      </c>
      <c r="AC1029" s="19">
        <f>Z1029+AA1029</f>
        <v/>
      </c>
      <c r="AD1029" s="8">
        <f>IF(COUNTIF(Catégories!A:A,N1029)=0,"catégorie inconnue",LOOKUP(N1029,Catégories!A:A,Catégories!B:B))</f>
        <v/>
      </c>
      <c r="AE1029" s="21">
        <f>SUM(Z1029:AB1029)</f>
        <v/>
      </c>
    </row>
    <row r="1030">
      <c r="B1030" s="127" t="inlineStr">
        <is>
          <t>13624019</t>
        </is>
      </c>
      <c r="C1030" s="127" t="inlineStr">
        <is>
          <t>2</t>
        </is>
      </c>
      <c r="D1030" s="123" t="n">
        <v>46156</v>
      </c>
      <c r="E1030" s="127" t="inlineStr">
        <is>
          <t>92320</t>
        </is>
      </c>
      <c r="F1030" s="127" t="inlineStr">
        <is>
          <t>21320</t>
        </is>
      </c>
      <c r="G1030" s="127" t="inlineStr"/>
      <c r="H1030" s="127" t="inlineStr"/>
      <c r="I1030" s="127" t="inlineStr">
        <is>
          <t>110927</t>
        </is>
      </c>
      <c r="J1030" s="127" t="inlineStr">
        <is>
          <t>110927</t>
        </is>
      </c>
      <c r="K1030" s="127" t="inlineStr">
        <is>
          <t>999999</t>
        </is>
      </c>
      <c r="L1030" s="127" t="inlineStr">
        <is>
          <t>XT258679159TS</t>
        </is>
      </c>
      <c r="M1030" s="127" t="inlineStr">
        <is>
          <t>N</t>
        </is>
      </c>
      <c r="N1030" s="127" t="inlineStr">
        <is>
          <t>Transport</t>
        </is>
      </c>
      <c r="O1030" s="127" t="inlineStr">
        <is>
          <t>N</t>
        </is>
      </c>
      <c r="P1030" s="127" t="inlineStr">
        <is>
          <t>S</t>
        </is>
      </c>
      <c r="Q1030" s="127" t="inlineStr">
        <is>
          <t>NT</t>
        </is>
      </c>
      <c r="R1030" s="147" t="n">
        <v>0.75</v>
      </c>
      <c r="S1030" s="127" t="inlineStr">
        <is>
          <t>5Y</t>
        </is>
      </c>
      <c r="T1030" s="148" t="n">
        <v>3.17</v>
      </c>
      <c r="U1030" s="127" t="inlineStr">
        <is>
          <t>LA RUCHE LOGISTIQUE</t>
        </is>
      </c>
      <c r="W1030" s="8">
        <f>IF(C1030&lt;&gt;2,"",IF(S1030="5X","5XK",IF(S1030="5Y","5YK",IF(S1030="6B","6BK",IF(S1030="6C","6CK","")))))</f>
        <v/>
      </c>
      <c r="X1030" s="8">
        <f>IF(S1030="6B",_xlfn.XLOOKUP(H1030,'Zoning 2shop'!A:A,'Zoning 2shop'!B:B),IF(S1030="6C",_xlfn.XLOOKUP(G1030,'Zoning 2shop'!C:C,'Zoning 2shop'!D:D),""))</f>
        <v/>
      </c>
      <c r="Y1030" s="112">
        <f>AB1030/Z1030</f>
        <v/>
      </c>
      <c r="Z1030" s="4">
        <f>T1030</f>
        <v/>
      </c>
      <c r="AA1030" s="4">
        <f>IF(OR(S1030="6C",S1030="6B",S1030="5X",S1030="5Y"),0.08,0.5)</f>
        <v/>
      </c>
      <c r="AB1030" s="4">
        <f>$AG$5/$AG$2*Z1030</f>
        <v/>
      </c>
      <c r="AC1030" s="19">
        <f>Z1030+AA1030</f>
        <v/>
      </c>
      <c r="AD1030" s="8">
        <f>IF(COUNTIF(Catégories!A:A,N1030)=0,"catégorie inconnue",LOOKUP(N1030,Catégories!A:A,Catégories!B:B))</f>
        <v/>
      </c>
      <c r="AE1030" s="21">
        <f>SUM(Z1030:AB1030)</f>
        <v/>
      </c>
    </row>
    <row r="1031">
      <c r="B1031" s="127" t="inlineStr">
        <is>
          <t>13624019</t>
        </is>
      </c>
      <c r="C1031" s="127" t="inlineStr">
        <is>
          <t>2</t>
        </is>
      </c>
      <c r="D1031" s="123" t="n">
        <v>46157</v>
      </c>
      <c r="E1031" s="127" t="inlineStr">
        <is>
          <t>39600</t>
        </is>
      </c>
      <c r="F1031" s="127" t="inlineStr">
        <is>
          <t>21320</t>
        </is>
      </c>
      <c r="G1031" s="127" t="inlineStr"/>
      <c r="H1031" s="127" t="inlineStr"/>
      <c r="I1031" s="127" t="inlineStr">
        <is>
          <t>108997</t>
        </is>
      </c>
      <c r="J1031" s="127" t="inlineStr">
        <is>
          <t>108997</t>
        </is>
      </c>
      <c r="K1031" s="127" t="inlineStr">
        <is>
          <t>999999</t>
        </is>
      </c>
      <c r="L1031" s="127" t="inlineStr">
        <is>
          <t>XT258690707TS</t>
        </is>
      </c>
      <c r="M1031" s="127" t="inlineStr">
        <is>
          <t>N</t>
        </is>
      </c>
      <c r="N1031" s="127" t="inlineStr">
        <is>
          <t>Transport</t>
        </is>
      </c>
      <c r="O1031" s="127" t="inlineStr">
        <is>
          <t>N</t>
        </is>
      </c>
      <c r="P1031" s="127" t="inlineStr">
        <is>
          <t>S</t>
        </is>
      </c>
      <c r="Q1031" s="127" t="inlineStr">
        <is>
          <t>NR</t>
        </is>
      </c>
      <c r="R1031" s="147" t="n">
        <v>0.2</v>
      </c>
      <c r="S1031" s="127" t="inlineStr">
        <is>
          <t>5Y</t>
        </is>
      </c>
      <c r="T1031" s="148" t="n">
        <v>3.07</v>
      </c>
      <c r="U1031" s="127" t="inlineStr">
        <is>
          <t>LA RUCHE LOGISTIQUE</t>
        </is>
      </c>
      <c r="W1031" s="8">
        <f>IF(C1031&lt;&gt;2,"",IF(S1031="5X","5XK",IF(S1031="5Y","5YK",IF(S1031="6B","6BK",IF(S1031="6C","6CK","")))))</f>
        <v/>
      </c>
      <c r="X1031" s="8">
        <f>IF(S1031="6B",_xlfn.XLOOKUP(H1031,'Zoning 2shop'!A:A,'Zoning 2shop'!B:B),IF(S1031="6C",_xlfn.XLOOKUP(G1031,'Zoning 2shop'!C:C,'Zoning 2shop'!D:D),""))</f>
        <v/>
      </c>
      <c r="Y1031" s="112">
        <f>AB1031/Z1031</f>
        <v/>
      </c>
      <c r="Z1031" s="4">
        <f>T1031</f>
        <v/>
      </c>
      <c r="AA1031" s="4">
        <f>IF(OR(S1031="6C",S1031="6B",S1031="5X",S1031="5Y"),0.08,0.5)</f>
        <v/>
      </c>
      <c r="AB1031" s="4">
        <f>$AG$5/$AG$2*Z1031</f>
        <v/>
      </c>
      <c r="AC1031" s="19">
        <f>Z1031+AA1031</f>
        <v/>
      </c>
      <c r="AD1031" s="8">
        <f>IF(COUNTIF(Catégories!A:A,N1031)=0,"catégorie inconnue",LOOKUP(N1031,Catégories!A:A,Catégories!B:B))</f>
        <v/>
      </c>
      <c r="AE1031" s="21">
        <f>SUM(Z1031:AB1031)</f>
        <v/>
      </c>
    </row>
    <row r="1032">
      <c r="B1032" s="127" t="inlineStr">
        <is>
          <t>13624019</t>
        </is>
      </c>
      <c r="C1032" s="127" t="inlineStr">
        <is>
          <t>2</t>
        </is>
      </c>
      <c r="D1032" s="123" t="n">
        <v>46157</v>
      </c>
      <c r="E1032" s="127" t="inlineStr">
        <is>
          <t>56490</t>
        </is>
      </c>
      <c r="F1032" s="127" t="inlineStr">
        <is>
          <t>21320</t>
        </is>
      </c>
      <c r="G1032" s="127" t="inlineStr"/>
      <c r="H1032" s="127" t="inlineStr"/>
      <c r="I1032" s="127" t="inlineStr">
        <is>
          <t>111870</t>
        </is>
      </c>
      <c r="J1032" s="127" t="inlineStr">
        <is>
          <t>111870</t>
        </is>
      </c>
      <c r="K1032" s="127" t="inlineStr">
        <is>
          <t>999999</t>
        </is>
      </c>
      <c r="L1032" s="127" t="inlineStr">
        <is>
          <t>XT258697183TS</t>
        </is>
      </c>
      <c r="M1032" s="127" t="inlineStr">
        <is>
          <t>N</t>
        </is>
      </c>
      <c r="N1032" s="127" t="inlineStr">
        <is>
          <t>Transport</t>
        </is>
      </c>
      <c r="O1032" s="127" t="inlineStr">
        <is>
          <t>N</t>
        </is>
      </c>
      <c r="P1032" s="127" t="inlineStr">
        <is>
          <t>S</t>
        </is>
      </c>
      <c r="Q1032" s="127" t="inlineStr">
        <is>
          <t>NT</t>
        </is>
      </c>
      <c r="R1032" s="147" t="n">
        <v>0.5</v>
      </c>
      <c r="S1032" s="127" t="inlineStr">
        <is>
          <t>5Y</t>
        </is>
      </c>
      <c r="T1032" s="148" t="n">
        <v>3.07</v>
      </c>
      <c r="U1032" s="127" t="inlineStr">
        <is>
          <t>LA RUCHE LOGISTIQUE</t>
        </is>
      </c>
      <c r="W1032" s="8">
        <f>IF(C1032&lt;&gt;2,"",IF(S1032="5X","5XK",IF(S1032="5Y","5YK",IF(S1032="6B","6BK",IF(S1032="6C","6CK","")))))</f>
        <v/>
      </c>
      <c r="X1032" s="8">
        <f>IF(S1032="6B",_xlfn.XLOOKUP(H1032,'Zoning 2shop'!A:A,'Zoning 2shop'!B:B),IF(S1032="6C",_xlfn.XLOOKUP(G1032,'Zoning 2shop'!C:C,'Zoning 2shop'!D:D),""))</f>
        <v/>
      </c>
      <c r="Y1032" s="112">
        <f>AB1032/Z1032</f>
        <v/>
      </c>
      <c r="Z1032" s="4">
        <f>T1032</f>
        <v/>
      </c>
      <c r="AA1032" s="4">
        <f>IF(OR(S1032="6C",S1032="6B",S1032="5X",S1032="5Y"),0.08,0.5)</f>
        <v/>
      </c>
      <c r="AB1032" s="4">
        <f>$AG$5/$AG$2*Z1032</f>
        <v/>
      </c>
      <c r="AC1032" s="19">
        <f>Z1032+AA1032</f>
        <v/>
      </c>
      <c r="AD1032" s="8">
        <f>IF(COUNTIF(Catégories!A:A,N1032)=0,"catégorie inconnue",LOOKUP(N1032,Catégories!A:A,Catégories!B:B))</f>
        <v/>
      </c>
      <c r="AE1032" s="21">
        <f>SUM(Z1032:AB1032)</f>
        <v/>
      </c>
    </row>
    <row r="1033">
      <c r="B1033" s="127" t="inlineStr">
        <is>
          <t>13624019</t>
        </is>
      </c>
      <c r="C1033" s="127" t="inlineStr">
        <is>
          <t>2</t>
        </is>
      </c>
      <c r="D1033" s="123" t="n">
        <v>46157</v>
      </c>
      <c r="E1033" s="127" t="inlineStr">
        <is>
          <t>76000</t>
        </is>
      </c>
      <c r="F1033" s="127" t="inlineStr">
        <is>
          <t>21320</t>
        </is>
      </c>
      <c r="G1033" s="127" t="inlineStr"/>
      <c r="H1033" s="127" t="inlineStr"/>
      <c r="I1033" s="127" t="inlineStr">
        <is>
          <t>109900</t>
        </is>
      </c>
      <c r="J1033" s="127" t="inlineStr">
        <is>
          <t>109900</t>
        </is>
      </c>
      <c r="K1033" s="127" t="inlineStr">
        <is>
          <t>999999</t>
        </is>
      </c>
      <c r="L1033" s="127" t="inlineStr">
        <is>
          <t>XT258708368TS</t>
        </is>
      </c>
      <c r="M1033" s="127" t="inlineStr">
        <is>
          <t>N</t>
        </is>
      </c>
      <c r="N1033" s="127" t="inlineStr">
        <is>
          <t>Transport</t>
        </is>
      </c>
      <c r="O1033" s="127" t="inlineStr">
        <is>
          <t>N</t>
        </is>
      </c>
      <c r="P1033" s="127" t="inlineStr">
        <is>
          <t>S</t>
        </is>
      </c>
      <c r="Q1033" s="127" t="inlineStr">
        <is>
          <t>NT</t>
        </is>
      </c>
      <c r="R1033" s="147" t="n">
        <v>0.06</v>
      </c>
      <c r="S1033" s="127" t="inlineStr">
        <is>
          <t>5Y</t>
        </is>
      </c>
      <c r="T1033" s="148" t="n">
        <v>3.07</v>
      </c>
      <c r="U1033" s="127" t="inlineStr">
        <is>
          <t>LA RUCHE LOGISTIQUE</t>
        </is>
      </c>
      <c r="W1033" s="8">
        <f>IF(C1033&lt;&gt;2,"",IF(S1033="5X","5XK",IF(S1033="5Y","5YK",IF(S1033="6B","6BK",IF(S1033="6C","6CK","")))))</f>
        <v/>
      </c>
      <c r="X1033" s="8">
        <f>IF(S1033="6B",_xlfn.XLOOKUP(H1033,'Zoning 2shop'!A:A,'Zoning 2shop'!B:B),IF(S1033="6C",_xlfn.XLOOKUP(G1033,'Zoning 2shop'!C:C,'Zoning 2shop'!D:D),""))</f>
        <v/>
      </c>
      <c r="Y1033" s="112">
        <f>AB1033/Z1033</f>
        <v/>
      </c>
      <c r="Z1033" s="4">
        <f>T1033</f>
        <v/>
      </c>
      <c r="AA1033" s="4">
        <f>IF(OR(S1033="6C",S1033="6B",S1033="5X",S1033="5Y"),0.08,0.5)</f>
        <v/>
      </c>
      <c r="AB1033" s="4">
        <f>$AG$5/$AG$2*Z1033</f>
        <v/>
      </c>
      <c r="AC1033" s="19">
        <f>Z1033+AA1033</f>
        <v/>
      </c>
      <c r="AD1033" s="8">
        <f>IF(COUNTIF(Catégories!A:A,N1033)=0,"catégorie inconnue",LOOKUP(N1033,Catégories!A:A,Catégories!B:B))</f>
        <v/>
      </c>
      <c r="AE1033" s="21">
        <f>SUM(Z1033:AB1033)</f>
        <v/>
      </c>
    </row>
    <row r="1034">
      <c r="B1034" s="127" t="inlineStr">
        <is>
          <t>13624019</t>
        </is>
      </c>
      <c r="C1034" s="127" t="inlineStr">
        <is>
          <t>2</t>
        </is>
      </c>
      <c r="D1034" s="123" t="n">
        <v>46157</v>
      </c>
      <c r="E1034" s="127" t="inlineStr">
        <is>
          <t>92700</t>
        </is>
      </c>
      <c r="F1034" s="127" t="inlineStr">
        <is>
          <t>21320</t>
        </is>
      </c>
      <c r="G1034" s="127" t="inlineStr"/>
      <c r="H1034" s="127" t="inlineStr"/>
      <c r="I1034" s="127" t="inlineStr">
        <is>
          <t>108191</t>
        </is>
      </c>
      <c r="J1034" s="127" t="inlineStr">
        <is>
          <t>108191</t>
        </is>
      </c>
      <c r="K1034" s="127" t="inlineStr">
        <is>
          <t>999999</t>
        </is>
      </c>
      <c r="L1034" s="127" t="inlineStr">
        <is>
          <t>XT258726185TS</t>
        </is>
      </c>
      <c r="M1034" s="127" t="inlineStr">
        <is>
          <t>N</t>
        </is>
      </c>
      <c r="N1034" s="127" t="inlineStr">
        <is>
          <t>Transport</t>
        </is>
      </c>
      <c r="O1034" s="127" t="inlineStr">
        <is>
          <t>N</t>
        </is>
      </c>
      <c r="P1034" s="127" t="inlineStr">
        <is>
          <t>S</t>
        </is>
      </c>
      <c r="Q1034" s="127" t="inlineStr">
        <is>
          <t>NT</t>
        </is>
      </c>
      <c r="R1034" s="147" t="n">
        <v>0.12</v>
      </c>
      <c r="S1034" s="127" t="inlineStr">
        <is>
          <t>5Y</t>
        </is>
      </c>
      <c r="T1034" s="148" t="n">
        <v>3.07</v>
      </c>
      <c r="U1034" s="127" t="inlineStr">
        <is>
          <t>LA RUCHE LOGISTIQUE</t>
        </is>
      </c>
      <c r="W1034" s="8">
        <f>IF(C1034&lt;&gt;2,"",IF(S1034="5X","5XK",IF(S1034="5Y","5YK",IF(S1034="6B","6BK",IF(S1034="6C","6CK","")))))</f>
        <v/>
      </c>
      <c r="X1034" s="8">
        <f>IF(S1034="6B",_xlfn.XLOOKUP(H1034,'Zoning 2shop'!A:A,'Zoning 2shop'!B:B),IF(S1034="6C",_xlfn.XLOOKUP(G1034,'Zoning 2shop'!C:C,'Zoning 2shop'!D:D),""))</f>
        <v/>
      </c>
      <c r="Y1034" s="112">
        <f>AB1034/Z1034</f>
        <v/>
      </c>
      <c r="Z1034" s="4">
        <f>T1034</f>
        <v/>
      </c>
      <c r="AA1034" s="4">
        <f>IF(OR(S1034="6C",S1034="6B",S1034="5X",S1034="5Y"),0.08,0.5)</f>
        <v/>
      </c>
      <c r="AB1034" s="4">
        <f>$AG$5/$AG$2*Z1034</f>
        <v/>
      </c>
      <c r="AC1034" s="19">
        <f>Z1034+AA1034</f>
        <v/>
      </c>
      <c r="AD1034" s="8">
        <f>IF(COUNTIF(Catégories!A:A,N1034)=0,"catégorie inconnue",LOOKUP(N1034,Catégories!A:A,Catégories!B:B))</f>
        <v/>
      </c>
      <c r="AE1034" s="21">
        <f>SUM(Z1034:AB1034)</f>
        <v/>
      </c>
    </row>
    <row r="1035">
      <c r="B1035" s="127" t="inlineStr">
        <is>
          <t>13624019</t>
        </is>
      </c>
      <c r="C1035" s="127" t="inlineStr">
        <is>
          <t>2</t>
        </is>
      </c>
      <c r="D1035" s="123" t="n">
        <v>46157</v>
      </c>
      <c r="E1035" s="127" t="inlineStr">
        <is>
          <t>29880</t>
        </is>
      </c>
      <c r="F1035" s="127" t="inlineStr">
        <is>
          <t>21320</t>
        </is>
      </c>
      <c r="G1035" s="127" t="inlineStr"/>
      <c r="H1035" s="127" t="inlineStr"/>
      <c r="I1035" s="127" t="inlineStr">
        <is>
          <t>111558</t>
        </is>
      </c>
      <c r="J1035" s="127" t="inlineStr">
        <is>
          <t>111558</t>
        </is>
      </c>
      <c r="K1035" s="127" t="inlineStr">
        <is>
          <t>999999</t>
        </is>
      </c>
      <c r="L1035" s="127" t="inlineStr">
        <is>
          <t>XT258734487TS</t>
        </is>
      </c>
      <c r="M1035" s="127" t="inlineStr">
        <is>
          <t>N</t>
        </is>
      </c>
      <c r="N1035" s="127" t="inlineStr">
        <is>
          <t>Transport</t>
        </is>
      </c>
      <c r="O1035" s="127" t="inlineStr">
        <is>
          <t>N</t>
        </is>
      </c>
      <c r="P1035" s="127" t="inlineStr">
        <is>
          <t>S</t>
        </is>
      </c>
      <c r="Q1035" s="127" t="inlineStr">
        <is>
          <t>NT</t>
        </is>
      </c>
      <c r="R1035" s="147" t="n">
        <v>0.9</v>
      </c>
      <c r="S1035" s="127" t="inlineStr">
        <is>
          <t>5Y</t>
        </is>
      </c>
      <c r="T1035" s="148" t="n">
        <v>3.17</v>
      </c>
      <c r="U1035" s="127" t="inlineStr">
        <is>
          <t>LA RUCHE LOGISTIQUE</t>
        </is>
      </c>
      <c r="W1035" s="8">
        <f>IF(C1035&lt;&gt;2,"",IF(S1035="5X","5XK",IF(S1035="5Y","5YK",IF(S1035="6B","6BK",IF(S1035="6C","6CK","")))))</f>
        <v/>
      </c>
      <c r="X1035" s="8">
        <f>IF(S1035="6B",_xlfn.XLOOKUP(H1035,'Zoning 2shop'!A:A,'Zoning 2shop'!B:B),IF(S1035="6C",_xlfn.XLOOKUP(G1035,'Zoning 2shop'!C:C,'Zoning 2shop'!D:D),""))</f>
        <v/>
      </c>
      <c r="Y1035" s="112">
        <f>AB1035/Z1035</f>
        <v/>
      </c>
      <c r="Z1035" s="4">
        <f>T1035</f>
        <v/>
      </c>
      <c r="AA1035" s="4">
        <f>IF(OR(S1035="6C",S1035="6B",S1035="5X",S1035="5Y"),0.08,0.5)</f>
        <v/>
      </c>
      <c r="AB1035" s="4">
        <f>$AG$5/$AG$2*Z1035</f>
        <v/>
      </c>
      <c r="AC1035" s="19">
        <f>Z1035+AA1035</f>
        <v/>
      </c>
      <c r="AD1035" s="8">
        <f>IF(COUNTIF(Catégories!A:A,N1035)=0,"catégorie inconnue",LOOKUP(N1035,Catégories!A:A,Catégories!B:B))</f>
        <v/>
      </c>
      <c r="AE1035" s="21">
        <f>SUM(Z1035:AB1035)</f>
        <v/>
      </c>
    </row>
    <row r="1036">
      <c r="B1036" s="127" t="inlineStr">
        <is>
          <t>13624019</t>
        </is>
      </c>
      <c r="C1036" s="127" t="inlineStr">
        <is>
          <t>2</t>
        </is>
      </c>
      <c r="D1036" s="123" t="n">
        <v>46157</v>
      </c>
      <c r="E1036" s="127" t="inlineStr">
        <is>
          <t>50530</t>
        </is>
      </c>
      <c r="F1036" s="127" t="inlineStr">
        <is>
          <t>21320</t>
        </is>
      </c>
      <c r="G1036" s="127" t="inlineStr"/>
      <c r="H1036" s="127" t="inlineStr"/>
      <c r="I1036" s="127" t="inlineStr">
        <is>
          <t>104843</t>
        </is>
      </c>
      <c r="J1036" s="127" t="inlineStr">
        <is>
          <t>104843</t>
        </is>
      </c>
      <c r="K1036" s="127" t="inlineStr">
        <is>
          <t>999999</t>
        </is>
      </c>
      <c r="L1036" s="127" t="inlineStr">
        <is>
          <t>XT258739379TS</t>
        </is>
      </c>
      <c r="M1036" s="127" t="inlineStr">
        <is>
          <t>N</t>
        </is>
      </c>
      <c r="N1036" s="127" t="inlineStr">
        <is>
          <t>Transport</t>
        </is>
      </c>
      <c r="O1036" s="127" t="inlineStr">
        <is>
          <t>N</t>
        </is>
      </c>
      <c r="P1036" s="127" t="inlineStr">
        <is>
          <t>S</t>
        </is>
      </c>
      <c r="Q1036" s="127" t="inlineStr">
        <is>
          <t>NT</t>
        </is>
      </c>
      <c r="R1036" s="147" t="n">
        <v>0.9</v>
      </c>
      <c r="S1036" s="127" t="inlineStr">
        <is>
          <t>5Y</t>
        </is>
      </c>
      <c r="T1036" s="148" t="n">
        <v>3.17</v>
      </c>
      <c r="U1036" s="127" t="inlineStr">
        <is>
          <t>LA RUCHE LOGISTIQUE</t>
        </is>
      </c>
      <c r="W1036" s="8">
        <f>IF(C1036&lt;&gt;2,"",IF(S1036="5X","5XK",IF(S1036="5Y","5YK",IF(S1036="6B","6BK",IF(S1036="6C","6CK","")))))</f>
        <v/>
      </c>
      <c r="X1036" s="8">
        <f>IF(S1036="6B",_xlfn.XLOOKUP(H1036,'Zoning 2shop'!A:A,'Zoning 2shop'!B:B),IF(S1036="6C",_xlfn.XLOOKUP(G1036,'Zoning 2shop'!C:C,'Zoning 2shop'!D:D),""))</f>
        <v/>
      </c>
      <c r="Y1036" s="112">
        <f>AB1036/Z1036</f>
        <v/>
      </c>
      <c r="Z1036" s="4">
        <f>T1036</f>
        <v/>
      </c>
      <c r="AA1036" s="4">
        <f>IF(OR(S1036="6C",S1036="6B",S1036="5X",S1036="5Y"),0.08,0.5)</f>
        <v/>
      </c>
      <c r="AB1036" s="4">
        <f>$AG$5/$AG$2*Z1036</f>
        <v/>
      </c>
      <c r="AC1036" s="19">
        <f>Z1036+AA1036</f>
        <v/>
      </c>
      <c r="AD1036" s="8">
        <f>IF(COUNTIF(Catégories!A:A,N1036)=0,"catégorie inconnue",LOOKUP(N1036,Catégories!A:A,Catégories!B:B))</f>
        <v/>
      </c>
      <c r="AE1036" s="21">
        <f>SUM(Z1036:AB1036)</f>
        <v/>
      </c>
    </row>
    <row r="1037">
      <c r="B1037" s="127" t="inlineStr">
        <is>
          <t>13624019</t>
        </is>
      </c>
      <c r="C1037" s="127" t="inlineStr">
        <is>
          <t>2</t>
        </is>
      </c>
      <c r="D1037" s="123" t="n">
        <v>46157</v>
      </c>
      <c r="E1037" s="127" t="inlineStr">
        <is>
          <t>75013</t>
        </is>
      </c>
      <c r="F1037" s="127" t="inlineStr">
        <is>
          <t>21320</t>
        </is>
      </c>
      <c r="G1037" s="127" t="inlineStr"/>
      <c r="H1037" s="127" t="inlineStr"/>
      <c r="I1037" s="127" t="inlineStr">
        <is>
          <t>111417</t>
        </is>
      </c>
      <c r="J1037" s="127" t="inlineStr">
        <is>
          <t>111417</t>
        </is>
      </c>
      <c r="K1037" s="127" t="inlineStr">
        <is>
          <t>999999</t>
        </is>
      </c>
      <c r="L1037" s="127" t="inlineStr">
        <is>
          <t>XT258743625TS</t>
        </is>
      </c>
      <c r="M1037" s="127" t="inlineStr">
        <is>
          <t>N</t>
        </is>
      </c>
      <c r="N1037" s="127" t="inlineStr">
        <is>
          <t>Transport</t>
        </is>
      </c>
      <c r="O1037" s="127" t="inlineStr">
        <is>
          <t>N</t>
        </is>
      </c>
      <c r="P1037" s="127" t="inlineStr">
        <is>
          <t>S</t>
        </is>
      </c>
      <c r="Q1037" s="127" t="inlineStr">
        <is>
          <t>NT</t>
        </is>
      </c>
      <c r="R1037" s="147" t="n">
        <v>0.09</v>
      </c>
      <c r="S1037" s="127" t="inlineStr">
        <is>
          <t>5Y</t>
        </is>
      </c>
      <c r="T1037" s="148" t="n">
        <v>3.07</v>
      </c>
      <c r="U1037" s="127" t="inlineStr">
        <is>
          <t>LA RUCHE LOGISTIQUE</t>
        </is>
      </c>
      <c r="W1037" s="8">
        <f>IF(C1037&lt;&gt;2,"",IF(S1037="5X","5XK",IF(S1037="5Y","5YK",IF(S1037="6B","6BK",IF(S1037="6C","6CK","")))))</f>
        <v/>
      </c>
      <c r="X1037" s="8">
        <f>IF(S1037="6B",_xlfn.XLOOKUP(H1037,'Zoning 2shop'!A:A,'Zoning 2shop'!B:B),IF(S1037="6C",_xlfn.XLOOKUP(G1037,'Zoning 2shop'!C:C,'Zoning 2shop'!D:D),""))</f>
        <v/>
      </c>
      <c r="Y1037" s="112">
        <f>AB1037/Z1037</f>
        <v/>
      </c>
      <c r="Z1037" s="4">
        <f>T1037</f>
        <v/>
      </c>
      <c r="AA1037" s="4">
        <f>IF(OR(S1037="6C",S1037="6B",S1037="5X",S1037="5Y"),0.08,0.5)</f>
        <v/>
      </c>
      <c r="AB1037" s="4">
        <f>$AG$5/$AG$2*Z1037</f>
        <v/>
      </c>
      <c r="AC1037" s="19">
        <f>Z1037+AA1037</f>
        <v/>
      </c>
      <c r="AD1037" s="8">
        <f>IF(COUNTIF(Catégories!A:A,N1037)=0,"catégorie inconnue",LOOKUP(N1037,Catégories!A:A,Catégories!B:B))</f>
        <v/>
      </c>
      <c r="AE1037" s="21">
        <f>SUM(Z1037:AB1037)</f>
        <v/>
      </c>
    </row>
    <row r="1038">
      <c r="B1038" s="127" t="inlineStr">
        <is>
          <t>13624019</t>
        </is>
      </c>
      <c r="C1038" s="127" t="inlineStr">
        <is>
          <t>2</t>
        </is>
      </c>
      <c r="D1038" s="123" t="n">
        <v>46157</v>
      </c>
      <c r="E1038" s="127" t="inlineStr">
        <is>
          <t>31330</t>
        </is>
      </c>
      <c r="F1038" s="127" t="inlineStr">
        <is>
          <t>21320</t>
        </is>
      </c>
      <c r="G1038" s="127" t="inlineStr"/>
      <c r="H1038" s="127" t="inlineStr"/>
      <c r="I1038" s="127" t="inlineStr">
        <is>
          <t>111879</t>
        </is>
      </c>
      <c r="J1038" s="127" t="inlineStr">
        <is>
          <t>111879</t>
        </is>
      </c>
      <c r="K1038" s="127" t="inlineStr">
        <is>
          <t>999999</t>
        </is>
      </c>
      <c r="L1038" s="127" t="inlineStr">
        <is>
          <t>XT258749685TS</t>
        </is>
      </c>
      <c r="M1038" s="127" t="inlineStr">
        <is>
          <t>N</t>
        </is>
      </c>
      <c r="N1038" s="127" t="inlineStr">
        <is>
          <t>Transport</t>
        </is>
      </c>
      <c r="O1038" s="127" t="inlineStr">
        <is>
          <t>N</t>
        </is>
      </c>
      <c r="P1038" s="127" t="inlineStr">
        <is>
          <t>S</t>
        </is>
      </c>
      <c r="Q1038" s="127" t="inlineStr">
        <is>
          <t>NT</t>
        </is>
      </c>
      <c r="R1038" s="147" t="n">
        <v>0.55</v>
      </c>
      <c r="S1038" s="127" t="inlineStr">
        <is>
          <t>5Y</t>
        </is>
      </c>
      <c r="T1038" s="148" t="n">
        <v>3.17</v>
      </c>
      <c r="U1038" s="127" t="inlineStr">
        <is>
          <t>LA RUCHE LOGISTIQUE</t>
        </is>
      </c>
      <c r="W1038" s="8">
        <f>IF(C1038&lt;&gt;2,"",IF(S1038="5X","5XK",IF(S1038="5Y","5YK",IF(S1038="6B","6BK",IF(S1038="6C","6CK","")))))</f>
        <v/>
      </c>
      <c r="X1038" s="8">
        <f>IF(S1038="6B",_xlfn.XLOOKUP(H1038,'Zoning 2shop'!A:A,'Zoning 2shop'!B:B),IF(S1038="6C",_xlfn.XLOOKUP(G1038,'Zoning 2shop'!C:C,'Zoning 2shop'!D:D),""))</f>
        <v/>
      </c>
      <c r="Y1038" s="112">
        <f>AB1038/Z1038</f>
        <v/>
      </c>
      <c r="Z1038" s="4">
        <f>T1038</f>
        <v/>
      </c>
      <c r="AA1038" s="4">
        <f>IF(OR(S1038="6C",S1038="6B",S1038="5X",S1038="5Y"),0.08,0.5)</f>
        <v/>
      </c>
      <c r="AB1038" s="4">
        <f>$AG$5/$AG$2*Z1038</f>
        <v/>
      </c>
      <c r="AC1038" s="19">
        <f>Z1038+AA1038</f>
        <v/>
      </c>
      <c r="AD1038" s="8">
        <f>IF(COUNTIF(Catégories!A:A,N1038)=0,"catégorie inconnue",LOOKUP(N1038,Catégories!A:A,Catégories!B:B))</f>
        <v/>
      </c>
      <c r="AE1038" s="21">
        <f>SUM(Z1038:AB1038)</f>
        <v/>
      </c>
    </row>
    <row r="1039">
      <c r="B1039" s="127" t="inlineStr">
        <is>
          <t>13624019</t>
        </is>
      </c>
      <c r="C1039" s="127" t="inlineStr">
        <is>
          <t>2</t>
        </is>
      </c>
      <c r="D1039" s="123" t="n">
        <v>46157</v>
      </c>
      <c r="E1039" s="127" t="inlineStr">
        <is>
          <t>83910</t>
        </is>
      </c>
      <c r="F1039" s="127" t="inlineStr">
        <is>
          <t>21320</t>
        </is>
      </c>
      <c r="G1039" s="127" t="inlineStr"/>
      <c r="H1039" s="127" t="inlineStr"/>
      <c r="I1039" s="127" t="inlineStr">
        <is>
          <t>111479</t>
        </is>
      </c>
      <c r="J1039" s="127" t="inlineStr">
        <is>
          <t>111479</t>
        </is>
      </c>
      <c r="K1039" s="127" t="inlineStr">
        <is>
          <t>999999</t>
        </is>
      </c>
      <c r="L1039" s="127" t="inlineStr">
        <is>
          <t>XT258750343TS</t>
        </is>
      </c>
      <c r="M1039" s="127" t="inlineStr">
        <is>
          <t>N</t>
        </is>
      </c>
      <c r="N1039" s="127" t="inlineStr">
        <is>
          <t>Transport</t>
        </is>
      </c>
      <c r="O1039" s="127" t="inlineStr">
        <is>
          <t>N</t>
        </is>
      </c>
      <c r="P1039" s="127" t="inlineStr">
        <is>
          <t>S</t>
        </is>
      </c>
      <c r="Q1039" s="127" t="inlineStr">
        <is>
          <t>NT</t>
        </is>
      </c>
      <c r="R1039" s="147" t="n">
        <v>0.14</v>
      </c>
      <c r="S1039" s="127" t="inlineStr">
        <is>
          <t>5Y</t>
        </is>
      </c>
      <c r="T1039" s="148" t="n">
        <v>3.07</v>
      </c>
      <c r="U1039" s="127" t="inlineStr">
        <is>
          <t>LA RUCHE LOGISTIQUE</t>
        </is>
      </c>
      <c r="W1039" s="8">
        <f>IF(C1039&lt;&gt;2,"",IF(S1039="5X","5XK",IF(S1039="5Y","5YK",IF(S1039="6B","6BK",IF(S1039="6C","6CK","")))))</f>
        <v/>
      </c>
      <c r="X1039" s="8">
        <f>IF(S1039="6B",_xlfn.XLOOKUP(H1039,'Zoning 2shop'!A:A,'Zoning 2shop'!B:B),IF(S1039="6C",_xlfn.XLOOKUP(G1039,'Zoning 2shop'!C:C,'Zoning 2shop'!D:D),""))</f>
        <v/>
      </c>
      <c r="Y1039" s="112">
        <f>AB1039/Z1039</f>
        <v/>
      </c>
      <c r="Z1039" s="4">
        <f>T1039</f>
        <v/>
      </c>
      <c r="AA1039" s="4">
        <f>IF(OR(S1039="6C",S1039="6B",S1039="5X",S1039="5Y"),0.08,0.5)</f>
        <v/>
      </c>
      <c r="AB1039" s="4">
        <f>$AG$5/$AG$2*Z1039</f>
        <v/>
      </c>
      <c r="AC1039" s="19">
        <f>Z1039+AA1039</f>
        <v/>
      </c>
      <c r="AD1039" s="8">
        <f>IF(COUNTIF(Catégories!A:A,N1039)=0,"catégorie inconnue",LOOKUP(N1039,Catégories!A:A,Catégories!B:B))</f>
        <v/>
      </c>
      <c r="AE1039" s="21">
        <f>SUM(Z1039:AB1039)</f>
        <v/>
      </c>
    </row>
    <row r="1040">
      <c r="B1040" s="127" t="inlineStr">
        <is>
          <t>13624019</t>
        </is>
      </c>
      <c r="C1040" s="127" t="inlineStr">
        <is>
          <t>2</t>
        </is>
      </c>
      <c r="D1040" s="123" t="n">
        <v>46157</v>
      </c>
      <c r="E1040" s="127" t="inlineStr">
        <is>
          <t>66300</t>
        </is>
      </c>
      <c r="F1040" s="127" t="inlineStr">
        <is>
          <t>21320</t>
        </is>
      </c>
      <c r="G1040" s="127" t="inlineStr"/>
      <c r="H1040" s="127" t="inlineStr"/>
      <c r="I1040" s="127" t="inlineStr">
        <is>
          <t>111616</t>
        </is>
      </c>
      <c r="J1040" s="127" t="inlineStr">
        <is>
          <t>111616</t>
        </is>
      </c>
      <c r="K1040" s="127" t="inlineStr">
        <is>
          <t>999999</t>
        </is>
      </c>
      <c r="L1040" s="127" t="inlineStr">
        <is>
          <t>XT258752653TS</t>
        </is>
      </c>
      <c r="M1040" s="127" t="inlineStr">
        <is>
          <t>N</t>
        </is>
      </c>
      <c r="N1040" s="127" t="inlineStr">
        <is>
          <t>Transport</t>
        </is>
      </c>
      <c r="O1040" s="127" t="inlineStr">
        <is>
          <t>N</t>
        </is>
      </c>
      <c r="P1040" s="127" t="inlineStr">
        <is>
          <t>S</t>
        </is>
      </c>
      <c r="Q1040" s="127" t="inlineStr">
        <is>
          <t>NT</t>
        </is>
      </c>
      <c r="R1040" s="147" t="n">
        <v>0.12</v>
      </c>
      <c r="S1040" s="127" t="inlineStr">
        <is>
          <t>5Y</t>
        </is>
      </c>
      <c r="T1040" s="148" t="n">
        <v>3.07</v>
      </c>
      <c r="U1040" s="127" t="inlineStr">
        <is>
          <t>LA RUCHE LOGISTIQUE</t>
        </is>
      </c>
      <c r="W1040" s="8">
        <f>IF(C1040&lt;&gt;2,"",IF(S1040="5X","5XK",IF(S1040="5Y","5YK",IF(S1040="6B","6BK",IF(S1040="6C","6CK","")))))</f>
        <v/>
      </c>
      <c r="X1040" s="8">
        <f>IF(S1040="6B",_xlfn.XLOOKUP(H1040,'Zoning 2shop'!A:A,'Zoning 2shop'!B:B),IF(S1040="6C",_xlfn.XLOOKUP(G1040,'Zoning 2shop'!C:C,'Zoning 2shop'!D:D),""))</f>
        <v/>
      </c>
      <c r="Y1040" s="112">
        <f>AB1040/Z1040</f>
        <v/>
      </c>
      <c r="Z1040" s="4">
        <f>T1040</f>
        <v/>
      </c>
      <c r="AA1040" s="4">
        <f>IF(OR(S1040="6C",S1040="6B",S1040="5X",S1040="5Y"),0.08,0.5)</f>
        <v/>
      </c>
      <c r="AB1040" s="4">
        <f>$AG$5/$AG$2*Z1040</f>
        <v/>
      </c>
      <c r="AC1040" s="19">
        <f>Z1040+AA1040</f>
        <v/>
      </c>
      <c r="AD1040" s="8">
        <f>IF(COUNTIF(Catégories!A:A,N1040)=0,"catégorie inconnue",LOOKUP(N1040,Catégories!A:A,Catégories!B:B))</f>
        <v/>
      </c>
      <c r="AE1040" s="21">
        <f>SUM(Z1040:AB1040)</f>
        <v/>
      </c>
    </row>
    <row r="1041">
      <c r="B1041" s="127" t="inlineStr">
        <is>
          <t>13624019</t>
        </is>
      </c>
      <c r="C1041" s="127" t="inlineStr">
        <is>
          <t>2</t>
        </is>
      </c>
      <c r="D1041" s="123" t="n">
        <v>46157</v>
      </c>
      <c r="E1041" s="127" t="inlineStr">
        <is>
          <t>85220</t>
        </is>
      </c>
      <c r="F1041" s="127" t="inlineStr">
        <is>
          <t>21320</t>
        </is>
      </c>
      <c r="G1041" s="127" t="inlineStr"/>
      <c r="H1041" s="127" t="inlineStr"/>
      <c r="I1041" s="127" t="inlineStr">
        <is>
          <t>111979</t>
        </is>
      </c>
      <c r="J1041" s="127" t="inlineStr">
        <is>
          <t>111979</t>
        </is>
      </c>
      <c r="K1041" s="127" t="inlineStr">
        <is>
          <t>999999</t>
        </is>
      </c>
      <c r="L1041" s="127" t="inlineStr">
        <is>
          <t>XT258755249TS</t>
        </is>
      </c>
      <c r="M1041" s="127" t="inlineStr">
        <is>
          <t>N</t>
        </is>
      </c>
      <c r="N1041" s="127" t="inlineStr">
        <is>
          <t>Transport</t>
        </is>
      </c>
      <c r="O1041" s="127" t="inlineStr">
        <is>
          <t>N</t>
        </is>
      </c>
      <c r="P1041" s="127" t="inlineStr">
        <is>
          <t>S</t>
        </is>
      </c>
      <c r="Q1041" s="127" t="inlineStr">
        <is>
          <t>NT</t>
        </is>
      </c>
      <c r="R1041" s="147" t="n">
        <v>0.59</v>
      </c>
      <c r="S1041" s="127" t="inlineStr">
        <is>
          <t>5Y</t>
        </is>
      </c>
      <c r="T1041" s="148" t="n">
        <v>3.17</v>
      </c>
      <c r="U1041" s="127" t="inlineStr">
        <is>
          <t>LA RUCHE LOGISTIQUE</t>
        </is>
      </c>
      <c r="W1041" s="8">
        <f>IF(C1041&lt;&gt;2,"",IF(S1041="5X","5XK",IF(S1041="5Y","5YK",IF(S1041="6B","6BK",IF(S1041="6C","6CK","")))))</f>
        <v/>
      </c>
      <c r="X1041" s="8">
        <f>IF(S1041="6B",_xlfn.XLOOKUP(H1041,'Zoning 2shop'!A:A,'Zoning 2shop'!B:B),IF(S1041="6C",_xlfn.XLOOKUP(G1041,'Zoning 2shop'!C:C,'Zoning 2shop'!D:D),""))</f>
        <v/>
      </c>
      <c r="Y1041" s="112">
        <f>AB1041/Z1041</f>
        <v/>
      </c>
      <c r="Z1041" s="4">
        <f>T1041</f>
        <v/>
      </c>
      <c r="AA1041" s="4">
        <f>IF(OR(S1041="6C",S1041="6B",S1041="5X",S1041="5Y"),0.08,0.5)</f>
        <v/>
      </c>
      <c r="AB1041" s="4">
        <f>$AG$5/$AG$2*Z1041</f>
        <v/>
      </c>
      <c r="AC1041" s="19">
        <f>Z1041+AA1041</f>
        <v/>
      </c>
      <c r="AD1041" s="8">
        <f>IF(COUNTIF(Catégories!A:A,N1041)=0,"catégorie inconnue",LOOKUP(N1041,Catégories!A:A,Catégories!B:B))</f>
        <v/>
      </c>
      <c r="AE1041" s="21">
        <f>SUM(Z1041:AB1041)</f>
        <v/>
      </c>
    </row>
    <row r="1042">
      <c r="B1042" s="127" t="inlineStr">
        <is>
          <t>13624019</t>
        </is>
      </c>
      <c r="C1042" s="127" t="inlineStr">
        <is>
          <t>2</t>
        </is>
      </c>
      <c r="D1042" s="123" t="n">
        <v>46157</v>
      </c>
      <c r="E1042" s="127" t="inlineStr">
        <is>
          <t>78630</t>
        </is>
      </c>
      <c r="F1042" s="127" t="inlineStr">
        <is>
          <t>21320</t>
        </is>
      </c>
      <c r="G1042" s="127" t="inlineStr"/>
      <c r="H1042" s="127" t="inlineStr"/>
      <c r="I1042" s="127" t="inlineStr">
        <is>
          <t>111648</t>
        </is>
      </c>
      <c r="J1042" s="127" t="inlineStr">
        <is>
          <t>111648</t>
        </is>
      </c>
      <c r="K1042" s="127" t="inlineStr">
        <is>
          <t>999999</t>
        </is>
      </c>
      <c r="L1042" s="127" t="inlineStr">
        <is>
          <t>XT258755751TS</t>
        </is>
      </c>
      <c r="M1042" s="127" t="inlineStr">
        <is>
          <t>N</t>
        </is>
      </c>
      <c r="N1042" s="127" t="inlineStr">
        <is>
          <t>Transport</t>
        </is>
      </c>
      <c r="O1042" s="127" t="inlineStr">
        <is>
          <t>N</t>
        </is>
      </c>
      <c r="P1042" s="127" t="inlineStr">
        <is>
          <t>S</t>
        </is>
      </c>
      <c r="Q1042" s="127" t="inlineStr">
        <is>
          <t>NT</t>
        </is>
      </c>
      <c r="R1042" s="147" t="n">
        <v>0.65</v>
      </c>
      <c r="S1042" s="127" t="inlineStr">
        <is>
          <t>5Y</t>
        </is>
      </c>
      <c r="T1042" s="148" t="n">
        <v>3.17</v>
      </c>
      <c r="U1042" s="127" t="inlineStr">
        <is>
          <t>LA RUCHE LOGISTIQUE</t>
        </is>
      </c>
      <c r="W1042" s="8">
        <f>IF(C1042&lt;&gt;2,"",IF(S1042="5X","5XK",IF(S1042="5Y","5YK",IF(S1042="6B","6BK",IF(S1042="6C","6CK","")))))</f>
        <v/>
      </c>
      <c r="X1042" s="8">
        <f>IF(S1042="6B",_xlfn.XLOOKUP(H1042,'Zoning 2shop'!A:A,'Zoning 2shop'!B:B),IF(S1042="6C",_xlfn.XLOOKUP(G1042,'Zoning 2shop'!C:C,'Zoning 2shop'!D:D),""))</f>
        <v/>
      </c>
      <c r="Y1042" s="112">
        <f>AB1042/Z1042</f>
        <v/>
      </c>
      <c r="Z1042" s="4">
        <f>T1042</f>
        <v/>
      </c>
      <c r="AA1042" s="4">
        <f>IF(OR(S1042="6C",S1042="6B",S1042="5X",S1042="5Y"),0.08,0.5)</f>
        <v/>
      </c>
      <c r="AB1042" s="4">
        <f>$AG$5/$AG$2*Z1042</f>
        <v/>
      </c>
      <c r="AC1042" s="19">
        <f>Z1042+AA1042</f>
        <v/>
      </c>
      <c r="AD1042" s="8">
        <f>IF(COUNTIF(Catégories!A:A,N1042)=0,"catégorie inconnue",LOOKUP(N1042,Catégories!A:A,Catégories!B:B))</f>
        <v/>
      </c>
      <c r="AE1042" s="21">
        <f>SUM(Z1042:AB1042)</f>
        <v/>
      </c>
    </row>
    <row r="1043">
      <c r="B1043" s="127" t="inlineStr">
        <is>
          <t>13624019</t>
        </is>
      </c>
      <c r="C1043" s="127" t="inlineStr">
        <is>
          <t>2</t>
        </is>
      </c>
      <c r="D1043" s="123" t="n">
        <v>46157</v>
      </c>
      <c r="E1043" s="127" t="inlineStr">
        <is>
          <t>50700</t>
        </is>
      </c>
      <c r="F1043" s="127" t="inlineStr">
        <is>
          <t>21320</t>
        </is>
      </c>
      <c r="G1043" s="127" t="inlineStr"/>
      <c r="H1043" s="127" t="inlineStr"/>
      <c r="I1043" s="127" t="inlineStr">
        <is>
          <t>112190</t>
        </is>
      </c>
      <c r="J1043" s="127" t="inlineStr">
        <is>
          <t>112190</t>
        </is>
      </c>
      <c r="K1043" s="127" t="inlineStr">
        <is>
          <t>999999</t>
        </is>
      </c>
      <c r="L1043" s="127" t="inlineStr">
        <is>
          <t>XT258756054TS</t>
        </is>
      </c>
      <c r="M1043" s="127" t="inlineStr">
        <is>
          <t>N</t>
        </is>
      </c>
      <c r="N1043" s="127" t="inlineStr">
        <is>
          <t>Transport</t>
        </is>
      </c>
      <c r="O1043" s="127" t="inlineStr">
        <is>
          <t>N</t>
        </is>
      </c>
      <c r="P1043" s="127" t="inlineStr">
        <is>
          <t>S</t>
        </is>
      </c>
      <c r="Q1043" s="127" t="inlineStr">
        <is>
          <t>NT</t>
        </is>
      </c>
      <c r="R1043" s="147" t="n">
        <v>0.6</v>
      </c>
      <c r="S1043" s="127" t="inlineStr">
        <is>
          <t>5Y</t>
        </is>
      </c>
      <c r="T1043" s="148" t="n">
        <v>3.17</v>
      </c>
      <c r="U1043" s="127" t="inlineStr">
        <is>
          <t>LA RUCHE LOGISTIQUE</t>
        </is>
      </c>
      <c r="W1043" s="8">
        <f>IF(C1043&lt;&gt;2,"",IF(S1043="5X","5XK",IF(S1043="5Y","5YK",IF(S1043="6B","6BK",IF(S1043="6C","6CK","")))))</f>
        <v/>
      </c>
      <c r="X1043" s="8">
        <f>IF(S1043="6B",_xlfn.XLOOKUP(H1043,'Zoning 2shop'!A:A,'Zoning 2shop'!B:B),IF(S1043="6C",_xlfn.XLOOKUP(G1043,'Zoning 2shop'!C:C,'Zoning 2shop'!D:D),""))</f>
        <v/>
      </c>
      <c r="Y1043" s="112">
        <f>AB1043/Z1043</f>
        <v/>
      </c>
      <c r="Z1043" s="4">
        <f>T1043</f>
        <v/>
      </c>
      <c r="AA1043" s="4">
        <f>IF(OR(S1043="6C",S1043="6B",S1043="5X",S1043="5Y"),0.08,0.5)</f>
        <v/>
      </c>
      <c r="AB1043" s="4">
        <f>$AG$5/$AG$2*Z1043</f>
        <v/>
      </c>
      <c r="AC1043" s="19">
        <f>Z1043+AA1043</f>
        <v/>
      </c>
      <c r="AD1043" s="8">
        <f>IF(COUNTIF(Catégories!A:A,N1043)=0,"catégorie inconnue",LOOKUP(N1043,Catégories!A:A,Catégories!B:B))</f>
        <v/>
      </c>
      <c r="AE1043" s="21">
        <f>SUM(Z1043:AB1043)</f>
        <v/>
      </c>
    </row>
    <row r="1044">
      <c r="B1044" s="127" t="inlineStr">
        <is>
          <t>13624019</t>
        </is>
      </c>
      <c r="C1044" s="127" t="inlineStr">
        <is>
          <t>2</t>
        </is>
      </c>
      <c r="D1044" s="123" t="n">
        <v>46158</v>
      </c>
      <c r="E1044" s="127" t="inlineStr">
        <is>
          <t>42210</t>
        </is>
      </c>
      <c r="F1044" s="127" t="inlineStr">
        <is>
          <t>21320</t>
        </is>
      </c>
      <c r="G1044" s="127" t="inlineStr"/>
      <c r="H1044" s="127" t="inlineStr"/>
      <c r="I1044" s="127" t="inlineStr">
        <is>
          <t>110857</t>
        </is>
      </c>
      <c r="J1044" s="127" t="inlineStr">
        <is>
          <t>110857</t>
        </is>
      </c>
      <c r="K1044" s="127" t="inlineStr">
        <is>
          <t>999999</t>
        </is>
      </c>
      <c r="L1044" s="127" t="inlineStr">
        <is>
          <t>XT258765475TS</t>
        </is>
      </c>
      <c r="M1044" s="127" t="inlineStr">
        <is>
          <t>N</t>
        </is>
      </c>
      <c r="N1044" s="127" t="inlineStr">
        <is>
          <t>Transport</t>
        </is>
      </c>
      <c r="O1044" s="127" t="inlineStr">
        <is>
          <t>N</t>
        </is>
      </c>
      <c r="P1044" s="127" t="inlineStr">
        <is>
          <t>S</t>
        </is>
      </c>
      <c r="Q1044" s="127" t="inlineStr">
        <is>
          <t>NT</t>
        </is>
      </c>
      <c r="R1044" s="147" t="n">
        <v>0.6</v>
      </c>
      <c r="S1044" s="127" t="inlineStr">
        <is>
          <t>5Y</t>
        </is>
      </c>
      <c r="T1044" s="148" t="n">
        <v>3.17</v>
      </c>
      <c r="U1044" s="127" t="inlineStr">
        <is>
          <t>LA RUCHE LOGISTIQUE</t>
        </is>
      </c>
      <c r="W1044" s="8">
        <f>IF(C1044&lt;&gt;2,"",IF(S1044="5X","5XK",IF(S1044="5Y","5YK",IF(S1044="6B","6BK",IF(S1044="6C","6CK","")))))</f>
        <v/>
      </c>
      <c r="X1044" s="8">
        <f>IF(S1044="6B",_xlfn.XLOOKUP(H1044,'Zoning 2shop'!A:A,'Zoning 2shop'!B:B),IF(S1044="6C",_xlfn.XLOOKUP(G1044,'Zoning 2shop'!C:C,'Zoning 2shop'!D:D),""))</f>
        <v/>
      </c>
      <c r="Y1044" s="112">
        <f>AB1044/Z1044</f>
        <v/>
      </c>
      <c r="Z1044" s="4">
        <f>T1044</f>
        <v/>
      </c>
      <c r="AA1044" s="4">
        <f>IF(OR(S1044="6C",S1044="6B",S1044="5X",S1044="5Y"),0.08,0.5)</f>
        <v/>
      </c>
      <c r="AB1044" s="4">
        <f>$AG$5/$AG$2*Z1044</f>
        <v/>
      </c>
      <c r="AC1044" s="19">
        <f>Z1044+AA1044</f>
        <v/>
      </c>
      <c r="AD1044" s="8">
        <f>IF(COUNTIF(Catégories!A:A,N1044)=0,"catégorie inconnue",LOOKUP(N1044,Catégories!A:A,Catégories!B:B))</f>
        <v/>
      </c>
      <c r="AE1044" s="21">
        <f>SUM(Z1044:AB1044)</f>
        <v/>
      </c>
    </row>
    <row r="1045">
      <c r="B1045" s="127" t="inlineStr">
        <is>
          <t>13624019</t>
        </is>
      </c>
      <c r="C1045" s="127" t="inlineStr">
        <is>
          <t>2</t>
        </is>
      </c>
      <c r="D1045" s="123" t="n">
        <v>46158</v>
      </c>
      <c r="E1045" s="127" t="inlineStr">
        <is>
          <t>35000</t>
        </is>
      </c>
      <c r="F1045" s="127" t="inlineStr">
        <is>
          <t>21320</t>
        </is>
      </c>
      <c r="G1045" s="127" t="inlineStr"/>
      <c r="H1045" s="127" t="inlineStr"/>
      <c r="I1045" s="127" t="inlineStr">
        <is>
          <t>111906</t>
        </is>
      </c>
      <c r="J1045" s="127" t="inlineStr">
        <is>
          <t>111906</t>
        </is>
      </c>
      <c r="K1045" s="127" t="inlineStr">
        <is>
          <t>999999</t>
        </is>
      </c>
      <c r="L1045" s="127" t="inlineStr">
        <is>
          <t>XT258767255TS</t>
        </is>
      </c>
      <c r="M1045" s="127" t="inlineStr">
        <is>
          <t>N</t>
        </is>
      </c>
      <c r="N1045" s="127" t="inlineStr">
        <is>
          <t>Transport</t>
        </is>
      </c>
      <c r="O1045" s="127" t="inlineStr">
        <is>
          <t>N</t>
        </is>
      </c>
      <c r="P1045" s="127" t="inlineStr">
        <is>
          <t>S</t>
        </is>
      </c>
      <c r="Q1045" s="127" t="inlineStr">
        <is>
          <t>NT</t>
        </is>
      </c>
      <c r="R1045" s="147" t="n">
        <v>0.38</v>
      </c>
      <c r="S1045" s="127" t="inlineStr">
        <is>
          <t>5Y</t>
        </is>
      </c>
      <c r="T1045" s="148" t="n">
        <v>3.07</v>
      </c>
      <c r="U1045" s="127" t="inlineStr">
        <is>
          <t>LA RUCHE LOGISTIQUE</t>
        </is>
      </c>
      <c r="W1045" s="8">
        <f>IF(C1045&lt;&gt;2,"",IF(S1045="5X","5XK",IF(S1045="5Y","5YK",IF(S1045="6B","6BK",IF(S1045="6C","6CK","")))))</f>
        <v/>
      </c>
      <c r="X1045" s="8">
        <f>IF(S1045="6B",_xlfn.XLOOKUP(H1045,'Zoning 2shop'!A:A,'Zoning 2shop'!B:B),IF(S1045="6C",_xlfn.XLOOKUP(G1045,'Zoning 2shop'!C:C,'Zoning 2shop'!D:D),""))</f>
        <v/>
      </c>
      <c r="Y1045" s="112">
        <f>AB1045/Z1045</f>
        <v/>
      </c>
      <c r="Z1045" s="4">
        <f>T1045</f>
        <v/>
      </c>
      <c r="AA1045" s="4">
        <f>IF(OR(S1045="6C",S1045="6B",S1045="5X",S1045="5Y"),0.08,0.5)</f>
        <v/>
      </c>
      <c r="AB1045" s="4">
        <f>$AG$5/$AG$2*Z1045</f>
        <v/>
      </c>
      <c r="AC1045" s="19">
        <f>Z1045+AA1045</f>
        <v/>
      </c>
      <c r="AD1045" s="8">
        <f>IF(COUNTIF(Catégories!A:A,N1045)=0,"catégorie inconnue",LOOKUP(N1045,Catégories!A:A,Catégories!B:B))</f>
        <v/>
      </c>
      <c r="AE1045" s="21">
        <f>SUM(Z1045:AB1045)</f>
        <v/>
      </c>
    </row>
    <row r="1046">
      <c r="B1046" s="127" t="inlineStr">
        <is>
          <t>13624019</t>
        </is>
      </c>
      <c r="C1046" s="127" t="inlineStr">
        <is>
          <t>2</t>
        </is>
      </c>
      <c r="D1046" s="123" t="n">
        <v>46158</v>
      </c>
      <c r="E1046" s="127" t="inlineStr">
        <is>
          <t>94400</t>
        </is>
      </c>
      <c r="F1046" s="127" t="inlineStr">
        <is>
          <t>21320</t>
        </is>
      </c>
      <c r="G1046" s="127" t="inlineStr"/>
      <c r="H1046" s="127" t="inlineStr"/>
      <c r="I1046" s="127" t="inlineStr">
        <is>
          <t>111153</t>
        </is>
      </c>
      <c r="J1046" s="127" t="inlineStr">
        <is>
          <t>111153</t>
        </is>
      </c>
      <c r="K1046" s="127" t="inlineStr">
        <is>
          <t>999999</t>
        </is>
      </c>
      <c r="L1046" s="127" t="inlineStr">
        <is>
          <t>XT258767803TS</t>
        </is>
      </c>
      <c r="M1046" s="127" t="inlineStr">
        <is>
          <t>N</t>
        </is>
      </c>
      <c r="N1046" s="127" t="inlineStr">
        <is>
          <t>Transport</t>
        </is>
      </c>
      <c r="O1046" s="127" t="inlineStr">
        <is>
          <t>N</t>
        </is>
      </c>
      <c r="P1046" s="127" t="inlineStr">
        <is>
          <t>S</t>
        </is>
      </c>
      <c r="Q1046" s="127" t="inlineStr">
        <is>
          <t>NT</t>
        </is>
      </c>
      <c r="R1046" s="147" t="n">
        <v>0.11</v>
      </c>
      <c r="S1046" s="127" t="inlineStr">
        <is>
          <t>5Y</t>
        </is>
      </c>
      <c r="T1046" s="148" t="n">
        <v>3.07</v>
      </c>
      <c r="U1046" s="127" t="inlineStr">
        <is>
          <t>LA RUCHE LOGISTIQUE</t>
        </is>
      </c>
      <c r="W1046" s="8">
        <f>IF(C1046&lt;&gt;2,"",IF(S1046="5X","5XK",IF(S1046="5Y","5YK",IF(S1046="6B","6BK",IF(S1046="6C","6CK","")))))</f>
        <v/>
      </c>
      <c r="X1046" s="8">
        <f>IF(S1046="6B",_xlfn.XLOOKUP(H1046,'Zoning 2shop'!A:A,'Zoning 2shop'!B:B),IF(S1046="6C",_xlfn.XLOOKUP(G1046,'Zoning 2shop'!C:C,'Zoning 2shop'!D:D),""))</f>
        <v/>
      </c>
      <c r="Y1046" s="112">
        <f>AB1046/Z1046</f>
        <v/>
      </c>
      <c r="Z1046" s="4">
        <f>T1046</f>
        <v/>
      </c>
      <c r="AA1046" s="4">
        <f>IF(OR(S1046="6C",S1046="6B",S1046="5X",S1046="5Y"),0.08,0.5)</f>
        <v/>
      </c>
      <c r="AB1046" s="4">
        <f>$AG$5/$AG$2*Z1046</f>
        <v/>
      </c>
      <c r="AC1046" s="19">
        <f>Z1046+AA1046</f>
        <v/>
      </c>
      <c r="AD1046" s="8">
        <f>IF(COUNTIF(Catégories!A:A,N1046)=0,"catégorie inconnue",LOOKUP(N1046,Catégories!A:A,Catégories!B:B))</f>
        <v/>
      </c>
      <c r="AE1046" s="21">
        <f>SUM(Z1046:AB1046)</f>
        <v/>
      </c>
    </row>
    <row r="1047">
      <c r="B1047" s="127" t="inlineStr">
        <is>
          <t>13624019</t>
        </is>
      </c>
      <c r="C1047" s="127" t="inlineStr">
        <is>
          <t>2</t>
        </is>
      </c>
      <c r="D1047" s="123" t="n">
        <v>46158</v>
      </c>
      <c r="E1047" s="127" t="inlineStr">
        <is>
          <t>39270</t>
        </is>
      </c>
      <c r="F1047" s="127" t="inlineStr">
        <is>
          <t>21320</t>
        </is>
      </c>
      <c r="G1047" s="127" t="inlineStr"/>
      <c r="H1047" s="127" t="inlineStr"/>
      <c r="I1047" s="127" t="inlineStr">
        <is>
          <t>111204</t>
        </is>
      </c>
      <c r="J1047" s="127" t="inlineStr">
        <is>
          <t>111204</t>
        </is>
      </c>
      <c r="K1047" s="127" t="inlineStr">
        <is>
          <t>999999</t>
        </is>
      </c>
      <c r="L1047" s="127" t="inlineStr">
        <is>
          <t>XT258773049TS</t>
        </is>
      </c>
      <c r="M1047" s="127" t="inlineStr">
        <is>
          <t>N</t>
        </is>
      </c>
      <c r="N1047" s="127" t="inlineStr">
        <is>
          <t>Transport</t>
        </is>
      </c>
      <c r="O1047" s="127" t="inlineStr">
        <is>
          <t>N</t>
        </is>
      </c>
      <c r="P1047" s="127" t="inlineStr">
        <is>
          <t>S</t>
        </is>
      </c>
      <c r="Q1047" s="127" t="inlineStr">
        <is>
          <t>NR</t>
        </is>
      </c>
      <c r="R1047" s="147" t="n">
        <v>1.2</v>
      </c>
      <c r="S1047" s="127" t="inlineStr">
        <is>
          <t>5Y</t>
        </is>
      </c>
      <c r="T1047" s="148" t="n">
        <v>3.49</v>
      </c>
      <c r="U1047" s="127" t="inlineStr">
        <is>
          <t>LA RUCHE LOGISTIQUE</t>
        </is>
      </c>
      <c r="W1047" s="8">
        <f>IF(C1047&lt;&gt;2,"",IF(S1047="5X","5XK",IF(S1047="5Y","5YK",IF(S1047="6B","6BK",IF(S1047="6C","6CK","")))))</f>
        <v/>
      </c>
      <c r="X1047" s="8">
        <f>IF(S1047="6B",_xlfn.XLOOKUP(H1047,'Zoning 2shop'!A:A,'Zoning 2shop'!B:B),IF(S1047="6C",_xlfn.XLOOKUP(G1047,'Zoning 2shop'!C:C,'Zoning 2shop'!D:D),""))</f>
        <v/>
      </c>
      <c r="Y1047" s="112">
        <f>AB1047/Z1047</f>
        <v/>
      </c>
      <c r="Z1047" s="4">
        <f>T1047</f>
        <v/>
      </c>
      <c r="AA1047" s="4">
        <f>IF(OR(S1047="6C",S1047="6B",S1047="5X",S1047="5Y"),0.08,0.5)</f>
        <v/>
      </c>
      <c r="AB1047" s="4">
        <f>$AG$5/$AG$2*Z1047</f>
        <v/>
      </c>
      <c r="AC1047" s="19">
        <f>Z1047+AA1047</f>
        <v/>
      </c>
      <c r="AD1047" s="8">
        <f>IF(COUNTIF(Catégories!A:A,N1047)=0,"catégorie inconnue",LOOKUP(N1047,Catégories!A:A,Catégories!B:B))</f>
        <v/>
      </c>
      <c r="AE1047" s="21">
        <f>SUM(Z1047:AB1047)</f>
        <v/>
      </c>
    </row>
    <row r="1048">
      <c r="B1048" s="127" t="inlineStr">
        <is>
          <t>13624019</t>
        </is>
      </c>
      <c r="C1048" s="127" t="inlineStr">
        <is>
          <t>2</t>
        </is>
      </c>
      <c r="D1048" s="123" t="n">
        <v>46158</v>
      </c>
      <c r="E1048" s="127" t="inlineStr">
        <is>
          <t>06000</t>
        </is>
      </c>
      <c r="F1048" s="127" t="inlineStr">
        <is>
          <t>21320</t>
        </is>
      </c>
      <c r="G1048" s="127" t="inlineStr"/>
      <c r="H1048" s="127" t="inlineStr"/>
      <c r="I1048" s="127" t="inlineStr">
        <is>
          <t>106616</t>
        </is>
      </c>
      <c r="J1048" s="127" t="inlineStr">
        <is>
          <t>106616</t>
        </is>
      </c>
      <c r="K1048" s="127" t="inlineStr">
        <is>
          <t>999999</t>
        </is>
      </c>
      <c r="L1048" s="127" t="inlineStr">
        <is>
          <t>XT258773653TS</t>
        </is>
      </c>
      <c r="M1048" s="127" t="inlineStr">
        <is>
          <t>N</t>
        </is>
      </c>
      <c r="N1048" s="127" t="inlineStr">
        <is>
          <t>Transport</t>
        </is>
      </c>
      <c r="O1048" s="127" t="inlineStr">
        <is>
          <t>N</t>
        </is>
      </c>
      <c r="P1048" s="127" t="inlineStr">
        <is>
          <t>S</t>
        </is>
      </c>
      <c r="Q1048" s="127" t="inlineStr">
        <is>
          <t>NT</t>
        </is>
      </c>
      <c r="R1048" s="147" t="n">
        <v>0.13</v>
      </c>
      <c r="S1048" s="127" t="inlineStr">
        <is>
          <t>5Y</t>
        </is>
      </c>
      <c r="T1048" s="148" t="n">
        <v>3.07</v>
      </c>
      <c r="U1048" s="127" t="inlineStr">
        <is>
          <t>LA RUCHE LOGISTIQUE</t>
        </is>
      </c>
      <c r="W1048" s="8">
        <f>IF(C1048&lt;&gt;2,"",IF(S1048="5X","5XK",IF(S1048="5Y","5YK",IF(S1048="6B","6BK",IF(S1048="6C","6CK","")))))</f>
        <v/>
      </c>
      <c r="X1048" s="8">
        <f>IF(S1048="6B",_xlfn.XLOOKUP(H1048,'Zoning 2shop'!A:A,'Zoning 2shop'!B:B),IF(S1048="6C",_xlfn.XLOOKUP(G1048,'Zoning 2shop'!C:C,'Zoning 2shop'!D:D),""))</f>
        <v/>
      </c>
      <c r="Y1048" s="112">
        <f>AB1048/Z1048</f>
        <v/>
      </c>
      <c r="Z1048" s="4">
        <f>T1048</f>
        <v/>
      </c>
      <c r="AA1048" s="4">
        <f>IF(OR(S1048="6C",S1048="6B",S1048="5X",S1048="5Y"),0.08,0.5)</f>
        <v/>
      </c>
      <c r="AB1048" s="4">
        <f>$AG$5/$AG$2*Z1048</f>
        <v/>
      </c>
      <c r="AC1048" s="19">
        <f>Z1048+AA1048</f>
        <v/>
      </c>
      <c r="AD1048" s="8">
        <f>IF(COUNTIF(Catégories!A:A,N1048)=0,"catégorie inconnue",LOOKUP(N1048,Catégories!A:A,Catégories!B:B))</f>
        <v/>
      </c>
      <c r="AE1048" s="21">
        <f>SUM(Z1048:AB1048)</f>
        <v/>
      </c>
    </row>
    <row r="1049">
      <c r="B1049" s="127" t="inlineStr">
        <is>
          <t>13624019</t>
        </is>
      </c>
      <c r="C1049" s="127" t="inlineStr">
        <is>
          <t>2</t>
        </is>
      </c>
      <c r="D1049" s="123" t="n">
        <v>46158</v>
      </c>
      <c r="E1049" s="127" t="inlineStr">
        <is>
          <t>77540</t>
        </is>
      </c>
      <c r="F1049" s="127" t="inlineStr">
        <is>
          <t>21320</t>
        </is>
      </c>
      <c r="G1049" s="127" t="inlineStr"/>
      <c r="H1049" s="127" t="inlineStr"/>
      <c r="I1049" s="127" t="inlineStr">
        <is>
          <t>111655</t>
        </is>
      </c>
      <c r="J1049" s="127" t="inlineStr">
        <is>
          <t>111655</t>
        </is>
      </c>
      <c r="K1049" s="127" t="inlineStr">
        <is>
          <t>999999</t>
        </is>
      </c>
      <c r="L1049" s="127" t="inlineStr">
        <is>
          <t>XT258774424TS</t>
        </is>
      </c>
      <c r="M1049" s="127" t="inlineStr">
        <is>
          <t>N</t>
        </is>
      </c>
      <c r="N1049" s="127" t="inlineStr">
        <is>
          <t>Transport</t>
        </is>
      </c>
      <c r="O1049" s="127" t="inlineStr">
        <is>
          <t>N</t>
        </is>
      </c>
      <c r="P1049" s="127" t="inlineStr">
        <is>
          <t>S</t>
        </is>
      </c>
      <c r="Q1049" s="127" t="inlineStr">
        <is>
          <t>NT</t>
        </is>
      </c>
      <c r="R1049" s="147" t="n">
        <v>0.43</v>
      </c>
      <c r="S1049" s="127" t="inlineStr">
        <is>
          <t>5Y</t>
        </is>
      </c>
      <c r="T1049" s="148" t="n">
        <v>3.07</v>
      </c>
      <c r="U1049" s="127" t="inlineStr">
        <is>
          <t>LA RUCHE LOGISTIQUE</t>
        </is>
      </c>
      <c r="W1049" s="8">
        <f>IF(C1049&lt;&gt;2,"",IF(S1049="5X","5XK",IF(S1049="5Y","5YK",IF(S1049="6B","6BK",IF(S1049="6C","6CK","")))))</f>
        <v/>
      </c>
      <c r="X1049" s="8">
        <f>IF(S1049="6B",_xlfn.XLOOKUP(H1049,'Zoning 2shop'!A:A,'Zoning 2shop'!B:B),IF(S1049="6C",_xlfn.XLOOKUP(G1049,'Zoning 2shop'!C:C,'Zoning 2shop'!D:D),""))</f>
        <v/>
      </c>
      <c r="Y1049" s="112">
        <f>AB1049/Z1049</f>
        <v/>
      </c>
      <c r="Z1049" s="4">
        <f>T1049</f>
        <v/>
      </c>
      <c r="AA1049" s="4">
        <f>IF(OR(S1049="6C",S1049="6B",S1049="5X",S1049="5Y"),0.08,0.5)</f>
        <v/>
      </c>
      <c r="AB1049" s="4">
        <f>$AG$5/$AG$2*Z1049</f>
        <v/>
      </c>
      <c r="AC1049" s="19">
        <f>Z1049+AA1049</f>
        <v/>
      </c>
      <c r="AD1049" s="8">
        <f>IF(COUNTIF(Catégories!A:A,N1049)=0,"catégorie inconnue",LOOKUP(N1049,Catégories!A:A,Catégories!B:B))</f>
        <v/>
      </c>
      <c r="AE1049" s="21">
        <f>SUM(Z1049:AB1049)</f>
        <v/>
      </c>
    </row>
    <row r="1050">
      <c r="B1050" s="127" t="inlineStr">
        <is>
          <t>13624019</t>
        </is>
      </c>
      <c r="C1050" s="127" t="inlineStr">
        <is>
          <t>2</t>
        </is>
      </c>
      <c r="D1050" s="123" t="n">
        <v>46158</v>
      </c>
      <c r="E1050" s="127" t="inlineStr">
        <is>
          <t>14123</t>
        </is>
      </c>
      <c r="F1050" s="127" t="inlineStr">
        <is>
          <t>21320</t>
        </is>
      </c>
      <c r="G1050" s="127" t="inlineStr"/>
      <c r="H1050" s="127" t="inlineStr"/>
      <c r="I1050" s="127" t="inlineStr">
        <is>
          <t>110793</t>
        </is>
      </c>
      <c r="J1050" s="127" t="inlineStr">
        <is>
          <t>110793</t>
        </is>
      </c>
      <c r="K1050" s="127" t="inlineStr">
        <is>
          <t>999999</t>
        </is>
      </c>
      <c r="L1050" s="127" t="inlineStr">
        <is>
          <t>XT258777350TS</t>
        </is>
      </c>
      <c r="M1050" s="127" t="inlineStr">
        <is>
          <t>N</t>
        </is>
      </c>
      <c r="N1050" s="127" t="inlineStr">
        <is>
          <t>Transport</t>
        </is>
      </c>
      <c r="O1050" s="127" t="inlineStr">
        <is>
          <t>N</t>
        </is>
      </c>
      <c r="P1050" s="127" t="inlineStr">
        <is>
          <t>S</t>
        </is>
      </c>
      <c r="Q1050" s="127" t="inlineStr">
        <is>
          <t>NT</t>
        </is>
      </c>
      <c r="R1050" s="147" t="n">
        <v>0.13</v>
      </c>
      <c r="S1050" s="127" t="inlineStr">
        <is>
          <t>5Y</t>
        </is>
      </c>
      <c r="T1050" s="148" t="n">
        <v>3.07</v>
      </c>
      <c r="U1050" s="127" t="inlineStr">
        <is>
          <t>LA RUCHE LOGISTIQUE</t>
        </is>
      </c>
      <c r="W1050" s="8">
        <f>IF(C1050&lt;&gt;2,"",IF(S1050="5X","5XK",IF(S1050="5Y","5YK",IF(S1050="6B","6BK",IF(S1050="6C","6CK","")))))</f>
        <v/>
      </c>
      <c r="X1050" s="8">
        <f>IF(S1050="6B",_xlfn.XLOOKUP(H1050,'Zoning 2shop'!A:A,'Zoning 2shop'!B:B),IF(S1050="6C",_xlfn.XLOOKUP(G1050,'Zoning 2shop'!C:C,'Zoning 2shop'!D:D),""))</f>
        <v/>
      </c>
      <c r="Y1050" s="112">
        <f>AB1050/Z1050</f>
        <v/>
      </c>
      <c r="Z1050" s="4">
        <f>T1050</f>
        <v/>
      </c>
      <c r="AA1050" s="4">
        <f>IF(OR(S1050="6C",S1050="6B",S1050="5X",S1050="5Y"),0.08,0.5)</f>
        <v/>
      </c>
      <c r="AB1050" s="4">
        <f>$AG$5/$AG$2*Z1050</f>
        <v/>
      </c>
      <c r="AC1050" s="19">
        <f>Z1050+AA1050</f>
        <v/>
      </c>
      <c r="AD1050" s="8">
        <f>IF(COUNTIF(Catégories!A:A,N1050)=0,"catégorie inconnue",LOOKUP(N1050,Catégories!A:A,Catégories!B:B))</f>
        <v/>
      </c>
      <c r="AE1050" s="21">
        <f>SUM(Z1050:AB1050)</f>
        <v/>
      </c>
    </row>
    <row r="1051">
      <c r="B1051" s="127" t="inlineStr">
        <is>
          <t>13624019</t>
        </is>
      </c>
      <c r="C1051" s="127" t="inlineStr">
        <is>
          <t>2</t>
        </is>
      </c>
      <c r="D1051" s="123" t="n">
        <v>46158</v>
      </c>
      <c r="E1051" s="127" t="inlineStr">
        <is>
          <t>75005</t>
        </is>
      </c>
      <c r="F1051" s="127" t="inlineStr">
        <is>
          <t>21320</t>
        </is>
      </c>
      <c r="G1051" s="127" t="inlineStr"/>
      <c r="H1051" s="127" t="inlineStr"/>
      <c r="I1051" s="127" t="inlineStr">
        <is>
          <t>110883</t>
        </is>
      </c>
      <c r="J1051" s="127" t="inlineStr">
        <is>
          <t>110883</t>
        </is>
      </c>
      <c r="K1051" s="127" t="inlineStr">
        <is>
          <t>999999</t>
        </is>
      </c>
      <c r="L1051" s="127" t="inlineStr">
        <is>
          <t>XT258780331TS</t>
        </is>
      </c>
      <c r="M1051" s="127" t="inlineStr">
        <is>
          <t>N</t>
        </is>
      </c>
      <c r="N1051" s="127" t="inlineStr">
        <is>
          <t>Transport</t>
        </is>
      </c>
      <c r="O1051" s="127" t="inlineStr">
        <is>
          <t>N</t>
        </is>
      </c>
      <c r="P1051" s="127" t="inlineStr">
        <is>
          <t>S</t>
        </is>
      </c>
      <c r="Q1051" s="127" t="inlineStr">
        <is>
          <t>NT</t>
        </is>
      </c>
      <c r="R1051" s="147" t="n">
        <v>0.12</v>
      </c>
      <c r="S1051" s="127" t="inlineStr">
        <is>
          <t>5Y</t>
        </is>
      </c>
      <c r="T1051" s="148" t="n">
        <v>3.07</v>
      </c>
      <c r="U1051" s="127" t="inlineStr">
        <is>
          <t>LA RUCHE LOGISTIQUE</t>
        </is>
      </c>
      <c r="W1051" s="8">
        <f>IF(C1051&lt;&gt;2,"",IF(S1051="5X","5XK",IF(S1051="5Y","5YK",IF(S1051="6B","6BK",IF(S1051="6C","6CK","")))))</f>
        <v/>
      </c>
      <c r="X1051" s="8">
        <f>IF(S1051="6B",_xlfn.XLOOKUP(H1051,'Zoning 2shop'!A:A,'Zoning 2shop'!B:B),IF(S1051="6C",_xlfn.XLOOKUP(G1051,'Zoning 2shop'!C:C,'Zoning 2shop'!D:D),""))</f>
        <v/>
      </c>
      <c r="Y1051" s="112">
        <f>AB1051/Z1051</f>
        <v/>
      </c>
      <c r="Z1051" s="4">
        <f>T1051</f>
        <v/>
      </c>
      <c r="AA1051" s="4">
        <f>IF(OR(S1051="6C",S1051="6B",S1051="5X",S1051="5Y"),0.08,0.5)</f>
        <v/>
      </c>
      <c r="AB1051" s="4">
        <f>$AG$5/$AG$2*Z1051</f>
        <v/>
      </c>
      <c r="AC1051" s="19">
        <f>Z1051+AA1051</f>
        <v/>
      </c>
      <c r="AD1051" s="8">
        <f>IF(COUNTIF(Catégories!A:A,N1051)=0,"catégorie inconnue",LOOKUP(N1051,Catégories!A:A,Catégories!B:B))</f>
        <v/>
      </c>
      <c r="AE1051" s="21">
        <f>SUM(Z1051:AB1051)</f>
        <v/>
      </c>
    </row>
    <row r="1052">
      <c r="B1052" s="127" t="inlineStr">
        <is>
          <t>13624019</t>
        </is>
      </c>
      <c r="C1052" s="127" t="inlineStr">
        <is>
          <t>2</t>
        </is>
      </c>
      <c r="D1052" s="123" t="n">
        <v>46158</v>
      </c>
      <c r="E1052" s="127" t="inlineStr">
        <is>
          <t>60310</t>
        </is>
      </c>
      <c r="F1052" s="127" t="inlineStr">
        <is>
          <t>21320</t>
        </is>
      </c>
      <c r="G1052" s="127" t="inlineStr"/>
      <c r="H1052" s="127" t="inlineStr"/>
      <c r="I1052" s="127" t="inlineStr">
        <is>
          <t>107600</t>
        </is>
      </c>
      <c r="J1052" s="127" t="inlineStr">
        <is>
          <t>107600</t>
        </is>
      </c>
      <c r="K1052" s="127" t="inlineStr">
        <is>
          <t>999999</t>
        </is>
      </c>
      <c r="L1052" s="127" t="inlineStr">
        <is>
          <t>XT258786952TS</t>
        </is>
      </c>
      <c r="M1052" s="127" t="inlineStr">
        <is>
          <t>N</t>
        </is>
      </c>
      <c r="N1052" s="127" t="inlineStr">
        <is>
          <t>Transport</t>
        </is>
      </c>
      <c r="O1052" s="127" t="inlineStr">
        <is>
          <t>N</t>
        </is>
      </c>
      <c r="P1052" s="127" t="inlineStr">
        <is>
          <t>S</t>
        </is>
      </c>
      <c r="Q1052" s="127" t="inlineStr">
        <is>
          <t>NT</t>
        </is>
      </c>
      <c r="R1052" s="147" t="n">
        <v>0.3</v>
      </c>
      <c r="S1052" s="127" t="inlineStr">
        <is>
          <t>5Y</t>
        </is>
      </c>
      <c r="T1052" s="148" t="n">
        <v>3.07</v>
      </c>
      <c r="U1052" s="127" t="inlineStr">
        <is>
          <t>LA RUCHE LOGISTIQUE</t>
        </is>
      </c>
      <c r="W1052" s="8">
        <f>IF(C1052&lt;&gt;2,"",IF(S1052="5X","5XK",IF(S1052="5Y","5YK",IF(S1052="6B","6BK",IF(S1052="6C","6CK","")))))</f>
        <v/>
      </c>
      <c r="X1052" s="8">
        <f>IF(S1052="6B",_xlfn.XLOOKUP(H1052,'Zoning 2shop'!A:A,'Zoning 2shop'!B:B),IF(S1052="6C",_xlfn.XLOOKUP(G1052,'Zoning 2shop'!C:C,'Zoning 2shop'!D:D),""))</f>
        <v/>
      </c>
      <c r="Y1052" s="112">
        <f>AB1052/Z1052</f>
        <v/>
      </c>
      <c r="Z1052" s="4">
        <f>T1052</f>
        <v/>
      </c>
      <c r="AA1052" s="4">
        <f>IF(OR(S1052="6C",S1052="6B",S1052="5X",S1052="5Y"),0.08,0.5)</f>
        <v/>
      </c>
      <c r="AB1052" s="4">
        <f>$AG$5/$AG$2*Z1052</f>
        <v/>
      </c>
      <c r="AC1052" s="19">
        <f>Z1052+AA1052</f>
        <v/>
      </c>
      <c r="AD1052" s="8">
        <f>IF(COUNTIF(Catégories!A:A,N1052)=0,"catégorie inconnue",LOOKUP(N1052,Catégories!A:A,Catégories!B:B))</f>
        <v/>
      </c>
      <c r="AE1052" s="21">
        <f>SUM(Z1052:AB1052)</f>
        <v/>
      </c>
    </row>
    <row r="1053">
      <c r="B1053" s="127" t="inlineStr">
        <is>
          <t>13624019</t>
        </is>
      </c>
      <c r="C1053" s="127" t="inlineStr">
        <is>
          <t>2</t>
        </is>
      </c>
      <c r="D1053" s="123" t="n">
        <v>46158</v>
      </c>
      <c r="E1053" s="127" t="inlineStr">
        <is>
          <t>59390</t>
        </is>
      </c>
      <c r="F1053" s="127" t="inlineStr">
        <is>
          <t>21320</t>
        </is>
      </c>
      <c r="G1053" s="127" t="inlineStr"/>
      <c r="H1053" s="127" t="inlineStr"/>
      <c r="I1053" s="127" t="inlineStr">
        <is>
          <t>112301</t>
        </is>
      </c>
      <c r="J1053" s="127" t="inlineStr">
        <is>
          <t>112301</t>
        </is>
      </c>
      <c r="K1053" s="127" t="inlineStr">
        <is>
          <t>999999</t>
        </is>
      </c>
      <c r="L1053" s="127" t="inlineStr">
        <is>
          <t>XT258787207TS</t>
        </is>
      </c>
      <c r="M1053" s="127" t="inlineStr">
        <is>
          <t>N</t>
        </is>
      </c>
      <c r="N1053" s="127" t="inlineStr">
        <is>
          <t>Transport</t>
        </is>
      </c>
      <c r="O1053" s="127" t="inlineStr">
        <is>
          <t>N</t>
        </is>
      </c>
      <c r="P1053" s="127" t="inlineStr">
        <is>
          <t>S</t>
        </is>
      </c>
      <c r="Q1053" s="127" t="inlineStr">
        <is>
          <t>NT</t>
        </is>
      </c>
      <c r="R1053" s="147" t="n">
        <v>0.14</v>
      </c>
      <c r="S1053" s="127" t="inlineStr">
        <is>
          <t>5Y</t>
        </is>
      </c>
      <c r="T1053" s="148" t="n">
        <v>3.07</v>
      </c>
      <c r="U1053" s="127" t="inlineStr">
        <is>
          <t>LA RUCHE LOGISTIQUE</t>
        </is>
      </c>
      <c r="W1053" s="8">
        <f>IF(C1053&lt;&gt;2,"",IF(S1053="5X","5XK",IF(S1053="5Y","5YK",IF(S1053="6B","6BK",IF(S1053="6C","6CK","")))))</f>
        <v/>
      </c>
      <c r="X1053" s="8">
        <f>IF(S1053="6B",_xlfn.XLOOKUP(H1053,'Zoning 2shop'!A:A,'Zoning 2shop'!B:B),IF(S1053="6C",_xlfn.XLOOKUP(G1053,'Zoning 2shop'!C:C,'Zoning 2shop'!D:D),""))</f>
        <v/>
      </c>
      <c r="Y1053" s="112">
        <f>AB1053/Z1053</f>
        <v/>
      </c>
      <c r="Z1053" s="4">
        <f>T1053</f>
        <v/>
      </c>
      <c r="AA1053" s="4">
        <f>IF(OR(S1053="6C",S1053="6B",S1053="5X",S1053="5Y"),0.08,0.5)</f>
        <v/>
      </c>
      <c r="AB1053" s="4">
        <f>$AG$5/$AG$2*Z1053</f>
        <v/>
      </c>
      <c r="AC1053" s="19">
        <f>Z1053+AA1053</f>
        <v/>
      </c>
      <c r="AD1053" s="8">
        <f>IF(COUNTIF(Catégories!A:A,N1053)=0,"catégorie inconnue",LOOKUP(N1053,Catégories!A:A,Catégories!B:B))</f>
        <v/>
      </c>
      <c r="AE1053" s="21">
        <f>SUM(Z1053:AB1053)</f>
        <v/>
      </c>
    </row>
    <row r="1054">
      <c r="B1054" s="127" t="inlineStr">
        <is>
          <t>13624019</t>
        </is>
      </c>
      <c r="C1054" s="127" t="inlineStr">
        <is>
          <t>2</t>
        </is>
      </c>
      <c r="D1054" s="123" t="n">
        <v>46158</v>
      </c>
      <c r="E1054" s="127" t="inlineStr">
        <is>
          <t>69380</t>
        </is>
      </c>
      <c r="F1054" s="127" t="inlineStr">
        <is>
          <t>21320</t>
        </is>
      </c>
      <c r="G1054" s="127" t="inlineStr"/>
      <c r="H1054" s="127" t="inlineStr"/>
      <c r="I1054" s="127" t="inlineStr">
        <is>
          <t>112303</t>
        </is>
      </c>
      <c r="J1054" s="127" t="inlineStr">
        <is>
          <t>112303</t>
        </is>
      </c>
      <c r="K1054" s="127" t="inlineStr">
        <is>
          <t>999999</t>
        </is>
      </c>
      <c r="L1054" s="127" t="inlineStr">
        <is>
          <t>XT258788131TS</t>
        </is>
      </c>
      <c r="M1054" s="127" t="inlineStr">
        <is>
          <t>N</t>
        </is>
      </c>
      <c r="N1054" s="127" t="inlineStr">
        <is>
          <t>Transport</t>
        </is>
      </c>
      <c r="O1054" s="127" t="inlineStr">
        <is>
          <t>N</t>
        </is>
      </c>
      <c r="P1054" s="127" t="inlineStr">
        <is>
          <t>S</t>
        </is>
      </c>
      <c r="Q1054" s="127" t="inlineStr">
        <is>
          <t>NT</t>
        </is>
      </c>
      <c r="R1054" s="147" t="n">
        <v>0.8</v>
      </c>
      <c r="S1054" s="127" t="inlineStr">
        <is>
          <t>5Y</t>
        </is>
      </c>
      <c r="T1054" s="148" t="n">
        <v>3.17</v>
      </c>
      <c r="U1054" s="127" t="inlineStr">
        <is>
          <t>LA RUCHE LOGISTIQUE</t>
        </is>
      </c>
      <c r="W1054" s="8">
        <f>IF(C1054&lt;&gt;2,"",IF(S1054="5X","5XK",IF(S1054="5Y","5YK",IF(S1054="6B","6BK",IF(S1054="6C","6CK","")))))</f>
        <v/>
      </c>
      <c r="X1054" s="8">
        <f>IF(S1054="6B",_xlfn.XLOOKUP(H1054,'Zoning 2shop'!A:A,'Zoning 2shop'!B:B),IF(S1054="6C",_xlfn.XLOOKUP(G1054,'Zoning 2shop'!C:C,'Zoning 2shop'!D:D),""))</f>
        <v/>
      </c>
      <c r="Y1054" s="112">
        <f>AB1054/Z1054</f>
        <v/>
      </c>
      <c r="Z1054" s="4">
        <f>T1054</f>
        <v/>
      </c>
      <c r="AA1054" s="4">
        <f>IF(OR(S1054="6C",S1054="6B",S1054="5X",S1054="5Y"),0.08,0.5)</f>
        <v/>
      </c>
      <c r="AB1054" s="4">
        <f>$AG$5/$AG$2*Z1054</f>
        <v/>
      </c>
      <c r="AC1054" s="19">
        <f>Z1054+AA1054</f>
        <v/>
      </c>
      <c r="AD1054" s="8">
        <f>IF(COUNTIF(Catégories!A:A,N1054)=0,"catégorie inconnue",LOOKUP(N1054,Catégories!A:A,Catégories!B:B))</f>
        <v/>
      </c>
      <c r="AE1054" s="21">
        <f>SUM(Z1054:AB1054)</f>
        <v/>
      </c>
    </row>
    <row r="1055">
      <c r="B1055" s="127" t="inlineStr">
        <is>
          <t>13624019</t>
        </is>
      </c>
      <c r="C1055" s="127" t="inlineStr">
        <is>
          <t>2</t>
        </is>
      </c>
      <c r="D1055" s="123" t="n">
        <v>46158</v>
      </c>
      <c r="E1055" s="127" t="inlineStr">
        <is>
          <t>91000</t>
        </is>
      </c>
      <c r="F1055" s="127" t="inlineStr">
        <is>
          <t>21320</t>
        </is>
      </c>
      <c r="G1055" s="127" t="inlineStr"/>
      <c r="H1055" s="127" t="inlineStr"/>
      <c r="I1055" s="127" t="inlineStr">
        <is>
          <t>112476</t>
        </is>
      </c>
      <c r="J1055" s="127" t="inlineStr">
        <is>
          <t>112476</t>
        </is>
      </c>
      <c r="K1055" s="127" t="inlineStr">
        <is>
          <t>999999</t>
        </is>
      </c>
      <c r="L1055" s="127" t="inlineStr">
        <is>
          <t>XT258793732TS</t>
        </is>
      </c>
      <c r="M1055" s="127" t="inlineStr">
        <is>
          <t>N</t>
        </is>
      </c>
      <c r="N1055" s="127" t="inlineStr">
        <is>
          <t>Transport</t>
        </is>
      </c>
      <c r="O1055" s="127" t="inlineStr">
        <is>
          <t>N</t>
        </is>
      </c>
      <c r="P1055" s="127" t="inlineStr">
        <is>
          <t>S</t>
        </is>
      </c>
      <c r="Q1055" s="127" t="inlineStr">
        <is>
          <t>NT</t>
        </is>
      </c>
      <c r="R1055" s="147" t="n">
        <v>0.6</v>
      </c>
      <c r="S1055" s="127" t="inlineStr">
        <is>
          <t>5Y</t>
        </is>
      </c>
      <c r="T1055" s="148" t="n">
        <v>3.17</v>
      </c>
      <c r="U1055" s="127" t="inlineStr">
        <is>
          <t>LA RUCHE LOGISTIQUE</t>
        </is>
      </c>
      <c r="W1055" s="8">
        <f>IF(C1055&lt;&gt;2,"",IF(S1055="5X","5XK",IF(S1055="5Y","5YK",IF(S1055="6B","6BK",IF(S1055="6C","6CK","")))))</f>
        <v/>
      </c>
      <c r="X1055" s="8">
        <f>IF(S1055="6B",_xlfn.XLOOKUP(H1055,'Zoning 2shop'!A:A,'Zoning 2shop'!B:B),IF(S1055="6C",_xlfn.XLOOKUP(G1055,'Zoning 2shop'!C:C,'Zoning 2shop'!D:D),""))</f>
        <v/>
      </c>
      <c r="Y1055" s="112">
        <f>AB1055/Z1055</f>
        <v/>
      </c>
      <c r="Z1055" s="4">
        <f>T1055</f>
        <v/>
      </c>
      <c r="AA1055" s="4">
        <f>IF(OR(S1055="6C",S1055="6B",S1055="5X",S1055="5Y"),0.08,0.5)</f>
        <v/>
      </c>
      <c r="AB1055" s="4">
        <f>$AG$5/$AG$2*Z1055</f>
        <v/>
      </c>
      <c r="AC1055" s="19">
        <f>Z1055+AA1055</f>
        <v/>
      </c>
      <c r="AD1055" s="8">
        <f>IF(COUNTIF(Catégories!A:A,N1055)=0,"catégorie inconnue",LOOKUP(N1055,Catégories!A:A,Catégories!B:B))</f>
        <v/>
      </c>
      <c r="AE1055" s="21">
        <f>SUM(Z1055:AB1055)</f>
        <v/>
      </c>
    </row>
    <row r="1056">
      <c r="B1056" s="127" t="inlineStr">
        <is>
          <t>13624019</t>
        </is>
      </c>
      <c r="C1056" s="127" t="inlineStr">
        <is>
          <t>2</t>
        </is>
      </c>
      <c r="D1056" s="123" t="n">
        <v>46158</v>
      </c>
      <c r="E1056" s="127" t="inlineStr">
        <is>
          <t>01280</t>
        </is>
      </c>
      <c r="F1056" s="127" t="inlineStr">
        <is>
          <t>21320</t>
        </is>
      </c>
      <c r="G1056" s="127" t="inlineStr"/>
      <c r="H1056" s="127" t="inlineStr"/>
      <c r="I1056" s="127" t="inlineStr">
        <is>
          <t>110340</t>
        </is>
      </c>
      <c r="J1056" s="127" t="inlineStr">
        <is>
          <t>110340</t>
        </is>
      </c>
      <c r="K1056" s="127" t="inlineStr">
        <is>
          <t>999999</t>
        </is>
      </c>
      <c r="L1056" s="127" t="inlineStr">
        <is>
          <t>XT258798068TS</t>
        </is>
      </c>
      <c r="M1056" s="127" t="inlineStr">
        <is>
          <t>N</t>
        </is>
      </c>
      <c r="N1056" s="127" t="inlineStr">
        <is>
          <t>Transport</t>
        </is>
      </c>
      <c r="O1056" s="127" t="inlineStr">
        <is>
          <t>N</t>
        </is>
      </c>
      <c r="P1056" s="127" t="inlineStr">
        <is>
          <t>S</t>
        </is>
      </c>
      <c r="Q1056" s="127" t="inlineStr">
        <is>
          <t>NT</t>
        </is>
      </c>
      <c r="R1056" s="147" t="n">
        <v>0.4</v>
      </c>
      <c r="S1056" s="127" t="inlineStr">
        <is>
          <t>5Y</t>
        </is>
      </c>
      <c r="T1056" s="148" t="n">
        <v>3.07</v>
      </c>
      <c r="U1056" s="127" t="inlineStr">
        <is>
          <t>LA RUCHE LOGISTIQUE</t>
        </is>
      </c>
      <c r="W1056" s="8">
        <f>IF(C1056&lt;&gt;2,"",IF(S1056="5X","5XK",IF(S1056="5Y","5YK",IF(S1056="6B","6BK",IF(S1056="6C","6CK","")))))</f>
        <v/>
      </c>
      <c r="X1056" s="8">
        <f>IF(S1056="6B",_xlfn.XLOOKUP(H1056,'Zoning 2shop'!A:A,'Zoning 2shop'!B:B),IF(S1056="6C",_xlfn.XLOOKUP(G1056,'Zoning 2shop'!C:C,'Zoning 2shop'!D:D),""))</f>
        <v/>
      </c>
      <c r="Y1056" s="112">
        <f>AB1056/Z1056</f>
        <v/>
      </c>
      <c r="Z1056" s="4">
        <f>T1056</f>
        <v/>
      </c>
      <c r="AA1056" s="4">
        <f>IF(OR(S1056="6C",S1056="6B",S1056="5X",S1056="5Y"),0.08,0.5)</f>
        <v/>
      </c>
      <c r="AB1056" s="4">
        <f>$AG$5/$AG$2*Z1056</f>
        <v/>
      </c>
      <c r="AC1056" s="19">
        <f>Z1056+AA1056</f>
        <v/>
      </c>
      <c r="AD1056" s="8">
        <f>IF(COUNTIF(Catégories!A:A,N1056)=0,"catégorie inconnue",LOOKUP(N1056,Catégories!A:A,Catégories!B:B))</f>
        <v/>
      </c>
      <c r="AE1056" s="21">
        <f>SUM(Z1056:AB1056)</f>
        <v/>
      </c>
    </row>
    <row r="1057">
      <c r="B1057" s="127" t="inlineStr">
        <is>
          <t>13624019</t>
        </is>
      </c>
      <c r="C1057" s="127" t="inlineStr">
        <is>
          <t>2</t>
        </is>
      </c>
      <c r="D1057" s="123" t="n">
        <v>46158</v>
      </c>
      <c r="E1057" s="127" t="inlineStr">
        <is>
          <t>91330</t>
        </is>
      </c>
      <c r="F1057" s="127" t="inlineStr">
        <is>
          <t>21320</t>
        </is>
      </c>
      <c r="G1057" s="127" t="inlineStr"/>
      <c r="H1057" s="127" t="inlineStr"/>
      <c r="I1057" s="127" t="inlineStr">
        <is>
          <t>113000</t>
        </is>
      </c>
      <c r="J1057" s="127" t="inlineStr">
        <is>
          <t>113000</t>
        </is>
      </c>
      <c r="K1057" s="127" t="inlineStr">
        <is>
          <t>999999</t>
        </is>
      </c>
      <c r="L1057" s="127" t="inlineStr">
        <is>
          <t>XT258802187TS</t>
        </is>
      </c>
      <c r="M1057" s="127" t="inlineStr">
        <is>
          <t>N</t>
        </is>
      </c>
      <c r="N1057" s="127" t="inlineStr">
        <is>
          <t>Transport</t>
        </is>
      </c>
      <c r="O1057" s="127" t="inlineStr">
        <is>
          <t>N</t>
        </is>
      </c>
      <c r="P1057" s="127" t="inlineStr">
        <is>
          <t>S</t>
        </is>
      </c>
      <c r="Q1057" s="127" t="inlineStr">
        <is>
          <t>NT</t>
        </is>
      </c>
      <c r="R1057" s="147" t="n">
        <v>0.4</v>
      </c>
      <c r="S1057" s="127" t="inlineStr">
        <is>
          <t>5Y</t>
        </is>
      </c>
      <c r="T1057" s="148" t="n">
        <v>3.07</v>
      </c>
      <c r="U1057" s="127" t="inlineStr">
        <is>
          <t>LA RUCHE LOGISTIQUE</t>
        </is>
      </c>
      <c r="W1057" s="8">
        <f>IF(C1057&lt;&gt;2,"",IF(S1057="5X","5XK",IF(S1057="5Y","5YK",IF(S1057="6B","6BK",IF(S1057="6C","6CK","")))))</f>
        <v/>
      </c>
      <c r="X1057" s="8">
        <f>IF(S1057="6B",_xlfn.XLOOKUP(H1057,'Zoning 2shop'!A:A,'Zoning 2shop'!B:B),IF(S1057="6C",_xlfn.XLOOKUP(G1057,'Zoning 2shop'!C:C,'Zoning 2shop'!D:D),""))</f>
        <v/>
      </c>
      <c r="Y1057" s="112">
        <f>AB1057/Z1057</f>
        <v/>
      </c>
      <c r="Z1057" s="4">
        <f>T1057</f>
        <v/>
      </c>
      <c r="AA1057" s="4">
        <f>IF(OR(S1057="6C",S1057="6B",S1057="5X",S1057="5Y"),0.08,0.5)</f>
        <v/>
      </c>
      <c r="AB1057" s="4">
        <f>$AG$5/$AG$2*Z1057</f>
        <v/>
      </c>
      <c r="AC1057" s="19">
        <f>Z1057+AA1057</f>
        <v/>
      </c>
      <c r="AD1057" s="8">
        <f>IF(COUNTIF(Catégories!A:A,N1057)=0,"catégorie inconnue",LOOKUP(N1057,Catégories!A:A,Catégories!B:B))</f>
        <v/>
      </c>
      <c r="AE1057" s="21">
        <f>SUM(Z1057:AB1057)</f>
        <v/>
      </c>
    </row>
    <row r="1058">
      <c r="B1058" s="127" t="inlineStr">
        <is>
          <t>13624019</t>
        </is>
      </c>
      <c r="C1058" s="127" t="inlineStr">
        <is>
          <t>2</t>
        </is>
      </c>
      <c r="D1058" s="123" t="n">
        <v>46158</v>
      </c>
      <c r="E1058" s="127" t="inlineStr">
        <is>
          <t>44000</t>
        </is>
      </c>
      <c r="F1058" s="127" t="inlineStr">
        <is>
          <t>21320</t>
        </is>
      </c>
      <c r="G1058" s="127" t="inlineStr"/>
      <c r="H1058" s="127" t="inlineStr"/>
      <c r="I1058" s="127" t="inlineStr">
        <is>
          <t>111995</t>
        </is>
      </c>
      <c r="J1058" s="127" t="inlineStr">
        <is>
          <t>111995</t>
        </is>
      </c>
      <c r="K1058" s="127" t="inlineStr">
        <is>
          <t>999999</t>
        </is>
      </c>
      <c r="L1058" s="127" t="inlineStr">
        <is>
          <t>XT258809945TS</t>
        </is>
      </c>
      <c r="M1058" s="127" t="inlineStr">
        <is>
          <t>N</t>
        </is>
      </c>
      <c r="N1058" s="127" t="inlineStr">
        <is>
          <t>Transport</t>
        </is>
      </c>
      <c r="O1058" s="127" t="inlineStr">
        <is>
          <t>N</t>
        </is>
      </c>
      <c r="P1058" s="127" t="inlineStr">
        <is>
          <t>S</t>
        </is>
      </c>
      <c r="Q1058" s="127" t="inlineStr">
        <is>
          <t>NT</t>
        </is>
      </c>
      <c r="R1058" s="147" t="n">
        <v>0.33</v>
      </c>
      <c r="S1058" s="127" t="inlineStr">
        <is>
          <t>5Y</t>
        </is>
      </c>
      <c r="T1058" s="148" t="n">
        <v>3.07</v>
      </c>
      <c r="U1058" s="127" t="inlineStr">
        <is>
          <t>LA RUCHE LOGISTIQUE</t>
        </is>
      </c>
      <c r="W1058" s="8">
        <f>IF(C1058&lt;&gt;2,"",IF(S1058="5X","5XK",IF(S1058="5Y","5YK",IF(S1058="6B","6BK",IF(S1058="6C","6CK","")))))</f>
        <v/>
      </c>
      <c r="X1058" s="8">
        <f>IF(S1058="6B",_xlfn.XLOOKUP(H1058,'Zoning 2shop'!A:A,'Zoning 2shop'!B:B),IF(S1058="6C",_xlfn.XLOOKUP(G1058,'Zoning 2shop'!C:C,'Zoning 2shop'!D:D),""))</f>
        <v/>
      </c>
      <c r="Y1058" s="112">
        <f>AB1058/Z1058</f>
        <v/>
      </c>
      <c r="Z1058" s="4">
        <f>T1058</f>
        <v/>
      </c>
      <c r="AA1058" s="4">
        <f>IF(OR(S1058="6C",S1058="6B",S1058="5X",S1058="5Y"),0.08,0.5)</f>
        <v/>
      </c>
      <c r="AB1058" s="4">
        <f>$AG$5/$AG$2*Z1058</f>
        <v/>
      </c>
      <c r="AC1058" s="19">
        <f>Z1058+AA1058</f>
        <v/>
      </c>
      <c r="AD1058" s="8">
        <f>IF(COUNTIF(Catégories!A:A,N1058)=0,"catégorie inconnue",LOOKUP(N1058,Catégories!A:A,Catégories!B:B))</f>
        <v/>
      </c>
      <c r="AE1058" s="21">
        <f>SUM(Z1058:AB1058)</f>
        <v/>
      </c>
    </row>
    <row r="1059">
      <c r="B1059" s="127" t="inlineStr">
        <is>
          <t>13624019</t>
        </is>
      </c>
      <c r="C1059" s="127" t="inlineStr">
        <is>
          <t>2</t>
        </is>
      </c>
      <c r="D1059" s="123" t="n">
        <v>46158</v>
      </c>
      <c r="E1059" s="127" t="inlineStr">
        <is>
          <t>78100</t>
        </is>
      </c>
      <c r="F1059" s="127" t="inlineStr">
        <is>
          <t>21320</t>
        </is>
      </c>
      <c r="G1059" s="127" t="inlineStr"/>
      <c r="H1059" s="127" t="inlineStr"/>
      <c r="I1059" s="127" t="inlineStr">
        <is>
          <t>111267</t>
        </is>
      </c>
      <c r="J1059" s="127" t="inlineStr">
        <is>
          <t>111267</t>
        </is>
      </c>
      <c r="K1059" s="127" t="inlineStr">
        <is>
          <t>999999</t>
        </is>
      </c>
      <c r="L1059" s="127" t="inlineStr">
        <is>
          <t>XT258810206TS</t>
        </is>
      </c>
      <c r="M1059" s="127" t="inlineStr">
        <is>
          <t>N</t>
        </is>
      </c>
      <c r="N1059" s="127" t="inlineStr">
        <is>
          <t>Transport</t>
        </is>
      </c>
      <c r="O1059" s="127" t="inlineStr">
        <is>
          <t>N</t>
        </is>
      </c>
      <c r="P1059" s="127" t="inlineStr">
        <is>
          <t>S</t>
        </is>
      </c>
      <c r="Q1059" s="127" t="inlineStr">
        <is>
          <t>NT</t>
        </is>
      </c>
      <c r="R1059" s="147" t="n">
        <v>1.1</v>
      </c>
      <c r="S1059" s="127" t="inlineStr">
        <is>
          <t>5Y</t>
        </is>
      </c>
      <c r="T1059" s="148" t="n">
        <v>3.49</v>
      </c>
      <c r="U1059" s="127" t="inlineStr">
        <is>
          <t>LA RUCHE LOGISTIQUE</t>
        </is>
      </c>
      <c r="W1059" s="8">
        <f>IF(C1059&lt;&gt;2,"",IF(S1059="5X","5XK",IF(S1059="5Y","5YK",IF(S1059="6B","6BK",IF(S1059="6C","6CK","")))))</f>
        <v/>
      </c>
      <c r="X1059" s="8">
        <f>IF(S1059="6B",_xlfn.XLOOKUP(H1059,'Zoning 2shop'!A:A,'Zoning 2shop'!B:B),IF(S1059="6C",_xlfn.XLOOKUP(G1059,'Zoning 2shop'!C:C,'Zoning 2shop'!D:D),""))</f>
        <v/>
      </c>
      <c r="Y1059" s="112">
        <f>AB1059/Z1059</f>
        <v/>
      </c>
      <c r="Z1059" s="4">
        <f>T1059</f>
        <v/>
      </c>
      <c r="AA1059" s="4">
        <f>IF(OR(S1059="6C",S1059="6B",S1059="5X",S1059="5Y"),0.08,0.5)</f>
        <v/>
      </c>
      <c r="AB1059" s="4">
        <f>$AG$5/$AG$2*Z1059</f>
        <v/>
      </c>
      <c r="AC1059" s="19">
        <f>Z1059+AA1059</f>
        <v/>
      </c>
      <c r="AD1059" s="8">
        <f>IF(COUNTIF(Catégories!A:A,N1059)=0,"catégorie inconnue",LOOKUP(N1059,Catégories!A:A,Catégories!B:B))</f>
        <v/>
      </c>
      <c r="AE1059" s="21">
        <f>SUM(Z1059:AB1059)</f>
        <v/>
      </c>
    </row>
    <row r="1060">
      <c r="B1060" s="127" t="inlineStr">
        <is>
          <t>13624019</t>
        </is>
      </c>
      <c r="C1060" s="127" t="inlineStr">
        <is>
          <t>2</t>
        </is>
      </c>
      <c r="D1060" s="123" t="n">
        <v>46158</v>
      </c>
      <c r="E1060" s="127" t="inlineStr">
        <is>
          <t>44500</t>
        </is>
      </c>
      <c r="F1060" s="127" t="inlineStr">
        <is>
          <t>21320</t>
        </is>
      </c>
      <c r="G1060" s="127" t="inlineStr"/>
      <c r="H1060" s="127" t="inlineStr"/>
      <c r="I1060" s="127" t="inlineStr">
        <is>
          <t>112214</t>
        </is>
      </c>
      <c r="J1060" s="127" t="inlineStr">
        <is>
          <t>112214</t>
        </is>
      </c>
      <c r="K1060" s="127" t="inlineStr">
        <is>
          <t>999999</t>
        </is>
      </c>
      <c r="L1060" s="127" t="inlineStr">
        <is>
          <t>XT258817116TS</t>
        </is>
      </c>
      <c r="M1060" s="127" t="inlineStr">
        <is>
          <t>N</t>
        </is>
      </c>
      <c r="N1060" s="127" t="inlineStr">
        <is>
          <t>Transport</t>
        </is>
      </c>
      <c r="O1060" s="127" t="inlineStr">
        <is>
          <t>N</t>
        </is>
      </c>
      <c r="P1060" s="127" t="inlineStr">
        <is>
          <t>S</t>
        </is>
      </c>
      <c r="Q1060" s="127" t="inlineStr">
        <is>
          <t>NT</t>
        </is>
      </c>
      <c r="R1060" s="147" t="n">
        <v>0.23</v>
      </c>
      <c r="S1060" s="127" t="inlineStr">
        <is>
          <t>5Y</t>
        </is>
      </c>
      <c r="T1060" s="148" t="n">
        <v>3.07</v>
      </c>
      <c r="U1060" s="127" t="inlineStr">
        <is>
          <t>LA RUCHE LOGISTIQUE</t>
        </is>
      </c>
      <c r="W1060" s="8">
        <f>IF(C1060&lt;&gt;2,"",IF(S1060="5X","5XK",IF(S1060="5Y","5YK",IF(S1060="6B","6BK",IF(S1060="6C","6CK","")))))</f>
        <v/>
      </c>
      <c r="X1060" s="8">
        <f>IF(S1060="6B",_xlfn.XLOOKUP(H1060,'Zoning 2shop'!A:A,'Zoning 2shop'!B:B),IF(S1060="6C",_xlfn.XLOOKUP(G1060,'Zoning 2shop'!C:C,'Zoning 2shop'!D:D),""))</f>
        <v/>
      </c>
      <c r="Y1060" s="112">
        <f>AB1060/Z1060</f>
        <v/>
      </c>
      <c r="Z1060" s="4">
        <f>T1060</f>
        <v/>
      </c>
      <c r="AA1060" s="4">
        <f>IF(OR(S1060="6C",S1060="6B",S1060="5X",S1060="5Y"),0.08,0.5)</f>
        <v/>
      </c>
      <c r="AB1060" s="4">
        <f>$AG$5/$AG$2*Z1060</f>
        <v/>
      </c>
      <c r="AC1060" s="19">
        <f>Z1060+AA1060</f>
        <v/>
      </c>
      <c r="AD1060" s="8">
        <f>IF(COUNTIF(Catégories!A:A,N1060)=0,"catégorie inconnue",LOOKUP(N1060,Catégories!A:A,Catégories!B:B))</f>
        <v/>
      </c>
      <c r="AE1060" s="21">
        <f>SUM(Z1060:AB1060)</f>
        <v/>
      </c>
    </row>
    <row r="1061">
      <c r="B1061" s="127" t="inlineStr">
        <is>
          <t>13624019</t>
        </is>
      </c>
      <c r="C1061" s="127" t="inlineStr">
        <is>
          <t>2</t>
        </is>
      </c>
      <c r="D1061" s="123" t="n">
        <v>46158</v>
      </c>
      <c r="E1061" s="127" t="inlineStr">
        <is>
          <t>29800</t>
        </is>
      </c>
      <c r="F1061" s="127" t="inlineStr">
        <is>
          <t>21320</t>
        </is>
      </c>
      <c r="G1061" s="127" t="inlineStr"/>
      <c r="H1061" s="127" t="inlineStr"/>
      <c r="I1061" s="127" t="inlineStr">
        <is>
          <t>109944</t>
        </is>
      </c>
      <c r="J1061" s="127" t="inlineStr">
        <is>
          <t>109944</t>
        </is>
      </c>
      <c r="K1061" s="127" t="inlineStr">
        <is>
          <t>999999</t>
        </is>
      </c>
      <c r="L1061" s="127" t="inlineStr">
        <is>
          <t>XT258823156TS</t>
        </is>
      </c>
      <c r="M1061" s="127" t="inlineStr">
        <is>
          <t>N</t>
        </is>
      </c>
      <c r="N1061" s="127" t="inlineStr">
        <is>
          <t>Transport</t>
        </is>
      </c>
      <c r="O1061" s="127" t="inlineStr">
        <is>
          <t>N</t>
        </is>
      </c>
      <c r="P1061" s="127" t="inlineStr">
        <is>
          <t>S</t>
        </is>
      </c>
      <c r="Q1061" s="127" t="inlineStr">
        <is>
          <t>NT</t>
        </is>
      </c>
      <c r="R1061" s="147" t="n">
        <v>0.11</v>
      </c>
      <c r="S1061" s="127" t="inlineStr">
        <is>
          <t>5Y</t>
        </is>
      </c>
      <c r="T1061" s="148" t="n">
        <v>3.07</v>
      </c>
      <c r="U1061" s="127" t="inlineStr">
        <is>
          <t>LA RUCHE LOGISTIQUE</t>
        </is>
      </c>
      <c r="W1061" s="8">
        <f>IF(C1061&lt;&gt;2,"",IF(S1061="5X","5XK",IF(S1061="5Y","5YK",IF(S1061="6B","6BK",IF(S1061="6C","6CK","")))))</f>
        <v/>
      </c>
      <c r="X1061" s="8">
        <f>IF(S1061="6B",_xlfn.XLOOKUP(H1061,'Zoning 2shop'!A:A,'Zoning 2shop'!B:B),IF(S1061="6C",_xlfn.XLOOKUP(G1061,'Zoning 2shop'!C:C,'Zoning 2shop'!D:D),""))</f>
        <v/>
      </c>
      <c r="Y1061" s="112">
        <f>AB1061/Z1061</f>
        <v/>
      </c>
      <c r="Z1061" s="4">
        <f>T1061</f>
        <v/>
      </c>
      <c r="AA1061" s="4">
        <f>IF(OR(S1061="6C",S1061="6B",S1061="5X",S1061="5Y"),0.08,0.5)</f>
        <v/>
      </c>
      <c r="AB1061" s="4">
        <f>$AG$5/$AG$2*Z1061</f>
        <v/>
      </c>
      <c r="AC1061" s="19">
        <f>Z1061+AA1061</f>
        <v/>
      </c>
      <c r="AD1061" s="8">
        <f>IF(COUNTIF(Catégories!A:A,N1061)=0,"catégorie inconnue",LOOKUP(N1061,Catégories!A:A,Catégories!B:B))</f>
        <v/>
      </c>
      <c r="AE1061" s="21">
        <f>SUM(Z1061:AB1061)</f>
        <v/>
      </c>
    </row>
    <row r="1062">
      <c r="B1062" s="127" t="inlineStr">
        <is>
          <t>13624019</t>
        </is>
      </c>
      <c r="C1062" s="127" t="inlineStr">
        <is>
          <t>2</t>
        </is>
      </c>
      <c r="D1062" s="123" t="n">
        <v>46159</v>
      </c>
      <c r="E1062" s="127" t="inlineStr">
        <is>
          <t>50100</t>
        </is>
      </c>
      <c r="F1062" s="127" t="inlineStr">
        <is>
          <t>21320</t>
        </is>
      </c>
      <c r="G1062" s="127" t="inlineStr"/>
      <c r="H1062" s="127" t="inlineStr"/>
      <c r="I1062" s="127" t="inlineStr">
        <is>
          <t>108845</t>
        </is>
      </c>
      <c r="J1062" s="127" t="inlineStr">
        <is>
          <t>108845</t>
        </is>
      </c>
      <c r="K1062" s="127" t="inlineStr">
        <is>
          <t>999999</t>
        </is>
      </c>
      <c r="L1062" s="127" t="inlineStr">
        <is>
          <t>XT258824960TS</t>
        </is>
      </c>
      <c r="M1062" s="127" t="inlineStr">
        <is>
          <t>N</t>
        </is>
      </c>
      <c r="N1062" s="127" t="inlineStr">
        <is>
          <t>Transport</t>
        </is>
      </c>
      <c r="O1062" s="127" t="inlineStr">
        <is>
          <t>N</t>
        </is>
      </c>
      <c r="P1062" s="127" t="inlineStr">
        <is>
          <t>S</t>
        </is>
      </c>
      <c r="Q1062" s="127" t="inlineStr">
        <is>
          <t>NT</t>
        </is>
      </c>
      <c r="R1062" s="147" t="n">
        <v>0.03</v>
      </c>
      <c r="S1062" s="127" t="inlineStr">
        <is>
          <t>5Y</t>
        </is>
      </c>
      <c r="T1062" s="148" t="n">
        <v>3.07</v>
      </c>
      <c r="U1062" s="127" t="inlineStr">
        <is>
          <t>LA RUCHE LOGISTIQUE</t>
        </is>
      </c>
      <c r="W1062" s="8">
        <f>IF(C1062&lt;&gt;2,"",IF(S1062="5X","5XK",IF(S1062="5Y","5YK",IF(S1062="6B","6BK",IF(S1062="6C","6CK","")))))</f>
        <v/>
      </c>
      <c r="X1062" s="8">
        <f>IF(S1062="6B",_xlfn.XLOOKUP(H1062,'Zoning 2shop'!A:A,'Zoning 2shop'!B:B),IF(S1062="6C",_xlfn.XLOOKUP(G1062,'Zoning 2shop'!C:C,'Zoning 2shop'!D:D),""))</f>
        <v/>
      </c>
      <c r="Y1062" s="112">
        <f>AB1062/Z1062</f>
        <v/>
      </c>
      <c r="Z1062" s="4">
        <f>T1062</f>
        <v/>
      </c>
      <c r="AA1062" s="4">
        <f>IF(OR(S1062="6C",S1062="6B",S1062="5X",S1062="5Y"),0.08,0.5)</f>
        <v/>
      </c>
      <c r="AB1062" s="4">
        <f>$AG$5/$AG$2*Z1062</f>
        <v/>
      </c>
      <c r="AC1062" s="19">
        <f>Z1062+AA1062</f>
        <v/>
      </c>
      <c r="AD1062" s="8">
        <f>IF(COUNTIF(Catégories!A:A,N1062)=0,"catégorie inconnue",LOOKUP(N1062,Catégories!A:A,Catégories!B:B))</f>
        <v/>
      </c>
      <c r="AE1062" s="21">
        <f>SUM(Z1062:AB1062)</f>
        <v/>
      </c>
    </row>
    <row r="1063">
      <c r="B1063" s="127" t="inlineStr">
        <is>
          <t>13624019</t>
        </is>
      </c>
      <c r="C1063" s="127" t="inlineStr">
        <is>
          <t>2</t>
        </is>
      </c>
      <c r="D1063" s="123" t="n">
        <v>46159</v>
      </c>
      <c r="E1063" s="127" t="inlineStr">
        <is>
          <t>19200</t>
        </is>
      </c>
      <c r="F1063" s="127" t="inlineStr">
        <is>
          <t>21320</t>
        </is>
      </c>
      <c r="G1063" s="127" t="inlineStr"/>
      <c r="H1063" s="127" t="inlineStr"/>
      <c r="I1063" s="127" t="inlineStr">
        <is>
          <t>111891</t>
        </is>
      </c>
      <c r="J1063" s="127" t="inlineStr">
        <is>
          <t>111891</t>
        </is>
      </c>
      <c r="K1063" s="127" t="inlineStr">
        <is>
          <t>999999</t>
        </is>
      </c>
      <c r="L1063" s="127" t="inlineStr">
        <is>
          <t>XT258829180TS</t>
        </is>
      </c>
      <c r="M1063" s="127" t="inlineStr">
        <is>
          <t>N</t>
        </is>
      </c>
      <c r="N1063" s="127" t="inlineStr">
        <is>
          <t>Transport</t>
        </is>
      </c>
      <c r="O1063" s="127" t="inlineStr">
        <is>
          <t>N</t>
        </is>
      </c>
      <c r="P1063" s="127" t="inlineStr">
        <is>
          <t>S</t>
        </is>
      </c>
      <c r="Q1063" s="127" t="inlineStr">
        <is>
          <t>NT</t>
        </is>
      </c>
      <c r="R1063" s="147" t="n">
        <v>0.75</v>
      </c>
      <c r="S1063" s="127" t="inlineStr">
        <is>
          <t>5Y</t>
        </is>
      </c>
      <c r="T1063" s="148" t="n">
        <v>3.17</v>
      </c>
      <c r="U1063" s="127" t="inlineStr">
        <is>
          <t>LA RUCHE LOGISTIQUE</t>
        </is>
      </c>
      <c r="W1063" s="8">
        <f>IF(C1063&lt;&gt;2,"",IF(S1063="5X","5XK",IF(S1063="5Y","5YK",IF(S1063="6B","6BK",IF(S1063="6C","6CK","")))))</f>
        <v/>
      </c>
      <c r="X1063" s="8">
        <f>IF(S1063="6B",_xlfn.XLOOKUP(H1063,'Zoning 2shop'!A:A,'Zoning 2shop'!B:B),IF(S1063="6C",_xlfn.XLOOKUP(G1063,'Zoning 2shop'!C:C,'Zoning 2shop'!D:D),""))</f>
        <v/>
      </c>
      <c r="Y1063" s="112">
        <f>AB1063/Z1063</f>
        <v/>
      </c>
      <c r="Z1063" s="4">
        <f>T1063</f>
        <v/>
      </c>
      <c r="AA1063" s="4">
        <f>IF(OR(S1063="6C",S1063="6B",S1063="5X",S1063="5Y"),0.08,0.5)</f>
        <v/>
      </c>
      <c r="AB1063" s="4">
        <f>$AG$5/$AG$2*Z1063</f>
        <v/>
      </c>
      <c r="AC1063" s="19">
        <f>Z1063+AA1063</f>
        <v/>
      </c>
      <c r="AD1063" s="8">
        <f>IF(COUNTIF(Catégories!A:A,N1063)=0,"catégorie inconnue",LOOKUP(N1063,Catégories!A:A,Catégories!B:B))</f>
        <v/>
      </c>
      <c r="AE1063" s="21">
        <f>SUM(Z1063:AB1063)</f>
        <v/>
      </c>
    </row>
    <row r="1064">
      <c r="B1064" s="127" t="inlineStr">
        <is>
          <t>13624019</t>
        </is>
      </c>
      <c r="C1064" s="127" t="inlineStr">
        <is>
          <t>2</t>
        </is>
      </c>
      <c r="D1064" s="123" t="n">
        <v>46159</v>
      </c>
      <c r="E1064" s="127" t="inlineStr">
        <is>
          <t>34980</t>
        </is>
      </c>
      <c r="F1064" s="127" t="inlineStr">
        <is>
          <t>21320</t>
        </is>
      </c>
      <c r="G1064" s="127" t="inlineStr"/>
      <c r="H1064" s="127" t="inlineStr"/>
      <c r="I1064" s="127" t="inlineStr">
        <is>
          <t>112394</t>
        </is>
      </c>
      <c r="J1064" s="127" t="inlineStr">
        <is>
          <t>112394</t>
        </is>
      </c>
      <c r="K1064" s="127" t="inlineStr">
        <is>
          <t>999999</t>
        </is>
      </c>
      <c r="L1064" s="127" t="inlineStr">
        <is>
          <t>XT258829366TS</t>
        </is>
      </c>
      <c r="M1064" s="127" t="inlineStr">
        <is>
          <t>N</t>
        </is>
      </c>
      <c r="N1064" s="127" t="inlineStr">
        <is>
          <t>Transport</t>
        </is>
      </c>
      <c r="O1064" s="127" t="inlineStr">
        <is>
          <t>N</t>
        </is>
      </c>
      <c r="P1064" s="127" t="inlineStr">
        <is>
          <t>S</t>
        </is>
      </c>
      <c r="Q1064" s="127" t="inlineStr">
        <is>
          <t>NT</t>
        </is>
      </c>
      <c r="R1064" s="147" t="n">
        <v>0.19</v>
      </c>
      <c r="S1064" s="127" t="inlineStr">
        <is>
          <t>5Y</t>
        </is>
      </c>
      <c r="T1064" s="148" t="n">
        <v>3.07</v>
      </c>
      <c r="U1064" s="127" t="inlineStr">
        <is>
          <t>LA RUCHE LOGISTIQUE</t>
        </is>
      </c>
      <c r="W1064" s="8">
        <f>IF(C1064&lt;&gt;2,"",IF(S1064="5X","5XK",IF(S1064="5Y","5YK",IF(S1064="6B","6BK",IF(S1064="6C","6CK","")))))</f>
        <v/>
      </c>
      <c r="X1064" s="8">
        <f>IF(S1064="6B",_xlfn.XLOOKUP(H1064,'Zoning 2shop'!A:A,'Zoning 2shop'!B:B),IF(S1064="6C",_xlfn.XLOOKUP(G1064,'Zoning 2shop'!C:C,'Zoning 2shop'!D:D),""))</f>
        <v/>
      </c>
      <c r="Y1064" s="112">
        <f>AB1064/Z1064</f>
        <v/>
      </c>
      <c r="Z1064" s="4">
        <f>T1064</f>
        <v/>
      </c>
      <c r="AA1064" s="4">
        <f>IF(OR(S1064="6C",S1064="6B",S1064="5X",S1064="5Y"),0.08,0.5)</f>
        <v/>
      </c>
      <c r="AB1064" s="4">
        <f>$AG$5/$AG$2*Z1064</f>
        <v/>
      </c>
      <c r="AC1064" s="19">
        <f>Z1064+AA1064</f>
        <v/>
      </c>
      <c r="AD1064" s="8">
        <f>IF(COUNTIF(Catégories!A:A,N1064)=0,"catégorie inconnue",LOOKUP(N1064,Catégories!A:A,Catégories!B:B))</f>
        <v/>
      </c>
      <c r="AE1064" s="21">
        <f>SUM(Z1064:AB1064)</f>
        <v/>
      </c>
    </row>
    <row r="1065">
      <c r="B1065" s="127" t="inlineStr">
        <is>
          <t>13624019</t>
        </is>
      </c>
      <c r="C1065" s="127" t="inlineStr">
        <is>
          <t>2</t>
        </is>
      </c>
      <c r="D1065" s="123" t="n">
        <v>46159</v>
      </c>
      <c r="E1065" s="127" t="inlineStr">
        <is>
          <t>63122</t>
        </is>
      </c>
      <c r="F1065" s="127" t="inlineStr">
        <is>
          <t>21320</t>
        </is>
      </c>
      <c r="G1065" s="127" t="inlineStr"/>
      <c r="H1065" s="127" t="inlineStr"/>
      <c r="I1065" s="127" t="inlineStr">
        <is>
          <t>110743</t>
        </is>
      </c>
      <c r="J1065" s="127" t="inlineStr">
        <is>
          <t>110743</t>
        </is>
      </c>
      <c r="K1065" s="127" t="inlineStr">
        <is>
          <t>999999</t>
        </is>
      </c>
      <c r="L1065" s="127" t="inlineStr">
        <is>
          <t>XT258837288TS</t>
        </is>
      </c>
      <c r="M1065" s="127" t="inlineStr">
        <is>
          <t>N</t>
        </is>
      </c>
      <c r="N1065" s="127" t="inlineStr">
        <is>
          <t>Transport</t>
        </is>
      </c>
      <c r="O1065" s="127" t="inlineStr">
        <is>
          <t>N</t>
        </is>
      </c>
      <c r="P1065" s="127" t="inlineStr">
        <is>
          <t>S</t>
        </is>
      </c>
      <c r="Q1065" s="127" t="inlineStr">
        <is>
          <t>NT</t>
        </is>
      </c>
      <c r="R1065" s="147" t="n">
        <v>1.6</v>
      </c>
      <c r="S1065" s="127" t="inlineStr">
        <is>
          <t>5Y</t>
        </is>
      </c>
      <c r="T1065" s="148" t="n">
        <v>3.49</v>
      </c>
      <c r="U1065" s="127" t="inlineStr">
        <is>
          <t>LA RUCHE LOGISTIQUE</t>
        </is>
      </c>
      <c r="W1065" s="8">
        <f>IF(C1065&lt;&gt;2,"",IF(S1065="5X","5XK",IF(S1065="5Y","5YK",IF(S1065="6B","6BK",IF(S1065="6C","6CK","")))))</f>
        <v/>
      </c>
      <c r="X1065" s="8">
        <f>IF(S1065="6B",_xlfn.XLOOKUP(H1065,'Zoning 2shop'!A:A,'Zoning 2shop'!B:B),IF(S1065="6C",_xlfn.XLOOKUP(G1065,'Zoning 2shop'!C:C,'Zoning 2shop'!D:D),""))</f>
        <v/>
      </c>
      <c r="Y1065" s="112">
        <f>AB1065/Z1065</f>
        <v/>
      </c>
      <c r="Z1065" s="4">
        <f>T1065</f>
        <v/>
      </c>
      <c r="AA1065" s="4">
        <f>IF(OR(S1065="6C",S1065="6B",S1065="5X",S1065="5Y"),0.08,0.5)</f>
        <v/>
      </c>
      <c r="AB1065" s="4">
        <f>$AG$5/$AG$2*Z1065</f>
        <v/>
      </c>
      <c r="AC1065" s="19">
        <f>Z1065+AA1065</f>
        <v/>
      </c>
      <c r="AD1065" s="8">
        <f>IF(COUNTIF(Catégories!A:A,N1065)=0,"catégorie inconnue",LOOKUP(N1065,Catégories!A:A,Catégories!B:B))</f>
        <v/>
      </c>
      <c r="AE1065" s="21">
        <f>SUM(Z1065:AB1065)</f>
        <v/>
      </c>
    </row>
    <row r="1066">
      <c r="B1066" s="127" t="inlineStr">
        <is>
          <t>13624019</t>
        </is>
      </c>
      <c r="C1066" s="127" t="inlineStr">
        <is>
          <t>2</t>
        </is>
      </c>
      <c r="D1066" s="123" t="n">
        <v>46159</v>
      </c>
      <c r="E1066" s="127" t="inlineStr">
        <is>
          <t>35000</t>
        </is>
      </c>
      <c r="F1066" s="127" t="inlineStr">
        <is>
          <t>21320</t>
        </is>
      </c>
      <c r="G1066" s="127" t="inlineStr"/>
      <c r="H1066" s="127" t="inlineStr"/>
      <c r="I1066" s="127" t="inlineStr">
        <is>
          <t>110576</t>
        </is>
      </c>
      <c r="J1066" s="127" t="inlineStr">
        <is>
          <t>110576</t>
        </is>
      </c>
      <c r="K1066" s="127" t="inlineStr">
        <is>
          <t>999999</t>
        </is>
      </c>
      <c r="L1066" s="127" t="inlineStr">
        <is>
          <t>XT258840344TS</t>
        </is>
      </c>
      <c r="M1066" s="127" t="inlineStr">
        <is>
          <t>N</t>
        </is>
      </c>
      <c r="N1066" s="127" t="inlineStr">
        <is>
          <t>Transport</t>
        </is>
      </c>
      <c r="O1066" s="127" t="inlineStr">
        <is>
          <t>N</t>
        </is>
      </c>
      <c r="P1066" s="127" t="inlineStr">
        <is>
          <t>S</t>
        </is>
      </c>
      <c r="Q1066" s="127" t="inlineStr">
        <is>
          <t>NT</t>
        </is>
      </c>
      <c r="R1066" s="147" t="n">
        <v>1</v>
      </c>
      <c r="S1066" s="127" t="inlineStr">
        <is>
          <t>5Y</t>
        </is>
      </c>
      <c r="T1066" s="148" t="n">
        <v>3.17</v>
      </c>
      <c r="U1066" s="127" t="inlineStr">
        <is>
          <t>LA RUCHE LOGISTIQUE</t>
        </is>
      </c>
      <c r="W1066" s="8">
        <f>IF(C1066&lt;&gt;2,"",IF(S1066="5X","5XK",IF(S1066="5Y","5YK",IF(S1066="6B","6BK",IF(S1066="6C","6CK","")))))</f>
        <v/>
      </c>
      <c r="X1066" s="8">
        <f>IF(S1066="6B",_xlfn.XLOOKUP(H1066,'Zoning 2shop'!A:A,'Zoning 2shop'!B:B),IF(S1066="6C",_xlfn.XLOOKUP(G1066,'Zoning 2shop'!C:C,'Zoning 2shop'!D:D),""))</f>
        <v/>
      </c>
      <c r="Y1066" s="112">
        <f>AB1066/Z1066</f>
        <v/>
      </c>
      <c r="Z1066" s="4">
        <f>T1066</f>
        <v/>
      </c>
      <c r="AA1066" s="4">
        <f>IF(OR(S1066="6C",S1066="6B",S1066="5X",S1066="5Y"),0.08,0.5)</f>
        <v/>
      </c>
      <c r="AB1066" s="4">
        <f>$AG$5/$AG$2*Z1066</f>
        <v/>
      </c>
      <c r="AC1066" s="19">
        <f>Z1066+AA1066</f>
        <v/>
      </c>
      <c r="AD1066" s="8">
        <f>IF(COUNTIF(Catégories!A:A,N1066)=0,"catégorie inconnue",LOOKUP(N1066,Catégories!A:A,Catégories!B:B))</f>
        <v/>
      </c>
      <c r="AE1066" s="21">
        <f>SUM(Z1066:AB1066)</f>
        <v/>
      </c>
    </row>
    <row r="1067">
      <c r="B1067" s="127" t="inlineStr">
        <is>
          <t>13624019</t>
        </is>
      </c>
      <c r="C1067" s="127" t="inlineStr">
        <is>
          <t>2</t>
        </is>
      </c>
      <c r="D1067" s="123" t="n">
        <v>46159</v>
      </c>
      <c r="E1067" s="127" t="inlineStr">
        <is>
          <t>35000</t>
        </is>
      </c>
      <c r="F1067" s="127" t="inlineStr">
        <is>
          <t>21320</t>
        </is>
      </c>
      <c r="G1067" s="127" t="inlineStr"/>
      <c r="H1067" s="127" t="inlineStr"/>
      <c r="I1067" s="127" t="inlineStr">
        <is>
          <t>112265</t>
        </is>
      </c>
      <c r="J1067" s="127" t="inlineStr">
        <is>
          <t>112265</t>
        </is>
      </c>
      <c r="K1067" s="127" t="inlineStr">
        <is>
          <t>999999</t>
        </is>
      </c>
      <c r="L1067" s="127" t="inlineStr">
        <is>
          <t>XT258844893TS</t>
        </is>
      </c>
      <c r="M1067" s="127" t="inlineStr">
        <is>
          <t>N</t>
        </is>
      </c>
      <c r="N1067" s="127" t="inlineStr">
        <is>
          <t>Transport</t>
        </is>
      </c>
      <c r="O1067" s="127" t="inlineStr">
        <is>
          <t>N</t>
        </is>
      </c>
      <c r="P1067" s="127" t="inlineStr">
        <is>
          <t>S</t>
        </is>
      </c>
      <c r="Q1067" s="127" t="inlineStr">
        <is>
          <t>NT</t>
        </is>
      </c>
      <c r="R1067" s="147" t="n">
        <v>1.4</v>
      </c>
      <c r="S1067" s="127" t="inlineStr">
        <is>
          <t>5Y</t>
        </is>
      </c>
      <c r="T1067" s="148" t="n">
        <v>3.49</v>
      </c>
      <c r="U1067" s="127" t="inlineStr">
        <is>
          <t>LA RUCHE LOGISTIQUE</t>
        </is>
      </c>
      <c r="W1067" s="8">
        <f>IF(C1067&lt;&gt;2,"",IF(S1067="5X","5XK",IF(S1067="5Y","5YK",IF(S1067="6B","6BK",IF(S1067="6C","6CK","")))))</f>
        <v/>
      </c>
      <c r="X1067" s="8">
        <f>IF(S1067="6B",_xlfn.XLOOKUP(H1067,'Zoning 2shop'!A:A,'Zoning 2shop'!B:B),IF(S1067="6C",_xlfn.XLOOKUP(G1067,'Zoning 2shop'!C:C,'Zoning 2shop'!D:D),""))</f>
        <v/>
      </c>
      <c r="Y1067" s="112">
        <f>AB1067/Z1067</f>
        <v/>
      </c>
      <c r="Z1067" s="4">
        <f>T1067</f>
        <v/>
      </c>
      <c r="AA1067" s="4">
        <f>IF(OR(S1067="6C",S1067="6B",S1067="5X",S1067="5Y"),0.08,0.5)</f>
        <v/>
      </c>
      <c r="AB1067" s="4">
        <f>$AG$5/$AG$2*Z1067</f>
        <v/>
      </c>
      <c r="AC1067" s="19">
        <f>Z1067+AA1067</f>
        <v/>
      </c>
      <c r="AD1067" s="8">
        <f>IF(COUNTIF(Catégories!A:A,N1067)=0,"catégorie inconnue",LOOKUP(N1067,Catégories!A:A,Catégories!B:B))</f>
        <v/>
      </c>
      <c r="AE1067" s="21">
        <f>SUM(Z1067:AB1067)</f>
        <v/>
      </c>
    </row>
    <row r="1068">
      <c r="B1068" s="127" t="inlineStr">
        <is>
          <t>13624019</t>
        </is>
      </c>
      <c r="C1068" s="127" t="inlineStr">
        <is>
          <t>2</t>
        </is>
      </c>
      <c r="D1068" s="123" t="n">
        <v>46159</v>
      </c>
      <c r="E1068" s="127" t="inlineStr">
        <is>
          <t>36000</t>
        </is>
      </c>
      <c r="F1068" s="127" t="inlineStr">
        <is>
          <t>21320</t>
        </is>
      </c>
      <c r="G1068" s="127" t="inlineStr"/>
      <c r="H1068" s="127" t="inlineStr"/>
      <c r="I1068" s="127" t="inlineStr">
        <is>
          <t>108419</t>
        </is>
      </c>
      <c r="J1068" s="127" t="inlineStr">
        <is>
          <t>108419</t>
        </is>
      </c>
      <c r="K1068" s="127" t="inlineStr">
        <is>
          <t>999999</t>
        </is>
      </c>
      <c r="L1068" s="127" t="inlineStr">
        <is>
          <t>XT258847648TS</t>
        </is>
      </c>
      <c r="M1068" s="127" t="inlineStr">
        <is>
          <t>N</t>
        </is>
      </c>
      <c r="N1068" s="127" t="inlineStr">
        <is>
          <t>Transport</t>
        </is>
      </c>
      <c r="O1068" s="127" t="inlineStr">
        <is>
          <t>N</t>
        </is>
      </c>
      <c r="P1068" s="127" t="inlineStr">
        <is>
          <t>S</t>
        </is>
      </c>
      <c r="Q1068" s="127" t="inlineStr">
        <is>
          <t>NT</t>
        </is>
      </c>
      <c r="R1068" s="147" t="n">
        <v>0.17</v>
      </c>
      <c r="S1068" s="127" t="inlineStr">
        <is>
          <t>5Y</t>
        </is>
      </c>
      <c r="T1068" s="148" t="n">
        <v>3.07</v>
      </c>
      <c r="U1068" s="127" t="inlineStr">
        <is>
          <t>LA RUCHE LOGISTIQUE</t>
        </is>
      </c>
      <c r="W1068" s="8">
        <f>IF(C1068&lt;&gt;2,"",IF(S1068="5X","5XK",IF(S1068="5Y","5YK",IF(S1068="6B","6BK",IF(S1068="6C","6CK","")))))</f>
        <v/>
      </c>
      <c r="X1068" s="8">
        <f>IF(S1068="6B",_xlfn.XLOOKUP(H1068,'Zoning 2shop'!A:A,'Zoning 2shop'!B:B),IF(S1068="6C",_xlfn.XLOOKUP(G1068,'Zoning 2shop'!C:C,'Zoning 2shop'!D:D),""))</f>
        <v/>
      </c>
      <c r="Y1068" s="112">
        <f>AB1068/Z1068</f>
        <v/>
      </c>
      <c r="Z1068" s="4">
        <f>T1068</f>
        <v/>
      </c>
      <c r="AA1068" s="4">
        <f>IF(OR(S1068="6C",S1068="6B",S1068="5X",S1068="5Y"),0.08,0.5)</f>
        <v/>
      </c>
      <c r="AB1068" s="4">
        <f>$AG$5/$AG$2*Z1068</f>
        <v/>
      </c>
      <c r="AC1068" s="19">
        <f>Z1068+AA1068</f>
        <v/>
      </c>
      <c r="AD1068" s="8">
        <f>IF(COUNTIF(Catégories!A:A,N1068)=0,"catégorie inconnue",LOOKUP(N1068,Catégories!A:A,Catégories!B:B))</f>
        <v/>
      </c>
      <c r="AE1068" s="21">
        <f>SUM(Z1068:AB1068)</f>
        <v/>
      </c>
    </row>
    <row r="1069">
      <c r="B1069" s="127" t="inlineStr">
        <is>
          <t>13624019</t>
        </is>
      </c>
      <c r="C1069" s="127" t="inlineStr">
        <is>
          <t>2</t>
        </is>
      </c>
      <c r="D1069" s="123" t="n">
        <v>46159</v>
      </c>
      <c r="E1069" s="127" t="inlineStr">
        <is>
          <t>60820</t>
        </is>
      </c>
      <c r="F1069" s="127" t="inlineStr">
        <is>
          <t>21320</t>
        </is>
      </c>
      <c r="G1069" s="127" t="inlineStr"/>
      <c r="H1069" s="127" t="inlineStr"/>
      <c r="I1069" s="127" t="inlineStr">
        <is>
          <t>111825</t>
        </is>
      </c>
      <c r="J1069" s="127" t="inlineStr">
        <is>
          <t>111825</t>
        </is>
      </c>
      <c r="K1069" s="127" t="inlineStr">
        <is>
          <t>999999</t>
        </is>
      </c>
      <c r="L1069" s="127" t="inlineStr">
        <is>
          <t>XT258851758TS</t>
        </is>
      </c>
      <c r="M1069" s="127" t="inlineStr">
        <is>
          <t>N</t>
        </is>
      </c>
      <c r="N1069" s="127" t="inlineStr">
        <is>
          <t>Transport</t>
        </is>
      </c>
      <c r="O1069" s="127" t="inlineStr">
        <is>
          <t>N</t>
        </is>
      </c>
      <c r="P1069" s="127" t="inlineStr">
        <is>
          <t>S</t>
        </is>
      </c>
      <c r="Q1069" s="127" t="inlineStr">
        <is>
          <t>NT</t>
        </is>
      </c>
      <c r="R1069" s="147" t="n">
        <v>0.22</v>
      </c>
      <c r="S1069" s="127" t="inlineStr">
        <is>
          <t>5Y</t>
        </is>
      </c>
      <c r="T1069" s="148" t="n">
        <v>3.07</v>
      </c>
      <c r="U1069" s="127" t="inlineStr">
        <is>
          <t>LA RUCHE LOGISTIQUE</t>
        </is>
      </c>
      <c r="W1069" s="8">
        <f>IF(C1069&lt;&gt;2,"",IF(S1069="5X","5XK",IF(S1069="5Y","5YK",IF(S1069="6B","6BK",IF(S1069="6C","6CK","")))))</f>
        <v/>
      </c>
      <c r="X1069" s="8">
        <f>IF(S1069="6B",_xlfn.XLOOKUP(H1069,'Zoning 2shop'!A:A,'Zoning 2shop'!B:B),IF(S1069="6C",_xlfn.XLOOKUP(G1069,'Zoning 2shop'!C:C,'Zoning 2shop'!D:D),""))</f>
        <v/>
      </c>
      <c r="Y1069" s="112">
        <f>AB1069/Z1069</f>
        <v/>
      </c>
      <c r="Z1069" s="4">
        <f>T1069</f>
        <v/>
      </c>
      <c r="AA1069" s="4">
        <f>IF(OR(S1069="6C",S1069="6B",S1069="5X",S1069="5Y"),0.08,0.5)</f>
        <v/>
      </c>
      <c r="AB1069" s="4">
        <f>$AG$5/$AG$2*Z1069</f>
        <v/>
      </c>
      <c r="AC1069" s="19">
        <f>Z1069+AA1069</f>
        <v/>
      </c>
      <c r="AD1069" s="8">
        <f>IF(COUNTIF(Catégories!A:A,N1069)=0,"catégorie inconnue",LOOKUP(N1069,Catégories!A:A,Catégories!B:B))</f>
        <v/>
      </c>
      <c r="AE1069" s="21">
        <f>SUM(Z1069:AB1069)</f>
        <v/>
      </c>
    </row>
    <row r="1070">
      <c r="B1070" s="127" t="inlineStr">
        <is>
          <t>13624019</t>
        </is>
      </c>
      <c r="C1070" s="127" t="inlineStr">
        <is>
          <t>2</t>
        </is>
      </c>
      <c r="D1070" s="123" t="n">
        <v>46159</v>
      </c>
      <c r="E1070" s="127" t="inlineStr">
        <is>
          <t>92400</t>
        </is>
      </c>
      <c r="F1070" s="127" t="inlineStr">
        <is>
          <t>21320</t>
        </is>
      </c>
      <c r="G1070" s="127" t="inlineStr"/>
      <c r="H1070" s="127" t="inlineStr"/>
      <c r="I1070" s="127" t="inlineStr">
        <is>
          <t>112486</t>
        </is>
      </c>
      <c r="J1070" s="127" t="inlineStr">
        <is>
          <t>112486</t>
        </is>
      </c>
      <c r="K1070" s="127" t="inlineStr">
        <is>
          <t>999999</t>
        </is>
      </c>
      <c r="L1070" s="127" t="inlineStr">
        <is>
          <t>XT258852585TS</t>
        </is>
      </c>
      <c r="M1070" s="127" t="inlineStr">
        <is>
          <t>N</t>
        </is>
      </c>
      <c r="N1070" s="127" t="inlineStr">
        <is>
          <t>Transport</t>
        </is>
      </c>
      <c r="O1070" s="127" t="inlineStr">
        <is>
          <t>N</t>
        </is>
      </c>
      <c r="P1070" s="127" t="inlineStr">
        <is>
          <t>S</t>
        </is>
      </c>
      <c r="Q1070" s="127" t="inlineStr">
        <is>
          <t>NT</t>
        </is>
      </c>
      <c r="R1070" s="147" t="n">
        <v>1.05</v>
      </c>
      <c r="S1070" s="127" t="inlineStr">
        <is>
          <t>5Y</t>
        </is>
      </c>
      <c r="T1070" s="148" t="n">
        <v>3.49</v>
      </c>
      <c r="U1070" s="127" t="inlineStr">
        <is>
          <t>LA RUCHE LOGISTIQUE</t>
        </is>
      </c>
      <c r="W1070" s="8">
        <f>IF(C1070&lt;&gt;2,"",IF(S1070="5X","5XK",IF(S1070="5Y","5YK",IF(S1070="6B","6BK",IF(S1070="6C","6CK","")))))</f>
        <v/>
      </c>
      <c r="X1070" s="8">
        <f>IF(S1070="6B",_xlfn.XLOOKUP(H1070,'Zoning 2shop'!A:A,'Zoning 2shop'!B:B),IF(S1070="6C",_xlfn.XLOOKUP(G1070,'Zoning 2shop'!C:C,'Zoning 2shop'!D:D),""))</f>
        <v/>
      </c>
      <c r="Y1070" s="112">
        <f>AB1070/Z1070</f>
        <v/>
      </c>
      <c r="Z1070" s="4">
        <f>T1070</f>
        <v/>
      </c>
      <c r="AA1070" s="4">
        <f>IF(OR(S1070="6C",S1070="6B",S1070="5X",S1070="5Y"),0.08,0.5)</f>
        <v/>
      </c>
      <c r="AB1070" s="4">
        <f>$AG$5/$AG$2*Z1070</f>
        <v/>
      </c>
      <c r="AC1070" s="19">
        <f>Z1070+AA1070</f>
        <v/>
      </c>
      <c r="AD1070" s="8">
        <f>IF(COUNTIF(Catégories!A:A,N1070)=0,"catégorie inconnue",LOOKUP(N1070,Catégories!A:A,Catégories!B:B))</f>
        <v/>
      </c>
      <c r="AE1070" s="21">
        <f>SUM(Z1070:AB1070)</f>
        <v/>
      </c>
    </row>
    <row r="1071">
      <c r="B1071" s="127" t="inlineStr">
        <is>
          <t>13624019</t>
        </is>
      </c>
      <c r="C1071" s="127" t="inlineStr">
        <is>
          <t>2</t>
        </is>
      </c>
      <c r="D1071" s="123" t="n">
        <v>46159</v>
      </c>
      <c r="E1071" s="127" t="inlineStr">
        <is>
          <t>38300</t>
        </is>
      </c>
      <c r="F1071" s="127" t="inlineStr">
        <is>
          <t>21320</t>
        </is>
      </c>
      <c r="G1071" s="127" t="inlineStr"/>
      <c r="H1071" s="127" t="inlineStr"/>
      <c r="I1071" s="127" t="inlineStr">
        <is>
          <t>110705</t>
        </is>
      </c>
      <c r="J1071" s="127" t="inlineStr">
        <is>
          <t>110705</t>
        </is>
      </c>
      <c r="K1071" s="127" t="inlineStr">
        <is>
          <t>999999</t>
        </is>
      </c>
      <c r="L1071" s="127" t="inlineStr">
        <is>
          <t>XT258853541TS</t>
        </is>
      </c>
      <c r="M1071" s="127" t="inlineStr">
        <is>
          <t>N</t>
        </is>
      </c>
      <c r="N1071" s="127" t="inlineStr">
        <is>
          <t>Transport</t>
        </is>
      </c>
      <c r="O1071" s="127" t="inlineStr">
        <is>
          <t>N</t>
        </is>
      </c>
      <c r="P1071" s="127" t="inlineStr">
        <is>
          <t>S</t>
        </is>
      </c>
      <c r="Q1071" s="127" t="inlineStr">
        <is>
          <t>NT</t>
        </is>
      </c>
      <c r="R1071" s="147" t="n">
        <v>0.02</v>
      </c>
      <c r="S1071" s="127" t="inlineStr">
        <is>
          <t>5Y</t>
        </is>
      </c>
      <c r="T1071" s="148" t="n">
        <v>3.07</v>
      </c>
      <c r="U1071" s="127" t="inlineStr">
        <is>
          <t>LA RUCHE LOGISTIQUE</t>
        </is>
      </c>
      <c r="W1071" s="8">
        <f>IF(C1071&lt;&gt;2,"",IF(S1071="5X","5XK",IF(S1071="5Y","5YK",IF(S1071="6B","6BK",IF(S1071="6C","6CK","")))))</f>
        <v/>
      </c>
      <c r="X1071" s="8">
        <f>IF(S1071="6B",_xlfn.XLOOKUP(H1071,'Zoning 2shop'!A:A,'Zoning 2shop'!B:B),IF(S1071="6C",_xlfn.XLOOKUP(G1071,'Zoning 2shop'!C:C,'Zoning 2shop'!D:D),""))</f>
        <v/>
      </c>
      <c r="Y1071" s="112">
        <f>AB1071/Z1071</f>
        <v/>
      </c>
      <c r="Z1071" s="4">
        <f>T1071</f>
        <v/>
      </c>
      <c r="AA1071" s="4">
        <f>IF(OR(S1071="6C",S1071="6B",S1071="5X",S1071="5Y"),0.08,0.5)</f>
        <v/>
      </c>
      <c r="AB1071" s="4">
        <f>$AG$5/$AG$2*Z1071</f>
        <v/>
      </c>
      <c r="AC1071" s="19">
        <f>Z1071+AA1071</f>
        <v/>
      </c>
      <c r="AD1071" s="8">
        <f>IF(COUNTIF(Catégories!A:A,N1071)=0,"catégorie inconnue",LOOKUP(N1071,Catégories!A:A,Catégories!B:B))</f>
        <v/>
      </c>
      <c r="AE1071" s="21">
        <f>SUM(Z1071:AB1071)</f>
        <v/>
      </c>
    </row>
    <row r="1072">
      <c r="B1072" s="127" t="inlineStr">
        <is>
          <t>13624019</t>
        </is>
      </c>
      <c r="C1072" s="127" t="inlineStr">
        <is>
          <t>2</t>
        </is>
      </c>
      <c r="D1072" s="123" t="n">
        <v>46159</v>
      </c>
      <c r="E1072" s="127" t="inlineStr">
        <is>
          <t>40990</t>
        </is>
      </c>
      <c r="F1072" s="127" t="inlineStr">
        <is>
          <t>21320</t>
        </is>
      </c>
      <c r="G1072" s="127" t="inlineStr"/>
      <c r="H1072" s="127" t="inlineStr"/>
      <c r="I1072" s="127" t="inlineStr">
        <is>
          <t>112201</t>
        </is>
      </c>
      <c r="J1072" s="127" t="inlineStr">
        <is>
          <t>112201</t>
        </is>
      </c>
      <c r="K1072" s="127" t="inlineStr">
        <is>
          <t>999999</t>
        </is>
      </c>
      <c r="L1072" s="127" t="inlineStr">
        <is>
          <t>XT258860803TS</t>
        </is>
      </c>
      <c r="M1072" s="127" t="inlineStr">
        <is>
          <t>N</t>
        </is>
      </c>
      <c r="N1072" s="127" t="inlineStr">
        <is>
          <t>Transport</t>
        </is>
      </c>
      <c r="O1072" s="127" t="inlineStr">
        <is>
          <t>N</t>
        </is>
      </c>
      <c r="P1072" s="127" t="inlineStr">
        <is>
          <t>S</t>
        </is>
      </c>
      <c r="Q1072" s="127" t="inlineStr">
        <is>
          <t>NT</t>
        </is>
      </c>
      <c r="R1072" s="147" t="n">
        <v>0.95</v>
      </c>
      <c r="S1072" s="127" t="inlineStr">
        <is>
          <t>5Y</t>
        </is>
      </c>
      <c r="T1072" s="148" t="n">
        <v>3.17</v>
      </c>
      <c r="U1072" s="127" t="inlineStr">
        <is>
          <t>LA RUCHE LOGISTIQUE</t>
        </is>
      </c>
      <c r="W1072" s="8">
        <f>IF(C1072&lt;&gt;2,"",IF(S1072="5X","5XK",IF(S1072="5Y","5YK",IF(S1072="6B","6BK",IF(S1072="6C","6CK","")))))</f>
        <v/>
      </c>
      <c r="X1072" s="8">
        <f>IF(S1072="6B",_xlfn.XLOOKUP(H1072,'Zoning 2shop'!A:A,'Zoning 2shop'!B:B),IF(S1072="6C",_xlfn.XLOOKUP(G1072,'Zoning 2shop'!C:C,'Zoning 2shop'!D:D),""))</f>
        <v/>
      </c>
      <c r="Y1072" s="112">
        <f>AB1072/Z1072</f>
        <v/>
      </c>
      <c r="Z1072" s="4">
        <f>T1072</f>
        <v/>
      </c>
      <c r="AA1072" s="4">
        <f>IF(OR(S1072="6C",S1072="6B",S1072="5X",S1072="5Y"),0.08,0.5)</f>
        <v/>
      </c>
      <c r="AB1072" s="4">
        <f>$AG$5/$AG$2*Z1072</f>
        <v/>
      </c>
      <c r="AC1072" s="19">
        <f>Z1072+AA1072</f>
        <v/>
      </c>
      <c r="AD1072" s="8">
        <f>IF(COUNTIF(Catégories!A:A,N1072)=0,"catégorie inconnue",LOOKUP(N1072,Catégories!A:A,Catégories!B:B))</f>
        <v/>
      </c>
      <c r="AE1072" s="21">
        <f>SUM(Z1072:AB1072)</f>
        <v/>
      </c>
    </row>
    <row r="1073">
      <c r="B1073" s="127" t="inlineStr">
        <is>
          <t>13624019</t>
        </is>
      </c>
      <c r="C1073" s="127" t="inlineStr">
        <is>
          <t>2</t>
        </is>
      </c>
      <c r="D1073" s="123" t="n">
        <v>46159</v>
      </c>
      <c r="E1073" s="127" t="inlineStr">
        <is>
          <t>71740</t>
        </is>
      </c>
      <c r="F1073" s="127" t="inlineStr">
        <is>
          <t>21320</t>
        </is>
      </c>
      <c r="G1073" s="127" t="inlineStr"/>
      <c r="H1073" s="127" t="inlineStr"/>
      <c r="I1073" s="127" t="inlineStr">
        <is>
          <t>109088</t>
        </is>
      </c>
      <c r="J1073" s="127" t="inlineStr">
        <is>
          <t>109088</t>
        </is>
      </c>
      <c r="K1073" s="127" t="inlineStr">
        <is>
          <t>999999</t>
        </is>
      </c>
      <c r="L1073" s="127" t="inlineStr">
        <is>
          <t>XT258861083TS</t>
        </is>
      </c>
      <c r="M1073" s="127" t="inlineStr">
        <is>
          <t>N</t>
        </is>
      </c>
      <c r="N1073" s="127" t="inlineStr">
        <is>
          <t>Transport</t>
        </is>
      </c>
      <c r="O1073" s="127" t="inlineStr">
        <is>
          <t>N</t>
        </is>
      </c>
      <c r="P1073" s="127" t="inlineStr">
        <is>
          <t>S</t>
        </is>
      </c>
      <c r="Q1073" s="127" t="inlineStr">
        <is>
          <t>NR</t>
        </is>
      </c>
      <c r="R1073" s="147" t="n">
        <v>0.7</v>
      </c>
      <c r="S1073" s="127" t="inlineStr">
        <is>
          <t>5Y</t>
        </is>
      </c>
      <c r="T1073" s="148" t="n">
        <v>3.17</v>
      </c>
      <c r="U1073" s="127" t="inlineStr">
        <is>
          <t>LA RUCHE LOGISTIQUE</t>
        </is>
      </c>
      <c r="W1073" s="8">
        <f>IF(C1073&lt;&gt;2,"",IF(S1073="5X","5XK",IF(S1073="5Y","5YK",IF(S1073="6B","6BK",IF(S1073="6C","6CK","")))))</f>
        <v/>
      </c>
      <c r="X1073" s="8">
        <f>IF(S1073="6B",_xlfn.XLOOKUP(H1073,'Zoning 2shop'!A:A,'Zoning 2shop'!B:B),IF(S1073="6C",_xlfn.XLOOKUP(G1073,'Zoning 2shop'!C:C,'Zoning 2shop'!D:D),""))</f>
        <v/>
      </c>
      <c r="Y1073" s="112">
        <f>AB1073/Z1073</f>
        <v/>
      </c>
      <c r="Z1073" s="4">
        <f>T1073</f>
        <v/>
      </c>
      <c r="AA1073" s="4">
        <f>IF(OR(S1073="6C",S1073="6B",S1073="5X",S1073="5Y"),0.08,0.5)</f>
        <v/>
      </c>
      <c r="AB1073" s="4">
        <f>$AG$5/$AG$2*Z1073</f>
        <v/>
      </c>
      <c r="AC1073" s="19">
        <f>Z1073+AA1073</f>
        <v/>
      </c>
      <c r="AD1073" s="8">
        <f>IF(COUNTIF(Catégories!A:A,N1073)=0,"catégorie inconnue",LOOKUP(N1073,Catégories!A:A,Catégories!B:B))</f>
        <v/>
      </c>
      <c r="AE1073" s="21">
        <f>SUM(Z1073:AB1073)</f>
        <v/>
      </c>
    </row>
    <row r="1074">
      <c r="B1074" s="127" t="inlineStr">
        <is>
          <t>13624019</t>
        </is>
      </c>
      <c r="C1074" s="127" t="inlineStr">
        <is>
          <t>2</t>
        </is>
      </c>
      <c r="D1074" s="123" t="n">
        <v>46159</v>
      </c>
      <c r="E1074" s="127" t="inlineStr">
        <is>
          <t>49124</t>
        </is>
      </c>
      <c r="F1074" s="127" t="inlineStr">
        <is>
          <t>21320</t>
        </is>
      </c>
      <c r="G1074" s="127" t="inlineStr"/>
      <c r="H1074" s="127" t="inlineStr"/>
      <c r="I1074" s="127" t="inlineStr">
        <is>
          <t>112509</t>
        </is>
      </c>
      <c r="J1074" s="127" t="inlineStr">
        <is>
          <t>112509</t>
        </is>
      </c>
      <c r="K1074" s="127" t="inlineStr">
        <is>
          <t>999999</t>
        </is>
      </c>
      <c r="L1074" s="127" t="inlineStr">
        <is>
          <t>XT258866298TS</t>
        </is>
      </c>
      <c r="M1074" s="127" t="inlineStr">
        <is>
          <t>N</t>
        </is>
      </c>
      <c r="N1074" s="127" t="inlineStr">
        <is>
          <t>Transport</t>
        </is>
      </c>
      <c r="O1074" s="127" t="inlineStr">
        <is>
          <t>N</t>
        </is>
      </c>
      <c r="P1074" s="127" t="inlineStr">
        <is>
          <t>S</t>
        </is>
      </c>
      <c r="Q1074" s="127" t="inlineStr">
        <is>
          <t>NT</t>
        </is>
      </c>
      <c r="R1074" s="147" t="n">
        <v>0.65</v>
      </c>
      <c r="S1074" s="127" t="inlineStr">
        <is>
          <t>5Y</t>
        </is>
      </c>
      <c r="T1074" s="148" t="n">
        <v>3.17</v>
      </c>
      <c r="U1074" s="127" t="inlineStr">
        <is>
          <t>LA RUCHE LOGISTIQUE</t>
        </is>
      </c>
      <c r="W1074" s="8">
        <f>IF(C1074&lt;&gt;2,"",IF(S1074="5X","5XK",IF(S1074="5Y","5YK",IF(S1074="6B","6BK",IF(S1074="6C","6CK","")))))</f>
        <v/>
      </c>
      <c r="X1074" s="8">
        <f>IF(S1074="6B",_xlfn.XLOOKUP(H1074,'Zoning 2shop'!A:A,'Zoning 2shop'!B:B),IF(S1074="6C",_xlfn.XLOOKUP(G1074,'Zoning 2shop'!C:C,'Zoning 2shop'!D:D),""))</f>
        <v/>
      </c>
      <c r="Y1074" s="112">
        <f>AB1074/Z1074</f>
        <v/>
      </c>
      <c r="Z1074" s="4">
        <f>T1074</f>
        <v/>
      </c>
      <c r="AA1074" s="4">
        <f>IF(OR(S1074="6C",S1074="6B",S1074="5X",S1074="5Y"),0.08,0.5)</f>
        <v/>
      </c>
      <c r="AB1074" s="4">
        <f>$AG$5/$AG$2*Z1074</f>
        <v/>
      </c>
      <c r="AC1074" s="19">
        <f>Z1074+AA1074</f>
        <v/>
      </c>
      <c r="AD1074" s="8">
        <f>IF(COUNTIF(Catégories!A:A,N1074)=0,"catégorie inconnue",LOOKUP(N1074,Catégories!A:A,Catégories!B:B))</f>
        <v/>
      </c>
      <c r="AE1074" s="21">
        <f>SUM(Z1074:AB1074)</f>
        <v/>
      </c>
    </row>
    <row r="1075">
      <c r="B1075" s="127" t="inlineStr">
        <is>
          <t>13624019</t>
        </is>
      </c>
      <c r="C1075" s="127" t="inlineStr">
        <is>
          <t>2</t>
        </is>
      </c>
      <c r="D1075" s="123" t="n">
        <v>46159</v>
      </c>
      <c r="E1075" s="127" t="inlineStr">
        <is>
          <t>29700</t>
        </is>
      </c>
      <c r="F1075" s="127" t="inlineStr">
        <is>
          <t>21320</t>
        </is>
      </c>
      <c r="G1075" s="127" t="inlineStr"/>
      <c r="H1075" s="127" t="inlineStr"/>
      <c r="I1075" s="127" t="inlineStr">
        <is>
          <t>111863</t>
        </is>
      </c>
      <c r="J1075" s="127" t="inlineStr">
        <is>
          <t>111863</t>
        </is>
      </c>
      <c r="K1075" s="127" t="inlineStr">
        <is>
          <t>999999</t>
        </is>
      </c>
      <c r="L1075" s="127" t="inlineStr">
        <is>
          <t>XT258876281TS</t>
        </is>
      </c>
      <c r="M1075" s="127" t="inlineStr">
        <is>
          <t>N</t>
        </is>
      </c>
      <c r="N1075" s="127" t="inlineStr">
        <is>
          <t>Transport</t>
        </is>
      </c>
      <c r="O1075" s="127" t="inlineStr">
        <is>
          <t>N</t>
        </is>
      </c>
      <c r="P1075" s="127" t="inlineStr">
        <is>
          <t>S</t>
        </is>
      </c>
      <c r="Q1075" s="127" t="inlineStr">
        <is>
          <t>NT</t>
        </is>
      </c>
      <c r="R1075" s="147" t="n">
        <v>0.9</v>
      </c>
      <c r="S1075" s="127" t="inlineStr">
        <is>
          <t>5Y</t>
        </is>
      </c>
      <c r="T1075" s="148" t="n">
        <v>3.17</v>
      </c>
      <c r="U1075" s="127" t="inlineStr">
        <is>
          <t>LA RUCHE LOGISTIQUE</t>
        </is>
      </c>
      <c r="W1075" s="8">
        <f>IF(C1075&lt;&gt;2,"",IF(S1075="5X","5XK",IF(S1075="5Y","5YK",IF(S1075="6B","6BK",IF(S1075="6C","6CK","")))))</f>
        <v/>
      </c>
      <c r="X1075" s="8">
        <f>IF(S1075="6B",_xlfn.XLOOKUP(H1075,'Zoning 2shop'!A:A,'Zoning 2shop'!B:B),IF(S1075="6C",_xlfn.XLOOKUP(G1075,'Zoning 2shop'!C:C,'Zoning 2shop'!D:D),""))</f>
        <v/>
      </c>
      <c r="Y1075" s="112">
        <f>AB1075/Z1075</f>
        <v/>
      </c>
      <c r="Z1075" s="4">
        <f>T1075</f>
        <v/>
      </c>
      <c r="AA1075" s="4">
        <f>IF(OR(S1075="6C",S1075="6B",S1075="5X",S1075="5Y"),0.08,0.5)</f>
        <v/>
      </c>
      <c r="AB1075" s="4">
        <f>$AG$5/$AG$2*Z1075</f>
        <v/>
      </c>
      <c r="AC1075" s="19">
        <f>Z1075+AA1075</f>
        <v/>
      </c>
      <c r="AD1075" s="8">
        <f>IF(COUNTIF(Catégories!A:A,N1075)=0,"catégorie inconnue",LOOKUP(N1075,Catégories!A:A,Catégories!B:B))</f>
        <v/>
      </c>
      <c r="AE1075" s="21">
        <f>SUM(Z1075:AB1075)</f>
        <v/>
      </c>
    </row>
    <row r="1076">
      <c r="B1076" s="127" t="inlineStr">
        <is>
          <t>13624019</t>
        </is>
      </c>
      <c r="C1076" s="127" t="inlineStr">
        <is>
          <t>2</t>
        </is>
      </c>
      <c r="D1076" s="123" t="n">
        <v>46159</v>
      </c>
      <c r="E1076" s="127" t="inlineStr">
        <is>
          <t>75019</t>
        </is>
      </c>
      <c r="F1076" s="127" t="inlineStr">
        <is>
          <t>21320</t>
        </is>
      </c>
      <c r="G1076" s="127" t="inlineStr"/>
      <c r="H1076" s="127" t="inlineStr"/>
      <c r="I1076" s="127" t="inlineStr">
        <is>
          <t>109052</t>
        </is>
      </c>
      <c r="J1076" s="127" t="inlineStr">
        <is>
          <t>109052</t>
        </is>
      </c>
      <c r="K1076" s="127" t="inlineStr">
        <is>
          <t>999999</t>
        </is>
      </c>
      <c r="L1076" s="127" t="inlineStr">
        <is>
          <t>XT258878906TS</t>
        </is>
      </c>
      <c r="M1076" s="127" t="inlineStr">
        <is>
          <t>N</t>
        </is>
      </c>
      <c r="N1076" s="127" t="inlineStr">
        <is>
          <t>Transport</t>
        </is>
      </c>
      <c r="O1076" s="127" t="inlineStr">
        <is>
          <t>N</t>
        </is>
      </c>
      <c r="P1076" s="127" t="inlineStr">
        <is>
          <t>S</t>
        </is>
      </c>
      <c r="Q1076" s="127" t="inlineStr">
        <is>
          <t>NT</t>
        </is>
      </c>
      <c r="R1076" s="147" t="n">
        <v>0.14</v>
      </c>
      <c r="S1076" s="127" t="inlineStr">
        <is>
          <t>5Y</t>
        </is>
      </c>
      <c r="T1076" s="148" t="n">
        <v>3.07</v>
      </c>
      <c r="U1076" s="127" t="inlineStr">
        <is>
          <t>LA RUCHE LOGISTIQUE</t>
        </is>
      </c>
      <c r="W1076" s="8">
        <f>IF(C1076&lt;&gt;2,"",IF(S1076="5X","5XK",IF(S1076="5Y","5YK",IF(S1076="6B","6BK",IF(S1076="6C","6CK","")))))</f>
        <v/>
      </c>
      <c r="X1076" s="8">
        <f>IF(S1076="6B",_xlfn.XLOOKUP(H1076,'Zoning 2shop'!A:A,'Zoning 2shop'!B:B),IF(S1076="6C",_xlfn.XLOOKUP(G1076,'Zoning 2shop'!C:C,'Zoning 2shop'!D:D),""))</f>
        <v/>
      </c>
      <c r="Y1076" s="112">
        <f>AB1076/Z1076</f>
        <v/>
      </c>
      <c r="Z1076" s="4">
        <f>T1076</f>
        <v/>
      </c>
      <c r="AA1076" s="4">
        <f>IF(OR(S1076="6C",S1076="6B",S1076="5X",S1076="5Y"),0.08,0.5)</f>
        <v/>
      </c>
      <c r="AB1076" s="4">
        <f>$AG$5/$AG$2*Z1076</f>
        <v/>
      </c>
      <c r="AC1076" s="19">
        <f>Z1076+AA1076</f>
        <v/>
      </c>
      <c r="AD1076" s="8">
        <f>IF(COUNTIF(Catégories!A:A,N1076)=0,"catégorie inconnue",LOOKUP(N1076,Catégories!A:A,Catégories!B:B))</f>
        <v/>
      </c>
      <c r="AE1076" s="21">
        <f>SUM(Z1076:AB1076)</f>
        <v/>
      </c>
    </row>
    <row r="1077">
      <c r="B1077" s="127" t="inlineStr">
        <is>
          <t>13624019</t>
        </is>
      </c>
      <c r="C1077" s="127" t="inlineStr">
        <is>
          <t>2</t>
        </is>
      </c>
      <c r="D1077" s="123" t="n">
        <v>46160</v>
      </c>
      <c r="E1077" s="127" t="inlineStr">
        <is>
          <t>42330</t>
        </is>
      </c>
      <c r="F1077" s="127" t="inlineStr">
        <is>
          <t>21320</t>
        </is>
      </c>
      <c r="G1077" s="127" t="inlineStr"/>
      <c r="H1077" s="127" t="inlineStr"/>
      <c r="I1077" s="127" t="inlineStr">
        <is>
          <t>108711</t>
        </is>
      </c>
      <c r="J1077" s="127" t="inlineStr">
        <is>
          <t>108711</t>
        </is>
      </c>
      <c r="K1077" s="127" t="inlineStr">
        <is>
          <t>999999</t>
        </is>
      </c>
      <c r="L1077" s="127" t="inlineStr">
        <is>
          <t>XT258914461TS</t>
        </is>
      </c>
      <c r="M1077" s="127" t="inlineStr">
        <is>
          <t>N</t>
        </is>
      </c>
      <c r="N1077" s="127" t="inlineStr">
        <is>
          <t>Transport</t>
        </is>
      </c>
      <c r="O1077" s="127" t="inlineStr">
        <is>
          <t>N</t>
        </is>
      </c>
      <c r="P1077" s="127" t="inlineStr">
        <is>
          <t>S</t>
        </is>
      </c>
      <c r="Q1077" s="127" t="inlineStr">
        <is>
          <t>NT</t>
        </is>
      </c>
      <c r="R1077" s="147" t="n">
        <v>0.22</v>
      </c>
      <c r="S1077" s="127" t="inlineStr">
        <is>
          <t>5Y</t>
        </is>
      </c>
      <c r="T1077" s="148" t="n">
        <v>3.07</v>
      </c>
      <c r="U1077" s="127" t="inlineStr">
        <is>
          <t>LA RUCHE LOGISTIQUE</t>
        </is>
      </c>
      <c r="W1077" s="8">
        <f>IF(C1077&lt;&gt;2,"",IF(S1077="5X","5XK",IF(S1077="5Y","5YK",IF(S1077="6B","6BK",IF(S1077="6C","6CK","")))))</f>
        <v/>
      </c>
      <c r="X1077" s="8">
        <f>IF(S1077="6B",_xlfn.XLOOKUP(H1077,'Zoning 2shop'!A:A,'Zoning 2shop'!B:B),IF(S1077="6C",_xlfn.XLOOKUP(G1077,'Zoning 2shop'!C:C,'Zoning 2shop'!D:D),""))</f>
        <v/>
      </c>
      <c r="Y1077" s="112">
        <f>AB1077/Z1077</f>
        <v/>
      </c>
      <c r="Z1077" s="4">
        <f>T1077</f>
        <v/>
      </c>
      <c r="AA1077" s="4">
        <f>IF(OR(S1077="6C",S1077="6B",S1077="5X",S1077="5Y"),0.08,0.5)</f>
        <v/>
      </c>
      <c r="AB1077" s="4">
        <f>$AG$5/$AG$2*Z1077</f>
        <v/>
      </c>
      <c r="AC1077" s="19">
        <f>Z1077+AA1077</f>
        <v/>
      </c>
      <c r="AD1077" s="8">
        <f>IF(COUNTIF(Catégories!A:A,N1077)=0,"catégorie inconnue",LOOKUP(N1077,Catégories!A:A,Catégories!B:B))</f>
        <v/>
      </c>
      <c r="AE1077" s="21">
        <f>SUM(Z1077:AB1077)</f>
        <v/>
      </c>
    </row>
    <row r="1078">
      <c r="B1078" s="127" t="inlineStr">
        <is>
          <t>13624019</t>
        </is>
      </c>
      <c r="C1078" s="127" t="inlineStr">
        <is>
          <t>2</t>
        </is>
      </c>
      <c r="D1078" s="123" t="n">
        <v>46160</v>
      </c>
      <c r="E1078" s="127" t="inlineStr">
        <is>
          <t>84140</t>
        </is>
      </c>
      <c r="F1078" s="127" t="inlineStr">
        <is>
          <t>21320</t>
        </is>
      </c>
      <c r="G1078" s="127" t="inlineStr"/>
      <c r="H1078" s="127" t="inlineStr"/>
      <c r="I1078" s="127" t="inlineStr">
        <is>
          <t>106714</t>
        </is>
      </c>
      <c r="J1078" s="127" t="inlineStr">
        <is>
          <t>106714</t>
        </is>
      </c>
      <c r="K1078" s="127" t="inlineStr">
        <is>
          <t>999999</t>
        </is>
      </c>
      <c r="L1078" s="127" t="inlineStr">
        <is>
          <t>XT258926059TS</t>
        </is>
      </c>
      <c r="M1078" s="127" t="inlineStr">
        <is>
          <t>N</t>
        </is>
      </c>
      <c r="N1078" s="127" t="inlineStr">
        <is>
          <t>Transport</t>
        </is>
      </c>
      <c r="O1078" s="127" t="inlineStr">
        <is>
          <t>N</t>
        </is>
      </c>
      <c r="P1078" s="127" t="inlineStr">
        <is>
          <t>S</t>
        </is>
      </c>
      <c r="Q1078" s="127" t="inlineStr">
        <is>
          <t>NT</t>
        </is>
      </c>
      <c r="R1078" s="147" t="n">
        <v>0.9</v>
      </c>
      <c r="S1078" s="127" t="inlineStr">
        <is>
          <t>5Y</t>
        </is>
      </c>
      <c r="T1078" s="148" t="n">
        <v>3.17</v>
      </c>
      <c r="U1078" s="127" t="inlineStr">
        <is>
          <t>LA RUCHE LOGISTIQUE</t>
        </is>
      </c>
      <c r="W1078" s="8">
        <f>IF(C1078&lt;&gt;2,"",IF(S1078="5X","5XK",IF(S1078="5Y","5YK",IF(S1078="6B","6BK",IF(S1078="6C","6CK","")))))</f>
        <v/>
      </c>
      <c r="X1078" s="8">
        <f>IF(S1078="6B",_xlfn.XLOOKUP(H1078,'Zoning 2shop'!A:A,'Zoning 2shop'!B:B),IF(S1078="6C",_xlfn.XLOOKUP(G1078,'Zoning 2shop'!C:C,'Zoning 2shop'!D:D),""))</f>
        <v/>
      </c>
      <c r="Y1078" s="112">
        <f>AB1078/Z1078</f>
        <v/>
      </c>
      <c r="Z1078" s="4">
        <f>T1078</f>
        <v/>
      </c>
      <c r="AA1078" s="4">
        <f>IF(OR(S1078="6C",S1078="6B",S1078="5X",S1078="5Y"),0.08,0.5)</f>
        <v/>
      </c>
      <c r="AB1078" s="4">
        <f>$AG$5/$AG$2*Z1078</f>
        <v/>
      </c>
      <c r="AC1078" s="19">
        <f>Z1078+AA1078</f>
        <v/>
      </c>
      <c r="AD1078" s="8">
        <f>IF(COUNTIF(Catégories!A:A,N1078)=0,"catégorie inconnue",LOOKUP(N1078,Catégories!A:A,Catégories!B:B))</f>
        <v/>
      </c>
      <c r="AE1078" s="21">
        <f>SUM(Z1078:AB1078)</f>
        <v/>
      </c>
    </row>
    <row r="1079">
      <c r="B1079" s="127" t="inlineStr">
        <is>
          <t>13624019</t>
        </is>
      </c>
      <c r="C1079" s="127" t="inlineStr">
        <is>
          <t>2</t>
        </is>
      </c>
      <c r="D1079" s="123" t="n">
        <v>46160</v>
      </c>
      <c r="E1079" s="127" t="inlineStr">
        <is>
          <t>94700</t>
        </is>
      </c>
      <c r="F1079" s="127" t="inlineStr">
        <is>
          <t>21320</t>
        </is>
      </c>
      <c r="G1079" s="127" t="inlineStr"/>
      <c r="H1079" s="127" t="inlineStr"/>
      <c r="I1079" s="127" t="inlineStr">
        <is>
          <t>112728</t>
        </is>
      </c>
      <c r="J1079" s="127" t="inlineStr">
        <is>
          <t>112728</t>
        </is>
      </c>
      <c r="K1079" s="127" t="inlineStr">
        <is>
          <t>999999</t>
        </is>
      </c>
      <c r="L1079" s="127" t="inlineStr">
        <is>
          <t>XT258943406TS</t>
        </is>
      </c>
      <c r="M1079" s="127" t="inlineStr">
        <is>
          <t>N</t>
        </is>
      </c>
      <c r="N1079" s="127" t="inlineStr">
        <is>
          <t>Transport</t>
        </is>
      </c>
      <c r="O1079" s="127" t="inlineStr">
        <is>
          <t>N</t>
        </is>
      </c>
      <c r="P1079" s="127" t="inlineStr">
        <is>
          <t>S</t>
        </is>
      </c>
      <c r="Q1079" s="127" t="inlineStr">
        <is>
          <t>NT</t>
        </is>
      </c>
      <c r="R1079" s="147" t="n">
        <v>0.1</v>
      </c>
      <c r="S1079" s="127" t="inlineStr">
        <is>
          <t>5Y</t>
        </is>
      </c>
      <c r="T1079" s="148" t="n">
        <v>3.07</v>
      </c>
      <c r="U1079" s="127" t="inlineStr">
        <is>
          <t>LA RUCHE LOGISTIQUE</t>
        </is>
      </c>
      <c r="W1079" s="8">
        <f>IF(C1079&lt;&gt;2,"",IF(S1079="5X","5XK",IF(S1079="5Y","5YK",IF(S1079="6B","6BK",IF(S1079="6C","6CK","")))))</f>
        <v/>
      </c>
      <c r="X1079" s="8">
        <f>IF(S1079="6B",_xlfn.XLOOKUP(H1079,'Zoning 2shop'!A:A,'Zoning 2shop'!B:B),IF(S1079="6C",_xlfn.XLOOKUP(G1079,'Zoning 2shop'!C:C,'Zoning 2shop'!D:D),""))</f>
        <v/>
      </c>
      <c r="Y1079" s="112">
        <f>AB1079/Z1079</f>
        <v/>
      </c>
      <c r="Z1079" s="4">
        <f>T1079</f>
        <v/>
      </c>
      <c r="AA1079" s="4">
        <f>IF(OR(S1079="6C",S1079="6B",S1079="5X",S1079="5Y"),0.08,0.5)</f>
        <v/>
      </c>
      <c r="AB1079" s="4">
        <f>$AG$5/$AG$2*Z1079</f>
        <v/>
      </c>
      <c r="AC1079" s="19">
        <f>Z1079+AA1079</f>
        <v/>
      </c>
      <c r="AD1079" s="8">
        <f>IF(COUNTIF(Catégories!A:A,N1079)=0,"catégorie inconnue",LOOKUP(N1079,Catégories!A:A,Catégories!B:B))</f>
        <v/>
      </c>
      <c r="AE1079" s="21">
        <f>SUM(Z1079:AB1079)</f>
        <v/>
      </c>
    </row>
    <row r="1080">
      <c r="B1080" s="127" t="inlineStr">
        <is>
          <t>13624019</t>
        </is>
      </c>
      <c r="C1080" s="127" t="inlineStr">
        <is>
          <t>2</t>
        </is>
      </c>
      <c r="D1080" s="123" t="n">
        <v>46160</v>
      </c>
      <c r="E1080" s="127" t="inlineStr">
        <is>
          <t>84400</t>
        </is>
      </c>
      <c r="F1080" s="127" t="inlineStr">
        <is>
          <t>21320</t>
        </is>
      </c>
      <c r="G1080" s="127" t="inlineStr"/>
      <c r="H1080" s="127" t="inlineStr"/>
      <c r="I1080" s="127" t="inlineStr">
        <is>
          <t>110068</t>
        </is>
      </c>
      <c r="J1080" s="127" t="inlineStr">
        <is>
          <t>110068</t>
        </is>
      </c>
      <c r="K1080" s="127" t="inlineStr">
        <is>
          <t>999999</t>
        </is>
      </c>
      <c r="L1080" s="127" t="inlineStr">
        <is>
          <t>XT258946844TS</t>
        </is>
      </c>
      <c r="M1080" s="127" t="inlineStr">
        <is>
          <t>N</t>
        </is>
      </c>
      <c r="N1080" s="127" t="inlineStr">
        <is>
          <t>Transport</t>
        </is>
      </c>
      <c r="O1080" s="127" t="inlineStr">
        <is>
          <t>N</t>
        </is>
      </c>
      <c r="P1080" s="127" t="inlineStr">
        <is>
          <t>S</t>
        </is>
      </c>
      <c r="Q1080" s="127" t="inlineStr">
        <is>
          <t>NT</t>
        </is>
      </c>
      <c r="R1080" s="147" t="n">
        <v>0.75</v>
      </c>
      <c r="S1080" s="127" t="inlineStr">
        <is>
          <t>5Y</t>
        </is>
      </c>
      <c r="T1080" s="148" t="n">
        <v>3.17</v>
      </c>
      <c r="U1080" s="127" t="inlineStr">
        <is>
          <t>LA RUCHE LOGISTIQUE</t>
        </is>
      </c>
      <c r="W1080" s="8">
        <f>IF(C1080&lt;&gt;2,"",IF(S1080="5X","5XK",IF(S1080="5Y","5YK",IF(S1080="6B","6BK",IF(S1080="6C","6CK","")))))</f>
        <v/>
      </c>
      <c r="X1080" s="8">
        <f>IF(S1080="6B",_xlfn.XLOOKUP(H1080,'Zoning 2shop'!A:A,'Zoning 2shop'!B:B),IF(S1080="6C",_xlfn.XLOOKUP(G1080,'Zoning 2shop'!C:C,'Zoning 2shop'!D:D),""))</f>
        <v/>
      </c>
      <c r="Y1080" s="112">
        <f>AB1080/Z1080</f>
        <v/>
      </c>
      <c r="Z1080" s="4">
        <f>T1080</f>
        <v/>
      </c>
      <c r="AA1080" s="4">
        <f>IF(OR(S1080="6C",S1080="6B",S1080="5X",S1080="5Y"),0.08,0.5)</f>
        <v/>
      </c>
      <c r="AB1080" s="4">
        <f>$AG$5/$AG$2*Z1080</f>
        <v/>
      </c>
      <c r="AC1080" s="19">
        <f>Z1080+AA1080</f>
        <v/>
      </c>
      <c r="AD1080" s="8">
        <f>IF(COUNTIF(Catégories!A:A,N1080)=0,"catégorie inconnue",LOOKUP(N1080,Catégories!A:A,Catégories!B:B))</f>
        <v/>
      </c>
      <c r="AE1080" s="21">
        <f>SUM(Z1080:AB1080)</f>
        <v/>
      </c>
    </row>
    <row r="1081">
      <c r="B1081" s="127" t="inlineStr">
        <is>
          <t>13624019</t>
        </is>
      </c>
      <c r="C1081" s="127" t="inlineStr">
        <is>
          <t>2</t>
        </is>
      </c>
      <c r="D1081" s="123" t="n">
        <v>46160</v>
      </c>
      <c r="E1081" s="127" t="inlineStr">
        <is>
          <t>92110</t>
        </is>
      </c>
      <c r="F1081" s="127" t="inlineStr">
        <is>
          <t>21320</t>
        </is>
      </c>
      <c r="G1081" s="127" t="inlineStr"/>
      <c r="H1081" s="127" t="inlineStr"/>
      <c r="I1081" s="127" t="inlineStr">
        <is>
          <t>112677</t>
        </is>
      </c>
      <c r="J1081" s="127" t="inlineStr">
        <is>
          <t>112677</t>
        </is>
      </c>
      <c r="K1081" s="127" t="inlineStr">
        <is>
          <t>999999</t>
        </is>
      </c>
      <c r="L1081" s="127" t="inlineStr">
        <is>
          <t>XT258952014TS</t>
        </is>
      </c>
      <c r="M1081" s="127" t="inlineStr">
        <is>
          <t>N</t>
        </is>
      </c>
      <c r="N1081" s="127" t="inlineStr">
        <is>
          <t>Transport</t>
        </is>
      </c>
      <c r="O1081" s="127" t="inlineStr">
        <is>
          <t>N</t>
        </is>
      </c>
      <c r="P1081" s="127" t="inlineStr">
        <is>
          <t>S</t>
        </is>
      </c>
      <c r="Q1081" s="127" t="inlineStr">
        <is>
          <t>NT</t>
        </is>
      </c>
      <c r="R1081" s="147" t="n">
        <v>0.22</v>
      </c>
      <c r="S1081" s="127" t="inlineStr">
        <is>
          <t>5Y</t>
        </is>
      </c>
      <c r="T1081" s="148" t="n">
        <v>3.07</v>
      </c>
      <c r="U1081" s="127" t="inlineStr">
        <is>
          <t>LA RUCHE LOGISTIQUE</t>
        </is>
      </c>
      <c r="W1081" s="8">
        <f>IF(C1081&lt;&gt;2,"",IF(S1081="5X","5XK",IF(S1081="5Y","5YK",IF(S1081="6B","6BK",IF(S1081="6C","6CK","")))))</f>
        <v/>
      </c>
      <c r="X1081" s="8">
        <f>IF(S1081="6B",_xlfn.XLOOKUP(H1081,'Zoning 2shop'!A:A,'Zoning 2shop'!B:B),IF(S1081="6C",_xlfn.XLOOKUP(G1081,'Zoning 2shop'!C:C,'Zoning 2shop'!D:D),""))</f>
        <v/>
      </c>
      <c r="Y1081" s="112">
        <f>AB1081/Z1081</f>
        <v/>
      </c>
      <c r="Z1081" s="4">
        <f>T1081</f>
        <v/>
      </c>
      <c r="AA1081" s="4">
        <f>IF(OR(S1081="6C",S1081="6B",S1081="5X",S1081="5Y"),0.08,0.5)</f>
        <v/>
      </c>
      <c r="AB1081" s="4">
        <f>$AG$5/$AG$2*Z1081</f>
        <v/>
      </c>
      <c r="AC1081" s="19">
        <f>Z1081+AA1081</f>
        <v/>
      </c>
      <c r="AD1081" s="8">
        <f>IF(COUNTIF(Catégories!A:A,N1081)=0,"catégorie inconnue",LOOKUP(N1081,Catégories!A:A,Catégories!B:B))</f>
        <v/>
      </c>
      <c r="AE1081" s="21">
        <f>SUM(Z1081:AB1081)</f>
        <v/>
      </c>
    </row>
    <row r="1082">
      <c r="B1082" s="127" t="inlineStr">
        <is>
          <t>13624019</t>
        </is>
      </c>
      <c r="C1082" s="127" t="inlineStr">
        <is>
          <t>2</t>
        </is>
      </c>
      <c r="D1082" s="123" t="n">
        <v>46160</v>
      </c>
      <c r="E1082" s="127" t="inlineStr">
        <is>
          <t>69300</t>
        </is>
      </c>
      <c r="F1082" s="127" t="inlineStr">
        <is>
          <t>21320</t>
        </is>
      </c>
      <c r="G1082" s="127" t="inlineStr"/>
      <c r="H1082" s="127" t="inlineStr"/>
      <c r="I1082" s="127" t="inlineStr">
        <is>
          <t>111207</t>
        </is>
      </c>
      <c r="J1082" s="127" t="inlineStr">
        <is>
          <t>111207</t>
        </is>
      </c>
      <c r="K1082" s="127" t="inlineStr">
        <is>
          <t>999999</t>
        </is>
      </c>
      <c r="L1082" s="127" t="inlineStr">
        <is>
          <t>XT258965415TS</t>
        </is>
      </c>
      <c r="M1082" s="127" t="inlineStr">
        <is>
          <t>N</t>
        </is>
      </c>
      <c r="N1082" s="127" t="inlineStr">
        <is>
          <t>Transport</t>
        </is>
      </c>
      <c r="O1082" s="127" t="inlineStr">
        <is>
          <t>N</t>
        </is>
      </c>
      <c r="P1082" s="127" t="inlineStr">
        <is>
          <t>S</t>
        </is>
      </c>
      <c r="Q1082" s="127" t="inlineStr">
        <is>
          <t>NT</t>
        </is>
      </c>
      <c r="R1082" s="147" t="n">
        <v>0.38</v>
      </c>
      <c r="S1082" s="127" t="inlineStr">
        <is>
          <t>5Y</t>
        </is>
      </c>
      <c r="T1082" s="148" t="n">
        <v>3.07</v>
      </c>
      <c r="U1082" s="127" t="inlineStr">
        <is>
          <t>LA RUCHE LOGISTIQUE</t>
        </is>
      </c>
      <c r="W1082" s="8">
        <f>IF(C1082&lt;&gt;2,"",IF(S1082="5X","5XK",IF(S1082="5Y","5YK",IF(S1082="6B","6BK",IF(S1082="6C","6CK","")))))</f>
        <v/>
      </c>
      <c r="X1082" s="8">
        <f>IF(S1082="6B",_xlfn.XLOOKUP(H1082,'Zoning 2shop'!A:A,'Zoning 2shop'!B:B),IF(S1082="6C",_xlfn.XLOOKUP(G1082,'Zoning 2shop'!C:C,'Zoning 2shop'!D:D),""))</f>
        <v/>
      </c>
      <c r="Y1082" s="112">
        <f>AB1082/Z1082</f>
        <v/>
      </c>
      <c r="Z1082" s="4">
        <f>T1082</f>
        <v/>
      </c>
      <c r="AA1082" s="4">
        <f>IF(OR(S1082="6C",S1082="6B",S1082="5X",S1082="5Y"),0.08,0.5)</f>
        <v/>
      </c>
      <c r="AB1082" s="4">
        <f>$AG$5/$AG$2*Z1082</f>
        <v/>
      </c>
      <c r="AC1082" s="19">
        <f>Z1082+AA1082</f>
        <v/>
      </c>
      <c r="AD1082" s="8">
        <f>IF(COUNTIF(Catégories!A:A,N1082)=0,"catégorie inconnue",LOOKUP(N1082,Catégories!A:A,Catégories!B:B))</f>
        <v/>
      </c>
      <c r="AE1082" s="21">
        <f>SUM(Z1082:AB1082)</f>
        <v/>
      </c>
    </row>
    <row r="1083">
      <c r="B1083" s="127" t="inlineStr">
        <is>
          <t>13624019</t>
        </is>
      </c>
      <c r="C1083" s="127" t="inlineStr">
        <is>
          <t>2</t>
        </is>
      </c>
      <c r="D1083" s="123" t="n">
        <v>46160</v>
      </c>
      <c r="E1083" s="127" t="inlineStr">
        <is>
          <t>67310</t>
        </is>
      </c>
      <c r="F1083" s="127" t="inlineStr">
        <is>
          <t>21320</t>
        </is>
      </c>
      <c r="G1083" s="127" t="inlineStr"/>
      <c r="H1083" s="127" t="inlineStr"/>
      <c r="I1083" s="127" t="inlineStr">
        <is>
          <t>112270</t>
        </is>
      </c>
      <c r="J1083" s="127" t="inlineStr">
        <is>
          <t>112270</t>
        </is>
      </c>
      <c r="K1083" s="127" t="inlineStr">
        <is>
          <t>999999</t>
        </is>
      </c>
      <c r="L1083" s="127" t="inlineStr">
        <is>
          <t>XT258981404TS</t>
        </is>
      </c>
      <c r="M1083" s="127" t="inlineStr">
        <is>
          <t>N</t>
        </is>
      </c>
      <c r="N1083" s="127" t="inlineStr">
        <is>
          <t>Transport</t>
        </is>
      </c>
      <c r="O1083" s="127" t="inlineStr">
        <is>
          <t>N</t>
        </is>
      </c>
      <c r="P1083" s="127" t="inlineStr">
        <is>
          <t>S</t>
        </is>
      </c>
      <c r="Q1083" s="127" t="inlineStr">
        <is>
          <t>NT</t>
        </is>
      </c>
      <c r="R1083" s="147" t="n">
        <v>0.3</v>
      </c>
      <c r="S1083" s="127" t="inlineStr">
        <is>
          <t>5Y</t>
        </is>
      </c>
      <c r="T1083" s="148" t="n">
        <v>3.07</v>
      </c>
      <c r="U1083" s="127" t="inlineStr">
        <is>
          <t>LA RUCHE LOGISTIQUE</t>
        </is>
      </c>
      <c r="W1083" s="8">
        <f>IF(C1083&lt;&gt;2,"",IF(S1083="5X","5XK",IF(S1083="5Y","5YK",IF(S1083="6B","6BK",IF(S1083="6C","6CK","")))))</f>
        <v/>
      </c>
      <c r="X1083" s="8">
        <f>IF(S1083="6B",_xlfn.XLOOKUP(H1083,'Zoning 2shop'!A:A,'Zoning 2shop'!B:B),IF(S1083="6C",_xlfn.XLOOKUP(G1083,'Zoning 2shop'!C:C,'Zoning 2shop'!D:D),""))</f>
        <v/>
      </c>
      <c r="Y1083" s="112">
        <f>AB1083/Z1083</f>
        <v/>
      </c>
      <c r="Z1083" s="4">
        <f>T1083</f>
        <v/>
      </c>
      <c r="AA1083" s="4">
        <f>IF(OR(S1083="6C",S1083="6B",S1083="5X",S1083="5Y"),0.08,0.5)</f>
        <v/>
      </c>
      <c r="AB1083" s="4">
        <f>$AG$5/$AG$2*Z1083</f>
        <v/>
      </c>
      <c r="AC1083" s="19">
        <f>Z1083+AA1083</f>
        <v/>
      </c>
      <c r="AD1083" s="8">
        <f>IF(COUNTIF(Catégories!A:A,N1083)=0,"catégorie inconnue",LOOKUP(N1083,Catégories!A:A,Catégories!B:B))</f>
        <v/>
      </c>
      <c r="AE1083" s="21">
        <f>SUM(Z1083:AB1083)</f>
        <v/>
      </c>
    </row>
    <row r="1084">
      <c r="B1084" s="127" t="inlineStr">
        <is>
          <t>13624019</t>
        </is>
      </c>
      <c r="C1084" s="127" t="inlineStr">
        <is>
          <t>2</t>
        </is>
      </c>
      <c r="D1084" s="123" t="n">
        <v>46160</v>
      </c>
      <c r="E1084" s="127" t="inlineStr">
        <is>
          <t>38400</t>
        </is>
      </c>
      <c r="F1084" s="127" t="inlineStr">
        <is>
          <t>21320</t>
        </is>
      </c>
      <c r="G1084" s="127" t="inlineStr"/>
      <c r="H1084" s="127" t="inlineStr"/>
      <c r="I1084" s="127" t="inlineStr">
        <is>
          <t>110344</t>
        </is>
      </c>
      <c r="J1084" s="127" t="inlineStr">
        <is>
          <t>110344</t>
        </is>
      </c>
      <c r="K1084" s="127" t="inlineStr">
        <is>
          <t>999999</t>
        </is>
      </c>
      <c r="L1084" s="127" t="inlineStr">
        <is>
          <t>XT258990936TS</t>
        </is>
      </c>
      <c r="M1084" s="127" t="inlineStr">
        <is>
          <t>N</t>
        </is>
      </c>
      <c r="N1084" s="127" t="inlineStr">
        <is>
          <t>Transport</t>
        </is>
      </c>
      <c r="O1084" s="127" t="inlineStr">
        <is>
          <t>N</t>
        </is>
      </c>
      <c r="P1084" s="127" t="inlineStr">
        <is>
          <t>S</t>
        </is>
      </c>
      <c r="Q1084" s="127" t="inlineStr">
        <is>
          <t>NT</t>
        </is>
      </c>
      <c r="R1084" s="147" t="n">
        <v>0.21</v>
      </c>
      <c r="S1084" s="127" t="inlineStr">
        <is>
          <t>5Y</t>
        </is>
      </c>
      <c r="T1084" s="148" t="n">
        <v>3.07</v>
      </c>
      <c r="U1084" s="127" t="inlineStr">
        <is>
          <t>LA RUCHE LOGISTIQUE</t>
        </is>
      </c>
      <c r="W1084" s="8">
        <f>IF(C1084&lt;&gt;2,"",IF(S1084="5X","5XK",IF(S1084="5Y","5YK",IF(S1084="6B","6BK",IF(S1084="6C","6CK","")))))</f>
        <v/>
      </c>
      <c r="X1084" s="8">
        <f>IF(S1084="6B",_xlfn.XLOOKUP(H1084,'Zoning 2shop'!A:A,'Zoning 2shop'!B:B),IF(S1084="6C",_xlfn.XLOOKUP(G1084,'Zoning 2shop'!C:C,'Zoning 2shop'!D:D),""))</f>
        <v/>
      </c>
      <c r="Y1084" s="112">
        <f>AB1084/Z1084</f>
        <v/>
      </c>
      <c r="Z1084" s="4">
        <f>T1084</f>
        <v/>
      </c>
      <c r="AA1084" s="4">
        <f>IF(OR(S1084="6C",S1084="6B",S1084="5X",S1084="5Y"),0.08,0.5)</f>
        <v/>
      </c>
      <c r="AB1084" s="4">
        <f>$AG$5/$AG$2*Z1084</f>
        <v/>
      </c>
      <c r="AC1084" s="19">
        <f>Z1084+AA1084</f>
        <v/>
      </c>
      <c r="AD1084" s="8">
        <f>IF(COUNTIF(Catégories!A:A,N1084)=0,"catégorie inconnue",LOOKUP(N1084,Catégories!A:A,Catégories!B:B))</f>
        <v/>
      </c>
      <c r="AE1084" s="21">
        <f>SUM(Z1084:AB1084)</f>
        <v/>
      </c>
    </row>
    <row r="1085">
      <c r="B1085" s="127" t="inlineStr">
        <is>
          <t>13624019</t>
        </is>
      </c>
      <c r="C1085" s="127" t="inlineStr">
        <is>
          <t>2</t>
        </is>
      </c>
      <c r="D1085" s="123" t="n">
        <v>46161</v>
      </c>
      <c r="E1085" s="127" t="inlineStr">
        <is>
          <t>38280</t>
        </is>
      </c>
      <c r="F1085" s="127" t="inlineStr">
        <is>
          <t>21320</t>
        </is>
      </c>
      <c r="G1085" s="127" t="inlineStr"/>
      <c r="H1085" s="127" t="inlineStr"/>
      <c r="I1085" s="127" t="inlineStr">
        <is>
          <t>112209</t>
        </is>
      </c>
      <c r="J1085" s="127" t="inlineStr">
        <is>
          <t>112209</t>
        </is>
      </c>
      <c r="K1085" s="127" t="inlineStr">
        <is>
          <t>999999</t>
        </is>
      </c>
      <c r="L1085" s="127" t="inlineStr">
        <is>
          <t>XT259006057TS</t>
        </is>
      </c>
      <c r="M1085" s="127" t="inlineStr">
        <is>
          <t>N</t>
        </is>
      </c>
      <c r="N1085" s="127" t="inlineStr">
        <is>
          <t>Transport</t>
        </is>
      </c>
      <c r="O1085" s="127" t="inlineStr">
        <is>
          <t>N</t>
        </is>
      </c>
      <c r="P1085" s="127" t="inlineStr">
        <is>
          <t>S</t>
        </is>
      </c>
      <c r="Q1085" s="127" t="inlineStr">
        <is>
          <t>NT</t>
        </is>
      </c>
      <c r="R1085" s="147" t="n">
        <v>0.2</v>
      </c>
      <c r="S1085" s="127" t="inlineStr">
        <is>
          <t>5Y</t>
        </is>
      </c>
      <c r="T1085" s="148" t="n">
        <v>3.07</v>
      </c>
      <c r="U1085" s="127" t="inlineStr">
        <is>
          <t>LA RUCHE LOGISTIQUE</t>
        </is>
      </c>
      <c r="W1085" s="8">
        <f>IF(C1085&lt;&gt;2,"",IF(S1085="5X","5XK",IF(S1085="5Y","5YK",IF(S1085="6B","6BK",IF(S1085="6C","6CK","")))))</f>
        <v/>
      </c>
      <c r="X1085" s="8">
        <f>IF(S1085="6B",_xlfn.XLOOKUP(H1085,'Zoning 2shop'!A:A,'Zoning 2shop'!B:B),IF(S1085="6C",_xlfn.XLOOKUP(G1085,'Zoning 2shop'!C:C,'Zoning 2shop'!D:D),""))</f>
        <v/>
      </c>
      <c r="Y1085" s="112">
        <f>AB1085/Z1085</f>
        <v/>
      </c>
      <c r="Z1085" s="4">
        <f>T1085</f>
        <v/>
      </c>
      <c r="AA1085" s="4">
        <f>IF(OR(S1085="6C",S1085="6B",S1085="5X",S1085="5Y"),0.08,0.5)</f>
        <v/>
      </c>
      <c r="AB1085" s="4">
        <f>$AG$5/$AG$2*Z1085</f>
        <v/>
      </c>
      <c r="AC1085" s="19">
        <f>Z1085+AA1085</f>
        <v/>
      </c>
      <c r="AD1085" s="8">
        <f>IF(COUNTIF(Catégories!A:A,N1085)=0,"catégorie inconnue",LOOKUP(N1085,Catégories!A:A,Catégories!B:B))</f>
        <v/>
      </c>
      <c r="AE1085" s="21">
        <f>SUM(Z1085:AB1085)</f>
        <v/>
      </c>
    </row>
    <row r="1086">
      <c r="B1086" s="127" t="inlineStr">
        <is>
          <t>13624019</t>
        </is>
      </c>
      <c r="C1086" s="127" t="inlineStr">
        <is>
          <t>2</t>
        </is>
      </c>
      <c r="D1086" s="123" t="n">
        <v>46161</v>
      </c>
      <c r="E1086" s="127" t="inlineStr">
        <is>
          <t>92310</t>
        </is>
      </c>
      <c r="F1086" s="127" t="inlineStr">
        <is>
          <t>21320</t>
        </is>
      </c>
      <c r="G1086" s="127" t="inlineStr"/>
      <c r="H1086" s="127" t="inlineStr"/>
      <c r="I1086" s="127" t="inlineStr">
        <is>
          <t>112535</t>
        </is>
      </c>
      <c r="J1086" s="127" t="inlineStr">
        <is>
          <t>112535</t>
        </is>
      </c>
      <c r="K1086" s="127" t="inlineStr">
        <is>
          <t>999999</t>
        </is>
      </c>
      <c r="L1086" s="127" t="inlineStr">
        <is>
          <t>XT259007517TS</t>
        </is>
      </c>
      <c r="M1086" s="127" t="inlineStr">
        <is>
          <t>N</t>
        </is>
      </c>
      <c r="N1086" s="127" t="inlineStr">
        <is>
          <t>Transport</t>
        </is>
      </c>
      <c r="O1086" s="127" t="inlineStr">
        <is>
          <t>N</t>
        </is>
      </c>
      <c r="P1086" s="127" t="inlineStr">
        <is>
          <t>S</t>
        </is>
      </c>
      <c r="Q1086" s="127" t="inlineStr">
        <is>
          <t>NT</t>
        </is>
      </c>
      <c r="R1086" s="147" t="n">
        <v>0.3</v>
      </c>
      <c r="S1086" s="127" t="inlineStr">
        <is>
          <t>5Y</t>
        </is>
      </c>
      <c r="T1086" s="148" t="n">
        <v>3.07</v>
      </c>
      <c r="U1086" s="127" t="inlineStr">
        <is>
          <t>LA RUCHE LOGISTIQUE</t>
        </is>
      </c>
      <c r="W1086" s="8">
        <f>IF(C1086&lt;&gt;2,"",IF(S1086="5X","5XK",IF(S1086="5Y","5YK",IF(S1086="6B","6BK",IF(S1086="6C","6CK","")))))</f>
        <v/>
      </c>
      <c r="X1086" s="8">
        <f>IF(S1086="6B",_xlfn.XLOOKUP(H1086,'Zoning 2shop'!A:A,'Zoning 2shop'!B:B),IF(S1086="6C",_xlfn.XLOOKUP(G1086,'Zoning 2shop'!C:C,'Zoning 2shop'!D:D),""))</f>
        <v/>
      </c>
      <c r="Y1086" s="112">
        <f>AB1086/Z1086</f>
        <v/>
      </c>
      <c r="Z1086" s="4">
        <f>T1086</f>
        <v/>
      </c>
      <c r="AA1086" s="4">
        <f>IF(OR(S1086="6C",S1086="6B",S1086="5X",S1086="5Y"),0.08,0.5)</f>
        <v/>
      </c>
      <c r="AB1086" s="4">
        <f>$AG$5/$AG$2*Z1086</f>
        <v/>
      </c>
      <c r="AC1086" s="19">
        <f>Z1086+AA1086</f>
        <v/>
      </c>
      <c r="AD1086" s="8">
        <f>IF(COUNTIF(Catégories!A:A,N1086)=0,"catégorie inconnue",LOOKUP(N1086,Catégories!A:A,Catégories!B:B))</f>
        <v/>
      </c>
      <c r="AE1086" s="21">
        <f>SUM(Z1086:AB1086)</f>
        <v/>
      </c>
    </row>
    <row r="1087" ht="25.5" customHeight="1" s="101">
      <c r="B1087" s="127" t="inlineStr">
        <is>
          <t>13624019</t>
        </is>
      </c>
      <c r="C1087" s="127" t="inlineStr">
        <is>
          <t>2</t>
        </is>
      </c>
      <c r="D1087" s="123" t="n">
        <v>46161</v>
      </c>
      <c r="E1087" s="127" t="inlineStr">
        <is>
          <t>92310</t>
        </is>
      </c>
      <c r="F1087" s="127" t="inlineStr">
        <is>
          <t>21320</t>
        </is>
      </c>
      <c r="G1087" s="127" t="inlineStr"/>
      <c r="H1087" s="127" t="inlineStr"/>
      <c r="I1087" s="127" t="inlineStr">
        <is>
          <t>112535</t>
        </is>
      </c>
      <c r="J1087" s="127" t="inlineStr">
        <is>
          <t>112535</t>
        </is>
      </c>
      <c r="K1087" s="127" t="inlineStr">
        <is>
          <t>999999</t>
        </is>
      </c>
      <c r="L1087" s="127" t="inlineStr">
        <is>
          <t>XT259007517TS</t>
        </is>
      </c>
      <c r="M1087" s="127" t="inlineStr">
        <is>
          <t>N</t>
        </is>
      </c>
      <c r="N1087" s="127" t="inlineStr">
        <is>
          <t>Supplement Etiquette Non Conforme</t>
        </is>
      </c>
      <c r="O1087" s="127" t="inlineStr">
        <is>
          <t>N</t>
        </is>
      </c>
      <c r="P1087" s="127" t="n"/>
      <c r="Q1087" s="127" t="inlineStr">
        <is>
          <t>NT</t>
        </is>
      </c>
      <c r="R1087" s="147" t="n">
        <v>0</v>
      </c>
      <c r="S1087" s="127" t="inlineStr">
        <is>
          <t>5Y</t>
        </is>
      </c>
      <c r="T1087" s="148" t="n">
        <v>2</v>
      </c>
      <c r="U1087" s="127" t="inlineStr">
        <is>
          <t>LA RUCHE LOGISTIQUE</t>
        </is>
      </c>
      <c r="W1087" s="8">
        <f>IF(C1087&lt;&gt;2,"",IF(S1087="5X","5XK",IF(S1087="5Y","5YK",IF(S1087="6B","6BK",IF(S1087="6C","6CK","")))))</f>
        <v/>
      </c>
      <c r="X1087" s="8">
        <f>IF(S1087="6B",_xlfn.XLOOKUP(H1087,'Zoning 2shop'!A:A,'Zoning 2shop'!B:B),IF(S1087="6C",_xlfn.XLOOKUP(G1087,'Zoning 2shop'!C:C,'Zoning 2shop'!D:D),""))</f>
        <v/>
      </c>
      <c r="Y1087" s="112">
        <f>AB1087/Z1087</f>
        <v/>
      </c>
      <c r="Z1087" s="4">
        <f>T1087</f>
        <v/>
      </c>
      <c r="AA1087" s="4">
        <f>IF(OR(S1087="6C",S1087="6B",S1087="5X",S1087="5Y"),0.08,0.5)</f>
        <v/>
      </c>
      <c r="AB1087" s="4">
        <f>$AG$5/$AG$2*Z1087</f>
        <v/>
      </c>
      <c r="AC1087" s="19">
        <f>Z1087+AA1087</f>
        <v/>
      </c>
      <c r="AD1087" s="8">
        <f>IF(COUNTIF(Catégories!A:A,N1087)=0,"catégorie inconnue",LOOKUP(N1087,Catégories!A:A,Catégories!B:B))</f>
        <v/>
      </c>
      <c r="AE1087" s="21">
        <f>SUM(Z1087:AB1087)</f>
        <v/>
      </c>
    </row>
    <row r="1088">
      <c r="B1088" s="127" t="inlineStr">
        <is>
          <t>13624019</t>
        </is>
      </c>
      <c r="C1088" s="127" t="inlineStr">
        <is>
          <t>2</t>
        </is>
      </c>
      <c r="D1088" s="123" t="n">
        <v>46161</v>
      </c>
      <c r="E1088" s="127" t="inlineStr">
        <is>
          <t>69003</t>
        </is>
      </c>
      <c r="F1088" s="127" t="inlineStr">
        <is>
          <t>21320</t>
        </is>
      </c>
      <c r="G1088" s="127" t="inlineStr"/>
      <c r="H1088" s="127" t="inlineStr"/>
      <c r="I1088" s="127" t="inlineStr">
        <is>
          <t>111982</t>
        </is>
      </c>
      <c r="J1088" s="127" t="inlineStr">
        <is>
          <t>111982</t>
        </is>
      </c>
      <c r="K1088" s="127" t="inlineStr">
        <is>
          <t>999999</t>
        </is>
      </c>
      <c r="L1088" s="127" t="inlineStr">
        <is>
          <t>XT259010808TS</t>
        </is>
      </c>
      <c r="M1088" s="127" t="inlineStr">
        <is>
          <t>N</t>
        </is>
      </c>
      <c r="N1088" s="127" t="inlineStr">
        <is>
          <t>Transport</t>
        </is>
      </c>
      <c r="O1088" s="127" t="inlineStr">
        <is>
          <t>N</t>
        </is>
      </c>
      <c r="P1088" s="127" t="inlineStr">
        <is>
          <t>S</t>
        </is>
      </c>
      <c r="Q1088" s="127" t="inlineStr">
        <is>
          <t>NT</t>
        </is>
      </c>
      <c r="R1088" s="147" t="n">
        <v>0.7</v>
      </c>
      <c r="S1088" s="127" t="inlineStr">
        <is>
          <t>5Y</t>
        </is>
      </c>
      <c r="T1088" s="148" t="n">
        <v>3.17</v>
      </c>
      <c r="U1088" s="127" t="inlineStr">
        <is>
          <t>LA RUCHE LOGISTIQUE</t>
        </is>
      </c>
      <c r="W1088" s="8">
        <f>IF(C1088&lt;&gt;2,"",IF(S1088="5X","5XK",IF(S1088="5Y","5YK",IF(S1088="6B","6BK",IF(S1088="6C","6CK","")))))</f>
        <v/>
      </c>
      <c r="X1088" s="8">
        <f>IF(S1088="6B",_xlfn.XLOOKUP(H1088,'Zoning 2shop'!A:A,'Zoning 2shop'!B:B),IF(S1088="6C",_xlfn.XLOOKUP(G1088,'Zoning 2shop'!C:C,'Zoning 2shop'!D:D),""))</f>
        <v/>
      </c>
      <c r="Y1088" s="112">
        <f>AB1088/Z1088</f>
        <v/>
      </c>
      <c r="Z1088" s="4">
        <f>T1088</f>
        <v/>
      </c>
      <c r="AA1088" s="4">
        <f>IF(OR(S1088="6C",S1088="6B",S1088="5X",S1088="5Y"),0.08,0.5)</f>
        <v/>
      </c>
      <c r="AB1088" s="4">
        <f>$AG$5/$AG$2*Z1088</f>
        <v/>
      </c>
      <c r="AC1088" s="19">
        <f>Z1088+AA1088</f>
        <v/>
      </c>
      <c r="AD1088" s="8">
        <f>IF(COUNTIF(Catégories!A:A,N1088)=0,"catégorie inconnue",LOOKUP(N1088,Catégories!A:A,Catégories!B:B))</f>
        <v/>
      </c>
      <c r="AE1088" s="21">
        <f>SUM(Z1088:AB1088)</f>
        <v/>
      </c>
    </row>
    <row r="1089">
      <c r="B1089" s="127" t="inlineStr">
        <is>
          <t>13624019</t>
        </is>
      </c>
      <c r="C1089" s="127" t="inlineStr">
        <is>
          <t>2</t>
        </is>
      </c>
      <c r="D1089" s="123" t="n">
        <v>46161</v>
      </c>
      <c r="E1089" s="127" t="inlineStr">
        <is>
          <t>38110</t>
        </is>
      </c>
      <c r="F1089" s="127" t="inlineStr">
        <is>
          <t>21320</t>
        </is>
      </c>
      <c r="G1089" s="127" t="inlineStr"/>
      <c r="H1089" s="127" t="inlineStr"/>
      <c r="I1089" s="127" t="inlineStr">
        <is>
          <t>111708</t>
        </is>
      </c>
      <c r="J1089" s="127" t="inlineStr">
        <is>
          <t>111708</t>
        </is>
      </c>
      <c r="K1089" s="127" t="inlineStr">
        <is>
          <t>999999</t>
        </is>
      </c>
      <c r="L1089" s="127" t="inlineStr">
        <is>
          <t>XT259025538TS</t>
        </is>
      </c>
      <c r="M1089" s="127" t="inlineStr">
        <is>
          <t>N</t>
        </is>
      </c>
      <c r="N1089" s="127" t="inlineStr">
        <is>
          <t>Transport</t>
        </is>
      </c>
      <c r="O1089" s="127" t="inlineStr">
        <is>
          <t>N</t>
        </is>
      </c>
      <c r="P1089" s="127" t="inlineStr">
        <is>
          <t>S</t>
        </is>
      </c>
      <c r="Q1089" s="127" t="inlineStr">
        <is>
          <t>NT</t>
        </is>
      </c>
      <c r="R1089" s="147" t="n">
        <v>0.22</v>
      </c>
      <c r="S1089" s="127" t="inlineStr">
        <is>
          <t>5Y</t>
        </is>
      </c>
      <c r="T1089" s="148" t="n">
        <v>3.07</v>
      </c>
      <c r="U1089" s="127" t="inlineStr">
        <is>
          <t>LA RUCHE LOGISTIQUE</t>
        </is>
      </c>
      <c r="W1089" s="8">
        <f>IF(C1089&lt;&gt;2,"",IF(S1089="5X","5XK",IF(S1089="5Y","5YK",IF(S1089="6B","6BK",IF(S1089="6C","6CK","")))))</f>
        <v/>
      </c>
      <c r="X1089" s="8">
        <f>IF(S1089="6B",_xlfn.XLOOKUP(H1089,'Zoning 2shop'!A:A,'Zoning 2shop'!B:B),IF(S1089="6C",_xlfn.XLOOKUP(G1089,'Zoning 2shop'!C:C,'Zoning 2shop'!D:D),""))</f>
        <v/>
      </c>
      <c r="Y1089" s="112">
        <f>AB1089/Z1089</f>
        <v/>
      </c>
      <c r="Z1089" s="4">
        <f>T1089</f>
        <v/>
      </c>
      <c r="AA1089" s="4">
        <f>IF(OR(S1089="6C",S1089="6B",S1089="5X",S1089="5Y"),0.08,0.5)</f>
        <v/>
      </c>
      <c r="AB1089" s="4">
        <f>$AG$5/$AG$2*Z1089</f>
        <v/>
      </c>
      <c r="AC1089" s="19">
        <f>Z1089+AA1089</f>
        <v/>
      </c>
      <c r="AD1089" s="8">
        <f>IF(COUNTIF(Catégories!A:A,N1089)=0,"catégorie inconnue",LOOKUP(N1089,Catégories!A:A,Catégories!B:B))</f>
        <v/>
      </c>
      <c r="AE1089" s="21">
        <f>SUM(Z1089:AB1089)</f>
        <v/>
      </c>
    </row>
    <row r="1090">
      <c r="B1090" s="127" t="inlineStr">
        <is>
          <t>13624019</t>
        </is>
      </c>
      <c r="C1090" s="127" t="inlineStr">
        <is>
          <t>2</t>
        </is>
      </c>
      <c r="D1090" s="123" t="n">
        <v>46161</v>
      </c>
      <c r="E1090" s="127" t="inlineStr">
        <is>
          <t>89100</t>
        </is>
      </c>
      <c r="F1090" s="127" t="inlineStr">
        <is>
          <t>21320</t>
        </is>
      </c>
      <c r="G1090" s="127" t="inlineStr"/>
      <c r="H1090" s="127" t="inlineStr"/>
      <c r="I1090" s="127" t="inlineStr">
        <is>
          <t>112780</t>
        </is>
      </c>
      <c r="J1090" s="127" t="inlineStr">
        <is>
          <t>112780</t>
        </is>
      </c>
      <c r="K1090" s="127" t="inlineStr">
        <is>
          <t>999999</t>
        </is>
      </c>
      <c r="L1090" s="127" t="inlineStr">
        <is>
          <t>XT259052326TS</t>
        </is>
      </c>
      <c r="M1090" s="127" t="inlineStr">
        <is>
          <t>N</t>
        </is>
      </c>
      <c r="N1090" s="127" t="inlineStr">
        <is>
          <t>Transport</t>
        </is>
      </c>
      <c r="O1090" s="127" t="inlineStr">
        <is>
          <t>N</t>
        </is>
      </c>
      <c r="P1090" s="127" t="inlineStr">
        <is>
          <t>S</t>
        </is>
      </c>
      <c r="Q1090" s="127" t="inlineStr">
        <is>
          <t>NR</t>
        </is>
      </c>
      <c r="R1090" s="147" t="n">
        <v>0.5</v>
      </c>
      <c r="S1090" s="127" t="inlineStr">
        <is>
          <t>5Y</t>
        </is>
      </c>
      <c r="T1090" s="148" t="n">
        <v>3.07</v>
      </c>
      <c r="U1090" s="127" t="inlineStr">
        <is>
          <t>LA RUCHE LOGISTIQUE</t>
        </is>
      </c>
      <c r="W1090" s="8">
        <f>IF(C1090&lt;&gt;2,"",IF(S1090="5X","5XK",IF(S1090="5Y","5YK",IF(S1090="6B","6BK",IF(S1090="6C","6CK","")))))</f>
        <v/>
      </c>
      <c r="X1090" s="8">
        <f>IF(S1090="6B",_xlfn.XLOOKUP(H1090,'Zoning 2shop'!A:A,'Zoning 2shop'!B:B),IF(S1090="6C",_xlfn.XLOOKUP(G1090,'Zoning 2shop'!C:C,'Zoning 2shop'!D:D),""))</f>
        <v/>
      </c>
      <c r="Y1090" s="112">
        <f>AB1090/Z1090</f>
        <v/>
      </c>
      <c r="Z1090" s="4">
        <f>T1090</f>
        <v/>
      </c>
      <c r="AA1090" s="4">
        <f>IF(OR(S1090="6C",S1090="6B",S1090="5X",S1090="5Y"),0.08,0.5)</f>
        <v/>
      </c>
      <c r="AB1090" s="4">
        <f>$AG$5/$AG$2*Z1090</f>
        <v/>
      </c>
      <c r="AC1090" s="19">
        <f>Z1090+AA1090</f>
        <v/>
      </c>
      <c r="AD1090" s="8">
        <f>IF(COUNTIF(Catégories!A:A,N1090)=0,"catégorie inconnue",LOOKUP(N1090,Catégories!A:A,Catégories!B:B))</f>
        <v/>
      </c>
      <c r="AE1090" s="21">
        <f>SUM(Z1090:AB1090)</f>
        <v/>
      </c>
    </row>
    <row r="1091">
      <c r="B1091" s="127" t="inlineStr">
        <is>
          <t>13624019</t>
        </is>
      </c>
      <c r="C1091" s="127" t="inlineStr">
        <is>
          <t>2</t>
        </is>
      </c>
      <c r="D1091" s="123" t="n">
        <v>46161</v>
      </c>
      <c r="E1091" s="127" t="inlineStr">
        <is>
          <t>45000</t>
        </is>
      </c>
      <c r="F1091" s="127" t="inlineStr">
        <is>
          <t>21320</t>
        </is>
      </c>
      <c r="G1091" s="127" t="inlineStr"/>
      <c r="H1091" s="127" t="inlineStr"/>
      <c r="I1091" s="127" t="inlineStr">
        <is>
          <t>113541</t>
        </is>
      </c>
      <c r="J1091" s="127" t="inlineStr">
        <is>
          <t>113541</t>
        </is>
      </c>
      <c r="K1091" s="127" t="inlineStr">
        <is>
          <t>999999</t>
        </is>
      </c>
      <c r="L1091" s="127" t="inlineStr">
        <is>
          <t>XT259072192TS</t>
        </is>
      </c>
      <c r="M1091" s="127" t="inlineStr">
        <is>
          <t>N</t>
        </is>
      </c>
      <c r="N1091" s="127" t="inlineStr">
        <is>
          <t>Transport</t>
        </is>
      </c>
      <c r="O1091" s="127" t="inlineStr">
        <is>
          <t>N</t>
        </is>
      </c>
      <c r="P1091" s="127" t="inlineStr">
        <is>
          <t>S</t>
        </is>
      </c>
      <c r="Q1091" s="127" t="inlineStr">
        <is>
          <t>NT</t>
        </is>
      </c>
      <c r="R1091" s="147" t="n">
        <v>1.1</v>
      </c>
      <c r="S1091" s="127" t="inlineStr">
        <is>
          <t>5Y</t>
        </is>
      </c>
      <c r="T1091" s="148" t="n">
        <v>3.49</v>
      </c>
      <c r="U1091" s="127" t="inlineStr">
        <is>
          <t>LA RUCHE LOGISTIQUE</t>
        </is>
      </c>
      <c r="W1091" s="8">
        <f>IF(C1091&lt;&gt;2,"",IF(S1091="5X","5XK",IF(S1091="5Y","5YK",IF(S1091="6B","6BK",IF(S1091="6C","6CK","")))))</f>
        <v/>
      </c>
      <c r="X1091" s="8">
        <f>IF(S1091="6B",_xlfn.XLOOKUP(H1091,'Zoning 2shop'!A:A,'Zoning 2shop'!B:B),IF(S1091="6C",_xlfn.XLOOKUP(G1091,'Zoning 2shop'!C:C,'Zoning 2shop'!D:D),""))</f>
        <v/>
      </c>
      <c r="Y1091" s="112">
        <f>AB1091/Z1091</f>
        <v/>
      </c>
      <c r="Z1091" s="4">
        <f>T1091</f>
        <v/>
      </c>
      <c r="AA1091" s="4">
        <f>IF(OR(S1091="6C",S1091="6B",S1091="5X",S1091="5Y"),0.08,0.5)</f>
        <v/>
      </c>
      <c r="AB1091" s="4">
        <f>$AG$5/$AG$2*Z1091</f>
        <v/>
      </c>
      <c r="AC1091" s="19">
        <f>Z1091+AA1091</f>
        <v/>
      </c>
      <c r="AD1091" s="8">
        <f>IF(COUNTIF(Catégories!A:A,N1091)=0,"catégorie inconnue",LOOKUP(N1091,Catégories!A:A,Catégories!B:B))</f>
        <v/>
      </c>
      <c r="AE1091" s="21">
        <f>SUM(Z1091:AB1091)</f>
        <v/>
      </c>
    </row>
    <row r="1092">
      <c r="B1092" s="127" t="inlineStr">
        <is>
          <t>13624019</t>
        </is>
      </c>
      <c r="C1092" s="127" t="inlineStr">
        <is>
          <t>2</t>
        </is>
      </c>
      <c r="D1092" s="123" t="n">
        <v>46161</v>
      </c>
      <c r="E1092" s="127" t="inlineStr">
        <is>
          <t>54190</t>
        </is>
      </c>
      <c r="F1092" s="127" t="inlineStr">
        <is>
          <t>21320</t>
        </is>
      </c>
      <c r="G1092" s="127" t="inlineStr"/>
      <c r="H1092" s="127" t="inlineStr"/>
      <c r="I1092" s="127" t="inlineStr">
        <is>
          <t>113378</t>
        </is>
      </c>
      <c r="J1092" s="127" t="inlineStr">
        <is>
          <t>113378</t>
        </is>
      </c>
      <c r="K1092" s="127" t="inlineStr">
        <is>
          <t>999999</t>
        </is>
      </c>
      <c r="L1092" s="127" t="inlineStr">
        <is>
          <t>XT259072918TS</t>
        </is>
      </c>
      <c r="M1092" s="127" t="inlineStr">
        <is>
          <t>N</t>
        </is>
      </c>
      <c r="N1092" s="127" t="inlineStr">
        <is>
          <t>Transport</t>
        </is>
      </c>
      <c r="O1092" s="127" t="inlineStr">
        <is>
          <t>N</t>
        </is>
      </c>
      <c r="P1092" s="127" t="inlineStr">
        <is>
          <t>S</t>
        </is>
      </c>
      <c r="Q1092" s="127" t="inlineStr">
        <is>
          <t>NT</t>
        </is>
      </c>
      <c r="R1092" s="147" t="n">
        <v>0.36</v>
      </c>
      <c r="S1092" s="127" t="inlineStr">
        <is>
          <t>5Y</t>
        </is>
      </c>
      <c r="T1092" s="148" t="n">
        <v>3.07</v>
      </c>
      <c r="U1092" s="127" t="inlineStr">
        <is>
          <t>LA RUCHE LOGISTIQUE</t>
        </is>
      </c>
      <c r="W1092" s="8">
        <f>IF(C1092&lt;&gt;2,"",IF(S1092="5X","5XK",IF(S1092="5Y","5YK",IF(S1092="6B","6BK",IF(S1092="6C","6CK","")))))</f>
        <v/>
      </c>
      <c r="X1092" s="8">
        <f>IF(S1092="6B",_xlfn.XLOOKUP(H1092,'Zoning 2shop'!A:A,'Zoning 2shop'!B:B),IF(S1092="6C",_xlfn.XLOOKUP(G1092,'Zoning 2shop'!C:C,'Zoning 2shop'!D:D),""))</f>
        <v/>
      </c>
      <c r="Y1092" s="112">
        <f>AB1092/Z1092</f>
        <v/>
      </c>
      <c r="Z1092" s="4">
        <f>T1092</f>
        <v/>
      </c>
      <c r="AA1092" s="4">
        <f>IF(OR(S1092="6C",S1092="6B",S1092="5X",S1092="5Y"),0.08,0.5)</f>
        <v/>
      </c>
      <c r="AB1092" s="4">
        <f>$AG$5/$AG$2*Z1092</f>
        <v/>
      </c>
      <c r="AC1092" s="19">
        <f>Z1092+AA1092</f>
        <v/>
      </c>
      <c r="AD1092" s="8">
        <f>IF(COUNTIF(Catégories!A:A,N1092)=0,"catégorie inconnue",LOOKUP(N1092,Catégories!A:A,Catégories!B:B))</f>
        <v/>
      </c>
      <c r="AE1092" s="21">
        <f>SUM(Z1092:AB1092)</f>
        <v/>
      </c>
    </row>
    <row r="1093">
      <c r="B1093" s="127" t="inlineStr">
        <is>
          <t>13624019</t>
        </is>
      </c>
      <c r="C1093" s="127" t="inlineStr">
        <is>
          <t>2</t>
        </is>
      </c>
      <c r="D1093" s="123" t="n">
        <v>46162</v>
      </c>
      <c r="E1093" s="127" t="inlineStr">
        <is>
          <t>35700</t>
        </is>
      </c>
      <c r="F1093" s="127" t="inlineStr">
        <is>
          <t>21320</t>
        </is>
      </c>
      <c r="G1093" s="127" t="inlineStr"/>
      <c r="H1093" s="127" t="inlineStr"/>
      <c r="I1093" s="127" t="inlineStr">
        <is>
          <t>112518</t>
        </is>
      </c>
      <c r="J1093" s="127" t="inlineStr">
        <is>
          <t>112518</t>
        </is>
      </c>
      <c r="K1093" s="127" t="inlineStr">
        <is>
          <t>999999</t>
        </is>
      </c>
      <c r="L1093" s="127" t="inlineStr">
        <is>
          <t>XT259109079TS</t>
        </is>
      </c>
      <c r="M1093" s="127" t="inlineStr">
        <is>
          <t>N</t>
        </is>
      </c>
      <c r="N1093" s="127" t="inlineStr">
        <is>
          <t>Transport</t>
        </is>
      </c>
      <c r="O1093" s="127" t="inlineStr">
        <is>
          <t>N</t>
        </is>
      </c>
      <c r="P1093" s="127" t="inlineStr">
        <is>
          <t>S</t>
        </is>
      </c>
      <c r="Q1093" s="127" t="inlineStr">
        <is>
          <t>NT</t>
        </is>
      </c>
      <c r="R1093" s="147" t="n">
        <v>0.26</v>
      </c>
      <c r="S1093" s="127" t="inlineStr">
        <is>
          <t>5Y</t>
        </is>
      </c>
      <c r="T1093" s="148" t="n">
        <v>3.07</v>
      </c>
      <c r="U1093" s="127" t="inlineStr">
        <is>
          <t>LA RUCHE LOGISTIQUE</t>
        </is>
      </c>
      <c r="W1093" s="8">
        <f>IF(C1093&lt;&gt;2,"",IF(S1093="5X","5XK",IF(S1093="5Y","5YK",IF(S1093="6B","6BK",IF(S1093="6C","6CK","")))))</f>
        <v/>
      </c>
      <c r="X1093" s="8">
        <f>IF(S1093="6B",_xlfn.XLOOKUP(H1093,'Zoning 2shop'!A:A,'Zoning 2shop'!B:B),IF(S1093="6C",_xlfn.XLOOKUP(G1093,'Zoning 2shop'!C:C,'Zoning 2shop'!D:D),""))</f>
        <v/>
      </c>
      <c r="Y1093" s="112">
        <f>AB1093/Z1093</f>
        <v/>
      </c>
      <c r="Z1093" s="4">
        <f>T1093</f>
        <v/>
      </c>
      <c r="AA1093" s="4">
        <f>IF(OR(S1093="6C",S1093="6B",S1093="5X",S1093="5Y"),0.08,0.5)</f>
        <v/>
      </c>
      <c r="AB1093" s="4">
        <f>$AG$5/$AG$2*Z1093</f>
        <v/>
      </c>
      <c r="AC1093" s="19">
        <f>Z1093+AA1093</f>
        <v/>
      </c>
      <c r="AD1093" s="8">
        <f>IF(COUNTIF(Catégories!A:A,N1093)=0,"catégorie inconnue",LOOKUP(N1093,Catégories!A:A,Catégories!B:B))</f>
        <v/>
      </c>
      <c r="AE1093" s="21">
        <f>SUM(Z1093:AB1093)</f>
        <v/>
      </c>
    </row>
    <row r="1094">
      <c r="B1094" s="127" t="inlineStr">
        <is>
          <t>13624019</t>
        </is>
      </c>
      <c r="C1094" s="127" t="inlineStr">
        <is>
          <t>2</t>
        </is>
      </c>
      <c r="D1094" s="123" t="n">
        <v>46162</v>
      </c>
      <c r="E1094" s="127" t="inlineStr">
        <is>
          <t>67300</t>
        </is>
      </c>
      <c r="F1094" s="127" t="inlineStr">
        <is>
          <t>21320</t>
        </is>
      </c>
      <c r="G1094" s="127" t="inlineStr"/>
      <c r="H1094" s="127" t="inlineStr"/>
      <c r="I1094" s="127" t="inlineStr">
        <is>
          <t>112802</t>
        </is>
      </c>
      <c r="J1094" s="127" t="inlineStr">
        <is>
          <t>112802</t>
        </is>
      </c>
      <c r="K1094" s="127" t="inlineStr">
        <is>
          <t>999999</t>
        </is>
      </c>
      <c r="L1094" s="127" t="inlineStr">
        <is>
          <t>XT259111846TS</t>
        </is>
      </c>
      <c r="M1094" s="127" t="inlineStr">
        <is>
          <t>N</t>
        </is>
      </c>
      <c r="N1094" s="127" t="inlineStr">
        <is>
          <t>Transport</t>
        </is>
      </c>
      <c r="O1094" s="127" t="inlineStr">
        <is>
          <t>N</t>
        </is>
      </c>
      <c r="P1094" s="127" t="inlineStr">
        <is>
          <t>S</t>
        </is>
      </c>
      <c r="Q1094" s="127" t="inlineStr">
        <is>
          <t>NT</t>
        </is>
      </c>
      <c r="R1094" s="147" t="n">
        <v>0.05</v>
      </c>
      <c r="S1094" s="127" t="inlineStr">
        <is>
          <t>5Y</t>
        </is>
      </c>
      <c r="T1094" s="148" t="n">
        <v>3.07</v>
      </c>
      <c r="U1094" s="127" t="inlineStr">
        <is>
          <t>LA RUCHE LOGISTIQUE</t>
        </is>
      </c>
      <c r="W1094" s="8">
        <f>IF(C1094&lt;&gt;2,"",IF(S1094="5X","5XK",IF(S1094="5Y","5YK",IF(S1094="6B","6BK",IF(S1094="6C","6CK","")))))</f>
        <v/>
      </c>
      <c r="X1094" s="8">
        <f>IF(S1094="6B",_xlfn.XLOOKUP(H1094,'Zoning 2shop'!A:A,'Zoning 2shop'!B:B),IF(S1094="6C",_xlfn.XLOOKUP(G1094,'Zoning 2shop'!C:C,'Zoning 2shop'!D:D),""))</f>
        <v/>
      </c>
      <c r="Y1094" s="112">
        <f>AB1094/Z1094</f>
        <v/>
      </c>
      <c r="Z1094" s="4">
        <f>T1094</f>
        <v/>
      </c>
      <c r="AA1094" s="4">
        <f>IF(OR(S1094="6C",S1094="6B",S1094="5X",S1094="5Y"),0.08,0.5)</f>
        <v/>
      </c>
      <c r="AB1094" s="4">
        <f>$AG$5/$AG$2*Z1094</f>
        <v/>
      </c>
      <c r="AC1094" s="19">
        <f>Z1094+AA1094</f>
        <v/>
      </c>
      <c r="AD1094" s="8">
        <f>IF(COUNTIF(Catégories!A:A,N1094)=0,"catégorie inconnue",LOOKUP(N1094,Catégories!A:A,Catégories!B:B))</f>
        <v/>
      </c>
      <c r="AE1094" s="21">
        <f>SUM(Z1094:AB1094)</f>
        <v/>
      </c>
    </row>
    <row r="1095">
      <c r="B1095" s="127" t="inlineStr">
        <is>
          <t>13624019</t>
        </is>
      </c>
      <c r="C1095" s="127" t="inlineStr">
        <is>
          <t>2</t>
        </is>
      </c>
      <c r="D1095" s="123" t="n">
        <v>46162</v>
      </c>
      <c r="E1095" s="127" t="inlineStr">
        <is>
          <t>92150</t>
        </is>
      </c>
      <c r="F1095" s="127" t="inlineStr">
        <is>
          <t>21320</t>
        </is>
      </c>
      <c r="G1095" s="127" t="inlineStr"/>
      <c r="H1095" s="127" t="inlineStr"/>
      <c r="I1095" s="127" t="inlineStr">
        <is>
          <t>109011</t>
        </is>
      </c>
      <c r="J1095" s="127" t="inlineStr">
        <is>
          <t>109011</t>
        </is>
      </c>
      <c r="K1095" s="127" t="inlineStr">
        <is>
          <t>999999</t>
        </is>
      </c>
      <c r="L1095" s="127" t="inlineStr">
        <is>
          <t>XT259112753TS</t>
        </is>
      </c>
      <c r="M1095" s="127" t="inlineStr">
        <is>
          <t>N</t>
        </is>
      </c>
      <c r="N1095" s="127" t="inlineStr">
        <is>
          <t>Transport</t>
        </is>
      </c>
      <c r="O1095" s="127" t="inlineStr">
        <is>
          <t>N</t>
        </is>
      </c>
      <c r="P1095" s="127" t="inlineStr">
        <is>
          <t>S</t>
        </is>
      </c>
      <c r="Q1095" s="127" t="inlineStr">
        <is>
          <t>NT</t>
        </is>
      </c>
      <c r="R1095" s="147" t="n">
        <v>0.62</v>
      </c>
      <c r="S1095" s="127" t="inlineStr">
        <is>
          <t>5Y</t>
        </is>
      </c>
      <c r="T1095" s="148" t="n">
        <v>3.17</v>
      </c>
      <c r="U1095" s="127" t="inlineStr">
        <is>
          <t>LA RUCHE LOGISTIQUE</t>
        </is>
      </c>
      <c r="W1095" s="8">
        <f>IF(C1095&lt;&gt;2,"",IF(S1095="5X","5XK",IF(S1095="5Y","5YK",IF(S1095="6B","6BK",IF(S1095="6C","6CK","")))))</f>
        <v/>
      </c>
      <c r="X1095" s="8">
        <f>IF(S1095="6B",_xlfn.XLOOKUP(H1095,'Zoning 2shop'!A:A,'Zoning 2shop'!B:B),IF(S1095="6C",_xlfn.XLOOKUP(G1095,'Zoning 2shop'!C:C,'Zoning 2shop'!D:D),""))</f>
        <v/>
      </c>
      <c r="Y1095" s="112">
        <f>AB1095/Z1095</f>
        <v/>
      </c>
      <c r="Z1095" s="4">
        <f>T1095</f>
        <v/>
      </c>
      <c r="AA1095" s="4">
        <f>IF(OR(S1095="6C",S1095="6B",S1095="5X",S1095="5Y"),0.08,0.5)</f>
        <v/>
      </c>
      <c r="AB1095" s="4">
        <f>$AG$5/$AG$2*Z1095</f>
        <v/>
      </c>
      <c r="AC1095" s="19">
        <f>Z1095+AA1095</f>
        <v/>
      </c>
      <c r="AD1095" s="8">
        <f>IF(COUNTIF(Catégories!A:A,N1095)=0,"catégorie inconnue",LOOKUP(N1095,Catégories!A:A,Catégories!B:B))</f>
        <v/>
      </c>
      <c r="AE1095" s="21">
        <f>SUM(Z1095:AB1095)</f>
        <v/>
      </c>
    </row>
    <row r="1096">
      <c r="B1096" s="127" t="inlineStr">
        <is>
          <t>13624019</t>
        </is>
      </c>
      <c r="C1096" s="127" t="inlineStr">
        <is>
          <t>2</t>
        </is>
      </c>
      <c r="D1096" s="123" t="n">
        <v>46162</v>
      </c>
      <c r="E1096" s="127" t="inlineStr">
        <is>
          <t>86300</t>
        </is>
      </c>
      <c r="F1096" s="127" t="inlineStr">
        <is>
          <t>21320</t>
        </is>
      </c>
      <c r="G1096" s="127" t="inlineStr"/>
      <c r="H1096" s="127" t="inlineStr"/>
      <c r="I1096" s="127" t="inlineStr">
        <is>
          <t>112593</t>
        </is>
      </c>
      <c r="J1096" s="127" t="inlineStr">
        <is>
          <t>112593</t>
        </is>
      </c>
      <c r="K1096" s="127" t="inlineStr">
        <is>
          <t>999999</t>
        </is>
      </c>
      <c r="L1096" s="127" t="inlineStr">
        <is>
          <t>XT259116525TS</t>
        </is>
      </c>
      <c r="M1096" s="127" t="inlineStr">
        <is>
          <t>N</t>
        </is>
      </c>
      <c r="N1096" s="127" t="inlineStr">
        <is>
          <t>Transport</t>
        </is>
      </c>
      <c r="O1096" s="127" t="inlineStr">
        <is>
          <t>N</t>
        </is>
      </c>
      <c r="P1096" s="127" t="inlineStr">
        <is>
          <t>S</t>
        </is>
      </c>
      <c r="Q1096" s="127" t="inlineStr">
        <is>
          <t>NT</t>
        </is>
      </c>
      <c r="R1096" s="147" t="n">
        <v>0.31</v>
      </c>
      <c r="S1096" s="127" t="inlineStr">
        <is>
          <t>5Y</t>
        </is>
      </c>
      <c r="T1096" s="148" t="n">
        <v>3.07</v>
      </c>
      <c r="U1096" s="127" t="inlineStr">
        <is>
          <t>LA RUCHE LOGISTIQUE</t>
        </is>
      </c>
      <c r="W1096" s="8">
        <f>IF(C1096&lt;&gt;2,"",IF(S1096="5X","5XK",IF(S1096="5Y","5YK",IF(S1096="6B","6BK",IF(S1096="6C","6CK","")))))</f>
        <v/>
      </c>
      <c r="X1096" s="8">
        <f>IF(S1096="6B",_xlfn.XLOOKUP(H1096,'Zoning 2shop'!A:A,'Zoning 2shop'!B:B),IF(S1096="6C",_xlfn.XLOOKUP(G1096,'Zoning 2shop'!C:C,'Zoning 2shop'!D:D),""))</f>
        <v/>
      </c>
      <c r="Y1096" s="112">
        <f>AB1096/Z1096</f>
        <v/>
      </c>
      <c r="Z1096" s="4">
        <f>T1096</f>
        <v/>
      </c>
      <c r="AA1096" s="4">
        <f>IF(OR(S1096="6C",S1096="6B",S1096="5X",S1096="5Y"),0.08,0.5)</f>
        <v/>
      </c>
      <c r="AB1096" s="4">
        <f>$AG$5/$AG$2*Z1096</f>
        <v/>
      </c>
      <c r="AC1096" s="19">
        <f>Z1096+AA1096</f>
        <v/>
      </c>
      <c r="AD1096" s="8">
        <f>IF(COUNTIF(Catégories!A:A,N1096)=0,"catégorie inconnue",LOOKUP(N1096,Catégories!A:A,Catégories!B:B))</f>
        <v/>
      </c>
      <c r="AE1096" s="21">
        <f>SUM(Z1096:AB1096)</f>
        <v/>
      </c>
    </row>
    <row r="1097">
      <c r="B1097" s="127" t="inlineStr">
        <is>
          <t>13624019</t>
        </is>
      </c>
      <c r="C1097" s="127" t="inlineStr">
        <is>
          <t>2</t>
        </is>
      </c>
      <c r="D1097" s="123" t="n">
        <v>46162</v>
      </c>
      <c r="E1097" s="127" t="inlineStr">
        <is>
          <t>92260</t>
        </is>
      </c>
      <c r="F1097" s="127" t="inlineStr">
        <is>
          <t>21320</t>
        </is>
      </c>
      <c r="G1097" s="127" t="inlineStr"/>
      <c r="H1097" s="127" t="inlineStr"/>
      <c r="I1097" s="127" t="inlineStr">
        <is>
          <t>112423</t>
        </is>
      </c>
      <c r="J1097" s="127" t="inlineStr">
        <is>
          <t>112423</t>
        </is>
      </c>
      <c r="K1097" s="127" t="inlineStr">
        <is>
          <t>999999</t>
        </is>
      </c>
      <c r="L1097" s="127" t="inlineStr">
        <is>
          <t>XT259116622TS</t>
        </is>
      </c>
      <c r="M1097" s="127" t="inlineStr">
        <is>
          <t>N</t>
        </is>
      </c>
      <c r="N1097" s="127" t="inlineStr">
        <is>
          <t>Transport</t>
        </is>
      </c>
      <c r="O1097" s="127" t="inlineStr">
        <is>
          <t>N</t>
        </is>
      </c>
      <c r="P1097" s="127" t="inlineStr">
        <is>
          <t>S</t>
        </is>
      </c>
      <c r="Q1097" s="127" t="inlineStr">
        <is>
          <t>NT</t>
        </is>
      </c>
      <c r="R1097" s="147" t="n">
        <v>0.75</v>
      </c>
      <c r="S1097" s="127" t="inlineStr">
        <is>
          <t>5Y</t>
        </is>
      </c>
      <c r="T1097" s="148" t="n">
        <v>3.17</v>
      </c>
      <c r="U1097" s="127" t="inlineStr">
        <is>
          <t>LA RUCHE LOGISTIQUE</t>
        </is>
      </c>
      <c r="W1097" s="8">
        <f>IF(C1097&lt;&gt;2,"",IF(S1097="5X","5XK",IF(S1097="5Y","5YK",IF(S1097="6B","6BK",IF(S1097="6C","6CK","")))))</f>
        <v/>
      </c>
      <c r="X1097" s="8">
        <f>IF(S1097="6B",_xlfn.XLOOKUP(H1097,'Zoning 2shop'!A:A,'Zoning 2shop'!B:B),IF(S1097="6C",_xlfn.XLOOKUP(G1097,'Zoning 2shop'!C:C,'Zoning 2shop'!D:D),""))</f>
        <v/>
      </c>
      <c r="Y1097" s="112">
        <f>AB1097/Z1097</f>
        <v/>
      </c>
      <c r="Z1097" s="4">
        <f>T1097</f>
        <v/>
      </c>
      <c r="AA1097" s="4">
        <f>IF(OR(S1097="6C",S1097="6B",S1097="5X",S1097="5Y"),0.08,0.5)</f>
        <v/>
      </c>
      <c r="AB1097" s="4">
        <f>$AG$5/$AG$2*Z1097</f>
        <v/>
      </c>
      <c r="AC1097" s="19">
        <f>Z1097+AA1097</f>
        <v/>
      </c>
      <c r="AD1097" s="8">
        <f>IF(COUNTIF(Catégories!A:A,N1097)=0,"catégorie inconnue",LOOKUP(N1097,Catégories!A:A,Catégories!B:B))</f>
        <v/>
      </c>
      <c r="AE1097" s="21">
        <f>SUM(Z1097:AB1097)</f>
        <v/>
      </c>
    </row>
    <row r="1098">
      <c r="B1098" s="127" t="inlineStr">
        <is>
          <t>13624019</t>
        </is>
      </c>
      <c r="C1098" s="127" t="inlineStr">
        <is>
          <t>2</t>
        </is>
      </c>
      <c r="D1098" s="123" t="n">
        <v>46162</v>
      </c>
      <c r="E1098" s="127" t="inlineStr">
        <is>
          <t>29200</t>
        </is>
      </c>
      <c r="F1098" s="127" t="inlineStr">
        <is>
          <t>21320</t>
        </is>
      </c>
      <c r="G1098" s="127" t="inlineStr"/>
      <c r="H1098" s="127" t="inlineStr"/>
      <c r="I1098" s="127" t="inlineStr">
        <is>
          <t>112542</t>
        </is>
      </c>
      <c r="J1098" s="127" t="inlineStr">
        <is>
          <t>112542</t>
        </is>
      </c>
      <c r="K1098" s="127" t="inlineStr">
        <is>
          <t>999999</t>
        </is>
      </c>
      <c r="L1098" s="127" t="inlineStr">
        <is>
          <t>XT259134127TS</t>
        </is>
      </c>
      <c r="M1098" s="127" t="inlineStr">
        <is>
          <t>N</t>
        </is>
      </c>
      <c r="N1098" s="127" t="inlineStr">
        <is>
          <t>Transport</t>
        </is>
      </c>
      <c r="O1098" s="127" t="inlineStr">
        <is>
          <t>N</t>
        </is>
      </c>
      <c r="P1098" s="127" t="inlineStr">
        <is>
          <t>S</t>
        </is>
      </c>
      <c r="Q1098" s="127" t="inlineStr">
        <is>
          <t>NT</t>
        </is>
      </c>
      <c r="R1098" s="147" t="n">
        <v>0.55</v>
      </c>
      <c r="S1098" s="127" t="inlineStr">
        <is>
          <t>5Y</t>
        </is>
      </c>
      <c r="T1098" s="148" t="n">
        <v>3.17</v>
      </c>
      <c r="U1098" s="127" t="inlineStr">
        <is>
          <t>LA RUCHE LOGISTIQUE</t>
        </is>
      </c>
      <c r="W1098" s="8">
        <f>IF(C1098&lt;&gt;2,"",IF(S1098="5X","5XK",IF(S1098="5Y","5YK",IF(S1098="6B","6BK",IF(S1098="6C","6CK","")))))</f>
        <v/>
      </c>
      <c r="X1098" s="8">
        <f>IF(S1098="6B",_xlfn.XLOOKUP(H1098,'Zoning 2shop'!A:A,'Zoning 2shop'!B:B),IF(S1098="6C",_xlfn.XLOOKUP(G1098,'Zoning 2shop'!C:C,'Zoning 2shop'!D:D),""))</f>
        <v/>
      </c>
      <c r="Y1098" s="112">
        <f>AB1098/Z1098</f>
        <v/>
      </c>
      <c r="Z1098" s="4">
        <f>T1098</f>
        <v/>
      </c>
      <c r="AA1098" s="4">
        <f>IF(OR(S1098="6C",S1098="6B",S1098="5X",S1098="5Y"),0.08,0.5)</f>
        <v/>
      </c>
      <c r="AB1098" s="4">
        <f>$AG$5/$AG$2*Z1098</f>
        <v/>
      </c>
      <c r="AC1098" s="19">
        <f>Z1098+AA1098</f>
        <v/>
      </c>
      <c r="AD1098" s="8">
        <f>IF(COUNTIF(Catégories!A:A,N1098)=0,"catégorie inconnue",LOOKUP(N1098,Catégories!A:A,Catégories!B:B))</f>
        <v/>
      </c>
      <c r="AE1098" s="21">
        <f>SUM(Z1098:AB1098)</f>
        <v/>
      </c>
    </row>
    <row r="1099">
      <c r="B1099" s="127" t="inlineStr">
        <is>
          <t>13624019</t>
        </is>
      </c>
      <c r="C1099" s="127" t="inlineStr">
        <is>
          <t>2</t>
        </is>
      </c>
      <c r="D1099" s="123" t="n">
        <v>46162</v>
      </c>
      <c r="E1099" s="127" t="inlineStr">
        <is>
          <t>75116</t>
        </is>
      </c>
      <c r="F1099" s="127" t="inlineStr">
        <is>
          <t>21320</t>
        </is>
      </c>
      <c r="G1099" s="127" t="inlineStr"/>
      <c r="H1099" s="127" t="inlineStr"/>
      <c r="I1099" s="127" t="inlineStr">
        <is>
          <t>113590</t>
        </is>
      </c>
      <c r="J1099" s="127" t="inlineStr">
        <is>
          <t>113590</t>
        </is>
      </c>
      <c r="K1099" s="127" t="inlineStr">
        <is>
          <t>999999</t>
        </is>
      </c>
      <c r="L1099" s="127" t="inlineStr">
        <is>
          <t>XT259144053TS</t>
        </is>
      </c>
      <c r="M1099" s="127" t="inlineStr">
        <is>
          <t>N</t>
        </is>
      </c>
      <c r="N1099" s="127" t="inlineStr">
        <is>
          <t>Transport</t>
        </is>
      </c>
      <c r="O1099" s="127" t="inlineStr">
        <is>
          <t>N</t>
        </is>
      </c>
      <c r="P1099" s="127" t="inlineStr">
        <is>
          <t>S</t>
        </is>
      </c>
      <c r="Q1099" s="127" t="inlineStr">
        <is>
          <t>NT</t>
        </is>
      </c>
      <c r="R1099" s="147" t="n">
        <v>0.35</v>
      </c>
      <c r="S1099" s="127" t="inlineStr">
        <is>
          <t>5Y</t>
        </is>
      </c>
      <c r="T1099" s="148" t="n">
        <v>3.07</v>
      </c>
      <c r="U1099" s="127" t="inlineStr">
        <is>
          <t>LA RUCHE LOGISTIQUE</t>
        </is>
      </c>
      <c r="W1099" s="8">
        <f>IF(C1099&lt;&gt;2,"",IF(S1099="5X","5XK",IF(S1099="5Y","5YK",IF(S1099="6B","6BK",IF(S1099="6C","6CK","")))))</f>
        <v/>
      </c>
      <c r="X1099" s="8">
        <f>IF(S1099="6B",_xlfn.XLOOKUP(H1099,'Zoning 2shop'!A:A,'Zoning 2shop'!B:B),IF(S1099="6C",_xlfn.XLOOKUP(G1099,'Zoning 2shop'!C:C,'Zoning 2shop'!D:D),""))</f>
        <v/>
      </c>
      <c r="Y1099" s="112">
        <f>AB1099/Z1099</f>
        <v/>
      </c>
      <c r="Z1099" s="4">
        <f>T1099</f>
        <v/>
      </c>
      <c r="AA1099" s="4">
        <f>IF(OR(S1099="6C",S1099="6B",S1099="5X",S1099="5Y"),0.08,0.5)</f>
        <v/>
      </c>
      <c r="AB1099" s="4">
        <f>$AG$5/$AG$2*Z1099</f>
        <v/>
      </c>
      <c r="AC1099" s="19">
        <f>Z1099+AA1099</f>
        <v/>
      </c>
      <c r="AD1099" s="8">
        <f>IF(COUNTIF(Catégories!A:A,N1099)=0,"catégorie inconnue",LOOKUP(N1099,Catégories!A:A,Catégories!B:B))</f>
        <v/>
      </c>
      <c r="AE1099" s="21">
        <f>SUM(Z1099:AB1099)</f>
        <v/>
      </c>
    </row>
    <row r="1100">
      <c r="B1100" s="127" t="inlineStr">
        <is>
          <t>13624019</t>
        </is>
      </c>
      <c r="C1100" s="127" t="inlineStr">
        <is>
          <t>2</t>
        </is>
      </c>
      <c r="D1100" s="123" t="n">
        <v>46162</v>
      </c>
      <c r="E1100" s="127" t="inlineStr">
        <is>
          <t>08000</t>
        </is>
      </c>
      <c r="F1100" s="127" t="inlineStr">
        <is>
          <t>21320</t>
        </is>
      </c>
      <c r="G1100" s="127" t="inlineStr"/>
      <c r="H1100" s="127" t="inlineStr"/>
      <c r="I1100" s="127" t="inlineStr">
        <is>
          <t>113908</t>
        </is>
      </c>
      <c r="J1100" s="127" t="inlineStr">
        <is>
          <t>113908</t>
        </is>
      </c>
      <c r="K1100" s="127" t="inlineStr">
        <is>
          <t>999999</t>
        </is>
      </c>
      <c r="L1100" s="127" t="inlineStr">
        <is>
          <t>XT259161343TS</t>
        </is>
      </c>
      <c r="M1100" s="127" t="inlineStr">
        <is>
          <t>N</t>
        </is>
      </c>
      <c r="N1100" s="127" t="inlineStr">
        <is>
          <t>Transport</t>
        </is>
      </c>
      <c r="O1100" s="127" t="inlineStr">
        <is>
          <t>N</t>
        </is>
      </c>
      <c r="P1100" s="127" t="inlineStr">
        <is>
          <t>S</t>
        </is>
      </c>
      <c r="Q1100" s="127" t="inlineStr">
        <is>
          <t>NT</t>
        </is>
      </c>
      <c r="R1100" s="147" t="n">
        <v>0.09</v>
      </c>
      <c r="S1100" s="127" t="inlineStr">
        <is>
          <t>5Y</t>
        </is>
      </c>
      <c r="T1100" s="148" t="n">
        <v>3.07</v>
      </c>
      <c r="U1100" s="127" t="inlineStr">
        <is>
          <t>LA RUCHE LOGISTIQUE</t>
        </is>
      </c>
      <c r="W1100" s="8">
        <f>IF(C1100&lt;&gt;2,"",IF(S1100="5X","5XK",IF(S1100="5Y","5YK",IF(S1100="6B","6BK",IF(S1100="6C","6CK","")))))</f>
        <v/>
      </c>
      <c r="X1100" s="8">
        <f>IF(S1100="6B",_xlfn.XLOOKUP(H1100,'Zoning 2shop'!A:A,'Zoning 2shop'!B:B),IF(S1100="6C",_xlfn.XLOOKUP(G1100,'Zoning 2shop'!C:C,'Zoning 2shop'!D:D),""))</f>
        <v/>
      </c>
      <c r="Y1100" s="112">
        <f>AB1100/Z1100</f>
        <v/>
      </c>
      <c r="Z1100" s="4">
        <f>T1100</f>
        <v/>
      </c>
      <c r="AA1100" s="4">
        <f>IF(OR(S1100="6C",S1100="6B",S1100="5X",S1100="5Y"),0.08,0.5)</f>
        <v/>
      </c>
      <c r="AB1100" s="4">
        <f>$AG$5/$AG$2*Z1100</f>
        <v/>
      </c>
      <c r="AC1100" s="19">
        <f>Z1100+AA1100</f>
        <v/>
      </c>
      <c r="AD1100" s="8">
        <f>IF(COUNTIF(Catégories!A:A,N1100)=0,"catégorie inconnue",LOOKUP(N1100,Catégories!A:A,Catégories!B:B))</f>
        <v/>
      </c>
      <c r="AE1100" s="21">
        <f>SUM(Z1100:AB1100)</f>
        <v/>
      </c>
    </row>
    <row r="1101">
      <c r="B1101" s="127" t="inlineStr">
        <is>
          <t>13624019</t>
        </is>
      </c>
      <c r="C1101" s="127" t="inlineStr">
        <is>
          <t>2</t>
        </is>
      </c>
      <c r="D1101" s="123" t="n">
        <v>46162</v>
      </c>
      <c r="E1101" s="127" t="inlineStr">
        <is>
          <t>68220</t>
        </is>
      </c>
      <c r="F1101" s="127" t="inlineStr">
        <is>
          <t>21320</t>
        </is>
      </c>
      <c r="G1101" s="127" t="inlineStr"/>
      <c r="H1101" s="127" t="inlineStr"/>
      <c r="I1101" s="127" t="inlineStr">
        <is>
          <t>113673</t>
        </is>
      </c>
      <c r="J1101" s="127" t="inlineStr">
        <is>
          <t>113673</t>
        </is>
      </c>
      <c r="K1101" s="127" t="inlineStr">
        <is>
          <t>999999</t>
        </is>
      </c>
      <c r="L1101" s="127" t="inlineStr">
        <is>
          <t>XT259188540TS</t>
        </is>
      </c>
      <c r="M1101" s="127" t="inlineStr">
        <is>
          <t>N</t>
        </is>
      </c>
      <c r="N1101" s="127" t="inlineStr">
        <is>
          <t>Transport</t>
        </is>
      </c>
      <c r="O1101" s="127" t="inlineStr">
        <is>
          <t>N</t>
        </is>
      </c>
      <c r="P1101" s="127" t="inlineStr">
        <is>
          <t>S</t>
        </is>
      </c>
      <c r="Q1101" s="127" t="inlineStr">
        <is>
          <t>NT</t>
        </is>
      </c>
      <c r="R1101" s="147" t="n">
        <v>0.52</v>
      </c>
      <c r="S1101" s="127" t="inlineStr">
        <is>
          <t>5Y</t>
        </is>
      </c>
      <c r="T1101" s="148" t="n">
        <v>3.17</v>
      </c>
      <c r="U1101" s="127" t="inlineStr">
        <is>
          <t>LA RUCHE LOGISTIQUE</t>
        </is>
      </c>
      <c r="W1101" s="8">
        <f>IF(C1101&lt;&gt;2,"",IF(S1101="5X","5XK",IF(S1101="5Y","5YK",IF(S1101="6B","6BK",IF(S1101="6C","6CK","")))))</f>
        <v/>
      </c>
      <c r="X1101" s="8">
        <f>IF(S1101="6B",_xlfn.XLOOKUP(H1101,'Zoning 2shop'!A:A,'Zoning 2shop'!B:B),IF(S1101="6C",_xlfn.XLOOKUP(G1101,'Zoning 2shop'!C:C,'Zoning 2shop'!D:D),""))</f>
        <v/>
      </c>
      <c r="Y1101" s="112">
        <f>AB1101/Z1101</f>
        <v/>
      </c>
      <c r="Z1101" s="4">
        <f>T1101</f>
        <v/>
      </c>
      <c r="AA1101" s="4">
        <f>IF(OR(S1101="6C",S1101="6B",S1101="5X",S1101="5Y"),0.08,0.5)</f>
        <v/>
      </c>
      <c r="AB1101" s="4">
        <f>$AG$5/$AG$2*Z1101</f>
        <v/>
      </c>
      <c r="AC1101" s="19">
        <f>Z1101+AA1101</f>
        <v/>
      </c>
      <c r="AD1101" s="8">
        <f>IF(COUNTIF(Catégories!A:A,N1101)=0,"catégorie inconnue",LOOKUP(N1101,Catégories!A:A,Catégories!B:B))</f>
        <v/>
      </c>
      <c r="AE1101" s="21">
        <f>SUM(Z1101:AB1101)</f>
        <v/>
      </c>
    </row>
    <row r="1102">
      <c r="B1102" s="127" t="inlineStr">
        <is>
          <t>13624019</t>
        </is>
      </c>
      <c r="C1102" s="127" t="inlineStr">
        <is>
          <t>2</t>
        </is>
      </c>
      <c r="D1102" s="123" t="n">
        <v>46162</v>
      </c>
      <c r="E1102" s="127" t="inlineStr">
        <is>
          <t>74800</t>
        </is>
      </c>
      <c r="F1102" s="127" t="inlineStr">
        <is>
          <t>21320</t>
        </is>
      </c>
      <c r="G1102" s="127" t="inlineStr"/>
      <c r="H1102" s="127" t="inlineStr"/>
      <c r="I1102" s="127" t="inlineStr">
        <is>
          <t>113307</t>
        </is>
      </c>
      <c r="J1102" s="127" t="inlineStr">
        <is>
          <t>113307</t>
        </is>
      </c>
      <c r="K1102" s="127" t="inlineStr">
        <is>
          <t>999999</t>
        </is>
      </c>
      <c r="L1102" s="127" t="inlineStr">
        <is>
          <t>XT259188933TS</t>
        </is>
      </c>
      <c r="M1102" s="127" t="inlineStr">
        <is>
          <t>N</t>
        </is>
      </c>
      <c r="N1102" s="127" t="inlineStr">
        <is>
          <t>Transport</t>
        </is>
      </c>
      <c r="O1102" s="127" t="inlineStr">
        <is>
          <t>N</t>
        </is>
      </c>
      <c r="P1102" s="127" t="inlineStr">
        <is>
          <t>S</t>
        </is>
      </c>
      <c r="Q1102" s="127" t="inlineStr">
        <is>
          <t>NT</t>
        </is>
      </c>
      <c r="R1102" s="147" t="n">
        <v>0.05</v>
      </c>
      <c r="S1102" s="127" t="inlineStr">
        <is>
          <t>5Y</t>
        </is>
      </c>
      <c r="T1102" s="148" t="n">
        <v>3.07</v>
      </c>
      <c r="U1102" s="127" t="inlineStr">
        <is>
          <t>LA RUCHE LOGISTIQUE</t>
        </is>
      </c>
      <c r="W1102" s="8">
        <f>IF(C1102&lt;&gt;2,"",IF(S1102="5X","5XK",IF(S1102="5Y","5YK",IF(S1102="6B","6BK",IF(S1102="6C","6CK","")))))</f>
        <v/>
      </c>
      <c r="X1102" s="8">
        <f>IF(S1102="6B",_xlfn.XLOOKUP(H1102,'Zoning 2shop'!A:A,'Zoning 2shop'!B:B),IF(S1102="6C",_xlfn.XLOOKUP(G1102,'Zoning 2shop'!C:C,'Zoning 2shop'!D:D),""))</f>
        <v/>
      </c>
      <c r="Y1102" s="112">
        <f>AB1102/Z1102</f>
        <v/>
      </c>
      <c r="Z1102" s="4">
        <f>T1102</f>
        <v/>
      </c>
      <c r="AA1102" s="4">
        <f>IF(OR(S1102="6C",S1102="6B",S1102="5X",S1102="5Y"),0.08,0.5)</f>
        <v/>
      </c>
      <c r="AB1102" s="4">
        <f>$AG$5/$AG$2*Z1102</f>
        <v/>
      </c>
      <c r="AC1102" s="19">
        <f>Z1102+AA1102</f>
        <v/>
      </c>
      <c r="AD1102" s="8">
        <f>IF(COUNTIF(Catégories!A:A,N1102)=0,"catégorie inconnue",LOOKUP(N1102,Catégories!A:A,Catégories!B:B))</f>
        <v/>
      </c>
      <c r="AE1102" s="21">
        <f>SUM(Z1102:AB1102)</f>
        <v/>
      </c>
    </row>
    <row r="1103">
      <c r="B1103" s="127" t="inlineStr">
        <is>
          <t>13624019</t>
        </is>
      </c>
      <c r="C1103" s="127" t="inlineStr">
        <is>
          <t>2</t>
        </is>
      </c>
      <c r="D1103" s="123" t="n">
        <v>46162</v>
      </c>
      <c r="E1103" s="127" t="inlineStr">
        <is>
          <t>92300</t>
        </is>
      </c>
      <c r="F1103" s="127" t="inlineStr">
        <is>
          <t>21320</t>
        </is>
      </c>
      <c r="G1103" s="127" t="inlineStr"/>
      <c r="H1103" s="127" t="inlineStr"/>
      <c r="I1103" s="127" t="inlineStr">
        <is>
          <t>112870</t>
        </is>
      </c>
      <c r="J1103" s="127" t="inlineStr">
        <is>
          <t>112870</t>
        </is>
      </c>
      <c r="K1103" s="127" t="inlineStr">
        <is>
          <t>999999</t>
        </is>
      </c>
      <c r="L1103" s="127" t="inlineStr">
        <is>
          <t>XT259190248TS</t>
        </is>
      </c>
      <c r="M1103" s="127" t="inlineStr">
        <is>
          <t>N</t>
        </is>
      </c>
      <c r="N1103" s="127" t="inlineStr">
        <is>
          <t>Transport</t>
        </is>
      </c>
      <c r="O1103" s="127" t="inlineStr">
        <is>
          <t>N</t>
        </is>
      </c>
      <c r="P1103" s="127" t="inlineStr">
        <is>
          <t>S</t>
        </is>
      </c>
      <c r="Q1103" s="127" t="inlineStr">
        <is>
          <t>NT</t>
        </is>
      </c>
      <c r="R1103" s="147" t="n">
        <v>0.3</v>
      </c>
      <c r="S1103" s="127" t="inlineStr">
        <is>
          <t>5Y</t>
        </is>
      </c>
      <c r="T1103" s="148" t="n">
        <v>3.07</v>
      </c>
      <c r="U1103" s="127" t="inlineStr">
        <is>
          <t>LA RUCHE LOGISTIQUE</t>
        </is>
      </c>
      <c r="W1103" s="8">
        <f>IF(C1103&lt;&gt;2,"",IF(S1103="5X","5XK",IF(S1103="5Y","5YK",IF(S1103="6B","6BK",IF(S1103="6C","6CK","")))))</f>
        <v/>
      </c>
      <c r="X1103" s="8">
        <f>IF(S1103="6B",_xlfn.XLOOKUP(H1103,'Zoning 2shop'!A:A,'Zoning 2shop'!B:B),IF(S1103="6C",_xlfn.XLOOKUP(G1103,'Zoning 2shop'!C:C,'Zoning 2shop'!D:D),""))</f>
        <v/>
      </c>
      <c r="Y1103" s="112">
        <f>AB1103/Z1103</f>
        <v/>
      </c>
      <c r="Z1103" s="4">
        <f>T1103</f>
        <v/>
      </c>
      <c r="AA1103" s="4">
        <f>IF(OR(S1103="6C",S1103="6B",S1103="5X",S1103="5Y"),0.08,0.5)</f>
        <v/>
      </c>
      <c r="AB1103" s="4">
        <f>$AG$5/$AG$2*Z1103</f>
        <v/>
      </c>
      <c r="AC1103" s="19">
        <f>Z1103+AA1103</f>
        <v/>
      </c>
      <c r="AD1103" s="8">
        <f>IF(COUNTIF(Catégories!A:A,N1103)=0,"catégorie inconnue",LOOKUP(N1103,Catégories!A:A,Catégories!B:B))</f>
        <v/>
      </c>
      <c r="AE1103" s="21">
        <f>SUM(Z1103:AB1103)</f>
        <v/>
      </c>
    </row>
    <row r="1104">
      <c r="B1104" s="127" t="inlineStr">
        <is>
          <t>13624019</t>
        </is>
      </c>
      <c r="C1104" s="127" t="inlineStr">
        <is>
          <t>2</t>
        </is>
      </c>
      <c r="D1104" s="123" t="n">
        <v>46163</v>
      </c>
      <c r="E1104" s="127" t="inlineStr">
        <is>
          <t>07230</t>
        </is>
      </c>
      <c r="F1104" s="127" t="inlineStr">
        <is>
          <t>21320</t>
        </is>
      </c>
      <c r="G1104" s="127" t="inlineStr"/>
      <c r="H1104" s="127" t="inlineStr"/>
      <c r="I1104" s="127" t="inlineStr">
        <is>
          <t>113380</t>
        </is>
      </c>
      <c r="J1104" s="127" t="inlineStr">
        <is>
          <t>113380</t>
        </is>
      </c>
      <c r="K1104" s="127" t="inlineStr">
        <is>
          <t>999999</t>
        </is>
      </c>
      <c r="L1104" s="127" t="inlineStr">
        <is>
          <t>XT259195090TS</t>
        </is>
      </c>
      <c r="M1104" s="127" t="inlineStr">
        <is>
          <t>N</t>
        </is>
      </c>
      <c r="N1104" s="127" t="inlineStr">
        <is>
          <t>Transport</t>
        </is>
      </c>
      <c r="O1104" s="127" t="inlineStr">
        <is>
          <t>N</t>
        </is>
      </c>
      <c r="P1104" s="127" t="inlineStr">
        <is>
          <t>S</t>
        </is>
      </c>
      <c r="Q1104" s="127" t="inlineStr">
        <is>
          <t>NT</t>
        </is>
      </c>
      <c r="R1104" s="147" t="n">
        <v>1.25</v>
      </c>
      <c r="S1104" s="127" t="inlineStr">
        <is>
          <t>5Y</t>
        </is>
      </c>
      <c r="T1104" s="148" t="n">
        <v>3.49</v>
      </c>
      <c r="U1104" s="127" t="inlineStr">
        <is>
          <t>LA RUCHE LOGISTIQUE</t>
        </is>
      </c>
      <c r="W1104" s="8">
        <f>IF(C1104&lt;&gt;2,"",IF(S1104="5X","5XK",IF(S1104="5Y","5YK",IF(S1104="6B","6BK",IF(S1104="6C","6CK","")))))</f>
        <v/>
      </c>
      <c r="X1104" s="8">
        <f>IF(S1104="6B",_xlfn.XLOOKUP(H1104,'Zoning 2shop'!A:A,'Zoning 2shop'!B:B),IF(S1104="6C",_xlfn.XLOOKUP(G1104,'Zoning 2shop'!C:C,'Zoning 2shop'!D:D),""))</f>
        <v/>
      </c>
      <c r="Y1104" s="112">
        <f>AB1104/Z1104</f>
        <v/>
      </c>
      <c r="Z1104" s="4">
        <f>T1104</f>
        <v/>
      </c>
      <c r="AA1104" s="4">
        <f>IF(OR(S1104="6C",S1104="6B",S1104="5X",S1104="5Y"),0.08,0.5)</f>
        <v/>
      </c>
      <c r="AB1104" s="4">
        <f>$AG$5/$AG$2*Z1104</f>
        <v/>
      </c>
      <c r="AC1104" s="19">
        <f>Z1104+AA1104</f>
        <v/>
      </c>
      <c r="AD1104" s="8">
        <f>IF(COUNTIF(Catégories!A:A,N1104)=0,"catégorie inconnue",LOOKUP(N1104,Catégories!A:A,Catégories!B:B))</f>
        <v/>
      </c>
      <c r="AE1104" s="21">
        <f>SUM(Z1104:AB1104)</f>
        <v/>
      </c>
    </row>
    <row r="1105">
      <c r="B1105" s="127" t="inlineStr">
        <is>
          <t>13624019</t>
        </is>
      </c>
      <c r="C1105" s="127" t="inlineStr">
        <is>
          <t>2</t>
        </is>
      </c>
      <c r="D1105" s="123" t="n">
        <v>46163</v>
      </c>
      <c r="E1105" s="127" t="inlineStr">
        <is>
          <t>35700</t>
        </is>
      </c>
      <c r="F1105" s="127" t="inlineStr">
        <is>
          <t>21320</t>
        </is>
      </c>
      <c r="G1105" s="127" t="inlineStr"/>
      <c r="H1105" s="127" t="inlineStr"/>
      <c r="I1105" s="127" t="inlineStr">
        <is>
          <t>111355</t>
        </is>
      </c>
      <c r="J1105" s="127" t="inlineStr">
        <is>
          <t>111355</t>
        </is>
      </c>
      <c r="K1105" s="127" t="inlineStr">
        <is>
          <t>999999</t>
        </is>
      </c>
      <c r="L1105" s="127" t="inlineStr">
        <is>
          <t>XT259201983TS</t>
        </is>
      </c>
      <c r="M1105" s="127" t="inlineStr">
        <is>
          <t>N</t>
        </is>
      </c>
      <c r="N1105" s="127" t="inlineStr">
        <is>
          <t>Transport</t>
        </is>
      </c>
      <c r="O1105" s="127" t="inlineStr">
        <is>
          <t>N</t>
        </is>
      </c>
      <c r="P1105" s="127" t="inlineStr">
        <is>
          <t>S</t>
        </is>
      </c>
      <c r="Q1105" s="127" t="inlineStr">
        <is>
          <t>NT</t>
        </is>
      </c>
      <c r="R1105" s="147" t="n">
        <v>0.25</v>
      </c>
      <c r="S1105" s="127" t="inlineStr">
        <is>
          <t>5Y</t>
        </is>
      </c>
      <c r="T1105" s="148" t="n">
        <v>3.07</v>
      </c>
      <c r="U1105" s="127" t="inlineStr">
        <is>
          <t>LA RUCHE LOGISTIQUE</t>
        </is>
      </c>
      <c r="W1105" s="8">
        <f>IF(C1105&lt;&gt;2,"",IF(S1105="5X","5XK",IF(S1105="5Y","5YK",IF(S1105="6B","6BK",IF(S1105="6C","6CK","")))))</f>
        <v/>
      </c>
      <c r="X1105" s="8">
        <f>IF(S1105="6B",_xlfn.XLOOKUP(H1105,'Zoning 2shop'!A:A,'Zoning 2shop'!B:B),IF(S1105="6C",_xlfn.XLOOKUP(G1105,'Zoning 2shop'!C:C,'Zoning 2shop'!D:D),""))</f>
        <v/>
      </c>
      <c r="Y1105" s="112">
        <f>AB1105/Z1105</f>
        <v/>
      </c>
      <c r="Z1105" s="4">
        <f>T1105</f>
        <v/>
      </c>
      <c r="AA1105" s="4">
        <f>IF(OR(S1105="6C",S1105="6B",S1105="5X",S1105="5Y"),0.08,0.5)</f>
        <v/>
      </c>
      <c r="AB1105" s="4">
        <f>$AG$5/$AG$2*Z1105</f>
        <v/>
      </c>
      <c r="AC1105" s="19">
        <f>Z1105+AA1105</f>
        <v/>
      </c>
      <c r="AD1105" s="8">
        <f>IF(COUNTIF(Catégories!A:A,N1105)=0,"catégorie inconnue",LOOKUP(N1105,Catégories!A:A,Catégories!B:B))</f>
        <v/>
      </c>
      <c r="AE1105" s="21">
        <f>SUM(Z1105:AB1105)</f>
        <v/>
      </c>
    </row>
    <row r="1106">
      <c r="B1106" s="127" t="inlineStr">
        <is>
          <t>13624019</t>
        </is>
      </c>
      <c r="C1106" s="127" t="inlineStr">
        <is>
          <t>2</t>
        </is>
      </c>
      <c r="D1106" s="123" t="n">
        <v>46163</v>
      </c>
      <c r="E1106" s="127" t="inlineStr">
        <is>
          <t>92200</t>
        </is>
      </c>
      <c r="F1106" s="127" t="inlineStr">
        <is>
          <t>21320</t>
        </is>
      </c>
      <c r="G1106" s="127" t="inlineStr"/>
      <c r="H1106" s="127" t="inlineStr"/>
      <c r="I1106" s="127" t="inlineStr">
        <is>
          <t>112210</t>
        </is>
      </c>
      <c r="J1106" s="127" t="inlineStr">
        <is>
          <t>112210</t>
        </is>
      </c>
      <c r="K1106" s="127" t="inlineStr">
        <is>
          <t>999999</t>
        </is>
      </c>
      <c r="L1106" s="127" t="inlineStr">
        <is>
          <t>XT259205852TS</t>
        </is>
      </c>
      <c r="M1106" s="127" t="inlineStr">
        <is>
          <t>N</t>
        </is>
      </c>
      <c r="N1106" s="127" t="inlineStr">
        <is>
          <t>Transport</t>
        </is>
      </c>
      <c r="O1106" s="127" t="inlineStr">
        <is>
          <t>N</t>
        </is>
      </c>
      <c r="P1106" s="127" t="inlineStr">
        <is>
          <t>S</t>
        </is>
      </c>
      <c r="Q1106" s="127" t="inlineStr">
        <is>
          <t>NT</t>
        </is>
      </c>
      <c r="R1106" s="147" t="n">
        <v>0.34</v>
      </c>
      <c r="S1106" s="127" t="inlineStr">
        <is>
          <t>5Y</t>
        </is>
      </c>
      <c r="T1106" s="148" t="n">
        <v>3.07</v>
      </c>
      <c r="U1106" s="127" t="inlineStr">
        <is>
          <t>LA RUCHE LOGISTIQUE</t>
        </is>
      </c>
      <c r="W1106" s="8">
        <f>IF(C1106&lt;&gt;2,"",IF(S1106="5X","5XK",IF(S1106="5Y","5YK",IF(S1106="6B","6BK",IF(S1106="6C","6CK","")))))</f>
        <v/>
      </c>
      <c r="X1106" s="8">
        <f>IF(S1106="6B",_xlfn.XLOOKUP(H1106,'Zoning 2shop'!A:A,'Zoning 2shop'!B:B),IF(S1106="6C",_xlfn.XLOOKUP(G1106,'Zoning 2shop'!C:C,'Zoning 2shop'!D:D),""))</f>
        <v/>
      </c>
      <c r="Y1106" s="112">
        <f>AB1106/Z1106</f>
        <v/>
      </c>
      <c r="Z1106" s="4">
        <f>T1106</f>
        <v/>
      </c>
      <c r="AA1106" s="4">
        <f>IF(OR(S1106="6C",S1106="6B",S1106="5X",S1106="5Y"),0.08,0.5)</f>
        <v/>
      </c>
      <c r="AB1106" s="4">
        <f>$AG$5/$AG$2*Z1106</f>
        <v/>
      </c>
      <c r="AC1106" s="19">
        <f>Z1106+AA1106</f>
        <v/>
      </c>
      <c r="AD1106" s="8">
        <f>IF(COUNTIF(Catégories!A:A,N1106)=0,"catégorie inconnue",LOOKUP(N1106,Catégories!A:A,Catégories!B:B))</f>
        <v/>
      </c>
      <c r="AE1106" s="21">
        <f>SUM(Z1106:AB1106)</f>
        <v/>
      </c>
    </row>
    <row r="1107">
      <c r="B1107" s="127" t="inlineStr">
        <is>
          <t>13624019</t>
        </is>
      </c>
      <c r="C1107" s="127" t="inlineStr">
        <is>
          <t>2</t>
        </is>
      </c>
      <c r="D1107" s="123" t="n">
        <v>46163</v>
      </c>
      <c r="E1107" s="127" t="inlineStr">
        <is>
          <t>75014</t>
        </is>
      </c>
      <c r="F1107" s="127" t="inlineStr">
        <is>
          <t>21320</t>
        </is>
      </c>
      <c r="G1107" s="127" t="inlineStr"/>
      <c r="H1107" s="127" t="inlineStr"/>
      <c r="I1107" s="127" t="inlineStr">
        <is>
          <t>113705</t>
        </is>
      </c>
      <c r="J1107" s="127" t="inlineStr">
        <is>
          <t>113705</t>
        </is>
      </c>
      <c r="K1107" s="127" t="inlineStr">
        <is>
          <t>999999</t>
        </is>
      </c>
      <c r="L1107" s="127" t="inlineStr">
        <is>
          <t>XT259222325TS</t>
        </is>
      </c>
      <c r="M1107" s="127" t="inlineStr">
        <is>
          <t>N</t>
        </is>
      </c>
      <c r="N1107" s="127" t="inlineStr">
        <is>
          <t>Transport</t>
        </is>
      </c>
      <c r="O1107" s="127" t="inlineStr">
        <is>
          <t>N</t>
        </is>
      </c>
      <c r="P1107" s="127" t="inlineStr">
        <is>
          <t>S</t>
        </is>
      </c>
      <c r="Q1107" s="127" t="inlineStr">
        <is>
          <t>NT</t>
        </is>
      </c>
      <c r="R1107" s="147" t="n">
        <v>0.55</v>
      </c>
      <c r="S1107" s="127" t="inlineStr">
        <is>
          <t>5Y</t>
        </is>
      </c>
      <c r="T1107" s="148" t="n">
        <v>3.17</v>
      </c>
      <c r="U1107" s="127" t="inlineStr">
        <is>
          <t>LA RUCHE LOGISTIQUE</t>
        </is>
      </c>
      <c r="W1107" s="8">
        <f>IF(C1107&lt;&gt;2,"",IF(S1107="5X","5XK",IF(S1107="5Y","5YK",IF(S1107="6B","6BK",IF(S1107="6C","6CK","")))))</f>
        <v/>
      </c>
      <c r="X1107" s="8">
        <f>IF(S1107="6B",_xlfn.XLOOKUP(H1107,'Zoning 2shop'!A:A,'Zoning 2shop'!B:B),IF(S1107="6C",_xlfn.XLOOKUP(G1107,'Zoning 2shop'!C:C,'Zoning 2shop'!D:D),""))</f>
        <v/>
      </c>
      <c r="Y1107" s="112">
        <f>AB1107/Z1107</f>
        <v/>
      </c>
      <c r="Z1107" s="4">
        <f>T1107</f>
        <v/>
      </c>
      <c r="AA1107" s="4">
        <f>IF(OR(S1107="6C",S1107="6B",S1107="5X",S1107="5Y"),0.08,0.5)</f>
        <v/>
      </c>
      <c r="AB1107" s="4">
        <f>$AG$5/$AG$2*Z1107</f>
        <v/>
      </c>
      <c r="AC1107" s="19">
        <f>Z1107+AA1107</f>
        <v/>
      </c>
      <c r="AD1107" s="8">
        <f>IF(COUNTIF(Catégories!A:A,N1107)=0,"catégorie inconnue",LOOKUP(N1107,Catégories!A:A,Catégories!B:B))</f>
        <v/>
      </c>
      <c r="AE1107" s="21">
        <f>SUM(Z1107:AB1107)</f>
        <v/>
      </c>
    </row>
    <row r="1108">
      <c r="B1108" s="127" t="inlineStr">
        <is>
          <t>13624019</t>
        </is>
      </c>
      <c r="C1108" s="127" t="inlineStr">
        <is>
          <t>2</t>
        </is>
      </c>
      <c r="D1108" s="123" t="n">
        <v>46163</v>
      </c>
      <c r="E1108" s="127" t="inlineStr">
        <is>
          <t>92600</t>
        </is>
      </c>
      <c r="F1108" s="127" t="inlineStr">
        <is>
          <t>21320</t>
        </is>
      </c>
      <c r="G1108" s="127" t="inlineStr"/>
      <c r="H1108" s="127" t="inlineStr"/>
      <c r="I1108" s="127" t="inlineStr">
        <is>
          <t>114001</t>
        </is>
      </c>
      <c r="J1108" s="127" t="inlineStr">
        <is>
          <t>114001</t>
        </is>
      </c>
      <c r="K1108" s="127" t="inlineStr">
        <is>
          <t>999999</t>
        </is>
      </c>
      <c r="L1108" s="127" t="inlineStr">
        <is>
          <t>XT259227053TS</t>
        </is>
      </c>
      <c r="M1108" s="127" t="inlineStr">
        <is>
          <t>N</t>
        </is>
      </c>
      <c r="N1108" s="127" t="inlineStr">
        <is>
          <t>Transport</t>
        </is>
      </c>
      <c r="O1108" s="127" t="inlineStr">
        <is>
          <t>N</t>
        </is>
      </c>
      <c r="P1108" s="127" t="inlineStr">
        <is>
          <t>S</t>
        </is>
      </c>
      <c r="Q1108" s="127" t="inlineStr">
        <is>
          <t>NT</t>
        </is>
      </c>
      <c r="R1108" s="147" t="n">
        <v>0.14</v>
      </c>
      <c r="S1108" s="127" t="inlineStr">
        <is>
          <t>5Y</t>
        </is>
      </c>
      <c r="T1108" s="148" t="n">
        <v>3.07</v>
      </c>
      <c r="U1108" s="127" t="inlineStr">
        <is>
          <t>LA RUCHE LOGISTIQUE</t>
        </is>
      </c>
      <c r="W1108" s="8">
        <f>IF(C1108&lt;&gt;2,"",IF(S1108="5X","5XK",IF(S1108="5Y","5YK",IF(S1108="6B","6BK",IF(S1108="6C","6CK","")))))</f>
        <v/>
      </c>
      <c r="X1108" s="8">
        <f>IF(S1108="6B",_xlfn.XLOOKUP(H1108,'Zoning 2shop'!A:A,'Zoning 2shop'!B:B),IF(S1108="6C",_xlfn.XLOOKUP(G1108,'Zoning 2shop'!C:C,'Zoning 2shop'!D:D),""))</f>
        <v/>
      </c>
      <c r="Y1108" s="112">
        <f>AB1108/Z1108</f>
        <v/>
      </c>
      <c r="Z1108" s="4">
        <f>T1108</f>
        <v/>
      </c>
      <c r="AA1108" s="4">
        <f>IF(OR(S1108="6C",S1108="6B",S1108="5X",S1108="5Y"),0.08,0.5)</f>
        <v/>
      </c>
      <c r="AB1108" s="4">
        <f>$AG$5/$AG$2*Z1108</f>
        <v/>
      </c>
      <c r="AC1108" s="19">
        <f>Z1108+AA1108</f>
        <v/>
      </c>
      <c r="AD1108" s="8">
        <f>IF(COUNTIF(Catégories!A:A,N1108)=0,"catégorie inconnue",LOOKUP(N1108,Catégories!A:A,Catégories!B:B))</f>
        <v/>
      </c>
      <c r="AE1108" s="21">
        <f>SUM(Z1108:AB1108)</f>
        <v/>
      </c>
    </row>
    <row r="1109">
      <c r="B1109" s="127" t="inlineStr">
        <is>
          <t>13624019</t>
        </is>
      </c>
      <c r="C1109" s="127" t="inlineStr">
        <is>
          <t>2</t>
        </is>
      </c>
      <c r="D1109" s="123" t="n">
        <v>46163</v>
      </c>
      <c r="E1109" s="127" t="inlineStr">
        <is>
          <t>29800</t>
        </is>
      </c>
      <c r="F1109" s="127" t="inlineStr">
        <is>
          <t>21320</t>
        </is>
      </c>
      <c r="G1109" s="127" t="inlineStr"/>
      <c r="H1109" s="127" t="inlineStr"/>
      <c r="I1109" s="127" t="inlineStr">
        <is>
          <t>113002</t>
        </is>
      </c>
      <c r="J1109" s="127" t="inlineStr">
        <is>
          <t>113002</t>
        </is>
      </c>
      <c r="K1109" s="127" t="inlineStr">
        <is>
          <t>999999</t>
        </is>
      </c>
      <c r="L1109" s="127" t="inlineStr">
        <is>
          <t>XT259242254TS</t>
        </is>
      </c>
      <c r="M1109" s="127" t="inlineStr">
        <is>
          <t>N</t>
        </is>
      </c>
      <c r="N1109" s="127" t="inlineStr">
        <is>
          <t>Transport</t>
        </is>
      </c>
      <c r="O1109" s="127" t="inlineStr">
        <is>
          <t>N</t>
        </is>
      </c>
      <c r="P1109" s="127" t="inlineStr">
        <is>
          <t>S</t>
        </is>
      </c>
      <c r="Q1109" s="127" t="inlineStr">
        <is>
          <t>NT</t>
        </is>
      </c>
      <c r="R1109" s="147" t="n">
        <v>0.26</v>
      </c>
      <c r="S1109" s="127" t="inlineStr">
        <is>
          <t>5Y</t>
        </is>
      </c>
      <c r="T1109" s="148" t="n">
        <v>3.07</v>
      </c>
      <c r="U1109" s="127" t="inlineStr">
        <is>
          <t>LA RUCHE LOGISTIQUE</t>
        </is>
      </c>
      <c r="W1109" s="8">
        <f>IF(C1109&lt;&gt;2,"",IF(S1109="5X","5XK",IF(S1109="5Y","5YK",IF(S1109="6B","6BK",IF(S1109="6C","6CK","")))))</f>
        <v/>
      </c>
      <c r="X1109" s="8">
        <f>IF(S1109="6B",_xlfn.XLOOKUP(H1109,'Zoning 2shop'!A:A,'Zoning 2shop'!B:B),IF(S1109="6C",_xlfn.XLOOKUP(G1109,'Zoning 2shop'!C:C,'Zoning 2shop'!D:D),""))</f>
        <v/>
      </c>
      <c r="Y1109" s="112">
        <f>AB1109/Z1109</f>
        <v/>
      </c>
      <c r="Z1109" s="4">
        <f>T1109</f>
        <v/>
      </c>
      <c r="AA1109" s="4">
        <f>IF(OR(S1109="6C",S1109="6B",S1109="5X",S1109="5Y"),0.08,0.5)</f>
        <v/>
      </c>
      <c r="AB1109" s="4">
        <f>$AG$5/$AG$2*Z1109</f>
        <v/>
      </c>
      <c r="AC1109" s="19">
        <f>Z1109+AA1109</f>
        <v/>
      </c>
      <c r="AD1109" s="8">
        <f>IF(COUNTIF(Catégories!A:A,N1109)=0,"catégorie inconnue",LOOKUP(N1109,Catégories!A:A,Catégories!B:B))</f>
        <v/>
      </c>
      <c r="AE1109" s="21">
        <f>SUM(Z1109:AB1109)</f>
        <v/>
      </c>
    </row>
    <row r="1110">
      <c r="B1110" s="127" t="inlineStr">
        <is>
          <t>13624019</t>
        </is>
      </c>
      <c r="C1110" s="127" t="inlineStr">
        <is>
          <t>2</t>
        </is>
      </c>
      <c r="D1110" s="123" t="n">
        <v>46163</v>
      </c>
      <c r="E1110" s="127" t="inlineStr">
        <is>
          <t>44400</t>
        </is>
      </c>
      <c r="F1110" s="127" t="inlineStr">
        <is>
          <t>21320</t>
        </is>
      </c>
      <c r="G1110" s="127" t="inlineStr"/>
      <c r="H1110" s="127" t="inlineStr"/>
      <c r="I1110" s="127" t="inlineStr">
        <is>
          <t>113089</t>
        </is>
      </c>
      <c r="J1110" s="127" t="inlineStr">
        <is>
          <t>113089</t>
        </is>
      </c>
      <c r="K1110" s="127" t="inlineStr">
        <is>
          <t>999999</t>
        </is>
      </c>
      <c r="L1110" s="127" t="inlineStr">
        <is>
          <t>XT259243263TS</t>
        </is>
      </c>
      <c r="M1110" s="127" t="inlineStr">
        <is>
          <t>N</t>
        </is>
      </c>
      <c r="N1110" s="127" t="inlineStr">
        <is>
          <t>Transport</t>
        </is>
      </c>
      <c r="O1110" s="127" t="inlineStr">
        <is>
          <t>N</t>
        </is>
      </c>
      <c r="P1110" s="127" t="inlineStr">
        <is>
          <t>S</t>
        </is>
      </c>
      <c r="Q1110" s="127" t="inlineStr">
        <is>
          <t>NT</t>
        </is>
      </c>
      <c r="R1110" s="147" t="n">
        <v>0.64</v>
      </c>
      <c r="S1110" s="127" t="inlineStr">
        <is>
          <t>5Y</t>
        </is>
      </c>
      <c r="T1110" s="148" t="n">
        <v>3.17</v>
      </c>
      <c r="U1110" s="127" t="inlineStr">
        <is>
          <t>LA RUCHE LOGISTIQUE</t>
        </is>
      </c>
      <c r="W1110" s="8">
        <f>IF(C1110&lt;&gt;2,"",IF(S1110="5X","5XK",IF(S1110="5Y","5YK",IF(S1110="6B","6BK",IF(S1110="6C","6CK","")))))</f>
        <v/>
      </c>
      <c r="X1110" s="8">
        <f>IF(S1110="6B",_xlfn.XLOOKUP(H1110,'Zoning 2shop'!A:A,'Zoning 2shop'!B:B),IF(S1110="6C",_xlfn.XLOOKUP(G1110,'Zoning 2shop'!C:C,'Zoning 2shop'!D:D),""))</f>
        <v/>
      </c>
      <c r="Y1110" s="112">
        <f>AB1110/Z1110</f>
        <v/>
      </c>
      <c r="Z1110" s="4">
        <f>T1110</f>
        <v/>
      </c>
      <c r="AA1110" s="4">
        <f>IF(OR(S1110="6C",S1110="6B",S1110="5X",S1110="5Y"),0.08,0.5)</f>
        <v/>
      </c>
      <c r="AB1110" s="4">
        <f>$AG$5/$AG$2*Z1110</f>
        <v/>
      </c>
      <c r="AC1110" s="19">
        <f>Z1110+AA1110</f>
        <v/>
      </c>
      <c r="AD1110" s="8">
        <f>IF(COUNTIF(Catégories!A:A,N1110)=0,"catégorie inconnue",LOOKUP(N1110,Catégories!A:A,Catégories!B:B))</f>
        <v/>
      </c>
      <c r="AE1110" s="21">
        <f>SUM(Z1110:AB1110)</f>
        <v/>
      </c>
    </row>
    <row r="1111">
      <c r="B1111" s="127" t="inlineStr">
        <is>
          <t>13624019</t>
        </is>
      </c>
      <c r="C1111" s="127" t="inlineStr">
        <is>
          <t>2</t>
        </is>
      </c>
      <c r="D1111" s="123" t="n">
        <v>46163</v>
      </c>
      <c r="E1111" s="127" t="inlineStr">
        <is>
          <t>74300</t>
        </is>
      </c>
      <c r="F1111" s="127" t="inlineStr">
        <is>
          <t>21320</t>
        </is>
      </c>
      <c r="G1111" s="127" t="inlineStr"/>
      <c r="H1111" s="127" t="inlineStr"/>
      <c r="I1111" s="127" t="inlineStr">
        <is>
          <t>113785</t>
        </is>
      </c>
      <c r="J1111" s="127" t="inlineStr">
        <is>
          <t>113785</t>
        </is>
      </c>
      <c r="K1111" s="127" t="inlineStr">
        <is>
          <t>999999</t>
        </is>
      </c>
      <c r="L1111" s="127" t="inlineStr">
        <is>
          <t>XT259256015TS</t>
        </is>
      </c>
      <c r="M1111" s="127" t="inlineStr">
        <is>
          <t>N</t>
        </is>
      </c>
      <c r="N1111" s="127" t="inlineStr">
        <is>
          <t>Transport</t>
        </is>
      </c>
      <c r="O1111" s="127" t="inlineStr">
        <is>
          <t>N</t>
        </is>
      </c>
      <c r="P1111" s="127" t="inlineStr">
        <is>
          <t>S</t>
        </is>
      </c>
      <c r="Q1111" s="127" t="inlineStr">
        <is>
          <t>NT</t>
        </is>
      </c>
      <c r="R1111" s="147" t="n">
        <v>0.36</v>
      </c>
      <c r="S1111" s="127" t="inlineStr">
        <is>
          <t>5Y</t>
        </is>
      </c>
      <c r="T1111" s="148" t="n">
        <v>3.07</v>
      </c>
      <c r="U1111" s="127" t="inlineStr">
        <is>
          <t>LA RUCHE LOGISTIQUE</t>
        </is>
      </c>
      <c r="W1111" s="8">
        <f>IF(C1111&lt;&gt;2,"",IF(S1111="5X","5XK",IF(S1111="5Y","5YK",IF(S1111="6B","6BK",IF(S1111="6C","6CK","")))))</f>
        <v/>
      </c>
      <c r="X1111" s="8">
        <f>IF(S1111="6B",_xlfn.XLOOKUP(H1111,'Zoning 2shop'!A:A,'Zoning 2shop'!B:B),IF(S1111="6C",_xlfn.XLOOKUP(G1111,'Zoning 2shop'!C:C,'Zoning 2shop'!D:D),""))</f>
        <v/>
      </c>
      <c r="Y1111" s="112">
        <f>AB1111/Z1111</f>
        <v/>
      </c>
      <c r="Z1111" s="4">
        <f>T1111</f>
        <v/>
      </c>
      <c r="AA1111" s="4">
        <f>IF(OR(S1111="6C",S1111="6B",S1111="5X",S1111="5Y"),0.08,0.5)</f>
        <v/>
      </c>
      <c r="AB1111" s="4">
        <f>$AG$5/$AG$2*Z1111</f>
        <v/>
      </c>
      <c r="AC1111" s="19">
        <f>Z1111+AA1111</f>
        <v/>
      </c>
      <c r="AD1111" s="8">
        <f>IF(COUNTIF(Catégories!A:A,N1111)=0,"catégorie inconnue",LOOKUP(N1111,Catégories!A:A,Catégories!B:B))</f>
        <v/>
      </c>
      <c r="AE1111" s="21">
        <f>SUM(Z1111:AB1111)</f>
        <v/>
      </c>
    </row>
    <row r="1112">
      <c r="B1112" s="127" t="inlineStr">
        <is>
          <t>13624019</t>
        </is>
      </c>
      <c r="C1112" s="127" t="inlineStr">
        <is>
          <t>2</t>
        </is>
      </c>
      <c r="D1112" s="123" t="n">
        <v>46163</v>
      </c>
      <c r="E1112" s="127" t="inlineStr">
        <is>
          <t>65390</t>
        </is>
      </c>
      <c r="F1112" s="127" t="inlineStr">
        <is>
          <t>21320</t>
        </is>
      </c>
      <c r="G1112" s="127" t="inlineStr"/>
      <c r="H1112" s="127" t="inlineStr"/>
      <c r="I1112" s="127" t="inlineStr">
        <is>
          <t>113618</t>
        </is>
      </c>
      <c r="J1112" s="127" t="inlineStr">
        <is>
          <t>113618</t>
        </is>
      </c>
      <c r="K1112" s="127" t="inlineStr">
        <is>
          <t>999999</t>
        </is>
      </c>
      <c r="L1112" s="127" t="inlineStr">
        <is>
          <t>XT259260730TS</t>
        </is>
      </c>
      <c r="M1112" s="127" t="inlineStr">
        <is>
          <t>N</t>
        </is>
      </c>
      <c r="N1112" s="127" t="inlineStr">
        <is>
          <t>Transport</t>
        </is>
      </c>
      <c r="O1112" s="127" t="inlineStr">
        <is>
          <t>N</t>
        </is>
      </c>
      <c r="P1112" s="127" t="inlineStr">
        <is>
          <t>S</t>
        </is>
      </c>
      <c r="Q1112" s="127" t="inlineStr">
        <is>
          <t>NT</t>
        </is>
      </c>
      <c r="R1112" s="147" t="n">
        <v>0.19</v>
      </c>
      <c r="S1112" s="127" t="inlineStr">
        <is>
          <t>5Y</t>
        </is>
      </c>
      <c r="T1112" s="148" t="n">
        <v>3.07</v>
      </c>
      <c r="U1112" s="127" t="inlineStr">
        <is>
          <t>LA RUCHE LOGISTIQUE</t>
        </is>
      </c>
      <c r="W1112" s="8">
        <f>IF(C1112&lt;&gt;2,"",IF(S1112="5X","5XK",IF(S1112="5Y","5YK",IF(S1112="6B","6BK",IF(S1112="6C","6CK","")))))</f>
        <v/>
      </c>
      <c r="X1112" s="8">
        <f>IF(S1112="6B",_xlfn.XLOOKUP(H1112,'Zoning 2shop'!A:A,'Zoning 2shop'!B:B),IF(S1112="6C",_xlfn.XLOOKUP(G1112,'Zoning 2shop'!C:C,'Zoning 2shop'!D:D),""))</f>
        <v/>
      </c>
      <c r="Y1112" s="112">
        <f>AB1112/Z1112</f>
        <v/>
      </c>
      <c r="Z1112" s="4">
        <f>T1112</f>
        <v/>
      </c>
      <c r="AA1112" s="4">
        <f>IF(OR(S1112="6C",S1112="6B",S1112="5X",S1112="5Y"),0.08,0.5)</f>
        <v/>
      </c>
      <c r="AB1112" s="4">
        <f>$AG$5/$AG$2*Z1112</f>
        <v/>
      </c>
      <c r="AC1112" s="19">
        <f>Z1112+AA1112</f>
        <v/>
      </c>
      <c r="AD1112" s="8">
        <f>IF(COUNTIF(Catégories!A:A,N1112)=0,"catégorie inconnue",LOOKUP(N1112,Catégories!A:A,Catégories!B:B))</f>
        <v/>
      </c>
      <c r="AE1112" s="21">
        <f>SUM(Z1112:AB1112)</f>
        <v/>
      </c>
    </row>
    <row r="1113">
      <c r="B1113" s="127" t="inlineStr">
        <is>
          <t>13624019</t>
        </is>
      </c>
      <c r="C1113" s="127" t="inlineStr">
        <is>
          <t>2</t>
        </is>
      </c>
      <c r="D1113" s="123" t="n">
        <v>46163</v>
      </c>
      <c r="E1113" s="127" t="inlineStr">
        <is>
          <t>76520</t>
        </is>
      </c>
      <c r="F1113" s="127" t="inlineStr">
        <is>
          <t>21320</t>
        </is>
      </c>
      <c r="G1113" s="127" t="inlineStr"/>
      <c r="H1113" s="127" t="inlineStr"/>
      <c r="I1113" s="127" t="inlineStr">
        <is>
          <t>113273</t>
        </is>
      </c>
      <c r="J1113" s="127" t="inlineStr">
        <is>
          <t>113273</t>
        </is>
      </c>
      <c r="K1113" s="127" t="inlineStr">
        <is>
          <t>999999</t>
        </is>
      </c>
      <c r="L1113" s="127" t="inlineStr">
        <is>
          <t>XT259263135TS</t>
        </is>
      </c>
      <c r="M1113" s="127" t="inlineStr">
        <is>
          <t>N</t>
        </is>
      </c>
      <c r="N1113" s="127" t="inlineStr">
        <is>
          <t>Transport</t>
        </is>
      </c>
      <c r="O1113" s="127" t="inlineStr">
        <is>
          <t>N</t>
        </is>
      </c>
      <c r="P1113" s="127" t="inlineStr">
        <is>
          <t>S</t>
        </is>
      </c>
      <c r="Q1113" s="127" t="inlineStr">
        <is>
          <t>NT</t>
        </is>
      </c>
      <c r="R1113" s="147" t="n">
        <v>0.65</v>
      </c>
      <c r="S1113" s="127" t="inlineStr">
        <is>
          <t>5Y</t>
        </is>
      </c>
      <c r="T1113" s="148" t="n">
        <v>3.17</v>
      </c>
      <c r="U1113" s="127" t="inlineStr">
        <is>
          <t>LA RUCHE LOGISTIQUE</t>
        </is>
      </c>
      <c r="W1113" s="8">
        <f>IF(C1113&lt;&gt;2,"",IF(S1113="5X","5XK",IF(S1113="5Y","5YK",IF(S1113="6B","6BK",IF(S1113="6C","6CK","")))))</f>
        <v/>
      </c>
      <c r="X1113" s="8">
        <f>IF(S1113="6B",_xlfn.XLOOKUP(H1113,'Zoning 2shop'!A:A,'Zoning 2shop'!B:B),IF(S1113="6C",_xlfn.XLOOKUP(G1113,'Zoning 2shop'!C:C,'Zoning 2shop'!D:D),""))</f>
        <v/>
      </c>
      <c r="Y1113" s="112">
        <f>AB1113/Z1113</f>
        <v/>
      </c>
      <c r="Z1113" s="4">
        <f>T1113</f>
        <v/>
      </c>
      <c r="AA1113" s="4">
        <f>IF(OR(S1113="6C",S1113="6B",S1113="5X",S1113="5Y"),0.08,0.5)</f>
        <v/>
      </c>
      <c r="AB1113" s="4">
        <f>$AG$5/$AG$2*Z1113</f>
        <v/>
      </c>
      <c r="AC1113" s="19">
        <f>Z1113+AA1113</f>
        <v/>
      </c>
      <c r="AD1113" s="8">
        <f>IF(COUNTIF(Catégories!A:A,N1113)=0,"catégorie inconnue",LOOKUP(N1113,Catégories!A:A,Catégories!B:B))</f>
        <v/>
      </c>
      <c r="AE1113" s="21">
        <f>SUM(Z1113:AB1113)</f>
        <v/>
      </c>
    </row>
    <row r="1114">
      <c r="B1114" s="127" t="inlineStr">
        <is>
          <t>13624019</t>
        </is>
      </c>
      <c r="C1114" s="127" t="inlineStr">
        <is>
          <t>2</t>
        </is>
      </c>
      <c r="D1114" s="123" t="n">
        <v>46163</v>
      </c>
      <c r="E1114" s="127" t="inlineStr">
        <is>
          <t>83420</t>
        </is>
      </c>
      <c r="F1114" s="127" t="inlineStr">
        <is>
          <t>21320</t>
        </is>
      </c>
      <c r="G1114" s="127" t="inlineStr"/>
      <c r="H1114" s="127" t="inlineStr"/>
      <c r="I1114" s="127" t="inlineStr">
        <is>
          <t>113599</t>
        </is>
      </c>
      <c r="J1114" s="127" t="inlineStr">
        <is>
          <t>113599</t>
        </is>
      </c>
      <c r="K1114" s="127" t="inlineStr">
        <is>
          <t>999999</t>
        </is>
      </c>
      <c r="L1114" s="127" t="inlineStr">
        <is>
          <t>XT259263223TS</t>
        </is>
      </c>
      <c r="M1114" s="127" t="inlineStr">
        <is>
          <t>N</t>
        </is>
      </c>
      <c r="N1114" s="127" t="inlineStr">
        <is>
          <t>Transport</t>
        </is>
      </c>
      <c r="O1114" s="127" t="inlineStr">
        <is>
          <t>N</t>
        </is>
      </c>
      <c r="P1114" s="127" t="inlineStr">
        <is>
          <t>S</t>
        </is>
      </c>
      <c r="Q1114" s="127" t="inlineStr">
        <is>
          <t>NT</t>
        </is>
      </c>
      <c r="R1114" s="147" t="n">
        <v>0.23</v>
      </c>
      <c r="S1114" s="127" t="inlineStr">
        <is>
          <t>5Y</t>
        </is>
      </c>
      <c r="T1114" s="148" t="n">
        <v>3.07</v>
      </c>
      <c r="U1114" s="127" t="inlineStr">
        <is>
          <t>LA RUCHE LOGISTIQUE</t>
        </is>
      </c>
      <c r="W1114" s="8">
        <f>IF(C1114&lt;&gt;2,"",IF(S1114="5X","5XK",IF(S1114="5Y","5YK",IF(S1114="6B","6BK",IF(S1114="6C","6CK","")))))</f>
        <v/>
      </c>
      <c r="X1114" s="8">
        <f>IF(S1114="6B",_xlfn.XLOOKUP(H1114,'Zoning 2shop'!A:A,'Zoning 2shop'!B:B),IF(S1114="6C",_xlfn.XLOOKUP(G1114,'Zoning 2shop'!C:C,'Zoning 2shop'!D:D),""))</f>
        <v/>
      </c>
      <c r="Y1114" s="112">
        <f>AB1114/Z1114</f>
        <v/>
      </c>
      <c r="Z1114" s="4">
        <f>T1114</f>
        <v/>
      </c>
      <c r="AA1114" s="4">
        <f>IF(OR(S1114="6C",S1114="6B",S1114="5X",S1114="5Y"),0.08,0.5)</f>
        <v/>
      </c>
      <c r="AB1114" s="4">
        <f>$AG$5/$AG$2*Z1114</f>
        <v/>
      </c>
      <c r="AC1114" s="19">
        <f>Z1114+AA1114</f>
        <v/>
      </c>
      <c r="AD1114" s="8">
        <f>IF(COUNTIF(Catégories!A:A,N1114)=0,"catégorie inconnue",LOOKUP(N1114,Catégories!A:A,Catégories!B:B))</f>
        <v/>
      </c>
      <c r="AE1114" s="21">
        <f>SUM(Z1114:AB1114)</f>
        <v/>
      </c>
    </row>
    <row r="1115">
      <c r="B1115" s="127" t="inlineStr">
        <is>
          <t>13624019</t>
        </is>
      </c>
      <c r="C1115" s="127" t="inlineStr">
        <is>
          <t>2</t>
        </is>
      </c>
      <c r="D1115" s="123" t="n">
        <v>46163</v>
      </c>
      <c r="E1115" s="127" t="inlineStr">
        <is>
          <t>34410</t>
        </is>
      </c>
      <c r="F1115" s="127" t="inlineStr">
        <is>
          <t>21320</t>
        </is>
      </c>
      <c r="G1115" s="127" t="inlineStr"/>
      <c r="H1115" s="127" t="inlineStr"/>
      <c r="I1115" s="127" t="inlineStr">
        <is>
          <t>112400</t>
        </is>
      </c>
      <c r="J1115" s="127" t="inlineStr">
        <is>
          <t>112400</t>
        </is>
      </c>
      <c r="K1115" s="127" t="inlineStr">
        <is>
          <t>999999</t>
        </is>
      </c>
      <c r="L1115" s="127" t="inlineStr">
        <is>
          <t>XT259268305TS</t>
        </is>
      </c>
      <c r="M1115" s="127" t="inlineStr">
        <is>
          <t>N</t>
        </is>
      </c>
      <c r="N1115" s="127" t="inlineStr">
        <is>
          <t>Transport</t>
        </is>
      </c>
      <c r="O1115" s="127" t="inlineStr">
        <is>
          <t>N</t>
        </is>
      </c>
      <c r="P1115" s="127" t="inlineStr">
        <is>
          <t>S</t>
        </is>
      </c>
      <c r="Q1115" s="127" t="inlineStr">
        <is>
          <t>NT</t>
        </is>
      </c>
      <c r="R1115" s="147" t="n">
        <v>0.85</v>
      </c>
      <c r="S1115" s="127" t="inlineStr">
        <is>
          <t>5Y</t>
        </is>
      </c>
      <c r="T1115" s="148" t="n">
        <v>3.17</v>
      </c>
      <c r="U1115" s="127" t="inlineStr">
        <is>
          <t>LA RUCHE LOGISTIQUE</t>
        </is>
      </c>
      <c r="W1115" s="8">
        <f>IF(C1115&lt;&gt;2,"",IF(S1115="5X","5XK",IF(S1115="5Y","5YK",IF(S1115="6B","6BK",IF(S1115="6C","6CK","")))))</f>
        <v/>
      </c>
      <c r="X1115" s="8">
        <f>IF(S1115="6B",_xlfn.XLOOKUP(H1115,'Zoning 2shop'!A:A,'Zoning 2shop'!B:B),IF(S1115="6C",_xlfn.XLOOKUP(G1115,'Zoning 2shop'!C:C,'Zoning 2shop'!D:D),""))</f>
        <v/>
      </c>
      <c r="Y1115" s="112">
        <f>AB1115/Z1115</f>
        <v/>
      </c>
      <c r="Z1115" s="4">
        <f>T1115</f>
        <v/>
      </c>
      <c r="AA1115" s="4">
        <f>IF(OR(S1115="6C",S1115="6B",S1115="5X",S1115="5Y"),0.08,0.5)</f>
        <v/>
      </c>
      <c r="AB1115" s="4">
        <f>$AG$5/$AG$2*Z1115</f>
        <v/>
      </c>
      <c r="AC1115" s="19">
        <f>Z1115+AA1115</f>
        <v/>
      </c>
      <c r="AD1115" s="8">
        <f>IF(COUNTIF(Catégories!A:A,N1115)=0,"catégorie inconnue",LOOKUP(N1115,Catégories!A:A,Catégories!B:B))</f>
        <v/>
      </c>
      <c r="AE1115" s="21">
        <f>SUM(Z1115:AB1115)</f>
        <v/>
      </c>
    </row>
    <row r="1116">
      <c r="B1116" s="127" t="inlineStr">
        <is>
          <t>13624019</t>
        </is>
      </c>
      <c r="C1116" s="127" t="inlineStr">
        <is>
          <t>2</t>
        </is>
      </c>
      <c r="D1116" s="123" t="n">
        <v>46163</v>
      </c>
      <c r="E1116" s="127" t="inlineStr">
        <is>
          <t>75015</t>
        </is>
      </c>
      <c r="F1116" s="127" t="inlineStr">
        <is>
          <t>21320</t>
        </is>
      </c>
      <c r="G1116" s="127" t="inlineStr"/>
      <c r="H1116" s="127" t="inlineStr"/>
      <c r="I1116" s="127" t="inlineStr">
        <is>
          <t>113054</t>
        </is>
      </c>
      <c r="J1116" s="127" t="inlineStr">
        <is>
          <t>113054</t>
        </is>
      </c>
      <c r="K1116" s="127" t="inlineStr">
        <is>
          <t>999999</t>
        </is>
      </c>
      <c r="L1116" s="127" t="inlineStr">
        <is>
          <t>XT259276519TS</t>
        </is>
      </c>
      <c r="M1116" s="127" t="inlineStr">
        <is>
          <t>N</t>
        </is>
      </c>
      <c r="N1116" s="127" t="inlineStr">
        <is>
          <t>Transport</t>
        </is>
      </c>
      <c r="O1116" s="127" t="inlineStr">
        <is>
          <t>N</t>
        </is>
      </c>
      <c r="P1116" s="127" t="inlineStr">
        <is>
          <t>S</t>
        </is>
      </c>
      <c r="Q1116" s="127" t="inlineStr">
        <is>
          <t>NT</t>
        </is>
      </c>
      <c r="R1116" s="147" t="n">
        <v>0.37</v>
      </c>
      <c r="S1116" s="127" t="inlineStr">
        <is>
          <t>5Y</t>
        </is>
      </c>
      <c r="T1116" s="148" t="n">
        <v>3.07</v>
      </c>
      <c r="U1116" s="127" t="inlineStr">
        <is>
          <t>LA RUCHE LOGISTIQUE</t>
        </is>
      </c>
      <c r="W1116" s="8">
        <f>IF(C1116&lt;&gt;2,"",IF(S1116="5X","5XK",IF(S1116="5Y","5YK",IF(S1116="6B","6BK",IF(S1116="6C","6CK","")))))</f>
        <v/>
      </c>
      <c r="X1116" s="8">
        <f>IF(S1116="6B",_xlfn.XLOOKUP(H1116,'Zoning 2shop'!A:A,'Zoning 2shop'!B:B),IF(S1116="6C",_xlfn.XLOOKUP(G1116,'Zoning 2shop'!C:C,'Zoning 2shop'!D:D),""))</f>
        <v/>
      </c>
      <c r="Y1116" s="112">
        <f>AB1116/Z1116</f>
        <v/>
      </c>
      <c r="Z1116" s="4">
        <f>T1116</f>
        <v/>
      </c>
      <c r="AA1116" s="4">
        <f>IF(OR(S1116="6C",S1116="6B",S1116="5X",S1116="5Y"),0.08,0.5)</f>
        <v/>
      </c>
      <c r="AB1116" s="4">
        <f>$AG$5/$AG$2*Z1116</f>
        <v/>
      </c>
      <c r="AC1116" s="19">
        <f>Z1116+AA1116</f>
        <v/>
      </c>
      <c r="AD1116" s="8">
        <f>IF(COUNTIF(Catégories!A:A,N1116)=0,"catégorie inconnue",LOOKUP(N1116,Catégories!A:A,Catégories!B:B))</f>
        <v/>
      </c>
      <c r="AE1116" s="21">
        <f>SUM(Z1116:AB1116)</f>
        <v/>
      </c>
    </row>
    <row r="1117">
      <c r="B1117" s="127" t="inlineStr">
        <is>
          <t>13624019</t>
        </is>
      </c>
      <c r="C1117" s="127" t="inlineStr">
        <is>
          <t>2</t>
        </is>
      </c>
      <c r="D1117" s="123" t="n">
        <v>46163</v>
      </c>
      <c r="E1117" s="127" t="inlineStr">
        <is>
          <t>13013</t>
        </is>
      </c>
      <c r="F1117" s="127" t="inlineStr">
        <is>
          <t>21320</t>
        </is>
      </c>
      <c r="G1117" s="127" t="inlineStr"/>
      <c r="H1117" s="127" t="inlineStr"/>
      <c r="I1117" s="127" t="inlineStr">
        <is>
          <t>113425</t>
        </is>
      </c>
      <c r="J1117" s="127" t="inlineStr">
        <is>
          <t>113425</t>
        </is>
      </c>
      <c r="K1117" s="127" t="inlineStr">
        <is>
          <t>999999</t>
        </is>
      </c>
      <c r="L1117" s="127" t="inlineStr">
        <is>
          <t>XT259277029TS</t>
        </is>
      </c>
      <c r="M1117" s="127" t="inlineStr">
        <is>
          <t>N</t>
        </is>
      </c>
      <c r="N1117" s="127" t="inlineStr">
        <is>
          <t>Transport</t>
        </is>
      </c>
      <c r="O1117" s="127" t="inlineStr">
        <is>
          <t>N</t>
        </is>
      </c>
      <c r="P1117" s="127" t="inlineStr">
        <is>
          <t>S</t>
        </is>
      </c>
      <c r="Q1117" s="127" t="inlineStr">
        <is>
          <t>NT</t>
        </is>
      </c>
      <c r="R1117" s="147" t="n">
        <v>0.19</v>
      </c>
      <c r="S1117" s="127" t="inlineStr">
        <is>
          <t>5Y</t>
        </is>
      </c>
      <c r="T1117" s="148" t="n">
        <v>3.07</v>
      </c>
      <c r="U1117" s="127" t="inlineStr">
        <is>
          <t>LA RUCHE LOGISTIQUE</t>
        </is>
      </c>
      <c r="W1117" s="8">
        <f>IF(C1117&lt;&gt;2,"",IF(S1117="5X","5XK",IF(S1117="5Y","5YK",IF(S1117="6B","6BK",IF(S1117="6C","6CK","")))))</f>
        <v/>
      </c>
      <c r="X1117" s="8">
        <f>IF(S1117="6B",_xlfn.XLOOKUP(H1117,'Zoning 2shop'!A:A,'Zoning 2shop'!B:B),IF(S1117="6C",_xlfn.XLOOKUP(G1117,'Zoning 2shop'!C:C,'Zoning 2shop'!D:D),""))</f>
        <v/>
      </c>
      <c r="Y1117" s="112">
        <f>AB1117/Z1117</f>
        <v/>
      </c>
      <c r="Z1117" s="4">
        <f>T1117</f>
        <v/>
      </c>
      <c r="AA1117" s="4">
        <f>IF(OR(S1117="6C",S1117="6B",S1117="5X",S1117="5Y"),0.08,0.5)</f>
        <v/>
      </c>
      <c r="AB1117" s="4">
        <f>$AG$5/$AG$2*Z1117</f>
        <v/>
      </c>
      <c r="AC1117" s="19">
        <f>Z1117+AA1117</f>
        <v/>
      </c>
      <c r="AD1117" s="8">
        <f>IF(COUNTIF(Catégories!A:A,N1117)=0,"catégorie inconnue",LOOKUP(N1117,Catégories!A:A,Catégories!B:B))</f>
        <v/>
      </c>
      <c r="AE1117" s="21">
        <f>SUM(Z1117:AB1117)</f>
        <v/>
      </c>
    </row>
    <row r="1118">
      <c r="B1118" s="127" t="inlineStr">
        <is>
          <t>13624019</t>
        </is>
      </c>
      <c r="C1118" s="127" t="inlineStr">
        <is>
          <t>2</t>
        </is>
      </c>
      <c r="D1118" s="123" t="n">
        <v>46163</v>
      </c>
      <c r="E1118" s="127" t="inlineStr">
        <is>
          <t>95100</t>
        </is>
      </c>
      <c r="F1118" s="127" t="inlineStr">
        <is>
          <t>21320</t>
        </is>
      </c>
      <c r="G1118" s="127" t="inlineStr"/>
      <c r="H1118" s="127" t="inlineStr"/>
      <c r="I1118" s="127" t="inlineStr">
        <is>
          <t>113287</t>
        </is>
      </c>
      <c r="J1118" s="127" t="inlineStr">
        <is>
          <t>113287</t>
        </is>
      </c>
      <c r="K1118" s="127" t="inlineStr">
        <is>
          <t>999999</t>
        </is>
      </c>
      <c r="L1118" s="127" t="inlineStr">
        <is>
          <t>XT259281862TS</t>
        </is>
      </c>
      <c r="M1118" s="127" t="inlineStr">
        <is>
          <t>N</t>
        </is>
      </c>
      <c r="N1118" s="127" t="inlineStr">
        <is>
          <t>Transport</t>
        </is>
      </c>
      <c r="O1118" s="127" t="inlineStr">
        <is>
          <t>N</t>
        </is>
      </c>
      <c r="P1118" s="127" t="inlineStr">
        <is>
          <t>S</t>
        </is>
      </c>
      <c r="Q1118" s="127" t="inlineStr">
        <is>
          <t>NT</t>
        </is>
      </c>
      <c r="R1118" s="147" t="n">
        <v>1.15</v>
      </c>
      <c r="S1118" s="127" t="inlineStr">
        <is>
          <t>5Y</t>
        </is>
      </c>
      <c r="T1118" s="148" t="n">
        <v>3.49</v>
      </c>
      <c r="U1118" s="127" t="inlineStr">
        <is>
          <t>LA RUCHE LOGISTIQUE</t>
        </is>
      </c>
      <c r="W1118" s="8">
        <f>IF(C1118&lt;&gt;2,"",IF(S1118="5X","5XK",IF(S1118="5Y","5YK",IF(S1118="6B","6BK",IF(S1118="6C","6CK","")))))</f>
        <v/>
      </c>
      <c r="X1118" s="8">
        <f>IF(S1118="6B",_xlfn.XLOOKUP(H1118,'Zoning 2shop'!A:A,'Zoning 2shop'!B:B),IF(S1118="6C",_xlfn.XLOOKUP(G1118,'Zoning 2shop'!C:C,'Zoning 2shop'!D:D),""))</f>
        <v/>
      </c>
      <c r="Y1118" s="112">
        <f>AB1118/Z1118</f>
        <v/>
      </c>
      <c r="Z1118" s="4">
        <f>T1118</f>
        <v/>
      </c>
      <c r="AA1118" s="4">
        <f>IF(OR(S1118="6C",S1118="6B",S1118="5X",S1118="5Y"),0.08,0.5)</f>
        <v/>
      </c>
      <c r="AB1118" s="4">
        <f>$AG$5/$AG$2*Z1118</f>
        <v/>
      </c>
      <c r="AC1118" s="19">
        <f>Z1118+AA1118</f>
        <v/>
      </c>
      <c r="AD1118" s="8">
        <f>IF(COUNTIF(Catégories!A:A,N1118)=0,"catégorie inconnue",LOOKUP(N1118,Catégories!A:A,Catégories!B:B))</f>
        <v/>
      </c>
      <c r="AE1118" s="21">
        <f>SUM(Z1118:AB1118)</f>
        <v/>
      </c>
    </row>
    <row r="1119">
      <c r="B1119" s="127" t="inlineStr">
        <is>
          <t>13624019</t>
        </is>
      </c>
      <c r="C1119" s="127" t="inlineStr">
        <is>
          <t>2</t>
        </is>
      </c>
      <c r="D1119" s="123" t="n">
        <v>46163</v>
      </c>
      <c r="E1119" s="127" t="inlineStr">
        <is>
          <t>83910</t>
        </is>
      </c>
      <c r="F1119" s="127" t="inlineStr">
        <is>
          <t>21320</t>
        </is>
      </c>
      <c r="G1119" s="127" t="inlineStr"/>
      <c r="H1119" s="127" t="inlineStr"/>
      <c r="I1119" s="127" t="inlineStr">
        <is>
          <t>113102</t>
        </is>
      </c>
      <c r="J1119" s="127" t="inlineStr">
        <is>
          <t>113102</t>
        </is>
      </c>
      <c r="K1119" s="127" t="inlineStr">
        <is>
          <t>999999</t>
        </is>
      </c>
      <c r="L1119" s="127" t="inlineStr">
        <is>
          <t>XT259290855TS</t>
        </is>
      </c>
      <c r="M1119" s="127" t="inlineStr">
        <is>
          <t>N</t>
        </is>
      </c>
      <c r="N1119" s="127" t="inlineStr">
        <is>
          <t>Transport</t>
        </is>
      </c>
      <c r="O1119" s="127" t="inlineStr">
        <is>
          <t>N</t>
        </is>
      </c>
      <c r="P1119" s="127" t="inlineStr">
        <is>
          <t>S</t>
        </is>
      </c>
      <c r="Q1119" s="127" t="inlineStr">
        <is>
          <t>NT</t>
        </is>
      </c>
      <c r="R1119" s="147" t="n">
        <v>0.4</v>
      </c>
      <c r="S1119" s="127" t="inlineStr">
        <is>
          <t>5Y</t>
        </is>
      </c>
      <c r="T1119" s="148" t="n">
        <v>3.07</v>
      </c>
      <c r="U1119" s="127" t="inlineStr">
        <is>
          <t>LA RUCHE LOGISTIQUE</t>
        </is>
      </c>
      <c r="W1119" s="8">
        <f>IF(C1119&lt;&gt;2,"",IF(S1119="5X","5XK",IF(S1119="5Y","5YK",IF(S1119="6B","6BK",IF(S1119="6C","6CK","")))))</f>
        <v/>
      </c>
      <c r="X1119" s="8">
        <f>IF(S1119="6B",_xlfn.XLOOKUP(H1119,'Zoning 2shop'!A:A,'Zoning 2shop'!B:B),IF(S1119="6C",_xlfn.XLOOKUP(G1119,'Zoning 2shop'!C:C,'Zoning 2shop'!D:D),""))</f>
        <v/>
      </c>
      <c r="Y1119" s="112">
        <f>AB1119/Z1119</f>
        <v/>
      </c>
      <c r="Z1119" s="4">
        <f>T1119</f>
        <v/>
      </c>
      <c r="AA1119" s="4">
        <f>IF(OR(S1119="6C",S1119="6B",S1119="5X",S1119="5Y"),0.08,0.5)</f>
        <v/>
      </c>
      <c r="AB1119" s="4">
        <f>$AG$5/$AG$2*Z1119</f>
        <v/>
      </c>
      <c r="AC1119" s="19">
        <f>Z1119+AA1119</f>
        <v/>
      </c>
      <c r="AD1119" s="8">
        <f>IF(COUNTIF(Catégories!A:A,N1119)=0,"catégorie inconnue",LOOKUP(N1119,Catégories!A:A,Catégories!B:B))</f>
        <v/>
      </c>
      <c r="AE1119" s="21">
        <f>SUM(Z1119:AB1119)</f>
        <v/>
      </c>
    </row>
    <row r="1120">
      <c r="B1120" s="127" t="inlineStr">
        <is>
          <t>13624019</t>
        </is>
      </c>
      <c r="C1120" s="127" t="inlineStr">
        <is>
          <t>2</t>
        </is>
      </c>
      <c r="D1120" s="123" t="n">
        <v>46163</v>
      </c>
      <c r="E1120" s="127" t="inlineStr">
        <is>
          <t>64800</t>
        </is>
      </c>
      <c r="F1120" s="127" t="inlineStr">
        <is>
          <t>21320</t>
        </is>
      </c>
      <c r="G1120" s="127" t="inlineStr"/>
      <c r="H1120" s="127" t="inlineStr"/>
      <c r="I1120" s="127" t="inlineStr">
        <is>
          <t>113923</t>
        </is>
      </c>
      <c r="J1120" s="127" t="inlineStr">
        <is>
          <t>113923</t>
        </is>
      </c>
      <c r="K1120" s="127" t="inlineStr">
        <is>
          <t>999999</t>
        </is>
      </c>
      <c r="L1120" s="127" t="inlineStr">
        <is>
          <t>XT259295535TS</t>
        </is>
      </c>
      <c r="M1120" s="127" t="inlineStr">
        <is>
          <t>N</t>
        </is>
      </c>
      <c r="N1120" s="127" t="inlineStr">
        <is>
          <t>Transport</t>
        </is>
      </c>
      <c r="O1120" s="127" t="inlineStr">
        <is>
          <t>N</t>
        </is>
      </c>
      <c r="P1120" s="127" t="inlineStr">
        <is>
          <t>S</t>
        </is>
      </c>
      <c r="Q1120" s="127" t="inlineStr">
        <is>
          <t>NT</t>
        </is>
      </c>
      <c r="R1120" s="147" t="n">
        <v>0.13</v>
      </c>
      <c r="S1120" s="127" t="inlineStr">
        <is>
          <t>5Y</t>
        </is>
      </c>
      <c r="T1120" s="148" t="n">
        <v>3.07</v>
      </c>
      <c r="U1120" s="127" t="inlineStr">
        <is>
          <t>LA RUCHE LOGISTIQUE</t>
        </is>
      </c>
      <c r="W1120" s="8">
        <f>IF(C1120&lt;&gt;2,"",IF(S1120="5X","5XK",IF(S1120="5Y","5YK",IF(S1120="6B","6BK",IF(S1120="6C","6CK","")))))</f>
        <v/>
      </c>
      <c r="X1120" s="8">
        <f>IF(S1120="6B",_xlfn.XLOOKUP(H1120,'Zoning 2shop'!A:A,'Zoning 2shop'!B:B),IF(S1120="6C",_xlfn.XLOOKUP(G1120,'Zoning 2shop'!C:C,'Zoning 2shop'!D:D),""))</f>
        <v/>
      </c>
      <c r="Y1120" s="112">
        <f>AB1120/Z1120</f>
        <v/>
      </c>
      <c r="Z1120" s="4">
        <f>T1120</f>
        <v/>
      </c>
      <c r="AA1120" s="4">
        <f>IF(OR(S1120="6C",S1120="6B",S1120="5X",S1120="5Y"),0.08,0.5)</f>
        <v/>
      </c>
      <c r="AB1120" s="4">
        <f>$AG$5/$AG$2*Z1120</f>
        <v/>
      </c>
      <c r="AC1120" s="19">
        <f>Z1120+AA1120</f>
        <v/>
      </c>
      <c r="AD1120" s="8">
        <f>IF(COUNTIF(Catégories!A:A,N1120)=0,"catégorie inconnue",LOOKUP(N1120,Catégories!A:A,Catégories!B:B))</f>
        <v/>
      </c>
      <c r="AE1120" s="21">
        <f>SUM(Z1120:AB1120)</f>
        <v/>
      </c>
    </row>
    <row r="1121">
      <c r="B1121" s="127" t="inlineStr">
        <is>
          <t>13624019</t>
        </is>
      </c>
      <c r="C1121" s="127" t="inlineStr">
        <is>
          <t>2</t>
        </is>
      </c>
      <c r="D1121" s="123" t="n">
        <v>46164</v>
      </c>
      <c r="E1121" s="127" t="inlineStr">
        <is>
          <t>12400</t>
        </is>
      </c>
      <c r="F1121" s="127" t="inlineStr">
        <is>
          <t>21320</t>
        </is>
      </c>
      <c r="G1121" s="127" t="inlineStr"/>
      <c r="H1121" s="127" t="inlineStr"/>
      <c r="I1121" s="127" t="inlineStr">
        <is>
          <t>113794</t>
        </is>
      </c>
      <c r="J1121" s="127" t="inlineStr">
        <is>
          <t>113794</t>
        </is>
      </c>
      <c r="K1121" s="127" t="inlineStr">
        <is>
          <t>999999</t>
        </is>
      </c>
      <c r="L1121" s="127" t="inlineStr">
        <is>
          <t>XT259302514TS</t>
        </is>
      </c>
      <c r="M1121" s="127" t="inlineStr">
        <is>
          <t>N</t>
        </is>
      </c>
      <c r="N1121" s="127" t="inlineStr">
        <is>
          <t>Transport</t>
        </is>
      </c>
      <c r="O1121" s="127" t="inlineStr">
        <is>
          <t>N</t>
        </is>
      </c>
      <c r="P1121" s="127" t="inlineStr">
        <is>
          <t>S</t>
        </is>
      </c>
      <c r="Q1121" s="127" t="inlineStr">
        <is>
          <t>NT</t>
        </is>
      </c>
      <c r="R1121" s="147" t="n">
        <v>0.11</v>
      </c>
      <c r="S1121" s="127" t="inlineStr">
        <is>
          <t>5Y</t>
        </is>
      </c>
      <c r="T1121" s="148" t="n">
        <v>3.07</v>
      </c>
      <c r="U1121" s="127" t="inlineStr">
        <is>
          <t>LA RUCHE LOGISTIQUE</t>
        </is>
      </c>
      <c r="W1121" s="8">
        <f>IF(C1121&lt;&gt;2,"",IF(S1121="5X","5XK",IF(S1121="5Y","5YK",IF(S1121="6B","6BK",IF(S1121="6C","6CK","")))))</f>
        <v/>
      </c>
      <c r="X1121" s="8">
        <f>IF(S1121="6B",_xlfn.XLOOKUP(H1121,'Zoning 2shop'!A:A,'Zoning 2shop'!B:B),IF(S1121="6C",_xlfn.XLOOKUP(G1121,'Zoning 2shop'!C:C,'Zoning 2shop'!D:D),""))</f>
        <v/>
      </c>
      <c r="Y1121" s="112">
        <f>AB1121/Z1121</f>
        <v/>
      </c>
      <c r="Z1121" s="4">
        <f>T1121</f>
        <v/>
      </c>
      <c r="AA1121" s="4">
        <f>IF(OR(S1121="6C",S1121="6B",S1121="5X",S1121="5Y"),0.08,0.5)</f>
        <v/>
      </c>
      <c r="AB1121" s="4">
        <f>$AG$5/$AG$2*Z1121</f>
        <v/>
      </c>
      <c r="AC1121" s="19">
        <f>Z1121+AA1121</f>
        <v/>
      </c>
      <c r="AD1121" s="8">
        <f>IF(COUNTIF(Catégories!A:A,N1121)=0,"catégorie inconnue",LOOKUP(N1121,Catégories!A:A,Catégories!B:B))</f>
        <v/>
      </c>
      <c r="AE1121" s="21">
        <f>SUM(Z1121:AB1121)</f>
        <v/>
      </c>
    </row>
    <row r="1122">
      <c r="B1122" s="127" t="inlineStr">
        <is>
          <t>13624019</t>
        </is>
      </c>
      <c r="C1122" s="127" t="inlineStr">
        <is>
          <t>2</t>
        </is>
      </c>
      <c r="D1122" s="123" t="n">
        <v>46164</v>
      </c>
      <c r="E1122" s="127" t="inlineStr">
        <is>
          <t>75004</t>
        </is>
      </c>
      <c r="F1122" s="127" t="inlineStr">
        <is>
          <t>21320</t>
        </is>
      </c>
      <c r="G1122" s="127" t="inlineStr"/>
      <c r="H1122" s="127" t="inlineStr"/>
      <c r="I1122" s="127" t="inlineStr">
        <is>
          <t>114189</t>
        </is>
      </c>
      <c r="J1122" s="127" t="inlineStr">
        <is>
          <t>114189</t>
        </is>
      </c>
      <c r="K1122" s="127" t="inlineStr">
        <is>
          <t>999999</t>
        </is>
      </c>
      <c r="L1122" s="127" t="inlineStr">
        <is>
          <t>XT259309693TS</t>
        </is>
      </c>
      <c r="M1122" s="127" t="inlineStr">
        <is>
          <t>N</t>
        </is>
      </c>
      <c r="N1122" s="127" t="inlineStr">
        <is>
          <t>Transport</t>
        </is>
      </c>
      <c r="O1122" s="127" t="inlineStr">
        <is>
          <t>N</t>
        </is>
      </c>
      <c r="P1122" s="127" t="inlineStr">
        <is>
          <t>S</t>
        </is>
      </c>
      <c r="Q1122" s="127" t="inlineStr">
        <is>
          <t>NT</t>
        </is>
      </c>
      <c r="R1122" s="147" t="n">
        <v>0.65</v>
      </c>
      <c r="S1122" s="127" t="inlineStr">
        <is>
          <t>5Y</t>
        </is>
      </c>
      <c r="T1122" s="148" t="n">
        <v>3.17</v>
      </c>
      <c r="U1122" s="127" t="inlineStr">
        <is>
          <t>LA RUCHE LOGISTIQUE</t>
        </is>
      </c>
      <c r="W1122" s="8">
        <f>IF(C1122&lt;&gt;2,"",IF(S1122="5X","5XK",IF(S1122="5Y","5YK",IF(S1122="6B","6BK",IF(S1122="6C","6CK","")))))</f>
        <v/>
      </c>
      <c r="X1122" s="8">
        <f>IF(S1122="6B",_xlfn.XLOOKUP(H1122,'Zoning 2shop'!A:A,'Zoning 2shop'!B:B),IF(S1122="6C",_xlfn.XLOOKUP(G1122,'Zoning 2shop'!C:C,'Zoning 2shop'!D:D),""))</f>
        <v/>
      </c>
      <c r="Y1122" s="112">
        <f>AB1122/Z1122</f>
        <v/>
      </c>
      <c r="Z1122" s="4">
        <f>T1122</f>
        <v/>
      </c>
      <c r="AA1122" s="4">
        <f>IF(OR(S1122="6C",S1122="6B",S1122="5X",S1122="5Y"),0.08,0.5)</f>
        <v/>
      </c>
      <c r="AB1122" s="4">
        <f>$AG$5/$AG$2*Z1122</f>
        <v/>
      </c>
      <c r="AC1122" s="19">
        <f>Z1122+AA1122</f>
        <v/>
      </c>
      <c r="AD1122" s="8">
        <f>IF(COUNTIF(Catégories!A:A,N1122)=0,"catégorie inconnue",LOOKUP(N1122,Catégories!A:A,Catégories!B:B))</f>
        <v/>
      </c>
      <c r="AE1122" s="21">
        <f>SUM(Z1122:AB1122)</f>
        <v/>
      </c>
    </row>
    <row r="1123">
      <c r="B1123" s="127" t="inlineStr">
        <is>
          <t>13624019</t>
        </is>
      </c>
      <c r="C1123" s="127" t="inlineStr">
        <is>
          <t>2</t>
        </is>
      </c>
      <c r="D1123" s="123" t="n">
        <v>46164</v>
      </c>
      <c r="E1123" s="127" t="inlineStr">
        <is>
          <t>42000</t>
        </is>
      </c>
      <c r="F1123" s="127" t="inlineStr">
        <is>
          <t>21320</t>
        </is>
      </c>
      <c r="G1123" s="127" t="inlineStr"/>
      <c r="H1123" s="127" t="inlineStr"/>
      <c r="I1123" s="127" t="inlineStr">
        <is>
          <t>110852</t>
        </is>
      </c>
      <c r="J1123" s="127" t="inlineStr">
        <is>
          <t>110852</t>
        </is>
      </c>
      <c r="K1123" s="127" t="inlineStr">
        <is>
          <t>999999</t>
        </is>
      </c>
      <c r="L1123" s="127" t="inlineStr">
        <is>
          <t>XT259316204TS</t>
        </is>
      </c>
      <c r="M1123" s="127" t="inlineStr">
        <is>
          <t>N</t>
        </is>
      </c>
      <c r="N1123" s="127" t="inlineStr">
        <is>
          <t>Transport</t>
        </is>
      </c>
      <c r="O1123" s="127" t="inlineStr">
        <is>
          <t>N</t>
        </is>
      </c>
      <c r="P1123" s="127" t="inlineStr">
        <is>
          <t>S</t>
        </is>
      </c>
      <c r="Q1123" s="127" t="inlineStr">
        <is>
          <t>NT</t>
        </is>
      </c>
      <c r="R1123" s="147" t="n">
        <v>0.5</v>
      </c>
      <c r="S1123" s="127" t="inlineStr">
        <is>
          <t>5Y</t>
        </is>
      </c>
      <c r="T1123" s="148" t="n">
        <v>3.07</v>
      </c>
      <c r="U1123" s="127" t="inlineStr">
        <is>
          <t>LA RUCHE LOGISTIQUE</t>
        </is>
      </c>
      <c r="W1123" s="8">
        <f>IF(C1123&lt;&gt;2,"",IF(S1123="5X","5XK",IF(S1123="5Y","5YK",IF(S1123="6B","6BK",IF(S1123="6C","6CK","")))))</f>
        <v/>
      </c>
      <c r="X1123" s="8">
        <f>IF(S1123="6B",_xlfn.XLOOKUP(H1123,'Zoning 2shop'!A:A,'Zoning 2shop'!B:B),IF(S1123="6C",_xlfn.XLOOKUP(G1123,'Zoning 2shop'!C:C,'Zoning 2shop'!D:D),""))</f>
        <v/>
      </c>
      <c r="Y1123" s="112">
        <f>AB1123/Z1123</f>
        <v/>
      </c>
      <c r="Z1123" s="4">
        <f>T1123</f>
        <v/>
      </c>
      <c r="AA1123" s="4">
        <f>IF(OR(S1123="6C",S1123="6B",S1123="5X",S1123="5Y"),0.08,0.5)</f>
        <v/>
      </c>
      <c r="AB1123" s="4">
        <f>$AG$5/$AG$2*Z1123</f>
        <v/>
      </c>
      <c r="AC1123" s="19">
        <f>Z1123+AA1123</f>
        <v/>
      </c>
      <c r="AD1123" s="8">
        <f>IF(COUNTIF(Catégories!A:A,N1123)=0,"catégorie inconnue",LOOKUP(N1123,Catégories!A:A,Catégories!B:B))</f>
        <v/>
      </c>
      <c r="AE1123" s="21">
        <f>SUM(Z1123:AB1123)</f>
        <v/>
      </c>
    </row>
    <row r="1124">
      <c r="B1124" s="127" t="inlineStr">
        <is>
          <t>13624019</t>
        </is>
      </c>
      <c r="C1124" s="127" t="inlineStr">
        <is>
          <t>2</t>
        </is>
      </c>
      <c r="D1124" s="123" t="n">
        <v>46164</v>
      </c>
      <c r="E1124" s="127" t="inlineStr">
        <is>
          <t>42153</t>
        </is>
      </c>
      <c r="F1124" s="127" t="inlineStr">
        <is>
          <t>21320</t>
        </is>
      </c>
      <c r="G1124" s="127" t="inlineStr"/>
      <c r="H1124" s="127" t="inlineStr"/>
      <c r="I1124" s="127" t="inlineStr">
        <is>
          <t>113001</t>
        </is>
      </c>
      <c r="J1124" s="127" t="inlineStr">
        <is>
          <t>113001</t>
        </is>
      </c>
      <c r="K1124" s="127" t="inlineStr">
        <is>
          <t>999999</t>
        </is>
      </c>
      <c r="L1124" s="127" t="inlineStr">
        <is>
          <t>XT259316575TS</t>
        </is>
      </c>
      <c r="M1124" s="127" t="inlineStr">
        <is>
          <t>N</t>
        </is>
      </c>
      <c r="N1124" s="127" t="inlineStr">
        <is>
          <t>Transport</t>
        </is>
      </c>
      <c r="O1124" s="127" t="inlineStr">
        <is>
          <t>N</t>
        </is>
      </c>
      <c r="P1124" s="127" t="inlineStr">
        <is>
          <t>S</t>
        </is>
      </c>
      <c r="Q1124" s="127" t="inlineStr">
        <is>
          <t>NT</t>
        </is>
      </c>
      <c r="R1124" s="147" t="n">
        <v>0.45</v>
      </c>
      <c r="S1124" s="127" t="inlineStr">
        <is>
          <t>5Y</t>
        </is>
      </c>
      <c r="T1124" s="148" t="n">
        <v>3.07</v>
      </c>
      <c r="U1124" s="127" t="inlineStr">
        <is>
          <t>LA RUCHE LOGISTIQUE</t>
        </is>
      </c>
      <c r="W1124" s="8">
        <f>IF(C1124&lt;&gt;2,"",IF(S1124="5X","5XK",IF(S1124="5Y","5YK",IF(S1124="6B","6BK",IF(S1124="6C","6CK","")))))</f>
        <v/>
      </c>
      <c r="X1124" s="8">
        <f>IF(S1124="6B",_xlfn.XLOOKUP(H1124,'Zoning 2shop'!A:A,'Zoning 2shop'!B:B),IF(S1124="6C",_xlfn.XLOOKUP(G1124,'Zoning 2shop'!C:C,'Zoning 2shop'!D:D),""))</f>
        <v/>
      </c>
      <c r="Y1124" s="112">
        <f>AB1124/Z1124</f>
        <v/>
      </c>
      <c r="Z1124" s="4">
        <f>T1124</f>
        <v/>
      </c>
      <c r="AA1124" s="4">
        <f>IF(OR(S1124="6C",S1124="6B",S1124="5X",S1124="5Y"),0.08,0.5)</f>
        <v/>
      </c>
      <c r="AB1124" s="4">
        <f>$AG$5/$AG$2*Z1124</f>
        <v/>
      </c>
      <c r="AC1124" s="19">
        <f>Z1124+AA1124</f>
        <v/>
      </c>
      <c r="AD1124" s="8">
        <f>IF(COUNTIF(Catégories!A:A,N1124)=0,"catégorie inconnue",LOOKUP(N1124,Catégories!A:A,Catégories!B:B))</f>
        <v/>
      </c>
      <c r="AE1124" s="21">
        <f>SUM(Z1124:AB1124)</f>
        <v/>
      </c>
    </row>
    <row r="1125">
      <c r="B1125" s="127" t="inlineStr">
        <is>
          <t>13624019</t>
        </is>
      </c>
      <c r="C1125" s="127" t="inlineStr">
        <is>
          <t>2</t>
        </is>
      </c>
      <c r="D1125" s="123" t="n">
        <v>46164</v>
      </c>
      <c r="E1125" s="127" t="inlineStr">
        <is>
          <t>40220</t>
        </is>
      </c>
      <c r="F1125" s="127" t="inlineStr">
        <is>
          <t>21320</t>
        </is>
      </c>
      <c r="G1125" s="127" t="inlineStr"/>
      <c r="H1125" s="127" t="inlineStr"/>
      <c r="I1125" s="127" t="inlineStr">
        <is>
          <t>109168</t>
        </is>
      </c>
      <c r="J1125" s="127" t="inlineStr">
        <is>
          <t>109168</t>
        </is>
      </c>
      <c r="K1125" s="127" t="inlineStr">
        <is>
          <t>999999</t>
        </is>
      </c>
      <c r="L1125" s="127" t="inlineStr">
        <is>
          <t>XT259321734TS</t>
        </is>
      </c>
      <c r="M1125" s="127" t="inlineStr">
        <is>
          <t>N</t>
        </is>
      </c>
      <c r="N1125" s="127" t="inlineStr">
        <is>
          <t>Transport</t>
        </is>
      </c>
      <c r="O1125" s="127" t="inlineStr">
        <is>
          <t>N</t>
        </is>
      </c>
      <c r="P1125" s="127" t="inlineStr">
        <is>
          <t>S</t>
        </is>
      </c>
      <c r="Q1125" s="127" t="inlineStr">
        <is>
          <t>NT</t>
        </is>
      </c>
      <c r="R1125" s="147" t="n">
        <v>0.75</v>
      </c>
      <c r="S1125" s="127" t="inlineStr">
        <is>
          <t>5Y</t>
        </is>
      </c>
      <c r="T1125" s="148" t="n">
        <v>3.17</v>
      </c>
      <c r="U1125" s="127" t="inlineStr">
        <is>
          <t>LA RUCHE LOGISTIQUE</t>
        </is>
      </c>
      <c r="W1125" s="8">
        <f>IF(C1125&lt;&gt;2,"",IF(S1125="5X","5XK",IF(S1125="5Y","5YK",IF(S1125="6B","6BK",IF(S1125="6C","6CK","")))))</f>
        <v/>
      </c>
      <c r="X1125" s="8">
        <f>IF(S1125="6B",_xlfn.XLOOKUP(H1125,'Zoning 2shop'!A:A,'Zoning 2shop'!B:B),IF(S1125="6C",_xlfn.XLOOKUP(G1125,'Zoning 2shop'!C:C,'Zoning 2shop'!D:D),""))</f>
        <v/>
      </c>
      <c r="Y1125" s="112">
        <f>AB1125/Z1125</f>
        <v/>
      </c>
      <c r="Z1125" s="4">
        <f>T1125</f>
        <v/>
      </c>
      <c r="AA1125" s="4">
        <f>IF(OR(S1125="6C",S1125="6B",S1125="5X",S1125="5Y"),0.08,0.5)</f>
        <v/>
      </c>
      <c r="AB1125" s="4">
        <f>$AG$5/$AG$2*Z1125</f>
        <v/>
      </c>
      <c r="AC1125" s="19">
        <f>Z1125+AA1125</f>
        <v/>
      </c>
      <c r="AD1125" s="8">
        <f>IF(COUNTIF(Catégories!A:A,N1125)=0,"catégorie inconnue",LOOKUP(N1125,Catégories!A:A,Catégories!B:B))</f>
        <v/>
      </c>
      <c r="AE1125" s="21">
        <f>SUM(Z1125:AB1125)</f>
        <v/>
      </c>
    </row>
    <row r="1126">
      <c r="B1126" s="127" t="inlineStr">
        <is>
          <t>13624019</t>
        </is>
      </c>
      <c r="C1126" s="127" t="inlineStr">
        <is>
          <t>2</t>
        </is>
      </c>
      <c r="D1126" s="123" t="n">
        <v>46164</v>
      </c>
      <c r="E1126" s="127" t="inlineStr">
        <is>
          <t>94340</t>
        </is>
      </c>
      <c r="F1126" s="127" t="inlineStr">
        <is>
          <t>21320</t>
        </is>
      </c>
      <c r="G1126" s="127" t="inlineStr"/>
      <c r="H1126" s="127" t="inlineStr"/>
      <c r="I1126" s="127" t="inlineStr">
        <is>
          <t>114352</t>
        </is>
      </c>
      <c r="J1126" s="127" t="inlineStr">
        <is>
          <t>114352</t>
        </is>
      </c>
      <c r="K1126" s="127" t="inlineStr">
        <is>
          <t>999999</t>
        </is>
      </c>
      <c r="L1126" s="127" t="inlineStr">
        <is>
          <t>XT259325223TS</t>
        </is>
      </c>
      <c r="M1126" s="127" t="inlineStr">
        <is>
          <t>N</t>
        </is>
      </c>
      <c r="N1126" s="127" t="inlineStr">
        <is>
          <t>Transport</t>
        </is>
      </c>
      <c r="O1126" s="127" t="inlineStr">
        <is>
          <t>N</t>
        </is>
      </c>
      <c r="P1126" s="127" t="inlineStr">
        <is>
          <t>S</t>
        </is>
      </c>
      <c r="Q1126" s="127" t="inlineStr">
        <is>
          <t>NT</t>
        </is>
      </c>
      <c r="R1126" s="147" t="n">
        <v>0.9399999999999999</v>
      </c>
      <c r="S1126" s="127" t="inlineStr">
        <is>
          <t>5Y</t>
        </is>
      </c>
      <c r="T1126" s="148" t="n">
        <v>3.17</v>
      </c>
      <c r="U1126" s="127" t="inlineStr">
        <is>
          <t>LA RUCHE LOGISTIQUE</t>
        </is>
      </c>
      <c r="W1126" s="8">
        <f>IF(C1126&lt;&gt;2,"",IF(S1126="5X","5XK",IF(S1126="5Y","5YK",IF(S1126="6B","6BK",IF(S1126="6C","6CK","")))))</f>
        <v/>
      </c>
      <c r="X1126" s="8">
        <f>IF(S1126="6B",_xlfn.XLOOKUP(H1126,'Zoning 2shop'!A:A,'Zoning 2shop'!B:B),IF(S1126="6C",_xlfn.XLOOKUP(G1126,'Zoning 2shop'!C:C,'Zoning 2shop'!D:D),""))</f>
        <v/>
      </c>
      <c r="Y1126" s="112">
        <f>AB1126/Z1126</f>
        <v/>
      </c>
      <c r="Z1126" s="4">
        <f>T1126</f>
        <v/>
      </c>
      <c r="AA1126" s="4">
        <f>IF(OR(S1126="6C",S1126="6B",S1126="5X",S1126="5Y"),0.08,0.5)</f>
        <v/>
      </c>
      <c r="AB1126" s="4">
        <f>$AG$5/$AG$2*Z1126</f>
        <v/>
      </c>
      <c r="AC1126" s="19">
        <f>Z1126+AA1126</f>
        <v/>
      </c>
      <c r="AD1126" s="8">
        <f>IF(COUNTIF(Catégories!A:A,N1126)=0,"catégorie inconnue",LOOKUP(N1126,Catégories!A:A,Catégories!B:B))</f>
        <v/>
      </c>
      <c r="AE1126" s="21">
        <f>SUM(Z1126:AB1126)</f>
        <v/>
      </c>
    </row>
    <row r="1127">
      <c r="B1127" s="127" t="inlineStr">
        <is>
          <t>13624019</t>
        </is>
      </c>
      <c r="C1127" s="127" t="inlineStr">
        <is>
          <t>2</t>
        </is>
      </c>
      <c r="D1127" s="123" t="n">
        <v>46164</v>
      </c>
      <c r="E1127" s="127" t="inlineStr">
        <is>
          <t>31200</t>
        </is>
      </c>
      <c r="F1127" s="127" t="inlineStr">
        <is>
          <t>21320</t>
        </is>
      </c>
      <c r="G1127" s="127" t="inlineStr"/>
      <c r="H1127" s="127" t="inlineStr"/>
      <c r="I1127" s="127" t="inlineStr">
        <is>
          <t>113486</t>
        </is>
      </c>
      <c r="J1127" s="127" t="inlineStr">
        <is>
          <t>113486</t>
        </is>
      </c>
      <c r="K1127" s="127" t="inlineStr">
        <is>
          <t>999999</t>
        </is>
      </c>
      <c r="L1127" s="127" t="inlineStr">
        <is>
          <t>XT259342460TS</t>
        </is>
      </c>
      <c r="M1127" s="127" t="inlineStr">
        <is>
          <t>N</t>
        </is>
      </c>
      <c r="N1127" s="127" t="inlineStr">
        <is>
          <t>Transport</t>
        </is>
      </c>
      <c r="O1127" s="127" t="inlineStr">
        <is>
          <t>N</t>
        </is>
      </c>
      <c r="P1127" s="127" t="inlineStr">
        <is>
          <t>S</t>
        </is>
      </c>
      <c r="Q1127" s="127" t="inlineStr">
        <is>
          <t>NT</t>
        </is>
      </c>
      <c r="R1127" s="147" t="n">
        <v>0.5</v>
      </c>
      <c r="S1127" s="127" t="inlineStr">
        <is>
          <t>5Y</t>
        </is>
      </c>
      <c r="T1127" s="148" t="n">
        <v>3.07</v>
      </c>
      <c r="U1127" s="127" t="inlineStr">
        <is>
          <t>LA RUCHE LOGISTIQUE</t>
        </is>
      </c>
      <c r="W1127" s="8">
        <f>IF(C1127&lt;&gt;2,"",IF(S1127="5X","5XK",IF(S1127="5Y","5YK",IF(S1127="6B","6BK",IF(S1127="6C","6CK","")))))</f>
        <v/>
      </c>
      <c r="X1127" s="8">
        <f>IF(S1127="6B",_xlfn.XLOOKUP(H1127,'Zoning 2shop'!A:A,'Zoning 2shop'!B:B),IF(S1127="6C",_xlfn.XLOOKUP(G1127,'Zoning 2shop'!C:C,'Zoning 2shop'!D:D),""))</f>
        <v/>
      </c>
      <c r="Y1127" s="112">
        <f>AB1127/Z1127</f>
        <v/>
      </c>
      <c r="Z1127" s="4">
        <f>T1127</f>
        <v/>
      </c>
      <c r="AA1127" s="4">
        <f>IF(OR(S1127="6C",S1127="6B",S1127="5X",S1127="5Y"),0.08,0.5)</f>
        <v/>
      </c>
      <c r="AB1127" s="4">
        <f>$AG$5/$AG$2*Z1127</f>
        <v/>
      </c>
      <c r="AC1127" s="19">
        <f>Z1127+AA1127</f>
        <v/>
      </c>
      <c r="AD1127" s="8">
        <f>IF(COUNTIF(Catégories!A:A,N1127)=0,"catégorie inconnue",LOOKUP(N1127,Catégories!A:A,Catégories!B:B))</f>
        <v/>
      </c>
      <c r="AE1127" s="21">
        <f>SUM(Z1127:AB1127)</f>
        <v/>
      </c>
    </row>
    <row r="1128">
      <c r="B1128" s="127" t="inlineStr">
        <is>
          <t>13624019</t>
        </is>
      </c>
      <c r="C1128" s="127" t="inlineStr">
        <is>
          <t>2</t>
        </is>
      </c>
      <c r="D1128" s="123" t="n">
        <v>46164</v>
      </c>
      <c r="E1128" s="127" t="inlineStr">
        <is>
          <t>17137</t>
        </is>
      </c>
      <c r="F1128" s="127" t="inlineStr">
        <is>
          <t>21320</t>
        </is>
      </c>
      <c r="G1128" s="127" t="inlineStr"/>
      <c r="H1128" s="127" t="inlineStr"/>
      <c r="I1128" s="127" t="inlineStr">
        <is>
          <t>114025</t>
        </is>
      </c>
      <c r="J1128" s="127" t="inlineStr">
        <is>
          <t>114025</t>
        </is>
      </c>
      <c r="K1128" s="127" t="inlineStr">
        <is>
          <t>999999</t>
        </is>
      </c>
      <c r="L1128" s="127" t="inlineStr">
        <is>
          <t>XT259346152TS</t>
        </is>
      </c>
      <c r="M1128" s="127" t="inlineStr">
        <is>
          <t>N</t>
        </is>
      </c>
      <c r="N1128" s="127" t="inlineStr">
        <is>
          <t>Transport</t>
        </is>
      </c>
      <c r="O1128" s="127" t="inlineStr">
        <is>
          <t>N</t>
        </is>
      </c>
      <c r="P1128" s="127" t="inlineStr">
        <is>
          <t>S</t>
        </is>
      </c>
      <c r="Q1128" s="127" t="inlineStr">
        <is>
          <t>NT</t>
        </is>
      </c>
      <c r="R1128" s="147" t="n">
        <v>0.2</v>
      </c>
      <c r="S1128" s="127" t="inlineStr">
        <is>
          <t>5Y</t>
        </is>
      </c>
      <c r="T1128" s="148" t="n">
        <v>3.07</v>
      </c>
      <c r="U1128" s="127" t="inlineStr">
        <is>
          <t>LA RUCHE LOGISTIQUE</t>
        </is>
      </c>
      <c r="W1128" s="8">
        <f>IF(C1128&lt;&gt;2,"",IF(S1128="5X","5XK",IF(S1128="5Y","5YK",IF(S1128="6B","6BK",IF(S1128="6C","6CK","")))))</f>
        <v/>
      </c>
      <c r="X1128" s="8">
        <f>IF(S1128="6B",_xlfn.XLOOKUP(H1128,'Zoning 2shop'!A:A,'Zoning 2shop'!B:B),IF(S1128="6C",_xlfn.XLOOKUP(G1128,'Zoning 2shop'!C:C,'Zoning 2shop'!D:D),""))</f>
        <v/>
      </c>
      <c r="Y1128" s="112">
        <f>AB1128/Z1128</f>
        <v/>
      </c>
      <c r="Z1128" s="4">
        <f>T1128</f>
        <v/>
      </c>
      <c r="AA1128" s="4">
        <f>IF(OR(S1128="6C",S1128="6B",S1128="5X",S1128="5Y"),0.08,0.5)</f>
        <v/>
      </c>
      <c r="AB1128" s="4">
        <f>$AG$5/$AG$2*Z1128</f>
        <v/>
      </c>
      <c r="AC1128" s="19">
        <f>Z1128+AA1128</f>
        <v/>
      </c>
      <c r="AD1128" s="8">
        <f>IF(COUNTIF(Catégories!A:A,N1128)=0,"catégorie inconnue",LOOKUP(N1128,Catégories!A:A,Catégories!B:B))</f>
        <v/>
      </c>
      <c r="AE1128" s="21">
        <f>SUM(Z1128:AB1128)</f>
        <v/>
      </c>
    </row>
    <row r="1129">
      <c r="B1129" s="127" t="inlineStr">
        <is>
          <t>13624019</t>
        </is>
      </c>
      <c r="C1129" s="127" t="inlineStr">
        <is>
          <t>2</t>
        </is>
      </c>
      <c r="D1129" s="123" t="n">
        <v>46164</v>
      </c>
      <c r="E1129" s="127" t="inlineStr">
        <is>
          <t>49140</t>
        </is>
      </c>
      <c r="F1129" s="127" t="inlineStr">
        <is>
          <t>21320</t>
        </is>
      </c>
      <c r="G1129" s="127" t="inlineStr"/>
      <c r="H1129" s="127" t="inlineStr"/>
      <c r="I1129" s="127" t="inlineStr">
        <is>
          <t>113602</t>
        </is>
      </c>
      <c r="J1129" s="127" t="inlineStr">
        <is>
          <t>113602</t>
        </is>
      </c>
      <c r="K1129" s="127" t="inlineStr">
        <is>
          <t>999999</t>
        </is>
      </c>
      <c r="L1129" s="127" t="inlineStr">
        <is>
          <t>XT259346170TS</t>
        </is>
      </c>
      <c r="M1129" s="127" t="inlineStr">
        <is>
          <t>N</t>
        </is>
      </c>
      <c r="N1129" s="127" t="inlineStr">
        <is>
          <t>Transport</t>
        </is>
      </c>
      <c r="O1129" s="127" t="inlineStr">
        <is>
          <t>N</t>
        </is>
      </c>
      <c r="P1129" s="127" t="inlineStr">
        <is>
          <t>S</t>
        </is>
      </c>
      <c r="Q1129" s="127" t="inlineStr">
        <is>
          <t>NT</t>
        </is>
      </c>
      <c r="R1129" s="147" t="n">
        <v>0.07000000000000001</v>
      </c>
      <c r="S1129" s="127" t="inlineStr">
        <is>
          <t>5Y</t>
        </is>
      </c>
      <c r="T1129" s="148" t="n">
        <v>3.07</v>
      </c>
      <c r="U1129" s="127" t="inlineStr">
        <is>
          <t>LA RUCHE LOGISTIQUE</t>
        </is>
      </c>
      <c r="W1129" s="8">
        <f>IF(C1129&lt;&gt;2,"",IF(S1129="5X","5XK",IF(S1129="5Y","5YK",IF(S1129="6B","6BK",IF(S1129="6C","6CK","")))))</f>
        <v/>
      </c>
      <c r="X1129" s="8">
        <f>IF(S1129="6B",_xlfn.XLOOKUP(H1129,'Zoning 2shop'!A:A,'Zoning 2shop'!B:B),IF(S1129="6C",_xlfn.XLOOKUP(G1129,'Zoning 2shop'!C:C,'Zoning 2shop'!D:D),""))</f>
        <v/>
      </c>
      <c r="Y1129" s="112">
        <f>AB1129/Z1129</f>
        <v/>
      </c>
      <c r="Z1129" s="4">
        <f>T1129</f>
        <v/>
      </c>
      <c r="AA1129" s="4">
        <f>IF(OR(S1129="6C",S1129="6B",S1129="5X",S1129="5Y"),0.08,0.5)</f>
        <v/>
      </c>
      <c r="AB1129" s="4">
        <f>$AG$5/$AG$2*Z1129</f>
        <v/>
      </c>
      <c r="AC1129" s="19">
        <f>Z1129+AA1129</f>
        <v/>
      </c>
      <c r="AD1129" s="8">
        <f>IF(COUNTIF(Catégories!A:A,N1129)=0,"catégorie inconnue",LOOKUP(N1129,Catégories!A:A,Catégories!B:B))</f>
        <v/>
      </c>
      <c r="AE1129" s="21">
        <f>SUM(Z1129:AB1129)</f>
        <v/>
      </c>
    </row>
    <row r="1130">
      <c r="B1130" s="127" t="inlineStr">
        <is>
          <t>13624019</t>
        </is>
      </c>
      <c r="C1130" s="127" t="inlineStr">
        <is>
          <t>2</t>
        </is>
      </c>
      <c r="D1130" s="123" t="n">
        <v>46164</v>
      </c>
      <c r="E1130" s="127" t="inlineStr">
        <is>
          <t>78800</t>
        </is>
      </c>
      <c r="F1130" s="127" t="inlineStr">
        <is>
          <t>21320</t>
        </is>
      </c>
      <c r="G1130" s="127" t="inlineStr"/>
      <c r="H1130" s="127" t="inlineStr"/>
      <c r="I1130" s="127" t="inlineStr">
        <is>
          <t>114192</t>
        </is>
      </c>
      <c r="J1130" s="127" t="inlineStr">
        <is>
          <t>114192</t>
        </is>
      </c>
      <c r="K1130" s="127" t="inlineStr">
        <is>
          <t>999999</t>
        </is>
      </c>
      <c r="L1130" s="127" t="inlineStr">
        <is>
          <t>XT259350072TS</t>
        </is>
      </c>
      <c r="M1130" s="127" t="inlineStr">
        <is>
          <t>N</t>
        </is>
      </c>
      <c r="N1130" s="127" t="inlineStr">
        <is>
          <t>Transport</t>
        </is>
      </c>
      <c r="O1130" s="127" t="inlineStr">
        <is>
          <t>N</t>
        </is>
      </c>
      <c r="P1130" s="127" t="inlineStr">
        <is>
          <t>S</t>
        </is>
      </c>
      <c r="Q1130" s="127" t="inlineStr">
        <is>
          <t>NT</t>
        </is>
      </c>
      <c r="R1130" s="147" t="n">
        <v>0.4</v>
      </c>
      <c r="S1130" s="127" t="inlineStr">
        <is>
          <t>5Y</t>
        </is>
      </c>
      <c r="T1130" s="148" t="n">
        <v>3.07</v>
      </c>
      <c r="U1130" s="127" t="inlineStr">
        <is>
          <t>LA RUCHE LOGISTIQUE</t>
        </is>
      </c>
      <c r="W1130" s="8">
        <f>IF(C1130&lt;&gt;2,"",IF(S1130="5X","5XK",IF(S1130="5Y","5YK",IF(S1130="6B","6BK",IF(S1130="6C","6CK","")))))</f>
        <v/>
      </c>
      <c r="X1130" s="8">
        <f>IF(S1130="6B",_xlfn.XLOOKUP(H1130,'Zoning 2shop'!A:A,'Zoning 2shop'!B:B),IF(S1130="6C",_xlfn.XLOOKUP(G1130,'Zoning 2shop'!C:C,'Zoning 2shop'!D:D),""))</f>
        <v/>
      </c>
      <c r="Y1130" s="112">
        <f>AB1130/Z1130</f>
        <v/>
      </c>
      <c r="Z1130" s="4">
        <f>T1130</f>
        <v/>
      </c>
      <c r="AA1130" s="4">
        <f>IF(OR(S1130="6C",S1130="6B",S1130="5X",S1130="5Y"),0.08,0.5)</f>
        <v/>
      </c>
      <c r="AB1130" s="4">
        <f>$AG$5/$AG$2*Z1130</f>
        <v/>
      </c>
      <c r="AC1130" s="19">
        <f>Z1130+AA1130</f>
        <v/>
      </c>
      <c r="AD1130" s="8">
        <f>IF(COUNTIF(Catégories!A:A,N1130)=0,"catégorie inconnue",LOOKUP(N1130,Catégories!A:A,Catégories!B:B))</f>
        <v/>
      </c>
      <c r="AE1130" s="21">
        <f>SUM(Z1130:AB1130)</f>
        <v/>
      </c>
    </row>
    <row r="1131">
      <c r="B1131" s="127" t="inlineStr">
        <is>
          <t>13624019</t>
        </is>
      </c>
      <c r="C1131" s="127" t="inlineStr">
        <is>
          <t>2</t>
        </is>
      </c>
      <c r="D1131" s="123" t="n">
        <v>46164</v>
      </c>
      <c r="E1131" s="127" t="inlineStr">
        <is>
          <t>95880</t>
        </is>
      </c>
      <c r="F1131" s="127" t="inlineStr">
        <is>
          <t>21320</t>
        </is>
      </c>
      <c r="G1131" s="127" t="inlineStr"/>
      <c r="H1131" s="127" t="inlineStr"/>
      <c r="I1131" s="127" t="inlineStr">
        <is>
          <t>112964</t>
        </is>
      </c>
      <c r="J1131" s="127" t="inlineStr">
        <is>
          <t>112964</t>
        </is>
      </c>
      <c r="K1131" s="127" t="inlineStr">
        <is>
          <t>999999</t>
        </is>
      </c>
      <c r="L1131" s="127" t="inlineStr">
        <is>
          <t>XT259360018TS</t>
        </is>
      </c>
      <c r="M1131" s="127" t="inlineStr">
        <is>
          <t>N</t>
        </is>
      </c>
      <c r="N1131" s="127" t="inlineStr">
        <is>
          <t>Transport</t>
        </is>
      </c>
      <c r="O1131" s="127" t="inlineStr">
        <is>
          <t>N</t>
        </is>
      </c>
      <c r="P1131" s="127" t="inlineStr">
        <is>
          <t>S</t>
        </is>
      </c>
      <c r="Q1131" s="127" t="inlineStr">
        <is>
          <t>NT</t>
        </is>
      </c>
      <c r="R1131" s="147" t="n">
        <v>0.11</v>
      </c>
      <c r="S1131" s="127" t="inlineStr">
        <is>
          <t>5Y</t>
        </is>
      </c>
      <c r="T1131" s="148" t="n">
        <v>3.07</v>
      </c>
      <c r="U1131" s="127" t="inlineStr">
        <is>
          <t>LA RUCHE LOGISTIQUE</t>
        </is>
      </c>
      <c r="W1131" s="8">
        <f>IF(C1131&lt;&gt;2,"",IF(S1131="5X","5XK",IF(S1131="5Y","5YK",IF(S1131="6B","6BK",IF(S1131="6C","6CK","")))))</f>
        <v/>
      </c>
      <c r="X1131" s="8">
        <f>IF(S1131="6B",_xlfn.XLOOKUP(H1131,'Zoning 2shop'!A:A,'Zoning 2shop'!B:B),IF(S1131="6C",_xlfn.XLOOKUP(G1131,'Zoning 2shop'!C:C,'Zoning 2shop'!D:D),""))</f>
        <v/>
      </c>
      <c r="Y1131" s="112">
        <f>AB1131/Z1131</f>
        <v/>
      </c>
      <c r="Z1131" s="4">
        <f>T1131</f>
        <v/>
      </c>
      <c r="AA1131" s="4">
        <f>IF(OR(S1131="6C",S1131="6B",S1131="5X",S1131="5Y"),0.08,0.5)</f>
        <v/>
      </c>
      <c r="AB1131" s="4">
        <f>$AG$5/$AG$2*Z1131</f>
        <v/>
      </c>
      <c r="AC1131" s="19">
        <f>Z1131+AA1131</f>
        <v/>
      </c>
      <c r="AD1131" s="8">
        <f>IF(COUNTIF(Catégories!A:A,N1131)=0,"catégorie inconnue",LOOKUP(N1131,Catégories!A:A,Catégories!B:B))</f>
        <v/>
      </c>
      <c r="AE1131" s="21">
        <f>SUM(Z1131:AB1131)</f>
        <v/>
      </c>
    </row>
    <row r="1132">
      <c r="B1132" s="127" t="inlineStr">
        <is>
          <t>13624019</t>
        </is>
      </c>
      <c r="C1132" s="127" t="inlineStr">
        <is>
          <t>2</t>
        </is>
      </c>
      <c r="D1132" s="123" t="n">
        <v>46164</v>
      </c>
      <c r="E1132" s="127" t="inlineStr">
        <is>
          <t>94200</t>
        </is>
      </c>
      <c r="F1132" s="127" t="inlineStr">
        <is>
          <t>21320</t>
        </is>
      </c>
      <c r="G1132" s="127" t="inlineStr"/>
      <c r="H1132" s="127" t="inlineStr"/>
      <c r="I1132" s="127" t="inlineStr">
        <is>
          <t>113398</t>
        </is>
      </c>
      <c r="J1132" s="127" t="inlineStr">
        <is>
          <t>113398</t>
        </is>
      </c>
      <c r="K1132" s="127" t="inlineStr">
        <is>
          <t>999999</t>
        </is>
      </c>
      <c r="L1132" s="127" t="inlineStr">
        <is>
          <t>XT259372064TS</t>
        </is>
      </c>
      <c r="M1132" s="127" t="inlineStr">
        <is>
          <t>N</t>
        </is>
      </c>
      <c r="N1132" s="127" t="inlineStr">
        <is>
          <t>Transport</t>
        </is>
      </c>
      <c r="O1132" s="127" t="inlineStr">
        <is>
          <t>N</t>
        </is>
      </c>
      <c r="P1132" s="127" t="inlineStr">
        <is>
          <t>S</t>
        </is>
      </c>
      <c r="Q1132" s="127" t="inlineStr">
        <is>
          <t>NT</t>
        </is>
      </c>
      <c r="R1132" s="147" t="n">
        <v>0.27</v>
      </c>
      <c r="S1132" s="127" t="inlineStr">
        <is>
          <t>5Y</t>
        </is>
      </c>
      <c r="T1132" s="148" t="n">
        <v>3.07</v>
      </c>
      <c r="U1132" s="127" t="inlineStr">
        <is>
          <t>LA RUCHE LOGISTIQUE</t>
        </is>
      </c>
      <c r="W1132" s="8">
        <f>IF(C1132&lt;&gt;2,"",IF(S1132="5X","5XK",IF(S1132="5Y","5YK",IF(S1132="6B","6BK",IF(S1132="6C","6CK","")))))</f>
        <v/>
      </c>
      <c r="X1132" s="8">
        <f>IF(S1132="6B",_xlfn.XLOOKUP(H1132,'Zoning 2shop'!A:A,'Zoning 2shop'!B:B),IF(S1132="6C",_xlfn.XLOOKUP(G1132,'Zoning 2shop'!C:C,'Zoning 2shop'!D:D),""))</f>
        <v/>
      </c>
      <c r="Y1132" s="112">
        <f>AB1132/Z1132</f>
        <v/>
      </c>
      <c r="Z1132" s="4">
        <f>T1132</f>
        <v/>
      </c>
      <c r="AA1132" s="4">
        <f>IF(OR(S1132="6C",S1132="6B",S1132="5X",S1132="5Y"),0.08,0.5)</f>
        <v/>
      </c>
      <c r="AB1132" s="4">
        <f>$AG$5/$AG$2*Z1132</f>
        <v/>
      </c>
      <c r="AC1132" s="19">
        <f>Z1132+AA1132</f>
        <v/>
      </c>
      <c r="AD1132" s="8">
        <f>IF(COUNTIF(Catégories!A:A,N1132)=0,"catégorie inconnue",LOOKUP(N1132,Catégories!A:A,Catégories!B:B))</f>
        <v/>
      </c>
      <c r="AE1132" s="21">
        <f>SUM(Z1132:AB1132)</f>
        <v/>
      </c>
    </row>
    <row r="1133">
      <c r="B1133" s="127" t="inlineStr">
        <is>
          <t>13624019</t>
        </is>
      </c>
      <c r="C1133" s="127" t="inlineStr">
        <is>
          <t>2</t>
        </is>
      </c>
      <c r="D1133" s="123" t="n">
        <v>46165</v>
      </c>
      <c r="E1133" s="127" t="inlineStr">
        <is>
          <t>75015</t>
        </is>
      </c>
      <c r="F1133" s="127" t="inlineStr">
        <is>
          <t>21320</t>
        </is>
      </c>
      <c r="G1133" s="127" t="inlineStr"/>
      <c r="H1133" s="127" t="inlineStr"/>
      <c r="I1133" s="127" t="inlineStr">
        <is>
          <t>114044</t>
        </is>
      </c>
      <c r="J1133" s="127" t="inlineStr">
        <is>
          <t>114044</t>
        </is>
      </c>
      <c r="K1133" s="127" t="inlineStr">
        <is>
          <t>999999</t>
        </is>
      </c>
      <c r="L1133" s="127" t="inlineStr">
        <is>
          <t>XT259397931TS</t>
        </is>
      </c>
      <c r="M1133" s="127" t="inlineStr">
        <is>
          <t>N</t>
        </is>
      </c>
      <c r="N1133" s="127" t="inlineStr">
        <is>
          <t>Transport</t>
        </is>
      </c>
      <c r="O1133" s="127" t="inlineStr">
        <is>
          <t>N</t>
        </is>
      </c>
      <c r="P1133" s="127" t="inlineStr">
        <is>
          <t>S</t>
        </is>
      </c>
      <c r="Q1133" s="127" t="inlineStr">
        <is>
          <t>NT</t>
        </is>
      </c>
      <c r="R1133" s="147" t="n">
        <v>0.1</v>
      </c>
      <c r="S1133" s="127" t="inlineStr">
        <is>
          <t>5Y</t>
        </is>
      </c>
      <c r="T1133" s="148" t="n">
        <v>3.07</v>
      </c>
      <c r="U1133" s="127" t="inlineStr">
        <is>
          <t>LA RUCHE LOGISTIQUE</t>
        </is>
      </c>
      <c r="W1133" s="8">
        <f>IF(C1133&lt;&gt;2,"",IF(S1133="5X","5XK",IF(S1133="5Y","5YK",IF(S1133="6B","6BK",IF(S1133="6C","6CK","")))))</f>
        <v/>
      </c>
      <c r="X1133" s="8">
        <f>IF(S1133="6B",_xlfn.XLOOKUP(H1133,'Zoning 2shop'!A:A,'Zoning 2shop'!B:B),IF(S1133="6C",_xlfn.XLOOKUP(G1133,'Zoning 2shop'!C:C,'Zoning 2shop'!D:D),""))</f>
        <v/>
      </c>
      <c r="Y1133" s="112">
        <f>AB1133/Z1133</f>
        <v/>
      </c>
      <c r="Z1133" s="4">
        <f>T1133</f>
        <v/>
      </c>
      <c r="AA1133" s="4">
        <f>IF(OR(S1133="6C",S1133="6B",S1133="5X",S1133="5Y"),0.08,0.5)</f>
        <v/>
      </c>
      <c r="AB1133" s="4">
        <f>$AG$5/$AG$2*Z1133</f>
        <v/>
      </c>
      <c r="AC1133" s="19">
        <f>Z1133+AA1133</f>
        <v/>
      </c>
      <c r="AD1133" s="8">
        <f>IF(COUNTIF(Catégories!A:A,N1133)=0,"catégorie inconnue",LOOKUP(N1133,Catégories!A:A,Catégories!B:B))</f>
        <v/>
      </c>
      <c r="AE1133" s="21">
        <f>SUM(Z1133:AB1133)</f>
        <v/>
      </c>
    </row>
    <row r="1134">
      <c r="B1134" s="127" t="inlineStr">
        <is>
          <t>13624019</t>
        </is>
      </c>
      <c r="C1134" s="127" t="inlineStr">
        <is>
          <t>2</t>
        </is>
      </c>
      <c r="D1134" s="123" t="n">
        <v>46165</v>
      </c>
      <c r="E1134" s="127" t="inlineStr">
        <is>
          <t>18000</t>
        </is>
      </c>
      <c r="F1134" s="127" t="inlineStr">
        <is>
          <t>21320</t>
        </is>
      </c>
      <c r="G1134" s="127" t="inlineStr"/>
      <c r="H1134" s="127" t="inlineStr"/>
      <c r="I1134" s="127" t="inlineStr">
        <is>
          <t>114345</t>
        </is>
      </c>
      <c r="J1134" s="127" t="inlineStr">
        <is>
          <t>114345</t>
        </is>
      </c>
      <c r="K1134" s="127" t="inlineStr">
        <is>
          <t>999999</t>
        </is>
      </c>
      <c r="L1134" s="127" t="inlineStr">
        <is>
          <t>XT259404080TS</t>
        </is>
      </c>
      <c r="M1134" s="127" t="inlineStr">
        <is>
          <t>N</t>
        </is>
      </c>
      <c r="N1134" s="127" t="inlineStr">
        <is>
          <t>Transport</t>
        </is>
      </c>
      <c r="O1134" s="127" t="inlineStr">
        <is>
          <t>N</t>
        </is>
      </c>
      <c r="P1134" s="127" t="inlineStr">
        <is>
          <t>S</t>
        </is>
      </c>
      <c r="Q1134" s="127" t="inlineStr">
        <is>
          <t>NT</t>
        </is>
      </c>
      <c r="R1134" s="147" t="n">
        <v>0.03</v>
      </c>
      <c r="S1134" s="127" t="inlineStr">
        <is>
          <t>5Y</t>
        </is>
      </c>
      <c r="T1134" s="148" t="n">
        <v>3.07</v>
      </c>
      <c r="U1134" s="127" t="inlineStr">
        <is>
          <t>LA RUCHE LOGISTIQUE</t>
        </is>
      </c>
      <c r="W1134" s="8">
        <f>IF(C1134&lt;&gt;2,"",IF(S1134="5X","5XK",IF(S1134="5Y","5YK",IF(S1134="6B","6BK",IF(S1134="6C","6CK","")))))</f>
        <v/>
      </c>
      <c r="X1134" s="8">
        <f>IF(S1134="6B",_xlfn.XLOOKUP(H1134,'Zoning 2shop'!A:A,'Zoning 2shop'!B:B),IF(S1134="6C",_xlfn.XLOOKUP(G1134,'Zoning 2shop'!C:C,'Zoning 2shop'!D:D),""))</f>
        <v/>
      </c>
      <c r="Y1134" s="112">
        <f>AB1134/Z1134</f>
        <v/>
      </c>
      <c r="Z1134" s="4">
        <f>T1134</f>
        <v/>
      </c>
      <c r="AA1134" s="4">
        <f>IF(OR(S1134="6C",S1134="6B",S1134="5X",S1134="5Y"),0.08,0.5)</f>
        <v/>
      </c>
      <c r="AB1134" s="4">
        <f>$AG$5/$AG$2*Z1134</f>
        <v/>
      </c>
      <c r="AC1134" s="19">
        <f>Z1134+AA1134</f>
        <v/>
      </c>
      <c r="AD1134" s="8">
        <f>IF(COUNTIF(Catégories!A:A,N1134)=0,"catégorie inconnue",LOOKUP(N1134,Catégories!A:A,Catégories!B:B))</f>
        <v/>
      </c>
      <c r="AE1134" s="21">
        <f>SUM(Z1134:AB1134)</f>
        <v/>
      </c>
    </row>
    <row r="1135">
      <c r="B1135" s="127" t="inlineStr">
        <is>
          <t>13624019</t>
        </is>
      </c>
      <c r="C1135" s="127" t="inlineStr">
        <is>
          <t>2</t>
        </is>
      </c>
      <c r="D1135" s="123" t="n">
        <v>46165</v>
      </c>
      <c r="E1135" s="127" t="inlineStr">
        <is>
          <t>25480</t>
        </is>
      </c>
      <c r="F1135" s="127" t="inlineStr">
        <is>
          <t>21320</t>
        </is>
      </c>
      <c r="G1135" s="127" t="inlineStr"/>
      <c r="H1135" s="127" t="inlineStr"/>
      <c r="I1135" s="127" t="inlineStr">
        <is>
          <t>114832</t>
        </is>
      </c>
      <c r="J1135" s="127" t="inlineStr">
        <is>
          <t>114832</t>
        </is>
      </c>
      <c r="K1135" s="127" t="inlineStr">
        <is>
          <t>999999</t>
        </is>
      </c>
      <c r="L1135" s="127" t="inlineStr">
        <is>
          <t>XT259407245TS</t>
        </is>
      </c>
      <c r="M1135" s="127" t="inlineStr">
        <is>
          <t>N</t>
        </is>
      </c>
      <c r="N1135" s="127" t="inlineStr">
        <is>
          <t>Transport</t>
        </is>
      </c>
      <c r="O1135" s="127" t="inlineStr">
        <is>
          <t>N</t>
        </is>
      </c>
      <c r="P1135" s="127" t="inlineStr">
        <is>
          <t>S</t>
        </is>
      </c>
      <c r="Q1135" s="127" t="inlineStr">
        <is>
          <t>NT</t>
        </is>
      </c>
      <c r="R1135" s="147" t="n">
        <v>0.52</v>
      </c>
      <c r="S1135" s="127" t="inlineStr">
        <is>
          <t>5Y</t>
        </is>
      </c>
      <c r="T1135" s="148" t="n">
        <v>3.17</v>
      </c>
      <c r="U1135" s="127" t="inlineStr">
        <is>
          <t>LA RUCHE LOGISTIQUE</t>
        </is>
      </c>
      <c r="W1135" s="8">
        <f>IF(C1135&lt;&gt;2,"",IF(S1135="5X","5XK",IF(S1135="5Y","5YK",IF(S1135="6B","6BK",IF(S1135="6C","6CK","")))))</f>
        <v/>
      </c>
      <c r="X1135" s="8">
        <f>IF(S1135="6B",_xlfn.XLOOKUP(H1135,'Zoning 2shop'!A:A,'Zoning 2shop'!B:B),IF(S1135="6C",_xlfn.XLOOKUP(G1135,'Zoning 2shop'!C:C,'Zoning 2shop'!D:D),""))</f>
        <v/>
      </c>
      <c r="Y1135" s="112">
        <f>AB1135/Z1135</f>
        <v/>
      </c>
      <c r="Z1135" s="4">
        <f>T1135</f>
        <v/>
      </c>
      <c r="AA1135" s="4">
        <f>IF(OR(S1135="6C",S1135="6B",S1135="5X",S1135="5Y"),0.08,0.5)</f>
        <v/>
      </c>
      <c r="AB1135" s="4">
        <f>$AG$5/$AG$2*Z1135</f>
        <v/>
      </c>
      <c r="AC1135" s="19">
        <f>Z1135+AA1135</f>
        <v/>
      </c>
      <c r="AD1135" s="8">
        <f>IF(COUNTIF(Catégories!A:A,N1135)=0,"catégorie inconnue",LOOKUP(N1135,Catégories!A:A,Catégories!B:B))</f>
        <v/>
      </c>
      <c r="AE1135" s="21">
        <f>SUM(Z1135:AB1135)</f>
        <v/>
      </c>
    </row>
    <row r="1136">
      <c r="B1136" s="127" t="inlineStr">
        <is>
          <t>13624019</t>
        </is>
      </c>
      <c r="C1136" s="127" t="inlineStr">
        <is>
          <t>2</t>
        </is>
      </c>
      <c r="D1136" s="123" t="n">
        <v>46165</v>
      </c>
      <c r="E1136" s="127" t="inlineStr">
        <is>
          <t>91600</t>
        </is>
      </c>
      <c r="F1136" s="127" t="inlineStr">
        <is>
          <t>21320</t>
        </is>
      </c>
      <c r="G1136" s="127" t="inlineStr"/>
      <c r="H1136" s="127" t="inlineStr"/>
      <c r="I1136" s="127" t="inlineStr">
        <is>
          <t>111719</t>
        </is>
      </c>
      <c r="J1136" s="127" t="inlineStr">
        <is>
          <t>111719</t>
        </is>
      </c>
      <c r="K1136" s="127" t="inlineStr">
        <is>
          <t>999999</t>
        </is>
      </c>
      <c r="L1136" s="127" t="inlineStr">
        <is>
          <t>XT259415935TS</t>
        </is>
      </c>
      <c r="M1136" s="127" t="inlineStr">
        <is>
          <t>N</t>
        </is>
      </c>
      <c r="N1136" s="127" t="inlineStr">
        <is>
          <t>Transport</t>
        </is>
      </c>
      <c r="O1136" s="127" t="inlineStr">
        <is>
          <t>N</t>
        </is>
      </c>
      <c r="P1136" s="127" t="inlineStr">
        <is>
          <t>S</t>
        </is>
      </c>
      <c r="Q1136" s="127" t="inlineStr">
        <is>
          <t>NT</t>
        </is>
      </c>
      <c r="R1136" s="147" t="n">
        <v>0.22</v>
      </c>
      <c r="S1136" s="127" t="inlineStr">
        <is>
          <t>5Y</t>
        </is>
      </c>
      <c r="T1136" s="148" t="n">
        <v>3.07</v>
      </c>
      <c r="U1136" s="127" t="inlineStr">
        <is>
          <t>LA RUCHE LOGISTIQUE</t>
        </is>
      </c>
      <c r="W1136" s="8">
        <f>IF(C1136&lt;&gt;2,"",IF(S1136="5X","5XK",IF(S1136="5Y","5YK",IF(S1136="6B","6BK",IF(S1136="6C","6CK","")))))</f>
        <v/>
      </c>
      <c r="X1136" s="8">
        <f>IF(S1136="6B",_xlfn.XLOOKUP(H1136,'Zoning 2shop'!A:A,'Zoning 2shop'!B:B),IF(S1136="6C",_xlfn.XLOOKUP(G1136,'Zoning 2shop'!C:C,'Zoning 2shop'!D:D),""))</f>
        <v/>
      </c>
      <c r="Y1136" s="112">
        <f>AB1136/Z1136</f>
        <v/>
      </c>
      <c r="Z1136" s="4">
        <f>T1136</f>
        <v/>
      </c>
      <c r="AA1136" s="4">
        <f>IF(OR(S1136="6C",S1136="6B",S1136="5X",S1136="5Y"),0.08,0.5)</f>
        <v/>
      </c>
      <c r="AB1136" s="4">
        <f>$AG$5/$AG$2*Z1136</f>
        <v/>
      </c>
      <c r="AC1136" s="19">
        <f>Z1136+AA1136</f>
        <v/>
      </c>
      <c r="AD1136" s="8">
        <f>IF(COUNTIF(Catégories!A:A,N1136)=0,"catégorie inconnue",LOOKUP(N1136,Catégories!A:A,Catégories!B:B))</f>
        <v/>
      </c>
      <c r="AE1136" s="21">
        <f>SUM(Z1136:AB1136)</f>
        <v/>
      </c>
    </row>
    <row r="1137">
      <c r="B1137" s="127" t="inlineStr">
        <is>
          <t>13624019</t>
        </is>
      </c>
      <c r="C1137" s="127" t="inlineStr">
        <is>
          <t>2</t>
        </is>
      </c>
      <c r="D1137" s="123" t="n">
        <v>46165</v>
      </c>
      <c r="E1137" s="127" t="inlineStr">
        <is>
          <t>21121</t>
        </is>
      </c>
      <c r="F1137" s="127" t="inlineStr">
        <is>
          <t>21320</t>
        </is>
      </c>
      <c r="G1137" s="127" t="inlineStr"/>
      <c r="H1137" s="127" t="inlineStr"/>
      <c r="I1137" s="127" t="inlineStr">
        <is>
          <t>113483</t>
        </is>
      </c>
      <c r="J1137" s="127" t="inlineStr">
        <is>
          <t>113483</t>
        </is>
      </c>
      <c r="K1137" s="127" t="inlineStr">
        <is>
          <t>999999</t>
        </is>
      </c>
      <c r="L1137" s="127" t="inlineStr">
        <is>
          <t>XT259424985TS</t>
        </is>
      </c>
      <c r="M1137" s="127" t="inlineStr">
        <is>
          <t>N</t>
        </is>
      </c>
      <c r="N1137" s="127" t="inlineStr">
        <is>
          <t>Transport</t>
        </is>
      </c>
      <c r="O1137" s="127" t="inlineStr">
        <is>
          <t>N</t>
        </is>
      </c>
      <c r="P1137" s="127" t="inlineStr">
        <is>
          <t>S</t>
        </is>
      </c>
      <c r="Q1137" s="127" t="inlineStr">
        <is>
          <t>ND</t>
        </is>
      </c>
      <c r="R1137" s="147" t="n">
        <v>0.31</v>
      </c>
      <c r="S1137" s="127" t="inlineStr">
        <is>
          <t>5Y</t>
        </is>
      </c>
      <c r="T1137" s="148" t="n">
        <v>3.07</v>
      </c>
      <c r="U1137" s="127" t="inlineStr">
        <is>
          <t>LA RUCHE LOGISTIQUE</t>
        </is>
      </c>
      <c r="W1137" s="8">
        <f>IF(C1137&lt;&gt;2,"",IF(S1137="5X","5XK",IF(S1137="5Y","5YK",IF(S1137="6B","6BK",IF(S1137="6C","6CK","")))))</f>
        <v/>
      </c>
      <c r="X1137" s="8">
        <f>IF(S1137="6B",_xlfn.XLOOKUP(H1137,'Zoning 2shop'!A:A,'Zoning 2shop'!B:B),IF(S1137="6C",_xlfn.XLOOKUP(G1137,'Zoning 2shop'!C:C,'Zoning 2shop'!D:D),""))</f>
        <v/>
      </c>
      <c r="Y1137" s="112">
        <f>AB1137/Z1137</f>
        <v/>
      </c>
      <c r="Z1137" s="4">
        <f>T1137</f>
        <v/>
      </c>
      <c r="AA1137" s="4">
        <f>IF(OR(S1137="6C",S1137="6B",S1137="5X",S1137="5Y"),0.08,0.5)</f>
        <v/>
      </c>
      <c r="AB1137" s="4">
        <f>$AG$5/$AG$2*Z1137</f>
        <v/>
      </c>
      <c r="AC1137" s="19">
        <f>Z1137+AA1137</f>
        <v/>
      </c>
      <c r="AD1137" s="8">
        <f>IF(COUNTIF(Catégories!A:A,N1137)=0,"catégorie inconnue",LOOKUP(N1137,Catégories!A:A,Catégories!B:B))</f>
        <v/>
      </c>
      <c r="AE1137" s="21">
        <f>SUM(Z1137:AB1137)</f>
        <v/>
      </c>
    </row>
    <row r="1138">
      <c r="B1138" s="127" t="inlineStr">
        <is>
          <t>13624019</t>
        </is>
      </c>
      <c r="C1138" s="127" t="inlineStr">
        <is>
          <t>2</t>
        </is>
      </c>
      <c r="D1138" s="123" t="n">
        <v>46165</v>
      </c>
      <c r="E1138" s="127" t="inlineStr">
        <is>
          <t>13170</t>
        </is>
      </c>
      <c r="F1138" s="127" t="inlineStr">
        <is>
          <t>21320</t>
        </is>
      </c>
      <c r="G1138" s="127" t="inlineStr"/>
      <c r="H1138" s="127" t="inlineStr"/>
      <c r="I1138" s="127" t="inlineStr">
        <is>
          <t>113605</t>
        </is>
      </c>
      <c r="J1138" s="127" t="inlineStr">
        <is>
          <t>113605</t>
        </is>
      </c>
      <c r="K1138" s="127" t="inlineStr">
        <is>
          <t>999999</t>
        </is>
      </c>
      <c r="L1138" s="127" t="inlineStr">
        <is>
          <t>XT259426995TS</t>
        </is>
      </c>
      <c r="M1138" s="127" t="inlineStr">
        <is>
          <t>N</t>
        </is>
      </c>
      <c r="N1138" s="127" t="inlineStr">
        <is>
          <t>Transport</t>
        </is>
      </c>
      <c r="O1138" s="127" t="inlineStr">
        <is>
          <t>N</t>
        </is>
      </c>
      <c r="P1138" s="127" t="inlineStr">
        <is>
          <t>S</t>
        </is>
      </c>
      <c r="Q1138" s="127" t="inlineStr">
        <is>
          <t>NT</t>
        </is>
      </c>
      <c r="R1138" s="147" t="n">
        <v>0.15</v>
      </c>
      <c r="S1138" s="127" t="inlineStr">
        <is>
          <t>5Y</t>
        </is>
      </c>
      <c r="T1138" s="148" t="n">
        <v>3.07</v>
      </c>
      <c r="U1138" s="127" t="inlineStr">
        <is>
          <t>LA RUCHE LOGISTIQUE</t>
        </is>
      </c>
      <c r="W1138" s="8">
        <f>IF(C1138&lt;&gt;2,"",IF(S1138="5X","5XK",IF(S1138="5Y","5YK",IF(S1138="6B","6BK",IF(S1138="6C","6CK","")))))</f>
        <v/>
      </c>
      <c r="X1138" s="8">
        <f>IF(S1138="6B",_xlfn.XLOOKUP(H1138,'Zoning 2shop'!A:A,'Zoning 2shop'!B:B),IF(S1138="6C",_xlfn.XLOOKUP(G1138,'Zoning 2shop'!C:C,'Zoning 2shop'!D:D),""))</f>
        <v/>
      </c>
      <c r="Y1138" s="112">
        <f>AB1138/Z1138</f>
        <v/>
      </c>
      <c r="Z1138" s="4">
        <f>T1138</f>
        <v/>
      </c>
      <c r="AA1138" s="4">
        <f>IF(OR(S1138="6C",S1138="6B",S1138="5X",S1138="5Y"),0.08,0.5)</f>
        <v/>
      </c>
      <c r="AB1138" s="4">
        <f>$AG$5/$AG$2*Z1138</f>
        <v/>
      </c>
      <c r="AC1138" s="19">
        <f>Z1138+AA1138</f>
        <v/>
      </c>
      <c r="AD1138" s="8">
        <f>IF(COUNTIF(Catégories!A:A,N1138)=0,"catégorie inconnue",LOOKUP(N1138,Catégories!A:A,Catégories!B:B))</f>
        <v/>
      </c>
      <c r="AE1138" s="21">
        <f>SUM(Z1138:AB1138)</f>
        <v/>
      </c>
    </row>
    <row r="1139">
      <c r="B1139" s="127" t="inlineStr">
        <is>
          <t>13624019</t>
        </is>
      </c>
      <c r="C1139" s="127" t="inlineStr">
        <is>
          <t>2</t>
        </is>
      </c>
      <c r="D1139" s="123" t="n">
        <v>46165</v>
      </c>
      <c r="E1139" s="127" t="inlineStr">
        <is>
          <t>13170</t>
        </is>
      </c>
      <c r="F1139" s="127" t="inlineStr">
        <is>
          <t>21320</t>
        </is>
      </c>
      <c r="G1139" s="127" t="inlineStr"/>
      <c r="H1139" s="127" t="inlineStr"/>
      <c r="I1139" s="127" t="inlineStr">
        <is>
          <t>113605</t>
        </is>
      </c>
      <c r="J1139" s="127" t="inlineStr">
        <is>
          <t>113605</t>
        </is>
      </c>
      <c r="K1139" s="127" t="inlineStr">
        <is>
          <t>999999</t>
        </is>
      </c>
      <c r="L1139" s="127" t="inlineStr">
        <is>
          <t>XT259429855TS</t>
        </is>
      </c>
      <c r="M1139" s="127" t="inlineStr">
        <is>
          <t>N</t>
        </is>
      </c>
      <c r="N1139" s="127" t="inlineStr">
        <is>
          <t>Transport</t>
        </is>
      </c>
      <c r="O1139" s="127" t="inlineStr">
        <is>
          <t>N</t>
        </is>
      </c>
      <c r="P1139" s="127" t="inlineStr">
        <is>
          <t>S</t>
        </is>
      </c>
      <c r="Q1139" s="127" t="inlineStr">
        <is>
          <t>NT</t>
        </is>
      </c>
      <c r="R1139" s="147" t="n">
        <v>0.22</v>
      </c>
      <c r="S1139" s="127" t="inlineStr">
        <is>
          <t>5Y</t>
        </is>
      </c>
      <c r="T1139" s="148" t="n">
        <v>3.07</v>
      </c>
      <c r="U1139" s="127" t="inlineStr">
        <is>
          <t>LA RUCHE LOGISTIQUE</t>
        </is>
      </c>
      <c r="W1139" s="8">
        <f>IF(C1139&lt;&gt;2,"",IF(S1139="5X","5XK",IF(S1139="5Y","5YK",IF(S1139="6B","6BK",IF(S1139="6C","6CK","")))))</f>
        <v/>
      </c>
      <c r="X1139" s="8">
        <f>IF(S1139="6B",_xlfn.XLOOKUP(H1139,'Zoning 2shop'!A:A,'Zoning 2shop'!B:B),IF(S1139="6C",_xlfn.XLOOKUP(G1139,'Zoning 2shop'!C:C,'Zoning 2shop'!D:D),""))</f>
        <v/>
      </c>
      <c r="Y1139" s="112">
        <f>AB1139/Z1139</f>
        <v/>
      </c>
      <c r="Z1139" s="4">
        <f>T1139</f>
        <v/>
      </c>
      <c r="AA1139" s="4">
        <f>IF(OR(S1139="6C",S1139="6B",S1139="5X",S1139="5Y"),0.08,0.5)</f>
        <v/>
      </c>
      <c r="AB1139" s="4">
        <f>$AG$5/$AG$2*Z1139</f>
        <v/>
      </c>
      <c r="AC1139" s="19">
        <f>Z1139+AA1139</f>
        <v/>
      </c>
      <c r="AD1139" s="8">
        <f>IF(COUNTIF(Catégories!A:A,N1139)=0,"catégorie inconnue",LOOKUP(N1139,Catégories!A:A,Catégories!B:B))</f>
        <v/>
      </c>
      <c r="AE1139" s="21">
        <f>SUM(Z1139:AB1139)</f>
        <v/>
      </c>
    </row>
    <row r="1140">
      <c r="B1140" s="127" t="inlineStr">
        <is>
          <t>13624019</t>
        </is>
      </c>
      <c r="C1140" s="127" t="inlineStr">
        <is>
          <t>2</t>
        </is>
      </c>
      <c r="D1140" s="123" t="n">
        <v>46166</v>
      </c>
      <c r="E1140" s="127" t="inlineStr">
        <is>
          <t>92120</t>
        </is>
      </c>
      <c r="F1140" s="127" t="inlineStr">
        <is>
          <t>21320</t>
        </is>
      </c>
      <c r="G1140" s="127" t="inlineStr"/>
      <c r="H1140" s="127" t="inlineStr"/>
      <c r="I1140" s="127" t="inlineStr">
        <is>
          <t>111112</t>
        </is>
      </c>
      <c r="J1140" s="127" t="inlineStr">
        <is>
          <t>111112</t>
        </is>
      </c>
      <c r="K1140" s="127" t="inlineStr">
        <is>
          <t>999999</t>
        </is>
      </c>
      <c r="L1140" s="127" t="inlineStr">
        <is>
          <t>XT259446266TS</t>
        </is>
      </c>
      <c r="M1140" s="127" t="inlineStr">
        <is>
          <t>N</t>
        </is>
      </c>
      <c r="N1140" s="127" t="inlineStr">
        <is>
          <t>Transport</t>
        </is>
      </c>
      <c r="O1140" s="127" t="inlineStr">
        <is>
          <t>N</t>
        </is>
      </c>
      <c r="P1140" s="127" t="inlineStr">
        <is>
          <t>S</t>
        </is>
      </c>
      <c r="Q1140" s="127" t="inlineStr">
        <is>
          <t>NT</t>
        </is>
      </c>
      <c r="R1140" s="147" t="n">
        <v>0.11</v>
      </c>
      <c r="S1140" s="127" t="inlineStr">
        <is>
          <t>5Y</t>
        </is>
      </c>
      <c r="T1140" s="148" t="n">
        <v>3.07</v>
      </c>
      <c r="U1140" s="127" t="inlineStr">
        <is>
          <t>LA RUCHE LOGISTIQUE</t>
        </is>
      </c>
      <c r="W1140" s="8">
        <f>IF(C1140&lt;&gt;2,"",IF(S1140="5X","5XK",IF(S1140="5Y","5YK",IF(S1140="6B","6BK",IF(S1140="6C","6CK","")))))</f>
        <v/>
      </c>
      <c r="X1140" s="8">
        <f>IF(S1140="6B",_xlfn.XLOOKUP(H1140,'Zoning 2shop'!A:A,'Zoning 2shop'!B:B),IF(S1140="6C",_xlfn.XLOOKUP(G1140,'Zoning 2shop'!C:C,'Zoning 2shop'!D:D),""))</f>
        <v/>
      </c>
      <c r="Y1140" s="112">
        <f>AB1140/Z1140</f>
        <v/>
      </c>
      <c r="Z1140" s="4">
        <f>T1140</f>
        <v/>
      </c>
      <c r="AA1140" s="4">
        <f>IF(OR(S1140="6C",S1140="6B",S1140="5X",S1140="5Y"),0.08,0.5)</f>
        <v/>
      </c>
      <c r="AB1140" s="4">
        <f>$AG$5/$AG$2*Z1140</f>
        <v/>
      </c>
      <c r="AC1140" s="19">
        <f>Z1140+AA1140</f>
        <v/>
      </c>
      <c r="AD1140" s="8">
        <f>IF(COUNTIF(Catégories!A:A,N1140)=0,"catégorie inconnue",LOOKUP(N1140,Catégories!A:A,Catégories!B:B))</f>
        <v/>
      </c>
      <c r="AE1140" s="21">
        <f>SUM(Z1140:AB1140)</f>
        <v/>
      </c>
    </row>
    <row r="1141">
      <c r="B1141" s="127" t="inlineStr">
        <is>
          <t>13624019</t>
        </is>
      </c>
      <c r="C1141" s="127" t="inlineStr">
        <is>
          <t>2</t>
        </is>
      </c>
      <c r="D1141" s="123" t="n">
        <v>46166</v>
      </c>
      <c r="E1141" s="127" t="inlineStr">
        <is>
          <t>93800</t>
        </is>
      </c>
      <c r="F1141" s="127" t="inlineStr">
        <is>
          <t>21320</t>
        </is>
      </c>
      <c r="G1141" s="127" t="inlineStr"/>
      <c r="H1141" s="127" t="inlineStr"/>
      <c r="I1141" s="127" t="inlineStr">
        <is>
          <t>112285</t>
        </is>
      </c>
      <c r="J1141" s="127" t="inlineStr">
        <is>
          <t>112285</t>
        </is>
      </c>
      <c r="K1141" s="127" t="inlineStr">
        <is>
          <t>999999</t>
        </is>
      </c>
      <c r="L1141" s="127" t="inlineStr">
        <is>
          <t>XT259446371TS</t>
        </is>
      </c>
      <c r="M1141" s="127" t="inlineStr">
        <is>
          <t>N</t>
        </is>
      </c>
      <c r="N1141" s="127" t="inlineStr">
        <is>
          <t>Transport</t>
        </is>
      </c>
      <c r="O1141" s="127" t="inlineStr">
        <is>
          <t>N</t>
        </is>
      </c>
      <c r="P1141" s="127" t="inlineStr">
        <is>
          <t>S</t>
        </is>
      </c>
      <c r="Q1141" s="127" t="inlineStr">
        <is>
          <t>NT</t>
        </is>
      </c>
      <c r="R1141" s="147" t="n">
        <v>0.5600000000000001</v>
      </c>
      <c r="S1141" s="127" t="inlineStr">
        <is>
          <t>5Y</t>
        </is>
      </c>
      <c r="T1141" s="148" t="n">
        <v>3.17</v>
      </c>
      <c r="U1141" s="127" t="inlineStr">
        <is>
          <t>LA RUCHE LOGISTIQUE</t>
        </is>
      </c>
      <c r="W1141" s="8">
        <f>IF(C1141&lt;&gt;2,"",IF(S1141="5X","5XK",IF(S1141="5Y","5YK",IF(S1141="6B","6BK",IF(S1141="6C","6CK","")))))</f>
        <v/>
      </c>
      <c r="X1141" s="8">
        <f>IF(S1141="6B",_xlfn.XLOOKUP(H1141,'Zoning 2shop'!A:A,'Zoning 2shop'!B:B),IF(S1141="6C",_xlfn.XLOOKUP(G1141,'Zoning 2shop'!C:C,'Zoning 2shop'!D:D),""))</f>
        <v/>
      </c>
      <c r="Y1141" s="112">
        <f>AB1141/Z1141</f>
        <v/>
      </c>
      <c r="Z1141" s="4">
        <f>T1141</f>
        <v/>
      </c>
      <c r="AA1141" s="4">
        <f>IF(OR(S1141="6C",S1141="6B",S1141="5X",S1141="5Y"),0.08,0.5)</f>
        <v/>
      </c>
      <c r="AB1141" s="4">
        <f>$AG$5/$AG$2*Z1141</f>
        <v/>
      </c>
      <c r="AC1141" s="19">
        <f>Z1141+AA1141</f>
        <v/>
      </c>
      <c r="AD1141" s="8">
        <f>IF(COUNTIF(Catégories!A:A,N1141)=0,"catégorie inconnue",LOOKUP(N1141,Catégories!A:A,Catégories!B:B))</f>
        <v/>
      </c>
      <c r="AE1141" s="21">
        <f>SUM(Z1141:AB1141)</f>
        <v/>
      </c>
    </row>
    <row r="1142">
      <c r="B1142" s="127" t="inlineStr">
        <is>
          <t>13624019</t>
        </is>
      </c>
      <c r="C1142" s="127" t="inlineStr">
        <is>
          <t>2</t>
        </is>
      </c>
      <c r="D1142" s="123" t="n">
        <v>46166</v>
      </c>
      <c r="E1142" s="127" t="inlineStr">
        <is>
          <t>44700</t>
        </is>
      </c>
      <c r="F1142" s="127" t="inlineStr">
        <is>
          <t>21320</t>
        </is>
      </c>
      <c r="G1142" s="127" t="inlineStr"/>
      <c r="H1142" s="127" t="inlineStr"/>
      <c r="I1142" s="127" t="inlineStr">
        <is>
          <t>113731</t>
        </is>
      </c>
      <c r="J1142" s="127" t="inlineStr">
        <is>
          <t>113731</t>
        </is>
      </c>
      <c r="K1142" s="127" t="inlineStr">
        <is>
          <t>999999</t>
        </is>
      </c>
      <c r="L1142" s="127" t="inlineStr">
        <is>
          <t>XT259448488TS</t>
        </is>
      </c>
      <c r="M1142" s="127" t="inlineStr">
        <is>
          <t>N</t>
        </is>
      </c>
      <c r="N1142" s="127" t="inlineStr">
        <is>
          <t>Transport</t>
        </is>
      </c>
      <c r="O1142" s="127" t="inlineStr">
        <is>
          <t>N</t>
        </is>
      </c>
      <c r="P1142" s="127" t="inlineStr">
        <is>
          <t>S</t>
        </is>
      </c>
      <c r="Q1142" s="127" t="inlineStr">
        <is>
          <t>NT</t>
        </is>
      </c>
      <c r="R1142" s="147" t="n">
        <v>0.17</v>
      </c>
      <c r="S1142" s="127" t="inlineStr">
        <is>
          <t>5Y</t>
        </is>
      </c>
      <c r="T1142" s="148" t="n">
        <v>3.07</v>
      </c>
      <c r="U1142" s="127" t="inlineStr">
        <is>
          <t>LA RUCHE LOGISTIQUE</t>
        </is>
      </c>
      <c r="W1142" s="8">
        <f>IF(C1142&lt;&gt;2,"",IF(S1142="5X","5XK",IF(S1142="5Y","5YK",IF(S1142="6B","6BK",IF(S1142="6C","6CK","")))))</f>
        <v/>
      </c>
      <c r="X1142" s="8">
        <f>IF(S1142="6B",_xlfn.XLOOKUP(H1142,'Zoning 2shop'!A:A,'Zoning 2shop'!B:B),IF(S1142="6C",_xlfn.XLOOKUP(G1142,'Zoning 2shop'!C:C,'Zoning 2shop'!D:D),""))</f>
        <v/>
      </c>
      <c r="Y1142" s="112">
        <f>AB1142/Z1142</f>
        <v/>
      </c>
      <c r="Z1142" s="4">
        <f>T1142</f>
        <v/>
      </c>
      <c r="AA1142" s="4">
        <f>IF(OR(S1142="6C",S1142="6B",S1142="5X",S1142="5Y"),0.08,0.5)</f>
        <v/>
      </c>
      <c r="AB1142" s="4">
        <f>$AG$5/$AG$2*Z1142</f>
        <v/>
      </c>
      <c r="AC1142" s="19">
        <f>Z1142+AA1142</f>
        <v/>
      </c>
      <c r="AD1142" s="8">
        <f>IF(COUNTIF(Catégories!A:A,N1142)=0,"catégorie inconnue",LOOKUP(N1142,Catégories!A:A,Catégories!B:B))</f>
        <v/>
      </c>
      <c r="AE1142" s="21">
        <f>SUM(Z1142:AB1142)</f>
        <v/>
      </c>
    </row>
    <row r="1143">
      <c r="B1143" s="127" t="inlineStr">
        <is>
          <t>13624019</t>
        </is>
      </c>
      <c r="C1143" s="127" t="inlineStr">
        <is>
          <t>2</t>
        </is>
      </c>
      <c r="D1143" s="123" t="n">
        <v>46166</v>
      </c>
      <c r="E1143" s="127" t="inlineStr">
        <is>
          <t>56000</t>
        </is>
      </c>
      <c r="F1143" s="127" t="inlineStr">
        <is>
          <t>21320</t>
        </is>
      </c>
      <c r="G1143" s="127" t="inlineStr"/>
      <c r="H1143" s="127" t="inlineStr"/>
      <c r="I1143" s="127" t="inlineStr">
        <is>
          <t>112739</t>
        </is>
      </c>
      <c r="J1143" s="127" t="inlineStr">
        <is>
          <t>112739</t>
        </is>
      </c>
      <c r="K1143" s="127" t="inlineStr">
        <is>
          <t>999999</t>
        </is>
      </c>
      <c r="L1143" s="127" t="inlineStr">
        <is>
          <t>XT259453369TS</t>
        </is>
      </c>
      <c r="M1143" s="127" t="inlineStr">
        <is>
          <t>N</t>
        </is>
      </c>
      <c r="N1143" s="127" t="inlineStr">
        <is>
          <t>Transport</t>
        </is>
      </c>
      <c r="O1143" s="127" t="inlineStr">
        <is>
          <t>N</t>
        </is>
      </c>
      <c r="P1143" s="127" t="inlineStr">
        <is>
          <t>S</t>
        </is>
      </c>
      <c r="Q1143" s="127" t="inlineStr">
        <is>
          <t>NT</t>
        </is>
      </c>
      <c r="R1143" s="147" t="n">
        <v>0.55</v>
      </c>
      <c r="S1143" s="127" t="inlineStr">
        <is>
          <t>5Y</t>
        </is>
      </c>
      <c r="T1143" s="148" t="n">
        <v>3.17</v>
      </c>
      <c r="U1143" s="127" t="inlineStr">
        <is>
          <t>LA RUCHE LOGISTIQUE</t>
        </is>
      </c>
      <c r="W1143" s="8">
        <f>IF(C1143&lt;&gt;2,"",IF(S1143="5X","5XK",IF(S1143="5Y","5YK",IF(S1143="6B","6BK",IF(S1143="6C","6CK","")))))</f>
        <v/>
      </c>
      <c r="X1143" s="8">
        <f>IF(S1143="6B",_xlfn.XLOOKUP(H1143,'Zoning 2shop'!A:A,'Zoning 2shop'!B:B),IF(S1143="6C",_xlfn.XLOOKUP(G1143,'Zoning 2shop'!C:C,'Zoning 2shop'!D:D),""))</f>
        <v/>
      </c>
      <c r="Y1143" s="112">
        <f>AB1143/Z1143</f>
        <v/>
      </c>
      <c r="Z1143" s="4">
        <f>T1143</f>
        <v/>
      </c>
      <c r="AA1143" s="4">
        <f>IF(OR(S1143="6C",S1143="6B",S1143="5X",S1143="5Y"),0.08,0.5)</f>
        <v/>
      </c>
      <c r="AB1143" s="4">
        <f>$AG$5/$AG$2*Z1143</f>
        <v/>
      </c>
      <c r="AC1143" s="19">
        <f>Z1143+AA1143</f>
        <v/>
      </c>
      <c r="AD1143" s="8">
        <f>IF(COUNTIF(Catégories!A:A,N1143)=0,"catégorie inconnue",LOOKUP(N1143,Catégories!A:A,Catégories!B:B))</f>
        <v/>
      </c>
      <c r="AE1143" s="21">
        <f>SUM(Z1143:AB1143)</f>
        <v/>
      </c>
    </row>
    <row r="1144">
      <c r="B1144" s="127" t="inlineStr">
        <is>
          <t>13624019</t>
        </is>
      </c>
      <c r="C1144" s="127" t="inlineStr">
        <is>
          <t>2</t>
        </is>
      </c>
      <c r="D1144" s="123" t="n">
        <v>46166</v>
      </c>
      <c r="E1144" s="127" t="inlineStr">
        <is>
          <t>49000</t>
        </is>
      </c>
      <c r="F1144" s="127" t="inlineStr">
        <is>
          <t>21320</t>
        </is>
      </c>
      <c r="G1144" s="127" t="inlineStr"/>
      <c r="H1144" s="127" t="inlineStr"/>
      <c r="I1144" s="127" t="inlineStr">
        <is>
          <t>110217</t>
        </is>
      </c>
      <c r="J1144" s="127" t="inlineStr">
        <is>
          <t>110217</t>
        </is>
      </c>
      <c r="K1144" s="127" t="inlineStr">
        <is>
          <t>999999</t>
        </is>
      </c>
      <c r="L1144" s="127" t="inlineStr">
        <is>
          <t>XT259459928TS</t>
        </is>
      </c>
      <c r="M1144" s="127" t="inlineStr">
        <is>
          <t>N</t>
        </is>
      </c>
      <c r="N1144" s="127" t="inlineStr">
        <is>
          <t>Transport</t>
        </is>
      </c>
      <c r="O1144" s="127" t="inlineStr">
        <is>
          <t>N</t>
        </is>
      </c>
      <c r="P1144" s="127" t="inlineStr">
        <is>
          <t>S</t>
        </is>
      </c>
      <c r="Q1144" s="127" t="inlineStr">
        <is>
          <t>NT</t>
        </is>
      </c>
      <c r="R1144" s="147" t="n">
        <v>1.5</v>
      </c>
      <c r="S1144" s="127" t="inlineStr">
        <is>
          <t>5Y</t>
        </is>
      </c>
      <c r="T1144" s="148" t="n">
        <v>3.49</v>
      </c>
      <c r="U1144" s="127" t="inlineStr">
        <is>
          <t>LA RUCHE LOGISTIQUE</t>
        </is>
      </c>
      <c r="W1144" s="8">
        <f>IF(C1144&lt;&gt;2,"",IF(S1144="5X","5XK",IF(S1144="5Y","5YK",IF(S1144="6B","6BK",IF(S1144="6C","6CK","")))))</f>
        <v/>
      </c>
      <c r="X1144" s="8">
        <f>IF(S1144="6B",_xlfn.XLOOKUP(H1144,'Zoning 2shop'!A:A,'Zoning 2shop'!B:B),IF(S1144="6C",_xlfn.XLOOKUP(G1144,'Zoning 2shop'!C:C,'Zoning 2shop'!D:D),""))</f>
        <v/>
      </c>
      <c r="Y1144" s="112">
        <f>AB1144/Z1144</f>
        <v/>
      </c>
      <c r="Z1144" s="4">
        <f>T1144</f>
        <v/>
      </c>
      <c r="AA1144" s="4">
        <f>IF(OR(S1144="6C",S1144="6B",S1144="5X",S1144="5Y"),0.08,0.5)</f>
        <v/>
      </c>
      <c r="AB1144" s="4">
        <f>$AG$5/$AG$2*Z1144</f>
        <v/>
      </c>
      <c r="AC1144" s="19">
        <f>Z1144+AA1144</f>
        <v/>
      </c>
      <c r="AD1144" s="8">
        <f>IF(COUNTIF(Catégories!A:A,N1144)=0,"catégorie inconnue",LOOKUP(N1144,Catégories!A:A,Catégories!B:B))</f>
        <v/>
      </c>
      <c r="AE1144" s="21">
        <f>SUM(Z1144:AB1144)</f>
        <v/>
      </c>
    </row>
    <row r="1145">
      <c r="B1145" s="127" t="inlineStr">
        <is>
          <t>13624019</t>
        </is>
      </c>
      <c r="C1145" s="127" t="inlineStr">
        <is>
          <t>2</t>
        </is>
      </c>
      <c r="D1145" s="123" t="n">
        <v>46166</v>
      </c>
      <c r="E1145" s="127" t="inlineStr">
        <is>
          <t>91230</t>
        </is>
      </c>
      <c r="F1145" s="127" t="inlineStr">
        <is>
          <t>21320</t>
        </is>
      </c>
      <c r="G1145" s="127" t="inlineStr"/>
      <c r="H1145" s="127" t="inlineStr"/>
      <c r="I1145" s="127" t="inlineStr">
        <is>
          <t>113572</t>
        </is>
      </c>
      <c r="J1145" s="127" t="inlineStr">
        <is>
          <t>113572</t>
        </is>
      </c>
      <c r="K1145" s="127" t="inlineStr">
        <is>
          <t>999999</t>
        </is>
      </c>
      <c r="L1145" s="127" t="inlineStr">
        <is>
          <t>XT259466331TS</t>
        </is>
      </c>
      <c r="M1145" s="127" t="inlineStr">
        <is>
          <t>N</t>
        </is>
      </c>
      <c r="N1145" s="127" t="inlineStr">
        <is>
          <t>Transport</t>
        </is>
      </c>
      <c r="O1145" s="127" t="inlineStr">
        <is>
          <t>N</t>
        </is>
      </c>
      <c r="P1145" s="127" t="inlineStr">
        <is>
          <t>S</t>
        </is>
      </c>
      <c r="Q1145" s="127" t="inlineStr">
        <is>
          <t>NT</t>
        </is>
      </c>
      <c r="R1145" s="147" t="n">
        <v>0.26</v>
      </c>
      <c r="S1145" s="127" t="inlineStr">
        <is>
          <t>5Y</t>
        </is>
      </c>
      <c r="T1145" s="148" t="n">
        <v>3.07</v>
      </c>
      <c r="U1145" s="127" t="inlineStr">
        <is>
          <t>LA RUCHE LOGISTIQUE</t>
        </is>
      </c>
      <c r="W1145" s="8">
        <f>IF(C1145&lt;&gt;2,"",IF(S1145="5X","5XK",IF(S1145="5Y","5YK",IF(S1145="6B","6BK",IF(S1145="6C","6CK","")))))</f>
        <v/>
      </c>
      <c r="X1145" s="8">
        <f>IF(S1145="6B",_xlfn.XLOOKUP(H1145,'Zoning 2shop'!A:A,'Zoning 2shop'!B:B),IF(S1145="6C",_xlfn.XLOOKUP(G1145,'Zoning 2shop'!C:C,'Zoning 2shop'!D:D),""))</f>
        <v/>
      </c>
      <c r="Y1145" s="112">
        <f>AB1145/Z1145</f>
        <v/>
      </c>
      <c r="Z1145" s="4">
        <f>T1145</f>
        <v/>
      </c>
      <c r="AA1145" s="4">
        <f>IF(OR(S1145="6C",S1145="6B",S1145="5X",S1145="5Y"),0.08,0.5)</f>
        <v/>
      </c>
      <c r="AB1145" s="4">
        <f>$AG$5/$AG$2*Z1145</f>
        <v/>
      </c>
      <c r="AC1145" s="19">
        <f>Z1145+AA1145</f>
        <v/>
      </c>
      <c r="AD1145" s="8">
        <f>IF(COUNTIF(Catégories!A:A,N1145)=0,"catégorie inconnue",LOOKUP(N1145,Catégories!A:A,Catégories!B:B))</f>
        <v/>
      </c>
      <c r="AE1145" s="21">
        <f>SUM(Z1145:AB1145)</f>
        <v/>
      </c>
    </row>
    <row r="1146">
      <c r="B1146" s="127" t="inlineStr">
        <is>
          <t>13624019</t>
        </is>
      </c>
      <c r="C1146" s="127" t="inlineStr">
        <is>
          <t>2</t>
        </is>
      </c>
      <c r="D1146" s="123" t="n">
        <v>46166</v>
      </c>
      <c r="E1146" s="127" t="inlineStr">
        <is>
          <t>95550</t>
        </is>
      </c>
      <c r="F1146" s="127" t="inlineStr">
        <is>
          <t>21320</t>
        </is>
      </c>
      <c r="G1146" s="127" t="inlineStr"/>
      <c r="H1146" s="127" t="inlineStr"/>
      <c r="I1146" s="127" t="inlineStr">
        <is>
          <t>112545</t>
        </is>
      </c>
      <c r="J1146" s="127" t="inlineStr">
        <is>
          <t>112545</t>
        </is>
      </c>
      <c r="K1146" s="127" t="inlineStr">
        <is>
          <t>999999</t>
        </is>
      </c>
      <c r="L1146" s="127" t="inlineStr">
        <is>
          <t>XT259468301TS</t>
        </is>
      </c>
      <c r="M1146" s="127" t="inlineStr">
        <is>
          <t>N</t>
        </is>
      </c>
      <c r="N1146" s="127" t="inlineStr">
        <is>
          <t>Transport</t>
        </is>
      </c>
      <c r="O1146" s="127" t="inlineStr">
        <is>
          <t>N</t>
        </is>
      </c>
      <c r="P1146" s="127" t="inlineStr">
        <is>
          <t>S</t>
        </is>
      </c>
      <c r="Q1146" s="127" t="inlineStr">
        <is>
          <t>NT</t>
        </is>
      </c>
      <c r="R1146" s="147" t="n">
        <v>0.48</v>
      </c>
      <c r="S1146" s="127" t="inlineStr">
        <is>
          <t>5Y</t>
        </is>
      </c>
      <c r="T1146" s="148" t="n">
        <v>3.07</v>
      </c>
      <c r="U1146" s="127" t="inlineStr">
        <is>
          <t>LA RUCHE LOGISTIQUE</t>
        </is>
      </c>
      <c r="W1146" s="8">
        <f>IF(C1146&lt;&gt;2,"",IF(S1146="5X","5XK",IF(S1146="5Y","5YK",IF(S1146="6B","6BK",IF(S1146="6C","6CK","")))))</f>
        <v/>
      </c>
      <c r="X1146" s="8">
        <f>IF(S1146="6B",_xlfn.XLOOKUP(H1146,'Zoning 2shop'!A:A,'Zoning 2shop'!B:B),IF(S1146="6C",_xlfn.XLOOKUP(G1146,'Zoning 2shop'!C:C,'Zoning 2shop'!D:D),""))</f>
        <v/>
      </c>
      <c r="Y1146" s="112">
        <f>AB1146/Z1146</f>
        <v/>
      </c>
      <c r="Z1146" s="4">
        <f>T1146</f>
        <v/>
      </c>
      <c r="AA1146" s="4">
        <f>IF(OR(S1146="6C",S1146="6B",S1146="5X",S1146="5Y"),0.08,0.5)</f>
        <v/>
      </c>
      <c r="AB1146" s="4">
        <f>$AG$5/$AG$2*Z1146</f>
        <v/>
      </c>
      <c r="AC1146" s="19">
        <f>Z1146+AA1146</f>
        <v/>
      </c>
      <c r="AD1146" s="8">
        <f>IF(COUNTIF(Catégories!A:A,N1146)=0,"catégorie inconnue",LOOKUP(N1146,Catégories!A:A,Catégories!B:B))</f>
        <v/>
      </c>
      <c r="AE1146" s="21">
        <f>SUM(Z1146:AB1146)</f>
        <v/>
      </c>
    </row>
    <row r="1147">
      <c r="B1147" s="127" t="inlineStr">
        <is>
          <t>13624019</t>
        </is>
      </c>
      <c r="C1147" s="127" t="inlineStr">
        <is>
          <t>2</t>
        </is>
      </c>
      <c r="D1147" s="123" t="n">
        <v>46166</v>
      </c>
      <c r="E1147" s="127" t="inlineStr">
        <is>
          <t>07200</t>
        </is>
      </c>
      <c r="F1147" s="127" t="inlineStr">
        <is>
          <t>21320</t>
        </is>
      </c>
      <c r="G1147" s="127" t="inlineStr"/>
      <c r="H1147" s="127" t="inlineStr"/>
      <c r="I1147" s="127" t="inlineStr">
        <is>
          <t>112122</t>
        </is>
      </c>
      <c r="J1147" s="127" t="inlineStr">
        <is>
          <t>112122</t>
        </is>
      </c>
      <c r="K1147" s="127" t="inlineStr">
        <is>
          <t>999999</t>
        </is>
      </c>
      <c r="L1147" s="127" t="inlineStr">
        <is>
          <t>XT259468553TS</t>
        </is>
      </c>
      <c r="M1147" s="127" t="inlineStr">
        <is>
          <t>N</t>
        </is>
      </c>
      <c r="N1147" s="127" t="inlineStr">
        <is>
          <t>Transport</t>
        </is>
      </c>
      <c r="O1147" s="127" t="inlineStr">
        <is>
          <t>N</t>
        </is>
      </c>
      <c r="P1147" s="127" t="inlineStr">
        <is>
          <t>S</t>
        </is>
      </c>
      <c r="Q1147" s="127" t="inlineStr">
        <is>
          <t>NT</t>
        </is>
      </c>
      <c r="R1147" s="147" t="n">
        <v>0.2</v>
      </c>
      <c r="S1147" s="127" t="inlineStr">
        <is>
          <t>5Y</t>
        </is>
      </c>
      <c r="T1147" s="148" t="n">
        <v>3.07</v>
      </c>
      <c r="U1147" s="127" t="inlineStr">
        <is>
          <t>LA RUCHE LOGISTIQUE</t>
        </is>
      </c>
      <c r="W1147" s="8">
        <f>IF(C1147&lt;&gt;2,"",IF(S1147="5X","5XK",IF(S1147="5Y","5YK",IF(S1147="6B","6BK",IF(S1147="6C","6CK","")))))</f>
        <v/>
      </c>
      <c r="X1147" s="8">
        <f>IF(S1147="6B",_xlfn.XLOOKUP(H1147,'Zoning 2shop'!A:A,'Zoning 2shop'!B:B),IF(S1147="6C",_xlfn.XLOOKUP(G1147,'Zoning 2shop'!C:C,'Zoning 2shop'!D:D),""))</f>
        <v/>
      </c>
      <c r="Y1147" s="112">
        <f>AB1147/Z1147</f>
        <v/>
      </c>
      <c r="Z1147" s="4">
        <f>T1147</f>
        <v/>
      </c>
      <c r="AA1147" s="4">
        <f>IF(OR(S1147="6C",S1147="6B",S1147="5X",S1147="5Y"),0.08,0.5)</f>
        <v/>
      </c>
      <c r="AB1147" s="4">
        <f>$AG$5/$AG$2*Z1147</f>
        <v/>
      </c>
      <c r="AC1147" s="19">
        <f>Z1147+AA1147</f>
        <v/>
      </c>
      <c r="AD1147" s="8">
        <f>IF(COUNTIF(Catégories!A:A,N1147)=0,"catégorie inconnue",LOOKUP(N1147,Catégories!A:A,Catégories!B:B))</f>
        <v/>
      </c>
      <c r="AE1147" s="21">
        <f>SUM(Z1147:AB1147)</f>
        <v/>
      </c>
    </row>
    <row r="1148">
      <c r="B1148" s="127" t="inlineStr">
        <is>
          <t>13624019</t>
        </is>
      </c>
      <c r="C1148" s="127" t="inlineStr">
        <is>
          <t>2</t>
        </is>
      </c>
      <c r="D1148" s="123" t="n">
        <v>46167</v>
      </c>
      <c r="E1148" s="127" t="inlineStr">
        <is>
          <t>13012</t>
        </is>
      </c>
      <c r="F1148" s="127" t="inlineStr">
        <is>
          <t>21320</t>
        </is>
      </c>
      <c r="G1148" s="127" t="inlineStr"/>
      <c r="H1148" s="127" t="inlineStr"/>
      <c r="I1148" s="127" t="inlineStr">
        <is>
          <t>113161</t>
        </is>
      </c>
      <c r="J1148" s="127" t="inlineStr">
        <is>
          <t>113161</t>
        </is>
      </c>
      <c r="K1148" s="127" t="inlineStr">
        <is>
          <t>999999</t>
        </is>
      </c>
      <c r="L1148" s="127" t="inlineStr">
        <is>
          <t>XT259484281TS</t>
        </is>
      </c>
      <c r="M1148" s="127" t="inlineStr">
        <is>
          <t>N</t>
        </is>
      </c>
      <c r="N1148" s="127" t="inlineStr">
        <is>
          <t>Transport</t>
        </is>
      </c>
      <c r="O1148" s="127" t="inlineStr">
        <is>
          <t>N</t>
        </is>
      </c>
      <c r="P1148" s="127" t="inlineStr">
        <is>
          <t>S</t>
        </is>
      </c>
      <c r="Q1148" s="127" t="inlineStr">
        <is>
          <t>NT</t>
        </is>
      </c>
      <c r="R1148" s="147" t="n">
        <v>0.09</v>
      </c>
      <c r="S1148" s="127" t="inlineStr">
        <is>
          <t>5Y</t>
        </is>
      </c>
      <c r="T1148" s="148" t="n">
        <v>3.07</v>
      </c>
      <c r="U1148" s="127" t="inlineStr">
        <is>
          <t>LA RUCHE LOGISTIQUE</t>
        </is>
      </c>
      <c r="W1148" s="8">
        <f>IF(C1148&lt;&gt;2,"",IF(S1148="5X","5XK",IF(S1148="5Y","5YK",IF(S1148="6B","6BK",IF(S1148="6C","6CK","")))))</f>
        <v/>
      </c>
      <c r="X1148" s="8">
        <f>IF(S1148="6B",_xlfn.XLOOKUP(H1148,'Zoning 2shop'!A:A,'Zoning 2shop'!B:B),IF(S1148="6C",_xlfn.XLOOKUP(G1148,'Zoning 2shop'!C:C,'Zoning 2shop'!D:D),""))</f>
        <v/>
      </c>
      <c r="Y1148" s="112">
        <f>AB1148/Z1148</f>
        <v/>
      </c>
      <c r="Z1148" s="4">
        <f>T1148</f>
        <v/>
      </c>
      <c r="AA1148" s="4">
        <f>IF(OR(S1148="6C",S1148="6B",S1148="5X",S1148="5Y"),0.08,0.5)</f>
        <v/>
      </c>
      <c r="AB1148" s="4">
        <f>$AG$5/$AG$2*Z1148</f>
        <v/>
      </c>
      <c r="AC1148" s="19">
        <f>Z1148+AA1148</f>
        <v/>
      </c>
      <c r="AD1148" s="8">
        <f>IF(COUNTIF(Catégories!A:A,N1148)=0,"catégorie inconnue",LOOKUP(N1148,Catégories!A:A,Catégories!B:B))</f>
        <v/>
      </c>
      <c r="AE1148" s="21">
        <f>SUM(Z1148:AB1148)</f>
        <v/>
      </c>
    </row>
    <row r="1149">
      <c r="B1149" s="127" t="inlineStr">
        <is>
          <t>13624019</t>
        </is>
      </c>
      <c r="C1149" s="127" t="inlineStr">
        <is>
          <t>2</t>
        </is>
      </c>
      <c r="D1149" s="123" t="n">
        <v>46167</v>
      </c>
      <c r="E1149" s="127" t="inlineStr">
        <is>
          <t>34980</t>
        </is>
      </c>
      <c r="F1149" s="127" t="inlineStr">
        <is>
          <t>21320</t>
        </is>
      </c>
      <c r="G1149" s="127" t="inlineStr"/>
      <c r="H1149" s="127" t="inlineStr"/>
      <c r="I1149" s="127" t="inlineStr">
        <is>
          <t>113008</t>
        </is>
      </c>
      <c r="J1149" s="127" t="inlineStr">
        <is>
          <t>113008</t>
        </is>
      </c>
      <c r="K1149" s="127" t="inlineStr">
        <is>
          <t>999999</t>
        </is>
      </c>
      <c r="L1149" s="127" t="inlineStr">
        <is>
          <t>XT259490619TS</t>
        </is>
      </c>
      <c r="M1149" s="127" t="inlineStr">
        <is>
          <t>N</t>
        </is>
      </c>
      <c r="N1149" s="127" t="inlineStr">
        <is>
          <t>Transport</t>
        </is>
      </c>
      <c r="O1149" s="127" t="inlineStr">
        <is>
          <t>N</t>
        </is>
      </c>
      <c r="P1149" s="127" t="inlineStr">
        <is>
          <t>S</t>
        </is>
      </c>
      <c r="Q1149" s="127" t="inlineStr">
        <is>
          <t>NT</t>
        </is>
      </c>
      <c r="R1149" s="147" t="n">
        <v>0.26</v>
      </c>
      <c r="S1149" s="127" t="inlineStr">
        <is>
          <t>5Y</t>
        </is>
      </c>
      <c r="T1149" s="148" t="n">
        <v>3.07</v>
      </c>
      <c r="U1149" s="127" t="inlineStr">
        <is>
          <t>LA RUCHE LOGISTIQUE</t>
        </is>
      </c>
      <c r="W1149" s="8">
        <f>IF(C1149&lt;&gt;2,"",IF(S1149="5X","5XK",IF(S1149="5Y","5YK",IF(S1149="6B","6BK",IF(S1149="6C","6CK","")))))</f>
        <v/>
      </c>
      <c r="X1149" s="8">
        <f>IF(S1149="6B",_xlfn.XLOOKUP(H1149,'Zoning 2shop'!A:A,'Zoning 2shop'!B:B),IF(S1149="6C",_xlfn.XLOOKUP(G1149,'Zoning 2shop'!C:C,'Zoning 2shop'!D:D),""))</f>
        <v/>
      </c>
      <c r="Y1149" s="112">
        <f>AB1149/Z1149</f>
        <v/>
      </c>
      <c r="Z1149" s="4">
        <f>T1149</f>
        <v/>
      </c>
      <c r="AA1149" s="4">
        <f>IF(OR(S1149="6C",S1149="6B",S1149="5X",S1149="5Y"),0.08,0.5)</f>
        <v/>
      </c>
      <c r="AB1149" s="4">
        <f>$AG$5/$AG$2*Z1149</f>
        <v/>
      </c>
      <c r="AC1149" s="19">
        <f>Z1149+AA1149</f>
        <v/>
      </c>
      <c r="AD1149" s="8">
        <f>IF(COUNTIF(Catégories!A:A,N1149)=0,"catégorie inconnue",LOOKUP(N1149,Catégories!A:A,Catégories!B:B))</f>
        <v/>
      </c>
      <c r="AE1149" s="21">
        <f>SUM(Z1149:AB1149)</f>
        <v/>
      </c>
    </row>
    <row r="1150">
      <c r="B1150" s="127" t="inlineStr">
        <is>
          <t>13624019</t>
        </is>
      </c>
      <c r="C1150" s="127" t="inlineStr">
        <is>
          <t>2</t>
        </is>
      </c>
      <c r="D1150" s="123" t="n">
        <v>46167</v>
      </c>
      <c r="E1150" s="127" t="inlineStr">
        <is>
          <t>75015</t>
        </is>
      </c>
      <c r="F1150" s="127" t="inlineStr">
        <is>
          <t>21320</t>
        </is>
      </c>
      <c r="G1150" s="127" t="inlineStr"/>
      <c r="H1150" s="127" t="inlineStr"/>
      <c r="I1150" s="127" t="inlineStr">
        <is>
          <t>114505</t>
        </is>
      </c>
      <c r="J1150" s="127" t="inlineStr">
        <is>
          <t>114505</t>
        </is>
      </c>
      <c r="K1150" s="127" t="inlineStr">
        <is>
          <t>999999</t>
        </is>
      </c>
      <c r="L1150" s="127" t="inlineStr">
        <is>
          <t>XT259495647TS</t>
        </is>
      </c>
      <c r="M1150" s="127" t="inlineStr">
        <is>
          <t>N</t>
        </is>
      </c>
      <c r="N1150" s="127" t="inlineStr">
        <is>
          <t>Transport</t>
        </is>
      </c>
      <c r="O1150" s="127" t="inlineStr">
        <is>
          <t>N</t>
        </is>
      </c>
      <c r="P1150" s="127" t="inlineStr">
        <is>
          <t>S</t>
        </is>
      </c>
      <c r="Q1150" s="127" t="inlineStr">
        <is>
          <t>NT</t>
        </is>
      </c>
      <c r="R1150" s="147" t="n">
        <v>0.03</v>
      </c>
      <c r="S1150" s="127" t="inlineStr">
        <is>
          <t>5Y</t>
        </is>
      </c>
      <c r="T1150" s="148" t="n">
        <v>3.07</v>
      </c>
      <c r="U1150" s="127" t="inlineStr">
        <is>
          <t>LA RUCHE LOGISTIQUE</t>
        </is>
      </c>
      <c r="W1150" s="8">
        <f>IF(C1150&lt;&gt;2,"",IF(S1150="5X","5XK",IF(S1150="5Y","5YK",IF(S1150="6B","6BK",IF(S1150="6C","6CK","")))))</f>
        <v/>
      </c>
      <c r="X1150" s="8">
        <f>IF(S1150="6B",_xlfn.XLOOKUP(H1150,'Zoning 2shop'!A:A,'Zoning 2shop'!B:B),IF(S1150="6C",_xlfn.XLOOKUP(G1150,'Zoning 2shop'!C:C,'Zoning 2shop'!D:D),""))</f>
        <v/>
      </c>
      <c r="Y1150" s="112">
        <f>AB1150/Z1150</f>
        <v/>
      </c>
      <c r="Z1150" s="4">
        <f>T1150</f>
        <v/>
      </c>
      <c r="AA1150" s="4">
        <f>IF(OR(S1150="6C",S1150="6B",S1150="5X",S1150="5Y"),0.08,0.5)</f>
        <v/>
      </c>
      <c r="AB1150" s="4">
        <f>$AG$5/$AG$2*Z1150</f>
        <v/>
      </c>
      <c r="AC1150" s="19">
        <f>Z1150+AA1150</f>
        <v/>
      </c>
      <c r="AD1150" s="8">
        <f>IF(COUNTIF(Catégories!A:A,N1150)=0,"catégorie inconnue",LOOKUP(N1150,Catégories!A:A,Catégories!B:B))</f>
        <v/>
      </c>
      <c r="AE1150" s="21">
        <f>SUM(Z1150:AB1150)</f>
        <v/>
      </c>
    </row>
    <row r="1151">
      <c r="B1151" s="127" t="inlineStr">
        <is>
          <t>13624019</t>
        </is>
      </c>
      <c r="C1151" s="127" t="inlineStr">
        <is>
          <t>2</t>
        </is>
      </c>
      <c r="D1151" s="123" t="n">
        <v>46167</v>
      </c>
      <c r="E1151" s="127" t="inlineStr">
        <is>
          <t>17137</t>
        </is>
      </c>
      <c r="F1151" s="127" t="inlineStr">
        <is>
          <t>21320</t>
        </is>
      </c>
      <c r="G1151" s="127" t="inlineStr"/>
      <c r="H1151" s="127" t="inlineStr"/>
      <c r="I1151" s="127" t="inlineStr">
        <is>
          <t>114037</t>
        </is>
      </c>
      <c r="J1151" s="127" t="inlineStr">
        <is>
          <t>114037</t>
        </is>
      </c>
      <c r="K1151" s="127" t="inlineStr">
        <is>
          <t>999999</t>
        </is>
      </c>
      <c r="L1151" s="127" t="inlineStr">
        <is>
          <t>XT259499808TS</t>
        </is>
      </c>
      <c r="M1151" s="127" t="inlineStr">
        <is>
          <t>N</t>
        </is>
      </c>
      <c r="N1151" s="127" t="inlineStr">
        <is>
          <t>Transport</t>
        </is>
      </c>
      <c r="O1151" s="127" t="inlineStr">
        <is>
          <t>N</t>
        </is>
      </c>
      <c r="P1151" s="127" t="inlineStr">
        <is>
          <t>S</t>
        </is>
      </c>
      <c r="Q1151" s="127" t="inlineStr">
        <is>
          <t>NT</t>
        </is>
      </c>
      <c r="R1151" s="147" t="n">
        <v>0.11</v>
      </c>
      <c r="S1151" s="127" t="inlineStr">
        <is>
          <t>5Y</t>
        </is>
      </c>
      <c r="T1151" s="148" t="n">
        <v>3.07</v>
      </c>
      <c r="U1151" s="127" t="inlineStr">
        <is>
          <t>LA RUCHE LOGISTIQUE</t>
        </is>
      </c>
      <c r="W1151" s="8">
        <f>IF(C1151&lt;&gt;2,"",IF(S1151="5X","5XK",IF(S1151="5Y","5YK",IF(S1151="6B","6BK",IF(S1151="6C","6CK","")))))</f>
        <v/>
      </c>
      <c r="X1151" s="8">
        <f>IF(S1151="6B",_xlfn.XLOOKUP(H1151,'Zoning 2shop'!A:A,'Zoning 2shop'!B:B),IF(S1151="6C",_xlfn.XLOOKUP(G1151,'Zoning 2shop'!C:C,'Zoning 2shop'!D:D),""))</f>
        <v/>
      </c>
      <c r="Y1151" s="112">
        <f>AB1151/Z1151</f>
        <v/>
      </c>
      <c r="Z1151" s="4">
        <f>T1151</f>
        <v/>
      </c>
      <c r="AA1151" s="4">
        <f>IF(OR(S1151="6C",S1151="6B",S1151="5X",S1151="5Y"),0.08,0.5)</f>
        <v/>
      </c>
      <c r="AB1151" s="4">
        <f>$AG$5/$AG$2*Z1151</f>
        <v/>
      </c>
      <c r="AC1151" s="19">
        <f>Z1151+AA1151</f>
        <v/>
      </c>
      <c r="AD1151" s="8">
        <f>IF(COUNTIF(Catégories!A:A,N1151)=0,"catégorie inconnue",LOOKUP(N1151,Catégories!A:A,Catégories!B:B))</f>
        <v/>
      </c>
      <c r="AE1151" s="21">
        <f>SUM(Z1151:AB1151)</f>
        <v/>
      </c>
    </row>
    <row r="1152">
      <c r="B1152" s="127" t="inlineStr">
        <is>
          <t>13624019</t>
        </is>
      </c>
      <c r="C1152" s="127" t="inlineStr">
        <is>
          <t>2</t>
        </is>
      </c>
      <c r="D1152" s="123" t="n">
        <v>46167</v>
      </c>
      <c r="E1152" s="127" t="inlineStr">
        <is>
          <t>92430</t>
        </is>
      </c>
      <c r="F1152" s="127" t="inlineStr">
        <is>
          <t>21320</t>
        </is>
      </c>
      <c r="G1152" s="127" t="inlineStr"/>
      <c r="H1152" s="127" t="inlineStr"/>
      <c r="I1152" s="127" t="inlineStr">
        <is>
          <t>114755</t>
        </is>
      </c>
      <c r="J1152" s="127" t="inlineStr">
        <is>
          <t>114755</t>
        </is>
      </c>
      <c r="K1152" s="127" t="inlineStr">
        <is>
          <t>999999</t>
        </is>
      </c>
      <c r="L1152" s="127" t="inlineStr">
        <is>
          <t>XT259502881TS</t>
        </is>
      </c>
      <c r="M1152" s="127" t="inlineStr">
        <is>
          <t>N</t>
        </is>
      </c>
      <c r="N1152" s="127" t="inlineStr">
        <is>
          <t>Transport</t>
        </is>
      </c>
      <c r="O1152" s="127" t="inlineStr">
        <is>
          <t>N</t>
        </is>
      </c>
      <c r="P1152" s="127" t="inlineStr">
        <is>
          <t>S</t>
        </is>
      </c>
      <c r="Q1152" s="127" t="inlineStr">
        <is>
          <t>NT</t>
        </is>
      </c>
      <c r="R1152" s="147" t="n">
        <v>0.53</v>
      </c>
      <c r="S1152" s="127" t="inlineStr">
        <is>
          <t>5Y</t>
        </is>
      </c>
      <c r="T1152" s="148" t="n">
        <v>3.17</v>
      </c>
      <c r="U1152" s="127" t="inlineStr">
        <is>
          <t>LA RUCHE LOGISTIQUE</t>
        </is>
      </c>
      <c r="W1152" s="8">
        <f>IF(C1152&lt;&gt;2,"",IF(S1152="5X","5XK",IF(S1152="5Y","5YK",IF(S1152="6B","6BK",IF(S1152="6C","6CK","")))))</f>
        <v/>
      </c>
      <c r="X1152" s="8">
        <f>IF(S1152="6B",_xlfn.XLOOKUP(H1152,'Zoning 2shop'!A:A,'Zoning 2shop'!B:B),IF(S1152="6C",_xlfn.XLOOKUP(G1152,'Zoning 2shop'!C:C,'Zoning 2shop'!D:D),""))</f>
        <v/>
      </c>
      <c r="Y1152" s="112">
        <f>AB1152/Z1152</f>
        <v/>
      </c>
      <c r="Z1152" s="4">
        <f>T1152</f>
        <v/>
      </c>
      <c r="AA1152" s="4">
        <f>IF(OR(S1152="6C",S1152="6B",S1152="5X",S1152="5Y"),0.08,0.5)</f>
        <v/>
      </c>
      <c r="AB1152" s="4">
        <f>$AG$5/$AG$2*Z1152</f>
        <v/>
      </c>
      <c r="AC1152" s="19">
        <f>Z1152+AA1152</f>
        <v/>
      </c>
      <c r="AD1152" s="8">
        <f>IF(COUNTIF(Catégories!A:A,N1152)=0,"catégorie inconnue",LOOKUP(N1152,Catégories!A:A,Catégories!B:B))</f>
        <v/>
      </c>
      <c r="AE1152" s="21">
        <f>SUM(Z1152:AB1152)</f>
        <v/>
      </c>
    </row>
    <row r="1153">
      <c r="B1153" s="127" t="inlineStr">
        <is>
          <t>13624019</t>
        </is>
      </c>
      <c r="C1153" s="127" t="inlineStr">
        <is>
          <t>2</t>
        </is>
      </c>
      <c r="D1153" s="123" t="n">
        <v>46167</v>
      </c>
      <c r="E1153" s="127" t="inlineStr">
        <is>
          <t>31160</t>
        </is>
      </c>
      <c r="F1153" s="127" t="inlineStr">
        <is>
          <t>21320</t>
        </is>
      </c>
      <c r="G1153" s="127" t="inlineStr"/>
      <c r="H1153" s="127" t="inlineStr"/>
      <c r="I1153" s="127" t="inlineStr">
        <is>
          <t>114327</t>
        </is>
      </c>
      <c r="J1153" s="127" t="inlineStr">
        <is>
          <t>114327</t>
        </is>
      </c>
      <c r="K1153" s="127" t="inlineStr">
        <is>
          <t>999999</t>
        </is>
      </c>
      <c r="L1153" s="127" t="inlineStr">
        <is>
          <t>XT259504321TS</t>
        </is>
      </c>
      <c r="M1153" s="127" t="inlineStr">
        <is>
          <t>N</t>
        </is>
      </c>
      <c r="N1153" s="127" t="inlineStr">
        <is>
          <t>Transport</t>
        </is>
      </c>
      <c r="O1153" s="127" t="inlineStr">
        <is>
          <t>N</t>
        </is>
      </c>
      <c r="P1153" s="127" t="inlineStr">
        <is>
          <t>S</t>
        </is>
      </c>
      <c r="Q1153" s="127" t="inlineStr">
        <is>
          <t>NT</t>
        </is>
      </c>
      <c r="R1153" s="147" t="n">
        <v>0.13</v>
      </c>
      <c r="S1153" s="127" t="inlineStr">
        <is>
          <t>5Y</t>
        </is>
      </c>
      <c r="T1153" s="148" t="n">
        <v>3.07</v>
      </c>
      <c r="U1153" s="127" t="inlineStr">
        <is>
          <t>LA RUCHE LOGISTIQUE</t>
        </is>
      </c>
      <c r="W1153" s="8">
        <f>IF(C1153&lt;&gt;2,"",IF(S1153="5X","5XK",IF(S1153="5Y","5YK",IF(S1153="6B","6BK",IF(S1153="6C","6CK","")))))</f>
        <v/>
      </c>
      <c r="X1153" s="8">
        <f>IF(S1153="6B",_xlfn.XLOOKUP(H1153,'Zoning 2shop'!A:A,'Zoning 2shop'!B:B),IF(S1153="6C",_xlfn.XLOOKUP(G1153,'Zoning 2shop'!C:C,'Zoning 2shop'!D:D),""))</f>
        <v/>
      </c>
      <c r="Y1153" s="112">
        <f>AB1153/Z1153</f>
        <v/>
      </c>
      <c r="Z1153" s="4">
        <f>T1153</f>
        <v/>
      </c>
      <c r="AA1153" s="4">
        <f>IF(OR(S1153="6C",S1153="6B",S1153="5X",S1153="5Y"),0.08,0.5)</f>
        <v/>
      </c>
      <c r="AB1153" s="4">
        <f>$AG$5/$AG$2*Z1153</f>
        <v/>
      </c>
      <c r="AC1153" s="19">
        <f>Z1153+AA1153</f>
        <v/>
      </c>
      <c r="AD1153" s="8">
        <f>IF(COUNTIF(Catégories!A:A,N1153)=0,"catégorie inconnue",LOOKUP(N1153,Catégories!A:A,Catégories!B:B))</f>
        <v/>
      </c>
      <c r="AE1153" s="21">
        <f>SUM(Z1153:AB1153)</f>
        <v/>
      </c>
    </row>
    <row r="1154">
      <c r="B1154" s="127" t="inlineStr">
        <is>
          <t>13624019</t>
        </is>
      </c>
      <c r="C1154" s="127" t="inlineStr">
        <is>
          <t>2</t>
        </is>
      </c>
      <c r="D1154" s="123" t="n">
        <v>46167</v>
      </c>
      <c r="E1154" s="127" t="inlineStr">
        <is>
          <t>64000</t>
        </is>
      </c>
      <c r="F1154" s="127" t="inlineStr">
        <is>
          <t>21320</t>
        </is>
      </c>
      <c r="G1154" s="127" t="inlineStr"/>
      <c r="H1154" s="127" t="inlineStr"/>
      <c r="I1154" s="127" t="inlineStr">
        <is>
          <t>112626</t>
        </is>
      </c>
      <c r="J1154" s="127" t="inlineStr">
        <is>
          <t>112626</t>
        </is>
      </c>
      <c r="K1154" s="127" t="inlineStr">
        <is>
          <t>999999</t>
        </is>
      </c>
      <c r="L1154" s="127" t="inlineStr">
        <is>
          <t>XT259508297TS</t>
        </is>
      </c>
      <c r="M1154" s="127" t="inlineStr">
        <is>
          <t>N</t>
        </is>
      </c>
      <c r="N1154" s="127" t="inlineStr">
        <is>
          <t>Transport</t>
        </is>
      </c>
      <c r="O1154" s="127" t="inlineStr">
        <is>
          <t>N</t>
        </is>
      </c>
      <c r="P1154" s="127" t="inlineStr">
        <is>
          <t>S</t>
        </is>
      </c>
      <c r="Q1154" s="127" t="inlineStr">
        <is>
          <t>NT</t>
        </is>
      </c>
      <c r="R1154" s="147" t="n">
        <v>0.04</v>
      </c>
      <c r="S1154" s="127" t="inlineStr">
        <is>
          <t>5Y</t>
        </is>
      </c>
      <c r="T1154" s="148" t="n">
        <v>3.07</v>
      </c>
      <c r="U1154" s="127" t="inlineStr">
        <is>
          <t>LA RUCHE LOGISTIQUE</t>
        </is>
      </c>
      <c r="W1154" s="8">
        <f>IF(C1154&lt;&gt;2,"",IF(S1154="5X","5XK",IF(S1154="5Y","5YK",IF(S1154="6B","6BK",IF(S1154="6C","6CK","")))))</f>
        <v/>
      </c>
      <c r="X1154" s="8">
        <f>IF(S1154="6B",_xlfn.XLOOKUP(H1154,'Zoning 2shop'!A:A,'Zoning 2shop'!B:B),IF(S1154="6C",_xlfn.XLOOKUP(G1154,'Zoning 2shop'!C:C,'Zoning 2shop'!D:D),""))</f>
        <v/>
      </c>
      <c r="Y1154" s="112">
        <f>AB1154/Z1154</f>
        <v/>
      </c>
      <c r="Z1154" s="4">
        <f>T1154</f>
        <v/>
      </c>
      <c r="AA1154" s="4">
        <f>IF(OR(S1154="6C",S1154="6B",S1154="5X",S1154="5Y"),0.08,0.5)</f>
        <v/>
      </c>
      <c r="AB1154" s="4">
        <f>$AG$5/$AG$2*Z1154</f>
        <v/>
      </c>
      <c r="AC1154" s="19">
        <f>Z1154+AA1154</f>
        <v/>
      </c>
      <c r="AD1154" s="8">
        <f>IF(COUNTIF(Catégories!A:A,N1154)=0,"catégorie inconnue",LOOKUP(N1154,Catégories!A:A,Catégories!B:B))</f>
        <v/>
      </c>
      <c r="AE1154" s="21">
        <f>SUM(Z1154:AB1154)</f>
        <v/>
      </c>
    </row>
    <row r="1155">
      <c r="B1155" s="127" t="inlineStr">
        <is>
          <t>13624019</t>
        </is>
      </c>
      <c r="C1155" s="127" t="inlineStr">
        <is>
          <t>2</t>
        </is>
      </c>
      <c r="D1155" s="123" t="n">
        <v>46167</v>
      </c>
      <c r="E1155" s="127" t="inlineStr">
        <is>
          <t>34090</t>
        </is>
      </c>
      <c r="F1155" s="127" t="inlineStr">
        <is>
          <t>21320</t>
        </is>
      </c>
      <c r="G1155" s="127" t="inlineStr"/>
      <c r="H1155" s="127" t="inlineStr"/>
      <c r="I1155" s="127" t="inlineStr">
        <is>
          <t>112959</t>
        </is>
      </c>
      <c r="J1155" s="127" t="inlineStr">
        <is>
          <t>112959</t>
        </is>
      </c>
      <c r="K1155" s="127" t="inlineStr">
        <is>
          <t>999999</t>
        </is>
      </c>
      <c r="L1155" s="127" t="inlineStr">
        <is>
          <t>XT259517546TS</t>
        </is>
      </c>
      <c r="M1155" s="127" t="inlineStr">
        <is>
          <t>N</t>
        </is>
      </c>
      <c r="N1155" s="127" t="inlineStr">
        <is>
          <t>Transport</t>
        </is>
      </c>
      <c r="O1155" s="127" t="inlineStr">
        <is>
          <t>N</t>
        </is>
      </c>
      <c r="P1155" s="127" t="inlineStr">
        <is>
          <t>S</t>
        </is>
      </c>
      <c r="Q1155" s="127" t="inlineStr">
        <is>
          <t>NT</t>
        </is>
      </c>
      <c r="R1155" s="147" t="n">
        <v>0.59</v>
      </c>
      <c r="S1155" s="127" t="inlineStr">
        <is>
          <t>5Y</t>
        </is>
      </c>
      <c r="T1155" s="148" t="n">
        <v>3.17</v>
      </c>
      <c r="U1155" s="127" t="inlineStr">
        <is>
          <t>LA RUCHE LOGISTIQUE</t>
        </is>
      </c>
      <c r="W1155" s="8">
        <f>IF(C1155&lt;&gt;2,"",IF(S1155="5X","5XK",IF(S1155="5Y","5YK",IF(S1155="6B","6BK",IF(S1155="6C","6CK","")))))</f>
        <v/>
      </c>
      <c r="X1155" s="8">
        <f>IF(S1155="6B",_xlfn.XLOOKUP(H1155,'Zoning 2shop'!A:A,'Zoning 2shop'!B:B),IF(S1155="6C",_xlfn.XLOOKUP(G1155,'Zoning 2shop'!C:C,'Zoning 2shop'!D:D),""))</f>
        <v/>
      </c>
      <c r="Y1155" s="112">
        <f>AB1155/Z1155</f>
        <v/>
      </c>
      <c r="Z1155" s="4">
        <f>T1155</f>
        <v/>
      </c>
      <c r="AA1155" s="4">
        <f>IF(OR(S1155="6C",S1155="6B",S1155="5X",S1155="5Y"),0.08,0.5)</f>
        <v/>
      </c>
      <c r="AB1155" s="4">
        <f>$AG$5/$AG$2*Z1155</f>
        <v/>
      </c>
      <c r="AC1155" s="19">
        <f>Z1155+AA1155</f>
        <v/>
      </c>
      <c r="AD1155" s="8">
        <f>IF(COUNTIF(Catégories!A:A,N1155)=0,"catégorie inconnue",LOOKUP(N1155,Catégories!A:A,Catégories!B:B))</f>
        <v/>
      </c>
      <c r="AE1155" s="21">
        <f>SUM(Z1155:AB1155)</f>
        <v/>
      </c>
    </row>
    <row r="1156">
      <c r="B1156" s="127" t="inlineStr">
        <is>
          <t>13624019</t>
        </is>
      </c>
      <c r="C1156" s="127" t="inlineStr">
        <is>
          <t>2</t>
        </is>
      </c>
      <c r="D1156" s="123" t="n">
        <v>46167</v>
      </c>
      <c r="E1156" s="127" t="inlineStr">
        <is>
          <t>78000</t>
        </is>
      </c>
      <c r="F1156" s="127" t="inlineStr">
        <is>
          <t>21320</t>
        </is>
      </c>
      <c r="G1156" s="127" t="inlineStr"/>
      <c r="H1156" s="127" t="inlineStr"/>
      <c r="I1156" s="127" t="inlineStr">
        <is>
          <t>114094</t>
        </is>
      </c>
      <c r="J1156" s="127" t="inlineStr">
        <is>
          <t>114094</t>
        </is>
      </c>
      <c r="K1156" s="127" t="inlineStr">
        <is>
          <t>999999</t>
        </is>
      </c>
      <c r="L1156" s="127" t="inlineStr">
        <is>
          <t>XT259517886TS</t>
        </is>
      </c>
      <c r="M1156" s="127" t="inlineStr">
        <is>
          <t>N</t>
        </is>
      </c>
      <c r="N1156" s="127" t="inlineStr">
        <is>
          <t>Transport</t>
        </is>
      </c>
      <c r="O1156" s="127" t="inlineStr">
        <is>
          <t>N</t>
        </is>
      </c>
      <c r="P1156" s="127" t="inlineStr">
        <is>
          <t>S</t>
        </is>
      </c>
      <c r="Q1156" s="127" t="inlineStr">
        <is>
          <t>NT</t>
        </is>
      </c>
      <c r="R1156" s="147" t="n">
        <v>0.29</v>
      </c>
      <c r="S1156" s="127" t="inlineStr">
        <is>
          <t>5Y</t>
        </is>
      </c>
      <c r="T1156" s="148" t="n">
        <v>3.07</v>
      </c>
      <c r="U1156" s="127" t="inlineStr">
        <is>
          <t>LA RUCHE LOGISTIQUE</t>
        </is>
      </c>
      <c r="W1156" s="8">
        <f>IF(C1156&lt;&gt;2,"",IF(S1156="5X","5XK",IF(S1156="5Y","5YK",IF(S1156="6B","6BK",IF(S1156="6C","6CK","")))))</f>
        <v/>
      </c>
      <c r="X1156" s="8">
        <f>IF(S1156="6B",_xlfn.XLOOKUP(H1156,'Zoning 2shop'!A:A,'Zoning 2shop'!B:B),IF(S1156="6C",_xlfn.XLOOKUP(G1156,'Zoning 2shop'!C:C,'Zoning 2shop'!D:D),""))</f>
        <v/>
      </c>
      <c r="Y1156" s="112">
        <f>AB1156/Z1156</f>
        <v/>
      </c>
      <c r="Z1156" s="4">
        <f>T1156</f>
        <v/>
      </c>
      <c r="AA1156" s="4">
        <f>IF(OR(S1156="6C",S1156="6B",S1156="5X",S1156="5Y"),0.08,0.5)</f>
        <v/>
      </c>
      <c r="AB1156" s="4">
        <f>$AG$5/$AG$2*Z1156</f>
        <v/>
      </c>
      <c r="AC1156" s="19">
        <f>Z1156+AA1156</f>
        <v/>
      </c>
      <c r="AD1156" s="8">
        <f>IF(COUNTIF(Catégories!A:A,N1156)=0,"catégorie inconnue",LOOKUP(N1156,Catégories!A:A,Catégories!B:B))</f>
        <v/>
      </c>
      <c r="AE1156" s="21">
        <f>SUM(Z1156:AB1156)</f>
        <v/>
      </c>
    </row>
    <row r="1157">
      <c r="B1157" s="127" t="inlineStr">
        <is>
          <t>13624019</t>
        </is>
      </c>
      <c r="C1157" s="127" t="inlineStr">
        <is>
          <t>2</t>
        </is>
      </c>
      <c r="D1157" s="123" t="n">
        <v>46167</v>
      </c>
      <c r="E1157" s="127" t="inlineStr">
        <is>
          <t>44980</t>
        </is>
      </c>
      <c r="F1157" s="127" t="inlineStr">
        <is>
          <t>21320</t>
        </is>
      </c>
      <c r="G1157" s="127" t="inlineStr"/>
      <c r="H1157" s="127" t="inlineStr"/>
      <c r="I1157" s="127" t="inlineStr">
        <is>
          <t>112740</t>
        </is>
      </c>
      <c r="J1157" s="127" t="inlineStr">
        <is>
          <t>112740</t>
        </is>
      </c>
      <c r="K1157" s="127" t="inlineStr">
        <is>
          <t>999999</t>
        </is>
      </c>
      <c r="L1157" s="127" t="inlineStr">
        <is>
          <t>XT259526123TS</t>
        </is>
      </c>
      <c r="M1157" s="127" t="inlineStr">
        <is>
          <t>N</t>
        </is>
      </c>
      <c r="N1157" s="127" t="inlineStr">
        <is>
          <t>Transport</t>
        </is>
      </c>
      <c r="O1157" s="127" t="inlineStr">
        <is>
          <t>N</t>
        </is>
      </c>
      <c r="P1157" s="127" t="inlineStr">
        <is>
          <t>S</t>
        </is>
      </c>
      <c r="Q1157" s="127" t="inlineStr">
        <is>
          <t>NT</t>
        </is>
      </c>
      <c r="R1157" s="147" t="n">
        <v>0.34</v>
      </c>
      <c r="S1157" s="127" t="inlineStr">
        <is>
          <t>5Y</t>
        </is>
      </c>
      <c r="T1157" s="148" t="n">
        <v>3.07</v>
      </c>
      <c r="U1157" s="127" t="inlineStr">
        <is>
          <t>LA RUCHE LOGISTIQUE</t>
        </is>
      </c>
      <c r="W1157" s="8">
        <f>IF(C1157&lt;&gt;2,"",IF(S1157="5X","5XK",IF(S1157="5Y","5YK",IF(S1157="6B","6BK",IF(S1157="6C","6CK","")))))</f>
        <v/>
      </c>
      <c r="X1157" s="8">
        <f>IF(S1157="6B",_xlfn.XLOOKUP(H1157,'Zoning 2shop'!A:A,'Zoning 2shop'!B:B),IF(S1157="6C",_xlfn.XLOOKUP(G1157,'Zoning 2shop'!C:C,'Zoning 2shop'!D:D),""))</f>
        <v/>
      </c>
      <c r="Y1157" s="112">
        <f>AB1157/Z1157</f>
        <v/>
      </c>
      <c r="Z1157" s="4">
        <f>T1157</f>
        <v/>
      </c>
      <c r="AA1157" s="4">
        <f>IF(OR(S1157="6C",S1157="6B",S1157="5X",S1157="5Y"),0.08,0.5)</f>
        <v/>
      </c>
      <c r="AB1157" s="4">
        <f>$AG$5/$AG$2*Z1157</f>
        <v/>
      </c>
      <c r="AC1157" s="19">
        <f>Z1157+AA1157</f>
        <v/>
      </c>
      <c r="AD1157" s="8">
        <f>IF(COUNTIF(Catégories!A:A,N1157)=0,"catégorie inconnue",LOOKUP(N1157,Catégories!A:A,Catégories!B:B))</f>
        <v/>
      </c>
      <c r="AE1157" s="21">
        <f>SUM(Z1157:AB1157)</f>
        <v/>
      </c>
    </row>
    <row r="1158">
      <c r="B1158" s="127" t="inlineStr">
        <is>
          <t>13624019</t>
        </is>
      </c>
      <c r="C1158" s="127" t="inlineStr">
        <is>
          <t>2</t>
        </is>
      </c>
      <c r="D1158" s="123" t="n">
        <v>46167</v>
      </c>
      <c r="E1158" s="127" t="inlineStr">
        <is>
          <t>78100</t>
        </is>
      </c>
      <c r="F1158" s="127" t="inlineStr">
        <is>
          <t>21320</t>
        </is>
      </c>
      <c r="G1158" s="127" t="inlineStr"/>
      <c r="H1158" s="127" t="inlineStr"/>
      <c r="I1158" s="127" t="inlineStr">
        <is>
          <t>113407</t>
        </is>
      </c>
      <c r="J1158" s="127" t="inlineStr">
        <is>
          <t>113407</t>
        </is>
      </c>
      <c r="K1158" s="127" t="inlineStr">
        <is>
          <t>999999</t>
        </is>
      </c>
      <c r="L1158" s="127" t="inlineStr">
        <is>
          <t>XT259530030TS</t>
        </is>
      </c>
      <c r="M1158" s="127" t="inlineStr">
        <is>
          <t>N</t>
        </is>
      </c>
      <c r="N1158" s="127" t="inlineStr">
        <is>
          <t>Transport</t>
        </is>
      </c>
      <c r="O1158" s="127" t="inlineStr">
        <is>
          <t>N</t>
        </is>
      </c>
      <c r="P1158" s="127" t="inlineStr">
        <is>
          <t>S</t>
        </is>
      </c>
      <c r="Q1158" s="127" t="inlineStr">
        <is>
          <t>NT</t>
        </is>
      </c>
      <c r="R1158" s="147" t="n">
        <v>0.28</v>
      </c>
      <c r="S1158" s="127" t="inlineStr">
        <is>
          <t>5Y</t>
        </is>
      </c>
      <c r="T1158" s="148" t="n">
        <v>3.07</v>
      </c>
      <c r="U1158" s="127" t="inlineStr">
        <is>
          <t>LA RUCHE LOGISTIQUE</t>
        </is>
      </c>
      <c r="W1158" s="8">
        <f>IF(C1158&lt;&gt;2,"",IF(S1158="5X","5XK",IF(S1158="5Y","5YK",IF(S1158="6B","6BK",IF(S1158="6C","6CK","")))))</f>
        <v/>
      </c>
      <c r="X1158" s="8">
        <f>IF(S1158="6B",_xlfn.XLOOKUP(H1158,'Zoning 2shop'!A:A,'Zoning 2shop'!B:B),IF(S1158="6C",_xlfn.XLOOKUP(G1158,'Zoning 2shop'!C:C,'Zoning 2shop'!D:D),""))</f>
        <v/>
      </c>
      <c r="Y1158" s="112">
        <f>AB1158/Z1158</f>
        <v/>
      </c>
      <c r="Z1158" s="4">
        <f>T1158</f>
        <v/>
      </c>
      <c r="AA1158" s="4">
        <f>IF(OR(S1158="6C",S1158="6B",S1158="5X",S1158="5Y"),0.08,0.5)</f>
        <v/>
      </c>
      <c r="AB1158" s="4">
        <f>$AG$5/$AG$2*Z1158</f>
        <v/>
      </c>
      <c r="AC1158" s="19">
        <f>Z1158+AA1158</f>
        <v/>
      </c>
      <c r="AD1158" s="8">
        <f>IF(COUNTIF(Catégories!A:A,N1158)=0,"catégorie inconnue",LOOKUP(N1158,Catégories!A:A,Catégories!B:B))</f>
        <v/>
      </c>
      <c r="AE1158" s="21">
        <f>SUM(Z1158:AB1158)</f>
        <v/>
      </c>
    </row>
    <row r="1159">
      <c r="B1159" s="127" t="inlineStr">
        <is>
          <t>13624019</t>
        </is>
      </c>
      <c r="C1159" s="127" t="inlineStr">
        <is>
          <t>2</t>
        </is>
      </c>
      <c r="D1159" s="123" t="n">
        <v>46167</v>
      </c>
      <c r="E1159" s="127" t="inlineStr">
        <is>
          <t>60200</t>
        </is>
      </c>
      <c r="F1159" s="127" t="inlineStr">
        <is>
          <t>21320</t>
        </is>
      </c>
      <c r="G1159" s="127" t="inlineStr"/>
      <c r="H1159" s="127" t="inlineStr"/>
      <c r="I1159" s="127" t="inlineStr">
        <is>
          <t>111109</t>
        </is>
      </c>
      <c r="J1159" s="127" t="inlineStr">
        <is>
          <t>111109</t>
        </is>
      </c>
      <c r="K1159" s="127" t="inlineStr">
        <is>
          <t>999999</t>
        </is>
      </c>
      <c r="L1159" s="127" t="inlineStr">
        <is>
          <t>XT259530975TS</t>
        </is>
      </c>
      <c r="M1159" s="127" t="inlineStr">
        <is>
          <t>N</t>
        </is>
      </c>
      <c r="N1159" s="127" t="inlineStr">
        <is>
          <t>Transport</t>
        </is>
      </c>
      <c r="O1159" s="127" t="inlineStr">
        <is>
          <t>N</t>
        </is>
      </c>
      <c r="P1159" s="127" t="inlineStr">
        <is>
          <t>S</t>
        </is>
      </c>
      <c r="Q1159" s="127" t="inlineStr">
        <is>
          <t>NT</t>
        </is>
      </c>
      <c r="R1159" s="147" t="n">
        <v>0.21</v>
      </c>
      <c r="S1159" s="127" t="inlineStr">
        <is>
          <t>5Y</t>
        </is>
      </c>
      <c r="T1159" s="148" t="n">
        <v>3.07</v>
      </c>
      <c r="U1159" s="127" t="inlineStr">
        <is>
          <t>LA RUCHE LOGISTIQUE</t>
        </is>
      </c>
      <c r="W1159" s="8">
        <f>IF(C1159&lt;&gt;2,"",IF(S1159="5X","5XK",IF(S1159="5Y","5YK",IF(S1159="6B","6BK",IF(S1159="6C","6CK","")))))</f>
        <v/>
      </c>
      <c r="X1159" s="8">
        <f>IF(S1159="6B",_xlfn.XLOOKUP(H1159,'Zoning 2shop'!A:A,'Zoning 2shop'!B:B),IF(S1159="6C",_xlfn.XLOOKUP(G1159,'Zoning 2shop'!C:C,'Zoning 2shop'!D:D),""))</f>
        <v/>
      </c>
      <c r="Y1159" s="112">
        <f>AB1159/Z1159</f>
        <v/>
      </c>
      <c r="Z1159" s="4">
        <f>T1159</f>
        <v/>
      </c>
      <c r="AA1159" s="4">
        <f>IF(OR(S1159="6C",S1159="6B",S1159="5X",S1159="5Y"),0.08,0.5)</f>
        <v/>
      </c>
      <c r="AB1159" s="4">
        <f>$AG$5/$AG$2*Z1159</f>
        <v/>
      </c>
      <c r="AC1159" s="19">
        <f>Z1159+AA1159</f>
        <v/>
      </c>
      <c r="AD1159" s="8">
        <f>IF(COUNTIF(Catégories!A:A,N1159)=0,"catégorie inconnue",LOOKUP(N1159,Catégories!A:A,Catégories!B:B))</f>
        <v/>
      </c>
      <c r="AE1159" s="21">
        <f>SUM(Z1159:AB1159)</f>
        <v/>
      </c>
    </row>
    <row r="1160">
      <c r="B1160" s="127" t="inlineStr">
        <is>
          <t>13624019</t>
        </is>
      </c>
      <c r="C1160" s="127" t="inlineStr">
        <is>
          <t>2</t>
        </is>
      </c>
      <c r="D1160" s="123" t="n">
        <v>46167</v>
      </c>
      <c r="E1160" s="127" t="inlineStr">
        <is>
          <t>26300</t>
        </is>
      </c>
      <c r="F1160" s="127" t="inlineStr">
        <is>
          <t>21320</t>
        </is>
      </c>
      <c r="G1160" s="127" t="inlineStr"/>
      <c r="H1160" s="127" t="inlineStr"/>
      <c r="I1160" s="127" t="inlineStr">
        <is>
          <t>110775</t>
        </is>
      </c>
      <c r="J1160" s="127" t="inlineStr">
        <is>
          <t>110775</t>
        </is>
      </c>
      <c r="K1160" s="127" t="inlineStr">
        <is>
          <t>999999</t>
        </is>
      </c>
      <c r="L1160" s="127" t="inlineStr">
        <is>
          <t>XT259535791TS</t>
        </is>
      </c>
      <c r="M1160" s="127" t="inlineStr">
        <is>
          <t>N</t>
        </is>
      </c>
      <c r="N1160" s="127" t="inlineStr">
        <is>
          <t>Transport</t>
        </is>
      </c>
      <c r="O1160" s="127" t="inlineStr">
        <is>
          <t>N</t>
        </is>
      </c>
      <c r="P1160" s="127" t="inlineStr">
        <is>
          <t>S</t>
        </is>
      </c>
      <c r="Q1160" s="127" t="inlineStr">
        <is>
          <t>NT</t>
        </is>
      </c>
      <c r="R1160" s="147" t="n">
        <v>0.85</v>
      </c>
      <c r="S1160" s="127" t="inlineStr">
        <is>
          <t>5Y</t>
        </is>
      </c>
      <c r="T1160" s="148" t="n">
        <v>3.17</v>
      </c>
      <c r="U1160" s="127" t="inlineStr">
        <is>
          <t>LA RUCHE LOGISTIQUE</t>
        </is>
      </c>
      <c r="W1160" s="8">
        <f>IF(C1160&lt;&gt;2,"",IF(S1160="5X","5XK",IF(S1160="5Y","5YK",IF(S1160="6B","6BK",IF(S1160="6C","6CK","")))))</f>
        <v/>
      </c>
      <c r="X1160" s="8">
        <f>IF(S1160="6B",_xlfn.XLOOKUP(H1160,'Zoning 2shop'!A:A,'Zoning 2shop'!B:B),IF(S1160="6C",_xlfn.XLOOKUP(G1160,'Zoning 2shop'!C:C,'Zoning 2shop'!D:D),""))</f>
        <v/>
      </c>
      <c r="Y1160" s="112">
        <f>AB1160/Z1160</f>
        <v/>
      </c>
      <c r="Z1160" s="4">
        <f>T1160</f>
        <v/>
      </c>
      <c r="AA1160" s="4">
        <f>IF(OR(S1160="6C",S1160="6B",S1160="5X",S1160="5Y"),0.08,0.5)</f>
        <v/>
      </c>
      <c r="AB1160" s="4">
        <f>$AG$5/$AG$2*Z1160</f>
        <v/>
      </c>
      <c r="AC1160" s="19">
        <f>Z1160+AA1160</f>
        <v/>
      </c>
      <c r="AD1160" s="8">
        <f>IF(COUNTIF(Catégories!A:A,N1160)=0,"catégorie inconnue",LOOKUP(N1160,Catégories!A:A,Catégories!B:B))</f>
        <v/>
      </c>
      <c r="AE1160" s="21">
        <f>SUM(Z1160:AB1160)</f>
        <v/>
      </c>
    </row>
    <row r="1161">
      <c r="B1161" s="127" t="inlineStr">
        <is>
          <t>13624019</t>
        </is>
      </c>
      <c r="C1161" s="127" t="inlineStr">
        <is>
          <t>2</t>
        </is>
      </c>
      <c r="D1161" s="123" t="n">
        <v>46167</v>
      </c>
      <c r="E1161" s="127" t="inlineStr">
        <is>
          <t>72540</t>
        </is>
      </c>
      <c r="F1161" s="127" t="inlineStr">
        <is>
          <t>21320</t>
        </is>
      </c>
      <c r="G1161" s="127" t="inlineStr"/>
      <c r="H1161" s="127" t="inlineStr"/>
      <c r="I1161" s="127" t="inlineStr">
        <is>
          <t>112028</t>
        </is>
      </c>
      <c r="J1161" s="127" t="inlineStr">
        <is>
          <t>112028</t>
        </is>
      </c>
      <c r="K1161" s="127" t="inlineStr">
        <is>
          <t>999999</t>
        </is>
      </c>
      <c r="L1161" s="127" t="inlineStr">
        <is>
          <t>XT259537832TS</t>
        </is>
      </c>
      <c r="M1161" s="127" t="inlineStr">
        <is>
          <t>N</t>
        </is>
      </c>
      <c r="N1161" s="127" t="inlineStr">
        <is>
          <t>Transport</t>
        </is>
      </c>
      <c r="O1161" s="127" t="inlineStr">
        <is>
          <t>N</t>
        </is>
      </c>
      <c r="P1161" s="127" t="inlineStr">
        <is>
          <t>S</t>
        </is>
      </c>
      <c r="Q1161" s="127" t="inlineStr">
        <is>
          <t>NT</t>
        </is>
      </c>
      <c r="R1161" s="147" t="n">
        <v>0.35</v>
      </c>
      <c r="S1161" s="127" t="inlineStr">
        <is>
          <t>5Y</t>
        </is>
      </c>
      <c r="T1161" s="148" t="n">
        <v>3.07</v>
      </c>
      <c r="U1161" s="127" t="inlineStr">
        <is>
          <t>LA RUCHE LOGISTIQUE</t>
        </is>
      </c>
      <c r="W1161" s="8">
        <f>IF(C1161&lt;&gt;2,"",IF(S1161="5X","5XK",IF(S1161="5Y","5YK",IF(S1161="6B","6BK",IF(S1161="6C","6CK","")))))</f>
        <v/>
      </c>
      <c r="X1161" s="8">
        <f>IF(S1161="6B",_xlfn.XLOOKUP(H1161,'Zoning 2shop'!A:A,'Zoning 2shop'!B:B),IF(S1161="6C",_xlfn.XLOOKUP(G1161,'Zoning 2shop'!C:C,'Zoning 2shop'!D:D),""))</f>
        <v/>
      </c>
      <c r="Y1161" s="112">
        <f>AB1161/Z1161</f>
        <v/>
      </c>
      <c r="Z1161" s="4">
        <f>T1161</f>
        <v/>
      </c>
      <c r="AA1161" s="4">
        <f>IF(OR(S1161="6C",S1161="6B",S1161="5X",S1161="5Y"),0.08,0.5)</f>
        <v/>
      </c>
      <c r="AB1161" s="4">
        <f>$AG$5/$AG$2*Z1161</f>
        <v/>
      </c>
      <c r="AC1161" s="19">
        <f>Z1161+AA1161</f>
        <v/>
      </c>
      <c r="AD1161" s="8">
        <f>IF(COUNTIF(Catégories!A:A,N1161)=0,"catégorie inconnue",LOOKUP(N1161,Catégories!A:A,Catégories!B:B))</f>
        <v/>
      </c>
      <c r="AE1161" s="21">
        <f>SUM(Z1161:AB1161)</f>
        <v/>
      </c>
    </row>
    <row r="1162">
      <c r="B1162" s="127" t="inlineStr">
        <is>
          <t>13624019</t>
        </is>
      </c>
      <c r="C1162" s="127" t="inlineStr">
        <is>
          <t>2</t>
        </is>
      </c>
      <c r="D1162" s="123" t="n">
        <v>46168</v>
      </c>
      <c r="E1162" s="127" t="inlineStr">
        <is>
          <t>57530</t>
        </is>
      </c>
      <c r="F1162" s="127" t="inlineStr">
        <is>
          <t>21320</t>
        </is>
      </c>
      <c r="G1162" s="127" t="inlineStr"/>
      <c r="H1162" s="127" t="inlineStr"/>
      <c r="I1162" s="127" t="inlineStr">
        <is>
          <t>112971</t>
        </is>
      </c>
      <c r="J1162" s="127" t="inlineStr">
        <is>
          <t>112971</t>
        </is>
      </c>
      <c r="K1162" s="127" t="inlineStr">
        <is>
          <t>999999</t>
        </is>
      </c>
      <c r="L1162" s="127" t="inlineStr">
        <is>
          <t>XT259565688TS</t>
        </is>
      </c>
      <c r="M1162" s="127" t="inlineStr">
        <is>
          <t>N</t>
        </is>
      </c>
      <c r="N1162" s="127" t="inlineStr">
        <is>
          <t>Transport</t>
        </is>
      </c>
      <c r="O1162" s="127" t="inlineStr">
        <is>
          <t>N</t>
        </is>
      </c>
      <c r="P1162" s="127" t="inlineStr">
        <is>
          <t>S</t>
        </is>
      </c>
      <c r="Q1162" s="127" t="inlineStr">
        <is>
          <t>NT</t>
        </is>
      </c>
      <c r="R1162" s="147" t="n">
        <v>0.13</v>
      </c>
      <c r="S1162" s="127" t="inlineStr">
        <is>
          <t>5Y</t>
        </is>
      </c>
      <c r="T1162" s="148" t="n">
        <v>3.07</v>
      </c>
      <c r="U1162" s="127" t="inlineStr">
        <is>
          <t>LA RUCHE LOGISTIQUE</t>
        </is>
      </c>
      <c r="W1162" s="8">
        <f>IF(C1162&lt;&gt;2,"",IF(S1162="5X","5XK",IF(S1162="5Y","5YK",IF(S1162="6B","6BK",IF(S1162="6C","6CK","")))))</f>
        <v/>
      </c>
      <c r="X1162" s="8">
        <f>IF(S1162="6B",_xlfn.XLOOKUP(H1162,'Zoning 2shop'!A:A,'Zoning 2shop'!B:B),IF(S1162="6C",_xlfn.XLOOKUP(G1162,'Zoning 2shop'!C:C,'Zoning 2shop'!D:D),""))</f>
        <v/>
      </c>
      <c r="Y1162" s="112">
        <f>AB1162/Z1162</f>
        <v/>
      </c>
      <c r="Z1162" s="4">
        <f>T1162</f>
        <v/>
      </c>
      <c r="AA1162" s="4">
        <f>IF(OR(S1162="6C",S1162="6B",S1162="5X",S1162="5Y"),0.08,0.5)</f>
        <v/>
      </c>
      <c r="AB1162" s="4">
        <f>$AG$5/$AG$2*Z1162</f>
        <v/>
      </c>
      <c r="AC1162" s="19">
        <f>Z1162+AA1162</f>
        <v/>
      </c>
      <c r="AD1162" s="8">
        <f>IF(COUNTIF(Catégories!A:A,N1162)=0,"catégorie inconnue",LOOKUP(N1162,Catégories!A:A,Catégories!B:B))</f>
        <v/>
      </c>
      <c r="AE1162" s="21">
        <f>SUM(Z1162:AB1162)</f>
        <v/>
      </c>
    </row>
    <row r="1163">
      <c r="B1163" s="127" t="inlineStr">
        <is>
          <t>13624019</t>
        </is>
      </c>
      <c r="C1163" s="127" t="inlineStr">
        <is>
          <t>2</t>
        </is>
      </c>
      <c r="D1163" s="123" t="n">
        <v>46168</v>
      </c>
      <c r="E1163" s="127" t="inlineStr">
        <is>
          <t>74420</t>
        </is>
      </c>
      <c r="F1163" s="127" t="inlineStr">
        <is>
          <t>21320</t>
        </is>
      </c>
      <c r="G1163" s="127" t="inlineStr"/>
      <c r="H1163" s="127" t="inlineStr"/>
      <c r="I1163" s="127" t="inlineStr">
        <is>
          <t>110092</t>
        </is>
      </c>
      <c r="J1163" s="127" t="inlineStr">
        <is>
          <t>110092</t>
        </is>
      </c>
      <c r="K1163" s="127" t="inlineStr">
        <is>
          <t>999999</t>
        </is>
      </c>
      <c r="L1163" s="127" t="inlineStr">
        <is>
          <t>XT259567613TS</t>
        </is>
      </c>
      <c r="M1163" s="127" t="inlineStr">
        <is>
          <t>N</t>
        </is>
      </c>
      <c r="N1163" s="127" t="inlineStr">
        <is>
          <t>Transport</t>
        </is>
      </c>
      <c r="O1163" s="127" t="inlineStr">
        <is>
          <t>N</t>
        </is>
      </c>
      <c r="P1163" s="127" t="inlineStr">
        <is>
          <t>S</t>
        </is>
      </c>
      <c r="Q1163" s="127" t="inlineStr">
        <is>
          <t>NT</t>
        </is>
      </c>
      <c r="R1163" s="147" t="n">
        <v>0.18</v>
      </c>
      <c r="S1163" s="127" t="inlineStr">
        <is>
          <t>5Y</t>
        </is>
      </c>
      <c r="T1163" s="148" t="n">
        <v>3.07</v>
      </c>
      <c r="U1163" s="127" t="inlineStr">
        <is>
          <t>LA RUCHE LOGISTIQUE</t>
        </is>
      </c>
      <c r="W1163" s="8">
        <f>IF(C1163&lt;&gt;2,"",IF(S1163="5X","5XK",IF(S1163="5Y","5YK",IF(S1163="6B","6BK",IF(S1163="6C","6CK","")))))</f>
        <v/>
      </c>
      <c r="X1163" s="8">
        <f>IF(S1163="6B",_xlfn.XLOOKUP(H1163,'Zoning 2shop'!A:A,'Zoning 2shop'!B:B),IF(S1163="6C",_xlfn.XLOOKUP(G1163,'Zoning 2shop'!C:C,'Zoning 2shop'!D:D),""))</f>
        <v/>
      </c>
      <c r="Y1163" s="112">
        <f>AB1163/Z1163</f>
        <v/>
      </c>
      <c r="Z1163" s="4">
        <f>T1163</f>
        <v/>
      </c>
      <c r="AA1163" s="4">
        <f>IF(OR(S1163="6C",S1163="6B",S1163="5X",S1163="5Y"),0.08,0.5)</f>
        <v/>
      </c>
      <c r="AB1163" s="4">
        <f>$AG$5/$AG$2*Z1163</f>
        <v/>
      </c>
      <c r="AC1163" s="19">
        <f>Z1163+AA1163</f>
        <v/>
      </c>
      <c r="AD1163" s="8">
        <f>IF(COUNTIF(Catégories!A:A,N1163)=0,"catégorie inconnue",LOOKUP(N1163,Catégories!A:A,Catégories!B:B))</f>
        <v/>
      </c>
      <c r="AE1163" s="21">
        <f>SUM(Z1163:AB1163)</f>
        <v/>
      </c>
    </row>
    <row r="1164">
      <c r="B1164" s="127" t="inlineStr">
        <is>
          <t>13624019</t>
        </is>
      </c>
      <c r="C1164" s="127" t="inlineStr">
        <is>
          <t>2</t>
        </is>
      </c>
      <c r="D1164" s="123" t="n">
        <v>46168</v>
      </c>
      <c r="E1164" s="127" t="inlineStr">
        <is>
          <t>14530</t>
        </is>
      </c>
      <c r="F1164" s="127" t="inlineStr">
        <is>
          <t>21320</t>
        </is>
      </c>
      <c r="G1164" s="127" t="inlineStr"/>
      <c r="H1164" s="127" t="inlineStr"/>
      <c r="I1164" s="127" t="inlineStr">
        <is>
          <t>114245</t>
        </is>
      </c>
      <c r="J1164" s="127" t="inlineStr">
        <is>
          <t>114245</t>
        </is>
      </c>
      <c r="K1164" s="127" t="inlineStr">
        <is>
          <t>999999</t>
        </is>
      </c>
      <c r="L1164" s="127" t="inlineStr">
        <is>
          <t>XT259570303TS</t>
        </is>
      </c>
      <c r="M1164" s="127" t="inlineStr">
        <is>
          <t>N</t>
        </is>
      </c>
      <c r="N1164" s="127" t="inlineStr">
        <is>
          <t>Transport</t>
        </is>
      </c>
      <c r="O1164" s="127" t="inlineStr">
        <is>
          <t>N</t>
        </is>
      </c>
      <c r="P1164" s="127" t="inlineStr">
        <is>
          <t>S</t>
        </is>
      </c>
      <c r="Q1164" s="127" t="inlineStr">
        <is>
          <t>NT</t>
        </is>
      </c>
      <c r="R1164" s="147" t="n">
        <v>0.2</v>
      </c>
      <c r="S1164" s="127" t="inlineStr">
        <is>
          <t>5Y</t>
        </is>
      </c>
      <c r="T1164" s="148" t="n">
        <v>3.07</v>
      </c>
      <c r="U1164" s="127" t="inlineStr">
        <is>
          <t>LA RUCHE LOGISTIQUE</t>
        </is>
      </c>
      <c r="W1164" s="8">
        <f>IF(C1164&lt;&gt;2,"",IF(S1164="5X","5XK",IF(S1164="5Y","5YK",IF(S1164="6B","6BK",IF(S1164="6C","6CK","")))))</f>
        <v/>
      </c>
      <c r="X1164" s="8">
        <f>IF(S1164="6B",_xlfn.XLOOKUP(H1164,'Zoning 2shop'!A:A,'Zoning 2shop'!B:B),IF(S1164="6C",_xlfn.XLOOKUP(G1164,'Zoning 2shop'!C:C,'Zoning 2shop'!D:D),""))</f>
        <v/>
      </c>
      <c r="Y1164" s="112">
        <f>AB1164/Z1164</f>
        <v/>
      </c>
      <c r="Z1164" s="4">
        <f>T1164</f>
        <v/>
      </c>
      <c r="AA1164" s="4">
        <f>IF(OR(S1164="6C",S1164="6B",S1164="5X",S1164="5Y"),0.08,0.5)</f>
        <v/>
      </c>
      <c r="AB1164" s="4">
        <f>$AG$5/$AG$2*Z1164</f>
        <v/>
      </c>
      <c r="AC1164" s="19">
        <f>Z1164+AA1164</f>
        <v/>
      </c>
      <c r="AD1164" s="8">
        <f>IF(COUNTIF(Catégories!A:A,N1164)=0,"catégorie inconnue",LOOKUP(N1164,Catégories!A:A,Catégories!B:B))</f>
        <v/>
      </c>
      <c r="AE1164" s="21">
        <f>SUM(Z1164:AB1164)</f>
        <v/>
      </c>
    </row>
    <row r="1165">
      <c r="B1165" s="127" t="inlineStr">
        <is>
          <t>13624019</t>
        </is>
      </c>
      <c r="C1165" s="127" t="inlineStr">
        <is>
          <t>2</t>
        </is>
      </c>
      <c r="D1165" s="123" t="n">
        <v>46168</v>
      </c>
      <c r="E1165" s="127" t="inlineStr">
        <is>
          <t>69500</t>
        </is>
      </c>
      <c r="F1165" s="127" t="inlineStr">
        <is>
          <t>21320</t>
        </is>
      </c>
      <c r="G1165" s="127" t="inlineStr"/>
      <c r="H1165" s="127" t="inlineStr"/>
      <c r="I1165" s="127" t="inlineStr">
        <is>
          <t>115012</t>
        </is>
      </c>
      <c r="J1165" s="127" t="inlineStr">
        <is>
          <t>115012</t>
        </is>
      </c>
      <c r="K1165" s="127" t="inlineStr">
        <is>
          <t>999999</t>
        </is>
      </c>
      <c r="L1165" s="127" t="inlineStr">
        <is>
          <t>XT259579951TS</t>
        </is>
      </c>
      <c r="M1165" s="127" t="inlineStr">
        <is>
          <t>N</t>
        </is>
      </c>
      <c r="N1165" s="127" t="inlineStr">
        <is>
          <t>Transport</t>
        </is>
      </c>
      <c r="O1165" s="127" t="inlineStr">
        <is>
          <t>N</t>
        </is>
      </c>
      <c r="P1165" s="127" t="inlineStr">
        <is>
          <t>S</t>
        </is>
      </c>
      <c r="Q1165" s="127" t="inlineStr">
        <is>
          <t>NT</t>
        </is>
      </c>
      <c r="R1165" s="147" t="n">
        <v>0.6</v>
      </c>
      <c r="S1165" s="127" t="inlineStr">
        <is>
          <t>5Y</t>
        </is>
      </c>
      <c r="T1165" s="148" t="n">
        <v>3.17</v>
      </c>
      <c r="U1165" s="127" t="inlineStr">
        <is>
          <t>LA RUCHE LOGISTIQUE</t>
        </is>
      </c>
      <c r="W1165" s="8">
        <f>IF(C1165&lt;&gt;2,"",IF(S1165="5X","5XK",IF(S1165="5Y","5YK",IF(S1165="6B","6BK",IF(S1165="6C","6CK","")))))</f>
        <v/>
      </c>
      <c r="X1165" s="8">
        <f>IF(S1165="6B",_xlfn.XLOOKUP(H1165,'Zoning 2shop'!A:A,'Zoning 2shop'!B:B),IF(S1165="6C",_xlfn.XLOOKUP(G1165,'Zoning 2shop'!C:C,'Zoning 2shop'!D:D),""))</f>
        <v/>
      </c>
      <c r="Y1165" s="112">
        <f>AB1165/Z1165</f>
        <v/>
      </c>
      <c r="Z1165" s="4">
        <f>T1165</f>
        <v/>
      </c>
      <c r="AA1165" s="4">
        <f>IF(OR(S1165="6C",S1165="6B",S1165="5X",S1165="5Y"),0.08,0.5)</f>
        <v/>
      </c>
      <c r="AB1165" s="4">
        <f>$AG$5/$AG$2*Z1165</f>
        <v/>
      </c>
      <c r="AC1165" s="19">
        <f>Z1165+AA1165</f>
        <v/>
      </c>
      <c r="AD1165" s="8">
        <f>IF(COUNTIF(Catégories!A:A,N1165)=0,"catégorie inconnue",LOOKUP(N1165,Catégories!A:A,Catégories!B:B))</f>
        <v/>
      </c>
      <c r="AE1165" s="21">
        <f>SUM(Z1165:AB1165)</f>
        <v/>
      </c>
    </row>
    <row r="1166">
      <c r="B1166" s="127" t="inlineStr">
        <is>
          <t>13624019</t>
        </is>
      </c>
      <c r="C1166" s="127" t="inlineStr">
        <is>
          <t>2</t>
        </is>
      </c>
      <c r="D1166" s="123" t="n">
        <v>46168</v>
      </c>
      <c r="E1166" s="127" t="inlineStr">
        <is>
          <t>93700</t>
        </is>
      </c>
      <c r="F1166" s="127" t="inlineStr">
        <is>
          <t>21320</t>
        </is>
      </c>
      <c r="G1166" s="127" t="inlineStr"/>
      <c r="H1166" s="127" t="inlineStr"/>
      <c r="I1166" s="127" t="inlineStr">
        <is>
          <t>113006</t>
        </is>
      </c>
      <c r="J1166" s="127" t="inlineStr">
        <is>
          <t>113006</t>
        </is>
      </c>
      <c r="K1166" s="127" t="inlineStr">
        <is>
          <t>999999</t>
        </is>
      </c>
      <c r="L1166" s="127" t="inlineStr">
        <is>
          <t>XT259580433TS</t>
        </is>
      </c>
      <c r="M1166" s="127" t="inlineStr">
        <is>
          <t>N</t>
        </is>
      </c>
      <c r="N1166" s="127" t="inlineStr">
        <is>
          <t>Transport</t>
        </is>
      </c>
      <c r="O1166" s="127" t="inlineStr">
        <is>
          <t>N</t>
        </is>
      </c>
      <c r="P1166" s="127" t="inlineStr">
        <is>
          <t>S</t>
        </is>
      </c>
      <c r="Q1166" s="127" t="inlineStr">
        <is>
          <t>NT</t>
        </is>
      </c>
      <c r="R1166" s="147" t="n">
        <v>1.05</v>
      </c>
      <c r="S1166" s="127" t="inlineStr">
        <is>
          <t>5Y</t>
        </is>
      </c>
      <c r="T1166" s="148" t="n">
        <v>3.49</v>
      </c>
      <c r="U1166" s="127" t="inlineStr">
        <is>
          <t>LA RUCHE LOGISTIQUE</t>
        </is>
      </c>
      <c r="W1166" s="8">
        <f>IF(C1166&lt;&gt;2,"",IF(S1166="5X","5XK",IF(S1166="5Y","5YK",IF(S1166="6B","6BK",IF(S1166="6C","6CK","")))))</f>
        <v/>
      </c>
      <c r="X1166" s="8">
        <f>IF(S1166="6B",_xlfn.XLOOKUP(H1166,'Zoning 2shop'!A:A,'Zoning 2shop'!B:B),IF(S1166="6C",_xlfn.XLOOKUP(G1166,'Zoning 2shop'!C:C,'Zoning 2shop'!D:D),""))</f>
        <v/>
      </c>
      <c r="Y1166" s="112">
        <f>AB1166/Z1166</f>
        <v/>
      </c>
      <c r="Z1166" s="4">
        <f>T1166</f>
        <v/>
      </c>
      <c r="AA1166" s="4">
        <f>IF(OR(S1166="6C",S1166="6B",S1166="5X",S1166="5Y"),0.08,0.5)</f>
        <v/>
      </c>
      <c r="AB1166" s="4">
        <f>$AG$5/$AG$2*Z1166</f>
        <v/>
      </c>
      <c r="AC1166" s="19">
        <f>Z1166+AA1166</f>
        <v/>
      </c>
      <c r="AD1166" s="8">
        <f>IF(COUNTIF(Catégories!A:A,N1166)=0,"catégorie inconnue",LOOKUP(N1166,Catégories!A:A,Catégories!B:B))</f>
        <v/>
      </c>
      <c r="AE1166" s="21">
        <f>SUM(Z1166:AB1166)</f>
        <v/>
      </c>
    </row>
    <row r="1167">
      <c r="B1167" s="127" t="inlineStr">
        <is>
          <t>13624019</t>
        </is>
      </c>
      <c r="C1167" s="127" t="inlineStr">
        <is>
          <t>2</t>
        </is>
      </c>
      <c r="D1167" s="123" t="n">
        <v>46168</v>
      </c>
      <c r="E1167" s="127" t="inlineStr">
        <is>
          <t>37000</t>
        </is>
      </c>
      <c r="F1167" s="127" t="inlineStr">
        <is>
          <t>21320</t>
        </is>
      </c>
      <c r="G1167" s="127" t="inlineStr"/>
      <c r="H1167" s="127" t="inlineStr"/>
      <c r="I1167" s="127" t="inlineStr">
        <is>
          <t>114665</t>
        </is>
      </c>
      <c r="J1167" s="127" t="inlineStr">
        <is>
          <t>114665</t>
        </is>
      </c>
      <c r="K1167" s="127" t="inlineStr">
        <is>
          <t>999999</t>
        </is>
      </c>
      <c r="L1167" s="127" t="inlineStr">
        <is>
          <t>XT259590807TS</t>
        </is>
      </c>
      <c r="M1167" s="127" t="inlineStr">
        <is>
          <t>N</t>
        </is>
      </c>
      <c r="N1167" s="127" t="inlineStr">
        <is>
          <t>Transport</t>
        </is>
      </c>
      <c r="O1167" s="127" t="inlineStr">
        <is>
          <t>N</t>
        </is>
      </c>
      <c r="P1167" s="127" t="inlineStr">
        <is>
          <t>S</t>
        </is>
      </c>
      <c r="Q1167" s="127" t="inlineStr">
        <is>
          <t>NT</t>
        </is>
      </c>
      <c r="R1167" s="147" t="n">
        <v>0.24</v>
      </c>
      <c r="S1167" s="127" t="inlineStr">
        <is>
          <t>5Y</t>
        </is>
      </c>
      <c r="T1167" s="148" t="n">
        <v>3.07</v>
      </c>
      <c r="U1167" s="127" t="inlineStr">
        <is>
          <t>LA RUCHE LOGISTIQUE</t>
        </is>
      </c>
      <c r="W1167" s="8">
        <f>IF(C1167&lt;&gt;2,"",IF(S1167="5X","5XK",IF(S1167="5Y","5YK",IF(S1167="6B","6BK",IF(S1167="6C","6CK","")))))</f>
        <v/>
      </c>
      <c r="X1167" s="8">
        <f>IF(S1167="6B",_xlfn.XLOOKUP(H1167,'Zoning 2shop'!A:A,'Zoning 2shop'!B:B),IF(S1167="6C",_xlfn.XLOOKUP(G1167,'Zoning 2shop'!C:C,'Zoning 2shop'!D:D),""))</f>
        <v/>
      </c>
      <c r="Y1167" s="112">
        <f>AB1167/Z1167</f>
        <v/>
      </c>
      <c r="Z1167" s="4">
        <f>T1167</f>
        <v/>
      </c>
      <c r="AA1167" s="4">
        <f>IF(OR(S1167="6C",S1167="6B",S1167="5X",S1167="5Y"),0.08,0.5)</f>
        <v/>
      </c>
      <c r="AB1167" s="4">
        <f>$AG$5/$AG$2*Z1167</f>
        <v/>
      </c>
      <c r="AC1167" s="19">
        <f>Z1167+AA1167</f>
        <v/>
      </c>
      <c r="AD1167" s="8">
        <f>IF(COUNTIF(Catégories!A:A,N1167)=0,"catégorie inconnue",LOOKUP(N1167,Catégories!A:A,Catégories!B:B))</f>
        <v/>
      </c>
      <c r="AE1167" s="21">
        <f>SUM(Z1167:AB1167)</f>
        <v/>
      </c>
    </row>
    <row r="1168">
      <c r="B1168" s="127" t="inlineStr">
        <is>
          <t>13624019</t>
        </is>
      </c>
      <c r="C1168" s="127" t="inlineStr">
        <is>
          <t>2</t>
        </is>
      </c>
      <c r="D1168" s="123" t="n">
        <v>46168</v>
      </c>
      <c r="E1168" s="127" t="inlineStr">
        <is>
          <t>64110</t>
        </is>
      </c>
      <c r="F1168" s="127" t="inlineStr">
        <is>
          <t>21320</t>
        </is>
      </c>
      <c r="G1168" s="127" t="inlineStr"/>
      <c r="H1168" s="127" t="inlineStr"/>
      <c r="I1168" s="127" t="inlineStr">
        <is>
          <t>113100</t>
        </is>
      </c>
      <c r="J1168" s="127" t="inlineStr">
        <is>
          <t>113100</t>
        </is>
      </c>
      <c r="K1168" s="127" t="inlineStr">
        <is>
          <t>999999</t>
        </is>
      </c>
      <c r="L1168" s="127" t="inlineStr">
        <is>
          <t>XT259598638TS</t>
        </is>
      </c>
      <c r="M1168" s="127" t="inlineStr">
        <is>
          <t>N</t>
        </is>
      </c>
      <c r="N1168" s="127" t="inlineStr">
        <is>
          <t>Transport</t>
        </is>
      </c>
      <c r="O1168" s="127" t="inlineStr">
        <is>
          <t>N</t>
        </is>
      </c>
      <c r="P1168" s="127" t="inlineStr">
        <is>
          <t>S</t>
        </is>
      </c>
      <c r="Q1168" s="127" t="inlineStr">
        <is>
          <t>NT</t>
        </is>
      </c>
      <c r="R1168" s="147" t="n">
        <v>0.23</v>
      </c>
      <c r="S1168" s="127" t="inlineStr">
        <is>
          <t>5Y</t>
        </is>
      </c>
      <c r="T1168" s="148" t="n">
        <v>3.07</v>
      </c>
      <c r="U1168" s="127" t="inlineStr">
        <is>
          <t>LA RUCHE LOGISTIQUE</t>
        </is>
      </c>
      <c r="W1168" s="8">
        <f>IF(C1168&lt;&gt;2,"",IF(S1168="5X","5XK",IF(S1168="5Y","5YK",IF(S1168="6B","6BK",IF(S1168="6C","6CK","")))))</f>
        <v/>
      </c>
      <c r="X1168" s="8">
        <f>IF(S1168="6B",_xlfn.XLOOKUP(H1168,'Zoning 2shop'!A:A,'Zoning 2shop'!B:B),IF(S1168="6C",_xlfn.XLOOKUP(G1168,'Zoning 2shop'!C:C,'Zoning 2shop'!D:D),""))</f>
        <v/>
      </c>
      <c r="Y1168" s="112">
        <f>AB1168/Z1168</f>
        <v/>
      </c>
      <c r="Z1168" s="4">
        <f>T1168</f>
        <v/>
      </c>
      <c r="AA1168" s="4">
        <f>IF(OR(S1168="6C",S1168="6B",S1168="5X",S1168="5Y"),0.08,0.5)</f>
        <v/>
      </c>
      <c r="AB1168" s="4">
        <f>$AG$5/$AG$2*Z1168</f>
        <v/>
      </c>
      <c r="AC1168" s="19">
        <f>Z1168+AA1168</f>
        <v/>
      </c>
      <c r="AD1168" s="8">
        <f>IF(COUNTIF(Catégories!A:A,N1168)=0,"catégorie inconnue",LOOKUP(N1168,Catégories!A:A,Catégories!B:B))</f>
        <v/>
      </c>
      <c r="AE1168" s="21">
        <f>SUM(Z1168:AB1168)</f>
        <v/>
      </c>
    </row>
    <row r="1169">
      <c r="B1169" s="127" t="inlineStr">
        <is>
          <t>13624019</t>
        </is>
      </c>
      <c r="C1169" s="127" t="inlineStr">
        <is>
          <t>2</t>
        </is>
      </c>
      <c r="D1169" s="123" t="n">
        <v>46168</v>
      </c>
      <c r="E1169" s="127" t="inlineStr">
        <is>
          <t>37550</t>
        </is>
      </c>
      <c r="F1169" s="127" t="inlineStr">
        <is>
          <t>21320</t>
        </is>
      </c>
      <c r="G1169" s="127" t="inlineStr"/>
      <c r="H1169" s="127" t="inlineStr"/>
      <c r="I1169" s="127" t="inlineStr">
        <is>
          <t>114389</t>
        </is>
      </c>
      <c r="J1169" s="127" t="inlineStr">
        <is>
          <t>114389</t>
        </is>
      </c>
      <c r="K1169" s="127" t="inlineStr">
        <is>
          <t>999999</t>
        </is>
      </c>
      <c r="L1169" s="127" t="inlineStr">
        <is>
          <t>XT259603240TS</t>
        </is>
      </c>
      <c r="M1169" s="127" t="inlineStr">
        <is>
          <t>N</t>
        </is>
      </c>
      <c r="N1169" s="127" t="inlineStr">
        <is>
          <t>Transport</t>
        </is>
      </c>
      <c r="O1169" s="127" t="inlineStr">
        <is>
          <t>N</t>
        </is>
      </c>
      <c r="P1169" s="127" t="inlineStr">
        <is>
          <t>S</t>
        </is>
      </c>
      <c r="Q1169" s="127" t="inlineStr">
        <is>
          <t>NT</t>
        </is>
      </c>
      <c r="R1169" s="147" t="n">
        <v>0.19</v>
      </c>
      <c r="S1169" s="127" t="inlineStr">
        <is>
          <t>5Y</t>
        </is>
      </c>
      <c r="T1169" s="148" t="n">
        <v>3.07</v>
      </c>
      <c r="U1169" s="127" t="inlineStr">
        <is>
          <t>LA RUCHE LOGISTIQUE</t>
        </is>
      </c>
      <c r="W1169" s="8">
        <f>IF(C1169&lt;&gt;2,"",IF(S1169="5X","5XK",IF(S1169="5Y","5YK",IF(S1169="6B","6BK",IF(S1169="6C","6CK","")))))</f>
        <v/>
      </c>
      <c r="X1169" s="8">
        <f>IF(S1169="6B",_xlfn.XLOOKUP(H1169,'Zoning 2shop'!A:A,'Zoning 2shop'!B:B),IF(S1169="6C",_xlfn.XLOOKUP(G1169,'Zoning 2shop'!C:C,'Zoning 2shop'!D:D),""))</f>
        <v/>
      </c>
      <c r="Y1169" s="112">
        <f>AB1169/Z1169</f>
        <v/>
      </c>
      <c r="Z1169" s="4">
        <f>T1169</f>
        <v/>
      </c>
      <c r="AA1169" s="4">
        <f>IF(OR(S1169="6C",S1169="6B",S1169="5X",S1169="5Y"),0.08,0.5)</f>
        <v/>
      </c>
      <c r="AB1169" s="4">
        <f>$AG$5/$AG$2*Z1169</f>
        <v/>
      </c>
      <c r="AC1169" s="19">
        <f>Z1169+AA1169</f>
        <v/>
      </c>
      <c r="AD1169" s="8">
        <f>IF(COUNTIF(Catégories!A:A,N1169)=0,"catégorie inconnue",LOOKUP(N1169,Catégories!A:A,Catégories!B:B))</f>
        <v/>
      </c>
      <c r="AE1169" s="21">
        <f>SUM(Z1169:AB1169)</f>
        <v/>
      </c>
    </row>
    <row r="1170">
      <c r="B1170" s="127" t="inlineStr">
        <is>
          <t>13624019</t>
        </is>
      </c>
      <c r="C1170" s="127" t="inlineStr">
        <is>
          <t>2</t>
        </is>
      </c>
      <c r="D1170" s="123" t="n">
        <v>46168</v>
      </c>
      <c r="E1170" s="127" t="inlineStr">
        <is>
          <t>49100</t>
        </is>
      </c>
      <c r="F1170" s="127" t="inlineStr">
        <is>
          <t>21320</t>
        </is>
      </c>
      <c r="G1170" s="127" t="inlineStr"/>
      <c r="H1170" s="127" t="inlineStr"/>
      <c r="I1170" s="127" t="inlineStr">
        <is>
          <t>114417</t>
        </is>
      </c>
      <c r="J1170" s="127" t="inlineStr">
        <is>
          <t>114417</t>
        </is>
      </c>
      <c r="K1170" s="127" t="inlineStr">
        <is>
          <t>999999</t>
        </is>
      </c>
      <c r="L1170" s="127" t="inlineStr">
        <is>
          <t>XT259611453TS</t>
        </is>
      </c>
      <c r="M1170" s="127" t="inlineStr">
        <is>
          <t>N</t>
        </is>
      </c>
      <c r="N1170" s="127" t="inlineStr">
        <is>
          <t>Transport</t>
        </is>
      </c>
      <c r="O1170" s="127" t="inlineStr">
        <is>
          <t>N</t>
        </is>
      </c>
      <c r="P1170" s="127" t="inlineStr">
        <is>
          <t>S</t>
        </is>
      </c>
      <c r="Q1170" s="127" t="inlineStr">
        <is>
          <t>NT</t>
        </is>
      </c>
      <c r="R1170" s="147" t="n">
        <v>1.75</v>
      </c>
      <c r="S1170" s="127" t="inlineStr">
        <is>
          <t>5Y</t>
        </is>
      </c>
      <c r="T1170" s="148" t="n">
        <v>3.49</v>
      </c>
      <c r="U1170" s="127" t="inlineStr">
        <is>
          <t>LA RUCHE LOGISTIQUE</t>
        </is>
      </c>
      <c r="W1170" s="8">
        <f>IF(C1170&lt;&gt;2,"",IF(S1170="5X","5XK",IF(S1170="5Y","5YK",IF(S1170="6B","6BK",IF(S1170="6C","6CK","")))))</f>
        <v/>
      </c>
      <c r="X1170" s="8">
        <f>IF(S1170="6B",_xlfn.XLOOKUP(H1170,'Zoning 2shop'!A:A,'Zoning 2shop'!B:B),IF(S1170="6C",_xlfn.XLOOKUP(G1170,'Zoning 2shop'!C:C,'Zoning 2shop'!D:D),""))</f>
        <v/>
      </c>
      <c r="Y1170" s="112">
        <f>AB1170/Z1170</f>
        <v/>
      </c>
      <c r="Z1170" s="4">
        <f>T1170</f>
        <v/>
      </c>
      <c r="AA1170" s="4">
        <f>IF(OR(S1170="6C",S1170="6B",S1170="5X",S1170="5Y"),0.08,0.5)</f>
        <v/>
      </c>
      <c r="AB1170" s="4">
        <f>$AG$5/$AG$2*Z1170</f>
        <v/>
      </c>
      <c r="AC1170" s="19">
        <f>Z1170+AA1170</f>
        <v/>
      </c>
      <c r="AD1170" s="8">
        <f>IF(COUNTIF(Catégories!A:A,N1170)=0,"catégorie inconnue",LOOKUP(N1170,Catégories!A:A,Catégories!B:B))</f>
        <v/>
      </c>
      <c r="AE1170" s="21">
        <f>SUM(Z1170:AB1170)</f>
        <v/>
      </c>
    </row>
    <row r="1171">
      <c r="B1171" s="127" t="inlineStr">
        <is>
          <t>13624019</t>
        </is>
      </c>
      <c r="C1171" s="127" t="inlineStr">
        <is>
          <t>2</t>
        </is>
      </c>
      <c r="D1171" s="123" t="n">
        <v>46168</v>
      </c>
      <c r="E1171" s="127" t="inlineStr">
        <is>
          <t>74300</t>
        </is>
      </c>
      <c r="F1171" s="127" t="inlineStr">
        <is>
          <t>21320</t>
        </is>
      </c>
      <c r="G1171" s="127" t="inlineStr"/>
      <c r="H1171" s="127" t="inlineStr"/>
      <c r="I1171" s="127" t="inlineStr">
        <is>
          <t>114688</t>
        </is>
      </c>
      <c r="J1171" s="127" t="inlineStr">
        <is>
          <t>114688</t>
        </is>
      </c>
      <c r="K1171" s="127" t="inlineStr">
        <is>
          <t>999999</t>
        </is>
      </c>
      <c r="L1171" s="127" t="inlineStr">
        <is>
          <t>XT259615129TS</t>
        </is>
      </c>
      <c r="M1171" s="127" t="inlineStr">
        <is>
          <t>N</t>
        </is>
      </c>
      <c r="N1171" s="127" t="inlineStr">
        <is>
          <t>Transport</t>
        </is>
      </c>
      <c r="O1171" s="127" t="inlineStr">
        <is>
          <t>N</t>
        </is>
      </c>
      <c r="P1171" s="127" t="inlineStr">
        <is>
          <t>S</t>
        </is>
      </c>
      <c r="Q1171" s="127" t="inlineStr">
        <is>
          <t>NT</t>
        </is>
      </c>
      <c r="R1171" s="147" t="n">
        <v>0.25</v>
      </c>
      <c r="S1171" s="127" t="inlineStr">
        <is>
          <t>5Y</t>
        </is>
      </c>
      <c r="T1171" s="148" t="n">
        <v>3.07</v>
      </c>
      <c r="U1171" s="127" t="inlineStr">
        <is>
          <t>LA RUCHE LOGISTIQUE</t>
        </is>
      </c>
      <c r="W1171" s="8">
        <f>IF(C1171&lt;&gt;2,"",IF(S1171="5X","5XK",IF(S1171="5Y","5YK",IF(S1171="6B","6BK",IF(S1171="6C","6CK","")))))</f>
        <v/>
      </c>
      <c r="X1171" s="8">
        <f>IF(S1171="6B",_xlfn.XLOOKUP(H1171,'Zoning 2shop'!A:A,'Zoning 2shop'!B:B),IF(S1171="6C",_xlfn.XLOOKUP(G1171,'Zoning 2shop'!C:C,'Zoning 2shop'!D:D),""))</f>
        <v/>
      </c>
      <c r="Y1171" s="112">
        <f>AB1171/Z1171</f>
        <v/>
      </c>
      <c r="Z1171" s="4">
        <f>T1171</f>
        <v/>
      </c>
      <c r="AA1171" s="4">
        <f>IF(OR(S1171="6C",S1171="6B",S1171="5X",S1171="5Y"),0.08,0.5)</f>
        <v/>
      </c>
      <c r="AB1171" s="4">
        <f>$AG$5/$AG$2*Z1171</f>
        <v/>
      </c>
      <c r="AC1171" s="19">
        <f>Z1171+AA1171</f>
        <v/>
      </c>
      <c r="AD1171" s="8">
        <f>IF(COUNTIF(Catégories!A:A,N1171)=0,"catégorie inconnue",LOOKUP(N1171,Catégories!A:A,Catégories!B:B))</f>
        <v/>
      </c>
      <c r="AE1171" s="21">
        <f>SUM(Z1171:AB1171)</f>
        <v/>
      </c>
    </row>
    <row r="1172">
      <c r="B1172" s="127" t="inlineStr">
        <is>
          <t>13624019</t>
        </is>
      </c>
      <c r="C1172" s="127" t="inlineStr">
        <is>
          <t>2</t>
        </is>
      </c>
      <c r="D1172" s="123" t="n">
        <v>46168</v>
      </c>
      <c r="E1172" s="127" t="inlineStr">
        <is>
          <t>54980</t>
        </is>
      </c>
      <c r="F1172" s="127" t="inlineStr">
        <is>
          <t>21320</t>
        </is>
      </c>
      <c r="G1172" s="127" t="inlineStr"/>
      <c r="H1172" s="127" t="inlineStr"/>
      <c r="I1172" s="127" t="inlineStr">
        <is>
          <t>113324</t>
        </is>
      </c>
      <c r="J1172" s="127" t="inlineStr">
        <is>
          <t>113324</t>
        </is>
      </c>
      <c r="K1172" s="127" t="inlineStr">
        <is>
          <t>999999</t>
        </is>
      </c>
      <c r="L1172" s="127" t="inlineStr">
        <is>
          <t>XT259615764TS</t>
        </is>
      </c>
      <c r="M1172" s="127" t="inlineStr">
        <is>
          <t>N</t>
        </is>
      </c>
      <c r="N1172" s="127" t="inlineStr">
        <is>
          <t>Transport</t>
        </is>
      </c>
      <c r="O1172" s="127" t="inlineStr">
        <is>
          <t>N</t>
        </is>
      </c>
      <c r="P1172" s="127" t="inlineStr">
        <is>
          <t>S</t>
        </is>
      </c>
      <c r="Q1172" s="127" t="inlineStr">
        <is>
          <t>NT</t>
        </is>
      </c>
      <c r="R1172" s="147" t="n">
        <v>0.23</v>
      </c>
      <c r="S1172" s="127" t="inlineStr">
        <is>
          <t>5Y</t>
        </is>
      </c>
      <c r="T1172" s="148" t="n">
        <v>3.07</v>
      </c>
      <c r="U1172" s="127" t="inlineStr">
        <is>
          <t>LA RUCHE LOGISTIQUE</t>
        </is>
      </c>
      <c r="W1172" s="8">
        <f>IF(C1172&lt;&gt;2,"",IF(S1172="5X","5XK",IF(S1172="5Y","5YK",IF(S1172="6B","6BK",IF(S1172="6C","6CK","")))))</f>
        <v/>
      </c>
      <c r="X1172" s="8">
        <f>IF(S1172="6B",_xlfn.XLOOKUP(H1172,'Zoning 2shop'!A:A,'Zoning 2shop'!B:B),IF(S1172="6C",_xlfn.XLOOKUP(G1172,'Zoning 2shop'!C:C,'Zoning 2shop'!D:D),""))</f>
        <v/>
      </c>
      <c r="Y1172" s="112">
        <f>AB1172/Z1172</f>
        <v/>
      </c>
      <c r="Z1172" s="4">
        <f>T1172</f>
        <v/>
      </c>
      <c r="AA1172" s="4">
        <f>IF(OR(S1172="6C",S1172="6B",S1172="5X",S1172="5Y"),0.08,0.5)</f>
        <v/>
      </c>
      <c r="AB1172" s="4">
        <f>$AG$5/$AG$2*Z1172</f>
        <v/>
      </c>
      <c r="AC1172" s="19">
        <f>Z1172+AA1172</f>
        <v/>
      </c>
      <c r="AD1172" s="8">
        <f>IF(COUNTIF(Catégories!A:A,N1172)=0,"catégorie inconnue",LOOKUP(N1172,Catégories!A:A,Catégories!B:B))</f>
        <v/>
      </c>
      <c r="AE1172" s="21">
        <f>SUM(Z1172:AB1172)</f>
        <v/>
      </c>
    </row>
    <row r="1173">
      <c r="B1173" s="127" t="inlineStr">
        <is>
          <t>13624019</t>
        </is>
      </c>
      <c r="C1173" s="127" t="inlineStr">
        <is>
          <t>2</t>
        </is>
      </c>
      <c r="D1173" s="123" t="n">
        <v>46168</v>
      </c>
      <c r="E1173" s="127" t="inlineStr">
        <is>
          <t>75012</t>
        </is>
      </c>
      <c r="F1173" s="127" t="inlineStr">
        <is>
          <t>21320</t>
        </is>
      </c>
      <c r="G1173" s="127" t="inlineStr"/>
      <c r="H1173" s="127" t="inlineStr"/>
      <c r="I1173" s="127" t="inlineStr">
        <is>
          <t>113955</t>
        </is>
      </c>
      <c r="J1173" s="127" t="inlineStr">
        <is>
          <t>113955</t>
        </is>
      </c>
      <c r="K1173" s="127" t="inlineStr">
        <is>
          <t>999999</t>
        </is>
      </c>
      <c r="L1173" s="127" t="inlineStr">
        <is>
          <t>XT259616138TS</t>
        </is>
      </c>
      <c r="M1173" s="127" t="inlineStr">
        <is>
          <t>N</t>
        </is>
      </c>
      <c r="N1173" s="127" t="inlineStr">
        <is>
          <t>Transport</t>
        </is>
      </c>
      <c r="O1173" s="127" t="inlineStr">
        <is>
          <t>N</t>
        </is>
      </c>
      <c r="P1173" s="127" t="inlineStr">
        <is>
          <t>S</t>
        </is>
      </c>
      <c r="Q1173" s="127" t="inlineStr">
        <is>
          <t>NT</t>
        </is>
      </c>
      <c r="R1173" s="147" t="n">
        <v>0.45</v>
      </c>
      <c r="S1173" s="127" t="inlineStr">
        <is>
          <t>5Y</t>
        </is>
      </c>
      <c r="T1173" s="148" t="n">
        <v>3.07</v>
      </c>
      <c r="U1173" s="127" t="inlineStr">
        <is>
          <t>LA RUCHE LOGISTIQUE</t>
        </is>
      </c>
      <c r="W1173" s="8">
        <f>IF(C1173&lt;&gt;2,"",IF(S1173="5X","5XK",IF(S1173="5Y","5YK",IF(S1173="6B","6BK",IF(S1173="6C","6CK","")))))</f>
        <v/>
      </c>
      <c r="X1173" s="8">
        <f>IF(S1173="6B",_xlfn.XLOOKUP(H1173,'Zoning 2shop'!A:A,'Zoning 2shop'!B:B),IF(S1173="6C",_xlfn.XLOOKUP(G1173,'Zoning 2shop'!C:C,'Zoning 2shop'!D:D),""))</f>
        <v/>
      </c>
      <c r="Y1173" s="112">
        <f>AB1173/Z1173</f>
        <v/>
      </c>
      <c r="Z1173" s="4">
        <f>T1173</f>
        <v/>
      </c>
      <c r="AA1173" s="4">
        <f>IF(OR(S1173="6C",S1173="6B",S1173="5X",S1173="5Y"),0.08,0.5)</f>
        <v/>
      </c>
      <c r="AB1173" s="4">
        <f>$AG$5/$AG$2*Z1173</f>
        <v/>
      </c>
      <c r="AC1173" s="19">
        <f>Z1173+AA1173</f>
        <v/>
      </c>
      <c r="AD1173" s="8">
        <f>IF(COUNTIF(Catégories!A:A,N1173)=0,"catégorie inconnue",LOOKUP(N1173,Catégories!A:A,Catégories!B:B))</f>
        <v/>
      </c>
      <c r="AE1173" s="21">
        <f>SUM(Z1173:AB1173)</f>
        <v/>
      </c>
    </row>
    <row r="1174">
      <c r="B1174" s="127" t="inlineStr">
        <is>
          <t>13624019</t>
        </is>
      </c>
      <c r="C1174" s="127" t="inlineStr">
        <is>
          <t>2</t>
        </is>
      </c>
      <c r="D1174" s="123" t="n">
        <v>46168</v>
      </c>
      <c r="E1174" s="127" t="inlineStr">
        <is>
          <t>79000</t>
        </is>
      </c>
      <c r="F1174" s="127" t="inlineStr">
        <is>
          <t>21320</t>
        </is>
      </c>
      <c r="G1174" s="127" t="inlineStr"/>
      <c r="H1174" s="127" t="inlineStr"/>
      <c r="I1174" s="127" t="inlineStr">
        <is>
          <t>114463</t>
        </is>
      </c>
      <c r="J1174" s="127" t="inlineStr">
        <is>
          <t>114463</t>
        </is>
      </c>
      <c r="K1174" s="127" t="inlineStr">
        <is>
          <t>999999</t>
        </is>
      </c>
      <c r="L1174" s="127" t="inlineStr">
        <is>
          <t>XT259619911TS</t>
        </is>
      </c>
      <c r="M1174" s="127" t="inlineStr">
        <is>
          <t>N</t>
        </is>
      </c>
      <c r="N1174" s="127" t="inlineStr">
        <is>
          <t>Transport</t>
        </is>
      </c>
      <c r="O1174" s="127" t="inlineStr">
        <is>
          <t>N</t>
        </is>
      </c>
      <c r="P1174" s="127" t="inlineStr">
        <is>
          <t>S</t>
        </is>
      </c>
      <c r="Q1174" s="127" t="inlineStr">
        <is>
          <t>NT</t>
        </is>
      </c>
      <c r="R1174" s="147" t="n">
        <v>0.2</v>
      </c>
      <c r="S1174" s="127" t="inlineStr">
        <is>
          <t>5Y</t>
        </is>
      </c>
      <c r="T1174" s="148" t="n">
        <v>3.07</v>
      </c>
      <c r="U1174" s="127" t="inlineStr">
        <is>
          <t>LA RUCHE LOGISTIQUE</t>
        </is>
      </c>
      <c r="W1174" s="8">
        <f>IF(C1174&lt;&gt;2,"",IF(S1174="5X","5XK",IF(S1174="5Y","5YK",IF(S1174="6B","6BK",IF(S1174="6C","6CK","")))))</f>
        <v/>
      </c>
      <c r="X1174" s="8">
        <f>IF(S1174="6B",_xlfn.XLOOKUP(H1174,'Zoning 2shop'!A:A,'Zoning 2shop'!B:B),IF(S1174="6C",_xlfn.XLOOKUP(G1174,'Zoning 2shop'!C:C,'Zoning 2shop'!D:D),""))</f>
        <v/>
      </c>
      <c r="Y1174" s="112">
        <f>AB1174/Z1174</f>
        <v/>
      </c>
      <c r="Z1174" s="4">
        <f>T1174</f>
        <v/>
      </c>
      <c r="AA1174" s="4">
        <f>IF(OR(S1174="6C",S1174="6B",S1174="5X",S1174="5Y"),0.08,0.5)</f>
        <v/>
      </c>
      <c r="AB1174" s="4">
        <f>$AG$5/$AG$2*Z1174</f>
        <v/>
      </c>
      <c r="AC1174" s="19">
        <f>Z1174+AA1174</f>
        <v/>
      </c>
      <c r="AD1174" s="8">
        <f>IF(COUNTIF(Catégories!A:A,N1174)=0,"catégorie inconnue",LOOKUP(N1174,Catégories!A:A,Catégories!B:B))</f>
        <v/>
      </c>
      <c r="AE1174" s="21">
        <f>SUM(Z1174:AB1174)</f>
        <v/>
      </c>
    </row>
    <row r="1175">
      <c r="B1175" s="127" t="inlineStr">
        <is>
          <t>13624019</t>
        </is>
      </c>
      <c r="C1175" s="127" t="inlineStr">
        <is>
          <t>2</t>
        </is>
      </c>
      <c r="D1175" s="123" t="n">
        <v>46169</v>
      </c>
      <c r="E1175" s="127" t="inlineStr">
        <is>
          <t>86210</t>
        </is>
      </c>
      <c r="F1175" s="127" t="inlineStr">
        <is>
          <t>21320</t>
        </is>
      </c>
      <c r="G1175" s="127" t="inlineStr"/>
      <c r="H1175" s="127" t="inlineStr"/>
      <c r="I1175" s="127" t="inlineStr">
        <is>
          <t>113721</t>
        </is>
      </c>
      <c r="J1175" s="127" t="inlineStr">
        <is>
          <t>113721</t>
        </is>
      </c>
      <c r="K1175" s="127" t="inlineStr">
        <is>
          <t>999999</t>
        </is>
      </c>
      <c r="L1175" s="127" t="inlineStr">
        <is>
          <t>XT259635208TS</t>
        </is>
      </c>
      <c r="M1175" s="127" t="inlineStr">
        <is>
          <t>N</t>
        </is>
      </c>
      <c r="N1175" s="127" t="inlineStr">
        <is>
          <t>Transport</t>
        </is>
      </c>
      <c r="O1175" s="127" t="inlineStr">
        <is>
          <t>N</t>
        </is>
      </c>
      <c r="P1175" s="127" t="inlineStr">
        <is>
          <t>S</t>
        </is>
      </c>
      <c r="Q1175" s="127" t="inlineStr">
        <is>
          <t>NT</t>
        </is>
      </c>
      <c r="R1175" s="147" t="n">
        <v>0.8</v>
      </c>
      <c r="S1175" s="127" t="inlineStr">
        <is>
          <t>5Y</t>
        </is>
      </c>
      <c r="T1175" s="148" t="n">
        <v>3.17</v>
      </c>
      <c r="U1175" s="127" t="inlineStr">
        <is>
          <t>LA RUCHE LOGISTIQUE</t>
        </is>
      </c>
      <c r="W1175" s="8">
        <f>IF(C1175&lt;&gt;2,"",IF(S1175="5X","5XK",IF(S1175="5Y","5YK",IF(S1175="6B","6BK",IF(S1175="6C","6CK","")))))</f>
        <v/>
      </c>
      <c r="X1175" s="8">
        <f>IF(S1175="6B",_xlfn.XLOOKUP(H1175,'Zoning 2shop'!A:A,'Zoning 2shop'!B:B),IF(S1175="6C",_xlfn.XLOOKUP(G1175,'Zoning 2shop'!C:C,'Zoning 2shop'!D:D),""))</f>
        <v/>
      </c>
      <c r="Y1175" s="112">
        <f>AB1175/Z1175</f>
        <v/>
      </c>
      <c r="Z1175" s="4">
        <f>T1175</f>
        <v/>
      </c>
      <c r="AA1175" s="4">
        <f>IF(OR(S1175="6C",S1175="6B",S1175="5X",S1175="5Y"),0.08,0.5)</f>
        <v/>
      </c>
      <c r="AB1175" s="4">
        <f>$AG$5/$AG$2*Z1175</f>
        <v/>
      </c>
      <c r="AC1175" s="19">
        <f>Z1175+AA1175</f>
        <v/>
      </c>
      <c r="AD1175" s="8">
        <f>IF(COUNTIF(Catégories!A:A,N1175)=0,"catégorie inconnue",LOOKUP(N1175,Catégories!A:A,Catégories!B:B))</f>
        <v/>
      </c>
      <c r="AE1175" s="21">
        <f>SUM(Z1175:AB1175)</f>
        <v/>
      </c>
    </row>
    <row r="1176">
      <c r="B1176" s="127" t="inlineStr">
        <is>
          <t>13624019</t>
        </is>
      </c>
      <c r="C1176" s="127" t="inlineStr">
        <is>
          <t>2</t>
        </is>
      </c>
      <c r="D1176" s="123" t="n">
        <v>46169</v>
      </c>
      <c r="E1176" s="127" t="inlineStr">
        <is>
          <t>66690</t>
        </is>
      </c>
      <c r="F1176" s="127" t="inlineStr">
        <is>
          <t>21320</t>
        </is>
      </c>
      <c r="G1176" s="127" t="inlineStr"/>
      <c r="H1176" s="127" t="inlineStr"/>
      <c r="I1176" s="127" t="inlineStr">
        <is>
          <t>114651</t>
        </is>
      </c>
      <c r="J1176" s="127" t="inlineStr">
        <is>
          <t>114651</t>
        </is>
      </c>
      <c r="K1176" s="127" t="inlineStr">
        <is>
          <t>999999</t>
        </is>
      </c>
      <c r="L1176" s="127" t="inlineStr">
        <is>
          <t>XT259643765TS</t>
        </is>
      </c>
      <c r="M1176" s="127" t="inlineStr">
        <is>
          <t>N</t>
        </is>
      </c>
      <c r="N1176" s="127" t="inlineStr">
        <is>
          <t>Transport</t>
        </is>
      </c>
      <c r="O1176" s="127" t="inlineStr">
        <is>
          <t>N</t>
        </is>
      </c>
      <c r="P1176" s="127" t="inlineStr">
        <is>
          <t>S</t>
        </is>
      </c>
      <c r="Q1176" s="127" t="inlineStr">
        <is>
          <t>NT</t>
        </is>
      </c>
      <c r="R1176" s="147" t="n">
        <v>0.8</v>
      </c>
      <c r="S1176" s="127" t="inlineStr">
        <is>
          <t>5Y</t>
        </is>
      </c>
      <c r="T1176" s="148" t="n">
        <v>3.17</v>
      </c>
      <c r="U1176" s="127" t="inlineStr">
        <is>
          <t>LA RUCHE LOGISTIQUE</t>
        </is>
      </c>
      <c r="W1176" s="8">
        <f>IF(C1176&lt;&gt;2,"",IF(S1176="5X","5XK",IF(S1176="5Y","5YK",IF(S1176="6B","6BK",IF(S1176="6C","6CK","")))))</f>
        <v/>
      </c>
      <c r="X1176" s="8">
        <f>IF(S1176="6B",_xlfn.XLOOKUP(H1176,'Zoning 2shop'!A:A,'Zoning 2shop'!B:B),IF(S1176="6C",_xlfn.XLOOKUP(G1176,'Zoning 2shop'!C:C,'Zoning 2shop'!D:D),""))</f>
        <v/>
      </c>
      <c r="Y1176" s="112">
        <f>AB1176/Z1176</f>
        <v/>
      </c>
      <c r="Z1176" s="4">
        <f>T1176</f>
        <v/>
      </c>
      <c r="AA1176" s="4">
        <f>IF(OR(S1176="6C",S1176="6B",S1176="5X",S1176="5Y"),0.08,0.5)</f>
        <v/>
      </c>
      <c r="AB1176" s="4">
        <f>$AG$5/$AG$2*Z1176</f>
        <v/>
      </c>
      <c r="AC1176" s="19">
        <f>Z1176+AA1176</f>
        <v/>
      </c>
      <c r="AD1176" s="8">
        <f>IF(COUNTIF(Catégories!A:A,N1176)=0,"catégorie inconnue",LOOKUP(N1176,Catégories!A:A,Catégories!B:B))</f>
        <v/>
      </c>
      <c r="AE1176" s="21">
        <f>SUM(Z1176:AB1176)</f>
        <v/>
      </c>
    </row>
    <row r="1177">
      <c r="B1177" s="127" t="inlineStr">
        <is>
          <t>13624019</t>
        </is>
      </c>
      <c r="C1177" s="127" t="inlineStr">
        <is>
          <t>2</t>
        </is>
      </c>
      <c r="D1177" s="123" t="n">
        <v>46169</v>
      </c>
      <c r="E1177" s="127" t="inlineStr">
        <is>
          <t>75013</t>
        </is>
      </c>
      <c r="F1177" s="127" t="inlineStr">
        <is>
          <t>21320</t>
        </is>
      </c>
      <c r="G1177" s="127" t="inlineStr"/>
      <c r="H1177" s="127" t="inlineStr"/>
      <c r="I1177" s="127" t="inlineStr">
        <is>
          <t>104262</t>
        </is>
      </c>
      <c r="J1177" s="127" t="inlineStr">
        <is>
          <t>104262</t>
        </is>
      </c>
      <c r="K1177" s="127" t="inlineStr">
        <is>
          <t>999999</t>
        </is>
      </c>
      <c r="L1177" s="127" t="inlineStr">
        <is>
          <t>XT259649754TS</t>
        </is>
      </c>
      <c r="M1177" s="127" t="inlineStr">
        <is>
          <t>N</t>
        </is>
      </c>
      <c r="N1177" s="127" t="inlineStr">
        <is>
          <t>Transport</t>
        </is>
      </c>
      <c r="O1177" s="127" t="inlineStr">
        <is>
          <t>N</t>
        </is>
      </c>
      <c r="P1177" s="127" t="inlineStr">
        <is>
          <t>S</t>
        </is>
      </c>
      <c r="Q1177" s="127" t="inlineStr">
        <is>
          <t>NT</t>
        </is>
      </c>
      <c r="R1177" s="147" t="n">
        <v>0.54</v>
      </c>
      <c r="S1177" s="127" t="inlineStr">
        <is>
          <t>5Y</t>
        </is>
      </c>
      <c r="T1177" s="148" t="n">
        <v>3.17</v>
      </c>
      <c r="U1177" s="127" t="inlineStr">
        <is>
          <t>LA RUCHE LOGISTIQUE</t>
        </is>
      </c>
      <c r="W1177" s="8">
        <f>IF(C1177&lt;&gt;2,"",IF(S1177="5X","5XK",IF(S1177="5Y","5YK",IF(S1177="6B","6BK",IF(S1177="6C","6CK","")))))</f>
        <v/>
      </c>
      <c r="X1177" s="8">
        <f>IF(S1177="6B",_xlfn.XLOOKUP(H1177,'Zoning 2shop'!A:A,'Zoning 2shop'!B:B),IF(S1177="6C",_xlfn.XLOOKUP(G1177,'Zoning 2shop'!C:C,'Zoning 2shop'!D:D),""))</f>
        <v/>
      </c>
      <c r="Y1177" s="112">
        <f>AB1177/Z1177</f>
        <v/>
      </c>
      <c r="Z1177" s="4">
        <f>T1177</f>
        <v/>
      </c>
      <c r="AA1177" s="4">
        <f>IF(OR(S1177="6C",S1177="6B",S1177="5X",S1177="5Y"),0.08,0.5)</f>
        <v/>
      </c>
      <c r="AB1177" s="4">
        <f>$AG$5/$AG$2*Z1177</f>
        <v/>
      </c>
      <c r="AC1177" s="19">
        <f>Z1177+AA1177</f>
        <v/>
      </c>
      <c r="AD1177" s="8">
        <f>IF(COUNTIF(Catégories!A:A,N1177)=0,"catégorie inconnue",LOOKUP(N1177,Catégories!A:A,Catégories!B:B))</f>
        <v/>
      </c>
      <c r="AE1177" s="21">
        <f>SUM(Z1177:AB1177)</f>
        <v/>
      </c>
    </row>
    <row r="1178">
      <c r="B1178" s="127" t="inlineStr">
        <is>
          <t>13624019</t>
        </is>
      </c>
      <c r="C1178" s="127" t="inlineStr">
        <is>
          <t>2</t>
        </is>
      </c>
      <c r="D1178" s="123" t="n">
        <v>46169</v>
      </c>
      <c r="E1178" s="127" t="inlineStr">
        <is>
          <t>22590</t>
        </is>
      </c>
      <c r="F1178" s="127" t="inlineStr">
        <is>
          <t>21320</t>
        </is>
      </c>
      <c r="G1178" s="127" t="inlineStr"/>
      <c r="H1178" s="127" t="inlineStr"/>
      <c r="I1178" s="127" t="inlineStr">
        <is>
          <t>115854</t>
        </is>
      </c>
      <c r="J1178" s="127" t="inlineStr">
        <is>
          <t>115854</t>
        </is>
      </c>
      <c r="K1178" s="127" t="inlineStr">
        <is>
          <t>999999</t>
        </is>
      </c>
      <c r="L1178" s="127" t="inlineStr">
        <is>
          <t>XT259668563TS</t>
        </is>
      </c>
      <c r="M1178" s="127" t="inlineStr">
        <is>
          <t>N</t>
        </is>
      </c>
      <c r="N1178" s="127" t="inlineStr">
        <is>
          <t>Transport</t>
        </is>
      </c>
      <c r="O1178" s="127" t="inlineStr">
        <is>
          <t>N</t>
        </is>
      </c>
      <c r="P1178" s="127" t="inlineStr">
        <is>
          <t>S</t>
        </is>
      </c>
      <c r="Q1178" s="127" t="inlineStr">
        <is>
          <t>NT</t>
        </is>
      </c>
      <c r="R1178" s="147" t="n">
        <v>0.11</v>
      </c>
      <c r="S1178" s="127" t="inlineStr">
        <is>
          <t>5Y</t>
        </is>
      </c>
      <c r="T1178" s="148" t="n">
        <v>3.07</v>
      </c>
      <c r="U1178" s="127" t="inlineStr">
        <is>
          <t>LA RUCHE LOGISTIQUE</t>
        </is>
      </c>
      <c r="W1178" s="8">
        <f>IF(C1178&lt;&gt;2,"",IF(S1178="5X","5XK",IF(S1178="5Y","5YK",IF(S1178="6B","6BK",IF(S1178="6C","6CK","")))))</f>
        <v/>
      </c>
      <c r="X1178" s="8">
        <f>IF(S1178="6B",_xlfn.XLOOKUP(H1178,'Zoning 2shop'!A:A,'Zoning 2shop'!B:B),IF(S1178="6C",_xlfn.XLOOKUP(G1178,'Zoning 2shop'!C:C,'Zoning 2shop'!D:D),""))</f>
        <v/>
      </c>
      <c r="Y1178" s="112">
        <f>AB1178/Z1178</f>
        <v/>
      </c>
      <c r="Z1178" s="4">
        <f>T1178</f>
        <v/>
      </c>
      <c r="AA1178" s="4">
        <f>IF(OR(S1178="6C",S1178="6B",S1178="5X",S1178="5Y"),0.08,0.5)</f>
        <v/>
      </c>
      <c r="AB1178" s="4">
        <f>$AG$5/$AG$2*Z1178</f>
        <v/>
      </c>
      <c r="AC1178" s="19">
        <f>Z1178+AA1178</f>
        <v/>
      </c>
      <c r="AD1178" s="8">
        <f>IF(COUNTIF(Catégories!A:A,N1178)=0,"catégorie inconnue",LOOKUP(N1178,Catégories!A:A,Catégories!B:B))</f>
        <v/>
      </c>
      <c r="AE1178" s="21">
        <f>SUM(Z1178:AB1178)</f>
        <v/>
      </c>
    </row>
    <row r="1179">
      <c r="B1179" s="127" t="inlineStr">
        <is>
          <t>13624019</t>
        </is>
      </c>
      <c r="C1179" s="127" t="inlineStr">
        <is>
          <t>2</t>
        </is>
      </c>
      <c r="D1179" s="123" t="n">
        <v>46169</v>
      </c>
      <c r="E1179" s="127" t="inlineStr">
        <is>
          <t>30000</t>
        </is>
      </c>
      <c r="F1179" s="127" t="inlineStr">
        <is>
          <t>21320</t>
        </is>
      </c>
      <c r="G1179" s="127" t="inlineStr"/>
      <c r="H1179" s="127" t="inlineStr"/>
      <c r="I1179" s="127" t="inlineStr">
        <is>
          <t>114664</t>
        </is>
      </c>
      <c r="J1179" s="127" t="inlineStr">
        <is>
          <t>114664</t>
        </is>
      </c>
      <c r="K1179" s="127" t="inlineStr">
        <is>
          <t>999999</t>
        </is>
      </c>
      <c r="L1179" s="127" t="inlineStr">
        <is>
          <t>XT259670672TS</t>
        </is>
      </c>
      <c r="M1179" s="127" t="inlineStr">
        <is>
          <t>N</t>
        </is>
      </c>
      <c r="N1179" s="127" t="inlineStr">
        <is>
          <t>Transport</t>
        </is>
      </c>
      <c r="O1179" s="127" t="inlineStr">
        <is>
          <t>N</t>
        </is>
      </c>
      <c r="P1179" s="127" t="inlineStr">
        <is>
          <t>S</t>
        </is>
      </c>
      <c r="Q1179" s="127" t="inlineStr">
        <is>
          <t>NT</t>
        </is>
      </c>
      <c r="R1179" s="147" t="n">
        <v>0.18</v>
      </c>
      <c r="S1179" s="127" t="inlineStr">
        <is>
          <t>5Y</t>
        </is>
      </c>
      <c r="T1179" s="148" t="n">
        <v>3.07</v>
      </c>
      <c r="U1179" s="127" t="inlineStr">
        <is>
          <t>LA RUCHE LOGISTIQUE</t>
        </is>
      </c>
      <c r="W1179" s="8">
        <f>IF(C1179&lt;&gt;2,"",IF(S1179="5X","5XK",IF(S1179="5Y","5YK",IF(S1179="6B","6BK",IF(S1179="6C","6CK","")))))</f>
        <v/>
      </c>
      <c r="X1179" s="8">
        <f>IF(S1179="6B",_xlfn.XLOOKUP(H1179,'Zoning 2shop'!A:A,'Zoning 2shop'!B:B),IF(S1179="6C",_xlfn.XLOOKUP(G1179,'Zoning 2shop'!C:C,'Zoning 2shop'!D:D),""))</f>
        <v/>
      </c>
      <c r="Y1179" s="112">
        <f>AB1179/Z1179</f>
        <v/>
      </c>
      <c r="Z1179" s="4">
        <f>T1179</f>
        <v/>
      </c>
      <c r="AA1179" s="4">
        <f>IF(OR(S1179="6C",S1179="6B",S1179="5X",S1179="5Y"),0.08,0.5)</f>
        <v/>
      </c>
      <c r="AB1179" s="4">
        <f>$AG$5/$AG$2*Z1179</f>
        <v/>
      </c>
      <c r="AC1179" s="19">
        <f>Z1179+AA1179</f>
        <v/>
      </c>
      <c r="AD1179" s="8">
        <f>IF(COUNTIF(Catégories!A:A,N1179)=0,"catégorie inconnue",LOOKUP(N1179,Catégories!A:A,Catégories!B:B))</f>
        <v/>
      </c>
      <c r="AE1179" s="21">
        <f>SUM(Z1179:AB1179)</f>
        <v/>
      </c>
    </row>
    <row r="1180">
      <c r="B1180" s="127" t="inlineStr">
        <is>
          <t>13624019</t>
        </is>
      </c>
      <c r="C1180" s="127" t="inlineStr">
        <is>
          <t>2</t>
        </is>
      </c>
      <c r="D1180" s="123" t="n">
        <v>46169</v>
      </c>
      <c r="E1180" s="127" t="inlineStr">
        <is>
          <t>59242</t>
        </is>
      </c>
      <c r="F1180" s="127" t="inlineStr">
        <is>
          <t>21320</t>
        </is>
      </c>
      <c r="G1180" s="127" t="inlineStr"/>
      <c r="H1180" s="127" t="inlineStr"/>
      <c r="I1180" s="127" t="inlineStr">
        <is>
          <t>115181</t>
        </is>
      </c>
      <c r="J1180" s="127" t="inlineStr">
        <is>
          <t>115181</t>
        </is>
      </c>
      <c r="K1180" s="127" t="inlineStr">
        <is>
          <t>999999</t>
        </is>
      </c>
      <c r="L1180" s="127" t="inlineStr">
        <is>
          <t>XT259671987TS</t>
        </is>
      </c>
      <c r="M1180" s="127" t="inlineStr">
        <is>
          <t>N</t>
        </is>
      </c>
      <c r="N1180" s="127" t="inlineStr">
        <is>
          <t>Transport</t>
        </is>
      </c>
      <c r="O1180" s="127" t="inlineStr">
        <is>
          <t>N</t>
        </is>
      </c>
      <c r="P1180" s="127" t="inlineStr">
        <is>
          <t>S</t>
        </is>
      </c>
      <c r="Q1180" s="127" t="inlineStr">
        <is>
          <t>NT</t>
        </is>
      </c>
      <c r="R1180" s="147" t="n">
        <v>0.7</v>
      </c>
      <c r="S1180" s="127" t="inlineStr">
        <is>
          <t>5Y</t>
        </is>
      </c>
      <c r="T1180" s="148" t="n">
        <v>3.17</v>
      </c>
      <c r="U1180" s="127" t="inlineStr">
        <is>
          <t>LA RUCHE LOGISTIQUE</t>
        </is>
      </c>
      <c r="W1180" s="8">
        <f>IF(C1180&lt;&gt;2,"",IF(S1180="5X","5XK",IF(S1180="5Y","5YK",IF(S1180="6B","6BK",IF(S1180="6C","6CK","")))))</f>
        <v/>
      </c>
      <c r="X1180" s="8">
        <f>IF(S1180="6B",_xlfn.XLOOKUP(H1180,'Zoning 2shop'!A:A,'Zoning 2shop'!B:B),IF(S1180="6C",_xlfn.XLOOKUP(G1180,'Zoning 2shop'!C:C,'Zoning 2shop'!D:D),""))</f>
        <v/>
      </c>
      <c r="Y1180" s="112">
        <f>AB1180/Z1180</f>
        <v/>
      </c>
      <c r="Z1180" s="4">
        <f>T1180</f>
        <v/>
      </c>
      <c r="AA1180" s="4">
        <f>IF(OR(S1180="6C",S1180="6B",S1180="5X",S1180="5Y"),0.08,0.5)</f>
        <v/>
      </c>
      <c r="AB1180" s="4">
        <f>$AG$5/$AG$2*Z1180</f>
        <v/>
      </c>
      <c r="AC1180" s="19">
        <f>Z1180+AA1180</f>
        <v/>
      </c>
      <c r="AD1180" s="8">
        <f>IF(COUNTIF(Catégories!A:A,N1180)=0,"catégorie inconnue",LOOKUP(N1180,Catégories!A:A,Catégories!B:B))</f>
        <v/>
      </c>
      <c r="AE1180" s="21">
        <f>SUM(Z1180:AB1180)</f>
        <v/>
      </c>
    </row>
    <row r="1181">
      <c r="B1181" s="127" t="inlineStr">
        <is>
          <t>13624019</t>
        </is>
      </c>
      <c r="C1181" s="127" t="inlineStr">
        <is>
          <t>2</t>
        </is>
      </c>
      <c r="D1181" s="123" t="n">
        <v>46169</v>
      </c>
      <c r="E1181" s="127" t="inlineStr">
        <is>
          <t>44980</t>
        </is>
      </c>
      <c r="F1181" s="127" t="inlineStr">
        <is>
          <t>21320</t>
        </is>
      </c>
      <c r="G1181" s="127" t="inlineStr"/>
      <c r="H1181" s="127" t="inlineStr"/>
      <c r="I1181" s="127" t="inlineStr">
        <is>
          <t>111288</t>
        </is>
      </c>
      <c r="J1181" s="127" t="inlineStr">
        <is>
          <t>111288</t>
        </is>
      </c>
      <c r="K1181" s="127" t="inlineStr">
        <is>
          <t>999999</t>
        </is>
      </c>
      <c r="L1181" s="127" t="inlineStr">
        <is>
          <t>XT259680710TS</t>
        </is>
      </c>
      <c r="M1181" s="127" t="inlineStr">
        <is>
          <t>N</t>
        </is>
      </c>
      <c r="N1181" s="127" t="inlineStr">
        <is>
          <t>Transport</t>
        </is>
      </c>
      <c r="O1181" s="127" t="inlineStr">
        <is>
          <t>N</t>
        </is>
      </c>
      <c r="P1181" s="127" t="inlineStr">
        <is>
          <t>S</t>
        </is>
      </c>
      <c r="Q1181" s="127" t="inlineStr">
        <is>
          <t>NT</t>
        </is>
      </c>
      <c r="R1181" s="147" t="n">
        <v>1.05</v>
      </c>
      <c r="S1181" s="127" t="inlineStr">
        <is>
          <t>5Y</t>
        </is>
      </c>
      <c r="T1181" s="148" t="n">
        <v>3.49</v>
      </c>
      <c r="U1181" s="127" t="inlineStr">
        <is>
          <t>LA RUCHE LOGISTIQUE</t>
        </is>
      </c>
      <c r="W1181" s="8">
        <f>IF(C1181&lt;&gt;2,"",IF(S1181="5X","5XK",IF(S1181="5Y","5YK",IF(S1181="6B","6BK",IF(S1181="6C","6CK","")))))</f>
        <v/>
      </c>
      <c r="X1181" s="8">
        <f>IF(S1181="6B",_xlfn.XLOOKUP(H1181,'Zoning 2shop'!A:A,'Zoning 2shop'!B:B),IF(S1181="6C",_xlfn.XLOOKUP(G1181,'Zoning 2shop'!C:C,'Zoning 2shop'!D:D),""))</f>
        <v/>
      </c>
      <c r="Y1181" s="112">
        <f>AB1181/Z1181</f>
        <v/>
      </c>
      <c r="Z1181" s="4">
        <f>T1181</f>
        <v/>
      </c>
      <c r="AA1181" s="4">
        <f>IF(OR(S1181="6C",S1181="6B",S1181="5X",S1181="5Y"),0.08,0.5)</f>
        <v/>
      </c>
      <c r="AB1181" s="4">
        <f>$AG$5/$AG$2*Z1181</f>
        <v/>
      </c>
      <c r="AC1181" s="19">
        <f>Z1181+AA1181</f>
        <v/>
      </c>
      <c r="AD1181" s="8">
        <f>IF(COUNTIF(Catégories!A:A,N1181)=0,"catégorie inconnue",LOOKUP(N1181,Catégories!A:A,Catégories!B:B))</f>
        <v/>
      </c>
      <c r="AE1181" s="21">
        <f>SUM(Z1181:AB1181)</f>
        <v/>
      </c>
    </row>
    <row r="1182">
      <c r="B1182" s="127" t="inlineStr">
        <is>
          <t>13624019</t>
        </is>
      </c>
      <c r="C1182" s="127" t="inlineStr">
        <is>
          <t>2</t>
        </is>
      </c>
      <c r="D1182" s="123" t="n">
        <v>46169</v>
      </c>
      <c r="E1182" s="127" t="inlineStr">
        <is>
          <t>62400</t>
        </is>
      </c>
      <c r="F1182" s="127" t="inlineStr">
        <is>
          <t>21320</t>
        </is>
      </c>
      <c r="G1182" s="127" t="inlineStr"/>
      <c r="H1182" s="127" t="inlineStr"/>
      <c r="I1182" s="127" t="inlineStr">
        <is>
          <t>115852</t>
        </is>
      </c>
      <c r="J1182" s="127" t="inlineStr">
        <is>
          <t>115852</t>
        </is>
      </c>
      <c r="K1182" s="127" t="inlineStr">
        <is>
          <t>999999</t>
        </is>
      </c>
      <c r="L1182" s="127" t="inlineStr">
        <is>
          <t>XT259688585TS</t>
        </is>
      </c>
      <c r="M1182" s="127" t="inlineStr">
        <is>
          <t>N</t>
        </is>
      </c>
      <c r="N1182" s="127" t="inlineStr">
        <is>
          <t>Transport</t>
        </is>
      </c>
      <c r="O1182" s="127" t="inlineStr">
        <is>
          <t>N</t>
        </is>
      </c>
      <c r="P1182" s="127" t="inlineStr">
        <is>
          <t>S</t>
        </is>
      </c>
      <c r="Q1182" s="127" t="inlineStr">
        <is>
          <t>NT</t>
        </is>
      </c>
      <c r="R1182" s="147" t="n">
        <v>0.27</v>
      </c>
      <c r="S1182" s="127" t="inlineStr">
        <is>
          <t>5Y</t>
        </is>
      </c>
      <c r="T1182" s="148" t="n">
        <v>3.07</v>
      </c>
      <c r="U1182" s="127" t="inlineStr">
        <is>
          <t>LA RUCHE LOGISTIQUE</t>
        </is>
      </c>
      <c r="W1182" s="8">
        <f>IF(C1182&lt;&gt;2,"",IF(S1182="5X","5XK",IF(S1182="5Y","5YK",IF(S1182="6B","6BK",IF(S1182="6C","6CK","")))))</f>
        <v/>
      </c>
      <c r="X1182" s="8">
        <f>IF(S1182="6B",_xlfn.XLOOKUP(H1182,'Zoning 2shop'!A:A,'Zoning 2shop'!B:B),IF(S1182="6C",_xlfn.XLOOKUP(G1182,'Zoning 2shop'!C:C,'Zoning 2shop'!D:D),""))</f>
        <v/>
      </c>
      <c r="Y1182" s="112">
        <f>AB1182/Z1182</f>
        <v/>
      </c>
      <c r="Z1182" s="4">
        <f>T1182</f>
        <v/>
      </c>
      <c r="AA1182" s="4">
        <f>IF(OR(S1182="6C",S1182="6B",S1182="5X",S1182="5Y"),0.08,0.5)</f>
        <v/>
      </c>
      <c r="AB1182" s="4">
        <f>$AG$5/$AG$2*Z1182</f>
        <v/>
      </c>
      <c r="AC1182" s="19">
        <f>Z1182+AA1182</f>
        <v/>
      </c>
      <c r="AD1182" s="8">
        <f>IF(COUNTIF(Catégories!A:A,N1182)=0,"catégorie inconnue",LOOKUP(N1182,Catégories!A:A,Catégories!B:B))</f>
        <v/>
      </c>
      <c r="AE1182" s="21">
        <f>SUM(Z1182:AB1182)</f>
        <v/>
      </c>
    </row>
    <row r="1183">
      <c r="B1183" s="127" t="inlineStr">
        <is>
          <t>13624019</t>
        </is>
      </c>
      <c r="C1183" s="127" t="inlineStr">
        <is>
          <t>2</t>
        </is>
      </c>
      <c r="D1183" s="123" t="n">
        <v>46169</v>
      </c>
      <c r="E1183" s="127" t="inlineStr">
        <is>
          <t>60150</t>
        </is>
      </c>
      <c r="F1183" s="127" t="inlineStr">
        <is>
          <t>21320</t>
        </is>
      </c>
      <c r="G1183" s="127" t="inlineStr"/>
      <c r="H1183" s="127" t="inlineStr"/>
      <c r="I1183" s="127" t="inlineStr">
        <is>
          <t>117245</t>
        </is>
      </c>
      <c r="J1183" s="127" t="inlineStr">
        <is>
          <t>117245</t>
        </is>
      </c>
      <c r="K1183" s="127" t="inlineStr">
        <is>
          <t>999999</t>
        </is>
      </c>
      <c r="L1183" s="127" t="inlineStr">
        <is>
          <t>XT259691920TS</t>
        </is>
      </c>
      <c r="M1183" s="127" t="inlineStr">
        <is>
          <t>N</t>
        </is>
      </c>
      <c r="N1183" s="127" t="inlineStr">
        <is>
          <t>Transport</t>
        </is>
      </c>
      <c r="O1183" s="127" t="inlineStr">
        <is>
          <t>N</t>
        </is>
      </c>
      <c r="P1183" s="127" t="inlineStr">
        <is>
          <t>S</t>
        </is>
      </c>
      <c r="Q1183" s="127" t="inlineStr">
        <is>
          <t>NT</t>
        </is>
      </c>
      <c r="R1183" s="147" t="n">
        <v>0.17</v>
      </c>
      <c r="S1183" s="127" t="inlineStr">
        <is>
          <t>5Y</t>
        </is>
      </c>
      <c r="T1183" s="148" t="n">
        <v>3.07</v>
      </c>
      <c r="U1183" s="127" t="inlineStr">
        <is>
          <t>LA RUCHE LOGISTIQUE</t>
        </is>
      </c>
      <c r="W1183" s="8">
        <f>IF(C1183&lt;&gt;2,"",IF(S1183="5X","5XK",IF(S1183="5Y","5YK",IF(S1183="6B","6BK",IF(S1183="6C","6CK","")))))</f>
        <v/>
      </c>
      <c r="X1183" s="8">
        <f>IF(S1183="6B",_xlfn.XLOOKUP(H1183,'Zoning 2shop'!A:A,'Zoning 2shop'!B:B),IF(S1183="6C",_xlfn.XLOOKUP(G1183,'Zoning 2shop'!C:C,'Zoning 2shop'!D:D),""))</f>
        <v/>
      </c>
      <c r="Y1183" s="112">
        <f>AB1183/Z1183</f>
        <v/>
      </c>
      <c r="Z1183" s="4">
        <f>T1183</f>
        <v/>
      </c>
      <c r="AA1183" s="4">
        <f>IF(OR(S1183="6C",S1183="6B",S1183="5X",S1183="5Y"),0.08,0.5)</f>
        <v/>
      </c>
      <c r="AB1183" s="4">
        <f>$AG$5/$AG$2*Z1183</f>
        <v/>
      </c>
      <c r="AC1183" s="19">
        <f>Z1183+AA1183</f>
        <v/>
      </c>
      <c r="AD1183" s="8">
        <f>IF(COUNTIF(Catégories!A:A,N1183)=0,"catégorie inconnue",LOOKUP(N1183,Catégories!A:A,Catégories!B:B))</f>
        <v/>
      </c>
      <c r="AE1183" s="21">
        <f>SUM(Z1183:AB1183)</f>
        <v/>
      </c>
    </row>
    <row r="1184">
      <c r="B1184" s="127" t="inlineStr">
        <is>
          <t>13624019</t>
        </is>
      </c>
      <c r="C1184" s="127" t="inlineStr">
        <is>
          <t>2</t>
        </is>
      </c>
      <c r="D1184" s="123" t="n">
        <v>46169</v>
      </c>
      <c r="E1184" s="127" t="inlineStr">
        <is>
          <t>33840</t>
        </is>
      </c>
      <c r="F1184" s="127" t="inlineStr">
        <is>
          <t>21320</t>
        </is>
      </c>
      <c r="G1184" s="127" t="inlineStr"/>
      <c r="H1184" s="127" t="inlineStr"/>
      <c r="I1184" s="127" t="inlineStr">
        <is>
          <t>104250</t>
        </is>
      </c>
      <c r="J1184" s="127" t="inlineStr">
        <is>
          <t>104250</t>
        </is>
      </c>
      <c r="K1184" s="127" t="inlineStr">
        <is>
          <t>999999</t>
        </is>
      </c>
      <c r="L1184" s="127" t="inlineStr">
        <is>
          <t>XT259692797TS</t>
        </is>
      </c>
      <c r="M1184" s="127" t="inlineStr">
        <is>
          <t>N</t>
        </is>
      </c>
      <c r="N1184" s="127" t="inlineStr">
        <is>
          <t>Transport</t>
        </is>
      </c>
      <c r="O1184" s="127" t="inlineStr">
        <is>
          <t>N</t>
        </is>
      </c>
      <c r="P1184" s="127" t="inlineStr">
        <is>
          <t>S</t>
        </is>
      </c>
      <c r="Q1184" s="127" t="inlineStr">
        <is>
          <t>NT</t>
        </is>
      </c>
      <c r="R1184" s="147" t="n">
        <v>0.32</v>
      </c>
      <c r="S1184" s="127" t="inlineStr">
        <is>
          <t>5Y</t>
        </is>
      </c>
      <c r="T1184" s="148" t="n">
        <v>3.07</v>
      </c>
      <c r="U1184" s="127" t="inlineStr">
        <is>
          <t>LA RUCHE LOGISTIQUE</t>
        </is>
      </c>
      <c r="W1184" s="8">
        <f>IF(C1184&lt;&gt;2,"",IF(S1184="5X","5XK",IF(S1184="5Y","5YK",IF(S1184="6B","6BK",IF(S1184="6C","6CK","")))))</f>
        <v/>
      </c>
      <c r="X1184" s="8">
        <f>IF(S1184="6B",_xlfn.XLOOKUP(H1184,'Zoning 2shop'!A:A,'Zoning 2shop'!B:B),IF(S1184="6C",_xlfn.XLOOKUP(G1184,'Zoning 2shop'!C:C,'Zoning 2shop'!D:D),""))</f>
        <v/>
      </c>
      <c r="Y1184" s="112">
        <f>AB1184/Z1184</f>
        <v/>
      </c>
      <c r="Z1184" s="4">
        <f>T1184</f>
        <v/>
      </c>
      <c r="AA1184" s="4">
        <f>IF(OR(S1184="6C",S1184="6B",S1184="5X",S1184="5Y"),0.08,0.5)</f>
        <v/>
      </c>
      <c r="AB1184" s="4">
        <f>$AG$5/$AG$2*Z1184</f>
        <v/>
      </c>
      <c r="AC1184" s="19">
        <f>Z1184+AA1184</f>
        <v/>
      </c>
      <c r="AD1184" s="8">
        <f>IF(COUNTIF(Catégories!A:A,N1184)=0,"catégorie inconnue",LOOKUP(N1184,Catégories!A:A,Catégories!B:B))</f>
        <v/>
      </c>
      <c r="AE1184" s="21">
        <f>SUM(Z1184:AB1184)</f>
        <v/>
      </c>
    </row>
    <row r="1185">
      <c r="B1185" s="127" t="inlineStr">
        <is>
          <t>13624019</t>
        </is>
      </c>
      <c r="C1185" s="127" t="inlineStr">
        <is>
          <t>2</t>
        </is>
      </c>
      <c r="D1185" s="123" t="n">
        <v>46169</v>
      </c>
      <c r="E1185" s="127" t="inlineStr">
        <is>
          <t>78330</t>
        </is>
      </c>
      <c r="F1185" s="127" t="inlineStr">
        <is>
          <t>21320</t>
        </is>
      </c>
      <c r="G1185" s="127" t="inlineStr"/>
      <c r="H1185" s="127" t="inlineStr"/>
      <c r="I1185" s="127" t="inlineStr">
        <is>
          <t>114429</t>
        </is>
      </c>
      <c r="J1185" s="127" t="inlineStr">
        <is>
          <t>114429</t>
        </is>
      </c>
      <c r="K1185" s="127" t="inlineStr">
        <is>
          <t>999999</t>
        </is>
      </c>
      <c r="L1185" s="127" t="inlineStr">
        <is>
          <t>XT259693205TS</t>
        </is>
      </c>
      <c r="M1185" s="127" t="inlineStr">
        <is>
          <t>N</t>
        </is>
      </c>
      <c r="N1185" s="127" t="inlineStr">
        <is>
          <t>Transport</t>
        </is>
      </c>
      <c r="O1185" s="127" t="inlineStr">
        <is>
          <t>N</t>
        </is>
      </c>
      <c r="P1185" s="127" t="inlineStr">
        <is>
          <t>S</t>
        </is>
      </c>
      <c r="Q1185" s="127" t="inlineStr">
        <is>
          <t>NT</t>
        </is>
      </c>
      <c r="R1185" s="147" t="n">
        <v>0.13</v>
      </c>
      <c r="S1185" s="127" t="inlineStr">
        <is>
          <t>5Y</t>
        </is>
      </c>
      <c r="T1185" s="148" t="n">
        <v>3.07</v>
      </c>
      <c r="U1185" s="127" t="inlineStr">
        <is>
          <t>LA RUCHE LOGISTIQUE</t>
        </is>
      </c>
      <c r="W1185" s="8">
        <f>IF(C1185&lt;&gt;2,"",IF(S1185="5X","5XK",IF(S1185="5Y","5YK",IF(S1185="6B","6BK",IF(S1185="6C","6CK","")))))</f>
        <v/>
      </c>
      <c r="X1185" s="8">
        <f>IF(S1185="6B",_xlfn.XLOOKUP(H1185,'Zoning 2shop'!A:A,'Zoning 2shop'!B:B),IF(S1185="6C",_xlfn.XLOOKUP(G1185,'Zoning 2shop'!C:C,'Zoning 2shop'!D:D),""))</f>
        <v/>
      </c>
      <c r="Y1185" s="112">
        <f>AB1185/Z1185</f>
        <v/>
      </c>
      <c r="Z1185" s="4">
        <f>T1185</f>
        <v/>
      </c>
      <c r="AA1185" s="4">
        <f>IF(OR(S1185="6C",S1185="6B",S1185="5X",S1185="5Y"),0.08,0.5)</f>
        <v/>
      </c>
      <c r="AB1185" s="4">
        <f>$AG$5/$AG$2*Z1185</f>
        <v/>
      </c>
      <c r="AC1185" s="19">
        <f>Z1185+AA1185</f>
        <v/>
      </c>
      <c r="AD1185" s="8">
        <f>IF(COUNTIF(Catégories!A:A,N1185)=0,"catégorie inconnue",LOOKUP(N1185,Catégories!A:A,Catégories!B:B))</f>
        <v/>
      </c>
      <c r="AE1185" s="21">
        <f>SUM(Z1185:AB1185)</f>
        <v/>
      </c>
    </row>
    <row r="1186">
      <c r="B1186" s="127" t="inlineStr">
        <is>
          <t>13624019</t>
        </is>
      </c>
      <c r="C1186" s="127" t="inlineStr">
        <is>
          <t>2</t>
        </is>
      </c>
      <c r="D1186" s="123" t="n">
        <v>46169</v>
      </c>
      <c r="E1186" s="127" t="inlineStr">
        <is>
          <t>74940</t>
        </is>
      </c>
      <c r="F1186" s="127" t="inlineStr">
        <is>
          <t>21320</t>
        </is>
      </c>
      <c r="G1186" s="127" t="inlineStr"/>
      <c r="H1186" s="127" t="inlineStr"/>
      <c r="I1186" s="127" t="inlineStr">
        <is>
          <t>114781</t>
        </is>
      </c>
      <c r="J1186" s="127" t="inlineStr">
        <is>
          <t>114781</t>
        </is>
      </c>
      <c r="K1186" s="127" t="inlineStr">
        <is>
          <t>999999</t>
        </is>
      </c>
      <c r="L1186" s="127" t="inlineStr">
        <is>
          <t>XT259703027TS</t>
        </is>
      </c>
      <c r="M1186" s="127" t="inlineStr">
        <is>
          <t>N</t>
        </is>
      </c>
      <c r="N1186" s="127" t="inlineStr">
        <is>
          <t>Transport</t>
        </is>
      </c>
      <c r="O1186" s="127" t="inlineStr">
        <is>
          <t>N</t>
        </is>
      </c>
      <c r="P1186" s="127" t="inlineStr">
        <is>
          <t>S</t>
        </is>
      </c>
      <c r="Q1186" s="127" t="inlineStr">
        <is>
          <t>NT</t>
        </is>
      </c>
      <c r="R1186" s="147" t="n">
        <v>0.2</v>
      </c>
      <c r="S1186" s="127" t="inlineStr">
        <is>
          <t>5Y</t>
        </is>
      </c>
      <c r="T1186" s="148" t="n">
        <v>3.07</v>
      </c>
      <c r="U1186" s="127" t="inlineStr">
        <is>
          <t>LA RUCHE LOGISTIQUE</t>
        </is>
      </c>
      <c r="W1186" s="8">
        <f>IF(C1186&lt;&gt;2,"",IF(S1186="5X","5XK",IF(S1186="5Y","5YK",IF(S1186="6B","6BK",IF(S1186="6C","6CK","")))))</f>
        <v/>
      </c>
      <c r="X1186" s="8">
        <f>IF(S1186="6B",_xlfn.XLOOKUP(H1186,'Zoning 2shop'!A:A,'Zoning 2shop'!B:B),IF(S1186="6C",_xlfn.XLOOKUP(G1186,'Zoning 2shop'!C:C,'Zoning 2shop'!D:D),""))</f>
        <v/>
      </c>
      <c r="Y1186" s="112">
        <f>AB1186/Z1186</f>
        <v/>
      </c>
      <c r="Z1186" s="4">
        <f>T1186</f>
        <v/>
      </c>
      <c r="AA1186" s="4">
        <f>IF(OR(S1186="6C",S1186="6B",S1186="5X",S1186="5Y"),0.08,0.5)</f>
        <v/>
      </c>
      <c r="AB1186" s="4">
        <f>$AG$5/$AG$2*Z1186</f>
        <v/>
      </c>
      <c r="AC1186" s="19">
        <f>Z1186+AA1186</f>
        <v/>
      </c>
      <c r="AD1186" s="8">
        <f>IF(COUNTIF(Catégories!A:A,N1186)=0,"catégorie inconnue",LOOKUP(N1186,Catégories!A:A,Catégories!B:B))</f>
        <v/>
      </c>
      <c r="AE1186" s="21">
        <f>SUM(Z1186:AB1186)</f>
        <v/>
      </c>
    </row>
    <row r="1187">
      <c r="B1187" s="127" t="inlineStr">
        <is>
          <t>13624019</t>
        </is>
      </c>
      <c r="C1187" s="127" t="inlineStr">
        <is>
          <t>2</t>
        </is>
      </c>
      <c r="D1187" s="123" t="n">
        <v>46169</v>
      </c>
      <c r="E1187" s="127" t="inlineStr">
        <is>
          <t>85190</t>
        </is>
      </c>
      <c r="F1187" s="127" t="inlineStr">
        <is>
          <t>21320</t>
        </is>
      </c>
      <c r="G1187" s="127" t="inlineStr"/>
      <c r="H1187" s="127" t="inlineStr"/>
      <c r="I1187" s="127" t="inlineStr">
        <is>
          <t>111985</t>
        </is>
      </c>
      <c r="J1187" s="127" t="inlineStr">
        <is>
          <t>111985</t>
        </is>
      </c>
      <c r="K1187" s="127" t="inlineStr">
        <is>
          <t>999999</t>
        </is>
      </c>
      <c r="L1187" s="127" t="inlineStr">
        <is>
          <t>XT259712633TS</t>
        </is>
      </c>
      <c r="M1187" s="127" t="inlineStr">
        <is>
          <t>N</t>
        </is>
      </c>
      <c r="N1187" s="127" t="inlineStr">
        <is>
          <t>Transport</t>
        </is>
      </c>
      <c r="O1187" s="127" t="inlineStr">
        <is>
          <t>N</t>
        </is>
      </c>
      <c r="P1187" s="127" t="inlineStr">
        <is>
          <t>S</t>
        </is>
      </c>
      <c r="Q1187" s="127" t="inlineStr">
        <is>
          <t>NT</t>
        </is>
      </c>
      <c r="R1187" s="147" t="n">
        <v>0.6</v>
      </c>
      <c r="S1187" s="127" t="inlineStr">
        <is>
          <t>5Y</t>
        </is>
      </c>
      <c r="T1187" s="148" t="n">
        <v>3.17</v>
      </c>
      <c r="U1187" s="127" t="inlineStr">
        <is>
          <t>LA RUCHE LOGISTIQUE</t>
        </is>
      </c>
      <c r="W1187" s="8">
        <f>IF(C1187&lt;&gt;2,"",IF(S1187="5X","5XK",IF(S1187="5Y","5YK",IF(S1187="6B","6BK",IF(S1187="6C","6CK","")))))</f>
        <v/>
      </c>
      <c r="X1187" s="8">
        <f>IF(S1187="6B",_xlfn.XLOOKUP(H1187,'Zoning 2shop'!A:A,'Zoning 2shop'!B:B),IF(S1187="6C",_xlfn.XLOOKUP(G1187,'Zoning 2shop'!C:C,'Zoning 2shop'!D:D),""))</f>
        <v/>
      </c>
      <c r="Y1187" s="112">
        <f>AB1187/Z1187</f>
        <v/>
      </c>
      <c r="Z1187" s="4">
        <f>T1187</f>
        <v/>
      </c>
      <c r="AA1187" s="4">
        <f>IF(OR(S1187="6C",S1187="6B",S1187="5X",S1187="5Y"),0.08,0.5)</f>
        <v/>
      </c>
      <c r="AB1187" s="4">
        <f>$AG$5/$AG$2*Z1187</f>
        <v/>
      </c>
      <c r="AC1187" s="19">
        <f>Z1187+AA1187</f>
        <v/>
      </c>
      <c r="AD1187" s="8">
        <f>IF(COUNTIF(Catégories!A:A,N1187)=0,"catégorie inconnue",LOOKUP(N1187,Catégories!A:A,Catégories!B:B))</f>
        <v/>
      </c>
      <c r="AE1187" s="21">
        <f>SUM(Z1187:AB1187)</f>
        <v/>
      </c>
    </row>
    <row r="1188">
      <c r="B1188" s="127" t="inlineStr">
        <is>
          <t>13624019</t>
        </is>
      </c>
      <c r="C1188" s="127" t="inlineStr">
        <is>
          <t>2</t>
        </is>
      </c>
      <c r="D1188" s="123" t="n">
        <v>46170</v>
      </c>
      <c r="E1188" s="127" t="inlineStr">
        <is>
          <t>75018</t>
        </is>
      </c>
      <c r="F1188" s="127" t="inlineStr">
        <is>
          <t>21320</t>
        </is>
      </c>
      <c r="G1188" s="127" t="inlineStr"/>
      <c r="H1188" s="127" t="inlineStr"/>
      <c r="I1188" s="127" t="inlineStr">
        <is>
          <t>116299</t>
        </is>
      </c>
      <c r="J1188" s="127" t="inlineStr">
        <is>
          <t>116299</t>
        </is>
      </c>
      <c r="K1188" s="127" t="inlineStr">
        <is>
          <t>999999</t>
        </is>
      </c>
      <c r="L1188" s="127" t="inlineStr">
        <is>
          <t>XT259721578TS</t>
        </is>
      </c>
      <c r="M1188" s="127" t="inlineStr">
        <is>
          <t>N</t>
        </is>
      </c>
      <c r="N1188" s="127" t="inlineStr">
        <is>
          <t>Transport</t>
        </is>
      </c>
      <c r="O1188" s="127" t="inlineStr">
        <is>
          <t>N</t>
        </is>
      </c>
      <c r="P1188" s="127" t="inlineStr">
        <is>
          <t>S</t>
        </is>
      </c>
      <c r="Q1188" s="127" t="inlineStr">
        <is>
          <t>NT</t>
        </is>
      </c>
      <c r="R1188" s="147" t="n">
        <v>0.3</v>
      </c>
      <c r="S1188" s="127" t="inlineStr">
        <is>
          <t>5Y</t>
        </is>
      </c>
      <c r="T1188" s="148" t="n">
        <v>3.07</v>
      </c>
      <c r="U1188" s="127" t="inlineStr">
        <is>
          <t>LA RUCHE LOGISTIQUE</t>
        </is>
      </c>
      <c r="W1188" s="8">
        <f>IF(C1188&lt;&gt;2,"",IF(S1188="5X","5XK",IF(S1188="5Y","5YK",IF(S1188="6B","6BK",IF(S1188="6C","6CK","")))))</f>
        <v/>
      </c>
      <c r="X1188" s="8">
        <f>IF(S1188="6B",_xlfn.XLOOKUP(H1188,'Zoning 2shop'!A:A,'Zoning 2shop'!B:B),IF(S1188="6C",_xlfn.XLOOKUP(G1188,'Zoning 2shop'!C:C,'Zoning 2shop'!D:D),""))</f>
        <v/>
      </c>
      <c r="Y1188" s="112">
        <f>AB1188/Z1188</f>
        <v/>
      </c>
      <c r="Z1188" s="4">
        <f>T1188</f>
        <v/>
      </c>
      <c r="AA1188" s="4">
        <f>IF(OR(S1188="6C",S1188="6B",S1188="5X",S1188="5Y"),0.08,0.5)</f>
        <v/>
      </c>
      <c r="AB1188" s="4">
        <f>$AG$5/$AG$2*Z1188</f>
        <v/>
      </c>
      <c r="AC1188" s="19">
        <f>Z1188+AA1188</f>
        <v/>
      </c>
      <c r="AD1188" s="8">
        <f>IF(COUNTIF(Catégories!A:A,N1188)=0,"catégorie inconnue",LOOKUP(N1188,Catégories!A:A,Catégories!B:B))</f>
        <v/>
      </c>
      <c r="AE1188" s="21">
        <f>SUM(Z1188:AB1188)</f>
        <v/>
      </c>
    </row>
    <row r="1189">
      <c r="B1189" s="127" t="inlineStr">
        <is>
          <t>13624019</t>
        </is>
      </c>
      <c r="C1189" s="127" t="inlineStr">
        <is>
          <t>2</t>
        </is>
      </c>
      <c r="D1189" s="123" t="n">
        <v>46170</v>
      </c>
      <c r="E1189" s="127" t="inlineStr">
        <is>
          <t>44000</t>
        </is>
      </c>
      <c r="F1189" s="127" t="inlineStr">
        <is>
          <t>21320</t>
        </is>
      </c>
      <c r="G1189" s="127" t="inlineStr"/>
      <c r="H1189" s="127" t="inlineStr"/>
      <c r="I1189" s="127" t="inlineStr">
        <is>
          <t>113462</t>
        </is>
      </c>
      <c r="J1189" s="127" t="inlineStr">
        <is>
          <t>113462</t>
        </is>
      </c>
      <c r="K1189" s="127" t="inlineStr">
        <is>
          <t>999999</t>
        </is>
      </c>
      <c r="L1189" s="127" t="inlineStr">
        <is>
          <t>XT259721799TS</t>
        </is>
      </c>
      <c r="M1189" s="127" t="inlineStr">
        <is>
          <t>N</t>
        </is>
      </c>
      <c r="N1189" s="127" t="inlineStr">
        <is>
          <t>Transport</t>
        </is>
      </c>
      <c r="O1189" s="127" t="inlineStr">
        <is>
          <t>N</t>
        </is>
      </c>
      <c r="P1189" s="127" t="inlineStr">
        <is>
          <t>S</t>
        </is>
      </c>
      <c r="Q1189" s="127" t="inlineStr">
        <is>
          <t>NT</t>
        </is>
      </c>
      <c r="R1189" s="147" t="n">
        <v>0.22</v>
      </c>
      <c r="S1189" s="127" t="inlineStr">
        <is>
          <t>5Y</t>
        </is>
      </c>
      <c r="T1189" s="148" t="n">
        <v>3.07</v>
      </c>
      <c r="U1189" s="127" t="inlineStr">
        <is>
          <t>LA RUCHE LOGISTIQUE</t>
        </is>
      </c>
      <c r="W1189" s="8">
        <f>IF(C1189&lt;&gt;2,"",IF(S1189="5X","5XK",IF(S1189="5Y","5YK",IF(S1189="6B","6BK",IF(S1189="6C","6CK","")))))</f>
        <v/>
      </c>
      <c r="X1189" s="8">
        <f>IF(S1189="6B",_xlfn.XLOOKUP(H1189,'Zoning 2shop'!A:A,'Zoning 2shop'!B:B),IF(S1189="6C",_xlfn.XLOOKUP(G1189,'Zoning 2shop'!C:C,'Zoning 2shop'!D:D),""))</f>
        <v/>
      </c>
      <c r="Y1189" s="112">
        <f>AB1189/Z1189</f>
        <v/>
      </c>
      <c r="Z1189" s="4">
        <f>T1189</f>
        <v/>
      </c>
      <c r="AA1189" s="4">
        <f>IF(OR(S1189="6C",S1189="6B",S1189="5X",S1189="5Y"),0.08,0.5)</f>
        <v/>
      </c>
      <c r="AB1189" s="4">
        <f>$AG$5/$AG$2*Z1189</f>
        <v/>
      </c>
      <c r="AC1189" s="19">
        <f>Z1189+AA1189</f>
        <v/>
      </c>
      <c r="AD1189" s="8">
        <f>IF(COUNTIF(Catégories!A:A,N1189)=0,"catégorie inconnue",LOOKUP(N1189,Catégories!A:A,Catégories!B:B))</f>
        <v/>
      </c>
      <c r="AE1189" s="21">
        <f>SUM(Z1189:AB1189)</f>
        <v/>
      </c>
    </row>
    <row r="1190">
      <c r="B1190" s="127" t="inlineStr">
        <is>
          <t>13624019</t>
        </is>
      </c>
      <c r="C1190" s="127" t="inlineStr">
        <is>
          <t>2</t>
        </is>
      </c>
      <c r="D1190" s="123" t="n">
        <v>46170</v>
      </c>
      <c r="E1190" s="127" t="inlineStr">
        <is>
          <t>59830</t>
        </is>
      </c>
      <c r="F1190" s="127" t="inlineStr">
        <is>
          <t>21320</t>
        </is>
      </c>
      <c r="G1190" s="127" t="inlineStr"/>
      <c r="H1190" s="127" t="inlineStr"/>
      <c r="I1190" s="127" t="inlineStr">
        <is>
          <t>112875</t>
        </is>
      </c>
      <c r="J1190" s="127" t="inlineStr">
        <is>
          <t>112875</t>
        </is>
      </c>
      <c r="K1190" s="127" t="inlineStr">
        <is>
          <t>999999</t>
        </is>
      </c>
      <c r="L1190" s="127" t="inlineStr">
        <is>
          <t>XT259724279TS</t>
        </is>
      </c>
      <c r="M1190" s="127" t="inlineStr">
        <is>
          <t>N</t>
        </is>
      </c>
      <c r="N1190" s="127" t="inlineStr">
        <is>
          <t>Transport</t>
        </is>
      </c>
      <c r="O1190" s="127" t="inlineStr">
        <is>
          <t>N</t>
        </is>
      </c>
      <c r="P1190" s="127" t="inlineStr">
        <is>
          <t>S</t>
        </is>
      </c>
      <c r="Q1190" s="127" t="inlineStr">
        <is>
          <t>NT</t>
        </is>
      </c>
      <c r="R1190" s="147" t="n">
        <v>1.05</v>
      </c>
      <c r="S1190" s="127" t="inlineStr">
        <is>
          <t>5Y</t>
        </is>
      </c>
      <c r="T1190" s="148" t="n">
        <v>3.49</v>
      </c>
      <c r="U1190" s="127" t="inlineStr">
        <is>
          <t>LA RUCHE LOGISTIQUE</t>
        </is>
      </c>
      <c r="W1190" s="8">
        <f>IF(C1190&lt;&gt;2,"",IF(S1190="5X","5XK",IF(S1190="5Y","5YK",IF(S1190="6B","6BK",IF(S1190="6C","6CK","")))))</f>
        <v/>
      </c>
      <c r="X1190" s="8">
        <f>IF(S1190="6B",_xlfn.XLOOKUP(H1190,'Zoning 2shop'!A:A,'Zoning 2shop'!B:B),IF(S1190="6C",_xlfn.XLOOKUP(G1190,'Zoning 2shop'!C:C,'Zoning 2shop'!D:D),""))</f>
        <v/>
      </c>
      <c r="Y1190" s="112">
        <f>AB1190/Z1190</f>
        <v/>
      </c>
      <c r="Z1190" s="4">
        <f>T1190</f>
        <v/>
      </c>
      <c r="AA1190" s="4">
        <f>IF(OR(S1190="6C",S1190="6B",S1190="5X",S1190="5Y"),0.08,0.5)</f>
        <v/>
      </c>
      <c r="AB1190" s="4">
        <f>$AG$5/$AG$2*Z1190</f>
        <v/>
      </c>
      <c r="AC1190" s="19">
        <f>Z1190+AA1190</f>
        <v/>
      </c>
      <c r="AD1190" s="8">
        <f>IF(COUNTIF(Catégories!A:A,N1190)=0,"catégorie inconnue",LOOKUP(N1190,Catégories!A:A,Catégories!B:B))</f>
        <v/>
      </c>
      <c r="AE1190" s="21">
        <f>SUM(Z1190:AB1190)</f>
        <v/>
      </c>
    </row>
    <row r="1191">
      <c r="B1191" s="127" t="inlineStr">
        <is>
          <t>13624019</t>
        </is>
      </c>
      <c r="C1191" s="127" t="inlineStr">
        <is>
          <t>2</t>
        </is>
      </c>
      <c r="D1191" s="123" t="n">
        <v>46170</v>
      </c>
      <c r="E1191" s="127" t="inlineStr">
        <is>
          <t>35170</t>
        </is>
      </c>
      <c r="F1191" s="127" t="inlineStr">
        <is>
          <t>21320</t>
        </is>
      </c>
      <c r="G1191" s="127" t="inlineStr"/>
      <c r="H1191" s="127" t="inlineStr"/>
      <c r="I1191" s="127" t="inlineStr">
        <is>
          <t>115805</t>
        </is>
      </c>
      <c r="J1191" s="127" t="inlineStr">
        <is>
          <t>115805</t>
        </is>
      </c>
      <c r="K1191" s="127" t="inlineStr">
        <is>
          <t>999999</t>
        </is>
      </c>
      <c r="L1191" s="127" t="inlineStr">
        <is>
          <t>XT259738091TS</t>
        </is>
      </c>
      <c r="M1191" s="127" t="inlineStr">
        <is>
          <t>N</t>
        </is>
      </c>
      <c r="N1191" s="127" t="inlineStr">
        <is>
          <t>Transport</t>
        </is>
      </c>
      <c r="O1191" s="127" t="inlineStr">
        <is>
          <t>N</t>
        </is>
      </c>
      <c r="P1191" s="127" t="inlineStr">
        <is>
          <t>S</t>
        </is>
      </c>
      <c r="Q1191" s="127" t="inlineStr">
        <is>
          <t>NT</t>
        </is>
      </c>
      <c r="R1191" s="147" t="n">
        <v>0.2</v>
      </c>
      <c r="S1191" s="127" t="inlineStr">
        <is>
          <t>5Y</t>
        </is>
      </c>
      <c r="T1191" s="148" t="n">
        <v>3.07</v>
      </c>
      <c r="U1191" s="127" t="inlineStr">
        <is>
          <t>LA RUCHE LOGISTIQUE</t>
        </is>
      </c>
      <c r="W1191" s="8">
        <f>IF(C1191&lt;&gt;2,"",IF(S1191="5X","5XK",IF(S1191="5Y","5YK",IF(S1191="6B","6BK",IF(S1191="6C","6CK","")))))</f>
        <v/>
      </c>
      <c r="X1191" s="8">
        <f>IF(S1191="6B",_xlfn.XLOOKUP(H1191,'Zoning 2shop'!A:A,'Zoning 2shop'!B:B),IF(S1191="6C",_xlfn.XLOOKUP(G1191,'Zoning 2shop'!C:C,'Zoning 2shop'!D:D),""))</f>
        <v/>
      </c>
      <c r="Y1191" s="112">
        <f>AB1191/Z1191</f>
        <v/>
      </c>
      <c r="Z1191" s="4">
        <f>T1191</f>
        <v/>
      </c>
      <c r="AA1191" s="4">
        <f>IF(OR(S1191="6C",S1191="6B",S1191="5X",S1191="5Y"),0.08,0.5)</f>
        <v/>
      </c>
      <c r="AB1191" s="4">
        <f>$AG$5/$AG$2*Z1191</f>
        <v/>
      </c>
      <c r="AC1191" s="19">
        <f>Z1191+AA1191</f>
        <v/>
      </c>
      <c r="AD1191" s="8">
        <f>IF(COUNTIF(Catégories!A:A,N1191)=0,"catégorie inconnue",LOOKUP(N1191,Catégories!A:A,Catégories!B:B))</f>
        <v/>
      </c>
      <c r="AE1191" s="21">
        <f>SUM(Z1191:AB1191)</f>
        <v/>
      </c>
    </row>
    <row r="1192">
      <c r="B1192" s="127" t="inlineStr">
        <is>
          <t>13624019</t>
        </is>
      </c>
      <c r="C1192" s="127" t="inlineStr">
        <is>
          <t>2</t>
        </is>
      </c>
      <c r="D1192" s="123" t="n">
        <v>46170</v>
      </c>
      <c r="E1192" s="127" t="inlineStr">
        <is>
          <t>62223</t>
        </is>
      </c>
      <c r="F1192" s="127" t="inlineStr">
        <is>
          <t>21320</t>
        </is>
      </c>
      <c r="G1192" s="127" t="inlineStr"/>
      <c r="H1192" s="127" t="inlineStr"/>
      <c r="I1192" s="127" t="inlineStr">
        <is>
          <t>115691</t>
        </is>
      </c>
      <c r="J1192" s="127" t="inlineStr">
        <is>
          <t>115691</t>
        </is>
      </c>
      <c r="K1192" s="127" t="inlineStr">
        <is>
          <t>999999</t>
        </is>
      </c>
      <c r="L1192" s="127" t="inlineStr">
        <is>
          <t>XT259749664TS</t>
        </is>
      </c>
      <c r="M1192" s="127" t="inlineStr">
        <is>
          <t>N</t>
        </is>
      </c>
      <c r="N1192" s="127" t="inlineStr">
        <is>
          <t>Transport</t>
        </is>
      </c>
      <c r="O1192" s="127" t="inlineStr">
        <is>
          <t>N</t>
        </is>
      </c>
      <c r="P1192" s="127" t="inlineStr">
        <is>
          <t>S</t>
        </is>
      </c>
      <c r="Q1192" s="127" t="inlineStr">
        <is>
          <t>NT</t>
        </is>
      </c>
      <c r="R1192" s="147" t="n">
        <v>0.15</v>
      </c>
      <c r="S1192" s="127" t="inlineStr">
        <is>
          <t>5Y</t>
        </is>
      </c>
      <c r="T1192" s="148" t="n">
        <v>3.07</v>
      </c>
      <c r="U1192" s="127" t="inlineStr">
        <is>
          <t>LA RUCHE LOGISTIQUE</t>
        </is>
      </c>
      <c r="W1192" s="8">
        <f>IF(C1192&lt;&gt;2,"",IF(S1192="5X","5XK",IF(S1192="5Y","5YK",IF(S1192="6B","6BK",IF(S1192="6C","6CK","")))))</f>
        <v/>
      </c>
      <c r="X1192" s="8">
        <f>IF(S1192="6B",_xlfn.XLOOKUP(H1192,'Zoning 2shop'!A:A,'Zoning 2shop'!B:B),IF(S1192="6C",_xlfn.XLOOKUP(G1192,'Zoning 2shop'!C:C,'Zoning 2shop'!D:D),""))</f>
        <v/>
      </c>
      <c r="Y1192" s="112">
        <f>AB1192/Z1192</f>
        <v/>
      </c>
      <c r="Z1192" s="4">
        <f>T1192</f>
        <v/>
      </c>
      <c r="AA1192" s="4">
        <f>IF(OR(S1192="6C",S1192="6B",S1192="5X",S1192="5Y"),0.08,0.5)</f>
        <v/>
      </c>
      <c r="AB1192" s="4">
        <f>$AG$5/$AG$2*Z1192</f>
        <v/>
      </c>
      <c r="AC1192" s="19">
        <f>Z1192+AA1192</f>
        <v/>
      </c>
      <c r="AD1192" s="8">
        <f>IF(COUNTIF(Catégories!A:A,N1192)=0,"catégorie inconnue",LOOKUP(N1192,Catégories!A:A,Catégories!B:B))</f>
        <v/>
      </c>
      <c r="AE1192" s="21">
        <f>SUM(Z1192:AB1192)</f>
        <v/>
      </c>
    </row>
    <row r="1193">
      <c r="B1193" s="127" t="inlineStr">
        <is>
          <t>13624019</t>
        </is>
      </c>
      <c r="C1193" s="127" t="inlineStr">
        <is>
          <t>2</t>
        </is>
      </c>
      <c r="D1193" s="123" t="n">
        <v>46170</v>
      </c>
      <c r="E1193" s="127" t="inlineStr">
        <is>
          <t>07210</t>
        </is>
      </c>
      <c r="F1193" s="127" t="inlineStr">
        <is>
          <t>21320</t>
        </is>
      </c>
      <c r="G1193" s="127" t="inlineStr"/>
      <c r="H1193" s="127" t="inlineStr"/>
      <c r="I1193" s="127" t="inlineStr">
        <is>
          <t>115824</t>
        </is>
      </c>
      <c r="J1193" s="127" t="inlineStr">
        <is>
          <t>115824</t>
        </is>
      </c>
      <c r="K1193" s="127" t="inlineStr">
        <is>
          <t>999999</t>
        </is>
      </c>
      <c r="L1193" s="127" t="inlineStr">
        <is>
          <t>XT259758445TS</t>
        </is>
      </c>
      <c r="M1193" s="127" t="inlineStr">
        <is>
          <t>N</t>
        </is>
      </c>
      <c r="N1193" s="127" t="inlineStr">
        <is>
          <t>Transport</t>
        </is>
      </c>
      <c r="O1193" s="127" t="inlineStr">
        <is>
          <t>N</t>
        </is>
      </c>
      <c r="P1193" s="127" t="inlineStr">
        <is>
          <t>S</t>
        </is>
      </c>
      <c r="Q1193" s="127" t="inlineStr">
        <is>
          <t>NT</t>
        </is>
      </c>
      <c r="R1193" s="147" t="n">
        <v>0.3</v>
      </c>
      <c r="S1193" s="127" t="inlineStr">
        <is>
          <t>5Y</t>
        </is>
      </c>
      <c r="T1193" s="148" t="n">
        <v>3.07</v>
      </c>
      <c r="U1193" s="127" t="inlineStr">
        <is>
          <t>LA RUCHE LOGISTIQUE</t>
        </is>
      </c>
      <c r="W1193" s="8">
        <f>IF(C1193&lt;&gt;2,"",IF(S1193="5X","5XK",IF(S1193="5Y","5YK",IF(S1193="6B","6BK",IF(S1193="6C","6CK","")))))</f>
        <v/>
      </c>
      <c r="X1193" s="8">
        <f>IF(S1193="6B",_xlfn.XLOOKUP(H1193,'Zoning 2shop'!A:A,'Zoning 2shop'!B:B),IF(S1193="6C",_xlfn.XLOOKUP(G1193,'Zoning 2shop'!C:C,'Zoning 2shop'!D:D),""))</f>
        <v/>
      </c>
      <c r="Y1193" s="112">
        <f>AB1193/Z1193</f>
        <v/>
      </c>
      <c r="Z1193" s="4">
        <f>T1193</f>
        <v/>
      </c>
      <c r="AA1193" s="4">
        <f>IF(OR(S1193="6C",S1193="6B",S1193="5X",S1193="5Y"),0.08,0.5)</f>
        <v/>
      </c>
      <c r="AB1193" s="4">
        <f>$AG$5/$AG$2*Z1193</f>
        <v/>
      </c>
      <c r="AC1193" s="19">
        <f>Z1193+AA1193</f>
        <v/>
      </c>
      <c r="AD1193" s="8">
        <f>IF(COUNTIF(Catégories!A:A,N1193)=0,"catégorie inconnue",LOOKUP(N1193,Catégories!A:A,Catégories!B:B))</f>
        <v/>
      </c>
      <c r="AE1193" s="21">
        <f>SUM(Z1193:AB1193)</f>
        <v/>
      </c>
    </row>
    <row r="1194">
      <c r="B1194" s="127" t="inlineStr">
        <is>
          <t>13624019</t>
        </is>
      </c>
      <c r="C1194" s="127" t="inlineStr">
        <is>
          <t>2</t>
        </is>
      </c>
      <c r="D1194" s="123" t="n">
        <v>46170</v>
      </c>
      <c r="E1194" s="127" t="inlineStr">
        <is>
          <t>07200</t>
        </is>
      </c>
      <c r="F1194" s="127" t="inlineStr">
        <is>
          <t>21320</t>
        </is>
      </c>
      <c r="G1194" s="127" t="inlineStr"/>
      <c r="H1194" s="127" t="inlineStr"/>
      <c r="I1194" s="127" t="inlineStr">
        <is>
          <t>115210</t>
        </is>
      </c>
      <c r="J1194" s="127" t="inlineStr">
        <is>
          <t>115210</t>
        </is>
      </c>
      <c r="K1194" s="127" t="inlineStr">
        <is>
          <t>999999</t>
        </is>
      </c>
      <c r="L1194" s="127" t="inlineStr">
        <is>
          <t>XT259759193TS</t>
        </is>
      </c>
      <c r="M1194" s="127" t="inlineStr">
        <is>
          <t>N</t>
        </is>
      </c>
      <c r="N1194" s="127" t="inlineStr">
        <is>
          <t>Transport</t>
        </is>
      </c>
      <c r="O1194" s="127" t="inlineStr">
        <is>
          <t>N</t>
        </is>
      </c>
      <c r="P1194" s="127" t="inlineStr">
        <is>
          <t>S</t>
        </is>
      </c>
      <c r="Q1194" s="127" t="inlineStr">
        <is>
          <t>NT</t>
        </is>
      </c>
      <c r="R1194" s="147" t="n">
        <v>0.75</v>
      </c>
      <c r="S1194" s="127" t="inlineStr">
        <is>
          <t>5Y</t>
        </is>
      </c>
      <c r="T1194" s="148" t="n">
        <v>3.17</v>
      </c>
      <c r="U1194" s="127" t="inlineStr">
        <is>
          <t>LA RUCHE LOGISTIQUE</t>
        </is>
      </c>
      <c r="W1194" s="8">
        <f>IF(C1194&lt;&gt;2,"",IF(S1194="5X","5XK",IF(S1194="5Y","5YK",IF(S1194="6B","6BK",IF(S1194="6C","6CK","")))))</f>
        <v/>
      </c>
      <c r="X1194" s="8">
        <f>IF(S1194="6B",_xlfn.XLOOKUP(H1194,'Zoning 2shop'!A:A,'Zoning 2shop'!B:B),IF(S1194="6C",_xlfn.XLOOKUP(G1194,'Zoning 2shop'!C:C,'Zoning 2shop'!D:D),""))</f>
        <v/>
      </c>
      <c r="Y1194" s="112">
        <f>AB1194/Z1194</f>
        <v/>
      </c>
      <c r="Z1194" s="4">
        <f>T1194</f>
        <v/>
      </c>
      <c r="AA1194" s="4">
        <f>IF(OR(S1194="6C",S1194="6B",S1194="5X",S1194="5Y"),0.08,0.5)</f>
        <v/>
      </c>
      <c r="AB1194" s="4">
        <f>$AG$5/$AG$2*Z1194</f>
        <v/>
      </c>
      <c r="AC1194" s="19">
        <f>Z1194+AA1194</f>
        <v/>
      </c>
      <c r="AD1194" s="8">
        <f>IF(COUNTIF(Catégories!A:A,N1194)=0,"catégorie inconnue",LOOKUP(N1194,Catégories!A:A,Catégories!B:B))</f>
        <v/>
      </c>
      <c r="AE1194" s="21">
        <f>SUM(Z1194:AB1194)</f>
        <v/>
      </c>
    </row>
    <row r="1195">
      <c r="B1195" s="127" t="inlineStr">
        <is>
          <t>13624019</t>
        </is>
      </c>
      <c r="C1195" s="127" t="inlineStr">
        <is>
          <t>2</t>
        </is>
      </c>
      <c r="D1195" s="123" t="n">
        <v>46170</v>
      </c>
      <c r="E1195" s="127" t="inlineStr">
        <is>
          <t>29170</t>
        </is>
      </c>
      <c r="F1195" s="127" t="inlineStr">
        <is>
          <t>21320</t>
        </is>
      </c>
      <c r="G1195" s="127" t="inlineStr"/>
      <c r="H1195" s="127" t="inlineStr"/>
      <c r="I1195" s="127" t="inlineStr">
        <is>
          <t>116517</t>
        </is>
      </c>
      <c r="J1195" s="127" t="inlineStr">
        <is>
          <t>116517</t>
        </is>
      </c>
      <c r="K1195" s="127" t="inlineStr">
        <is>
          <t>999999</t>
        </is>
      </c>
      <c r="L1195" s="127" t="inlineStr">
        <is>
          <t>XT259764658TS</t>
        </is>
      </c>
      <c r="M1195" s="127" t="inlineStr">
        <is>
          <t>N</t>
        </is>
      </c>
      <c r="N1195" s="127" t="inlineStr">
        <is>
          <t>Transport</t>
        </is>
      </c>
      <c r="O1195" s="127" t="inlineStr">
        <is>
          <t>N</t>
        </is>
      </c>
      <c r="P1195" s="127" t="inlineStr">
        <is>
          <t>S</t>
        </is>
      </c>
      <c r="Q1195" s="127" t="inlineStr">
        <is>
          <t>NT</t>
        </is>
      </c>
      <c r="R1195" s="147" t="n">
        <v>0.3</v>
      </c>
      <c r="S1195" s="127" t="inlineStr">
        <is>
          <t>5Y</t>
        </is>
      </c>
      <c r="T1195" s="148" t="n">
        <v>3.07</v>
      </c>
      <c r="U1195" s="127" t="inlineStr">
        <is>
          <t>LA RUCHE LOGISTIQUE</t>
        </is>
      </c>
      <c r="W1195" s="8">
        <f>IF(C1195&lt;&gt;2,"",IF(S1195="5X","5XK",IF(S1195="5Y","5YK",IF(S1195="6B","6BK",IF(S1195="6C","6CK","")))))</f>
        <v/>
      </c>
      <c r="X1195" s="8">
        <f>IF(S1195="6B",_xlfn.XLOOKUP(H1195,'Zoning 2shop'!A:A,'Zoning 2shop'!B:B),IF(S1195="6C",_xlfn.XLOOKUP(G1195,'Zoning 2shop'!C:C,'Zoning 2shop'!D:D),""))</f>
        <v/>
      </c>
      <c r="Y1195" s="112">
        <f>AB1195/Z1195</f>
        <v/>
      </c>
      <c r="Z1195" s="4">
        <f>T1195</f>
        <v/>
      </c>
      <c r="AA1195" s="4">
        <f>IF(OR(S1195="6C",S1195="6B",S1195="5X",S1195="5Y"),0.08,0.5)</f>
        <v/>
      </c>
      <c r="AB1195" s="4">
        <f>$AG$5/$AG$2*Z1195</f>
        <v/>
      </c>
      <c r="AC1195" s="19">
        <f>Z1195+AA1195</f>
        <v/>
      </c>
      <c r="AD1195" s="8">
        <f>IF(COUNTIF(Catégories!A:A,N1195)=0,"catégorie inconnue",LOOKUP(N1195,Catégories!A:A,Catégories!B:B))</f>
        <v/>
      </c>
      <c r="AE1195" s="21">
        <f>SUM(Z1195:AB1195)</f>
        <v/>
      </c>
    </row>
    <row r="1196">
      <c r="B1196" s="127" t="inlineStr">
        <is>
          <t>13624019</t>
        </is>
      </c>
      <c r="C1196" s="127" t="inlineStr">
        <is>
          <t>2</t>
        </is>
      </c>
      <c r="D1196" s="123" t="n">
        <v>46170</v>
      </c>
      <c r="E1196" s="127" t="inlineStr">
        <is>
          <t>83680</t>
        </is>
      </c>
      <c r="F1196" s="127" t="inlineStr">
        <is>
          <t>21320</t>
        </is>
      </c>
      <c r="G1196" s="127" t="inlineStr"/>
      <c r="H1196" s="127" t="inlineStr"/>
      <c r="I1196" s="127" t="inlineStr">
        <is>
          <t>113253</t>
        </is>
      </c>
      <c r="J1196" s="127" t="inlineStr">
        <is>
          <t>113253</t>
        </is>
      </c>
      <c r="K1196" s="127" t="inlineStr">
        <is>
          <t>999999</t>
        </is>
      </c>
      <c r="L1196" s="127" t="inlineStr">
        <is>
          <t>XT259767036TS</t>
        </is>
      </c>
      <c r="M1196" s="127" t="inlineStr">
        <is>
          <t>N</t>
        </is>
      </c>
      <c r="N1196" s="127" t="inlineStr">
        <is>
          <t>Transport</t>
        </is>
      </c>
      <c r="O1196" s="127" t="inlineStr">
        <is>
          <t>N</t>
        </is>
      </c>
      <c r="P1196" s="127" t="inlineStr">
        <is>
          <t>S</t>
        </is>
      </c>
      <c r="Q1196" s="127" t="inlineStr">
        <is>
          <t>NT</t>
        </is>
      </c>
      <c r="R1196" s="147" t="n">
        <v>0.21</v>
      </c>
      <c r="S1196" s="127" t="inlineStr">
        <is>
          <t>5Y</t>
        </is>
      </c>
      <c r="T1196" s="148" t="n">
        <v>3.07</v>
      </c>
      <c r="U1196" s="127" t="inlineStr">
        <is>
          <t>LA RUCHE LOGISTIQUE</t>
        </is>
      </c>
      <c r="W1196" s="8">
        <f>IF(C1196&lt;&gt;2,"",IF(S1196="5X","5XK",IF(S1196="5Y","5YK",IF(S1196="6B","6BK",IF(S1196="6C","6CK","")))))</f>
        <v/>
      </c>
      <c r="X1196" s="8">
        <f>IF(S1196="6B",_xlfn.XLOOKUP(H1196,'Zoning 2shop'!A:A,'Zoning 2shop'!B:B),IF(S1196="6C",_xlfn.XLOOKUP(G1196,'Zoning 2shop'!C:C,'Zoning 2shop'!D:D),""))</f>
        <v/>
      </c>
      <c r="Y1196" s="112">
        <f>AB1196/Z1196</f>
        <v/>
      </c>
      <c r="Z1196" s="4">
        <f>T1196</f>
        <v/>
      </c>
      <c r="AA1196" s="4">
        <f>IF(OR(S1196="6C",S1196="6B",S1196="5X",S1196="5Y"),0.08,0.5)</f>
        <v/>
      </c>
      <c r="AB1196" s="4">
        <f>$AG$5/$AG$2*Z1196</f>
        <v/>
      </c>
      <c r="AC1196" s="19">
        <f>Z1196+AA1196</f>
        <v/>
      </c>
      <c r="AD1196" s="8">
        <f>IF(COUNTIF(Catégories!A:A,N1196)=0,"catégorie inconnue",LOOKUP(N1196,Catégories!A:A,Catégories!B:B))</f>
        <v/>
      </c>
      <c r="AE1196" s="21">
        <f>SUM(Z1196:AB1196)</f>
        <v/>
      </c>
    </row>
    <row r="1197">
      <c r="B1197" s="127" t="inlineStr">
        <is>
          <t>13624019</t>
        </is>
      </c>
      <c r="C1197" s="127" t="inlineStr">
        <is>
          <t>2</t>
        </is>
      </c>
      <c r="D1197" s="123" t="n">
        <v>46170</v>
      </c>
      <c r="E1197" s="127" t="inlineStr">
        <is>
          <t>87100</t>
        </is>
      </c>
      <c r="F1197" s="127" t="inlineStr">
        <is>
          <t>21320</t>
        </is>
      </c>
      <c r="G1197" s="127" t="inlineStr"/>
      <c r="H1197" s="127" t="inlineStr"/>
      <c r="I1197" s="127" t="inlineStr">
        <is>
          <t>115967</t>
        </is>
      </c>
      <c r="J1197" s="127" t="inlineStr">
        <is>
          <t>115967</t>
        </is>
      </c>
      <c r="K1197" s="127" t="inlineStr">
        <is>
          <t>999999</t>
        </is>
      </c>
      <c r="L1197" s="127" t="inlineStr">
        <is>
          <t>XT259768456TS</t>
        </is>
      </c>
      <c r="M1197" s="127" t="inlineStr">
        <is>
          <t>N</t>
        </is>
      </c>
      <c r="N1197" s="127" t="inlineStr">
        <is>
          <t>Transport</t>
        </is>
      </c>
      <c r="O1197" s="127" t="inlineStr">
        <is>
          <t>N</t>
        </is>
      </c>
      <c r="P1197" s="127" t="inlineStr">
        <is>
          <t>S</t>
        </is>
      </c>
      <c r="Q1197" s="127" t="inlineStr">
        <is>
          <t>NT</t>
        </is>
      </c>
      <c r="R1197" s="147" t="n">
        <v>0.23</v>
      </c>
      <c r="S1197" s="127" t="inlineStr">
        <is>
          <t>5Y</t>
        </is>
      </c>
      <c r="T1197" s="148" t="n">
        <v>3.07</v>
      </c>
      <c r="U1197" s="127" t="inlineStr">
        <is>
          <t>LA RUCHE LOGISTIQUE</t>
        </is>
      </c>
      <c r="W1197" s="8">
        <f>IF(C1197&lt;&gt;2,"",IF(S1197="5X","5XK",IF(S1197="5Y","5YK",IF(S1197="6B","6BK",IF(S1197="6C","6CK","")))))</f>
        <v/>
      </c>
      <c r="X1197" s="8">
        <f>IF(S1197="6B",_xlfn.XLOOKUP(H1197,'Zoning 2shop'!A:A,'Zoning 2shop'!B:B),IF(S1197="6C",_xlfn.XLOOKUP(G1197,'Zoning 2shop'!C:C,'Zoning 2shop'!D:D),""))</f>
        <v/>
      </c>
      <c r="Y1197" s="112">
        <f>AB1197/Z1197</f>
        <v/>
      </c>
      <c r="Z1197" s="4">
        <f>T1197</f>
        <v/>
      </c>
      <c r="AA1197" s="4">
        <f>IF(OR(S1197="6C",S1197="6B",S1197="5X",S1197="5Y"),0.08,0.5)</f>
        <v/>
      </c>
      <c r="AB1197" s="4">
        <f>$AG$5/$AG$2*Z1197</f>
        <v/>
      </c>
      <c r="AC1197" s="19">
        <f>Z1197+AA1197</f>
        <v/>
      </c>
      <c r="AD1197" s="8">
        <f>IF(COUNTIF(Catégories!A:A,N1197)=0,"catégorie inconnue",LOOKUP(N1197,Catégories!A:A,Catégories!B:B))</f>
        <v/>
      </c>
      <c r="AE1197" s="21">
        <f>SUM(Z1197:AB1197)</f>
        <v/>
      </c>
    </row>
    <row r="1198">
      <c r="B1198" s="127" t="inlineStr">
        <is>
          <t>13624019</t>
        </is>
      </c>
      <c r="C1198" s="127" t="inlineStr">
        <is>
          <t>2</t>
        </is>
      </c>
      <c r="D1198" s="123" t="n">
        <v>46170</v>
      </c>
      <c r="E1198" s="127" t="inlineStr">
        <is>
          <t>21130</t>
        </is>
      </c>
      <c r="F1198" s="127" t="inlineStr">
        <is>
          <t>21320</t>
        </is>
      </c>
      <c r="G1198" s="127" t="inlineStr"/>
      <c r="H1198" s="127" t="inlineStr"/>
      <c r="I1198" s="127" t="inlineStr">
        <is>
          <t>118194</t>
        </is>
      </c>
      <c r="J1198" s="127" t="inlineStr">
        <is>
          <t>118194</t>
        </is>
      </c>
      <c r="K1198" s="127" t="inlineStr">
        <is>
          <t>999999</t>
        </is>
      </c>
      <c r="L1198" s="127" t="inlineStr">
        <is>
          <t>XT259768513TS</t>
        </is>
      </c>
      <c r="M1198" s="127" t="inlineStr">
        <is>
          <t>N</t>
        </is>
      </c>
      <c r="N1198" s="127" t="inlineStr">
        <is>
          <t>Transport</t>
        </is>
      </c>
      <c r="O1198" s="127" t="inlineStr">
        <is>
          <t>N</t>
        </is>
      </c>
      <c r="P1198" s="127" t="inlineStr">
        <is>
          <t>S</t>
        </is>
      </c>
      <c r="Q1198" s="127" t="inlineStr">
        <is>
          <t>ND</t>
        </is>
      </c>
      <c r="R1198" s="147" t="n">
        <v>0.14</v>
      </c>
      <c r="S1198" s="127" t="inlineStr">
        <is>
          <t>5Y</t>
        </is>
      </c>
      <c r="T1198" s="148" t="n">
        <v>3.07</v>
      </c>
      <c r="U1198" s="127" t="inlineStr">
        <is>
          <t>LA RUCHE LOGISTIQUE</t>
        </is>
      </c>
      <c r="W1198" s="8">
        <f>IF(C1198&lt;&gt;2,"",IF(S1198="5X","5XK",IF(S1198="5Y","5YK",IF(S1198="6B","6BK",IF(S1198="6C","6CK","")))))</f>
        <v/>
      </c>
      <c r="X1198" s="8">
        <f>IF(S1198="6B",_xlfn.XLOOKUP(H1198,'Zoning 2shop'!A:A,'Zoning 2shop'!B:B),IF(S1198="6C",_xlfn.XLOOKUP(G1198,'Zoning 2shop'!C:C,'Zoning 2shop'!D:D),""))</f>
        <v/>
      </c>
      <c r="Y1198" s="112">
        <f>AB1198/Z1198</f>
        <v/>
      </c>
      <c r="Z1198" s="4">
        <f>T1198</f>
        <v/>
      </c>
      <c r="AA1198" s="4">
        <f>IF(OR(S1198="6C",S1198="6B",S1198="5X",S1198="5Y"),0.08,0.5)</f>
        <v/>
      </c>
      <c r="AB1198" s="4">
        <f>$AG$5/$AG$2*Z1198</f>
        <v/>
      </c>
      <c r="AC1198" s="19">
        <f>Z1198+AA1198</f>
        <v/>
      </c>
      <c r="AD1198" s="8">
        <f>IF(COUNTIF(Catégories!A:A,N1198)=0,"catégorie inconnue",LOOKUP(N1198,Catégories!A:A,Catégories!B:B))</f>
        <v/>
      </c>
      <c r="AE1198" s="21">
        <f>SUM(Z1198:AB1198)</f>
        <v/>
      </c>
    </row>
    <row r="1199">
      <c r="B1199" s="127" t="inlineStr">
        <is>
          <t>13624019</t>
        </is>
      </c>
      <c r="C1199" s="127" t="inlineStr">
        <is>
          <t>2</t>
        </is>
      </c>
      <c r="D1199" s="123" t="n">
        <v>46170</v>
      </c>
      <c r="E1199" s="127" t="inlineStr">
        <is>
          <t>59240</t>
        </is>
      </c>
      <c r="F1199" s="127" t="inlineStr">
        <is>
          <t>21320</t>
        </is>
      </c>
      <c r="G1199" s="127" t="inlineStr"/>
      <c r="H1199" s="127" t="inlineStr"/>
      <c r="I1199" s="127" t="inlineStr">
        <is>
          <t>115655</t>
        </is>
      </c>
      <c r="J1199" s="127" t="inlineStr">
        <is>
          <t>115655</t>
        </is>
      </c>
      <c r="K1199" s="127" t="inlineStr">
        <is>
          <t>999999</t>
        </is>
      </c>
      <c r="L1199" s="127" t="inlineStr">
        <is>
          <t>XT259768822TS</t>
        </is>
      </c>
      <c r="M1199" s="127" t="inlineStr">
        <is>
          <t>N</t>
        </is>
      </c>
      <c r="N1199" s="127" t="inlineStr">
        <is>
          <t>Transport</t>
        </is>
      </c>
      <c r="O1199" s="127" t="inlineStr">
        <is>
          <t>N</t>
        </is>
      </c>
      <c r="P1199" s="127" t="inlineStr">
        <is>
          <t>S</t>
        </is>
      </c>
      <c r="Q1199" s="127" t="inlineStr">
        <is>
          <t>NT</t>
        </is>
      </c>
      <c r="R1199" s="147" t="n">
        <v>0.25</v>
      </c>
      <c r="S1199" s="127" t="inlineStr">
        <is>
          <t>5Y</t>
        </is>
      </c>
      <c r="T1199" s="148" t="n">
        <v>3.07</v>
      </c>
      <c r="U1199" s="127" t="inlineStr">
        <is>
          <t>LA RUCHE LOGISTIQUE</t>
        </is>
      </c>
      <c r="W1199" s="8">
        <f>IF(C1199&lt;&gt;2,"",IF(S1199="5X","5XK",IF(S1199="5Y","5YK",IF(S1199="6B","6BK",IF(S1199="6C","6CK","")))))</f>
        <v/>
      </c>
      <c r="X1199" s="8">
        <f>IF(S1199="6B",_xlfn.XLOOKUP(H1199,'Zoning 2shop'!A:A,'Zoning 2shop'!B:B),IF(S1199="6C",_xlfn.XLOOKUP(G1199,'Zoning 2shop'!C:C,'Zoning 2shop'!D:D),""))</f>
        <v/>
      </c>
      <c r="Y1199" s="112">
        <f>AB1199/Z1199</f>
        <v/>
      </c>
      <c r="Z1199" s="4">
        <f>T1199</f>
        <v/>
      </c>
      <c r="AA1199" s="4">
        <f>IF(OR(S1199="6C",S1199="6B",S1199="5X",S1199="5Y"),0.08,0.5)</f>
        <v/>
      </c>
      <c r="AB1199" s="4">
        <f>$AG$5/$AG$2*Z1199</f>
        <v/>
      </c>
      <c r="AC1199" s="19">
        <f>Z1199+AA1199</f>
        <v/>
      </c>
      <c r="AD1199" s="8">
        <f>IF(COUNTIF(Catégories!A:A,N1199)=0,"catégorie inconnue",LOOKUP(N1199,Catégories!A:A,Catégories!B:B))</f>
        <v/>
      </c>
      <c r="AE1199" s="21">
        <f>SUM(Z1199:AB1199)</f>
        <v/>
      </c>
    </row>
    <row r="1200">
      <c r="B1200" s="127" t="inlineStr">
        <is>
          <t>13624019</t>
        </is>
      </c>
      <c r="C1200" s="127" t="inlineStr">
        <is>
          <t>2</t>
        </is>
      </c>
      <c r="D1200" s="123" t="n">
        <v>46170</v>
      </c>
      <c r="E1200" s="127" t="inlineStr">
        <is>
          <t>29100</t>
        </is>
      </c>
      <c r="F1200" s="127" t="inlineStr">
        <is>
          <t>21320</t>
        </is>
      </c>
      <c r="G1200" s="127" t="inlineStr"/>
      <c r="H1200" s="127" t="inlineStr"/>
      <c r="I1200" s="127" t="inlineStr">
        <is>
          <t>117121</t>
        </is>
      </c>
      <c r="J1200" s="127" t="inlineStr">
        <is>
          <t>117121</t>
        </is>
      </c>
      <c r="K1200" s="127" t="inlineStr">
        <is>
          <t>999999</t>
        </is>
      </c>
      <c r="L1200" s="127" t="inlineStr">
        <is>
          <t>XT259769638TS</t>
        </is>
      </c>
      <c r="M1200" s="127" t="inlineStr">
        <is>
          <t>N</t>
        </is>
      </c>
      <c r="N1200" s="127" t="inlineStr">
        <is>
          <t>Transport</t>
        </is>
      </c>
      <c r="O1200" s="127" t="inlineStr">
        <is>
          <t>N</t>
        </is>
      </c>
      <c r="P1200" s="127" t="inlineStr">
        <is>
          <t>S</t>
        </is>
      </c>
      <c r="Q1200" s="127" t="inlineStr">
        <is>
          <t>NT</t>
        </is>
      </c>
      <c r="R1200" s="147" t="n">
        <v>0.25</v>
      </c>
      <c r="S1200" s="127" t="inlineStr">
        <is>
          <t>5Y</t>
        </is>
      </c>
      <c r="T1200" s="148" t="n">
        <v>3.07</v>
      </c>
      <c r="U1200" s="127" t="inlineStr">
        <is>
          <t>LA RUCHE LOGISTIQUE</t>
        </is>
      </c>
      <c r="W1200" s="8">
        <f>IF(C1200&lt;&gt;2,"",IF(S1200="5X","5XK",IF(S1200="5Y","5YK",IF(S1200="6B","6BK",IF(S1200="6C","6CK","")))))</f>
        <v/>
      </c>
      <c r="X1200" s="8">
        <f>IF(S1200="6B",_xlfn.XLOOKUP(H1200,'Zoning 2shop'!A:A,'Zoning 2shop'!B:B),IF(S1200="6C",_xlfn.XLOOKUP(G1200,'Zoning 2shop'!C:C,'Zoning 2shop'!D:D),""))</f>
        <v/>
      </c>
      <c r="Y1200" s="112">
        <f>AB1200/Z1200</f>
        <v/>
      </c>
      <c r="Z1200" s="4">
        <f>T1200</f>
        <v/>
      </c>
      <c r="AA1200" s="4">
        <f>IF(OR(S1200="6C",S1200="6B",S1200="5X",S1200="5Y"),0.08,0.5)</f>
        <v/>
      </c>
      <c r="AB1200" s="4">
        <f>$AG$5/$AG$2*Z1200</f>
        <v/>
      </c>
      <c r="AC1200" s="19">
        <f>Z1200+AA1200</f>
        <v/>
      </c>
      <c r="AD1200" s="8">
        <f>IF(COUNTIF(Catégories!A:A,N1200)=0,"catégorie inconnue",LOOKUP(N1200,Catégories!A:A,Catégories!B:B))</f>
        <v/>
      </c>
      <c r="AE1200" s="21">
        <f>SUM(Z1200:AB1200)</f>
        <v/>
      </c>
    </row>
    <row r="1201" ht="25.5" customHeight="1" s="101">
      <c r="B1201" s="127" t="inlineStr">
        <is>
          <t>13624019</t>
        </is>
      </c>
      <c r="C1201" s="127" t="inlineStr">
        <is>
          <t>2</t>
        </is>
      </c>
      <c r="D1201" s="123" t="n">
        <v>46170</v>
      </c>
      <c r="E1201" s="127" t="inlineStr">
        <is>
          <t>29100</t>
        </is>
      </c>
      <c r="F1201" s="127" t="inlineStr">
        <is>
          <t>21320</t>
        </is>
      </c>
      <c r="G1201" s="127" t="inlineStr"/>
      <c r="H1201" s="127" t="inlineStr"/>
      <c r="I1201" s="127" t="inlineStr">
        <is>
          <t>117121</t>
        </is>
      </c>
      <c r="J1201" s="127" t="inlineStr">
        <is>
          <t>117121</t>
        </is>
      </c>
      <c r="K1201" s="127" t="inlineStr">
        <is>
          <t>999999</t>
        </is>
      </c>
      <c r="L1201" s="127" t="inlineStr">
        <is>
          <t>XT259769638TS</t>
        </is>
      </c>
      <c r="M1201" s="127" t="inlineStr">
        <is>
          <t>N</t>
        </is>
      </c>
      <c r="N1201" s="127" t="inlineStr">
        <is>
          <t>Supplement Etiquette Non Conforme</t>
        </is>
      </c>
      <c r="O1201" s="127" t="inlineStr">
        <is>
          <t>N</t>
        </is>
      </c>
      <c r="P1201" s="127" t="n"/>
      <c r="Q1201" s="127" t="inlineStr">
        <is>
          <t>NT</t>
        </is>
      </c>
      <c r="R1201" s="147" t="n">
        <v>0</v>
      </c>
      <c r="S1201" s="127" t="inlineStr">
        <is>
          <t>5Y</t>
        </is>
      </c>
      <c r="T1201" s="148" t="n">
        <v>2</v>
      </c>
      <c r="U1201" s="127" t="inlineStr">
        <is>
          <t>LA RUCHE LOGISTIQUE</t>
        </is>
      </c>
      <c r="W1201" s="8">
        <f>IF(C1201&lt;&gt;2,"",IF(S1201="5X","5XK",IF(S1201="5Y","5YK",IF(S1201="6B","6BK",IF(S1201="6C","6CK","")))))</f>
        <v/>
      </c>
      <c r="X1201" s="8">
        <f>IF(S1201="6B",_xlfn.XLOOKUP(H1201,'Zoning 2shop'!A:A,'Zoning 2shop'!B:B),IF(S1201="6C",_xlfn.XLOOKUP(G1201,'Zoning 2shop'!C:C,'Zoning 2shop'!D:D),""))</f>
        <v/>
      </c>
      <c r="Y1201" s="112">
        <f>AB1201/Z1201</f>
        <v/>
      </c>
      <c r="Z1201" s="4">
        <f>T1201</f>
        <v/>
      </c>
      <c r="AA1201" s="4">
        <f>IF(OR(S1201="6C",S1201="6B",S1201="5X",S1201="5Y"),0.08,0.5)</f>
        <v/>
      </c>
      <c r="AB1201" s="4">
        <f>$AG$5/$AG$2*Z1201</f>
        <v/>
      </c>
      <c r="AC1201" s="19">
        <f>Z1201+AA1201</f>
        <v/>
      </c>
      <c r="AD1201" s="8">
        <f>IF(COUNTIF(Catégories!A:A,N1201)=0,"catégorie inconnue",LOOKUP(N1201,Catégories!A:A,Catégories!B:B))</f>
        <v/>
      </c>
      <c r="AE1201" s="21">
        <f>SUM(Z1201:AB1201)</f>
        <v/>
      </c>
    </row>
    <row r="1202">
      <c r="B1202" s="127" t="inlineStr">
        <is>
          <t>13624019</t>
        </is>
      </c>
      <c r="C1202" s="127" t="inlineStr">
        <is>
          <t>2</t>
        </is>
      </c>
      <c r="D1202" s="123" t="n">
        <v>46170</v>
      </c>
      <c r="E1202" s="127" t="inlineStr">
        <is>
          <t>42170</t>
        </is>
      </c>
      <c r="F1202" s="127" t="inlineStr">
        <is>
          <t>21320</t>
        </is>
      </c>
      <c r="G1202" s="127" t="inlineStr"/>
      <c r="H1202" s="127" t="inlineStr"/>
      <c r="I1202" s="127" t="inlineStr">
        <is>
          <t>114657</t>
        </is>
      </c>
      <c r="J1202" s="127" t="inlineStr">
        <is>
          <t>114657</t>
        </is>
      </c>
      <c r="K1202" s="127" t="inlineStr">
        <is>
          <t>999999</t>
        </is>
      </c>
      <c r="L1202" s="127" t="inlineStr">
        <is>
          <t>XT259769686TS</t>
        </is>
      </c>
      <c r="M1202" s="127" t="inlineStr">
        <is>
          <t>N</t>
        </is>
      </c>
      <c r="N1202" s="127" t="inlineStr">
        <is>
          <t>Transport</t>
        </is>
      </c>
      <c r="O1202" s="127" t="inlineStr">
        <is>
          <t>N</t>
        </is>
      </c>
      <c r="P1202" s="127" t="inlineStr">
        <is>
          <t>S</t>
        </is>
      </c>
      <c r="Q1202" s="127" t="inlineStr">
        <is>
          <t>NT</t>
        </is>
      </c>
      <c r="R1202" s="147" t="n">
        <v>0.55</v>
      </c>
      <c r="S1202" s="127" t="inlineStr">
        <is>
          <t>5Y</t>
        </is>
      </c>
      <c r="T1202" s="148" t="n">
        <v>3.17</v>
      </c>
      <c r="U1202" s="127" t="inlineStr">
        <is>
          <t>LA RUCHE LOGISTIQUE</t>
        </is>
      </c>
      <c r="W1202" s="8">
        <f>IF(C1202&lt;&gt;2,"",IF(S1202="5X","5XK",IF(S1202="5Y","5YK",IF(S1202="6B","6BK",IF(S1202="6C","6CK","")))))</f>
        <v/>
      </c>
      <c r="X1202" s="8">
        <f>IF(S1202="6B",_xlfn.XLOOKUP(H1202,'Zoning 2shop'!A:A,'Zoning 2shop'!B:B),IF(S1202="6C",_xlfn.XLOOKUP(G1202,'Zoning 2shop'!C:C,'Zoning 2shop'!D:D),""))</f>
        <v/>
      </c>
      <c r="Y1202" s="112">
        <f>AB1202/Z1202</f>
        <v/>
      </c>
      <c r="Z1202" s="4">
        <f>T1202</f>
        <v/>
      </c>
      <c r="AA1202" s="4">
        <f>IF(OR(S1202="6C",S1202="6B",S1202="5X",S1202="5Y"),0.08,0.5)</f>
        <v/>
      </c>
      <c r="AB1202" s="4">
        <f>$AG$5/$AG$2*Z1202</f>
        <v/>
      </c>
      <c r="AC1202" s="19">
        <f>Z1202+AA1202</f>
        <v/>
      </c>
      <c r="AD1202" s="8">
        <f>IF(COUNTIF(Catégories!A:A,N1202)=0,"catégorie inconnue",LOOKUP(N1202,Catégories!A:A,Catégories!B:B))</f>
        <v/>
      </c>
      <c r="AE1202" s="21">
        <f>SUM(Z1202:AB1202)</f>
        <v/>
      </c>
    </row>
    <row r="1203" ht="25.5" customHeight="1" s="101">
      <c r="B1203" s="127" t="inlineStr">
        <is>
          <t>13624019</t>
        </is>
      </c>
      <c r="C1203" s="127" t="inlineStr">
        <is>
          <t>2</t>
        </is>
      </c>
      <c r="D1203" s="123" t="n">
        <v>46170</v>
      </c>
      <c r="E1203" s="127" t="inlineStr">
        <is>
          <t>42170</t>
        </is>
      </c>
      <c r="F1203" s="127" t="inlineStr">
        <is>
          <t>21320</t>
        </is>
      </c>
      <c r="G1203" s="127" t="inlineStr"/>
      <c r="H1203" s="127" t="inlineStr"/>
      <c r="I1203" s="127" t="inlineStr">
        <is>
          <t>114657</t>
        </is>
      </c>
      <c r="J1203" s="127" t="inlineStr">
        <is>
          <t>114657</t>
        </is>
      </c>
      <c r="K1203" s="127" t="inlineStr">
        <is>
          <t>999999</t>
        </is>
      </c>
      <c r="L1203" s="127" t="inlineStr">
        <is>
          <t>XT259769686TS</t>
        </is>
      </c>
      <c r="M1203" s="127" t="inlineStr">
        <is>
          <t>N</t>
        </is>
      </c>
      <c r="N1203" s="127" t="inlineStr">
        <is>
          <t>Supplement Etiquette Non Conforme</t>
        </is>
      </c>
      <c r="O1203" s="127" t="inlineStr">
        <is>
          <t>N</t>
        </is>
      </c>
      <c r="P1203" s="127" t="n"/>
      <c r="Q1203" s="127" t="inlineStr">
        <is>
          <t>NT</t>
        </is>
      </c>
      <c r="R1203" s="147" t="n">
        <v>0</v>
      </c>
      <c r="S1203" s="127" t="inlineStr">
        <is>
          <t>5Y</t>
        </is>
      </c>
      <c r="T1203" s="148" t="n">
        <v>2</v>
      </c>
      <c r="U1203" s="127" t="inlineStr">
        <is>
          <t>LA RUCHE LOGISTIQUE</t>
        </is>
      </c>
      <c r="W1203" s="8">
        <f>IF(C1203&lt;&gt;2,"",IF(S1203="5X","5XK",IF(S1203="5Y","5YK",IF(S1203="6B","6BK",IF(S1203="6C","6CK","")))))</f>
        <v/>
      </c>
      <c r="X1203" s="8">
        <f>IF(S1203="6B",_xlfn.XLOOKUP(H1203,'Zoning 2shop'!A:A,'Zoning 2shop'!B:B),IF(S1203="6C",_xlfn.XLOOKUP(G1203,'Zoning 2shop'!C:C,'Zoning 2shop'!D:D),""))</f>
        <v/>
      </c>
      <c r="Y1203" s="112">
        <f>AB1203/Z1203</f>
        <v/>
      </c>
      <c r="Z1203" s="4">
        <f>T1203</f>
        <v/>
      </c>
      <c r="AA1203" s="4">
        <f>IF(OR(S1203="6C",S1203="6B",S1203="5X",S1203="5Y"),0.08,0.5)</f>
        <v/>
      </c>
      <c r="AB1203" s="4">
        <f>$AG$5/$AG$2*Z1203</f>
        <v/>
      </c>
      <c r="AC1203" s="19">
        <f>Z1203+AA1203</f>
        <v/>
      </c>
      <c r="AD1203" s="8">
        <f>IF(COUNTIF(Catégories!A:A,N1203)=0,"catégorie inconnue",LOOKUP(N1203,Catégories!A:A,Catégories!B:B))</f>
        <v/>
      </c>
      <c r="AE1203" s="21">
        <f>SUM(Z1203:AB1203)</f>
        <v/>
      </c>
    </row>
    <row r="1204">
      <c r="B1204" s="127" t="inlineStr">
        <is>
          <t>13624019</t>
        </is>
      </c>
      <c r="C1204" s="127" t="inlineStr">
        <is>
          <t>2</t>
        </is>
      </c>
      <c r="D1204" s="123" t="n">
        <v>46170</v>
      </c>
      <c r="E1204" s="127" t="inlineStr">
        <is>
          <t>18700</t>
        </is>
      </c>
      <c r="F1204" s="127" t="inlineStr">
        <is>
          <t>21320</t>
        </is>
      </c>
      <c r="G1204" s="127" t="inlineStr"/>
      <c r="H1204" s="127" t="inlineStr"/>
      <c r="I1204" s="127" t="inlineStr">
        <is>
          <t>117007</t>
        </is>
      </c>
      <c r="J1204" s="127" t="inlineStr">
        <is>
          <t>117007</t>
        </is>
      </c>
      <c r="K1204" s="127" t="inlineStr">
        <is>
          <t>999999</t>
        </is>
      </c>
      <c r="L1204" s="127" t="inlineStr">
        <is>
          <t>XT259778073TS</t>
        </is>
      </c>
      <c r="M1204" s="127" t="inlineStr">
        <is>
          <t>N</t>
        </is>
      </c>
      <c r="N1204" s="127" t="inlineStr">
        <is>
          <t>Transport</t>
        </is>
      </c>
      <c r="O1204" s="127" t="inlineStr">
        <is>
          <t>N</t>
        </is>
      </c>
      <c r="P1204" s="127" t="inlineStr">
        <is>
          <t>S</t>
        </is>
      </c>
      <c r="Q1204" s="127" t="inlineStr">
        <is>
          <t>NT</t>
        </is>
      </c>
      <c r="R1204" s="147" t="n">
        <v>0.29</v>
      </c>
      <c r="S1204" s="127" t="inlineStr">
        <is>
          <t>5Y</t>
        </is>
      </c>
      <c r="T1204" s="148" t="n">
        <v>3.07</v>
      </c>
      <c r="U1204" s="127" t="inlineStr">
        <is>
          <t>LA RUCHE LOGISTIQUE</t>
        </is>
      </c>
      <c r="W1204" s="8">
        <f>IF(C1204&lt;&gt;2,"",IF(S1204="5X","5XK",IF(S1204="5Y","5YK",IF(S1204="6B","6BK",IF(S1204="6C","6CK","")))))</f>
        <v/>
      </c>
      <c r="X1204" s="8">
        <f>IF(S1204="6B",_xlfn.XLOOKUP(H1204,'Zoning 2shop'!A:A,'Zoning 2shop'!B:B),IF(S1204="6C",_xlfn.XLOOKUP(G1204,'Zoning 2shop'!C:C,'Zoning 2shop'!D:D),""))</f>
        <v/>
      </c>
      <c r="Y1204" s="112">
        <f>AB1204/Z1204</f>
        <v/>
      </c>
      <c r="Z1204" s="4">
        <f>T1204</f>
        <v/>
      </c>
      <c r="AA1204" s="4">
        <f>IF(OR(S1204="6C",S1204="6B",S1204="5X",S1204="5Y"),0.08,0.5)</f>
        <v/>
      </c>
      <c r="AB1204" s="4">
        <f>$AG$5/$AG$2*Z1204</f>
        <v/>
      </c>
      <c r="AC1204" s="19">
        <f>Z1204+AA1204</f>
        <v/>
      </c>
      <c r="AD1204" s="8">
        <f>IF(COUNTIF(Catégories!A:A,N1204)=0,"catégorie inconnue",LOOKUP(N1204,Catégories!A:A,Catégories!B:B))</f>
        <v/>
      </c>
      <c r="AE1204" s="21">
        <f>SUM(Z1204:AB1204)</f>
        <v/>
      </c>
    </row>
    <row r="1205">
      <c r="B1205" s="127" t="inlineStr">
        <is>
          <t>13624019</t>
        </is>
      </c>
      <c r="C1205" s="127" t="inlineStr">
        <is>
          <t>2</t>
        </is>
      </c>
      <c r="D1205" s="123" t="n">
        <v>46170</v>
      </c>
      <c r="E1205" s="127" t="inlineStr">
        <is>
          <t>29170</t>
        </is>
      </c>
      <c r="F1205" s="127" t="inlineStr">
        <is>
          <t>21320</t>
        </is>
      </c>
      <c r="G1205" s="127" t="inlineStr"/>
      <c r="H1205" s="127" t="inlineStr"/>
      <c r="I1205" s="127" t="inlineStr">
        <is>
          <t>115992</t>
        </is>
      </c>
      <c r="J1205" s="127" t="inlineStr">
        <is>
          <t>115992</t>
        </is>
      </c>
      <c r="K1205" s="127" t="inlineStr">
        <is>
          <t>999999</t>
        </is>
      </c>
      <c r="L1205" s="127" t="inlineStr">
        <is>
          <t>XT259779635TS</t>
        </is>
      </c>
      <c r="M1205" s="127" t="inlineStr">
        <is>
          <t>N</t>
        </is>
      </c>
      <c r="N1205" s="127" t="inlineStr">
        <is>
          <t>Transport</t>
        </is>
      </c>
      <c r="O1205" s="127" t="inlineStr">
        <is>
          <t>N</t>
        </is>
      </c>
      <c r="P1205" s="127" t="inlineStr">
        <is>
          <t>S</t>
        </is>
      </c>
      <c r="Q1205" s="127" t="inlineStr">
        <is>
          <t>NT</t>
        </is>
      </c>
      <c r="R1205" s="147" t="n">
        <v>0.12</v>
      </c>
      <c r="S1205" s="127" t="inlineStr">
        <is>
          <t>5Y</t>
        </is>
      </c>
      <c r="T1205" s="148" t="n">
        <v>3.07</v>
      </c>
      <c r="U1205" s="127" t="inlineStr">
        <is>
          <t>LA RUCHE LOGISTIQUE</t>
        </is>
      </c>
      <c r="W1205" s="8">
        <f>IF(C1205&lt;&gt;2,"",IF(S1205="5X","5XK",IF(S1205="5Y","5YK",IF(S1205="6B","6BK",IF(S1205="6C","6CK","")))))</f>
        <v/>
      </c>
      <c r="X1205" s="8">
        <f>IF(S1205="6B",_xlfn.XLOOKUP(H1205,'Zoning 2shop'!A:A,'Zoning 2shop'!B:B),IF(S1205="6C",_xlfn.XLOOKUP(G1205,'Zoning 2shop'!C:C,'Zoning 2shop'!D:D),""))</f>
        <v/>
      </c>
      <c r="Y1205" s="112">
        <f>AB1205/Z1205</f>
        <v/>
      </c>
      <c r="Z1205" s="4">
        <f>T1205</f>
        <v/>
      </c>
      <c r="AA1205" s="4">
        <f>IF(OR(S1205="6C",S1205="6B",S1205="5X",S1205="5Y"),0.08,0.5)</f>
        <v/>
      </c>
      <c r="AB1205" s="4">
        <f>$AG$5/$AG$2*Z1205</f>
        <v/>
      </c>
      <c r="AC1205" s="19">
        <f>Z1205+AA1205</f>
        <v/>
      </c>
      <c r="AD1205" s="8">
        <f>IF(COUNTIF(Catégories!A:A,N1205)=0,"catégorie inconnue",LOOKUP(N1205,Catégories!A:A,Catégories!B:B))</f>
        <v/>
      </c>
      <c r="AE1205" s="21">
        <f>SUM(Z1205:AB1205)</f>
        <v/>
      </c>
    </row>
    <row r="1206">
      <c r="B1206" s="127" t="inlineStr">
        <is>
          <t>13624019</t>
        </is>
      </c>
      <c r="C1206" s="127" t="inlineStr">
        <is>
          <t>2</t>
        </is>
      </c>
      <c r="D1206" s="123" t="n">
        <v>46170</v>
      </c>
      <c r="E1206" s="127" t="inlineStr">
        <is>
          <t>38360</t>
        </is>
      </c>
      <c r="F1206" s="127" t="inlineStr">
        <is>
          <t>21320</t>
        </is>
      </c>
      <c r="G1206" s="127" t="inlineStr"/>
      <c r="H1206" s="127" t="inlineStr"/>
      <c r="I1206" s="127" t="inlineStr">
        <is>
          <t>110915</t>
        </is>
      </c>
      <c r="J1206" s="127" t="inlineStr">
        <is>
          <t>110915</t>
        </is>
      </c>
      <c r="K1206" s="127" t="inlineStr">
        <is>
          <t>999999</t>
        </is>
      </c>
      <c r="L1206" s="127" t="inlineStr">
        <is>
          <t>XT259782988TS</t>
        </is>
      </c>
      <c r="M1206" s="127" t="inlineStr">
        <is>
          <t>N</t>
        </is>
      </c>
      <c r="N1206" s="127" t="inlineStr">
        <is>
          <t>Transport</t>
        </is>
      </c>
      <c r="O1206" s="127" t="inlineStr">
        <is>
          <t>N</t>
        </is>
      </c>
      <c r="P1206" s="127" t="inlineStr">
        <is>
          <t>S</t>
        </is>
      </c>
      <c r="Q1206" s="127" t="inlineStr">
        <is>
          <t>NT</t>
        </is>
      </c>
      <c r="R1206" s="147" t="n">
        <v>0.25</v>
      </c>
      <c r="S1206" s="127" t="inlineStr">
        <is>
          <t>5Y</t>
        </is>
      </c>
      <c r="T1206" s="148" t="n">
        <v>3.07</v>
      </c>
      <c r="U1206" s="127" t="inlineStr">
        <is>
          <t>LA RUCHE LOGISTIQUE</t>
        </is>
      </c>
      <c r="W1206" s="8">
        <f>IF(C1206&lt;&gt;2,"",IF(S1206="5X","5XK",IF(S1206="5Y","5YK",IF(S1206="6B","6BK",IF(S1206="6C","6CK","")))))</f>
        <v/>
      </c>
      <c r="X1206" s="8">
        <f>IF(S1206="6B",_xlfn.XLOOKUP(H1206,'Zoning 2shop'!A:A,'Zoning 2shop'!B:B),IF(S1206="6C",_xlfn.XLOOKUP(G1206,'Zoning 2shop'!C:C,'Zoning 2shop'!D:D),""))</f>
        <v/>
      </c>
      <c r="Y1206" s="112">
        <f>AB1206/Z1206</f>
        <v/>
      </c>
      <c r="Z1206" s="4">
        <f>T1206</f>
        <v/>
      </c>
      <c r="AA1206" s="4">
        <f>IF(OR(S1206="6C",S1206="6B",S1206="5X",S1206="5Y"),0.08,0.5)</f>
        <v/>
      </c>
      <c r="AB1206" s="4">
        <f>$AG$5/$AG$2*Z1206</f>
        <v/>
      </c>
      <c r="AC1206" s="19">
        <f>Z1206+AA1206</f>
        <v/>
      </c>
      <c r="AD1206" s="8">
        <f>IF(COUNTIF(Catégories!A:A,N1206)=0,"catégorie inconnue",LOOKUP(N1206,Catégories!A:A,Catégories!B:B))</f>
        <v/>
      </c>
      <c r="AE1206" s="21">
        <f>SUM(Z1206:AB1206)</f>
        <v/>
      </c>
    </row>
    <row r="1207">
      <c r="B1207" s="127" t="inlineStr">
        <is>
          <t>13624019</t>
        </is>
      </c>
      <c r="C1207" s="127" t="inlineStr">
        <is>
          <t>2</t>
        </is>
      </c>
      <c r="D1207" s="123" t="n">
        <v>46170</v>
      </c>
      <c r="E1207" s="127" t="inlineStr">
        <is>
          <t>44000</t>
        </is>
      </c>
      <c r="F1207" s="127" t="inlineStr">
        <is>
          <t>21320</t>
        </is>
      </c>
      <c r="G1207" s="127" t="inlineStr"/>
      <c r="H1207" s="127" t="inlineStr"/>
      <c r="I1207" s="127" t="inlineStr">
        <is>
          <t>117418</t>
        </is>
      </c>
      <c r="J1207" s="127" t="inlineStr">
        <is>
          <t>117418</t>
        </is>
      </c>
      <c r="K1207" s="127" t="inlineStr">
        <is>
          <t>999999</t>
        </is>
      </c>
      <c r="L1207" s="127" t="inlineStr">
        <is>
          <t>XT259783691TS</t>
        </is>
      </c>
      <c r="M1207" s="127" t="inlineStr">
        <is>
          <t>N</t>
        </is>
      </c>
      <c r="N1207" s="127" t="inlineStr">
        <is>
          <t>Transport</t>
        </is>
      </c>
      <c r="O1207" s="127" t="inlineStr">
        <is>
          <t>N</t>
        </is>
      </c>
      <c r="P1207" s="127" t="inlineStr">
        <is>
          <t>S</t>
        </is>
      </c>
      <c r="Q1207" s="127" t="inlineStr">
        <is>
          <t>NT</t>
        </is>
      </c>
      <c r="R1207" s="147" t="n">
        <v>0.03</v>
      </c>
      <c r="S1207" s="127" t="inlineStr">
        <is>
          <t>5Y</t>
        </is>
      </c>
      <c r="T1207" s="148" t="n">
        <v>3.07</v>
      </c>
      <c r="U1207" s="127" t="inlineStr">
        <is>
          <t>LA RUCHE LOGISTIQUE</t>
        </is>
      </c>
      <c r="W1207" s="8">
        <f>IF(C1207&lt;&gt;2,"",IF(S1207="5X","5XK",IF(S1207="5Y","5YK",IF(S1207="6B","6BK",IF(S1207="6C","6CK","")))))</f>
        <v/>
      </c>
      <c r="X1207" s="8">
        <f>IF(S1207="6B",_xlfn.XLOOKUP(H1207,'Zoning 2shop'!A:A,'Zoning 2shop'!B:B),IF(S1207="6C",_xlfn.XLOOKUP(G1207,'Zoning 2shop'!C:C,'Zoning 2shop'!D:D),""))</f>
        <v/>
      </c>
      <c r="Y1207" s="112">
        <f>AB1207/Z1207</f>
        <v/>
      </c>
      <c r="Z1207" s="4">
        <f>T1207</f>
        <v/>
      </c>
      <c r="AA1207" s="4">
        <f>IF(OR(S1207="6C",S1207="6B",S1207="5X",S1207="5Y"),0.08,0.5)</f>
        <v/>
      </c>
      <c r="AB1207" s="4">
        <f>$AG$5/$AG$2*Z1207</f>
        <v/>
      </c>
      <c r="AC1207" s="19">
        <f>Z1207+AA1207</f>
        <v/>
      </c>
      <c r="AD1207" s="8">
        <f>IF(COUNTIF(Catégories!A:A,N1207)=0,"catégorie inconnue",LOOKUP(N1207,Catégories!A:A,Catégories!B:B))</f>
        <v/>
      </c>
      <c r="AE1207" s="21">
        <f>SUM(Z1207:AB1207)</f>
        <v/>
      </c>
    </row>
    <row r="1208">
      <c r="B1208" s="127" t="inlineStr">
        <is>
          <t>13624019</t>
        </is>
      </c>
      <c r="C1208" s="127" t="inlineStr">
        <is>
          <t>2</t>
        </is>
      </c>
      <c r="D1208" s="123" t="n">
        <v>46170</v>
      </c>
      <c r="E1208" s="127" t="inlineStr">
        <is>
          <t>74100</t>
        </is>
      </c>
      <c r="F1208" s="127" t="inlineStr">
        <is>
          <t>21320</t>
        </is>
      </c>
      <c r="G1208" s="127" t="inlineStr"/>
      <c r="H1208" s="127" t="inlineStr"/>
      <c r="I1208" s="127" t="inlineStr">
        <is>
          <t>116500</t>
        </is>
      </c>
      <c r="J1208" s="127" t="inlineStr">
        <is>
          <t>116500</t>
        </is>
      </c>
      <c r="K1208" s="127" t="inlineStr">
        <is>
          <t>999999</t>
        </is>
      </c>
      <c r="L1208" s="127" t="inlineStr">
        <is>
          <t>XT259785851TS</t>
        </is>
      </c>
      <c r="M1208" s="127" t="inlineStr">
        <is>
          <t>N</t>
        </is>
      </c>
      <c r="N1208" s="127" t="inlineStr">
        <is>
          <t>Transport</t>
        </is>
      </c>
      <c r="O1208" s="127" t="inlineStr">
        <is>
          <t>N</t>
        </is>
      </c>
      <c r="P1208" s="127" t="inlineStr">
        <is>
          <t>S</t>
        </is>
      </c>
      <c r="Q1208" s="127" t="inlineStr">
        <is>
          <t>NT</t>
        </is>
      </c>
      <c r="R1208" s="147" t="n">
        <v>0.17</v>
      </c>
      <c r="S1208" s="127" t="inlineStr">
        <is>
          <t>5Y</t>
        </is>
      </c>
      <c r="T1208" s="148" t="n">
        <v>3.07</v>
      </c>
      <c r="U1208" s="127" t="inlineStr">
        <is>
          <t>LA RUCHE LOGISTIQUE</t>
        </is>
      </c>
      <c r="W1208" s="8">
        <f>IF(C1208&lt;&gt;2,"",IF(S1208="5X","5XK",IF(S1208="5Y","5YK",IF(S1208="6B","6BK",IF(S1208="6C","6CK","")))))</f>
        <v/>
      </c>
      <c r="X1208" s="8">
        <f>IF(S1208="6B",_xlfn.XLOOKUP(H1208,'Zoning 2shop'!A:A,'Zoning 2shop'!B:B),IF(S1208="6C",_xlfn.XLOOKUP(G1208,'Zoning 2shop'!C:C,'Zoning 2shop'!D:D),""))</f>
        <v/>
      </c>
      <c r="Y1208" s="112">
        <f>AB1208/Z1208</f>
        <v/>
      </c>
      <c r="Z1208" s="4">
        <f>T1208</f>
        <v/>
      </c>
      <c r="AA1208" s="4">
        <f>IF(OR(S1208="6C",S1208="6B",S1208="5X",S1208="5Y"),0.08,0.5)</f>
        <v/>
      </c>
      <c r="AB1208" s="4">
        <f>$AG$5/$AG$2*Z1208</f>
        <v/>
      </c>
      <c r="AC1208" s="19">
        <f>Z1208+AA1208</f>
        <v/>
      </c>
      <c r="AD1208" s="8">
        <f>IF(COUNTIF(Catégories!A:A,N1208)=0,"catégorie inconnue",LOOKUP(N1208,Catégories!A:A,Catégories!B:B))</f>
        <v/>
      </c>
      <c r="AE1208" s="21">
        <f>SUM(Z1208:AB1208)</f>
        <v/>
      </c>
    </row>
    <row r="1209">
      <c r="B1209" s="127" t="inlineStr">
        <is>
          <t>13624019</t>
        </is>
      </c>
      <c r="C1209" s="127" t="inlineStr">
        <is>
          <t>2</t>
        </is>
      </c>
      <c r="D1209" s="123" t="n">
        <v>46170</v>
      </c>
      <c r="E1209" s="127" t="inlineStr">
        <is>
          <t>01000</t>
        </is>
      </c>
      <c r="F1209" s="127" t="inlineStr">
        <is>
          <t>21320</t>
        </is>
      </c>
      <c r="G1209" s="127" t="inlineStr"/>
      <c r="H1209" s="127" t="inlineStr"/>
      <c r="I1209" s="127" t="inlineStr">
        <is>
          <t>115350</t>
        </is>
      </c>
      <c r="J1209" s="127" t="inlineStr">
        <is>
          <t>115350</t>
        </is>
      </c>
      <c r="K1209" s="127" t="inlineStr">
        <is>
          <t>999999</t>
        </is>
      </c>
      <c r="L1209" s="127" t="inlineStr">
        <is>
          <t>XT259787146TS</t>
        </is>
      </c>
      <c r="M1209" s="127" t="inlineStr">
        <is>
          <t>N</t>
        </is>
      </c>
      <c r="N1209" s="127" t="inlineStr">
        <is>
          <t>Transport</t>
        </is>
      </c>
      <c r="O1209" s="127" t="inlineStr">
        <is>
          <t>N</t>
        </is>
      </c>
      <c r="P1209" s="127" t="inlineStr">
        <is>
          <t>S</t>
        </is>
      </c>
      <c r="Q1209" s="127" t="inlineStr">
        <is>
          <t>NT</t>
        </is>
      </c>
      <c r="R1209" s="147" t="n">
        <v>0.3</v>
      </c>
      <c r="S1209" s="127" t="inlineStr">
        <is>
          <t>5Y</t>
        </is>
      </c>
      <c r="T1209" s="148" t="n">
        <v>3.07</v>
      </c>
      <c r="U1209" s="127" t="inlineStr">
        <is>
          <t>LA RUCHE LOGISTIQUE</t>
        </is>
      </c>
      <c r="W1209" s="8">
        <f>IF(C1209&lt;&gt;2,"",IF(S1209="5X","5XK",IF(S1209="5Y","5YK",IF(S1209="6B","6BK",IF(S1209="6C","6CK","")))))</f>
        <v/>
      </c>
      <c r="X1209" s="8">
        <f>IF(S1209="6B",_xlfn.XLOOKUP(H1209,'Zoning 2shop'!A:A,'Zoning 2shop'!B:B),IF(S1209="6C",_xlfn.XLOOKUP(G1209,'Zoning 2shop'!C:C,'Zoning 2shop'!D:D),""))</f>
        <v/>
      </c>
      <c r="Y1209" s="112">
        <f>AB1209/Z1209</f>
        <v/>
      </c>
      <c r="Z1209" s="4">
        <f>T1209</f>
        <v/>
      </c>
      <c r="AA1209" s="4">
        <f>IF(OR(S1209="6C",S1209="6B",S1209="5X",S1209="5Y"),0.08,0.5)</f>
        <v/>
      </c>
      <c r="AB1209" s="4">
        <f>$AG$5/$AG$2*Z1209</f>
        <v/>
      </c>
      <c r="AC1209" s="19">
        <f>Z1209+AA1209</f>
        <v/>
      </c>
      <c r="AD1209" s="8">
        <f>IF(COUNTIF(Catégories!A:A,N1209)=0,"catégorie inconnue",LOOKUP(N1209,Catégories!A:A,Catégories!B:B))</f>
        <v/>
      </c>
      <c r="AE1209" s="21">
        <f>SUM(Z1209:AB1209)</f>
        <v/>
      </c>
    </row>
    <row r="1210">
      <c r="B1210" s="127" t="inlineStr">
        <is>
          <t>13624019</t>
        </is>
      </c>
      <c r="C1210" s="127" t="inlineStr">
        <is>
          <t>2</t>
        </is>
      </c>
      <c r="D1210" s="123" t="n">
        <v>46170</v>
      </c>
      <c r="E1210" s="127" t="inlineStr">
        <is>
          <t>46100</t>
        </is>
      </c>
      <c r="F1210" s="127" t="inlineStr">
        <is>
          <t>21320</t>
        </is>
      </c>
      <c r="G1210" s="127" t="inlineStr"/>
      <c r="H1210" s="127" t="inlineStr"/>
      <c r="I1210" s="127" t="inlineStr">
        <is>
          <t>115310</t>
        </is>
      </c>
      <c r="J1210" s="127" t="inlineStr">
        <is>
          <t>115310</t>
        </is>
      </c>
      <c r="K1210" s="127" t="inlineStr">
        <is>
          <t>999999</t>
        </is>
      </c>
      <c r="L1210" s="127" t="inlineStr">
        <is>
          <t>XT259796845TS</t>
        </is>
      </c>
      <c r="M1210" s="127" t="inlineStr">
        <is>
          <t>N</t>
        </is>
      </c>
      <c r="N1210" s="127" t="inlineStr">
        <is>
          <t>Transport</t>
        </is>
      </c>
      <c r="O1210" s="127" t="inlineStr">
        <is>
          <t>N</t>
        </is>
      </c>
      <c r="P1210" s="127" t="inlineStr">
        <is>
          <t>S</t>
        </is>
      </c>
      <c r="Q1210" s="127" t="inlineStr">
        <is>
          <t>NT</t>
        </is>
      </c>
      <c r="R1210" s="147" t="n">
        <v>0.85</v>
      </c>
      <c r="S1210" s="127" t="inlineStr">
        <is>
          <t>5Y</t>
        </is>
      </c>
      <c r="T1210" s="148" t="n">
        <v>3.17</v>
      </c>
      <c r="U1210" s="127" t="inlineStr">
        <is>
          <t>LA RUCHE LOGISTIQUE</t>
        </is>
      </c>
      <c r="W1210" s="8">
        <f>IF(C1210&lt;&gt;2,"",IF(S1210="5X","5XK",IF(S1210="5Y","5YK",IF(S1210="6B","6BK",IF(S1210="6C","6CK","")))))</f>
        <v/>
      </c>
      <c r="X1210" s="8">
        <f>IF(S1210="6B",_xlfn.XLOOKUP(H1210,'Zoning 2shop'!A:A,'Zoning 2shop'!B:B),IF(S1210="6C",_xlfn.XLOOKUP(G1210,'Zoning 2shop'!C:C,'Zoning 2shop'!D:D),""))</f>
        <v/>
      </c>
      <c r="Y1210" s="112">
        <f>AB1210/Z1210</f>
        <v/>
      </c>
      <c r="Z1210" s="4">
        <f>T1210</f>
        <v/>
      </c>
      <c r="AA1210" s="4">
        <f>IF(OR(S1210="6C",S1210="6B",S1210="5X",S1210="5Y"),0.08,0.5)</f>
        <v/>
      </c>
      <c r="AB1210" s="4">
        <f>$AG$5/$AG$2*Z1210</f>
        <v/>
      </c>
      <c r="AC1210" s="19">
        <f>Z1210+AA1210</f>
        <v/>
      </c>
      <c r="AD1210" s="8">
        <f>IF(COUNTIF(Catégories!A:A,N1210)=0,"catégorie inconnue",LOOKUP(N1210,Catégories!A:A,Catégories!B:B))</f>
        <v/>
      </c>
      <c r="AE1210" s="21">
        <f>SUM(Z1210:AB1210)</f>
        <v/>
      </c>
    </row>
    <row r="1211">
      <c r="B1211" s="127" t="inlineStr">
        <is>
          <t>13624019</t>
        </is>
      </c>
      <c r="C1211" s="127" t="inlineStr">
        <is>
          <t>2</t>
        </is>
      </c>
      <c r="D1211" s="123" t="n">
        <v>46170</v>
      </c>
      <c r="E1211" s="127" t="inlineStr">
        <is>
          <t>85200</t>
        </is>
      </c>
      <c r="F1211" s="127" t="inlineStr">
        <is>
          <t>21320</t>
        </is>
      </c>
      <c r="G1211" s="127" t="inlineStr"/>
      <c r="H1211" s="127" t="inlineStr"/>
      <c r="I1211" s="127" t="inlineStr">
        <is>
          <t>116824</t>
        </is>
      </c>
      <c r="J1211" s="127" t="inlineStr">
        <is>
          <t>116824</t>
        </is>
      </c>
      <c r="K1211" s="127" t="inlineStr">
        <is>
          <t>999999</t>
        </is>
      </c>
      <c r="L1211" s="127" t="inlineStr">
        <is>
          <t>XT259803802TS</t>
        </is>
      </c>
      <c r="M1211" s="127" t="inlineStr">
        <is>
          <t>N</t>
        </is>
      </c>
      <c r="N1211" s="127" t="inlineStr">
        <is>
          <t>Transport</t>
        </is>
      </c>
      <c r="O1211" s="127" t="inlineStr">
        <is>
          <t>N</t>
        </is>
      </c>
      <c r="P1211" s="127" t="inlineStr">
        <is>
          <t>S</t>
        </is>
      </c>
      <c r="Q1211" s="127" t="inlineStr">
        <is>
          <t>NT</t>
        </is>
      </c>
      <c r="R1211" s="147" t="n">
        <v>0.24</v>
      </c>
      <c r="S1211" s="127" t="inlineStr">
        <is>
          <t>5Y</t>
        </is>
      </c>
      <c r="T1211" s="148" t="n">
        <v>3.07</v>
      </c>
      <c r="U1211" s="127" t="inlineStr">
        <is>
          <t>LA RUCHE LOGISTIQUE</t>
        </is>
      </c>
      <c r="W1211" s="8">
        <f>IF(C1211&lt;&gt;2,"",IF(S1211="5X","5XK",IF(S1211="5Y","5YK",IF(S1211="6B","6BK",IF(S1211="6C","6CK","")))))</f>
        <v/>
      </c>
      <c r="X1211" s="8">
        <f>IF(S1211="6B",_xlfn.XLOOKUP(H1211,'Zoning 2shop'!A:A,'Zoning 2shop'!B:B),IF(S1211="6C",_xlfn.XLOOKUP(G1211,'Zoning 2shop'!C:C,'Zoning 2shop'!D:D),""))</f>
        <v/>
      </c>
      <c r="Y1211" s="112">
        <f>AB1211/Z1211</f>
        <v/>
      </c>
      <c r="Z1211" s="4">
        <f>T1211</f>
        <v/>
      </c>
      <c r="AA1211" s="4">
        <f>IF(OR(S1211="6C",S1211="6B",S1211="5X",S1211="5Y"),0.08,0.5)</f>
        <v/>
      </c>
      <c r="AB1211" s="4">
        <f>$AG$5/$AG$2*Z1211</f>
        <v/>
      </c>
      <c r="AC1211" s="19">
        <f>Z1211+AA1211</f>
        <v/>
      </c>
      <c r="AD1211" s="8">
        <f>IF(COUNTIF(Catégories!A:A,N1211)=0,"catégorie inconnue",LOOKUP(N1211,Catégories!A:A,Catégories!B:B))</f>
        <v/>
      </c>
      <c r="AE1211" s="21">
        <f>SUM(Z1211:AB1211)</f>
        <v/>
      </c>
    </row>
    <row r="1212">
      <c r="B1212" s="127" t="inlineStr">
        <is>
          <t>13624019</t>
        </is>
      </c>
      <c r="C1212" s="127" t="inlineStr">
        <is>
          <t>2</t>
        </is>
      </c>
      <c r="D1212" s="123" t="n">
        <v>46170</v>
      </c>
      <c r="E1212" s="127" t="inlineStr">
        <is>
          <t>91910</t>
        </is>
      </c>
      <c r="F1212" s="127" t="inlineStr">
        <is>
          <t>21320</t>
        </is>
      </c>
      <c r="G1212" s="127" t="inlineStr"/>
      <c r="H1212" s="127" t="inlineStr"/>
      <c r="I1212" s="127" t="inlineStr">
        <is>
          <t>115771</t>
        </is>
      </c>
      <c r="J1212" s="127" t="inlineStr">
        <is>
          <t>115771</t>
        </is>
      </c>
      <c r="K1212" s="127" t="inlineStr">
        <is>
          <t>999999</t>
        </is>
      </c>
      <c r="L1212" s="127" t="inlineStr">
        <is>
          <t>XT259806049TS</t>
        </is>
      </c>
      <c r="M1212" s="127" t="inlineStr">
        <is>
          <t>N</t>
        </is>
      </c>
      <c r="N1212" s="127" t="inlineStr">
        <is>
          <t>Transport</t>
        </is>
      </c>
      <c r="O1212" s="127" t="inlineStr">
        <is>
          <t>N</t>
        </is>
      </c>
      <c r="P1212" s="127" t="inlineStr">
        <is>
          <t>S</t>
        </is>
      </c>
      <c r="Q1212" s="127" t="inlineStr">
        <is>
          <t>NT</t>
        </is>
      </c>
      <c r="R1212" s="147" t="n">
        <v>0.21</v>
      </c>
      <c r="S1212" s="127" t="inlineStr">
        <is>
          <t>5Y</t>
        </is>
      </c>
      <c r="T1212" s="148" t="n">
        <v>3.07</v>
      </c>
      <c r="U1212" s="127" t="inlineStr">
        <is>
          <t>LA RUCHE LOGISTIQUE</t>
        </is>
      </c>
      <c r="W1212" s="8">
        <f>IF(C1212&lt;&gt;2,"",IF(S1212="5X","5XK",IF(S1212="5Y","5YK",IF(S1212="6B","6BK",IF(S1212="6C","6CK","")))))</f>
        <v/>
      </c>
      <c r="X1212" s="8">
        <f>IF(S1212="6B",_xlfn.XLOOKUP(H1212,'Zoning 2shop'!A:A,'Zoning 2shop'!B:B),IF(S1212="6C",_xlfn.XLOOKUP(G1212,'Zoning 2shop'!C:C,'Zoning 2shop'!D:D),""))</f>
        <v/>
      </c>
      <c r="Y1212" s="112">
        <f>AB1212/Z1212</f>
        <v/>
      </c>
      <c r="Z1212" s="4">
        <f>T1212</f>
        <v/>
      </c>
      <c r="AA1212" s="4">
        <f>IF(OR(S1212="6C",S1212="6B",S1212="5X",S1212="5Y"),0.08,0.5)</f>
        <v/>
      </c>
      <c r="AB1212" s="4">
        <f>$AG$5/$AG$2*Z1212</f>
        <v/>
      </c>
      <c r="AC1212" s="19">
        <f>Z1212+AA1212</f>
        <v/>
      </c>
      <c r="AD1212" s="8">
        <f>IF(COUNTIF(Catégories!A:A,N1212)=0,"catégorie inconnue",LOOKUP(N1212,Catégories!A:A,Catégories!B:B))</f>
        <v/>
      </c>
      <c r="AE1212" s="21">
        <f>SUM(Z1212:AB1212)</f>
        <v/>
      </c>
    </row>
    <row r="1213">
      <c r="B1213" s="127" t="inlineStr">
        <is>
          <t>13624019</t>
        </is>
      </c>
      <c r="C1213" s="127" t="inlineStr">
        <is>
          <t>2</t>
        </is>
      </c>
      <c r="D1213" s="123" t="n">
        <v>46170</v>
      </c>
      <c r="E1213" s="127" t="inlineStr">
        <is>
          <t>38230</t>
        </is>
      </c>
      <c r="F1213" s="127" t="inlineStr">
        <is>
          <t>21320</t>
        </is>
      </c>
      <c r="G1213" s="127" t="inlineStr"/>
      <c r="H1213" s="127" t="inlineStr"/>
      <c r="I1213" s="127" t="inlineStr">
        <is>
          <t>114659</t>
        </is>
      </c>
      <c r="J1213" s="127" t="inlineStr">
        <is>
          <t>114659</t>
        </is>
      </c>
      <c r="K1213" s="127" t="inlineStr">
        <is>
          <t>999999</t>
        </is>
      </c>
      <c r="L1213" s="127" t="inlineStr">
        <is>
          <t>XT259807217TS</t>
        </is>
      </c>
      <c r="M1213" s="127" t="inlineStr">
        <is>
          <t>N</t>
        </is>
      </c>
      <c r="N1213" s="127" t="inlineStr">
        <is>
          <t>Transport</t>
        </is>
      </c>
      <c r="O1213" s="127" t="inlineStr">
        <is>
          <t>N</t>
        </is>
      </c>
      <c r="P1213" s="127" t="inlineStr">
        <is>
          <t>S</t>
        </is>
      </c>
      <c r="Q1213" s="127" t="inlineStr">
        <is>
          <t>NT</t>
        </is>
      </c>
      <c r="R1213" s="147" t="n">
        <v>0.4</v>
      </c>
      <c r="S1213" s="127" t="inlineStr">
        <is>
          <t>5Y</t>
        </is>
      </c>
      <c r="T1213" s="148" t="n">
        <v>3.07</v>
      </c>
      <c r="U1213" s="127" t="inlineStr">
        <is>
          <t>LA RUCHE LOGISTIQUE</t>
        </is>
      </c>
      <c r="W1213" s="8">
        <f>IF(C1213&lt;&gt;2,"",IF(S1213="5X","5XK",IF(S1213="5Y","5YK",IF(S1213="6B","6BK",IF(S1213="6C","6CK","")))))</f>
        <v/>
      </c>
      <c r="X1213" s="8">
        <f>IF(S1213="6B",_xlfn.XLOOKUP(H1213,'Zoning 2shop'!A:A,'Zoning 2shop'!B:B),IF(S1213="6C",_xlfn.XLOOKUP(G1213,'Zoning 2shop'!C:C,'Zoning 2shop'!D:D),""))</f>
        <v/>
      </c>
      <c r="Y1213" s="112">
        <f>AB1213/Z1213</f>
        <v/>
      </c>
      <c r="Z1213" s="4">
        <f>T1213</f>
        <v/>
      </c>
      <c r="AA1213" s="4">
        <f>IF(OR(S1213="6C",S1213="6B",S1213="5X",S1213="5Y"),0.08,0.5)</f>
        <v/>
      </c>
      <c r="AB1213" s="4">
        <f>$AG$5/$AG$2*Z1213</f>
        <v/>
      </c>
      <c r="AC1213" s="19">
        <f>Z1213+AA1213</f>
        <v/>
      </c>
      <c r="AD1213" s="8">
        <f>IF(COUNTIF(Catégories!A:A,N1213)=0,"catégorie inconnue",LOOKUP(N1213,Catégories!A:A,Catégories!B:B))</f>
        <v/>
      </c>
      <c r="AE1213" s="21">
        <f>SUM(Z1213:AB1213)</f>
        <v/>
      </c>
    </row>
    <row r="1214">
      <c r="B1214" s="127" t="inlineStr">
        <is>
          <t>13624019</t>
        </is>
      </c>
      <c r="C1214" s="127" t="inlineStr">
        <is>
          <t>2</t>
        </is>
      </c>
      <c r="D1214" s="123" t="n">
        <v>46171</v>
      </c>
      <c r="E1214" s="127" t="inlineStr">
        <is>
          <t>67370</t>
        </is>
      </c>
      <c r="F1214" s="127" t="inlineStr">
        <is>
          <t>21320</t>
        </is>
      </c>
      <c r="G1214" s="127" t="inlineStr"/>
      <c r="H1214" s="127" t="inlineStr"/>
      <c r="I1214" s="127" t="inlineStr">
        <is>
          <t>113806</t>
        </is>
      </c>
      <c r="J1214" s="127" t="inlineStr">
        <is>
          <t>113806</t>
        </is>
      </c>
      <c r="K1214" s="127" t="inlineStr">
        <is>
          <t>999999</t>
        </is>
      </c>
      <c r="L1214" s="127" t="inlineStr">
        <is>
          <t>XT259812322TS</t>
        </is>
      </c>
      <c r="M1214" s="127" t="inlineStr">
        <is>
          <t>N</t>
        </is>
      </c>
      <c r="N1214" s="127" t="inlineStr">
        <is>
          <t>Transport</t>
        </is>
      </c>
      <c r="O1214" s="127" t="inlineStr">
        <is>
          <t>N</t>
        </is>
      </c>
      <c r="P1214" s="127" t="inlineStr">
        <is>
          <t>S</t>
        </is>
      </c>
      <c r="Q1214" s="127" t="inlineStr">
        <is>
          <t>NT</t>
        </is>
      </c>
      <c r="R1214" s="147" t="n">
        <v>0.36</v>
      </c>
      <c r="S1214" s="127" t="inlineStr">
        <is>
          <t>5Y</t>
        </is>
      </c>
      <c r="T1214" s="148" t="n">
        <v>3.07</v>
      </c>
      <c r="U1214" s="127" t="inlineStr">
        <is>
          <t>LA RUCHE LOGISTIQUE</t>
        </is>
      </c>
      <c r="W1214" s="8">
        <f>IF(C1214&lt;&gt;2,"",IF(S1214="5X","5XK",IF(S1214="5Y","5YK",IF(S1214="6B","6BK",IF(S1214="6C","6CK","")))))</f>
        <v/>
      </c>
      <c r="X1214" s="8">
        <f>IF(S1214="6B",_xlfn.XLOOKUP(H1214,'Zoning 2shop'!A:A,'Zoning 2shop'!B:B),IF(S1214="6C",_xlfn.XLOOKUP(G1214,'Zoning 2shop'!C:C,'Zoning 2shop'!D:D),""))</f>
        <v/>
      </c>
      <c r="Y1214" s="112">
        <f>AB1214/Z1214</f>
        <v/>
      </c>
      <c r="Z1214" s="4">
        <f>T1214</f>
        <v/>
      </c>
      <c r="AA1214" s="4">
        <f>IF(OR(S1214="6C",S1214="6B",S1214="5X",S1214="5Y"),0.08,0.5)</f>
        <v/>
      </c>
      <c r="AB1214" s="4">
        <f>$AG$5/$AG$2*Z1214</f>
        <v/>
      </c>
      <c r="AC1214" s="19">
        <f>Z1214+AA1214</f>
        <v/>
      </c>
      <c r="AD1214" s="8">
        <f>IF(COUNTIF(Catégories!A:A,N1214)=0,"catégorie inconnue",LOOKUP(N1214,Catégories!A:A,Catégories!B:B))</f>
        <v/>
      </c>
      <c r="AE1214" s="21">
        <f>SUM(Z1214:AB1214)</f>
        <v/>
      </c>
    </row>
    <row r="1215">
      <c r="B1215" s="127" t="inlineStr">
        <is>
          <t>13624019</t>
        </is>
      </c>
      <c r="C1215" s="127" t="inlineStr">
        <is>
          <t>2</t>
        </is>
      </c>
      <c r="D1215" s="123" t="n">
        <v>46171</v>
      </c>
      <c r="E1215" s="127" t="inlineStr">
        <is>
          <t>38450</t>
        </is>
      </c>
      <c r="F1215" s="127" t="inlineStr">
        <is>
          <t>21320</t>
        </is>
      </c>
      <c r="G1215" s="127" t="inlineStr"/>
      <c r="H1215" s="127" t="inlineStr"/>
      <c r="I1215" s="127" t="inlineStr">
        <is>
          <t>118201</t>
        </is>
      </c>
      <c r="J1215" s="127" t="inlineStr">
        <is>
          <t>118201</t>
        </is>
      </c>
      <c r="K1215" s="127" t="inlineStr">
        <is>
          <t>999999</t>
        </is>
      </c>
      <c r="L1215" s="127" t="inlineStr">
        <is>
          <t>XT259812469TS</t>
        </is>
      </c>
      <c r="M1215" s="127" t="inlineStr">
        <is>
          <t>N</t>
        </is>
      </c>
      <c r="N1215" s="127" t="inlineStr">
        <is>
          <t>Transport</t>
        </is>
      </c>
      <c r="O1215" s="127" t="inlineStr">
        <is>
          <t>N</t>
        </is>
      </c>
      <c r="P1215" s="127" t="inlineStr">
        <is>
          <t>S</t>
        </is>
      </c>
      <c r="Q1215" s="127" t="inlineStr">
        <is>
          <t>NT</t>
        </is>
      </c>
      <c r="R1215" s="147" t="n">
        <v>0.22</v>
      </c>
      <c r="S1215" s="127" t="inlineStr">
        <is>
          <t>5Y</t>
        </is>
      </c>
      <c r="T1215" s="148" t="n">
        <v>3.07</v>
      </c>
      <c r="U1215" s="127" t="inlineStr">
        <is>
          <t>LA RUCHE LOGISTIQUE</t>
        </is>
      </c>
      <c r="W1215" s="8">
        <f>IF(C1215&lt;&gt;2,"",IF(S1215="5X","5XK",IF(S1215="5Y","5YK",IF(S1215="6B","6BK",IF(S1215="6C","6CK","")))))</f>
        <v/>
      </c>
      <c r="X1215" s="8">
        <f>IF(S1215="6B",_xlfn.XLOOKUP(H1215,'Zoning 2shop'!A:A,'Zoning 2shop'!B:B),IF(S1215="6C",_xlfn.XLOOKUP(G1215,'Zoning 2shop'!C:C,'Zoning 2shop'!D:D),""))</f>
        <v/>
      </c>
      <c r="Y1215" s="112">
        <f>AB1215/Z1215</f>
        <v/>
      </c>
      <c r="Z1215" s="4">
        <f>T1215</f>
        <v/>
      </c>
      <c r="AA1215" s="4">
        <f>IF(OR(S1215="6C",S1215="6B",S1215="5X",S1215="5Y"),0.08,0.5)</f>
        <v/>
      </c>
      <c r="AB1215" s="4">
        <f>$AG$5/$AG$2*Z1215</f>
        <v/>
      </c>
      <c r="AC1215" s="19">
        <f>Z1215+AA1215</f>
        <v/>
      </c>
      <c r="AD1215" s="8">
        <f>IF(COUNTIF(Catégories!A:A,N1215)=0,"catégorie inconnue",LOOKUP(N1215,Catégories!A:A,Catégories!B:B))</f>
        <v/>
      </c>
      <c r="AE1215" s="21">
        <f>SUM(Z1215:AB1215)</f>
        <v/>
      </c>
    </row>
    <row r="1216">
      <c r="B1216" s="127" t="inlineStr">
        <is>
          <t>13624019</t>
        </is>
      </c>
      <c r="C1216" s="127" t="inlineStr">
        <is>
          <t>2</t>
        </is>
      </c>
      <c r="D1216" s="123" t="n">
        <v>46171</v>
      </c>
      <c r="E1216" s="127" t="inlineStr">
        <is>
          <t>86550</t>
        </is>
      </c>
      <c r="F1216" s="127" t="inlineStr">
        <is>
          <t>21320</t>
        </is>
      </c>
      <c r="G1216" s="127" t="inlineStr"/>
      <c r="H1216" s="127" t="inlineStr"/>
      <c r="I1216" s="127" t="inlineStr">
        <is>
          <t>115159</t>
        </is>
      </c>
      <c r="J1216" s="127" t="inlineStr">
        <is>
          <t>115159</t>
        </is>
      </c>
      <c r="K1216" s="127" t="inlineStr">
        <is>
          <t>999999</t>
        </is>
      </c>
      <c r="L1216" s="127" t="inlineStr">
        <is>
          <t>XT259813138TS</t>
        </is>
      </c>
      <c r="M1216" s="127" t="inlineStr">
        <is>
          <t>N</t>
        </is>
      </c>
      <c r="N1216" s="127" t="inlineStr">
        <is>
          <t>Transport</t>
        </is>
      </c>
      <c r="O1216" s="127" t="inlineStr">
        <is>
          <t>N</t>
        </is>
      </c>
      <c r="P1216" s="127" t="inlineStr">
        <is>
          <t>S</t>
        </is>
      </c>
      <c r="Q1216" s="127" t="inlineStr">
        <is>
          <t>NT</t>
        </is>
      </c>
      <c r="R1216" s="147" t="n">
        <v>0.12</v>
      </c>
      <c r="S1216" s="127" t="inlineStr">
        <is>
          <t>5Y</t>
        </is>
      </c>
      <c r="T1216" s="148" t="n">
        <v>3.07</v>
      </c>
      <c r="U1216" s="127" t="inlineStr">
        <is>
          <t>LA RUCHE LOGISTIQUE</t>
        </is>
      </c>
      <c r="W1216" s="8">
        <f>IF(C1216&lt;&gt;2,"",IF(S1216="5X","5XK",IF(S1216="5Y","5YK",IF(S1216="6B","6BK",IF(S1216="6C","6CK","")))))</f>
        <v/>
      </c>
      <c r="X1216" s="8">
        <f>IF(S1216="6B",_xlfn.XLOOKUP(H1216,'Zoning 2shop'!A:A,'Zoning 2shop'!B:B),IF(S1216="6C",_xlfn.XLOOKUP(G1216,'Zoning 2shop'!C:C,'Zoning 2shop'!D:D),""))</f>
        <v/>
      </c>
      <c r="Y1216" s="112">
        <f>AB1216/Z1216</f>
        <v/>
      </c>
      <c r="Z1216" s="4">
        <f>T1216</f>
        <v/>
      </c>
      <c r="AA1216" s="4">
        <f>IF(OR(S1216="6C",S1216="6B",S1216="5X",S1216="5Y"),0.08,0.5)</f>
        <v/>
      </c>
      <c r="AB1216" s="4">
        <f>$AG$5/$AG$2*Z1216</f>
        <v/>
      </c>
      <c r="AC1216" s="19">
        <f>Z1216+AA1216</f>
        <v/>
      </c>
      <c r="AD1216" s="8">
        <f>IF(COUNTIF(Catégories!A:A,N1216)=0,"catégorie inconnue",LOOKUP(N1216,Catégories!A:A,Catégories!B:B))</f>
        <v/>
      </c>
      <c r="AE1216" s="21">
        <f>SUM(Z1216:AB1216)</f>
        <v/>
      </c>
    </row>
    <row r="1217">
      <c r="B1217" s="127" t="inlineStr">
        <is>
          <t>13624019</t>
        </is>
      </c>
      <c r="C1217" s="127" t="inlineStr">
        <is>
          <t>2</t>
        </is>
      </c>
      <c r="D1217" s="123" t="n">
        <v>46171</v>
      </c>
      <c r="E1217" s="127" t="inlineStr">
        <is>
          <t>26750</t>
        </is>
      </c>
      <c r="F1217" s="127" t="inlineStr">
        <is>
          <t>21320</t>
        </is>
      </c>
      <c r="G1217" s="127" t="inlineStr"/>
      <c r="H1217" s="127" t="inlineStr"/>
      <c r="I1217" s="127" t="inlineStr">
        <is>
          <t>117205</t>
        </is>
      </c>
      <c r="J1217" s="127" t="inlineStr">
        <is>
          <t>117205</t>
        </is>
      </c>
      <c r="K1217" s="127" t="inlineStr">
        <is>
          <t>999999</t>
        </is>
      </c>
      <c r="L1217" s="127" t="inlineStr">
        <is>
          <t>XT259815023TS</t>
        </is>
      </c>
      <c r="M1217" s="127" t="inlineStr">
        <is>
          <t>N</t>
        </is>
      </c>
      <c r="N1217" s="127" t="inlineStr">
        <is>
          <t>Transport</t>
        </is>
      </c>
      <c r="O1217" s="127" t="inlineStr">
        <is>
          <t>N</t>
        </is>
      </c>
      <c r="P1217" s="127" t="inlineStr">
        <is>
          <t>S</t>
        </is>
      </c>
      <c r="Q1217" s="127" t="inlineStr">
        <is>
          <t>NT</t>
        </is>
      </c>
      <c r="R1217" s="147" t="n">
        <v>0.1</v>
      </c>
      <c r="S1217" s="127" t="inlineStr">
        <is>
          <t>5Y</t>
        </is>
      </c>
      <c r="T1217" s="148" t="n">
        <v>3.07</v>
      </c>
      <c r="U1217" s="127" t="inlineStr">
        <is>
          <t>LA RUCHE LOGISTIQUE</t>
        </is>
      </c>
      <c r="W1217" s="8">
        <f>IF(C1217&lt;&gt;2,"",IF(S1217="5X","5XK",IF(S1217="5Y","5YK",IF(S1217="6B","6BK",IF(S1217="6C","6CK","")))))</f>
        <v/>
      </c>
      <c r="X1217" s="8">
        <f>IF(S1217="6B",_xlfn.XLOOKUP(H1217,'Zoning 2shop'!A:A,'Zoning 2shop'!B:B),IF(S1217="6C",_xlfn.XLOOKUP(G1217,'Zoning 2shop'!C:C,'Zoning 2shop'!D:D),""))</f>
        <v/>
      </c>
      <c r="Y1217" s="112">
        <f>AB1217/Z1217</f>
        <v/>
      </c>
      <c r="Z1217" s="4">
        <f>T1217</f>
        <v/>
      </c>
      <c r="AA1217" s="4">
        <f>IF(OR(S1217="6C",S1217="6B",S1217="5X",S1217="5Y"),0.08,0.5)</f>
        <v/>
      </c>
      <c r="AB1217" s="4">
        <f>$AG$5/$AG$2*Z1217</f>
        <v/>
      </c>
      <c r="AC1217" s="19">
        <f>Z1217+AA1217</f>
        <v/>
      </c>
      <c r="AD1217" s="8">
        <f>IF(COUNTIF(Catégories!A:A,N1217)=0,"catégorie inconnue",LOOKUP(N1217,Catégories!A:A,Catégories!B:B))</f>
        <v/>
      </c>
      <c r="AE1217" s="21">
        <f>SUM(Z1217:AB1217)</f>
        <v/>
      </c>
    </row>
    <row r="1218">
      <c r="B1218" s="127" t="inlineStr">
        <is>
          <t>13624019</t>
        </is>
      </c>
      <c r="C1218" s="127" t="inlineStr">
        <is>
          <t>2</t>
        </is>
      </c>
      <c r="D1218" s="123" t="n">
        <v>46171</v>
      </c>
      <c r="E1218" s="127" t="inlineStr">
        <is>
          <t>64100</t>
        </is>
      </c>
      <c r="F1218" s="127" t="inlineStr">
        <is>
          <t>21320</t>
        </is>
      </c>
      <c r="G1218" s="127" t="inlineStr"/>
      <c r="H1218" s="127" t="inlineStr"/>
      <c r="I1218" s="127" t="inlineStr">
        <is>
          <t>112720</t>
        </is>
      </c>
      <c r="J1218" s="127" t="inlineStr">
        <is>
          <t>112720</t>
        </is>
      </c>
      <c r="K1218" s="127" t="inlineStr">
        <is>
          <t>999999</t>
        </is>
      </c>
      <c r="L1218" s="127" t="inlineStr">
        <is>
          <t>XT259819113TS</t>
        </is>
      </c>
      <c r="M1218" s="127" t="inlineStr">
        <is>
          <t>N</t>
        </is>
      </c>
      <c r="N1218" s="127" t="inlineStr">
        <is>
          <t>Transport</t>
        </is>
      </c>
      <c r="O1218" s="127" t="inlineStr">
        <is>
          <t>N</t>
        </is>
      </c>
      <c r="P1218" s="127" t="inlineStr">
        <is>
          <t>S</t>
        </is>
      </c>
      <c r="Q1218" s="127" t="inlineStr">
        <is>
          <t>NT</t>
        </is>
      </c>
      <c r="R1218" s="147" t="n">
        <v>0.13</v>
      </c>
      <c r="S1218" s="127" t="inlineStr">
        <is>
          <t>5Y</t>
        </is>
      </c>
      <c r="T1218" s="148" t="n">
        <v>3.07</v>
      </c>
      <c r="U1218" s="127" t="inlineStr">
        <is>
          <t>LA RUCHE LOGISTIQUE</t>
        </is>
      </c>
      <c r="W1218" s="8">
        <f>IF(C1218&lt;&gt;2,"",IF(S1218="5X","5XK",IF(S1218="5Y","5YK",IF(S1218="6B","6BK",IF(S1218="6C","6CK","")))))</f>
        <v/>
      </c>
      <c r="X1218" s="8">
        <f>IF(S1218="6B",_xlfn.XLOOKUP(H1218,'Zoning 2shop'!A:A,'Zoning 2shop'!B:B),IF(S1218="6C",_xlfn.XLOOKUP(G1218,'Zoning 2shop'!C:C,'Zoning 2shop'!D:D),""))</f>
        <v/>
      </c>
      <c r="Y1218" s="112">
        <f>AB1218/Z1218</f>
        <v/>
      </c>
      <c r="Z1218" s="4">
        <f>T1218</f>
        <v/>
      </c>
      <c r="AA1218" s="4">
        <f>IF(OR(S1218="6C",S1218="6B",S1218="5X",S1218="5Y"),0.08,0.5)</f>
        <v/>
      </c>
      <c r="AB1218" s="4">
        <f>$AG$5/$AG$2*Z1218</f>
        <v/>
      </c>
      <c r="AC1218" s="19">
        <f>Z1218+AA1218</f>
        <v/>
      </c>
      <c r="AD1218" s="8">
        <f>IF(COUNTIF(Catégories!A:A,N1218)=0,"catégorie inconnue",LOOKUP(N1218,Catégories!A:A,Catégories!B:B))</f>
        <v/>
      </c>
      <c r="AE1218" s="21">
        <f>SUM(Z1218:AB1218)</f>
        <v/>
      </c>
    </row>
    <row r="1219">
      <c r="B1219" s="127" t="inlineStr">
        <is>
          <t>13624019</t>
        </is>
      </c>
      <c r="C1219" s="127" t="inlineStr">
        <is>
          <t>2</t>
        </is>
      </c>
      <c r="D1219" s="123" t="n">
        <v>46171</v>
      </c>
      <c r="E1219" s="127" t="inlineStr">
        <is>
          <t>17000</t>
        </is>
      </c>
      <c r="F1219" s="127" t="inlineStr">
        <is>
          <t>21320</t>
        </is>
      </c>
      <c r="G1219" s="127" t="inlineStr"/>
      <c r="H1219" s="127" t="inlineStr"/>
      <c r="I1219" s="127" t="inlineStr">
        <is>
          <t>116026</t>
        </is>
      </c>
      <c r="J1219" s="127" t="inlineStr">
        <is>
          <t>116026</t>
        </is>
      </c>
      <c r="K1219" s="127" t="inlineStr">
        <is>
          <t>999999</t>
        </is>
      </c>
      <c r="L1219" s="127" t="inlineStr">
        <is>
          <t>XT259829169TS</t>
        </is>
      </c>
      <c r="M1219" s="127" t="inlineStr">
        <is>
          <t>N</t>
        </is>
      </c>
      <c r="N1219" s="127" t="inlineStr">
        <is>
          <t>Transport</t>
        </is>
      </c>
      <c r="O1219" s="127" t="inlineStr">
        <is>
          <t>N</t>
        </is>
      </c>
      <c r="P1219" s="127" t="inlineStr">
        <is>
          <t>S</t>
        </is>
      </c>
      <c r="Q1219" s="127" t="inlineStr">
        <is>
          <t>NT</t>
        </is>
      </c>
      <c r="R1219" s="147" t="n">
        <v>0.13</v>
      </c>
      <c r="S1219" s="127" t="inlineStr">
        <is>
          <t>5Y</t>
        </is>
      </c>
      <c r="T1219" s="148" t="n">
        <v>3.07</v>
      </c>
      <c r="U1219" s="127" t="inlineStr">
        <is>
          <t>LA RUCHE LOGISTIQUE</t>
        </is>
      </c>
      <c r="W1219" s="8">
        <f>IF(C1219&lt;&gt;2,"",IF(S1219="5X","5XK",IF(S1219="5Y","5YK",IF(S1219="6B","6BK",IF(S1219="6C","6CK","")))))</f>
        <v/>
      </c>
      <c r="X1219" s="8">
        <f>IF(S1219="6B",_xlfn.XLOOKUP(H1219,'Zoning 2shop'!A:A,'Zoning 2shop'!B:B),IF(S1219="6C",_xlfn.XLOOKUP(G1219,'Zoning 2shop'!C:C,'Zoning 2shop'!D:D),""))</f>
        <v/>
      </c>
      <c r="Y1219" s="112">
        <f>AB1219/Z1219</f>
        <v/>
      </c>
      <c r="Z1219" s="4">
        <f>T1219</f>
        <v/>
      </c>
      <c r="AA1219" s="4">
        <f>IF(OR(S1219="6C",S1219="6B",S1219="5X",S1219="5Y"),0.08,0.5)</f>
        <v/>
      </c>
      <c r="AB1219" s="4">
        <f>$AG$5/$AG$2*Z1219</f>
        <v/>
      </c>
      <c r="AC1219" s="19">
        <f>Z1219+AA1219</f>
        <v/>
      </c>
      <c r="AD1219" s="8">
        <f>IF(COUNTIF(Catégories!A:A,N1219)=0,"catégorie inconnue",LOOKUP(N1219,Catégories!A:A,Catégories!B:B))</f>
        <v/>
      </c>
      <c r="AE1219" s="21">
        <f>SUM(Z1219:AB1219)</f>
        <v/>
      </c>
    </row>
    <row r="1220">
      <c r="B1220" s="127" t="inlineStr">
        <is>
          <t>13624019</t>
        </is>
      </c>
      <c r="C1220" s="127" t="inlineStr">
        <is>
          <t>2</t>
        </is>
      </c>
      <c r="D1220" s="123" t="n">
        <v>46171</v>
      </c>
      <c r="E1220" s="127" t="inlineStr">
        <is>
          <t>37130</t>
        </is>
      </c>
      <c r="F1220" s="127" t="inlineStr">
        <is>
          <t>21320</t>
        </is>
      </c>
      <c r="G1220" s="127" t="inlineStr"/>
      <c r="H1220" s="127" t="inlineStr"/>
      <c r="I1220" s="127" t="inlineStr">
        <is>
          <t>117113</t>
        </is>
      </c>
      <c r="J1220" s="127" t="inlineStr">
        <is>
          <t>117113</t>
        </is>
      </c>
      <c r="K1220" s="127" t="inlineStr">
        <is>
          <t>999999</t>
        </is>
      </c>
      <c r="L1220" s="127" t="inlineStr">
        <is>
          <t>XT259830462TS</t>
        </is>
      </c>
      <c r="M1220" s="127" t="inlineStr">
        <is>
          <t>N</t>
        </is>
      </c>
      <c r="N1220" s="127" t="inlineStr">
        <is>
          <t>Transport</t>
        </is>
      </c>
      <c r="O1220" s="127" t="inlineStr">
        <is>
          <t>N</t>
        </is>
      </c>
      <c r="P1220" s="127" t="inlineStr">
        <is>
          <t>S</t>
        </is>
      </c>
      <c r="Q1220" s="127" t="inlineStr">
        <is>
          <t>NT</t>
        </is>
      </c>
      <c r="R1220" s="147" t="n">
        <v>0.09</v>
      </c>
      <c r="S1220" s="127" t="inlineStr">
        <is>
          <t>5Y</t>
        </is>
      </c>
      <c r="T1220" s="148" t="n">
        <v>3.07</v>
      </c>
      <c r="U1220" s="127" t="inlineStr">
        <is>
          <t>LA RUCHE LOGISTIQUE</t>
        </is>
      </c>
      <c r="W1220" s="8">
        <f>IF(C1220&lt;&gt;2,"",IF(S1220="5X","5XK",IF(S1220="5Y","5YK",IF(S1220="6B","6BK",IF(S1220="6C","6CK","")))))</f>
        <v/>
      </c>
      <c r="X1220" s="8">
        <f>IF(S1220="6B",_xlfn.XLOOKUP(H1220,'Zoning 2shop'!A:A,'Zoning 2shop'!B:B),IF(S1220="6C",_xlfn.XLOOKUP(G1220,'Zoning 2shop'!C:C,'Zoning 2shop'!D:D),""))</f>
        <v/>
      </c>
      <c r="Y1220" s="112">
        <f>AB1220/Z1220</f>
        <v/>
      </c>
      <c r="Z1220" s="4">
        <f>T1220</f>
        <v/>
      </c>
      <c r="AA1220" s="4">
        <f>IF(OR(S1220="6C",S1220="6B",S1220="5X",S1220="5Y"),0.08,0.5)</f>
        <v/>
      </c>
      <c r="AB1220" s="4">
        <f>$AG$5/$AG$2*Z1220</f>
        <v/>
      </c>
      <c r="AC1220" s="19">
        <f>Z1220+AA1220</f>
        <v/>
      </c>
      <c r="AD1220" s="8">
        <f>IF(COUNTIF(Catégories!A:A,N1220)=0,"catégorie inconnue",LOOKUP(N1220,Catégories!A:A,Catégories!B:B))</f>
        <v/>
      </c>
      <c r="AE1220" s="21">
        <f>SUM(Z1220:AB1220)</f>
        <v/>
      </c>
    </row>
    <row r="1221">
      <c r="B1221" s="127" t="inlineStr">
        <is>
          <t>13624019</t>
        </is>
      </c>
      <c r="C1221" s="127" t="inlineStr">
        <is>
          <t>2</t>
        </is>
      </c>
      <c r="D1221" s="123" t="n">
        <v>46171</v>
      </c>
      <c r="E1221" s="127" t="inlineStr">
        <is>
          <t>59494</t>
        </is>
      </c>
      <c r="F1221" s="127" t="inlineStr">
        <is>
          <t>21320</t>
        </is>
      </c>
      <c r="G1221" s="127" t="inlineStr"/>
      <c r="H1221" s="127" t="inlineStr"/>
      <c r="I1221" s="127" t="inlineStr">
        <is>
          <t>117725</t>
        </is>
      </c>
      <c r="J1221" s="127" t="inlineStr">
        <is>
          <t>117725</t>
        </is>
      </c>
      <c r="K1221" s="127" t="inlineStr">
        <is>
          <t>999999</t>
        </is>
      </c>
      <c r="L1221" s="127" t="inlineStr">
        <is>
          <t>XT259842085TS</t>
        </is>
      </c>
      <c r="M1221" s="127" t="inlineStr">
        <is>
          <t>N</t>
        </is>
      </c>
      <c r="N1221" s="127" t="inlineStr">
        <is>
          <t>Transport</t>
        </is>
      </c>
      <c r="O1221" s="127" t="inlineStr">
        <is>
          <t>N</t>
        </is>
      </c>
      <c r="P1221" s="127" t="inlineStr">
        <is>
          <t>S</t>
        </is>
      </c>
      <c r="Q1221" s="127" t="inlineStr">
        <is>
          <t>NT</t>
        </is>
      </c>
      <c r="R1221" s="147" t="n">
        <v>0.35</v>
      </c>
      <c r="S1221" s="127" t="inlineStr">
        <is>
          <t>5Y</t>
        </is>
      </c>
      <c r="T1221" s="148" t="n">
        <v>3.07</v>
      </c>
      <c r="U1221" s="127" t="inlineStr">
        <is>
          <t>LA RUCHE LOGISTIQUE</t>
        </is>
      </c>
      <c r="W1221" s="8">
        <f>IF(C1221&lt;&gt;2,"",IF(S1221="5X","5XK",IF(S1221="5Y","5YK",IF(S1221="6B","6BK",IF(S1221="6C","6CK","")))))</f>
        <v/>
      </c>
      <c r="X1221" s="8">
        <f>IF(S1221="6B",_xlfn.XLOOKUP(H1221,'Zoning 2shop'!A:A,'Zoning 2shop'!B:B),IF(S1221="6C",_xlfn.XLOOKUP(G1221,'Zoning 2shop'!C:C,'Zoning 2shop'!D:D),""))</f>
        <v/>
      </c>
      <c r="Y1221" s="112">
        <f>AB1221/Z1221</f>
        <v/>
      </c>
      <c r="Z1221" s="4">
        <f>T1221</f>
        <v/>
      </c>
      <c r="AA1221" s="4">
        <f>IF(OR(S1221="6C",S1221="6B",S1221="5X",S1221="5Y"),0.08,0.5)</f>
        <v/>
      </c>
      <c r="AB1221" s="4">
        <f>$AG$5/$AG$2*Z1221</f>
        <v/>
      </c>
      <c r="AC1221" s="19">
        <f>Z1221+AA1221</f>
        <v/>
      </c>
      <c r="AD1221" s="8">
        <f>IF(COUNTIF(Catégories!A:A,N1221)=0,"catégorie inconnue",LOOKUP(N1221,Catégories!A:A,Catégories!B:B))</f>
        <v/>
      </c>
      <c r="AE1221" s="21">
        <f>SUM(Z1221:AB1221)</f>
        <v/>
      </c>
    </row>
    <row r="1222">
      <c r="B1222" s="127" t="inlineStr">
        <is>
          <t>13624019</t>
        </is>
      </c>
      <c r="C1222" s="127" t="inlineStr">
        <is>
          <t>2</t>
        </is>
      </c>
      <c r="D1222" s="123" t="n">
        <v>46171</v>
      </c>
      <c r="E1222" s="127" t="inlineStr">
        <is>
          <t>74320</t>
        </is>
      </c>
      <c r="F1222" s="127" t="inlineStr">
        <is>
          <t>21320</t>
        </is>
      </c>
      <c r="G1222" s="127" t="inlineStr"/>
      <c r="H1222" s="127" t="inlineStr"/>
      <c r="I1222" s="127" t="inlineStr">
        <is>
          <t>114390</t>
        </is>
      </c>
      <c r="J1222" s="127" t="inlineStr">
        <is>
          <t>114390</t>
        </is>
      </c>
      <c r="K1222" s="127" t="inlineStr">
        <is>
          <t>999999</t>
        </is>
      </c>
      <c r="L1222" s="127" t="inlineStr">
        <is>
          <t>XT259856354TS</t>
        </is>
      </c>
      <c r="M1222" s="127" t="inlineStr">
        <is>
          <t>N</t>
        </is>
      </c>
      <c r="N1222" s="127" t="inlineStr">
        <is>
          <t>Transport</t>
        </is>
      </c>
      <c r="O1222" s="127" t="inlineStr">
        <is>
          <t>N</t>
        </is>
      </c>
      <c r="P1222" s="127" t="inlineStr">
        <is>
          <t>S</t>
        </is>
      </c>
      <c r="Q1222" s="127" t="inlineStr">
        <is>
          <t>NT</t>
        </is>
      </c>
      <c r="R1222" s="147" t="n">
        <v>0.72</v>
      </c>
      <c r="S1222" s="127" t="inlineStr">
        <is>
          <t>5Y</t>
        </is>
      </c>
      <c r="T1222" s="148" t="n">
        <v>3.17</v>
      </c>
      <c r="U1222" s="127" t="inlineStr">
        <is>
          <t>LA RUCHE LOGISTIQUE</t>
        </is>
      </c>
      <c r="W1222" s="8">
        <f>IF(C1222&lt;&gt;2,"",IF(S1222="5X","5XK",IF(S1222="5Y","5YK",IF(S1222="6B","6BK",IF(S1222="6C","6CK","")))))</f>
        <v/>
      </c>
      <c r="X1222" s="8">
        <f>IF(S1222="6B",_xlfn.XLOOKUP(H1222,'Zoning 2shop'!A:A,'Zoning 2shop'!B:B),IF(S1222="6C",_xlfn.XLOOKUP(G1222,'Zoning 2shop'!C:C,'Zoning 2shop'!D:D),""))</f>
        <v/>
      </c>
      <c r="Y1222" s="112">
        <f>AB1222/Z1222</f>
        <v/>
      </c>
      <c r="Z1222" s="4">
        <f>T1222</f>
        <v/>
      </c>
      <c r="AA1222" s="4">
        <f>IF(OR(S1222="6C",S1222="6B",S1222="5X",S1222="5Y"),0.08,0.5)</f>
        <v/>
      </c>
      <c r="AB1222" s="4">
        <f>$AG$5/$AG$2*Z1222</f>
        <v/>
      </c>
      <c r="AC1222" s="19">
        <f>Z1222+AA1222</f>
        <v/>
      </c>
      <c r="AD1222" s="8">
        <f>IF(COUNTIF(Catégories!A:A,N1222)=0,"catégorie inconnue",LOOKUP(N1222,Catégories!A:A,Catégories!B:B))</f>
        <v/>
      </c>
      <c r="AE1222" s="21">
        <f>SUM(Z1222:AB1222)</f>
        <v/>
      </c>
    </row>
    <row r="1223">
      <c r="B1223" s="127" t="inlineStr">
        <is>
          <t>13624019</t>
        </is>
      </c>
      <c r="C1223" s="127" t="inlineStr">
        <is>
          <t>2</t>
        </is>
      </c>
      <c r="D1223" s="123" t="n">
        <v>46171</v>
      </c>
      <c r="E1223" s="127" t="inlineStr">
        <is>
          <t>38450</t>
        </is>
      </c>
      <c r="F1223" s="127" t="inlineStr">
        <is>
          <t>21320</t>
        </is>
      </c>
      <c r="G1223" s="127" t="inlineStr"/>
      <c r="H1223" s="127" t="inlineStr"/>
      <c r="I1223" s="127" t="inlineStr">
        <is>
          <t>115881</t>
        </is>
      </c>
      <c r="J1223" s="127" t="inlineStr">
        <is>
          <t>115881</t>
        </is>
      </c>
      <c r="K1223" s="127" t="inlineStr">
        <is>
          <t>999999</t>
        </is>
      </c>
      <c r="L1223" s="127" t="inlineStr">
        <is>
          <t>XT259858369TS</t>
        </is>
      </c>
      <c r="M1223" s="127" t="inlineStr">
        <is>
          <t>N</t>
        </is>
      </c>
      <c r="N1223" s="127" t="inlineStr">
        <is>
          <t>Transport</t>
        </is>
      </c>
      <c r="O1223" s="127" t="inlineStr">
        <is>
          <t>N</t>
        </is>
      </c>
      <c r="P1223" s="127" t="inlineStr">
        <is>
          <t>S</t>
        </is>
      </c>
      <c r="Q1223" s="127" t="inlineStr">
        <is>
          <t>NT</t>
        </is>
      </c>
      <c r="R1223" s="147" t="n">
        <v>0.02</v>
      </c>
      <c r="S1223" s="127" t="inlineStr">
        <is>
          <t>5Y</t>
        </is>
      </c>
      <c r="T1223" s="148" t="n">
        <v>3.07</v>
      </c>
      <c r="U1223" s="127" t="inlineStr">
        <is>
          <t>LA RUCHE LOGISTIQUE</t>
        </is>
      </c>
      <c r="W1223" s="8">
        <f>IF(C1223&lt;&gt;2,"",IF(S1223="5X","5XK",IF(S1223="5Y","5YK",IF(S1223="6B","6BK",IF(S1223="6C","6CK","")))))</f>
        <v/>
      </c>
      <c r="X1223" s="8">
        <f>IF(S1223="6B",_xlfn.XLOOKUP(H1223,'Zoning 2shop'!A:A,'Zoning 2shop'!B:B),IF(S1223="6C",_xlfn.XLOOKUP(G1223,'Zoning 2shop'!C:C,'Zoning 2shop'!D:D),""))</f>
        <v/>
      </c>
      <c r="Y1223" s="112">
        <f>AB1223/Z1223</f>
        <v/>
      </c>
      <c r="Z1223" s="4">
        <f>T1223</f>
        <v/>
      </c>
      <c r="AA1223" s="4">
        <f>IF(OR(S1223="6C",S1223="6B",S1223="5X",S1223="5Y"),0.08,0.5)</f>
        <v/>
      </c>
      <c r="AB1223" s="4">
        <f>$AG$5/$AG$2*Z1223</f>
        <v/>
      </c>
      <c r="AC1223" s="19">
        <f>Z1223+AA1223</f>
        <v/>
      </c>
      <c r="AD1223" s="8">
        <f>IF(COUNTIF(Catégories!A:A,N1223)=0,"catégorie inconnue",LOOKUP(N1223,Catégories!A:A,Catégories!B:B))</f>
        <v/>
      </c>
      <c r="AE1223" s="21">
        <f>SUM(Z1223:AB1223)</f>
        <v/>
      </c>
    </row>
    <row r="1224">
      <c r="B1224" s="127" t="inlineStr">
        <is>
          <t>13624019</t>
        </is>
      </c>
      <c r="C1224" s="127" t="inlineStr">
        <is>
          <t>2</t>
        </is>
      </c>
      <c r="D1224" s="123" t="n">
        <v>46171</v>
      </c>
      <c r="E1224" s="127" t="inlineStr">
        <is>
          <t>78100</t>
        </is>
      </c>
      <c r="F1224" s="127" t="inlineStr">
        <is>
          <t>21320</t>
        </is>
      </c>
      <c r="G1224" s="127" t="inlineStr"/>
      <c r="H1224" s="127" t="inlineStr"/>
      <c r="I1224" s="127" t="inlineStr">
        <is>
          <t>115577</t>
        </is>
      </c>
      <c r="J1224" s="127" t="inlineStr">
        <is>
          <t>115577</t>
        </is>
      </c>
      <c r="K1224" s="127" t="inlineStr">
        <is>
          <t>999999</t>
        </is>
      </c>
      <c r="L1224" s="127" t="inlineStr">
        <is>
          <t>XT259860504TS</t>
        </is>
      </c>
      <c r="M1224" s="127" t="inlineStr">
        <is>
          <t>N</t>
        </is>
      </c>
      <c r="N1224" s="127" t="inlineStr">
        <is>
          <t>Transport</t>
        </is>
      </c>
      <c r="O1224" s="127" t="inlineStr">
        <is>
          <t>N</t>
        </is>
      </c>
      <c r="P1224" s="127" t="inlineStr">
        <is>
          <t>S</t>
        </is>
      </c>
      <c r="Q1224" s="127" t="inlineStr">
        <is>
          <t>NT</t>
        </is>
      </c>
      <c r="R1224" s="147" t="n">
        <v>0.2</v>
      </c>
      <c r="S1224" s="127" t="inlineStr">
        <is>
          <t>5Y</t>
        </is>
      </c>
      <c r="T1224" s="148" t="n">
        <v>3.07</v>
      </c>
      <c r="U1224" s="127" t="inlineStr">
        <is>
          <t>LA RUCHE LOGISTIQUE</t>
        </is>
      </c>
      <c r="W1224" s="8">
        <f>IF(C1224&lt;&gt;2,"",IF(S1224="5X","5XK",IF(S1224="5Y","5YK",IF(S1224="6B","6BK",IF(S1224="6C","6CK","")))))</f>
        <v/>
      </c>
      <c r="X1224" s="8">
        <f>IF(S1224="6B",_xlfn.XLOOKUP(H1224,'Zoning 2shop'!A:A,'Zoning 2shop'!B:B),IF(S1224="6C",_xlfn.XLOOKUP(G1224,'Zoning 2shop'!C:C,'Zoning 2shop'!D:D),""))</f>
        <v/>
      </c>
      <c r="Y1224" s="112">
        <f>AB1224/Z1224</f>
        <v/>
      </c>
      <c r="Z1224" s="4">
        <f>T1224</f>
        <v/>
      </c>
      <c r="AA1224" s="4">
        <f>IF(OR(S1224="6C",S1224="6B",S1224="5X",S1224="5Y"),0.08,0.5)</f>
        <v/>
      </c>
      <c r="AB1224" s="4">
        <f>$AG$5/$AG$2*Z1224</f>
        <v/>
      </c>
      <c r="AC1224" s="19">
        <f>Z1224+AA1224</f>
        <v/>
      </c>
      <c r="AD1224" s="8">
        <f>IF(COUNTIF(Catégories!A:A,N1224)=0,"catégorie inconnue",LOOKUP(N1224,Catégories!A:A,Catégories!B:B))</f>
        <v/>
      </c>
      <c r="AE1224" s="21">
        <f>SUM(Z1224:AB1224)</f>
        <v/>
      </c>
    </row>
    <row r="1225">
      <c r="B1225" s="127" t="inlineStr">
        <is>
          <t>13624019</t>
        </is>
      </c>
      <c r="C1225" s="127" t="inlineStr">
        <is>
          <t>2</t>
        </is>
      </c>
      <c r="D1225" s="123" t="n">
        <v>46171</v>
      </c>
      <c r="E1225" s="127" t="inlineStr">
        <is>
          <t>56150</t>
        </is>
      </c>
      <c r="F1225" s="127" t="inlineStr">
        <is>
          <t>21320</t>
        </is>
      </c>
      <c r="G1225" s="127" t="inlineStr"/>
      <c r="H1225" s="127" t="inlineStr"/>
      <c r="I1225" s="127" t="inlineStr">
        <is>
          <t>117632</t>
        </is>
      </c>
      <c r="J1225" s="127" t="inlineStr">
        <is>
          <t>117632</t>
        </is>
      </c>
      <c r="K1225" s="127" t="inlineStr">
        <is>
          <t>999999</t>
        </is>
      </c>
      <c r="L1225" s="127" t="inlineStr">
        <is>
          <t>XT259860610TS</t>
        </is>
      </c>
      <c r="M1225" s="127" t="inlineStr">
        <is>
          <t>N</t>
        </is>
      </c>
      <c r="N1225" s="127" t="inlineStr">
        <is>
          <t>Transport</t>
        </is>
      </c>
      <c r="O1225" s="127" t="inlineStr">
        <is>
          <t>N</t>
        </is>
      </c>
      <c r="P1225" s="127" t="inlineStr">
        <is>
          <t>S</t>
        </is>
      </c>
      <c r="Q1225" s="127" t="inlineStr">
        <is>
          <t>NT</t>
        </is>
      </c>
      <c r="R1225" s="147" t="n">
        <v>0.95</v>
      </c>
      <c r="S1225" s="127" t="inlineStr">
        <is>
          <t>5Y</t>
        </is>
      </c>
      <c r="T1225" s="148" t="n">
        <v>3.17</v>
      </c>
      <c r="U1225" s="127" t="inlineStr">
        <is>
          <t>LA RUCHE LOGISTIQUE</t>
        </is>
      </c>
      <c r="W1225" s="8">
        <f>IF(C1225&lt;&gt;2,"",IF(S1225="5X","5XK",IF(S1225="5Y","5YK",IF(S1225="6B","6BK",IF(S1225="6C","6CK","")))))</f>
        <v/>
      </c>
      <c r="X1225" s="8">
        <f>IF(S1225="6B",_xlfn.XLOOKUP(H1225,'Zoning 2shop'!A:A,'Zoning 2shop'!B:B),IF(S1225="6C",_xlfn.XLOOKUP(G1225,'Zoning 2shop'!C:C,'Zoning 2shop'!D:D),""))</f>
        <v/>
      </c>
      <c r="Y1225" s="112">
        <f>AB1225/Z1225</f>
        <v/>
      </c>
      <c r="Z1225" s="4">
        <f>T1225</f>
        <v/>
      </c>
      <c r="AA1225" s="4">
        <f>IF(OR(S1225="6C",S1225="6B",S1225="5X",S1225="5Y"),0.08,0.5)</f>
        <v/>
      </c>
      <c r="AB1225" s="4">
        <f>$AG$5/$AG$2*Z1225</f>
        <v/>
      </c>
      <c r="AC1225" s="19">
        <f>Z1225+AA1225</f>
        <v/>
      </c>
      <c r="AD1225" s="8">
        <f>IF(COUNTIF(Catégories!A:A,N1225)=0,"catégorie inconnue",LOOKUP(N1225,Catégories!A:A,Catégories!B:B))</f>
        <v/>
      </c>
      <c r="AE1225" s="21">
        <f>SUM(Z1225:AB1225)</f>
        <v/>
      </c>
    </row>
    <row r="1226">
      <c r="B1226" s="127" t="inlineStr">
        <is>
          <t>13624019</t>
        </is>
      </c>
      <c r="C1226" s="127" t="inlineStr">
        <is>
          <t>2</t>
        </is>
      </c>
      <c r="D1226" s="123" t="n">
        <v>46171</v>
      </c>
      <c r="E1226" s="127" t="inlineStr">
        <is>
          <t>78100</t>
        </is>
      </c>
      <c r="F1226" s="127" t="inlineStr">
        <is>
          <t>21320</t>
        </is>
      </c>
      <c r="G1226" s="127" t="inlineStr"/>
      <c r="H1226" s="127" t="inlineStr"/>
      <c r="I1226" s="127" t="inlineStr">
        <is>
          <t>117537</t>
        </is>
      </c>
      <c r="J1226" s="127" t="inlineStr">
        <is>
          <t>117537</t>
        </is>
      </c>
      <c r="K1226" s="127" t="inlineStr">
        <is>
          <t>999999</t>
        </is>
      </c>
      <c r="L1226" s="127" t="inlineStr">
        <is>
          <t>XT259866731TS</t>
        </is>
      </c>
      <c r="M1226" s="127" t="inlineStr">
        <is>
          <t>N</t>
        </is>
      </c>
      <c r="N1226" s="127" t="inlineStr">
        <is>
          <t>Transport</t>
        </is>
      </c>
      <c r="O1226" s="127" t="inlineStr">
        <is>
          <t>N</t>
        </is>
      </c>
      <c r="P1226" s="127" t="inlineStr">
        <is>
          <t>S</t>
        </is>
      </c>
      <c r="Q1226" s="127" t="inlineStr">
        <is>
          <t>NT</t>
        </is>
      </c>
      <c r="R1226" s="147" t="n">
        <v>0.7</v>
      </c>
      <c r="S1226" s="127" t="inlineStr">
        <is>
          <t>5Y</t>
        </is>
      </c>
      <c r="T1226" s="148" t="n">
        <v>3.17</v>
      </c>
      <c r="U1226" s="127" t="inlineStr">
        <is>
          <t>LA RUCHE LOGISTIQUE</t>
        </is>
      </c>
      <c r="W1226" s="8">
        <f>IF(C1226&lt;&gt;2,"",IF(S1226="5X","5XK",IF(S1226="5Y","5YK",IF(S1226="6B","6BK",IF(S1226="6C","6CK","")))))</f>
        <v/>
      </c>
      <c r="X1226" s="8">
        <f>IF(S1226="6B",_xlfn.XLOOKUP(H1226,'Zoning 2shop'!A:A,'Zoning 2shop'!B:B),IF(S1226="6C",_xlfn.XLOOKUP(G1226,'Zoning 2shop'!C:C,'Zoning 2shop'!D:D),""))</f>
        <v/>
      </c>
      <c r="Y1226" s="112">
        <f>AB1226/Z1226</f>
        <v/>
      </c>
      <c r="Z1226" s="4">
        <f>T1226</f>
        <v/>
      </c>
      <c r="AA1226" s="4">
        <f>IF(OR(S1226="6C",S1226="6B",S1226="5X",S1226="5Y"),0.08,0.5)</f>
        <v/>
      </c>
      <c r="AB1226" s="4">
        <f>$AG$5/$AG$2*Z1226</f>
        <v/>
      </c>
      <c r="AC1226" s="19">
        <f>Z1226+AA1226</f>
        <v/>
      </c>
      <c r="AD1226" s="8">
        <f>IF(COUNTIF(Catégories!A:A,N1226)=0,"catégorie inconnue",LOOKUP(N1226,Catégories!A:A,Catégories!B:B))</f>
        <v/>
      </c>
      <c r="AE1226" s="21">
        <f>SUM(Z1226:AB1226)</f>
        <v/>
      </c>
    </row>
    <row r="1227">
      <c r="B1227" s="127" t="inlineStr">
        <is>
          <t>13624019</t>
        </is>
      </c>
      <c r="C1227" s="127" t="inlineStr">
        <is>
          <t>2</t>
        </is>
      </c>
      <c r="D1227" s="123" t="n">
        <v>46171</v>
      </c>
      <c r="E1227" s="127" t="inlineStr">
        <is>
          <t>78510</t>
        </is>
      </c>
      <c r="F1227" s="127" t="inlineStr">
        <is>
          <t>21320</t>
        </is>
      </c>
      <c r="G1227" s="127" t="inlineStr"/>
      <c r="H1227" s="127" t="inlineStr"/>
      <c r="I1227" s="127" t="inlineStr">
        <is>
          <t>118420</t>
        </is>
      </c>
      <c r="J1227" s="127" t="inlineStr">
        <is>
          <t>118420</t>
        </is>
      </c>
      <c r="K1227" s="127" t="inlineStr">
        <is>
          <t>999999</t>
        </is>
      </c>
      <c r="L1227" s="127" t="inlineStr">
        <is>
          <t>XT259868278TS</t>
        </is>
      </c>
      <c r="M1227" s="127" t="inlineStr">
        <is>
          <t>N</t>
        </is>
      </c>
      <c r="N1227" s="127" t="inlineStr">
        <is>
          <t>Transport</t>
        </is>
      </c>
      <c r="O1227" s="127" t="inlineStr">
        <is>
          <t>N</t>
        </is>
      </c>
      <c r="P1227" s="127" t="inlineStr">
        <is>
          <t>S</t>
        </is>
      </c>
      <c r="Q1227" s="127" t="inlineStr">
        <is>
          <t>NT</t>
        </is>
      </c>
      <c r="R1227" s="147" t="n">
        <v>0.24</v>
      </c>
      <c r="S1227" s="127" t="inlineStr">
        <is>
          <t>5Y</t>
        </is>
      </c>
      <c r="T1227" s="148" t="n">
        <v>3.07</v>
      </c>
      <c r="U1227" s="127" t="inlineStr">
        <is>
          <t>LA RUCHE LOGISTIQUE</t>
        </is>
      </c>
      <c r="W1227" s="8">
        <f>IF(C1227&lt;&gt;2,"",IF(S1227="5X","5XK",IF(S1227="5Y","5YK",IF(S1227="6B","6BK",IF(S1227="6C","6CK","")))))</f>
        <v/>
      </c>
      <c r="X1227" s="8">
        <f>IF(S1227="6B",_xlfn.XLOOKUP(H1227,'Zoning 2shop'!A:A,'Zoning 2shop'!B:B),IF(S1227="6C",_xlfn.XLOOKUP(G1227,'Zoning 2shop'!C:C,'Zoning 2shop'!D:D),""))</f>
        <v/>
      </c>
      <c r="Y1227" s="112">
        <f>AB1227/Z1227</f>
        <v/>
      </c>
      <c r="Z1227" s="4">
        <f>T1227</f>
        <v/>
      </c>
      <c r="AA1227" s="4">
        <f>IF(OR(S1227="6C",S1227="6B",S1227="5X",S1227="5Y"),0.08,0.5)</f>
        <v/>
      </c>
      <c r="AB1227" s="4">
        <f>$AG$5/$AG$2*Z1227</f>
        <v/>
      </c>
      <c r="AC1227" s="19">
        <f>Z1227+AA1227</f>
        <v/>
      </c>
      <c r="AD1227" s="8">
        <f>IF(COUNTIF(Catégories!A:A,N1227)=0,"catégorie inconnue",LOOKUP(N1227,Catégories!A:A,Catégories!B:B))</f>
        <v/>
      </c>
      <c r="AE1227" s="21">
        <f>SUM(Z1227:AB1227)</f>
        <v/>
      </c>
    </row>
    <row r="1228">
      <c r="B1228" s="127" t="inlineStr">
        <is>
          <t>13624019</t>
        </is>
      </c>
      <c r="C1228" s="127" t="inlineStr">
        <is>
          <t>2</t>
        </is>
      </c>
      <c r="D1228" s="123" t="n">
        <v>46171</v>
      </c>
      <c r="E1228" s="127" t="inlineStr">
        <is>
          <t>30200</t>
        </is>
      </c>
      <c r="F1228" s="127" t="inlineStr">
        <is>
          <t>21320</t>
        </is>
      </c>
      <c r="G1228" s="127" t="inlineStr"/>
      <c r="H1228" s="127" t="inlineStr"/>
      <c r="I1228" s="127" t="inlineStr">
        <is>
          <t>115986</t>
        </is>
      </c>
      <c r="J1228" s="127" t="inlineStr">
        <is>
          <t>115986</t>
        </is>
      </c>
      <c r="K1228" s="127" t="inlineStr">
        <is>
          <t>999999</t>
        </is>
      </c>
      <c r="L1228" s="127" t="inlineStr">
        <is>
          <t>XT259871833TS</t>
        </is>
      </c>
      <c r="M1228" s="127" t="inlineStr">
        <is>
          <t>N</t>
        </is>
      </c>
      <c r="N1228" s="127" t="inlineStr">
        <is>
          <t>Transport</t>
        </is>
      </c>
      <c r="O1228" s="127" t="inlineStr">
        <is>
          <t>N</t>
        </is>
      </c>
      <c r="P1228" s="127" t="inlineStr">
        <is>
          <t>S</t>
        </is>
      </c>
      <c r="Q1228" s="127" t="inlineStr">
        <is>
          <t>NT</t>
        </is>
      </c>
      <c r="R1228" s="147" t="n">
        <v>0.11</v>
      </c>
      <c r="S1228" s="127" t="inlineStr">
        <is>
          <t>5Y</t>
        </is>
      </c>
      <c r="T1228" s="148" t="n">
        <v>3.07</v>
      </c>
      <c r="U1228" s="127" t="inlineStr">
        <is>
          <t>LA RUCHE LOGISTIQUE</t>
        </is>
      </c>
      <c r="W1228" s="8">
        <f>IF(C1228&lt;&gt;2,"",IF(S1228="5X","5XK",IF(S1228="5Y","5YK",IF(S1228="6B","6BK",IF(S1228="6C","6CK","")))))</f>
        <v/>
      </c>
      <c r="X1228" s="8">
        <f>IF(S1228="6B",_xlfn.XLOOKUP(H1228,'Zoning 2shop'!A:A,'Zoning 2shop'!B:B),IF(S1228="6C",_xlfn.XLOOKUP(G1228,'Zoning 2shop'!C:C,'Zoning 2shop'!D:D),""))</f>
        <v/>
      </c>
      <c r="Y1228" s="112">
        <f>AB1228/Z1228</f>
        <v/>
      </c>
      <c r="Z1228" s="4">
        <f>T1228</f>
        <v/>
      </c>
      <c r="AA1228" s="4">
        <f>IF(OR(S1228="6C",S1228="6B",S1228="5X",S1228="5Y"),0.08,0.5)</f>
        <v/>
      </c>
      <c r="AB1228" s="4">
        <f>$AG$5/$AG$2*Z1228</f>
        <v/>
      </c>
      <c r="AC1228" s="19">
        <f>Z1228+AA1228</f>
        <v/>
      </c>
      <c r="AD1228" s="8">
        <f>IF(COUNTIF(Catégories!A:A,N1228)=0,"catégorie inconnue",LOOKUP(N1228,Catégories!A:A,Catégories!B:B))</f>
        <v/>
      </c>
      <c r="AE1228" s="21">
        <f>SUM(Z1228:AB1228)</f>
        <v/>
      </c>
    </row>
    <row r="1229">
      <c r="B1229" s="127" t="inlineStr">
        <is>
          <t>13624019</t>
        </is>
      </c>
      <c r="C1229" s="127" t="inlineStr">
        <is>
          <t>2</t>
        </is>
      </c>
      <c r="D1229" s="123" t="n">
        <v>46171</v>
      </c>
      <c r="E1229" s="127" t="inlineStr">
        <is>
          <t>69220</t>
        </is>
      </c>
      <c r="F1229" s="127" t="inlineStr">
        <is>
          <t>21320</t>
        </is>
      </c>
      <c r="G1229" s="127" t="inlineStr"/>
      <c r="H1229" s="127" t="inlineStr"/>
      <c r="I1229" s="127" t="inlineStr">
        <is>
          <t>115289</t>
        </is>
      </c>
      <c r="J1229" s="127" t="inlineStr">
        <is>
          <t>115289</t>
        </is>
      </c>
      <c r="K1229" s="127" t="inlineStr">
        <is>
          <t>999999</t>
        </is>
      </c>
      <c r="L1229" s="127" t="inlineStr">
        <is>
          <t>XT259873542TS</t>
        </is>
      </c>
      <c r="M1229" s="127" t="inlineStr">
        <is>
          <t>N</t>
        </is>
      </c>
      <c r="N1229" s="127" t="inlineStr">
        <is>
          <t>Transport</t>
        </is>
      </c>
      <c r="O1229" s="127" t="inlineStr">
        <is>
          <t>N</t>
        </is>
      </c>
      <c r="P1229" s="127" t="inlineStr">
        <is>
          <t>S</t>
        </is>
      </c>
      <c r="Q1229" s="127" t="inlineStr">
        <is>
          <t>NT</t>
        </is>
      </c>
      <c r="R1229" s="147" t="n">
        <v>0.19</v>
      </c>
      <c r="S1229" s="127" t="inlineStr">
        <is>
          <t>5Y</t>
        </is>
      </c>
      <c r="T1229" s="148" t="n">
        <v>3.07</v>
      </c>
      <c r="U1229" s="127" t="inlineStr">
        <is>
          <t>LA RUCHE LOGISTIQUE</t>
        </is>
      </c>
      <c r="W1229" s="8">
        <f>IF(C1229&lt;&gt;2,"",IF(S1229="5X","5XK",IF(S1229="5Y","5YK",IF(S1229="6B","6BK",IF(S1229="6C","6CK","")))))</f>
        <v/>
      </c>
      <c r="X1229" s="8">
        <f>IF(S1229="6B",_xlfn.XLOOKUP(H1229,'Zoning 2shop'!A:A,'Zoning 2shop'!B:B),IF(S1229="6C",_xlfn.XLOOKUP(G1229,'Zoning 2shop'!C:C,'Zoning 2shop'!D:D),""))</f>
        <v/>
      </c>
      <c r="Y1229" s="112">
        <f>AB1229/Z1229</f>
        <v/>
      </c>
      <c r="Z1229" s="4">
        <f>T1229</f>
        <v/>
      </c>
      <c r="AA1229" s="4">
        <f>IF(OR(S1229="6C",S1229="6B",S1229="5X",S1229="5Y"),0.08,0.5)</f>
        <v/>
      </c>
      <c r="AB1229" s="4">
        <f>$AG$5/$AG$2*Z1229</f>
        <v/>
      </c>
      <c r="AC1229" s="19">
        <f>Z1229+AA1229</f>
        <v/>
      </c>
      <c r="AD1229" s="8">
        <f>IF(COUNTIF(Catégories!A:A,N1229)=0,"catégorie inconnue",LOOKUP(N1229,Catégories!A:A,Catégories!B:B))</f>
        <v/>
      </c>
      <c r="AE1229" s="21">
        <f>SUM(Z1229:AB1229)</f>
        <v/>
      </c>
    </row>
    <row r="1230">
      <c r="B1230" s="127" t="inlineStr">
        <is>
          <t>13624019</t>
        </is>
      </c>
      <c r="C1230" s="127" t="inlineStr">
        <is>
          <t>2</t>
        </is>
      </c>
      <c r="D1230" s="123" t="n">
        <v>46171</v>
      </c>
      <c r="E1230" s="127" t="inlineStr">
        <is>
          <t>64100</t>
        </is>
      </c>
      <c r="F1230" s="127" t="inlineStr">
        <is>
          <t>21320</t>
        </is>
      </c>
      <c r="G1230" s="127" t="inlineStr"/>
      <c r="H1230" s="127" t="inlineStr"/>
      <c r="I1230" s="127" t="inlineStr">
        <is>
          <t>116698</t>
        </is>
      </c>
      <c r="J1230" s="127" t="inlineStr">
        <is>
          <t>116698</t>
        </is>
      </c>
      <c r="K1230" s="127" t="inlineStr">
        <is>
          <t>999999</t>
        </is>
      </c>
      <c r="L1230" s="127" t="inlineStr">
        <is>
          <t>XT259876115TS</t>
        </is>
      </c>
      <c r="M1230" s="127" t="inlineStr">
        <is>
          <t>N</t>
        </is>
      </c>
      <c r="N1230" s="127" t="inlineStr">
        <is>
          <t>Transport</t>
        </is>
      </c>
      <c r="O1230" s="127" t="inlineStr">
        <is>
          <t>N</t>
        </is>
      </c>
      <c r="P1230" s="127" t="inlineStr">
        <is>
          <t>S</t>
        </is>
      </c>
      <c r="Q1230" s="127" t="inlineStr">
        <is>
          <t>NT</t>
        </is>
      </c>
      <c r="R1230" s="147" t="n">
        <v>0.33</v>
      </c>
      <c r="S1230" s="127" t="inlineStr">
        <is>
          <t>5Y</t>
        </is>
      </c>
      <c r="T1230" s="148" t="n">
        <v>3.07</v>
      </c>
      <c r="U1230" s="127" t="inlineStr">
        <is>
          <t>LA RUCHE LOGISTIQUE</t>
        </is>
      </c>
      <c r="W1230" s="8">
        <f>IF(C1230&lt;&gt;2,"",IF(S1230="5X","5XK",IF(S1230="5Y","5YK",IF(S1230="6B","6BK",IF(S1230="6C","6CK","")))))</f>
        <v/>
      </c>
      <c r="X1230" s="8">
        <f>IF(S1230="6B",_xlfn.XLOOKUP(H1230,'Zoning 2shop'!A:A,'Zoning 2shop'!B:B),IF(S1230="6C",_xlfn.XLOOKUP(G1230,'Zoning 2shop'!C:C,'Zoning 2shop'!D:D),""))</f>
        <v/>
      </c>
      <c r="Y1230" s="112">
        <f>AB1230/Z1230</f>
        <v/>
      </c>
      <c r="Z1230" s="4">
        <f>T1230</f>
        <v/>
      </c>
      <c r="AA1230" s="4">
        <f>IF(OR(S1230="6C",S1230="6B",S1230="5X",S1230="5Y"),0.08,0.5)</f>
        <v/>
      </c>
      <c r="AB1230" s="4">
        <f>$AG$5/$AG$2*Z1230</f>
        <v/>
      </c>
      <c r="AC1230" s="19">
        <f>Z1230+AA1230</f>
        <v/>
      </c>
      <c r="AD1230" s="8">
        <f>IF(COUNTIF(Catégories!A:A,N1230)=0,"catégorie inconnue",LOOKUP(N1230,Catégories!A:A,Catégories!B:B))</f>
        <v/>
      </c>
      <c r="AE1230" s="21">
        <f>SUM(Z1230:AB1230)</f>
        <v/>
      </c>
    </row>
    <row r="1231">
      <c r="B1231" s="127" t="inlineStr">
        <is>
          <t>13624019</t>
        </is>
      </c>
      <c r="C1231" s="127" t="inlineStr">
        <is>
          <t>2</t>
        </is>
      </c>
      <c r="D1231" s="123" t="n">
        <v>46171</v>
      </c>
      <c r="E1231" s="127" t="inlineStr">
        <is>
          <t>33650</t>
        </is>
      </c>
      <c r="F1231" s="127" t="inlineStr">
        <is>
          <t>21320</t>
        </is>
      </c>
      <c r="G1231" s="127" t="inlineStr"/>
      <c r="H1231" s="127" t="inlineStr"/>
      <c r="I1231" s="127" t="inlineStr">
        <is>
          <t>114943</t>
        </is>
      </c>
      <c r="J1231" s="127" t="inlineStr">
        <is>
          <t>114943</t>
        </is>
      </c>
      <c r="K1231" s="127" t="inlineStr">
        <is>
          <t>999999</t>
        </is>
      </c>
      <c r="L1231" s="127" t="inlineStr">
        <is>
          <t>XT259876169TS</t>
        </is>
      </c>
      <c r="M1231" s="127" t="inlineStr">
        <is>
          <t>N</t>
        </is>
      </c>
      <c r="N1231" s="127" t="inlineStr">
        <is>
          <t>Transport</t>
        </is>
      </c>
      <c r="O1231" s="127" t="inlineStr">
        <is>
          <t>N</t>
        </is>
      </c>
      <c r="P1231" s="127" t="inlineStr">
        <is>
          <t>S</t>
        </is>
      </c>
      <c r="Q1231" s="127" t="inlineStr">
        <is>
          <t>NT</t>
        </is>
      </c>
      <c r="R1231" s="147" t="n">
        <v>0.35</v>
      </c>
      <c r="S1231" s="127" t="inlineStr">
        <is>
          <t>5Y</t>
        </is>
      </c>
      <c r="T1231" s="148" t="n">
        <v>3.07</v>
      </c>
      <c r="U1231" s="127" t="inlineStr">
        <is>
          <t>LA RUCHE LOGISTIQUE</t>
        </is>
      </c>
      <c r="W1231" s="8">
        <f>IF(C1231&lt;&gt;2,"",IF(S1231="5X","5XK",IF(S1231="5Y","5YK",IF(S1231="6B","6BK",IF(S1231="6C","6CK","")))))</f>
        <v/>
      </c>
      <c r="X1231" s="8">
        <f>IF(S1231="6B",_xlfn.XLOOKUP(H1231,'Zoning 2shop'!A:A,'Zoning 2shop'!B:B),IF(S1231="6C",_xlfn.XLOOKUP(G1231,'Zoning 2shop'!C:C,'Zoning 2shop'!D:D),""))</f>
        <v/>
      </c>
      <c r="Y1231" s="112">
        <f>AB1231/Z1231</f>
        <v/>
      </c>
      <c r="Z1231" s="4">
        <f>T1231</f>
        <v/>
      </c>
      <c r="AA1231" s="4">
        <f>IF(OR(S1231="6C",S1231="6B",S1231="5X",S1231="5Y"),0.08,0.5)</f>
        <v/>
      </c>
      <c r="AB1231" s="4">
        <f>$AG$5/$AG$2*Z1231</f>
        <v/>
      </c>
      <c r="AC1231" s="19">
        <f>Z1231+AA1231</f>
        <v/>
      </c>
      <c r="AD1231" s="8">
        <f>IF(COUNTIF(Catégories!A:A,N1231)=0,"catégorie inconnue",LOOKUP(N1231,Catégories!A:A,Catégories!B:B))</f>
        <v/>
      </c>
      <c r="AE1231" s="21">
        <f>SUM(Z1231:AB1231)</f>
        <v/>
      </c>
    </row>
    <row r="1232">
      <c r="B1232" s="127" t="inlineStr">
        <is>
          <t>13624019</t>
        </is>
      </c>
      <c r="C1232" s="127" t="inlineStr">
        <is>
          <t>2</t>
        </is>
      </c>
      <c r="D1232" s="123" t="n">
        <v>46171</v>
      </c>
      <c r="E1232" s="127" t="inlineStr">
        <is>
          <t>27210</t>
        </is>
      </c>
      <c r="F1232" s="127" t="inlineStr">
        <is>
          <t>21320</t>
        </is>
      </c>
      <c r="G1232" s="127" t="inlineStr"/>
      <c r="H1232" s="127" t="inlineStr"/>
      <c r="I1232" s="127" t="inlineStr">
        <is>
          <t>117962</t>
        </is>
      </c>
      <c r="J1232" s="127" t="inlineStr">
        <is>
          <t>117962</t>
        </is>
      </c>
      <c r="K1232" s="127" t="inlineStr">
        <is>
          <t>999999</t>
        </is>
      </c>
      <c r="L1232" s="127" t="inlineStr">
        <is>
          <t>XT259878275TS</t>
        </is>
      </c>
      <c r="M1232" s="127" t="inlineStr">
        <is>
          <t>N</t>
        </is>
      </c>
      <c r="N1232" s="127" t="inlineStr">
        <is>
          <t>Transport</t>
        </is>
      </c>
      <c r="O1232" s="127" t="inlineStr">
        <is>
          <t>N</t>
        </is>
      </c>
      <c r="P1232" s="127" t="inlineStr">
        <is>
          <t>S</t>
        </is>
      </c>
      <c r="Q1232" s="127" t="inlineStr">
        <is>
          <t>NT</t>
        </is>
      </c>
      <c r="R1232" s="147" t="n">
        <v>0.49</v>
      </c>
      <c r="S1232" s="127" t="inlineStr">
        <is>
          <t>5Y</t>
        </is>
      </c>
      <c r="T1232" s="148" t="n">
        <v>3.07</v>
      </c>
      <c r="U1232" s="127" t="inlineStr">
        <is>
          <t>LA RUCHE LOGISTIQUE</t>
        </is>
      </c>
      <c r="W1232" s="8">
        <f>IF(C1232&lt;&gt;2,"",IF(S1232="5X","5XK",IF(S1232="5Y","5YK",IF(S1232="6B","6BK",IF(S1232="6C","6CK","")))))</f>
        <v/>
      </c>
      <c r="X1232" s="8">
        <f>IF(S1232="6B",_xlfn.XLOOKUP(H1232,'Zoning 2shop'!A:A,'Zoning 2shop'!B:B),IF(S1232="6C",_xlfn.XLOOKUP(G1232,'Zoning 2shop'!C:C,'Zoning 2shop'!D:D),""))</f>
        <v/>
      </c>
      <c r="Y1232" s="112">
        <f>AB1232/Z1232</f>
        <v/>
      </c>
      <c r="Z1232" s="4">
        <f>T1232</f>
        <v/>
      </c>
      <c r="AA1232" s="4">
        <f>IF(OR(S1232="6C",S1232="6B",S1232="5X",S1232="5Y"),0.08,0.5)</f>
        <v/>
      </c>
      <c r="AB1232" s="4">
        <f>$AG$5/$AG$2*Z1232</f>
        <v/>
      </c>
      <c r="AC1232" s="19">
        <f>Z1232+AA1232</f>
        <v/>
      </c>
      <c r="AD1232" s="8">
        <f>IF(COUNTIF(Catégories!A:A,N1232)=0,"catégorie inconnue",LOOKUP(N1232,Catégories!A:A,Catégories!B:B))</f>
        <v/>
      </c>
      <c r="AE1232" s="21">
        <f>SUM(Z1232:AB1232)</f>
        <v/>
      </c>
    </row>
    <row r="1233">
      <c r="B1233" s="127" t="inlineStr">
        <is>
          <t>13624019</t>
        </is>
      </c>
      <c r="C1233" s="127" t="inlineStr">
        <is>
          <t>2</t>
        </is>
      </c>
      <c r="D1233" s="123" t="n">
        <v>46171</v>
      </c>
      <c r="E1233" s="127" t="inlineStr">
        <is>
          <t>49300</t>
        </is>
      </c>
      <c r="F1233" s="127" t="inlineStr">
        <is>
          <t>21320</t>
        </is>
      </c>
      <c r="G1233" s="127" t="inlineStr"/>
      <c r="H1233" s="127" t="inlineStr"/>
      <c r="I1233" s="127" t="inlineStr">
        <is>
          <t>116788</t>
        </is>
      </c>
      <c r="J1233" s="127" t="inlineStr">
        <is>
          <t>116788</t>
        </is>
      </c>
      <c r="K1233" s="127" t="inlineStr">
        <is>
          <t>999999</t>
        </is>
      </c>
      <c r="L1233" s="127" t="inlineStr">
        <is>
          <t>XT259880129TS</t>
        </is>
      </c>
      <c r="M1233" s="127" t="inlineStr">
        <is>
          <t>N</t>
        </is>
      </c>
      <c r="N1233" s="127" t="inlineStr">
        <is>
          <t>Transport</t>
        </is>
      </c>
      <c r="O1233" s="127" t="inlineStr">
        <is>
          <t>N</t>
        </is>
      </c>
      <c r="P1233" s="127" t="inlineStr">
        <is>
          <t>S</t>
        </is>
      </c>
      <c r="Q1233" s="127" t="inlineStr">
        <is>
          <t>NT</t>
        </is>
      </c>
      <c r="R1233" s="147" t="n">
        <v>0.13</v>
      </c>
      <c r="S1233" s="127" t="inlineStr">
        <is>
          <t>5Y</t>
        </is>
      </c>
      <c r="T1233" s="148" t="n">
        <v>3.07</v>
      </c>
      <c r="U1233" s="127" t="inlineStr">
        <is>
          <t>LA RUCHE LOGISTIQUE</t>
        </is>
      </c>
      <c r="W1233" s="8">
        <f>IF(C1233&lt;&gt;2,"",IF(S1233="5X","5XK",IF(S1233="5Y","5YK",IF(S1233="6B","6BK",IF(S1233="6C","6CK","")))))</f>
        <v/>
      </c>
      <c r="X1233" s="8">
        <f>IF(S1233="6B",_xlfn.XLOOKUP(H1233,'Zoning 2shop'!A:A,'Zoning 2shop'!B:B),IF(S1233="6C",_xlfn.XLOOKUP(G1233,'Zoning 2shop'!C:C,'Zoning 2shop'!D:D),""))</f>
        <v/>
      </c>
      <c r="Y1233" s="112">
        <f>AB1233/Z1233</f>
        <v/>
      </c>
      <c r="Z1233" s="4">
        <f>T1233</f>
        <v/>
      </c>
      <c r="AA1233" s="4">
        <f>IF(OR(S1233="6C",S1233="6B",S1233="5X",S1233="5Y"),0.08,0.5)</f>
        <v/>
      </c>
      <c r="AB1233" s="4">
        <f>$AG$5/$AG$2*Z1233</f>
        <v/>
      </c>
      <c r="AC1233" s="19">
        <f>Z1233+AA1233</f>
        <v/>
      </c>
      <c r="AD1233" s="8">
        <f>IF(COUNTIF(Catégories!A:A,N1233)=0,"catégorie inconnue",LOOKUP(N1233,Catégories!A:A,Catégories!B:B))</f>
        <v/>
      </c>
      <c r="AE1233" s="21">
        <f>SUM(Z1233:AB1233)</f>
        <v/>
      </c>
    </row>
    <row r="1234">
      <c r="B1234" s="127" t="inlineStr">
        <is>
          <t>13624019</t>
        </is>
      </c>
      <c r="C1234" s="127" t="inlineStr">
        <is>
          <t>2</t>
        </is>
      </c>
      <c r="D1234" s="123" t="n">
        <v>46171</v>
      </c>
      <c r="E1234" s="127" t="inlineStr">
        <is>
          <t>13790</t>
        </is>
      </c>
      <c r="F1234" s="127" t="inlineStr">
        <is>
          <t>21320</t>
        </is>
      </c>
      <c r="G1234" s="127" t="inlineStr"/>
      <c r="H1234" s="127" t="inlineStr"/>
      <c r="I1234" s="127" t="inlineStr">
        <is>
          <t>116939</t>
        </is>
      </c>
      <c r="J1234" s="127" t="inlineStr">
        <is>
          <t>116939</t>
        </is>
      </c>
      <c r="K1234" s="127" t="inlineStr">
        <is>
          <t>999999</t>
        </is>
      </c>
      <c r="L1234" s="127" t="inlineStr">
        <is>
          <t>XT259882615TS</t>
        </is>
      </c>
      <c r="M1234" s="127" t="inlineStr">
        <is>
          <t>N</t>
        </is>
      </c>
      <c r="N1234" s="127" t="inlineStr">
        <is>
          <t>Transport</t>
        </is>
      </c>
      <c r="O1234" s="127" t="inlineStr">
        <is>
          <t>N</t>
        </is>
      </c>
      <c r="P1234" s="127" t="inlineStr">
        <is>
          <t>S</t>
        </is>
      </c>
      <c r="Q1234" s="127" t="inlineStr">
        <is>
          <t>NT</t>
        </is>
      </c>
      <c r="R1234" s="147" t="n">
        <v>0.9</v>
      </c>
      <c r="S1234" s="127" t="inlineStr">
        <is>
          <t>5Y</t>
        </is>
      </c>
      <c r="T1234" s="148" t="n">
        <v>3.17</v>
      </c>
      <c r="U1234" s="127" t="inlineStr">
        <is>
          <t>LA RUCHE LOGISTIQUE</t>
        </is>
      </c>
      <c r="W1234" s="8">
        <f>IF(C1234&lt;&gt;2,"",IF(S1234="5X","5XK",IF(S1234="5Y","5YK",IF(S1234="6B","6BK",IF(S1234="6C","6CK","")))))</f>
        <v/>
      </c>
      <c r="X1234" s="8">
        <f>IF(S1234="6B",_xlfn.XLOOKUP(H1234,'Zoning 2shop'!A:A,'Zoning 2shop'!B:B),IF(S1234="6C",_xlfn.XLOOKUP(G1234,'Zoning 2shop'!C:C,'Zoning 2shop'!D:D),""))</f>
        <v/>
      </c>
      <c r="Y1234" s="112">
        <f>AB1234/Z1234</f>
        <v/>
      </c>
      <c r="Z1234" s="4">
        <f>T1234</f>
        <v/>
      </c>
      <c r="AA1234" s="4">
        <f>IF(OR(S1234="6C",S1234="6B",S1234="5X",S1234="5Y"),0.08,0.5)</f>
        <v/>
      </c>
      <c r="AB1234" s="4">
        <f>$AG$5/$AG$2*Z1234</f>
        <v/>
      </c>
      <c r="AC1234" s="19">
        <f>Z1234+AA1234</f>
        <v/>
      </c>
      <c r="AD1234" s="8">
        <f>IF(COUNTIF(Catégories!A:A,N1234)=0,"catégorie inconnue",LOOKUP(N1234,Catégories!A:A,Catégories!B:B))</f>
        <v/>
      </c>
      <c r="AE1234" s="21">
        <f>SUM(Z1234:AB1234)</f>
        <v/>
      </c>
    </row>
    <row r="1235">
      <c r="B1235" s="127" t="inlineStr">
        <is>
          <t>13624019</t>
        </is>
      </c>
      <c r="C1235" s="127" t="inlineStr">
        <is>
          <t>2</t>
        </is>
      </c>
      <c r="D1235" s="123" t="n">
        <v>46171</v>
      </c>
      <c r="E1235" s="127" t="inlineStr">
        <is>
          <t>67240</t>
        </is>
      </c>
      <c r="F1235" s="127" t="inlineStr">
        <is>
          <t>21320</t>
        </is>
      </c>
      <c r="G1235" s="127" t="inlineStr"/>
      <c r="H1235" s="127" t="inlineStr"/>
      <c r="I1235" s="127" t="inlineStr">
        <is>
          <t>116662</t>
        </is>
      </c>
      <c r="J1235" s="127" t="inlineStr">
        <is>
          <t>116662</t>
        </is>
      </c>
      <c r="K1235" s="127" t="inlineStr">
        <is>
          <t>999999</t>
        </is>
      </c>
      <c r="L1235" s="127" t="inlineStr">
        <is>
          <t>XT259883200TS</t>
        </is>
      </c>
      <c r="M1235" s="127" t="inlineStr">
        <is>
          <t>N</t>
        </is>
      </c>
      <c r="N1235" s="127" t="inlineStr">
        <is>
          <t>Transport</t>
        </is>
      </c>
      <c r="O1235" s="127" t="inlineStr">
        <is>
          <t>N</t>
        </is>
      </c>
      <c r="P1235" s="127" t="inlineStr">
        <is>
          <t>S</t>
        </is>
      </c>
      <c r="Q1235" s="127" t="inlineStr">
        <is>
          <t>NT</t>
        </is>
      </c>
      <c r="R1235" s="147" t="n">
        <v>0.12</v>
      </c>
      <c r="S1235" s="127" t="inlineStr">
        <is>
          <t>5Y</t>
        </is>
      </c>
      <c r="T1235" s="148" t="n">
        <v>3.07</v>
      </c>
      <c r="U1235" s="127" t="inlineStr">
        <is>
          <t>LA RUCHE LOGISTIQUE</t>
        </is>
      </c>
      <c r="W1235" s="8">
        <f>IF(C1235&lt;&gt;2,"",IF(S1235="5X","5XK",IF(S1235="5Y","5YK",IF(S1235="6B","6BK",IF(S1235="6C","6CK","")))))</f>
        <v/>
      </c>
      <c r="X1235" s="8">
        <f>IF(S1235="6B",_xlfn.XLOOKUP(H1235,'Zoning 2shop'!A:A,'Zoning 2shop'!B:B),IF(S1235="6C",_xlfn.XLOOKUP(G1235,'Zoning 2shop'!C:C,'Zoning 2shop'!D:D),""))</f>
        <v/>
      </c>
      <c r="Y1235" s="112">
        <f>AB1235/Z1235</f>
        <v/>
      </c>
      <c r="Z1235" s="4">
        <f>T1235</f>
        <v/>
      </c>
      <c r="AA1235" s="4">
        <f>IF(OR(S1235="6C",S1235="6B",S1235="5X",S1235="5Y"),0.08,0.5)</f>
        <v/>
      </c>
      <c r="AB1235" s="4">
        <f>$AG$5/$AG$2*Z1235</f>
        <v/>
      </c>
      <c r="AC1235" s="19">
        <f>Z1235+AA1235</f>
        <v/>
      </c>
      <c r="AD1235" s="8">
        <f>IF(COUNTIF(Catégories!A:A,N1235)=0,"catégorie inconnue",LOOKUP(N1235,Catégories!A:A,Catégories!B:B))</f>
        <v/>
      </c>
      <c r="AE1235" s="21">
        <f>SUM(Z1235:AB1235)</f>
        <v/>
      </c>
    </row>
    <row r="1236">
      <c r="B1236" s="127" t="inlineStr">
        <is>
          <t>13624019</t>
        </is>
      </c>
      <c r="C1236" s="127" t="inlineStr">
        <is>
          <t>2</t>
        </is>
      </c>
      <c r="D1236" s="123" t="n">
        <v>46171</v>
      </c>
      <c r="E1236" s="127" t="inlineStr">
        <is>
          <t>10000</t>
        </is>
      </c>
      <c r="F1236" s="127" t="inlineStr">
        <is>
          <t>21320</t>
        </is>
      </c>
      <c r="G1236" s="127" t="inlineStr"/>
      <c r="H1236" s="127" t="inlineStr"/>
      <c r="I1236" s="127" t="inlineStr">
        <is>
          <t>118502</t>
        </is>
      </c>
      <c r="J1236" s="127" t="inlineStr">
        <is>
          <t>118502</t>
        </is>
      </c>
      <c r="K1236" s="127" t="inlineStr">
        <is>
          <t>999999</t>
        </is>
      </c>
      <c r="L1236" s="127" t="inlineStr">
        <is>
          <t>XT259884196TS</t>
        </is>
      </c>
      <c r="M1236" s="127" t="inlineStr">
        <is>
          <t>N</t>
        </is>
      </c>
      <c r="N1236" s="127" t="inlineStr">
        <is>
          <t>Transport</t>
        </is>
      </c>
      <c r="O1236" s="127" t="inlineStr">
        <is>
          <t>N</t>
        </is>
      </c>
      <c r="P1236" s="127" t="inlineStr">
        <is>
          <t>S</t>
        </is>
      </c>
      <c r="Q1236" s="127" t="inlineStr">
        <is>
          <t>NR</t>
        </is>
      </c>
      <c r="R1236" s="147" t="n">
        <v>0.22</v>
      </c>
      <c r="S1236" s="127" t="inlineStr">
        <is>
          <t>5Y</t>
        </is>
      </c>
      <c r="T1236" s="148" t="n">
        <v>3.07</v>
      </c>
      <c r="U1236" s="127" t="inlineStr">
        <is>
          <t>LA RUCHE LOGISTIQUE</t>
        </is>
      </c>
      <c r="W1236" s="8">
        <f>IF(C1236&lt;&gt;2,"",IF(S1236="5X","5XK",IF(S1236="5Y","5YK",IF(S1236="6B","6BK",IF(S1236="6C","6CK","")))))</f>
        <v/>
      </c>
      <c r="X1236" s="8">
        <f>IF(S1236="6B",_xlfn.XLOOKUP(H1236,'Zoning 2shop'!A:A,'Zoning 2shop'!B:B),IF(S1236="6C",_xlfn.XLOOKUP(G1236,'Zoning 2shop'!C:C,'Zoning 2shop'!D:D),""))</f>
        <v/>
      </c>
      <c r="Y1236" s="112">
        <f>AB1236/Z1236</f>
        <v/>
      </c>
      <c r="Z1236" s="4">
        <f>T1236</f>
        <v/>
      </c>
      <c r="AA1236" s="4">
        <f>IF(OR(S1236="6C",S1236="6B",S1236="5X",S1236="5Y"),0.08,0.5)</f>
        <v/>
      </c>
      <c r="AB1236" s="4">
        <f>$AG$5/$AG$2*Z1236</f>
        <v/>
      </c>
      <c r="AC1236" s="19">
        <f>Z1236+AA1236</f>
        <v/>
      </c>
      <c r="AD1236" s="8">
        <f>IF(COUNTIF(Catégories!A:A,N1236)=0,"catégorie inconnue",LOOKUP(N1236,Catégories!A:A,Catégories!B:B))</f>
        <v/>
      </c>
      <c r="AE1236" s="21">
        <f>SUM(Z1236:AB1236)</f>
        <v/>
      </c>
    </row>
    <row r="1237">
      <c r="B1237" s="127" t="inlineStr">
        <is>
          <t>13624019</t>
        </is>
      </c>
      <c r="C1237" s="127" t="inlineStr">
        <is>
          <t>2</t>
        </is>
      </c>
      <c r="D1237" s="123" t="n">
        <v>46171</v>
      </c>
      <c r="E1237" s="127" t="inlineStr">
        <is>
          <t>41350</t>
        </is>
      </c>
      <c r="F1237" s="127" t="inlineStr">
        <is>
          <t>21320</t>
        </is>
      </c>
      <c r="G1237" s="127" t="inlineStr"/>
      <c r="H1237" s="127" t="inlineStr"/>
      <c r="I1237" s="127" t="inlineStr">
        <is>
          <t>116699</t>
        </is>
      </c>
      <c r="J1237" s="127" t="inlineStr">
        <is>
          <t>116699</t>
        </is>
      </c>
      <c r="K1237" s="127" t="inlineStr">
        <is>
          <t>999999</t>
        </is>
      </c>
      <c r="L1237" s="127" t="inlineStr">
        <is>
          <t>XT259884338TS</t>
        </is>
      </c>
      <c r="M1237" s="127" t="inlineStr">
        <is>
          <t>N</t>
        </is>
      </c>
      <c r="N1237" s="127" t="inlineStr">
        <is>
          <t>Transport</t>
        </is>
      </c>
      <c r="O1237" s="127" t="inlineStr">
        <is>
          <t>N</t>
        </is>
      </c>
      <c r="P1237" s="127" t="inlineStr">
        <is>
          <t>S</t>
        </is>
      </c>
      <c r="Q1237" s="127" t="inlineStr">
        <is>
          <t>NT</t>
        </is>
      </c>
      <c r="R1237" s="147" t="n">
        <v>0.8</v>
      </c>
      <c r="S1237" s="127" t="inlineStr">
        <is>
          <t>5Y</t>
        </is>
      </c>
      <c r="T1237" s="148" t="n">
        <v>3.17</v>
      </c>
      <c r="U1237" s="127" t="inlineStr">
        <is>
          <t>LA RUCHE LOGISTIQUE</t>
        </is>
      </c>
      <c r="W1237" s="8">
        <f>IF(C1237&lt;&gt;2,"",IF(S1237="5X","5XK",IF(S1237="5Y","5YK",IF(S1237="6B","6BK",IF(S1237="6C","6CK","")))))</f>
        <v/>
      </c>
      <c r="X1237" s="8">
        <f>IF(S1237="6B",_xlfn.XLOOKUP(H1237,'Zoning 2shop'!A:A,'Zoning 2shop'!B:B),IF(S1237="6C",_xlfn.XLOOKUP(G1237,'Zoning 2shop'!C:C,'Zoning 2shop'!D:D),""))</f>
        <v/>
      </c>
      <c r="Y1237" s="112">
        <f>AB1237/Z1237</f>
        <v/>
      </c>
      <c r="Z1237" s="4">
        <f>T1237</f>
        <v/>
      </c>
      <c r="AA1237" s="4">
        <f>IF(OR(S1237="6C",S1237="6B",S1237="5X",S1237="5Y"),0.08,0.5)</f>
        <v/>
      </c>
      <c r="AB1237" s="4">
        <f>$AG$5/$AG$2*Z1237</f>
        <v/>
      </c>
      <c r="AC1237" s="19">
        <f>Z1237+AA1237</f>
        <v/>
      </c>
      <c r="AD1237" s="8">
        <f>IF(COUNTIF(Catégories!A:A,N1237)=0,"catégorie inconnue",LOOKUP(N1237,Catégories!A:A,Catégories!B:B))</f>
        <v/>
      </c>
      <c r="AE1237" s="21">
        <f>SUM(Z1237:AB1237)</f>
        <v/>
      </c>
    </row>
    <row r="1238">
      <c r="B1238" s="127" t="inlineStr">
        <is>
          <t>13624019</t>
        </is>
      </c>
      <c r="C1238" s="127" t="inlineStr">
        <is>
          <t>2</t>
        </is>
      </c>
      <c r="D1238" s="123" t="n">
        <v>46171</v>
      </c>
      <c r="E1238" s="127" t="inlineStr">
        <is>
          <t>17220</t>
        </is>
      </c>
      <c r="F1238" s="127" t="inlineStr">
        <is>
          <t>21320</t>
        </is>
      </c>
      <c r="G1238" s="127" t="inlineStr"/>
      <c r="H1238" s="127" t="inlineStr"/>
      <c r="I1238" s="127" t="inlineStr">
        <is>
          <t>115272</t>
        </is>
      </c>
      <c r="J1238" s="127" t="inlineStr">
        <is>
          <t>115272</t>
        </is>
      </c>
      <c r="K1238" s="127" t="inlineStr">
        <is>
          <t>999999</t>
        </is>
      </c>
      <c r="L1238" s="127" t="inlineStr">
        <is>
          <t>XT259890245TS</t>
        </is>
      </c>
      <c r="M1238" s="127" t="inlineStr">
        <is>
          <t>N</t>
        </is>
      </c>
      <c r="N1238" s="127" t="inlineStr">
        <is>
          <t>Transport</t>
        </is>
      </c>
      <c r="O1238" s="127" t="inlineStr">
        <is>
          <t>N</t>
        </is>
      </c>
      <c r="P1238" s="127" t="inlineStr">
        <is>
          <t>S</t>
        </is>
      </c>
      <c r="Q1238" s="127" t="inlineStr">
        <is>
          <t>NT</t>
        </is>
      </c>
      <c r="R1238" s="147" t="n">
        <v>0.22</v>
      </c>
      <c r="S1238" s="127" t="inlineStr">
        <is>
          <t>5Y</t>
        </is>
      </c>
      <c r="T1238" s="148" t="n">
        <v>3.07</v>
      </c>
      <c r="U1238" s="127" t="inlineStr">
        <is>
          <t>LA RUCHE LOGISTIQUE</t>
        </is>
      </c>
      <c r="W1238" s="8">
        <f>IF(C1238&lt;&gt;2,"",IF(S1238="5X","5XK",IF(S1238="5Y","5YK",IF(S1238="6B","6BK",IF(S1238="6C","6CK","")))))</f>
        <v/>
      </c>
      <c r="X1238" s="8">
        <f>IF(S1238="6B",_xlfn.XLOOKUP(H1238,'Zoning 2shop'!A:A,'Zoning 2shop'!B:B),IF(S1238="6C",_xlfn.XLOOKUP(G1238,'Zoning 2shop'!C:C,'Zoning 2shop'!D:D),""))</f>
        <v/>
      </c>
      <c r="Y1238" s="112">
        <f>AB1238/Z1238</f>
        <v/>
      </c>
      <c r="Z1238" s="4">
        <f>T1238</f>
        <v/>
      </c>
      <c r="AA1238" s="4">
        <f>IF(OR(S1238="6C",S1238="6B",S1238="5X",S1238="5Y"),0.08,0.5)</f>
        <v/>
      </c>
      <c r="AB1238" s="4">
        <f>$AG$5/$AG$2*Z1238</f>
        <v/>
      </c>
      <c r="AC1238" s="19">
        <f>Z1238+AA1238</f>
        <v/>
      </c>
      <c r="AD1238" s="8">
        <f>IF(COUNTIF(Catégories!A:A,N1238)=0,"catégorie inconnue",LOOKUP(N1238,Catégories!A:A,Catégories!B:B))</f>
        <v/>
      </c>
      <c r="AE1238" s="21">
        <f>SUM(Z1238:AB1238)</f>
        <v/>
      </c>
    </row>
    <row r="1239">
      <c r="B1239" s="127" t="inlineStr">
        <is>
          <t>13624019</t>
        </is>
      </c>
      <c r="C1239" s="127" t="inlineStr">
        <is>
          <t>2</t>
        </is>
      </c>
      <c r="D1239" s="123" t="n">
        <v>46171</v>
      </c>
      <c r="E1239" s="127" t="inlineStr">
        <is>
          <t>75019</t>
        </is>
      </c>
      <c r="F1239" s="127" t="inlineStr">
        <is>
          <t>21320</t>
        </is>
      </c>
      <c r="G1239" s="127" t="inlineStr"/>
      <c r="H1239" s="127" t="inlineStr"/>
      <c r="I1239" s="127" t="inlineStr">
        <is>
          <t>118083</t>
        </is>
      </c>
      <c r="J1239" s="127" t="inlineStr">
        <is>
          <t>118083</t>
        </is>
      </c>
      <c r="K1239" s="127" t="inlineStr">
        <is>
          <t>999999</t>
        </is>
      </c>
      <c r="L1239" s="127" t="inlineStr">
        <is>
          <t>XT259894851TS</t>
        </is>
      </c>
      <c r="M1239" s="127" t="inlineStr">
        <is>
          <t>N</t>
        </is>
      </c>
      <c r="N1239" s="127" t="inlineStr">
        <is>
          <t>Transport</t>
        </is>
      </c>
      <c r="O1239" s="127" t="inlineStr">
        <is>
          <t>N</t>
        </is>
      </c>
      <c r="P1239" s="127" t="inlineStr">
        <is>
          <t>S</t>
        </is>
      </c>
      <c r="Q1239" s="127" t="inlineStr">
        <is>
          <t>NT</t>
        </is>
      </c>
      <c r="R1239" s="147" t="n">
        <v>0.37</v>
      </c>
      <c r="S1239" s="127" t="inlineStr">
        <is>
          <t>5Y</t>
        </is>
      </c>
      <c r="T1239" s="148" t="n">
        <v>3.07</v>
      </c>
      <c r="U1239" s="127" t="inlineStr">
        <is>
          <t>LA RUCHE LOGISTIQUE</t>
        </is>
      </c>
      <c r="W1239" s="8">
        <f>IF(C1239&lt;&gt;2,"",IF(S1239="5X","5XK",IF(S1239="5Y","5YK",IF(S1239="6B","6BK",IF(S1239="6C","6CK","")))))</f>
        <v/>
      </c>
      <c r="X1239" s="8">
        <f>IF(S1239="6B",_xlfn.XLOOKUP(H1239,'Zoning 2shop'!A:A,'Zoning 2shop'!B:B),IF(S1239="6C",_xlfn.XLOOKUP(G1239,'Zoning 2shop'!C:C,'Zoning 2shop'!D:D),""))</f>
        <v/>
      </c>
      <c r="Y1239" s="112">
        <f>AB1239/Z1239</f>
        <v/>
      </c>
      <c r="Z1239" s="4">
        <f>T1239</f>
        <v/>
      </c>
      <c r="AA1239" s="4">
        <f>IF(OR(S1239="6C",S1239="6B",S1239="5X",S1239="5Y"),0.08,0.5)</f>
        <v/>
      </c>
      <c r="AB1239" s="4">
        <f>$AG$5/$AG$2*Z1239</f>
        <v/>
      </c>
      <c r="AC1239" s="19">
        <f>Z1239+AA1239</f>
        <v/>
      </c>
      <c r="AD1239" s="8">
        <f>IF(COUNTIF(Catégories!A:A,N1239)=0,"catégorie inconnue",LOOKUP(N1239,Catégories!A:A,Catégories!B:B))</f>
        <v/>
      </c>
      <c r="AE1239" s="21">
        <f>SUM(Z1239:AB1239)</f>
        <v/>
      </c>
    </row>
    <row r="1240">
      <c r="B1240" s="127" t="inlineStr">
        <is>
          <t>13624019</t>
        </is>
      </c>
      <c r="C1240" s="127" t="inlineStr">
        <is>
          <t>2</t>
        </is>
      </c>
      <c r="D1240" s="123" t="n">
        <v>46171</v>
      </c>
      <c r="E1240" s="127" t="inlineStr">
        <is>
          <t>34270</t>
        </is>
      </c>
      <c r="F1240" s="127" t="inlineStr">
        <is>
          <t>21320</t>
        </is>
      </c>
      <c r="G1240" s="127" t="inlineStr"/>
      <c r="H1240" s="127" t="inlineStr"/>
      <c r="I1240" s="127" t="inlineStr">
        <is>
          <t>115129</t>
        </is>
      </c>
      <c r="J1240" s="127" t="inlineStr">
        <is>
          <t>115129</t>
        </is>
      </c>
      <c r="K1240" s="127" t="inlineStr">
        <is>
          <t>999999</t>
        </is>
      </c>
      <c r="L1240" s="127" t="inlineStr">
        <is>
          <t>XT259897481TS</t>
        </is>
      </c>
      <c r="M1240" s="127" t="inlineStr">
        <is>
          <t>N</t>
        </is>
      </c>
      <c r="N1240" s="127" t="inlineStr">
        <is>
          <t>Transport</t>
        </is>
      </c>
      <c r="O1240" s="127" t="inlineStr">
        <is>
          <t>N</t>
        </is>
      </c>
      <c r="P1240" s="127" t="inlineStr">
        <is>
          <t>S</t>
        </is>
      </c>
      <c r="Q1240" s="127" t="inlineStr">
        <is>
          <t>NT</t>
        </is>
      </c>
      <c r="R1240" s="147" t="n">
        <v>0.03</v>
      </c>
      <c r="S1240" s="127" t="inlineStr">
        <is>
          <t>5Y</t>
        </is>
      </c>
      <c r="T1240" s="148" t="n">
        <v>3.07</v>
      </c>
      <c r="U1240" s="127" t="inlineStr">
        <is>
          <t>LA RUCHE LOGISTIQUE</t>
        </is>
      </c>
      <c r="W1240" s="8">
        <f>IF(C1240&lt;&gt;2,"",IF(S1240="5X","5XK",IF(S1240="5Y","5YK",IF(S1240="6B","6BK",IF(S1240="6C","6CK","")))))</f>
        <v/>
      </c>
      <c r="X1240" s="8">
        <f>IF(S1240="6B",_xlfn.XLOOKUP(H1240,'Zoning 2shop'!A:A,'Zoning 2shop'!B:B),IF(S1240="6C",_xlfn.XLOOKUP(G1240,'Zoning 2shop'!C:C,'Zoning 2shop'!D:D),""))</f>
        <v/>
      </c>
      <c r="Y1240" s="112">
        <f>AB1240/Z1240</f>
        <v/>
      </c>
      <c r="Z1240" s="4">
        <f>T1240</f>
        <v/>
      </c>
      <c r="AA1240" s="4">
        <f>IF(OR(S1240="6C",S1240="6B",S1240="5X",S1240="5Y"),0.08,0.5)</f>
        <v/>
      </c>
      <c r="AB1240" s="4">
        <f>$AG$5/$AG$2*Z1240</f>
        <v/>
      </c>
      <c r="AC1240" s="19">
        <f>Z1240+AA1240</f>
        <v/>
      </c>
      <c r="AD1240" s="8">
        <f>IF(COUNTIF(Catégories!A:A,N1240)=0,"catégorie inconnue",LOOKUP(N1240,Catégories!A:A,Catégories!B:B))</f>
        <v/>
      </c>
      <c r="AE1240" s="21">
        <f>SUM(Z1240:AB1240)</f>
        <v/>
      </c>
    </row>
    <row r="1241">
      <c r="B1241" s="127" t="inlineStr">
        <is>
          <t>13624019</t>
        </is>
      </c>
      <c r="C1241" s="127" t="inlineStr">
        <is>
          <t>2</t>
        </is>
      </c>
      <c r="D1241" s="123" t="n">
        <v>46171</v>
      </c>
      <c r="E1241" s="127" t="inlineStr">
        <is>
          <t>42155</t>
        </is>
      </c>
      <c r="F1241" s="127" t="inlineStr">
        <is>
          <t>21320</t>
        </is>
      </c>
      <c r="G1241" s="127" t="inlineStr"/>
      <c r="H1241" s="127" t="inlineStr"/>
      <c r="I1241" s="127" t="inlineStr">
        <is>
          <t>115107</t>
        </is>
      </c>
      <c r="J1241" s="127" t="inlineStr">
        <is>
          <t>115107</t>
        </is>
      </c>
      <c r="K1241" s="127" t="inlineStr">
        <is>
          <t>999999</t>
        </is>
      </c>
      <c r="L1241" s="127" t="inlineStr">
        <is>
          <t>XT259902164TS</t>
        </is>
      </c>
      <c r="M1241" s="127" t="inlineStr">
        <is>
          <t>N</t>
        </is>
      </c>
      <c r="N1241" s="127" t="inlineStr">
        <is>
          <t>Transport</t>
        </is>
      </c>
      <c r="O1241" s="127" t="inlineStr">
        <is>
          <t>N</t>
        </is>
      </c>
      <c r="P1241" s="127" t="inlineStr">
        <is>
          <t>S</t>
        </is>
      </c>
      <c r="Q1241" s="127" t="inlineStr">
        <is>
          <t>NT</t>
        </is>
      </c>
      <c r="R1241" s="147" t="n">
        <v>0.17</v>
      </c>
      <c r="S1241" s="127" t="inlineStr">
        <is>
          <t>5Y</t>
        </is>
      </c>
      <c r="T1241" s="148" t="n">
        <v>3.07</v>
      </c>
      <c r="U1241" s="127" t="inlineStr">
        <is>
          <t>LA RUCHE LOGISTIQUE</t>
        </is>
      </c>
      <c r="W1241" s="8">
        <f>IF(C1241&lt;&gt;2,"",IF(S1241="5X","5XK",IF(S1241="5Y","5YK",IF(S1241="6B","6BK",IF(S1241="6C","6CK","")))))</f>
        <v/>
      </c>
      <c r="X1241" s="8">
        <f>IF(S1241="6B",_xlfn.XLOOKUP(H1241,'Zoning 2shop'!A:A,'Zoning 2shop'!B:B),IF(S1241="6C",_xlfn.XLOOKUP(G1241,'Zoning 2shop'!C:C,'Zoning 2shop'!D:D),""))</f>
        <v/>
      </c>
      <c r="Y1241" s="112">
        <f>AB1241/Z1241</f>
        <v/>
      </c>
      <c r="Z1241" s="4">
        <f>T1241</f>
        <v/>
      </c>
      <c r="AA1241" s="4">
        <f>IF(OR(S1241="6C",S1241="6B",S1241="5X",S1241="5Y"),0.08,0.5)</f>
        <v/>
      </c>
      <c r="AB1241" s="4">
        <f>$AG$5/$AG$2*Z1241</f>
        <v/>
      </c>
      <c r="AC1241" s="19">
        <f>Z1241+AA1241</f>
        <v/>
      </c>
      <c r="AD1241" s="8">
        <f>IF(COUNTIF(Catégories!A:A,N1241)=0,"catégorie inconnue",LOOKUP(N1241,Catégories!A:A,Catégories!B:B))</f>
        <v/>
      </c>
      <c r="AE1241" s="21">
        <f>SUM(Z1241:AB1241)</f>
        <v/>
      </c>
    </row>
    <row r="1242">
      <c r="B1242" s="127" t="inlineStr">
        <is>
          <t>13624019</t>
        </is>
      </c>
      <c r="C1242" s="127" t="inlineStr">
        <is>
          <t>2</t>
        </is>
      </c>
      <c r="D1242" s="123" t="n">
        <v>46171</v>
      </c>
      <c r="E1242" s="127" t="inlineStr">
        <is>
          <t>30670</t>
        </is>
      </c>
      <c r="F1242" s="127" t="inlineStr">
        <is>
          <t>21320</t>
        </is>
      </c>
      <c r="G1242" s="127" t="inlineStr"/>
      <c r="H1242" s="127" t="inlineStr"/>
      <c r="I1242" s="127" t="inlineStr">
        <is>
          <t>117957</t>
        </is>
      </c>
      <c r="J1242" s="127" t="inlineStr">
        <is>
          <t>117957</t>
        </is>
      </c>
      <c r="K1242" s="127" t="inlineStr">
        <is>
          <t>999999</t>
        </is>
      </c>
      <c r="L1242" s="127" t="inlineStr">
        <is>
          <t>XT259902765TS</t>
        </is>
      </c>
      <c r="M1242" s="127" t="inlineStr">
        <is>
          <t>N</t>
        </is>
      </c>
      <c r="N1242" s="127" t="inlineStr">
        <is>
          <t>Transport</t>
        </is>
      </c>
      <c r="O1242" s="127" t="inlineStr">
        <is>
          <t>N</t>
        </is>
      </c>
      <c r="P1242" s="127" t="inlineStr">
        <is>
          <t>S</t>
        </is>
      </c>
      <c r="Q1242" s="127" t="inlineStr">
        <is>
          <t>NT</t>
        </is>
      </c>
      <c r="R1242" s="147" t="n">
        <v>0.22</v>
      </c>
      <c r="S1242" s="127" t="inlineStr">
        <is>
          <t>5Y</t>
        </is>
      </c>
      <c r="T1242" s="148" t="n">
        <v>3.07</v>
      </c>
      <c r="U1242" s="127" t="inlineStr">
        <is>
          <t>LA RUCHE LOGISTIQUE</t>
        </is>
      </c>
      <c r="W1242" s="8">
        <f>IF(C1242&lt;&gt;2,"",IF(S1242="5X","5XK",IF(S1242="5Y","5YK",IF(S1242="6B","6BK",IF(S1242="6C","6CK","")))))</f>
        <v/>
      </c>
      <c r="X1242" s="8">
        <f>IF(S1242="6B",_xlfn.XLOOKUP(H1242,'Zoning 2shop'!A:A,'Zoning 2shop'!B:B),IF(S1242="6C",_xlfn.XLOOKUP(G1242,'Zoning 2shop'!C:C,'Zoning 2shop'!D:D),""))</f>
        <v/>
      </c>
      <c r="Y1242" s="112">
        <f>AB1242/Z1242</f>
        <v/>
      </c>
      <c r="Z1242" s="4">
        <f>T1242</f>
        <v/>
      </c>
      <c r="AA1242" s="4">
        <f>IF(OR(S1242="6C",S1242="6B",S1242="5X",S1242="5Y"),0.08,0.5)</f>
        <v/>
      </c>
      <c r="AB1242" s="4">
        <f>$AG$5/$AG$2*Z1242</f>
        <v/>
      </c>
      <c r="AC1242" s="19">
        <f>Z1242+AA1242</f>
        <v/>
      </c>
      <c r="AD1242" s="8">
        <f>IF(COUNTIF(Catégories!A:A,N1242)=0,"catégorie inconnue",LOOKUP(N1242,Catégories!A:A,Catégories!B:B))</f>
        <v/>
      </c>
      <c r="AE1242" s="21">
        <f>SUM(Z1242:AB1242)</f>
        <v/>
      </c>
    </row>
    <row r="1243">
      <c r="B1243" s="127" t="inlineStr">
        <is>
          <t>13624019</t>
        </is>
      </c>
      <c r="C1243" s="127" t="inlineStr">
        <is>
          <t>2</t>
        </is>
      </c>
      <c r="D1243" s="123" t="n">
        <v>46171</v>
      </c>
      <c r="E1243" s="127" t="inlineStr">
        <is>
          <t>45680</t>
        </is>
      </c>
      <c r="F1243" s="127" t="inlineStr">
        <is>
          <t>21320</t>
        </is>
      </c>
      <c r="G1243" s="127" t="inlineStr"/>
      <c r="H1243" s="127" t="inlineStr"/>
      <c r="I1243" s="127" t="inlineStr">
        <is>
          <t>116760</t>
        </is>
      </c>
      <c r="J1243" s="127" t="inlineStr">
        <is>
          <t>116760</t>
        </is>
      </c>
      <c r="K1243" s="127" t="inlineStr">
        <is>
          <t>999999</t>
        </is>
      </c>
      <c r="L1243" s="127" t="inlineStr">
        <is>
          <t>XT259906515TS</t>
        </is>
      </c>
      <c r="M1243" s="127" t="inlineStr">
        <is>
          <t>N</t>
        </is>
      </c>
      <c r="N1243" s="127" t="inlineStr">
        <is>
          <t>Transport</t>
        </is>
      </c>
      <c r="O1243" s="127" t="inlineStr">
        <is>
          <t>N</t>
        </is>
      </c>
      <c r="P1243" s="127" t="inlineStr">
        <is>
          <t>S</t>
        </is>
      </c>
      <c r="Q1243" s="127" t="inlineStr">
        <is>
          <t>NT</t>
        </is>
      </c>
      <c r="R1243" s="147" t="n">
        <v>0.71</v>
      </c>
      <c r="S1243" s="127" t="inlineStr">
        <is>
          <t>5Y</t>
        </is>
      </c>
      <c r="T1243" s="148" t="n">
        <v>3.17</v>
      </c>
      <c r="U1243" s="127" t="inlineStr">
        <is>
          <t>LA RUCHE LOGISTIQUE</t>
        </is>
      </c>
      <c r="W1243" s="8">
        <f>IF(C1243&lt;&gt;2,"",IF(S1243="5X","5XK",IF(S1243="5Y","5YK",IF(S1243="6B","6BK",IF(S1243="6C","6CK","")))))</f>
        <v/>
      </c>
      <c r="X1243" s="8">
        <f>IF(S1243="6B",_xlfn.XLOOKUP(H1243,'Zoning 2shop'!A:A,'Zoning 2shop'!B:B),IF(S1243="6C",_xlfn.XLOOKUP(G1243,'Zoning 2shop'!C:C,'Zoning 2shop'!D:D),""))</f>
        <v/>
      </c>
      <c r="Y1243" s="112">
        <f>AB1243/Z1243</f>
        <v/>
      </c>
      <c r="Z1243" s="4">
        <f>T1243</f>
        <v/>
      </c>
      <c r="AA1243" s="4">
        <f>IF(OR(S1243="6C",S1243="6B",S1243="5X",S1243="5Y"),0.08,0.5)</f>
        <v/>
      </c>
      <c r="AB1243" s="4">
        <f>$AG$5/$AG$2*Z1243</f>
        <v/>
      </c>
      <c r="AC1243" s="19">
        <f>Z1243+AA1243</f>
        <v/>
      </c>
      <c r="AD1243" s="8">
        <f>IF(COUNTIF(Catégories!A:A,N1243)=0,"catégorie inconnue",LOOKUP(N1243,Catégories!A:A,Catégories!B:B))</f>
        <v/>
      </c>
      <c r="AE1243" s="21">
        <f>SUM(Z1243:AB1243)</f>
        <v/>
      </c>
    </row>
    <row r="1244">
      <c r="B1244" s="127" t="inlineStr">
        <is>
          <t>13624019</t>
        </is>
      </c>
      <c r="C1244" s="127" t="inlineStr">
        <is>
          <t>2</t>
        </is>
      </c>
      <c r="D1244" s="123" t="n">
        <v>46171</v>
      </c>
      <c r="E1244" s="127" t="inlineStr">
        <is>
          <t>59250</t>
        </is>
      </c>
      <c r="F1244" s="127" t="inlineStr">
        <is>
          <t>21320</t>
        </is>
      </c>
      <c r="G1244" s="127" t="inlineStr"/>
      <c r="H1244" s="127" t="inlineStr"/>
      <c r="I1244" s="127" t="inlineStr">
        <is>
          <t>115739</t>
        </is>
      </c>
      <c r="J1244" s="127" t="inlineStr">
        <is>
          <t>115739</t>
        </is>
      </c>
      <c r="K1244" s="127" t="inlineStr">
        <is>
          <t>999999</t>
        </is>
      </c>
      <c r="L1244" s="127" t="inlineStr">
        <is>
          <t>XT259914445TS</t>
        </is>
      </c>
      <c r="M1244" s="127" t="inlineStr">
        <is>
          <t>N</t>
        </is>
      </c>
      <c r="N1244" s="127" t="inlineStr">
        <is>
          <t>Transport</t>
        </is>
      </c>
      <c r="O1244" s="127" t="inlineStr">
        <is>
          <t>N</t>
        </is>
      </c>
      <c r="P1244" s="127" t="inlineStr">
        <is>
          <t>S</t>
        </is>
      </c>
      <c r="Q1244" s="127" t="inlineStr">
        <is>
          <t>NT</t>
        </is>
      </c>
      <c r="R1244" s="147" t="n">
        <v>0.03</v>
      </c>
      <c r="S1244" s="127" t="inlineStr">
        <is>
          <t>5Y</t>
        </is>
      </c>
      <c r="T1244" s="148" t="n">
        <v>3.07</v>
      </c>
      <c r="U1244" s="127" t="inlineStr">
        <is>
          <t>LA RUCHE LOGISTIQUE</t>
        </is>
      </c>
      <c r="W1244" s="8">
        <f>IF(C1244&lt;&gt;2,"",IF(S1244="5X","5XK",IF(S1244="5Y","5YK",IF(S1244="6B","6BK",IF(S1244="6C","6CK","")))))</f>
        <v/>
      </c>
      <c r="X1244" s="8">
        <f>IF(S1244="6B",_xlfn.XLOOKUP(H1244,'Zoning 2shop'!A:A,'Zoning 2shop'!B:B),IF(S1244="6C",_xlfn.XLOOKUP(G1244,'Zoning 2shop'!C:C,'Zoning 2shop'!D:D),""))</f>
        <v/>
      </c>
      <c r="Y1244" s="112">
        <f>AB1244/Z1244</f>
        <v/>
      </c>
      <c r="Z1244" s="4">
        <f>T1244</f>
        <v/>
      </c>
      <c r="AA1244" s="4">
        <f>IF(OR(S1244="6C",S1244="6B",S1244="5X",S1244="5Y"),0.08,0.5)</f>
        <v/>
      </c>
      <c r="AB1244" s="4">
        <f>$AG$5/$AG$2*Z1244</f>
        <v/>
      </c>
      <c r="AC1244" s="19">
        <f>Z1244+AA1244</f>
        <v/>
      </c>
      <c r="AD1244" s="8">
        <f>IF(COUNTIF(Catégories!A:A,N1244)=0,"catégorie inconnue",LOOKUP(N1244,Catégories!A:A,Catégories!B:B))</f>
        <v/>
      </c>
      <c r="AE1244" s="21">
        <f>SUM(Z1244:AB1244)</f>
        <v/>
      </c>
    </row>
    <row r="1245">
      <c r="B1245" s="127" t="inlineStr">
        <is>
          <t>13624019</t>
        </is>
      </c>
      <c r="C1245" s="127" t="inlineStr">
        <is>
          <t>2</t>
        </is>
      </c>
      <c r="D1245" s="123" t="n">
        <v>46172</v>
      </c>
      <c r="E1245" s="127" t="inlineStr">
        <is>
          <t>27160</t>
        </is>
      </c>
      <c r="F1245" s="127" t="inlineStr">
        <is>
          <t>21320</t>
        </is>
      </c>
      <c r="G1245" s="127" t="inlineStr"/>
      <c r="H1245" s="127" t="inlineStr"/>
      <c r="I1245" s="127" t="inlineStr">
        <is>
          <t>117162</t>
        </is>
      </c>
      <c r="J1245" s="127" t="inlineStr">
        <is>
          <t>117162</t>
        </is>
      </c>
      <c r="K1245" s="127" t="inlineStr">
        <is>
          <t>999999</t>
        </is>
      </c>
      <c r="L1245" s="127" t="inlineStr">
        <is>
          <t>XT259915843TS</t>
        </is>
      </c>
      <c r="M1245" s="127" t="inlineStr">
        <is>
          <t>N</t>
        </is>
      </c>
      <c r="N1245" s="127" t="inlineStr">
        <is>
          <t>Transport</t>
        </is>
      </c>
      <c r="O1245" s="127" t="inlineStr">
        <is>
          <t>N</t>
        </is>
      </c>
      <c r="P1245" s="127" t="inlineStr">
        <is>
          <t>S</t>
        </is>
      </c>
      <c r="Q1245" s="127" t="inlineStr">
        <is>
          <t>NT</t>
        </is>
      </c>
      <c r="R1245" s="147" t="n">
        <v>0.23</v>
      </c>
      <c r="S1245" s="127" t="inlineStr">
        <is>
          <t>5Y</t>
        </is>
      </c>
      <c r="T1245" s="148" t="n">
        <v>3.07</v>
      </c>
      <c r="U1245" s="127" t="inlineStr">
        <is>
          <t>LA RUCHE LOGISTIQUE</t>
        </is>
      </c>
      <c r="W1245" s="8">
        <f>IF(C1245&lt;&gt;2,"",IF(S1245="5X","5XK",IF(S1245="5Y","5YK",IF(S1245="6B","6BK",IF(S1245="6C","6CK","")))))</f>
        <v/>
      </c>
      <c r="X1245" s="8">
        <f>IF(S1245="6B",_xlfn.XLOOKUP(H1245,'Zoning 2shop'!A:A,'Zoning 2shop'!B:B),IF(S1245="6C",_xlfn.XLOOKUP(G1245,'Zoning 2shop'!C:C,'Zoning 2shop'!D:D),""))</f>
        <v/>
      </c>
      <c r="Y1245" s="112">
        <f>AB1245/Z1245</f>
        <v/>
      </c>
      <c r="Z1245" s="4">
        <f>T1245</f>
        <v/>
      </c>
      <c r="AA1245" s="4">
        <f>IF(OR(S1245="6C",S1245="6B",S1245="5X",S1245="5Y"),0.08,0.5)</f>
        <v/>
      </c>
      <c r="AB1245" s="4">
        <f>$AG$5/$AG$2*Z1245</f>
        <v/>
      </c>
      <c r="AC1245" s="19">
        <f>Z1245+AA1245</f>
        <v/>
      </c>
      <c r="AD1245" s="8">
        <f>IF(COUNTIF(Catégories!A:A,N1245)=0,"catégorie inconnue",LOOKUP(N1245,Catégories!A:A,Catégories!B:B))</f>
        <v/>
      </c>
      <c r="AE1245" s="21">
        <f>SUM(Z1245:AB1245)</f>
        <v/>
      </c>
    </row>
    <row r="1246">
      <c r="B1246" s="127" t="inlineStr">
        <is>
          <t>13624019</t>
        </is>
      </c>
      <c r="C1246" s="127" t="inlineStr">
        <is>
          <t>2</t>
        </is>
      </c>
      <c r="D1246" s="123" t="n">
        <v>46172</v>
      </c>
      <c r="E1246" s="127" t="inlineStr">
        <is>
          <t>56000</t>
        </is>
      </c>
      <c r="F1246" s="127" t="inlineStr">
        <is>
          <t>21320</t>
        </is>
      </c>
      <c r="G1246" s="127" t="inlineStr"/>
      <c r="H1246" s="127" t="inlineStr"/>
      <c r="I1246" s="127" t="inlineStr">
        <is>
          <t>111550</t>
        </is>
      </c>
      <c r="J1246" s="127" t="inlineStr">
        <is>
          <t>111550</t>
        </is>
      </c>
      <c r="K1246" s="127" t="inlineStr">
        <is>
          <t>999999</t>
        </is>
      </c>
      <c r="L1246" s="127" t="inlineStr">
        <is>
          <t>XT259923235TS</t>
        </is>
      </c>
      <c r="M1246" s="127" t="inlineStr">
        <is>
          <t>N</t>
        </is>
      </c>
      <c r="N1246" s="127" t="inlineStr">
        <is>
          <t>Transport</t>
        </is>
      </c>
      <c r="O1246" s="127" t="inlineStr">
        <is>
          <t>N</t>
        </is>
      </c>
      <c r="P1246" s="127" t="inlineStr">
        <is>
          <t>S</t>
        </is>
      </c>
      <c r="Q1246" s="127" t="inlineStr">
        <is>
          <t>NT</t>
        </is>
      </c>
      <c r="R1246" s="147" t="n">
        <v>0.35</v>
      </c>
      <c r="S1246" s="127" t="inlineStr">
        <is>
          <t>5Y</t>
        </is>
      </c>
      <c r="T1246" s="148" t="n">
        <v>3.07</v>
      </c>
      <c r="U1246" s="127" t="inlineStr">
        <is>
          <t>LA RUCHE LOGISTIQUE</t>
        </is>
      </c>
      <c r="W1246" s="8">
        <f>IF(C1246&lt;&gt;2,"",IF(S1246="5X","5XK",IF(S1246="5Y","5YK",IF(S1246="6B","6BK",IF(S1246="6C","6CK","")))))</f>
        <v/>
      </c>
      <c r="X1246" s="8">
        <f>IF(S1246="6B",_xlfn.XLOOKUP(H1246,'Zoning 2shop'!A:A,'Zoning 2shop'!B:B),IF(S1246="6C",_xlfn.XLOOKUP(G1246,'Zoning 2shop'!C:C,'Zoning 2shop'!D:D),""))</f>
        <v/>
      </c>
      <c r="Y1246" s="112">
        <f>AB1246/Z1246</f>
        <v/>
      </c>
      <c r="Z1246" s="4">
        <f>T1246</f>
        <v/>
      </c>
      <c r="AA1246" s="4">
        <f>IF(OR(S1246="6C",S1246="6B",S1246="5X",S1246="5Y"),0.08,0.5)</f>
        <v/>
      </c>
      <c r="AB1246" s="4">
        <f>$AG$5/$AG$2*Z1246</f>
        <v/>
      </c>
      <c r="AC1246" s="19">
        <f>Z1246+AA1246</f>
        <v/>
      </c>
      <c r="AD1246" s="8">
        <f>IF(COUNTIF(Catégories!A:A,N1246)=0,"catégorie inconnue",LOOKUP(N1246,Catégories!A:A,Catégories!B:B))</f>
        <v/>
      </c>
      <c r="AE1246" s="21">
        <f>SUM(Z1246:AB1246)</f>
        <v/>
      </c>
    </row>
    <row r="1247">
      <c r="B1247" s="127" t="inlineStr">
        <is>
          <t>13624019</t>
        </is>
      </c>
      <c r="C1247" s="127" t="inlineStr">
        <is>
          <t>2</t>
        </is>
      </c>
      <c r="D1247" s="123" t="n">
        <v>46172</v>
      </c>
      <c r="E1247" s="127" t="inlineStr">
        <is>
          <t>17140</t>
        </is>
      </c>
      <c r="F1247" s="127" t="inlineStr">
        <is>
          <t>21320</t>
        </is>
      </c>
      <c r="G1247" s="127" t="inlineStr"/>
      <c r="H1247" s="127" t="inlineStr"/>
      <c r="I1247" s="127" t="inlineStr">
        <is>
          <t>117918</t>
        </is>
      </c>
      <c r="J1247" s="127" t="inlineStr">
        <is>
          <t>117918</t>
        </is>
      </c>
      <c r="K1247" s="127" t="inlineStr">
        <is>
          <t>999999</t>
        </is>
      </c>
      <c r="L1247" s="127" t="inlineStr">
        <is>
          <t>XT259926571TS</t>
        </is>
      </c>
      <c r="M1247" s="127" t="inlineStr">
        <is>
          <t>N</t>
        </is>
      </c>
      <c r="N1247" s="127" t="inlineStr">
        <is>
          <t>Transport</t>
        </is>
      </c>
      <c r="O1247" s="127" t="inlineStr">
        <is>
          <t>N</t>
        </is>
      </c>
      <c r="P1247" s="127" t="inlineStr">
        <is>
          <t>S</t>
        </is>
      </c>
      <c r="Q1247" s="127" t="inlineStr">
        <is>
          <t>NT</t>
        </is>
      </c>
      <c r="R1247" s="147" t="n">
        <v>0.62</v>
      </c>
      <c r="S1247" s="127" t="inlineStr">
        <is>
          <t>5Y</t>
        </is>
      </c>
      <c r="T1247" s="148" t="n">
        <v>3.17</v>
      </c>
      <c r="U1247" s="127" t="inlineStr">
        <is>
          <t>LA RUCHE LOGISTIQUE</t>
        </is>
      </c>
      <c r="W1247" s="8">
        <f>IF(C1247&lt;&gt;2,"",IF(S1247="5X","5XK",IF(S1247="5Y","5YK",IF(S1247="6B","6BK",IF(S1247="6C","6CK","")))))</f>
        <v/>
      </c>
      <c r="X1247" s="8">
        <f>IF(S1247="6B",_xlfn.XLOOKUP(H1247,'Zoning 2shop'!A:A,'Zoning 2shop'!B:B),IF(S1247="6C",_xlfn.XLOOKUP(G1247,'Zoning 2shop'!C:C,'Zoning 2shop'!D:D),""))</f>
        <v/>
      </c>
      <c r="Y1247" s="112">
        <f>AB1247/Z1247</f>
        <v/>
      </c>
      <c r="Z1247" s="4">
        <f>T1247</f>
        <v/>
      </c>
      <c r="AA1247" s="4">
        <f>IF(OR(S1247="6C",S1247="6B",S1247="5X",S1247="5Y"),0.08,0.5)</f>
        <v/>
      </c>
      <c r="AB1247" s="4">
        <f>$AG$5/$AG$2*Z1247</f>
        <v/>
      </c>
      <c r="AC1247" s="19">
        <f>Z1247+AA1247</f>
        <v/>
      </c>
      <c r="AD1247" s="8">
        <f>IF(COUNTIF(Catégories!A:A,N1247)=0,"catégorie inconnue",LOOKUP(N1247,Catégories!A:A,Catégories!B:B))</f>
        <v/>
      </c>
      <c r="AE1247" s="21">
        <f>SUM(Z1247:AB1247)</f>
        <v/>
      </c>
    </row>
    <row r="1248">
      <c r="B1248" s="127" t="inlineStr">
        <is>
          <t>13624019</t>
        </is>
      </c>
      <c r="C1248" s="127" t="inlineStr">
        <is>
          <t>2</t>
        </is>
      </c>
      <c r="D1248" s="123" t="n">
        <v>46172</v>
      </c>
      <c r="E1248" s="127" t="inlineStr">
        <is>
          <t>33600</t>
        </is>
      </c>
      <c r="F1248" s="127" t="inlineStr">
        <is>
          <t>21320</t>
        </is>
      </c>
      <c r="G1248" s="127" t="inlineStr"/>
      <c r="H1248" s="127" t="inlineStr"/>
      <c r="I1248" s="127" t="inlineStr">
        <is>
          <t>115696</t>
        </is>
      </c>
      <c r="J1248" s="127" t="inlineStr">
        <is>
          <t>115696</t>
        </is>
      </c>
      <c r="K1248" s="127" t="inlineStr">
        <is>
          <t>999999</t>
        </is>
      </c>
      <c r="L1248" s="127" t="inlineStr">
        <is>
          <t>XT259927152TS</t>
        </is>
      </c>
      <c r="M1248" s="127" t="inlineStr">
        <is>
          <t>N</t>
        </is>
      </c>
      <c r="N1248" s="127" t="inlineStr">
        <is>
          <t>Transport</t>
        </is>
      </c>
      <c r="O1248" s="127" t="inlineStr">
        <is>
          <t>N</t>
        </is>
      </c>
      <c r="P1248" s="127" t="inlineStr">
        <is>
          <t>S</t>
        </is>
      </c>
      <c r="Q1248" s="127" t="inlineStr">
        <is>
          <t>NT</t>
        </is>
      </c>
      <c r="R1248" s="147" t="n">
        <v>0.21</v>
      </c>
      <c r="S1248" s="127" t="inlineStr">
        <is>
          <t>5Y</t>
        </is>
      </c>
      <c r="T1248" s="148" t="n">
        <v>3.07</v>
      </c>
      <c r="U1248" s="127" t="inlineStr">
        <is>
          <t>LA RUCHE LOGISTIQUE</t>
        </is>
      </c>
      <c r="W1248" s="8">
        <f>IF(C1248&lt;&gt;2,"",IF(S1248="5X","5XK",IF(S1248="5Y","5YK",IF(S1248="6B","6BK",IF(S1248="6C","6CK","")))))</f>
        <v/>
      </c>
      <c r="X1248" s="8">
        <f>IF(S1248="6B",_xlfn.XLOOKUP(H1248,'Zoning 2shop'!A:A,'Zoning 2shop'!B:B),IF(S1248="6C",_xlfn.XLOOKUP(G1248,'Zoning 2shop'!C:C,'Zoning 2shop'!D:D),""))</f>
        <v/>
      </c>
      <c r="Y1248" s="112">
        <f>AB1248/Z1248</f>
        <v/>
      </c>
      <c r="Z1248" s="4">
        <f>T1248</f>
        <v/>
      </c>
      <c r="AA1248" s="4">
        <f>IF(OR(S1248="6C",S1248="6B",S1248="5X",S1248="5Y"),0.08,0.5)</f>
        <v/>
      </c>
      <c r="AB1248" s="4">
        <f>$AG$5/$AG$2*Z1248</f>
        <v/>
      </c>
      <c r="AC1248" s="19">
        <f>Z1248+AA1248</f>
        <v/>
      </c>
      <c r="AD1248" s="8">
        <f>IF(COUNTIF(Catégories!A:A,N1248)=0,"catégorie inconnue",LOOKUP(N1248,Catégories!A:A,Catégories!B:B))</f>
        <v/>
      </c>
      <c r="AE1248" s="21">
        <f>SUM(Z1248:AB1248)</f>
        <v/>
      </c>
    </row>
    <row r="1249">
      <c r="B1249" s="127" t="inlineStr">
        <is>
          <t>13624019</t>
        </is>
      </c>
      <c r="C1249" s="127" t="inlineStr">
        <is>
          <t>2</t>
        </is>
      </c>
      <c r="D1249" s="123" t="n">
        <v>46172</v>
      </c>
      <c r="E1249" s="127" t="inlineStr">
        <is>
          <t>81150</t>
        </is>
      </c>
      <c r="F1249" s="127" t="inlineStr">
        <is>
          <t>21320</t>
        </is>
      </c>
      <c r="G1249" s="127" t="inlineStr"/>
      <c r="H1249" s="127" t="inlineStr"/>
      <c r="I1249" s="127" t="inlineStr">
        <is>
          <t>116188</t>
        </is>
      </c>
      <c r="J1249" s="127" t="inlineStr">
        <is>
          <t>116188</t>
        </is>
      </c>
      <c r="K1249" s="127" t="inlineStr">
        <is>
          <t>999999</t>
        </is>
      </c>
      <c r="L1249" s="127" t="inlineStr">
        <is>
          <t>XT259927400TS</t>
        </is>
      </c>
      <c r="M1249" s="127" t="inlineStr">
        <is>
          <t>N</t>
        </is>
      </c>
      <c r="N1249" s="127" t="inlineStr">
        <is>
          <t>Transport</t>
        </is>
      </c>
      <c r="O1249" s="127" t="inlineStr">
        <is>
          <t>N</t>
        </is>
      </c>
      <c r="P1249" s="127" t="inlineStr">
        <is>
          <t>S</t>
        </is>
      </c>
      <c r="Q1249" s="127" t="inlineStr">
        <is>
          <t>NT</t>
        </is>
      </c>
      <c r="R1249" s="147" t="n">
        <v>0.3</v>
      </c>
      <c r="S1249" s="127" t="inlineStr">
        <is>
          <t>5Y</t>
        </is>
      </c>
      <c r="T1249" s="148" t="n">
        <v>3.07</v>
      </c>
      <c r="U1249" s="127" t="inlineStr">
        <is>
          <t>LA RUCHE LOGISTIQUE</t>
        </is>
      </c>
      <c r="W1249" s="8">
        <f>IF(C1249&lt;&gt;2,"",IF(S1249="5X","5XK",IF(S1249="5Y","5YK",IF(S1249="6B","6BK",IF(S1249="6C","6CK","")))))</f>
        <v/>
      </c>
      <c r="X1249" s="8">
        <f>IF(S1249="6B",_xlfn.XLOOKUP(H1249,'Zoning 2shop'!A:A,'Zoning 2shop'!B:B),IF(S1249="6C",_xlfn.XLOOKUP(G1249,'Zoning 2shop'!C:C,'Zoning 2shop'!D:D),""))</f>
        <v/>
      </c>
      <c r="Y1249" s="112">
        <f>AB1249/Z1249</f>
        <v/>
      </c>
      <c r="Z1249" s="4">
        <f>T1249</f>
        <v/>
      </c>
      <c r="AA1249" s="4">
        <f>IF(OR(S1249="6C",S1249="6B",S1249="5X",S1249="5Y"),0.08,0.5)</f>
        <v/>
      </c>
      <c r="AB1249" s="4">
        <f>$AG$5/$AG$2*Z1249</f>
        <v/>
      </c>
      <c r="AC1249" s="19">
        <f>Z1249+AA1249</f>
        <v/>
      </c>
      <c r="AD1249" s="8">
        <f>IF(COUNTIF(Catégories!A:A,N1249)=0,"catégorie inconnue",LOOKUP(N1249,Catégories!A:A,Catégories!B:B))</f>
        <v/>
      </c>
      <c r="AE1249" s="21">
        <f>SUM(Z1249:AB1249)</f>
        <v/>
      </c>
    </row>
    <row r="1250">
      <c r="B1250" s="127" t="inlineStr">
        <is>
          <t>13624019</t>
        </is>
      </c>
      <c r="C1250" s="127" t="inlineStr">
        <is>
          <t>2</t>
        </is>
      </c>
      <c r="D1250" s="123" t="n">
        <v>46172</v>
      </c>
      <c r="E1250" s="127" t="inlineStr">
        <is>
          <t>75019</t>
        </is>
      </c>
      <c r="F1250" s="127" t="inlineStr">
        <is>
          <t>21320</t>
        </is>
      </c>
      <c r="G1250" s="127" t="inlineStr"/>
      <c r="H1250" s="127" t="inlineStr"/>
      <c r="I1250" s="127" t="inlineStr">
        <is>
          <t>117843</t>
        </is>
      </c>
      <c r="J1250" s="127" t="inlineStr">
        <is>
          <t>117843</t>
        </is>
      </c>
      <c r="K1250" s="127" t="inlineStr">
        <is>
          <t>999999</t>
        </is>
      </c>
      <c r="L1250" s="127" t="inlineStr">
        <is>
          <t>XT259930338TS</t>
        </is>
      </c>
      <c r="M1250" s="127" t="inlineStr">
        <is>
          <t>N</t>
        </is>
      </c>
      <c r="N1250" s="127" t="inlineStr">
        <is>
          <t>Transport</t>
        </is>
      </c>
      <c r="O1250" s="127" t="inlineStr">
        <is>
          <t>N</t>
        </is>
      </c>
      <c r="P1250" s="127" t="inlineStr">
        <is>
          <t>S</t>
        </is>
      </c>
      <c r="Q1250" s="127" t="inlineStr">
        <is>
          <t>NT</t>
        </is>
      </c>
      <c r="R1250" s="147" t="n">
        <v>0.2</v>
      </c>
      <c r="S1250" s="127" t="inlineStr">
        <is>
          <t>5Y</t>
        </is>
      </c>
      <c r="T1250" s="148" t="n">
        <v>3.07</v>
      </c>
      <c r="U1250" s="127" t="inlineStr">
        <is>
          <t>LA RUCHE LOGISTIQUE</t>
        </is>
      </c>
      <c r="W1250" s="8">
        <f>IF(C1250&lt;&gt;2,"",IF(S1250="5X","5XK",IF(S1250="5Y","5YK",IF(S1250="6B","6BK",IF(S1250="6C","6CK","")))))</f>
        <v/>
      </c>
      <c r="X1250" s="8">
        <f>IF(S1250="6B",_xlfn.XLOOKUP(H1250,'Zoning 2shop'!A:A,'Zoning 2shop'!B:B),IF(S1250="6C",_xlfn.XLOOKUP(G1250,'Zoning 2shop'!C:C,'Zoning 2shop'!D:D),""))</f>
        <v/>
      </c>
      <c r="Y1250" s="112">
        <f>AB1250/Z1250</f>
        <v/>
      </c>
      <c r="Z1250" s="4">
        <f>T1250</f>
        <v/>
      </c>
      <c r="AA1250" s="4">
        <f>IF(OR(S1250="6C",S1250="6B",S1250="5X",S1250="5Y"),0.08,0.5)</f>
        <v/>
      </c>
      <c r="AB1250" s="4">
        <f>$AG$5/$AG$2*Z1250</f>
        <v/>
      </c>
      <c r="AC1250" s="19">
        <f>Z1250+AA1250</f>
        <v/>
      </c>
      <c r="AD1250" s="8">
        <f>IF(COUNTIF(Catégories!A:A,N1250)=0,"catégorie inconnue",LOOKUP(N1250,Catégories!A:A,Catégories!B:B))</f>
        <v/>
      </c>
      <c r="AE1250" s="21">
        <f>SUM(Z1250:AB1250)</f>
        <v/>
      </c>
    </row>
    <row r="1251">
      <c r="B1251" s="127" t="inlineStr">
        <is>
          <t>13624019</t>
        </is>
      </c>
      <c r="C1251" s="127" t="inlineStr">
        <is>
          <t>2</t>
        </is>
      </c>
      <c r="D1251" s="123" t="n">
        <v>46172</v>
      </c>
      <c r="E1251" s="127" t="inlineStr">
        <is>
          <t>92600</t>
        </is>
      </c>
      <c r="F1251" s="127" t="inlineStr">
        <is>
          <t>21320</t>
        </is>
      </c>
      <c r="G1251" s="127" t="inlineStr"/>
      <c r="H1251" s="127" t="inlineStr"/>
      <c r="I1251" s="127" t="inlineStr">
        <is>
          <t>116769</t>
        </is>
      </c>
      <c r="J1251" s="127" t="inlineStr">
        <is>
          <t>116769</t>
        </is>
      </c>
      <c r="K1251" s="127" t="inlineStr">
        <is>
          <t>999999</t>
        </is>
      </c>
      <c r="L1251" s="127" t="inlineStr">
        <is>
          <t>XT259936675TS</t>
        </is>
      </c>
      <c r="M1251" s="127" t="inlineStr">
        <is>
          <t>N</t>
        </is>
      </c>
      <c r="N1251" s="127" t="inlineStr">
        <is>
          <t>Transport</t>
        </is>
      </c>
      <c r="O1251" s="127" t="inlineStr">
        <is>
          <t>N</t>
        </is>
      </c>
      <c r="P1251" s="127" t="inlineStr">
        <is>
          <t>S</t>
        </is>
      </c>
      <c r="Q1251" s="127" t="inlineStr">
        <is>
          <t>NT</t>
        </is>
      </c>
      <c r="R1251" s="147" t="n">
        <v>0.11</v>
      </c>
      <c r="S1251" s="127" t="inlineStr">
        <is>
          <t>5Y</t>
        </is>
      </c>
      <c r="T1251" s="148" t="n">
        <v>3.07</v>
      </c>
      <c r="U1251" s="127" t="inlineStr">
        <is>
          <t>LA RUCHE LOGISTIQUE</t>
        </is>
      </c>
      <c r="W1251" s="8">
        <f>IF(C1251&lt;&gt;2,"",IF(S1251="5X","5XK",IF(S1251="5Y","5YK",IF(S1251="6B","6BK",IF(S1251="6C","6CK","")))))</f>
        <v/>
      </c>
      <c r="X1251" s="8">
        <f>IF(S1251="6B",_xlfn.XLOOKUP(H1251,'Zoning 2shop'!A:A,'Zoning 2shop'!B:B),IF(S1251="6C",_xlfn.XLOOKUP(G1251,'Zoning 2shop'!C:C,'Zoning 2shop'!D:D),""))</f>
        <v/>
      </c>
      <c r="Y1251" s="112">
        <f>AB1251/Z1251</f>
        <v/>
      </c>
      <c r="Z1251" s="4">
        <f>T1251</f>
        <v/>
      </c>
      <c r="AA1251" s="4">
        <f>IF(OR(S1251="6C",S1251="6B",S1251="5X",S1251="5Y"),0.08,0.5)</f>
        <v/>
      </c>
      <c r="AB1251" s="4">
        <f>$AG$5/$AG$2*Z1251</f>
        <v/>
      </c>
      <c r="AC1251" s="19">
        <f>Z1251+AA1251</f>
        <v/>
      </c>
      <c r="AD1251" s="8">
        <f>IF(COUNTIF(Catégories!A:A,N1251)=0,"catégorie inconnue",LOOKUP(N1251,Catégories!A:A,Catégories!B:B))</f>
        <v/>
      </c>
      <c r="AE1251" s="21">
        <f>SUM(Z1251:AB1251)</f>
        <v/>
      </c>
    </row>
    <row r="1252">
      <c r="B1252" s="127" t="inlineStr">
        <is>
          <t>13624019</t>
        </is>
      </c>
      <c r="C1252" s="127" t="inlineStr">
        <is>
          <t>2</t>
        </is>
      </c>
      <c r="D1252" s="123" t="n">
        <v>46172</v>
      </c>
      <c r="E1252" s="127" t="inlineStr">
        <is>
          <t>92600</t>
        </is>
      </c>
      <c r="F1252" s="127" t="inlineStr">
        <is>
          <t>21320</t>
        </is>
      </c>
      <c r="G1252" s="127" t="inlineStr"/>
      <c r="H1252" s="127" t="inlineStr"/>
      <c r="I1252" s="127" t="inlineStr">
        <is>
          <t>114147</t>
        </is>
      </c>
      <c r="J1252" s="127" t="inlineStr">
        <is>
          <t>114147</t>
        </is>
      </c>
      <c r="K1252" s="127" t="inlineStr">
        <is>
          <t>999999</t>
        </is>
      </c>
      <c r="L1252" s="127" t="inlineStr">
        <is>
          <t>XT259936980TS</t>
        </is>
      </c>
      <c r="M1252" s="127" t="inlineStr">
        <is>
          <t>N</t>
        </is>
      </c>
      <c r="N1252" s="127" t="inlineStr">
        <is>
          <t>Transport</t>
        </is>
      </c>
      <c r="O1252" s="127" t="inlineStr">
        <is>
          <t>N</t>
        </is>
      </c>
      <c r="P1252" s="127" t="inlineStr">
        <is>
          <t>S</t>
        </is>
      </c>
      <c r="Q1252" s="127" t="inlineStr">
        <is>
          <t>NT</t>
        </is>
      </c>
      <c r="R1252" s="147" t="n">
        <v>0.09</v>
      </c>
      <c r="S1252" s="127" t="inlineStr">
        <is>
          <t>5Y</t>
        </is>
      </c>
      <c r="T1252" s="148" t="n">
        <v>3.07</v>
      </c>
      <c r="U1252" s="127" t="inlineStr">
        <is>
          <t>LA RUCHE LOGISTIQUE</t>
        </is>
      </c>
      <c r="W1252" s="8">
        <f>IF(C1252&lt;&gt;2,"",IF(S1252="5X","5XK",IF(S1252="5Y","5YK",IF(S1252="6B","6BK",IF(S1252="6C","6CK","")))))</f>
        <v/>
      </c>
      <c r="X1252" s="8">
        <f>IF(S1252="6B",_xlfn.XLOOKUP(H1252,'Zoning 2shop'!A:A,'Zoning 2shop'!B:B),IF(S1252="6C",_xlfn.XLOOKUP(G1252,'Zoning 2shop'!C:C,'Zoning 2shop'!D:D),""))</f>
        <v/>
      </c>
      <c r="Y1252" s="112">
        <f>AB1252/Z1252</f>
        <v/>
      </c>
      <c r="Z1252" s="4">
        <f>T1252</f>
        <v/>
      </c>
      <c r="AA1252" s="4">
        <f>IF(OR(S1252="6C",S1252="6B",S1252="5X",S1252="5Y"),0.08,0.5)</f>
        <v/>
      </c>
      <c r="AB1252" s="4">
        <f>$AG$5/$AG$2*Z1252</f>
        <v/>
      </c>
      <c r="AC1252" s="19">
        <f>Z1252+AA1252</f>
        <v/>
      </c>
      <c r="AD1252" s="8">
        <f>IF(COUNTIF(Catégories!A:A,N1252)=0,"catégorie inconnue",LOOKUP(N1252,Catégories!A:A,Catégories!B:B))</f>
        <v/>
      </c>
      <c r="AE1252" s="21">
        <f>SUM(Z1252:AB1252)</f>
        <v/>
      </c>
    </row>
    <row r="1253">
      <c r="B1253" s="127" t="inlineStr">
        <is>
          <t>13624019</t>
        </is>
      </c>
      <c r="C1253" s="127" t="inlineStr">
        <is>
          <t>2</t>
        </is>
      </c>
      <c r="D1253" s="123" t="n">
        <v>46172</v>
      </c>
      <c r="E1253" s="127" t="inlineStr">
        <is>
          <t>75016</t>
        </is>
      </c>
      <c r="F1253" s="127" t="inlineStr">
        <is>
          <t>21320</t>
        </is>
      </c>
      <c r="G1253" s="127" t="inlineStr"/>
      <c r="H1253" s="127" t="inlineStr"/>
      <c r="I1253" s="127" t="inlineStr">
        <is>
          <t>118407</t>
        </is>
      </c>
      <c r="J1253" s="127" t="inlineStr">
        <is>
          <t>118407</t>
        </is>
      </c>
      <c r="K1253" s="127" t="inlineStr">
        <is>
          <t>999999</t>
        </is>
      </c>
      <c r="L1253" s="127" t="inlineStr">
        <is>
          <t>XT259944867TS</t>
        </is>
      </c>
      <c r="M1253" s="127" t="inlineStr">
        <is>
          <t>N</t>
        </is>
      </c>
      <c r="N1253" s="127" t="inlineStr">
        <is>
          <t>Transport</t>
        </is>
      </c>
      <c r="O1253" s="127" t="inlineStr">
        <is>
          <t>N</t>
        </is>
      </c>
      <c r="P1253" s="127" t="inlineStr">
        <is>
          <t>S</t>
        </is>
      </c>
      <c r="Q1253" s="127" t="inlineStr">
        <is>
          <t>NT</t>
        </is>
      </c>
      <c r="R1253" s="147" t="n">
        <v>0.22</v>
      </c>
      <c r="S1253" s="127" t="inlineStr">
        <is>
          <t>5Y</t>
        </is>
      </c>
      <c r="T1253" s="148" t="n">
        <v>3.07</v>
      </c>
      <c r="U1253" s="127" t="inlineStr">
        <is>
          <t>LA RUCHE LOGISTIQUE</t>
        </is>
      </c>
      <c r="W1253" s="8">
        <f>IF(C1253&lt;&gt;2,"",IF(S1253="5X","5XK",IF(S1253="5Y","5YK",IF(S1253="6B","6BK",IF(S1253="6C","6CK","")))))</f>
        <v/>
      </c>
      <c r="X1253" s="8">
        <f>IF(S1253="6B",_xlfn.XLOOKUP(H1253,'Zoning 2shop'!A:A,'Zoning 2shop'!B:B),IF(S1253="6C",_xlfn.XLOOKUP(G1253,'Zoning 2shop'!C:C,'Zoning 2shop'!D:D),""))</f>
        <v/>
      </c>
      <c r="Y1253" s="112">
        <f>AB1253/Z1253</f>
        <v/>
      </c>
      <c r="Z1253" s="4">
        <f>T1253</f>
        <v/>
      </c>
      <c r="AA1253" s="4">
        <f>IF(OR(S1253="6C",S1253="6B",S1253="5X",S1253="5Y"),0.08,0.5)</f>
        <v/>
      </c>
      <c r="AB1253" s="4">
        <f>$AG$5/$AG$2*Z1253</f>
        <v/>
      </c>
      <c r="AC1253" s="19">
        <f>Z1253+AA1253</f>
        <v/>
      </c>
      <c r="AD1253" s="8">
        <f>IF(COUNTIF(Catégories!A:A,N1253)=0,"catégorie inconnue",LOOKUP(N1253,Catégories!A:A,Catégories!B:B))</f>
        <v/>
      </c>
      <c r="AE1253" s="21">
        <f>SUM(Z1253:AB1253)</f>
        <v/>
      </c>
    </row>
    <row r="1254">
      <c r="B1254" s="127" t="inlineStr">
        <is>
          <t>13624019</t>
        </is>
      </c>
      <c r="C1254" s="127" t="inlineStr">
        <is>
          <t>2</t>
        </is>
      </c>
      <c r="D1254" s="123" t="n">
        <v>46172</v>
      </c>
      <c r="E1254" s="127" t="inlineStr">
        <is>
          <t>55100</t>
        </is>
      </c>
      <c r="F1254" s="127" t="inlineStr">
        <is>
          <t>21320</t>
        </is>
      </c>
      <c r="G1254" s="127" t="inlineStr"/>
      <c r="H1254" s="127" t="inlineStr"/>
      <c r="I1254" s="127" t="inlineStr">
        <is>
          <t>115103</t>
        </is>
      </c>
      <c r="J1254" s="127" t="inlineStr">
        <is>
          <t>115103</t>
        </is>
      </c>
      <c r="K1254" s="127" t="inlineStr">
        <is>
          <t>999999</t>
        </is>
      </c>
      <c r="L1254" s="127" t="inlineStr">
        <is>
          <t>XT259957208TS</t>
        </is>
      </c>
      <c r="M1254" s="127" t="inlineStr">
        <is>
          <t>N</t>
        </is>
      </c>
      <c r="N1254" s="127" t="inlineStr">
        <is>
          <t>Transport</t>
        </is>
      </c>
      <c r="O1254" s="127" t="inlineStr">
        <is>
          <t>N</t>
        </is>
      </c>
      <c r="P1254" s="127" t="inlineStr">
        <is>
          <t>S</t>
        </is>
      </c>
      <c r="Q1254" s="127" t="inlineStr">
        <is>
          <t>NT</t>
        </is>
      </c>
      <c r="R1254" s="147" t="n">
        <v>0.27</v>
      </c>
      <c r="S1254" s="127" t="inlineStr">
        <is>
          <t>5Y</t>
        </is>
      </c>
      <c r="T1254" s="148" t="n">
        <v>3.07</v>
      </c>
      <c r="U1254" s="127" t="inlineStr">
        <is>
          <t>LA RUCHE LOGISTIQUE</t>
        </is>
      </c>
      <c r="W1254" s="8">
        <f>IF(C1254&lt;&gt;2,"",IF(S1254="5X","5XK",IF(S1254="5Y","5YK",IF(S1254="6B","6BK",IF(S1254="6C","6CK","")))))</f>
        <v/>
      </c>
      <c r="X1254" s="8">
        <f>IF(S1254="6B",_xlfn.XLOOKUP(H1254,'Zoning 2shop'!A:A,'Zoning 2shop'!B:B),IF(S1254="6C",_xlfn.XLOOKUP(G1254,'Zoning 2shop'!C:C,'Zoning 2shop'!D:D),""))</f>
        <v/>
      </c>
      <c r="Y1254" s="112">
        <f>AB1254/Z1254</f>
        <v/>
      </c>
      <c r="Z1254" s="4">
        <f>T1254</f>
        <v/>
      </c>
      <c r="AA1254" s="4">
        <f>IF(OR(S1254="6C",S1254="6B",S1254="5X",S1254="5Y"),0.08,0.5)</f>
        <v/>
      </c>
      <c r="AB1254" s="4">
        <f>$AG$5/$AG$2*Z1254</f>
        <v/>
      </c>
      <c r="AC1254" s="19">
        <f>Z1254+AA1254</f>
        <v/>
      </c>
      <c r="AD1254" s="8">
        <f>IF(COUNTIF(Catégories!A:A,N1254)=0,"catégorie inconnue",LOOKUP(N1254,Catégories!A:A,Catégories!B:B))</f>
        <v/>
      </c>
      <c r="AE1254" s="21">
        <f>SUM(Z1254:AB1254)</f>
        <v/>
      </c>
    </row>
    <row r="1255">
      <c r="B1255" s="127" t="inlineStr">
        <is>
          <t>13624019</t>
        </is>
      </c>
      <c r="C1255" s="127" t="inlineStr">
        <is>
          <t>2</t>
        </is>
      </c>
      <c r="D1255" s="123" t="n">
        <v>46172</v>
      </c>
      <c r="E1255" s="127" t="inlineStr">
        <is>
          <t>51130</t>
        </is>
      </c>
      <c r="F1255" s="127" t="inlineStr">
        <is>
          <t>21320</t>
        </is>
      </c>
      <c r="G1255" s="127" t="inlineStr"/>
      <c r="H1255" s="127" t="inlineStr"/>
      <c r="I1255" s="127" t="inlineStr">
        <is>
          <t>118488</t>
        </is>
      </c>
      <c r="J1255" s="127" t="inlineStr">
        <is>
          <t>118488</t>
        </is>
      </c>
      <c r="K1255" s="127" t="inlineStr">
        <is>
          <t>999999</t>
        </is>
      </c>
      <c r="L1255" s="127" t="inlineStr">
        <is>
          <t>XT259957653TS</t>
        </is>
      </c>
      <c r="M1255" s="127" t="inlineStr">
        <is>
          <t>N</t>
        </is>
      </c>
      <c r="N1255" s="127" t="inlineStr">
        <is>
          <t>Transport</t>
        </is>
      </c>
      <c r="O1255" s="127" t="inlineStr">
        <is>
          <t>N</t>
        </is>
      </c>
      <c r="P1255" s="127" t="inlineStr">
        <is>
          <t>S</t>
        </is>
      </c>
      <c r="Q1255" s="127" t="inlineStr">
        <is>
          <t>NT</t>
        </is>
      </c>
      <c r="R1255" s="147" t="n">
        <v>0.27</v>
      </c>
      <c r="S1255" s="127" t="inlineStr">
        <is>
          <t>5Y</t>
        </is>
      </c>
      <c r="T1255" s="148" t="n">
        <v>3.07</v>
      </c>
      <c r="U1255" s="127" t="inlineStr">
        <is>
          <t>LA RUCHE LOGISTIQUE</t>
        </is>
      </c>
      <c r="W1255" s="8">
        <f>IF(C1255&lt;&gt;2,"",IF(S1255="5X","5XK",IF(S1255="5Y","5YK",IF(S1255="6B","6BK",IF(S1255="6C","6CK","")))))</f>
        <v/>
      </c>
      <c r="X1255" s="8">
        <f>IF(S1255="6B",_xlfn.XLOOKUP(H1255,'Zoning 2shop'!A:A,'Zoning 2shop'!B:B),IF(S1255="6C",_xlfn.XLOOKUP(G1255,'Zoning 2shop'!C:C,'Zoning 2shop'!D:D),""))</f>
        <v/>
      </c>
      <c r="Y1255" s="112">
        <f>AB1255/Z1255</f>
        <v/>
      </c>
      <c r="Z1255" s="4">
        <f>T1255</f>
        <v/>
      </c>
      <c r="AA1255" s="4">
        <f>IF(OR(S1255="6C",S1255="6B",S1255="5X",S1255="5Y"),0.08,0.5)</f>
        <v/>
      </c>
      <c r="AB1255" s="4">
        <f>$AG$5/$AG$2*Z1255</f>
        <v/>
      </c>
      <c r="AC1255" s="19">
        <f>Z1255+AA1255</f>
        <v/>
      </c>
      <c r="AD1255" s="8">
        <f>IF(COUNTIF(Catégories!A:A,N1255)=0,"catégorie inconnue",LOOKUP(N1255,Catégories!A:A,Catégories!B:B))</f>
        <v/>
      </c>
      <c r="AE1255" s="21">
        <f>SUM(Z1255:AB1255)</f>
        <v/>
      </c>
    </row>
    <row r="1256">
      <c r="B1256" s="127" t="inlineStr">
        <is>
          <t>13624019</t>
        </is>
      </c>
      <c r="C1256" s="127" t="inlineStr">
        <is>
          <t>2</t>
        </is>
      </c>
      <c r="D1256" s="123" t="n">
        <v>46172</v>
      </c>
      <c r="E1256" s="127" t="inlineStr">
        <is>
          <t>56250</t>
        </is>
      </c>
      <c r="F1256" s="127" t="inlineStr">
        <is>
          <t>21320</t>
        </is>
      </c>
      <c r="G1256" s="127" t="inlineStr"/>
      <c r="H1256" s="127" t="inlineStr"/>
      <c r="I1256" s="127" t="inlineStr">
        <is>
          <t>113075</t>
        </is>
      </c>
      <c r="J1256" s="127" t="inlineStr">
        <is>
          <t>113075</t>
        </is>
      </c>
      <c r="K1256" s="127" t="inlineStr">
        <is>
          <t>999999</t>
        </is>
      </c>
      <c r="L1256" s="127" t="inlineStr">
        <is>
          <t>XT259958322TS</t>
        </is>
      </c>
      <c r="M1256" s="127" t="inlineStr">
        <is>
          <t>N</t>
        </is>
      </c>
      <c r="N1256" s="127" t="inlineStr">
        <is>
          <t>Transport</t>
        </is>
      </c>
      <c r="O1256" s="127" t="inlineStr">
        <is>
          <t>N</t>
        </is>
      </c>
      <c r="P1256" s="127" t="inlineStr">
        <is>
          <t>S</t>
        </is>
      </c>
      <c r="Q1256" s="127" t="inlineStr">
        <is>
          <t>NT</t>
        </is>
      </c>
      <c r="R1256" s="147" t="n">
        <v>0.08</v>
      </c>
      <c r="S1256" s="127" t="inlineStr">
        <is>
          <t>5Y</t>
        </is>
      </c>
      <c r="T1256" s="148" t="n">
        <v>3.07</v>
      </c>
      <c r="U1256" s="127" t="inlineStr">
        <is>
          <t>LA RUCHE LOGISTIQUE</t>
        </is>
      </c>
      <c r="W1256" s="8">
        <f>IF(C1256&lt;&gt;2,"",IF(S1256="5X","5XK",IF(S1256="5Y","5YK",IF(S1256="6B","6BK",IF(S1256="6C","6CK","")))))</f>
        <v/>
      </c>
      <c r="X1256" s="8">
        <f>IF(S1256="6B",_xlfn.XLOOKUP(H1256,'Zoning 2shop'!A:A,'Zoning 2shop'!B:B),IF(S1256="6C",_xlfn.XLOOKUP(G1256,'Zoning 2shop'!C:C,'Zoning 2shop'!D:D),""))</f>
        <v/>
      </c>
      <c r="Y1256" s="112">
        <f>AB1256/Z1256</f>
        <v/>
      </c>
      <c r="Z1256" s="4">
        <f>T1256</f>
        <v/>
      </c>
      <c r="AA1256" s="4">
        <f>IF(OR(S1256="6C",S1256="6B",S1256="5X",S1256="5Y"),0.08,0.5)</f>
        <v/>
      </c>
      <c r="AB1256" s="4">
        <f>$AG$5/$AG$2*Z1256</f>
        <v/>
      </c>
      <c r="AC1256" s="19">
        <f>Z1256+AA1256</f>
        <v/>
      </c>
      <c r="AD1256" s="8">
        <f>IF(COUNTIF(Catégories!A:A,N1256)=0,"catégorie inconnue",LOOKUP(N1256,Catégories!A:A,Catégories!B:B))</f>
        <v/>
      </c>
      <c r="AE1256" s="21">
        <f>SUM(Z1256:AB1256)</f>
        <v/>
      </c>
    </row>
    <row r="1257">
      <c r="B1257" s="127" t="inlineStr">
        <is>
          <t>13624019</t>
        </is>
      </c>
      <c r="C1257" s="127" t="inlineStr">
        <is>
          <t>2</t>
        </is>
      </c>
      <c r="D1257" s="123" t="n">
        <v>46172</v>
      </c>
      <c r="E1257" s="127" t="inlineStr">
        <is>
          <t>31520</t>
        </is>
      </c>
      <c r="F1257" s="127" t="inlineStr">
        <is>
          <t>21320</t>
        </is>
      </c>
      <c r="G1257" s="127" t="inlineStr"/>
      <c r="H1257" s="127" t="inlineStr"/>
      <c r="I1257" s="127" t="inlineStr">
        <is>
          <t>117595</t>
        </is>
      </c>
      <c r="J1257" s="127" t="inlineStr">
        <is>
          <t>117595</t>
        </is>
      </c>
      <c r="K1257" s="127" t="inlineStr">
        <is>
          <t>999999</t>
        </is>
      </c>
      <c r="L1257" s="127" t="inlineStr">
        <is>
          <t>XT259961397TS</t>
        </is>
      </c>
      <c r="M1257" s="127" t="inlineStr">
        <is>
          <t>N</t>
        </is>
      </c>
      <c r="N1257" s="127" t="inlineStr">
        <is>
          <t>Transport</t>
        </is>
      </c>
      <c r="O1257" s="127" t="inlineStr">
        <is>
          <t>N</t>
        </is>
      </c>
      <c r="P1257" s="127" t="inlineStr">
        <is>
          <t>S</t>
        </is>
      </c>
      <c r="Q1257" s="127" t="inlineStr">
        <is>
          <t>NT</t>
        </is>
      </c>
      <c r="R1257" s="147" t="n">
        <v>0.24</v>
      </c>
      <c r="S1257" s="127" t="inlineStr">
        <is>
          <t>5Y</t>
        </is>
      </c>
      <c r="T1257" s="148" t="n">
        <v>3.07</v>
      </c>
      <c r="U1257" s="127" t="inlineStr">
        <is>
          <t>LA RUCHE LOGISTIQUE</t>
        </is>
      </c>
      <c r="W1257" s="8">
        <f>IF(C1257&lt;&gt;2,"",IF(S1257="5X","5XK",IF(S1257="5Y","5YK",IF(S1257="6B","6BK",IF(S1257="6C","6CK","")))))</f>
        <v/>
      </c>
      <c r="X1257" s="8">
        <f>IF(S1257="6B",_xlfn.XLOOKUP(H1257,'Zoning 2shop'!A:A,'Zoning 2shop'!B:B),IF(S1257="6C",_xlfn.XLOOKUP(G1257,'Zoning 2shop'!C:C,'Zoning 2shop'!D:D),""))</f>
        <v/>
      </c>
      <c r="Y1257" s="112">
        <f>AB1257/Z1257</f>
        <v/>
      </c>
      <c r="Z1257" s="4">
        <f>T1257</f>
        <v/>
      </c>
      <c r="AA1257" s="4">
        <f>IF(OR(S1257="6C",S1257="6B",S1257="5X",S1257="5Y"),0.08,0.5)</f>
        <v/>
      </c>
      <c r="AB1257" s="4">
        <f>$AG$5/$AG$2*Z1257</f>
        <v/>
      </c>
      <c r="AC1257" s="19">
        <f>Z1257+AA1257</f>
        <v/>
      </c>
      <c r="AD1257" s="8">
        <f>IF(COUNTIF(Catégories!A:A,N1257)=0,"catégorie inconnue",LOOKUP(N1257,Catégories!A:A,Catégories!B:B))</f>
        <v/>
      </c>
      <c r="AE1257" s="21">
        <f>SUM(Z1257:AB1257)</f>
        <v/>
      </c>
    </row>
    <row r="1258">
      <c r="B1258" s="127" t="inlineStr">
        <is>
          <t>13624019</t>
        </is>
      </c>
      <c r="C1258" s="127" t="inlineStr">
        <is>
          <t>2</t>
        </is>
      </c>
      <c r="D1258" s="123" t="n">
        <v>46172</v>
      </c>
      <c r="E1258" s="127" t="inlineStr">
        <is>
          <t>74580</t>
        </is>
      </c>
      <c r="F1258" s="127" t="inlineStr">
        <is>
          <t>21320</t>
        </is>
      </c>
      <c r="G1258" s="127" t="inlineStr"/>
      <c r="H1258" s="127" t="inlineStr"/>
      <c r="I1258" s="127" t="inlineStr">
        <is>
          <t>118697</t>
        </is>
      </c>
      <c r="J1258" s="127" t="inlineStr">
        <is>
          <t>118697</t>
        </is>
      </c>
      <c r="K1258" s="127" t="inlineStr">
        <is>
          <t>999999</t>
        </is>
      </c>
      <c r="L1258" s="127" t="inlineStr">
        <is>
          <t>XT259966037TS</t>
        </is>
      </c>
      <c r="M1258" s="127" t="inlineStr">
        <is>
          <t>N</t>
        </is>
      </c>
      <c r="N1258" s="127" t="inlineStr">
        <is>
          <t>Transport</t>
        </is>
      </c>
      <c r="O1258" s="127" t="inlineStr">
        <is>
          <t>N</t>
        </is>
      </c>
      <c r="P1258" s="127" t="inlineStr">
        <is>
          <t>S</t>
        </is>
      </c>
      <c r="Q1258" s="127" t="inlineStr">
        <is>
          <t>NT</t>
        </is>
      </c>
      <c r="R1258" s="147" t="n">
        <v>0.66</v>
      </c>
      <c r="S1258" s="127" t="inlineStr">
        <is>
          <t>5Y</t>
        </is>
      </c>
      <c r="T1258" s="148" t="n">
        <v>3.17</v>
      </c>
      <c r="U1258" s="127" t="inlineStr">
        <is>
          <t>LA RUCHE LOGISTIQUE</t>
        </is>
      </c>
      <c r="W1258" s="8">
        <f>IF(C1258&lt;&gt;2,"",IF(S1258="5X","5XK",IF(S1258="5Y","5YK",IF(S1258="6B","6BK",IF(S1258="6C","6CK","")))))</f>
        <v/>
      </c>
      <c r="X1258" s="8">
        <f>IF(S1258="6B",_xlfn.XLOOKUP(H1258,'Zoning 2shop'!A:A,'Zoning 2shop'!B:B),IF(S1258="6C",_xlfn.XLOOKUP(G1258,'Zoning 2shop'!C:C,'Zoning 2shop'!D:D),""))</f>
        <v/>
      </c>
      <c r="Y1258" s="112">
        <f>AB1258/Z1258</f>
        <v/>
      </c>
      <c r="Z1258" s="4">
        <f>T1258</f>
        <v/>
      </c>
      <c r="AA1258" s="4">
        <f>IF(OR(S1258="6C",S1258="6B",S1258="5X",S1258="5Y"),0.08,0.5)</f>
        <v/>
      </c>
      <c r="AB1258" s="4">
        <f>$AG$5/$AG$2*Z1258</f>
        <v/>
      </c>
      <c r="AC1258" s="19">
        <f>Z1258+AA1258</f>
        <v/>
      </c>
      <c r="AD1258" s="8">
        <f>IF(COUNTIF(Catégories!A:A,N1258)=0,"catégorie inconnue",LOOKUP(N1258,Catégories!A:A,Catégories!B:B))</f>
        <v/>
      </c>
      <c r="AE1258" s="21">
        <f>SUM(Z1258:AB1258)</f>
        <v/>
      </c>
    </row>
    <row r="1259">
      <c r="B1259" s="127" t="inlineStr">
        <is>
          <t>13624019</t>
        </is>
      </c>
      <c r="C1259" s="127" t="inlineStr">
        <is>
          <t>2</t>
        </is>
      </c>
      <c r="D1259" s="123" t="n">
        <v>46172</v>
      </c>
      <c r="E1259" s="127" t="inlineStr">
        <is>
          <t>91420</t>
        </is>
      </c>
      <c r="F1259" s="127" t="inlineStr">
        <is>
          <t>21320</t>
        </is>
      </c>
      <c r="G1259" s="127" t="inlineStr"/>
      <c r="H1259" s="127" t="inlineStr"/>
      <c r="I1259" s="127" t="inlineStr">
        <is>
          <t>118280</t>
        </is>
      </c>
      <c r="J1259" s="127" t="inlineStr">
        <is>
          <t>118280</t>
        </is>
      </c>
      <c r="K1259" s="127" t="inlineStr">
        <is>
          <t>999999</t>
        </is>
      </c>
      <c r="L1259" s="127" t="inlineStr">
        <is>
          <t>XT259967077TS</t>
        </is>
      </c>
      <c r="M1259" s="127" t="inlineStr">
        <is>
          <t>N</t>
        </is>
      </c>
      <c r="N1259" s="127" t="inlineStr">
        <is>
          <t>Transport</t>
        </is>
      </c>
      <c r="O1259" s="127" t="inlineStr">
        <is>
          <t>N</t>
        </is>
      </c>
      <c r="P1259" s="127" t="inlineStr">
        <is>
          <t>S</t>
        </is>
      </c>
      <c r="Q1259" s="127" t="inlineStr">
        <is>
          <t>NT</t>
        </is>
      </c>
      <c r="R1259" s="147" t="n">
        <v>0.13</v>
      </c>
      <c r="S1259" s="127" t="inlineStr">
        <is>
          <t>5Y</t>
        </is>
      </c>
      <c r="T1259" s="148" t="n">
        <v>3.07</v>
      </c>
      <c r="U1259" s="127" t="inlineStr">
        <is>
          <t>LA RUCHE LOGISTIQUE</t>
        </is>
      </c>
      <c r="W1259" s="8">
        <f>IF(C1259&lt;&gt;2,"",IF(S1259="5X","5XK",IF(S1259="5Y","5YK",IF(S1259="6B","6BK",IF(S1259="6C","6CK","")))))</f>
        <v/>
      </c>
      <c r="X1259" s="8">
        <f>IF(S1259="6B",_xlfn.XLOOKUP(H1259,'Zoning 2shop'!A:A,'Zoning 2shop'!B:B),IF(S1259="6C",_xlfn.XLOOKUP(G1259,'Zoning 2shop'!C:C,'Zoning 2shop'!D:D),""))</f>
        <v/>
      </c>
      <c r="Y1259" s="112">
        <f>AB1259/Z1259</f>
        <v/>
      </c>
      <c r="Z1259" s="4">
        <f>T1259</f>
        <v/>
      </c>
      <c r="AA1259" s="4">
        <f>IF(OR(S1259="6C",S1259="6B",S1259="5X",S1259="5Y"),0.08,0.5)</f>
        <v/>
      </c>
      <c r="AB1259" s="4">
        <f>$AG$5/$AG$2*Z1259</f>
        <v/>
      </c>
      <c r="AC1259" s="19">
        <f>Z1259+AA1259</f>
        <v/>
      </c>
      <c r="AD1259" s="8">
        <f>IF(COUNTIF(Catégories!A:A,N1259)=0,"catégorie inconnue",LOOKUP(N1259,Catégories!A:A,Catégories!B:B))</f>
        <v/>
      </c>
      <c r="AE1259" s="21">
        <f>SUM(Z1259:AB1259)</f>
        <v/>
      </c>
    </row>
    <row r="1260">
      <c r="B1260" s="127" t="inlineStr">
        <is>
          <t>13624019</t>
        </is>
      </c>
      <c r="C1260" s="127" t="inlineStr">
        <is>
          <t>2</t>
        </is>
      </c>
      <c r="D1260" s="123" t="n">
        <v>46172</v>
      </c>
      <c r="E1260" s="127" t="inlineStr">
        <is>
          <t>38100</t>
        </is>
      </c>
      <c r="F1260" s="127" t="inlineStr">
        <is>
          <t>21320</t>
        </is>
      </c>
      <c r="G1260" s="127" t="inlineStr"/>
      <c r="H1260" s="127" t="inlineStr"/>
      <c r="I1260" s="127" t="inlineStr">
        <is>
          <t>117868</t>
        </is>
      </c>
      <c r="J1260" s="127" t="inlineStr">
        <is>
          <t>117868</t>
        </is>
      </c>
      <c r="K1260" s="127" t="inlineStr">
        <is>
          <t>999999</t>
        </is>
      </c>
      <c r="L1260" s="127" t="inlineStr">
        <is>
          <t>XT259967386TS</t>
        </is>
      </c>
      <c r="M1260" s="127" t="inlineStr">
        <is>
          <t>N</t>
        </is>
      </c>
      <c r="N1260" s="127" t="inlineStr">
        <is>
          <t>Transport</t>
        </is>
      </c>
      <c r="O1260" s="127" t="inlineStr">
        <is>
          <t>N</t>
        </is>
      </c>
      <c r="P1260" s="127" t="inlineStr">
        <is>
          <t>S</t>
        </is>
      </c>
      <c r="Q1260" s="127" t="inlineStr">
        <is>
          <t>NT</t>
        </is>
      </c>
      <c r="R1260" s="147" t="n">
        <v>0.09</v>
      </c>
      <c r="S1260" s="127" t="inlineStr">
        <is>
          <t>5Y</t>
        </is>
      </c>
      <c r="T1260" s="148" t="n">
        <v>3.07</v>
      </c>
      <c r="U1260" s="127" t="inlineStr">
        <is>
          <t>LA RUCHE LOGISTIQUE</t>
        </is>
      </c>
      <c r="W1260" s="8">
        <f>IF(C1260&lt;&gt;2,"",IF(S1260="5X","5XK",IF(S1260="5Y","5YK",IF(S1260="6B","6BK",IF(S1260="6C","6CK","")))))</f>
        <v/>
      </c>
      <c r="X1260" s="8">
        <f>IF(S1260="6B",_xlfn.XLOOKUP(H1260,'Zoning 2shop'!A:A,'Zoning 2shop'!B:B),IF(S1260="6C",_xlfn.XLOOKUP(G1260,'Zoning 2shop'!C:C,'Zoning 2shop'!D:D),""))</f>
        <v/>
      </c>
      <c r="Y1260" s="112">
        <f>AB1260/Z1260</f>
        <v/>
      </c>
      <c r="Z1260" s="4">
        <f>T1260</f>
        <v/>
      </c>
      <c r="AA1260" s="4">
        <f>IF(OR(S1260="6C",S1260="6B",S1260="5X",S1260="5Y"),0.08,0.5)</f>
        <v/>
      </c>
      <c r="AB1260" s="4">
        <f>$AG$5/$AG$2*Z1260</f>
        <v/>
      </c>
      <c r="AC1260" s="19">
        <f>Z1260+AA1260</f>
        <v/>
      </c>
      <c r="AD1260" s="8">
        <f>IF(COUNTIF(Catégories!A:A,N1260)=0,"catégorie inconnue",LOOKUP(N1260,Catégories!A:A,Catégories!B:B))</f>
        <v/>
      </c>
      <c r="AE1260" s="21">
        <f>SUM(Z1260:AB1260)</f>
        <v/>
      </c>
    </row>
    <row r="1261">
      <c r="B1261" s="127" t="inlineStr">
        <is>
          <t>13624019</t>
        </is>
      </c>
      <c r="C1261" s="127" t="inlineStr">
        <is>
          <t>2</t>
        </is>
      </c>
      <c r="D1261" s="123" t="n">
        <v>46172</v>
      </c>
      <c r="E1261" s="127" t="inlineStr">
        <is>
          <t>57950</t>
        </is>
      </c>
      <c r="F1261" s="127" t="inlineStr">
        <is>
          <t>21320</t>
        </is>
      </c>
      <c r="G1261" s="127" t="inlineStr"/>
      <c r="H1261" s="127" t="inlineStr"/>
      <c r="I1261" s="127" t="inlineStr">
        <is>
          <t>115309</t>
        </is>
      </c>
      <c r="J1261" s="127" t="inlineStr">
        <is>
          <t>115309</t>
        </is>
      </c>
      <c r="K1261" s="127" t="inlineStr">
        <is>
          <t>999999</t>
        </is>
      </c>
      <c r="L1261" s="127" t="inlineStr">
        <is>
          <t>XT259970442TS</t>
        </is>
      </c>
      <c r="M1261" s="127" t="inlineStr">
        <is>
          <t>N</t>
        </is>
      </c>
      <c r="N1261" s="127" t="inlineStr">
        <is>
          <t>Transport</t>
        </is>
      </c>
      <c r="O1261" s="127" t="inlineStr">
        <is>
          <t>N</t>
        </is>
      </c>
      <c r="P1261" s="127" t="inlineStr">
        <is>
          <t>S</t>
        </is>
      </c>
      <c r="Q1261" s="127" t="inlineStr">
        <is>
          <t>NT</t>
        </is>
      </c>
      <c r="R1261" s="147" t="n">
        <v>0.2</v>
      </c>
      <c r="S1261" s="127" t="inlineStr">
        <is>
          <t>5Y</t>
        </is>
      </c>
      <c r="T1261" s="148" t="n">
        <v>3.07</v>
      </c>
      <c r="U1261" s="127" t="inlineStr">
        <is>
          <t>LA RUCHE LOGISTIQUE</t>
        </is>
      </c>
      <c r="W1261" s="8">
        <f>IF(C1261&lt;&gt;2,"",IF(S1261="5X","5XK",IF(S1261="5Y","5YK",IF(S1261="6B","6BK",IF(S1261="6C","6CK","")))))</f>
        <v/>
      </c>
      <c r="X1261" s="8">
        <f>IF(S1261="6B",_xlfn.XLOOKUP(H1261,'Zoning 2shop'!A:A,'Zoning 2shop'!B:B),IF(S1261="6C",_xlfn.XLOOKUP(G1261,'Zoning 2shop'!C:C,'Zoning 2shop'!D:D),""))</f>
        <v/>
      </c>
      <c r="Y1261" s="112">
        <f>AB1261/Z1261</f>
        <v/>
      </c>
      <c r="Z1261" s="4">
        <f>T1261</f>
        <v/>
      </c>
      <c r="AA1261" s="4">
        <f>IF(OR(S1261="6C",S1261="6B",S1261="5X",S1261="5Y"),0.08,0.5)</f>
        <v/>
      </c>
      <c r="AB1261" s="4">
        <f>$AG$5/$AG$2*Z1261</f>
        <v/>
      </c>
      <c r="AC1261" s="19">
        <f>Z1261+AA1261</f>
        <v/>
      </c>
      <c r="AD1261" s="8">
        <f>IF(COUNTIF(Catégories!A:A,N1261)=0,"catégorie inconnue",LOOKUP(N1261,Catégories!A:A,Catégories!B:B))</f>
        <v/>
      </c>
      <c r="AE1261" s="21">
        <f>SUM(Z1261:AB1261)</f>
        <v/>
      </c>
    </row>
    <row r="1262">
      <c r="B1262" s="127" t="inlineStr">
        <is>
          <t>13624019</t>
        </is>
      </c>
      <c r="C1262" s="127" t="inlineStr">
        <is>
          <t>2</t>
        </is>
      </c>
      <c r="D1262" s="123" t="n">
        <v>46172</v>
      </c>
      <c r="E1262" s="127" t="inlineStr">
        <is>
          <t>64320</t>
        </is>
      </c>
      <c r="F1262" s="127" t="inlineStr">
        <is>
          <t>21320</t>
        </is>
      </c>
      <c r="G1262" s="127" t="inlineStr"/>
      <c r="H1262" s="127" t="inlineStr"/>
      <c r="I1262" s="127" t="inlineStr">
        <is>
          <t>116211</t>
        </is>
      </c>
      <c r="J1262" s="127" t="inlineStr">
        <is>
          <t>116211</t>
        </is>
      </c>
      <c r="K1262" s="127" t="inlineStr">
        <is>
          <t>999999</t>
        </is>
      </c>
      <c r="L1262" s="127" t="inlineStr">
        <is>
          <t>XT259972593TS</t>
        </is>
      </c>
      <c r="M1262" s="127" t="inlineStr">
        <is>
          <t>N</t>
        </is>
      </c>
      <c r="N1262" s="127" t="inlineStr">
        <is>
          <t>Transport</t>
        </is>
      </c>
      <c r="O1262" s="127" t="inlineStr">
        <is>
          <t>N</t>
        </is>
      </c>
      <c r="P1262" s="127" t="inlineStr">
        <is>
          <t>S</t>
        </is>
      </c>
      <c r="Q1262" s="127" t="inlineStr">
        <is>
          <t>NT</t>
        </is>
      </c>
      <c r="R1262" s="147" t="n">
        <v>0.27</v>
      </c>
      <c r="S1262" s="127" t="inlineStr">
        <is>
          <t>5Y</t>
        </is>
      </c>
      <c r="T1262" s="148" t="n">
        <v>3.07</v>
      </c>
      <c r="U1262" s="127" t="inlineStr">
        <is>
          <t>LA RUCHE LOGISTIQUE</t>
        </is>
      </c>
      <c r="W1262" s="8">
        <f>IF(C1262&lt;&gt;2,"",IF(S1262="5X","5XK",IF(S1262="5Y","5YK",IF(S1262="6B","6BK",IF(S1262="6C","6CK","")))))</f>
        <v/>
      </c>
      <c r="X1262" s="8">
        <f>IF(S1262="6B",_xlfn.XLOOKUP(H1262,'Zoning 2shop'!A:A,'Zoning 2shop'!B:B),IF(S1262="6C",_xlfn.XLOOKUP(G1262,'Zoning 2shop'!C:C,'Zoning 2shop'!D:D),""))</f>
        <v/>
      </c>
      <c r="Y1262" s="112">
        <f>AB1262/Z1262</f>
        <v/>
      </c>
      <c r="Z1262" s="4">
        <f>T1262</f>
        <v/>
      </c>
      <c r="AA1262" s="4">
        <f>IF(OR(S1262="6C",S1262="6B",S1262="5X",S1262="5Y"),0.08,0.5)</f>
        <v/>
      </c>
      <c r="AB1262" s="4">
        <f>$AG$5/$AG$2*Z1262</f>
        <v/>
      </c>
      <c r="AC1262" s="19">
        <f>Z1262+AA1262</f>
        <v/>
      </c>
      <c r="AD1262" s="8">
        <f>IF(COUNTIF(Catégories!A:A,N1262)=0,"catégorie inconnue",LOOKUP(N1262,Catégories!A:A,Catégories!B:B))</f>
        <v/>
      </c>
      <c r="AE1262" s="21">
        <f>SUM(Z1262:AB1262)</f>
        <v/>
      </c>
    </row>
    <row r="1263">
      <c r="B1263" s="127" t="inlineStr">
        <is>
          <t>13624019</t>
        </is>
      </c>
      <c r="C1263" s="127" t="inlineStr">
        <is>
          <t>2</t>
        </is>
      </c>
      <c r="D1263" s="123" t="n">
        <v>46172</v>
      </c>
      <c r="E1263" s="127" t="inlineStr">
        <is>
          <t>44100</t>
        </is>
      </c>
      <c r="F1263" s="127" t="inlineStr">
        <is>
          <t>21320</t>
        </is>
      </c>
      <c r="G1263" s="127" t="inlineStr"/>
      <c r="H1263" s="127" t="inlineStr"/>
      <c r="I1263" s="127" t="inlineStr">
        <is>
          <t>116798</t>
        </is>
      </c>
      <c r="J1263" s="127" t="inlineStr">
        <is>
          <t>116798</t>
        </is>
      </c>
      <c r="K1263" s="127" t="inlineStr">
        <is>
          <t>999999</t>
        </is>
      </c>
      <c r="L1263" s="127" t="inlineStr">
        <is>
          <t>XT259974183TS</t>
        </is>
      </c>
      <c r="M1263" s="127" t="inlineStr">
        <is>
          <t>N</t>
        </is>
      </c>
      <c r="N1263" s="127" t="inlineStr">
        <is>
          <t>Transport</t>
        </is>
      </c>
      <c r="O1263" s="127" t="inlineStr">
        <is>
          <t>N</t>
        </is>
      </c>
      <c r="P1263" s="127" t="inlineStr">
        <is>
          <t>S</t>
        </is>
      </c>
      <c r="Q1263" s="127" t="inlineStr">
        <is>
          <t>NT</t>
        </is>
      </c>
      <c r="R1263" s="147" t="n">
        <v>0.22</v>
      </c>
      <c r="S1263" s="127" t="inlineStr">
        <is>
          <t>5Y</t>
        </is>
      </c>
      <c r="T1263" s="148" t="n">
        <v>3.07</v>
      </c>
      <c r="U1263" s="127" t="inlineStr">
        <is>
          <t>LA RUCHE LOGISTIQUE</t>
        </is>
      </c>
      <c r="W1263" s="8">
        <f>IF(C1263&lt;&gt;2,"",IF(S1263="5X","5XK",IF(S1263="5Y","5YK",IF(S1263="6B","6BK",IF(S1263="6C","6CK","")))))</f>
        <v/>
      </c>
      <c r="X1263" s="8">
        <f>IF(S1263="6B",_xlfn.XLOOKUP(H1263,'Zoning 2shop'!A:A,'Zoning 2shop'!B:B),IF(S1263="6C",_xlfn.XLOOKUP(G1263,'Zoning 2shop'!C:C,'Zoning 2shop'!D:D),""))</f>
        <v/>
      </c>
      <c r="Y1263" s="112">
        <f>AB1263/Z1263</f>
        <v/>
      </c>
      <c r="Z1263" s="4">
        <f>T1263</f>
        <v/>
      </c>
      <c r="AA1263" s="4">
        <f>IF(OR(S1263="6C",S1263="6B",S1263="5X",S1263="5Y"),0.08,0.5)</f>
        <v/>
      </c>
      <c r="AB1263" s="4">
        <f>$AG$5/$AG$2*Z1263</f>
        <v/>
      </c>
      <c r="AC1263" s="19">
        <f>Z1263+AA1263</f>
        <v/>
      </c>
      <c r="AD1263" s="8">
        <f>IF(COUNTIF(Catégories!A:A,N1263)=0,"catégorie inconnue",LOOKUP(N1263,Catégories!A:A,Catégories!B:B))</f>
        <v/>
      </c>
      <c r="AE1263" s="21">
        <f>SUM(Z1263:AB1263)</f>
        <v/>
      </c>
    </row>
    <row r="1264">
      <c r="B1264" s="127" t="inlineStr">
        <is>
          <t>13624019</t>
        </is>
      </c>
      <c r="C1264" s="127" t="inlineStr">
        <is>
          <t>2</t>
        </is>
      </c>
      <c r="D1264" s="123" t="n">
        <v>46173</v>
      </c>
      <c r="E1264" s="127" t="inlineStr">
        <is>
          <t>38360</t>
        </is>
      </c>
      <c r="F1264" s="127" t="inlineStr">
        <is>
          <t>21320</t>
        </is>
      </c>
      <c r="G1264" s="127" t="inlineStr"/>
      <c r="H1264" s="127" t="inlineStr"/>
      <c r="I1264" s="127" t="inlineStr">
        <is>
          <t>118611</t>
        </is>
      </c>
      <c r="J1264" s="127" t="inlineStr">
        <is>
          <t>118611</t>
        </is>
      </c>
      <c r="K1264" s="127" t="inlineStr">
        <is>
          <t>999999</t>
        </is>
      </c>
      <c r="L1264" s="127" t="inlineStr">
        <is>
          <t>XT259999812TS</t>
        </is>
      </c>
      <c r="M1264" s="127" t="inlineStr">
        <is>
          <t>N</t>
        </is>
      </c>
      <c r="N1264" s="127" t="inlineStr">
        <is>
          <t>Transport</t>
        </is>
      </c>
      <c r="O1264" s="127" t="inlineStr">
        <is>
          <t>N</t>
        </is>
      </c>
      <c r="P1264" s="127" t="inlineStr">
        <is>
          <t>S</t>
        </is>
      </c>
      <c r="Q1264" s="127" t="inlineStr">
        <is>
          <t>NT</t>
        </is>
      </c>
      <c r="R1264" s="147" t="n">
        <v>0.19</v>
      </c>
      <c r="S1264" s="127" t="inlineStr">
        <is>
          <t>5Y</t>
        </is>
      </c>
      <c r="T1264" s="148" t="n">
        <v>3.07</v>
      </c>
      <c r="U1264" s="127" t="inlineStr">
        <is>
          <t>LA RUCHE LOGISTIQUE</t>
        </is>
      </c>
      <c r="W1264" s="8">
        <f>IF(C1264&lt;&gt;2,"",IF(S1264="5X","5XK",IF(S1264="5Y","5YK",IF(S1264="6B","6BK",IF(S1264="6C","6CK","")))))</f>
        <v/>
      </c>
      <c r="X1264" s="8">
        <f>IF(S1264="6B",_xlfn.XLOOKUP(H1264,'Zoning 2shop'!A:A,'Zoning 2shop'!B:B),IF(S1264="6C",_xlfn.XLOOKUP(G1264,'Zoning 2shop'!C:C,'Zoning 2shop'!D:D),""))</f>
        <v/>
      </c>
      <c r="Y1264" s="112">
        <f>AB1264/Z1264</f>
        <v/>
      </c>
      <c r="Z1264" s="4">
        <f>T1264</f>
        <v/>
      </c>
      <c r="AA1264" s="4">
        <f>IF(OR(S1264="6C",S1264="6B",S1264="5X",S1264="5Y"),0.08,0.5)</f>
        <v/>
      </c>
      <c r="AB1264" s="4">
        <f>$AG$5/$AG$2*Z1264</f>
        <v/>
      </c>
      <c r="AC1264" s="19">
        <f>Z1264+AA1264</f>
        <v/>
      </c>
      <c r="AD1264" s="8">
        <f>IF(COUNTIF(Catégories!A:A,N1264)=0,"catégorie inconnue",LOOKUP(N1264,Catégories!A:A,Catégories!B:B))</f>
        <v/>
      </c>
      <c r="AE1264" s="21">
        <f>SUM(Z1264:AB1264)</f>
        <v/>
      </c>
    </row>
    <row r="1265">
      <c r="B1265" s="127" t="inlineStr">
        <is>
          <t>13624019</t>
        </is>
      </c>
      <c r="C1265" s="127" t="inlineStr">
        <is>
          <t>2</t>
        </is>
      </c>
      <c r="D1265" s="123" t="n">
        <v>46173</v>
      </c>
      <c r="E1265" s="127" t="inlineStr">
        <is>
          <t>91190</t>
        </is>
      </c>
      <c r="F1265" s="127" t="inlineStr">
        <is>
          <t>21320</t>
        </is>
      </c>
      <c r="G1265" s="127" t="inlineStr"/>
      <c r="H1265" s="127" t="inlineStr"/>
      <c r="I1265" s="127" t="inlineStr">
        <is>
          <t>118657</t>
        </is>
      </c>
      <c r="J1265" s="127" t="inlineStr">
        <is>
          <t>118657</t>
        </is>
      </c>
      <c r="K1265" s="127" t="inlineStr">
        <is>
          <t>999999</t>
        </is>
      </c>
      <c r="L1265" s="127" t="inlineStr">
        <is>
          <t>XT260000706TS</t>
        </is>
      </c>
      <c r="M1265" s="127" t="inlineStr">
        <is>
          <t>N</t>
        </is>
      </c>
      <c r="N1265" s="127" t="inlineStr">
        <is>
          <t>Transport</t>
        </is>
      </c>
      <c r="O1265" s="127" t="inlineStr">
        <is>
          <t>N</t>
        </is>
      </c>
      <c r="P1265" s="127" t="inlineStr">
        <is>
          <t>S</t>
        </is>
      </c>
      <c r="Q1265" s="127" t="inlineStr">
        <is>
          <t>NT</t>
        </is>
      </c>
      <c r="R1265" s="147" t="n">
        <v>0.11</v>
      </c>
      <c r="S1265" s="127" t="inlineStr">
        <is>
          <t>5Y</t>
        </is>
      </c>
      <c r="T1265" s="148" t="n">
        <v>3.07</v>
      </c>
      <c r="U1265" s="127" t="inlineStr">
        <is>
          <t>LA RUCHE LOGISTIQUE</t>
        </is>
      </c>
      <c r="W1265" s="8">
        <f>IF(C1265&lt;&gt;2,"",IF(S1265="5X","5XK",IF(S1265="5Y","5YK",IF(S1265="6B","6BK",IF(S1265="6C","6CK","")))))</f>
        <v/>
      </c>
      <c r="X1265" s="8">
        <f>IF(S1265="6B",_xlfn.XLOOKUP(H1265,'Zoning 2shop'!A:A,'Zoning 2shop'!B:B),IF(S1265="6C",_xlfn.XLOOKUP(G1265,'Zoning 2shop'!C:C,'Zoning 2shop'!D:D),""))</f>
        <v/>
      </c>
      <c r="Y1265" s="112">
        <f>AB1265/Z1265</f>
        <v/>
      </c>
      <c r="Z1265" s="4">
        <f>T1265</f>
        <v/>
      </c>
      <c r="AA1265" s="4">
        <f>IF(OR(S1265="6C",S1265="6B",S1265="5X",S1265="5Y"),0.08,0.5)</f>
        <v/>
      </c>
      <c r="AB1265" s="4">
        <f>$AG$5/$AG$2*Z1265</f>
        <v/>
      </c>
      <c r="AC1265" s="19">
        <f>Z1265+AA1265</f>
        <v/>
      </c>
      <c r="AD1265" s="8">
        <f>IF(COUNTIF(Catégories!A:A,N1265)=0,"catégorie inconnue",LOOKUP(N1265,Catégories!A:A,Catégories!B:B))</f>
        <v/>
      </c>
      <c r="AE1265" s="21">
        <f>SUM(Z1265:AB1265)</f>
        <v/>
      </c>
    </row>
    <row r="1266">
      <c r="B1266" s="127" t="inlineStr">
        <is>
          <t>13624019</t>
        </is>
      </c>
      <c r="C1266" s="127" t="inlineStr">
        <is>
          <t>2</t>
        </is>
      </c>
      <c r="D1266" s="123" t="n">
        <v>46173</v>
      </c>
      <c r="E1266" s="127" t="inlineStr">
        <is>
          <t>31330</t>
        </is>
      </c>
      <c r="F1266" s="127" t="inlineStr">
        <is>
          <t>21320</t>
        </is>
      </c>
      <c r="G1266" s="127" t="inlineStr"/>
      <c r="H1266" s="127" t="inlineStr"/>
      <c r="I1266" s="127" t="inlineStr">
        <is>
          <t>113457</t>
        </is>
      </c>
      <c r="J1266" s="127" t="inlineStr">
        <is>
          <t>113457</t>
        </is>
      </c>
      <c r="K1266" s="127" t="inlineStr">
        <is>
          <t>999999</t>
        </is>
      </c>
      <c r="L1266" s="127" t="inlineStr">
        <is>
          <t>XT260003185TS</t>
        </is>
      </c>
      <c r="M1266" s="127" t="inlineStr">
        <is>
          <t>N</t>
        </is>
      </c>
      <c r="N1266" s="127" t="inlineStr">
        <is>
          <t>Transport</t>
        </is>
      </c>
      <c r="O1266" s="127" t="inlineStr">
        <is>
          <t>N</t>
        </is>
      </c>
      <c r="P1266" s="127" t="inlineStr">
        <is>
          <t>S</t>
        </is>
      </c>
      <c r="Q1266" s="127" t="inlineStr">
        <is>
          <t>NT</t>
        </is>
      </c>
      <c r="R1266" s="147" t="n">
        <v>0.36</v>
      </c>
      <c r="S1266" s="127" t="inlineStr">
        <is>
          <t>5Y</t>
        </is>
      </c>
      <c r="T1266" s="148" t="n">
        <v>3.07</v>
      </c>
      <c r="U1266" s="127" t="inlineStr">
        <is>
          <t>LA RUCHE LOGISTIQUE</t>
        </is>
      </c>
      <c r="W1266" s="8">
        <f>IF(C1266&lt;&gt;2,"",IF(S1266="5X","5XK",IF(S1266="5Y","5YK",IF(S1266="6B","6BK",IF(S1266="6C","6CK","")))))</f>
        <v/>
      </c>
      <c r="X1266" s="8">
        <f>IF(S1266="6B",_xlfn.XLOOKUP(H1266,'Zoning 2shop'!A:A,'Zoning 2shop'!B:B),IF(S1266="6C",_xlfn.XLOOKUP(G1266,'Zoning 2shop'!C:C,'Zoning 2shop'!D:D),""))</f>
        <v/>
      </c>
      <c r="Y1266" s="112">
        <f>AB1266/Z1266</f>
        <v/>
      </c>
      <c r="Z1266" s="4">
        <f>T1266</f>
        <v/>
      </c>
      <c r="AA1266" s="4">
        <f>IF(OR(S1266="6C",S1266="6B",S1266="5X",S1266="5Y"),0.08,0.5)</f>
        <v/>
      </c>
      <c r="AB1266" s="4">
        <f>$AG$5/$AG$2*Z1266</f>
        <v/>
      </c>
      <c r="AC1266" s="19">
        <f>Z1266+AA1266</f>
        <v/>
      </c>
      <c r="AD1266" s="8">
        <f>IF(COUNTIF(Catégories!A:A,N1266)=0,"catégorie inconnue",LOOKUP(N1266,Catégories!A:A,Catégories!B:B))</f>
        <v/>
      </c>
      <c r="AE1266" s="21">
        <f>SUM(Z1266:AB1266)</f>
        <v/>
      </c>
    </row>
    <row r="1267">
      <c r="B1267" s="127" t="inlineStr">
        <is>
          <t>13624019</t>
        </is>
      </c>
      <c r="C1267" s="127" t="inlineStr">
        <is>
          <t>2</t>
        </is>
      </c>
      <c r="D1267" s="123" t="n">
        <v>46173</v>
      </c>
      <c r="E1267" s="127" t="inlineStr">
        <is>
          <t>78000</t>
        </is>
      </c>
      <c r="F1267" s="127" t="inlineStr">
        <is>
          <t>21320</t>
        </is>
      </c>
      <c r="G1267" s="127" t="inlineStr"/>
      <c r="H1267" s="127" t="inlineStr"/>
      <c r="I1267" s="127" t="inlineStr">
        <is>
          <t>114190</t>
        </is>
      </c>
      <c r="J1267" s="127" t="inlineStr">
        <is>
          <t>114190</t>
        </is>
      </c>
      <c r="K1267" s="127" t="inlineStr">
        <is>
          <t>999999</t>
        </is>
      </c>
      <c r="L1267" s="127" t="inlineStr">
        <is>
          <t>XT260003702TS</t>
        </is>
      </c>
      <c r="M1267" s="127" t="inlineStr">
        <is>
          <t>N</t>
        </is>
      </c>
      <c r="N1267" s="127" t="inlineStr">
        <is>
          <t>Transport</t>
        </is>
      </c>
      <c r="O1267" s="127" t="inlineStr">
        <is>
          <t>N</t>
        </is>
      </c>
      <c r="P1267" s="127" t="inlineStr">
        <is>
          <t>S</t>
        </is>
      </c>
      <c r="Q1267" s="127" t="inlineStr">
        <is>
          <t>NT</t>
        </is>
      </c>
      <c r="R1267" s="147" t="n">
        <v>0.26</v>
      </c>
      <c r="S1267" s="127" t="inlineStr">
        <is>
          <t>5Y</t>
        </is>
      </c>
      <c r="T1267" s="148" t="n">
        <v>3.07</v>
      </c>
      <c r="U1267" s="127" t="inlineStr">
        <is>
          <t>LA RUCHE LOGISTIQUE</t>
        </is>
      </c>
      <c r="W1267" s="8">
        <f>IF(C1267&lt;&gt;2,"",IF(S1267="5X","5XK",IF(S1267="5Y","5YK",IF(S1267="6B","6BK",IF(S1267="6C","6CK","")))))</f>
        <v/>
      </c>
      <c r="X1267" s="8">
        <f>IF(S1267="6B",_xlfn.XLOOKUP(H1267,'Zoning 2shop'!A:A,'Zoning 2shop'!B:B),IF(S1267="6C",_xlfn.XLOOKUP(G1267,'Zoning 2shop'!C:C,'Zoning 2shop'!D:D),""))</f>
        <v/>
      </c>
      <c r="Y1267" s="112">
        <f>AB1267/Z1267</f>
        <v/>
      </c>
      <c r="Z1267" s="4">
        <f>T1267</f>
        <v/>
      </c>
      <c r="AA1267" s="4">
        <f>IF(OR(S1267="6C",S1267="6B",S1267="5X",S1267="5Y"),0.08,0.5)</f>
        <v/>
      </c>
      <c r="AB1267" s="4">
        <f>$AG$5/$AG$2*Z1267</f>
        <v/>
      </c>
      <c r="AC1267" s="19">
        <f>Z1267+AA1267</f>
        <v/>
      </c>
      <c r="AD1267" s="8">
        <f>IF(COUNTIF(Catégories!A:A,N1267)=0,"catégorie inconnue",LOOKUP(N1267,Catégories!A:A,Catégories!B:B))</f>
        <v/>
      </c>
      <c r="AE1267" s="21">
        <f>SUM(Z1267:AB1267)</f>
        <v/>
      </c>
    </row>
    <row r="1268">
      <c r="B1268" s="127" t="inlineStr">
        <is>
          <t>13624019</t>
        </is>
      </c>
      <c r="C1268" s="127" t="inlineStr">
        <is>
          <t>2</t>
        </is>
      </c>
      <c r="D1268" s="123" t="n">
        <v>46173</v>
      </c>
      <c r="E1268" s="127" t="inlineStr">
        <is>
          <t>71170</t>
        </is>
      </c>
      <c r="F1268" s="127" t="inlineStr">
        <is>
          <t>21320</t>
        </is>
      </c>
      <c r="G1268" s="127" t="inlineStr"/>
      <c r="H1268" s="127" t="inlineStr"/>
      <c r="I1268" s="127" t="inlineStr">
        <is>
          <t>114543</t>
        </is>
      </c>
      <c r="J1268" s="127" t="inlineStr">
        <is>
          <t>114543</t>
        </is>
      </c>
      <c r="K1268" s="127" t="inlineStr">
        <is>
          <t>999999</t>
        </is>
      </c>
      <c r="L1268" s="127" t="inlineStr">
        <is>
          <t>XT260009254TS</t>
        </is>
      </c>
      <c r="M1268" s="127" t="inlineStr">
        <is>
          <t>N</t>
        </is>
      </c>
      <c r="N1268" s="127" t="inlineStr">
        <is>
          <t>Transport</t>
        </is>
      </c>
      <c r="O1268" s="127" t="inlineStr">
        <is>
          <t>N</t>
        </is>
      </c>
      <c r="P1268" s="127" t="inlineStr">
        <is>
          <t>S</t>
        </is>
      </c>
      <c r="Q1268" s="127" t="inlineStr">
        <is>
          <t>NR</t>
        </is>
      </c>
      <c r="R1268" s="147" t="n">
        <v>0.16</v>
      </c>
      <c r="S1268" s="127" t="inlineStr">
        <is>
          <t>5Y</t>
        </is>
      </c>
      <c r="T1268" s="148" t="n">
        <v>3.07</v>
      </c>
      <c r="U1268" s="127" t="inlineStr">
        <is>
          <t>LA RUCHE LOGISTIQUE</t>
        </is>
      </c>
      <c r="W1268" s="8">
        <f>IF(C1268&lt;&gt;2,"",IF(S1268="5X","5XK",IF(S1268="5Y","5YK",IF(S1268="6B","6BK",IF(S1268="6C","6CK","")))))</f>
        <v/>
      </c>
      <c r="X1268" s="8">
        <f>IF(S1268="6B",_xlfn.XLOOKUP(H1268,'Zoning 2shop'!A:A,'Zoning 2shop'!B:B),IF(S1268="6C",_xlfn.XLOOKUP(G1268,'Zoning 2shop'!C:C,'Zoning 2shop'!D:D),""))</f>
        <v/>
      </c>
      <c r="Y1268" s="112">
        <f>AB1268/Z1268</f>
        <v/>
      </c>
      <c r="Z1268" s="4">
        <f>T1268</f>
        <v/>
      </c>
      <c r="AA1268" s="4">
        <f>IF(OR(S1268="6C",S1268="6B",S1268="5X",S1268="5Y"),0.08,0.5)</f>
        <v/>
      </c>
      <c r="AB1268" s="4">
        <f>$AG$5/$AG$2*Z1268</f>
        <v/>
      </c>
      <c r="AC1268" s="19">
        <f>Z1268+AA1268</f>
        <v/>
      </c>
      <c r="AD1268" s="8">
        <f>IF(COUNTIF(Catégories!A:A,N1268)=0,"catégorie inconnue",LOOKUP(N1268,Catégories!A:A,Catégories!B:B))</f>
        <v/>
      </c>
      <c r="AE1268" s="21">
        <f>SUM(Z1268:AB1268)</f>
        <v/>
      </c>
    </row>
    <row r="1269">
      <c r="B1269" s="127" t="inlineStr">
        <is>
          <t>13624019</t>
        </is>
      </c>
      <c r="C1269" s="127" t="inlineStr">
        <is>
          <t>2</t>
        </is>
      </c>
      <c r="D1269" s="123" t="n">
        <v>46173</v>
      </c>
      <c r="E1269" s="127" t="inlineStr">
        <is>
          <t>29860</t>
        </is>
      </c>
      <c r="F1269" s="127" t="inlineStr">
        <is>
          <t>21320</t>
        </is>
      </c>
      <c r="G1269" s="127" t="inlineStr"/>
      <c r="H1269" s="127" t="inlineStr"/>
      <c r="I1269" s="127" t="inlineStr">
        <is>
          <t>118709</t>
        </is>
      </c>
      <c r="J1269" s="127" t="inlineStr">
        <is>
          <t>118709</t>
        </is>
      </c>
      <c r="K1269" s="127" t="inlineStr">
        <is>
          <t>999999</t>
        </is>
      </c>
      <c r="L1269" s="127" t="inlineStr">
        <is>
          <t>XT260009815TS</t>
        </is>
      </c>
      <c r="M1269" s="127" t="inlineStr">
        <is>
          <t>N</t>
        </is>
      </c>
      <c r="N1269" s="127" t="inlineStr">
        <is>
          <t>Transport</t>
        </is>
      </c>
      <c r="O1269" s="127" t="inlineStr">
        <is>
          <t>N</t>
        </is>
      </c>
      <c r="P1269" s="127" t="inlineStr">
        <is>
          <t>S</t>
        </is>
      </c>
      <c r="Q1269" s="127" t="inlineStr">
        <is>
          <t>NT</t>
        </is>
      </c>
      <c r="R1269" s="147" t="n">
        <v>0.22</v>
      </c>
      <c r="S1269" s="127" t="inlineStr">
        <is>
          <t>5Y</t>
        </is>
      </c>
      <c r="T1269" s="148" t="n">
        <v>3.07</v>
      </c>
      <c r="U1269" s="127" t="inlineStr">
        <is>
          <t>LA RUCHE LOGISTIQUE</t>
        </is>
      </c>
      <c r="W1269" s="8">
        <f>IF(C1269&lt;&gt;2,"",IF(S1269="5X","5XK",IF(S1269="5Y","5YK",IF(S1269="6B","6BK",IF(S1269="6C","6CK","")))))</f>
        <v/>
      </c>
      <c r="X1269" s="8">
        <f>IF(S1269="6B",_xlfn.XLOOKUP(H1269,'Zoning 2shop'!A:A,'Zoning 2shop'!B:B),IF(S1269="6C",_xlfn.XLOOKUP(G1269,'Zoning 2shop'!C:C,'Zoning 2shop'!D:D),""))</f>
        <v/>
      </c>
      <c r="Y1269" s="112">
        <f>AB1269/Z1269</f>
        <v/>
      </c>
      <c r="Z1269" s="4">
        <f>T1269</f>
        <v/>
      </c>
      <c r="AA1269" s="4">
        <f>IF(OR(S1269="6C",S1269="6B",S1269="5X",S1269="5Y"),0.08,0.5)</f>
        <v/>
      </c>
      <c r="AB1269" s="4">
        <f>$AG$5/$AG$2*Z1269</f>
        <v/>
      </c>
      <c r="AC1269" s="19">
        <f>Z1269+AA1269</f>
        <v/>
      </c>
      <c r="AD1269" s="8">
        <f>IF(COUNTIF(Catégories!A:A,N1269)=0,"catégorie inconnue",LOOKUP(N1269,Catégories!A:A,Catégories!B:B))</f>
        <v/>
      </c>
      <c r="AE1269" s="21">
        <f>SUM(Z1269:AB1269)</f>
        <v/>
      </c>
    </row>
    <row r="1270">
      <c r="B1270" s="127" t="inlineStr">
        <is>
          <t>13624019</t>
        </is>
      </c>
      <c r="C1270" s="127" t="inlineStr">
        <is>
          <t>2</t>
        </is>
      </c>
      <c r="D1270" s="123" t="n">
        <v>46173</v>
      </c>
      <c r="E1270" s="127" t="inlineStr">
        <is>
          <t>94130</t>
        </is>
      </c>
      <c r="F1270" s="127" t="inlineStr">
        <is>
          <t>21320</t>
        </is>
      </c>
      <c r="G1270" s="127" t="inlineStr"/>
      <c r="H1270" s="127" t="inlineStr"/>
      <c r="I1270" s="127" t="inlineStr">
        <is>
          <t>113185</t>
        </is>
      </c>
      <c r="J1270" s="127" t="inlineStr">
        <is>
          <t>113185</t>
        </is>
      </c>
      <c r="K1270" s="127" t="inlineStr">
        <is>
          <t>999999</t>
        </is>
      </c>
      <c r="L1270" s="127" t="inlineStr">
        <is>
          <t>XT260010558TS</t>
        </is>
      </c>
      <c r="M1270" s="127" t="inlineStr">
        <is>
          <t>N</t>
        </is>
      </c>
      <c r="N1270" s="127" t="inlineStr">
        <is>
          <t>Transport</t>
        </is>
      </c>
      <c r="O1270" s="127" t="inlineStr">
        <is>
          <t>N</t>
        </is>
      </c>
      <c r="P1270" s="127" t="inlineStr">
        <is>
          <t>S</t>
        </is>
      </c>
      <c r="Q1270" s="127" t="inlineStr">
        <is>
          <t>NT</t>
        </is>
      </c>
      <c r="R1270" s="147" t="n">
        <v>0.1</v>
      </c>
      <c r="S1270" s="127" t="inlineStr">
        <is>
          <t>5Y</t>
        </is>
      </c>
      <c r="T1270" s="148" t="n">
        <v>3.07</v>
      </c>
      <c r="U1270" s="127" t="inlineStr">
        <is>
          <t>LA RUCHE LOGISTIQUE</t>
        </is>
      </c>
      <c r="W1270" s="8">
        <f>IF(C1270&lt;&gt;2,"",IF(S1270="5X","5XK",IF(S1270="5Y","5YK",IF(S1270="6B","6BK",IF(S1270="6C","6CK","")))))</f>
        <v/>
      </c>
      <c r="X1270" s="8">
        <f>IF(S1270="6B",_xlfn.XLOOKUP(H1270,'Zoning 2shop'!A:A,'Zoning 2shop'!B:B),IF(S1270="6C",_xlfn.XLOOKUP(G1270,'Zoning 2shop'!C:C,'Zoning 2shop'!D:D),""))</f>
        <v/>
      </c>
      <c r="Y1270" s="112">
        <f>AB1270/Z1270</f>
        <v/>
      </c>
      <c r="Z1270" s="4">
        <f>T1270</f>
        <v/>
      </c>
      <c r="AA1270" s="4">
        <f>IF(OR(S1270="6C",S1270="6B",S1270="5X",S1270="5Y"),0.08,0.5)</f>
        <v/>
      </c>
      <c r="AB1270" s="4">
        <f>$AG$5/$AG$2*Z1270</f>
        <v/>
      </c>
      <c r="AC1270" s="19">
        <f>Z1270+AA1270</f>
        <v/>
      </c>
      <c r="AD1270" s="8">
        <f>IF(COUNTIF(Catégories!A:A,N1270)=0,"catégorie inconnue",LOOKUP(N1270,Catégories!A:A,Catégories!B:B))</f>
        <v/>
      </c>
      <c r="AE1270" s="21">
        <f>SUM(Z1270:AB1270)</f>
        <v/>
      </c>
    </row>
    <row r="1271">
      <c r="B1271" s="127" t="inlineStr">
        <is>
          <t>13624019</t>
        </is>
      </c>
      <c r="C1271" s="127" t="inlineStr">
        <is>
          <t>2</t>
        </is>
      </c>
      <c r="D1271" s="123" t="n">
        <v>46173</v>
      </c>
      <c r="E1271" s="127" t="inlineStr">
        <is>
          <t>67200</t>
        </is>
      </c>
      <c r="F1271" s="127" t="inlineStr">
        <is>
          <t>21320</t>
        </is>
      </c>
      <c r="G1271" s="127" t="inlineStr"/>
      <c r="H1271" s="127" t="inlineStr"/>
      <c r="I1271" s="127" t="inlineStr">
        <is>
          <t>118851</t>
        </is>
      </c>
      <c r="J1271" s="127" t="inlineStr">
        <is>
          <t>118851</t>
        </is>
      </c>
      <c r="K1271" s="127" t="inlineStr">
        <is>
          <t>999999</t>
        </is>
      </c>
      <c r="L1271" s="127" t="inlineStr">
        <is>
          <t>XT260010685TS</t>
        </is>
      </c>
      <c r="M1271" s="127" t="inlineStr">
        <is>
          <t>N</t>
        </is>
      </c>
      <c r="N1271" s="127" t="inlineStr">
        <is>
          <t>Transport</t>
        </is>
      </c>
      <c r="O1271" s="127" t="inlineStr">
        <is>
          <t>N</t>
        </is>
      </c>
      <c r="P1271" s="127" t="inlineStr">
        <is>
          <t>S</t>
        </is>
      </c>
      <c r="Q1271" s="127" t="inlineStr">
        <is>
          <t>NT</t>
        </is>
      </c>
      <c r="R1271" s="147" t="n">
        <v>0.04</v>
      </c>
      <c r="S1271" s="127" t="inlineStr">
        <is>
          <t>5Y</t>
        </is>
      </c>
      <c r="T1271" s="148" t="n">
        <v>3.07</v>
      </c>
      <c r="U1271" s="127" t="inlineStr">
        <is>
          <t>LA RUCHE LOGISTIQUE</t>
        </is>
      </c>
      <c r="W1271" s="8">
        <f>IF(C1271&lt;&gt;2,"",IF(S1271="5X","5XK",IF(S1271="5Y","5YK",IF(S1271="6B","6BK",IF(S1271="6C","6CK","")))))</f>
        <v/>
      </c>
      <c r="X1271" s="8">
        <f>IF(S1271="6B",_xlfn.XLOOKUP(H1271,'Zoning 2shop'!A:A,'Zoning 2shop'!B:B),IF(S1271="6C",_xlfn.XLOOKUP(G1271,'Zoning 2shop'!C:C,'Zoning 2shop'!D:D),""))</f>
        <v/>
      </c>
      <c r="Y1271" s="112">
        <f>AB1271/Z1271</f>
        <v/>
      </c>
      <c r="Z1271" s="4">
        <f>T1271</f>
        <v/>
      </c>
      <c r="AA1271" s="4">
        <f>IF(OR(S1271="6C",S1271="6B",S1271="5X",S1271="5Y"),0.08,0.5)</f>
        <v/>
      </c>
      <c r="AB1271" s="4">
        <f>$AG$5/$AG$2*Z1271</f>
        <v/>
      </c>
      <c r="AC1271" s="19">
        <f>Z1271+AA1271</f>
        <v/>
      </c>
      <c r="AD1271" s="8">
        <f>IF(COUNTIF(Catégories!A:A,N1271)=0,"catégorie inconnue",LOOKUP(N1271,Catégories!A:A,Catégories!B:B))</f>
        <v/>
      </c>
      <c r="AE1271" s="21">
        <f>SUM(Z1271:AB1271)</f>
        <v/>
      </c>
    </row>
    <row r="1272">
      <c r="B1272" s="127" t="inlineStr">
        <is>
          <t>13624019</t>
        </is>
      </c>
      <c r="C1272" s="127" t="inlineStr">
        <is>
          <t>2</t>
        </is>
      </c>
      <c r="D1272" s="123" t="n">
        <v>46173</v>
      </c>
      <c r="E1272" s="127" t="inlineStr">
        <is>
          <t>92500</t>
        </is>
      </c>
      <c r="F1272" s="127" t="inlineStr">
        <is>
          <t>21320</t>
        </is>
      </c>
      <c r="G1272" s="127" t="inlineStr"/>
      <c r="H1272" s="127" t="inlineStr"/>
      <c r="I1272" s="127" t="inlineStr">
        <is>
          <t>119023</t>
        </is>
      </c>
      <c r="J1272" s="127" t="inlineStr">
        <is>
          <t>119023</t>
        </is>
      </c>
      <c r="K1272" s="127" t="inlineStr">
        <is>
          <t>999999</t>
        </is>
      </c>
      <c r="L1272" s="127" t="inlineStr">
        <is>
          <t>XT260014360TS</t>
        </is>
      </c>
      <c r="M1272" s="127" t="inlineStr">
        <is>
          <t>N</t>
        </is>
      </c>
      <c r="N1272" s="127" t="inlineStr">
        <is>
          <t>Transport</t>
        </is>
      </c>
      <c r="O1272" s="127" t="inlineStr">
        <is>
          <t>N</t>
        </is>
      </c>
      <c r="P1272" s="127" t="inlineStr">
        <is>
          <t>S</t>
        </is>
      </c>
      <c r="Q1272" s="127" t="inlineStr">
        <is>
          <t>NT</t>
        </is>
      </c>
      <c r="R1272" s="147" t="n">
        <v>0.13</v>
      </c>
      <c r="S1272" s="127" t="inlineStr">
        <is>
          <t>5Y</t>
        </is>
      </c>
      <c r="T1272" s="148" t="n">
        <v>3.07</v>
      </c>
      <c r="U1272" s="127" t="inlineStr">
        <is>
          <t>LA RUCHE LOGISTIQUE</t>
        </is>
      </c>
      <c r="W1272" s="8">
        <f>IF(C1272&lt;&gt;2,"",IF(S1272="5X","5XK",IF(S1272="5Y","5YK",IF(S1272="6B","6BK",IF(S1272="6C","6CK","")))))</f>
        <v/>
      </c>
      <c r="X1272" s="8">
        <f>IF(S1272="6B",_xlfn.XLOOKUP(H1272,'Zoning 2shop'!A:A,'Zoning 2shop'!B:B),IF(S1272="6C",_xlfn.XLOOKUP(G1272,'Zoning 2shop'!C:C,'Zoning 2shop'!D:D),""))</f>
        <v/>
      </c>
      <c r="Y1272" s="112">
        <f>AB1272/Z1272</f>
        <v/>
      </c>
      <c r="Z1272" s="4">
        <f>T1272</f>
        <v/>
      </c>
      <c r="AA1272" s="4">
        <f>IF(OR(S1272="6C",S1272="6B",S1272="5X",S1272="5Y"),0.08,0.5)</f>
        <v/>
      </c>
      <c r="AB1272" s="4">
        <f>$AG$5/$AG$2*Z1272</f>
        <v/>
      </c>
      <c r="AC1272" s="19">
        <f>Z1272+AA1272</f>
        <v/>
      </c>
      <c r="AD1272" s="8">
        <f>IF(COUNTIF(Catégories!A:A,N1272)=0,"catégorie inconnue",LOOKUP(N1272,Catégories!A:A,Catégories!B:B))</f>
        <v/>
      </c>
      <c r="AE1272" s="21">
        <f>SUM(Z1272:AB1272)</f>
        <v/>
      </c>
    </row>
    <row r="1273">
      <c r="B1273" s="127" t="inlineStr">
        <is>
          <t>13624019</t>
        </is>
      </c>
      <c r="C1273" s="127" t="inlineStr">
        <is>
          <t>2</t>
        </is>
      </c>
      <c r="D1273" s="123" t="n">
        <v>46173</v>
      </c>
      <c r="E1273" s="127" t="inlineStr">
        <is>
          <t>46000</t>
        </is>
      </c>
      <c r="F1273" s="127" t="inlineStr">
        <is>
          <t>21320</t>
        </is>
      </c>
      <c r="G1273" s="127" t="inlineStr"/>
      <c r="H1273" s="127" t="inlineStr"/>
      <c r="I1273" s="127" t="inlineStr">
        <is>
          <t>116877</t>
        </is>
      </c>
      <c r="J1273" s="127" t="inlineStr">
        <is>
          <t>116877</t>
        </is>
      </c>
      <c r="K1273" s="127" t="inlineStr">
        <is>
          <t>999999</t>
        </is>
      </c>
      <c r="L1273" s="127" t="inlineStr">
        <is>
          <t>XT260014373TS</t>
        </is>
      </c>
      <c r="M1273" s="127" t="inlineStr">
        <is>
          <t>N</t>
        </is>
      </c>
      <c r="N1273" s="127" t="inlineStr">
        <is>
          <t>Transport</t>
        </is>
      </c>
      <c r="O1273" s="127" t="inlineStr">
        <is>
          <t>N</t>
        </is>
      </c>
      <c r="P1273" s="127" t="inlineStr">
        <is>
          <t>S</t>
        </is>
      </c>
      <c r="Q1273" s="127" t="inlineStr">
        <is>
          <t>NT</t>
        </is>
      </c>
      <c r="R1273" s="147" t="n">
        <v>0.19</v>
      </c>
      <c r="S1273" s="127" t="inlineStr">
        <is>
          <t>5Y</t>
        </is>
      </c>
      <c r="T1273" s="148" t="n">
        <v>3.07</v>
      </c>
      <c r="U1273" s="127" t="inlineStr">
        <is>
          <t>LA RUCHE LOGISTIQUE</t>
        </is>
      </c>
      <c r="W1273" s="8">
        <f>IF(C1273&lt;&gt;2,"",IF(S1273="5X","5XK",IF(S1273="5Y","5YK",IF(S1273="6B","6BK",IF(S1273="6C","6CK","")))))</f>
        <v/>
      </c>
      <c r="X1273" s="8">
        <f>IF(S1273="6B",_xlfn.XLOOKUP(H1273,'Zoning 2shop'!A:A,'Zoning 2shop'!B:B),IF(S1273="6C",_xlfn.XLOOKUP(G1273,'Zoning 2shop'!C:C,'Zoning 2shop'!D:D),""))</f>
        <v/>
      </c>
      <c r="Y1273" s="112">
        <f>AB1273/Z1273</f>
        <v/>
      </c>
      <c r="Z1273" s="4">
        <f>T1273</f>
        <v/>
      </c>
      <c r="AA1273" s="4">
        <f>IF(OR(S1273="6C",S1273="6B",S1273="5X",S1273="5Y"),0.08,0.5)</f>
        <v/>
      </c>
      <c r="AB1273" s="4">
        <f>$AG$5/$AG$2*Z1273</f>
        <v/>
      </c>
      <c r="AC1273" s="19">
        <f>Z1273+AA1273</f>
        <v/>
      </c>
      <c r="AD1273" s="8">
        <f>IF(COUNTIF(Catégories!A:A,N1273)=0,"catégorie inconnue",LOOKUP(N1273,Catégories!A:A,Catégories!B:B))</f>
        <v/>
      </c>
      <c r="AE1273" s="21">
        <f>SUM(Z1273:AB1273)</f>
        <v/>
      </c>
    </row>
    <row r="1274">
      <c r="B1274" s="127" t="inlineStr">
        <is>
          <t>13624019</t>
        </is>
      </c>
      <c r="C1274" s="127" t="inlineStr">
        <is>
          <t>2</t>
        </is>
      </c>
      <c r="D1274" s="123" t="n">
        <v>46173</v>
      </c>
      <c r="E1274" s="127" t="inlineStr">
        <is>
          <t>50110</t>
        </is>
      </c>
      <c r="F1274" s="127" t="inlineStr">
        <is>
          <t>21320</t>
        </is>
      </c>
      <c r="G1274" s="127" t="inlineStr"/>
      <c r="H1274" s="127" t="inlineStr"/>
      <c r="I1274" s="127" t="inlineStr">
        <is>
          <t>117850</t>
        </is>
      </c>
      <c r="J1274" s="127" t="inlineStr">
        <is>
          <t>117850</t>
        </is>
      </c>
      <c r="K1274" s="127" t="inlineStr">
        <is>
          <t>999999</t>
        </is>
      </c>
      <c r="L1274" s="127" t="inlineStr">
        <is>
          <t>XT260016414TS</t>
        </is>
      </c>
      <c r="M1274" s="127" t="inlineStr">
        <is>
          <t>N</t>
        </is>
      </c>
      <c r="N1274" s="127" t="inlineStr">
        <is>
          <t>Transport</t>
        </is>
      </c>
      <c r="O1274" s="127" t="inlineStr">
        <is>
          <t>N</t>
        </is>
      </c>
      <c r="P1274" s="127" t="inlineStr">
        <is>
          <t>S</t>
        </is>
      </c>
      <c r="Q1274" s="127" t="inlineStr">
        <is>
          <t>NT</t>
        </is>
      </c>
      <c r="R1274" s="147" t="n">
        <v>0.2</v>
      </c>
      <c r="S1274" s="127" t="inlineStr">
        <is>
          <t>5Y</t>
        </is>
      </c>
      <c r="T1274" s="148" t="n">
        <v>3.07</v>
      </c>
      <c r="U1274" s="127" t="inlineStr">
        <is>
          <t>LA RUCHE LOGISTIQUE</t>
        </is>
      </c>
      <c r="W1274" s="8">
        <f>IF(C1274&lt;&gt;2,"",IF(S1274="5X","5XK",IF(S1274="5Y","5YK",IF(S1274="6B","6BK",IF(S1274="6C","6CK","")))))</f>
        <v/>
      </c>
      <c r="X1274" s="8">
        <f>IF(S1274="6B",_xlfn.XLOOKUP(H1274,'Zoning 2shop'!A:A,'Zoning 2shop'!B:B),IF(S1274="6C",_xlfn.XLOOKUP(G1274,'Zoning 2shop'!C:C,'Zoning 2shop'!D:D),""))</f>
        <v/>
      </c>
      <c r="Y1274" s="112">
        <f>AB1274/Z1274</f>
        <v/>
      </c>
      <c r="Z1274" s="4">
        <f>T1274</f>
        <v/>
      </c>
      <c r="AA1274" s="4">
        <f>IF(OR(S1274="6C",S1274="6B",S1274="5X",S1274="5Y"),0.08,0.5)</f>
        <v/>
      </c>
      <c r="AB1274" s="4">
        <f>$AG$5/$AG$2*Z1274</f>
        <v/>
      </c>
      <c r="AC1274" s="19">
        <f>Z1274+AA1274</f>
        <v/>
      </c>
      <c r="AD1274" s="8">
        <f>IF(COUNTIF(Catégories!A:A,N1274)=0,"catégorie inconnue",LOOKUP(N1274,Catégories!A:A,Catégories!B:B))</f>
        <v/>
      </c>
      <c r="AE1274" s="21">
        <f>SUM(Z1274:AB1274)</f>
        <v/>
      </c>
    </row>
    <row r="1275">
      <c r="B1275" s="127" t="inlineStr">
        <is>
          <t>13624019</t>
        </is>
      </c>
      <c r="C1275" s="127" t="inlineStr">
        <is>
          <t>2</t>
        </is>
      </c>
      <c r="D1275" s="123" t="n">
        <v>46173</v>
      </c>
      <c r="E1275" s="127" t="inlineStr">
        <is>
          <t>60150</t>
        </is>
      </c>
      <c r="F1275" s="127" t="inlineStr">
        <is>
          <t>21320</t>
        </is>
      </c>
      <c r="G1275" s="127" t="inlineStr"/>
      <c r="H1275" s="127" t="inlineStr"/>
      <c r="I1275" s="127" t="inlineStr">
        <is>
          <t>118603</t>
        </is>
      </c>
      <c r="J1275" s="127" t="inlineStr">
        <is>
          <t>118603</t>
        </is>
      </c>
      <c r="K1275" s="127" t="inlineStr">
        <is>
          <t>999999</t>
        </is>
      </c>
      <c r="L1275" s="127" t="inlineStr">
        <is>
          <t>XT260020246TS</t>
        </is>
      </c>
      <c r="M1275" s="127" t="inlineStr">
        <is>
          <t>N</t>
        </is>
      </c>
      <c r="N1275" s="127" t="inlineStr">
        <is>
          <t>Transport</t>
        </is>
      </c>
      <c r="O1275" s="127" t="inlineStr">
        <is>
          <t>N</t>
        </is>
      </c>
      <c r="P1275" s="127" t="inlineStr">
        <is>
          <t>S</t>
        </is>
      </c>
      <c r="Q1275" s="127" t="inlineStr">
        <is>
          <t>NT</t>
        </is>
      </c>
      <c r="R1275" s="147" t="n">
        <v>0.21</v>
      </c>
      <c r="S1275" s="127" t="inlineStr">
        <is>
          <t>5Y</t>
        </is>
      </c>
      <c r="T1275" s="148" t="n">
        <v>3.07</v>
      </c>
      <c r="U1275" s="127" t="inlineStr">
        <is>
          <t>LA RUCHE LOGISTIQUE</t>
        </is>
      </c>
      <c r="W1275" s="8">
        <f>IF(C1275&lt;&gt;2,"",IF(S1275="5X","5XK",IF(S1275="5Y","5YK",IF(S1275="6B","6BK",IF(S1275="6C","6CK","")))))</f>
        <v/>
      </c>
      <c r="X1275" s="8">
        <f>IF(S1275="6B",_xlfn.XLOOKUP(H1275,'Zoning 2shop'!A:A,'Zoning 2shop'!B:B),IF(S1275="6C",_xlfn.XLOOKUP(G1275,'Zoning 2shop'!C:C,'Zoning 2shop'!D:D),""))</f>
        <v/>
      </c>
      <c r="Y1275" s="112">
        <f>AB1275/Z1275</f>
        <v/>
      </c>
      <c r="Z1275" s="4">
        <f>T1275</f>
        <v/>
      </c>
      <c r="AA1275" s="4">
        <f>IF(OR(S1275="6C",S1275="6B",S1275="5X",S1275="5Y"),0.08,0.5)</f>
        <v/>
      </c>
      <c r="AB1275" s="4">
        <f>$AG$5/$AG$2*Z1275</f>
        <v/>
      </c>
      <c r="AC1275" s="19">
        <f>Z1275+AA1275</f>
        <v/>
      </c>
      <c r="AD1275" s="8">
        <f>IF(COUNTIF(Catégories!A:A,N1275)=0,"catégorie inconnue",LOOKUP(N1275,Catégories!A:A,Catégories!B:B))</f>
        <v/>
      </c>
      <c r="AE1275" s="21">
        <f>SUM(Z1275:AB1275)</f>
        <v/>
      </c>
    </row>
    <row r="1276">
      <c r="B1276" s="127" t="inlineStr">
        <is>
          <t>13624019</t>
        </is>
      </c>
      <c r="C1276" s="127" t="inlineStr">
        <is>
          <t>2</t>
        </is>
      </c>
      <c r="D1276" s="123" t="n">
        <v>46173</v>
      </c>
      <c r="E1276" s="127" t="inlineStr">
        <is>
          <t>56110</t>
        </is>
      </c>
      <c r="F1276" s="127" t="inlineStr">
        <is>
          <t>21320</t>
        </is>
      </c>
      <c r="G1276" s="127" t="inlineStr"/>
      <c r="H1276" s="127" t="inlineStr"/>
      <c r="I1276" s="127" t="inlineStr">
        <is>
          <t>117696</t>
        </is>
      </c>
      <c r="J1276" s="127" t="inlineStr">
        <is>
          <t>117696</t>
        </is>
      </c>
      <c r="K1276" s="127" t="inlineStr">
        <is>
          <t>999999</t>
        </is>
      </c>
      <c r="L1276" s="127" t="inlineStr">
        <is>
          <t>XT260023401TS</t>
        </is>
      </c>
      <c r="M1276" s="127" t="inlineStr">
        <is>
          <t>N</t>
        </is>
      </c>
      <c r="N1276" s="127" t="inlineStr">
        <is>
          <t>Transport</t>
        </is>
      </c>
      <c r="O1276" s="127" t="inlineStr">
        <is>
          <t>N</t>
        </is>
      </c>
      <c r="P1276" s="127" t="inlineStr">
        <is>
          <t>S</t>
        </is>
      </c>
      <c r="Q1276" s="127" t="inlineStr">
        <is>
          <t>NT</t>
        </is>
      </c>
      <c r="R1276" s="147" t="n">
        <v>0.17</v>
      </c>
      <c r="S1276" s="127" t="inlineStr">
        <is>
          <t>5Y</t>
        </is>
      </c>
      <c r="T1276" s="148" t="n">
        <v>3.07</v>
      </c>
      <c r="U1276" s="127" t="inlineStr">
        <is>
          <t>LA RUCHE LOGISTIQUE</t>
        </is>
      </c>
      <c r="W1276" s="8">
        <f>IF(C1276&lt;&gt;2,"",IF(S1276="5X","5XK",IF(S1276="5Y","5YK",IF(S1276="6B","6BK",IF(S1276="6C","6CK","")))))</f>
        <v/>
      </c>
      <c r="X1276" s="8">
        <f>IF(S1276="6B",_xlfn.XLOOKUP(H1276,'Zoning 2shop'!A:A,'Zoning 2shop'!B:B),IF(S1276="6C",_xlfn.XLOOKUP(G1276,'Zoning 2shop'!C:C,'Zoning 2shop'!D:D),""))</f>
        <v/>
      </c>
      <c r="Y1276" s="112">
        <f>AB1276/Z1276</f>
        <v/>
      </c>
      <c r="Z1276" s="4">
        <f>T1276</f>
        <v/>
      </c>
      <c r="AA1276" s="4">
        <f>IF(OR(S1276="6C",S1276="6B",S1276="5X",S1276="5Y"),0.08,0.5)</f>
        <v/>
      </c>
      <c r="AB1276" s="4">
        <f>$AG$5/$AG$2*Z1276</f>
        <v/>
      </c>
      <c r="AC1276" s="19">
        <f>Z1276+AA1276</f>
        <v/>
      </c>
      <c r="AD1276" s="8">
        <f>IF(COUNTIF(Catégories!A:A,N1276)=0,"catégorie inconnue",LOOKUP(N1276,Catégories!A:A,Catégories!B:B))</f>
        <v/>
      </c>
      <c r="AE1276" s="21">
        <f>SUM(Z1276:AB1276)</f>
        <v/>
      </c>
    </row>
    <row r="1277">
      <c r="B1277" s="127" t="inlineStr">
        <is>
          <t>13624019</t>
        </is>
      </c>
      <c r="C1277" s="127" t="inlineStr">
        <is>
          <t>2</t>
        </is>
      </c>
      <c r="D1277" s="123" t="n">
        <v>46173</v>
      </c>
      <c r="E1277" s="127" t="inlineStr">
        <is>
          <t>59310</t>
        </is>
      </c>
      <c r="F1277" s="127" t="inlineStr">
        <is>
          <t>21320</t>
        </is>
      </c>
      <c r="G1277" s="127" t="inlineStr"/>
      <c r="H1277" s="127" t="inlineStr"/>
      <c r="I1277" s="127" t="inlineStr">
        <is>
          <t>116175</t>
        </is>
      </c>
      <c r="J1277" s="127" t="inlineStr">
        <is>
          <t>116175</t>
        </is>
      </c>
      <c r="K1277" s="127" t="inlineStr">
        <is>
          <t>999999</t>
        </is>
      </c>
      <c r="L1277" s="127" t="inlineStr">
        <is>
          <t>XT260024251TS</t>
        </is>
      </c>
      <c r="M1277" s="127" t="inlineStr">
        <is>
          <t>N</t>
        </is>
      </c>
      <c r="N1277" s="127" t="inlineStr">
        <is>
          <t>Transport</t>
        </is>
      </c>
      <c r="O1277" s="127" t="inlineStr">
        <is>
          <t>N</t>
        </is>
      </c>
      <c r="P1277" s="127" t="inlineStr">
        <is>
          <t>S</t>
        </is>
      </c>
      <c r="Q1277" s="127" t="inlineStr">
        <is>
          <t>NT</t>
        </is>
      </c>
      <c r="R1277" s="147" t="n">
        <v>0.22</v>
      </c>
      <c r="S1277" s="127" t="inlineStr">
        <is>
          <t>5Y</t>
        </is>
      </c>
      <c r="T1277" s="148" t="n">
        <v>3.07</v>
      </c>
      <c r="U1277" s="127" t="inlineStr">
        <is>
          <t>LA RUCHE LOGISTIQUE</t>
        </is>
      </c>
      <c r="W1277" s="8">
        <f>IF(C1277&lt;&gt;2,"",IF(S1277="5X","5XK",IF(S1277="5Y","5YK",IF(S1277="6B","6BK",IF(S1277="6C","6CK","")))))</f>
        <v/>
      </c>
      <c r="X1277" s="8">
        <f>IF(S1277="6B",_xlfn.XLOOKUP(H1277,'Zoning 2shop'!A:A,'Zoning 2shop'!B:B),IF(S1277="6C",_xlfn.XLOOKUP(G1277,'Zoning 2shop'!C:C,'Zoning 2shop'!D:D),""))</f>
        <v/>
      </c>
      <c r="Y1277" s="112">
        <f>AB1277/Z1277</f>
        <v/>
      </c>
      <c r="Z1277" s="4">
        <f>T1277</f>
        <v/>
      </c>
      <c r="AA1277" s="4">
        <f>IF(OR(S1277="6C",S1277="6B",S1277="5X",S1277="5Y"),0.08,0.5)</f>
        <v/>
      </c>
      <c r="AB1277" s="4">
        <f>$AG$5/$AG$2*Z1277</f>
        <v/>
      </c>
      <c r="AC1277" s="19">
        <f>Z1277+AA1277</f>
        <v/>
      </c>
      <c r="AD1277" s="8">
        <f>IF(COUNTIF(Catégories!A:A,N1277)=0,"catégorie inconnue",LOOKUP(N1277,Catégories!A:A,Catégories!B:B))</f>
        <v/>
      </c>
      <c r="AE1277" s="21">
        <f>SUM(Z1277:AB1277)</f>
        <v/>
      </c>
    </row>
    <row r="1278">
      <c r="B1278" s="127" t="inlineStr">
        <is>
          <t>13624019</t>
        </is>
      </c>
      <c r="C1278" s="127" t="inlineStr">
        <is>
          <t>2</t>
        </is>
      </c>
      <c r="D1278" s="123" t="n">
        <v>46173</v>
      </c>
      <c r="E1278" s="127" t="inlineStr">
        <is>
          <t>69230</t>
        </is>
      </c>
      <c r="F1278" s="127" t="inlineStr">
        <is>
          <t>21320</t>
        </is>
      </c>
      <c r="G1278" s="127" t="inlineStr"/>
      <c r="H1278" s="127" t="inlineStr"/>
      <c r="I1278" s="127" t="inlineStr">
        <is>
          <t>118705</t>
        </is>
      </c>
      <c r="J1278" s="127" t="inlineStr">
        <is>
          <t>118705</t>
        </is>
      </c>
      <c r="K1278" s="127" t="inlineStr">
        <is>
          <t>999999</t>
        </is>
      </c>
      <c r="L1278" s="127" t="inlineStr">
        <is>
          <t>XT260028995TS</t>
        </is>
      </c>
      <c r="M1278" s="127" t="inlineStr">
        <is>
          <t>N</t>
        </is>
      </c>
      <c r="N1278" s="127" t="inlineStr">
        <is>
          <t>Transport</t>
        </is>
      </c>
      <c r="O1278" s="127" t="inlineStr">
        <is>
          <t>N</t>
        </is>
      </c>
      <c r="P1278" s="127" t="inlineStr">
        <is>
          <t>S</t>
        </is>
      </c>
      <c r="Q1278" s="127" t="inlineStr">
        <is>
          <t>NT</t>
        </is>
      </c>
      <c r="R1278" s="147" t="n">
        <v>0.06</v>
      </c>
      <c r="S1278" s="127" t="inlineStr">
        <is>
          <t>5Y</t>
        </is>
      </c>
      <c r="T1278" s="148" t="n">
        <v>3.07</v>
      </c>
      <c r="U1278" s="127" t="inlineStr">
        <is>
          <t>LA RUCHE LOGISTIQUE</t>
        </is>
      </c>
      <c r="W1278" s="8">
        <f>IF(C1278&lt;&gt;2,"",IF(S1278="5X","5XK",IF(S1278="5Y","5YK",IF(S1278="6B","6BK",IF(S1278="6C","6CK","")))))</f>
        <v/>
      </c>
      <c r="X1278" s="8">
        <f>IF(S1278="6B",_xlfn.XLOOKUP(H1278,'Zoning 2shop'!A:A,'Zoning 2shop'!B:B),IF(S1278="6C",_xlfn.XLOOKUP(G1278,'Zoning 2shop'!C:C,'Zoning 2shop'!D:D),""))</f>
        <v/>
      </c>
      <c r="Y1278" s="112">
        <f>AB1278/Z1278</f>
        <v/>
      </c>
      <c r="Z1278" s="4">
        <f>T1278</f>
        <v/>
      </c>
      <c r="AA1278" s="4">
        <f>IF(OR(S1278="6C",S1278="6B",S1278="5X",S1278="5Y"),0.08,0.5)</f>
        <v/>
      </c>
      <c r="AB1278" s="4">
        <f>$AG$5/$AG$2*Z1278</f>
        <v/>
      </c>
      <c r="AC1278" s="19">
        <f>Z1278+AA1278</f>
        <v/>
      </c>
      <c r="AD1278" s="8">
        <f>IF(COUNTIF(Catégories!A:A,N1278)=0,"catégorie inconnue",LOOKUP(N1278,Catégories!A:A,Catégories!B:B))</f>
        <v/>
      </c>
      <c r="AE1278" s="21">
        <f>SUM(Z1278:AB1278)</f>
        <v/>
      </c>
    </row>
    <row r="1279">
      <c r="B1279" s="127" t="inlineStr">
        <is>
          <t>13624019</t>
        </is>
      </c>
      <c r="C1279" s="127" t="inlineStr">
        <is>
          <t>2</t>
        </is>
      </c>
      <c r="D1279" s="123" t="n">
        <v>46173</v>
      </c>
      <c r="E1279" s="127" t="inlineStr">
        <is>
          <t>44980</t>
        </is>
      </c>
      <c r="F1279" s="127" t="inlineStr">
        <is>
          <t>21320</t>
        </is>
      </c>
      <c r="G1279" s="127" t="inlineStr"/>
      <c r="H1279" s="127" t="inlineStr"/>
      <c r="I1279" s="127" t="inlineStr">
        <is>
          <t>117226</t>
        </is>
      </c>
      <c r="J1279" s="127" t="inlineStr">
        <is>
          <t>117226</t>
        </is>
      </c>
      <c r="K1279" s="127" t="inlineStr">
        <is>
          <t>999999</t>
        </is>
      </c>
      <c r="L1279" s="127" t="inlineStr">
        <is>
          <t>XT260033531TS</t>
        </is>
      </c>
      <c r="M1279" s="127" t="inlineStr">
        <is>
          <t>N</t>
        </is>
      </c>
      <c r="N1279" s="127" t="inlineStr">
        <is>
          <t>Transport</t>
        </is>
      </c>
      <c r="O1279" s="127" t="inlineStr">
        <is>
          <t>N</t>
        </is>
      </c>
      <c r="P1279" s="127" t="inlineStr">
        <is>
          <t>S</t>
        </is>
      </c>
      <c r="Q1279" s="127" t="inlineStr">
        <is>
          <t>NT</t>
        </is>
      </c>
      <c r="R1279" s="147" t="n">
        <v>0.11</v>
      </c>
      <c r="S1279" s="127" t="inlineStr">
        <is>
          <t>5Y</t>
        </is>
      </c>
      <c r="T1279" s="148" t="n">
        <v>3.07</v>
      </c>
      <c r="U1279" s="127" t="inlineStr">
        <is>
          <t>LA RUCHE LOGISTIQUE</t>
        </is>
      </c>
      <c r="W1279" s="8">
        <f>IF(C1279&lt;&gt;2,"",IF(S1279="5X","5XK",IF(S1279="5Y","5YK",IF(S1279="6B","6BK",IF(S1279="6C","6CK","")))))</f>
        <v/>
      </c>
      <c r="X1279" s="8">
        <f>IF(S1279="6B",_xlfn.XLOOKUP(H1279,'Zoning 2shop'!A:A,'Zoning 2shop'!B:B),IF(S1279="6C",_xlfn.XLOOKUP(G1279,'Zoning 2shop'!C:C,'Zoning 2shop'!D:D),""))</f>
        <v/>
      </c>
      <c r="Y1279" s="112">
        <f>AB1279/Z1279</f>
        <v/>
      </c>
      <c r="Z1279" s="4">
        <f>T1279</f>
        <v/>
      </c>
      <c r="AA1279" s="4">
        <f>IF(OR(S1279="6C",S1279="6B",S1279="5X",S1279="5Y"),0.08,0.5)</f>
        <v/>
      </c>
      <c r="AB1279" s="4">
        <f>$AG$5/$AG$2*Z1279</f>
        <v/>
      </c>
      <c r="AC1279" s="19">
        <f>Z1279+AA1279</f>
        <v/>
      </c>
      <c r="AD1279" s="8">
        <f>IF(COUNTIF(Catégories!A:A,N1279)=0,"catégorie inconnue",LOOKUP(N1279,Catégories!A:A,Catégories!B:B))</f>
        <v/>
      </c>
      <c r="AE1279" s="21">
        <f>SUM(Z1279:AB1279)</f>
        <v/>
      </c>
    </row>
    <row r="1280">
      <c r="B1280" s="127" t="inlineStr">
        <is>
          <t>13624019</t>
        </is>
      </c>
      <c r="C1280" s="127" t="inlineStr">
        <is>
          <t>2</t>
        </is>
      </c>
      <c r="D1280" s="123" t="n">
        <v>46173</v>
      </c>
      <c r="E1280" s="127" t="inlineStr">
        <is>
          <t>42190</t>
        </is>
      </c>
      <c r="F1280" s="127" t="inlineStr">
        <is>
          <t>21320</t>
        </is>
      </c>
      <c r="G1280" s="127" t="inlineStr"/>
      <c r="H1280" s="127" t="inlineStr"/>
      <c r="I1280" s="127" t="inlineStr">
        <is>
          <t>117391</t>
        </is>
      </c>
      <c r="J1280" s="127" t="inlineStr">
        <is>
          <t>117391</t>
        </is>
      </c>
      <c r="K1280" s="127" t="inlineStr">
        <is>
          <t>999999</t>
        </is>
      </c>
      <c r="L1280" s="127" t="inlineStr">
        <is>
          <t>XT260037326TS</t>
        </is>
      </c>
      <c r="M1280" s="127" t="inlineStr">
        <is>
          <t>N</t>
        </is>
      </c>
      <c r="N1280" s="127" t="inlineStr">
        <is>
          <t>Transport</t>
        </is>
      </c>
      <c r="O1280" s="127" t="inlineStr">
        <is>
          <t>N</t>
        </is>
      </c>
      <c r="P1280" s="127" t="inlineStr">
        <is>
          <t>S</t>
        </is>
      </c>
      <c r="Q1280" s="127" t="inlineStr">
        <is>
          <t>NT</t>
        </is>
      </c>
      <c r="R1280" s="147" t="n">
        <v>0.18</v>
      </c>
      <c r="S1280" s="127" t="inlineStr">
        <is>
          <t>5Y</t>
        </is>
      </c>
      <c r="T1280" s="148" t="n">
        <v>3.07</v>
      </c>
      <c r="U1280" s="127" t="inlineStr">
        <is>
          <t>LA RUCHE LOGISTIQUE</t>
        </is>
      </c>
      <c r="W1280" s="8">
        <f>IF(C1280&lt;&gt;2,"",IF(S1280="5X","5XK",IF(S1280="5Y","5YK",IF(S1280="6B","6BK",IF(S1280="6C","6CK","")))))</f>
        <v/>
      </c>
      <c r="X1280" s="8">
        <f>IF(S1280="6B",_xlfn.XLOOKUP(H1280,'Zoning 2shop'!A:A,'Zoning 2shop'!B:B),IF(S1280="6C",_xlfn.XLOOKUP(G1280,'Zoning 2shop'!C:C,'Zoning 2shop'!D:D),""))</f>
        <v/>
      </c>
      <c r="Y1280" s="112">
        <f>AB1280/Z1280</f>
        <v/>
      </c>
      <c r="Z1280" s="4">
        <f>T1280</f>
        <v/>
      </c>
      <c r="AA1280" s="4">
        <f>IF(OR(S1280="6C",S1280="6B",S1280="5X",S1280="5Y"),0.08,0.5)</f>
        <v/>
      </c>
      <c r="AB1280" s="4">
        <f>$AG$5/$AG$2*Z1280</f>
        <v/>
      </c>
      <c r="AC1280" s="19">
        <f>Z1280+AA1280</f>
        <v/>
      </c>
      <c r="AD1280" s="8">
        <f>IF(COUNTIF(Catégories!A:A,N1280)=0,"catégorie inconnue",LOOKUP(N1280,Catégories!A:A,Catégories!B:B))</f>
        <v/>
      </c>
      <c r="AE1280" s="21">
        <f>SUM(Z1280:AB1280)</f>
        <v/>
      </c>
    </row>
    <row r="1281" hidden="1" ht="25.5" customHeight="1" s="101">
      <c r="B1281" s="127" t="inlineStr">
        <is>
          <t>13624020</t>
        </is>
      </c>
      <c r="C1281" s="127" t="inlineStr">
        <is>
          <t>0</t>
        </is>
      </c>
      <c r="D1281" s="123" t="n">
        <v>46171</v>
      </c>
      <c r="E1281" s="127" t="inlineStr">
        <is>
          <t>21320</t>
        </is>
      </c>
      <c r="F1281" s="127" t="inlineStr">
        <is>
          <t>1300</t>
        </is>
      </c>
      <c r="G1281" s="127" t="inlineStr">
        <is>
          <t>FR</t>
        </is>
      </c>
      <c r="H1281" s="127" t="inlineStr">
        <is>
          <t>BE</t>
        </is>
      </c>
      <c r="I1281" s="127" t="inlineStr">
        <is>
          <t>Thibault De Geyter</t>
        </is>
      </c>
      <c r="J1281" s="127" t="inlineStr">
        <is>
          <t>Laruche</t>
        </is>
      </c>
      <c r="K1281" s="127" t="inlineStr">
        <is>
          <t>999999</t>
        </is>
      </c>
      <c r="L1281" s="127" t="inlineStr">
        <is>
          <t>XT328769278TS</t>
        </is>
      </c>
      <c r="M1281" s="127" t="inlineStr">
        <is>
          <t>N</t>
        </is>
      </c>
      <c r="N1281" s="127" t="inlineStr">
        <is>
          <t>Transport</t>
        </is>
      </c>
      <c r="O1281" s="127" t="inlineStr">
        <is>
          <t>N</t>
        </is>
      </c>
      <c r="P1281" s="127" t="inlineStr">
        <is>
          <t>RR</t>
        </is>
      </c>
      <c r="Q1281" s="127" t="inlineStr">
        <is>
          <t>ZA</t>
        </is>
      </c>
      <c r="R1281" s="147" t="n">
        <v>0.04</v>
      </c>
      <c r="S1281" s="127" t="inlineStr">
        <is>
          <t>6B</t>
        </is>
      </c>
      <c r="T1281" s="148" t="n">
        <v>0</v>
      </c>
      <c r="U1281" s="127" t="inlineStr">
        <is>
          <t>LA RUCHE LOGISTIQUE</t>
        </is>
      </c>
      <c r="W1281" s="8">
        <f>IF(C1281&lt;&gt;2,"",IF(S1281="5X","5XK",IF(S1281="5Y","5YK",IF(S1281="6B","6BK",IF(S1281="6C","6CK","")))))</f>
        <v/>
      </c>
      <c r="X1281" s="8">
        <f>IF(S1281="6B",_xlfn.XLOOKUP(H1281,'Zoning 2shop'!A:A,'Zoning 2shop'!B:B),IF(S1281="6C",_xlfn.XLOOKUP(G1281,'Zoning 2shop'!C:C,'Zoning 2shop'!D:D),""))</f>
        <v/>
      </c>
      <c r="Y1281" s="112">
        <f>AB1281/Z1281</f>
        <v/>
      </c>
      <c r="Z1281" s="4">
        <f>T1281</f>
        <v/>
      </c>
      <c r="AA1281" s="4">
        <f>IF(OR(S1281="6C",S1281="6B",S1281="5X",S1281="5Y"),0.08,0.5)</f>
        <v/>
      </c>
      <c r="AB1281" s="4">
        <f>$AG$5/$AG$2*Z1281</f>
        <v/>
      </c>
      <c r="AC1281" s="19">
        <f>Z1281+AA1281</f>
        <v/>
      </c>
      <c r="AD1281" s="8">
        <f>IF(COUNTIF(Catégories!A:A,N1281)=0,"catégorie inconnue",LOOKUP(N1281,Catégories!A:A,Catégories!B:B))</f>
        <v/>
      </c>
      <c r="AE1281" s="21">
        <f>SUM(Z1281:AB1281)</f>
        <v/>
      </c>
    </row>
    <row r="1282" hidden="1" ht="25.5" customHeight="1" s="101">
      <c r="B1282" s="127" t="inlineStr">
        <is>
          <t>13624020</t>
        </is>
      </c>
      <c r="C1282" s="127" t="inlineStr">
        <is>
          <t>0</t>
        </is>
      </c>
      <c r="D1282" s="123" t="n">
        <v>46171</v>
      </c>
      <c r="E1282" s="127" t="inlineStr">
        <is>
          <t>21320</t>
        </is>
      </c>
      <c r="F1282" s="127" t="inlineStr">
        <is>
          <t>1300</t>
        </is>
      </c>
      <c r="G1282" s="127" t="inlineStr">
        <is>
          <t>FR</t>
        </is>
      </c>
      <c r="H1282" s="127" t="inlineStr">
        <is>
          <t>BE</t>
        </is>
      </c>
      <c r="I1282" s="127" t="inlineStr">
        <is>
          <t>Thibault De Geyter</t>
        </is>
      </c>
      <c r="J1282" s="127" t="inlineStr">
        <is>
          <t>Laruche</t>
        </is>
      </c>
      <c r="K1282" s="127" t="inlineStr">
        <is>
          <t>999999</t>
        </is>
      </c>
      <c r="L1282" s="127" t="inlineStr">
        <is>
          <t>XT328769278TS</t>
        </is>
      </c>
      <c r="M1282" s="127" t="inlineStr">
        <is>
          <t>N</t>
        </is>
      </c>
      <c r="N1282" s="127" t="inlineStr">
        <is>
          <t>Supp Retour Expediteur Europe</t>
        </is>
      </c>
      <c r="O1282" s="127" t="inlineStr">
        <is>
          <t>N</t>
        </is>
      </c>
      <c r="P1282" s="127" t="inlineStr">
        <is>
          <t>RR</t>
        </is>
      </c>
      <c r="Q1282" s="127" t="inlineStr">
        <is>
          <t>ZA</t>
        </is>
      </c>
      <c r="R1282" s="147" t="n">
        <v>0</v>
      </c>
      <c r="S1282" s="127" t="inlineStr">
        <is>
          <t>6B</t>
        </is>
      </c>
      <c r="T1282" s="148" t="n">
        <v>20</v>
      </c>
      <c r="U1282" s="127" t="inlineStr">
        <is>
          <t>LA RUCHE LOGISTIQUE</t>
        </is>
      </c>
      <c r="W1282" s="8">
        <f>IF(C1282&lt;&gt;2,"",IF(S1282="5X","5XK",IF(S1282="5Y","5YK",IF(S1282="6B","6BK",IF(S1282="6C","6CK","")))))</f>
        <v/>
      </c>
      <c r="X1282" s="8">
        <f>IF(S1282="6B",_xlfn.XLOOKUP(H1282,'Zoning 2shop'!A:A,'Zoning 2shop'!B:B),IF(S1282="6C",_xlfn.XLOOKUP(G1282,'Zoning 2shop'!C:C,'Zoning 2shop'!D:D),""))</f>
        <v/>
      </c>
      <c r="Y1282" s="112">
        <f>AB1282/Z1282</f>
        <v/>
      </c>
      <c r="Z1282" s="4">
        <f>T1282</f>
        <v/>
      </c>
      <c r="AA1282" s="4">
        <f>IF(OR(S1282="6C",S1282="6B",S1282="5X",S1282="5Y"),0.08,0.5)</f>
        <v/>
      </c>
      <c r="AB1282" s="4">
        <f>$AG$5/$AG$2*Z1282</f>
        <v/>
      </c>
      <c r="AC1282" s="19">
        <f>Z1282+AA1282</f>
        <v/>
      </c>
      <c r="AD1282" s="8">
        <f>IF(COUNTIF(Catégories!A:A,N1282)=0,"catégorie inconnue",LOOKUP(N1282,Catégories!A:A,Catégories!B:B))</f>
        <v/>
      </c>
      <c r="AE1282" s="21">
        <f>SUM(Z1282:AB1282)</f>
        <v/>
      </c>
    </row>
    <row r="1283" hidden="1" ht="25.5" customHeight="1" s="101">
      <c r="B1283" s="127" t="inlineStr">
        <is>
          <t>13624020</t>
        </is>
      </c>
      <c r="C1283" s="127" t="inlineStr">
        <is>
          <t>0</t>
        </is>
      </c>
      <c r="D1283" s="123" t="n">
        <v>46146</v>
      </c>
      <c r="E1283" s="127" t="inlineStr">
        <is>
          <t>21320</t>
        </is>
      </c>
      <c r="F1283" s="127" t="inlineStr">
        <is>
          <t>4450208</t>
        </is>
      </c>
      <c r="G1283" s="127" t="inlineStr">
        <is>
          <t>FR</t>
        </is>
      </c>
      <c r="H1283" s="127" t="inlineStr">
        <is>
          <t>PT</t>
        </is>
      </c>
      <c r="I1283" s="127" t="inlineStr">
        <is>
          <t>Perzadayeva Jamilya</t>
        </is>
      </c>
      <c r="J1283" s="127" t="inlineStr">
        <is>
          <t>Laruche</t>
        </is>
      </c>
      <c r="K1283" s="127" t="inlineStr">
        <is>
          <t>999999</t>
        </is>
      </c>
      <c r="L1283" s="127" t="inlineStr">
        <is>
          <t>XT328868942TS</t>
        </is>
      </c>
      <c r="M1283" s="127" t="inlineStr">
        <is>
          <t>N</t>
        </is>
      </c>
      <c r="N1283" s="127" t="inlineStr">
        <is>
          <t>Transport</t>
        </is>
      </c>
      <c r="O1283" s="127" t="inlineStr">
        <is>
          <t>N</t>
        </is>
      </c>
      <c r="P1283" s="127" t="inlineStr">
        <is>
          <t>S</t>
        </is>
      </c>
      <c r="Q1283" s="127" t="inlineStr">
        <is>
          <t>ZA</t>
        </is>
      </c>
      <c r="R1283" s="147" t="n">
        <v>5.904</v>
      </c>
      <c r="S1283" s="127" t="inlineStr">
        <is>
          <t>6B</t>
        </is>
      </c>
      <c r="T1283" s="148" t="n">
        <v>7.35</v>
      </c>
      <c r="U1283" s="127" t="inlineStr">
        <is>
          <t>LA RUCHE LOGISTIQUE</t>
        </is>
      </c>
      <c r="W1283" s="8">
        <f>IF(C1283&lt;&gt;2,"",IF(S1283="5X","5XK",IF(S1283="5Y","5YK",IF(S1283="6B","6BK",IF(S1283="6C","6CK","")))))</f>
        <v/>
      </c>
      <c r="X1283" s="8">
        <f>IF(S1283="6B",_xlfn.XLOOKUP(H1283,'Zoning 2shop'!A:A,'Zoning 2shop'!B:B),IF(S1283="6C",_xlfn.XLOOKUP(G1283,'Zoning 2shop'!C:C,'Zoning 2shop'!D:D),""))</f>
        <v/>
      </c>
      <c r="Y1283" s="112">
        <f>AB1283/Z1283</f>
        <v/>
      </c>
      <c r="Z1283" s="4">
        <f>T1283</f>
        <v/>
      </c>
      <c r="AA1283" s="4">
        <f>IF(OR(S1283="6C",S1283="6B",S1283="5X",S1283="5Y"),0.08,0.5)</f>
        <v/>
      </c>
      <c r="AB1283" s="4">
        <f>$AG$5/$AG$2*Z1283</f>
        <v/>
      </c>
      <c r="AC1283" s="19">
        <f>Z1283+AA1283</f>
        <v/>
      </c>
      <c r="AD1283" s="8">
        <f>IF(COUNTIF(Catégories!A:A,N1283)=0,"catégorie inconnue",LOOKUP(N1283,Catégories!A:A,Catégories!B:B))</f>
        <v/>
      </c>
      <c r="AE1283" s="21">
        <f>SUM(Z1283:AB1283)</f>
        <v/>
      </c>
    </row>
    <row r="1284" hidden="1" s="101">
      <c r="B1284" s="127" t="inlineStr">
        <is>
          <t>13624020</t>
        </is>
      </c>
      <c r="C1284" s="127" t="inlineStr">
        <is>
          <t>0</t>
        </is>
      </c>
      <c r="D1284" s="123" t="n">
        <v>46146</v>
      </c>
      <c r="E1284" s="127" t="inlineStr">
        <is>
          <t>21320</t>
        </is>
      </c>
      <c r="F1284" s="127" t="inlineStr">
        <is>
          <t>1150017</t>
        </is>
      </c>
      <c r="G1284" s="127" t="inlineStr">
        <is>
          <t>FR</t>
        </is>
      </c>
      <c r="H1284" s="127" t="inlineStr">
        <is>
          <t>PT</t>
        </is>
      </c>
      <c r="I1284" s="127" t="inlineStr">
        <is>
          <t>Ramalho Vanda</t>
        </is>
      </c>
      <c r="J1284" s="127" t="inlineStr">
        <is>
          <t>Laruche</t>
        </is>
      </c>
      <c r="K1284" s="127" t="inlineStr">
        <is>
          <t>999999</t>
        </is>
      </c>
      <c r="L1284" s="127" t="inlineStr">
        <is>
          <t>XT328895673TS</t>
        </is>
      </c>
      <c r="M1284" s="127" t="inlineStr">
        <is>
          <t>N</t>
        </is>
      </c>
      <c r="N1284" s="127" t="inlineStr">
        <is>
          <t>Transport</t>
        </is>
      </c>
      <c r="O1284" s="127" t="inlineStr">
        <is>
          <t>N</t>
        </is>
      </c>
      <c r="P1284" s="127" t="inlineStr">
        <is>
          <t>S</t>
        </is>
      </c>
      <c r="Q1284" s="127" t="inlineStr">
        <is>
          <t>ZA</t>
        </is>
      </c>
      <c r="R1284" s="147" t="n">
        <v>0.93</v>
      </c>
      <c r="S1284" s="127" t="inlineStr">
        <is>
          <t>6B</t>
        </is>
      </c>
      <c r="T1284" s="148" t="n">
        <v>4.18</v>
      </c>
      <c r="U1284" s="127" t="inlineStr">
        <is>
          <t>LA RUCHE LOGISTIQUE</t>
        </is>
      </c>
      <c r="W1284" s="8">
        <f>IF(C1284&lt;&gt;2,"",IF(S1284="5X","5XK",IF(S1284="5Y","5YK",IF(S1284="6B","6BK",IF(S1284="6C","6CK","")))))</f>
        <v/>
      </c>
      <c r="X1284" s="8">
        <f>IF(S1284="6B",_xlfn.XLOOKUP(H1284,'Zoning 2shop'!A:A,'Zoning 2shop'!B:B),IF(S1284="6C",_xlfn.XLOOKUP(G1284,'Zoning 2shop'!C:C,'Zoning 2shop'!D:D),""))</f>
        <v/>
      </c>
      <c r="Y1284" s="112">
        <f>AB1284/Z1284</f>
        <v/>
      </c>
      <c r="Z1284" s="4">
        <f>T1284</f>
        <v/>
      </c>
      <c r="AA1284" s="4">
        <f>IF(OR(S1284="6C",S1284="6B",S1284="5X",S1284="5Y"),0.08,0.5)</f>
        <v/>
      </c>
      <c r="AB1284" s="4">
        <f>$AG$5/$AG$2*Z1284</f>
        <v/>
      </c>
      <c r="AC1284" s="19">
        <f>Z1284+AA1284</f>
        <v/>
      </c>
      <c r="AD1284" s="8">
        <f>IF(COUNTIF(Catégories!A:A,N1284)=0,"catégorie inconnue",LOOKUP(N1284,Catégories!A:A,Catégories!B:B))</f>
        <v/>
      </c>
      <c r="AE1284" s="21">
        <f>SUM(Z1284:AB1284)</f>
        <v/>
      </c>
    </row>
    <row r="1285" hidden="1" s="101">
      <c r="B1285" s="127" t="inlineStr">
        <is>
          <t>13624020</t>
        </is>
      </c>
      <c r="C1285" s="127" t="inlineStr">
        <is>
          <t>0</t>
        </is>
      </c>
      <c r="D1285" s="123" t="n">
        <v>46146</v>
      </c>
      <c r="E1285" s="127" t="inlineStr">
        <is>
          <t>21320</t>
        </is>
      </c>
      <c r="F1285" s="127" t="inlineStr">
        <is>
          <t>5400687</t>
        </is>
      </c>
      <c r="G1285" s="127" t="inlineStr">
        <is>
          <t>FR</t>
        </is>
      </c>
      <c r="H1285" s="127" t="inlineStr">
        <is>
          <t>PT</t>
        </is>
      </c>
      <c r="I1285" s="127" t="inlineStr">
        <is>
          <t>Molles Eileen</t>
        </is>
      </c>
      <c r="J1285" s="127" t="inlineStr">
        <is>
          <t>Laruche</t>
        </is>
      </c>
      <c r="K1285" s="127" t="inlineStr">
        <is>
          <t>999999</t>
        </is>
      </c>
      <c r="L1285" s="127" t="inlineStr">
        <is>
          <t>XT328923754TS</t>
        </is>
      </c>
      <c r="M1285" s="127" t="inlineStr">
        <is>
          <t>N</t>
        </is>
      </c>
      <c r="N1285" s="127" t="inlineStr">
        <is>
          <t>Transport</t>
        </is>
      </c>
      <c r="O1285" s="127" t="inlineStr">
        <is>
          <t>N</t>
        </is>
      </c>
      <c r="P1285" s="127" t="inlineStr">
        <is>
          <t>S</t>
        </is>
      </c>
      <c r="Q1285" s="127" t="inlineStr">
        <is>
          <t>ZA</t>
        </is>
      </c>
      <c r="R1285" s="147" t="n">
        <v>4.638</v>
      </c>
      <c r="S1285" s="127" t="inlineStr">
        <is>
          <t>6B</t>
        </is>
      </c>
      <c r="T1285" s="148" t="n">
        <v>6.71</v>
      </c>
      <c r="U1285" s="127" t="inlineStr">
        <is>
          <t>LA RUCHE LOGISTIQUE</t>
        </is>
      </c>
      <c r="W1285" s="8">
        <f>IF(C1285&lt;&gt;2,"",IF(S1285="5X","5XK",IF(S1285="5Y","5YK",IF(S1285="6B","6BK",IF(S1285="6C","6CK","")))))</f>
        <v/>
      </c>
      <c r="X1285" s="8">
        <f>IF(S1285="6B",_xlfn.XLOOKUP(H1285,'Zoning 2shop'!A:A,'Zoning 2shop'!B:B),IF(S1285="6C",_xlfn.XLOOKUP(G1285,'Zoning 2shop'!C:C,'Zoning 2shop'!D:D),""))</f>
        <v/>
      </c>
      <c r="Y1285" s="112">
        <f>AB1285/Z1285</f>
        <v/>
      </c>
      <c r="Z1285" s="4">
        <f>T1285</f>
        <v/>
      </c>
      <c r="AA1285" s="4">
        <f>IF(OR(S1285="6C",S1285="6B",S1285="5X",S1285="5Y"),0.08,0.5)</f>
        <v/>
      </c>
      <c r="AB1285" s="4">
        <f>$AG$5/$AG$2*Z1285</f>
        <v/>
      </c>
      <c r="AC1285" s="19">
        <f>Z1285+AA1285</f>
        <v/>
      </c>
      <c r="AD1285" s="8">
        <f>IF(COUNTIF(Catégories!A:A,N1285)=0,"catégorie inconnue",LOOKUP(N1285,Catégories!A:A,Catégories!B:B))</f>
        <v/>
      </c>
      <c r="AE1285" s="21">
        <f>SUM(Z1285:AB1285)</f>
        <v/>
      </c>
    </row>
    <row r="1286" hidden="1" s="101">
      <c r="B1286" s="127" t="inlineStr">
        <is>
          <t>13624020</t>
        </is>
      </c>
      <c r="C1286" s="127" t="inlineStr">
        <is>
          <t>0</t>
        </is>
      </c>
      <c r="D1286" s="123" t="n">
        <v>46147</v>
      </c>
      <c r="E1286" s="127" t="inlineStr">
        <is>
          <t>21320</t>
        </is>
      </c>
      <c r="F1286" s="127" t="inlineStr">
        <is>
          <t>2640073</t>
        </is>
      </c>
      <c r="G1286" s="127" t="inlineStr">
        <is>
          <t>FR</t>
        </is>
      </c>
      <c r="H1286" s="127" t="inlineStr">
        <is>
          <t>PT</t>
        </is>
      </c>
      <c r="I1286" s="127" t="inlineStr">
        <is>
          <t>Lind Isac</t>
        </is>
      </c>
      <c r="J1286" s="127" t="inlineStr">
        <is>
          <t>Laruche</t>
        </is>
      </c>
      <c r="K1286" s="127" t="inlineStr">
        <is>
          <t>999999</t>
        </is>
      </c>
      <c r="L1286" s="127" t="inlineStr">
        <is>
          <t>XT329002712TS</t>
        </is>
      </c>
      <c r="M1286" s="127" t="inlineStr">
        <is>
          <t>N</t>
        </is>
      </c>
      <c r="N1286" s="127" t="inlineStr">
        <is>
          <t>Transport</t>
        </is>
      </c>
      <c r="O1286" s="127" t="inlineStr">
        <is>
          <t>N</t>
        </is>
      </c>
      <c r="P1286" s="127" t="inlineStr">
        <is>
          <t>S</t>
        </is>
      </c>
      <c r="Q1286" s="127" t="inlineStr">
        <is>
          <t>ZA</t>
        </is>
      </c>
      <c r="R1286" s="147" t="n">
        <v>5.904</v>
      </c>
      <c r="S1286" s="127" t="inlineStr">
        <is>
          <t>6B</t>
        </is>
      </c>
      <c r="T1286" s="148" t="n">
        <v>7.35</v>
      </c>
      <c r="U1286" s="127" t="inlineStr">
        <is>
          <t>LA RUCHE LOGISTIQUE</t>
        </is>
      </c>
      <c r="W1286" s="8">
        <f>IF(C1286&lt;&gt;2,"",IF(S1286="5X","5XK",IF(S1286="5Y","5YK",IF(S1286="6B","6BK",IF(S1286="6C","6CK","")))))</f>
        <v/>
      </c>
      <c r="X1286" s="8">
        <f>IF(S1286="6B",_xlfn.XLOOKUP(H1286,'Zoning 2shop'!A:A,'Zoning 2shop'!B:B),IF(S1286="6C",_xlfn.XLOOKUP(G1286,'Zoning 2shop'!C:C,'Zoning 2shop'!D:D),""))</f>
        <v/>
      </c>
      <c r="Y1286" s="112">
        <f>AB1286/Z1286</f>
        <v/>
      </c>
      <c r="Z1286" s="4">
        <f>T1286</f>
        <v/>
      </c>
      <c r="AA1286" s="4">
        <f>IF(OR(S1286="6C",S1286="6B",S1286="5X",S1286="5Y"),0.08,0.5)</f>
        <v/>
      </c>
      <c r="AB1286" s="4">
        <f>$AG$5/$AG$2*Z1286</f>
        <v/>
      </c>
      <c r="AC1286" s="19">
        <f>Z1286+AA1286</f>
        <v/>
      </c>
      <c r="AD1286" s="8">
        <f>IF(COUNTIF(Catégories!A:A,N1286)=0,"catégorie inconnue",LOOKUP(N1286,Catégories!A:A,Catégories!B:B))</f>
        <v/>
      </c>
      <c r="AE1286" s="21">
        <f>SUM(Z1286:AB1286)</f>
        <v/>
      </c>
    </row>
    <row r="1287" hidden="1" ht="25.5" customHeight="1" s="101">
      <c r="B1287" s="127" t="inlineStr">
        <is>
          <t>13624020</t>
        </is>
      </c>
      <c r="C1287" s="127" t="inlineStr">
        <is>
          <t>0</t>
        </is>
      </c>
      <c r="D1287" s="123" t="n">
        <v>46147</v>
      </c>
      <c r="E1287" s="127" t="inlineStr">
        <is>
          <t>21320</t>
        </is>
      </c>
      <c r="F1287" s="127" t="inlineStr">
        <is>
          <t>1300</t>
        </is>
      </c>
      <c r="G1287" s="127" t="inlineStr">
        <is>
          <t>FR</t>
        </is>
      </c>
      <c r="H1287" s="127" t="inlineStr">
        <is>
          <t>BE</t>
        </is>
      </c>
      <c r="I1287" s="127" t="inlineStr">
        <is>
          <t>Thibault De Geyter</t>
        </is>
      </c>
      <c r="J1287" s="127" t="inlineStr">
        <is>
          <t>Laruche</t>
        </is>
      </c>
      <c r="K1287" s="127" t="inlineStr">
        <is>
          <t>999999</t>
        </is>
      </c>
      <c r="L1287" s="127" t="inlineStr">
        <is>
          <t>XT329005016TS</t>
        </is>
      </c>
      <c r="M1287" s="127" t="inlineStr">
        <is>
          <t>N</t>
        </is>
      </c>
      <c r="N1287" s="127" t="inlineStr">
        <is>
          <t>Transport</t>
        </is>
      </c>
      <c r="O1287" s="127" t="inlineStr">
        <is>
          <t>N</t>
        </is>
      </c>
      <c r="P1287" s="127" t="inlineStr">
        <is>
          <t>S</t>
        </is>
      </c>
      <c r="Q1287" s="127" t="inlineStr">
        <is>
          <t>ZA</t>
        </is>
      </c>
      <c r="R1287" s="147" t="n">
        <v>0.02</v>
      </c>
      <c r="S1287" s="127" t="inlineStr">
        <is>
          <t>6B</t>
        </is>
      </c>
      <c r="T1287" s="148" t="n">
        <v>3.38</v>
      </c>
      <c r="U1287" s="127" t="inlineStr">
        <is>
          <t>LA RUCHE LOGISTIQUE</t>
        </is>
      </c>
      <c r="W1287" s="8">
        <f>IF(C1287&lt;&gt;2,"",IF(S1287="5X","5XK",IF(S1287="5Y","5YK",IF(S1287="6B","6BK",IF(S1287="6C","6CK","")))))</f>
        <v/>
      </c>
      <c r="X1287" s="8">
        <f>IF(S1287="6B",_xlfn.XLOOKUP(H1287,'Zoning 2shop'!A:A,'Zoning 2shop'!B:B),IF(S1287="6C",_xlfn.XLOOKUP(G1287,'Zoning 2shop'!C:C,'Zoning 2shop'!D:D),""))</f>
        <v/>
      </c>
      <c r="Y1287" s="112">
        <f>AB1287/Z1287</f>
        <v/>
      </c>
      <c r="Z1287" s="4">
        <f>T1287</f>
        <v/>
      </c>
      <c r="AA1287" s="4">
        <f>IF(OR(S1287="6C",S1287="6B",S1287="5X",S1287="5Y"),0.08,0.5)</f>
        <v/>
      </c>
      <c r="AB1287" s="4">
        <f>$AG$5/$AG$2*Z1287</f>
        <v/>
      </c>
      <c r="AC1287" s="19">
        <f>Z1287+AA1287</f>
        <v/>
      </c>
      <c r="AD1287" s="8">
        <f>IF(COUNTIF(Catégories!A:A,N1287)=0,"catégorie inconnue",LOOKUP(N1287,Catégories!A:A,Catégories!B:B))</f>
        <v/>
      </c>
      <c r="AE1287" s="21">
        <f>SUM(Z1287:AB1287)</f>
        <v/>
      </c>
    </row>
    <row r="1288" hidden="1" ht="25.5" customHeight="1" s="101">
      <c r="B1288" s="127" t="inlineStr">
        <is>
          <t>13624020</t>
        </is>
      </c>
      <c r="C1288" s="127" t="inlineStr">
        <is>
          <t>0</t>
        </is>
      </c>
      <c r="D1288" s="123" t="n">
        <v>46148</v>
      </c>
      <c r="E1288" s="127" t="inlineStr">
        <is>
          <t>21320</t>
        </is>
      </c>
      <c r="F1288" s="127" t="inlineStr">
        <is>
          <t>2500926</t>
        </is>
      </c>
      <c r="G1288" s="127" t="inlineStr">
        <is>
          <t>FR</t>
        </is>
      </c>
      <c r="H1288" s="127" t="inlineStr">
        <is>
          <t>PT</t>
        </is>
      </c>
      <c r="I1288" s="127" t="inlineStr">
        <is>
          <t>Henderson Meghan</t>
        </is>
      </c>
      <c r="J1288" s="127" t="inlineStr">
        <is>
          <t>Laruche</t>
        </is>
      </c>
      <c r="K1288" s="127" t="inlineStr">
        <is>
          <t>999999</t>
        </is>
      </c>
      <c r="L1288" s="127" t="inlineStr">
        <is>
          <t>XT329054051TS</t>
        </is>
      </c>
      <c r="M1288" s="127" t="inlineStr">
        <is>
          <t>N</t>
        </is>
      </c>
      <c r="N1288" s="127" t="inlineStr">
        <is>
          <t>Transport</t>
        </is>
      </c>
      <c r="O1288" s="127" t="inlineStr">
        <is>
          <t>N</t>
        </is>
      </c>
      <c r="P1288" s="127" t="inlineStr">
        <is>
          <t>S</t>
        </is>
      </c>
      <c r="Q1288" s="127" t="inlineStr">
        <is>
          <t>ZA</t>
        </is>
      </c>
      <c r="R1288" s="147" t="n">
        <v>4.787</v>
      </c>
      <c r="S1288" s="127" t="inlineStr">
        <is>
          <t>6B</t>
        </is>
      </c>
      <c r="T1288" s="148" t="n">
        <v>6.71</v>
      </c>
      <c r="U1288" s="127" t="inlineStr">
        <is>
          <t>LA RUCHE LOGISTIQUE</t>
        </is>
      </c>
      <c r="W1288" s="8">
        <f>IF(C1288&lt;&gt;2,"",IF(S1288="5X","5XK",IF(S1288="5Y","5YK",IF(S1288="6B","6BK",IF(S1288="6C","6CK","")))))</f>
        <v/>
      </c>
      <c r="X1288" s="8">
        <f>IF(S1288="6B",_xlfn.XLOOKUP(H1288,'Zoning 2shop'!A:A,'Zoning 2shop'!B:B),IF(S1288="6C",_xlfn.XLOOKUP(G1288,'Zoning 2shop'!C:C,'Zoning 2shop'!D:D),""))</f>
        <v/>
      </c>
      <c r="Y1288" s="112">
        <f>AB1288/Z1288</f>
        <v/>
      </c>
      <c r="Z1288" s="4">
        <f>T1288</f>
        <v/>
      </c>
      <c r="AA1288" s="4">
        <f>IF(OR(S1288="6C",S1288="6B",S1288="5X",S1288="5Y"),0.08,0.5)</f>
        <v/>
      </c>
      <c r="AB1288" s="4">
        <f>$AG$5/$AG$2*Z1288</f>
        <v/>
      </c>
      <c r="AC1288" s="19">
        <f>Z1288+AA1288</f>
        <v/>
      </c>
      <c r="AD1288" s="8">
        <f>IF(COUNTIF(Catégories!A:A,N1288)=0,"catégorie inconnue",LOOKUP(N1288,Catégories!A:A,Catégories!B:B))</f>
        <v/>
      </c>
      <c r="AE1288" s="21">
        <f>SUM(Z1288:AB1288)</f>
        <v/>
      </c>
    </row>
    <row r="1289" hidden="1" s="101">
      <c r="B1289" s="127" t="inlineStr">
        <is>
          <t>13624020</t>
        </is>
      </c>
      <c r="C1289" s="127" t="inlineStr">
        <is>
          <t>0</t>
        </is>
      </c>
      <c r="D1289" s="123" t="n">
        <v>46148</v>
      </c>
      <c r="E1289" s="127" t="inlineStr">
        <is>
          <t>21320</t>
        </is>
      </c>
      <c r="F1289" s="127" t="inlineStr">
        <is>
          <t>2765419</t>
        </is>
      </c>
      <c r="G1289" s="127" t="inlineStr">
        <is>
          <t>FR</t>
        </is>
      </c>
      <c r="H1289" s="127" t="inlineStr">
        <is>
          <t>PT</t>
        </is>
      </c>
      <c r="I1289" s="127" t="inlineStr">
        <is>
          <t>Shkolnick Maxim</t>
        </is>
      </c>
      <c r="J1289" s="127" t="inlineStr">
        <is>
          <t>Laruche</t>
        </is>
      </c>
      <c r="K1289" s="127" t="inlineStr">
        <is>
          <t>999999</t>
        </is>
      </c>
      <c r="L1289" s="127" t="inlineStr">
        <is>
          <t>XT329071390TS</t>
        </is>
      </c>
      <c r="M1289" s="127" t="inlineStr">
        <is>
          <t>N</t>
        </is>
      </c>
      <c r="N1289" s="127" t="inlineStr">
        <is>
          <t>Transport</t>
        </is>
      </c>
      <c r="O1289" s="127" t="inlineStr">
        <is>
          <t>N</t>
        </is>
      </c>
      <c r="P1289" s="127" t="inlineStr">
        <is>
          <t>S</t>
        </is>
      </c>
      <c r="Q1289" s="127" t="inlineStr">
        <is>
          <t>ZA</t>
        </is>
      </c>
      <c r="R1289" s="147" t="n">
        <v>5.904</v>
      </c>
      <c r="S1289" s="127" t="inlineStr">
        <is>
          <t>6B</t>
        </is>
      </c>
      <c r="T1289" s="148" t="n">
        <v>7.35</v>
      </c>
      <c r="U1289" s="127" t="inlineStr">
        <is>
          <t>LA RUCHE LOGISTIQUE</t>
        </is>
      </c>
      <c r="W1289" s="8">
        <f>IF(C1289&lt;&gt;2,"",IF(S1289="5X","5XK",IF(S1289="5Y","5YK",IF(S1289="6B","6BK",IF(S1289="6C","6CK","")))))</f>
        <v/>
      </c>
      <c r="X1289" s="8">
        <f>IF(S1289="6B",_xlfn.XLOOKUP(H1289,'Zoning 2shop'!A:A,'Zoning 2shop'!B:B),IF(S1289="6C",_xlfn.XLOOKUP(G1289,'Zoning 2shop'!C:C,'Zoning 2shop'!D:D),""))</f>
        <v/>
      </c>
      <c r="Y1289" s="112">
        <f>AB1289/Z1289</f>
        <v/>
      </c>
      <c r="Z1289" s="4">
        <f>T1289</f>
        <v/>
      </c>
      <c r="AA1289" s="4">
        <f>IF(OR(S1289="6C",S1289="6B",S1289="5X",S1289="5Y"),0.08,0.5)</f>
        <v/>
      </c>
      <c r="AB1289" s="4">
        <f>$AG$5/$AG$2*Z1289</f>
        <v/>
      </c>
      <c r="AC1289" s="19">
        <f>Z1289+AA1289</f>
        <v/>
      </c>
      <c r="AD1289" s="8">
        <f>IF(COUNTIF(Catégories!A:A,N1289)=0,"catégorie inconnue",LOOKUP(N1289,Catégories!A:A,Catégories!B:B))</f>
        <v/>
      </c>
      <c r="AE1289" s="21">
        <f>SUM(Z1289:AB1289)</f>
        <v/>
      </c>
    </row>
    <row r="1290" hidden="1" s="101">
      <c r="B1290" s="127" t="inlineStr">
        <is>
          <t>13624020</t>
        </is>
      </c>
      <c r="C1290" s="127" t="inlineStr">
        <is>
          <t>0</t>
        </is>
      </c>
      <c r="D1290" s="123" t="n">
        <v>46153</v>
      </c>
      <c r="E1290" s="127" t="inlineStr">
        <is>
          <t>21320</t>
        </is>
      </c>
      <c r="F1290" s="127" t="inlineStr">
        <is>
          <t>1400074</t>
        </is>
      </c>
      <c r="G1290" s="127" t="inlineStr">
        <is>
          <t>FR</t>
        </is>
      </c>
      <c r="H1290" s="127" t="inlineStr">
        <is>
          <t>PT</t>
        </is>
      </c>
      <c r="I1290" s="127" t="inlineStr">
        <is>
          <t>Silva Mariana</t>
        </is>
      </c>
      <c r="J1290" s="127" t="inlineStr">
        <is>
          <t>Laruche</t>
        </is>
      </c>
      <c r="K1290" s="127" t="inlineStr">
        <is>
          <t>999999</t>
        </is>
      </c>
      <c r="L1290" s="127" t="inlineStr">
        <is>
          <t>XT329261751TS</t>
        </is>
      </c>
      <c r="M1290" s="127" t="inlineStr">
        <is>
          <t>N</t>
        </is>
      </c>
      <c r="N1290" s="127" t="inlineStr">
        <is>
          <t>Transport</t>
        </is>
      </c>
      <c r="O1290" s="127" t="inlineStr">
        <is>
          <t>N</t>
        </is>
      </c>
      <c r="P1290" s="127" t="inlineStr">
        <is>
          <t>S</t>
        </is>
      </c>
      <c r="Q1290" s="127" t="inlineStr">
        <is>
          <t>ZA</t>
        </is>
      </c>
      <c r="R1290" s="147" t="n">
        <v>0.1</v>
      </c>
      <c r="S1290" s="127" t="inlineStr">
        <is>
          <t>6B</t>
        </is>
      </c>
      <c r="T1290" s="148" t="n">
        <v>3.96</v>
      </c>
      <c r="U1290" s="127" t="inlineStr">
        <is>
          <t>LA RUCHE LOGISTIQUE</t>
        </is>
      </c>
      <c r="W1290" s="8">
        <f>IF(C1290&lt;&gt;2,"",IF(S1290="5X","5XK",IF(S1290="5Y","5YK",IF(S1290="6B","6BK",IF(S1290="6C","6CK","")))))</f>
        <v/>
      </c>
      <c r="X1290" s="8">
        <f>IF(S1290="6B",_xlfn.XLOOKUP(H1290,'Zoning 2shop'!A:A,'Zoning 2shop'!B:B),IF(S1290="6C",_xlfn.XLOOKUP(G1290,'Zoning 2shop'!C:C,'Zoning 2shop'!D:D),""))</f>
        <v/>
      </c>
      <c r="Y1290" s="112">
        <f>AB1290/Z1290</f>
        <v/>
      </c>
      <c r="Z1290" s="4">
        <f>T1290</f>
        <v/>
      </c>
      <c r="AA1290" s="4">
        <f>IF(OR(S1290="6C",S1290="6B",S1290="5X",S1290="5Y"),0.08,0.5)</f>
        <v/>
      </c>
      <c r="AB1290" s="4">
        <f>$AG$5/$AG$2*Z1290</f>
        <v/>
      </c>
      <c r="AC1290" s="19">
        <f>Z1290+AA1290</f>
        <v/>
      </c>
      <c r="AD1290" s="8">
        <f>IF(COUNTIF(Catégories!A:A,N1290)=0,"catégorie inconnue",LOOKUP(N1290,Catégories!A:A,Catégories!B:B))</f>
        <v/>
      </c>
      <c r="AE1290" s="21">
        <f>SUM(Z1290:AB1290)</f>
        <v/>
      </c>
    </row>
    <row r="1291" hidden="1" s="101">
      <c r="B1291" s="127" t="inlineStr">
        <is>
          <t>13624020</t>
        </is>
      </c>
      <c r="C1291" s="127" t="inlineStr">
        <is>
          <t>0</t>
        </is>
      </c>
      <c r="D1291" s="123" t="n">
        <v>46153</v>
      </c>
      <c r="E1291" s="127" t="inlineStr">
        <is>
          <t>21320</t>
        </is>
      </c>
      <c r="F1291" s="127" t="inlineStr">
        <is>
          <t>1700093</t>
        </is>
      </c>
      <c r="G1291" s="127" t="inlineStr">
        <is>
          <t>FR</t>
        </is>
      </c>
      <c r="H1291" s="127" t="inlineStr">
        <is>
          <t>PT</t>
        </is>
      </c>
      <c r="I1291" s="127" t="inlineStr">
        <is>
          <t>coelho cristina</t>
        </is>
      </c>
      <c r="J1291" s="127" t="inlineStr">
        <is>
          <t>Laruche</t>
        </is>
      </c>
      <c r="K1291" s="127" t="inlineStr">
        <is>
          <t>999999</t>
        </is>
      </c>
      <c r="L1291" s="127" t="inlineStr">
        <is>
          <t>XT329268088TS</t>
        </is>
      </c>
      <c r="M1291" s="127" t="inlineStr">
        <is>
          <t>N</t>
        </is>
      </c>
      <c r="N1291" s="127" t="inlineStr">
        <is>
          <t>Transport</t>
        </is>
      </c>
      <c r="O1291" s="127" t="inlineStr">
        <is>
          <t>N</t>
        </is>
      </c>
      <c r="P1291" s="127" t="inlineStr">
        <is>
          <t>S</t>
        </is>
      </c>
      <c r="Q1291" s="127" t="inlineStr">
        <is>
          <t>ZA</t>
        </is>
      </c>
      <c r="R1291" s="147" t="n">
        <v>4.787</v>
      </c>
      <c r="S1291" s="127" t="inlineStr">
        <is>
          <t>6B</t>
        </is>
      </c>
      <c r="T1291" s="148" t="n">
        <v>6.71</v>
      </c>
      <c r="U1291" s="127" t="inlineStr">
        <is>
          <t>LA RUCHE LOGISTIQUE</t>
        </is>
      </c>
      <c r="W1291" s="8">
        <f>IF(C1291&lt;&gt;2,"",IF(S1291="5X","5XK",IF(S1291="5Y","5YK",IF(S1291="6B","6BK",IF(S1291="6C","6CK","")))))</f>
        <v/>
      </c>
      <c r="X1291" s="8">
        <f>IF(S1291="6B",_xlfn.XLOOKUP(H1291,'Zoning 2shop'!A:A,'Zoning 2shop'!B:B),IF(S1291="6C",_xlfn.XLOOKUP(G1291,'Zoning 2shop'!C:C,'Zoning 2shop'!D:D),""))</f>
        <v/>
      </c>
      <c r="Y1291" s="112">
        <f>AB1291/Z1291</f>
        <v/>
      </c>
      <c r="Z1291" s="4">
        <f>T1291</f>
        <v/>
      </c>
      <c r="AA1291" s="4">
        <f>IF(OR(S1291="6C",S1291="6B",S1291="5X",S1291="5Y"),0.08,0.5)</f>
        <v/>
      </c>
      <c r="AB1291" s="4">
        <f>$AG$5/$AG$2*Z1291</f>
        <v/>
      </c>
      <c r="AC1291" s="19">
        <f>Z1291+AA1291</f>
        <v/>
      </c>
      <c r="AD1291" s="8">
        <f>IF(COUNTIF(Catégories!A:A,N1291)=0,"catégorie inconnue",LOOKUP(N1291,Catégories!A:A,Catégories!B:B))</f>
        <v/>
      </c>
      <c r="AE1291" s="21">
        <f>SUM(Z1291:AB1291)</f>
        <v/>
      </c>
    </row>
    <row r="1292" hidden="1" s="101">
      <c r="B1292" s="127" t="inlineStr">
        <is>
          <t>13624020</t>
        </is>
      </c>
      <c r="C1292" s="127" t="inlineStr">
        <is>
          <t>0</t>
        </is>
      </c>
      <c r="D1292" s="123" t="n">
        <v>46160</v>
      </c>
      <c r="E1292" s="127" t="inlineStr">
        <is>
          <t>21320</t>
        </is>
      </c>
      <c r="F1292" s="127" t="inlineStr">
        <is>
          <t>2890040</t>
        </is>
      </c>
      <c r="G1292" s="127" t="inlineStr">
        <is>
          <t>FR</t>
        </is>
      </c>
      <c r="H1292" s="127" t="inlineStr">
        <is>
          <t>PT</t>
        </is>
      </c>
      <c r="I1292" s="127" t="inlineStr">
        <is>
          <t>Caria Telma</t>
        </is>
      </c>
      <c r="J1292" s="127" t="inlineStr">
        <is>
          <t>Laruche</t>
        </is>
      </c>
      <c r="K1292" s="127" t="inlineStr">
        <is>
          <t>999999</t>
        </is>
      </c>
      <c r="L1292" s="127" t="inlineStr">
        <is>
          <t>XT329636281TS</t>
        </is>
      </c>
      <c r="M1292" s="127" t="inlineStr">
        <is>
          <t>N</t>
        </is>
      </c>
      <c r="N1292" s="127" t="inlineStr">
        <is>
          <t>Transport</t>
        </is>
      </c>
      <c r="O1292" s="127" t="inlineStr">
        <is>
          <t>N</t>
        </is>
      </c>
      <c r="P1292" s="127" t="inlineStr">
        <is>
          <t>S</t>
        </is>
      </c>
      <c r="Q1292" s="127" t="inlineStr">
        <is>
          <t>ZA</t>
        </is>
      </c>
      <c r="R1292" s="147" t="n">
        <v>0.744</v>
      </c>
      <c r="S1292" s="127" t="inlineStr">
        <is>
          <t>6B</t>
        </is>
      </c>
      <c r="T1292" s="148" t="n">
        <v>4.18</v>
      </c>
      <c r="U1292" s="127" t="inlineStr">
        <is>
          <t>LA RUCHE LOGISTIQUE</t>
        </is>
      </c>
      <c r="W1292" s="8">
        <f>IF(C1292&lt;&gt;2,"",IF(S1292="5X","5XK",IF(S1292="5Y","5YK",IF(S1292="6B","6BK",IF(S1292="6C","6CK","")))))</f>
        <v/>
      </c>
      <c r="X1292" s="8">
        <f>IF(S1292="6B",_xlfn.XLOOKUP(H1292,'Zoning 2shop'!A:A,'Zoning 2shop'!B:B),IF(S1292="6C",_xlfn.XLOOKUP(G1292,'Zoning 2shop'!C:C,'Zoning 2shop'!D:D),""))</f>
        <v/>
      </c>
      <c r="Y1292" s="112">
        <f>AB1292/Z1292</f>
        <v/>
      </c>
      <c r="Z1292" s="4">
        <f>T1292</f>
        <v/>
      </c>
      <c r="AA1292" s="4">
        <f>IF(OR(S1292="6C",S1292="6B",S1292="5X",S1292="5Y"),0.08,0.5)</f>
        <v/>
      </c>
      <c r="AB1292" s="4">
        <f>$AG$5/$AG$2*Z1292</f>
        <v/>
      </c>
      <c r="AC1292" s="19">
        <f>Z1292+AA1292</f>
        <v/>
      </c>
      <c r="AD1292" s="8">
        <f>IF(COUNTIF(Catégories!A:A,N1292)=0,"catégorie inconnue",LOOKUP(N1292,Catégories!A:A,Catégories!B:B))</f>
        <v/>
      </c>
      <c r="AE1292" s="21">
        <f>SUM(Z1292:AB1292)</f>
        <v/>
      </c>
    </row>
    <row r="1293" hidden="1" s="101">
      <c r="B1293" s="127" t="inlineStr">
        <is>
          <t>13624020</t>
        </is>
      </c>
      <c r="C1293" s="127" t="inlineStr">
        <is>
          <t>0</t>
        </is>
      </c>
      <c r="D1293" s="123" t="n">
        <v>46160</v>
      </c>
      <c r="E1293" s="127" t="inlineStr">
        <is>
          <t>21320</t>
        </is>
      </c>
      <c r="F1293" s="127" t="inlineStr">
        <is>
          <t>2530229</t>
        </is>
      </c>
      <c r="G1293" s="127" t="inlineStr">
        <is>
          <t>FR</t>
        </is>
      </c>
      <c r="H1293" s="127" t="inlineStr">
        <is>
          <t>PT</t>
        </is>
      </c>
      <c r="I1293" s="127" t="inlineStr">
        <is>
          <t>Krall Brittney</t>
        </is>
      </c>
      <c r="J1293" s="127" t="inlineStr">
        <is>
          <t>Laruche</t>
        </is>
      </c>
      <c r="K1293" s="127" t="inlineStr">
        <is>
          <t>999999</t>
        </is>
      </c>
      <c r="L1293" s="127" t="inlineStr">
        <is>
          <t>XT329652219TS</t>
        </is>
      </c>
      <c r="M1293" s="127" t="inlineStr">
        <is>
          <t>N</t>
        </is>
      </c>
      <c r="N1293" s="127" t="inlineStr">
        <is>
          <t>Transport</t>
        </is>
      </c>
      <c r="O1293" s="127" t="inlineStr">
        <is>
          <t>N</t>
        </is>
      </c>
      <c r="P1293" s="127" t="inlineStr">
        <is>
          <t>S</t>
        </is>
      </c>
      <c r="Q1293" s="127" t="inlineStr">
        <is>
          <t>ZA</t>
        </is>
      </c>
      <c r="R1293" s="147" t="n">
        <v>0.42</v>
      </c>
      <c r="S1293" s="127" t="inlineStr">
        <is>
          <t>6B</t>
        </is>
      </c>
      <c r="T1293" s="148" t="n">
        <v>3.96</v>
      </c>
      <c r="U1293" s="127" t="inlineStr">
        <is>
          <t>LA RUCHE LOGISTIQUE</t>
        </is>
      </c>
      <c r="W1293" s="8">
        <f>IF(C1293&lt;&gt;2,"",IF(S1293="5X","5XK",IF(S1293="5Y","5YK",IF(S1293="6B","6BK",IF(S1293="6C","6CK","")))))</f>
        <v/>
      </c>
      <c r="X1293" s="8">
        <f>IF(S1293="6B",_xlfn.XLOOKUP(H1293,'Zoning 2shop'!A:A,'Zoning 2shop'!B:B),IF(S1293="6C",_xlfn.XLOOKUP(G1293,'Zoning 2shop'!C:C,'Zoning 2shop'!D:D),""))</f>
        <v/>
      </c>
      <c r="Y1293" s="112">
        <f>AB1293/Z1293</f>
        <v/>
      </c>
      <c r="Z1293" s="4">
        <f>T1293</f>
        <v/>
      </c>
      <c r="AA1293" s="4">
        <f>IF(OR(S1293="6C",S1293="6B",S1293="5X",S1293="5Y"),0.08,0.5)</f>
        <v/>
      </c>
      <c r="AB1293" s="4">
        <f>$AG$5/$AG$2*Z1293</f>
        <v/>
      </c>
      <c r="AC1293" s="19">
        <f>Z1293+AA1293</f>
        <v/>
      </c>
      <c r="AD1293" s="8">
        <f>IF(COUNTIF(Catégories!A:A,N1293)=0,"catégorie inconnue",LOOKUP(N1293,Catégories!A:A,Catégories!B:B))</f>
        <v/>
      </c>
      <c r="AE1293" s="21">
        <f>SUM(Z1293:AB1293)</f>
        <v/>
      </c>
    </row>
    <row r="1294" hidden="1" s="101">
      <c r="B1294" s="127" t="inlineStr">
        <is>
          <t>13624020</t>
        </is>
      </c>
      <c r="C1294" s="127" t="inlineStr">
        <is>
          <t>0</t>
        </is>
      </c>
      <c r="D1294" s="123" t="n">
        <v>46167</v>
      </c>
      <c r="E1294" s="127" t="inlineStr">
        <is>
          <t>21320</t>
        </is>
      </c>
      <c r="F1294" s="127" t="inlineStr">
        <is>
          <t>2765095</t>
        </is>
      </c>
      <c r="G1294" s="127" t="inlineStr">
        <is>
          <t>FR</t>
        </is>
      </c>
      <c r="H1294" s="127" t="inlineStr">
        <is>
          <t>PT</t>
        </is>
      </c>
      <c r="I1294" s="127" t="inlineStr">
        <is>
          <t>Sousa Catia</t>
        </is>
      </c>
      <c r="J1294" s="127" t="inlineStr">
        <is>
          <t>Laruche</t>
        </is>
      </c>
      <c r="K1294" s="127" t="inlineStr">
        <is>
          <t>999999</t>
        </is>
      </c>
      <c r="L1294" s="127" t="inlineStr">
        <is>
          <t>XT329997427TS</t>
        </is>
      </c>
      <c r="M1294" s="127" t="inlineStr">
        <is>
          <t>N</t>
        </is>
      </c>
      <c r="N1294" s="127" t="inlineStr">
        <is>
          <t>Transport</t>
        </is>
      </c>
      <c r="O1294" s="127" t="inlineStr">
        <is>
          <t>N</t>
        </is>
      </c>
      <c r="P1294" s="127" t="inlineStr">
        <is>
          <t>S</t>
        </is>
      </c>
      <c r="Q1294" s="127" t="inlineStr">
        <is>
          <t>ZA</t>
        </is>
      </c>
      <c r="R1294" s="147" t="n">
        <v>0.23</v>
      </c>
      <c r="S1294" s="127" t="inlineStr">
        <is>
          <t>6B</t>
        </is>
      </c>
      <c r="T1294" s="148" t="n">
        <v>3.96</v>
      </c>
      <c r="U1294" s="127" t="inlineStr">
        <is>
          <t>LA RUCHE LOGISTIQUE</t>
        </is>
      </c>
      <c r="W1294" s="8">
        <f>IF(C1294&lt;&gt;2,"",IF(S1294="5X","5XK",IF(S1294="5Y","5YK",IF(S1294="6B","6BK",IF(S1294="6C","6CK","")))))</f>
        <v/>
      </c>
      <c r="X1294" s="8">
        <f>IF(S1294="6B",_xlfn.XLOOKUP(H1294,'Zoning 2shop'!A:A,'Zoning 2shop'!B:B),IF(S1294="6C",_xlfn.XLOOKUP(G1294,'Zoning 2shop'!C:C,'Zoning 2shop'!D:D),""))</f>
        <v/>
      </c>
      <c r="Y1294" s="112">
        <f>AB1294/Z1294</f>
        <v/>
      </c>
      <c r="Z1294" s="4">
        <f>T1294</f>
        <v/>
      </c>
      <c r="AA1294" s="4">
        <f>IF(OR(S1294="6C",S1294="6B",S1294="5X",S1294="5Y"),0.08,0.5)</f>
        <v/>
      </c>
      <c r="AB1294" s="4">
        <f>$AG$5/$AG$2*Z1294</f>
        <v/>
      </c>
      <c r="AC1294" s="19">
        <f>Z1294+AA1294</f>
        <v/>
      </c>
      <c r="AD1294" s="8">
        <f>IF(COUNTIF(Catégories!A:A,N1294)=0,"catégorie inconnue",LOOKUP(N1294,Catégories!A:A,Catégories!B:B))</f>
        <v/>
      </c>
      <c r="AE1294" s="21">
        <f>SUM(Z1294:AB1294)</f>
        <v/>
      </c>
    </row>
    <row r="1295" hidden="1" s="101">
      <c r="B1295" s="127" t="inlineStr">
        <is>
          <t>13624020</t>
        </is>
      </c>
      <c r="C1295" s="127" t="inlineStr">
        <is>
          <t>0</t>
        </is>
      </c>
      <c r="D1295" s="123" t="n">
        <v>46168</v>
      </c>
      <c r="E1295" s="127" t="inlineStr">
        <is>
          <t>21320</t>
        </is>
      </c>
      <c r="F1295" s="127" t="inlineStr">
        <is>
          <t>4050637</t>
        </is>
      </c>
      <c r="G1295" s="127" t="inlineStr">
        <is>
          <t>FR</t>
        </is>
      </c>
      <c r="H1295" s="127" t="inlineStr">
        <is>
          <t>PT</t>
        </is>
      </c>
      <c r="I1295" s="127" t="inlineStr">
        <is>
          <t>Ambar Graziella</t>
        </is>
      </c>
      <c r="J1295" s="127" t="inlineStr">
        <is>
          <t>Laruche</t>
        </is>
      </c>
      <c r="K1295" s="127" t="inlineStr">
        <is>
          <t>999999</t>
        </is>
      </c>
      <c r="L1295" s="127" t="inlineStr">
        <is>
          <t>XT330062850TS</t>
        </is>
      </c>
      <c r="M1295" s="127" t="inlineStr">
        <is>
          <t>N</t>
        </is>
      </c>
      <c r="N1295" s="127" t="inlineStr">
        <is>
          <t>Transport</t>
        </is>
      </c>
      <c r="O1295" s="127" t="inlineStr">
        <is>
          <t>N</t>
        </is>
      </c>
      <c r="P1295" s="127" t="inlineStr">
        <is>
          <t>S</t>
        </is>
      </c>
      <c r="Q1295" s="127" t="inlineStr">
        <is>
          <t>ZA</t>
        </is>
      </c>
      <c r="R1295" s="147" t="n">
        <v>0.62</v>
      </c>
      <c r="S1295" s="127" t="inlineStr">
        <is>
          <t>6B</t>
        </is>
      </c>
      <c r="T1295" s="148" t="n">
        <v>4.18</v>
      </c>
      <c r="U1295" s="127" t="inlineStr">
        <is>
          <t>LA RUCHE LOGISTIQUE</t>
        </is>
      </c>
      <c r="W1295" s="8">
        <f>IF(C1295&lt;&gt;2,"",IF(S1295="5X","5XK",IF(S1295="5Y","5YK",IF(S1295="6B","6BK",IF(S1295="6C","6CK","")))))</f>
        <v/>
      </c>
      <c r="X1295" s="8">
        <f>IF(S1295="6B",_xlfn.XLOOKUP(H1295,'Zoning 2shop'!A:A,'Zoning 2shop'!B:B),IF(S1295="6C",_xlfn.XLOOKUP(G1295,'Zoning 2shop'!C:C,'Zoning 2shop'!D:D),""))</f>
        <v/>
      </c>
      <c r="Y1295" s="112">
        <f>AB1295/Z1295</f>
        <v/>
      </c>
      <c r="Z1295" s="4">
        <f>T1295</f>
        <v/>
      </c>
      <c r="AA1295" s="4">
        <f>IF(OR(S1295="6C",S1295="6B",S1295="5X",S1295="5Y"),0.08,0.5)</f>
        <v/>
      </c>
      <c r="AB1295" s="4">
        <f>$AG$5/$AG$2*Z1295</f>
        <v/>
      </c>
      <c r="AC1295" s="19">
        <f>Z1295+AA1295</f>
        <v/>
      </c>
      <c r="AD1295" s="8">
        <f>IF(COUNTIF(Catégories!A:A,N1295)=0,"catégorie inconnue",LOOKUP(N1295,Catégories!A:A,Catégories!B:B))</f>
        <v/>
      </c>
      <c r="AE1295" s="21">
        <f>SUM(Z1295:AB1295)</f>
        <v/>
      </c>
    </row>
    <row r="1296" hidden="1" s="101">
      <c r="B1296" s="127" t="inlineStr">
        <is>
          <t>13624020</t>
        </is>
      </c>
      <c r="C1296" s="127" t="inlineStr">
        <is>
          <t>0</t>
        </is>
      </c>
      <c r="D1296" s="123" t="n">
        <v>46168</v>
      </c>
      <c r="E1296" s="127" t="inlineStr">
        <is>
          <t>21320</t>
        </is>
      </c>
      <c r="F1296" s="127" t="inlineStr">
        <is>
          <t>4050637</t>
        </is>
      </c>
      <c r="G1296" s="127" t="inlineStr">
        <is>
          <t>FR</t>
        </is>
      </c>
      <c r="H1296" s="127" t="inlineStr">
        <is>
          <t>PT</t>
        </is>
      </c>
      <c r="I1296" s="127" t="inlineStr">
        <is>
          <t>Ambar Graziella</t>
        </is>
      </c>
      <c r="J1296" s="127" t="inlineStr">
        <is>
          <t>Laruche</t>
        </is>
      </c>
      <c r="K1296" s="127" t="inlineStr">
        <is>
          <t>999999</t>
        </is>
      </c>
      <c r="L1296" s="127" t="inlineStr">
        <is>
          <t>XT330065768TS</t>
        </is>
      </c>
      <c r="M1296" s="127" t="inlineStr">
        <is>
          <t>N</t>
        </is>
      </c>
      <c r="N1296" s="127" t="inlineStr">
        <is>
          <t>Transport</t>
        </is>
      </c>
      <c r="O1296" s="127" t="inlineStr">
        <is>
          <t>N</t>
        </is>
      </c>
      <c r="P1296" s="127" t="inlineStr">
        <is>
          <t>S</t>
        </is>
      </c>
      <c r="Q1296" s="127" t="inlineStr">
        <is>
          <t>ZA</t>
        </is>
      </c>
      <c r="R1296" s="147" t="n">
        <v>0.62</v>
      </c>
      <c r="S1296" s="127" t="inlineStr">
        <is>
          <t>6B</t>
        </is>
      </c>
      <c r="T1296" s="148" t="n">
        <v>4.18</v>
      </c>
      <c r="U1296" s="127" t="inlineStr">
        <is>
          <t>LA RUCHE LOGISTIQUE</t>
        </is>
      </c>
      <c r="W1296" s="8">
        <f>IF(C1296&lt;&gt;2,"",IF(S1296="5X","5XK",IF(S1296="5Y","5YK",IF(S1296="6B","6BK",IF(S1296="6C","6CK","")))))</f>
        <v/>
      </c>
      <c r="X1296" s="8">
        <f>IF(S1296="6B",_xlfn.XLOOKUP(H1296,'Zoning 2shop'!A:A,'Zoning 2shop'!B:B),IF(S1296="6C",_xlfn.XLOOKUP(G1296,'Zoning 2shop'!C:C,'Zoning 2shop'!D:D),""))</f>
        <v/>
      </c>
      <c r="Y1296" s="112">
        <f>AB1296/Z1296</f>
        <v/>
      </c>
      <c r="Z1296" s="4">
        <f>T1296</f>
        <v/>
      </c>
      <c r="AA1296" s="4">
        <f>IF(OR(S1296="6C",S1296="6B",S1296="5X",S1296="5Y"),0.08,0.5)</f>
        <v/>
      </c>
      <c r="AB1296" s="4">
        <f>$AG$5/$AG$2*Z1296</f>
        <v/>
      </c>
      <c r="AC1296" s="19">
        <f>Z1296+AA1296</f>
        <v/>
      </c>
      <c r="AD1296" s="8">
        <f>IF(COUNTIF(Catégories!A:A,N1296)=0,"catégorie inconnue",LOOKUP(N1296,Catégories!A:A,Catégories!B:B))</f>
        <v/>
      </c>
      <c r="AE1296" s="21">
        <f>SUM(Z1296:AB1296)</f>
        <v/>
      </c>
    </row>
    <row r="1297" hidden="1" s="101">
      <c r="B1297" s="127" t="inlineStr">
        <is>
          <t>13624020</t>
        </is>
      </c>
      <c r="C1297" s="127" t="inlineStr">
        <is>
          <t>0</t>
        </is>
      </c>
      <c r="D1297" s="123" t="n">
        <v>46168</v>
      </c>
      <c r="E1297" s="127" t="inlineStr">
        <is>
          <t>21320</t>
        </is>
      </c>
      <c r="F1297" s="127" t="inlineStr">
        <is>
          <t>4050637</t>
        </is>
      </c>
      <c r="G1297" s="127" t="inlineStr">
        <is>
          <t>FR</t>
        </is>
      </c>
      <c r="H1297" s="127" t="inlineStr">
        <is>
          <t>PT</t>
        </is>
      </c>
      <c r="I1297" s="127" t="inlineStr">
        <is>
          <t>Ambar Graziella</t>
        </is>
      </c>
      <c r="J1297" s="127" t="inlineStr">
        <is>
          <t>Laruche</t>
        </is>
      </c>
      <c r="K1297" s="127" t="inlineStr">
        <is>
          <t>999999</t>
        </is>
      </c>
      <c r="L1297" s="127" t="inlineStr">
        <is>
          <t>XT330066701TS</t>
        </is>
      </c>
      <c r="M1297" s="127" t="inlineStr">
        <is>
          <t>N</t>
        </is>
      </c>
      <c r="N1297" s="127" t="inlineStr">
        <is>
          <t>Transport</t>
        </is>
      </c>
      <c r="O1297" s="127" t="inlineStr">
        <is>
          <t>N</t>
        </is>
      </c>
      <c r="P1297" s="127" t="inlineStr">
        <is>
          <t>S</t>
        </is>
      </c>
      <c r="Q1297" s="127" t="inlineStr">
        <is>
          <t>ZA</t>
        </is>
      </c>
      <c r="R1297" s="147" t="n">
        <v>2.509</v>
      </c>
      <c r="S1297" s="127" t="inlineStr">
        <is>
          <t>6B</t>
        </is>
      </c>
      <c r="T1297" s="148" t="n">
        <v>5.43</v>
      </c>
      <c r="U1297" s="127" t="inlineStr">
        <is>
          <t>LA RUCHE LOGISTIQUE</t>
        </is>
      </c>
      <c r="W1297" s="8">
        <f>IF(C1297&lt;&gt;2,"",IF(S1297="5X","5XK",IF(S1297="5Y","5YK",IF(S1297="6B","6BK",IF(S1297="6C","6CK","")))))</f>
        <v/>
      </c>
      <c r="X1297" s="8">
        <f>IF(S1297="6B",_xlfn.XLOOKUP(H1297,'Zoning 2shop'!A:A,'Zoning 2shop'!B:B),IF(S1297="6C",_xlfn.XLOOKUP(G1297,'Zoning 2shop'!C:C,'Zoning 2shop'!D:D),""))</f>
        <v/>
      </c>
      <c r="Y1297" s="112">
        <f>AB1297/Z1297</f>
        <v/>
      </c>
      <c r="Z1297" s="4">
        <f>T1297</f>
        <v/>
      </c>
      <c r="AA1297" s="4">
        <f>IF(OR(S1297="6C",S1297="6B",S1297="5X",S1297="5Y"),0.08,0.5)</f>
        <v/>
      </c>
      <c r="AB1297" s="4">
        <f>$AG$5/$AG$2*Z1297</f>
        <v/>
      </c>
      <c r="AC1297" s="19">
        <f>Z1297+AA1297</f>
        <v/>
      </c>
      <c r="AD1297" s="8">
        <f>IF(COUNTIF(Catégories!A:A,N1297)=0,"catégorie inconnue",LOOKUP(N1297,Catégories!A:A,Catégories!B:B))</f>
        <v/>
      </c>
      <c r="AE1297" s="21">
        <f>SUM(Z1297:AB1297)</f>
        <v/>
      </c>
    </row>
    <row r="1298" hidden="1" s="101">
      <c r="B1298" s="127" t="inlineStr">
        <is>
          <t>13624020</t>
        </is>
      </c>
      <c r="C1298" s="127" t="inlineStr">
        <is>
          <t>0</t>
        </is>
      </c>
      <c r="D1298" s="123" t="n">
        <v>46169</v>
      </c>
      <c r="E1298" s="127" t="inlineStr">
        <is>
          <t>21320</t>
        </is>
      </c>
      <c r="F1298" s="127" t="inlineStr">
        <is>
          <t>2655477</t>
        </is>
      </c>
      <c r="G1298" s="127" t="inlineStr">
        <is>
          <t>FR</t>
        </is>
      </c>
      <c r="H1298" s="127" t="inlineStr">
        <is>
          <t>PT</t>
        </is>
      </c>
      <c r="I1298" s="127" t="inlineStr">
        <is>
          <t>Zhulavska Lyubov</t>
        </is>
      </c>
      <c r="J1298" s="127" t="inlineStr">
        <is>
          <t>Laruche</t>
        </is>
      </c>
      <c r="K1298" s="127" t="inlineStr">
        <is>
          <t>999999</t>
        </is>
      </c>
      <c r="L1298" s="127" t="inlineStr">
        <is>
          <t>XT330151081TS</t>
        </is>
      </c>
      <c r="M1298" s="127" t="inlineStr">
        <is>
          <t>N</t>
        </is>
      </c>
      <c r="N1298" s="127" t="inlineStr">
        <is>
          <t>Transport</t>
        </is>
      </c>
      <c r="O1298" s="127" t="inlineStr">
        <is>
          <t>N</t>
        </is>
      </c>
      <c r="P1298" s="127" t="inlineStr">
        <is>
          <t>S</t>
        </is>
      </c>
      <c r="Q1298" s="127" t="inlineStr">
        <is>
          <t>ZA</t>
        </is>
      </c>
      <c r="R1298" s="147" t="n">
        <v>4.787</v>
      </c>
      <c r="S1298" s="127" t="inlineStr">
        <is>
          <t>6B</t>
        </is>
      </c>
      <c r="T1298" s="148" t="n">
        <v>6.71</v>
      </c>
      <c r="U1298" s="127" t="inlineStr">
        <is>
          <t>LA RUCHE LOGISTIQUE</t>
        </is>
      </c>
      <c r="W1298" s="8">
        <f>IF(C1298&lt;&gt;2,"",IF(S1298="5X","5XK",IF(S1298="5Y","5YK",IF(S1298="6B","6BK",IF(S1298="6C","6CK","")))))</f>
        <v/>
      </c>
      <c r="X1298" s="8">
        <f>IF(S1298="6B",_xlfn.XLOOKUP(H1298,'Zoning 2shop'!A:A,'Zoning 2shop'!B:B),IF(S1298="6C",_xlfn.XLOOKUP(G1298,'Zoning 2shop'!C:C,'Zoning 2shop'!D:D),""))</f>
        <v/>
      </c>
      <c r="Y1298" s="112">
        <f>AB1298/Z1298</f>
        <v/>
      </c>
      <c r="Z1298" s="4">
        <f>T1298</f>
        <v/>
      </c>
      <c r="AA1298" s="4">
        <f>IF(OR(S1298="6C",S1298="6B",S1298="5X",S1298="5Y"),0.08,0.5)</f>
        <v/>
      </c>
      <c r="AB1298" s="4">
        <f>$AG$5/$AG$2*Z1298</f>
        <v/>
      </c>
      <c r="AC1298" s="19">
        <f>Z1298+AA1298</f>
        <v/>
      </c>
      <c r="AD1298" s="8">
        <f>IF(COUNTIF(Catégories!A:A,N1298)=0,"catégorie inconnue",LOOKUP(N1298,Catégories!A:A,Catégories!B:B))</f>
        <v/>
      </c>
      <c r="AE1298" s="21">
        <f>SUM(Z1298:AB1298)</f>
        <v/>
      </c>
    </row>
    <row r="1299" hidden="1" ht="25.5" customHeight="1" s="101">
      <c r="B1299" s="127" t="inlineStr">
        <is>
          <t>13624020</t>
        </is>
      </c>
      <c r="C1299" s="127" t="inlineStr">
        <is>
          <t>0</t>
        </is>
      </c>
      <c r="D1299" s="123" t="n">
        <v>46169</v>
      </c>
      <c r="E1299" s="127" t="inlineStr">
        <is>
          <t>21320</t>
        </is>
      </c>
      <c r="F1299" s="127" t="inlineStr">
        <is>
          <t>1000109</t>
        </is>
      </c>
      <c r="G1299" s="127" t="inlineStr">
        <is>
          <t>FR</t>
        </is>
      </c>
      <c r="H1299" s="127" t="inlineStr">
        <is>
          <t>PT</t>
        </is>
      </c>
      <c r="I1299" s="127" t="inlineStr">
        <is>
          <t>Bereznikova Ekaterina</t>
        </is>
      </c>
      <c r="J1299" s="127" t="inlineStr">
        <is>
          <t>Laruche</t>
        </is>
      </c>
      <c r="K1299" s="127" t="inlineStr">
        <is>
          <t>999999</t>
        </is>
      </c>
      <c r="L1299" s="127" t="inlineStr">
        <is>
          <t>XT330157212TS</t>
        </is>
      </c>
      <c r="M1299" s="127" t="inlineStr">
        <is>
          <t>N</t>
        </is>
      </c>
      <c r="N1299" s="127" t="inlineStr">
        <is>
          <t>Transport</t>
        </is>
      </c>
      <c r="O1299" s="127" t="inlineStr">
        <is>
          <t>N</t>
        </is>
      </c>
      <c r="P1299" s="127" t="inlineStr">
        <is>
          <t>S</t>
        </is>
      </c>
      <c r="Q1299" s="127" t="inlineStr">
        <is>
          <t>ZA</t>
        </is>
      </c>
      <c r="R1299" s="147" t="n">
        <v>4.787</v>
      </c>
      <c r="S1299" s="127" t="inlineStr">
        <is>
          <t>6B</t>
        </is>
      </c>
      <c r="T1299" s="148" t="n">
        <v>6.71</v>
      </c>
      <c r="U1299" s="127" t="inlineStr">
        <is>
          <t>LA RUCHE LOGISTIQUE</t>
        </is>
      </c>
      <c r="W1299" s="8">
        <f>IF(C1299&lt;&gt;2,"",IF(S1299="5X","5XK",IF(S1299="5Y","5YK",IF(S1299="6B","6BK",IF(S1299="6C","6CK","")))))</f>
        <v/>
      </c>
      <c r="X1299" s="8">
        <f>IF(S1299="6B",_xlfn.XLOOKUP(H1299,'Zoning 2shop'!A:A,'Zoning 2shop'!B:B),IF(S1299="6C",_xlfn.XLOOKUP(G1299,'Zoning 2shop'!C:C,'Zoning 2shop'!D:D),""))</f>
        <v/>
      </c>
      <c r="Y1299" s="112">
        <f>AB1299/Z1299</f>
        <v/>
      </c>
      <c r="Z1299" s="4">
        <f>T1299</f>
        <v/>
      </c>
      <c r="AA1299" s="4">
        <f>IF(OR(S1299="6C",S1299="6B",S1299="5X",S1299="5Y"),0.08,0.5)</f>
        <v/>
      </c>
      <c r="AB1299" s="4">
        <f>$AG$5/$AG$2*Z1299</f>
        <v/>
      </c>
      <c r="AC1299" s="19">
        <f>Z1299+AA1299</f>
        <v/>
      </c>
      <c r="AD1299" s="8">
        <f>IF(COUNTIF(Catégories!A:A,N1299)=0,"catégorie inconnue",LOOKUP(N1299,Catégories!A:A,Catégories!B:B))</f>
        <v/>
      </c>
      <c r="AE1299" s="21">
        <f>SUM(Z1299:AB1299)</f>
        <v/>
      </c>
    </row>
    <row r="1300" hidden="1" s="101">
      <c r="B1300" s="127" t="inlineStr">
        <is>
          <t>13624020</t>
        </is>
      </c>
      <c r="C1300" s="127" t="inlineStr">
        <is>
          <t>0</t>
        </is>
      </c>
      <c r="D1300" s="123" t="n">
        <v>46169</v>
      </c>
      <c r="E1300" s="127" t="inlineStr">
        <is>
          <t>21320</t>
        </is>
      </c>
      <c r="F1300" s="127" t="inlineStr">
        <is>
          <t>2640546</t>
        </is>
      </c>
      <c r="G1300" s="127" t="inlineStr">
        <is>
          <t>FR</t>
        </is>
      </c>
      <c r="H1300" s="127" t="inlineStr">
        <is>
          <t>PT</t>
        </is>
      </c>
      <c r="I1300" s="127" t="inlineStr">
        <is>
          <t>Marques Sara</t>
        </is>
      </c>
      <c r="J1300" s="127" t="inlineStr">
        <is>
          <t>Laruche</t>
        </is>
      </c>
      <c r="K1300" s="127" t="inlineStr">
        <is>
          <t>999999</t>
        </is>
      </c>
      <c r="L1300" s="127" t="inlineStr">
        <is>
          <t>XT330172104TS</t>
        </is>
      </c>
      <c r="M1300" s="127" t="inlineStr">
        <is>
          <t>N</t>
        </is>
      </c>
      <c r="N1300" s="127" t="inlineStr">
        <is>
          <t>Transport</t>
        </is>
      </c>
      <c r="O1300" s="127" t="inlineStr">
        <is>
          <t>N</t>
        </is>
      </c>
      <c r="P1300" s="127" t="inlineStr">
        <is>
          <t>S</t>
        </is>
      </c>
      <c r="Q1300" s="127" t="inlineStr">
        <is>
          <t>ZA</t>
        </is>
      </c>
      <c r="R1300" s="147" t="n">
        <v>4.638</v>
      </c>
      <c r="S1300" s="127" t="inlineStr">
        <is>
          <t>6B</t>
        </is>
      </c>
      <c r="T1300" s="148" t="n">
        <v>6.71</v>
      </c>
      <c r="U1300" s="127" t="inlineStr">
        <is>
          <t>LA RUCHE LOGISTIQUE</t>
        </is>
      </c>
      <c r="W1300" s="8">
        <f>IF(C1300&lt;&gt;2,"",IF(S1300="5X","5XK",IF(S1300="5Y","5YK",IF(S1300="6B","6BK",IF(S1300="6C","6CK","")))))</f>
        <v/>
      </c>
      <c r="X1300" s="8">
        <f>IF(S1300="6B",_xlfn.XLOOKUP(H1300,'Zoning 2shop'!A:A,'Zoning 2shop'!B:B),IF(S1300="6C",_xlfn.XLOOKUP(G1300,'Zoning 2shop'!C:C,'Zoning 2shop'!D:D),""))</f>
        <v/>
      </c>
      <c r="Y1300" s="112">
        <f>AB1300/Z1300</f>
        <v/>
      </c>
      <c r="Z1300" s="4">
        <f>T1300</f>
        <v/>
      </c>
      <c r="AA1300" s="4">
        <f>IF(OR(S1300="6C",S1300="6B",S1300="5X",S1300="5Y"),0.08,0.5)</f>
        <v/>
      </c>
      <c r="AB1300" s="4">
        <f>$AG$5/$AG$2*Z1300</f>
        <v/>
      </c>
      <c r="AC1300" s="19">
        <f>Z1300+AA1300</f>
        <v/>
      </c>
      <c r="AD1300" s="8">
        <f>IF(COUNTIF(Catégories!A:A,N1300)=0,"catégorie inconnue",LOOKUP(N1300,Catégories!A:A,Catégories!B:B))</f>
        <v/>
      </c>
      <c r="AE1300" s="21">
        <f>SUM(Z1300:AB1300)</f>
        <v/>
      </c>
    </row>
    <row r="1301" hidden="1" s="101">
      <c r="B1301" s="127" t="inlineStr">
        <is>
          <t>13624020</t>
        </is>
      </c>
      <c r="C1301" s="127" t="inlineStr">
        <is>
          <t>0</t>
        </is>
      </c>
      <c r="D1301" s="123" t="n">
        <v>46169</v>
      </c>
      <c r="E1301" s="127" t="inlineStr">
        <is>
          <t>21320</t>
        </is>
      </c>
      <c r="F1301" s="127" t="inlineStr">
        <is>
          <t>1100-391</t>
        </is>
      </c>
      <c r="G1301" s="127" t="inlineStr">
        <is>
          <t>FR</t>
        </is>
      </c>
      <c r="H1301" s="127" t="inlineStr">
        <is>
          <t>PT</t>
        </is>
      </c>
      <c r="I1301" s="127" t="inlineStr">
        <is>
          <t>228HA</t>
        </is>
      </c>
      <c r="J1301" s="127" t="inlineStr">
        <is>
          <t>118312</t>
        </is>
      </c>
      <c r="K1301" s="127" t="inlineStr">
        <is>
          <t>999999</t>
        </is>
      </c>
      <c r="L1301" s="127" t="inlineStr">
        <is>
          <t>XT330178291TS</t>
        </is>
      </c>
      <c r="M1301" s="127" t="inlineStr">
        <is>
          <t>N</t>
        </is>
      </c>
      <c r="N1301" s="127" t="inlineStr">
        <is>
          <t>Transport</t>
        </is>
      </c>
      <c r="O1301" s="127" t="inlineStr">
        <is>
          <t>N</t>
        </is>
      </c>
      <c r="P1301" s="127" t="inlineStr">
        <is>
          <t>S</t>
        </is>
      </c>
      <c r="Q1301" s="127" t="inlineStr">
        <is>
          <t>ZA</t>
        </is>
      </c>
      <c r="R1301" s="147" t="n">
        <v>0.385</v>
      </c>
      <c r="S1301" s="127" t="inlineStr">
        <is>
          <t>6B</t>
        </is>
      </c>
      <c r="T1301" s="148" t="n">
        <v>3.96</v>
      </c>
      <c r="U1301" s="127" t="inlineStr">
        <is>
          <t>LA RUCHE LOGISTIQUE</t>
        </is>
      </c>
      <c r="W1301" s="8">
        <f>IF(C1301&lt;&gt;2,"",IF(S1301="5X","5XK",IF(S1301="5Y","5YK",IF(S1301="6B","6BK",IF(S1301="6C","6CK","")))))</f>
        <v/>
      </c>
      <c r="X1301" s="8">
        <f>IF(S1301="6B",_xlfn.XLOOKUP(H1301,'Zoning 2shop'!A:A,'Zoning 2shop'!B:B),IF(S1301="6C",_xlfn.XLOOKUP(G1301,'Zoning 2shop'!C:C,'Zoning 2shop'!D:D),""))</f>
        <v/>
      </c>
      <c r="Y1301" s="112">
        <f>AB1301/Z1301</f>
        <v/>
      </c>
      <c r="Z1301" s="4">
        <f>T1301</f>
        <v/>
      </c>
      <c r="AA1301" s="4">
        <f>IF(OR(S1301="6C",S1301="6B",S1301="5X",S1301="5Y"),0.08,0.5)</f>
        <v/>
      </c>
      <c r="AB1301" s="4">
        <f>$AG$5/$AG$2*Z1301</f>
        <v/>
      </c>
      <c r="AC1301" s="19">
        <f>Z1301+AA1301</f>
        <v/>
      </c>
      <c r="AD1301" s="8">
        <f>IF(COUNTIF(Catégories!A:A,N1301)=0,"catégorie inconnue",LOOKUP(N1301,Catégories!A:A,Catégories!B:B))</f>
        <v/>
      </c>
      <c r="AE1301" s="21">
        <f>SUM(Z1301:AB1301)</f>
        <v/>
      </c>
    </row>
    <row r="1302" hidden="1" ht="25.5" customHeight="1" s="101">
      <c r="B1302" s="127" t="inlineStr">
        <is>
          <t>13624020</t>
        </is>
      </c>
      <c r="C1302" s="127" t="inlineStr">
        <is>
          <t>0</t>
        </is>
      </c>
      <c r="D1302" s="123" t="n">
        <v>46170</v>
      </c>
      <c r="E1302" s="127" t="inlineStr">
        <is>
          <t>21320</t>
        </is>
      </c>
      <c r="F1302" s="127" t="inlineStr">
        <is>
          <t>4430169</t>
        </is>
      </c>
      <c r="G1302" s="127" t="inlineStr">
        <is>
          <t>FR</t>
        </is>
      </c>
      <c r="H1302" s="127" t="inlineStr">
        <is>
          <t>PT</t>
        </is>
      </c>
      <c r="I1302" s="127" t="inlineStr">
        <is>
          <t>Collia Maria Rosaria</t>
        </is>
      </c>
      <c r="J1302" s="127" t="inlineStr">
        <is>
          <t>Laruche</t>
        </is>
      </c>
      <c r="K1302" s="127" t="inlineStr">
        <is>
          <t>999999</t>
        </is>
      </c>
      <c r="L1302" s="127" t="inlineStr">
        <is>
          <t>XT330212951TS</t>
        </is>
      </c>
      <c r="M1302" s="127" t="inlineStr">
        <is>
          <t>N</t>
        </is>
      </c>
      <c r="N1302" s="127" t="inlineStr">
        <is>
          <t>Transport</t>
        </is>
      </c>
      <c r="O1302" s="127" t="inlineStr">
        <is>
          <t>N</t>
        </is>
      </c>
      <c r="P1302" s="127" t="inlineStr">
        <is>
          <t>S</t>
        </is>
      </c>
      <c r="Q1302" s="127" t="inlineStr">
        <is>
          <t>ZA</t>
        </is>
      </c>
      <c r="R1302" s="147" t="n">
        <v>0.34</v>
      </c>
      <c r="S1302" s="127" t="inlineStr">
        <is>
          <t>6B</t>
        </is>
      </c>
      <c r="T1302" s="148" t="n">
        <v>3.96</v>
      </c>
      <c r="U1302" s="127" t="inlineStr">
        <is>
          <t>LA RUCHE LOGISTIQUE</t>
        </is>
      </c>
      <c r="W1302" s="8">
        <f>IF(C1302&lt;&gt;2,"",IF(S1302="5X","5XK",IF(S1302="5Y","5YK",IF(S1302="6B","6BK",IF(S1302="6C","6CK","")))))</f>
        <v/>
      </c>
      <c r="X1302" s="8">
        <f>IF(S1302="6B",_xlfn.XLOOKUP(H1302,'Zoning 2shop'!A:A,'Zoning 2shop'!B:B),IF(S1302="6C",_xlfn.XLOOKUP(G1302,'Zoning 2shop'!C:C,'Zoning 2shop'!D:D),""))</f>
        <v/>
      </c>
      <c r="Y1302" s="112">
        <f>AB1302/Z1302</f>
        <v/>
      </c>
      <c r="Z1302" s="4">
        <f>T1302</f>
        <v/>
      </c>
      <c r="AA1302" s="4">
        <f>IF(OR(S1302="6C",S1302="6B",S1302="5X",S1302="5Y"),0.08,0.5)</f>
        <v/>
      </c>
      <c r="AB1302" s="4">
        <f>$AG$5/$AG$2*Z1302</f>
        <v/>
      </c>
      <c r="AC1302" s="19">
        <f>Z1302+AA1302</f>
        <v/>
      </c>
      <c r="AD1302" s="8">
        <f>IF(COUNTIF(Catégories!A:A,N1302)=0,"catégorie inconnue",LOOKUP(N1302,Catégories!A:A,Catégories!B:B))</f>
        <v/>
      </c>
      <c r="AE1302" s="21">
        <f>SUM(Z1302:AB1302)</f>
        <v/>
      </c>
    </row>
    <row r="1303" hidden="1" s="101">
      <c r="B1303" s="127" t="inlineStr">
        <is>
          <t>13624020</t>
        </is>
      </c>
      <c r="C1303" s="127" t="inlineStr">
        <is>
          <t>0</t>
        </is>
      </c>
      <c r="D1303" s="123" t="n">
        <v>46171</v>
      </c>
      <c r="E1303" s="127" t="inlineStr">
        <is>
          <t>21320</t>
        </is>
      </c>
      <c r="F1303" s="127" t="inlineStr">
        <is>
          <t>8800216</t>
        </is>
      </c>
      <c r="G1303" s="127" t="inlineStr">
        <is>
          <t>FR</t>
        </is>
      </c>
      <c r="H1303" s="127" t="inlineStr">
        <is>
          <t>PT</t>
        </is>
      </c>
      <c r="I1303" s="127" t="inlineStr">
        <is>
          <t>Mirhoseini Krista</t>
        </is>
      </c>
      <c r="J1303" s="127" t="inlineStr">
        <is>
          <t>Laruche</t>
        </is>
      </c>
      <c r="K1303" s="127" t="inlineStr">
        <is>
          <t>999999</t>
        </is>
      </c>
      <c r="L1303" s="127" t="inlineStr">
        <is>
          <t>XT330268394TS</t>
        </is>
      </c>
      <c r="M1303" s="127" t="inlineStr">
        <is>
          <t>N</t>
        </is>
      </c>
      <c r="N1303" s="127" t="inlineStr">
        <is>
          <t>Transport</t>
        </is>
      </c>
      <c r="O1303" s="127" t="inlineStr">
        <is>
          <t>N</t>
        </is>
      </c>
      <c r="P1303" s="127" t="inlineStr">
        <is>
          <t>S</t>
        </is>
      </c>
      <c r="Q1303" s="127" t="inlineStr">
        <is>
          <t>ZA</t>
        </is>
      </c>
      <c r="R1303" s="147" t="n">
        <v>4.638</v>
      </c>
      <c r="S1303" s="127" t="inlineStr">
        <is>
          <t>6B</t>
        </is>
      </c>
      <c r="T1303" s="148" t="n">
        <v>6.71</v>
      </c>
      <c r="U1303" s="127" t="inlineStr">
        <is>
          <t>LA RUCHE LOGISTIQUE</t>
        </is>
      </c>
      <c r="W1303" s="8">
        <f>IF(C1303&lt;&gt;2,"",IF(S1303="5X","5XK",IF(S1303="5Y","5YK",IF(S1303="6B","6BK",IF(S1303="6C","6CK","")))))</f>
        <v/>
      </c>
      <c r="X1303" s="8">
        <f>IF(S1303="6B",_xlfn.XLOOKUP(H1303,'Zoning 2shop'!A:A,'Zoning 2shop'!B:B),IF(S1303="6C",_xlfn.XLOOKUP(G1303,'Zoning 2shop'!C:C,'Zoning 2shop'!D:D),""))</f>
        <v/>
      </c>
      <c r="Y1303" s="112">
        <f>AB1303/Z1303</f>
        <v/>
      </c>
      <c r="Z1303" s="4">
        <f>T1303</f>
        <v/>
      </c>
      <c r="AA1303" s="4">
        <f>IF(OR(S1303="6C",S1303="6B",S1303="5X",S1303="5Y"),0.08,0.5)</f>
        <v/>
      </c>
      <c r="AB1303" s="4">
        <f>$AG$5/$AG$2*Z1303</f>
        <v/>
      </c>
      <c r="AC1303" s="19">
        <f>Z1303+AA1303</f>
        <v/>
      </c>
      <c r="AD1303" s="8">
        <f>IF(COUNTIF(Catégories!A:A,N1303)=0,"catégorie inconnue",LOOKUP(N1303,Catégories!A:A,Catégories!B:B))</f>
        <v/>
      </c>
      <c r="AE1303" s="21">
        <f>SUM(Z1303:AB1303)</f>
        <v/>
      </c>
    </row>
    <row r="1304" hidden="1" s="101">
      <c r="B1304" s="127" t="inlineStr">
        <is>
          <t>13624021</t>
        </is>
      </c>
      <c r="C1304" s="127" t="inlineStr">
        <is>
          <t>2</t>
        </is>
      </c>
      <c r="D1304" s="123" t="n">
        <v>46133</v>
      </c>
      <c r="E1304" s="127" t="inlineStr">
        <is>
          <t>17002</t>
        </is>
      </c>
      <c r="F1304" s="127" t="inlineStr">
        <is>
          <t>21320</t>
        </is>
      </c>
      <c r="G1304" s="127" t="inlineStr">
        <is>
          <t>ES</t>
        </is>
      </c>
      <c r="H1304" s="127" t="inlineStr">
        <is>
          <t>FR</t>
        </is>
      </c>
      <c r="I1304" s="127" t="inlineStr">
        <is>
          <t>101076</t>
        </is>
      </c>
      <c r="J1304" s="127" t="inlineStr">
        <is>
          <t>101076</t>
        </is>
      </c>
      <c r="K1304" s="127" t="inlineStr">
        <is>
          <t>999999</t>
        </is>
      </c>
      <c r="L1304" s="127" t="inlineStr">
        <is>
          <t>XT413735942TS</t>
        </is>
      </c>
      <c r="M1304" s="127" t="inlineStr">
        <is>
          <t>N</t>
        </is>
      </c>
      <c r="N1304" s="127" t="inlineStr">
        <is>
          <t>Transport</t>
        </is>
      </c>
      <c r="O1304" s="127" t="inlineStr">
        <is>
          <t>N</t>
        </is>
      </c>
      <c r="P1304" s="127" t="inlineStr">
        <is>
          <t>S</t>
        </is>
      </c>
      <c r="Q1304" s="127" t="inlineStr">
        <is>
          <t>ZA</t>
        </is>
      </c>
      <c r="R1304" s="147" t="n">
        <v>7.52</v>
      </c>
      <c r="S1304" s="127" t="inlineStr">
        <is>
          <t>6C</t>
        </is>
      </c>
      <c r="T1304" s="148" t="n">
        <v>12.74</v>
      </c>
      <c r="U1304" s="127" t="inlineStr">
        <is>
          <t>LA RUCHE LOGISTIQUE</t>
        </is>
      </c>
      <c r="W1304" s="8">
        <f>IF(C1304&lt;&gt;2,"",IF(S1304="5X","5XK",IF(S1304="5Y","5YK",IF(S1304="6B","6BK",IF(S1304="6C","6CK","")))))</f>
        <v/>
      </c>
      <c r="X1304" s="8">
        <f>IF(S1304="6B",_xlfn.XLOOKUP(H1304,'Zoning 2shop'!A:A,'Zoning 2shop'!B:B),IF(S1304="6C",_xlfn.XLOOKUP(G1304,'Zoning 2shop'!C:C,'Zoning 2shop'!D:D),""))</f>
        <v/>
      </c>
      <c r="Y1304" s="112">
        <f>AB1304/Z1304</f>
        <v/>
      </c>
      <c r="Z1304" s="4">
        <f>T1304</f>
        <v/>
      </c>
      <c r="AA1304" s="4">
        <f>IF(OR(S1304="6C",S1304="6B",S1304="5X",S1304="5Y"),0.08,0.5)</f>
        <v/>
      </c>
      <c r="AB1304" s="4">
        <f>$AG$5/$AG$2*Z1304</f>
        <v/>
      </c>
      <c r="AC1304" s="19">
        <f>Z1304+AA1304</f>
        <v/>
      </c>
      <c r="AD1304" s="8">
        <f>IF(COUNTIF(Catégories!A:A,N1304)=0,"catégorie inconnue",LOOKUP(N1304,Catégories!A:A,Catégories!B:B))</f>
        <v/>
      </c>
      <c r="AE1304" s="21">
        <f>SUM(Z1304:AB1304)</f>
        <v/>
      </c>
    </row>
    <row r="1305" hidden="1" s="101">
      <c r="B1305" s="127" t="inlineStr">
        <is>
          <t>13624021</t>
        </is>
      </c>
      <c r="C1305" s="127" t="inlineStr">
        <is>
          <t>2</t>
        </is>
      </c>
      <c r="D1305" s="123" t="n">
        <v>46140</v>
      </c>
      <c r="E1305" s="127" t="inlineStr">
        <is>
          <t>50259</t>
        </is>
      </c>
      <c r="F1305" s="127" t="inlineStr">
        <is>
          <t>21320</t>
        </is>
      </c>
      <c r="G1305" s="127" t="inlineStr">
        <is>
          <t>DE</t>
        </is>
      </c>
      <c r="H1305" s="127" t="inlineStr">
        <is>
          <t>FR</t>
        </is>
      </c>
      <c r="I1305" s="127" t="inlineStr">
        <is>
          <t>106492</t>
        </is>
      </c>
      <c r="J1305" s="127" t="inlineStr">
        <is>
          <t>106492</t>
        </is>
      </c>
      <c r="K1305" s="127" t="inlineStr">
        <is>
          <t>999999</t>
        </is>
      </c>
      <c r="L1305" s="127" t="inlineStr">
        <is>
          <t>XT413860675TS</t>
        </is>
      </c>
      <c r="M1305" s="127" t="inlineStr">
        <is>
          <t>N</t>
        </is>
      </c>
      <c r="N1305" s="127" t="inlineStr">
        <is>
          <t>Transport</t>
        </is>
      </c>
      <c r="O1305" s="127" t="inlineStr">
        <is>
          <t>N</t>
        </is>
      </c>
      <c r="P1305" s="127" t="inlineStr">
        <is>
          <t>S</t>
        </is>
      </c>
      <c r="Q1305" s="127" t="inlineStr">
        <is>
          <t>ZA</t>
        </is>
      </c>
      <c r="R1305" s="147" t="n">
        <v>4.532</v>
      </c>
      <c r="S1305" s="127" t="inlineStr">
        <is>
          <t>6C</t>
        </is>
      </c>
      <c r="T1305" s="148" t="n">
        <v>9.69</v>
      </c>
      <c r="U1305" s="127" t="inlineStr">
        <is>
          <t>LA RUCHE LOGISTIQUE</t>
        </is>
      </c>
      <c r="W1305" s="8">
        <f>IF(C1305&lt;&gt;2,"",IF(S1305="5X","5XK",IF(S1305="5Y","5YK",IF(S1305="6B","6BK",IF(S1305="6C","6CK","")))))</f>
        <v/>
      </c>
      <c r="X1305" s="8">
        <f>IF(S1305="6B",_xlfn.XLOOKUP(H1305,'Zoning 2shop'!A:A,'Zoning 2shop'!B:B),IF(S1305="6C",_xlfn.XLOOKUP(G1305,'Zoning 2shop'!C:C,'Zoning 2shop'!D:D),""))</f>
        <v/>
      </c>
      <c r="Y1305" s="112">
        <f>AB1305/Z1305</f>
        <v/>
      </c>
      <c r="Z1305" s="4">
        <f>T1305</f>
        <v/>
      </c>
      <c r="AA1305" s="4">
        <f>IF(OR(S1305="6C",S1305="6B",S1305="5X",S1305="5Y"),0.08,0.5)</f>
        <v/>
      </c>
      <c r="AB1305" s="4">
        <f>$AG$5/$AG$2*Z1305</f>
        <v/>
      </c>
      <c r="AC1305" s="19">
        <f>Z1305+AA1305</f>
        <v/>
      </c>
      <c r="AD1305" s="8">
        <f>IF(COUNTIF(Catégories!A:A,N1305)=0,"catégorie inconnue",LOOKUP(N1305,Catégories!A:A,Catégories!B:B))</f>
        <v/>
      </c>
      <c r="AE1305" s="21">
        <f>SUM(Z1305:AB1305)</f>
        <v/>
      </c>
    </row>
    <row r="1306" hidden="1" s="101">
      <c r="B1306" s="127" t="inlineStr">
        <is>
          <t>13624021</t>
        </is>
      </c>
      <c r="C1306" s="127" t="inlineStr">
        <is>
          <t>2</t>
        </is>
      </c>
      <c r="D1306" s="123" t="n">
        <v>46141</v>
      </c>
      <c r="E1306" s="127" t="inlineStr">
        <is>
          <t>21109</t>
        </is>
      </c>
      <c r="F1306" s="127" t="inlineStr">
        <is>
          <t>21320</t>
        </is>
      </c>
      <c r="G1306" s="127" t="inlineStr">
        <is>
          <t>DE</t>
        </is>
      </c>
      <c r="H1306" s="127" t="inlineStr">
        <is>
          <t>FR</t>
        </is>
      </c>
      <c r="I1306" s="127" t="inlineStr">
        <is>
          <t>105708</t>
        </is>
      </c>
      <c r="J1306" s="127" t="inlineStr">
        <is>
          <t>105708</t>
        </is>
      </c>
      <c r="K1306" s="127" t="inlineStr">
        <is>
          <t>999999</t>
        </is>
      </c>
      <c r="L1306" s="127" t="inlineStr">
        <is>
          <t>XT413866245TS</t>
        </is>
      </c>
      <c r="M1306" s="127" t="inlineStr">
        <is>
          <t>N</t>
        </is>
      </c>
      <c r="N1306" s="127" t="inlineStr">
        <is>
          <t>Transport</t>
        </is>
      </c>
      <c r="O1306" s="127" t="inlineStr">
        <is>
          <t>N</t>
        </is>
      </c>
      <c r="P1306" s="127" t="inlineStr">
        <is>
          <t>S</t>
        </is>
      </c>
      <c r="Q1306" s="127" t="inlineStr">
        <is>
          <t>ZA</t>
        </is>
      </c>
      <c r="R1306" s="147" t="n">
        <v>0.7</v>
      </c>
      <c r="S1306" s="127" t="inlineStr">
        <is>
          <t>6C</t>
        </is>
      </c>
      <c r="T1306" s="148" t="n">
        <v>5.55</v>
      </c>
      <c r="U1306" s="127" t="inlineStr">
        <is>
          <t>LA RUCHE LOGISTIQUE</t>
        </is>
      </c>
      <c r="W1306" s="8">
        <f>IF(C1306&lt;&gt;2,"",IF(S1306="5X","5XK",IF(S1306="5Y","5YK",IF(S1306="6B","6BK",IF(S1306="6C","6CK","")))))</f>
        <v/>
      </c>
      <c r="X1306" s="8">
        <f>IF(S1306="6B",_xlfn.XLOOKUP(H1306,'Zoning 2shop'!A:A,'Zoning 2shop'!B:B),IF(S1306="6C",_xlfn.XLOOKUP(G1306,'Zoning 2shop'!C:C,'Zoning 2shop'!D:D),""))</f>
        <v/>
      </c>
      <c r="Y1306" s="112">
        <f>AB1306/Z1306</f>
        <v/>
      </c>
      <c r="Z1306" s="4">
        <f>T1306</f>
        <v/>
      </c>
      <c r="AA1306" s="4">
        <f>IF(OR(S1306="6C",S1306="6B",S1306="5X",S1306="5Y"),0.08,0.5)</f>
        <v/>
      </c>
      <c r="AB1306" s="4">
        <f>$AG$5/$AG$2*Z1306</f>
        <v/>
      </c>
      <c r="AC1306" s="19">
        <f>Z1306+AA1306</f>
        <v/>
      </c>
      <c r="AD1306" s="8">
        <f>IF(COUNTIF(Catégories!A:A,N1306)=0,"catégorie inconnue",LOOKUP(N1306,Catégories!A:A,Catégories!B:B))</f>
        <v/>
      </c>
      <c r="AE1306" s="21">
        <f>SUM(Z1306:AB1306)</f>
        <v/>
      </c>
    </row>
    <row r="1307" hidden="1" s="101">
      <c r="B1307" s="127" t="inlineStr">
        <is>
          <t>13624021</t>
        </is>
      </c>
      <c r="C1307" s="127" t="inlineStr">
        <is>
          <t>2</t>
        </is>
      </c>
      <c r="D1307" s="123" t="n">
        <v>46141</v>
      </c>
      <c r="E1307" s="127" t="inlineStr">
        <is>
          <t>75428</t>
        </is>
      </c>
      <c r="F1307" s="127" t="inlineStr">
        <is>
          <t>21320</t>
        </is>
      </c>
      <c r="G1307" s="127" t="inlineStr">
        <is>
          <t>DE</t>
        </is>
      </c>
      <c r="H1307" s="127" t="inlineStr">
        <is>
          <t>FR</t>
        </is>
      </c>
      <c r="I1307" s="127" t="inlineStr">
        <is>
          <t>103617</t>
        </is>
      </c>
      <c r="J1307" s="127" t="inlineStr">
        <is>
          <t>103617</t>
        </is>
      </c>
      <c r="K1307" s="127" t="inlineStr">
        <is>
          <t>999999</t>
        </is>
      </c>
      <c r="L1307" s="127" t="inlineStr">
        <is>
          <t>XT413873847TS</t>
        </is>
      </c>
      <c r="M1307" s="127" t="inlineStr">
        <is>
          <t>N</t>
        </is>
      </c>
      <c r="N1307" s="127" t="inlineStr">
        <is>
          <t>Transport</t>
        </is>
      </c>
      <c r="O1307" s="127" t="inlineStr">
        <is>
          <t>N</t>
        </is>
      </c>
      <c r="P1307" s="127" t="inlineStr">
        <is>
          <t>S</t>
        </is>
      </c>
      <c r="Q1307" s="127" t="inlineStr">
        <is>
          <t>ZA</t>
        </is>
      </c>
      <c r="R1307" s="147" t="n">
        <v>4.532</v>
      </c>
      <c r="S1307" s="127" t="inlineStr">
        <is>
          <t>6C</t>
        </is>
      </c>
      <c r="T1307" s="148" t="n">
        <v>9.69</v>
      </c>
      <c r="U1307" s="127" t="inlineStr">
        <is>
          <t>LA RUCHE LOGISTIQUE</t>
        </is>
      </c>
      <c r="W1307" s="8">
        <f>IF(C1307&lt;&gt;2,"",IF(S1307="5X","5XK",IF(S1307="5Y","5YK",IF(S1307="6B","6BK",IF(S1307="6C","6CK","")))))</f>
        <v/>
      </c>
      <c r="X1307" s="8">
        <f>IF(S1307="6B",_xlfn.XLOOKUP(H1307,'Zoning 2shop'!A:A,'Zoning 2shop'!B:B),IF(S1307="6C",_xlfn.XLOOKUP(G1307,'Zoning 2shop'!C:C,'Zoning 2shop'!D:D),""))</f>
        <v/>
      </c>
      <c r="Y1307" s="112">
        <f>AB1307/Z1307</f>
        <v/>
      </c>
      <c r="Z1307" s="4">
        <f>T1307</f>
        <v/>
      </c>
      <c r="AA1307" s="4">
        <f>IF(OR(S1307="6C",S1307="6B",S1307="5X",S1307="5Y"),0.08,0.5)</f>
        <v/>
      </c>
      <c r="AB1307" s="4">
        <f>$AG$5/$AG$2*Z1307</f>
        <v/>
      </c>
      <c r="AC1307" s="19">
        <f>Z1307+AA1307</f>
        <v/>
      </c>
      <c r="AD1307" s="8">
        <f>IF(COUNTIF(Catégories!A:A,N1307)=0,"catégorie inconnue",LOOKUP(N1307,Catégories!A:A,Catégories!B:B))</f>
        <v/>
      </c>
      <c r="AE1307" s="21">
        <f>SUM(Z1307:AB1307)</f>
        <v/>
      </c>
    </row>
    <row r="1308" hidden="1" s="101">
      <c r="B1308" s="127" t="inlineStr">
        <is>
          <t>13624021</t>
        </is>
      </c>
      <c r="C1308" s="127" t="inlineStr">
        <is>
          <t>2</t>
        </is>
      </c>
      <c r="D1308" s="123" t="n">
        <v>46141</v>
      </c>
      <c r="E1308" s="127" t="inlineStr">
        <is>
          <t>89134</t>
        </is>
      </c>
      <c r="F1308" s="127" t="inlineStr">
        <is>
          <t>21320</t>
        </is>
      </c>
      <c r="G1308" s="127" t="inlineStr">
        <is>
          <t>DE</t>
        </is>
      </c>
      <c r="H1308" s="127" t="inlineStr">
        <is>
          <t>FR</t>
        </is>
      </c>
      <c r="I1308" s="127" t="inlineStr">
        <is>
          <t>106876</t>
        </is>
      </c>
      <c r="J1308" s="127" t="inlineStr">
        <is>
          <t>106876</t>
        </is>
      </c>
      <c r="K1308" s="127" t="inlineStr">
        <is>
          <t>999999</t>
        </is>
      </c>
      <c r="L1308" s="127" t="inlineStr">
        <is>
          <t>XT413876707TS</t>
        </is>
      </c>
      <c r="M1308" s="127" t="inlineStr">
        <is>
          <t>N</t>
        </is>
      </c>
      <c r="N1308" s="127" t="inlineStr">
        <is>
          <t>Transport</t>
        </is>
      </c>
      <c r="O1308" s="127" t="inlineStr">
        <is>
          <t>N</t>
        </is>
      </c>
      <c r="P1308" s="127" t="inlineStr">
        <is>
          <t>S</t>
        </is>
      </c>
      <c r="Q1308" s="127" t="inlineStr">
        <is>
          <t>ZA</t>
        </is>
      </c>
      <c r="R1308" s="147" t="n">
        <v>4.365</v>
      </c>
      <c r="S1308" s="127" t="inlineStr">
        <is>
          <t>6C</t>
        </is>
      </c>
      <c r="T1308" s="148" t="n">
        <v>9.69</v>
      </c>
      <c r="U1308" s="127" t="inlineStr">
        <is>
          <t>LA RUCHE LOGISTIQUE</t>
        </is>
      </c>
      <c r="W1308" s="8">
        <f>IF(C1308&lt;&gt;2,"",IF(S1308="5X","5XK",IF(S1308="5Y","5YK",IF(S1308="6B","6BK",IF(S1308="6C","6CK","")))))</f>
        <v/>
      </c>
      <c r="X1308" s="8">
        <f>IF(S1308="6B",_xlfn.XLOOKUP(H1308,'Zoning 2shop'!A:A,'Zoning 2shop'!B:B),IF(S1308="6C",_xlfn.XLOOKUP(G1308,'Zoning 2shop'!C:C,'Zoning 2shop'!D:D),""))</f>
        <v/>
      </c>
      <c r="Y1308" s="112">
        <f>AB1308/Z1308</f>
        <v/>
      </c>
      <c r="Z1308" s="4">
        <f>T1308</f>
        <v/>
      </c>
      <c r="AA1308" s="4">
        <f>IF(OR(S1308="6C",S1308="6B",S1308="5X",S1308="5Y"),0.08,0.5)</f>
        <v/>
      </c>
      <c r="AB1308" s="4">
        <f>$AG$5/$AG$2*Z1308</f>
        <v/>
      </c>
      <c r="AC1308" s="19">
        <f>Z1308+AA1308</f>
        <v/>
      </c>
      <c r="AD1308" s="8">
        <f>IF(COUNTIF(Catégories!A:A,N1308)=0,"catégorie inconnue",LOOKUP(N1308,Catégories!A:A,Catégories!B:B))</f>
        <v/>
      </c>
      <c r="AE1308" s="21">
        <f>SUM(Z1308:AB1308)</f>
        <v/>
      </c>
    </row>
    <row r="1309" hidden="1" s="101">
      <c r="B1309" s="127" t="inlineStr">
        <is>
          <t>13624021</t>
        </is>
      </c>
      <c r="C1309" s="127" t="inlineStr">
        <is>
          <t>2</t>
        </is>
      </c>
      <c r="D1309" s="123" t="n">
        <v>46141</v>
      </c>
      <c r="E1309" s="127" t="inlineStr">
        <is>
          <t>04442</t>
        </is>
      </c>
      <c r="F1309" s="127" t="inlineStr">
        <is>
          <t>21320</t>
        </is>
      </c>
      <c r="G1309" s="127" t="inlineStr">
        <is>
          <t>DE</t>
        </is>
      </c>
      <c r="H1309" s="127" t="inlineStr">
        <is>
          <t>FR</t>
        </is>
      </c>
      <c r="I1309" s="127" t="inlineStr">
        <is>
          <t>106669</t>
        </is>
      </c>
      <c r="J1309" s="127" t="inlineStr">
        <is>
          <t>106669</t>
        </is>
      </c>
      <c r="K1309" s="127" t="inlineStr">
        <is>
          <t>999999</t>
        </is>
      </c>
      <c r="L1309" s="127" t="inlineStr">
        <is>
          <t>XT413878376TS</t>
        </is>
      </c>
      <c r="M1309" s="127" t="inlineStr">
        <is>
          <t>N</t>
        </is>
      </c>
      <c r="N1309" s="127" t="inlineStr">
        <is>
          <t>Transport</t>
        </is>
      </c>
      <c r="O1309" s="127" t="inlineStr">
        <is>
          <t>N</t>
        </is>
      </c>
      <c r="P1309" s="127" t="inlineStr">
        <is>
          <t>S</t>
        </is>
      </c>
      <c r="Q1309" s="127" t="inlineStr">
        <is>
          <t>ZA</t>
        </is>
      </c>
      <c r="R1309" s="147" t="n">
        <v>0.744</v>
      </c>
      <c r="S1309" s="127" t="inlineStr">
        <is>
          <t>6C</t>
        </is>
      </c>
      <c r="T1309" s="148" t="n">
        <v>5.55</v>
      </c>
      <c r="U1309" s="127" t="inlineStr">
        <is>
          <t>LA RUCHE LOGISTIQUE</t>
        </is>
      </c>
      <c r="W1309" s="8">
        <f>IF(C1309&lt;&gt;2,"",IF(S1309="5X","5XK",IF(S1309="5Y","5YK",IF(S1309="6B","6BK",IF(S1309="6C","6CK","")))))</f>
        <v/>
      </c>
      <c r="X1309" s="8">
        <f>IF(S1309="6B",_xlfn.XLOOKUP(H1309,'Zoning 2shop'!A:A,'Zoning 2shop'!B:B),IF(S1309="6C",_xlfn.XLOOKUP(G1309,'Zoning 2shop'!C:C,'Zoning 2shop'!D:D),""))</f>
        <v/>
      </c>
      <c r="Y1309" s="112">
        <f>AB1309/Z1309</f>
        <v/>
      </c>
      <c r="Z1309" s="4">
        <f>T1309</f>
        <v/>
      </c>
      <c r="AA1309" s="4">
        <f>IF(OR(S1309="6C",S1309="6B",S1309="5X",S1309="5Y"),0.08,0.5)</f>
        <v/>
      </c>
      <c r="AB1309" s="4">
        <f>$AG$5/$AG$2*Z1309</f>
        <v/>
      </c>
      <c r="AC1309" s="19">
        <f>Z1309+AA1309</f>
        <v/>
      </c>
      <c r="AD1309" s="8">
        <f>IF(COUNTIF(Catégories!A:A,N1309)=0,"catégorie inconnue",LOOKUP(N1309,Catégories!A:A,Catégories!B:B))</f>
        <v/>
      </c>
      <c r="AE1309" s="21">
        <f>SUM(Z1309:AB1309)</f>
        <v/>
      </c>
    </row>
    <row r="1310" hidden="1" s="101">
      <c r="B1310" s="127" t="inlineStr">
        <is>
          <t>13624021</t>
        </is>
      </c>
      <c r="C1310" s="127" t="inlineStr">
        <is>
          <t>2</t>
        </is>
      </c>
      <c r="D1310" s="123" t="n">
        <v>46141</v>
      </c>
      <c r="E1310" s="127" t="inlineStr">
        <is>
          <t>74547</t>
        </is>
      </c>
      <c r="F1310" s="127" t="inlineStr">
        <is>
          <t>21320</t>
        </is>
      </c>
      <c r="G1310" s="127" t="inlineStr">
        <is>
          <t>DE</t>
        </is>
      </c>
      <c r="H1310" s="127" t="inlineStr">
        <is>
          <t>FR</t>
        </is>
      </c>
      <c r="I1310" s="127" t="inlineStr">
        <is>
          <t>107381</t>
        </is>
      </c>
      <c r="J1310" s="127" t="inlineStr">
        <is>
          <t>107381</t>
        </is>
      </c>
      <c r="K1310" s="127" t="inlineStr">
        <is>
          <t>999999</t>
        </is>
      </c>
      <c r="L1310" s="127" t="inlineStr">
        <is>
          <t>XT413880406TS</t>
        </is>
      </c>
      <c r="M1310" s="127" t="inlineStr">
        <is>
          <t>N</t>
        </is>
      </c>
      <c r="N1310" s="127" t="inlineStr">
        <is>
          <t>Transport</t>
        </is>
      </c>
      <c r="O1310" s="127" t="inlineStr">
        <is>
          <t>N</t>
        </is>
      </c>
      <c r="P1310" s="127" t="inlineStr">
        <is>
          <t>S</t>
        </is>
      </c>
      <c r="Q1310" s="127" t="inlineStr">
        <is>
          <t>ZA</t>
        </is>
      </c>
      <c r="R1310" s="147" t="n">
        <v>5.642</v>
      </c>
      <c r="S1310" s="127" t="inlineStr">
        <is>
          <t>6C</t>
        </is>
      </c>
      <c r="T1310" s="148" t="n">
        <v>10.35</v>
      </c>
      <c r="U1310" s="127" t="inlineStr">
        <is>
          <t>LA RUCHE LOGISTIQUE</t>
        </is>
      </c>
      <c r="W1310" s="8">
        <f>IF(C1310&lt;&gt;2,"",IF(S1310="5X","5XK",IF(S1310="5Y","5YK",IF(S1310="6B","6BK",IF(S1310="6C","6CK","")))))</f>
        <v/>
      </c>
      <c r="X1310" s="8">
        <f>IF(S1310="6B",_xlfn.XLOOKUP(H1310,'Zoning 2shop'!A:A,'Zoning 2shop'!B:B),IF(S1310="6C",_xlfn.XLOOKUP(G1310,'Zoning 2shop'!C:C,'Zoning 2shop'!D:D),""))</f>
        <v/>
      </c>
      <c r="Y1310" s="112">
        <f>AB1310/Z1310</f>
        <v/>
      </c>
      <c r="Z1310" s="4">
        <f>T1310</f>
        <v/>
      </c>
      <c r="AA1310" s="4">
        <f>IF(OR(S1310="6C",S1310="6B",S1310="5X",S1310="5Y"),0.08,0.5)</f>
        <v/>
      </c>
      <c r="AB1310" s="4">
        <f>$AG$5/$AG$2*Z1310</f>
        <v/>
      </c>
      <c r="AC1310" s="19">
        <f>Z1310+AA1310</f>
        <v/>
      </c>
      <c r="AD1310" s="8">
        <f>IF(COUNTIF(Catégories!A:A,N1310)=0,"catégorie inconnue",LOOKUP(N1310,Catégories!A:A,Catégories!B:B))</f>
        <v/>
      </c>
      <c r="AE1310" s="21">
        <f>SUM(Z1310:AB1310)</f>
        <v/>
      </c>
    </row>
    <row r="1311" hidden="1" s="101">
      <c r="B1311" s="127" t="inlineStr">
        <is>
          <t>13624021</t>
        </is>
      </c>
      <c r="C1311" s="127" t="inlineStr">
        <is>
          <t>2</t>
        </is>
      </c>
      <c r="D1311" s="123" t="n">
        <v>46141</v>
      </c>
      <c r="E1311" s="127" t="inlineStr">
        <is>
          <t>80799</t>
        </is>
      </c>
      <c r="F1311" s="127" t="inlineStr">
        <is>
          <t>21320</t>
        </is>
      </c>
      <c r="G1311" s="127" t="inlineStr">
        <is>
          <t>DE</t>
        </is>
      </c>
      <c r="H1311" s="127" t="inlineStr">
        <is>
          <t>FR</t>
        </is>
      </c>
      <c r="I1311" s="127" t="inlineStr">
        <is>
          <t>106149</t>
        </is>
      </c>
      <c r="J1311" s="127" t="inlineStr">
        <is>
          <t>106149</t>
        </is>
      </c>
      <c r="K1311" s="127" t="inlineStr">
        <is>
          <t>999999</t>
        </is>
      </c>
      <c r="L1311" s="127" t="inlineStr">
        <is>
          <t>XT413883708TS</t>
        </is>
      </c>
      <c r="M1311" s="127" t="inlineStr">
        <is>
          <t>N</t>
        </is>
      </c>
      <c r="N1311" s="127" t="inlineStr">
        <is>
          <t>Transport</t>
        </is>
      </c>
      <c r="O1311" s="127" t="inlineStr">
        <is>
          <t>N</t>
        </is>
      </c>
      <c r="P1311" s="127" t="inlineStr">
        <is>
          <t>S</t>
        </is>
      </c>
      <c r="Q1311" s="127" t="inlineStr">
        <is>
          <t>ZA</t>
        </is>
      </c>
      <c r="R1311" s="147" t="n">
        <v>4.532</v>
      </c>
      <c r="S1311" s="127" t="inlineStr">
        <is>
          <t>6C</t>
        </is>
      </c>
      <c r="T1311" s="148" t="n">
        <v>9.69</v>
      </c>
      <c r="U1311" s="127" t="inlineStr">
        <is>
          <t>LA RUCHE LOGISTIQUE</t>
        </is>
      </c>
      <c r="W1311" s="8">
        <f>IF(C1311&lt;&gt;2,"",IF(S1311="5X","5XK",IF(S1311="5Y","5YK",IF(S1311="6B","6BK",IF(S1311="6C","6CK","")))))</f>
        <v/>
      </c>
      <c r="X1311" s="8">
        <f>IF(S1311="6B",_xlfn.XLOOKUP(H1311,'Zoning 2shop'!A:A,'Zoning 2shop'!B:B),IF(S1311="6C",_xlfn.XLOOKUP(G1311,'Zoning 2shop'!C:C,'Zoning 2shop'!D:D),""))</f>
        <v/>
      </c>
      <c r="Y1311" s="112">
        <f>AB1311/Z1311</f>
        <v/>
      </c>
      <c r="Z1311" s="4">
        <f>T1311</f>
        <v/>
      </c>
      <c r="AA1311" s="4">
        <f>IF(OR(S1311="6C",S1311="6B",S1311="5X",S1311="5Y"),0.08,0.5)</f>
        <v/>
      </c>
      <c r="AB1311" s="4">
        <f>$AG$5/$AG$2*Z1311</f>
        <v/>
      </c>
      <c r="AC1311" s="19">
        <f>Z1311+AA1311</f>
        <v/>
      </c>
      <c r="AD1311" s="8">
        <f>IF(COUNTIF(Catégories!A:A,N1311)=0,"catégorie inconnue",LOOKUP(N1311,Catégories!A:A,Catégories!B:B))</f>
        <v/>
      </c>
      <c r="AE1311" s="21">
        <f>SUM(Z1311:AB1311)</f>
        <v/>
      </c>
    </row>
    <row r="1312" hidden="1" s="101">
      <c r="B1312" s="127" t="inlineStr">
        <is>
          <t>13624021</t>
        </is>
      </c>
      <c r="C1312" s="127" t="inlineStr">
        <is>
          <t>2</t>
        </is>
      </c>
      <c r="D1312" s="123" t="n">
        <v>46142</v>
      </c>
      <c r="E1312" s="127" t="inlineStr">
        <is>
          <t>45279</t>
        </is>
      </c>
      <c r="F1312" s="127" t="inlineStr">
        <is>
          <t>21320</t>
        </is>
      </c>
      <c r="G1312" s="127" t="inlineStr">
        <is>
          <t>DE</t>
        </is>
      </c>
      <c r="H1312" s="127" t="inlineStr">
        <is>
          <t>FR</t>
        </is>
      </c>
      <c r="I1312" s="127" t="inlineStr">
        <is>
          <t>107360</t>
        </is>
      </c>
      <c r="J1312" s="127" t="inlineStr">
        <is>
          <t>107360</t>
        </is>
      </c>
      <c r="K1312" s="127" t="inlineStr">
        <is>
          <t>999999</t>
        </is>
      </c>
      <c r="L1312" s="127" t="inlineStr">
        <is>
          <t>XT413889776TS</t>
        </is>
      </c>
      <c r="M1312" s="127" t="inlineStr">
        <is>
          <t>N</t>
        </is>
      </c>
      <c r="N1312" s="127" t="inlineStr">
        <is>
          <t>Transport</t>
        </is>
      </c>
      <c r="O1312" s="127" t="inlineStr">
        <is>
          <t>N</t>
        </is>
      </c>
      <c r="P1312" s="127" t="inlineStr">
        <is>
          <t>S</t>
        </is>
      </c>
      <c r="Q1312" s="127" t="inlineStr">
        <is>
          <t>ZA</t>
        </is>
      </c>
      <c r="R1312" s="147" t="n">
        <v>1.373</v>
      </c>
      <c r="S1312" s="127" t="inlineStr">
        <is>
          <t>6C</t>
        </is>
      </c>
      <c r="T1312" s="148" t="n">
        <v>5.88</v>
      </c>
      <c r="U1312" s="127" t="inlineStr">
        <is>
          <t>LA RUCHE LOGISTIQUE</t>
        </is>
      </c>
      <c r="W1312" s="8">
        <f>IF(C1312&lt;&gt;2,"",IF(S1312="5X","5XK",IF(S1312="5Y","5YK",IF(S1312="6B","6BK",IF(S1312="6C","6CK","")))))</f>
        <v/>
      </c>
      <c r="X1312" s="8">
        <f>IF(S1312="6B",_xlfn.XLOOKUP(H1312,'Zoning 2shop'!A:A,'Zoning 2shop'!B:B),IF(S1312="6C",_xlfn.XLOOKUP(G1312,'Zoning 2shop'!C:C,'Zoning 2shop'!D:D),""))</f>
        <v/>
      </c>
      <c r="Y1312" s="112">
        <f>AB1312/Z1312</f>
        <v/>
      </c>
      <c r="Z1312" s="4">
        <f>T1312</f>
        <v/>
      </c>
      <c r="AA1312" s="4">
        <f>IF(OR(S1312="6C",S1312="6B",S1312="5X",S1312="5Y"),0.08,0.5)</f>
        <v/>
      </c>
      <c r="AB1312" s="4">
        <f>$AG$5/$AG$2*Z1312</f>
        <v/>
      </c>
      <c r="AC1312" s="19">
        <f>Z1312+AA1312</f>
        <v/>
      </c>
      <c r="AD1312" s="8">
        <f>IF(COUNTIF(Catégories!A:A,N1312)=0,"catégorie inconnue",LOOKUP(N1312,Catégories!A:A,Catégories!B:B))</f>
        <v/>
      </c>
      <c r="AE1312" s="21">
        <f>SUM(Z1312:AB1312)</f>
        <v/>
      </c>
    </row>
    <row r="1313" hidden="1" s="101">
      <c r="B1313" s="127" t="inlineStr">
        <is>
          <t>13624021</t>
        </is>
      </c>
      <c r="C1313" s="127" t="inlineStr">
        <is>
          <t>2</t>
        </is>
      </c>
      <c r="D1313" s="123" t="n">
        <v>46142</v>
      </c>
      <c r="E1313" s="127" t="inlineStr">
        <is>
          <t>64739</t>
        </is>
      </c>
      <c r="F1313" s="127" t="inlineStr">
        <is>
          <t>21320</t>
        </is>
      </c>
      <c r="G1313" s="127" t="inlineStr">
        <is>
          <t>DE</t>
        </is>
      </c>
      <c r="H1313" s="127" t="inlineStr">
        <is>
          <t>FR</t>
        </is>
      </c>
      <c r="I1313" s="127" t="inlineStr">
        <is>
          <t>106700</t>
        </is>
      </c>
      <c r="J1313" s="127" t="inlineStr">
        <is>
          <t>106700</t>
        </is>
      </c>
      <c r="K1313" s="127" t="inlineStr">
        <is>
          <t>999999</t>
        </is>
      </c>
      <c r="L1313" s="127" t="inlineStr">
        <is>
          <t>XT413890519TS</t>
        </is>
      </c>
      <c r="M1313" s="127" t="inlineStr">
        <is>
          <t>N</t>
        </is>
      </c>
      <c r="N1313" s="127" t="inlineStr">
        <is>
          <t>Transport</t>
        </is>
      </c>
      <c r="O1313" s="127" t="inlineStr">
        <is>
          <t>N</t>
        </is>
      </c>
      <c r="P1313" s="127" t="inlineStr">
        <is>
          <t>S</t>
        </is>
      </c>
      <c r="Q1313" s="127" t="inlineStr">
        <is>
          <t>ZA</t>
        </is>
      </c>
      <c r="R1313" s="147" t="n">
        <v>4.787</v>
      </c>
      <c r="S1313" s="127" t="inlineStr">
        <is>
          <t>6C</t>
        </is>
      </c>
      <c r="T1313" s="148" t="n">
        <v>9.69</v>
      </c>
      <c r="U1313" s="127" t="inlineStr">
        <is>
          <t>LA RUCHE LOGISTIQUE</t>
        </is>
      </c>
      <c r="W1313" s="8">
        <f>IF(C1313&lt;&gt;2,"",IF(S1313="5X","5XK",IF(S1313="5Y","5YK",IF(S1313="6B","6BK",IF(S1313="6C","6CK","")))))</f>
        <v/>
      </c>
      <c r="X1313" s="8">
        <f>IF(S1313="6B",_xlfn.XLOOKUP(H1313,'Zoning 2shop'!A:A,'Zoning 2shop'!B:B),IF(S1313="6C",_xlfn.XLOOKUP(G1313,'Zoning 2shop'!C:C,'Zoning 2shop'!D:D),""))</f>
        <v/>
      </c>
      <c r="Y1313" s="112">
        <f>AB1313/Z1313</f>
        <v/>
      </c>
      <c r="Z1313" s="4">
        <f>T1313</f>
        <v/>
      </c>
      <c r="AA1313" s="4">
        <f>IF(OR(S1313="6C",S1313="6B",S1313="5X",S1313="5Y"),0.08,0.5)</f>
        <v/>
      </c>
      <c r="AB1313" s="4">
        <f>$AG$5/$AG$2*Z1313</f>
        <v/>
      </c>
      <c r="AC1313" s="19">
        <f>Z1313+AA1313</f>
        <v/>
      </c>
      <c r="AD1313" s="8">
        <f>IF(COUNTIF(Catégories!A:A,N1313)=0,"catégorie inconnue",LOOKUP(N1313,Catégories!A:A,Catégories!B:B))</f>
        <v/>
      </c>
      <c r="AE1313" s="21">
        <f>SUM(Z1313:AB1313)</f>
        <v/>
      </c>
    </row>
    <row r="1314" hidden="1" s="101">
      <c r="B1314" s="127" t="inlineStr">
        <is>
          <t>13624021</t>
        </is>
      </c>
      <c r="C1314" s="127" t="inlineStr">
        <is>
          <t>2</t>
        </is>
      </c>
      <c r="D1314" s="123" t="n">
        <v>46142</v>
      </c>
      <c r="E1314" s="127" t="inlineStr">
        <is>
          <t>2900</t>
        </is>
      </c>
      <c r="F1314" s="127" t="inlineStr">
        <is>
          <t>21320</t>
        </is>
      </c>
      <c r="G1314" s="127" t="inlineStr">
        <is>
          <t>DK</t>
        </is>
      </c>
      <c r="H1314" s="127" t="inlineStr">
        <is>
          <t>FR</t>
        </is>
      </c>
      <c r="I1314" s="127" t="inlineStr">
        <is>
          <t>106542</t>
        </is>
      </c>
      <c r="J1314" s="127" t="inlineStr">
        <is>
          <t>106542</t>
        </is>
      </c>
      <c r="K1314" s="127" t="inlineStr">
        <is>
          <t>999999</t>
        </is>
      </c>
      <c r="L1314" s="127" t="inlineStr">
        <is>
          <t>XT413896542TS</t>
        </is>
      </c>
      <c r="M1314" s="127" t="inlineStr">
        <is>
          <t>N</t>
        </is>
      </c>
      <c r="N1314" s="127" t="inlineStr">
        <is>
          <t>Transport</t>
        </is>
      </c>
      <c r="O1314" s="127" t="inlineStr">
        <is>
          <t>N</t>
        </is>
      </c>
      <c r="P1314" s="127" t="inlineStr">
        <is>
          <t>S</t>
        </is>
      </c>
      <c r="Q1314" s="127" t="inlineStr">
        <is>
          <t>ZA</t>
        </is>
      </c>
      <c r="R1314" s="147" t="n">
        <v>4.799</v>
      </c>
      <c r="S1314" s="127" t="inlineStr">
        <is>
          <t>6C</t>
        </is>
      </c>
      <c r="T1314" s="148" t="n">
        <v>13.83</v>
      </c>
      <c r="U1314" s="127" t="inlineStr">
        <is>
          <t>LA RUCHE LOGISTIQUE</t>
        </is>
      </c>
      <c r="W1314" s="8">
        <f>IF(C1314&lt;&gt;2,"",IF(S1314="5X","5XK",IF(S1314="5Y","5YK",IF(S1314="6B","6BK",IF(S1314="6C","6CK","")))))</f>
        <v/>
      </c>
      <c r="X1314" s="8">
        <f>IF(S1314="6B",_xlfn.XLOOKUP(H1314,'Zoning 2shop'!A:A,'Zoning 2shop'!B:B),IF(S1314="6C",_xlfn.XLOOKUP(G1314,'Zoning 2shop'!C:C,'Zoning 2shop'!D:D),""))</f>
        <v/>
      </c>
      <c r="Y1314" s="112">
        <f>AB1314/Z1314</f>
        <v/>
      </c>
      <c r="Z1314" s="4">
        <f>T1314</f>
        <v/>
      </c>
      <c r="AA1314" s="4">
        <f>IF(OR(S1314="6C",S1314="6B",S1314="5X",S1314="5Y"),0.08,0.5)</f>
        <v/>
      </c>
      <c r="AB1314" s="4">
        <f>$AG$5/$AG$2*Z1314</f>
        <v/>
      </c>
      <c r="AC1314" s="19">
        <f>Z1314+AA1314</f>
        <v/>
      </c>
      <c r="AD1314" s="8">
        <f>IF(COUNTIF(Catégories!A:A,N1314)=0,"catégorie inconnue",LOOKUP(N1314,Catégories!A:A,Catégories!B:B))</f>
        <v/>
      </c>
      <c r="AE1314" s="21">
        <f>SUM(Z1314:AB1314)</f>
        <v/>
      </c>
    </row>
    <row r="1315" hidden="1" s="101">
      <c r="B1315" s="127" t="inlineStr">
        <is>
          <t>13624021</t>
        </is>
      </c>
      <c r="C1315" s="127" t="inlineStr">
        <is>
          <t>2</t>
        </is>
      </c>
      <c r="D1315" s="123" t="n">
        <v>46142</v>
      </c>
      <c r="E1315" s="127" t="inlineStr">
        <is>
          <t>64291</t>
        </is>
      </c>
      <c r="F1315" s="127" t="inlineStr">
        <is>
          <t>21320</t>
        </is>
      </c>
      <c r="G1315" s="127" t="inlineStr">
        <is>
          <t>DE</t>
        </is>
      </c>
      <c r="H1315" s="127" t="inlineStr">
        <is>
          <t>FR</t>
        </is>
      </c>
      <c r="I1315" s="127" t="inlineStr">
        <is>
          <t>106849</t>
        </is>
      </c>
      <c r="J1315" s="127" t="inlineStr">
        <is>
          <t>106849</t>
        </is>
      </c>
      <c r="K1315" s="127" t="inlineStr">
        <is>
          <t>999999</t>
        </is>
      </c>
      <c r="L1315" s="127" t="inlineStr">
        <is>
          <t>XT413900984TS</t>
        </is>
      </c>
      <c r="M1315" s="127" t="inlineStr">
        <is>
          <t>N</t>
        </is>
      </c>
      <c r="N1315" s="127" t="inlineStr">
        <is>
          <t>Transport</t>
        </is>
      </c>
      <c r="O1315" s="127" t="inlineStr">
        <is>
          <t>N</t>
        </is>
      </c>
      <c r="P1315" s="127" t="inlineStr">
        <is>
          <t>S</t>
        </is>
      </c>
      <c r="Q1315" s="127" t="inlineStr">
        <is>
          <t>ZA</t>
        </is>
      </c>
      <c r="R1315" s="147" t="n">
        <v>6.624</v>
      </c>
      <c r="S1315" s="127" t="inlineStr">
        <is>
          <t>6C</t>
        </is>
      </c>
      <c r="T1315" s="148" t="n">
        <v>11.01</v>
      </c>
      <c r="U1315" s="127" t="inlineStr">
        <is>
          <t>LA RUCHE LOGISTIQUE</t>
        </is>
      </c>
      <c r="W1315" s="8">
        <f>IF(C1315&lt;&gt;2,"",IF(S1315="5X","5XK",IF(S1315="5Y","5YK",IF(S1315="6B","6BK",IF(S1315="6C","6CK","")))))</f>
        <v/>
      </c>
      <c r="X1315" s="8">
        <f>IF(S1315="6B",_xlfn.XLOOKUP(H1315,'Zoning 2shop'!A:A,'Zoning 2shop'!B:B),IF(S1315="6C",_xlfn.XLOOKUP(G1315,'Zoning 2shop'!C:C,'Zoning 2shop'!D:D),""))</f>
        <v/>
      </c>
      <c r="Y1315" s="112">
        <f>AB1315/Z1315</f>
        <v/>
      </c>
      <c r="Z1315" s="4">
        <f>T1315</f>
        <v/>
      </c>
      <c r="AA1315" s="4">
        <f>IF(OR(S1315="6C",S1315="6B",S1315="5X",S1315="5Y"),0.08,0.5)</f>
        <v/>
      </c>
      <c r="AB1315" s="4">
        <f>$AG$5/$AG$2*Z1315</f>
        <v/>
      </c>
      <c r="AC1315" s="19">
        <f>Z1315+AA1315</f>
        <v/>
      </c>
      <c r="AD1315" s="8">
        <f>IF(COUNTIF(Catégories!A:A,N1315)=0,"catégorie inconnue",LOOKUP(N1315,Catégories!A:A,Catégories!B:B))</f>
        <v/>
      </c>
      <c r="AE1315" s="21">
        <f>SUM(Z1315:AB1315)</f>
        <v/>
      </c>
    </row>
    <row r="1316" hidden="1" s="101">
      <c r="B1316" s="127" t="inlineStr">
        <is>
          <t>13624021</t>
        </is>
      </c>
      <c r="C1316" s="127" t="inlineStr">
        <is>
          <t>2</t>
        </is>
      </c>
      <c r="D1316" s="123" t="n">
        <v>46142</v>
      </c>
      <c r="E1316" s="127" t="inlineStr">
        <is>
          <t>28041</t>
        </is>
      </c>
      <c r="F1316" s="127" t="inlineStr">
        <is>
          <t>21320</t>
        </is>
      </c>
      <c r="G1316" s="127" t="inlineStr">
        <is>
          <t>ES</t>
        </is>
      </c>
      <c r="H1316" s="127" t="inlineStr">
        <is>
          <t>FR</t>
        </is>
      </c>
      <c r="I1316" s="127" t="inlineStr">
        <is>
          <t>105391</t>
        </is>
      </c>
      <c r="J1316" s="127" t="inlineStr">
        <is>
          <t>105391</t>
        </is>
      </c>
      <c r="K1316" s="127" t="inlineStr">
        <is>
          <t>999999</t>
        </is>
      </c>
      <c r="L1316" s="127" t="inlineStr">
        <is>
          <t>XT413903654TS</t>
        </is>
      </c>
      <c r="M1316" s="127" t="inlineStr">
        <is>
          <t>N</t>
        </is>
      </c>
      <c r="N1316" s="127" t="inlineStr">
        <is>
          <t>Transport</t>
        </is>
      </c>
      <c r="O1316" s="127" t="inlineStr">
        <is>
          <t>N</t>
        </is>
      </c>
      <c r="P1316" s="127" t="inlineStr">
        <is>
          <t>S</t>
        </is>
      </c>
      <c r="Q1316" s="127" t="inlineStr">
        <is>
          <t>ZA</t>
        </is>
      </c>
      <c r="R1316" s="147" t="n">
        <v>1.176</v>
      </c>
      <c r="S1316" s="127" t="inlineStr">
        <is>
          <t>6C</t>
        </is>
      </c>
      <c r="T1316" s="148" t="n">
        <v>6.95</v>
      </c>
      <c r="U1316" s="127" t="inlineStr">
        <is>
          <t>LA RUCHE LOGISTIQUE</t>
        </is>
      </c>
      <c r="W1316" s="8">
        <f>IF(C1316&lt;&gt;2,"",IF(S1316="5X","5XK",IF(S1316="5Y","5YK",IF(S1316="6B","6BK",IF(S1316="6C","6CK","")))))</f>
        <v/>
      </c>
      <c r="X1316" s="8">
        <f>IF(S1316="6B",_xlfn.XLOOKUP(H1316,'Zoning 2shop'!A:A,'Zoning 2shop'!B:B),IF(S1316="6C",_xlfn.XLOOKUP(G1316,'Zoning 2shop'!C:C,'Zoning 2shop'!D:D),""))</f>
        <v/>
      </c>
      <c r="Y1316" s="112">
        <f>AB1316/Z1316</f>
        <v/>
      </c>
      <c r="Z1316" s="4">
        <f>T1316</f>
        <v/>
      </c>
      <c r="AA1316" s="4">
        <f>IF(OR(S1316="6C",S1316="6B",S1316="5X",S1316="5Y"),0.08,0.5)</f>
        <v/>
      </c>
      <c r="AB1316" s="4">
        <f>$AG$5/$AG$2*Z1316</f>
        <v/>
      </c>
      <c r="AC1316" s="19">
        <f>Z1316+AA1316</f>
        <v/>
      </c>
      <c r="AD1316" s="8">
        <f>IF(COUNTIF(Catégories!A:A,N1316)=0,"catégorie inconnue",LOOKUP(N1316,Catégories!A:A,Catégories!B:B))</f>
        <v/>
      </c>
      <c r="AE1316" s="21">
        <f>SUM(Z1316:AB1316)</f>
        <v/>
      </c>
    </row>
    <row r="1317" hidden="1" s="101">
      <c r="B1317" s="127" t="inlineStr">
        <is>
          <t>13624021</t>
        </is>
      </c>
      <c r="C1317" s="127" t="inlineStr">
        <is>
          <t>2</t>
        </is>
      </c>
      <c r="D1317" s="123" t="n">
        <v>46142</v>
      </c>
      <c r="E1317" s="127" t="inlineStr">
        <is>
          <t>03502</t>
        </is>
      </c>
      <c r="F1317" s="127" t="inlineStr">
        <is>
          <t>21320</t>
        </is>
      </c>
      <c r="G1317" s="127" t="inlineStr">
        <is>
          <t>ES</t>
        </is>
      </c>
      <c r="H1317" s="127" t="inlineStr">
        <is>
          <t>FR</t>
        </is>
      </c>
      <c r="I1317" s="127" t="inlineStr">
        <is>
          <t>105857</t>
        </is>
      </c>
      <c r="J1317" s="127" t="inlineStr">
        <is>
          <t>105857</t>
        </is>
      </c>
      <c r="K1317" s="127" t="inlineStr">
        <is>
          <t>999999</t>
        </is>
      </c>
      <c r="L1317" s="127" t="inlineStr">
        <is>
          <t>XT413903800TS</t>
        </is>
      </c>
      <c r="M1317" s="127" t="inlineStr">
        <is>
          <t>N</t>
        </is>
      </c>
      <c r="N1317" s="127" t="inlineStr">
        <is>
          <t>Transport</t>
        </is>
      </c>
      <c r="O1317" s="127" t="inlineStr">
        <is>
          <t>N</t>
        </is>
      </c>
      <c r="P1317" s="127" t="inlineStr">
        <is>
          <t>S</t>
        </is>
      </c>
      <c r="Q1317" s="127" t="inlineStr">
        <is>
          <t>ZA</t>
        </is>
      </c>
      <c r="R1317" s="147" t="n">
        <v>5.086</v>
      </c>
      <c r="S1317" s="127" t="inlineStr">
        <is>
          <t>6C</t>
        </is>
      </c>
      <c r="T1317" s="148" t="n">
        <v>11.42</v>
      </c>
      <c r="U1317" s="127" t="inlineStr">
        <is>
          <t>LA RUCHE LOGISTIQUE</t>
        </is>
      </c>
      <c r="W1317" s="8">
        <f>IF(C1317&lt;&gt;2,"",IF(S1317="5X","5XK",IF(S1317="5Y","5YK",IF(S1317="6B","6BK",IF(S1317="6C","6CK","")))))</f>
        <v/>
      </c>
      <c r="X1317" s="8">
        <f>IF(S1317="6B",_xlfn.XLOOKUP(H1317,'Zoning 2shop'!A:A,'Zoning 2shop'!B:B),IF(S1317="6C",_xlfn.XLOOKUP(G1317,'Zoning 2shop'!C:C,'Zoning 2shop'!D:D),""))</f>
        <v/>
      </c>
      <c r="Y1317" s="112">
        <f>AB1317/Z1317</f>
        <v/>
      </c>
      <c r="Z1317" s="4">
        <f>T1317</f>
        <v/>
      </c>
      <c r="AA1317" s="4">
        <f>IF(OR(S1317="6C",S1317="6B",S1317="5X",S1317="5Y"),0.08,0.5)</f>
        <v/>
      </c>
      <c r="AB1317" s="4">
        <f>$AG$5/$AG$2*Z1317</f>
        <v/>
      </c>
      <c r="AC1317" s="19">
        <f>Z1317+AA1317</f>
        <v/>
      </c>
      <c r="AD1317" s="8">
        <f>IF(COUNTIF(Catégories!A:A,N1317)=0,"catégorie inconnue",LOOKUP(N1317,Catégories!A:A,Catégories!B:B))</f>
        <v/>
      </c>
      <c r="AE1317" s="21">
        <f>SUM(Z1317:AB1317)</f>
        <v/>
      </c>
    </row>
    <row r="1318" hidden="1" s="101">
      <c r="B1318" s="127" t="inlineStr">
        <is>
          <t>13624021</t>
        </is>
      </c>
      <c r="C1318" s="127" t="inlineStr">
        <is>
          <t>2</t>
        </is>
      </c>
      <c r="D1318" s="123" t="n">
        <v>46143</v>
      </c>
      <c r="E1318" s="127" t="inlineStr">
        <is>
          <t>5700</t>
        </is>
      </c>
      <c r="F1318" s="127" t="inlineStr">
        <is>
          <t>21320</t>
        </is>
      </c>
      <c r="G1318" s="127" t="inlineStr">
        <is>
          <t>DK</t>
        </is>
      </c>
      <c r="H1318" s="127" t="inlineStr">
        <is>
          <t>FR</t>
        </is>
      </c>
      <c r="I1318" s="127" t="inlineStr">
        <is>
          <t>107271</t>
        </is>
      </c>
      <c r="J1318" s="127" t="inlineStr">
        <is>
          <t>107271</t>
        </is>
      </c>
      <c r="K1318" s="127" t="inlineStr">
        <is>
          <t>999999</t>
        </is>
      </c>
      <c r="L1318" s="127" t="inlineStr">
        <is>
          <t>XT413904650TS</t>
        </is>
      </c>
      <c r="M1318" s="127" t="inlineStr">
        <is>
          <t>N</t>
        </is>
      </c>
      <c r="N1318" s="127" t="inlineStr">
        <is>
          <t>Transport</t>
        </is>
      </c>
      <c r="O1318" s="127" t="inlineStr">
        <is>
          <t>N</t>
        </is>
      </c>
      <c r="P1318" s="127" t="inlineStr">
        <is>
          <t>S</t>
        </is>
      </c>
      <c r="Q1318" s="127" t="inlineStr">
        <is>
          <t>ZA</t>
        </is>
      </c>
      <c r="R1318" s="147" t="n">
        <v>4.678</v>
      </c>
      <c r="S1318" s="127" t="inlineStr">
        <is>
          <t>6C</t>
        </is>
      </c>
      <c r="T1318" s="148" t="n">
        <v>13.83</v>
      </c>
      <c r="U1318" s="127" t="inlineStr">
        <is>
          <t>LA RUCHE LOGISTIQUE</t>
        </is>
      </c>
      <c r="W1318" s="8">
        <f>IF(C1318&lt;&gt;2,"",IF(S1318="5X","5XK",IF(S1318="5Y","5YK",IF(S1318="6B","6BK",IF(S1318="6C","6CK","")))))</f>
        <v/>
      </c>
      <c r="X1318" s="8">
        <f>IF(S1318="6B",_xlfn.XLOOKUP(H1318,'Zoning 2shop'!A:A,'Zoning 2shop'!B:B),IF(S1318="6C",_xlfn.XLOOKUP(G1318,'Zoning 2shop'!C:C,'Zoning 2shop'!D:D),""))</f>
        <v/>
      </c>
      <c r="Y1318" s="112">
        <f>AB1318/Z1318</f>
        <v/>
      </c>
      <c r="Z1318" s="4">
        <f>T1318</f>
        <v/>
      </c>
      <c r="AA1318" s="4">
        <f>IF(OR(S1318="6C",S1318="6B",S1318="5X",S1318="5Y"),0.08,0.5)</f>
        <v/>
      </c>
      <c r="AB1318" s="4">
        <f>$AG$5/$AG$2*Z1318</f>
        <v/>
      </c>
      <c r="AC1318" s="19">
        <f>Z1318+AA1318</f>
        <v/>
      </c>
      <c r="AD1318" s="8">
        <f>IF(COUNTIF(Catégories!A:A,N1318)=0,"catégorie inconnue",LOOKUP(N1318,Catégories!A:A,Catégories!B:B))</f>
        <v/>
      </c>
      <c r="AE1318" s="21">
        <f>SUM(Z1318:AB1318)</f>
        <v/>
      </c>
    </row>
    <row r="1319" hidden="1" s="101">
      <c r="B1319" s="127" t="inlineStr">
        <is>
          <t>13624021</t>
        </is>
      </c>
      <c r="C1319" s="127" t="inlineStr">
        <is>
          <t>2</t>
        </is>
      </c>
      <c r="D1319" s="123" t="n">
        <v>46143</v>
      </c>
      <c r="E1319" s="127" t="inlineStr">
        <is>
          <t>64380</t>
        </is>
      </c>
      <c r="F1319" s="127" t="inlineStr">
        <is>
          <t>21320</t>
        </is>
      </c>
      <c r="G1319" s="127" t="inlineStr">
        <is>
          <t>DE</t>
        </is>
      </c>
      <c r="H1319" s="127" t="inlineStr">
        <is>
          <t>FR</t>
        </is>
      </c>
      <c r="I1319" s="127" t="inlineStr">
        <is>
          <t>106701</t>
        </is>
      </c>
      <c r="J1319" s="127" t="inlineStr">
        <is>
          <t>106701</t>
        </is>
      </c>
      <c r="K1319" s="127" t="inlineStr">
        <is>
          <t>999999</t>
        </is>
      </c>
      <c r="L1319" s="127" t="inlineStr">
        <is>
          <t>XT413905156TS</t>
        </is>
      </c>
      <c r="M1319" s="127" t="inlineStr">
        <is>
          <t>N</t>
        </is>
      </c>
      <c r="N1319" s="127" t="inlineStr">
        <is>
          <t>Transport</t>
        </is>
      </c>
      <c r="O1319" s="127" t="inlineStr">
        <is>
          <t>N</t>
        </is>
      </c>
      <c r="P1319" s="127" t="inlineStr">
        <is>
          <t>S</t>
        </is>
      </c>
      <c r="Q1319" s="127" t="inlineStr">
        <is>
          <t>ZA</t>
        </is>
      </c>
      <c r="R1319" s="147" t="n">
        <v>4.532</v>
      </c>
      <c r="S1319" s="127" t="inlineStr">
        <is>
          <t>6C</t>
        </is>
      </c>
      <c r="T1319" s="148" t="n">
        <v>9.69</v>
      </c>
      <c r="U1319" s="127" t="inlineStr">
        <is>
          <t>LA RUCHE LOGISTIQUE</t>
        </is>
      </c>
      <c r="W1319" s="8">
        <f>IF(C1319&lt;&gt;2,"",IF(S1319="5X","5XK",IF(S1319="5Y","5YK",IF(S1319="6B","6BK",IF(S1319="6C","6CK","")))))</f>
        <v/>
      </c>
      <c r="X1319" s="8">
        <f>IF(S1319="6B",_xlfn.XLOOKUP(H1319,'Zoning 2shop'!A:A,'Zoning 2shop'!B:B),IF(S1319="6C",_xlfn.XLOOKUP(G1319,'Zoning 2shop'!C:C,'Zoning 2shop'!D:D),""))</f>
        <v/>
      </c>
      <c r="Y1319" s="112">
        <f>AB1319/Z1319</f>
        <v/>
      </c>
      <c r="Z1319" s="4">
        <f>T1319</f>
        <v/>
      </c>
      <c r="AA1319" s="4">
        <f>IF(OR(S1319="6C",S1319="6B",S1319="5X",S1319="5Y"),0.08,0.5)</f>
        <v/>
      </c>
      <c r="AB1319" s="4">
        <f>$AG$5/$AG$2*Z1319</f>
        <v/>
      </c>
      <c r="AC1319" s="19">
        <f>Z1319+AA1319</f>
        <v/>
      </c>
      <c r="AD1319" s="8">
        <f>IF(COUNTIF(Catégories!A:A,N1319)=0,"catégorie inconnue",LOOKUP(N1319,Catégories!A:A,Catégories!B:B))</f>
        <v/>
      </c>
      <c r="AE1319" s="21">
        <f>SUM(Z1319:AB1319)</f>
        <v/>
      </c>
    </row>
    <row r="1320" hidden="1" s="101">
      <c r="B1320" s="127" t="inlineStr">
        <is>
          <t>13624021</t>
        </is>
      </c>
      <c r="C1320" s="127" t="inlineStr">
        <is>
          <t>2</t>
        </is>
      </c>
      <c r="D1320" s="123" t="n">
        <v>46143</v>
      </c>
      <c r="E1320" s="127" t="inlineStr">
        <is>
          <t>91096</t>
        </is>
      </c>
      <c r="F1320" s="127" t="inlineStr">
        <is>
          <t>21320</t>
        </is>
      </c>
      <c r="G1320" s="127" t="inlineStr">
        <is>
          <t>DE</t>
        </is>
      </c>
      <c r="H1320" s="127" t="inlineStr">
        <is>
          <t>FR</t>
        </is>
      </c>
      <c r="I1320" s="127" t="inlineStr">
        <is>
          <t>107205</t>
        </is>
      </c>
      <c r="J1320" s="127" t="inlineStr">
        <is>
          <t>107205</t>
        </is>
      </c>
      <c r="K1320" s="127" t="inlineStr">
        <is>
          <t>999999</t>
        </is>
      </c>
      <c r="L1320" s="127" t="inlineStr">
        <is>
          <t>XT413905315TS</t>
        </is>
      </c>
      <c r="M1320" s="127" t="inlineStr">
        <is>
          <t>N</t>
        </is>
      </c>
      <c r="N1320" s="127" t="inlineStr">
        <is>
          <t>Transport</t>
        </is>
      </c>
      <c r="O1320" s="127" t="inlineStr">
        <is>
          <t>N</t>
        </is>
      </c>
      <c r="P1320" s="127" t="inlineStr">
        <is>
          <t>S</t>
        </is>
      </c>
      <c r="Q1320" s="127" t="inlineStr">
        <is>
          <t>ZA</t>
        </is>
      </c>
      <c r="R1320" s="147" t="n">
        <v>2.117</v>
      </c>
      <c r="S1320" s="127" t="inlineStr">
        <is>
          <t>6C</t>
        </is>
      </c>
      <c r="T1320" s="148" t="n">
        <v>8.369999999999999</v>
      </c>
      <c r="U1320" s="127" t="inlineStr">
        <is>
          <t>LA RUCHE LOGISTIQUE</t>
        </is>
      </c>
      <c r="W1320" s="8">
        <f>IF(C1320&lt;&gt;2,"",IF(S1320="5X","5XK",IF(S1320="5Y","5YK",IF(S1320="6B","6BK",IF(S1320="6C","6CK","")))))</f>
        <v/>
      </c>
      <c r="X1320" s="8">
        <f>IF(S1320="6B",_xlfn.XLOOKUP(H1320,'Zoning 2shop'!A:A,'Zoning 2shop'!B:B),IF(S1320="6C",_xlfn.XLOOKUP(G1320,'Zoning 2shop'!C:C,'Zoning 2shop'!D:D),""))</f>
        <v/>
      </c>
      <c r="Y1320" s="112">
        <f>AB1320/Z1320</f>
        <v/>
      </c>
      <c r="Z1320" s="4">
        <f>T1320</f>
        <v/>
      </c>
      <c r="AA1320" s="4">
        <f>IF(OR(S1320="6C",S1320="6B",S1320="5X",S1320="5Y"),0.08,0.5)</f>
        <v/>
      </c>
      <c r="AB1320" s="4">
        <f>$AG$5/$AG$2*Z1320</f>
        <v/>
      </c>
      <c r="AC1320" s="19">
        <f>Z1320+AA1320</f>
        <v/>
      </c>
      <c r="AD1320" s="8">
        <f>IF(COUNTIF(Catégories!A:A,N1320)=0,"catégorie inconnue",LOOKUP(N1320,Catégories!A:A,Catégories!B:B))</f>
        <v/>
      </c>
      <c r="AE1320" s="21">
        <f>SUM(Z1320:AB1320)</f>
        <v/>
      </c>
    </row>
    <row r="1321" hidden="1" s="101">
      <c r="B1321" s="127" t="inlineStr">
        <is>
          <t>13624021</t>
        </is>
      </c>
      <c r="C1321" s="127" t="inlineStr">
        <is>
          <t>2</t>
        </is>
      </c>
      <c r="D1321" s="123" t="n">
        <v>46143</v>
      </c>
      <c r="E1321" s="127" t="inlineStr">
        <is>
          <t>33617</t>
        </is>
      </c>
      <c r="F1321" s="127" t="inlineStr">
        <is>
          <t>21320</t>
        </is>
      </c>
      <c r="G1321" s="127" t="inlineStr">
        <is>
          <t>DE</t>
        </is>
      </c>
      <c r="H1321" s="127" t="inlineStr">
        <is>
          <t>FR</t>
        </is>
      </c>
      <c r="I1321" s="127" t="inlineStr">
        <is>
          <t>106649</t>
        </is>
      </c>
      <c r="J1321" s="127" t="inlineStr">
        <is>
          <t>106649</t>
        </is>
      </c>
      <c r="K1321" s="127" t="inlineStr">
        <is>
          <t>999999</t>
        </is>
      </c>
      <c r="L1321" s="127" t="inlineStr">
        <is>
          <t>XT413908271TS</t>
        </is>
      </c>
      <c r="M1321" s="127" t="inlineStr">
        <is>
          <t>N</t>
        </is>
      </c>
      <c r="N1321" s="127" t="inlineStr">
        <is>
          <t>Transport</t>
        </is>
      </c>
      <c r="O1321" s="127" t="inlineStr">
        <is>
          <t>N</t>
        </is>
      </c>
      <c r="P1321" s="127" t="inlineStr">
        <is>
          <t>S</t>
        </is>
      </c>
      <c r="Q1321" s="127" t="inlineStr">
        <is>
          <t>ZA</t>
        </is>
      </c>
      <c r="R1321" s="147" t="n">
        <v>4.638</v>
      </c>
      <c r="S1321" s="127" t="inlineStr">
        <is>
          <t>6C</t>
        </is>
      </c>
      <c r="T1321" s="148" t="n">
        <v>9.69</v>
      </c>
      <c r="U1321" s="127" t="inlineStr">
        <is>
          <t>LA RUCHE LOGISTIQUE</t>
        </is>
      </c>
      <c r="W1321" s="8">
        <f>IF(C1321&lt;&gt;2,"",IF(S1321="5X","5XK",IF(S1321="5Y","5YK",IF(S1321="6B","6BK",IF(S1321="6C","6CK","")))))</f>
        <v/>
      </c>
      <c r="X1321" s="8">
        <f>IF(S1321="6B",_xlfn.XLOOKUP(H1321,'Zoning 2shop'!A:A,'Zoning 2shop'!B:B),IF(S1321="6C",_xlfn.XLOOKUP(G1321,'Zoning 2shop'!C:C,'Zoning 2shop'!D:D),""))</f>
        <v/>
      </c>
      <c r="Y1321" s="112">
        <f>AB1321/Z1321</f>
        <v/>
      </c>
      <c r="Z1321" s="4">
        <f>T1321</f>
        <v/>
      </c>
      <c r="AA1321" s="4">
        <f>IF(OR(S1321="6C",S1321="6B",S1321="5X",S1321="5Y"),0.08,0.5)</f>
        <v/>
      </c>
      <c r="AB1321" s="4">
        <f>$AG$5/$AG$2*Z1321</f>
        <v/>
      </c>
      <c r="AC1321" s="19">
        <f>Z1321+AA1321</f>
        <v/>
      </c>
      <c r="AD1321" s="8">
        <f>IF(COUNTIF(Catégories!A:A,N1321)=0,"catégorie inconnue",LOOKUP(N1321,Catégories!A:A,Catégories!B:B))</f>
        <v/>
      </c>
      <c r="AE1321" s="21">
        <f>SUM(Z1321:AB1321)</f>
        <v/>
      </c>
    </row>
    <row r="1322" hidden="1" s="101">
      <c r="B1322" s="127" t="inlineStr">
        <is>
          <t>13624021</t>
        </is>
      </c>
      <c r="C1322" s="127" t="inlineStr">
        <is>
          <t>2</t>
        </is>
      </c>
      <c r="D1322" s="123" t="n">
        <v>46143</v>
      </c>
      <c r="E1322" s="127" t="inlineStr">
        <is>
          <t>68526</t>
        </is>
      </c>
      <c r="F1322" s="127" t="inlineStr">
        <is>
          <t>21320</t>
        </is>
      </c>
      <c r="G1322" s="127" t="inlineStr">
        <is>
          <t>DE</t>
        </is>
      </c>
      <c r="H1322" s="127" t="inlineStr">
        <is>
          <t>FR</t>
        </is>
      </c>
      <c r="I1322" s="127" t="inlineStr">
        <is>
          <t>107112</t>
        </is>
      </c>
      <c r="J1322" s="127" t="inlineStr">
        <is>
          <t>107112</t>
        </is>
      </c>
      <c r="K1322" s="127" t="inlineStr">
        <is>
          <t>999999</t>
        </is>
      </c>
      <c r="L1322" s="127" t="inlineStr">
        <is>
          <t>XT413909325TS</t>
        </is>
      </c>
      <c r="M1322" s="127" t="inlineStr">
        <is>
          <t>N</t>
        </is>
      </c>
      <c r="N1322" s="127" t="inlineStr">
        <is>
          <t>Transport</t>
        </is>
      </c>
      <c r="O1322" s="127" t="inlineStr">
        <is>
          <t>N</t>
        </is>
      </c>
      <c r="P1322" s="127" t="inlineStr">
        <is>
          <t>S</t>
        </is>
      </c>
      <c r="Q1322" s="127" t="inlineStr">
        <is>
          <t>ZA</t>
        </is>
      </c>
      <c r="R1322" s="147" t="n">
        <v>1.786</v>
      </c>
      <c r="S1322" s="127" t="inlineStr">
        <is>
          <t>6C</t>
        </is>
      </c>
      <c r="T1322" s="148" t="n">
        <v>5.88</v>
      </c>
      <c r="U1322" s="127" t="inlineStr">
        <is>
          <t>LA RUCHE LOGISTIQUE</t>
        </is>
      </c>
      <c r="W1322" s="8">
        <f>IF(C1322&lt;&gt;2,"",IF(S1322="5X","5XK",IF(S1322="5Y","5YK",IF(S1322="6B","6BK",IF(S1322="6C","6CK","")))))</f>
        <v/>
      </c>
      <c r="X1322" s="8">
        <f>IF(S1322="6B",_xlfn.XLOOKUP(H1322,'Zoning 2shop'!A:A,'Zoning 2shop'!B:B),IF(S1322="6C",_xlfn.XLOOKUP(G1322,'Zoning 2shop'!C:C,'Zoning 2shop'!D:D),""))</f>
        <v/>
      </c>
      <c r="Y1322" s="112">
        <f>AB1322/Z1322</f>
        <v/>
      </c>
      <c r="Z1322" s="4">
        <f>T1322</f>
        <v/>
      </c>
      <c r="AA1322" s="4">
        <f>IF(OR(S1322="6C",S1322="6B",S1322="5X",S1322="5Y"),0.08,0.5)</f>
        <v/>
      </c>
      <c r="AB1322" s="4">
        <f>$AG$5/$AG$2*Z1322</f>
        <v/>
      </c>
      <c r="AC1322" s="19">
        <f>Z1322+AA1322</f>
        <v/>
      </c>
      <c r="AD1322" s="8">
        <f>IF(COUNTIF(Catégories!A:A,N1322)=0,"catégorie inconnue",LOOKUP(N1322,Catégories!A:A,Catégories!B:B))</f>
        <v/>
      </c>
      <c r="AE1322" s="21">
        <f>SUM(Z1322:AB1322)</f>
        <v/>
      </c>
    </row>
    <row r="1323" hidden="1" s="101">
      <c r="B1323" s="127" t="inlineStr">
        <is>
          <t>13624021</t>
        </is>
      </c>
      <c r="C1323" s="127" t="inlineStr">
        <is>
          <t>2</t>
        </is>
      </c>
      <c r="D1323" s="123" t="n">
        <v>46143</v>
      </c>
      <c r="E1323" s="127" t="inlineStr">
        <is>
          <t>68526</t>
        </is>
      </c>
      <c r="F1323" s="127" t="inlineStr">
        <is>
          <t>21320</t>
        </is>
      </c>
      <c r="G1323" s="127" t="inlineStr">
        <is>
          <t>DE</t>
        </is>
      </c>
      <c r="H1323" s="127" t="inlineStr">
        <is>
          <t>FR</t>
        </is>
      </c>
      <c r="I1323" s="127" t="inlineStr">
        <is>
          <t>106177</t>
        </is>
      </c>
      <c r="J1323" s="127" t="inlineStr">
        <is>
          <t>106177</t>
        </is>
      </c>
      <c r="K1323" s="127" t="inlineStr">
        <is>
          <t>999999</t>
        </is>
      </c>
      <c r="L1323" s="127" t="inlineStr">
        <is>
          <t>XT413909351TS</t>
        </is>
      </c>
      <c r="M1323" s="127" t="inlineStr">
        <is>
          <t>N</t>
        </is>
      </c>
      <c r="N1323" s="127" t="inlineStr">
        <is>
          <t>Transport</t>
        </is>
      </c>
      <c r="O1323" s="127" t="inlineStr">
        <is>
          <t>N</t>
        </is>
      </c>
      <c r="P1323" s="127" t="inlineStr">
        <is>
          <t>S</t>
        </is>
      </c>
      <c r="Q1323" s="127" t="inlineStr">
        <is>
          <t>ZA</t>
        </is>
      </c>
      <c r="R1323" s="147" t="n">
        <v>0.17</v>
      </c>
      <c r="S1323" s="127" t="inlineStr">
        <is>
          <t>6C</t>
        </is>
      </c>
      <c r="T1323" s="148" t="n">
        <v>5.33</v>
      </c>
      <c r="U1323" s="127" t="inlineStr">
        <is>
          <t>LA RUCHE LOGISTIQUE</t>
        </is>
      </c>
      <c r="W1323" s="8">
        <f>IF(C1323&lt;&gt;2,"",IF(S1323="5X","5XK",IF(S1323="5Y","5YK",IF(S1323="6B","6BK",IF(S1323="6C","6CK","")))))</f>
        <v/>
      </c>
      <c r="X1323" s="8">
        <f>IF(S1323="6B",_xlfn.XLOOKUP(H1323,'Zoning 2shop'!A:A,'Zoning 2shop'!B:B),IF(S1323="6C",_xlfn.XLOOKUP(G1323,'Zoning 2shop'!C:C,'Zoning 2shop'!D:D),""))</f>
        <v/>
      </c>
      <c r="Y1323" s="112">
        <f>AB1323/Z1323</f>
        <v/>
      </c>
      <c r="Z1323" s="4">
        <f>T1323</f>
        <v/>
      </c>
      <c r="AA1323" s="4">
        <f>IF(OR(S1323="6C",S1323="6B",S1323="5X",S1323="5Y"),0.08,0.5)</f>
        <v/>
      </c>
      <c r="AB1323" s="4">
        <f>$AG$5/$AG$2*Z1323</f>
        <v/>
      </c>
      <c r="AC1323" s="19">
        <f>Z1323+AA1323</f>
        <v/>
      </c>
      <c r="AD1323" s="8">
        <f>IF(COUNTIF(Catégories!A:A,N1323)=0,"catégorie inconnue",LOOKUP(N1323,Catégories!A:A,Catégories!B:B))</f>
        <v/>
      </c>
      <c r="AE1323" s="21">
        <f>SUM(Z1323:AB1323)</f>
        <v/>
      </c>
    </row>
    <row r="1324" hidden="1" s="101">
      <c r="B1324" s="127" t="inlineStr">
        <is>
          <t>13624021</t>
        </is>
      </c>
      <c r="C1324" s="127" t="inlineStr">
        <is>
          <t>2</t>
        </is>
      </c>
      <c r="D1324" s="123" t="n">
        <v>46143</v>
      </c>
      <c r="E1324" s="127" t="inlineStr">
        <is>
          <t>68526</t>
        </is>
      </c>
      <c r="F1324" s="127" t="inlineStr">
        <is>
          <t>21320</t>
        </is>
      </c>
      <c r="G1324" s="127" t="inlineStr">
        <is>
          <t>DE</t>
        </is>
      </c>
      <c r="H1324" s="127" t="inlineStr">
        <is>
          <t>FR</t>
        </is>
      </c>
      <c r="I1324" s="127" t="inlineStr">
        <is>
          <t>106165</t>
        </is>
      </c>
      <c r="J1324" s="127" t="inlineStr">
        <is>
          <t>106165</t>
        </is>
      </c>
      <c r="K1324" s="127" t="inlineStr">
        <is>
          <t>999999</t>
        </is>
      </c>
      <c r="L1324" s="127" t="inlineStr">
        <is>
          <t>XT413909396TS</t>
        </is>
      </c>
      <c r="M1324" s="127" t="inlineStr">
        <is>
          <t>N</t>
        </is>
      </c>
      <c r="N1324" s="127" t="inlineStr">
        <is>
          <t>Transport</t>
        </is>
      </c>
      <c r="O1324" s="127" t="inlineStr">
        <is>
          <t>N</t>
        </is>
      </c>
      <c r="P1324" s="127" t="inlineStr">
        <is>
          <t>S</t>
        </is>
      </c>
      <c r="Q1324" s="127" t="inlineStr">
        <is>
          <t>ZA</t>
        </is>
      </c>
      <c r="R1324" s="147" t="n">
        <v>0.96</v>
      </c>
      <c r="S1324" s="127" t="inlineStr">
        <is>
          <t>6C</t>
        </is>
      </c>
      <c r="T1324" s="148" t="n">
        <v>5.55</v>
      </c>
      <c r="U1324" s="127" t="inlineStr">
        <is>
          <t>LA RUCHE LOGISTIQUE</t>
        </is>
      </c>
      <c r="W1324" s="8">
        <f>IF(C1324&lt;&gt;2,"",IF(S1324="5X","5XK",IF(S1324="5Y","5YK",IF(S1324="6B","6BK",IF(S1324="6C","6CK","")))))</f>
        <v/>
      </c>
      <c r="X1324" s="8">
        <f>IF(S1324="6B",_xlfn.XLOOKUP(H1324,'Zoning 2shop'!A:A,'Zoning 2shop'!B:B),IF(S1324="6C",_xlfn.XLOOKUP(G1324,'Zoning 2shop'!C:C,'Zoning 2shop'!D:D),""))</f>
        <v/>
      </c>
      <c r="Y1324" s="112">
        <f>AB1324/Z1324</f>
        <v/>
      </c>
      <c r="Z1324" s="4">
        <f>T1324</f>
        <v/>
      </c>
      <c r="AA1324" s="4">
        <f>IF(OR(S1324="6C",S1324="6B",S1324="5X",S1324="5Y"),0.08,0.5)</f>
        <v/>
      </c>
      <c r="AB1324" s="4">
        <f>$AG$5/$AG$2*Z1324</f>
        <v/>
      </c>
      <c r="AC1324" s="19">
        <f>Z1324+AA1324</f>
        <v/>
      </c>
      <c r="AD1324" s="8">
        <f>IF(COUNTIF(Catégories!A:A,N1324)=0,"catégorie inconnue",LOOKUP(N1324,Catégories!A:A,Catégories!B:B))</f>
        <v/>
      </c>
      <c r="AE1324" s="21">
        <f>SUM(Z1324:AB1324)</f>
        <v/>
      </c>
    </row>
    <row r="1325" hidden="1" s="101">
      <c r="B1325" s="127" t="inlineStr">
        <is>
          <t>13624021</t>
        </is>
      </c>
      <c r="C1325" s="127" t="inlineStr">
        <is>
          <t>2</t>
        </is>
      </c>
      <c r="D1325" s="123" t="n">
        <v>46143</v>
      </c>
      <c r="E1325" s="127" t="inlineStr">
        <is>
          <t>14532</t>
        </is>
      </c>
      <c r="F1325" s="127" t="inlineStr">
        <is>
          <t>21320</t>
        </is>
      </c>
      <c r="G1325" s="127" t="inlineStr">
        <is>
          <t>DE</t>
        </is>
      </c>
      <c r="H1325" s="127" t="inlineStr">
        <is>
          <t>FR</t>
        </is>
      </c>
      <c r="I1325" s="127" t="inlineStr">
        <is>
          <t>106744</t>
        </is>
      </c>
      <c r="J1325" s="127" t="inlineStr">
        <is>
          <t>106744</t>
        </is>
      </c>
      <c r="K1325" s="127" t="inlineStr">
        <is>
          <t>999999</t>
        </is>
      </c>
      <c r="L1325" s="127" t="inlineStr">
        <is>
          <t>XT413910350TS</t>
        </is>
      </c>
      <c r="M1325" s="127" t="inlineStr">
        <is>
          <t>N</t>
        </is>
      </c>
      <c r="N1325" s="127" t="inlineStr">
        <is>
          <t>Transport</t>
        </is>
      </c>
      <c r="O1325" s="127" t="inlineStr">
        <is>
          <t>N</t>
        </is>
      </c>
      <c r="P1325" s="127" t="inlineStr">
        <is>
          <t>S</t>
        </is>
      </c>
      <c r="Q1325" s="127" t="inlineStr">
        <is>
          <t>ZA</t>
        </is>
      </c>
      <c r="R1325" s="147" t="n">
        <v>0.783</v>
      </c>
      <c r="S1325" s="127" t="inlineStr">
        <is>
          <t>6C</t>
        </is>
      </c>
      <c r="T1325" s="148" t="n">
        <v>5.55</v>
      </c>
      <c r="U1325" s="127" t="inlineStr">
        <is>
          <t>LA RUCHE LOGISTIQUE</t>
        </is>
      </c>
      <c r="W1325" s="8">
        <f>IF(C1325&lt;&gt;2,"",IF(S1325="5X","5XK",IF(S1325="5Y","5YK",IF(S1325="6B","6BK",IF(S1325="6C","6CK","")))))</f>
        <v/>
      </c>
      <c r="X1325" s="8">
        <f>IF(S1325="6B",_xlfn.XLOOKUP(H1325,'Zoning 2shop'!A:A,'Zoning 2shop'!B:B),IF(S1325="6C",_xlfn.XLOOKUP(G1325,'Zoning 2shop'!C:C,'Zoning 2shop'!D:D),""))</f>
        <v/>
      </c>
      <c r="Y1325" s="112">
        <f>AB1325/Z1325</f>
        <v/>
      </c>
      <c r="Z1325" s="4">
        <f>T1325</f>
        <v/>
      </c>
      <c r="AA1325" s="4">
        <f>IF(OR(S1325="6C",S1325="6B",S1325="5X",S1325="5Y"),0.08,0.5)</f>
        <v/>
      </c>
      <c r="AB1325" s="4">
        <f>$AG$5/$AG$2*Z1325</f>
        <v/>
      </c>
      <c r="AC1325" s="19">
        <f>Z1325+AA1325</f>
        <v/>
      </c>
      <c r="AD1325" s="8">
        <f>IF(COUNTIF(Catégories!A:A,N1325)=0,"catégorie inconnue",LOOKUP(N1325,Catégories!A:A,Catégories!B:B))</f>
        <v/>
      </c>
      <c r="AE1325" s="21">
        <f>SUM(Z1325:AB1325)</f>
        <v/>
      </c>
    </row>
    <row r="1326" hidden="1" s="101">
      <c r="B1326" s="127" t="inlineStr">
        <is>
          <t>13624021</t>
        </is>
      </c>
      <c r="C1326" s="127" t="inlineStr">
        <is>
          <t>2</t>
        </is>
      </c>
      <c r="D1326" s="123" t="n">
        <v>46143</v>
      </c>
      <c r="E1326" s="127" t="inlineStr">
        <is>
          <t>4143 LR</t>
        </is>
      </c>
      <c r="F1326" s="127" t="inlineStr">
        <is>
          <t>21320</t>
        </is>
      </c>
      <c r="G1326" s="127" t="inlineStr">
        <is>
          <t>NL</t>
        </is>
      </c>
      <c r="H1326" s="127" t="inlineStr">
        <is>
          <t>FR</t>
        </is>
      </c>
      <c r="I1326" s="127" t="inlineStr">
        <is>
          <t>107967</t>
        </is>
      </c>
      <c r="J1326" s="127" t="inlineStr">
        <is>
          <t>107967</t>
        </is>
      </c>
      <c r="K1326" s="127" t="inlineStr">
        <is>
          <t>999999</t>
        </is>
      </c>
      <c r="L1326" s="127" t="inlineStr">
        <is>
          <t>XT413910394TS</t>
        </is>
      </c>
      <c r="M1326" s="127" t="inlineStr">
        <is>
          <t>N</t>
        </is>
      </c>
      <c r="N1326" s="127" t="inlineStr">
        <is>
          <t>Transport</t>
        </is>
      </c>
      <c r="O1326" s="127" t="inlineStr">
        <is>
          <t>N</t>
        </is>
      </c>
      <c r="P1326" s="127" t="inlineStr">
        <is>
          <t>S</t>
        </is>
      </c>
      <c r="Q1326" s="127" t="inlineStr">
        <is>
          <t>ZA</t>
        </is>
      </c>
      <c r="R1326" s="147" t="n">
        <v>5.808</v>
      </c>
      <c r="S1326" s="127" t="inlineStr">
        <is>
          <t>6C</t>
        </is>
      </c>
      <c r="T1326" s="148" t="n">
        <v>10.35</v>
      </c>
      <c r="U1326" s="127" t="inlineStr">
        <is>
          <t>LA RUCHE LOGISTIQUE</t>
        </is>
      </c>
      <c r="W1326" s="8">
        <f>IF(C1326&lt;&gt;2,"",IF(S1326="5X","5XK",IF(S1326="5Y","5YK",IF(S1326="6B","6BK",IF(S1326="6C","6CK","")))))</f>
        <v/>
      </c>
      <c r="X1326" s="8">
        <f>IF(S1326="6B",_xlfn.XLOOKUP(H1326,'Zoning 2shop'!A:A,'Zoning 2shop'!B:B),IF(S1326="6C",_xlfn.XLOOKUP(G1326,'Zoning 2shop'!C:C,'Zoning 2shop'!D:D),""))</f>
        <v/>
      </c>
      <c r="Y1326" s="112">
        <f>AB1326/Z1326</f>
        <v/>
      </c>
      <c r="Z1326" s="4">
        <f>T1326</f>
        <v/>
      </c>
      <c r="AA1326" s="4">
        <f>IF(OR(S1326="6C",S1326="6B",S1326="5X",S1326="5Y"),0.08,0.5)</f>
        <v/>
      </c>
      <c r="AB1326" s="4">
        <f>$AG$5/$AG$2*Z1326</f>
        <v/>
      </c>
      <c r="AC1326" s="19">
        <f>Z1326+AA1326</f>
        <v/>
      </c>
      <c r="AD1326" s="8">
        <f>IF(COUNTIF(Catégories!A:A,N1326)=0,"catégorie inconnue",LOOKUP(N1326,Catégories!A:A,Catégories!B:B))</f>
        <v/>
      </c>
      <c r="AE1326" s="21">
        <f>SUM(Z1326:AB1326)</f>
        <v/>
      </c>
    </row>
    <row r="1327" hidden="1" s="101">
      <c r="B1327" s="127" t="inlineStr">
        <is>
          <t>13624021</t>
        </is>
      </c>
      <c r="C1327" s="127" t="inlineStr">
        <is>
          <t>2</t>
        </is>
      </c>
      <c r="D1327" s="123" t="n">
        <v>46143</v>
      </c>
      <c r="E1327" s="127" t="inlineStr">
        <is>
          <t>41379</t>
        </is>
      </c>
      <c r="F1327" s="127" t="inlineStr">
        <is>
          <t>21320</t>
        </is>
      </c>
      <c r="G1327" s="127" t="inlineStr">
        <is>
          <t>DE</t>
        </is>
      </c>
      <c r="H1327" s="127" t="inlineStr">
        <is>
          <t>FR</t>
        </is>
      </c>
      <c r="I1327" s="127" t="inlineStr">
        <is>
          <t>107472</t>
        </is>
      </c>
      <c r="J1327" s="127" t="inlineStr">
        <is>
          <t>107472</t>
        </is>
      </c>
      <c r="K1327" s="127" t="inlineStr">
        <is>
          <t>999999</t>
        </is>
      </c>
      <c r="L1327" s="127" t="inlineStr">
        <is>
          <t>XT413910451TS</t>
        </is>
      </c>
      <c r="M1327" s="127" t="inlineStr">
        <is>
          <t>N</t>
        </is>
      </c>
      <c r="N1327" s="127" t="inlineStr">
        <is>
          <t>Transport</t>
        </is>
      </c>
      <c r="O1327" s="127" t="inlineStr">
        <is>
          <t>N</t>
        </is>
      </c>
      <c r="P1327" s="127" t="inlineStr">
        <is>
          <t>S</t>
        </is>
      </c>
      <c r="Q1327" s="127" t="inlineStr">
        <is>
          <t>ZA</t>
        </is>
      </c>
      <c r="R1327" s="147" t="n">
        <v>4.678</v>
      </c>
      <c r="S1327" s="127" t="inlineStr">
        <is>
          <t>6C</t>
        </is>
      </c>
      <c r="T1327" s="148" t="n">
        <v>9.69</v>
      </c>
      <c r="U1327" s="127" t="inlineStr">
        <is>
          <t>LA RUCHE LOGISTIQUE</t>
        </is>
      </c>
      <c r="W1327" s="8">
        <f>IF(C1327&lt;&gt;2,"",IF(S1327="5X","5XK",IF(S1327="5Y","5YK",IF(S1327="6B","6BK",IF(S1327="6C","6CK","")))))</f>
        <v/>
      </c>
      <c r="X1327" s="8">
        <f>IF(S1327="6B",_xlfn.XLOOKUP(H1327,'Zoning 2shop'!A:A,'Zoning 2shop'!B:B),IF(S1327="6C",_xlfn.XLOOKUP(G1327,'Zoning 2shop'!C:C,'Zoning 2shop'!D:D),""))</f>
        <v/>
      </c>
      <c r="Y1327" s="112">
        <f>AB1327/Z1327</f>
        <v/>
      </c>
      <c r="Z1327" s="4">
        <f>T1327</f>
        <v/>
      </c>
      <c r="AA1327" s="4">
        <f>IF(OR(S1327="6C",S1327="6B",S1327="5X",S1327="5Y"),0.08,0.5)</f>
        <v/>
      </c>
      <c r="AB1327" s="4">
        <f>$AG$5/$AG$2*Z1327</f>
        <v/>
      </c>
      <c r="AC1327" s="19">
        <f>Z1327+AA1327</f>
        <v/>
      </c>
      <c r="AD1327" s="8">
        <f>IF(COUNTIF(Catégories!A:A,N1327)=0,"catégorie inconnue",LOOKUP(N1327,Catégories!A:A,Catégories!B:B))</f>
        <v/>
      </c>
      <c r="AE1327" s="21">
        <f>SUM(Z1327:AB1327)</f>
        <v/>
      </c>
    </row>
    <row r="1328" hidden="1" s="101">
      <c r="B1328" s="127" t="inlineStr">
        <is>
          <t>13624021</t>
        </is>
      </c>
      <c r="C1328" s="127" t="inlineStr">
        <is>
          <t>2</t>
        </is>
      </c>
      <c r="D1328" s="123" t="n">
        <v>46143</v>
      </c>
      <c r="E1328" s="127" t="inlineStr">
        <is>
          <t>30890</t>
        </is>
      </c>
      <c r="F1328" s="127" t="inlineStr">
        <is>
          <t>21320</t>
        </is>
      </c>
      <c r="G1328" s="127" t="inlineStr">
        <is>
          <t>DE</t>
        </is>
      </c>
      <c r="H1328" s="127" t="inlineStr">
        <is>
          <t>FR</t>
        </is>
      </c>
      <c r="I1328" s="127" t="inlineStr">
        <is>
          <t>107935</t>
        </is>
      </c>
      <c r="J1328" s="127" t="inlineStr">
        <is>
          <t>107935</t>
        </is>
      </c>
      <c r="K1328" s="127" t="inlineStr">
        <is>
          <t>999999</t>
        </is>
      </c>
      <c r="L1328" s="127" t="inlineStr">
        <is>
          <t>XT413910933TS</t>
        </is>
      </c>
      <c r="M1328" s="127" t="inlineStr">
        <is>
          <t>N</t>
        </is>
      </c>
      <c r="N1328" s="127" t="inlineStr">
        <is>
          <t>Transport</t>
        </is>
      </c>
      <c r="O1328" s="127" t="inlineStr">
        <is>
          <t>N</t>
        </is>
      </c>
      <c r="P1328" s="127" t="inlineStr">
        <is>
          <t>S</t>
        </is>
      </c>
      <c r="Q1328" s="127" t="inlineStr">
        <is>
          <t>ZA</t>
        </is>
      </c>
      <c r="R1328" s="147" t="n">
        <v>4.825</v>
      </c>
      <c r="S1328" s="127" t="inlineStr">
        <is>
          <t>6C</t>
        </is>
      </c>
      <c r="T1328" s="148" t="n">
        <v>9.69</v>
      </c>
      <c r="U1328" s="127" t="inlineStr">
        <is>
          <t>LA RUCHE LOGISTIQUE</t>
        </is>
      </c>
      <c r="W1328" s="8">
        <f>IF(C1328&lt;&gt;2,"",IF(S1328="5X","5XK",IF(S1328="5Y","5YK",IF(S1328="6B","6BK",IF(S1328="6C","6CK","")))))</f>
        <v/>
      </c>
      <c r="X1328" s="8">
        <f>IF(S1328="6B",_xlfn.XLOOKUP(H1328,'Zoning 2shop'!A:A,'Zoning 2shop'!B:B),IF(S1328="6C",_xlfn.XLOOKUP(G1328,'Zoning 2shop'!C:C,'Zoning 2shop'!D:D),""))</f>
        <v/>
      </c>
      <c r="Y1328" s="112">
        <f>AB1328/Z1328</f>
        <v/>
      </c>
      <c r="Z1328" s="4">
        <f>T1328</f>
        <v/>
      </c>
      <c r="AA1328" s="4">
        <f>IF(OR(S1328="6C",S1328="6B",S1328="5X",S1328="5Y"),0.08,0.5)</f>
        <v/>
      </c>
      <c r="AB1328" s="4">
        <f>$AG$5/$AG$2*Z1328</f>
        <v/>
      </c>
      <c r="AC1328" s="19">
        <f>Z1328+AA1328</f>
        <v/>
      </c>
      <c r="AD1328" s="8">
        <f>IF(COUNTIF(Catégories!A:A,N1328)=0,"catégorie inconnue",LOOKUP(N1328,Catégories!A:A,Catégories!B:B))</f>
        <v/>
      </c>
      <c r="AE1328" s="21">
        <f>SUM(Z1328:AB1328)</f>
        <v/>
      </c>
    </row>
    <row r="1329" hidden="1" s="101">
      <c r="B1329" s="127" t="inlineStr">
        <is>
          <t>13624021</t>
        </is>
      </c>
      <c r="C1329" s="127" t="inlineStr">
        <is>
          <t>2</t>
        </is>
      </c>
      <c r="D1329" s="123" t="n">
        <v>46143</v>
      </c>
      <c r="E1329" s="127" t="inlineStr">
        <is>
          <t>15230</t>
        </is>
      </c>
      <c r="F1329" s="127" t="inlineStr">
        <is>
          <t>21320</t>
        </is>
      </c>
      <c r="G1329" s="127" t="inlineStr">
        <is>
          <t>DE</t>
        </is>
      </c>
      <c r="H1329" s="127" t="inlineStr">
        <is>
          <t>FR</t>
        </is>
      </c>
      <c r="I1329" s="127" t="inlineStr">
        <is>
          <t>106069</t>
        </is>
      </c>
      <c r="J1329" s="127" t="inlineStr">
        <is>
          <t>106069</t>
        </is>
      </c>
      <c r="K1329" s="127" t="inlineStr">
        <is>
          <t>999999</t>
        </is>
      </c>
      <c r="L1329" s="127" t="inlineStr">
        <is>
          <t>XT413910955TS</t>
        </is>
      </c>
      <c r="M1329" s="127" t="inlineStr">
        <is>
          <t>N</t>
        </is>
      </c>
      <c r="N1329" s="127" t="inlineStr">
        <is>
          <t>Transport</t>
        </is>
      </c>
      <c r="O1329" s="127" t="inlineStr">
        <is>
          <t>N</t>
        </is>
      </c>
      <c r="P1329" s="127" t="inlineStr">
        <is>
          <t>S</t>
        </is>
      </c>
      <c r="Q1329" s="127" t="inlineStr">
        <is>
          <t>ZA</t>
        </is>
      </c>
      <c r="R1329" s="147" t="n">
        <v>4.365</v>
      </c>
      <c r="S1329" s="127" t="inlineStr">
        <is>
          <t>6C</t>
        </is>
      </c>
      <c r="T1329" s="148" t="n">
        <v>9.69</v>
      </c>
      <c r="U1329" s="127" t="inlineStr">
        <is>
          <t>LA RUCHE LOGISTIQUE</t>
        </is>
      </c>
      <c r="W1329" s="8">
        <f>IF(C1329&lt;&gt;2,"",IF(S1329="5X","5XK",IF(S1329="5Y","5YK",IF(S1329="6B","6BK",IF(S1329="6C","6CK","")))))</f>
        <v/>
      </c>
      <c r="X1329" s="8">
        <f>IF(S1329="6B",_xlfn.XLOOKUP(H1329,'Zoning 2shop'!A:A,'Zoning 2shop'!B:B),IF(S1329="6C",_xlfn.XLOOKUP(G1329,'Zoning 2shop'!C:C,'Zoning 2shop'!D:D),""))</f>
        <v/>
      </c>
      <c r="Y1329" s="112">
        <f>AB1329/Z1329</f>
        <v/>
      </c>
      <c r="Z1329" s="4">
        <f>T1329</f>
        <v/>
      </c>
      <c r="AA1329" s="4">
        <f>IF(OR(S1329="6C",S1329="6B",S1329="5X",S1329="5Y"),0.08,0.5)</f>
        <v/>
      </c>
      <c r="AB1329" s="4">
        <f>$AG$5/$AG$2*Z1329</f>
        <v/>
      </c>
      <c r="AC1329" s="19">
        <f>Z1329+AA1329</f>
        <v/>
      </c>
      <c r="AD1329" s="8">
        <f>IF(COUNTIF(Catégories!A:A,N1329)=0,"catégorie inconnue",LOOKUP(N1329,Catégories!A:A,Catégories!B:B))</f>
        <v/>
      </c>
      <c r="AE1329" s="21">
        <f>SUM(Z1329:AB1329)</f>
        <v/>
      </c>
    </row>
    <row r="1330" hidden="1" s="101">
      <c r="B1330" s="127" t="inlineStr">
        <is>
          <t>13624021</t>
        </is>
      </c>
      <c r="C1330" s="127" t="inlineStr">
        <is>
          <t>2</t>
        </is>
      </c>
      <c r="D1330" s="123" t="n">
        <v>46143</v>
      </c>
      <c r="E1330" s="127" t="inlineStr">
        <is>
          <t>71116</t>
        </is>
      </c>
      <c r="F1330" s="127" t="inlineStr">
        <is>
          <t>21320</t>
        </is>
      </c>
      <c r="G1330" s="127" t="inlineStr">
        <is>
          <t>DE</t>
        </is>
      </c>
      <c r="H1330" s="127" t="inlineStr">
        <is>
          <t>FR</t>
        </is>
      </c>
      <c r="I1330" s="127" t="inlineStr">
        <is>
          <t>106925</t>
        </is>
      </c>
      <c r="J1330" s="127" t="inlineStr">
        <is>
          <t>106925</t>
        </is>
      </c>
      <c r="K1330" s="127" t="inlineStr">
        <is>
          <t>999999</t>
        </is>
      </c>
      <c r="L1330" s="127" t="inlineStr">
        <is>
          <t>XT413911465TS</t>
        </is>
      </c>
      <c r="M1330" s="127" t="inlineStr">
        <is>
          <t>N</t>
        </is>
      </c>
      <c r="N1330" s="127" t="inlineStr">
        <is>
          <t>Transport</t>
        </is>
      </c>
      <c r="O1330" s="127" t="inlineStr">
        <is>
          <t>N</t>
        </is>
      </c>
      <c r="P1330" s="127" t="inlineStr">
        <is>
          <t>S</t>
        </is>
      </c>
      <c r="Q1330" s="127" t="inlineStr">
        <is>
          <t>ZA</t>
        </is>
      </c>
      <c r="R1330" s="147" t="n">
        <v>0.595</v>
      </c>
      <c r="S1330" s="127" t="inlineStr">
        <is>
          <t>6C</t>
        </is>
      </c>
      <c r="T1330" s="148" t="n">
        <v>5.55</v>
      </c>
      <c r="U1330" s="127" t="inlineStr">
        <is>
          <t>LA RUCHE LOGISTIQUE</t>
        </is>
      </c>
      <c r="W1330" s="8">
        <f>IF(C1330&lt;&gt;2,"",IF(S1330="5X","5XK",IF(S1330="5Y","5YK",IF(S1330="6B","6BK",IF(S1330="6C","6CK","")))))</f>
        <v/>
      </c>
      <c r="X1330" s="8">
        <f>IF(S1330="6B",_xlfn.XLOOKUP(H1330,'Zoning 2shop'!A:A,'Zoning 2shop'!B:B),IF(S1330="6C",_xlfn.XLOOKUP(G1330,'Zoning 2shop'!C:C,'Zoning 2shop'!D:D),""))</f>
        <v/>
      </c>
      <c r="Y1330" s="112">
        <f>AB1330/Z1330</f>
        <v/>
      </c>
      <c r="Z1330" s="4">
        <f>T1330</f>
        <v/>
      </c>
      <c r="AA1330" s="4">
        <f>IF(OR(S1330="6C",S1330="6B",S1330="5X",S1330="5Y"),0.08,0.5)</f>
        <v/>
      </c>
      <c r="AB1330" s="4">
        <f>$AG$5/$AG$2*Z1330</f>
        <v/>
      </c>
      <c r="AC1330" s="19">
        <f>Z1330+AA1330</f>
        <v/>
      </c>
      <c r="AD1330" s="8">
        <f>IF(COUNTIF(Catégories!A:A,N1330)=0,"catégorie inconnue",LOOKUP(N1330,Catégories!A:A,Catégories!B:B))</f>
        <v/>
      </c>
      <c r="AE1330" s="21">
        <f>SUM(Z1330:AB1330)</f>
        <v/>
      </c>
    </row>
    <row r="1331" hidden="1" s="101">
      <c r="B1331" s="127" t="inlineStr">
        <is>
          <t>13624021</t>
        </is>
      </c>
      <c r="C1331" s="127" t="inlineStr">
        <is>
          <t>2</t>
        </is>
      </c>
      <c r="D1331" s="123" t="n">
        <v>46144</v>
      </c>
      <c r="E1331" s="127" t="inlineStr">
        <is>
          <t>96179</t>
        </is>
      </c>
      <c r="F1331" s="127" t="inlineStr">
        <is>
          <t>21320</t>
        </is>
      </c>
      <c r="G1331" s="127" t="inlineStr">
        <is>
          <t>DE</t>
        </is>
      </c>
      <c r="H1331" s="127" t="inlineStr">
        <is>
          <t>FR</t>
        </is>
      </c>
      <c r="I1331" s="127" t="inlineStr">
        <is>
          <t>103237</t>
        </is>
      </c>
      <c r="J1331" s="127" t="inlineStr">
        <is>
          <t>103237</t>
        </is>
      </c>
      <c r="K1331" s="127" t="inlineStr">
        <is>
          <t>999999</t>
        </is>
      </c>
      <c r="L1331" s="127" t="inlineStr">
        <is>
          <t>XT413911925TS</t>
        </is>
      </c>
      <c r="M1331" s="127" t="inlineStr">
        <is>
          <t>N</t>
        </is>
      </c>
      <c r="N1331" s="127" t="inlineStr">
        <is>
          <t>Transport</t>
        </is>
      </c>
      <c r="O1331" s="127" t="inlineStr">
        <is>
          <t>N</t>
        </is>
      </c>
      <c r="P1331" s="127" t="inlineStr">
        <is>
          <t>S</t>
        </is>
      </c>
      <c r="Q1331" s="127" t="inlineStr">
        <is>
          <t>ZA</t>
        </is>
      </c>
      <c r="R1331" s="147" t="n">
        <v>4.787</v>
      </c>
      <c r="S1331" s="127" t="inlineStr">
        <is>
          <t>6C</t>
        </is>
      </c>
      <c r="T1331" s="148" t="n">
        <v>9.69</v>
      </c>
      <c r="U1331" s="127" t="inlineStr">
        <is>
          <t>LA RUCHE LOGISTIQUE</t>
        </is>
      </c>
      <c r="W1331" s="8">
        <f>IF(C1331&lt;&gt;2,"",IF(S1331="5X","5XK",IF(S1331="5Y","5YK",IF(S1331="6B","6BK",IF(S1331="6C","6CK","")))))</f>
        <v/>
      </c>
      <c r="X1331" s="8">
        <f>IF(S1331="6B",_xlfn.XLOOKUP(H1331,'Zoning 2shop'!A:A,'Zoning 2shop'!B:B),IF(S1331="6C",_xlfn.XLOOKUP(G1331,'Zoning 2shop'!C:C,'Zoning 2shop'!D:D),""))</f>
        <v/>
      </c>
      <c r="Y1331" s="112">
        <f>AB1331/Z1331</f>
        <v/>
      </c>
      <c r="Z1331" s="4">
        <f>T1331</f>
        <v/>
      </c>
      <c r="AA1331" s="4">
        <f>IF(OR(S1331="6C",S1331="6B",S1331="5X",S1331="5Y"),0.08,0.5)</f>
        <v/>
      </c>
      <c r="AB1331" s="4">
        <f>$AG$5/$AG$2*Z1331</f>
        <v/>
      </c>
      <c r="AC1331" s="19">
        <f>Z1331+AA1331</f>
        <v/>
      </c>
      <c r="AD1331" s="8">
        <f>IF(COUNTIF(Catégories!A:A,N1331)=0,"catégorie inconnue",LOOKUP(N1331,Catégories!A:A,Catégories!B:B))</f>
        <v/>
      </c>
      <c r="AE1331" s="21">
        <f>SUM(Z1331:AB1331)</f>
        <v/>
      </c>
    </row>
    <row r="1332" hidden="1" s="101">
      <c r="B1332" s="127" t="inlineStr">
        <is>
          <t>13624021</t>
        </is>
      </c>
      <c r="C1332" s="127" t="inlineStr">
        <is>
          <t>2</t>
        </is>
      </c>
      <c r="D1332" s="123" t="n">
        <v>46144</v>
      </c>
      <c r="E1332" s="127" t="inlineStr">
        <is>
          <t>38704</t>
        </is>
      </c>
      <c r="F1332" s="127" t="inlineStr">
        <is>
          <t>21320</t>
        </is>
      </c>
      <c r="G1332" s="127" t="inlineStr">
        <is>
          <t>DE</t>
        </is>
      </c>
      <c r="H1332" s="127" t="inlineStr">
        <is>
          <t>FR</t>
        </is>
      </c>
      <c r="I1332" s="127" t="inlineStr">
        <is>
          <t>107049</t>
        </is>
      </c>
      <c r="J1332" s="127" t="inlineStr">
        <is>
          <t>107049</t>
        </is>
      </c>
      <c r="K1332" s="127" t="inlineStr">
        <is>
          <t>999999</t>
        </is>
      </c>
      <c r="L1332" s="127" t="inlineStr">
        <is>
          <t>XT413912069TS</t>
        </is>
      </c>
      <c r="M1332" s="127" t="inlineStr">
        <is>
          <t>N</t>
        </is>
      </c>
      <c r="N1332" s="127" t="inlineStr">
        <is>
          <t>Transport</t>
        </is>
      </c>
      <c r="O1332" s="127" t="inlineStr">
        <is>
          <t>N</t>
        </is>
      </c>
      <c r="P1332" s="127" t="inlineStr">
        <is>
          <t>S</t>
        </is>
      </c>
      <c r="Q1332" s="127" t="inlineStr">
        <is>
          <t>ZA</t>
        </is>
      </c>
      <c r="R1332" s="147" t="n">
        <v>0.05</v>
      </c>
      <c r="S1332" s="127" t="inlineStr">
        <is>
          <t>6C</t>
        </is>
      </c>
      <c r="T1332" s="148" t="n">
        <v>5.33</v>
      </c>
      <c r="U1332" s="127" t="inlineStr">
        <is>
          <t>LA RUCHE LOGISTIQUE</t>
        </is>
      </c>
      <c r="W1332" s="8">
        <f>IF(C1332&lt;&gt;2,"",IF(S1332="5X","5XK",IF(S1332="5Y","5YK",IF(S1332="6B","6BK",IF(S1332="6C","6CK","")))))</f>
        <v/>
      </c>
      <c r="X1332" s="8">
        <f>IF(S1332="6B",_xlfn.XLOOKUP(H1332,'Zoning 2shop'!A:A,'Zoning 2shop'!B:B),IF(S1332="6C",_xlfn.XLOOKUP(G1332,'Zoning 2shop'!C:C,'Zoning 2shop'!D:D),""))</f>
        <v/>
      </c>
      <c r="Y1332" s="112">
        <f>AB1332/Z1332</f>
        <v/>
      </c>
      <c r="Z1332" s="4">
        <f>T1332</f>
        <v/>
      </c>
      <c r="AA1332" s="4">
        <f>IF(OR(S1332="6C",S1332="6B",S1332="5X",S1332="5Y"),0.08,0.5)</f>
        <v/>
      </c>
      <c r="AB1332" s="4">
        <f>$AG$5/$AG$2*Z1332</f>
        <v/>
      </c>
      <c r="AC1332" s="19">
        <f>Z1332+AA1332</f>
        <v/>
      </c>
      <c r="AD1332" s="8">
        <f>IF(COUNTIF(Catégories!A:A,N1332)=0,"catégorie inconnue",LOOKUP(N1332,Catégories!A:A,Catégories!B:B))</f>
        <v/>
      </c>
      <c r="AE1332" s="21">
        <f>SUM(Z1332:AB1332)</f>
        <v/>
      </c>
    </row>
    <row r="1333" hidden="1" s="101">
      <c r="B1333" s="127" t="inlineStr">
        <is>
          <t>13624021</t>
        </is>
      </c>
      <c r="C1333" s="127" t="inlineStr">
        <is>
          <t>2</t>
        </is>
      </c>
      <c r="D1333" s="123" t="n">
        <v>46144</v>
      </c>
      <c r="E1333" s="127" t="inlineStr">
        <is>
          <t>46519</t>
        </is>
      </c>
      <c r="F1333" s="127" t="inlineStr">
        <is>
          <t>21320</t>
        </is>
      </c>
      <c r="G1333" s="127" t="inlineStr">
        <is>
          <t>DE</t>
        </is>
      </c>
      <c r="H1333" s="127" t="inlineStr">
        <is>
          <t>FR</t>
        </is>
      </c>
      <c r="I1333" s="127" t="inlineStr">
        <is>
          <t>106770</t>
        </is>
      </c>
      <c r="J1333" s="127" t="inlineStr">
        <is>
          <t>106770</t>
        </is>
      </c>
      <c r="K1333" s="127" t="inlineStr">
        <is>
          <t>999999</t>
        </is>
      </c>
      <c r="L1333" s="127" t="inlineStr">
        <is>
          <t>XT413912435TS</t>
        </is>
      </c>
      <c r="M1333" s="127" t="inlineStr">
        <is>
          <t>N</t>
        </is>
      </c>
      <c r="N1333" s="127" t="inlineStr">
        <is>
          <t>Transport</t>
        </is>
      </c>
      <c r="O1333" s="127" t="inlineStr">
        <is>
          <t>N</t>
        </is>
      </c>
      <c r="P1333" s="127" t="inlineStr">
        <is>
          <t>S</t>
        </is>
      </c>
      <c r="Q1333" s="127" t="inlineStr">
        <is>
          <t>ZA</t>
        </is>
      </c>
      <c r="R1333" s="147" t="n">
        <v>4.678</v>
      </c>
      <c r="S1333" s="127" t="inlineStr">
        <is>
          <t>6C</t>
        </is>
      </c>
      <c r="T1333" s="148" t="n">
        <v>9.69</v>
      </c>
      <c r="U1333" s="127" t="inlineStr">
        <is>
          <t>LA RUCHE LOGISTIQUE</t>
        </is>
      </c>
      <c r="W1333" s="8">
        <f>IF(C1333&lt;&gt;2,"",IF(S1333="5X","5XK",IF(S1333="5Y","5YK",IF(S1333="6B","6BK",IF(S1333="6C","6CK","")))))</f>
        <v/>
      </c>
      <c r="X1333" s="8">
        <f>IF(S1333="6B",_xlfn.XLOOKUP(H1333,'Zoning 2shop'!A:A,'Zoning 2shop'!B:B),IF(S1333="6C",_xlfn.XLOOKUP(G1333,'Zoning 2shop'!C:C,'Zoning 2shop'!D:D),""))</f>
        <v/>
      </c>
      <c r="Y1333" s="112">
        <f>AB1333/Z1333</f>
        <v/>
      </c>
      <c r="Z1333" s="4">
        <f>T1333</f>
        <v/>
      </c>
      <c r="AA1333" s="4">
        <f>IF(OR(S1333="6C",S1333="6B",S1333="5X",S1333="5Y"),0.08,0.5)</f>
        <v/>
      </c>
      <c r="AB1333" s="4">
        <f>$AG$5/$AG$2*Z1333</f>
        <v/>
      </c>
      <c r="AC1333" s="19">
        <f>Z1333+AA1333</f>
        <v/>
      </c>
      <c r="AD1333" s="8">
        <f>IF(COUNTIF(Catégories!A:A,N1333)=0,"catégorie inconnue",LOOKUP(N1333,Catégories!A:A,Catégories!B:B))</f>
        <v/>
      </c>
      <c r="AE1333" s="21">
        <f>SUM(Z1333:AB1333)</f>
        <v/>
      </c>
    </row>
    <row r="1334" hidden="1" ht="25.5" customHeight="1" s="101">
      <c r="B1334" s="127" t="inlineStr">
        <is>
          <t>13624021</t>
        </is>
      </c>
      <c r="C1334" s="127" t="inlineStr">
        <is>
          <t>2</t>
        </is>
      </c>
      <c r="D1334" s="123" t="n">
        <v>46144</v>
      </c>
      <c r="E1334" s="127" t="inlineStr">
        <is>
          <t>46519</t>
        </is>
      </c>
      <c r="F1334" s="127" t="inlineStr">
        <is>
          <t>21320</t>
        </is>
      </c>
      <c r="G1334" s="127" t="inlineStr">
        <is>
          <t>DE</t>
        </is>
      </c>
      <c r="H1334" s="127" t="inlineStr">
        <is>
          <t>FR</t>
        </is>
      </c>
      <c r="I1334" s="127" t="inlineStr">
        <is>
          <t>106770</t>
        </is>
      </c>
      <c r="J1334" s="127" t="inlineStr">
        <is>
          <t>106770</t>
        </is>
      </c>
      <c r="K1334" s="127" t="inlineStr">
        <is>
          <t>999999</t>
        </is>
      </c>
      <c r="L1334" s="127" t="inlineStr">
        <is>
          <t>XT413912435TS</t>
        </is>
      </c>
      <c r="M1334" s="127" t="inlineStr">
        <is>
          <t>N</t>
        </is>
      </c>
      <c r="N1334" s="127" t="inlineStr">
        <is>
          <t>Supplement Etiquette Non Conforme</t>
        </is>
      </c>
      <c r="O1334" s="127" t="inlineStr">
        <is>
          <t>N</t>
        </is>
      </c>
      <c r="P1334" s="127" t="n"/>
      <c r="Q1334" s="127" t="inlineStr">
        <is>
          <t>ZA</t>
        </is>
      </c>
      <c r="R1334" s="147" t="n">
        <v>0</v>
      </c>
      <c r="S1334" s="127" t="inlineStr">
        <is>
          <t>6C</t>
        </is>
      </c>
      <c r="T1334" s="148" t="n">
        <v>2</v>
      </c>
      <c r="U1334" s="127" t="inlineStr">
        <is>
          <t>LA RUCHE LOGISTIQUE</t>
        </is>
      </c>
      <c r="W1334" s="8">
        <f>IF(C1334&lt;&gt;2,"",IF(S1334="5X","5XK",IF(S1334="5Y","5YK",IF(S1334="6B","6BK",IF(S1334="6C","6CK","")))))</f>
        <v/>
      </c>
      <c r="X1334" s="8">
        <f>IF(S1334="6B",_xlfn.XLOOKUP(H1334,'Zoning 2shop'!A:A,'Zoning 2shop'!B:B),IF(S1334="6C",_xlfn.XLOOKUP(G1334,'Zoning 2shop'!C:C,'Zoning 2shop'!D:D),""))</f>
        <v/>
      </c>
      <c r="Y1334" s="112">
        <f>AB1334/Z1334</f>
        <v/>
      </c>
      <c r="Z1334" s="4">
        <f>T1334</f>
        <v/>
      </c>
      <c r="AA1334" s="4">
        <f>IF(OR(S1334="6C",S1334="6B",S1334="5X",S1334="5Y"),0.08,0.5)</f>
        <v/>
      </c>
      <c r="AB1334" s="4">
        <f>$AG$5/$AG$2*Z1334</f>
        <v/>
      </c>
      <c r="AC1334" s="19">
        <f>Z1334+AA1334</f>
        <v/>
      </c>
      <c r="AD1334" s="8">
        <f>IF(COUNTIF(Catégories!A:A,N1334)=0,"catégorie inconnue",LOOKUP(N1334,Catégories!A:A,Catégories!B:B))</f>
        <v/>
      </c>
      <c r="AE1334" s="21">
        <f>SUM(Z1334:AB1334)</f>
        <v/>
      </c>
    </row>
    <row r="1335" hidden="1" s="101">
      <c r="B1335" s="127" t="inlineStr">
        <is>
          <t>13624021</t>
        </is>
      </c>
      <c r="C1335" s="127" t="inlineStr">
        <is>
          <t>2</t>
        </is>
      </c>
      <c r="D1335" s="123" t="n">
        <v>46144</v>
      </c>
      <c r="E1335" s="127" t="inlineStr">
        <is>
          <t>4813</t>
        </is>
      </c>
      <c r="F1335" s="127" t="inlineStr">
        <is>
          <t>21320</t>
        </is>
      </c>
      <c r="G1335" s="127" t="inlineStr">
        <is>
          <t>AT</t>
        </is>
      </c>
      <c r="H1335" s="127" t="inlineStr">
        <is>
          <t>FR</t>
        </is>
      </c>
      <c r="I1335" s="127" t="inlineStr">
        <is>
          <t>108336</t>
        </is>
      </c>
      <c r="J1335" s="127" t="inlineStr">
        <is>
          <t>108336</t>
        </is>
      </c>
      <c r="K1335" s="127" t="inlineStr">
        <is>
          <t>999999</t>
        </is>
      </c>
      <c r="L1335" s="127" t="inlineStr">
        <is>
          <t>XT413912554TS</t>
        </is>
      </c>
      <c r="M1335" s="127" t="inlineStr">
        <is>
          <t>N</t>
        </is>
      </c>
      <c r="N1335" s="127" t="inlineStr">
        <is>
          <t>Transport</t>
        </is>
      </c>
      <c r="O1335" s="127" t="inlineStr">
        <is>
          <t>N</t>
        </is>
      </c>
      <c r="P1335" s="127" t="inlineStr">
        <is>
          <t>S</t>
        </is>
      </c>
      <c r="Q1335" s="127" t="inlineStr">
        <is>
          <t>ZA</t>
        </is>
      </c>
      <c r="R1335" s="147" t="n">
        <v>0.5</v>
      </c>
      <c r="S1335" s="127" t="inlineStr">
        <is>
          <t>6C</t>
        </is>
      </c>
      <c r="T1335" s="148" t="n">
        <v>9.470000000000001</v>
      </c>
      <c r="U1335" s="127" t="inlineStr">
        <is>
          <t>LA RUCHE LOGISTIQUE</t>
        </is>
      </c>
      <c r="W1335" s="8">
        <f>IF(C1335&lt;&gt;2,"",IF(S1335="5X","5XK",IF(S1335="5Y","5YK",IF(S1335="6B","6BK",IF(S1335="6C","6CK","")))))</f>
        <v/>
      </c>
      <c r="X1335" s="8">
        <f>IF(S1335="6B",_xlfn.XLOOKUP(H1335,'Zoning 2shop'!A:A,'Zoning 2shop'!B:B),IF(S1335="6C",_xlfn.XLOOKUP(G1335,'Zoning 2shop'!C:C,'Zoning 2shop'!D:D),""))</f>
        <v/>
      </c>
      <c r="Y1335" s="112">
        <f>AB1335/Z1335</f>
        <v/>
      </c>
      <c r="Z1335" s="4">
        <f>T1335</f>
        <v/>
      </c>
      <c r="AA1335" s="4">
        <f>IF(OR(S1335="6C",S1335="6B",S1335="5X",S1335="5Y"),0.08,0.5)</f>
        <v/>
      </c>
      <c r="AB1335" s="4">
        <f>$AG$5/$AG$2*Z1335</f>
        <v/>
      </c>
      <c r="AC1335" s="19">
        <f>Z1335+AA1335</f>
        <v/>
      </c>
      <c r="AD1335" s="8">
        <f>IF(COUNTIF(Catégories!A:A,N1335)=0,"catégorie inconnue",LOOKUP(N1335,Catégories!A:A,Catégories!B:B))</f>
        <v/>
      </c>
      <c r="AE1335" s="21">
        <f>SUM(Z1335:AB1335)</f>
        <v/>
      </c>
    </row>
    <row r="1336" hidden="1" s="101">
      <c r="B1336" s="127" t="inlineStr">
        <is>
          <t>13624021</t>
        </is>
      </c>
      <c r="C1336" s="127" t="inlineStr">
        <is>
          <t>2</t>
        </is>
      </c>
      <c r="D1336" s="123" t="n">
        <v>46144</v>
      </c>
      <c r="E1336" s="127" t="inlineStr">
        <is>
          <t>65199</t>
        </is>
      </c>
      <c r="F1336" s="127" t="inlineStr">
        <is>
          <t>21320</t>
        </is>
      </c>
      <c r="G1336" s="127" t="inlineStr">
        <is>
          <t>DE</t>
        </is>
      </c>
      <c r="H1336" s="127" t="inlineStr">
        <is>
          <t>FR</t>
        </is>
      </c>
      <c r="I1336" s="127" t="inlineStr">
        <is>
          <t>107948</t>
        </is>
      </c>
      <c r="J1336" s="127" t="inlineStr">
        <is>
          <t>107948</t>
        </is>
      </c>
      <c r="K1336" s="127" t="inlineStr">
        <is>
          <t>999999</t>
        </is>
      </c>
      <c r="L1336" s="127" t="inlineStr">
        <is>
          <t>XT413912744TS</t>
        </is>
      </c>
      <c r="M1336" s="127" t="inlineStr">
        <is>
          <t>N</t>
        </is>
      </c>
      <c r="N1336" s="127" t="inlineStr">
        <is>
          <t>Transport</t>
        </is>
      </c>
      <c r="O1336" s="127" t="inlineStr">
        <is>
          <t>N</t>
        </is>
      </c>
      <c r="P1336" s="127" t="inlineStr">
        <is>
          <t>S</t>
        </is>
      </c>
      <c r="Q1336" s="127" t="inlineStr">
        <is>
          <t>ZA</t>
        </is>
      </c>
      <c r="R1336" s="147" t="n">
        <v>4.954</v>
      </c>
      <c r="S1336" s="127" t="inlineStr">
        <is>
          <t>6C</t>
        </is>
      </c>
      <c r="T1336" s="148" t="n">
        <v>9.69</v>
      </c>
      <c r="U1336" s="127" t="inlineStr">
        <is>
          <t>LA RUCHE LOGISTIQUE</t>
        </is>
      </c>
      <c r="W1336" s="8">
        <f>IF(C1336&lt;&gt;2,"",IF(S1336="5X","5XK",IF(S1336="5Y","5YK",IF(S1336="6B","6BK",IF(S1336="6C","6CK","")))))</f>
        <v/>
      </c>
      <c r="X1336" s="8">
        <f>IF(S1336="6B",_xlfn.XLOOKUP(H1336,'Zoning 2shop'!A:A,'Zoning 2shop'!B:B),IF(S1336="6C",_xlfn.XLOOKUP(G1336,'Zoning 2shop'!C:C,'Zoning 2shop'!D:D),""))</f>
        <v/>
      </c>
      <c r="Y1336" s="112">
        <f>AB1336/Z1336</f>
        <v/>
      </c>
      <c r="Z1336" s="4">
        <f>T1336</f>
        <v/>
      </c>
      <c r="AA1336" s="4">
        <f>IF(OR(S1336="6C",S1336="6B",S1336="5X",S1336="5Y"),0.08,0.5)</f>
        <v/>
      </c>
      <c r="AB1336" s="4">
        <f>$AG$5/$AG$2*Z1336</f>
        <v/>
      </c>
      <c r="AC1336" s="19">
        <f>Z1336+AA1336</f>
        <v/>
      </c>
      <c r="AD1336" s="8">
        <f>IF(COUNTIF(Catégories!A:A,N1336)=0,"catégorie inconnue",LOOKUP(N1336,Catégories!A:A,Catégories!B:B))</f>
        <v/>
      </c>
      <c r="AE1336" s="21">
        <f>SUM(Z1336:AB1336)</f>
        <v/>
      </c>
    </row>
    <row r="1337" hidden="1" s="101">
      <c r="B1337" s="127" t="inlineStr">
        <is>
          <t>13624021</t>
        </is>
      </c>
      <c r="C1337" s="127" t="inlineStr">
        <is>
          <t>2</t>
        </is>
      </c>
      <c r="D1337" s="123" t="n">
        <v>46144</v>
      </c>
      <c r="E1337" s="127" t="inlineStr">
        <is>
          <t>59075</t>
        </is>
      </c>
      <c r="F1337" s="127" t="inlineStr">
        <is>
          <t>21320</t>
        </is>
      </c>
      <c r="G1337" s="127" t="inlineStr">
        <is>
          <t>DE</t>
        </is>
      </c>
      <c r="H1337" s="127" t="inlineStr">
        <is>
          <t>FR</t>
        </is>
      </c>
      <c r="I1337" s="127" t="inlineStr">
        <is>
          <t>107443</t>
        </is>
      </c>
      <c r="J1337" s="127" t="inlineStr">
        <is>
          <t>107443</t>
        </is>
      </c>
      <c r="K1337" s="127" t="inlineStr">
        <is>
          <t>999999</t>
        </is>
      </c>
      <c r="L1337" s="127" t="inlineStr">
        <is>
          <t>XT413913356TS</t>
        </is>
      </c>
      <c r="M1337" s="127" t="inlineStr">
        <is>
          <t>N</t>
        </is>
      </c>
      <c r="N1337" s="127" t="inlineStr">
        <is>
          <t>Transport</t>
        </is>
      </c>
      <c r="O1337" s="127" t="inlineStr">
        <is>
          <t>N</t>
        </is>
      </c>
      <c r="P1337" s="127" t="inlineStr">
        <is>
          <t>S</t>
        </is>
      </c>
      <c r="Q1337" s="127" t="inlineStr">
        <is>
          <t>ZA</t>
        </is>
      </c>
      <c r="R1337" s="147" t="n">
        <v>4.787</v>
      </c>
      <c r="S1337" s="127" t="inlineStr">
        <is>
          <t>6C</t>
        </is>
      </c>
      <c r="T1337" s="148" t="n">
        <v>9.69</v>
      </c>
      <c r="U1337" s="127" t="inlineStr">
        <is>
          <t>LA RUCHE LOGISTIQUE</t>
        </is>
      </c>
      <c r="W1337" s="8">
        <f>IF(C1337&lt;&gt;2,"",IF(S1337="5X","5XK",IF(S1337="5Y","5YK",IF(S1337="6B","6BK",IF(S1337="6C","6CK","")))))</f>
        <v/>
      </c>
      <c r="X1337" s="8">
        <f>IF(S1337="6B",_xlfn.XLOOKUP(H1337,'Zoning 2shop'!A:A,'Zoning 2shop'!B:B),IF(S1337="6C",_xlfn.XLOOKUP(G1337,'Zoning 2shop'!C:C,'Zoning 2shop'!D:D),""))</f>
        <v/>
      </c>
      <c r="Y1337" s="112">
        <f>AB1337/Z1337</f>
        <v/>
      </c>
      <c r="Z1337" s="4">
        <f>T1337</f>
        <v/>
      </c>
      <c r="AA1337" s="4">
        <f>IF(OR(S1337="6C",S1337="6B",S1337="5X",S1337="5Y"),0.08,0.5)</f>
        <v/>
      </c>
      <c r="AB1337" s="4">
        <f>$AG$5/$AG$2*Z1337</f>
        <v/>
      </c>
      <c r="AC1337" s="19">
        <f>Z1337+AA1337</f>
        <v/>
      </c>
      <c r="AD1337" s="8">
        <f>IF(COUNTIF(Catégories!A:A,N1337)=0,"catégorie inconnue",LOOKUP(N1337,Catégories!A:A,Catégories!B:B))</f>
        <v/>
      </c>
      <c r="AE1337" s="21">
        <f>SUM(Z1337:AB1337)</f>
        <v/>
      </c>
    </row>
    <row r="1338" hidden="1" s="101">
      <c r="B1338" s="127" t="inlineStr">
        <is>
          <t>13624021</t>
        </is>
      </c>
      <c r="C1338" s="127" t="inlineStr">
        <is>
          <t>2</t>
        </is>
      </c>
      <c r="D1338" s="123" t="n">
        <v>46144</v>
      </c>
      <c r="E1338" s="127" t="inlineStr">
        <is>
          <t>85567</t>
        </is>
      </c>
      <c r="F1338" s="127" t="inlineStr">
        <is>
          <t>21320</t>
        </is>
      </c>
      <c r="G1338" s="127" t="inlineStr">
        <is>
          <t>DE</t>
        </is>
      </c>
      <c r="H1338" s="127" t="inlineStr">
        <is>
          <t>FR</t>
        </is>
      </c>
      <c r="I1338" s="127" t="inlineStr">
        <is>
          <t>106909</t>
        </is>
      </c>
      <c r="J1338" s="127" t="inlineStr">
        <is>
          <t>106909</t>
        </is>
      </c>
      <c r="K1338" s="127" t="inlineStr">
        <is>
          <t>999999</t>
        </is>
      </c>
      <c r="L1338" s="127" t="inlineStr">
        <is>
          <t>XT413913585TS</t>
        </is>
      </c>
      <c r="M1338" s="127" t="inlineStr">
        <is>
          <t>N</t>
        </is>
      </c>
      <c r="N1338" s="127" t="inlineStr">
        <is>
          <t>Transport</t>
        </is>
      </c>
      <c r="O1338" s="127" t="inlineStr">
        <is>
          <t>N</t>
        </is>
      </c>
      <c r="P1338" s="127" t="inlineStr">
        <is>
          <t>S</t>
        </is>
      </c>
      <c r="Q1338" s="127" t="inlineStr">
        <is>
          <t>ZA</t>
        </is>
      </c>
      <c r="R1338" s="147" t="n">
        <v>0.775</v>
      </c>
      <c r="S1338" s="127" t="inlineStr">
        <is>
          <t>6C</t>
        </is>
      </c>
      <c r="T1338" s="148" t="n">
        <v>5.55</v>
      </c>
      <c r="U1338" s="127" t="inlineStr">
        <is>
          <t>LA RUCHE LOGISTIQUE</t>
        </is>
      </c>
      <c r="W1338" s="8">
        <f>IF(C1338&lt;&gt;2,"",IF(S1338="5X","5XK",IF(S1338="5Y","5YK",IF(S1338="6B","6BK",IF(S1338="6C","6CK","")))))</f>
        <v/>
      </c>
      <c r="X1338" s="8">
        <f>IF(S1338="6B",_xlfn.XLOOKUP(H1338,'Zoning 2shop'!A:A,'Zoning 2shop'!B:B),IF(S1338="6C",_xlfn.XLOOKUP(G1338,'Zoning 2shop'!C:C,'Zoning 2shop'!D:D),""))</f>
        <v/>
      </c>
      <c r="Y1338" s="112">
        <f>AB1338/Z1338</f>
        <v/>
      </c>
      <c r="Z1338" s="4">
        <f>T1338</f>
        <v/>
      </c>
      <c r="AA1338" s="4">
        <f>IF(OR(S1338="6C",S1338="6B",S1338="5X",S1338="5Y"),0.08,0.5)</f>
        <v/>
      </c>
      <c r="AB1338" s="4">
        <f>$AG$5/$AG$2*Z1338</f>
        <v/>
      </c>
      <c r="AC1338" s="19">
        <f>Z1338+AA1338</f>
        <v/>
      </c>
      <c r="AD1338" s="8">
        <f>IF(COUNTIF(Catégories!A:A,N1338)=0,"catégorie inconnue",LOOKUP(N1338,Catégories!A:A,Catégories!B:B))</f>
        <v/>
      </c>
      <c r="AE1338" s="21">
        <f>SUM(Z1338:AB1338)</f>
        <v/>
      </c>
    </row>
    <row r="1339" hidden="1" s="101">
      <c r="B1339" s="127" t="inlineStr">
        <is>
          <t>13624021</t>
        </is>
      </c>
      <c r="C1339" s="127" t="inlineStr">
        <is>
          <t>2</t>
        </is>
      </c>
      <c r="D1339" s="123" t="n">
        <v>46144</v>
      </c>
      <c r="E1339" s="127" t="inlineStr">
        <is>
          <t>3500</t>
        </is>
      </c>
      <c r="F1339" s="127" t="inlineStr">
        <is>
          <t>21320</t>
        </is>
      </c>
      <c r="G1339" s="127" t="inlineStr">
        <is>
          <t>DK</t>
        </is>
      </c>
      <c r="H1339" s="127" t="inlineStr">
        <is>
          <t>FR</t>
        </is>
      </c>
      <c r="I1339" s="127" t="inlineStr">
        <is>
          <t>104726</t>
        </is>
      </c>
      <c r="J1339" s="127" t="inlineStr">
        <is>
          <t>104726</t>
        </is>
      </c>
      <c r="K1339" s="127" t="inlineStr">
        <is>
          <t>999999</t>
        </is>
      </c>
      <c r="L1339" s="127" t="inlineStr">
        <is>
          <t>XT413914833TS</t>
        </is>
      </c>
      <c r="M1339" s="127" t="inlineStr">
        <is>
          <t>N</t>
        </is>
      </c>
      <c r="N1339" s="127" t="inlineStr">
        <is>
          <t>Transport</t>
        </is>
      </c>
      <c r="O1339" s="127" t="inlineStr">
        <is>
          <t>N</t>
        </is>
      </c>
      <c r="P1339" s="127" t="inlineStr">
        <is>
          <t>S</t>
        </is>
      </c>
      <c r="Q1339" s="127" t="inlineStr">
        <is>
          <t>ZA</t>
        </is>
      </c>
      <c r="R1339" s="147" t="n">
        <v>4.799</v>
      </c>
      <c r="S1339" s="127" t="inlineStr">
        <is>
          <t>6C</t>
        </is>
      </c>
      <c r="T1339" s="148" t="n">
        <v>13.83</v>
      </c>
      <c r="U1339" s="127" t="inlineStr">
        <is>
          <t>LA RUCHE LOGISTIQUE</t>
        </is>
      </c>
      <c r="W1339" s="8">
        <f>IF(C1339&lt;&gt;2,"",IF(S1339="5X","5XK",IF(S1339="5Y","5YK",IF(S1339="6B","6BK",IF(S1339="6C","6CK","")))))</f>
        <v/>
      </c>
      <c r="X1339" s="8">
        <f>IF(S1339="6B",_xlfn.XLOOKUP(H1339,'Zoning 2shop'!A:A,'Zoning 2shop'!B:B),IF(S1339="6C",_xlfn.XLOOKUP(G1339,'Zoning 2shop'!C:C,'Zoning 2shop'!D:D),""))</f>
        <v/>
      </c>
      <c r="Y1339" s="112">
        <f>AB1339/Z1339</f>
        <v/>
      </c>
      <c r="Z1339" s="4">
        <f>T1339</f>
        <v/>
      </c>
      <c r="AA1339" s="4">
        <f>IF(OR(S1339="6C",S1339="6B",S1339="5X",S1339="5Y"),0.08,0.5)</f>
        <v/>
      </c>
      <c r="AB1339" s="4">
        <f>$AG$5/$AG$2*Z1339</f>
        <v/>
      </c>
      <c r="AC1339" s="19">
        <f>Z1339+AA1339</f>
        <v/>
      </c>
      <c r="AD1339" s="8">
        <f>IF(COUNTIF(Catégories!A:A,N1339)=0,"catégorie inconnue",LOOKUP(N1339,Catégories!A:A,Catégories!B:B))</f>
        <v/>
      </c>
      <c r="AE1339" s="21">
        <f>SUM(Z1339:AB1339)</f>
        <v/>
      </c>
    </row>
    <row r="1340" hidden="1" s="101">
      <c r="B1340" s="127" t="inlineStr">
        <is>
          <t>13624021</t>
        </is>
      </c>
      <c r="C1340" s="127" t="inlineStr">
        <is>
          <t>2</t>
        </is>
      </c>
      <c r="D1340" s="123" t="n">
        <v>46144</v>
      </c>
      <c r="E1340" s="127" t="inlineStr">
        <is>
          <t>50937</t>
        </is>
      </c>
      <c r="F1340" s="127" t="inlineStr">
        <is>
          <t>21320</t>
        </is>
      </c>
      <c r="G1340" s="127" t="inlineStr">
        <is>
          <t>DE</t>
        </is>
      </c>
      <c r="H1340" s="127" t="inlineStr">
        <is>
          <t>FR</t>
        </is>
      </c>
      <c r="I1340" s="127" t="inlineStr">
        <is>
          <t>106457</t>
        </is>
      </c>
      <c r="J1340" s="127" t="inlineStr">
        <is>
          <t>106457</t>
        </is>
      </c>
      <c r="K1340" s="127" t="inlineStr">
        <is>
          <t>999999</t>
        </is>
      </c>
      <c r="L1340" s="127" t="inlineStr">
        <is>
          <t>XT413915238TS</t>
        </is>
      </c>
      <c r="M1340" s="127" t="inlineStr">
        <is>
          <t>N</t>
        </is>
      </c>
      <c r="N1340" s="127" t="inlineStr">
        <is>
          <t>Transport</t>
        </is>
      </c>
      <c r="O1340" s="127" t="inlineStr">
        <is>
          <t>N</t>
        </is>
      </c>
      <c r="P1340" s="127" t="inlineStr">
        <is>
          <t>S</t>
        </is>
      </c>
      <c r="Q1340" s="127" t="inlineStr">
        <is>
          <t>ZA</t>
        </is>
      </c>
      <c r="R1340" s="147" t="n">
        <v>5.779</v>
      </c>
      <c r="S1340" s="127" t="inlineStr">
        <is>
          <t>6C</t>
        </is>
      </c>
      <c r="T1340" s="148" t="n">
        <v>10.35</v>
      </c>
      <c r="U1340" s="127" t="inlineStr">
        <is>
          <t>LA RUCHE LOGISTIQUE</t>
        </is>
      </c>
      <c r="W1340" s="8">
        <f>IF(C1340&lt;&gt;2,"",IF(S1340="5X","5XK",IF(S1340="5Y","5YK",IF(S1340="6B","6BK",IF(S1340="6C","6CK","")))))</f>
        <v/>
      </c>
      <c r="X1340" s="8">
        <f>IF(S1340="6B",_xlfn.XLOOKUP(H1340,'Zoning 2shop'!A:A,'Zoning 2shop'!B:B),IF(S1340="6C",_xlfn.XLOOKUP(G1340,'Zoning 2shop'!C:C,'Zoning 2shop'!D:D),""))</f>
        <v/>
      </c>
      <c r="Y1340" s="112">
        <f>AB1340/Z1340</f>
        <v/>
      </c>
      <c r="Z1340" s="4">
        <f>T1340</f>
        <v/>
      </c>
      <c r="AA1340" s="4">
        <f>IF(OR(S1340="6C",S1340="6B",S1340="5X",S1340="5Y"),0.08,0.5)</f>
        <v/>
      </c>
      <c r="AB1340" s="4">
        <f>$AG$5/$AG$2*Z1340</f>
        <v/>
      </c>
      <c r="AC1340" s="19">
        <f>Z1340+AA1340</f>
        <v/>
      </c>
      <c r="AD1340" s="8">
        <f>IF(COUNTIF(Catégories!A:A,N1340)=0,"catégorie inconnue",LOOKUP(N1340,Catégories!A:A,Catégories!B:B))</f>
        <v/>
      </c>
      <c r="AE1340" s="21">
        <f>SUM(Z1340:AB1340)</f>
        <v/>
      </c>
    </row>
    <row r="1341" hidden="1" s="101">
      <c r="B1341" s="127" t="inlineStr">
        <is>
          <t>13624021</t>
        </is>
      </c>
      <c r="C1341" s="127" t="inlineStr">
        <is>
          <t>2</t>
        </is>
      </c>
      <c r="D1341" s="123" t="n">
        <v>46144</v>
      </c>
      <c r="E1341" s="127" t="inlineStr">
        <is>
          <t>7475 BC</t>
        </is>
      </c>
      <c r="F1341" s="127" t="inlineStr">
        <is>
          <t>21320</t>
        </is>
      </c>
      <c r="G1341" s="127" t="inlineStr">
        <is>
          <t>NL</t>
        </is>
      </c>
      <c r="H1341" s="127" t="inlineStr">
        <is>
          <t>FR</t>
        </is>
      </c>
      <c r="I1341" s="127" t="inlineStr">
        <is>
          <t>106846</t>
        </is>
      </c>
      <c r="J1341" s="127" t="inlineStr">
        <is>
          <t>106846</t>
        </is>
      </c>
      <c r="K1341" s="127" t="inlineStr">
        <is>
          <t>999999</t>
        </is>
      </c>
      <c r="L1341" s="127" t="inlineStr">
        <is>
          <t>XT413915706TS</t>
        </is>
      </c>
      <c r="M1341" s="127" t="inlineStr">
        <is>
          <t>N</t>
        </is>
      </c>
      <c r="N1341" s="127" t="inlineStr">
        <is>
          <t>Transport</t>
        </is>
      </c>
      <c r="O1341" s="127" t="inlineStr">
        <is>
          <t>N</t>
        </is>
      </c>
      <c r="P1341" s="127" t="inlineStr">
        <is>
          <t>S</t>
        </is>
      </c>
      <c r="Q1341" s="127" t="inlineStr">
        <is>
          <t>ZA</t>
        </is>
      </c>
      <c r="R1341" s="147" t="n">
        <v>5.53</v>
      </c>
      <c r="S1341" s="127" t="inlineStr">
        <is>
          <t>6C</t>
        </is>
      </c>
      <c r="T1341" s="148" t="n">
        <v>10.35</v>
      </c>
      <c r="U1341" s="127" t="inlineStr">
        <is>
          <t>LA RUCHE LOGISTIQUE</t>
        </is>
      </c>
      <c r="W1341" s="8">
        <f>IF(C1341&lt;&gt;2,"",IF(S1341="5X","5XK",IF(S1341="5Y","5YK",IF(S1341="6B","6BK",IF(S1341="6C","6CK","")))))</f>
        <v/>
      </c>
      <c r="X1341" s="8">
        <f>IF(S1341="6B",_xlfn.XLOOKUP(H1341,'Zoning 2shop'!A:A,'Zoning 2shop'!B:B),IF(S1341="6C",_xlfn.XLOOKUP(G1341,'Zoning 2shop'!C:C,'Zoning 2shop'!D:D),""))</f>
        <v/>
      </c>
      <c r="Y1341" s="112">
        <f>AB1341/Z1341</f>
        <v/>
      </c>
      <c r="Z1341" s="4">
        <f>T1341</f>
        <v/>
      </c>
      <c r="AA1341" s="4">
        <f>IF(OR(S1341="6C",S1341="6B",S1341="5X",S1341="5Y"),0.08,0.5)</f>
        <v/>
      </c>
      <c r="AB1341" s="4">
        <f>$AG$5/$AG$2*Z1341</f>
        <v/>
      </c>
      <c r="AC1341" s="19">
        <f>Z1341+AA1341</f>
        <v/>
      </c>
      <c r="AD1341" s="8">
        <f>IF(COUNTIF(Catégories!A:A,N1341)=0,"catégorie inconnue",LOOKUP(N1341,Catégories!A:A,Catégories!B:B))</f>
        <v/>
      </c>
      <c r="AE1341" s="21">
        <f>SUM(Z1341:AB1341)</f>
        <v/>
      </c>
    </row>
    <row r="1342" hidden="1" s="101">
      <c r="B1342" s="127" t="inlineStr">
        <is>
          <t>13624021</t>
        </is>
      </c>
      <c r="C1342" s="127" t="inlineStr">
        <is>
          <t>2</t>
        </is>
      </c>
      <c r="D1342" s="123" t="n">
        <v>46144</v>
      </c>
      <c r="E1342" s="127" t="inlineStr">
        <is>
          <t>7475 BC</t>
        </is>
      </c>
      <c r="F1342" s="127" t="inlineStr">
        <is>
          <t>21320</t>
        </is>
      </c>
      <c r="G1342" s="127" t="inlineStr">
        <is>
          <t>NL</t>
        </is>
      </c>
      <c r="H1342" s="127" t="inlineStr">
        <is>
          <t>FR</t>
        </is>
      </c>
      <c r="I1342" s="127" t="inlineStr">
        <is>
          <t>107172</t>
        </is>
      </c>
      <c r="J1342" s="127" t="inlineStr">
        <is>
          <t>107172</t>
        </is>
      </c>
      <c r="K1342" s="127" t="inlineStr">
        <is>
          <t>999999</t>
        </is>
      </c>
      <c r="L1342" s="127" t="inlineStr">
        <is>
          <t>XT413915737TS</t>
        </is>
      </c>
      <c r="M1342" s="127" t="inlineStr">
        <is>
          <t>N</t>
        </is>
      </c>
      <c r="N1342" s="127" t="inlineStr">
        <is>
          <t>Transport</t>
        </is>
      </c>
      <c r="O1342" s="127" t="inlineStr">
        <is>
          <t>N</t>
        </is>
      </c>
      <c r="P1342" s="127" t="inlineStr">
        <is>
          <t>S</t>
        </is>
      </c>
      <c r="Q1342" s="127" t="inlineStr">
        <is>
          <t>ZA</t>
        </is>
      </c>
      <c r="R1342" s="147" t="n">
        <v>4.638</v>
      </c>
      <c r="S1342" s="127" t="inlineStr">
        <is>
          <t>6C</t>
        </is>
      </c>
      <c r="T1342" s="148" t="n">
        <v>9.69</v>
      </c>
      <c r="U1342" s="127" t="inlineStr">
        <is>
          <t>LA RUCHE LOGISTIQUE</t>
        </is>
      </c>
      <c r="W1342" s="8">
        <f>IF(C1342&lt;&gt;2,"",IF(S1342="5X","5XK",IF(S1342="5Y","5YK",IF(S1342="6B","6BK",IF(S1342="6C","6CK","")))))</f>
        <v/>
      </c>
      <c r="X1342" s="8">
        <f>IF(S1342="6B",_xlfn.XLOOKUP(H1342,'Zoning 2shop'!A:A,'Zoning 2shop'!B:B),IF(S1342="6C",_xlfn.XLOOKUP(G1342,'Zoning 2shop'!C:C,'Zoning 2shop'!D:D),""))</f>
        <v/>
      </c>
      <c r="Y1342" s="112">
        <f>AB1342/Z1342</f>
        <v/>
      </c>
      <c r="Z1342" s="4">
        <f>T1342</f>
        <v/>
      </c>
      <c r="AA1342" s="4">
        <f>IF(OR(S1342="6C",S1342="6B",S1342="5X",S1342="5Y"),0.08,0.5)</f>
        <v/>
      </c>
      <c r="AB1342" s="4">
        <f>$AG$5/$AG$2*Z1342</f>
        <v/>
      </c>
      <c r="AC1342" s="19">
        <f>Z1342+AA1342</f>
        <v/>
      </c>
      <c r="AD1342" s="8">
        <f>IF(COUNTIF(Catégories!A:A,N1342)=0,"catégorie inconnue",LOOKUP(N1342,Catégories!A:A,Catégories!B:B))</f>
        <v/>
      </c>
      <c r="AE1342" s="21">
        <f>SUM(Z1342:AB1342)</f>
        <v/>
      </c>
    </row>
    <row r="1343" hidden="1" s="101">
      <c r="B1343" s="127" t="inlineStr">
        <is>
          <t>13624021</t>
        </is>
      </c>
      <c r="C1343" s="127" t="inlineStr">
        <is>
          <t>2</t>
        </is>
      </c>
      <c r="D1343" s="123" t="n">
        <v>46144</v>
      </c>
      <c r="E1343" s="127" t="inlineStr">
        <is>
          <t>55257</t>
        </is>
      </c>
      <c r="F1343" s="127" t="inlineStr">
        <is>
          <t>21320</t>
        </is>
      </c>
      <c r="G1343" s="127" t="inlineStr">
        <is>
          <t>DE</t>
        </is>
      </c>
      <c r="H1343" s="127" t="inlineStr">
        <is>
          <t>FR</t>
        </is>
      </c>
      <c r="I1343" s="127" t="inlineStr">
        <is>
          <t>107478</t>
        </is>
      </c>
      <c r="J1343" s="127" t="inlineStr">
        <is>
          <t>107478</t>
        </is>
      </c>
      <c r="K1343" s="127" t="inlineStr">
        <is>
          <t>999999</t>
        </is>
      </c>
      <c r="L1343" s="127" t="inlineStr">
        <is>
          <t>XT413915913TS</t>
        </is>
      </c>
      <c r="M1343" s="127" t="inlineStr">
        <is>
          <t>N</t>
        </is>
      </c>
      <c r="N1343" s="127" t="inlineStr">
        <is>
          <t>Transport</t>
        </is>
      </c>
      <c r="O1343" s="127" t="inlineStr">
        <is>
          <t>N</t>
        </is>
      </c>
      <c r="P1343" s="127" t="inlineStr">
        <is>
          <t>S</t>
        </is>
      </c>
      <c r="Q1343" s="127" t="inlineStr">
        <is>
          <t>ZA</t>
        </is>
      </c>
      <c r="R1343" s="147" t="n">
        <v>4.638</v>
      </c>
      <c r="S1343" s="127" t="inlineStr">
        <is>
          <t>6C</t>
        </is>
      </c>
      <c r="T1343" s="148" t="n">
        <v>9.69</v>
      </c>
      <c r="U1343" s="127" t="inlineStr">
        <is>
          <t>LA RUCHE LOGISTIQUE</t>
        </is>
      </c>
      <c r="W1343" s="8">
        <f>IF(C1343&lt;&gt;2,"",IF(S1343="5X","5XK",IF(S1343="5Y","5YK",IF(S1343="6B","6BK",IF(S1343="6C","6CK","")))))</f>
        <v/>
      </c>
      <c r="X1343" s="8">
        <f>IF(S1343="6B",_xlfn.XLOOKUP(H1343,'Zoning 2shop'!A:A,'Zoning 2shop'!B:B),IF(S1343="6C",_xlfn.XLOOKUP(G1343,'Zoning 2shop'!C:C,'Zoning 2shop'!D:D),""))</f>
        <v/>
      </c>
      <c r="Y1343" s="112">
        <f>AB1343/Z1343</f>
        <v/>
      </c>
      <c r="Z1343" s="4">
        <f>T1343</f>
        <v/>
      </c>
      <c r="AA1343" s="4">
        <f>IF(OR(S1343="6C",S1343="6B",S1343="5X",S1343="5Y"),0.08,0.5)</f>
        <v/>
      </c>
      <c r="AB1343" s="4">
        <f>$AG$5/$AG$2*Z1343</f>
        <v/>
      </c>
      <c r="AC1343" s="19">
        <f>Z1343+AA1343</f>
        <v/>
      </c>
      <c r="AD1343" s="8">
        <f>IF(COUNTIF(Catégories!A:A,N1343)=0,"catégorie inconnue",LOOKUP(N1343,Catégories!A:A,Catégories!B:B))</f>
        <v/>
      </c>
      <c r="AE1343" s="21">
        <f>SUM(Z1343:AB1343)</f>
        <v/>
      </c>
    </row>
    <row r="1344" hidden="1" s="101">
      <c r="B1344" s="127" t="inlineStr">
        <is>
          <t>13624021</t>
        </is>
      </c>
      <c r="C1344" s="127" t="inlineStr">
        <is>
          <t>2</t>
        </is>
      </c>
      <c r="D1344" s="123" t="n">
        <v>46144</v>
      </c>
      <c r="E1344" s="127" t="inlineStr">
        <is>
          <t>426 69</t>
        </is>
      </c>
      <c r="F1344" s="127" t="inlineStr">
        <is>
          <t>21320</t>
        </is>
      </c>
      <c r="G1344" s="127" t="inlineStr">
        <is>
          <t>SE</t>
        </is>
      </c>
      <c r="H1344" s="127" t="inlineStr">
        <is>
          <t>FR</t>
        </is>
      </c>
      <c r="I1344" s="127" t="inlineStr">
        <is>
          <t>105871</t>
        </is>
      </c>
      <c r="J1344" s="127" t="inlineStr">
        <is>
          <t>105871</t>
        </is>
      </c>
      <c r="K1344" s="127" t="inlineStr">
        <is>
          <t>999999</t>
        </is>
      </c>
      <c r="L1344" s="127" t="inlineStr">
        <is>
          <t>XT413916105TS</t>
        </is>
      </c>
      <c r="M1344" s="127" t="inlineStr">
        <is>
          <t>N</t>
        </is>
      </c>
      <c r="N1344" s="127" t="inlineStr">
        <is>
          <t>Transport</t>
        </is>
      </c>
      <c r="O1344" s="127" t="inlineStr">
        <is>
          <t>N</t>
        </is>
      </c>
      <c r="P1344" s="127" t="inlineStr">
        <is>
          <t>S</t>
        </is>
      </c>
      <c r="Q1344" s="127" t="inlineStr">
        <is>
          <t>ZA</t>
        </is>
      </c>
      <c r="R1344" s="147" t="n">
        <v>4.743</v>
      </c>
      <c r="S1344" s="127" t="inlineStr">
        <is>
          <t>6C</t>
        </is>
      </c>
      <c r="T1344" s="148" t="n">
        <v>14.68</v>
      </c>
      <c r="U1344" s="127" t="inlineStr">
        <is>
          <t>LA RUCHE LOGISTIQUE</t>
        </is>
      </c>
      <c r="W1344" s="8">
        <f>IF(C1344&lt;&gt;2,"",IF(S1344="5X","5XK",IF(S1344="5Y","5YK",IF(S1344="6B","6BK",IF(S1344="6C","6CK","")))))</f>
        <v/>
      </c>
      <c r="X1344" s="8">
        <f>IF(S1344="6B",_xlfn.XLOOKUP(H1344,'Zoning 2shop'!A:A,'Zoning 2shop'!B:B),IF(S1344="6C",_xlfn.XLOOKUP(G1344,'Zoning 2shop'!C:C,'Zoning 2shop'!D:D),""))</f>
        <v/>
      </c>
      <c r="Y1344" s="112">
        <f>AB1344/Z1344</f>
        <v/>
      </c>
      <c r="Z1344" s="4">
        <f>T1344</f>
        <v/>
      </c>
      <c r="AA1344" s="4">
        <f>IF(OR(S1344="6C",S1344="6B",S1344="5X",S1344="5Y"),0.08,0.5)</f>
        <v/>
      </c>
      <c r="AB1344" s="4">
        <f>$AG$5/$AG$2*Z1344</f>
        <v/>
      </c>
      <c r="AC1344" s="19">
        <f>Z1344+AA1344</f>
        <v/>
      </c>
      <c r="AD1344" s="8">
        <f>IF(COUNTIF(Catégories!A:A,N1344)=0,"catégorie inconnue",LOOKUP(N1344,Catégories!A:A,Catégories!B:B))</f>
        <v/>
      </c>
      <c r="AE1344" s="21">
        <f>SUM(Z1344:AB1344)</f>
        <v/>
      </c>
    </row>
    <row r="1345" hidden="1" s="101">
      <c r="B1345" s="127" t="inlineStr">
        <is>
          <t>13624021</t>
        </is>
      </c>
      <c r="C1345" s="127" t="inlineStr">
        <is>
          <t>2</t>
        </is>
      </c>
      <c r="D1345" s="123" t="n">
        <v>46144</v>
      </c>
      <c r="E1345" s="127" t="inlineStr">
        <is>
          <t>53773</t>
        </is>
      </c>
      <c r="F1345" s="127" t="inlineStr">
        <is>
          <t>21320</t>
        </is>
      </c>
      <c r="G1345" s="127" t="inlineStr">
        <is>
          <t>DE</t>
        </is>
      </c>
      <c r="H1345" s="127" t="inlineStr">
        <is>
          <t>FR</t>
        </is>
      </c>
      <c r="I1345" s="127" t="inlineStr">
        <is>
          <t>107805</t>
        </is>
      </c>
      <c r="J1345" s="127" t="inlineStr">
        <is>
          <t>107805</t>
        </is>
      </c>
      <c r="K1345" s="127" t="inlineStr">
        <is>
          <t>999999</t>
        </is>
      </c>
      <c r="L1345" s="127" t="inlineStr">
        <is>
          <t>XT413916159TS</t>
        </is>
      </c>
      <c r="M1345" s="127" t="inlineStr">
        <is>
          <t>N</t>
        </is>
      </c>
      <c r="N1345" s="127" t="inlineStr">
        <is>
          <t>Transport</t>
        </is>
      </c>
      <c r="O1345" s="127" t="inlineStr">
        <is>
          <t>N</t>
        </is>
      </c>
      <c r="P1345" s="127" t="inlineStr">
        <is>
          <t>S</t>
        </is>
      </c>
      <c r="Q1345" s="127" t="inlineStr">
        <is>
          <t>ZA</t>
        </is>
      </c>
      <c r="R1345" s="147" t="n">
        <v>4.638</v>
      </c>
      <c r="S1345" s="127" t="inlineStr">
        <is>
          <t>6C</t>
        </is>
      </c>
      <c r="T1345" s="148" t="n">
        <v>9.69</v>
      </c>
      <c r="U1345" s="127" t="inlineStr">
        <is>
          <t>LA RUCHE LOGISTIQUE</t>
        </is>
      </c>
      <c r="W1345" s="8">
        <f>IF(C1345&lt;&gt;2,"",IF(S1345="5X","5XK",IF(S1345="5Y","5YK",IF(S1345="6B","6BK",IF(S1345="6C","6CK","")))))</f>
        <v/>
      </c>
      <c r="X1345" s="8">
        <f>IF(S1345="6B",_xlfn.XLOOKUP(H1345,'Zoning 2shop'!A:A,'Zoning 2shop'!B:B),IF(S1345="6C",_xlfn.XLOOKUP(G1345,'Zoning 2shop'!C:C,'Zoning 2shop'!D:D),""))</f>
        <v/>
      </c>
      <c r="Y1345" s="112">
        <f>AB1345/Z1345</f>
        <v/>
      </c>
      <c r="Z1345" s="4">
        <f>T1345</f>
        <v/>
      </c>
      <c r="AA1345" s="4">
        <f>IF(OR(S1345="6C",S1345="6B",S1345="5X",S1345="5Y"),0.08,0.5)</f>
        <v/>
      </c>
      <c r="AB1345" s="4">
        <f>$AG$5/$AG$2*Z1345</f>
        <v/>
      </c>
      <c r="AC1345" s="19">
        <f>Z1345+AA1345</f>
        <v/>
      </c>
      <c r="AD1345" s="8">
        <f>IF(COUNTIF(Catégories!A:A,N1345)=0,"catégorie inconnue",LOOKUP(N1345,Catégories!A:A,Catégories!B:B))</f>
        <v/>
      </c>
      <c r="AE1345" s="21">
        <f>SUM(Z1345:AB1345)</f>
        <v/>
      </c>
    </row>
    <row r="1346" hidden="1" ht="25.5" customHeight="1" s="101">
      <c r="B1346" s="127" t="inlineStr">
        <is>
          <t>13624021</t>
        </is>
      </c>
      <c r="C1346" s="127" t="inlineStr">
        <is>
          <t>2</t>
        </is>
      </c>
      <c r="D1346" s="123" t="n">
        <v>46144</v>
      </c>
      <c r="E1346" s="127" t="inlineStr">
        <is>
          <t>53773</t>
        </is>
      </c>
      <c r="F1346" s="127" t="inlineStr">
        <is>
          <t>21320</t>
        </is>
      </c>
      <c r="G1346" s="127" t="inlineStr">
        <is>
          <t>DE</t>
        </is>
      </c>
      <c r="H1346" s="127" t="inlineStr">
        <is>
          <t>FR</t>
        </is>
      </c>
      <c r="I1346" s="127" t="inlineStr">
        <is>
          <t>107805</t>
        </is>
      </c>
      <c r="J1346" s="127" t="inlineStr">
        <is>
          <t>107805</t>
        </is>
      </c>
      <c r="K1346" s="127" t="inlineStr">
        <is>
          <t>999999</t>
        </is>
      </c>
      <c r="L1346" s="127" t="inlineStr">
        <is>
          <t>XT413916159TS</t>
        </is>
      </c>
      <c r="M1346" s="127" t="inlineStr">
        <is>
          <t>N</t>
        </is>
      </c>
      <c r="N1346" s="127" t="inlineStr">
        <is>
          <t>Supplement Etiquette Non Conforme</t>
        </is>
      </c>
      <c r="O1346" s="127" t="inlineStr">
        <is>
          <t>N</t>
        </is>
      </c>
      <c r="P1346" s="127" t="n"/>
      <c r="Q1346" s="127" t="inlineStr">
        <is>
          <t>ZA</t>
        </is>
      </c>
      <c r="R1346" s="147" t="n">
        <v>0</v>
      </c>
      <c r="S1346" s="127" t="inlineStr">
        <is>
          <t>6C</t>
        </is>
      </c>
      <c r="T1346" s="148" t="n">
        <v>2</v>
      </c>
      <c r="U1346" s="127" t="inlineStr">
        <is>
          <t>LA RUCHE LOGISTIQUE</t>
        </is>
      </c>
      <c r="W1346" s="8">
        <f>IF(C1346&lt;&gt;2,"",IF(S1346="5X","5XK",IF(S1346="5Y","5YK",IF(S1346="6B","6BK",IF(S1346="6C","6CK","")))))</f>
        <v/>
      </c>
      <c r="X1346" s="8">
        <f>IF(S1346="6B",_xlfn.XLOOKUP(H1346,'Zoning 2shop'!A:A,'Zoning 2shop'!B:B),IF(S1346="6C",_xlfn.XLOOKUP(G1346,'Zoning 2shop'!C:C,'Zoning 2shop'!D:D),""))</f>
        <v/>
      </c>
      <c r="Y1346" s="112">
        <f>AB1346/Z1346</f>
        <v/>
      </c>
      <c r="Z1346" s="4">
        <f>T1346</f>
        <v/>
      </c>
      <c r="AA1346" s="4">
        <f>IF(OR(S1346="6C",S1346="6B",S1346="5X",S1346="5Y"),0.08,0.5)</f>
        <v/>
      </c>
      <c r="AB1346" s="4">
        <f>$AG$5/$AG$2*Z1346</f>
        <v/>
      </c>
      <c r="AC1346" s="19">
        <f>Z1346+AA1346</f>
        <v/>
      </c>
      <c r="AD1346" s="8">
        <f>IF(COUNTIF(Catégories!A:A,N1346)=0,"catégorie inconnue",LOOKUP(N1346,Catégories!A:A,Catégories!B:B))</f>
        <v/>
      </c>
      <c r="AE1346" s="21">
        <f>SUM(Z1346:AB1346)</f>
        <v/>
      </c>
    </row>
    <row r="1347" hidden="1" s="101">
      <c r="B1347" s="127" t="inlineStr">
        <is>
          <t>13624021</t>
        </is>
      </c>
      <c r="C1347" s="127" t="inlineStr">
        <is>
          <t>2</t>
        </is>
      </c>
      <c r="D1347" s="123" t="n">
        <v>46144</v>
      </c>
      <c r="E1347" s="127" t="inlineStr">
        <is>
          <t>14005</t>
        </is>
      </c>
      <c r="F1347" s="127" t="inlineStr">
        <is>
          <t>21320</t>
        </is>
      </c>
      <c r="G1347" s="127" t="inlineStr">
        <is>
          <t>ES</t>
        </is>
      </c>
      <c r="H1347" s="127" t="inlineStr">
        <is>
          <t>FR</t>
        </is>
      </c>
      <c r="I1347" s="127" t="inlineStr">
        <is>
          <t>105449</t>
        </is>
      </c>
      <c r="J1347" s="127" t="inlineStr">
        <is>
          <t>105449</t>
        </is>
      </c>
      <c r="K1347" s="127" t="inlineStr">
        <is>
          <t>999999</t>
        </is>
      </c>
      <c r="L1347" s="127" t="inlineStr">
        <is>
          <t>XT413916587TS</t>
        </is>
      </c>
      <c r="M1347" s="127" t="inlineStr">
        <is>
          <t>N</t>
        </is>
      </c>
      <c r="N1347" s="127" t="inlineStr">
        <is>
          <t>Transport</t>
        </is>
      </c>
      <c r="O1347" s="127" t="inlineStr">
        <is>
          <t>N</t>
        </is>
      </c>
      <c r="P1347" s="127" t="inlineStr">
        <is>
          <t>S</t>
        </is>
      </c>
      <c r="Q1347" s="127" t="inlineStr">
        <is>
          <t>ZA</t>
        </is>
      </c>
      <c r="R1347" s="147" t="n">
        <v>0.72</v>
      </c>
      <c r="S1347" s="127" t="inlineStr">
        <is>
          <t>6C</t>
        </is>
      </c>
      <c r="T1347" s="148" t="n">
        <v>6.62</v>
      </c>
      <c r="U1347" s="127" t="inlineStr">
        <is>
          <t>LA RUCHE LOGISTIQUE</t>
        </is>
      </c>
      <c r="W1347" s="8">
        <f>IF(C1347&lt;&gt;2,"",IF(S1347="5X","5XK",IF(S1347="5Y","5YK",IF(S1347="6B","6BK",IF(S1347="6C","6CK","")))))</f>
        <v/>
      </c>
      <c r="X1347" s="8">
        <f>IF(S1347="6B",_xlfn.XLOOKUP(H1347,'Zoning 2shop'!A:A,'Zoning 2shop'!B:B),IF(S1347="6C",_xlfn.XLOOKUP(G1347,'Zoning 2shop'!C:C,'Zoning 2shop'!D:D),""))</f>
        <v/>
      </c>
      <c r="Y1347" s="112">
        <f>AB1347/Z1347</f>
        <v/>
      </c>
      <c r="Z1347" s="4">
        <f>T1347</f>
        <v/>
      </c>
      <c r="AA1347" s="4">
        <f>IF(OR(S1347="6C",S1347="6B",S1347="5X",S1347="5Y"),0.08,0.5)</f>
        <v/>
      </c>
      <c r="AB1347" s="4">
        <f>$AG$5/$AG$2*Z1347</f>
        <v/>
      </c>
      <c r="AC1347" s="19">
        <f>Z1347+AA1347</f>
        <v/>
      </c>
      <c r="AD1347" s="8">
        <f>IF(COUNTIF(Catégories!A:A,N1347)=0,"catégorie inconnue",LOOKUP(N1347,Catégories!A:A,Catégories!B:B))</f>
        <v/>
      </c>
      <c r="AE1347" s="21">
        <f>SUM(Z1347:AB1347)</f>
        <v/>
      </c>
    </row>
    <row r="1348" hidden="1" s="101">
      <c r="B1348" s="127" t="inlineStr">
        <is>
          <t>13624021</t>
        </is>
      </c>
      <c r="C1348" s="127" t="inlineStr">
        <is>
          <t>2</t>
        </is>
      </c>
      <c r="D1348" s="123" t="n">
        <v>46144</v>
      </c>
      <c r="E1348" s="127" t="inlineStr">
        <is>
          <t>14005</t>
        </is>
      </c>
      <c r="F1348" s="127" t="inlineStr">
        <is>
          <t>21320</t>
        </is>
      </c>
      <c r="G1348" s="127" t="inlineStr">
        <is>
          <t>ES</t>
        </is>
      </c>
      <c r="H1348" s="127" t="inlineStr">
        <is>
          <t>FR</t>
        </is>
      </c>
      <c r="I1348" s="127" t="inlineStr">
        <is>
          <t>105195</t>
        </is>
      </c>
      <c r="J1348" s="127" t="inlineStr">
        <is>
          <t>105195</t>
        </is>
      </c>
      <c r="K1348" s="127" t="inlineStr">
        <is>
          <t>999999</t>
        </is>
      </c>
      <c r="L1348" s="127" t="inlineStr">
        <is>
          <t>XT413916613TS</t>
        </is>
      </c>
      <c r="M1348" s="127" t="inlineStr">
        <is>
          <t>N</t>
        </is>
      </c>
      <c r="N1348" s="127" t="inlineStr">
        <is>
          <t>Transport</t>
        </is>
      </c>
      <c r="O1348" s="127" t="inlineStr">
        <is>
          <t>N</t>
        </is>
      </c>
      <c r="P1348" s="127" t="inlineStr">
        <is>
          <t>S</t>
        </is>
      </c>
      <c r="Q1348" s="127" t="inlineStr">
        <is>
          <t>ZA</t>
        </is>
      </c>
      <c r="R1348" s="147" t="n">
        <v>0.03</v>
      </c>
      <c r="S1348" s="127" t="inlineStr">
        <is>
          <t>6C</t>
        </is>
      </c>
      <c r="T1348" s="148" t="n">
        <v>6.4</v>
      </c>
      <c r="U1348" s="127" t="inlineStr">
        <is>
          <t>LA RUCHE LOGISTIQUE</t>
        </is>
      </c>
      <c r="W1348" s="8">
        <f>IF(C1348&lt;&gt;2,"",IF(S1348="5X","5XK",IF(S1348="5Y","5YK",IF(S1348="6B","6BK",IF(S1348="6C","6CK","")))))</f>
        <v/>
      </c>
      <c r="X1348" s="8">
        <f>IF(S1348="6B",_xlfn.XLOOKUP(H1348,'Zoning 2shop'!A:A,'Zoning 2shop'!B:B),IF(S1348="6C",_xlfn.XLOOKUP(G1348,'Zoning 2shop'!C:C,'Zoning 2shop'!D:D),""))</f>
        <v/>
      </c>
      <c r="Y1348" s="112">
        <f>AB1348/Z1348</f>
        <v/>
      </c>
      <c r="Z1348" s="4">
        <f>T1348</f>
        <v/>
      </c>
      <c r="AA1348" s="4">
        <f>IF(OR(S1348="6C",S1348="6B",S1348="5X",S1348="5Y"),0.08,0.5)</f>
        <v/>
      </c>
      <c r="AB1348" s="4">
        <f>$AG$5/$AG$2*Z1348</f>
        <v/>
      </c>
      <c r="AC1348" s="19">
        <f>Z1348+AA1348</f>
        <v/>
      </c>
      <c r="AD1348" s="8">
        <f>IF(COUNTIF(Catégories!A:A,N1348)=0,"catégorie inconnue",LOOKUP(N1348,Catégories!A:A,Catégories!B:B))</f>
        <v/>
      </c>
      <c r="AE1348" s="21">
        <f>SUM(Z1348:AB1348)</f>
        <v/>
      </c>
    </row>
    <row r="1349" hidden="1" s="101">
      <c r="B1349" s="127" t="inlineStr">
        <is>
          <t>13624021</t>
        </is>
      </c>
      <c r="C1349" s="127" t="inlineStr">
        <is>
          <t>2</t>
        </is>
      </c>
      <c r="D1349" s="123" t="n">
        <v>46144</v>
      </c>
      <c r="E1349" s="127" t="inlineStr">
        <is>
          <t>86989</t>
        </is>
      </c>
      <c r="F1349" s="127" t="inlineStr">
        <is>
          <t>21320</t>
        </is>
      </c>
      <c r="G1349" s="127" t="inlineStr">
        <is>
          <t>DE</t>
        </is>
      </c>
      <c r="H1349" s="127" t="inlineStr">
        <is>
          <t>FR</t>
        </is>
      </c>
      <c r="I1349" s="127" t="inlineStr">
        <is>
          <t>106920</t>
        </is>
      </c>
      <c r="J1349" s="127" t="inlineStr">
        <is>
          <t>106920</t>
        </is>
      </c>
      <c r="K1349" s="127" t="inlineStr">
        <is>
          <t>999999</t>
        </is>
      </c>
      <c r="L1349" s="127" t="inlineStr">
        <is>
          <t>XT413916644TS</t>
        </is>
      </c>
      <c r="M1349" s="127" t="inlineStr">
        <is>
          <t>N</t>
        </is>
      </c>
      <c r="N1349" s="127" t="inlineStr">
        <is>
          <t>Transport</t>
        </is>
      </c>
      <c r="O1349" s="127" t="inlineStr">
        <is>
          <t>N</t>
        </is>
      </c>
      <c r="P1349" s="127" t="inlineStr">
        <is>
          <t>S</t>
        </is>
      </c>
      <c r="Q1349" s="127" t="inlineStr">
        <is>
          <t>ZA</t>
        </is>
      </c>
      <c r="R1349" s="147" t="n">
        <v>4.638</v>
      </c>
      <c r="S1349" s="127" t="inlineStr">
        <is>
          <t>6C</t>
        </is>
      </c>
      <c r="T1349" s="148" t="n">
        <v>9.69</v>
      </c>
      <c r="U1349" s="127" t="inlineStr">
        <is>
          <t>LA RUCHE LOGISTIQUE</t>
        </is>
      </c>
      <c r="W1349" s="8">
        <f>IF(C1349&lt;&gt;2,"",IF(S1349="5X","5XK",IF(S1349="5Y","5YK",IF(S1349="6B","6BK",IF(S1349="6C","6CK","")))))</f>
        <v/>
      </c>
      <c r="X1349" s="8">
        <f>IF(S1349="6B",_xlfn.XLOOKUP(H1349,'Zoning 2shop'!A:A,'Zoning 2shop'!B:B),IF(S1349="6C",_xlfn.XLOOKUP(G1349,'Zoning 2shop'!C:C,'Zoning 2shop'!D:D),""))</f>
        <v/>
      </c>
      <c r="Y1349" s="112">
        <f>AB1349/Z1349</f>
        <v/>
      </c>
      <c r="Z1349" s="4">
        <f>T1349</f>
        <v/>
      </c>
      <c r="AA1349" s="4">
        <f>IF(OR(S1349="6C",S1349="6B",S1349="5X",S1349="5Y"),0.08,0.5)</f>
        <v/>
      </c>
      <c r="AB1349" s="4">
        <f>$AG$5/$AG$2*Z1349</f>
        <v/>
      </c>
      <c r="AC1349" s="19">
        <f>Z1349+AA1349</f>
        <v/>
      </c>
      <c r="AD1349" s="8">
        <f>IF(COUNTIF(Catégories!A:A,N1349)=0,"catégorie inconnue",LOOKUP(N1349,Catégories!A:A,Catégories!B:B))</f>
        <v/>
      </c>
      <c r="AE1349" s="21">
        <f>SUM(Z1349:AB1349)</f>
        <v/>
      </c>
    </row>
    <row r="1350" hidden="1" s="101">
      <c r="B1350" s="127" t="inlineStr">
        <is>
          <t>13624021</t>
        </is>
      </c>
      <c r="C1350" s="127" t="inlineStr">
        <is>
          <t>2</t>
        </is>
      </c>
      <c r="D1350" s="123" t="n">
        <v>46144</v>
      </c>
      <c r="E1350" s="127" t="inlineStr">
        <is>
          <t>69251</t>
        </is>
      </c>
      <c r="F1350" s="127" t="inlineStr">
        <is>
          <t>21320</t>
        </is>
      </c>
      <c r="G1350" s="127" t="inlineStr">
        <is>
          <t>DE</t>
        </is>
      </c>
      <c r="H1350" s="127" t="inlineStr">
        <is>
          <t>FR</t>
        </is>
      </c>
      <c r="I1350" s="127" t="inlineStr">
        <is>
          <t>108018</t>
        </is>
      </c>
      <c r="J1350" s="127" t="inlineStr">
        <is>
          <t>108018</t>
        </is>
      </c>
      <c r="K1350" s="127" t="inlineStr">
        <is>
          <t>999999</t>
        </is>
      </c>
      <c r="L1350" s="127" t="inlineStr">
        <is>
          <t>XT413916975TS</t>
        </is>
      </c>
      <c r="M1350" s="127" t="inlineStr">
        <is>
          <t>N</t>
        </is>
      </c>
      <c r="N1350" s="127" t="inlineStr">
        <is>
          <t>Transport</t>
        </is>
      </c>
      <c r="O1350" s="127" t="inlineStr">
        <is>
          <t>N</t>
        </is>
      </c>
      <c r="P1350" s="127" t="inlineStr">
        <is>
          <t>S</t>
        </is>
      </c>
      <c r="Q1350" s="127" t="inlineStr">
        <is>
          <t>ZA</t>
        </is>
      </c>
      <c r="R1350" s="147" t="n">
        <v>4.266</v>
      </c>
      <c r="S1350" s="127" t="inlineStr">
        <is>
          <t>6C</t>
        </is>
      </c>
      <c r="T1350" s="148" t="n">
        <v>9.69</v>
      </c>
      <c r="U1350" s="127" t="inlineStr">
        <is>
          <t>LA RUCHE LOGISTIQUE</t>
        </is>
      </c>
      <c r="W1350" s="8">
        <f>IF(C1350&lt;&gt;2,"",IF(S1350="5X","5XK",IF(S1350="5Y","5YK",IF(S1350="6B","6BK",IF(S1350="6C","6CK","")))))</f>
        <v/>
      </c>
      <c r="X1350" s="8">
        <f>IF(S1350="6B",_xlfn.XLOOKUP(H1350,'Zoning 2shop'!A:A,'Zoning 2shop'!B:B),IF(S1350="6C",_xlfn.XLOOKUP(G1350,'Zoning 2shop'!C:C,'Zoning 2shop'!D:D),""))</f>
        <v/>
      </c>
      <c r="Y1350" s="112">
        <f>AB1350/Z1350</f>
        <v/>
      </c>
      <c r="Z1350" s="4">
        <f>T1350</f>
        <v/>
      </c>
      <c r="AA1350" s="4">
        <f>IF(OR(S1350="6C",S1350="6B",S1350="5X",S1350="5Y"),0.08,0.5)</f>
        <v/>
      </c>
      <c r="AB1350" s="4">
        <f>$AG$5/$AG$2*Z1350</f>
        <v/>
      </c>
      <c r="AC1350" s="19">
        <f>Z1350+AA1350</f>
        <v/>
      </c>
      <c r="AD1350" s="8">
        <f>IF(COUNTIF(Catégories!A:A,N1350)=0,"catégorie inconnue",LOOKUP(N1350,Catégories!A:A,Catégories!B:B))</f>
        <v/>
      </c>
      <c r="AE1350" s="21">
        <f>SUM(Z1350:AB1350)</f>
        <v/>
      </c>
    </row>
    <row r="1351" hidden="1" s="101">
      <c r="B1351" s="127" t="inlineStr">
        <is>
          <t>13624021</t>
        </is>
      </c>
      <c r="C1351" s="127" t="inlineStr">
        <is>
          <t>2</t>
        </is>
      </c>
      <c r="D1351" s="123" t="n">
        <v>46144</v>
      </c>
      <c r="E1351" s="127" t="inlineStr">
        <is>
          <t>2252 BE</t>
        </is>
      </c>
      <c r="F1351" s="127" t="inlineStr">
        <is>
          <t>21320</t>
        </is>
      </c>
      <c r="G1351" s="127" t="inlineStr">
        <is>
          <t>NL</t>
        </is>
      </c>
      <c r="H1351" s="127" t="inlineStr">
        <is>
          <t>FR</t>
        </is>
      </c>
      <c r="I1351" s="127" t="inlineStr">
        <is>
          <t>106079</t>
        </is>
      </c>
      <c r="J1351" s="127" t="inlineStr">
        <is>
          <t>106079</t>
        </is>
      </c>
      <c r="K1351" s="127" t="inlineStr">
        <is>
          <t>999999</t>
        </is>
      </c>
      <c r="L1351" s="127" t="inlineStr">
        <is>
          <t>XT413917021TS</t>
        </is>
      </c>
      <c r="M1351" s="127" t="inlineStr">
        <is>
          <t>N</t>
        </is>
      </c>
      <c r="N1351" s="127" t="inlineStr">
        <is>
          <t>Transport</t>
        </is>
      </c>
      <c r="O1351" s="127" t="inlineStr">
        <is>
          <t>N</t>
        </is>
      </c>
      <c r="P1351" s="127" t="inlineStr">
        <is>
          <t>S</t>
        </is>
      </c>
      <c r="Q1351" s="127" t="inlineStr">
        <is>
          <t>ZA</t>
        </is>
      </c>
      <c r="R1351" s="147" t="n">
        <v>4.799</v>
      </c>
      <c r="S1351" s="127" t="inlineStr">
        <is>
          <t>6C</t>
        </is>
      </c>
      <c r="T1351" s="148" t="n">
        <v>9.69</v>
      </c>
      <c r="U1351" s="127" t="inlineStr">
        <is>
          <t>LA RUCHE LOGISTIQUE</t>
        </is>
      </c>
      <c r="W1351" s="8">
        <f>IF(C1351&lt;&gt;2,"",IF(S1351="5X","5XK",IF(S1351="5Y","5YK",IF(S1351="6B","6BK",IF(S1351="6C","6CK","")))))</f>
        <v/>
      </c>
      <c r="X1351" s="8">
        <f>IF(S1351="6B",_xlfn.XLOOKUP(H1351,'Zoning 2shop'!A:A,'Zoning 2shop'!B:B),IF(S1351="6C",_xlfn.XLOOKUP(G1351,'Zoning 2shop'!C:C,'Zoning 2shop'!D:D),""))</f>
        <v/>
      </c>
      <c r="Y1351" s="112">
        <f>AB1351/Z1351</f>
        <v/>
      </c>
      <c r="Z1351" s="4">
        <f>T1351</f>
        <v/>
      </c>
      <c r="AA1351" s="4">
        <f>IF(OR(S1351="6C",S1351="6B",S1351="5X",S1351="5Y"),0.08,0.5)</f>
        <v/>
      </c>
      <c r="AB1351" s="4">
        <f>$AG$5/$AG$2*Z1351</f>
        <v/>
      </c>
      <c r="AC1351" s="19">
        <f>Z1351+AA1351</f>
        <v/>
      </c>
      <c r="AD1351" s="8">
        <f>IF(COUNTIF(Catégories!A:A,N1351)=0,"catégorie inconnue",LOOKUP(N1351,Catégories!A:A,Catégories!B:B))</f>
        <v/>
      </c>
      <c r="AE1351" s="21">
        <f>SUM(Z1351:AB1351)</f>
        <v/>
      </c>
    </row>
    <row r="1352" hidden="1" s="101">
      <c r="B1352" s="127" t="inlineStr">
        <is>
          <t>13624021</t>
        </is>
      </c>
      <c r="C1352" s="127" t="inlineStr">
        <is>
          <t>2</t>
        </is>
      </c>
      <c r="D1352" s="123" t="n">
        <v>46144</v>
      </c>
      <c r="E1352" s="127" t="inlineStr">
        <is>
          <t>83550</t>
        </is>
      </c>
      <c r="F1352" s="127" t="inlineStr">
        <is>
          <t>21320</t>
        </is>
      </c>
      <c r="G1352" s="127" t="inlineStr">
        <is>
          <t>DE</t>
        </is>
      </c>
      <c r="H1352" s="127" t="inlineStr">
        <is>
          <t>FR</t>
        </is>
      </c>
      <c r="I1352" s="127" t="inlineStr">
        <is>
          <t>105766</t>
        </is>
      </c>
      <c r="J1352" s="127" t="inlineStr">
        <is>
          <t>105766</t>
        </is>
      </c>
      <c r="K1352" s="127" t="inlineStr">
        <is>
          <t>999999</t>
        </is>
      </c>
      <c r="L1352" s="127" t="inlineStr">
        <is>
          <t>XT413917052TS</t>
        </is>
      </c>
      <c r="M1352" s="127" t="inlineStr">
        <is>
          <t>N</t>
        </is>
      </c>
      <c r="N1352" s="127" t="inlineStr">
        <is>
          <t>Transport</t>
        </is>
      </c>
      <c r="O1352" s="127" t="inlineStr">
        <is>
          <t>N</t>
        </is>
      </c>
      <c r="P1352" s="127" t="inlineStr">
        <is>
          <t>S</t>
        </is>
      </c>
      <c r="Q1352" s="127" t="inlineStr">
        <is>
          <t>ZA</t>
        </is>
      </c>
      <c r="R1352" s="147" t="n">
        <v>0.967</v>
      </c>
      <c r="S1352" s="127" t="inlineStr">
        <is>
          <t>6C</t>
        </is>
      </c>
      <c r="T1352" s="148" t="n">
        <v>5.55</v>
      </c>
      <c r="U1352" s="127" t="inlineStr">
        <is>
          <t>LA RUCHE LOGISTIQUE</t>
        </is>
      </c>
      <c r="W1352" s="8">
        <f>IF(C1352&lt;&gt;2,"",IF(S1352="5X","5XK",IF(S1352="5Y","5YK",IF(S1352="6B","6BK",IF(S1352="6C","6CK","")))))</f>
        <v/>
      </c>
      <c r="X1352" s="8">
        <f>IF(S1352="6B",_xlfn.XLOOKUP(H1352,'Zoning 2shop'!A:A,'Zoning 2shop'!B:B),IF(S1352="6C",_xlfn.XLOOKUP(G1352,'Zoning 2shop'!C:C,'Zoning 2shop'!D:D),""))</f>
        <v/>
      </c>
      <c r="Y1352" s="112">
        <f>AB1352/Z1352</f>
        <v/>
      </c>
      <c r="Z1352" s="4">
        <f>T1352</f>
        <v/>
      </c>
      <c r="AA1352" s="4">
        <f>IF(OR(S1352="6C",S1352="6B",S1352="5X",S1352="5Y"),0.08,0.5)</f>
        <v/>
      </c>
      <c r="AB1352" s="4">
        <f>$AG$5/$AG$2*Z1352</f>
        <v/>
      </c>
      <c r="AC1352" s="19">
        <f>Z1352+AA1352</f>
        <v/>
      </c>
      <c r="AD1352" s="8">
        <f>IF(COUNTIF(Catégories!A:A,N1352)=0,"catégorie inconnue",LOOKUP(N1352,Catégories!A:A,Catégories!B:B))</f>
        <v/>
      </c>
      <c r="AE1352" s="21">
        <f>SUM(Z1352:AB1352)</f>
        <v/>
      </c>
    </row>
    <row r="1353" hidden="1" s="101">
      <c r="B1353" s="127" t="inlineStr">
        <is>
          <t>13624021</t>
        </is>
      </c>
      <c r="C1353" s="127" t="inlineStr">
        <is>
          <t>2</t>
        </is>
      </c>
      <c r="D1353" s="123" t="n">
        <v>46144</v>
      </c>
      <c r="E1353" s="127" t="inlineStr">
        <is>
          <t>80469</t>
        </is>
      </c>
      <c r="F1353" s="127" t="inlineStr">
        <is>
          <t>21320</t>
        </is>
      </c>
      <c r="G1353" s="127" t="inlineStr">
        <is>
          <t>DE</t>
        </is>
      </c>
      <c r="H1353" s="127" t="inlineStr">
        <is>
          <t>FR</t>
        </is>
      </c>
      <c r="I1353" s="127" t="inlineStr">
        <is>
          <t>107420</t>
        </is>
      </c>
      <c r="J1353" s="127" t="inlineStr">
        <is>
          <t>107420</t>
        </is>
      </c>
      <c r="K1353" s="127" t="inlineStr">
        <is>
          <t>999999</t>
        </is>
      </c>
      <c r="L1353" s="127" t="inlineStr">
        <is>
          <t>XT413917199TS</t>
        </is>
      </c>
      <c r="M1353" s="127" t="inlineStr">
        <is>
          <t>N</t>
        </is>
      </c>
      <c r="N1353" s="127" t="inlineStr">
        <is>
          <t>Transport</t>
        </is>
      </c>
      <c r="O1353" s="127" t="inlineStr">
        <is>
          <t>N</t>
        </is>
      </c>
      <c r="P1353" s="127" t="inlineStr">
        <is>
          <t>S</t>
        </is>
      </c>
      <c r="Q1353" s="127" t="inlineStr">
        <is>
          <t>ZA</t>
        </is>
      </c>
      <c r="R1353" s="147" t="n">
        <v>4.963</v>
      </c>
      <c r="S1353" s="127" t="inlineStr">
        <is>
          <t>6C</t>
        </is>
      </c>
      <c r="T1353" s="148" t="n">
        <v>9.69</v>
      </c>
      <c r="U1353" s="127" t="inlineStr">
        <is>
          <t>LA RUCHE LOGISTIQUE</t>
        </is>
      </c>
      <c r="W1353" s="8">
        <f>IF(C1353&lt;&gt;2,"",IF(S1353="5X","5XK",IF(S1353="5Y","5YK",IF(S1353="6B","6BK",IF(S1353="6C","6CK","")))))</f>
        <v/>
      </c>
      <c r="X1353" s="8">
        <f>IF(S1353="6B",_xlfn.XLOOKUP(H1353,'Zoning 2shop'!A:A,'Zoning 2shop'!B:B),IF(S1353="6C",_xlfn.XLOOKUP(G1353,'Zoning 2shop'!C:C,'Zoning 2shop'!D:D),""))</f>
        <v/>
      </c>
      <c r="Y1353" s="112">
        <f>AB1353/Z1353</f>
        <v/>
      </c>
      <c r="Z1353" s="4">
        <f>T1353</f>
        <v/>
      </c>
      <c r="AA1353" s="4">
        <f>IF(OR(S1353="6C",S1353="6B",S1353="5X",S1353="5Y"),0.08,0.5)</f>
        <v/>
      </c>
      <c r="AB1353" s="4">
        <f>$AG$5/$AG$2*Z1353</f>
        <v/>
      </c>
      <c r="AC1353" s="19">
        <f>Z1353+AA1353</f>
        <v/>
      </c>
      <c r="AD1353" s="8">
        <f>IF(COUNTIF(Catégories!A:A,N1353)=0,"catégorie inconnue",LOOKUP(N1353,Catégories!A:A,Catégories!B:B))</f>
        <v/>
      </c>
      <c r="AE1353" s="21">
        <f>SUM(Z1353:AB1353)</f>
        <v/>
      </c>
    </row>
    <row r="1354" hidden="1" s="101">
      <c r="B1354" s="127" t="inlineStr">
        <is>
          <t>13624021</t>
        </is>
      </c>
      <c r="C1354" s="127" t="inlineStr">
        <is>
          <t>2</t>
        </is>
      </c>
      <c r="D1354" s="123" t="n">
        <v>46144</v>
      </c>
      <c r="E1354" s="127" t="inlineStr">
        <is>
          <t>4130</t>
        </is>
      </c>
      <c r="F1354" s="127" t="inlineStr">
        <is>
          <t>21320</t>
        </is>
      </c>
      <c r="G1354" s="127" t="inlineStr">
        <is>
          <t>BE</t>
        </is>
      </c>
      <c r="H1354" s="127" t="inlineStr">
        <is>
          <t>FR</t>
        </is>
      </c>
      <c r="I1354" s="127" t="inlineStr">
        <is>
          <t>108007</t>
        </is>
      </c>
      <c r="J1354" s="127" t="inlineStr">
        <is>
          <t>108007</t>
        </is>
      </c>
      <c r="K1354" s="127" t="inlineStr">
        <is>
          <t>999999</t>
        </is>
      </c>
      <c r="L1354" s="127" t="inlineStr">
        <is>
          <t>XT413917260TS</t>
        </is>
      </c>
      <c r="M1354" s="127" t="inlineStr">
        <is>
          <t>N</t>
        </is>
      </c>
      <c r="N1354" s="127" t="inlineStr">
        <is>
          <t>Transport</t>
        </is>
      </c>
      <c r="O1354" s="127" t="inlineStr">
        <is>
          <t>N</t>
        </is>
      </c>
      <c r="P1354" s="127" t="inlineStr">
        <is>
          <t>S</t>
        </is>
      </c>
      <c r="Q1354" s="127" t="inlineStr">
        <is>
          <t>ZA</t>
        </is>
      </c>
      <c r="R1354" s="147" t="n">
        <v>0.7</v>
      </c>
      <c r="S1354" s="127" t="inlineStr">
        <is>
          <t>6C</t>
        </is>
      </c>
      <c r="T1354" s="148" t="n">
        <v>4.95</v>
      </c>
      <c r="U1354" s="127" t="inlineStr">
        <is>
          <t>LA RUCHE LOGISTIQUE</t>
        </is>
      </c>
      <c r="W1354" s="8">
        <f>IF(C1354&lt;&gt;2,"",IF(S1354="5X","5XK",IF(S1354="5Y","5YK",IF(S1354="6B","6BK",IF(S1354="6C","6CK","")))))</f>
        <v/>
      </c>
      <c r="X1354" s="8">
        <f>IF(S1354="6B",_xlfn.XLOOKUP(H1354,'Zoning 2shop'!A:A,'Zoning 2shop'!B:B),IF(S1354="6C",_xlfn.XLOOKUP(G1354,'Zoning 2shop'!C:C,'Zoning 2shop'!D:D),""))</f>
        <v/>
      </c>
      <c r="Y1354" s="112">
        <f>AB1354/Z1354</f>
        <v/>
      </c>
      <c r="Z1354" s="4">
        <f>T1354</f>
        <v/>
      </c>
      <c r="AA1354" s="4">
        <f>IF(OR(S1354="6C",S1354="6B",S1354="5X",S1354="5Y"),0.08,0.5)</f>
        <v/>
      </c>
      <c r="AB1354" s="4">
        <f>$AG$5/$AG$2*Z1354</f>
        <v/>
      </c>
      <c r="AC1354" s="19">
        <f>Z1354+AA1354</f>
        <v/>
      </c>
      <c r="AD1354" s="8">
        <f>IF(COUNTIF(Catégories!A:A,N1354)=0,"catégorie inconnue",LOOKUP(N1354,Catégories!A:A,Catégories!B:B))</f>
        <v/>
      </c>
      <c r="AE1354" s="21">
        <f>SUM(Z1354:AB1354)</f>
        <v/>
      </c>
    </row>
    <row r="1355" hidden="1" s="101">
      <c r="B1355" s="127" t="inlineStr">
        <is>
          <t>13624021</t>
        </is>
      </c>
      <c r="C1355" s="127" t="inlineStr">
        <is>
          <t>2</t>
        </is>
      </c>
      <c r="D1355" s="123" t="n">
        <v>46144</v>
      </c>
      <c r="E1355" s="127" t="inlineStr">
        <is>
          <t>83550</t>
        </is>
      </c>
      <c r="F1355" s="127" t="inlineStr">
        <is>
          <t>21320</t>
        </is>
      </c>
      <c r="G1355" s="127" t="inlineStr">
        <is>
          <t>DE</t>
        </is>
      </c>
      <c r="H1355" s="127" t="inlineStr">
        <is>
          <t>FR</t>
        </is>
      </c>
      <c r="I1355" s="127" t="inlineStr">
        <is>
          <t>105974</t>
        </is>
      </c>
      <c r="J1355" s="127" t="inlineStr">
        <is>
          <t>105974</t>
        </is>
      </c>
      <c r="K1355" s="127" t="inlineStr">
        <is>
          <t>999999</t>
        </is>
      </c>
      <c r="L1355" s="127" t="inlineStr">
        <is>
          <t>XT413917401TS</t>
        </is>
      </c>
      <c r="M1355" s="127" t="inlineStr">
        <is>
          <t>N</t>
        </is>
      </c>
      <c r="N1355" s="127" t="inlineStr">
        <is>
          <t>Transport</t>
        </is>
      </c>
      <c r="O1355" s="127" t="inlineStr">
        <is>
          <t>N</t>
        </is>
      </c>
      <c r="P1355" s="127" t="inlineStr">
        <is>
          <t>S</t>
        </is>
      </c>
      <c r="Q1355" s="127" t="inlineStr">
        <is>
          <t>ZA</t>
        </is>
      </c>
      <c r="R1355" s="147" t="n">
        <v>2.842</v>
      </c>
      <c r="S1355" s="127" t="inlineStr">
        <is>
          <t>6C</t>
        </is>
      </c>
      <c r="T1355" s="148" t="n">
        <v>8.369999999999999</v>
      </c>
      <c r="U1355" s="127" t="inlineStr">
        <is>
          <t>LA RUCHE LOGISTIQUE</t>
        </is>
      </c>
      <c r="W1355" s="8">
        <f>IF(C1355&lt;&gt;2,"",IF(S1355="5X","5XK",IF(S1355="5Y","5YK",IF(S1355="6B","6BK",IF(S1355="6C","6CK","")))))</f>
        <v/>
      </c>
      <c r="X1355" s="8">
        <f>IF(S1355="6B",_xlfn.XLOOKUP(H1355,'Zoning 2shop'!A:A,'Zoning 2shop'!B:B),IF(S1355="6C",_xlfn.XLOOKUP(G1355,'Zoning 2shop'!C:C,'Zoning 2shop'!D:D),""))</f>
        <v/>
      </c>
      <c r="Y1355" s="112">
        <f>AB1355/Z1355</f>
        <v/>
      </c>
      <c r="Z1355" s="4">
        <f>T1355</f>
        <v/>
      </c>
      <c r="AA1355" s="4">
        <f>IF(OR(S1355="6C",S1355="6B",S1355="5X",S1355="5Y"),0.08,0.5)</f>
        <v/>
      </c>
      <c r="AB1355" s="4">
        <f>$AG$5/$AG$2*Z1355</f>
        <v/>
      </c>
      <c r="AC1355" s="19">
        <f>Z1355+AA1355</f>
        <v/>
      </c>
      <c r="AD1355" s="8">
        <f>IF(COUNTIF(Catégories!A:A,N1355)=0,"catégorie inconnue",LOOKUP(N1355,Catégories!A:A,Catégories!B:B))</f>
        <v/>
      </c>
      <c r="AE1355" s="21">
        <f>SUM(Z1355:AB1355)</f>
        <v/>
      </c>
    </row>
    <row r="1356" hidden="1" s="101">
      <c r="B1356" s="127" t="inlineStr">
        <is>
          <t>13624021</t>
        </is>
      </c>
      <c r="C1356" s="127" t="inlineStr">
        <is>
          <t>2</t>
        </is>
      </c>
      <c r="D1356" s="123" t="n">
        <v>46144</v>
      </c>
      <c r="E1356" s="127" t="inlineStr">
        <is>
          <t>83550</t>
        </is>
      </c>
      <c r="F1356" s="127" t="inlineStr">
        <is>
          <t>21320</t>
        </is>
      </c>
      <c r="G1356" s="127" t="inlineStr">
        <is>
          <t>DE</t>
        </is>
      </c>
      <c r="H1356" s="127" t="inlineStr">
        <is>
          <t>FR</t>
        </is>
      </c>
      <c r="I1356" s="127" t="inlineStr">
        <is>
          <t>106668</t>
        </is>
      </c>
      <c r="J1356" s="127" t="inlineStr">
        <is>
          <t>106668</t>
        </is>
      </c>
      <c r="K1356" s="127" t="inlineStr">
        <is>
          <t>999999</t>
        </is>
      </c>
      <c r="L1356" s="127" t="inlineStr">
        <is>
          <t>XT413917432TS</t>
        </is>
      </c>
      <c r="M1356" s="127" t="inlineStr">
        <is>
          <t>N</t>
        </is>
      </c>
      <c r="N1356" s="127" t="inlineStr">
        <is>
          <t>Transport</t>
        </is>
      </c>
      <c r="O1356" s="127" t="inlineStr">
        <is>
          <t>N</t>
        </is>
      </c>
      <c r="P1356" s="127" t="inlineStr">
        <is>
          <t>S</t>
        </is>
      </c>
      <c r="Q1356" s="127" t="inlineStr">
        <is>
          <t>ZA</t>
        </is>
      </c>
      <c r="R1356" s="147" t="n">
        <v>0.35</v>
      </c>
      <c r="S1356" s="127" t="inlineStr">
        <is>
          <t>6C</t>
        </is>
      </c>
      <c r="T1356" s="148" t="n">
        <v>5.33</v>
      </c>
      <c r="U1356" s="127" t="inlineStr">
        <is>
          <t>LA RUCHE LOGISTIQUE</t>
        </is>
      </c>
      <c r="W1356" s="8">
        <f>IF(C1356&lt;&gt;2,"",IF(S1356="5X","5XK",IF(S1356="5Y","5YK",IF(S1356="6B","6BK",IF(S1356="6C","6CK","")))))</f>
        <v/>
      </c>
      <c r="X1356" s="8">
        <f>IF(S1356="6B",_xlfn.XLOOKUP(H1356,'Zoning 2shop'!A:A,'Zoning 2shop'!B:B),IF(S1356="6C",_xlfn.XLOOKUP(G1356,'Zoning 2shop'!C:C,'Zoning 2shop'!D:D),""))</f>
        <v/>
      </c>
      <c r="Y1356" s="112">
        <f>AB1356/Z1356</f>
        <v/>
      </c>
      <c r="Z1356" s="4">
        <f>T1356</f>
        <v/>
      </c>
      <c r="AA1356" s="4">
        <f>IF(OR(S1356="6C",S1356="6B",S1356="5X",S1356="5Y"),0.08,0.5)</f>
        <v/>
      </c>
      <c r="AB1356" s="4">
        <f>$AG$5/$AG$2*Z1356</f>
        <v/>
      </c>
      <c r="AC1356" s="19">
        <f>Z1356+AA1356</f>
        <v/>
      </c>
      <c r="AD1356" s="8">
        <f>IF(COUNTIF(Catégories!A:A,N1356)=0,"catégorie inconnue",LOOKUP(N1356,Catégories!A:A,Catégories!B:B))</f>
        <v/>
      </c>
      <c r="AE1356" s="21">
        <f>SUM(Z1356:AB1356)</f>
        <v/>
      </c>
    </row>
    <row r="1357" hidden="1" s="101">
      <c r="B1357" s="127" t="inlineStr">
        <is>
          <t>13624021</t>
        </is>
      </c>
      <c r="C1357" s="127" t="inlineStr">
        <is>
          <t>2</t>
        </is>
      </c>
      <c r="D1357" s="123" t="n">
        <v>46144</v>
      </c>
      <c r="E1357" s="127" t="inlineStr">
        <is>
          <t>28035</t>
        </is>
      </c>
      <c r="F1357" s="127" t="inlineStr">
        <is>
          <t>21320</t>
        </is>
      </c>
      <c r="G1357" s="127" t="inlineStr">
        <is>
          <t>ES</t>
        </is>
      </c>
      <c r="H1357" s="127" t="inlineStr">
        <is>
          <t>FR</t>
        </is>
      </c>
      <c r="I1357" s="127" t="inlineStr">
        <is>
          <t>106512</t>
        </is>
      </c>
      <c r="J1357" s="127" t="inlineStr">
        <is>
          <t>106512</t>
        </is>
      </c>
      <c r="K1357" s="127" t="inlineStr">
        <is>
          <t>999999</t>
        </is>
      </c>
      <c r="L1357" s="127" t="inlineStr">
        <is>
          <t>XT413917959TS</t>
        </is>
      </c>
      <c r="M1357" s="127" t="inlineStr">
        <is>
          <t>N</t>
        </is>
      </c>
      <c r="N1357" s="127" t="inlineStr">
        <is>
          <t>Transport</t>
        </is>
      </c>
      <c r="O1357" s="127" t="inlineStr">
        <is>
          <t>N</t>
        </is>
      </c>
      <c r="P1357" s="127" t="inlineStr">
        <is>
          <t>S</t>
        </is>
      </c>
      <c r="Q1357" s="127" t="inlineStr">
        <is>
          <t>ZA</t>
        </is>
      </c>
      <c r="R1357" s="147" t="n">
        <v>0.1</v>
      </c>
      <c r="S1357" s="127" t="inlineStr">
        <is>
          <t>6C</t>
        </is>
      </c>
      <c r="T1357" s="148" t="n">
        <v>6.4</v>
      </c>
      <c r="U1357" s="127" t="inlineStr">
        <is>
          <t>LA RUCHE LOGISTIQUE</t>
        </is>
      </c>
      <c r="W1357" s="8">
        <f>IF(C1357&lt;&gt;2,"",IF(S1357="5X","5XK",IF(S1357="5Y","5YK",IF(S1357="6B","6BK",IF(S1357="6C","6CK","")))))</f>
        <v/>
      </c>
      <c r="X1357" s="8">
        <f>IF(S1357="6B",_xlfn.XLOOKUP(H1357,'Zoning 2shop'!A:A,'Zoning 2shop'!B:B),IF(S1357="6C",_xlfn.XLOOKUP(G1357,'Zoning 2shop'!C:C,'Zoning 2shop'!D:D),""))</f>
        <v/>
      </c>
      <c r="Y1357" s="112">
        <f>AB1357/Z1357</f>
        <v/>
      </c>
      <c r="Z1357" s="4">
        <f>T1357</f>
        <v/>
      </c>
      <c r="AA1357" s="4">
        <f>IF(OR(S1357="6C",S1357="6B",S1357="5X",S1357="5Y"),0.08,0.5)</f>
        <v/>
      </c>
      <c r="AB1357" s="4">
        <f>$AG$5/$AG$2*Z1357</f>
        <v/>
      </c>
      <c r="AC1357" s="19">
        <f>Z1357+AA1357</f>
        <v/>
      </c>
      <c r="AD1357" s="8">
        <f>IF(COUNTIF(Catégories!A:A,N1357)=0,"catégorie inconnue",LOOKUP(N1357,Catégories!A:A,Catégories!B:B))</f>
        <v/>
      </c>
      <c r="AE1357" s="21">
        <f>SUM(Z1357:AB1357)</f>
        <v/>
      </c>
    </row>
    <row r="1358" hidden="1" s="101">
      <c r="B1358" s="127" t="inlineStr">
        <is>
          <t>13624021</t>
        </is>
      </c>
      <c r="C1358" s="127" t="inlineStr">
        <is>
          <t>2</t>
        </is>
      </c>
      <c r="D1358" s="123" t="n">
        <v>46144</v>
      </c>
      <c r="E1358" s="127" t="inlineStr">
        <is>
          <t>2015 JJ</t>
        </is>
      </c>
      <c r="F1358" s="127" t="inlineStr">
        <is>
          <t>21320</t>
        </is>
      </c>
      <c r="G1358" s="127" t="inlineStr">
        <is>
          <t>NL</t>
        </is>
      </c>
      <c r="H1358" s="127" t="inlineStr">
        <is>
          <t>FR</t>
        </is>
      </c>
      <c r="I1358" s="127" t="inlineStr">
        <is>
          <t>108280</t>
        </is>
      </c>
      <c r="J1358" s="127" t="inlineStr">
        <is>
          <t>108280</t>
        </is>
      </c>
      <c r="K1358" s="127" t="inlineStr">
        <is>
          <t>999999</t>
        </is>
      </c>
      <c r="L1358" s="127" t="inlineStr">
        <is>
          <t>XT413917993TS</t>
        </is>
      </c>
      <c r="M1358" s="127" t="inlineStr">
        <is>
          <t>N</t>
        </is>
      </c>
      <c r="N1358" s="127" t="inlineStr">
        <is>
          <t>Transport</t>
        </is>
      </c>
      <c r="O1358" s="127" t="inlineStr">
        <is>
          <t>N</t>
        </is>
      </c>
      <c r="P1358" s="127" t="inlineStr">
        <is>
          <t>S</t>
        </is>
      </c>
      <c r="Q1358" s="127" t="inlineStr">
        <is>
          <t>ZA</t>
        </is>
      </c>
      <c r="R1358" s="147" t="n">
        <v>0.5</v>
      </c>
      <c r="S1358" s="127" t="inlineStr">
        <is>
          <t>6C</t>
        </is>
      </c>
      <c r="T1358" s="148" t="n">
        <v>5.33</v>
      </c>
      <c r="U1358" s="127" t="inlineStr">
        <is>
          <t>LA RUCHE LOGISTIQUE</t>
        </is>
      </c>
      <c r="W1358" s="8">
        <f>IF(C1358&lt;&gt;2,"",IF(S1358="5X","5XK",IF(S1358="5Y","5YK",IF(S1358="6B","6BK",IF(S1358="6C","6CK","")))))</f>
        <v/>
      </c>
      <c r="X1358" s="8">
        <f>IF(S1358="6B",_xlfn.XLOOKUP(H1358,'Zoning 2shop'!A:A,'Zoning 2shop'!B:B),IF(S1358="6C",_xlfn.XLOOKUP(G1358,'Zoning 2shop'!C:C,'Zoning 2shop'!D:D),""))</f>
        <v/>
      </c>
      <c r="Y1358" s="112">
        <f>AB1358/Z1358</f>
        <v/>
      </c>
      <c r="Z1358" s="4">
        <f>T1358</f>
        <v/>
      </c>
      <c r="AA1358" s="4">
        <f>IF(OR(S1358="6C",S1358="6B",S1358="5X",S1358="5Y"),0.08,0.5)</f>
        <v/>
      </c>
      <c r="AB1358" s="4">
        <f>$AG$5/$AG$2*Z1358</f>
        <v/>
      </c>
      <c r="AC1358" s="19">
        <f>Z1358+AA1358</f>
        <v/>
      </c>
      <c r="AD1358" s="8">
        <f>IF(COUNTIF(Catégories!A:A,N1358)=0,"catégorie inconnue",LOOKUP(N1358,Catégories!A:A,Catégories!B:B))</f>
        <v/>
      </c>
      <c r="AE1358" s="21">
        <f>SUM(Z1358:AB1358)</f>
        <v/>
      </c>
    </row>
    <row r="1359" hidden="1" s="101">
      <c r="B1359" s="127" t="inlineStr">
        <is>
          <t>13624021</t>
        </is>
      </c>
      <c r="C1359" s="127" t="inlineStr">
        <is>
          <t>2</t>
        </is>
      </c>
      <c r="D1359" s="123" t="n">
        <v>46144</v>
      </c>
      <c r="E1359" s="127" t="inlineStr">
        <is>
          <t>94239</t>
        </is>
      </c>
      <c r="F1359" s="127" t="inlineStr">
        <is>
          <t>21320</t>
        </is>
      </c>
      <c r="G1359" s="127" t="inlineStr">
        <is>
          <t>DE</t>
        </is>
      </c>
      <c r="H1359" s="127" t="inlineStr">
        <is>
          <t>FR</t>
        </is>
      </c>
      <c r="I1359" s="127" t="inlineStr">
        <is>
          <t>107906</t>
        </is>
      </c>
      <c r="J1359" s="127" t="inlineStr">
        <is>
          <t>107906</t>
        </is>
      </c>
      <c r="K1359" s="127" t="inlineStr">
        <is>
          <t>999999</t>
        </is>
      </c>
      <c r="L1359" s="127" t="inlineStr">
        <is>
          <t>XT413918000TS</t>
        </is>
      </c>
      <c r="M1359" s="127" t="inlineStr">
        <is>
          <t>N</t>
        </is>
      </c>
      <c r="N1359" s="127" t="inlineStr">
        <is>
          <t>Transport</t>
        </is>
      </c>
      <c r="O1359" s="127" t="inlineStr">
        <is>
          <t>N</t>
        </is>
      </c>
      <c r="P1359" s="127" t="inlineStr">
        <is>
          <t>S</t>
        </is>
      </c>
      <c r="Q1359" s="127" t="inlineStr">
        <is>
          <t>ZA</t>
        </is>
      </c>
      <c r="R1359" s="147" t="n">
        <v>5.632</v>
      </c>
      <c r="S1359" s="127" t="inlineStr">
        <is>
          <t>6C</t>
        </is>
      </c>
      <c r="T1359" s="148" t="n">
        <v>10.35</v>
      </c>
      <c r="U1359" s="127" t="inlineStr">
        <is>
          <t>LA RUCHE LOGISTIQUE</t>
        </is>
      </c>
      <c r="W1359" s="8">
        <f>IF(C1359&lt;&gt;2,"",IF(S1359="5X","5XK",IF(S1359="5Y","5YK",IF(S1359="6B","6BK",IF(S1359="6C","6CK","")))))</f>
        <v/>
      </c>
      <c r="X1359" s="8">
        <f>IF(S1359="6B",_xlfn.XLOOKUP(H1359,'Zoning 2shop'!A:A,'Zoning 2shop'!B:B),IF(S1359="6C",_xlfn.XLOOKUP(G1359,'Zoning 2shop'!C:C,'Zoning 2shop'!D:D),""))</f>
        <v/>
      </c>
      <c r="Y1359" s="112">
        <f>AB1359/Z1359</f>
        <v/>
      </c>
      <c r="Z1359" s="4">
        <f>T1359</f>
        <v/>
      </c>
      <c r="AA1359" s="4">
        <f>IF(OR(S1359="6C",S1359="6B",S1359="5X",S1359="5Y"),0.08,0.5)</f>
        <v/>
      </c>
      <c r="AB1359" s="4">
        <f>$AG$5/$AG$2*Z1359</f>
        <v/>
      </c>
      <c r="AC1359" s="19">
        <f>Z1359+AA1359</f>
        <v/>
      </c>
      <c r="AD1359" s="8">
        <f>IF(COUNTIF(Catégories!A:A,N1359)=0,"catégorie inconnue",LOOKUP(N1359,Catégories!A:A,Catégories!B:B))</f>
        <v/>
      </c>
      <c r="AE1359" s="21">
        <f>SUM(Z1359:AB1359)</f>
        <v/>
      </c>
    </row>
    <row r="1360" hidden="1" s="101">
      <c r="B1360" s="127" t="inlineStr">
        <is>
          <t>13624021</t>
        </is>
      </c>
      <c r="C1360" s="127" t="inlineStr">
        <is>
          <t>2</t>
        </is>
      </c>
      <c r="D1360" s="123" t="n">
        <v>46144</v>
      </c>
      <c r="E1360" s="127" t="inlineStr">
        <is>
          <t>94239</t>
        </is>
      </c>
      <c r="F1360" s="127" t="inlineStr">
        <is>
          <t>21320</t>
        </is>
      </c>
      <c r="G1360" s="127" t="inlineStr">
        <is>
          <t>DE</t>
        </is>
      </c>
      <c r="H1360" s="127" t="inlineStr">
        <is>
          <t>FR</t>
        </is>
      </c>
      <c r="I1360" s="127" t="inlineStr">
        <is>
          <t>107923</t>
        </is>
      </c>
      <c r="J1360" s="127" t="inlineStr">
        <is>
          <t>107923</t>
        </is>
      </c>
      <c r="K1360" s="127" t="inlineStr">
        <is>
          <t>999999</t>
        </is>
      </c>
      <c r="L1360" s="127" t="inlineStr">
        <is>
          <t>XT413918203TS</t>
        </is>
      </c>
      <c r="M1360" s="127" t="inlineStr">
        <is>
          <t>N</t>
        </is>
      </c>
      <c r="N1360" s="127" t="inlineStr">
        <is>
          <t>Transport</t>
        </is>
      </c>
      <c r="O1360" s="127" t="inlineStr">
        <is>
          <t>N</t>
        </is>
      </c>
      <c r="P1360" s="127" t="inlineStr">
        <is>
          <t>S</t>
        </is>
      </c>
      <c r="Q1360" s="127" t="inlineStr">
        <is>
          <t>ZA</t>
        </is>
      </c>
      <c r="R1360" s="147" t="n">
        <v>2.352</v>
      </c>
      <c r="S1360" s="127" t="inlineStr">
        <is>
          <t>6C</t>
        </is>
      </c>
      <c r="T1360" s="148" t="n">
        <v>8.369999999999999</v>
      </c>
      <c r="U1360" s="127" t="inlineStr">
        <is>
          <t>LA RUCHE LOGISTIQUE</t>
        </is>
      </c>
      <c r="W1360" s="8">
        <f>IF(C1360&lt;&gt;2,"",IF(S1360="5X","5XK",IF(S1360="5Y","5YK",IF(S1360="6B","6BK",IF(S1360="6C","6CK","")))))</f>
        <v/>
      </c>
      <c r="X1360" s="8">
        <f>IF(S1360="6B",_xlfn.XLOOKUP(H1360,'Zoning 2shop'!A:A,'Zoning 2shop'!B:B),IF(S1360="6C",_xlfn.XLOOKUP(G1360,'Zoning 2shop'!C:C,'Zoning 2shop'!D:D),""))</f>
        <v/>
      </c>
      <c r="Y1360" s="112">
        <f>AB1360/Z1360</f>
        <v/>
      </c>
      <c r="Z1360" s="4">
        <f>T1360</f>
        <v/>
      </c>
      <c r="AA1360" s="4">
        <f>IF(OR(S1360="6C",S1360="6B",S1360="5X",S1360="5Y"),0.08,0.5)</f>
        <v/>
      </c>
      <c r="AB1360" s="4">
        <f>$AG$5/$AG$2*Z1360</f>
        <v/>
      </c>
      <c r="AC1360" s="19">
        <f>Z1360+AA1360</f>
        <v/>
      </c>
      <c r="AD1360" s="8">
        <f>IF(COUNTIF(Catégories!A:A,N1360)=0,"catégorie inconnue",LOOKUP(N1360,Catégories!A:A,Catégories!B:B))</f>
        <v/>
      </c>
      <c r="AE1360" s="21">
        <f>SUM(Z1360:AB1360)</f>
        <v/>
      </c>
    </row>
    <row r="1361" hidden="1" s="101">
      <c r="B1361" s="127" t="inlineStr">
        <is>
          <t>13624021</t>
        </is>
      </c>
      <c r="C1361" s="127" t="inlineStr">
        <is>
          <t>2</t>
        </is>
      </c>
      <c r="D1361" s="123" t="n">
        <v>46144</v>
      </c>
      <c r="E1361" s="127" t="inlineStr">
        <is>
          <t>65462</t>
        </is>
      </c>
      <c r="F1361" s="127" t="inlineStr">
        <is>
          <t>21320</t>
        </is>
      </c>
      <c r="G1361" s="127" t="inlineStr">
        <is>
          <t>DE</t>
        </is>
      </c>
      <c r="H1361" s="127" t="inlineStr">
        <is>
          <t>FR</t>
        </is>
      </c>
      <c r="I1361" s="127" t="inlineStr">
        <is>
          <t>103878</t>
        </is>
      </c>
      <c r="J1361" s="127" t="inlineStr">
        <is>
          <t>103878</t>
        </is>
      </c>
      <c r="K1361" s="127" t="inlineStr">
        <is>
          <t>999999</t>
        </is>
      </c>
      <c r="L1361" s="127" t="inlineStr">
        <is>
          <t>XT413918375TS</t>
        </is>
      </c>
      <c r="M1361" s="127" t="inlineStr">
        <is>
          <t>N</t>
        </is>
      </c>
      <c r="N1361" s="127" t="inlineStr">
        <is>
          <t>Transport</t>
        </is>
      </c>
      <c r="O1361" s="127" t="inlineStr">
        <is>
          <t>N</t>
        </is>
      </c>
      <c r="P1361" s="127" t="inlineStr">
        <is>
          <t>S</t>
        </is>
      </c>
      <c r="Q1361" s="127" t="inlineStr">
        <is>
          <t>ZA</t>
        </is>
      </c>
      <c r="R1361" s="147" t="n">
        <v>4.937</v>
      </c>
      <c r="S1361" s="127" t="inlineStr">
        <is>
          <t>6C</t>
        </is>
      </c>
      <c r="T1361" s="148" t="n">
        <v>9.69</v>
      </c>
      <c r="U1361" s="127" t="inlineStr">
        <is>
          <t>LA RUCHE LOGISTIQUE</t>
        </is>
      </c>
      <c r="W1361" s="8">
        <f>IF(C1361&lt;&gt;2,"",IF(S1361="5X","5XK",IF(S1361="5Y","5YK",IF(S1361="6B","6BK",IF(S1361="6C","6CK","")))))</f>
        <v/>
      </c>
      <c r="X1361" s="8">
        <f>IF(S1361="6B",_xlfn.XLOOKUP(H1361,'Zoning 2shop'!A:A,'Zoning 2shop'!B:B),IF(S1361="6C",_xlfn.XLOOKUP(G1361,'Zoning 2shop'!C:C,'Zoning 2shop'!D:D),""))</f>
        <v/>
      </c>
      <c r="Y1361" s="112">
        <f>AB1361/Z1361</f>
        <v/>
      </c>
      <c r="Z1361" s="4">
        <f>T1361</f>
        <v/>
      </c>
      <c r="AA1361" s="4">
        <f>IF(OR(S1361="6C",S1361="6B",S1361="5X",S1361="5Y"),0.08,0.5)</f>
        <v/>
      </c>
      <c r="AB1361" s="4">
        <f>$AG$5/$AG$2*Z1361</f>
        <v/>
      </c>
      <c r="AC1361" s="19">
        <f>Z1361+AA1361</f>
        <v/>
      </c>
      <c r="AD1361" s="8">
        <f>IF(COUNTIF(Catégories!A:A,N1361)=0,"catégorie inconnue",LOOKUP(N1361,Catégories!A:A,Catégories!B:B))</f>
        <v/>
      </c>
      <c r="AE1361" s="21">
        <f>SUM(Z1361:AB1361)</f>
        <v/>
      </c>
    </row>
    <row r="1362" hidden="1" s="101">
      <c r="B1362" s="127" t="inlineStr">
        <is>
          <t>13624021</t>
        </is>
      </c>
      <c r="C1362" s="127" t="inlineStr">
        <is>
          <t>2</t>
        </is>
      </c>
      <c r="D1362" s="123" t="n">
        <v>46144</v>
      </c>
      <c r="E1362" s="127" t="inlineStr">
        <is>
          <t>47533</t>
        </is>
      </c>
      <c r="F1362" s="127" t="inlineStr">
        <is>
          <t>21320</t>
        </is>
      </c>
      <c r="G1362" s="127" t="inlineStr">
        <is>
          <t>DE</t>
        </is>
      </c>
      <c r="H1362" s="127" t="inlineStr">
        <is>
          <t>FR</t>
        </is>
      </c>
      <c r="I1362" s="127" t="inlineStr">
        <is>
          <t>106187</t>
        </is>
      </c>
      <c r="J1362" s="127" t="inlineStr">
        <is>
          <t>106187</t>
        </is>
      </c>
      <c r="K1362" s="127" t="inlineStr">
        <is>
          <t>999999</t>
        </is>
      </c>
      <c r="L1362" s="127" t="inlineStr">
        <is>
          <t>XT413918472TS</t>
        </is>
      </c>
      <c r="M1362" s="127" t="inlineStr">
        <is>
          <t>N</t>
        </is>
      </c>
      <c r="N1362" s="127" t="inlineStr">
        <is>
          <t>Transport</t>
        </is>
      </c>
      <c r="O1362" s="127" t="inlineStr">
        <is>
          <t>N</t>
        </is>
      </c>
      <c r="P1362" s="127" t="inlineStr">
        <is>
          <t>S</t>
        </is>
      </c>
      <c r="Q1362" s="127" t="inlineStr">
        <is>
          <t>ZA</t>
        </is>
      </c>
      <c r="R1362" s="147" t="n">
        <v>2.016</v>
      </c>
      <c r="S1362" s="127" t="inlineStr">
        <is>
          <t>6C</t>
        </is>
      </c>
      <c r="T1362" s="148" t="n">
        <v>8.369999999999999</v>
      </c>
      <c r="U1362" s="127" t="inlineStr">
        <is>
          <t>LA RUCHE LOGISTIQUE</t>
        </is>
      </c>
      <c r="W1362" s="8">
        <f>IF(C1362&lt;&gt;2,"",IF(S1362="5X","5XK",IF(S1362="5Y","5YK",IF(S1362="6B","6BK",IF(S1362="6C","6CK","")))))</f>
        <v/>
      </c>
      <c r="X1362" s="8">
        <f>IF(S1362="6B",_xlfn.XLOOKUP(H1362,'Zoning 2shop'!A:A,'Zoning 2shop'!B:B),IF(S1362="6C",_xlfn.XLOOKUP(G1362,'Zoning 2shop'!C:C,'Zoning 2shop'!D:D),""))</f>
        <v/>
      </c>
      <c r="Y1362" s="112">
        <f>AB1362/Z1362</f>
        <v/>
      </c>
      <c r="Z1362" s="4">
        <f>T1362</f>
        <v/>
      </c>
      <c r="AA1362" s="4">
        <f>IF(OR(S1362="6C",S1362="6B",S1362="5X",S1362="5Y"),0.08,0.5)</f>
        <v/>
      </c>
      <c r="AB1362" s="4">
        <f>$AG$5/$AG$2*Z1362</f>
        <v/>
      </c>
      <c r="AC1362" s="19">
        <f>Z1362+AA1362</f>
        <v/>
      </c>
      <c r="AD1362" s="8">
        <f>IF(COUNTIF(Catégories!A:A,N1362)=0,"catégorie inconnue",LOOKUP(N1362,Catégories!A:A,Catégories!B:B))</f>
        <v/>
      </c>
      <c r="AE1362" s="21">
        <f>SUM(Z1362:AB1362)</f>
        <v/>
      </c>
    </row>
    <row r="1363" hidden="1" s="101">
      <c r="B1363" s="127" t="inlineStr">
        <is>
          <t>13624021</t>
        </is>
      </c>
      <c r="C1363" s="127" t="inlineStr">
        <is>
          <t>2</t>
        </is>
      </c>
      <c r="D1363" s="123" t="n">
        <v>46144</v>
      </c>
      <c r="E1363" s="127" t="inlineStr">
        <is>
          <t>72072</t>
        </is>
      </c>
      <c r="F1363" s="127" t="inlineStr">
        <is>
          <t>21320</t>
        </is>
      </c>
      <c r="G1363" s="127" t="inlineStr">
        <is>
          <t>DE</t>
        </is>
      </c>
      <c r="H1363" s="127" t="inlineStr">
        <is>
          <t>FR</t>
        </is>
      </c>
      <c r="I1363" s="127" t="inlineStr">
        <is>
          <t>106907</t>
        </is>
      </c>
      <c r="J1363" s="127" t="inlineStr">
        <is>
          <t>106907</t>
        </is>
      </c>
      <c r="K1363" s="127" t="inlineStr">
        <is>
          <t>999999</t>
        </is>
      </c>
      <c r="L1363" s="127" t="inlineStr">
        <is>
          <t>XT413918659TS</t>
        </is>
      </c>
      <c r="M1363" s="127" t="inlineStr">
        <is>
          <t>N</t>
        </is>
      </c>
      <c r="N1363" s="127" t="inlineStr">
        <is>
          <t>Transport</t>
        </is>
      </c>
      <c r="O1363" s="127" t="inlineStr">
        <is>
          <t>N</t>
        </is>
      </c>
      <c r="P1363" s="127" t="inlineStr">
        <is>
          <t>S</t>
        </is>
      </c>
      <c r="Q1363" s="127" t="inlineStr">
        <is>
          <t>ZA</t>
        </is>
      </c>
      <c r="R1363" s="147" t="n">
        <v>0.8100000000000001</v>
      </c>
      <c r="S1363" s="127" t="inlineStr">
        <is>
          <t>6C</t>
        </is>
      </c>
      <c r="T1363" s="148" t="n">
        <v>5.55</v>
      </c>
      <c r="U1363" s="127" t="inlineStr">
        <is>
          <t>LA RUCHE LOGISTIQUE</t>
        </is>
      </c>
      <c r="W1363" s="8">
        <f>IF(C1363&lt;&gt;2,"",IF(S1363="5X","5XK",IF(S1363="5Y","5YK",IF(S1363="6B","6BK",IF(S1363="6C","6CK","")))))</f>
        <v/>
      </c>
      <c r="X1363" s="8">
        <f>IF(S1363="6B",_xlfn.XLOOKUP(H1363,'Zoning 2shop'!A:A,'Zoning 2shop'!B:B),IF(S1363="6C",_xlfn.XLOOKUP(G1363,'Zoning 2shop'!C:C,'Zoning 2shop'!D:D),""))</f>
        <v/>
      </c>
      <c r="Y1363" s="112">
        <f>AB1363/Z1363</f>
        <v/>
      </c>
      <c r="Z1363" s="4">
        <f>T1363</f>
        <v/>
      </c>
      <c r="AA1363" s="4">
        <f>IF(OR(S1363="6C",S1363="6B",S1363="5X",S1363="5Y"),0.08,0.5)</f>
        <v/>
      </c>
      <c r="AB1363" s="4">
        <f>$AG$5/$AG$2*Z1363</f>
        <v/>
      </c>
      <c r="AC1363" s="19">
        <f>Z1363+AA1363</f>
        <v/>
      </c>
      <c r="AD1363" s="8">
        <f>IF(COUNTIF(Catégories!A:A,N1363)=0,"catégorie inconnue",LOOKUP(N1363,Catégories!A:A,Catégories!B:B))</f>
        <v/>
      </c>
      <c r="AE1363" s="21">
        <f>SUM(Z1363:AB1363)</f>
        <v/>
      </c>
    </row>
    <row r="1364" hidden="1" s="101">
      <c r="B1364" s="127" t="inlineStr">
        <is>
          <t>13624021</t>
        </is>
      </c>
      <c r="C1364" s="127" t="inlineStr">
        <is>
          <t>2</t>
        </is>
      </c>
      <c r="D1364" s="123" t="n">
        <v>46144</v>
      </c>
      <c r="E1364" s="127" t="inlineStr">
        <is>
          <t>72072</t>
        </is>
      </c>
      <c r="F1364" s="127" t="inlineStr">
        <is>
          <t>21320</t>
        </is>
      </c>
      <c r="G1364" s="127" t="inlineStr">
        <is>
          <t>DE</t>
        </is>
      </c>
      <c r="H1364" s="127" t="inlineStr">
        <is>
          <t>FR</t>
        </is>
      </c>
      <c r="I1364" s="127" t="inlineStr">
        <is>
          <t>104786</t>
        </is>
      </c>
      <c r="J1364" s="127" t="inlineStr">
        <is>
          <t>104786</t>
        </is>
      </c>
      <c r="K1364" s="127" t="inlineStr">
        <is>
          <t>999999</t>
        </is>
      </c>
      <c r="L1364" s="127" t="inlineStr">
        <is>
          <t>XT413918821TS</t>
        </is>
      </c>
      <c r="M1364" s="127" t="inlineStr">
        <is>
          <t>N</t>
        </is>
      </c>
      <c r="N1364" s="127" t="inlineStr">
        <is>
          <t>Transport</t>
        </is>
      </c>
      <c r="O1364" s="127" t="inlineStr">
        <is>
          <t>N</t>
        </is>
      </c>
      <c r="P1364" s="127" t="inlineStr">
        <is>
          <t>S</t>
        </is>
      </c>
      <c r="Q1364" s="127" t="inlineStr">
        <is>
          <t>ZA</t>
        </is>
      </c>
      <c r="R1364" s="147" t="n">
        <v>0.614</v>
      </c>
      <c r="S1364" s="127" t="inlineStr">
        <is>
          <t>6C</t>
        </is>
      </c>
      <c r="T1364" s="148" t="n">
        <v>5.55</v>
      </c>
      <c r="U1364" s="127" t="inlineStr">
        <is>
          <t>LA RUCHE LOGISTIQUE</t>
        </is>
      </c>
      <c r="W1364" s="8">
        <f>IF(C1364&lt;&gt;2,"",IF(S1364="5X","5XK",IF(S1364="5Y","5YK",IF(S1364="6B","6BK",IF(S1364="6C","6CK","")))))</f>
        <v/>
      </c>
      <c r="X1364" s="8">
        <f>IF(S1364="6B",_xlfn.XLOOKUP(H1364,'Zoning 2shop'!A:A,'Zoning 2shop'!B:B),IF(S1364="6C",_xlfn.XLOOKUP(G1364,'Zoning 2shop'!C:C,'Zoning 2shop'!D:D),""))</f>
        <v/>
      </c>
      <c r="Y1364" s="112">
        <f>AB1364/Z1364</f>
        <v/>
      </c>
      <c r="Z1364" s="4">
        <f>T1364</f>
        <v/>
      </c>
      <c r="AA1364" s="4">
        <f>IF(OR(S1364="6C",S1364="6B",S1364="5X",S1364="5Y"),0.08,0.5)</f>
        <v/>
      </c>
      <c r="AB1364" s="4">
        <f>$AG$5/$AG$2*Z1364</f>
        <v/>
      </c>
      <c r="AC1364" s="19">
        <f>Z1364+AA1364</f>
        <v/>
      </c>
      <c r="AD1364" s="8">
        <f>IF(COUNTIF(Catégories!A:A,N1364)=0,"catégorie inconnue",LOOKUP(N1364,Catégories!A:A,Catégories!B:B))</f>
        <v/>
      </c>
      <c r="AE1364" s="21">
        <f>SUM(Z1364:AB1364)</f>
        <v/>
      </c>
    </row>
    <row r="1365" hidden="1" s="101">
      <c r="B1365" s="127" t="inlineStr">
        <is>
          <t>13624021</t>
        </is>
      </c>
      <c r="C1365" s="127" t="inlineStr">
        <is>
          <t>2</t>
        </is>
      </c>
      <c r="D1365" s="123" t="n">
        <v>46144</v>
      </c>
      <c r="E1365" s="127" t="inlineStr">
        <is>
          <t>21629</t>
        </is>
      </c>
      <c r="F1365" s="127" t="inlineStr">
        <is>
          <t>21320</t>
        </is>
      </c>
      <c r="G1365" s="127" t="inlineStr">
        <is>
          <t>DE</t>
        </is>
      </c>
      <c r="H1365" s="127" t="inlineStr">
        <is>
          <t>FR</t>
        </is>
      </c>
      <c r="I1365" s="127" t="inlineStr">
        <is>
          <t>106869</t>
        </is>
      </c>
      <c r="J1365" s="127" t="inlineStr">
        <is>
          <t>106869</t>
        </is>
      </c>
      <c r="K1365" s="127" t="inlineStr">
        <is>
          <t>999999</t>
        </is>
      </c>
      <c r="L1365" s="127" t="inlineStr">
        <is>
          <t>XT413918937TS</t>
        </is>
      </c>
      <c r="M1365" s="127" t="inlineStr">
        <is>
          <t>N</t>
        </is>
      </c>
      <c r="N1365" s="127" t="inlineStr">
        <is>
          <t>Transport</t>
        </is>
      </c>
      <c r="O1365" s="127" t="inlineStr">
        <is>
          <t>N</t>
        </is>
      </c>
      <c r="P1365" s="127" t="inlineStr">
        <is>
          <t>S</t>
        </is>
      </c>
      <c r="Q1365" s="127" t="inlineStr">
        <is>
          <t>ZA</t>
        </is>
      </c>
      <c r="R1365" s="147" t="n">
        <v>4.532</v>
      </c>
      <c r="S1365" s="127" t="inlineStr">
        <is>
          <t>6C</t>
        </is>
      </c>
      <c r="T1365" s="148" t="n">
        <v>9.69</v>
      </c>
      <c r="U1365" s="127" t="inlineStr">
        <is>
          <t>LA RUCHE LOGISTIQUE</t>
        </is>
      </c>
      <c r="W1365" s="8">
        <f>IF(C1365&lt;&gt;2,"",IF(S1365="5X","5XK",IF(S1365="5Y","5YK",IF(S1365="6B","6BK",IF(S1365="6C","6CK","")))))</f>
        <v/>
      </c>
      <c r="X1365" s="8">
        <f>IF(S1365="6B",_xlfn.XLOOKUP(H1365,'Zoning 2shop'!A:A,'Zoning 2shop'!B:B),IF(S1365="6C",_xlfn.XLOOKUP(G1365,'Zoning 2shop'!C:C,'Zoning 2shop'!D:D),""))</f>
        <v/>
      </c>
      <c r="Y1365" s="112">
        <f>AB1365/Z1365</f>
        <v/>
      </c>
      <c r="Z1365" s="4">
        <f>T1365</f>
        <v/>
      </c>
      <c r="AA1365" s="4">
        <f>IF(OR(S1365="6C",S1365="6B",S1365="5X",S1365="5Y"),0.08,0.5)</f>
        <v/>
      </c>
      <c r="AB1365" s="4">
        <f>$AG$5/$AG$2*Z1365</f>
        <v/>
      </c>
      <c r="AC1365" s="19">
        <f>Z1365+AA1365</f>
        <v/>
      </c>
      <c r="AD1365" s="8">
        <f>IF(COUNTIF(Catégories!A:A,N1365)=0,"catégorie inconnue",LOOKUP(N1365,Catégories!A:A,Catégories!B:B))</f>
        <v/>
      </c>
      <c r="AE1365" s="21">
        <f>SUM(Z1365:AB1365)</f>
        <v/>
      </c>
    </row>
    <row r="1366" hidden="1" s="101">
      <c r="B1366" s="127" t="inlineStr">
        <is>
          <t>13624021</t>
        </is>
      </c>
      <c r="C1366" s="127" t="inlineStr">
        <is>
          <t>2</t>
        </is>
      </c>
      <c r="D1366" s="123" t="n">
        <v>46144</v>
      </c>
      <c r="E1366" s="127" t="inlineStr">
        <is>
          <t>31228</t>
        </is>
      </c>
      <c r="F1366" s="127" t="inlineStr">
        <is>
          <t>21320</t>
        </is>
      </c>
      <c r="G1366" s="127" t="inlineStr">
        <is>
          <t>DE</t>
        </is>
      </c>
      <c r="H1366" s="127" t="inlineStr">
        <is>
          <t>FR</t>
        </is>
      </c>
      <c r="I1366" s="127" t="inlineStr">
        <is>
          <t>107721</t>
        </is>
      </c>
      <c r="J1366" s="127" t="inlineStr">
        <is>
          <t>107721</t>
        </is>
      </c>
      <c r="K1366" s="127" t="inlineStr">
        <is>
          <t>999999</t>
        </is>
      </c>
      <c r="L1366" s="127" t="inlineStr">
        <is>
          <t>XT413920927TS</t>
        </is>
      </c>
      <c r="M1366" s="127" t="inlineStr">
        <is>
          <t>N</t>
        </is>
      </c>
      <c r="N1366" s="127" t="inlineStr">
        <is>
          <t>Transport</t>
        </is>
      </c>
      <c r="O1366" s="127" t="inlineStr">
        <is>
          <t>N</t>
        </is>
      </c>
      <c r="P1366" s="127" t="inlineStr">
        <is>
          <t>S</t>
        </is>
      </c>
      <c r="Q1366" s="127" t="inlineStr">
        <is>
          <t>ZA</t>
        </is>
      </c>
      <c r="R1366" s="147" t="n">
        <v>4.532</v>
      </c>
      <c r="S1366" s="127" t="inlineStr">
        <is>
          <t>6C</t>
        </is>
      </c>
      <c r="T1366" s="148" t="n">
        <v>9.69</v>
      </c>
      <c r="U1366" s="127" t="inlineStr">
        <is>
          <t>LA RUCHE LOGISTIQUE</t>
        </is>
      </c>
      <c r="W1366" s="8">
        <f>IF(C1366&lt;&gt;2,"",IF(S1366="5X","5XK",IF(S1366="5Y","5YK",IF(S1366="6B","6BK",IF(S1366="6C","6CK","")))))</f>
        <v/>
      </c>
      <c r="X1366" s="8">
        <f>IF(S1366="6B",_xlfn.XLOOKUP(H1366,'Zoning 2shop'!A:A,'Zoning 2shop'!B:B),IF(S1366="6C",_xlfn.XLOOKUP(G1366,'Zoning 2shop'!C:C,'Zoning 2shop'!D:D),""))</f>
        <v/>
      </c>
      <c r="Y1366" s="112">
        <f>AB1366/Z1366</f>
        <v/>
      </c>
      <c r="Z1366" s="4">
        <f>T1366</f>
        <v/>
      </c>
      <c r="AA1366" s="4">
        <f>IF(OR(S1366="6C",S1366="6B",S1366="5X",S1366="5Y"),0.08,0.5)</f>
        <v/>
      </c>
      <c r="AB1366" s="4">
        <f>$AG$5/$AG$2*Z1366</f>
        <v/>
      </c>
      <c r="AC1366" s="19">
        <f>Z1366+AA1366</f>
        <v/>
      </c>
      <c r="AD1366" s="8">
        <f>IF(COUNTIF(Catégories!A:A,N1366)=0,"catégorie inconnue",LOOKUP(N1366,Catégories!A:A,Catégories!B:B))</f>
        <v/>
      </c>
      <c r="AE1366" s="21">
        <f>SUM(Z1366:AB1366)</f>
        <v/>
      </c>
    </row>
    <row r="1367" hidden="1" s="101">
      <c r="B1367" s="127" t="inlineStr">
        <is>
          <t>13624021</t>
        </is>
      </c>
      <c r="C1367" s="127" t="inlineStr">
        <is>
          <t>2</t>
        </is>
      </c>
      <c r="D1367" s="123" t="n">
        <v>46145</v>
      </c>
      <c r="E1367" s="127" t="inlineStr">
        <is>
          <t>67227</t>
        </is>
      </c>
      <c r="F1367" s="127" t="inlineStr">
        <is>
          <t>21320</t>
        </is>
      </c>
      <c r="G1367" s="127" t="inlineStr">
        <is>
          <t>DE</t>
        </is>
      </c>
      <c r="H1367" s="127" t="inlineStr">
        <is>
          <t>FR</t>
        </is>
      </c>
      <c r="I1367" s="127" t="inlineStr">
        <is>
          <t>107934</t>
        </is>
      </c>
      <c r="J1367" s="127" t="inlineStr">
        <is>
          <t>107934</t>
        </is>
      </c>
      <c r="K1367" s="127" t="inlineStr">
        <is>
          <t>999999</t>
        </is>
      </c>
      <c r="L1367" s="127" t="inlineStr">
        <is>
          <t>XT413922622TS</t>
        </is>
      </c>
      <c r="M1367" s="127" t="inlineStr">
        <is>
          <t>N</t>
        </is>
      </c>
      <c r="N1367" s="127" t="inlineStr">
        <is>
          <t>Transport</t>
        </is>
      </c>
      <c r="O1367" s="127" t="inlineStr">
        <is>
          <t>N</t>
        </is>
      </c>
      <c r="P1367" s="127" t="inlineStr">
        <is>
          <t>S</t>
        </is>
      </c>
      <c r="Q1367" s="127" t="inlineStr">
        <is>
          <t>ZA</t>
        </is>
      </c>
      <c r="R1367" s="147" t="n">
        <v>0.365</v>
      </c>
      <c r="S1367" s="127" t="inlineStr">
        <is>
          <t>6C</t>
        </is>
      </c>
      <c r="T1367" s="148" t="n">
        <v>5.33</v>
      </c>
      <c r="U1367" s="127" t="inlineStr">
        <is>
          <t>LA RUCHE LOGISTIQUE</t>
        </is>
      </c>
      <c r="W1367" s="8">
        <f>IF(C1367&lt;&gt;2,"",IF(S1367="5X","5XK",IF(S1367="5Y","5YK",IF(S1367="6B","6BK",IF(S1367="6C","6CK","")))))</f>
        <v/>
      </c>
      <c r="X1367" s="8">
        <f>IF(S1367="6B",_xlfn.XLOOKUP(H1367,'Zoning 2shop'!A:A,'Zoning 2shop'!B:B),IF(S1367="6C",_xlfn.XLOOKUP(G1367,'Zoning 2shop'!C:C,'Zoning 2shop'!D:D),""))</f>
        <v/>
      </c>
      <c r="Y1367" s="112">
        <f>AB1367/Z1367</f>
        <v/>
      </c>
      <c r="Z1367" s="4">
        <f>T1367</f>
        <v/>
      </c>
      <c r="AA1367" s="4">
        <f>IF(OR(S1367="6C",S1367="6B",S1367="5X",S1367="5Y"),0.08,0.5)</f>
        <v/>
      </c>
      <c r="AB1367" s="4">
        <f>$AG$5/$AG$2*Z1367</f>
        <v/>
      </c>
      <c r="AC1367" s="19">
        <f>Z1367+AA1367</f>
        <v/>
      </c>
      <c r="AD1367" s="8">
        <f>IF(COUNTIF(Catégories!A:A,N1367)=0,"catégorie inconnue",LOOKUP(N1367,Catégories!A:A,Catégories!B:B))</f>
        <v/>
      </c>
      <c r="AE1367" s="21">
        <f>SUM(Z1367:AB1367)</f>
        <v/>
      </c>
    </row>
    <row r="1368" hidden="1" s="101">
      <c r="B1368" s="127" t="inlineStr">
        <is>
          <t>13624021</t>
        </is>
      </c>
      <c r="C1368" s="127" t="inlineStr">
        <is>
          <t>2</t>
        </is>
      </c>
      <c r="D1368" s="123" t="n">
        <v>46145</v>
      </c>
      <c r="E1368" s="127" t="inlineStr">
        <is>
          <t>66606</t>
        </is>
      </c>
      <c r="F1368" s="127" t="inlineStr">
        <is>
          <t>21320</t>
        </is>
      </c>
      <c r="G1368" s="127" t="inlineStr">
        <is>
          <t>DE</t>
        </is>
      </c>
      <c r="H1368" s="127" t="inlineStr">
        <is>
          <t>FR</t>
        </is>
      </c>
      <c r="I1368" s="127" t="inlineStr">
        <is>
          <t>107292</t>
        </is>
      </c>
      <c r="J1368" s="127" t="inlineStr">
        <is>
          <t>107292</t>
        </is>
      </c>
      <c r="K1368" s="127" t="inlineStr">
        <is>
          <t>999999</t>
        </is>
      </c>
      <c r="L1368" s="127" t="inlineStr">
        <is>
          <t>XT413925399TS</t>
        </is>
      </c>
      <c r="M1368" s="127" t="inlineStr">
        <is>
          <t>N</t>
        </is>
      </c>
      <c r="N1368" s="127" t="inlineStr">
        <is>
          <t>Transport</t>
        </is>
      </c>
      <c r="O1368" s="127" t="inlineStr">
        <is>
          <t>N</t>
        </is>
      </c>
      <c r="P1368" s="127" t="inlineStr">
        <is>
          <t>S</t>
        </is>
      </c>
      <c r="Q1368" s="127" t="inlineStr">
        <is>
          <t>ZA</t>
        </is>
      </c>
      <c r="R1368" s="147" t="n">
        <v>3.226</v>
      </c>
      <c r="S1368" s="127" t="inlineStr">
        <is>
          <t>6C</t>
        </is>
      </c>
      <c r="T1368" s="148" t="n">
        <v>9.029999999999999</v>
      </c>
      <c r="U1368" s="127" t="inlineStr">
        <is>
          <t>LA RUCHE LOGISTIQUE</t>
        </is>
      </c>
      <c r="W1368" s="8">
        <f>IF(C1368&lt;&gt;2,"",IF(S1368="5X","5XK",IF(S1368="5Y","5YK",IF(S1368="6B","6BK",IF(S1368="6C","6CK","")))))</f>
        <v/>
      </c>
      <c r="X1368" s="8">
        <f>IF(S1368="6B",_xlfn.XLOOKUP(H1368,'Zoning 2shop'!A:A,'Zoning 2shop'!B:B),IF(S1368="6C",_xlfn.XLOOKUP(G1368,'Zoning 2shop'!C:C,'Zoning 2shop'!D:D),""))</f>
        <v/>
      </c>
      <c r="Y1368" s="112">
        <f>AB1368/Z1368</f>
        <v/>
      </c>
      <c r="Z1368" s="4">
        <f>T1368</f>
        <v/>
      </c>
      <c r="AA1368" s="4">
        <f>IF(OR(S1368="6C",S1368="6B",S1368="5X",S1368="5Y"),0.08,0.5)</f>
        <v/>
      </c>
      <c r="AB1368" s="4">
        <f>$AG$5/$AG$2*Z1368</f>
        <v/>
      </c>
      <c r="AC1368" s="19">
        <f>Z1368+AA1368</f>
        <v/>
      </c>
      <c r="AD1368" s="8">
        <f>IF(COUNTIF(Catégories!A:A,N1368)=0,"catégorie inconnue",LOOKUP(N1368,Catégories!A:A,Catégories!B:B))</f>
        <v/>
      </c>
      <c r="AE1368" s="21">
        <f>SUM(Z1368:AB1368)</f>
        <v/>
      </c>
    </row>
    <row r="1369" hidden="1" s="101">
      <c r="B1369" s="127" t="inlineStr">
        <is>
          <t>13624021</t>
        </is>
      </c>
      <c r="C1369" s="127" t="inlineStr">
        <is>
          <t>2</t>
        </is>
      </c>
      <c r="D1369" s="123" t="n">
        <v>46145</v>
      </c>
      <c r="E1369" s="127" t="inlineStr">
        <is>
          <t>08339</t>
        </is>
      </c>
      <c r="F1369" s="127" t="inlineStr">
        <is>
          <t>21320</t>
        </is>
      </c>
      <c r="G1369" s="127" t="inlineStr">
        <is>
          <t>ES</t>
        </is>
      </c>
      <c r="H1369" s="127" t="inlineStr">
        <is>
          <t>FR</t>
        </is>
      </c>
      <c r="I1369" s="127" t="inlineStr">
        <is>
          <t>105653</t>
        </is>
      </c>
      <c r="J1369" s="127" t="inlineStr">
        <is>
          <t>105653</t>
        </is>
      </c>
      <c r="K1369" s="127" t="inlineStr">
        <is>
          <t>999999</t>
        </is>
      </c>
      <c r="L1369" s="127" t="inlineStr">
        <is>
          <t>XT413926859TS</t>
        </is>
      </c>
      <c r="M1369" s="127" t="inlineStr">
        <is>
          <t>N</t>
        </is>
      </c>
      <c r="N1369" s="127" t="inlineStr">
        <is>
          <t>Transport</t>
        </is>
      </c>
      <c r="O1369" s="127" t="inlineStr">
        <is>
          <t>N</t>
        </is>
      </c>
      <c r="P1369" s="127" t="inlineStr">
        <is>
          <t>S</t>
        </is>
      </c>
      <c r="Q1369" s="127" t="inlineStr">
        <is>
          <t>ZA</t>
        </is>
      </c>
      <c r="R1369" s="147" t="n">
        <v>0.713</v>
      </c>
      <c r="S1369" s="127" t="inlineStr">
        <is>
          <t>6C</t>
        </is>
      </c>
      <c r="T1369" s="148" t="n">
        <v>6.62</v>
      </c>
      <c r="U1369" s="127" t="inlineStr">
        <is>
          <t>LA RUCHE LOGISTIQUE</t>
        </is>
      </c>
      <c r="W1369" s="8">
        <f>IF(C1369&lt;&gt;2,"",IF(S1369="5X","5XK",IF(S1369="5Y","5YK",IF(S1369="6B","6BK",IF(S1369="6C","6CK","")))))</f>
        <v/>
      </c>
      <c r="X1369" s="8">
        <f>IF(S1369="6B",_xlfn.XLOOKUP(H1369,'Zoning 2shop'!A:A,'Zoning 2shop'!B:B),IF(S1369="6C",_xlfn.XLOOKUP(G1369,'Zoning 2shop'!C:C,'Zoning 2shop'!D:D),""))</f>
        <v/>
      </c>
      <c r="Y1369" s="112">
        <f>AB1369/Z1369</f>
        <v/>
      </c>
      <c r="Z1369" s="4">
        <f>T1369</f>
        <v/>
      </c>
      <c r="AA1369" s="4">
        <f>IF(OR(S1369="6C",S1369="6B",S1369="5X",S1369="5Y"),0.08,0.5)</f>
        <v/>
      </c>
      <c r="AB1369" s="4">
        <f>$AG$5/$AG$2*Z1369</f>
        <v/>
      </c>
      <c r="AC1369" s="19">
        <f>Z1369+AA1369</f>
        <v/>
      </c>
      <c r="AD1369" s="8">
        <f>IF(COUNTIF(Catégories!A:A,N1369)=0,"catégorie inconnue",LOOKUP(N1369,Catégories!A:A,Catégories!B:B))</f>
        <v/>
      </c>
      <c r="AE1369" s="21">
        <f>SUM(Z1369:AB1369)</f>
        <v/>
      </c>
    </row>
    <row r="1370" hidden="1" s="101">
      <c r="B1370" s="127" t="inlineStr">
        <is>
          <t>13624021</t>
        </is>
      </c>
      <c r="C1370" s="127" t="inlineStr">
        <is>
          <t>2</t>
        </is>
      </c>
      <c r="D1370" s="123" t="n">
        <v>46145</v>
      </c>
      <c r="E1370" s="127" t="inlineStr">
        <is>
          <t>70188</t>
        </is>
      </c>
      <c r="F1370" s="127" t="inlineStr">
        <is>
          <t>21320</t>
        </is>
      </c>
      <c r="G1370" s="127" t="inlineStr">
        <is>
          <t>DE</t>
        </is>
      </c>
      <c r="H1370" s="127" t="inlineStr">
        <is>
          <t>FR</t>
        </is>
      </c>
      <c r="I1370" s="127" t="inlineStr">
        <is>
          <t>106510</t>
        </is>
      </c>
      <c r="J1370" s="127" t="inlineStr">
        <is>
          <t>106510</t>
        </is>
      </c>
      <c r="K1370" s="127" t="inlineStr">
        <is>
          <t>999999</t>
        </is>
      </c>
      <c r="L1370" s="127" t="inlineStr">
        <is>
          <t>XT413926920TS</t>
        </is>
      </c>
      <c r="M1370" s="127" t="inlineStr">
        <is>
          <t>N</t>
        </is>
      </c>
      <c r="N1370" s="127" t="inlineStr">
        <is>
          <t>Transport</t>
        </is>
      </c>
      <c r="O1370" s="127" t="inlineStr">
        <is>
          <t>N</t>
        </is>
      </c>
      <c r="P1370" s="127" t="inlineStr">
        <is>
          <t>S</t>
        </is>
      </c>
      <c r="Q1370" s="127" t="inlineStr">
        <is>
          <t>ZA</t>
        </is>
      </c>
      <c r="R1370" s="147" t="n">
        <v>4.638</v>
      </c>
      <c r="S1370" s="127" t="inlineStr">
        <is>
          <t>6C</t>
        </is>
      </c>
      <c r="T1370" s="148" t="n">
        <v>9.69</v>
      </c>
      <c r="U1370" s="127" t="inlineStr">
        <is>
          <t>LA RUCHE LOGISTIQUE</t>
        </is>
      </c>
      <c r="W1370" s="8">
        <f>IF(C1370&lt;&gt;2,"",IF(S1370="5X","5XK",IF(S1370="5Y","5YK",IF(S1370="6B","6BK",IF(S1370="6C","6CK","")))))</f>
        <v/>
      </c>
      <c r="X1370" s="8">
        <f>IF(S1370="6B",_xlfn.XLOOKUP(H1370,'Zoning 2shop'!A:A,'Zoning 2shop'!B:B),IF(S1370="6C",_xlfn.XLOOKUP(G1370,'Zoning 2shop'!C:C,'Zoning 2shop'!D:D),""))</f>
        <v/>
      </c>
      <c r="Y1370" s="112">
        <f>AB1370/Z1370</f>
        <v/>
      </c>
      <c r="Z1370" s="4">
        <f>T1370</f>
        <v/>
      </c>
      <c r="AA1370" s="4">
        <f>IF(OR(S1370="6C",S1370="6B",S1370="5X",S1370="5Y"),0.08,0.5)</f>
        <v/>
      </c>
      <c r="AB1370" s="4">
        <f>$AG$5/$AG$2*Z1370</f>
        <v/>
      </c>
      <c r="AC1370" s="19">
        <f>Z1370+AA1370</f>
        <v/>
      </c>
      <c r="AD1370" s="8">
        <f>IF(COUNTIF(Catégories!A:A,N1370)=0,"catégorie inconnue",LOOKUP(N1370,Catégories!A:A,Catégories!B:B))</f>
        <v/>
      </c>
      <c r="AE1370" s="21">
        <f>SUM(Z1370:AB1370)</f>
        <v/>
      </c>
    </row>
    <row r="1371" hidden="1" s="101">
      <c r="B1371" s="127" t="inlineStr">
        <is>
          <t>13624021</t>
        </is>
      </c>
      <c r="C1371" s="127" t="inlineStr">
        <is>
          <t>2</t>
        </is>
      </c>
      <c r="D1371" s="123" t="n">
        <v>46145</v>
      </c>
      <c r="E1371" s="127" t="inlineStr">
        <is>
          <t>10713</t>
        </is>
      </c>
      <c r="F1371" s="127" t="inlineStr">
        <is>
          <t>21320</t>
        </is>
      </c>
      <c r="G1371" s="127" t="inlineStr">
        <is>
          <t>DE</t>
        </is>
      </c>
      <c r="H1371" s="127" t="inlineStr">
        <is>
          <t>FR</t>
        </is>
      </c>
      <c r="I1371" s="127" t="inlineStr">
        <is>
          <t>104913</t>
        </is>
      </c>
      <c r="J1371" s="127" t="inlineStr">
        <is>
          <t>104913</t>
        </is>
      </c>
      <c r="K1371" s="127" t="inlineStr">
        <is>
          <t>999999</t>
        </is>
      </c>
      <c r="L1371" s="127" t="inlineStr">
        <is>
          <t>XT413927085TS</t>
        </is>
      </c>
      <c r="M1371" s="127" t="inlineStr">
        <is>
          <t>N</t>
        </is>
      </c>
      <c r="N1371" s="127" t="inlineStr">
        <is>
          <t>Transport</t>
        </is>
      </c>
      <c r="O1371" s="127" t="inlineStr">
        <is>
          <t>N</t>
        </is>
      </c>
      <c r="P1371" s="127" t="inlineStr">
        <is>
          <t>S</t>
        </is>
      </c>
      <c r="Q1371" s="127" t="inlineStr">
        <is>
          <t>ZA</t>
        </is>
      </c>
      <c r="R1371" s="147" t="n">
        <v>4.787</v>
      </c>
      <c r="S1371" s="127" t="inlineStr">
        <is>
          <t>6C</t>
        </is>
      </c>
      <c r="T1371" s="148" t="n">
        <v>9.69</v>
      </c>
      <c r="U1371" s="127" t="inlineStr">
        <is>
          <t>LA RUCHE LOGISTIQUE</t>
        </is>
      </c>
      <c r="W1371" s="8">
        <f>IF(C1371&lt;&gt;2,"",IF(S1371="5X","5XK",IF(S1371="5Y","5YK",IF(S1371="6B","6BK",IF(S1371="6C","6CK","")))))</f>
        <v/>
      </c>
      <c r="X1371" s="8">
        <f>IF(S1371="6B",_xlfn.XLOOKUP(H1371,'Zoning 2shop'!A:A,'Zoning 2shop'!B:B),IF(S1371="6C",_xlfn.XLOOKUP(G1371,'Zoning 2shop'!C:C,'Zoning 2shop'!D:D),""))</f>
        <v/>
      </c>
      <c r="Y1371" s="112">
        <f>AB1371/Z1371</f>
        <v/>
      </c>
      <c r="Z1371" s="4">
        <f>T1371</f>
        <v/>
      </c>
      <c r="AA1371" s="4">
        <f>IF(OR(S1371="6C",S1371="6B",S1371="5X",S1371="5Y"),0.08,0.5)</f>
        <v/>
      </c>
      <c r="AB1371" s="4">
        <f>$AG$5/$AG$2*Z1371</f>
        <v/>
      </c>
      <c r="AC1371" s="19">
        <f>Z1371+AA1371</f>
        <v/>
      </c>
      <c r="AD1371" s="8">
        <f>IF(COUNTIF(Catégories!A:A,N1371)=0,"catégorie inconnue",LOOKUP(N1371,Catégories!A:A,Catégories!B:B))</f>
        <v/>
      </c>
      <c r="AE1371" s="21">
        <f>SUM(Z1371:AB1371)</f>
        <v/>
      </c>
    </row>
    <row r="1372" hidden="1" s="101">
      <c r="B1372" s="127" t="inlineStr">
        <is>
          <t>13624021</t>
        </is>
      </c>
      <c r="C1372" s="127" t="inlineStr">
        <is>
          <t>2</t>
        </is>
      </c>
      <c r="D1372" s="123" t="n">
        <v>46145</v>
      </c>
      <c r="E1372" s="127" t="inlineStr">
        <is>
          <t>33161</t>
        </is>
      </c>
      <c r="F1372" s="127" t="inlineStr">
        <is>
          <t>21320</t>
        </is>
      </c>
      <c r="G1372" s="127" t="inlineStr">
        <is>
          <t>DE</t>
        </is>
      </c>
      <c r="H1372" s="127" t="inlineStr">
        <is>
          <t>FR</t>
        </is>
      </c>
      <c r="I1372" s="127" t="inlineStr">
        <is>
          <t>108278</t>
        </is>
      </c>
      <c r="J1372" s="127" t="inlineStr">
        <is>
          <t>108278</t>
        </is>
      </c>
      <c r="K1372" s="127" t="inlineStr">
        <is>
          <t>999999</t>
        </is>
      </c>
      <c r="L1372" s="127" t="inlineStr">
        <is>
          <t>XT413927545TS</t>
        </is>
      </c>
      <c r="M1372" s="127" t="inlineStr">
        <is>
          <t>N</t>
        </is>
      </c>
      <c r="N1372" s="127" t="inlineStr">
        <is>
          <t>Transport</t>
        </is>
      </c>
      <c r="O1372" s="127" t="inlineStr">
        <is>
          <t>N</t>
        </is>
      </c>
      <c r="P1372" s="127" t="inlineStr">
        <is>
          <t>S</t>
        </is>
      </c>
      <c r="Q1372" s="127" t="inlineStr">
        <is>
          <t>ZA</t>
        </is>
      </c>
      <c r="R1372" s="147" t="n">
        <v>4.937</v>
      </c>
      <c r="S1372" s="127" t="inlineStr">
        <is>
          <t>6C</t>
        </is>
      </c>
      <c r="T1372" s="148" t="n">
        <v>9.69</v>
      </c>
      <c r="U1372" s="127" t="inlineStr">
        <is>
          <t>LA RUCHE LOGISTIQUE</t>
        </is>
      </c>
      <c r="W1372" s="8">
        <f>IF(C1372&lt;&gt;2,"",IF(S1372="5X","5XK",IF(S1372="5Y","5YK",IF(S1372="6B","6BK",IF(S1372="6C","6CK","")))))</f>
        <v/>
      </c>
      <c r="X1372" s="8">
        <f>IF(S1372="6B",_xlfn.XLOOKUP(H1372,'Zoning 2shop'!A:A,'Zoning 2shop'!B:B),IF(S1372="6C",_xlfn.XLOOKUP(G1372,'Zoning 2shop'!C:C,'Zoning 2shop'!D:D),""))</f>
        <v/>
      </c>
      <c r="Y1372" s="112">
        <f>AB1372/Z1372</f>
        <v/>
      </c>
      <c r="Z1372" s="4">
        <f>T1372</f>
        <v/>
      </c>
      <c r="AA1372" s="4">
        <f>IF(OR(S1372="6C",S1372="6B",S1372="5X",S1372="5Y"),0.08,0.5)</f>
        <v/>
      </c>
      <c r="AB1372" s="4">
        <f>$AG$5/$AG$2*Z1372</f>
        <v/>
      </c>
      <c r="AC1372" s="19">
        <f>Z1372+AA1372</f>
        <v/>
      </c>
      <c r="AD1372" s="8">
        <f>IF(COUNTIF(Catégories!A:A,N1372)=0,"catégorie inconnue",LOOKUP(N1372,Catégories!A:A,Catégories!B:B))</f>
        <v/>
      </c>
      <c r="AE1372" s="21">
        <f>SUM(Z1372:AB1372)</f>
        <v/>
      </c>
    </row>
    <row r="1373" hidden="1" s="101">
      <c r="B1373" s="127" t="inlineStr">
        <is>
          <t>13624021</t>
        </is>
      </c>
      <c r="C1373" s="127" t="inlineStr">
        <is>
          <t>2</t>
        </is>
      </c>
      <c r="D1373" s="123" t="n">
        <v>46145</v>
      </c>
      <c r="E1373" s="127" t="inlineStr">
        <is>
          <t>2500</t>
        </is>
      </c>
      <c r="F1373" s="127" t="inlineStr">
        <is>
          <t>21320</t>
        </is>
      </c>
      <c r="G1373" s="127" t="inlineStr">
        <is>
          <t>DK</t>
        </is>
      </c>
      <c r="H1373" s="127" t="inlineStr">
        <is>
          <t>FR</t>
        </is>
      </c>
      <c r="I1373" s="127" t="inlineStr">
        <is>
          <t>106191</t>
        </is>
      </c>
      <c r="J1373" s="127" t="inlineStr">
        <is>
          <t>106191</t>
        </is>
      </c>
      <c r="K1373" s="127" t="inlineStr">
        <is>
          <t>999999</t>
        </is>
      </c>
      <c r="L1373" s="127" t="inlineStr">
        <is>
          <t>XT413927718TS</t>
        </is>
      </c>
      <c r="M1373" s="127" t="inlineStr">
        <is>
          <t>N</t>
        </is>
      </c>
      <c r="N1373" s="127" t="inlineStr">
        <is>
          <t>Transport</t>
        </is>
      </c>
      <c r="O1373" s="127" t="inlineStr">
        <is>
          <t>N</t>
        </is>
      </c>
      <c r="P1373" s="127" t="inlineStr">
        <is>
          <t>S</t>
        </is>
      </c>
      <c r="Q1373" s="127" t="inlineStr">
        <is>
          <t>ZA</t>
        </is>
      </c>
      <c r="R1373" s="147" t="n">
        <v>0.1</v>
      </c>
      <c r="S1373" s="127" t="inlineStr">
        <is>
          <t>6C</t>
        </is>
      </c>
      <c r="T1373" s="148" t="n">
        <v>9.470000000000001</v>
      </c>
      <c r="U1373" s="127" t="inlineStr">
        <is>
          <t>LA RUCHE LOGISTIQUE</t>
        </is>
      </c>
      <c r="W1373" s="8">
        <f>IF(C1373&lt;&gt;2,"",IF(S1373="5X","5XK",IF(S1373="5Y","5YK",IF(S1373="6B","6BK",IF(S1373="6C","6CK","")))))</f>
        <v/>
      </c>
      <c r="X1373" s="8">
        <f>IF(S1373="6B",_xlfn.XLOOKUP(H1373,'Zoning 2shop'!A:A,'Zoning 2shop'!B:B),IF(S1373="6C",_xlfn.XLOOKUP(G1373,'Zoning 2shop'!C:C,'Zoning 2shop'!D:D),""))</f>
        <v/>
      </c>
      <c r="Y1373" s="112">
        <f>AB1373/Z1373</f>
        <v/>
      </c>
      <c r="Z1373" s="4">
        <f>T1373</f>
        <v/>
      </c>
      <c r="AA1373" s="4">
        <f>IF(OR(S1373="6C",S1373="6B",S1373="5X",S1373="5Y"),0.08,0.5)</f>
        <v/>
      </c>
      <c r="AB1373" s="4">
        <f>$AG$5/$AG$2*Z1373</f>
        <v/>
      </c>
      <c r="AC1373" s="19">
        <f>Z1373+AA1373</f>
        <v/>
      </c>
      <c r="AD1373" s="8">
        <f>IF(COUNTIF(Catégories!A:A,N1373)=0,"catégorie inconnue",LOOKUP(N1373,Catégories!A:A,Catégories!B:B))</f>
        <v/>
      </c>
      <c r="AE1373" s="21">
        <f>SUM(Z1373:AB1373)</f>
        <v/>
      </c>
    </row>
    <row r="1374" hidden="1" s="101">
      <c r="B1374" s="127" t="inlineStr">
        <is>
          <t>13624021</t>
        </is>
      </c>
      <c r="C1374" s="127" t="inlineStr">
        <is>
          <t>2</t>
        </is>
      </c>
      <c r="D1374" s="123" t="n">
        <v>46145</v>
      </c>
      <c r="E1374" s="127" t="inlineStr">
        <is>
          <t>28007</t>
        </is>
      </c>
      <c r="F1374" s="127" t="inlineStr">
        <is>
          <t>21320</t>
        </is>
      </c>
      <c r="G1374" s="127" t="inlineStr">
        <is>
          <t>ES</t>
        </is>
      </c>
      <c r="H1374" s="127" t="inlineStr">
        <is>
          <t>FR</t>
        </is>
      </c>
      <c r="I1374" s="127" t="inlineStr">
        <is>
          <t>105675</t>
        </is>
      </c>
      <c r="J1374" s="127" t="inlineStr">
        <is>
          <t>105675</t>
        </is>
      </c>
      <c r="K1374" s="127" t="inlineStr">
        <is>
          <t>999999</t>
        </is>
      </c>
      <c r="L1374" s="127" t="inlineStr">
        <is>
          <t>XT413929356TS</t>
        </is>
      </c>
      <c r="M1374" s="127" t="inlineStr">
        <is>
          <t>N</t>
        </is>
      </c>
      <c r="N1374" s="127" t="inlineStr">
        <is>
          <t>Transport</t>
        </is>
      </c>
      <c r="O1374" s="127" t="inlineStr">
        <is>
          <t>N</t>
        </is>
      </c>
      <c r="P1374" s="127" t="inlineStr">
        <is>
          <t>S</t>
        </is>
      </c>
      <c r="Q1374" s="127" t="inlineStr">
        <is>
          <t>ZA</t>
        </is>
      </c>
      <c r="R1374" s="147" t="n">
        <v>0.984</v>
      </c>
      <c r="S1374" s="127" t="inlineStr">
        <is>
          <t>6C</t>
        </is>
      </c>
      <c r="T1374" s="148" t="n">
        <v>6.62</v>
      </c>
      <c r="U1374" s="127" t="inlineStr">
        <is>
          <t>LA RUCHE LOGISTIQUE</t>
        </is>
      </c>
      <c r="W1374" s="8">
        <f>IF(C1374&lt;&gt;2,"",IF(S1374="5X","5XK",IF(S1374="5Y","5YK",IF(S1374="6B","6BK",IF(S1374="6C","6CK","")))))</f>
        <v/>
      </c>
      <c r="X1374" s="8">
        <f>IF(S1374="6B",_xlfn.XLOOKUP(H1374,'Zoning 2shop'!A:A,'Zoning 2shop'!B:B),IF(S1374="6C",_xlfn.XLOOKUP(G1374,'Zoning 2shop'!C:C,'Zoning 2shop'!D:D),""))</f>
        <v/>
      </c>
      <c r="Y1374" s="112">
        <f>AB1374/Z1374</f>
        <v/>
      </c>
      <c r="Z1374" s="4">
        <f>T1374</f>
        <v/>
      </c>
      <c r="AA1374" s="4">
        <f>IF(OR(S1374="6C",S1374="6B",S1374="5X",S1374="5Y"),0.08,0.5)</f>
        <v/>
      </c>
      <c r="AB1374" s="4">
        <f>$AG$5/$AG$2*Z1374</f>
        <v/>
      </c>
      <c r="AC1374" s="19">
        <f>Z1374+AA1374</f>
        <v/>
      </c>
      <c r="AD1374" s="8">
        <f>IF(COUNTIF(Catégories!A:A,N1374)=0,"catégorie inconnue",LOOKUP(N1374,Catégories!A:A,Catégories!B:B))</f>
        <v/>
      </c>
      <c r="AE1374" s="21">
        <f>SUM(Z1374:AB1374)</f>
        <v/>
      </c>
    </row>
    <row r="1375" hidden="1" s="101">
      <c r="B1375" s="127" t="inlineStr">
        <is>
          <t>13624021</t>
        </is>
      </c>
      <c r="C1375" s="127" t="inlineStr">
        <is>
          <t>2</t>
        </is>
      </c>
      <c r="D1375" s="123" t="n">
        <v>46145</v>
      </c>
      <c r="E1375" s="127" t="inlineStr">
        <is>
          <t>3703 BG</t>
        </is>
      </c>
      <c r="F1375" s="127" t="inlineStr">
        <is>
          <t>21320</t>
        </is>
      </c>
      <c r="G1375" s="127" t="inlineStr">
        <is>
          <t>NL</t>
        </is>
      </c>
      <c r="H1375" s="127" t="inlineStr">
        <is>
          <t>FR</t>
        </is>
      </c>
      <c r="I1375" s="127" t="inlineStr">
        <is>
          <t>106339</t>
        </is>
      </c>
      <c r="J1375" s="127" t="inlineStr">
        <is>
          <t>106339</t>
        </is>
      </c>
      <c r="K1375" s="127" t="inlineStr">
        <is>
          <t>999999</t>
        </is>
      </c>
      <c r="L1375" s="127" t="inlineStr">
        <is>
          <t>XT413930345TS</t>
        </is>
      </c>
      <c r="M1375" s="127" t="inlineStr">
        <is>
          <t>N</t>
        </is>
      </c>
      <c r="N1375" s="127" t="inlineStr">
        <is>
          <t>Transport</t>
        </is>
      </c>
      <c r="O1375" s="127" t="inlineStr">
        <is>
          <t>N</t>
        </is>
      </c>
      <c r="P1375" s="127" t="inlineStr">
        <is>
          <t>S</t>
        </is>
      </c>
      <c r="Q1375" s="127" t="inlineStr">
        <is>
          <t>ZA</t>
        </is>
      </c>
      <c r="R1375" s="147" t="n">
        <v>2.112</v>
      </c>
      <c r="S1375" s="127" t="inlineStr">
        <is>
          <t>6C</t>
        </is>
      </c>
      <c r="T1375" s="148" t="n">
        <v>8.369999999999999</v>
      </c>
      <c r="U1375" s="127" t="inlineStr">
        <is>
          <t>LA RUCHE LOGISTIQUE</t>
        </is>
      </c>
      <c r="W1375" s="8">
        <f>IF(C1375&lt;&gt;2,"",IF(S1375="5X","5XK",IF(S1375="5Y","5YK",IF(S1375="6B","6BK",IF(S1375="6C","6CK","")))))</f>
        <v/>
      </c>
      <c r="X1375" s="8">
        <f>IF(S1375="6B",_xlfn.XLOOKUP(H1375,'Zoning 2shop'!A:A,'Zoning 2shop'!B:B),IF(S1375="6C",_xlfn.XLOOKUP(G1375,'Zoning 2shop'!C:C,'Zoning 2shop'!D:D),""))</f>
        <v/>
      </c>
      <c r="Y1375" s="112">
        <f>AB1375/Z1375</f>
        <v/>
      </c>
      <c r="Z1375" s="4">
        <f>T1375</f>
        <v/>
      </c>
      <c r="AA1375" s="4">
        <f>IF(OR(S1375="6C",S1375="6B",S1375="5X",S1375="5Y"),0.08,0.5)</f>
        <v/>
      </c>
      <c r="AB1375" s="4">
        <f>$AG$5/$AG$2*Z1375</f>
        <v/>
      </c>
      <c r="AC1375" s="19">
        <f>Z1375+AA1375</f>
        <v/>
      </c>
      <c r="AD1375" s="8">
        <f>IF(COUNTIF(Catégories!A:A,N1375)=0,"catégorie inconnue",LOOKUP(N1375,Catégories!A:A,Catégories!B:B))</f>
        <v/>
      </c>
      <c r="AE1375" s="21">
        <f>SUM(Z1375:AB1375)</f>
        <v/>
      </c>
    </row>
    <row r="1376" hidden="1" s="101">
      <c r="B1376" s="127" t="inlineStr">
        <is>
          <t>13624021</t>
        </is>
      </c>
      <c r="C1376" s="127" t="inlineStr">
        <is>
          <t>2</t>
        </is>
      </c>
      <c r="D1376" s="123" t="n">
        <v>46145</v>
      </c>
      <c r="E1376" s="127" t="inlineStr">
        <is>
          <t>1220</t>
        </is>
      </c>
      <c r="F1376" s="127" t="inlineStr">
        <is>
          <t>21320</t>
        </is>
      </c>
      <c r="G1376" s="127" t="inlineStr">
        <is>
          <t>AT</t>
        </is>
      </c>
      <c r="H1376" s="127" t="inlineStr">
        <is>
          <t>FR</t>
        </is>
      </c>
      <c r="I1376" s="127" t="inlineStr">
        <is>
          <t>107228</t>
        </is>
      </c>
      <c r="J1376" s="127" t="inlineStr">
        <is>
          <t>107228</t>
        </is>
      </c>
      <c r="K1376" s="127" t="inlineStr">
        <is>
          <t>999999</t>
        </is>
      </c>
      <c r="L1376" s="127" t="inlineStr">
        <is>
          <t>XT413930898TS</t>
        </is>
      </c>
      <c r="M1376" s="127" t="inlineStr">
        <is>
          <t>N</t>
        </is>
      </c>
      <c r="N1376" s="127" t="inlineStr">
        <is>
          <t>Transport</t>
        </is>
      </c>
      <c r="O1376" s="127" t="inlineStr">
        <is>
          <t>N</t>
        </is>
      </c>
      <c r="P1376" s="127" t="inlineStr">
        <is>
          <t>S</t>
        </is>
      </c>
      <c r="Q1376" s="127" t="inlineStr">
        <is>
          <t>ZA</t>
        </is>
      </c>
      <c r="R1376" s="147" t="n">
        <v>4.825</v>
      </c>
      <c r="S1376" s="127" t="inlineStr">
        <is>
          <t>6C</t>
        </is>
      </c>
      <c r="T1376" s="148" t="n">
        <v>13.83</v>
      </c>
      <c r="U1376" s="127" t="inlineStr">
        <is>
          <t>LA RUCHE LOGISTIQUE</t>
        </is>
      </c>
      <c r="W1376" s="8">
        <f>IF(C1376&lt;&gt;2,"",IF(S1376="5X","5XK",IF(S1376="5Y","5YK",IF(S1376="6B","6BK",IF(S1376="6C","6CK","")))))</f>
        <v/>
      </c>
      <c r="X1376" s="8">
        <f>IF(S1376="6B",_xlfn.XLOOKUP(H1376,'Zoning 2shop'!A:A,'Zoning 2shop'!B:B),IF(S1376="6C",_xlfn.XLOOKUP(G1376,'Zoning 2shop'!C:C,'Zoning 2shop'!D:D),""))</f>
        <v/>
      </c>
      <c r="Y1376" s="112">
        <f>AB1376/Z1376</f>
        <v/>
      </c>
      <c r="Z1376" s="4">
        <f>T1376</f>
        <v/>
      </c>
      <c r="AA1376" s="4">
        <f>IF(OR(S1376="6C",S1376="6B",S1376="5X",S1376="5Y"),0.08,0.5)</f>
        <v/>
      </c>
      <c r="AB1376" s="4">
        <f>$AG$5/$AG$2*Z1376</f>
        <v/>
      </c>
      <c r="AC1376" s="19">
        <f>Z1376+AA1376</f>
        <v/>
      </c>
      <c r="AD1376" s="8">
        <f>IF(COUNTIF(Catégories!A:A,N1376)=0,"catégorie inconnue",LOOKUP(N1376,Catégories!A:A,Catégories!B:B))</f>
        <v/>
      </c>
      <c r="AE1376" s="21">
        <f>SUM(Z1376:AB1376)</f>
        <v/>
      </c>
    </row>
    <row r="1377" hidden="1" s="101">
      <c r="B1377" s="127" t="inlineStr">
        <is>
          <t>13624021</t>
        </is>
      </c>
      <c r="C1377" s="127" t="inlineStr">
        <is>
          <t>2</t>
        </is>
      </c>
      <c r="D1377" s="123" t="n">
        <v>46145</v>
      </c>
      <c r="E1377" s="127" t="inlineStr">
        <is>
          <t>2342 BM</t>
        </is>
      </c>
      <c r="F1377" s="127" t="inlineStr">
        <is>
          <t>21320</t>
        </is>
      </c>
      <c r="G1377" s="127" t="inlineStr">
        <is>
          <t>NL</t>
        </is>
      </c>
      <c r="H1377" s="127" t="inlineStr">
        <is>
          <t>FR</t>
        </is>
      </c>
      <c r="I1377" s="127" t="inlineStr">
        <is>
          <t>108006</t>
        </is>
      </c>
      <c r="J1377" s="127" t="inlineStr">
        <is>
          <t>108006</t>
        </is>
      </c>
      <c r="K1377" s="127" t="inlineStr">
        <is>
          <t>999999</t>
        </is>
      </c>
      <c r="L1377" s="127" t="inlineStr">
        <is>
          <t>XT413931235TS</t>
        </is>
      </c>
      <c r="M1377" s="127" t="inlineStr">
        <is>
          <t>N</t>
        </is>
      </c>
      <c r="N1377" s="127" t="inlineStr">
        <is>
          <t>Transport</t>
        </is>
      </c>
      <c r="O1377" s="127" t="inlineStr">
        <is>
          <t>N</t>
        </is>
      </c>
      <c r="P1377" s="127" t="inlineStr">
        <is>
          <t>S</t>
        </is>
      </c>
      <c r="Q1377" s="127" t="inlineStr">
        <is>
          <t>ZA</t>
        </is>
      </c>
      <c r="R1377" s="147" t="n">
        <v>1.28</v>
      </c>
      <c r="S1377" s="127" t="inlineStr">
        <is>
          <t>6C</t>
        </is>
      </c>
      <c r="T1377" s="148" t="n">
        <v>5.88</v>
      </c>
      <c r="U1377" s="127" t="inlineStr">
        <is>
          <t>LA RUCHE LOGISTIQUE</t>
        </is>
      </c>
      <c r="W1377" s="8">
        <f>IF(C1377&lt;&gt;2,"",IF(S1377="5X","5XK",IF(S1377="5Y","5YK",IF(S1377="6B","6BK",IF(S1377="6C","6CK","")))))</f>
        <v/>
      </c>
      <c r="X1377" s="8">
        <f>IF(S1377="6B",_xlfn.XLOOKUP(H1377,'Zoning 2shop'!A:A,'Zoning 2shop'!B:B),IF(S1377="6C",_xlfn.XLOOKUP(G1377,'Zoning 2shop'!C:C,'Zoning 2shop'!D:D),""))</f>
        <v/>
      </c>
      <c r="Y1377" s="112">
        <f>AB1377/Z1377</f>
        <v/>
      </c>
      <c r="Z1377" s="4">
        <f>T1377</f>
        <v/>
      </c>
      <c r="AA1377" s="4">
        <f>IF(OR(S1377="6C",S1377="6B",S1377="5X",S1377="5Y"),0.08,0.5)</f>
        <v/>
      </c>
      <c r="AB1377" s="4">
        <f>$AG$5/$AG$2*Z1377</f>
        <v/>
      </c>
      <c r="AC1377" s="19">
        <f>Z1377+AA1377</f>
        <v/>
      </c>
      <c r="AD1377" s="8">
        <f>IF(COUNTIF(Catégories!A:A,N1377)=0,"catégorie inconnue",LOOKUP(N1377,Catégories!A:A,Catégories!B:B))</f>
        <v/>
      </c>
      <c r="AE1377" s="21">
        <f>SUM(Z1377:AB1377)</f>
        <v/>
      </c>
    </row>
    <row r="1378" hidden="1" s="101">
      <c r="B1378" s="127" t="inlineStr">
        <is>
          <t>13624021</t>
        </is>
      </c>
      <c r="C1378" s="127" t="inlineStr">
        <is>
          <t>2</t>
        </is>
      </c>
      <c r="D1378" s="123" t="n">
        <v>46145</v>
      </c>
      <c r="E1378" s="127" t="inlineStr">
        <is>
          <t>93057</t>
        </is>
      </c>
      <c r="F1378" s="127" t="inlineStr">
        <is>
          <t>21320</t>
        </is>
      </c>
      <c r="G1378" s="127" t="inlineStr">
        <is>
          <t>DE</t>
        </is>
      </c>
      <c r="H1378" s="127" t="inlineStr">
        <is>
          <t>FR</t>
        </is>
      </c>
      <c r="I1378" s="127" t="inlineStr">
        <is>
          <t>107737</t>
        </is>
      </c>
      <c r="J1378" s="127" t="inlineStr">
        <is>
          <t>107737</t>
        </is>
      </c>
      <c r="K1378" s="127" t="inlineStr">
        <is>
          <t>999999</t>
        </is>
      </c>
      <c r="L1378" s="127" t="inlineStr">
        <is>
          <t>XT413932094TS</t>
        </is>
      </c>
      <c r="M1378" s="127" t="inlineStr">
        <is>
          <t>N</t>
        </is>
      </c>
      <c r="N1378" s="127" t="inlineStr">
        <is>
          <t>Transport</t>
        </is>
      </c>
      <c r="O1378" s="127" t="inlineStr">
        <is>
          <t>N</t>
        </is>
      </c>
      <c r="P1378" s="127" t="inlineStr">
        <is>
          <t>S</t>
        </is>
      </c>
      <c r="Q1378" s="127" t="inlineStr">
        <is>
          <t>ZA</t>
        </is>
      </c>
      <c r="R1378" s="147" t="n">
        <v>3.456</v>
      </c>
      <c r="S1378" s="127" t="inlineStr">
        <is>
          <t>6C</t>
        </is>
      </c>
      <c r="T1378" s="148" t="n">
        <v>9.029999999999999</v>
      </c>
      <c r="U1378" s="127" t="inlineStr">
        <is>
          <t>LA RUCHE LOGISTIQUE</t>
        </is>
      </c>
      <c r="W1378" s="8">
        <f>IF(C1378&lt;&gt;2,"",IF(S1378="5X","5XK",IF(S1378="5Y","5YK",IF(S1378="6B","6BK",IF(S1378="6C","6CK","")))))</f>
        <v/>
      </c>
      <c r="X1378" s="8">
        <f>IF(S1378="6B",_xlfn.XLOOKUP(H1378,'Zoning 2shop'!A:A,'Zoning 2shop'!B:B),IF(S1378="6C",_xlfn.XLOOKUP(G1378,'Zoning 2shop'!C:C,'Zoning 2shop'!D:D),""))</f>
        <v/>
      </c>
      <c r="Y1378" s="112">
        <f>AB1378/Z1378</f>
        <v/>
      </c>
      <c r="Z1378" s="4">
        <f>T1378</f>
        <v/>
      </c>
      <c r="AA1378" s="4">
        <f>IF(OR(S1378="6C",S1378="6B",S1378="5X",S1378="5Y"),0.08,0.5)</f>
        <v/>
      </c>
      <c r="AB1378" s="4">
        <f>$AG$5/$AG$2*Z1378</f>
        <v/>
      </c>
      <c r="AC1378" s="19">
        <f>Z1378+AA1378</f>
        <v/>
      </c>
      <c r="AD1378" s="8">
        <f>IF(COUNTIF(Catégories!A:A,N1378)=0,"catégorie inconnue",LOOKUP(N1378,Catégories!A:A,Catégories!B:B))</f>
        <v/>
      </c>
      <c r="AE1378" s="21">
        <f>SUM(Z1378:AB1378)</f>
        <v/>
      </c>
    </row>
    <row r="1379" hidden="1" s="101">
      <c r="B1379" s="127" t="inlineStr">
        <is>
          <t>13624021</t>
        </is>
      </c>
      <c r="C1379" s="127" t="inlineStr">
        <is>
          <t>2</t>
        </is>
      </c>
      <c r="D1379" s="123" t="n">
        <v>46145</v>
      </c>
      <c r="E1379" s="127" t="inlineStr">
        <is>
          <t>59329</t>
        </is>
      </c>
      <c r="F1379" s="127" t="inlineStr">
        <is>
          <t>21320</t>
        </is>
      </c>
      <c r="G1379" s="127" t="inlineStr">
        <is>
          <t>DE</t>
        </is>
      </c>
      <c r="H1379" s="127" t="inlineStr">
        <is>
          <t>FR</t>
        </is>
      </c>
      <c r="I1379" s="127" t="inlineStr">
        <is>
          <t>106761</t>
        </is>
      </c>
      <c r="J1379" s="127" t="inlineStr">
        <is>
          <t>106761</t>
        </is>
      </c>
      <c r="K1379" s="127" t="inlineStr">
        <is>
          <t>999999</t>
        </is>
      </c>
      <c r="L1379" s="127" t="inlineStr">
        <is>
          <t>XT413932298TS</t>
        </is>
      </c>
      <c r="M1379" s="127" t="inlineStr">
        <is>
          <t>N</t>
        </is>
      </c>
      <c r="N1379" s="127" t="inlineStr">
        <is>
          <t>Transport</t>
        </is>
      </c>
      <c r="O1379" s="127" t="inlineStr">
        <is>
          <t>N</t>
        </is>
      </c>
      <c r="P1379" s="127" t="inlineStr">
        <is>
          <t>S</t>
        </is>
      </c>
      <c r="Q1379" s="127" t="inlineStr">
        <is>
          <t>ZA</t>
        </is>
      </c>
      <c r="R1379" s="147" t="n">
        <v>0.9409999999999999</v>
      </c>
      <c r="S1379" s="127" t="inlineStr">
        <is>
          <t>6C</t>
        </is>
      </c>
      <c r="T1379" s="148" t="n">
        <v>5.55</v>
      </c>
      <c r="U1379" s="127" t="inlineStr">
        <is>
          <t>LA RUCHE LOGISTIQUE</t>
        </is>
      </c>
      <c r="W1379" s="8">
        <f>IF(C1379&lt;&gt;2,"",IF(S1379="5X","5XK",IF(S1379="5Y","5YK",IF(S1379="6B","6BK",IF(S1379="6C","6CK","")))))</f>
        <v/>
      </c>
      <c r="X1379" s="8">
        <f>IF(S1379="6B",_xlfn.XLOOKUP(H1379,'Zoning 2shop'!A:A,'Zoning 2shop'!B:B),IF(S1379="6C",_xlfn.XLOOKUP(G1379,'Zoning 2shop'!C:C,'Zoning 2shop'!D:D),""))</f>
        <v/>
      </c>
      <c r="Y1379" s="112">
        <f>AB1379/Z1379</f>
        <v/>
      </c>
      <c r="Z1379" s="4">
        <f>T1379</f>
        <v/>
      </c>
      <c r="AA1379" s="4">
        <f>IF(OR(S1379="6C",S1379="6B",S1379="5X",S1379="5Y"),0.08,0.5)</f>
        <v/>
      </c>
      <c r="AB1379" s="4">
        <f>$AG$5/$AG$2*Z1379</f>
        <v/>
      </c>
      <c r="AC1379" s="19">
        <f>Z1379+AA1379</f>
        <v/>
      </c>
      <c r="AD1379" s="8">
        <f>IF(COUNTIF(Catégories!A:A,N1379)=0,"catégorie inconnue",LOOKUP(N1379,Catégories!A:A,Catégories!B:B))</f>
        <v/>
      </c>
      <c r="AE1379" s="21">
        <f>SUM(Z1379:AB1379)</f>
        <v/>
      </c>
    </row>
    <row r="1380" hidden="1" s="101">
      <c r="B1380" s="127" t="inlineStr">
        <is>
          <t>13624021</t>
        </is>
      </c>
      <c r="C1380" s="127" t="inlineStr">
        <is>
          <t>2</t>
        </is>
      </c>
      <c r="D1380" s="123" t="n">
        <v>46145</v>
      </c>
      <c r="E1380" s="127" t="inlineStr">
        <is>
          <t>83329</t>
        </is>
      </c>
      <c r="F1380" s="127" t="inlineStr">
        <is>
          <t>21320</t>
        </is>
      </c>
      <c r="G1380" s="127" t="inlineStr">
        <is>
          <t>DE</t>
        </is>
      </c>
      <c r="H1380" s="127" t="inlineStr">
        <is>
          <t>FR</t>
        </is>
      </c>
      <c r="I1380" s="127" t="inlineStr">
        <is>
          <t>107251</t>
        </is>
      </c>
      <c r="J1380" s="127" t="inlineStr">
        <is>
          <t>107251</t>
        </is>
      </c>
      <c r="K1380" s="127" t="inlineStr">
        <is>
          <t>999999</t>
        </is>
      </c>
      <c r="L1380" s="127" t="inlineStr">
        <is>
          <t>XT413932514TS</t>
        </is>
      </c>
      <c r="M1380" s="127" t="inlineStr">
        <is>
          <t>N</t>
        </is>
      </c>
      <c r="N1380" s="127" t="inlineStr">
        <is>
          <t>Transport</t>
        </is>
      </c>
      <c r="O1380" s="127" t="inlineStr">
        <is>
          <t>N</t>
        </is>
      </c>
      <c r="P1380" s="127" t="inlineStr">
        <is>
          <t>S</t>
        </is>
      </c>
      <c r="Q1380" s="127" t="inlineStr">
        <is>
          <t>ZA</t>
        </is>
      </c>
      <c r="R1380" s="147" t="n">
        <v>0.25</v>
      </c>
      <c r="S1380" s="127" t="inlineStr">
        <is>
          <t>6C</t>
        </is>
      </c>
      <c r="T1380" s="148" t="n">
        <v>5.33</v>
      </c>
      <c r="U1380" s="127" t="inlineStr">
        <is>
          <t>LA RUCHE LOGISTIQUE</t>
        </is>
      </c>
      <c r="W1380" s="8">
        <f>IF(C1380&lt;&gt;2,"",IF(S1380="5X","5XK",IF(S1380="5Y","5YK",IF(S1380="6B","6BK",IF(S1380="6C","6CK","")))))</f>
        <v/>
      </c>
      <c r="X1380" s="8">
        <f>IF(S1380="6B",_xlfn.XLOOKUP(H1380,'Zoning 2shop'!A:A,'Zoning 2shop'!B:B),IF(S1380="6C",_xlfn.XLOOKUP(G1380,'Zoning 2shop'!C:C,'Zoning 2shop'!D:D),""))</f>
        <v/>
      </c>
      <c r="Y1380" s="112">
        <f>AB1380/Z1380</f>
        <v/>
      </c>
      <c r="Z1380" s="4">
        <f>T1380</f>
        <v/>
      </c>
      <c r="AA1380" s="4">
        <f>IF(OR(S1380="6C",S1380="6B",S1380="5X",S1380="5Y"),0.08,0.5)</f>
        <v/>
      </c>
      <c r="AB1380" s="4">
        <f>$AG$5/$AG$2*Z1380</f>
        <v/>
      </c>
      <c r="AC1380" s="19">
        <f>Z1380+AA1380</f>
        <v/>
      </c>
      <c r="AD1380" s="8">
        <f>IF(COUNTIF(Catégories!A:A,N1380)=0,"catégorie inconnue",LOOKUP(N1380,Catégories!A:A,Catégories!B:B))</f>
        <v/>
      </c>
      <c r="AE1380" s="21">
        <f>SUM(Z1380:AB1380)</f>
        <v/>
      </c>
    </row>
    <row r="1381" hidden="1" s="101">
      <c r="B1381" s="127" t="inlineStr">
        <is>
          <t>13624021</t>
        </is>
      </c>
      <c r="C1381" s="127" t="inlineStr">
        <is>
          <t>2</t>
        </is>
      </c>
      <c r="D1381" s="123" t="n">
        <v>46145</v>
      </c>
      <c r="E1381" s="127" t="inlineStr">
        <is>
          <t>28935</t>
        </is>
      </c>
      <c r="F1381" s="127" t="inlineStr">
        <is>
          <t>21320</t>
        </is>
      </c>
      <c r="G1381" s="127" t="inlineStr">
        <is>
          <t>ES</t>
        </is>
      </c>
      <c r="H1381" s="127" t="inlineStr">
        <is>
          <t>FR</t>
        </is>
      </c>
      <c r="I1381" s="127" t="inlineStr">
        <is>
          <t>103616</t>
        </is>
      </c>
      <c r="J1381" s="127" t="inlineStr">
        <is>
          <t>103616</t>
        </is>
      </c>
      <c r="K1381" s="127" t="inlineStr">
        <is>
          <t>999999</t>
        </is>
      </c>
      <c r="L1381" s="127" t="inlineStr">
        <is>
          <t>XT413932655TS</t>
        </is>
      </c>
      <c r="M1381" s="127" t="inlineStr">
        <is>
          <t>N</t>
        </is>
      </c>
      <c r="N1381" s="127" t="inlineStr">
        <is>
          <t>Transport</t>
        </is>
      </c>
      <c r="O1381" s="127" t="inlineStr">
        <is>
          <t>N</t>
        </is>
      </c>
      <c r="P1381" s="127" t="inlineStr">
        <is>
          <t>S</t>
        </is>
      </c>
      <c r="Q1381" s="127" t="inlineStr">
        <is>
          <t>ZA</t>
        </is>
      </c>
      <c r="R1381" s="147" t="n">
        <v>0.14</v>
      </c>
      <c r="S1381" s="127" t="inlineStr">
        <is>
          <t>6C</t>
        </is>
      </c>
      <c r="T1381" s="148" t="n">
        <v>6.4</v>
      </c>
      <c r="U1381" s="127" t="inlineStr">
        <is>
          <t>LA RUCHE LOGISTIQUE</t>
        </is>
      </c>
      <c r="W1381" s="8">
        <f>IF(C1381&lt;&gt;2,"",IF(S1381="5X","5XK",IF(S1381="5Y","5YK",IF(S1381="6B","6BK",IF(S1381="6C","6CK","")))))</f>
        <v/>
      </c>
      <c r="X1381" s="8">
        <f>IF(S1381="6B",_xlfn.XLOOKUP(H1381,'Zoning 2shop'!A:A,'Zoning 2shop'!B:B),IF(S1381="6C",_xlfn.XLOOKUP(G1381,'Zoning 2shop'!C:C,'Zoning 2shop'!D:D),""))</f>
        <v/>
      </c>
      <c r="Y1381" s="112">
        <f>AB1381/Z1381</f>
        <v/>
      </c>
      <c r="Z1381" s="4">
        <f>T1381</f>
        <v/>
      </c>
      <c r="AA1381" s="4">
        <f>IF(OR(S1381="6C",S1381="6B",S1381="5X",S1381="5Y"),0.08,0.5)</f>
        <v/>
      </c>
      <c r="AB1381" s="4">
        <f>$AG$5/$AG$2*Z1381</f>
        <v/>
      </c>
      <c r="AC1381" s="19">
        <f>Z1381+AA1381</f>
        <v/>
      </c>
      <c r="AD1381" s="8">
        <f>IF(COUNTIF(Catégories!A:A,N1381)=0,"catégorie inconnue",LOOKUP(N1381,Catégories!A:A,Catégories!B:B))</f>
        <v/>
      </c>
      <c r="AE1381" s="21">
        <f>SUM(Z1381:AB1381)</f>
        <v/>
      </c>
    </row>
    <row r="1382" hidden="1" s="101">
      <c r="B1382" s="127" t="inlineStr">
        <is>
          <t>13624021</t>
        </is>
      </c>
      <c r="C1382" s="127" t="inlineStr">
        <is>
          <t>2</t>
        </is>
      </c>
      <c r="D1382" s="123" t="n">
        <v>46145</v>
      </c>
      <c r="E1382" s="127" t="inlineStr">
        <is>
          <t>28003</t>
        </is>
      </c>
      <c r="F1382" s="127" t="inlineStr">
        <is>
          <t>21320</t>
        </is>
      </c>
      <c r="G1382" s="127" t="inlineStr">
        <is>
          <t>ES</t>
        </is>
      </c>
      <c r="H1382" s="127" t="inlineStr">
        <is>
          <t>FR</t>
        </is>
      </c>
      <c r="I1382" s="127" t="inlineStr">
        <is>
          <t>105111</t>
        </is>
      </c>
      <c r="J1382" s="127" t="inlineStr">
        <is>
          <t>105111</t>
        </is>
      </c>
      <c r="K1382" s="127" t="inlineStr">
        <is>
          <t>999999</t>
        </is>
      </c>
      <c r="L1382" s="127" t="inlineStr">
        <is>
          <t>XT413932735TS</t>
        </is>
      </c>
      <c r="M1382" s="127" t="inlineStr">
        <is>
          <t>N</t>
        </is>
      </c>
      <c r="N1382" s="127" t="inlineStr">
        <is>
          <t>Transport</t>
        </is>
      </c>
      <c r="O1382" s="127" t="inlineStr">
        <is>
          <t>N</t>
        </is>
      </c>
      <c r="P1382" s="127" t="inlineStr">
        <is>
          <t>S</t>
        </is>
      </c>
      <c r="Q1382" s="127" t="inlineStr">
        <is>
          <t>ZA</t>
        </is>
      </c>
      <c r="R1382" s="147" t="n">
        <v>0.24</v>
      </c>
      <c r="S1382" s="127" t="inlineStr">
        <is>
          <t>6C</t>
        </is>
      </c>
      <c r="T1382" s="148" t="n">
        <v>6.4</v>
      </c>
      <c r="U1382" s="127" t="inlineStr">
        <is>
          <t>LA RUCHE LOGISTIQUE</t>
        </is>
      </c>
      <c r="W1382" s="8">
        <f>IF(C1382&lt;&gt;2,"",IF(S1382="5X","5XK",IF(S1382="5Y","5YK",IF(S1382="6B","6BK",IF(S1382="6C","6CK","")))))</f>
        <v/>
      </c>
      <c r="X1382" s="8">
        <f>IF(S1382="6B",_xlfn.XLOOKUP(H1382,'Zoning 2shop'!A:A,'Zoning 2shop'!B:B),IF(S1382="6C",_xlfn.XLOOKUP(G1382,'Zoning 2shop'!C:C,'Zoning 2shop'!D:D),""))</f>
        <v/>
      </c>
      <c r="Y1382" s="112">
        <f>AB1382/Z1382</f>
        <v/>
      </c>
      <c r="Z1382" s="4">
        <f>T1382</f>
        <v/>
      </c>
      <c r="AA1382" s="4">
        <f>IF(OR(S1382="6C",S1382="6B",S1382="5X",S1382="5Y"),0.08,0.5)</f>
        <v/>
      </c>
      <c r="AB1382" s="4">
        <f>$AG$5/$AG$2*Z1382</f>
        <v/>
      </c>
      <c r="AC1382" s="19">
        <f>Z1382+AA1382</f>
        <v/>
      </c>
      <c r="AD1382" s="8">
        <f>IF(COUNTIF(Catégories!A:A,N1382)=0,"catégorie inconnue",LOOKUP(N1382,Catégories!A:A,Catégories!B:B))</f>
        <v/>
      </c>
      <c r="AE1382" s="21">
        <f>SUM(Z1382:AB1382)</f>
        <v/>
      </c>
    </row>
    <row r="1383" hidden="1" s="101">
      <c r="B1383" s="127" t="inlineStr">
        <is>
          <t>13624021</t>
        </is>
      </c>
      <c r="C1383" s="127" t="inlineStr">
        <is>
          <t>2</t>
        </is>
      </c>
      <c r="D1383" s="123" t="n">
        <v>46145</v>
      </c>
      <c r="E1383" s="127" t="inlineStr">
        <is>
          <t>664 92</t>
        </is>
      </c>
      <c r="F1383" s="127" t="inlineStr">
        <is>
          <t>21320</t>
        </is>
      </c>
      <c r="G1383" s="127" t="inlineStr">
        <is>
          <t>SE</t>
        </is>
      </c>
      <c r="H1383" s="127" t="inlineStr">
        <is>
          <t>FR</t>
        </is>
      </c>
      <c r="I1383" s="127" t="inlineStr">
        <is>
          <t>106087</t>
        </is>
      </c>
      <c r="J1383" s="127" t="inlineStr">
        <is>
          <t>106087</t>
        </is>
      </c>
      <c r="K1383" s="127" t="inlineStr">
        <is>
          <t>999999</t>
        </is>
      </c>
      <c r="L1383" s="127" t="inlineStr">
        <is>
          <t>XT413933015TS</t>
        </is>
      </c>
      <c r="M1383" s="127" t="inlineStr">
        <is>
          <t>N</t>
        </is>
      </c>
      <c r="N1383" s="127" t="inlineStr">
        <is>
          <t>Transport</t>
        </is>
      </c>
      <c r="O1383" s="127" t="inlineStr">
        <is>
          <t>N</t>
        </is>
      </c>
      <c r="P1383" s="127" t="inlineStr">
        <is>
          <t>S</t>
        </is>
      </c>
      <c r="Q1383" s="127" t="inlineStr">
        <is>
          <t>ZA</t>
        </is>
      </c>
      <c r="R1383" s="147" t="n">
        <v>1.776</v>
      </c>
      <c r="S1383" s="127" t="inlineStr">
        <is>
          <t>6C</t>
        </is>
      </c>
      <c r="T1383" s="148" t="n">
        <v>10.87</v>
      </c>
      <c r="U1383" s="127" t="inlineStr">
        <is>
          <t>LA RUCHE LOGISTIQUE</t>
        </is>
      </c>
      <c r="W1383" s="8">
        <f>IF(C1383&lt;&gt;2,"",IF(S1383="5X","5XK",IF(S1383="5Y","5YK",IF(S1383="6B","6BK",IF(S1383="6C","6CK","")))))</f>
        <v/>
      </c>
      <c r="X1383" s="8">
        <f>IF(S1383="6B",_xlfn.XLOOKUP(H1383,'Zoning 2shop'!A:A,'Zoning 2shop'!B:B),IF(S1383="6C",_xlfn.XLOOKUP(G1383,'Zoning 2shop'!C:C,'Zoning 2shop'!D:D),""))</f>
        <v/>
      </c>
      <c r="Y1383" s="112">
        <f>AB1383/Z1383</f>
        <v/>
      </c>
      <c r="Z1383" s="4">
        <f>T1383</f>
        <v/>
      </c>
      <c r="AA1383" s="4">
        <f>IF(OR(S1383="6C",S1383="6B",S1383="5X",S1383="5Y"),0.08,0.5)</f>
        <v/>
      </c>
      <c r="AB1383" s="4">
        <f>$AG$5/$AG$2*Z1383</f>
        <v/>
      </c>
      <c r="AC1383" s="19">
        <f>Z1383+AA1383</f>
        <v/>
      </c>
      <c r="AD1383" s="8">
        <f>IF(COUNTIF(Catégories!A:A,N1383)=0,"catégorie inconnue",LOOKUP(N1383,Catégories!A:A,Catégories!B:B))</f>
        <v/>
      </c>
      <c r="AE1383" s="21">
        <f>SUM(Z1383:AB1383)</f>
        <v/>
      </c>
    </row>
    <row r="1384" hidden="1" s="101">
      <c r="B1384" s="127" t="inlineStr">
        <is>
          <t>13624021</t>
        </is>
      </c>
      <c r="C1384" s="127" t="inlineStr">
        <is>
          <t>2</t>
        </is>
      </c>
      <c r="D1384" s="123" t="n">
        <v>46145</v>
      </c>
      <c r="E1384" s="127" t="inlineStr">
        <is>
          <t>76185</t>
        </is>
      </c>
      <c r="F1384" s="127" t="inlineStr">
        <is>
          <t>21320</t>
        </is>
      </c>
      <c r="G1384" s="127" t="inlineStr">
        <is>
          <t>DE</t>
        </is>
      </c>
      <c r="H1384" s="127" t="inlineStr">
        <is>
          <t>FR</t>
        </is>
      </c>
      <c r="I1384" s="127" t="inlineStr">
        <is>
          <t>107540</t>
        </is>
      </c>
      <c r="J1384" s="127" t="inlineStr">
        <is>
          <t>107540</t>
        </is>
      </c>
      <c r="K1384" s="127" t="inlineStr">
        <is>
          <t>999999</t>
        </is>
      </c>
      <c r="L1384" s="127" t="inlineStr">
        <is>
          <t>XT413933055TS</t>
        </is>
      </c>
      <c r="M1384" s="127" t="inlineStr">
        <is>
          <t>N</t>
        </is>
      </c>
      <c r="N1384" s="127" t="inlineStr">
        <is>
          <t>Transport</t>
        </is>
      </c>
      <c r="O1384" s="127" t="inlineStr">
        <is>
          <t>N</t>
        </is>
      </c>
      <c r="P1384" s="127" t="inlineStr">
        <is>
          <t>S</t>
        </is>
      </c>
      <c r="Q1384" s="127" t="inlineStr">
        <is>
          <t>ZA</t>
        </is>
      </c>
      <c r="R1384" s="147" t="n">
        <v>4.896</v>
      </c>
      <c r="S1384" s="127" t="inlineStr">
        <is>
          <t>6C</t>
        </is>
      </c>
      <c r="T1384" s="148" t="n">
        <v>9.69</v>
      </c>
      <c r="U1384" s="127" t="inlineStr">
        <is>
          <t>LA RUCHE LOGISTIQUE</t>
        </is>
      </c>
      <c r="W1384" s="8">
        <f>IF(C1384&lt;&gt;2,"",IF(S1384="5X","5XK",IF(S1384="5Y","5YK",IF(S1384="6B","6BK",IF(S1384="6C","6CK","")))))</f>
        <v/>
      </c>
      <c r="X1384" s="8">
        <f>IF(S1384="6B",_xlfn.XLOOKUP(H1384,'Zoning 2shop'!A:A,'Zoning 2shop'!B:B),IF(S1384="6C",_xlfn.XLOOKUP(G1384,'Zoning 2shop'!C:C,'Zoning 2shop'!D:D),""))</f>
        <v/>
      </c>
      <c r="Y1384" s="112">
        <f>AB1384/Z1384</f>
        <v/>
      </c>
      <c r="Z1384" s="4">
        <f>T1384</f>
        <v/>
      </c>
      <c r="AA1384" s="4">
        <f>IF(OR(S1384="6C",S1384="6B",S1384="5X",S1384="5Y"),0.08,0.5)</f>
        <v/>
      </c>
      <c r="AB1384" s="4">
        <f>$AG$5/$AG$2*Z1384</f>
        <v/>
      </c>
      <c r="AC1384" s="19">
        <f>Z1384+AA1384</f>
        <v/>
      </c>
      <c r="AD1384" s="8">
        <f>IF(COUNTIF(Catégories!A:A,N1384)=0,"catégorie inconnue",LOOKUP(N1384,Catégories!A:A,Catégories!B:B))</f>
        <v/>
      </c>
      <c r="AE1384" s="21">
        <f>SUM(Z1384:AB1384)</f>
        <v/>
      </c>
    </row>
    <row r="1385" hidden="1" s="101">
      <c r="B1385" s="127" t="inlineStr">
        <is>
          <t>13624021</t>
        </is>
      </c>
      <c r="C1385" s="127" t="inlineStr">
        <is>
          <t>2</t>
        </is>
      </c>
      <c r="D1385" s="123" t="n">
        <v>46145</v>
      </c>
      <c r="E1385" s="127" t="inlineStr">
        <is>
          <t>14467</t>
        </is>
      </c>
      <c r="F1385" s="127" t="inlineStr">
        <is>
          <t>21320</t>
        </is>
      </c>
      <c r="G1385" s="127" t="inlineStr">
        <is>
          <t>DE</t>
        </is>
      </c>
      <c r="H1385" s="127" t="inlineStr">
        <is>
          <t>FR</t>
        </is>
      </c>
      <c r="I1385" s="127" t="inlineStr">
        <is>
          <t>107581</t>
        </is>
      </c>
      <c r="J1385" s="127" t="inlineStr">
        <is>
          <t>107581</t>
        </is>
      </c>
      <c r="K1385" s="127" t="inlineStr">
        <is>
          <t>999999</t>
        </is>
      </c>
      <c r="L1385" s="127" t="inlineStr">
        <is>
          <t>XT413933510TS</t>
        </is>
      </c>
      <c r="M1385" s="127" t="inlineStr">
        <is>
          <t>N</t>
        </is>
      </c>
      <c r="N1385" s="127" t="inlineStr">
        <is>
          <t>Transport</t>
        </is>
      </c>
      <c r="O1385" s="127" t="inlineStr">
        <is>
          <t>N</t>
        </is>
      </c>
      <c r="P1385" s="127" t="inlineStr">
        <is>
          <t>S</t>
        </is>
      </c>
      <c r="Q1385" s="127" t="inlineStr">
        <is>
          <t>ZA</t>
        </is>
      </c>
      <c r="R1385" s="147" t="n">
        <v>1.229</v>
      </c>
      <c r="S1385" s="127" t="inlineStr">
        <is>
          <t>6C</t>
        </is>
      </c>
      <c r="T1385" s="148" t="n">
        <v>5.88</v>
      </c>
      <c r="U1385" s="127" t="inlineStr">
        <is>
          <t>LA RUCHE LOGISTIQUE</t>
        </is>
      </c>
      <c r="W1385" s="8">
        <f>IF(C1385&lt;&gt;2,"",IF(S1385="5X","5XK",IF(S1385="5Y","5YK",IF(S1385="6B","6BK",IF(S1385="6C","6CK","")))))</f>
        <v/>
      </c>
      <c r="X1385" s="8">
        <f>IF(S1385="6B",_xlfn.XLOOKUP(H1385,'Zoning 2shop'!A:A,'Zoning 2shop'!B:B),IF(S1385="6C",_xlfn.XLOOKUP(G1385,'Zoning 2shop'!C:C,'Zoning 2shop'!D:D),""))</f>
        <v/>
      </c>
      <c r="Y1385" s="112">
        <f>AB1385/Z1385</f>
        <v/>
      </c>
      <c r="Z1385" s="4">
        <f>T1385</f>
        <v/>
      </c>
      <c r="AA1385" s="4">
        <f>IF(OR(S1385="6C",S1385="6B",S1385="5X",S1385="5Y"),0.08,0.5)</f>
        <v/>
      </c>
      <c r="AB1385" s="4">
        <f>$AG$5/$AG$2*Z1385</f>
        <v/>
      </c>
      <c r="AC1385" s="19">
        <f>Z1385+AA1385</f>
        <v/>
      </c>
      <c r="AD1385" s="8">
        <f>IF(COUNTIF(Catégories!A:A,N1385)=0,"catégorie inconnue",LOOKUP(N1385,Catégories!A:A,Catégories!B:B))</f>
        <v/>
      </c>
      <c r="AE1385" s="21">
        <f>SUM(Z1385:AB1385)</f>
        <v/>
      </c>
    </row>
    <row r="1386" hidden="1" ht="25.5" customHeight="1" s="101">
      <c r="B1386" s="127" t="inlineStr">
        <is>
          <t>13624021</t>
        </is>
      </c>
      <c r="C1386" s="127" t="inlineStr">
        <is>
          <t>2</t>
        </is>
      </c>
      <c r="D1386" s="123" t="n">
        <v>46145</v>
      </c>
      <c r="E1386" s="127" t="inlineStr">
        <is>
          <t>14467</t>
        </is>
      </c>
      <c r="F1386" s="127" t="inlineStr">
        <is>
          <t>21320</t>
        </is>
      </c>
      <c r="G1386" s="127" t="inlineStr">
        <is>
          <t>DE</t>
        </is>
      </c>
      <c r="H1386" s="127" t="inlineStr">
        <is>
          <t>FR</t>
        </is>
      </c>
      <c r="I1386" s="127" t="inlineStr">
        <is>
          <t>107581</t>
        </is>
      </c>
      <c r="J1386" s="127" t="inlineStr">
        <is>
          <t>107581</t>
        </is>
      </c>
      <c r="K1386" s="127" t="inlineStr">
        <is>
          <t>999999</t>
        </is>
      </c>
      <c r="L1386" s="127" t="inlineStr">
        <is>
          <t>XT413933510TS</t>
        </is>
      </c>
      <c r="M1386" s="127" t="inlineStr">
        <is>
          <t>N</t>
        </is>
      </c>
      <c r="N1386" s="127" t="inlineStr">
        <is>
          <t>Supplement Etiquette Non Conforme</t>
        </is>
      </c>
      <c r="O1386" s="127" t="inlineStr">
        <is>
          <t>N</t>
        </is>
      </c>
      <c r="P1386" s="127" t="n"/>
      <c r="Q1386" s="127" t="inlineStr">
        <is>
          <t>ZA</t>
        </is>
      </c>
      <c r="R1386" s="147" t="n">
        <v>0</v>
      </c>
      <c r="S1386" s="127" t="inlineStr">
        <is>
          <t>6C</t>
        </is>
      </c>
      <c r="T1386" s="148" t="n">
        <v>2</v>
      </c>
      <c r="U1386" s="127" t="inlineStr">
        <is>
          <t>LA RUCHE LOGISTIQUE</t>
        </is>
      </c>
      <c r="W1386" s="8">
        <f>IF(C1386&lt;&gt;2,"",IF(S1386="5X","5XK",IF(S1386="5Y","5YK",IF(S1386="6B","6BK",IF(S1386="6C","6CK","")))))</f>
        <v/>
      </c>
      <c r="X1386" s="8">
        <f>IF(S1386="6B",_xlfn.XLOOKUP(H1386,'Zoning 2shop'!A:A,'Zoning 2shop'!B:B),IF(S1386="6C",_xlfn.XLOOKUP(G1386,'Zoning 2shop'!C:C,'Zoning 2shop'!D:D),""))</f>
        <v/>
      </c>
      <c r="Y1386" s="112">
        <f>AB1386/Z1386</f>
        <v/>
      </c>
      <c r="Z1386" s="4">
        <f>T1386</f>
        <v/>
      </c>
      <c r="AA1386" s="4">
        <f>IF(OR(S1386="6C",S1386="6B",S1386="5X",S1386="5Y"),0.08,0.5)</f>
        <v/>
      </c>
      <c r="AB1386" s="4">
        <f>$AG$5/$AG$2*Z1386</f>
        <v/>
      </c>
      <c r="AC1386" s="19">
        <f>Z1386+AA1386</f>
        <v/>
      </c>
      <c r="AD1386" s="8">
        <f>IF(COUNTIF(Catégories!A:A,N1386)=0,"catégorie inconnue",LOOKUP(N1386,Catégories!A:A,Catégories!B:B))</f>
        <v/>
      </c>
      <c r="AE1386" s="21">
        <f>SUM(Z1386:AB1386)</f>
        <v/>
      </c>
    </row>
    <row r="1387" hidden="1" s="101">
      <c r="B1387" s="127" t="inlineStr">
        <is>
          <t>13624021</t>
        </is>
      </c>
      <c r="C1387" s="127" t="inlineStr">
        <is>
          <t>2</t>
        </is>
      </c>
      <c r="D1387" s="123" t="n">
        <v>46145</v>
      </c>
      <c r="E1387" s="127" t="inlineStr">
        <is>
          <t>68165</t>
        </is>
      </c>
      <c r="F1387" s="127" t="inlineStr">
        <is>
          <t>21320</t>
        </is>
      </c>
      <c r="G1387" s="127" t="inlineStr">
        <is>
          <t>DE</t>
        </is>
      </c>
      <c r="H1387" s="127" t="inlineStr">
        <is>
          <t>FR</t>
        </is>
      </c>
      <c r="I1387" s="127" t="inlineStr">
        <is>
          <t>106678</t>
        </is>
      </c>
      <c r="J1387" s="127" t="inlineStr">
        <is>
          <t>106678</t>
        </is>
      </c>
      <c r="K1387" s="127" t="inlineStr">
        <is>
          <t>999999</t>
        </is>
      </c>
      <c r="L1387" s="127" t="inlineStr">
        <is>
          <t>XT413933775TS</t>
        </is>
      </c>
      <c r="M1387" s="127" t="inlineStr">
        <is>
          <t>N</t>
        </is>
      </c>
      <c r="N1387" s="127" t="inlineStr">
        <is>
          <t>Transport</t>
        </is>
      </c>
      <c r="O1387" s="127" t="inlineStr">
        <is>
          <t>N</t>
        </is>
      </c>
      <c r="P1387" s="127" t="inlineStr">
        <is>
          <t>S</t>
        </is>
      </c>
      <c r="Q1387" s="127" t="inlineStr">
        <is>
          <t>ZA</t>
        </is>
      </c>
      <c r="R1387" s="147" t="n">
        <v>5.768</v>
      </c>
      <c r="S1387" s="127" t="inlineStr">
        <is>
          <t>6C</t>
        </is>
      </c>
      <c r="T1387" s="148" t="n">
        <v>10.35</v>
      </c>
      <c r="U1387" s="127" t="inlineStr">
        <is>
          <t>LA RUCHE LOGISTIQUE</t>
        </is>
      </c>
      <c r="W1387" s="8">
        <f>IF(C1387&lt;&gt;2,"",IF(S1387="5X","5XK",IF(S1387="5Y","5YK",IF(S1387="6B","6BK",IF(S1387="6C","6CK","")))))</f>
        <v/>
      </c>
      <c r="X1387" s="8">
        <f>IF(S1387="6B",_xlfn.XLOOKUP(H1387,'Zoning 2shop'!A:A,'Zoning 2shop'!B:B),IF(S1387="6C",_xlfn.XLOOKUP(G1387,'Zoning 2shop'!C:C,'Zoning 2shop'!D:D),""))</f>
        <v/>
      </c>
      <c r="Y1387" s="112">
        <f>AB1387/Z1387</f>
        <v/>
      </c>
      <c r="Z1387" s="4">
        <f>T1387</f>
        <v/>
      </c>
      <c r="AA1387" s="4">
        <f>IF(OR(S1387="6C",S1387="6B",S1387="5X",S1387="5Y"),0.08,0.5)</f>
        <v/>
      </c>
      <c r="AB1387" s="4">
        <f>$AG$5/$AG$2*Z1387</f>
        <v/>
      </c>
      <c r="AC1387" s="19">
        <f>Z1387+AA1387</f>
        <v/>
      </c>
      <c r="AD1387" s="8">
        <f>IF(COUNTIF(Catégories!A:A,N1387)=0,"catégorie inconnue",LOOKUP(N1387,Catégories!A:A,Catégories!B:B))</f>
        <v/>
      </c>
      <c r="AE1387" s="21">
        <f>SUM(Z1387:AB1387)</f>
        <v/>
      </c>
    </row>
    <row r="1388" hidden="1" ht="25.5" customHeight="1" s="101">
      <c r="B1388" s="127" t="inlineStr">
        <is>
          <t>13624021</t>
        </is>
      </c>
      <c r="C1388" s="127" t="inlineStr">
        <is>
          <t>2</t>
        </is>
      </c>
      <c r="D1388" s="123" t="n">
        <v>46145</v>
      </c>
      <c r="E1388" s="127" t="inlineStr">
        <is>
          <t>68165</t>
        </is>
      </c>
      <c r="F1388" s="127" t="inlineStr">
        <is>
          <t>21320</t>
        </is>
      </c>
      <c r="G1388" s="127" t="inlineStr">
        <is>
          <t>DE</t>
        </is>
      </c>
      <c r="H1388" s="127" t="inlineStr">
        <is>
          <t>FR</t>
        </is>
      </c>
      <c r="I1388" s="127" t="inlineStr">
        <is>
          <t>106678</t>
        </is>
      </c>
      <c r="J1388" s="127" t="inlineStr">
        <is>
          <t>106678</t>
        </is>
      </c>
      <c r="K1388" s="127" t="inlineStr">
        <is>
          <t>999999</t>
        </is>
      </c>
      <c r="L1388" s="127" t="inlineStr">
        <is>
          <t>XT413933775TS</t>
        </is>
      </c>
      <c r="M1388" s="127" t="inlineStr">
        <is>
          <t>N</t>
        </is>
      </c>
      <c r="N1388" s="127" t="inlineStr">
        <is>
          <t>Supplement Etiquette Non Conforme</t>
        </is>
      </c>
      <c r="O1388" s="127" t="inlineStr">
        <is>
          <t>N</t>
        </is>
      </c>
      <c r="P1388" s="127" t="n"/>
      <c r="Q1388" s="127" t="inlineStr">
        <is>
          <t>ZA</t>
        </is>
      </c>
      <c r="R1388" s="147" t="n">
        <v>0</v>
      </c>
      <c r="S1388" s="127" t="inlineStr">
        <is>
          <t>6C</t>
        </is>
      </c>
      <c r="T1388" s="148" t="n">
        <v>2</v>
      </c>
      <c r="U1388" s="127" t="inlineStr">
        <is>
          <t>LA RUCHE LOGISTIQUE</t>
        </is>
      </c>
      <c r="W1388" s="8">
        <f>IF(C1388&lt;&gt;2,"",IF(S1388="5X","5XK",IF(S1388="5Y","5YK",IF(S1388="6B","6BK",IF(S1388="6C","6CK","")))))</f>
        <v/>
      </c>
      <c r="X1388" s="8">
        <f>IF(S1388="6B",_xlfn.XLOOKUP(H1388,'Zoning 2shop'!A:A,'Zoning 2shop'!B:B),IF(S1388="6C",_xlfn.XLOOKUP(G1388,'Zoning 2shop'!C:C,'Zoning 2shop'!D:D),""))</f>
        <v/>
      </c>
      <c r="Y1388" s="112">
        <f>AB1388/Z1388</f>
        <v/>
      </c>
      <c r="Z1388" s="4">
        <f>T1388</f>
        <v/>
      </c>
      <c r="AA1388" s="4">
        <f>IF(OR(S1388="6C",S1388="6B",S1388="5X",S1388="5Y"),0.08,0.5)</f>
        <v/>
      </c>
      <c r="AB1388" s="4">
        <f>$AG$5/$AG$2*Z1388</f>
        <v/>
      </c>
      <c r="AC1388" s="19">
        <f>Z1388+AA1388</f>
        <v/>
      </c>
      <c r="AD1388" s="8">
        <f>IF(COUNTIF(Catégories!A:A,N1388)=0,"catégorie inconnue",LOOKUP(N1388,Catégories!A:A,Catégories!B:B))</f>
        <v/>
      </c>
      <c r="AE1388" s="21">
        <f>SUM(Z1388:AB1388)</f>
        <v/>
      </c>
    </row>
    <row r="1389" hidden="1" s="101">
      <c r="B1389" s="127" t="inlineStr">
        <is>
          <t>13624021</t>
        </is>
      </c>
      <c r="C1389" s="127" t="inlineStr">
        <is>
          <t>2</t>
        </is>
      </c>
      <c r="D1389" s="123" t="n">
        <v>46145</v>
      </c>
      <c r="E1389" s="127" t="inlineStr">
        <is>
          <t>73230</t>
        </is>
      </c>
      <c r="F1389" s="127" t="inlineStr">
        <is>
          <t>21320</t>
        </is>
      </c>
      <c r="G1389" s="127" t="inlineStr">
        <is>
          <t>DE</t>
        </is>
      </c>
      <c r="H1389" s="127" t="inlineStr">
        <is>
          <t>FR</t>
        </is>
      </c>
      <c r="I1389" s="127" t="inlineStr">
        <is>
          <t>106122</t>
        </is>
      </c>
      <c r="J1389" s="127" t="inlineStr">
        <is>
          <t>106122</t>
        </is>
      </c>
      <c r="K1389" s="127" t="inlineStr">
        <is>
          <t>999999</t>
        </is>
      </c>
      <c r="L1389" s="127" t="inlineStr">
        <is>
          <t>XT413935303TS</t>
        </is>
      </c>
      <c r="M1389" s="127" t="inlineStr">
        <is>
          <t>N</t>
        </is>
      </c>
      <c r="N1389" s="127" t="inlineStr">
        <is>
          <t>Transport</t>
        </is>
      </c>
      <c r="O1389" s="127" t="inlineStr">
        <is>
          <t>N</t>
        </is>
      </c>
      <c r="P1389" s="127" t="inlineStr">
        <is>
          <t>S</t>
        </is>
      </c>
      <c r="Q1389" s="127" t="inlineStr">
        <is>
          <t>ZA</t>
        </is>
      </c>
      <c r="R1389" s="147" t="n">
        <v>1.037</v>
      </c>
      <c r="S1389" s="127" t="inlineStr">
        <is>
          <t>6C</t>
        </is>
      </c>
      <c r="T1389" s="148" t="n">
        <v>5.88</v>
      </c>
      <c r="U1389" s="127" t="inlineStr">
        <is>
          <t>LA RUCHE LOGISTIQUE</t>
        </is>
      </c>
      <c r="W1389" s="8">
        <f>IF(C1389&lt;&gt;2,"",IF(S1389="5X","5XK",IF(S1389="5Y","5YK",IF(S1389="6B","6BK",IF(S1389="6C","6CK","")))))</f>
        <v/>
      </c>
      <c r="X1389" s="8">
        <f>IF(S1389="6B",_xlfn.XLOOKUP(H1389,'Zoning 2shop'!A:A,'Zoning 2shop'!B:B),IF(S1389="6C",_xlfn.XLOOKUP(G1389,'Zoning 2shop'!C:C,'Zoning 2shop'!D:D),""))</f>
        <v/>
      </c>
      <c r="Y1389" s="112">
        <f>AB1389/Z1389</f>
        <v/>
      </c>
      <c r="Z1389" s="4">
        <f>T1389</f>
        <v/>
      </c>
      <c r="AA1389" s="4">
        <f>IF(OR(S1389="6C",S1389="6B",S1389="5X",S1389="5Y"),0.08,0.5)</f>
        <v/>
      </c>
      <c r="AB1389" s="4">
        <f>$AG$5/$AG$2*Z1389</f>
        <v/>
      </c>
      <c r="AC1389" s="19">
        <f>Z1389+AA1389</f>
        <v/>
      </c>
      <c r="AD1389" s="8">
        <f>IF(COUNTIF(Catégories!A:A,N1389)=0,"catégorie inconnue",LOOKUP(N1389,Catégories!A:A,Catégories!B:B))</f>
        <v/>
      </c>
      <c r="AE1389" s="21">
        <f>SUM(Z1389:AB1389)</f>
        <v/>
      </c>
    </row>
    <row r="1390" hidden="1" s="101">
      <c r="B1390" s="127" t="inlineStr">
        <is>
          <t>13624021</t>
        </is>
      </c>
      <c r="C1390" s="127" t="inlineStr">
        <is>
          <t>2</t>
        </is>
      </c>
      <c r="D1390" s="123" t="n">
        <v>46145</v>
      </c>
      <c r="E1390" s="127" t="inlineStr">
        <is>
          <t>96114</t>
        </is>
      </c>
      <c r="F1390" s="127" t="inlineStr">
        <is>
          <t>21320</t>
        </is>
      </c>
      <c r="G1390" s="127" t="inlineStr">
        <is>
          <t>DE</t>
        </is>
      </c>
      <c r="H1390" s="127" t="inlineStr">
        <is>
          <t>FR</t>
        </is>
      </c>
      <c r="I1390" s="127" t="inlineStr">
        <is>
          <t>107302</t>
        </is>
      </c>
      <c r="J1390" s="127" t="inlineStr">
        <is>
          <t>107302</t>
        </is>
      </c>
      <c r="K1390" s="127" t="inlineStr">
        <is>
          <t>999999</t>
        </is>
      </c>
      <c r="L1390" s="127" t="inlineStr">
        <is>
          <t>XT413935453TS</t>
        </is>
      </c>
      <c r="M1390" s="127" t="inlineStr">
        <is>
          <t>N</t>
        </is>
      </c>
      <c r="N1390" s="127" t="inlineStr">
        <is>
          <t>Transport</t>
        </is>
      </c>
      <c r="O1390" s="127" t="inlineStr">
        <is>
          <t>N</t>
        </is>
      </c>
      <c r="P1390" s="127" t="inlineStr">
        <is>
          <t>S</t>
        </is>
      </c>
      <c r="Q1390" s="127" t="inlineStr">
        <is>
          <t>ZA</t>
        </is>
      </c>
      <c r="R1390" s="147" t="n">
        <v>11.52</v>
      </c>
      <c r="S1390" s="127" t="inlineStr">
        <is>
          <t>6C</t>
        </is>
      </c>
      <c r="T1390" s="148" t="n">
        <v>14.31</v>
      </c>
      <c r="U1390" s="127" t="inlineStr">
        <is>
          <t>LA RUCHE LOGISTIQUE</t>
        </is>
      </c>
      <c r="W1390" s="8">
        <f>IF(C1390&lt;&gt;2,"",IF(S1390="5X","5XK",IF(S1390="5Y","5YK",IF(S1390="6B","6BK",IF(S1390="6C","6CK","")))))</f>
        <v/>
      </c>
      <c r="X1390" s="8">
        <f>IF(S1390="6B",_xlfn.XLOOKUP(H1390,'Zoning 2shop'!A:A,'Zoning 2shop'!B:B),IF(S1390="6C",_xlfn.XLOOKUP(G1390,'Zoning 2shop'!C:C,'Zoning 2shop'!D:D),""))</f>
        <v/>
      </c>
      <c r="Y1390" s="112">
        <f>AB1390/Z1390</f>
        <v/>
      </c>
      <c r="Z1390" s="4">
        <f>T1390</f>
        <v/>
      </c>
      <c r="AA1390" s="4">
        <f>IF(OR(S1390="6C",S1390="6B",S1390="5X",S1390="5Y"),0.08,0.5)</f>
        <v/>
      </c>
      <c r="AB1390" s="4">
        <f>$AG$5/$AG$2*Z1390</f>
        <v/>
      </c>
      <c r="AC1390" s="19">
        <f>Z1390+AA1390</f>
        <v/>
      </c>
      <c r="AD1390" s="8">
        <f>IF(COUNTIF(Catégories!A:A,N1390)=0,"catégorie inconnue",LOOKUP(N1390,Catégories!A:A,Catégories!B:B))</f>
        <v/>
      </c>
      <c r="AE1390" s="21">
        <f>SUM(Z1390:AB1390)</f>
        <v/>
      </c>
    </row>
    <row r="1391" hidden="1" s="101">
      <c r="B1391" s="127" t="inlineStr">
        <is>
          <t>13624021</t>
        </is>
      </c>
      <c r="C1391" s="127" t="inlineStr">
        <is>
          <t>2</t>
        </is>
      </c>
      <c r="D1391" s="123" t="n">
        <v>46146</v>
      </c>
      <c r="E1391" s="127" t="inlineStr">
        <is>
          <t>82211</t>
        </is>
      </c>
      <c r="F1391" s="127" t="inlineStr">
        <is>
          <t>21320</t>
        </is>
      </c>
      <c r="G1391" s="127" t="inlineStr">
        <is>
          <t>DE</t>
        </is>
      </c>
      <c r="H1391" s="127" t="inlineStr">
        <is>
          <t>FR</t>
        </is>
      </c>
      <c r="I1391" s="127" t="inlineStr">
        <is>
          <t>106219</t>
        </is>
      </c>
      <c r="J1391" s="127" t="inlineStr">
        <is>
          <t>106219</t>
        </is>
      </c>
      <c r="K1391" s="127" t="inlineStr">
        <is>
          <t>999999</t>
        </is>
      </c>
      <c r="L1391" s="127" t="inlineStr">
        <is>
          <t>XT413941516TS</t>
        </is>
      </c>
      <c r="M1391" s="127" t="inlineStr">
        <is>
          <t>N</t>
        </is>
      </c>
      <c r="N1391" s="127" t="inlineStr">
        <is>
          <t>Transport</t>
        </is>
      </c>
      <c r="O1391" s="127" t="inlineStr">
        <is>
          <t>N</t>
        </is>
      </c>
      <c r="P1391" s="127" t="inlineStr">
        <is>
          <t>S</t>
        </is>
      </c>
      <c r="Q1391" s="127" t="inlineStr">
        <is>
          <t>ZA</t>
        </is>
      </c>
      <c r="R1391" s="147" t="n">
        <v>1.459</v>
      </c>
      <c r="S1391" s="127" t="inlineStr">
        <is>
          <t>6C</t>
        </is>
      </c>
      <c r="T1391" s="148" t="n">
        <v>5.88</v>
      </c>
      <c r="U1391" s="127" t="inlineStr">
        <is>
          <t>LA RUCHE LOGISTIQUE</t>
        </is>
      </c>
      <c r="W1391" s="8">
        <f>IF(C1391&lt;&gt;2,"",IF(S1391="5X","5XK",IF(S1391="5Y","5YK",IF(S1391="6B","6BK",IF(S1391="6C","6CK","")))))</f>
        <v/>
      </c>
      <c r="X1391" s="8">
        <f>IF(S1391="6B",_xlfn.XLOOKUP(H1391,'Zoning 2shop'!A:A,'Zoning 2shop'!B:B),IF(S1391="6C",_xlfn.XLOOKUP(G1391,'Zoning 2shop'!C:C,'Zoning 2shop'!D:D),""))</f>
        <v/>
      </c>
      <c r="Y1391" s="112">
        <f>AB1391/Z1391</f>
        <v/>
      </c>
      <c r="Z1391" s="4">
        <f>T1391</f>
        <v/>
      </c>
      <c r="AA1391" s="4">
        <f>IF(OR(S1391="6C",S1391="6B",S1391="5X",S1391="5Y"),0.08,0.5)</f>
        <v/>
      </c>
      <c r="AB1391" s="4">
        <f>$AG$5/$AG$2*Z1391</f>
        <v/>
      </c>
      <c r="AC1391" s="19">
        <f>Z1391+AA1391</f>
        <v/>
      </c>
      <c r="AD1391" s="8">
        <f>IF(COUNTIF(Catégories!A:A,N1391)=0,"catégorie inconnue",LOOKUP(N1391,Catégories!A:A,Catégories!B:B))</f>
        <v/>
      </c>
      <c r="AE1391" s="21">
        <f>SUM(Z1391:AB1391)</f>
        <v/>
      </c>
    </row>
    <row r="1392" hidden="1" s="101">
      <c r="B1392" s="127" t="inlineStr">
        <is>
          <t>13624021</t>
        </is>
      </c>
      <c r="C1392" s="127" t="inlineStr">
        <is>
          <t>2</t>
        </is>
      </c>
      <c r="D1392" s="123" t="n">
        <v>46146</v>
      </c>
      <c r="E1392" s="127" t="inlineStr">
        <is>
          <t>23611</t>
        </is>
      </c>
      <c r="F1392" s="127" t="inlineStr">
        <is>
          <t>21320</t>
        </is>
      </c>
      <c r="G1392" s="127" t="inlineStr">
        <is>
          <t>DE</t>
        </is>
      </c>
      <c r="H1392" s="127" t="inlineStr">
        <is>
          <t>FR</t>
        </is>
      </c>
      <c r="I1392" s="127" t="inlineStr">
        <is>
          <t>108067</t>
        </is>
      </c>
      <c r="J1392" s="127" t="inlineStr">
        <is>
          <t>108067</t>
        </is>
      </c>
      <c r="K1392" s="127" t="inlineStr">
        <is>
          <t>999999</t>
        </is>
      </c>
      <c r="L1392" s="127" t="inlineStr">
        <is>
          <t>XT413943097TS</t>
        </is>
      </c>
      <c r="M1392" s="127" t="inlineStr">
        <is>
          <t>N</t>
        </is>
      </c>
      <c r="N1392" s="127" t="inlineStr">
        <is>
          <t>Transport</t>
        </is>
      </c>
      <c r="O1392" s="127" t="inlineStr">
        <is>
          <t>N</t>
        </is>
      </c>
      <c r="P1392" s="127" t="inlineStr">
        <is>
          <t>S</t>
        </is>
      </c>
      <c r="Q1392" s="127" t="inlineStr">
        <is>
          <t>ZA</t>
        </is>
      </c>
      <c r="R1392" s="147" t="n">
        <v>4.799</v>
      </c>
      <c r="S1392" s="127" t="inlineStr">
        <is>
          <t>6C</t>
        </is>
      </c>
      <c r="T1392" s="148" t="n">
        <v>9.69</v>
      </c>
      <c r="U1392" s="127" t="inlineStr">
        <is>
          <t>LA RUCHE LOGISTIQUE</t>
        </is>
      </c>
      <c r="W1392" s="8">
        <f>IF(C1392&lt;&gt;2,"",IF(S1392="5X","5XK",IF(S1392="5Y","5YK",IF(S1392="6B","6BK",IF(S1392="6C","6CK","")))))</f>
        <v/>
      </c>
      <c r="X1392" s="8">
        <f>IF(S1392="6B",_xlfn.XLOOKUP(H1392,'Zoning 2shop'!A:A,'Zoning 2shop'!B:B),IF(S1392="6C",_xlfn.XLOOKUP(G1392,'Zoning 2shop'!C:C,'Zoning 2shop'!D:D),""))</f>
        <v/>
      </c>
      <c r="Y1392" s="112">
        <f>AB1392/Z1392</f>
        <v/>
      </c>
      <c r="Z1392" s="4">
        <f>T1392</f>
        <v/>
      </c>
      <c r="AA1392" s="4">
        <f>IF(OR(S1392="6C",S1392="6B",S1392="5X",S1392="5Y"),0.08,0.5)</f>
        <v/>
      </c>
      <c r="AB1392" s="4">
        <f>$AG$5/$AG$2*Z1392</f>
        <v/>
      </c>
      <c r="AC1392" s="19">
        <f>Z1392+AA1392</f>
        <v/>
      </c>
      <c r="AD1392" s="8">
        <f>IF(COUNTIF(Catégories!A:A,N1392)=0,"catégorie inconnue",LOOKUP(N1392,Catégories!A:A,Catégories!B:B))</f>
        <v/>
      </c>
      <c r="AE1392" s="21">
        <f>SUM(Z1392:AB1392)</f>
        <v/>
      </c>
    </row>
    <row r="1393" hidden="1" s="101">
      <c r="B1393" s="127" t="inlineStr">
        <is>
          <t>13624021</t>
        </is>
      </c>
      <c r="C1393" s="127" t="inlineStr">
        <is>
          <t>2</t>
        </is>
      </c>
      <c r="D1393" s="123" t="n">
        <v>46146</v>
      </c>
      <c r="E1393" s="127" t="inlineStr">
        <is>
          <t>50171</t>
        </is>
      </c>
      <c r="F1393" s="127" t="inlineStr">
        <is>
          <t>21320</t>
        </is>
      </c>
      <c r="G1393" s="127" t="inlineStr">
        <is>
          <t>DE</t>
        </is>
      </c>
      <c r="H1393" s="127" t="inlineStr">
        <is>
          <t>FR</t>
        </is>
      </c>
      <c r="I1393" s="127" t="inlineStr">
        <is>
          <t>107489</t>
        </is>
      </c>
      <c r="J1393" s="127" t="inlineStr">
        <is>
          <t>107489</t>
        </is>
      </c>
      <c r="K1393" s="127" t="inlineStr">
        <is>
          <t>999999</t>
        </is>
      </c>
      <c r="L1393" s="127" t="inlineStr">
        <is>
          <t>XT413943242TS</t>
        </is>
      </c>
      <c r="M1393" s="127" t="inlineStr">
        <is>
          <t>N</t>
        </is>
      </c>
      <c r="N1393" s="127" t="inlineStr">
        <is>
          <t>Transport</t>
        </is>
      </c>
      <c r="O1393" s="127" t="inlineStr">
        <is>
          <t>N</t>
        </is>
      </c>
      <c r="P1393" s="127" t="inlineStr">
        <is>
          <t>S</t>
        </is>
      </c>
      <c r="Q1393" s="127" t="inlineStr">
        <is>
          <t>ZA</t>
        </is>
      </c>
      <c r="R1393" s="147" t="n">
        <v>4.787</v>
      </c>
      <c r="S1393" s="127" t="inlineStr">
        <is>
          <t>6C</t>
        </is>
      </c>
      <c r="T1393" s="148" t="n">
        <v>9.69</v>
      </c>
      <c r="U1393" s="127" t="inlineStr">
        <is>
          <t>LA RUCHE LOGISTIQUE</t>
        </is>
      </c>
      <c r="W1393" s="8">
        <f>IF(C1393&lt;&gt;2,"",IF(S1393="5X","5XK",IF(S1393="5Y","5YK",IF(S1393="6B","6BK",IF(S1393="6C","6CK","")))))</f>
        <v/>
      </c>
      <c r="X1393" s="8">
        <f>IF(S1393="6B",_xlfn.XLOOKUP(H1393,'Zoning 2shop'!A:A,'Zoning 2shop'!B:B),IF(S1393="6C",_xlfn.XLOOKUP(G1393,'Zoning 2shop'!C:C,'Zoning 2shop'!D:D),""))</f>
        <v/>
      </c>
      <c r="Y1393" s="112">
        <f>AB1393/Z1393</f>
        <v/>
      </c>
      <c r="Z1393" s="4">
        <f>T1393</f>
        <v/>
      </c>
      <c r="AA1393" s="4">
        <f>IF(OR(S1393="6C",S1393="6B",S1393="5X",S1393="5Y"),0.08,0.5)</f>
        <v/>
      </c>
      <c r="AB1393" s="4">
        <f>$AG$5/$AG$2*Z1393</f>
        <v/>
      </c>
      <c r="AC1393" s="19">
        <f>Z1393+AA1393</f>
        <v/>
      </c>
      <c r="AD1393" s="8">
        <f>IF(COUNTIF(Catégories!A:A,N1393)=0,"catégorie inconnue",LOOKUP(N1393,Catégories!A:A,Catégories!B:B))</f>
        <v/>
      </c>
      <c r="AE1393" s="21">
        <f>SUM(Z1393:AB1393)</f>
        <v/>
      </c>
    </row>
    <row r="1394" hidden="1" s="101">
      <c r="B1394" s="127" t="inlineStr">
        <is>
          <t>13624021</t>
        </is>
      </c>
      <c r="C1394" s="127" t="inlineStr">
        <is>
          <t>2</t>
        </is>
      </c>
      <c r="D1394" s="123" t="n">
        <v>46146</v>
      </c>
      <c r="E1394" s="127" t="inlineStr">
        <is>
          <t>29790</t>
        </is>
      </c>
      <c r="F1394" s="127" t="inlineStr">
        <is>
          <t>21320</t>
        </is>
      </c>
      <c r="G1394" s="127" t="inlineStr">
        <is>
          <t>ES</t>
        </is>
      </c>
      <c r="H1394" s="127" t="inlineStr">
        <is>
          <t>FR</t>
        </is>
      </c>
      <c r="I1394" s="127" t="inlineStr">
        <is>
          <t>105273</t>
        </is>
      </c>
      <c r="J1394" s="127" t="inlineStr">
        <is>
          <t>105273</t>
        </is>
      </c>
      <c r="K1394" s="127" t="inlineStr">
        <is>
          <t>999999</t>
        </is>
      </c>
      <c r="L1394" s="127" t="inlineStr">
        <is>
          <t>XT413943928TS</t>
        </is>
      </c>
      <c r="M1394" s="127" t="inlineStr">
        <is>
          <t>N</t>
        </is>
      </c>
      <c r="N1394" s="127" t="inlineStr">
        <is>
          <t>Transport</t>
        </is>
      </c>
      <c r="O1394" s="127" t="inlineStr">
        <is>
          <t>N</t>
        </is>
      </c>
      <c r="P1394" s="127" t="inlineStr">
        <is>
          <t>S</t>
        </is>
      </c>
      <c r="Q1394" s="127" t="inlineStr">
        <is>
          <t>ZA</t>
        </is>
      </c>
      <c r="R1394" s="147" t="n">
        <v>5.414</v>
      </c>
      <c r="S1394" s="127" t="inlineStr">
        <is>
          <t>6C</t>
        </is>
      </c>
      <c r="T1394" s="148" t="n">
        <v>11.42</v>
      </c>
      <c r="U1394" s="127" t="inlineStr">
        <is>
          <t>LA RUCHE LOGISTIQUE</t>
        </is>
      </c>
      <c r="W1394" s="8">
        <f>IF(C1394&lt;&gt;2,"",IF(S1394="5X","5XK",IF(S1394="5Y","5YK",IF(S1394="6B","6BK",IF(S1394="6C","6CK","")))))</f>
        <v/>
      </c>
      <c r="X1394" s="8">
        <f>IF(S1394="6B",_xlfn.XLOOKUP(H1394,'Zoning 2shop'!A:A,'Zoning 2shop'!B:B),IF(S1394="6C",_xlfn.XLOOKUP(G1394,'Zoning 2shop'!C:C,'Zoning 2shop'!D:D),""))</f>
        <v/>
      </c>
      <c r="Y1394" s="112">
        <f>AB1394/Z1394</f>
        <v/>
      </c>
      <c r="Z1394" s="4">
        <f>T1394</f>
        <v/>
      </c>
      <c r="AA1394" s="4">
        <f>IF(OR(S1394="6C",S1394="6B",S1394="5X",S1394="5Y"),0.08,0.5)</f>
        <v/>
      </c>
      <c r="AB1394" s="4">
        <f>$AG$5/$AG$2*Z1394</f>
        <v/>
      </c>
      <c r="AC1394" s="19">
        <f>Z1394+AA1394</f>
        <v/>
      </c>
      <c r="AD1394" s="8">
        <f>IF(COUNTIF(Catégories!A:A,N1394)=0,"catégorie inconnue",LOOKUP(N1394,Catégories!A:A,Catégories!B:B))</f>
        <v/>
      </c>
      <c r="AE1394" s="21">
        <f>SUM(Z1394:AB1394)</f>
        <v/>
      </c>
    </row>
    <row r="1395" hidden="1" s="101">
      <c r="B1395" s="127" t="inlineStr">
        <is>
          <t>13624021</t>
        </is>
      </c>
      <c r="C1395" s="127" t="inlineStr">
        <is>
          <t>2</t>
        </is>
      </c>
      <c r="D1395" s="123" t="n">
        <v>46146</v>
      </c>
      <c r="E1395" s="127" t="inlineStr">
        <is>
          <t>269 35</t>
        </is>
      </c>
      <c r="F1395" s="127" t="inlineStr">
        <is>
          <t>21320</t>
        </is>
      </c>
      <c r="G1395" s="127" t="inlineStr">
        <is>
          <t>SE</t>
        </is>
      </c>
      <c r="H1395" s="127" t="inlineStr">
        <is>
          <t>FR</t>
        </is>
      </c>
      <c r="I1395" s="127" t="inlineStr">
        <is>
          <t>103803</t>
        </is>
      </c>
      <c r="J1395" s="127" t="inlineStr">
        <is>
          <t>103803</t>
        </is>
      </c>
      <c r="K1395" s="127" t="inlineStr">
        <is>
          <t>999999</t>
        </is>
      </c>
      <c r="L1395" s="127" t="inlineStr">
        <is>
          <t>XT413944628TS</t>
        </is>
      </c>
      <c r="M1395" s="127" t="inlineStr">
        <is>
          <t>N</t>
        </is>
      </c>
      <c r="N1395" s="127" t="inlineStr">
        <is>
          <t>Transport</t>
        </is>
      </c>
      <c r="O1395" s="127" t="inlineStr">
        <is>
          <t>N</t>
        </is>
      </c>
      <c r="P1395" s="127" t="inlineStr">
        <is>
          <t>S</t>
        </is>
      </c>
      <c r="Q1395" s="127" t="inlineStr">
        <is>
          <t>ZA</t>
        </is>
      </c>
      <c r="R1395" s="147" t="n">
        <v>6.33</v>
      </c>
      <c r="S1395" s="127" t="inlineStr">
        <is>
          <t>6C</t>
        </is>
      </c>
      <c r="T1395" s="148" t="n">
        <v>16</v>
      </c>
      <c r="U1395" s="127" t="inlineStr">
        <is>
          <t>LA RUCHE LOGISTIQUE</t>
        </is>
      </c>
      <c r="W1395" s="8">
        <f>IF(C1395&lt;&gt;2,"",IF(S1395="5X","5XK",IF(S1395="5Y","5YK",IF(S1395="6B","6BK",IF(S1395="6C","6CK","")))))</f>
        <v/>
      </c>
      <c r="X1395" s="8">
        <f>IF(S1395="6B",_xlfn.XLOOKUP(H1395,'Zoning 2shop'!A:A,'Zoning 2shop'!B:B),IF(S1395="6C",_xlfn.XLOOKUP(G1395,'Zoning 2shop'!C:C,'Zoning 2shop'!D:D),""))</f>
        <v/>
      </c>
      <c r="Y1395" s="112">
        <f>AB1395/Z1395</f>
        <v/>
      </c>
      <c r="Z1395" s="4">
        <f>T1395</f>
        <v/>
      </c>
      <c r="AA1395" s="4">
        <f>IF(OR(S1395="6C",S1395="6B",S1395="5X",S1395="5Y"),0.08,0.5)</f>
        <v/>
      </c>
      <c r="AB1395" s="4">
        <f>$AG$5/$AG$2*Z1395</f>
        <v/>
      </c>
      <c r="AC1395" s="19">
        <f>Z1395+AA1395</f>
        <v/>
      </c>
      <c r="AD1395" s="8">
        <f>IF(COUNTIF(Catégories!A:A,N1395)=0,"catégorie inconnue",LOOKUP(N1395,Catégories!A:A,Catégories!B:B))</f>
        <v/>
      </c>
      <c r="AE1395" s="21">
        <f>SUM(Z1395:AB1395)</f>
        <v/>
      </c>
    </row>
    <row r="1396" hidden="1" s="101">
      <c r="B1396" s="127" t="inlineStr">
        <is>
          <t>13624021</t>
        </is>
      </c>
      <c r="C1396" s="127" t="inlineStr">
        <is>
          <t>2</t>
        </is>
      </c>
      <c r="D1396" s="123" t="n">
        <v>46146</v>
      </c>
      <c r="E1396" s="127" t="inlineStr">
        <is>
          <t>28329</t>
        </is>
      </c>
      <c r="F1396" s="127" t="inlineStr">
        <is>
          <t>21320</t>
        </is>
      </c>
      <c r="G1396" s="127" t="inlineStr">
        <is>
          <t>DE</t>
        </is>
      </c>
      <c r="H1396" s="127" t="inlineStr">
        <is>
          <t>FR</t>
        </is>
      </c>
      <c r="I1396" s="127" t="inlineStr">
        <is>
          <t>107501</t>
        </is>
      </c>
      <c r="J1396" s="127" t="inlineStr">
        <is>
          <t>107501</t>
        </is>
      </c>
      <c r="K1396" s="127" t="inlineStr">
        <is>
          <t>999999</t>
        </is>
      </c>
      <c r="L1396" s="127" t="inlineStr">
        <is>
          <t>XT413945889TS</t>
        </is>
      </c>
      <c r="M1396" s="127" t="inlineStr">
        <is>
          <t>N</t>
        </is>
      </c>
      <c r="N1396" s="127" t="inlineStr">
        <is>
          <t>Transport</t>
        </is>
      </c>
      <c r="O1396" s="127" t="inlineStr">
        <is>
          <t>N</t>
        </is>
      </c>
      <c r="P1396" s="127" t="inlineStr">
        <is>
          <t>S</t>
        </is>
      </c>
      <c r="Q1396" s="127" t="inlineStr">
        <is>
          <t>ZA</t>
        </is>
      </c>
      <c r="R1396" s="147" t="n">
        <v>4.678</v>
      </c>
      <c r="S1396" s="127" t="inlineStr">
        <is>
          <t>6C</t>
        </is>
      </c>
      <c r="T1396" s="148" t="n">
        <v>9.69</v>
      </c>
      <c r="U1396" s="127" t="inlineStr">
        <is>
          <t>LA RUCHE LOGISTIQUE</t>
        </is>
      </c>
      <c r="W1396" s="8">
        <f>IF(C1396&lt;&gt;2,"",IF(S1396="5X","5XK",IF(S1396="5Y","5YK",IF(S1396="6B","6BK",IF(S1396="6C","6CK","")))))</f>
        <v/>
      </c>
      <c r="X1396" s="8">
        <f>IF(S1396="6B",_xlfn.XLOOKUP(H1396,'Zoning 2shop'!A:A,'Zoning 2shop'!B:B),IF(S1396="6C",_xlfn.XLOOKUP(G1396,'Zoning 2shop'!C:C,'Zoning 2shop'!D:D),""))</f>
        <v/>
      </c>
      <c r="Y1396" s="112">
        <f>AB1396/Z1396</f>
        <v/>
      </c>
      <c r="Z1396" s="4">
        <f>T1396</f>
        <v/>
      </c>
      <c r="AA1396" s="4">
        <f>IF(OR(S1396="6C",S1396="6B",S1396="5X",S1396="5Y"),0.08,0.5)</f>
        <v/>
      </c>
      <c r="AB1396" s="4">
        <f>$AG$5/$AG$2*Z1396</f>
        <v/>
      </c>
      <c r="AC1396" s="19">
        <f>Z1396+AA1396</f>
        <v/>
      </c>
      <c r="AD1396" s="8">
        <f>IF(COUNTIF(Catégories!A:A,N1396)=0,"catégorie inconnue",LOOKUP(N1396,Catégories!A:A,Catégories!B:B))</f>
        <v/>
      </c>
      <c r="AE1396" s="21">
        <f>SUM(Z1396:AB1396)</f>
        <v/>
      </c>
    </row>
    <row r="1397" hidden="1" s="101">
      <c r="B1397" s="127" t="inlineStr">
        <is>
          <t>13624021</t>
        </is>
      </c>
      <c r="C1397" s="127" t="inlineStr">
        <is>
          <t>2</t>
        </is>
      </c>
      <c r="D1397" s="123" t="n">
        <v>46146</v>
      </c>
      <c r="E1397" s="127" t="inlineStr">
        <is>
          <t>83355</t>
        </is>
      </c>
      <c r="F1397" s="127" t="inlineStr">
        <is>
          <t>21320</t>
        </is>
      </c>
      <c r="G1397" s="127" t="inlineStr">
        <is>
          <t>DE</t>
        </is>
      </c>
      <c r="H1397" s="127" t="inlineStr">
        <is>
          <t>FR</t>
        </is>
      </c>
      <c r="I1397" s="127" t="inlineStr">
        <is>
          <t>106757</t>
        </is>
      </c>
      <c r="J1397" s="127" t="inlineStr">
        <is>
          <t>106757</t>
        </is>
      </c>
      <c r="K1397" s="127" t="inlineStr">
        <is>
          <t>999999</t>
        </is>
      </c>
      <c r="L1397" s="127" t="inlineStr">
        <is>
          <t>XT413951371TS</t>
        </is>
      </c>
      <c r="M1397" s="127" t="inlineStr">
        <is>
          <t>N</t>
        </is>
      </c>
      <c r="N1397" s="127" t="inlineStr">
        <is>
          <t>Transport</t>
        </is>
      </c>
      <c r="O1397" s="127" t="inlineStr">
        <is>
          <t>N</t>
        </is>
      </c>
      <c r="P1397" s="127" t="inlineStr">
        <is>
          <t>S</t>
        </is>
      </c>
      <c r="Q1397" s="127" t="inlineStr">
        <is>
          <t>ZA</t>
        </is>
      </c>
      <c r="R1397" s="147" t="n">
        <v>5.508</v>
      </c>
      <c r="S1397" s="127" t="inlineStr">
        <is>
          <t>6C</t>
        </is>
      </c>
      <c r="T1397" s="148" t="n">
        <v>10.35</v>
      </c>
      <c r="U1397" s="127" t="inlineStr">
        <is>
          <t>LA RUCHE LOGISTIQUE</t>
        </is>
      </c>
      <c r="W1397" s="8">
        <f>IF(C1397&lt;&gt;2,"",IF(S1397="5X","5XK",IF(S1397="5Y","5YK",IF(S1397="6B","6BK",IF(S1397="6C","6CK","")))))</f>
        <v/>
      </c>
      <c r="X1397" s="8">
        <f>IF(S1397="6B",_xlfn.XLOOKUP(H1397,'Zoning 2shop'!A:A,'Zoning 2shop'!B:B),IF(S1397="6C",_xlfn.XLOOKUP(G1397,'Zoning 2shop'!C:C,'Zoning 2shop'!D:D),""))</f>
        <v/>
      </c>
      <c r="Y1397" s="112">
        <f>AB1397/Z1397</f>
        <v/>
      </c>
      <c r="Z1397" s="4">
        <f>T1397</f>
        <v/>
      </c>
      <c r="AA1397" s="4">
        <f>IF(OR(S1397="6C",S1397="6B",S1397="5X",S1397="5Y"),0.08,0.5)</f>
        <v/>
      </c>
      <c r="AB1397" s="4">
        <f>$AG$5/$AG$2*Z1397</f>
        <v/>
      </c>
      <c r="AC1397" s="19">
        <f>Z1397+AA1397</f>
        <v/>
      </c>
      <c r="AD1397" s="8">
        <f>IF(COUNTIF(Catégories!A:A,N1397)=0,"catégorie inconnue",LOOKUP(N1397,Catégories!A:A,Catégories!B:B))</f>
        <v/>
      </c>
      <c r="AE1397" s="21">
        <f>SUM(Z1397:AB1397)</f>
        <v/>
      </c>
    </row>
    <row r="1398" hidden="1" s="101">
      <c r="B1398" s="127" t="inlineStr">
        <is>
          <t>13624021</t>
        </is>
      </c>
      <c r="C1398" s="127" t="inlineStr">
        <is>
          <t>2</t>
        </is>
      </c>
      <c r="D1398" s="123" t="n">
        <v>46146</v>
      </c>
      <c r="E1398" s="127" t="inlineStr">
        <is>
          <t>37213</t>
        </is>
      </c>
      <c r="F1398" s="127" t="inlineStr">
        <is>
          <t>21320</t>
        </is>
      </c>
      <c r="G1398" s="127" t="inlineStr">
        <is>
          <t>DE</t>
        </is>
      </c>
      <c r="H1398" s="127" t="inlineStr">
        <is>
          <t>FR</t>
        </is>
      </c>
      <c r="I1398" s="127" t="inlineStr">
        <is>
          <t>108078</t>
        </is>
      </c>
      <c r="J1398" s="127" t="inlineStr">
        <is>
          <t>108078</t>
        </is>
      </c>
      <c r="K1398" s="127" t="inlineStr">
        <is>
          <t>999999</t>
        </is>
      </c>
      <c r="L1398" s="127" t="inlineStr">
        <is>
          <t>XT413951779TS</t>
        </is>
      </c>
      <c r="M1398" s="127" t="inlineStr">
        <is>
          <t>N</t>
        </is>
      </c>
      <c r="N1398" s="127" t="inlineStr">
        <is>
          <t>Transport</t>
        </is>
      </c>
      <c r="O1398" s="127" t="inlineStr">
        <is>
          <t>N</t>
        </is>
      </c>
      <c r="P1398" s="127" t="inlineStr">
        <is>
          <t>S</t>
        </is>
      </c>
      <c r="Q1398" s="127" t="inlineStr">
        <is>
          <t>ZA</t>
        </is>
      </c>
      <c r="R1398" s="147" t="n">
        <v>1.584</v>
      </c>
      <c r="S1398" s="127" t="inlineStr">
        <is>
          <t>6C</t>
        </is>
      </c>
      <c r="T1398" s="148" t="n">
        <v>5.88</v>
      </c>
      <c r="U1398" s="127" t="inlineStr">
        <is>
          <t>LA RUCHE LOGISTIQUE</t>
        </is>
      </c>
      <c r="W1398" s="8">
        <f>IF(C1398&lt;&gt;2,"",IF(S1398="5X","5XK",IF(S1398="5Y","5YK",IF(S1398="6B","6BK",IF(S1398="6C","6CK","")))))</f>
        <v/>
      </c>
      <c r="X1398" s="8">
        <f>IF(S1398="6B",_xlfn.XLOOKUP(H1398,'Zoning 2shop'!A:A,'Zoning 2shop'!B:B),IF(S1398="6C",_xlfn.XLOOKUP(G1398,'Zoning 2shop'!C:C,'Zoning 2shop'!D:D),""))</f>
        <v/>
      </c>
      <c r="Y1398" s="112">
        <f>AB1398/Z1398</f>
        <v/>
      </c>
      <c r="Z1398" s="4">
        <f>T1398</f>
        <v/>
      </c>
      <c r="AA1398" s="4">
        <f>IF(OR(S1398="6C",S1398="6B",S1398="5X",S1398="5Y"),0.08,0.5)</f>
        <v/>
      </c>
      <c r="AB1398" s="4">
        <f>$AG$5/$AG$2*Z1398</f>
        <v/>
      </c>
      <c r="AC1398" s="19">
        <f>Z1398+AA1398</f>
        <v/>
      </c>
      <c r="AD1398" s="8">
        <f>IF(COUNTIF(Catégories!A:A,N1398)=0,"catégorie inconnue",LOOKUP(N1398,Catégories!A:A,Catégories!B:B))</f>
        <v/>
      </c>
      <c r="AE1398" s="21">
        <f>SUM(Z1398:AB1398)</f>
        <v/>
      </c>
    </row>
    <row r="1399" hidden="1" s="101">
      <c r="B1399" s="127" t="inlineStr">
        <is>
          <t>13624021</t>
        </is>
      </c>
      <c r="C1399" s="127" t="inlineStr">
        <is>
          <t>2</t>
        </is>
      </c>
      <c r="D1399" s="123" t="n">
        <v>46146</v>
      </c>
      <c r="E1399" s="127" t="inlineStr">
        <is>
          <t>2820</t>
        </is>
      </c>
      <c r="F1399" s="127" t="inlineStr">
        <is>
          <t>21320</t>
        </is>
      </c>
      <c r="G1399" s="127" t="inlineStr">
        <is>
          <t>DK</t>
        </is>
      </c>
      <c r="H1399" s="127" t="inlineStr">
        <is>
          <t>FR</t>
        </is>
      </c>
      <c r="I1399" s="127" t="inlineStr">
        <is>
          <t>104378</t>
        </is>
      </c>
      <c r="J1399" s="127" t="inlineStr">
        <is>
          <t>104378</t>
        </is>
      </c>
      <c r="K1399" s="127" t="inlineStr">
        <is>
          <t>999999</t>
        </is>
      </c>
      <c r="L1399" s="127" t="inlineStr">
        <is>
          <t>XT413953236TS</t>
        </is>
      </c>
      <c r="M1399" s="127" t="inlineStr">
        <is>
          <t>N</t>
        </is>
      </c>
      <c r="N1399" s="127" t="inlineStr">
        <is>
          <t>Transport</t>
        </is>
      </c>
      <c r="O1399" s="127" t="inlineStr">
        <is>
          <t>N</t>
        </is>
      </c>
      <c r="P1399" s="127" t="inlineStr">
        <is>
          <t>S</t>
        </is>
      </c>
      <c r="Q1399" s="127" t="inlineStr">
        <is>
          <t>ZA</t>
        </is>
      </c>
      <c r="R1399" s="147" t="n">
        <v>3.326</v>
      </c>
      <c r="S1399" s="127" t="inlineStr">
        <is>
          <t>6C</t>
        </is>
      </c>
      <c r="T1399" s="148" t="n">
        <v>13.17</v>
      </c>
      <c r="U1399" s="127" t="inlineStr">
        <is>
          <t>LA RUCHE LOGISTIQUE</t>
        </is>
      </c>
      <c r="W1399" s="8">
        <f>IF(C1399&lt;&gt;2,"",IF(S1399="5X","5XK",IF(S1399="5Y","5YK",IF(S1399="6B","6BK",IF(S1399="6C","6CK","")))))</f>
        <v/>
      </c>
      <c r="X1399" s="8">
        <f>IF(S1399="6B",_xlfn.XLOOKUP(H1399,'Zoning 2shop'!A:A,'Zoning 2shop'!B:B),IF(S1399="6C",_xlfn.XLOOKUP(G1399,'Zoning 2shop'!C:C,'Zoning 2shop'!D:D),""))</f>
        <v/>
      </c>
      <c r="Y1399" s="112">
        <f>AB1399/Z1399</f>
        <v/>
      </c>
      <c r="Z1399" s="4">
        <f>T1399</f>
        <v/>
      </c>
      <c r="AA1399" s="4">
        <f>IF(OR(S1399="6C",S1399="6B",S1399="5X",S1399="5Y"),0.08,0.5)</f>
        <v/>
      </c>
      <c r="AB1399" s="4">
        <f>$AG$5/$AG$2*Z1399</f>
        <v/>
      </c>
      <c r="AC1399" s="19">
        <f>Z1399+AA1399</f>
        <v/>
      </c>
      <c r="AD1399" s="8">
        <f>IF(COUNTIF(Catégories!A:A,N1399)=0,"catégorie inconnue",LOOKUP(N1399,Catégories!A:A,Catégories!B:B))</f>
        <v/>
      </c>
      <c r="AE1399" s="21">
        <f>SUM(Z1399:AB1399)</f>
        <v/>
      </c>
    </row>
    <row r="1400" hidden="1" s="101">
      <c r="B1400" s="127" t="inlineStr">
        <is>
          <t>13624021</t>
        </is>
      </c>
      <c r="C1400" s="127" t="inlineStr">
        <is>
          <t>2</t>
        </is>
      </c>
      <c r="D1400" s="123" t="n">
        <v>46146</v>
      </c>
      <c r="E1400" s="127" t="inlineStr">
        <is>
          <t>63853</t>
        </is>
      </c>
      <c r="F1400" s="127" t="inlineStr">
        <is>
          <t>21320</t>
        </is>
      </c>
      <c r="G1400" s="127" t="inlineStr">
        <is>
          <t>DE</t>
        </is>
      </c>
      <c r="H1400" s="127" t="inlineStr">
        <is>
          <t>FR</t>
        </is>
      </c>
      <c r="I1400" s="127" t="inlineStr">
        <is>
          <t>105334</t>
        </is>
      </c>
      <c r="J1400" s="127" t="inlineStr">
        <is>
          <t>105334</t>
        </is>
      </c>
      <c r="K1400" s="127" t="inlineStr">
        <is>
          <t>999999</t>
        </is>
      </c>
      <c r="L1400" s="127" t="inlineStr">
        <is>
          <t>XT413953655TS</t>
        </is>
      </c>
      <c r="M1400" s="127" t="inlineStr">
        <is>
          <t>N</t>
        </is>
      </c>
      <c r="N1400" s="127" t="inlineStr">
        <is>
          <t>Transport</t>
        </is>
      </c>
      <c r="O1400" s="127" t="inlineStr">
        <is>
          <t>N</t>
        </is>
      </c>
      <c r="P1400" s="127" t="inlineStr">
        <is>
          <t>S</t>
        </is>
      </c>
      <c r="Q1400" s="127" t="inlineStr">
        <is>
          <t>ZA</t>
        </is>
      </c>
      <c r="R1400" s="147" t="n">
        <v>4.266</v>
      </c>
      <c r="S1400" s="127" t="inlineStr">
        <is>
          <t>6C</t>
        </is>
      </c>
      <c r="T1400" s="148" t="n">
        <v>9.69</v>
      </c>
      <c r="U1400" s="127" t="inlineStr">
        <is>
          <t>LA RUCHE LOGISTIQUE</t>
        </is>
      </c>
      <c r="W1400" s="8">
        <f>IF(C1400&lt;&gt;2,"",IF(S1400="5X","5XK",IF(S1400="5Y","5YK",IF(S1400="6B","6BK",IF(S1400="6C","6CK","")))))</f>
        <v/>
      </c>
      <c r="X1400" s="8">
        <f>IF(S1400="6B",_xlfn.XLOOKUP(H1400,'Zoning 2shop'!A:A,'Zoning 2shop'!B:B),IF(S1400="6C",_xlfn.XLOOKUP(G1400,'Zoning 2shop'!C:C,'Zoning 2shop'!D:D),""))</f>
        <v/>
      </c>
      <c r="Y1400" s="112">
        <f>AB1400/Z1400</f>
        <v/>
      </c>
      <c r="Z1400" s="4">
        <f>T1400</f>
        <v/>
      </c>
      <c r="AA1400" s="4">
        <f>IF(OR(S1400="6C",S1400="6B",S1400="5X",S1400="5Y"),0.08,0.5)</f>
        <v/>
      </c>
      <c r="AB1400" s="4">
        <f>$AG$5/$AG$2*Z1400</f>
        <v/>
      </c>
      <c r="AC1400" s="19">
        <f>Z1400+AA1400</f>
        <v/>
      </c>
      <c r="AD1400" s="8">
        <f>IF(COUNTIF(Catégories!A:A,N1400)=0,"catégorie inconnue",LOOKUP(N1400,Catégories!A:A,Catégories!B:B))</f>
        <v/>
      </c>
      <c r="AE1400" s="21">
        <f>SUM(Z1400:AB1400)</f>
        <v/>
      </c>
    </row>
    <row r="1401" hidden="1" s="101">
      <c r="B1401" s="127" t="inlineStr">
        <is>
          <t>13624021</t>
        </is>
      </c>
      <c r="C1401" s="127" t="inlineStr">
        <is>
          <t>2</t>
        </is>
      </c>
      <c r="D1401" s="123" t="n">
        <v>46146</v>
      </c>
      <c r="E1401" s="127" t="inlineStr">
        <is>
          <t>92280</t>
        </is>
      </c>
      <c r="F1401" s="127" t="inlineStr">
        <is>
          <t>21320</t>
        </is>
      </c>
      <c r="G1401" s="127" t="inlineStr">
        <is>
          <t>DE</t>
        </is>
      </c>
      <c r="H1401" s="127" t="inlineStr">
        <is>
          <t>FR</t>
        </is>
      </c>
      <c r="I1401" s="127" t="inlineStr">
        <is>
          <t>107928</t>
        </is>
      </c>
      <c r="J1401" s="127" t="inlineStr">
        <is>
          <t>107928</t>
        </is>
      </c>
      <c r="K1401" s="127" t="inlineStr">
        <is>
          <t>999999</t>
        </is>
      </c>
      <c r="L1401" s="127" t="inlineStr">
        <is>
          <t>XT413954069TS</t>
        </is>
      </c>
      <c r="M1401" s="127" t="inlineStr">
        <is>
          <t>N</t>
        </is>
      </c>
      <c r="N1401" s="127" t="inlineStr">
        <is>
          <t>Transport</t>
        </is>
      </c>
      <c r="O1401" s="127" t="inlineStr">
        <is>
          <t>N</t>
        </is>
      </c>
      <c r="P1401" s="127" t="inlineStr">
        <is>
          <t>S</t>
        </is>
      </c>
      <c r="Q1401" s="127" t="inlineStr">
        <is>
          <t>ZA</t>
        </is>
      </c>
      <c r="R1401" s="147" t="n">
        <v>1.264</v>
      </c>
      <c r="S1401" s="127" t="inlineStr">
        <is>
          <t>6C</t>
        </is>
      </c>
      <c r="T1401" s="148" t="n">
        <v>5.88</v>
      </c>
      <c r="U1401" s="127" t="inlineStr">
        <is>
          <t>LA RUCHE LOGISTIQUE</t>
        </is>
      </c>
      <c r="W1401" s="8">
        <f>IF(C1401&lt;&gt;2,"",IF(S1401="5X","5XK",IF(S1401="5Y","5YK",IF(S1401="6B","6BK",IF(S1401="6C","6CK","")))))</f>
        <v/>
      </c>
      <c r="X1401" s="8">
        <f>IF(S1401="6B",_xlfn.XLOOKUP(H1401,'Zoning 2shop'!A:A,'Zoning 2shop'!B:B),IF(S1401="6C",_xlfn.XLOOKUP(G1401,'Zoning 2shop'!C:C,'Zoning 2shop'!D:D),""))</f>
        <v/>
      </c>
      <c r="Y1401" s="112">
        <f>AB1401/Z1401</f>
        <v/>
      </c>
      <c r="Z1401" s="4">
        <f>T1401</f>
        <v/>
      </c>
      <c r="AA1401" s="4">
        <f>IF(OR(S1401="6C",S1401="6B",S1401="5X",S1401="5Y"),0.08,0.5)</f>
        <v/>
      </c>
      <c r="AB1401" s="4">
        <f>$AG$5/$AG$2*Z1401</f>
        <v/>
      </c>
      <c r="AC1401" s="19">
        <f>Z1401+AA1401</f>
        <v/>
      </c>
      <c r="AD1401" s="8">
        <f>IF(COUNTIF(Catégories!A:A,N1401)=0,"catégorie inconnue",LOOKUP(N1401,Catégories!A:A,Catégories!B:B))</f>
        <v/>
      </c>
      <c r="AE1401" s="21">
        <f>SUM(Z1401:AB1401)</f>
        <v/>
      </c>
    </row>
    <row r="1402" hidden="1" s="101">
      <c r="B1402" s="127" t="inlineStr">
        <is>
          <t>13624021</t>
        </is>
      </c>
      <c r="C1402" s="127" t="inlineStr">
        <is>
          <t>2</t>
        </is>
      </c>
      <c r="D1402" s="123" t="n">
        <v>46146</v>
      </c>
      <c r="E1402" s="127" t="inlineStr">
        <is>
          <t>44575</t>
        </is>
      </c>
      <c r="F1402" s="127" t="inlineStr">
        <is>
          <t>21320</t>
        </is>
      </c>
      <c r="G1402" s="127" t="inlineStr">
        <is>
          <t>DE</t>
        </is>
      </c>
      <c r="H1402" s="127" t="inlineStr">
        <is>
          <t>FR</t>
        </is>
      </c>
      <c r="I1402" s="127" t="inlineStr">
        <is>
          <t>106349</t>
        </is>
      </c>
      <c r="J1402" s="127" t="inlineStr">
        <is>
          <t>106349</t>
        </is>
      </c>
      <c r="K1402" s="127" t="inlineStr">
        <is>
          <t>999999</t>
        </is>
      </c>
      <c r="L1402" s="127" t="inlineStr">
        <is>
          <t>XT413954829TS</t>
        </is>
      </c>
      <c r="M1402" s="127" t="inlineStr">
        <is>
          <t>N</t>
        </is>
      </c>
      <c r="N1402" s="127" t="inlineStr">
        <is>
          <t>Transport</t>
        </is>
      </c>
      <c r="O1402" s="127" t="inlineStr">
        <is>
          <t>N</t>
        </is>
      </c>
      <c r="P1402" s="127" t="inlineStr">
        <is>
          <t>S</t>
        </is>
      </c>
      <c r="Q1402" s="127" t="inlineStr">
        <is>
          <t>ZA</t>
        </is>
      </c>
      <c r="R1402" s="147" t="n">
        <v>4.532</v>
      </c>
      <c r="S1402" s="127" t="inlineStr">
        <is>
          <t>6C</t>
        </is>
      </c>
      <c r="T1402" s="148" t="n">
        <v>9.69</v>
      </c>
      <c r="U1402" s="127" t="inlineStr">
        <is>
          <t>LA RUCHE LOGISTIQUE</t>
        </is>
      </c>
      <c r="W1402" s="8">
        <f>IF(C1402&lt;&gt;2,"",IF(S1402="5X","5XK",IF(S1402="5Y","5YK",IF(S1402="6B","6BK",IF(S1402="6C","6CK","")))))</f>
        <v/>
      </c>
      <c r="X1402" s="8">
        <f>IF(S1402="6B",_xlfn.XLOOKUP(H1402,'Zoning 2shop'!A:A,'Zoning 2shop'!B:B),IF(S1402="6C",_xlfn.XLOOKUP(G1402,'Zoning 2shop'!C:C,'Zoning 2shop'!D:D),""))</f>
        <v/>
      </c>
      <c r="Y1402" s="112">
        <f>AB1402/Z1402</f>
        <v/>
      </c>
      <c r="Z1402" s="4">
        <f>T1402</f>
        <v/>
      </c>
      <c r="AA1402" s="4">
        <f>IF(OR(S1402="6C",S1402="6B",S1402="5X",S1402="5Y"),0.08,0.5)</f>
        <v/>
      </c>
      <c r="AB1402" s="4">
        <f>$AG$5/$AG$2*Z1402</f>
        <v/>
      </c>
      <c r="AC1402" s="19">
        <f>Z1402+AA1402</f>
        <v/>
      </c>
      <c r="AD1402" s="8">
        <f>IF(COUNTIF(Catégories!A:A,N1402)=0,"catégorie inconnue",LOOKUP(N1402,Catégories!A:A,Catégories!B:B))</f>
        <v/>
      </c>
      <c r="AE1402" s="21">
        <f>SUM(Z1402:AB1402)</f>
        <v/>
      </c>
    </row>
    <row r="1403" hidden="1" s="101">
      <c r="B1403" s="127" t="inlineStr">
        <is>
          <t>13624021</t>
        </is>
      </c>
      <c r="C1403" s="127" t="inlineStr">
        <is>
          <t>2</t>
        </is>
      </c>
      <c r="D1403" s="123" t="n">
        <v>46146</v>
      </c>
      <c r="E1403" s="127" t="inlineStr">
        <is>
          <t>14469</t>
        </is>
      </c>
      <c r="F1403" s="127" t="inlineStr">
        <is>
          <t>21320</t>
        </is>
      </c>
      <c r="G1403" s="127" t="inlineStr">
        <is>
          <t>DE</t>
        </is>
      </c>
      <c r="H1403" s="127" t="inlineStr">
        <is>
          <t>FR</t>
        </is>
      </c>
      <c r="I1403" s="127" t="inlineStr">
        <is>
          <t>104168</t>
        </is>
      </c>
      <c r="J1403" s="127" t="inlineStr">
        <is>
          <t>104168</t>
        </is>
      </c>
      <c r="K1403" s="127" t="inlineStr">
        <is>
          <t>999999</t>
        </is>
      </c>
      <c r="L1403" s="127" t="inlineStr">
        <is>
          <t>XT413954934TS</t>
        </is>
      </c>
      <c r="M1403" s="127" t="inlineStr">
        <is>
          <t>N</t>
        </is>
      </c>
      <c r="N1403" s="127" t="inlineStr">
        <is>
          <t>Transport</t>
        </is>
      </c>
      <c r="O1403" s="127" t="inlineStr">
        <is>
          <t>N</t>
        </is>
      </c>
      <c r="P1403" s="127" t="inlineStr">
        <is>
          <t>S</t>
        </is>
      </c>
      <c r="Q1403" s="127" t="inlineStr">
        <is>
          <t>ZA</t>
        </is>
      </c>
      <c r="R1403" s="147" t="n">
        <v>1.24</v>
      </c>
      <c r="S1403" s="127" t="inlineStr">
        <is>
          <t>6C</t>
        </is>
      </c>
      <c r="T1403" s="148" t="n">
        <v>5.88</v>
      </c>
      <c r="U1403" s="127" t="inlineStr">
        <is>
          <t>LA RUCHE LOGISTIQUE</t>
        </is>
      </c>
      <c r="W1403" s="8">
        <f>IF(C1403&lt;&gt;2,"",IF(S1403="5X","5XK",IF(S1403="5Y","5YK",IF(S1403="6B","6BK",IF(S1403="6C","6CK","")))))</f>
        <v/>
      </c>
      <c r="X1403" s="8">
        <f>IF(S1403="6B",_xlfn.XLOOKUP(H1403,'Zoning 2shop'!A:A,'Zoning 2shop'!B:B),IF(S1403="6C",_xlfn.XLOOKUP(G1403,'Zoning 2shop'!C:C,'Zoning 2shop'!D:D),""))</f>
        <v/>
      </c>
      <c r="Y1403" s="112">
        <f>AB1403/Z1403</f>
        <v/>
      </c>
      <c r="Z1403" s="4">
        <f>T1403</f>
        <v/>
      </c>
      <c r="AA1403" s="4">
        <f>IF(OR(S1403="6C",S1403="6B",S1403="5X",S1403="5Y"),0.08,0.5)</f>
        <v/>
      </c>
      <c r="AB1403" s="4">
        <f>$AG$5/$AG$2*Z1403</f>
        <v/>
      </c>
      <c r="AC1403" s="19">
        <f>Z1403+AA1403</f>
        <v/>
      </c>
      <c r="AD1403" s="8">
        <f>IF(COUNTIF(Catégories!A:A,N1403)=0,"catégorie inconnue",LOOKUP(N1403,Catégories!A:A,Catégories!B:B))</f>
        <v/>
      </c>
      <c r="AE1403" s="21">
        <f>SUM(Z1403:AB1403)</f>
        <v/>
      </c>
    </row>
    <row r="1404" hidden="1" s="101">
      <c r="B1404" s="127" t="inlineStr">
        <is>
          <t>13624021</t>
        </is>
      </c>
      <c r="C1404" s="127" t="inlineStr">
        <is>
          <t>2</t>
        </is>
      </c>
      <c r="D1404" s="123" t="n">
        <v>46146</v>
      </c>
      <c r="E1404" s="127" t="inlineStr">
        <is>
          <t>131 40</t>
        </is>
      </c>
      <c r="F1404" s="127" t="inlineStr">
        <is>
          <t>21320</t>
        </is>
      </c>
      <c r="G1404" s="127" t="inlineStr">
        <is>
          <t>SE</t>
        </is>
      </c>
      <c r="H1404" s="127" t="inlineStr">
        <is>
          <t>FR</t>
        </is>
      </c>
      <c r="I1404" s="127" t="inlineStr">
        <is>
          <t>105637</t>
        </is>
      </c>
      <c r="J1404" s="127" t="inlineStr">
        <is>
          <t>105637</t>
        </is>
      </c>
      <c r="K1404" s="127" t="inlineStr">
        <is>
          <t>999999</t>
        </is>
      </c>
      <c r="L1404" s="127" t="inlineStr">
        <is>
          <t>XT413956042TS</t>
        </is>
      </c>
      <c r="M1404" s="127" t="inlineStr">
        <is>
          <t>N</t>
        </is>
      </c>
      <c r="N1404" s="127" t="inlineStr">
        <is>
          <t>Transport</t>
        </is>
      </c>
      <c r="O1404" s="127" t="inlineStr">
        <is>
          <t>N</t>
        </is>
      </c>
      <c r="P1404" s="127" t="inlineStr">
        <is>
          <t>S</t>
        </is>
      </c>
      <c r="Q1404" s="127" t="inlineStr">
        <is>
          <t>ZA</t>
        </is>
      </c>
      <c r="R1404" s="147" t="n">
        <v>1.944</v>
      </c>
      <c r="S1404" s="127" t="inlineStr">
        <is>
          <t>6C</t>
        </is>
      </c>
      <c r="T1404" s="148" t="n">
        <v>10.87</v>
      </c>
      <c r="U1404" s="127" t="inlineStr">
        <is>
          <t>LA RUCHE LOGISTIQUE</t>
        </is>
      </c>
      <c r="W1404" s="8">
        <f>IF(C1404&lt;&gt;2,"",IF(S1404="5X","5XK",IF(S1404="5Y","5YK",IF(S1404="6B","6BK",IF(S1404="6C","6CK","")))))</f>
        <v/>
      </c>
      <c r="X1404" s="8">
        <f>IF(S1404="6B",_xlfn.XLOOKUP(H1404,'Zoning 2shop'!A:A,'Zoning 2shop'!B:B),IF(S1404="6C",_xlfn.XLOOKUP(G1404,'Zoning 2shop'!C:C,'Zoning 2shop'!D:D),""))</f>
        <v/>
      </c>
      <c r="Y1404" s="112">
        <f>AB1404/Z1404</f>
        <v/>
      </c>
      <c r="Z1404" s="4">
        <f>T1404</f>
        <v/>
      </c>
      <c r="AA1404" s="4">
        <f>IF(OR(S1404="6C",S1404="6B",S1404="5X",S1404="5Y"),0.08,0.5)</f>
        <v/>
      </c>
      <c r="AB1404" s="4">
        <f>$AG$5/$AG$2*Z1404</f>
        <v/>
      </c>
      <c r="AC1404" s="19">
        <f>Z1404+AA1404</f>
        <v/>
      </c>
      <c r="AD1404" s="8">
        <f>IF(COUNTIF(Catégories!A:A,N1404)=0,"catégorie inconnue",LOOKUP(N1404,Catégories!A:A,Catégories!B:B))</f>
        <v/>
      </c>
      <c r="AE1404" s="21">
        <f>SUM(Z1404:AB1404)</f>
        <v/>
      </c>
    </row>
    <row r="1405" hidden="1" s="101">
      <c r="B1405" s="127" t="inlineStr">
        <is>
          <t>13624021</t>
        </is>
      </c>
      <c r="C1405" s="127" t="inlineStr">
        <is>
          <t>2</t>
        </is>
      </c>
      <c r="D1405" s="123" t="n">
        <v>46146</v>
      </c>
      <c r="E1405" s="127" t="inlineStr">
        <is>
          <t>67098</t>
        </is>
      </c>
      <c r="F1405" s="127" t="inlineStr">
        <is>
          <t>21320</t>
        </is>
      </c>
      <c r="G1405" s="127" t="inlineStr">
        <is>
          <t>DE</t>
        </is>
      </c>
      <c r="H1405" s="127" t="inlineStr">
        <is>
          <t>FR</t>
        </is>
      </c>
      <c r="I1405" s="127" t="inlineStr">
        <is>
          <t>107392</t>
        </is>
      </c>
      <c r="J1405" s="127" t="inlineStr">
        <is>
          <t>107392</t>
        </is>
      </c>
      <c r="K1405" s="127" t="inlineStr">
        <is>
          <t>999999</t>
        </is>
      </c>
      <c r="L1405" s="127" t="inlineStr">
        <is>
          <t>XT413959225TS</t>
        </is>
      </c>
      <c r="M1405" s="127" t="inlineStr">
        <is>
          <t>N</t>
        </is>
      </c>
      <c r="N1405" s="127" t="inlineStr">
        <is>
          <t>Transport</t>
        </is>
      </c>
      <c r="O1405" s="127" t="inlineStr">
        <is>
          <t>N</t>
        </is>
      </c>
      <c r="P1405" s="127" t="inlineStr">
        <is>
          <t>S</t>
        </is>
      </c>
      <c r="Q1405" s="127" t="inlineStr">
        <is>
          <t>ZA</t>
        </is>
      </c>
      <c r="R1405" s="147" t="n">
        <v>6.9</v>
      </c>
      <c r="S1405" s="127" t="inlineStr">
        <is>
          <t>6C</t>
        </is>
      </c>
      <c r="T1405" s="148" t="n">
        <v>11.01</v>
      </c>
      <c r="U1405" s="127" t="inlineStr">
        <is>
          <t>LA RUCHE LOGISTIQUE</t>
        </is>
      </c>
      <c r="W1405" s="8">
        <f>IF(C1405&lt;&gt;2,"",IF(S1405="5X","5XK",IF(S1405="5Y","5YK",IF(S1405="6B","6BK",IF(S1405="6C","6CK","")))))</f>
        <v/>
      </c>
      <c r="X1405" s="8">
        <f>IF(S1405="6B",_xlfn.XLOOKUP(H1405,'Zoning 2shop'!A:A,'Zoning 2shop'!B:B),IF(S1405="6C",_xlfn.XLOOKUP(G1405,'Zoning 2shop'!C:C,'Zoning 2shop'!D:D),""))</f>
        <v/>
      </c>
      <c r="Y1405" s="112">
        <f>AB1405/Z1405</f>
        <v/>
      </c>
      <c r="Z1405" s="4">
        <f>T1405</f>
        <v/>
      </c>
      <c r="AA1405" s="4">
        <f>IF(OR(S1405="6C",S1405="6B",S1405="5X",S1405="5Y"),0.08,0.5)</f>
        <v/>
      </c>
      <c r="AB1405" s="4">
        <f>$AG$5/$AG$2*Z1405</f>
        <v/>
      </c>
      <c r="AC1405" s="19">
        <f>Z1405+AA1405</f>
        <v/>
      </c>
      <c r="AD1405" s="8">
        <f>IF(COUNTIF(Catégories!A:A,N1405)=0,"catégorie inconnue",LOOKUP(N1405,Catégories!A:A,Catégories!B:B))</f>
        <v/>
      </c>
      <c r="AE1405" s="21">
        <f>SUM(Z1405:AB1405)</f>
        <v/>
      </c>
    </row>
    <row r="1406" hidden="1" s="101">
      <c r="B1406" s="127" t="inlineStr">
        <is>
          <t>13624021</t>
        </is>
      </c>
      <c r="C1406" s="127" t="inlineStr">
        <is>
          <t>2</t>
        </is>
      </c>
      <c r="D1406" s="123" t="n">
        <v>46146</v>
      </c>
      <c r="E1406" s="127" t="inlineStr">
        <is>
          <t>82024</t>
        </is>
      </c>
      <c r="F1406" s="127" t="inlineStr">
        <is>
          <t>21320</t>
        </is>
      </c>
      <c r="G1406" s="127" t="inlineStr">
        <is>
          <t>DE</t>
        </is>
      </c>
      <c r="H1406" s="127" t="inlineStr">
        <is>
          <t>FR</t>
        </is>
      </c>
      <c r="I1406" s="127" t="inlineStr">
        <is>
          <t>108206</t>
        </is>
      </c>
      <c r="J1406" s="127" t="inlineStr">
        <is>
          <t>108206</t>
        </is>
      </c>
      <c r="K1406" s="127" t="inlineStr">
        <is>
          <t>999999</t>
        </is>
      </c>
      <c r="L1406" s="127" t="inlineStr">
        <is>
          <t>XT413959361TS</t>
        </is>
      </c>
      <c r="M1406" s="127" t="inlineStr">
        <is>
          <t>N</t>
        </is>
      </c>
      <c r="N1406" s="127" t="inlineStr">
        <is>
          <t>Transport</t>
        </is>
      </c>
      <c r="O1406" s="127" t="inlineStr">
        <is>
          <t>N</t>
        </is>
      </c>
      <c r="P1406" s="127" t="inlineStr">
        <is>
          <t>S</t>
        </is>
      </c>
      <c r="Q1406" s="127" t="inlineStr">
        <is>
          <t>ZA</t>
        </is>
      </c>
      <c r="R1406" s="147" t="n">
        <v>1.056</v>
      </c>
      <c r="S1406" s="127" t="inlineStr">
        <is>
          <t>6C</t>
        </is>
      </c>
      <c r="T1406" s="148" t="n">
        <v>5.88</v>
      </c>
      <c r="U1406" s="127" t="inlineStr">
        <is>
          <t>LA RUCHE LOGISTIQUE</t>
        </is>
      </c>
      <c r="W1406" s="8">
        <f>IF(C1406&lt;&gt;2,"",IF(S1406="5X","5XK",IF(S1406="5Y","5YK",IF(S1406="6B","6BK",IF(S1406="6C","6CK","")))))</f>
        <v/>
      </c>
      <c r="X1406" s="8">
        <f>IF(S1406="6B",_xlfn.XLOOKUP(H1406,'Zoning 2shop'!A:A,'Zoning 2shop'!B:B),IF(S1406="6C",_xlfn.XLOOKUP(G1406,'Zoning 2shop'!C:C,'Zoning 2shop'!D:D),""))</f>
        <v/>
      </c>
      <c r="Y1406" s="112">
        <f>AB1406/Z1406</f>
        <v/>
      </c>
      <c r="Z1406" s="4">
        <f>T1406</f>
        <v/>
      </c>
      <c r="AA1406" s="4">
        <f>IF(OR(S1406="6C",S1406="6B",S1406="5X",S1406="5Y"),0.08,0.5)</f>
        <v/>
      </c>
      <c r="AB1406" s="4">
        <f>$AG$5/$AG$2*Z1406</f>
        <v/>
      </c>
      <c r="AC1406" s="19">
        <f>Z1406+AA1406</f>
        <v/>
      </c>
      <c r="AD1406" s="8">
        <f>IF(COUNTIF(Catégories!A:A,N1406)=0,"catégorie inconnue",LOOKUP(N1406,Catégories!A:A,Catégories!B:B))</f>
        <v/>
      </c>
      <c r="AE1406" s="21">
        <f>SUM(Z1406:AB1406)</f>
        <v/>
      </c>
    </row>
    <row r="1407" hidden="1" s="101">
      <c r="B1407" s="127" t="inlineStr">
        <is>
          <t>13624021</t>
        </is>
      </c>
      <c r="C1407" s="127" t="inlineStr">
        <is>
          <t>2</t>
        </is>
      </c>
      <c r="D1407" s="123" t="n">
        <v>46146</v>
      </c>
      <c r="E1407" s="127" t="inlineStr">
        <is>
          <t>79774</t>
        </is>
      </c>
      <c r="F1407" s="127" t="inlineStr">
        <is>
          <t>21320</t>
        </is>
      </c>
      <c r="G1407" s="127" t="inlineStr">
        <is>
          <t>DE</t>
        </is>
      </c>
      <c r="H1407" s="127" t="inlineStr">
        <is>
          <t>FR</t>
        </is>
      </c>
      <c r="I1407" s="127" t="inlineStr">
        <is>
          <t>105307</t>
        </is>
      </c>
      <c r="J1407" s="127" t="inlineStr">
        <is>
          <t>105307</t>
        </is>
      </c>
      <c r="K1407" s="127" t="inlineStr">
        <is>
          <t>999999</t>
        </is>
      </c>
      <c r="L1407" s="127" t="inlineStr">
        <is>
          <t>XT413963587TS</t>
        </is>
      </c>
      <c r="M1407" s="127" t="inlineStr">
        <is>
          <t>N</t>
        </is>
      </c>
      <c r="N1407" s="127" t="inlineStr">
        <is>
          <t>Transport</t>
        </is>
      </c>
      <c r="O1407" s="127" t="inlineStr">
        <is>
          <t>N</t>
        </is>
      </c>
      <c r="P1407" s="127" t="inlineStr">
        <is>
          <t>S</t>
        </is>
      </c>
      <c r="Q1407" s="127" t="inlineStr">
        <is>
          <t>ZA</t>
        </is>
      </c>
      <c r="R1407" s="147" t="n">
        <v>5.642</v>
      </c>
      <c r="S1407" s="127" t="inlineStr">
        <is>
          <t>6C</t>
        </is>
      </c>
      <c r="T1407" s="148" t="n">
        <v>10.35</v>
      </c>
      <c r="U1407" s="127" t="inlineStr">
        <is>
          <t>LA RUCHE LOGISTIQUE</t>
        </is>
      </c>
      <c r="W1407" s="8">
        <f>IF(C1407&lt;&gt;2,"",IF(S1407="5X","5XK",IF(S1407="5Y","5YK",IF(S1407="6B","6BK",IF(S1407="6C","6CK","")))))</f>
        <v/>
      </c>
      <c r="X1407" s="8">
        <f>IF(S1407="6B",_xlfn.XLOOKUP(H1407,'Zoning 2shop'!A:A,'Zoning 2shop'!B:B),IF(S1407="6C",_xlfn.XLOOKUP(G1407,'Zoning 2shop'!C:C,'Zoning 2shop'!D:D),""))</f>
        <v/>
      </c>
      <c r="Y1407" s="112">
        <f>AB1407/Z1407</f>
        <v/>
      </c>
      <c r="Z1407" s="4">
        <f>T1407</f>
        <v/>
      </c>
      <c r="AA1407" s="4">
        <f>IF(OR(S1407="6C",S1407="6B",S1407="5X",S1407="5Y"),0.08,0.5)</f>
        <v/>
      </c>
      <c r="AB1407" s="4">
        <f>$AG$5/$AG$2*Z1407</f>
        <v/>
      </c>
      <c r="AC1407" s="19">
        <f>Z1407+AA1407</f>
        <v/>
      </c>
      <c r="AD1407" s="8">
        <f>IF(COUNTIF(Catégories!A:A,N1407)=0,"catégorie inconnue",LOOKUP(N1407,Catégories!A:A,Catégories!B:B))</f>
        <v/>
      </c>
      <c r="AE1407" s="21">
        <f>SUM(Z1407:AB1407)</f>
        <v/>
      </c>
    </row>
    <row r="1408" hidden="1" s="101">
      <c r="B1408" s="127" t="inlineStr">
        <is>
          <t>13624021</t>
        </is>
      </c>
      <c r="C1408" s="127" t="inlineStr">
        <is>
          <t>2</t>
        </is>
      </c>
      <c r="D1408" s="123" t="n">
        <v>46146</v>
      </c>
      <c r="E1408" s="127" t="inlineStr">
        <is>
          <t>46200</t>
        </is>
      </c>
      <c r="F1408" s="127" t="inlineStr">
        <is>
          <t>21320</t>
        </is>
      </c>
      <c r="G1408" s="127" t="inlineStr">
        <is>
          <t>ES</t>
        </is>
      </c>
      <c r="H1408" s="127" t="inlineStr">
        <is>
          <t>FR</t>
        </is>
      </c>
      <c r="I1408" s="127" t="inlineStr">
        <is>
          <t>106688</t>
        </is>
      </c>
      <c r="J1408" s="127" t="inlineStr">
        <is>
          <t>106688</t>
        </is>
      </c>
      <c r="K1408" s="127" t="inlineStr">
        <is>
          <t>999999</t>
        </is>
      </c>
      <c r="L1408" s="127" t="inlineStr">
        <is>
          <t>XT413964260TS</t>
        </is>
      </c>
      <c r="M1408" s="127" t="inlineStr">
        <is>
          <t>N</t>
        </is>
      </c>
      <c r="N1408" s="127" t="inlineStr">
        <is>
          <t>Transport</t>
        </is>
      </c>
      <c r="O1408" s="127" t="inlineStr">
        <is>
          <t>N</t>
        </is>
      </c>
      <c r="P1408" s="127" t="inlineStr">
        <is>
          <t>S</t>
        </is>
      </c>
      <c r="Q1408" s="127" t="inlineStr">
        <is>
          <t>ZA</t>
        </is>
      </c>
      <c r="R1408" s="147" t="n">
        <v>0.3</v>
      </c>
      <c r="S1408" s="127" t="inlineStr">
        <is>
          <t>6C</t>
        </is>
      </c>
      <c r="T1408" s="148" t="n">
        <v>6.4</v>
      </c>
      <c r="U1408" s="127" t="inlineStr">
        <is>
          <t>LA RUCHE LOGISTIQUE</t>
        </is>
      </c>
      <c r="W1408" s="8">
        <f>IF(C1408&lt;&gt;2,"",IF(S1408="5X","5XK",IF(S1408="5Y","5YK",IF(S1408="6B","6BK",IF(S1408="6C","6CK","")))))</f>
        <v/>
      </c>
      <c r="X1408" s="8">
        <f>IF(S1408="6B",_xlfn.XLOOKUP(H1408,'Zoning 2shop'!A:A,'Zoning 2shop'!B:B),IF(S1408="6C",_xlfn.XLOOKUP(G1408,'Zoning 2shop'!C:C,'Zoning 2shop'!D:D),""))</f>
        <v/>
      </c>
      <c r="Y1408" s="112">
        <f>AB1408/Z1408</f>
        <v/>
      </c>
      <c r="Z1408" s="4">
        <f>T1408</f>
        <v/>
      </c>
      <c r="AA1408" s="4">
        <f>IF(OR(S1408="6C",S1408="6B",S1408="5X",S1408="5Y"),0.08,0.5)</f>
        <v/>
      </c>
      <c r="AB1408" s="4">
        <f>$AG$5/$AG$2*Z1408</f>
        <v/>
      </c>
      <c r="AC1408" s="19">
        <f>Z1408+AA1408</f>
        <v/>
      </c>
      <c r="AD1408" s="8">
        <f>IF(COUNTIF(Catégories!A:A,N1408)=0,"catégorie inconnue",LOOKUP(N1408,Catégories!A:A,Catégories!B:B))</f>
        <v/>
      </c>
      <c r="AE1408" s="21">
        <f>SUM(Z1408:AB1408)</f>
        <v/>
      </c>
    </row>
    <row r="1409" hidden="1" s="101">
      <c r="B1409" s="127" t="inlineStr">
        <is>
          <t>13624021</t>
        </is>
      </c>
      <c r="C1409" s="127" t="inlineStr">
        <is>
          <t>2</t>
        </is>
      </c>
      <c r="D1409" s="123" t="n">
        <v>46146</v>
      </c>
      <c r="E1409" s="127" t="inlineStr">
        <is>
          <t>72762</t>
        </is>
      </c>
      <c r="F1409" s="127" t="inlineStr">
        <is>
          <t>21320</t>
        </is>
      </c>
      <c r="G1409" s="127" t="inlineStr">
        <is>
          <t>DE</t>
        </is>
      </c>
      <c r="H1409" s="127" t="inlineStr">
        <is>
          <t>FR</t>
        </is>
      </c>
      <c r="I1409" s="127" t="inlineStr">
        <is>
          <t>107751</t>
        </is>
      </c>
      <c r="J1409" s="127" t="inlineStr">
        <is>
          <t>107751</t>
        </is>
      </c>
      <c r="K1409" s="127" t="inlineStr">
        <is>
          <t>999999</t>
        </is>
      </c>
      <c r="L1409" s="127" t="inlineStr">
        <is>
          <t>XT413964976TS</t>
        </is>
      </c>
      <c r="M1409" s="127" t="inlineStr">
        <is>
          <t>N</t>
        </is>
      </c>
      <c r="N1409" s="127" t="inlineStr">
        <is>
          <t>Transport</t>
        </is>
      </c>
      <c r="O1409" s="127" t="inlineStr">
        <is>
          <t>N</t>
        </is>
      </c>
      <c r="P1409" s="127" t="inlineStr">
        <is>
          <t>S</t>
        </is>
      </c>
      <c r="Q1409" s="127" t="inlineStr">
        <is>
          <t>ZA</t>
        </is>
      </c>
      <c r="R1409" s="147" t="n">
        <v>4.464</v>
      </c>
      <c r="S1409" s="127" t="inlineStr">
        <is>
          <t>6C</t>
        </is>
      </c>
      <c r="T1409" s="148" t="n">
        <v>9.69</v>
      </c>
      <c r="U1409" s="127" t="inlineStr">
        <is>
          <t>LA RUCHE LOGISTIQUE</t>
        </is>
      </c>
      <c r="W1409" s="8">
        <f>IF(C1409&lt;&gt;2,"",IF(S1409="5X","5XK",IF(S1409="5Y","5YK",IF(S1409="6B","6BK",IF(S1409="6C","6CK","")))))</f>
        <v/>
      </c>
      <c r="X1409" s="8">
        <f>IF(S1409="6B",_xlfn.XLOOKUP(H1409,'Zoning 2shop'!A:A,'Zoning 2shop'!B:B),IF(S1409="6C",_xlfn.XLOOKUP(G1409,'Zoning 2shop'!C:C,'Zoning 2shop'!D:D),""))</f>
        <v/>
      </c>
      <c r="Y1409" s="112">
        <f>AB1409/Z1409</f>
        <v/>
      </c>
      <c r="Z1409" s="4">
        <f>T1409</f>
        <v/>
      </c>
      <c r="AA1409" s="4">
        <f>IF(OR(S1409="6C",S1409="6B",S1409="5X",S1409="5Y"),0.08,0.5)</f>
        <v/>
      </c>
      <c r="AB1409" s="4">
        <f>$AG$5/$AG$2*Z1409</f>
        <v/>
      </c>
      <c r="AC1409" s="19">
        <f>Z1409+AA1409</f>
        <v/>
      </c>
      <c r="AD1409" s="8">
        <f>IF(COUNTIF(Catégories!A:A,N1409)=0,"catégorie inconnue",LOOKUP(N1409,Catégories!A:A,Catégories!B:B))</f>
        <v/>
      </c>
      <c r="AE1409" s="21">
        <f>SUM(Z1409:AB1409)</f>
        <v/>
      </c>
    </row>
    <row r="1410" hidden="1" s="101">
      <c r="B1410" s="127" t="inlineStr">
        <is>
          <t>13624021</t>
        </is>
      </c>
      <c r="C1410" s="127" t="inlineStr">
        <is>
          <t>2</t>
        </is>
      </c>
      <c r="D1410" s="123" t="n">
        <v>46146</v>
      </c>
      <c r="E1410" s="127" t="inlineStr">
        <is>
          <t>1160</t>
        </is>
      </c>
      <c r="F1410" s="127" t="inlineStr">
        <is>
          <t>21320</t>
        </is>
      </c>
      <c r="G1410" s="127" t="inlineStr">
        <is>
          <t>AT</t>
        </is>
      </c>
      <c r="H1410" s="127" t="inlineStr">
        <is>
          <t>FR</t>
        </is>
      </c>
      <c r="I1410" s="127" t="inlineStr">
        <is>
          <t>104274</t>
        </is>
      </c>
      <c r="J1410" s="127" t="inlineStr">
        <is>
          <t>104274</t>
        </is>
      </c>
      <c r="K1410" s="127" t="inlineStr">
        <is>
          <t>999999</t>
        </is>
      </c>
      <c r="L1410" s="127" t="inlineStr">
        <is>
          <t>XT413966331TS</t>
        </is>
      </c>
      <c r="M1410" s="127" t="inlineStr">
        <is>
          <t>N</t>
        </is>
      </c>
      <c r="N1410" s="127" t="inlineStr">
        <is>
          <t>Transport</t>
        </is>
      </c>
      <c r="O1410" s="127" t="inlineStr">
        <is>
          <t>N</t>
        </is>
      </c>
      <c r="P1410" s="127" t="inlineStr">
        <is>
          <t>S</t>
        </is>
      </c>
      <c r="Q1410" s="127" t="inlineStr">
        <is>
          <t>ZA</t>
        </is>
      </c>
      <c r="R1410" s="147" t="n">
        <v>4.532</v>
      </c>
      <c r="S1410" s="127" t="inlineStr">
        <is>
          <t>6C</t>
        </is>
      </c>
      <c r="T1410" s="148" t="n">
        <v>13.83</v>
      </c>
      <c r="U1410" s="127" t="inlineStr">
        <is>
          <t>LA RUCHE LOGISTIQUE</t>
        </is>
      </c>
      <c r="W1410" s="8">
        <f>IF(C1410&lt;&gt;2,"",IF(S1410="5X","5XK",IF(S1410="5Y","5YK",IF(S1410="6B","6BK",IF(S1410="6C","6CK","")))))</f>
        <v/>
      </c>
      <c r="X1410" s="8">
        <f>IF(S1410="6B",_xlfn.XLOOKUP(H1410,'Zoning 2shop'!A:A,'Zoning 2shop'!B:B),IF(S1410="6C",_xlfn.XLOOKUP(G1410,'Zoning 2shop'!C:C,'Zoning 2shop'!D:D),""))</f>
        <v/>
      </c>
      <c r="Y1410" s="112">
        <f>AB1410/Z1410</f>
        <v/>
      </c>
      <c r="Z1410" s="4">
        <f>T1410</f>
        <v/>
      </c>
      <c r="AA1410" s="4">
        <f>IF(OR(S1410="6C",S1410="6B",S1410="5X",S1410="5Y"),0.08,0.5)</f>
        <v/>
      </c>
      <c r="AB1410" s="4">
        <f>$AG$5/$AG$2*Z1410</f>
        <v/>
      </c>
      <c r="AC1410" s="19">
        <f>Z1410+AA1410</f>
        <v/>
      </c>
      <c r="AD1410" s="8">
        <f>IF(COUNTIF(Catégories!A:A,N1410)=0,"catégorie inconnue",LOOKUP(N1410,Catégories!A:A,Catégories!B:B))</f>
        <v/>
      </c>
      <c r="AE1410" s="21">
        <f>SUM(Z1410:AB1410)</f>
        <v/>
      </c>
    </row>
    <row r="1411" hidden="1" s="101">
      <c r="B1411" s="127" t="inlineStr">
        <is>
          <t>13624021</t>
        </is>
      </c>
      <c r="C1411" s="127" t="inlineStr">
        <is>
          <t>2</t>
        </is>
      </c>
      <c r="D1411" s="123" t="n">
        <v>46146</v>
      </c>
      <c r="E1411" s="127" t="inlineStr">
        <is>
          <t>2283</t>
        </is>
      </c>
      <c r="F1411" s="127" t="inlineStr">
        <is>
          <t>21320</t>
        </is>
      </c>
      <c r="G1411" s="127" t="inlineStr">
        <is>
          <t>AT</t>
        </is>
      </c>
      <c r="H1411" s="127" t="inlineStr">
        <is>
          <t>FR</t>
        </is>
      </c>
      <c r="I1411" s="127" t="inlineStr">
        <is>
          <t>105175</t>
        </is>
      </c>
      <c r="J1411" s="127" t="inlineStr">
        <is>
          <t>105175</t>
        </is>
      </c>
      <c r="K1411" s="127" t="inlineStr">
        <is>
          <t>999999</t>
        </is>
      </c>
      <c r="L1411" s="127" t="inlineStr">
        <is>
          <t>XT413969355TS</t>
        </is>
      </c>
      <c r="M1411" s="127" t="inlineStr">
        <is>
          <t>N</t>
        </is>
      </c>
      <c r="N1411" s="127" t="inlineStr">
        <is>
          <t>Transport</t>
        </is>
      </c>
      <c r="O1411" s="127" t="inlineStr">
        <is>
          <t>N</t>
        </is>
      </c>
      <c r="P1411" s="127" t="inlineStr">
        <is>
          <t>S</t>
        </is>
      </c>
      <c r="Q1411" s="127" t="inlineStr">
        <is>
          <t>ZA</t>
        </is>
      </c>
      <c r="R1411" s="147" t="n">
        <v>4.532</v>
      </c>
      <c r="S1411" s="127" t="inlineStr">
        <is>
          <t>6C</t>
        </is>
      </c>
      <c r="T1411" s="148" t="n">
        <v>13.83</v>
      </c>
      <c r="U1411" s="127" t="inlineStr">
        <is>
          <t>LA RUCHE LOGISTIQUE</t>
        </is>
      </c>
      <c r="W1411" s="8">
        <f>IF(C1411&lt;&gt;2,"",IF(S1411="5X","5XK",IF(S1411="5Y","5YK",IF(S1411="6B","6BK",IF(S1411="6C","6CK","")))))</f>
        <v/>
      </c>
      <c r="X1411" s="8">
        <f>IF(S1411="6B",_xlfn.XLOOKUP(H1411,'Zoning 2shop'!A:A,'Zoning 2shop'!B:B),IF(S1411="6C",_xlfn.XLOOKUP(G1411,'Zoning 2shop'!C:C,'Zoning 2shop'!D:D),""))</f>
        <v/>
      </c>
      <c r="Y1411" s="112">
        <f>AB1411/Z1411</f>
        <v/>
      </c>
      <c r="Z1411" s="4">
        <f>T1411</f>
        <v/>
      </c>
      <c r="AA1411" s="4">
        <f>IF(OR(S1411="6C",S1411="6B",S1411="5X",S1411="5Y"),0.08,0.5)</f>
        <v/>
      </c>
      <c r="AB1411" s="4">
        <f>$AG$5/$AG$2*Z1411</f>
        <v/>
      </c>
      <c r="AC1411" s="19">
        <f>Z1411+AA1411</f>
        <v/>
      </c>
      <c r="AD1411" s="8">
        <f>IF(COUNTIF(Catégories!A:A,N1411)=0,"catégorie inconnue",LOOKUP(N1411,Catégories!A:A,Catégories!B:B))</f>
        <v/>
      </c>
      <c r="AE1411" s="21">
        <f>SUM(Z1411:AB1411)</f>
        <v/>
      </c>
    </row>
    <row r="1412" hidden="1" s="101">
      <c r="B1412" s="127" t="inlineStr">
        <is>
          <t>13624021</t>
        </is>
      </c>
      <c r="C1412" s="127" t="inlineStr">
        <is>
          <t>2</t>
        </is>
      </c>
      <c r="D1412" s="123" t="n">
        <v>46147</v>
      </c>
      <c r="E1412" s="127" t="inlineStr">
        <is>
          <t>131 52</t>
        </is>
      </c>
      <c r="F1412" s="127" t="inlineStr">
        <is>
          <t>21320</t>
        </is>
      </c>
      <c r="G1412" s="127" t="inlineStr">
        <is>
          <t>SE</t>
        </is>
      </c>
      <c r="H1412" s="127" t="inlineStr">
        <is>
          <t>FR</t>
        </is>
      </c>
      <c r="I1412" s="127" t="inlineStr">
        <is>
          <t>107116</t>
        </is>
      </c>
      <c r="J1412" s="127" t="inlineStr">
        <is>
          <t>107116</t>
        </is>
      </c>
      <c r="K1412" s="127" t="inlineStr">
        <is>
          <t>999999</t>
        </is>
      </c>
      <c r="L1412" s="127" t="inlineStr">
        <is>
          <t>XT413973200TS</t>
        </is>
      </c>
      <c r="M1412" s="127" t="inlineStr">
        <is>
          <t>N</t>
        </is>
      </c>
      <c r="N1412" s="127" t="inlineStr">
        <is>
          <t>Transport</t>
        </is>
      </c>
      <c r="O1412" s="127" t="inlineStr">
        <is>
          <t>N</t>
        </is>
      </c>
      <c r="P1412" s="127" t="inlineStr">
        <is>
          <t>S</t>
        </is>
      </c>
      <c r="Q1412" s="127" t="inlineStr">
        <is>
          <t>ZA</t>
        </is>
      </c>
      <c r="R1412" s="147" t="n">
        <v>0.986</v>
      </c>
      <c r="S1412" s="127" t="inlineStr">
        <is>
          <t>6C</t>
        </is>
      </c>
      <c r="T1412" s="148" t="n">
        <v>10.54</v>
      </c>
      <c r="U1412" s="127" t="inlineStr">
        <is>
          <t>LA RUCHE LOGISTIQUE</t>
        </is>
      </c>
      <c r="W1412" s="8">
        <f>IF(C1412&lt;&gt;2,"",IF(S1412="5X","5XK",IF(S1412="5Y","5YK",IF(S1412="6B","6BK",IF(S1412="6C","6CK","")))))</f>
        <v/>
      </c>
      <c r="X1412" s="8">
        <f>IF(S1412="6B",_xlfn.XLOOKUP(H1412,'Zoning 2shop'!A:A,'Zoning 2shop'!B:B),IF(S1412="6C",_xlfn.XLOOKUP(G1412,'Zoning 2shop'!C:C,'Zoning 2shop'!D:D),""))</f>
        <v/>
      </c>
      <c r="Y1412" s="112">
        <f>AB1412/Z1412</f>
        <v/>
      </c>
      <c r="Z1412" s="4">
        <f>T1412</f>
        <v/>
      </c>
      <c r="AA1412" s="4">
        <f>IF(OR(S1412="6C",S1412="6B",S1412="5X",S1412="5Y"),0.08,0.5)</f>
        <v/>
      </c>
      <c r="AB1412" s="4">
        <f>$AG$5/$AG$2*Z1412</f>
        <v/>
      </c>
      <c r="AC1412" s="19">
        <f>Z1412+AA1412</f>
        <v/>
      </c>
      <c r="AD1412" s="8">
        <f>IF(COUNTIF(Catégories!A:A,N1412)=0,"catégorie inconnue",LOOKUP(N1412,Catégories!A:A,Catégories!B:B))</f>
        <v/>
      </c>
      <c r="AE1412" s="21">
        <f>SUM(Z1412:AB1412)</f>
        <v/>
      </c>
    </row>
    <row r="1413" hidden="1" s="101">
      <c r="B1413" s="127" t="inlineStr">
        <is>
          <t>13624021</t>
        </is>
      </c>
      <c r="C1413" s="127" t="inlineStr">
        <is>
          <t>2</t>
        </is>
      </c>
      <c r="D1413" s="123" t="n">
        <v>46147</v>
      </c>
      <c r="E1413" s="127" t="inlineStr">
        <is>
          <t>2680</t>
        </is>
      </c>
      <c r="F1413" s="127" t="inlineStr">
        <is>
          <t>21320</t>
        </is>
      </c>
      <c r="G1413" s="127" t="inlineStr">
        <is>
          <t>DK</t>
        </is>
      </c>
      <c r="H1413" s="127" t="inlineStr">
        <is>
          <t>FR</t>
        </is>
      </c>
      <c r="I1413" s="127" t="inlineStr">
        <is>
          <t>106321</t>
        </is>
      </c>
      <c r="J1413" s="127" t="inlineStr">
        <is>
          <t>106321</t>
        </is>
      </c>
      <c r="K1413" s="127" t="inlineStr">
        <is>
          <t>999999</t>
        </is>
      </c>
      <c r="L1413" s="127" t="inlineStr">
        <is>
          <t>XT413974721TS</t>
        </is>
      </c>
      <c r="M1413" s="127" t="inlineStr">
        <is>
          <t>N</t>
        </is>
      </c>
      <c r="N1413" s="127" t="inlineStr">
        <is>
          <t>Transport</t>
        </is>
      </c>
      <c r="O1413" s="127" t="inlineStr">
        <is>
          <t>N</t>
        </is>
      </c>
      <c r="P1413" s="127" t="inlineStr">
        <is>
          <t>S</t>
        </is>
      </c>
      <c r="Q1413" s="127" t="inlineStr">
        <is>
          <t>ZA</t>
        </is>
      </c>
      <c r="R1413" s="147" t="n">
        <v>1.094</v>
      </c>
      <c r="S1413" s="127" t="inlineStr">
        <is>
          <t>6C</t>
        </is>
      </c>
      <c r="T1413" s="148" t="n">
        <v>10.02</v>
      </c>
      <c r="U1413" s="127" t="inlineStr">
        <is>
          <t>LA RUCHE LOGISTIQUE</t>
        </is>
      </c>
      <c r="W1413" s="8">
        <f>IF(C1413&lt;&gt;2,"",IF(S1413="5X","5XK",IF(S1413="5Y","5YK",IF(S1413="6B","6BK",IF(S1413="6C","6CK","")))))</f>
        <v/>
      </c>
      <c r="X1413" s="8">
        <f>IF(S1413="6B",_xlfn.XLOOKUP(H1413,'Zoning 2shop'!A:A,'Zoning 2shop'!B:B),IF(S1413="6C",_xlfn.XLOOKUP(G1413,'Zoning 2shop'!C:C,'Zoning 2shop'!D:D),""))</f>
        <v/>
      </c>
      <c r="Y1413" s="112">
        <f>AB1413/Z1413</f>
        <v/>
      </c>
      <c r="Z1413" s="4">
        <f>T1413</f>
        <v/>
      </c>
      <c r="AA1413" s="4">
        <f>IF(OR(S1413="6C",S1413="6B",S1413="5X",S1413="5Y"),0.08,0.5)</f>
        <v/>
      </c>
      <c r="AB1413" s="4">
        <f>$AG$5/$AG$2*Z1413</f>
        <v/>
      </c>
      <c r="AC1413" s="19">
        <f>Z1413+AA1413</f>
        <v/>
      </c>
      <c r="AD1413" s="8">
        <f>IF(COUNTIF(Catégories!A:A,N1413)=0,"catégorie inconnue",LOOKUP(N1413,Catégories!A:A,Catégories!B:B))</f>
        <v/>
      </c>
      <c r="AE1413" s="21">
        <f>SUM(Z1413:AB1413)</f>
        <v/>
      </c>
    </row>
    <row r="1414" hidden="1" s="101">
      <c r="B1414" s="127" t="inlineStr">
        <is>
          <t>13624021</t>
        </is>
      </c>
      <c r="C1414" s="127" t="inlineStr">
        <is>
          <t>2</t>
        </is>
      </c>
      <c r="D1414" s="123" t="n">
        <v>46147</v>
      </c>
      <c r="E1414" s="127" t="inlineStr">
        <is>
          <t>3037 ED</t>
        </is>
      </c>
      <c r="F1414" s="127" t="inlineStr">
        <is>
          <t>21320</t>
        </is>
      </c>
      <c r="G1414" s="127" t="inlineStr">
        <is>
          <t>NL</t>
        </is>
      </c>
      <c r="H1414" s="127" t="inlineStr">
        <is>
          <t>FR</t>
        </is>
      </c>
      <c r="I1414" s="127" t="inlineStr">
        <is>
          <t>102823</t>
        </is>
      </c>
      <c r="J1414" s="127" t="inlineStr">
        <is>
          <t>102823</t>
        </is>
      </c>
      <c r="K1414" s="127" t="inlineStr">
        <is>
          <t>999999</t>
        </is>
      </c>
      <c r="L1414" s="127" t="inlineStr">
        <is>
          <t>XT413975801TS</t>
        </is>
      </c>
      <c r="M1414" s="127" t="inlineStr">
        <is>
          <t>N</t>
        </is>
      </c>
      <c r="N1414" s="127" t="inlineStr">
        <is>
          <t>Transport</t>
        </is>
      </c>
      <c r="O1414" s="127" t="inlineStr">
        <is>
          <t>N</t>
        </is>
      </c>
      <c r="P1414" s="127" t="inlineStr">
        <is>
          <t>S</t>
        </is>
      </c>
      <c r="Q1414" s="127" t="inlineStr">
        <is>
          <t>ZA</t>
        </is>
      </c>
      <c r="R1414" s="147" t="n">
        <v>6.653</v>
      </c>
      <c r="S1414" s="127" t="inlineStr">
        <is>
          <t>6C</t>
        </is>
      </c>
      <c r="T1414" s="148" t="n">
        <v>11.01</v>
      </c>
      <c r="U1414" s="127" t="inlineStr">
        <is>
          <t>LA RUCHE LOGISTIQUE</t>
        </is>
      </c>
      <c r="W1414" s="8">
        <f>IF(C1414&lt;&gt;2,"",IF(S1414="5X","5XK",IF(S1414="5Y","5YK",IF(S1414="6B","6BK",IF(S1414="6C","6CK","")))))</f>
        <v/>
      </c>
      <c r="X1414" s="8">
        <f>IF(S1414="6B",_xlfn.XLOOKUP(H1414,'Zoning 2shop'!A:A,'Zoning 2shop'!B:B),IF(S1414="6C",_xlfn.XLOOKUP(G1414,'Zoning 2shop'!C:C,'Zoning 2shop'!D:D),""))</f>
        <v/>
      </c>
      <c r="Y1414" s="112">
        <f>AB1414/Z1414</f>
        <v/>
      </c>
      <c r="Z1414" s="4">
        <f>T1414</f>
        <v/>
      </c>
      <c r="AA1414" s="4">
        <f>IF(OR(S1414="6C",S1414="6B",S1414="5X",S1414="5Y"),0.08,0.5)</f>
        <v/>
      </c>
      <c r="AB1414" s="4">
        <f>$AG$5/$AG$2*Z1414</f>
        <v/>
      </c>
      <c r="AC1414" s="19">
        <f>Z1414+AA1414</f>
        <v/>
      </c>
      <c r="AD1414" s="8">
        <f>IF(COUNTIF(Catégories!A:A,N1414)=0,"catégorie inconnue",LOOKUP(N1414,Catégories!A:A,Catégories!B:B))</f>
        <v/>
      </c>
      <c r="AE1414" s="21">
        <f>SUM(Z1414:AB1414)</f>
        <v/>
      </c>
    </row>
    <row r="1415" hidden="1" s="101">
      <c r="B1415" s="127" t="inlineStr">
        <is>
          <t>13624021</t>
        </is>
      </c>
      <c r="C1415" s="127" t="inlineStr">
        <is>
          <t>2</t>
        </is>
      </c>
      <c r="D1415" s="123" t="n">
        <v>46147</v>
      </c>
      <c r="E1415" s="127" t="inlineStr">
        <is>
          <t>3994 ZP</t>
        </is>
      </c>
      <c r="F1415" s="127" t="inlineStr">
        <is>
          <t>21320</t>
        </is>
      </c>
      <c r="G1415" s="127" t="inlineStr">
        <is>
          <t>NL</t>
        </is>
      </c>
      <c r="H1415" s="127" t="inlineStr">
        <is>
          <t>FR</t>
        </is>
      </c>
      <c r="I1415" s="127" t="inlineStr">
        <is>
          <t>95518</t>
        </is>
      </c>
      <c r="J1415" s="127" t="inlineStr">
        <is>
          <t>95518</t>
        </is>
      </c>
      <c r="K1415" s="127" t="inlineStr">
        <is>
          <t>999999</t>
        </is>
      </c>
      <c r="L1415" s="127" t="inlineStr">
        <is>
          <t>XT413977626TS</t>
        </is>
      </c>
      <c r="M1415" s="127" t="inlineStr">
        <is>
          <t>N</t>
        </is>
      </c>
      <c r="N1415" s="127" t="inlineStr">
        <is>
          <t>Transport</t>
        </is>
      </c>
      <c r="O1415" s="127" t="inlineStr">
        <is>
          <t>N</t>
        </is>
      </c>
      <c r="P1415" s="127" t="inlineStr">
        <is>
          <t>S</t>
        </is>
      </c>
      <c r="Q1415" s="127" t="inlineStr">
        <is>
          <t>ZA</t>
        </is>
      </c>
      <c r="R1415" s="147" t="n">
        <v>0.13</v>
      </c>
      <c r="S1415" s="127" t="inlineStr">
        <is>
          <t>6C</t>
        </is>
      </c>
      <c r="T1415" s="148" t="n">
        <v>5.33</v>
      </c>
      <c r="U1415" s="127" t="inlineStr">
        <is>
          <t>LA RUCHE LOGISTIQUE</t>
        </is>
      </c>
      <c r="W1415" s="8">
        <f>IF(C1415&lt;&gt;2,"",IF(S1415="5X","5XK",IF(S1415="5Y","5YK",IF(S1415="6B","6BK",IF(S1415="6C","6CK","")))))</f>
        <v/>
      </c>
      <c r="X1415" s="8">
        <f>IF(S1415="6B",_xlfn.XLOOKUP(H1415,'Zoning 2shop'!A:A,'Zoning 2shop'!B:B),IF(S1415="6C",_xlfn.XLOOKUP(G1415,'Zoning 2shop'!C:C,'Zoning 2shop'!D:D),""))</f>
        <v/>
      </c>
      <c r="Y1415" s="112">
        <f>AB1415/Z1415</f>
        <v/>
      </c>
      <c r="Z1415" s="4">
        <f>T1415</f>
        <v/>
      </c>
      <c r="AA1415" s="4">
        <f>IF(OR(S1415="6C",S1415="6B",S1415="5X",S1415="5Y"),0.08,0.5)</f>
        <v/>
      </c>
      <c r="AB1415" s="4">
        <f>$AG$5/$AG$2*Z1415</f>
        <v/>
      </c>
      <c r="AC1415" s="19">
        <f>Z1415+AA1415</f>
        <v/>
      </c>
      <c r="AD1415" s="8">
        <f>IF(COUNTIF(Catégories!A:A,N1415)=0,"catégorie inconnue",LOOKUP(N1415,Catégories!A:A,Catégories!B:B))</f>
        <v/>
      </c>
      <c r="AE1415" s="21">
        <f>SUM(Z1415:AB1415)</f>
        <v/>
      </c>
    </row>
    <row r="1416" hidden="1" s="101">
      <c r="B1416" s="127" t="inlineStr">
        <is>
          <t>13624021</t>
        </is>
      </c>
      <c r="C1416" s="127" t="inlineStr">
        <is>
          <t>2</t>
        </is>
      </c>
      <c r="D1416" s="123" t="n">
        <v>46147</v>
      </c>
      <c r="E1416" s="127" t="inlineStr">
        <is>
          <t>1791 DG</t>
        </is>
      </c>
      <c r="F1416" s="127" t="inlineStr">
        <is>
          <t>21320</t>
        </is>
      </c>
      <c r="G1416" s="127" t="inlineStr">
        <is>
          <t>NL</t>
        </is>
      </c>
      <c r="H1416" s="127" t="inlineStr">
        <is>
          <t>FR</t>
        </is>
      </c>
      <c r="I1416" s="127" t="inlineStr">
        <is>
          <t>106800</t>
        </is>
      </c>
      <c r="J1416" s="127" t="inlineStr">
        <is>
          <t>106800</t>
        </is>
      </c>
      <c r="K1416" s="127" t="inlineStr">
        <is>
          <t>999999</t>
        </is>
      </c>
      <c r="L1416" s="127" t="inlineStr">
        <is>
          <t>XT413977762TS</t>
        </is>
      </c>
      <c r="M1416" s="127" t="inlineStr">
        <is>
          <t>N</t>
        </is>
      </c>
      <c r="N1416" s="127" t="inlineStr">
        <is>
          <t>Transport</t>
        </is>
      </c>
      <c r="O1416" s="127" t="inlineStr">
        <is>
          <t>N</t>
        </is>
      </c>
      <c r="P1416" s="127" t="inlineStr">
        <is>
          <t>S</t>
        </is>
      </c>
      <c r="Q1416" s="127" t="inlineStr">
        <is>
          <t>ZA</t>
        </is>
      </c>
      <c r="R1416" s="147" t="n">
        <v>0.538</v>
      </c>
      <c r="S1416" s="127" t="inlineStr">
        <is>
          <t>6C</t>
        </is>
      </c>
      <c r="T1416" s="148" t="n">
        <v>5.55</v>
      </c>
      <c r="U1416" s="127" t="inlineStr">
        <is>
          <t>LA RUCHE LOGISTIQUE</t>
        </is>
      </c>
      <c r="W1416" s="8">
        <f>IF(C1416&lt;&gt;2,"",IF(S1416="5X","5XK",IF(S1416="5Y","5YK",IF(S1416="6B","6BK",IF(S1416="6C","6CK","")))))</f>
        <v/>
      </c>
      <c r="X1416" s="8">
        <f>IF(S1416="6B",_xlfn.XLOOKUP(H1416,'Zoning 2shop'!A:A,'Zoning 2shop'!B:B),IF(S1416="6C",_xlfn.XLOOKUP(G1416,'Zoning 2shop'!C:C,'Zoning 2shop'!D:D),""))</f>
        <v/>
      </c>
      <c r="Y1416" s="112">
        <f>AB1416/Z1416</f>
        <v/>
      </c>
      <c r="Z1416" s="4">
        <f>T1416</f>
        <v/>
      </c>
      <c r="AA1416" s="4">
        <f>IF(OR(S1416="6C",S1416="6B",S1416="5X",S1416="5Y"),0.08,0.5)</f>
        <v/>
      </c>
      <c r="AB1416" s="4">
        <f>$AG$5/$AG$2*Z1416</f>
        <v/>
      </c>
      <c r="AC1416" s="19">
        <f>Z1416+AA1416</f>
        <v/>
      </c>
      <c r="AD1416" s="8">
        <f>IF(COUNTIF(Catégories!A:A,N1416)=0,"catégorie inconnue",LOOKUP(N1416,Catégories!A:A,Catégories!B:B))</f>
        <v/>
      </c>
      <c r="AE1416" s="21">
        <f>SUM(Z1416:AB1416)</f>
        <v/>
      </c>
    </row>
    <row r="1417" hidden="1" s="101">
      <c r="B1417" s="127" t="inlineStr">
        <is>
          <t>13624021</t>
        </is>
      </c>
      <c r="C1417" s="127" t="inlineStr">
        <is>
          <t>2</t>
        </is>
      </c>
      <c r="D1417" s="123" t="n">
        <v>46147</v>
      </c>
      <c r="E1417" s="127" t="inlineStr">
        <is>
          <t>81377</t>
        </is>
      </c>
      <c r="F1417" s="127" t="inlineStr">
        <is>
          <t>21320</t>
        </is>
      </c>
      <c r="G1417" s="127" t="inlineStr">
        <is>
          <t>DE</t>
        </is>
      </c>
      <c r="H1417" s="127" t="inlineStr">
        <is>
          <t>FR</t>
        </is>
      </c>
      <c r="I1417" s="127" t="inlineStr">
        <is>
          <t>106724</t>
        </is>
      </c>
      <c r="J1417" s="127" t="inlineStr">
        <is>
          <t>106724</t>
        </is>
      </c>
      <c r="K1417" s="127" t="inlineStr">
        <is>
          <t>999999</t>
        </is>
      </c>
      <c r="L1417" s="127" t="inlineStr">
        <is>
          <t>XT413978272TS</t>
        </is>
      </c>
      <c r="M1417" s="127" t="inlineStr">
        <is>
          <t>N</t>
        </is>
      </c>
      <c r="N1417" s="127" t="inlineStr">
        <is>
          <t>Transport</t>
        </is>
      </c>
      <c r="O1417" s="127" t="inlineStr">
        <is>
          <t>N</t>
        </is>
      </c>
      <c r="P1417" s="127" t="inlineStr">
        <is>
          <t>S</t>
        </is>
      </c>
      <c r="Q1417" s="127" t="inlineStr">
        <is>
          <t>ZA</t>
        </is>
      </c>
      <c r="R1417" s="147" t="n">
        <v>5.904</v>
      </c>
      <c r="S1417" s="127" t="inlineStr">
        <is>
          <t>6C</t>
        </is>
      </c>
      <c r="T1417" s="148" t="n">
        <v>10.35</v>
      </c>
      <c r="U1417" s="127" t="inlineStr">
        <is>
          <t>LA RUCHE LOGISTIQUE</t>
        </is>
      </c>
      <c r="W1417" s="8">
        <f>IF(C1417&lt;&gt;2,"",IF(S1417="5X","5XK",IF(S1417="5Y","5YK",IF(S1417="6B","6BK",IF(S1417="6C","6CK","")))))</f>
        <v/>
      </c>
      <c r="X1417" s="8">
        <f>IF(S1417="6B",_xlfn.XLOOKUP(H1417,'Zoning 2shop'!A:A,'Zoning 2shop'!B:B),IF(S1417="6C",_xlfn.XLOOKUP(G1417,'Zoning 2shop'!C:C,'Zoning 2shop'!D:D),""))</f>
        <v/>
      </c>
      <c r="Y1417" s="112">
        <f>AB1417/Z1417</f>
        <v/>
      </c>
      <c r="Z1417" s="4">
        <f>T1417</f>
        <v/>
      </c>
      <c r="AA1417" s="4">
        <f>IF(OR(S1417="6C",S1417="6B",S1417="5X",S1417="5Y"),0.08,0.5)</f>
        <v/>
      </c>
      <c r="AB1417" s="4">
        <f>$AG$5/$AG$2*Z1417</f>
        <v/>
      </c>
      <c r="AC1417" s="19">
        <f>Z1417+AA1417</f>
        <v/>
      </c>
      <c r="AD1417" s="8">
        <f>IF(COUNTIF(Catégories!A:A,N1417)=0,"catégorie inconnue",LOOKUP(N1417,Catégories!A:A,Catégories!B:B))</f>
        <v/>
      </c>
      <c r="AE1417" s="21">
        <f>SUM(Z1417:AB1417)</f>
        <v/>
      </c>
    </row>
    <row r="1418" hidden="1" s="101">
      <c r="B1418" s="127" t="inlineStr">
        <is>
          <t>13624021</t>
        </is>
      </c>
      <c r="C1418" s="127" t="inlineStr">
        <is>
          <t>2</t>
        </is>
      </c>
      <c r="D1418" s="123" t="n">
        <v>46147</v>
      </c>
      <c r="E1418" s="127" t="inlineStr">
        <is>
          <t>45257</t>
        </is>
      </c>
      <c r="F1418" s="127" t="inlineStr">
        <is>
          <t>21320</t>
        </is>
      </c>
      <c r="G1418" s="127" t="inlineStr">
        <is>
          <t>DE</t>
        </is>
      </c>
      <c r="H1418" s="127" t="inlineStr">
        <is>
          <t>FR</t>
        </is>
      </c>
      <c r="I1418" s="127" t="inlineStr">
        <is>
          <t>106543</t>
        </is>
      </c>
      <c r="J1418" s="127" t="inlineStr">
        <is>
          <t>106543</t>
        </is>
      </c>
      <c r="K1418" s="127" t="inlineStr">
        <is>
          <t>999999</t>
        </is>
      </c>
      <c r="L1418" s="127" t="inlineStr">
        <is>
          <t>XT413982158TS</t>
        </is>
      </c>
      <c r="M1418" s="127" t="inlineStr">
        <is>
          <t>N</t>
        </is>
      </c>
      <c r="N1418" s="127" t="inlineStr">
        <is>
          <t>Transport</t>
        </is>
      </c>
      <c r="O1418" s="127" t="inlineStr">
        <is>
          <t>N</t>
        </is>
      </c>
      <c r="P1418" s="127" t="inlineStr">
        <is>
          <t>S</t>
        </is>
      </c>
      <c r="Q1418" s="127" t="inlineStr">
        <is>
          <t>ZA</t>
        </is>
      </c>
      <c r="R1418" s="147" t="n">
        <v>6.063</v>
      </c>
      <c r="S1418" s="127" t="inlineStr">
        <is>
          <t>6C</t>
        </is>
      </c>
      <c r="T1418" s="148" t="n">
        <v>11.01</v>
      </c>
      <c r="U1418" s="127" t="inlineStr">
        <is>
          <t>LA RUCHE LOGISTIQUE</t>
        </is>
      </c>
      <c r="W1418" s="8">
        <f>IF(C1418&lt;&gt;2,"",IF(S1418="5X","5XK",IF(S1418="5Y","5YK",IF(S1418="6B","6BK",IF(S1418="6C","6CK","")))))</f>
        <v/>
      </c>
      <c r="X1418" s="8">
        <f>IF(S1418="6B",_xlfn.XLOOKUP(H1418,'Zoning 2shop'!A:A,'Zoning 2shop'!B:B),IF(S1418="6C",_xlfn.XLOOKUP(G1418,'Zoning 2shop'!C:C,'Zoning 2shop'!D:D),""))</f>
        <v/>
      </c>
      <c r="Y1418" s="112">
        <f>AB1418/Z1418</f>
        <v/>
      </c>
      <c r="Z1418" s="4">
        <f>T1418</f>
        <v/>
      </c>
      <c r="AA1418" s="4">
        <f>IF(OR(S1418="6C",S1418="6B",S1418="5X",S1418="5Y"),0.08,0.5)</f>
        <v/>
      </c>
      <c r="AB1418" s="4">
        <f>$AG$5/$AG$2*Z1418</f>
        <v/>
      </c>
      <c r="AC1418" s="19">
        <f>Z1418+AA1418</f>
        <v/>
      </c>
      <c r="AD1418" s="8">
        <f>IF(COUNTIF(Catégories!A:A,N1418)=0,"catégorie inconnue",LOOKUP(N1418,Catégories!A:A,Catégories!B:B))</f>
        <v/>
      </c>
      <c r="AE1418" s="21">
        <f>SUM(Z1418:AB1418)</f>
        <v/>
      </c>
    </row>
    <row r="1419" hidden="1" s="101">
      <c r="B1419" s="127" t="inlineStr">
        <is>
          <t>13624021</t>
        </is>
      </c>
      <c r="C1419" s="127" t="inlineStr">
        <is>
          <t>2</t>
        </is>
      </c>
      <c r="D1419" s="123" t="n">
        <v>46147</v>
      </c>
      <c r="E1419" s="127" t="inlineStr">
        <is>
          <t>86159</t>
        </is>
      </c>
      <c r="F1419" s="127" t="inlineStr">
        <is>
          <t>21320</t>
        </is>
      </c>
      <c r="G1419" s="127" t="inlineStr">
        <is>
          <t>DE</t>
        </is>
      </c>
      <c r="H1419" s="127" t="inlineStr">
        <is>
          <t>FR</t>
        </is>
      </c>
      <c r="I1419" s="127" t="inlineStr">
        <is>
          <t>107497</t>
        </is>
      </c>
      <c r="J1419" s="127" t="inlineStr">
        <is>
          <t>107497</t>
        </is>
      </c>
      <c r="K1419" s="127" t="inlineStr">
        <is>
          <t>999999</t>
        </is>
      </c>
      <c r="L1419" s="127" t="inlineStr">
        <is>
          <t>XT413982232TS</t>
        </is>
      </c>
      <c r="M1419" s="127" t="inlineStr">
        <is>
          <t>N</t>
        </is>
      </c>
      <c r="N1419" s="127" t="inlineStr">
        <is>
          <t>Transport</t>
        </is>
      </c>
      <c r="O1419" s="127" t="inlineStr">
        <is>
          <t>N</t>
        </is>
      </c>
      <c r="P1419" s="127" t="inlineStr">
        <is>
          <t>S</t>
        </is>
      </c>
      <c r="Q1419" s="127" t="inlineStr">
        <is>
          <t>ZA</t>
        </is>
      </c>
      <c r="R1419" s="147" t="n">
        <v>1.188</v>
      </c>
      <c r="S1419" s="127" t="inlineStr">
        <is>
          <t>6C</t>
        </is>
      </c>
      <c r="T1419" s="148" t="n">
        <v>5.88</v>
      </c>
      <c r="U1419" s="127" t="inlineStr">
        <is>
          <t>LA RUCHE LOGISTIQUE</t>
        </is>
      </c>
      <c r="W1419" s="8">
        <f>IF(C1419&lt;&gt;2,"",IF(S1419="5X","5XK",IF(S1419="5Y","5YK",IF(S1419="6B","6BK",IF(S1419="6C","6CK","")))))</f>
        <v/>
      </c>
      <c r="X1419" s="8">
        <f>IF(S1419="6B",_xlfn.XLOOKUP(H1419,'Zoning 2shop'!A:A,'Zoning 2shop'!B:B),IF(S1419="6C",_xlfn.XLOOKUP(G1419,'Zoning 2shop'!C:C,'Zoning 2shop'!D:D),""))</f>
        <v/>
      </c>
      <c r="Y1419" s="112">
        <f>AB1419/Z1419</f>
        <v/>
      </c>
      <c r="Z1419" s="4">
        <f>T1419</f>
        <v/>
      </c>
      <c r="AA1419" s="4">
        <f>IF(OR(S1419="6C",S1419="6B",S1419="5X",S1419="5Y"),0.08,0.5)</f>
        <v/>
      </c>
      <c r="AB1419" s="4">
        <f>$AG$5/$AG$2*Z1419</f>
        <v/>
      </c>
      <c r="AC1419" s="19">
        <f>Z1419+AA1419</f>
        <v/>
      </c>
      <c r="AD1419" s="8">
        <f>IF(COUNTIF(Catégories!A:A,N1419)=0,"catégorie inconnue",LOOKUP(N1419,Catégories!A:A,Catégories!B:B))</f>
        <v/>
      </c>
      <c r="AE1419" s="21">
        <f>SUM(Z1419:AB1419)</f>
        <v/>
      </c>
    </row>
    <row r="1420" hidden="1" s="101">
      <c r="B1420" s="127" t="inlineStr">
        <is>
          <t>13624021</t>
        </is>
      </c>
      <c r="C1420" s="127" t="inlineStr">
        <is>
          <t>2</t>
        </is>
      </c>
      <c r="D1420" s="123" t="n">
        <v>46147</v>
      </c>
      <c r="E1420" s="127" t="inlineStr">
        <is>
          <t>22391</t>
        </is>
      </c>
      <c r="F1420" s="127" t="inlineStr">
        <is>
          <t>21320</t>
        </is>
      </c>
      <c r="G1420" s="127" t="inlineStr">
        <is>
          <t>DE</t>
        </is>
      </c>
      <c r="H1420" s="127" t="inlineStr">
        <is>
          <t>FR</t>
        </is>
      </c>
      <c r="I1420" s="127" t="inlineStr">
        <is>
          <t>108110</t>
        </is>
      </c>
      <c r="J1420" s="127" t="inlineStr">
        <is>
          <t>108110</t>
        </is>
      </c>
      <c r="K1420" s="127" t="inlineStr">
        <is>
          <t>999999</t>
        </is>
      </c>
      <c r="L1420" s="127" t="inlineStr">
        <is>
          <t>XT413983272TS</t>
        </is>
      </c>
      <c r="M1420" s="127" t="inlineStr">
        <is>
          <t>N</t>
        </is>
      </c>
      <c r="N1420" s="127" t="inlineStr">
        <is>
          <t>Transport</t>
        </is>
      </c>
      <c r="O1420" s="127" t="inlineStr">
        <is>
          <t>N</t>
        </is>
      </c>
      <c r="P1420" s="127" t="inlineStr">
        <is>
          <t>S</t>
        </is>
      </c>
      <c r="Q1420" s="127" t="inlineStr">
        <is>
          <t>ZA</t>
        </is>
      </c>
      <c r="R1420" s="147" t="n">
        <v>0.14</v>
      </c>
      <c r="S1420" s="127" t="inlineStr">
        <is>
          <t>6C</t>
        </is>
      </c>
      <c r="T1420" s="148" t="n">
        <v>5.33</v>
      </c>
      <c r="U1420" s="127" t="inlineStr">
        <is>
          <t>LA RUCHE LOGISTIQUE</t>
        </is>
      </c>
      <c r="W1420" s="8">
        <f>IF(C1420&lt;&gt;2,"",IF(S1420="5X","5XK",IF(S1420="5Y","5YK",IF(S1420="6B","6BK",IF(S1420="6C","6CK","")))))</f>
        <v/>
      </c>
      <c r="X1420" s="8">
        <f>IF(S1420="6B",_xlfn.XLOOKUP(H1420,'Zoning 2shop'!A:A,'Zoning 2shop'!B:B),IF(S1420="6C",_xlfn.XLOOKUP(G1420,'Zoning 2shop'!C:C,'Zoning 2shop'!D:D),""))</f>
        <v/>
      </c>
      <c r="Y1420" s="112">
        <f>AB1420/Z1420</f>
        <v/>
      </c>
      <c r="Z1420" s="4">
        <f>T1420</f>
        <v/>
      </c>
      <c r="AA1420" s="4">
        <f>IF(OR(S1420="6C",S1420="6B",S1420="5X",S1420="5Y"),0.08,0.5)</f>
        <v/>
      </c>
      <c r="AB1420" s="4">
        <f>$AG$5/$AG$2*Z1420</f>
        <v/>
      </c>
      <c r="AC1420" s="19">
        <f>Z1420+AA1420</f>
        <v/>
      </c>
      <c r="AD1420" s="8">
        <f>IF(COUNTIF(Catégories!A:A,N1420)=0,"catégorie inconnue",LOOKUP(N1420,Catégories!A:A,Catégories!B:B))</f>
        <v/>
      </c>
      <c r="AE1420" s="21">
        <f>SUM(Z1420:AB1420)</f>
        <v/>
      </c>
    </row>
    <row r="1421" hidden="1" s="101">
      <c r="B1421" s="127" t="inlineStr">
        <is>
          <t>13624021</t>
        </is>
      </c>
      <c r="C1421" s="127" t="inlineStr">
        <is>
          <t>2</t>
        </is>
      </c>
      <c r="D1421" s="123" t="n">
        <v>46147</v>
      </c>
      <c r="E1421" s="127" t="inlineStr">
        <is>
          <t>17300</t>
        </is>
      </c>
      <c r="F1421" s="127" t="inlineStr">
        <is>
          <t>21320</t>
        </is>
      </c>
      <c r="G1421" s="127" t="inlineStr">
        <is>
          <t>ES</t>
        </is>
      </c>
      <c r="H1421" s="127" t="inlineStr">
        <is>
          <t>FR</t>
        </is>
      </c>
      <c r="I1421" s="127" t="inlineStr">
        <is>
          <t>107700</t>
        </is>
      </c>
      <c r="J1421" s="127" t="inlineStr">
        <is>
          <t>107700</t>
        </is>
      </c>
      <c r="K1421" s="127" t="inlineStr">
        <is>
          <t>999999</t>
        </is>
      </c>
      <c r="L1421" s="127" t="inlineStr">
        <is>
          <t>XT413983309TS</t>
        </is>
      </c>
      <c r="M1421" s="127" t="inlineStr">
        <is>
          <t>N</t>
        </is>
      </c>
      <c r="N1421" s="127" t="inlineStr">
        <is>
          <t>Transport</t>
        </is>
      </c>
      <c r="O1421" s="127" t="inlineStr">
        <is>
          <t>N</t>
        </is>
      </c>
      <c r="P1421" s="127" t="inlineStr">
        <is>
          <t>S</t>
        </is>
      </c>
      <c r="Q1421" s="127" t="inlineStr">
        <is>
          <t>ZA</t>
        </is>
      </c>
      <c r="R1421" s="147" t="n">
        <v>4.266</v>
      </c>
      <c r="S1421" s="127" t="inlineStr">
        <is>
          <t>6C</t>
        </is>
      </c>
      <c r="T1421" s="148" t="n">
        <v>10.76</v>
      </c>
      <c r="U1421" s="127" t="inlineStr">
        <is>
          <t>LA RUCHE LOGISTIQUE</t>
        </is>
      </c>
      <c r="W1421" s="8">
        <f>IF(C1421&lt;&gt;2,"",IF(S1421="5X","5XK",IF(S1421="5Y","5YK",IF(S1421="6B","6BK",IF(S1421="6C","6CK","")))))</f>
        <v/>
      </c>
      <c r="X1421" s="8">
        <f>IF(S1421="6B",_xlfn.XLOOKUP(H1421,'Zoning 2shop'!A:A,'Zoning 2shop'!B:B),IF(S1421="6C",_xlfn.XLOOKUP(G1421,'Zoning 2shop'!C:C,'Zoning 2shop'!D:D),""))</f>
        <v/>
      </c>
      <c r="Y1421" s="112">
        <f>AB1421/Z1421</f>
        <v/>
      </c>
      <c r="Z1421" s="4">
        <f>T1421</f>
        <v/>
      </c>
      <c r="AA1421" s="4">
        <f>IF(OR(S1421="6C",S1421="6B",S1421="5X",S1421="5Y"),0.08,0.5)</f>
        <v/>
      </c>
      <c r="AB1421" s="4">
        <f>$AG$5/$AG$2*Z1421</f>
        <v/>
      </c>
      <c r="AC1421" s="19">
        <f>Z1421+AA1421</f>
        <v/>
      </c>
      <c r="AD1421" s="8">
        <f>IF(COUNTIF(Catégories!A:A,N1421)=0,"catégorie inconnue",LOOKUP(N1421,Catégories!A:A,Catégories!B:B))</f>
        <v/>
      </c>
      <c r="AE1421" s="21">
        <f>SUM(Z1421:AB1421)</f>
        <v/>
      </c>
    </row>
    <row r="1422" hidden="1" s="101">
      <c r="B1422" s="127" t="inlineStr">
        <is>
          <t>13624021</t>
        </is>
      </c>
      <c r="C1422" s="127" t="inlineStr">
        <is>
          <t>2</t>
        </is>
      </c>
      <c r="D1422" s="123" t="n">
        <v>46147</v>
      </c>
      <c r="E1422" s="127" t="inlineStr">
        <is>
          <t>587 54</t>
        </is>
      </c>
      <c r="F1422" s="127" t="inlineStr">
        <is>
          <t>21320</t>
        </is>
      </c>
      <c r="G1422" s="127" t="inlineStr">
        <is>
          <t>SE</t>
        </is>
      </c>
      <c r="H1422" s="127" t="inlineStr">
        <is>
          <t>FR</t>
        </is>
      </c>
      <c r="I1422" s="127" t="inlineStr">
        <is>
          <t>106144</t>
        </is>
      </c>
      <c r="J1422" s="127" t="inlineStr">
        <is>
          <t>106144</t>
        </is>
      </c>
      <c r="K1422" s="127" t="inlineStr">
        <is>
          <t>999999</t>
        </is>
      </c>
      <c r="L1422" s="127" t="inlineStr">
        <is>
          <t>XT413983581TS</t>
        </is>
      </c>
      <c r="M1422" s="127" t="inlineStr">
        <is>
          <t>N</t>
        </is>
      </c>
      <c r="N1422" s="127" t="inlineStr">
        <is>
          <t>Transport</t>
        </is>
      </c>
      <c r="O1422" s="127" t="inlineStr">
        <is>
          <t>N</t>
        </is>
      </c>
      <c r="P1422" s="127" t="inlineStr">
        <is>
          <t>S</t>
        </is>
      </c>
      <c r="Q1422" s="127" t="inlineStr">
        <is>
          <t>ZA</t>
        </is>
      </c>
      <c r="R1422" s="147" t="n">
        <v>5.263</v>
      </c>
      <c r="S1422" s="127" t="inlineStr">
        <is>
          <t>6C</t>
        </is>
      </c>
      <c r="T1422" s="148" t="n">
        <v>15.34</v>
      </c>
      <c r="U1422" s="127" t="inlineStr">
        <is>
          <t>LA RUCHE LOGISTIQUE</t>
        </is>
      </c>
      <c r="W1422" s="8">
        <f>IF(C1422&lt;&gt;2,"",IF(S1422="5X","5XK",IF(S1422="5Y","5YK",IF(S1422="6B","6BK",IF(S1422="6C","6CK","")))))</f>
        <v/>
      </c>
      <c r="X1422" s="8">
        <f>IF(S1422="6B",_xlfn.XLOOKUP(H1422,'Zoning 2shop'!A:A,'Zoning 2shop'!B:B),IF(S1422="6C",_xlfn.XLOOKUP(G1422,'Zoning 2shop'!C:C,'Zoning 2shop'!D:D),""))</f>
        <v/>
      </c>
      <c r="Y1422" s="112">
        <f>AB1422/Z1422</f>
        <v/>
      </c>
      <c r="Z1422" s="4">
        <f>T1422</f>
        <v/>
      </c>
      <c r="AA1422" s="4">
        <f>IF(OR(S1422="6C",S1422="6B",S1422="5X",S1422="5Y"),0.08,0.5)</f>
        <v/>
      </c>
      <c r="AB1422" s="4">
        <f>$AG$5/$AG$2*Z1422</f>
        <v/>
      </c>
      <c r="AC1422" s="19">
        <f>Z1422+AA1422</f>
        <v/>
      </c>
      <c r="AD1422" s="8">
        <f>IF(COUNTIF(Catégories!A:A,N1422)=0,"catégorie inconnue",LOOKUP(N1422,Catégories!A:A,Catégories!B:B))</f>
        <v/>
      </c>
      <c r="AE1422" s="21">
        <f>SUM(Z1422:AB1422)</f>
        <v/>
      </c>
    </row>
    <row r="1423" hidden="1" s="101">
      <c r="B1423" s="127" t="inlineStr">
        <is>
          <t>13624021</t>
        </is>
      </c>
      <c r="C1423" s="127" t="inlineStr">
        <is>
          <t>2</t>
        </is>
      </c>
      <c r="D1423" s="123" t="n">
        <v>46147</v>
      </c>
      <c r="E1423" s="127" t="inlineStr">
        <is>
          <t>39112</t>
        </is>
      </c>
      <c r="F1423" s="127" t="inlineStr">
        <is>
          <t>21320</t>
        </is>
      </c>
      <c r="G1423" s="127" t="inlineStr">
        <is>
          <t>DE</t>
        </is>
      </c>
      <c r="H1423" s="127" t="inlineStr">
        <is>
          <t>FR</t>
        </is>
      </c>
      <c r="I1423" s="127" t="inlineStr">
        <is>
          <t>105117</t>
        </is>
      </c>
      <c r="J1423" s="127" t="inlineStr">
        <is>
          <t>105117</t>
        </is>
      </c>
      <c r="K1423" s="127" t="inlineStr">
        <is>
          <t>999999</t>
        </is>
      </c>
      <c r="L1423" s="127" t="inlineStr">
        <is>
          <t>XT413984065TS</t>
        </is>
      </c>
      <c r="M1423" s="127" t="inlineStr">
        <is>
          <t>N</t>
        </is>
      </c>
      <c r="N1423" s="127" t="inlineStr">
        <is>
          <t>Transport</t>
        </is>
      </c>
      <c r="O1423" s="127" t="inlineStr">
        <is>
          <t>N</t>
        </is>
      </c>
      <c r="P1423" s="127" t="inlineStr">
        <is>
          <t>S</t>
        </is>
      </c>
      <c r="Q1423" s="127" t="inlineStr">
        <is>
          <t>ZA</t>
        </is>
      </c>
      <c r="R1423" s="147" t="n">
        <v>4.638</v>
      </c>
      <c r="S1423" s="127" t="inlineStr">
        <is>
          <t>6C</t>
        </is>
      </c>
      <c r="T1423" s="148" t="n">
        <v>9.69</v>
      </c>
      <c r="U1423" s="127" t="inlineStr">
        <is>
          <t>LA RUCHE LOGISTIQUE</t>
        </is>
      </c>
      <c r="W1423" s="8">
        <f>IF(C1423&lt;&gt;2,"",IF(S1423="5X","5XK",IF(S1423="5Y","5YK",IF(S1423="6B","6BK",IF(S1423="6C","6CK","")))))</f>
        <v/>
      </c>
      <c r="X1423" s="8">
        <f>IF(S1423="6B",_xlfn.XLOOKUP(H1423,'Zoning 2shop'!A:A,'Zoning 2shop'!B:B),IF(S1423="6C",_xlfn.XLOOKUP(G1423,'Zoning 2shop'!C:C,'Zoning 2shop'!D:D),""))</f>
        <v/>
      </c>
      <c r="Y1423" s="112">
        <f>AB1423/Z1423</f>
        <v/>
      </c>
      <c r="Z1423" s="4">
        <f>T1423</f>
        <v/>
      </c>
      <c r="AA1423" s="4">
        <f>IF(OR(S1423="6C",S1423="6B",S1423="5X",S1423="5Y"),0.08,0.5)</f>
        <v/>
      </c>
      <c r="AB1423" s="4">
        <f>$AG$5/$AG$2*Z1423</f>
        <v/>
      </c>
      <c r="AC1423" s="19">
        <f>Z1423+AA1423</f>
        <v/>
      </c>
      <c r="AD1423" s="8">
        <f>IF(COUNTIF(Catégories!A:A,N1423)=0,"catégorie inconnue",LOOKUP(N1423,Catégories!A:A,Catégories!B:B))</f>
        <v/>
      </c>
      <c r="AE1423" s="21">
        <f>SUM(Z1423:AB1423)</f>
        <v/>
      </c>
    </row>
    <row r="1424" hidden="1" s="101">
      <c r="B1424" s="127" t="inlineStr">
        <is>
          <t>13624021</t>
        </is>
      </c>
      <c r="C1424" s="127" t="inlineStr">
        <is>
          <t>2</t>
        </is>
      </c>
      <c r="D1424" s="123" t="n">
        <v>46147</v>
      </c>
      <c r="E1424" s="127" t="inlineStr">
        <is>
          <t>82110</t>
        </is>
      </c>
      <c r="F1424" s="127" t="inlineStr">
        <is>
          <t>21320</t>
        </is>
      </c>
      <c r="G1424" s="127" t="inlineStr">
        <is>
          <t>DE</t>
        </is>
      </c>
      <c r="H1424" s="127" t="inlineStr">
        <is>
          <t>FR</t>
        </is>
      </c>
      <c r="I1424" s="127" t="inlineStr">
        <is>
          <t>108072</t>
        </is>
      </c>
      <c r="J1424" s="127" t="inlineStr">
        <is>
          <t>108072</t>
        </is>
      </c>
      <c r="K1424" s="127" t="inlineStr">
        <is>
          <t>999999</t>
        </is>
      </c>
      <c r="L1424" s="127" t="inlineStr">
        <is>
          <t>XT413984193TS</t>
        </is>
      </c>
      <c r="M1424" s="127" t="inlineStr">
        <is>
          <t>N</t>
        </is>
      </c>
      <c r="N1424" s="127" t="inlineStr">
        <is>
          <t>Transport</t>
        </is>
      </c>
      <c r="O1424" s="127" t="inlineStr">
        <is>
          <t>N</t>
        </is>
      </c>
      <c r="P1424" s="127" t="inlineStr">
        <is>
          <t>S</t>
        </is>
      </c>
      <c r="Q1424" s="127" t="inlineStr">
        <is>
          <t>ZA</t>
        </is>
      </c>
      <c r="R1424" s="147" t="n">
        <v>4.532</v>
      </c>
      <c r="S1424" s="127" t="inlineStr">
        <is>
          <t>6C</t>
        </is>
      </c>
      <c r="T1424" s="148" t="n">
        <v>9.69</v>
      </c>
      <c r="U1424" s="127" t="inlineStr">
        <is>
          <t>LA RUCHE LOGISTIQUE</t>
        </is>
      </c>
      <c r="W1424" s="8">
        <f>IF(C1424&lt;&gt;2,"",IF(S1424="5X","5XK",IF(S1424="5Y","5YK",IF(S1424="6B","6BK",IF(S1424="6C","6CK","")))))</f>
        <v/>
      </c>
      <c r="X1424" s="8">
        <f>IF(S1424="6B",_xlfn.XLOOKUP(H1424,'Zoning 2shop'!A:A,'Zoning 2shop'!B:B),IF(S1424="6C",_xlfn.XLOOKUP(G1424,'Zoning 2shop'!C:C,'Zoning 2shop'!D:D),""))</f>
        <v/>
      </c>
      <c r="Y1424" s="112">
        <f>AB1424/Z1424</f>
        <v/>
      </c>
      <c r="Z1424" s="4">
        <f>T1424</f>
        <v/>
      </c>
      <c r="AA1424" s="4">
        <f>IF(OR(S1424="6C",S1424="6B",S1424="5X",S1424="5Y"),0.08,0.5)</f>
        <v/>
      </c>
      <c r="AB1424" s="4">
        <f>$AG$5/$AG$2*Z1424</f>
        <v/>
      </c>
      <c r="AC1424" s="19">
        <f>Z1424+AA1424</f>
        <v/>
      </c>
      <c r="AD1424" s="8">
        <f>IF(COUNTIF(Catégories!A:A,N1424)=0,"catégorie inconnue",LOOKUP(N1424,Catégories!A:A,Catégories!B:B))</f>
        <v/>
      </c>
      <c r="AE1424" s="21">
        <f>SUM(Z1424:AB1424)</f>
        <v/>
      </c>
    </row>
    <row r="1425" hidden="1" s="101">
      <c r="B1425" s="127" t="inlineStr">
        <is>
          <t>13624021</t>
        </is>
      </c>
      <c r="C1425" s="127" t="inlineStr">
        <is>
          <t>2</t>
        </is>
      </c>
      <c r="D1425" s="123" t="n">
        <v>46147</v>
      </c>
      <c r="E1425" s="127" t="inlineStr">
        <is>
          <t>90482</t>
        </is>
      </c>
      <c r="F1425" s="127" t="inlineStr">
        <is>
          <t>21320</t>
        </is>
      </c>
      <c r="G1425" s="127" t="inlineStr">
        <is>
          <t>DE</t>
        </is>
      </c>
      <c r="H1425" s="127" t="inlineStr">
        <is>
          <t>FR</t>
        </is>
      </c>
      <c r="I1425" s="127" t="inlineStr">
        <is>
          <t>107333</t>
        </is>
      </c>
      <c r="J1425" s="127" t="inlineStr">
        <is>
          <t>107333</t>
        </is>
      </c>
      <c r="K1425" s="127" t="inlineStr">
        <is>
          <t>999999</t>
        </is>
      </c>
      <c r="L1425" s="127" t="inlineStr">
        <is>
          <t>XT413984635TS</t>
        </is>
      </c>
      <c r="M1425" s="127" t="inlineStr">
        <is>
          <t>N</t>
        </is>
      </c>
      <c r="N1425" s="127" t="inlineStr">
        <is>
          <t>Transport</t>
        </is>
      </c>
      <c r="O1425" s="127" t="inlineStr">
        <is>
          <t>N</t>
        </is>
      </c>
      <c r="P1425" s="127" t="inlineStr">
        <is>
          <t>S</t>
        </is>
      </c>
      <c r="Q1425" s="127" t="inlineStr">
        <is>
          <t>ZA</t>
        </is>
      </c>
      <c r="R1425" s="147" t="n">
        <v>5.904</v>
      </c>
      <c r="S1425" s="127" t="inlineStr">
        <is>
          <t>6C</t>
        </is>
      </c>
      <c r="T1425" s="148" t="n">
        <v>10.35</v>
      </c>
      <c r="U1425" s="127" t="inlineStr">
        <is>
          <t>LA RUCHE LOGISTIQUE</t>
        </is>
      </c>
      <c r="W1425" s="8">
        <f>IF(C1425&lt;&gt;2,"",IF(S1425="5X","5XK",IF(S1425="5Y","5YK",IF(S1425="6B","6BK",IF(S1425="6C","6CK","")))))</f>
        <v/>
      </c>
      <c r="X1425" s="8">
        <f>IF(S1425="6B",_xlfn.XLOOKUP(H1425,'Zoning 2shop'!A:A,'Zoning 2shop'!B:B),IF(S1425="6C",_xlfn.XLOOKUP(G1425,'Zoning 2shop'!C:C,'Zoning 2shop'!D:D),""))</f>
        <v/>
      </c>
      <c r="Y1425" s="112">
        <f>AB1425/Z1425</f>
        <v/>
      </c>
      <c r="Z1425" s="4">
        <f>T1425</f>
        <v/>
      </c>
      <c r="AA1425" s="4">
        <f>IF(OR(S1425="6C",S1425="6B",S1425="5X",S1425="5Y"),0.08,0.5)</f>
        <v/>
      </c>
      <c r="AB1425" s="4">
        <f>$AG$5/$AG$2*Z1425</f>
        <v/>
      </c>
      <c r="AC1425" s="19">
        <f>Z1425+AA1425</f>
        <v/>
      </c>
      <c r="AD1425" s="8">
        <f>IF(COUNTIF(Catégories!A:A,N1425)=0,"catégorie inconnue",LOOKUP(N1425,Catégories!A:A,Catégories!B:B))</f>
        <v/>
      </c>
      <c r="AE1425" s="21">
        <f>SUM(Z1425:AB1425)</f>
        <v/>
      </c>
    </row>
    <row r="1426" hidden="1" s="101">
      <c r="B1426" s="127" t="inlineStr">
        <is>
          <t>13624021</t>
        </is>
      </c>
      <c r="C1426" s="127" t="inlineStr">
        <is>
          <t>2</t>
        </is>
      </c>
      <c r="D1426" s="123" t="n">
        <v>46147</v>
      </c>
      <c r="E1426" s="127" t="inlineStr">
        <is>
          <t>88512</t>
        </is>
      </c>
      <c r="F1426" s="127" t="inlineStr">
        <is>
          <t>21320</t>
        </is>
      </c>
      <c r="G1426" s="127" t="inlineStr">
        <is>
          <t>DE</t>
        </is>
      </c>
      <c r="H1426" s="127" t="inlineStr">
        <is>
          <t>FR</t>
        </is>
      </c>
      <c r="I1426" s="127" t="inlineStr">
        <is>
          <t>108303</t>
        </is>
      </c>
      <c r="J1426" s="127" t="inlineStr">
        <is>
          <t>108303</t>
        </is>
      </c>
      <c r="K1426" s="127" t="inlineStr">
        <is>
          <t>999999</t>
        </is>
      </c>
      <c r="L1426" s="127" t="inlineStr">
        <is>
          <t>XT413986631TS</t>
        </is>
      </c>
      <c r="M1426" s="127" t="inlineStr">
        <is>
          <t>N</t>
        </is>
      </c>
      <c r="N1426" s="127" t="inlineStr">
        <is>
          <t>Transport</t>
        </is>
      </c>
      <c r="O1426" s="127" t="inlineStr">
        <is>
          <t>N</t>
        </is>
      </c>
      <c r="P1426" s="127" t="inlineStr">
        <is>
          <t>S</t>
        </is>
      </c>
      <c r="Q1426" s="127" t="inlineStr">
        <is>
          <t>ZA</t>
        </is>
      </c>
      <c r="R1426" s="147" t="n">
        <v>0.17</v>
      </c>
      <c r="S1426" s="127" t="inlineStr">
        <is>
          <t>6C</t>
        </is>
      </c>
      <c r="T1426" s="148" t="n">
        <v>5.33</v>
      </c>
      <c r="U1426" s="127" t="inlineStr">
        <is>
          <t>LA RUCHE LOGISTIQUE</t>
        </is>
      </c>
      <c r="W1426" s="8">
        <f>IF(C1426&lt;&gt;2,"",IF(S1426="5X","5XK",IF(S1426="5Y","5YK",IF(S1426="6B","6BK",IF(S1426="6C","6CK","")))))</f>
        <v/>
      </c>
      <c r="X1426" s="8">
        <f>IF(S1426="6B",_xlfn.XLOOKUP(H1426,'Zoning 2shop'!A:A,'Zoning 2shop'!B:B),IF(S1426="6C",_xlfn.XLOOKUP(G1426,'Zoning 2shop'!C:C,'Zoning 2shop'!D:D),""))</f>
        <v/>
      </c>
      <c r="Y1426" s="112">
        <f>AB1426/Z1426</f>
        <v/>
      </c>
      <c r="Z1426" s="4">
        <f>T1426</f>
        <v/>
      </c>
      <c r="AA1426" s="4">
        <f>IF(OR(S1426="6C",S1426="6B",S1426="5X",S1426="5Y"),0.08,0.5)</f>
        <v/>
      </c>
      <c r="AB1426" s="4">
        <f>$AG$5/$AG$2*Z1426</f>
        <v/>
      </c>
      <c r="AC1426" s="19">
        <f>Z1426+AA1426</f>
        <v/>
      </c>
      <c r="AD1426" s="8">
        <f>IF(COUNTIF(Catégories!A:A,N1426)=0,"catégorie inconnue",LOOKUP(N1426,Catégories!A:A,Catégories!B:B))</f>
        <v/>
      </c>
      <c r="AE1426" s="21">
        <f>SUM(Z1426:AB1426)</f>
        <v/>
      </c>
    </row>
    <row r="1427" hidden="1" s="101">
      <c r="B1427" s="127" t="inlineStr">
        <is>
          <t>13624021</t>
        </is>
      </c>
      <c r="C1427" s="127" t="inlineStr">
        <is>
          <t>2</t>
        </is>
      </c>
      <c r="D1427" s="123" t="n">
        <v>46147</v>
      </c>
      <c r="E1427" s="127" t="inlineStr">
        <is>
          <t>88512</t>
        </is>
      </c>
      <c r="F1427" s="127" t="inlineStr">
        <is>
          <t>21320</t>
        </is>
      </c>
      <c r="G1427" s="127" t="inlineStr">
        <is>
          <t>DE</t>
        </is>
      </c>
      <c r="H1427" s="127" t="inlineStr">
        <is>
          <t>FR</t>
        </is>
      </c>
      <c r="I1427" s="127" t="inlineStr">
        <is>
          <t>102519</t>
        </is>
      </c>
      <c r="J1427" s="127" t="inlineStr">
        <is>
          <t>102519</t>
        </is>
      </c>
      <c r="K1427" s="127" t="inlineStr">
        <is>
          <t>999999</t>
        </is>
      </c>
      <c r="L1427" s="127" t="inlineStr">
        <is>
          <t>XT413987518TS</t>
        </is>
      </c>
      <c r="M1427" s="127" t="inlineStr">
        <is>
          <t>N</t>
        </is>
      </c>
      <c r="N1427" s="127" t="inlineStr">
        <is>
          <t>Transport</t>
        </is>
      </c>
      <c r="O1427" s="127" t="inlineStr">
        <is>
          <t>N</t>
        </is>
      </c>
      <c r="P1427" s="127" t="inlineStr">
        <is>
          <t>S</t>
        </is>
      </c>
      <c r="Q1427" s="127" t="inlineStr">
        <is>
          <t>ZA</t>
        </is>
      </c>
      <c r="R1427" s="147" t="n">
        <v>1.35</v>
      </c>
      <c r="S1427" s="127" t="inlineStr">
        <is>
          <t>6C</t>
        </is>
      </c>
      <c r="T1427" s="148" t="n">
        <v>5.88</v>
      </c>
      <c r="U1427" s="127" t="inlineStr">
        <is>
          <t>LA RUCHE LOGISTIQUE</t>
        </is>
      </c>
      <c r="W1427" s="8">
        <f>IF(C1427&lt;&gt;2,"",IF(S1427="5X","5XK",IF(S1427="5Y","5YK",IF(S1427="6B","6BK",IF(S1427="6C","6CK","")))))</f>
        <v/>
      </c>
      <c r="X1427" s="8">
        <f>IF(S1427="6B",_xlfn.XLOOKUP(H1427,'Zoning 2shop'!A:A,'Zoning 2shop'!B:B),IF(S1427="6C",_xlfn.XLOOKUP(G1427,'Zoning 2shop'!C:C,'Zoning 2shop'!D:D),""))</f>
        <v/>
      </c>
      <c r="Y1427" s="112">
        <f>AB1427/Z1427</f>
        <v/>
      </c>
      <c r="Z1427" s="4">
        <f>T1427</f>
        <v/>
      </c>
      <c r="AA1427" s="4">
        <f>IF(OR(S1427="6C",S1427="6B",S1427="5X",S1427="5Y"),0.08,0.5)</f>
        <v/>
      </c>
      <c r="AB1427" s="4">
        <f>$AG$5/$AG$2*Z1427</f>
        <v/>
      </c>
      <c r="AC1427" s="19">
        <f>Z1427+AA1427</f>
        <v/>
      </c>
      <c r="AD1427" s="8">
        <f>IF(COUNTIF(Catégories!A:A,N1427)=0,"catégorie inconnue",LOOKUP(N1427,Catégories!A:A,Catégories!B:B))</f>
        <v/>
      </c>
      <c r="AE1427" s="21">
        <f>SUM(Z1427:AB1427)</f>
        <v/>
      </c>
    </row>
    <row r="1428" hidden="1" s="101">
      <c r="B1428" s="127" t="inlineStr">
        <is>
          <t>13624021</t>
        </is>
      </c>
      <c r="C1428" s="127" t="inlineStr">
        <is>
          <t>2</t>
        </is>
      </c>
      <c r="D1428" s="123" t="n">
        <v>46147</v>
      </c>
      <c r="E1428" s="127" t="inlineStr">
        <is>
          <t>33330</t>
        </is>
      </c>
      <c r="F1428" s="127" t="inlineStr">
        <is>
          <t>21320</t>
        </is>
      </c>
      <c r="G1428" s="127" t="inlineStr">
        <is>
          <t>DE</t>
        </is>
      </c>
      <c r="H1428" s="127" t="inlineStr">
        <is>
          <t>FR</t>
        </is>
      </c>
      <c r="I1428" s="127" t="inlineStr">
        <is>
          <t>108065</t>
        </is>
      </c>
      <c r="J1428" s="127" t="inlineStr">
        <is>
          <t>108065</t>
        </is>
      </c>
      <c r="K1428" s="127" t="inlineStr">
        <is>
          <t>999999</t>
        </is>
      </c>
      <c r="L1428" s="127" t="inlineStr">
        <is>
          <t>XT413989385TS</t>
        </is>
      </c>
      <c r="M1428" s="127" t="inlineStr">
        <is>
          <t>N</t>
        </is>
      </c>
      <c r="N1428" s="127" t="inlineStr">
        <is>
          <t>Transport</t>
        </is>
      </c>
      <c r="O1428" s="127" t="inlineStr">
        <is>
          <t>N</t>
        </is>
      </c>
      <c r="P1428" s="127" t="inlineStr">
        <is>
          <t>S</t>
        </is>
      </c>
      <c r="Q1428" s="127" t="inlineStr">
        <is>
          <t>ZA</t>
        </is>
      </c>
      <c r="R1428" s="147" t="n">
        <v>0.06</v>
      </c>
      <c r="S1428" s="127" t="inlineStr">
        <is>
          <t>6C</t>
        </is>
      </c>
      <c r="T1428" s="148" t="n">
        <v>5.33</v>
      </c>
      <c r="U1428" s="127" t="inlineStr">
        <is>
          <t>LA RUCHE LOGISTIQUE</t>
        </is>
      </c>
      <c r="W1428" s="8">
        <f>IF(C1428&lt;&gt;2,"",IF(S1428="5X","5XK",IF(S1428="5Y","5YK",IF(S1428="6B","6BK",IF(S1428="6C","6CK","")))))</f>
        <v/>
      </c>
      <c r="X1428" s="8">
        <f>IF(S1428="6B",_xlfn.XLOOKUP(H1428,'Zoning 2shop'!A:A,'Zoning 2shop'!B:B),IF(S1428="6C",_xlfn.XLOOKUP(G1428,'Zoning 2shop'!C:C,'Zoning 2shop'!D:D),""))</f>
        <v/>
      </c>
      <c r="Y1428" s="112">
        <f>AB1428/Z1428</f>
        <v/>
      </c>
      <c r="Z1428" s="4">
        <f>T1428</f>
        <v/>
      </c>
      <c r="AA1428" s="4">
        <f>IF(OR(S1428="6C",S1428="6B",S1428="5X",S1428="5Y"),0.08,0.5)</f>
        <v/>
      </c>
      <c r="AB1428" s="4">
        <f>$AG$5/$AG$2*Z1428</f>
        <v/>
      </c>
      <c r="AC1428" s="19">
        <f>Z1428+AA1428</f>
        <v/>
      </c>
      <c r="AD1428" s="8">
        <f>IF(COUNTIF(Catégories!A:A,N1428)=0,"catégorie inconnue",LOOKUP(N1428,Catégories!A:A,Catégories!B:B))</f>
        <v/>
      </c>
      <c r="AE1428" s="21">
        <f>SUM(Z1428:AB1428)</f>
        <v/>
      </c>
    </row>
    <row r="1429" hidden="1" s="101">
      <c r="B1429" s="127" t="inlineStr">
        <is>
          <t>13624021</t>
        </is>
      </c>
      <c r="C1429" s="127" t="inlineStr">
        <is>
          <t>2</t>
        </is>
      </c>
      <c r="D1429" s="123" t="n">
        <v>46147</v>
      </c>
      <c r="E1429" s="127" t="inlineStr">
        <is>
          <t>40470</t>
        </is>
      </c>
      <c r="F1429" s="127" t="inlineStr">
        <is>
          <t>21320</t>
        </is>
      </c>
      <c r="G1429" s="127" t="inlineStr">
        <is>
          <t>DE</t>
        </is>
      </c>
      <c r="H1429" s="127" t="inlineStr">
        <is>
          <t>FR</t>
        </is>
      </c>
      <c r="I1429" s="127" t="inlineStr">
        <is>
          <t>107587</t>
        </is>
      </c>
      <c r="J1429" s="127" t="inlineStr">
        <is>
          <t>107587</t>
        </is>
      </c>
      <c r="K1429" s="127" t="inlineStr">
        <is>
          <t>999999</t>
        </is>
      </c>
      <c r="L1429" s="127" t="inlineStr">
        <is>
          <t>XT413989575TS</t>
        </is>
      </c>
      <c r="M1429" s="127" t="inlineStr">
        <is>
          <t>N</t>
        </is>
      </c>
      <c r="N1429" s="127" t="inlineStr">
        <is>
          <t>Transport</t>
        </is>
      </c>
      <c r="O1429" s="127" t="inlineStr">
        <is>
          <t>N</t>
        </is>
      </c>
      <c r="P1429" s="127" t="inlineStr">
        <is>
          <t>S</t>
        </is>
      </c>
      <c r="Q1429" s="127" t="inlineStr">
        <is>
          <t>ZA</t>
        </is>
      </c>
      <c r="R1429" s="147" t="n">
        <v>4.638</v>
      </c>
      <c r="S1429" s="127" t="inlineStr">
        <is>
          <t>6C</t>
        </is>
      </c>
      <c r="T1429" s="148" t="n">
        <v>9.69</v>
      </c>
      <c r="U1429" s="127" t="inlineStr">
        <is>
          <t>LA RUCHE LOGISTIQUE</t>
        </is>
      </c>
      <c r="W1429" s="8">
        <f>IF(C1429&lt;&gt;2,"",IF(S1429="5X","5XK",IF(S1429="5Y","5YK",IF(S1429="6B","6BK",IF(S1429="6C","6CK","")))))</f>
        <v/>
      </c>
      <c r="X1429" s="8">
        <f>IF(S1429="6B",_xlfn.XLOOKUP(H1429,'Zoning 2shop'!A:A,'Zoning 2shop'!B:B),IF(S1429="6C",_xlfn.XLOOKUP(G1429,'Zoning 2shop'!C:C,'Zoning 2shop'!D:D),""))</f>
        <v/>
      </c>
      <c r="Y1429" s="112">
        <f>AB1429/Z1429</f>
        <v/>
      </c>
      <c r="Z1429" s="4">
        <f>T1429</f>
        <v/>
      </c>
      <c r="AA1429" s="4">
        <f>IF(OR(S1429="6C",S1429="6B",S1429="5X",S1429="5Y"),0.08,0.5)</f>
        <v/>
      </c>
      <c r="AB1429" s="4">
        <f>$AG$5/$AG$2*Z1429</f>
        <v/>
      </c>
      <c r="AC1429" s="19">
        <f>Z1429+AA1429</f>
        <v/>
      </c>
      <c r="AD1429" s="8">
        <f>IF(COUNTIF(Catégories!A:A,N1429)=0,"catégorie inconnue",LOOKUP(N1429,Catégories!A:A,Catégories!B:B))</f>
        <v/>
      </c>
      <c r="AE1429" s="21">
        <f>SUM(Z1429:AB1429)</f>
        <v/>
      </c>
    </row>
    <row r="1430" hidden="1" s="101">
      <c r="B1430" s="127" t="inlineStr">
        <is>
          <t>13624021</t>
        </is>
      </c>
      <c r="C1430" s="127" t="inlineStr">
        <is>
          <t>2</t>
        </is>
      </c>
      <c r="D1430" s="123" t="n">
        <v>46147</v>
      </c>
      <c r="E1430" s="127" t="inlineStr">
        <is>
          <t>71636</t>
        </is>
      </c>
      <c r="F1430" s="127" t="inlineStr">
        <is>
          <t>21320</t>
        </is>
      </c>
      <c r="G1430" s="127" t="inlineStr">
        <is>
          <t>DE</t>
        </is>
      </c>
      <c r="H1430" s="127" t="inlineStr">
        <is>
          <t>FR</t>
        </is>
      </c>
      <c r="I1430" s="127" t="inlineStr">
        <is>
          <t>108449</t>
        </is>
      </c>
      <c r="J1430" s="127" t="inlineStr">
        <is>
          <t>108449</t>
        </is>
      </c>
      <c r="K1430" s="127" t="inlineStr">
        <is>
          <t>999999</t>
        </is>
      </c>
      <c r="L1430" s="127" t="inlineStr">
        <is>
          <t>XT413990993TS</t>
        </is>
      </c>
      <c r="M1430" s="127" t="inlineStr">
        <is>
          <t>N</t>
        </is>
      </c>
      <c r="N1430" s="127" t="inlineStr">
        <is>
          <t>Transport</t>
        </is>
      </c>
      <c r="O1430" s="127" t="inlineStr">
        <is>
          <t>N</t>
        </is>
      </c>
      <c r="P1430" s="127" t="inlineStr">
        <is>
          <t>S</t>
        </is>
      </c>
      <c r="Q1430" s="127" t="inlineStr">
        <is>
          <t>ZA</t>
        </is>
      </c>
      <c r="R1430" s="147" t="n">
        <v>4.403</v>
      </c>
      <c r="S1430" s="127" t="inlineStr">
        <is>
          <t>6C</t>
        </is>
      </c>
      <c r="T1430" s="148" t="n">
        <v>9.69</v>
      </c>
      <c r="U1430" s="127" t="inlineStr">
        <is>
          <t>LA RUCHE LOGISTIQUE</t>
        </is>
      </c>
      <c r="W1430" s="8">
        <f>IF(C1430&lt;&gt;2,"",IF(S1430="5X","5XK",IF(S1430="5Y","5YK",IF(S1430="6B","6BK",IF(S1430="6C","6CK","")))))</f>
        <v/>
      </c>
      <c r="X1430" s="8">
        <f>IF(S1430="6B",_xlfn.XLOOKUP(H1430,'Zoning 2shop'!A:A,'Zoning 2shop'!B:B),IF(S1430="6C",_xlfn.XLOOKUP(G1430,'Zoning 2shop'!C:C,'Zoning 2shop'!D:D),""))</f>
        <v/>
      </c>
      <c r="Y1430" s="112">
        <f>AB1430/Z1430</f>
        <v/>
      </c>
      <c r="Z1430" s="4">
        <f>T1430</f>
        <v/>
      </c>
      <c r="AA1430" s="4">
        <f>IF(OR(S1430="6C",S1430="6B",S1430="5X",S1430="5Y"),0.08,0.5)</f>
        <v/>
      </c>
      <c r="AB1430" s="4">
        <f>$AG$5/$AG$2*Z1430</f>
        <v/>
      </c>
      <c r="AC1430" s="19">
        <f>Z1430+AA1430</f>
        <v/>
      </c>
      <c r="AD1430" s="8">
        <f>IF(COUNTIF(Catégories!A:A,N1430)=0,"catégorie inconnue",LOOKUP(N1430,Catégories!A:A,Catégories!B:B))</f>
        <v/>
      </c>
      <c r="AE1430" s="21">
        <f>SUM(Z1430:AB1430)</f>
        <v/>
      </c>
    </row>
    <row r="1431" hidden="1" s="101">
      <c r="B1431" s="127" t="inlineStr">
        <is>
          <t>13624021</t>
        </is>
      </c>
      <c r="C1431" s="127" t="inlineStr">
        <is>
          <t>2</t>
        </is>
      </c>
      <c r="D1431" s="123" t="n">
        <v>46147</v>
      </c>
      <c r="E1431" s="127" t="inlineStr">
        <is>
          <t>2512</t>
        </is>
      </c>
      <c r="F1431" s="127" t="inlineStr">
        <is>
          <t>21320</t>
        </is>
      </c>
      <c r="G1431" s="127" t="inlineStr">
        <is>
          <t>AT</t>
        </is>
      </c>
      <c r="H1431" s="127" t="inlineStr">
        <is>
          <t>FR</t>
        </is>
      </c>
      <c r="I1431" s="127" t="inlineStr">
        <is>
          <t>107658</t>
        </is>
      </c>
      <c r="J1431" s="127" t="inlineStr">
        <is>
          <t>107658</t>
        </is>
      </c>
      <c r="K1431" s="127" t="inlineStr">
        <is>
          <t>999999</t>
        </is>
      </c>
      <c r="L1431" s="127" t="inlineStr">
        <is>
          <t>XT413991716TS</t>
        </is>
      </c>
      <c r="M1431" s="127" t="inlineStr">
        <is>
          <t>N</t>
        </is>
      </c>
      <c r="N1431" s="127" t="inlineStr">
        <is>
          <t>Transport</t>
        </is>
      </c>
      <c r="O1431" s="127" t="inlineStr">
        <is>
          <t>N</t>
        </is>
      </c>
      <c r="P1431" s="127" t="inlineStr">
        <is>
          <t>S</t>
        </is>
      </c>
      <c r="Q1431" s="127" t="inlineStr">
        <is>
          <t>ZA</t>
        </is>
      </c>
      <c r="R1431" s="147" t="n">
        <v>1.408</v>
      </c>
      <c r="S1431" s="127" t="inlineStr">
        <is>
          <t>6C</t>
        </is>
      </c>
      <c r="T1431" s="148" t="n">
        <v>10.02</v>
      </c>
      <c r="U1431" s="127" t="inlineStr">
        <is>
          <t>LA RUCHE LOGISTIQUE</t>
        </is>
      </c>
      <c r="W1431" s="8">
        <f>IF(C1431&lt;&gt;2,"",IF(S1431="5X","5XK",IF(S1431="5Y","5YK",IF(S1431="6B","6BK",IF(S1431="6C","6CK","")))))</f>
        <v/>
      </c>
      <c r="X1431" s="8">
        <f>IF(S1431="6B",_xlfn.XLOOKUP(H1431,'Zoning 2shop'!A:A,'Zoning 2shop'!B:B),IF(S1431="6C",_xlfn.XLOOKUP(G1431,'Zoning 2shop'!C:C,'Zoning 2shop'!D:D),""))</f>
        <v/>
      </c>
      <c r="Y1431" s="112">
        <f>AB1431/Z1431</f>
        <v/>
      </c>
      <c r="Z1431" s="4">
        <f>T1431</f>
        <v/>
      </c>
      <c r="AA1431" s="4">
        <f>IF(OR(S1431="6C",S1431="6B",S1431="5X",S1431="5Y"),0.08,0.5)</f>
        <v/>
      </c>
      <c r="AB1431" s="4">
        <f>$AG$5/$AG$2*Z1431</f>
        <v/>
      </c>
      <c r="AC1431" s="19">
        <f>Z1431+AA1431</f>
        <v/>
      </c>
      <c r="AD1431" s="8">
        <f>IF(COUNTIF(Catégories!A:A,N1431)=0,"catégorie inconnue",LOOKUP(N1431,Catégories!A:A,Catégories!B:B))</f>
        <v/>
      </c>
      <c r="AE1431" s="21">
        <f>SUM(Z1431:AB1431)</f>
        <v/>
      </c>
    </row>
    <row r="1432" hidden="1" s="101">
      <c r="B1432" s="127" t="inlineStr">
        <is>
          <t>13624021</t>
        </is>
      </c>
      <c r="C1432" s="127" t="inlineStr">
        <is>
          <t>2</t>
        </is>
      </c>
      <c r="D1432" s="123" t="n">
        <v>46147</v>
      </c>
      <c r="E1432" s="127" t="inlineStr">
        <is>
          <t>55118</t>
        </is>
      </c>
      <c r="F1432" s="127" t="inlineStr">
        <is>
          <t>21320</t>
        </is>
      </c>
      <c r="G1432" s="127" t="inlineStr">
        <is>
          <t>DE</t>
        </is>
      </c>
      <c r="H1432" s="127" t="inlineStr">
        <is>
          <t>FR</t>
        </is>
      </c>
      <c r="I1432" s="127" t="inlineStr">
        <is>
          <t>107105</t>
        </is>
      </c>
      <c r="J1432" s="127" t="inlineStr">
        <is>
          <t>107105</t>
        </is>
      </c>
      <c r="K1432" s="127" t="inlineStr">
        <is>
          <t>999999</t>
        </is>
      </c>
      <c r="L1432" s="127" t="inlineStr">
        <is>
          <t>XT413992376TS</t>
        </is>
      </c>
      <c r="M1432" s="127" t="inlineStr">
        <is>
          <t>N</t>
        </is>
      </c>
      <c r="N1432" s="127" t="inlineStr">
        <is>
          <t>Transport</t>
        </is>
      </c>
      <c r="O1432" s="127" t="inlineStr">
        <is>
          <t>N</t>
        </is>
      </c>
      <c r="P1432" s="127" t="inlineStr">
        <is>
          <t>S</t>
        </is>
      </c>
      <c r="Q1432" s="127" t="inlineStr">
        <is>
          <t>ZA</t>
        </is>
      </c>
      <c r="R1432" s="147" t="n">
        <v>2.419</v>
      </c>
      <c r="S1432" s="127" t="inlineStr">
        <is>
          <t>6C</t>
        </is>
      </c>
      <c r="T1432" s="148" t="n">
        <v>8.369999999999999</v>
      </c>
      <c r="U1432" s="127" t="inlineStr">
        <is>
          <t>LA RUCHE LOGISTIQUE</t>
        </is>
      </c>
      <c r="W1432" s="8">
        <f>IF(C1432&lt;&gt;2,"",IF(S1432="5X","5XK",IF(S1432="5Y","5YK",IF(S1432="6B","6BK",IF(S1432="6C","6CK","")))))</f>
        <v/>
      </c>
      <c r="X1432" s="8">
        <f>IF(S1432="6B",_xlfn.XLOOKUP(H1432,'Zoning 2shop'!A:A,'Zoning 2shop'!B:B),IF(S1432="6C",_xlfn.XLOOKUP(G1432,'Zoning 2shop'!C:C,'Zoning 2shop'!D:D),""))</f>
        <v/>
      </c>
      <c r="Y1432" s="112">
        <f>AB1432/Z1432</f>
        <v/>
      </c>
      <c r="Z1432" s="4">
        <f>T1432</f>
        <v/>
      </c>
      <c r="AA1432" s="4">
        <f>IF(OR(S1432="6C",S1432="6B",S1432="5X",S1432="5Y"),0.08,0.5)</f>
        <v/>
      </c>
      <c r="AB1432" s="4">
        <f>$AG$5/$AG$2*Z1432</f>
        <v/>
      </c>
      <c r="AC1432" s="19">
        <f>Z1432+AA1432</f>
        <v/>
      </c>
      <c r="AD1432" s="8">
        <f>IF(COUNTIF(Catégories!A:A,N1432)=0,"catégorie inconnue",LOOKUP(N1432,Catégories!A:A,Catégories!B:B))</f>
        <v/>
      </c>
      <c r="AE1432" s="21">
        <f>SUM(Z1432:AB1432)</f>
        <v/>
      </c>
    </row>
    <row r="1433" hidden="1" s="101">
      <c r="B1433" s="127" t="inlineStr">
        <is>
          <t>13624021</t>
        </is>
      </c>
      <c r="C1433" s="127" t="inlineStr">
        <is>
          <t>2</t>
        </is>
      </c>
      <c r="D1433" s="123" t="n">
        <v>46147</v>
      </c>
      <c r="E1433" s="127" t="inlineStr">
        <is>
          <t>22880</t>
        </is>
      </c>
      <c r="F1433" s="127" t="inlineStr">
        <is>
          <t>21320</t>
        </is>
      </c>
      <c r="G1433" s="127" t="inlineStr">
        <is>
          <t>DE</t>
        </is>
      </c>
      <c r="H1433" s="127" t="inlineStr">
        <is>
          <t>FR</t>
        </is>
      </c>
      <c r="I1433" s="127" t="inlineStr">
        <is>
          <t>108642</t>
        </is>
      </c>
      <c r="J1433" s="127" t="inlineStr">
        <is>
          <t>108642</t>
        </is>
      </c>
      <c r="K1433" s="127" t="inlineStr">
        <is>
          <t>999999</t>
        </is>
      </c>
      <c r="L1433" s="127" t="inlineStr">
        <is>
          <t>XT413992892TS</t>
        </is>
      </c>
      <c r="M1433" s="127" t="inlineStr">
        <is>
          <t>N</t>
        </is>
      </c>
      <c r="N1433" s="127" t="inlineStr">
        <is>
          <t>Transport</t>
        </is>
      </c>
      <c r="O1433" s="127" t="inlineStr">
        <is>
          <t>N</t>
        </is>
      </c>
      <c r="P1433" s="127" t="inlineStr">
        <is>
          <t>S</t>
        </is>
      </c>
      <c r="Q1433" s="127" t="inlineStr">
        <is>
          <t>ZA</t>
        </is>
      </c>
      <c r="R1433" s="147" t="n">
        <v>1.488</v>
      </c>
      <c r="S1433" s="127" t="inlineStr">
        <is>
          <t>6C</t>
        </is>
      </c>
      <c r="T1433" s="148" t="n">
        <v>5.88</v>
      </c>
      <c r="U1433" s="127" t="inlineStr">
        <is>
          <t>LA RUCHE LOGISTIQUE</t>
        </is>
      </c>
      <c r="W1433" s="8">
        <f>IF(C1433&lt;&gt;2,"",IF(S1433="5X","5XK",IF(S1433="5Y","5YK",IF(S1433="6B","6BK",IF(S1433="6C","6CK","")))))</f>
        <v/>
      </c>
      <c r="X1433" s="8">
        <f>IF(S1433="6B",_xlfn.XLOOKUP(H1433,'Zoning 2shop'!A:A,'Zoning 2shop'!B:B),IF(S1433="6C",_xlfn.XLOOKUP(G1433,'Zoning 2shop'!C:C,'Zoning 2shop'!D:D),""))</f>
        <v/>
      </c>
      <c r="Y1433" s="112">
        <f>AB1433/Z1433</f>
        <v/>
      </c>
      <c r="Z1433" s="4">
        <f>T1433</f>
        <v/>
      </c>
      <c r="AA1433" s="4">
        <f>IF(OR(S1433="6C",S1433="6B",S1433="5X",S1433="5Y"),0.08,0.5)</f>
        <v/>
      </c>
      <c r="AB1433" s="4">
        <f>$AG$5/$AG$2*Z1433</f>
        <v/>
      </c>
      <c r="AC1433" s="19">
        <f>Z1433+AA1433</f>
        <v/>
      </c>
      <c r="AD1433" s="8">
        <f>IF(COUNTIF(Catégories!A:A,N1433)=0,"catégorie inconnue",LOOKUP(N1433,Catégories!A:A,Catégories!B:B))</f>
        <v/>
      </c>
      <c r="AE1433" s="21">
        <f>SUM(Z1433:AB1433)</f>
        <v/>
      </c>
    </row>
    <row r="1434" hidden="1" s="101">
      <c r="B1434" s="127" t="inlineStr">
        <is>
          <t>13624021</t>
        </is>
      </c>
      <c r="C1434" s="127" t="inlineStr">
        <is>
          <t>2</t>
        </is>
      </c>
      <c r="D1434" s="123" t="n">
        <v>46147</v>
      </c>
      <c r="E1434" s="127" t="inlineStr">
        <is>
          <t>5683 LV</t>
        </is>
      </c>
      <c r="F1434" s="127" t="inlineStr">
        <is>
          <t>21320</t>
        </is>
      </c>
      <c r="G1434" s="127" t="inlineStr">
        <is>
          <t>NL</t>
        </is>
      </c>
      <c r="H1434" s="127" t="inlineStr">
        <is>
          <t>FR</t>
        </is>
      </c>
      <c r="I1434" s="127" t="inlineStr">
        <is>
          <t>108343</t>
        </is>
      </c>
      <c r="J1434" s="127" t="inlineStr">
        <is>
          <t>108343</t>
        </is>
      </c>
      <c r="K1434" s="127" t="inlineStr">
        <is>
          <t>999999</t>
        </is>
      </c>
      <c r="L1434" s="127" t="inlineStr">
        <is>
          <t>XT413993014TS</t>
        </is>
      </c>
      <c r="M1434" s="127" t="inlineStr">
        <is>
          <t>N</t>
        </is>
      </c>
      <c r="N1434" s="127" t="inlineStr">
        <is>
          <t>Transport</t>
        </is>
      </c>
      <c r="O1434" s="127" t="inlineStr">
        <is>
          <t>N</t>
        </is>
      </c>
      <c r="P1434" s="127" t="inlineStr">
        <is>
          <t>S</t>
        </is>
      </c>
      <c r="Q1434" s="127" t="inlineStr">
        <is>
          <t>ZA</t>
        </is>
      </c>
      <c r="R1434" s="147" t="n">
        <v>1.042</v>
      </c>
      <c r="S1434" s="127" t="inlineStr">
        <is>
          <t>6C</t>
        </is>
      </c>
      <c r="T1434" s="148" t="n">
        <v>5.88</v>
      </c>
      <c r="U1434" s="127" t="inlineStr">
        <is>
          <t>LA RUCHE LOGISTIQUE</t>
        </is>
      </c>
      <c r="W1434" s="8">
        <f>IF(C1434&lt;&gt;2,"",IF(S1434="5X","5XK",IF(S1434="5Y","5YK",IF(S1434="6B","6BK",IF(S1434="6C","6CK","")))))</f>
        <v/>
      </c>
      <c r="X1434" s="8">
        <f>IF(S1434="6B",_xlfn.XLOOKUP(H1434,'Zoning 2shop'!A:A,'Zoning 2shop'!B:B),IF(S1434="6C",_xlfn.XLOOKUP(G1434,'Zoning 2shop'!C:C,'Zoning 2shop'!D:D),""))</f>
        <v/>
      </c>
      <c r="Y1434" s="112">
        <f>AB1434/Z1434</f>
        <v/>
      </c>
      <c r="Z1434" s="4">
        <f>T1434</f>
        <v/>
      </c>
      <c r="AA1434" s="4">
        <f>IF(OR(S1434="6C",S1434="6B",S1434="5X",S1434="5Y"),0.08,0.5)</f>
        <v/>
      </c>
      <c r="AB1434" s="4">
        <f>$AG$5/$AG$2*Z1434</f>
        <v/>
      </c>
      <c r="AC1434" s="19">
        <f>Z1434+AA1434</f>
        <v/>
      </c>
      <c r="AD1434" s="8">
        <f>IF(COUNTIF(Catégories!A:A,N1434)=0,"catégorie inconnue",LOOKUP(N1434,Catégories!A:A,Catégories!B:B))</f>
        <v/>
      </c>
      <c r="AE1434" s="21">
        <f>SUM(Z1434:AB1434)</f>
        <v/>
      </c>
    </row>
    <row r="1435" hidden="1" s="101">
      <c r="B1435" s="127" t="inlineStr">
        <is>
          <t>13624021</t>
        </is>
      </c>
      <c r="C1435" s="127" t="inlineStr">
        <is>
          <t>2</t>
        </is>
      </c>
      <c r="D1435" s="123" t="n">
        <v>46147</v>
      </c>
      <c r="E1435" s="127" t="inlineStr">
        <is>
          <t>85521</t>
        </is>
      </c>
      <c r="F1435" s="127" t="inlineStr">
        <is>
          <t>21320</t>
        </is>
      </c>
      <c r="G1435" s="127" t="inlineStr">
        <is>
          <t>DE</t>
        </is>
      </c>
      <c r="H1435" s="127" t="inlineStr">
        <is>
          <t>FR</t>
        </is>
      </c>
      <c r="I1435" s="127" t="inlineStr">
        <is>
          <t>107230</t>
        </is>
      </c>
      <c r="J1435" s="127" t="inlineStr">
        <is>
          <t>107230</t>
        </is>
      </c>
      <c r="K1435" s="127" t="inlineStr">
        <is>
          <t>999999</t>
        </is>
      </c>
      <c r="L1435" s="127" t="inlineStr">
        <is>
          <t>XT413994947TS</t>
        </is>
      </c>
      <c r="M1435" s="127" t="inlineStr">
        <is>
          <t>N</t>
        </is>
      </c>
      <c r="N1435" s="127" t="inlineStr">
        <is>
          <t>Transport</t>
        </is>
      </c>
      <c r="O1435" s="127" t="inlineStr">
        <is>
          <t>N</t>
        </is>
      </c>
      <c r="P1435" s="127" t="inlineStr">
        <is>
          <t>S</t>
        </is>
      </c>
      <c r="Q1435" s="127" t="inlineStr">
        <is>
          <t>ZA</t>
        </is>
      </c>
      <c r="R1435" s="147" t="n">
        <v>1.29</v>
      </c>
      <c r="S1435" s="127" t="inlineStr">
        <is>
          <t>6C</t>
        </is>
      </c>
      <c r="T1435" s="148" t="n">
        <v>5.88</v>
      </c>
      <c r="U1435" s="127" t="inlineStr">
        <is>
          <t>LA RUCHE LOGISTIQUE</t>
        </is>
      </c>
      <c r="W1435" s="8">
        <f>IF(C1435&lt;&gt;2,"",IF(S1435="5X","5XK",IF(S1435="5Y","5YK",IF(S1435="6B","6BK",IF(S1435="6C","6CK","")))))</f>
        <v/>
      </c>
      <c r="X1435" s="8">
        <f>IF(S1435="6B",_xlfn.XLOOKUP(H1435,'Zoning 2shop'!A:A,'Zoning 2shop'!B:B),IF(S1435="6C",_xlfn.XLOOKUP(G1435,'Zoning 2shop'!C:C,'Zoning 2shop'!D:D),""))</f>
        <v/>
      </c>
      <c r="Y1435" s="112">
        <f>AB1435/Z1435</f>
        <v/>
      </c>
      <c r="Z1435" s="4">
        <f>T1435</f>
        <v/>
      </c>
      <c r="AA1435" s="4">
        <f>IF(OR(S1435="6C",S1435="6B",S1435="5X",S1435="5Y"),0.08,0.5)</f>
        <v/>
      </c>
      <c r="AB1435" s="4">
        <f>$AG$5/$AG$2*Z1435</f>
        <v/>
      </c>
      <c r="AC1435" s="19">
        <f>Z1435+AA1435</f>
        <v/>
      </c>
      <c r="AD1435" s="8">
        <f>IF(COUNTIF(Catégories!A:A,N1435)=0,"catégorie inconnue",LOOKUP(N1435,Catégories!A:A,Catégories!B:B))</f>
        <v/>
      </c>
      <c r="AE1435" s="21">
        <f>SUM(Z1435:AB1435)</f>
        <v/>
      </c>
    </row>
    <row r="1436" hidden="1" s="101">
      <c r="B1436" s="127" t="inlineStr">
        <is>
          <t>13624021</t>
        </is>
      </c>
      <c r="C1436" s="127" t="inlineStr">
        <is>
          <t>2</t>
        </is>
      </c>
      <c r="D1436" s="123" t="n">
        <v>46147</v>
      </c>
      <c r="E1436" s="127" t="inlineStr">
        <is>
          <t>03690</t>
        </is>
      </c>
      <c r="F1436" s="127" t="inlineStr">
        <is>
          <t>21320</t>
        </is>
      </c>
      <c r="G1436" s="127" t="inlineStr">
        <is>
          <t>ES</t>
        </is>
      </c>
      <c r="H1436" s="127" t="inlineStr">
        <is>
          <t>FR</t>
        </is>
      </c>
      <c r="I1436" s="127" t="inlineStr">
        <is>
          <t>104424</t>
        </is>
      </c>
      <c r="J1436" s="127" t="inlineStr">
        <is>
          <t>104424</t>
        </is>
      </c>
      <c r="K1436" s="127" t="inlineStr">
        <is>
          <t>999999</t>
        </is>
      </c>
      <c r="L1436" s="127" t="inlineStr">
        <is>
          <t>XT413995219TS</t>
        </is>
      </c>
      <c r="M1436" s="127" t="inlineStr">
        <is>
          <t>N</t>
        </is>
      </c>
      <c r="N1436" s="127" t="inlineStr">
        <is>
          <t>Transport</t>
        </is>
      </c>
      <c r="O1436" s="127" t="inlineStr">
        <is>
          <t>N</t>
        </is>
      </c>
      <c r="P1436" s="127" t="inlineStr">
        <is>
          <t>S</t>
        </is>
      </c>
      <c r="Q1436" s="127" t="inlineStr">
        <is>
          <t>ZA</t>
        </is>
      </c>
      <c r="R1436" s="147" t="n">
        <v>5.273</v>
      </c>
      <c r="S1436" s="127" t="inlineStr">
        <is>
          <t>6C</t>
        </is>
      </c>
      <c r="T1436" s="148" t="n">
        <v>11.42</v>
      </c>
      <c r="U1436" s="127" t="inlineStr">
        <is>
          <t>LA RUCHE LOGISTIQUE</t>
        </is>
      </c>
      <c r="W1436" s="8">
        <f>IF(C1436&lt;&gt;2,"",IF(S1436="5X","5XK",IF(S1436="5Y","5YK",IF(S1436="6B","6BK",IF(S1436="6C","6CK","")))))</f>
        <v/>
      </c>
      <c r="X1436" s="8">
        <f>IF(S1436="6B",_xlfn.XLOOKUP(H1436,'Zoning 2shop'!A:A,'Zoning 2shop'!B:B),IF(S1436="6C",_xlfn.XLOOKUP(G1436,'Zoning 2shop'!C:C,'Zoning 2shop'!D:D),""))</f>
        <v/>
      </c>
      <c r="Y1436" s="112">
        <f>AB1436/Z1436</f>
        <v/>
      </c>
      <c r="Z1436" s="4">
        <f>T1436</f>
        <v/>
      </c>
      <c r="AA1436" s="4">
        <f>IF(OR(S1436="6C",S1436="6B",S1436="5X",S1436="5Y"),0.08,0.5)</f>
        <v/>
      </c>
      <c r="AB1436" s="4">
        <f>$AG$5/$AG$2*Z1436</f>
        <v/>
      </c>
      <c r="AC1436" s="19">
        <f>Z1436+AA1436</f>
        <v/>
      </c>
      <c r="AD1436" s="8">
        <f>IF(COUNTIF(Catégories!A:A,N1436)=0,"catégorie inconnue",LOOKUP(N1436,Catégories!A:A,Catégories!B:B))</f>
        <v/>
      </c>
      <c r="AE1436" s="21">
        <f>SUM(Z1436:AB1436)</f>
        <v/>
      </c>
    </row>
    <row r="1437" hidden="1" s="101">
      <c r="B1437" s="127" t="inlineStr">
        <is>
          <t>13624021</t>
        </is>
      </c>
      <c r="C1437" s="127" t="inlineStr">
        <is>
          <t>2</t>
        </is>
      </c>
      <c r="D1437" s="123" t="n">
        <v>46147</v>
      </c>
      <c r="E1437" s="127" t="inlineStr">
        <is>
          <t>646 51</t>
        </is>
      </c>
      <c r="F1437" s="127" t="inlineStr">
        <is>
          <t>21320</t>
        </is>
      </c>
      <c r="G1437" s="127" t="inlineStr">
        <is>
          <t>SE</t>
        </is>
      </c>
      <c r="H1437" s="127" t="inlineStr">
        <is>
          <t>FR</t>
        </is>
      </c>
      <c r="I1437" s="127" t="inlineStr">
        <is>
          <t>106694</t>
        </is>
      </c>
      <c r="J1437" s="127" t="inlineStr">
        <is>
          <t>106694</t>
        </is>
      </c>
      <c r="K1437" s="127" t="inlineStr">
        <is>
          <t>999999</t>
        </is>
      </c>
      <c r="L1437" s="127" t="inlineStr">
        <is>
          <t>XT413996302TS</t>
        </is>
      </c>
      <c r="M1437" s="127" t="inlineStr">
        <is>
          <t>N</t>
        </is>
      </c>
      <c r="N1437" s="127" t="inlineStr">
        <is>
          <t>Transport</t>
        </is>
      </c>
      <c r="O1437" s="127" t="inlineStr">
        <is>
          <t>N</t>
        </is>
      </c>
      <c r="P1437" s="127" t="inlineStr">
        <is>
          <t>S</t>
        </is>
      </c>
      <c r="Q1437" s="127" t="inlineStr">
        <is>
          <t>ZA</t>
        </is>
      </c>
      <c r="R1437" s="147" t="n">
        <v>2.17</v>
      </c>
      <c r="S1437" s="127" t="inlineStr">
        <is>
          <t>6C</t>
        </is>
      </c>
      <c r="T1437" s="148" t="n">
        <v>13.36</v>
      </c>
      <c r="U1437" s="127" t="inlineStr">
        <is>
          <t>LA RUCHE LOGISTIQUE</t>
        </is>
      </c>
      <c r="W1437" s="8">
        <f>IF(C1437&lt;&gt;2,"",IF(S1437="5X","5XK",IF(S1437="5Y","5YK",IF(S1437="6B","6BK",IF(S1437="6C","6CK","")))))</f>
        <v/>
      </c>
      <c r="X1437" s="8">
        <f>IF(S1437="6B",_xlfn.XLOOKUP(H1437,'Zoning 2shop'!A:A,'Zoning 2shop'!B:B),IF(S1437="6C",_xlfn.XLOOKUP(G1437,'Zoning 2shop'!C:C,'Zoning 2shop'!D:D),""))</f>
        <v/>
      </c>
      <c r="Y1437" s="112">
        <f>AB1437/Z1437</f>
        <v/>
      </c>
      <c r="Z1437" s="4">
        <f>T1437</f>
        <v/>
      </c>
      <c r="AA1437" s="4">
        <f>IF(OR(S1437="6C",S1437="6B",S1437="5X",S1437="5Y"),0.08,0.5)</f>
        <v/>
      </c>
      <c r="AB1437" s="4">
        <f>$AG$5/$AG$2*Z1437</f>
        <v/>
      </c>
      <c r="AC1437" s="19">
        <f>Z1437+AA1437</f>
        <v/>
      </c>
      <c r="AD1437" s="8">
        <f>IF(COUNTIF(Catégories!A:A,N1437)=0,"catégorie inconnue",LOOKUP(N1437,Catégories!A:A,Catégories!B:B))</f>
        <v/>
      </c>
      <c r="AE1437" s="21">
        <f>SUM(Z1437:AB1437)</f>
        <v/>
      </c>
    </row>
    <row r="1438" hidden="1" s="101">
      <c r="B1438" s="127" t="inlineStr">
        <is>
          <t>13624021</t>
        </is>
      </c>
      <c r="C1438" s="127" t="inlineStr">
        <is>
          <t>2</t>
        </is>
      </c>
      <c r="D1438" s="123" t="n">
        <v>46147</v>
      </c>
      <c r="E1438" s="127" t="inlineStr">
        <is>
          <t>13156</t>
        </is>
      </c>
      <c r="F1438" s="127" t="inlineStr">
        <is>
          <t>21320</t>
        </is>
      </c>
      <c r="G1438" s="127" t="inlineStr">
        <is>
          <t>DE</t>
        </is>
      </c>
      <c r="H1438" s="127" t="inlineStr">
        <is>
          <t>FR</t>
        </is>
      </c>
      <c r="I1438" s="127" t="inlineStr">
        <is>
          <t>105534</t>
        </is>
      </c>
      <c r="J1438" s="127" t="inlineStr">
        <is>
          <t>105534</t>
        </is>
      </c>
      <c r="K1438" s="127" t="inlineStr">
        <is>
          <t>999999</t>
        </is>
      </c>
      <c r="L1438" s="127" t="inlineStr">
        <is>
          <t>XT413997807TS</t>
        </is>
      </c>
      <c r="M1438" s="127" t="inlineStr">
        <is>
          <t>N</t>
        </is>
      </c>
      <c r="N1438" s="127" t="inlineStr">
        <is>
          <t>Transport</t>
        </is>
      </c>
      <c r="O1438" s="127" t="inlineStr">
        <is>
          <t>N</t>
        </is>
      </c>
      <c r="P1438" s="127" t="inlineStr">
        <is>
          <t>S</t>
        </is>
      </c>
      <c r="Q1438" s="127" t="inlineStr">
        <is>
          <t>ZA</t>
        </is>
      </c>
      <c r="R1438" s="147" t="n">
        <v>4.532</v>
      </c>
      <c r="S1438" s="127" t="inlineStr">
        <is>
          <t>6C</t>
        </is>
      </c>
      <c r="T1438" s="148" t="n">
        <v>9.69</v>
      </c>
      <c r="U1438" s="127" t="inlineStr">
        <is>
          <t>LA RUCHE LOGISTIQUE</t>
        </is>
      </c>
      <c r="W1438" s="8">
        <f>IF(C1438&lt;&gt;2,"",IF(S1438="5X","5XK",IF(S1438="5Y","5YK",IF(S1438="6B","6BK",IF(S1438="6C","6CK","")))))</f>
        <v/>
      </c>
      <c r="X1438" s="8">
        <f>IF(S1438="6B",_xlfn.XLOOKUP(H1438,'Zoning 2shop'!A:A,'Zoning 2shop'!B:B),IF(S1438="6C",_xlfn.XLOOKUP(G1438,'Zoning 2shop'!C:C,'Zoning 2shop'!D:D),""))</f>
        <v/>
      </c>
      <c r="Y1438" s="112">
        <f>AB1438/Z1438</f>
        <v/>
      </c>
      <c r="Z1438" s="4">
        <f>T1438</f>
        <v/>
      </c>
      <c r="AA1438" s="4">
        <f>IF(OR(S1438="6C",S1438="6B",S1438="5X",S1438="5Y"),0.08,0.5)</f>
        <v/>
      </c>
      <c r="AB1438" s="4">
        <f>$AG$5/$AG$2*Z1438</f>
        <v/>
      </c>
      <c r="AC1438" s="19">
        <f>Z1438+AA1438</f>
        <v/>
      </c>
      <c r="AD1438" s="8">
        <f>IF(COUNTIF(Catégories!A:A,N1438)=0,"catégorie inconnue",LOOKUP(N1438,Catégories!A:A,Catégories!B:B))</f>
        <v/>
      </c>
      <c r="AE1438" s="21">
        <f>SUM(Z1438:AB1438)</f>
        <v/>
      </c>
    </row>
    <row r="1439" hidden="1" s="101">
      <c r="B1439" s="127" t="inlineStr">
        <is>
          <t>13624021</t>
        </is>
      </c>
      <c r="C1439" s="127" t="inlineStr">
        <is>
          <t>2</t>
        </is>
      </c>
      <c r="D1439" s="123" t="n">
        <v>46148</v>
      </c>
      <c r="E1439" s="127" t="inlineStr">
        <is>
          <t>114 54</t>
        </is>
      </c>
      <c r="F1439" s="127" t="inlineStr">
        <is>
          <t>21320</t>
        </is>
      </c>
      <c r="G1439" s="127" t="inlineStr">
        <is>
          <t>SE</t>
        </is>
      </c>
      <c r="H1439" s="127" t="inlineStr">
        <is>
          <t>FR</t>
        </is>
      </c>
      <c r="I1439" s="127" t="inlineStr">
        <is>
          <t>107918</t>
        </is>
      </c>
      <c r="J1439" s="127" t="inlineStr">
        <is>
          <t>107918</t>
        </is>
      </c>
      <c r="K1439" s="127" t="inlineStr">
        <is>
          <t>999999</t>
        </is>
      </c>
      <c r="L1439" s="127" t="inlineStr">
        <is>
          <t>XT414001165TS</t>
        </is>
      </c>
      <c r="M1439" s="127" t="inlineStr">
        <is>
          <t>N</t>
        </is>
      </c>
      <c r="N1439" s="127" t="inlineStr">
        <is>
          <t>Transport</t>
        </is>
      </c>
      <c r="O1439" s="127" t="inlineStr">
        <is>
          <t>N</t>
        </is>
      </c>
      <c r="P1439" s="127" t="inlineStr">
        <is>
          <t>S</t>
        </is>
      </c>
      <c r="Q1439" s="127" t="inlineStr">
        <is>
          <t>ZA</t>
        </is>
      </c>
      <c r="R1439" s="147" t="n">
        <v>0.13</v>
      </c>
      <c r="S1439" s="127" t="inlineStr">
        <is>
          <t>6C</t>
        </is>
      </c>
      <c r="T1439" s="148" t="n">
        <v>10.32</v>
      </c>
      <c r="U1439" s="127" t="inlineStr">
        <is>
          <t>LA RUCHE LOGISTIQUE</t>
        </is>
      </c>
      <c r="W1439" s="8">
        <f>IF(C1439&lt;&gt;2,"",IF(S1439="5X","5XK",IF(S1439="5Y","5YK",IF(S1439="6B","6BK",IF(S1439="6C","6CK","")))))</f>
        <v/>
      </c>
      <c r="X1439" s="8">
        <f>IF(S1439="6B",_xlfn.XLOOKUP(H1439,'Zoning 2shop'!A:A,'Zoning 2shop'!B:B),IF(S1439="6C",_xlfn.XLOOKUP(G1439,'Zoning 2shop'!C:C,'Zoning 2shop'!D:D),""))</f>
        <v/>
      </c>
      <c r="Y1439" s="112">
        <f>AB1439/Z1439</f>
        <v/>
      </c>
      <c r="Z1439" s="4">
        <f>T1439</f>
        <v/>
      </c>
      <c r="AA1439" s="4">
        <f>IF(OR(S1439="6C",S1439="6B",S1439="5X",S1439="5Y"),0.08,0.5)</f>
        <v/>
      </c>
      <c r="AB1439" s="4">
        <f>$AG$5/$AG$2*Z1439</f>
        <v/>
      </c>
      <c r="AC1439" s="19">
        <f>Z1439+AA1439</f>
        <v/>
      </c>
      <c r="AD1439" s="8">
        <f>IF(COUNTIF(Catégories!A:A,N1439)=0,"catégorie inconnue",LOOKUP(N1439,Catégories!A:A,Catégories!B:B))</f>
        <v/>
      </c>
      <c r="AE1439" s="21">
        <f>SUM(Z1439:AB1439)</f>
        <v/>
      </c>
    </row>
    <row r="1440" hidden="1" s="101">
      <c r="B1440" s="127" t="inlineStr">
        <is>
          <t>13624021</t>
        </is>
      </c>
      <c r="C1440" s="127" t="inlineStr">
        <is>
          <t>2</t>
        </is>
      </c>
      <c r="D1440" s="123" t="n">
        <v>46148</v>
      </c>
      <c r="E1440" s="127" t="inlineStr">
        <is>
          <t>90425</t>
        </is>
      </c>
      <c r="F1440" s="127" t="inlineStr">
        <is>
          <t>21320</t>
        </is>
      </c>
      <c r="G1440" s="127" t="inlineStr">
        <is>
          <t>DE</t>
        </is>
      </c>
      <c r="H1440" s="127" t="inlineStr">
        <is>
          <t>FR</t>
        </is>
      </c>
      <c r="I1440" s="127" t="inlineStr">
        <is>
          <t>107444</t>
        </is>
      </c>
      <c r="J1440" s="127" t="inlineStr">
        <is>
          <t>107444</t>
        </is>
      </c>
      <c r="K1440" s="127" t="inlineStr">
        <is>
          <t>999999</t>
        </is>
      </c>
      <c r="L1440" s="127" t="inlineStr">
        <is>
          <t>XT414003277TS</t>
        </is>
      </c>
      <c r="M1440" s="127" t="inlineStr">
        <is>
          <t>N</t>
        </is>
      </c>
      <c r="N1440" s="127" t="inlineStr">
        <is>
          <t>Transport</t>
        </is>
      </c>
      <c r="O1440" s="127" t="inlineStr">
        <is>
          <t>N</t>
        </is>
      </c>
      <c r="P1440" s="127" t="inlineStr">
        <is>
          <t>S</t>
        </is>
      </c>
      <c r="Q1440" s="127" t="inlineStr">
        <is>
          <t>ZA</t>
        </is>
      </c>
      <c r="R1440" s="147" t="n">
        <v>4.532</v>
      </c>
      <c r="S1440" s="127" t="inlineStr">
        <is>
          <t>6C</t>
        </is>
      </c>
      <c r="T1440" s="148" t="n">
        <v>9.69</v>
      </c>
      <c r="U1440" s="127" t="inlineStr">
        <is>
          <t>LA RUCHE LOGISTIQUE</t>
        </is>
      </c>
      <c r="W1440" s="8">
        <f>IF(C1440&lt;&gt;2,"",IF(S1440="5X","5XK",IF(S1440="5Y","5YK",IF(S1440="6B","6BK",IF(S1440="6C","6CK","")))))</f>
        <v/>
      </c>
      <c r="X1440" s="8">
        <f>IF(S1440="6B",_xlfn.XLOOKUP(H1440,'Zoning 2shop'!A:A,'Zoning 2shop'!B:B),IF(S1440="6C",_xlfn.XLOOKUP(G1440,'Zoning 2shop'!C:C,'Zoning 2shop'!D:D),""))</f>
        <v/>
      </c>
      <c r="Y1440" s="112">
        <f>AB1440/Z1440</f>
        <v/>
      </c>
      <c r="Z1440" s="4">
        <f>T1440</f>
        <v/>
      </c>
      <c r="AA1440" s="4">
        <f>IF(OR(S1440="6C",S1440="6B",S1440="5X",S1440="5Y"),0.08,0.5)</f>
        <v/>
      </c>
      <c r="AB1440" s="4">
        <f>$AG$5/$AG$2*Z1440</f>
        <v/>
      </c>
      <c r="AC1440" s="19">
        <f>Z1440+AA1440</f>
        <v/>
      </c>
      <c r="AD1440" s="8">
        <f>IF(COUNTIF(Catégories!A:A,N1440)=0,"catégorie inconnue",LOOKUP(N1440,Catégories!A:A,Catégories!B:B))</f>
        <v/>
      </c>
      <c r="AE1440" s="21">
        <f>SUM(Z1440:AB1440)</f>
        <v/>
      </c>
    </row>
    <row r="1441" hidden="1" s="101">
      <c r="B1441" s="127" t="inlineStr">
        <is>
          <t>13624021</t>
        </is>
      </c>
      <c r="C1441" s="127" t="inlineStr">
        <is>
          <t>2</t>
        </is>
      </c>
      <c r="D1441" s="123" t="n">
        <v>46148</v>
      </c>
      <c r="E1441" s="127" t="inlineStr">
        <is>
          <t>1230</t>
        </is>
      </c>
      <c r="F1441" s="127" t="inlineStr">
        <is>
          <t>21320</t>
        </is>
      </c>
      <c r="G1441" s="127" t="inlineStr">
        <is>
          <t>AT</t>
        </is>
      </c>
      <c r="H1441" s="127" t="inlineStr">
        <is>
          <t>FR</t>
        </is>
      </c>
      <c r="I1441" s="127" t="inlineStr">
        <is>
          <t>108617</t>
        </is>
      </c>
      <c r="J1441" s="127" t="inlineStr">
        <is>
          <t>108617</t>
        </is>
      </c>
      <c r="K1441" s="127" t="inlineStr">
        <is>
          <t>999999</t>
        </is>
      </c>
      <c r="L1441" s="127" t="inlineStr">
        <is>
          <t>XT414004309TS</t>
        </is>
      </c>
      <c r="M1441" s="127" t="inlineStr">
        <is>
          <t>N</t>
        </is>
      </c>
      <c r="N1441" s="127" t="inlineStr">
        <is>
          <t>Transport</t>
        </is>
      </c>
      <c r="O1441" s="127" t="inlineStr">
        <is>
          <t>N</t>
        </is>
      </c>
      <c r="P1441" s="127" t="inlineStr">
        <is>
          <t>S</t>
        </is>
      </c>
      <c r="Q1441" s="127" t="inlineStr">
        <is>
          <t>ZA</t>
        </is>
      </c>
      <c r="R1441" s="147" t="n">
        <v>4.799</v>
      </c>
      <c r="S1441" s="127" t="inlineStr">
        <is>
          <t>6C</t>
        </is>
      </c>
      <c r="T1441" s="148" t="n">
        <v>13.83</v>
      </c>
      <c r="U1441" s="127" t="inlineStr">
        <is>
          <t>LA RUCHE LOGISTIQUE</t>
        </is>
      </c>
      <c r="W1441" s="8">
        <f>IF(C1441&lt;&gt;2,"",IF(S1441="5X","5XK",IF(S1441="5Y","5YK",IF(S1441="6B","6BK",IF(S1441="6C","6CK","")))))</f>
        <v/>
      </c>
      <c r="X1441" s="8">
        <f>IF(S1441="6B",_xlfn.XLOOKUP(H1441,'Zoning 2shop'!A:A,'Zoning 2shop'!B:B),IF(S1441="6C",_xlfn.XLOOKUP(G1441,'Zoning 2shop'!C:C,'Zoning 2shop'!D:D),""))</f>
        <v/>
      </c>
      <c r="Y1441" s="112">
        <f>AB1441/Z1441</f>
        <v/>
      </c>
      <c r="Z1441" s="4">
        <f>T1441</f>
        <v/>
      </c>
      <c r="AA1441" s="4">
        <f>IF(OR(S1441="6C",S1441="6B",S1441="5X",S1441="5Y"),0.08,0.5)</f>
        <v/>
      </c>
      <c r="AB1441" s="4">
        <f>$AG$5/$AG$2*Z1441</f>
        <v/>
      </c>
      <c r="AC1441" s="19">
        <f>Z1441+AA1441</f>
        <v/>
      </c>
      <c r="AD1441" s="8">
        <f>IF(COUNTIF(Catégories!A:A,N1441)=0,"catégorie inconnue",LOOKUP(N1441,Catégories!A:A,Catégories!B:B))</f>
        <v/>
      </c>
      <c r="AE1441" s="21">
        <f>SUM(Z1441:AB1441)</f>
        <v/>
      </c>
    </row>
    <row r="1442" hidden="1" s="101">
      <c r="B1442" s="127" t="inlineStr">
        <is>
          <t>13624021</t>
        </is>
      </c>
      <c r="C1442" s="127" t="inlineStr">
        <is>
          <t>2</t>
        </is>
      </c>
      <c r="D1442" s="123" t="n">
        <v>46148</v>
      </c>
      <c r="E1442" s="127" t="inlineStr">
        <is>
          <t>28036</t>
        </is>
      </c>
      <c r="F1442" s="127" t="inlineStr">
        <is>
          <t>21320</t>
        </is>
      </c>
      <c r="G1442" s="127" t="inlineStr">
        <is>
          <t>ES</t>
        </is>
      </c>
      <c r="H1442" s="127" t="inlineStr">
        <is>
          <t>FR</t>
        </is>
      </c>
      <c r="I1442" s="127" t="inlineStr">
        <is>
          <t>107823</t>
        </is>
      </c>
      <c r="J1442" s="127" t="inlineStr">
        <is>
          <t>107823</t>
        </is>
      </c>
      <c r="K1442" s="127" t="inlineStr">
        <is>
          <t>999999</t>
        </is>
      </c>
      <c r="L1442" s="127" t="inlineStr">
        <is>
          <t>XT414008376TS</t>
        </is>
      </c>
      <c r="M1442" s="127" t="inlineStr">
        <is>
          <t>N</t>
        </is>
      </c>
      <c r="N1442" s="127" t="inlineStr">
        <is>
          <t>Transport</t>
        </is>
      </c>
      <c r="O1442" s="127" t="inlineStr">
        <is>
          <t>N</t>
        </is>
      </c>
      <c r="P1442" s="127" t="inlineStr">
        <is>
          <t>S</t>
        </is>
      </c>
      <c r="Q1442" s="127" t="inlineStr">
        <is>
          <t>ZA</t>
        </is>
      </c>
      <c r="R1442" s="147" t="n">
        <v>4.678</v>
      </c>
      <c r="S1442" s="127" t="inlineStr">
        <is>
          <t>6C</t>
        </is>
      </c>
      <c r="T1442" s="148" t="n">
        <v>10.76</v>
      </c>
      <c r="U1442" s="127" t="inlineStr">
        <is>
          <t>LA RUCHE LOGISTIQUE</t>
        </is>
      </c>
      <c r="W1442" s="8">
        <f>IF(C1442&lt;&gt;2,"",IF(S1442="5X","5XK",IF(S1442="5Y","5YK",IF(S1442="6B","6BK",IF(S1442="6C","6CK","")))))</f>
        <v/>
      </c>
      <c r="X1442" s="8">
        <f>IF(S1442="6B",_xlfn.XLOOKUP(H1442,'Zoning 2shop'!A:A,'Zoning 2shop'!B:B),IF(S1442="6C",_xlfn.XLOOKUP(G1442,'Zoning 2shop'!C:C,'Zoning 2shop'!D:D),""))</f>
        <v/>
      </c>
      <c r="Y1442" s="112">
        <f>AB1442/Z1442</f>
        <v/>
      </c>
      <c r="Z1442" s="4">
        <f>T1442</f>
        <v/>
      </c>
      <c r="AA1442" s="4">
        <f>IF(OR(S1442="6C",S1442="6B",S1442="5X",S1442="5Y"),0.08,0.5)</f>
        <v/>
      </c>
      <c r="AB1442" s="4">
        <f>$AG$5/$AG$2*Z1442</f>
        <v/>
      </c>
      <c r="AC1442" s="19">
        <f>Z1442+AA1442</f>
        <v/>
      </c>
      <c r="AD1442" s="8">
        <f>IF(COUNTIF(Catégories!A:A,N1442)=0,"catégorie inconnue",LOOKUP(N1442,Catégories!A:A,Catégories!B:B))</f>
        <v/>
      </c>
      <c r="AE1442" s="21">
        <f>SUM(Z1442:AB1442)</f>
        <v/>
      </c>
    </row>
    <row r="1443" hidden="1" ht="25.5" customHeight="1" s="101">
      <c r="B1443" s="127" t="inlineStr">
        <is>
          <t>13624021</t>
        </is>
      </c>
      <c r="C1443" s="127" t="inlineStr">
        <is>
          <t>2</t>
        </is>
      </c>
      <c r="D1443" s="123" t="n">
        <v>46148</v>
      </c>
      <c r="E1443" s="127" t="inlineStr">
        <is>
          <t>28036</t>
        </is>
      </c>
      <c r="F1443" s="127" t="inlineStr">
        <is>
          <t>21320</t>
        </is>
      </c>
      <c r="G1443" s="127" t="inlineStr">
        <is>
          <t>ES</t>
        </is>
      </c>
      <c r="H1443" s="127" t="inlineStr">
        <is>
          <t>FR</t>
        </is>
      </c>
      <c r="I1443" s="127" t="inlineStr">
        <is>
          <t>107823</t>
        </is>
      </c>
      <c r="J1443" s="127" t="inlineStr">
        <is>
          <t>107823</t>
        </is>
      </c>
      <c r="K1443" s="127" t="inlineStr">
        <is>
          <t>999999</t>
        </is>
      </c>
      <c r="L1443" s="127" t="inlineStr">
        <is>
          <t>XT414008376TS</t>
        </is>
      </c>
      <c r="M1443" s="127" t="inlineStr">
        <is>
          <t>N</t>
        </is>
      </c>
      <c r="N1443" s="127" t="inlineStr">
        <is>
          <t>Supplement Etiquette Non Conforme</t>
        </is>
      </c>
      <c r="O1443" s="127" t="inlineStr">
        <is>
          <t>N</t>
        </is>
      </c>
      <c r="P1443" s="127" t="n"/>
      <c r="Q1443" s="127" t="inlineStr">
        <is>
          <t>ZA</t>
        </is>
      </c>
      <c r="R1443" s="147" t="n">
        <v>0</v>
      </c>
      <c r="S1443" s="127" t="inlineStr">
        <is>
          <t>6C</t>
        </is>
      </c>
      <c r="T1443" s="148" t="n">
        <v>2</v>
      </c>
      <c r="U1443" s="127" t="inlineStr">
        <is>
          <t>LA RUCHE LOGISTIQUE</t>
        </is>
      </c>
      <c r="W1443" s="8">
        <f>IF(C1443&lt;&gt;2,"",IF(S1443="5X","5XK",IF(S1443="5Y","5YK",IF(S1443="6B","6BK",IF(S1443="6C","6CK","")))))</f>
        <v/>
      </c>
      <c r="X1443" s="8">
        <f>IF(S1443="6B",_xlfn.XLOOKUP(H1443,'Zoning 2shop'!A:A,'Zoning 2shop'!B:B),IF(S1443="6C",_xlfn.XLOOKUP(G1443,'Zoning 2shop'!C:C,'Zoning 2shop'!D:D),""))</f>
        <v/>
      </c>
      <c r="Y1443" s="112">
        <f>AB1443/Z1443</f>
        <v/>
      </c>
      <c r="Z1443" s="4">
        <f>T1443</f>
        <v/>
      </c>
      <c r="AA1443" s="4">
        <f>IF(OR(S1443="6C",S1443="6B",S1443="5X",S1443="5Y"),0.08,0.5)</f>
        <v/>
      </c>
      <c r="AB1443" s="4">
        <f>$AG$5/$AG$2*Z1443</f>
        <v/>
      </c>
      <c r="AC1443" s="19">
        <f>Z1443+AA1443</f>
        <v/>
      </c>
      <c r="AD1443" s="8">
        <f>IF(COUNTIF(Catégories!A:A,N1443)=0,"catégorie inconnue",LOOKUP(N1443,Catégories!A:A,Catégories!B:B))</f>
        <v/>
      </c>
      <c r="AE1443" s="21">
        <f>SUM(Z1443:AB1443)</f>
        <v/>
      </c>
    </row>
    <row r="1444" hidden="1" s="101">
      <c r="B1444" s="127" t="inlineStr">
        <is>
          <t>13624021</t>
        </is>
      </c>
      <c r="C1444" s="127" t="inlineStr">
        <is>
          <t>2</t>
        </is>
      </c>
      <c r="D1444" s="123" t="n">
        <v>46148</v>
      </c>
      <c r="E1444" s="127" t="inlineStr">
        <is>
          <t>236 38</t>
        </is>
      </c>
      <c r="F1444" s="127" t="inlineStr">
        <is>
          <t>21320</t>
        </is>
      </c>
      <c r="G1444" s="127" t="inlineStr">
        <is>
          <t>SE</t>
        </is>
      </c>
      <c r="H1444" s="127" t="inlineStr">
        <is>
          <t>FR</t>
        </is>
      </c>
      <c r="I1444" s="127" t="inlineStr">
        <is>
          <t>108217</t>
        </is>
      </c>
      <c r="J1444" s="127" t="inlineStr">
        <is>
          <t>108217</t>
        </is>
      </c>
      <c r="K1444" s="127" t="inlineStr">
        <is>
          <t>999999</t>
        </is>
      </c>
      <c r="L1444" s="127" t="inlineStr">
        <is>
          <t>XT414008570TS</t>
        </is>
      </c>
      <c r="M1444" s="127" t="inlineStr">
        <is>
          <t>N</t>
        </is>
      </c>
      <c r="N1444" s="127" t="inlineStr">
        <is>
          <t>Transport</t>
        </is>
      </c>
      <c r="O1444" s="127" t="inlineStr">
        <is>
          <t>N</t>
        </is>
      </c>
      <c r="P1444" s="127" t="inlineStr">
        <is>
          <t>S</t>
        </is>
      </c>
      <c r="Q1444" s="127" t="inlineStr">
        <is>
          <t>ZA</t>
        </is>
      </c>
      <c r="R1444" s="147" t="n">
        <v>6.174</v>
      </c>
      <c r="S1444" s="127" t="inlineStr">
        <is>
          <t>6C</t>
        </is>
      </c>
      <c r="T1444" s="148" t="n">
        <v>16</v>
      </c>
      <c r="U1444" s="127" t="inlineStr">
        <is>
          <t>LA RUCHE LOGISTIQUE</t>
        </is>
      </c>
      <c r="W1444" s="8">
        <f>IF(C1444&lt;&gt;2,"",IF(S1444="5X","5XK",IF(S1444="5Y","5YK",IF(S1444="6B","6BK",IF(S1444="6C","6CK","")))))</f>
        <v/>
      </c>
      <c r="X1444" s="8">
        <f>IF(S1444="6B",_xlfn.XLOOKUP(H1444,'Zoning 2shop'!A:A,'Zoning 2shop'!B:B),IF(S1444="6C",_xlfn.XLOOKUP(G1444,'Zoning 2shop'!C:C,'Zoning 2shop'!D:D),""))</f>
        <v/>
      </c>
      <c r="Y1444" s="112">
        <f>AB1444/Z1444</f>
        <v/>
      </c>
      <c r="Z1444" s="4">
        <f>T1444</f>
        <v/>
      </c>
      <c r="AA1444" s="4">
        <f>IF(OR(S1444="6C",S1444="6B",S1444="5X",S1444="5Y"),0.08,0.5)</f>
        <v/>
      </c>
      <c r="AB1444" s="4">
        <f>$AG$5/$AG$2*Z1444</f>
        <v/>
      </c>
      <c r="AC1444" s="19">
        <f>Z1444+AA1444</f>
        <v/>
      </c>
      <c r="AD1444" s="8">
        <f>IF(COUNTIF(Catégories!A:A,N1444)=0,"catégorie inconnue",LOOKUP(N1444,Catégories!A:A,Catégories!B:B))</f>
        <v/>
      </c>
      <c r="AE1444" s="21">
        <f>SUM(Z1444:AB1444)</f>
        <v/>
      </c>
    </row>
    <row r="1445" hidden="1" s="101">
      <c r="B1445" s="127" t="inlineStr">
        <is>
          <t>13624021</t>
        </is>
      </c>
      <c r="C1445" s="127" t="inlineStr">
        <is>
          <t>2</t>
        </is>
      </c>
      <c r="D1445" s="123" t="n">
        <v>46148</v>
      </c>
      <c r="E1445" s="127" t="inlineStr">
        <is>
          <t>48147</t>
        </is>
      </c>
      <c r="F1445" s="127" t="inlineStr">
        <is>
          <t>21320</t>
        </is>
      </c>
      <c r="G1445" s="127" t="inlineStr">
        <is>
          <t>DE</t>
        </is>
      </c>
      <c r="H1445" s="127" t="inlineStr">
        <is>
          <t>FR</t>
        </is>
      </c>
      <c r="I1445" s="127" t="inlineStr">
        <is>
          <t>108394</t>
        </is>
      </c>
      <c r="J1445" s="127" t="inlineStr">
        <is>
          <t>108394</t>
        </is>
      </c>
      <c r="K1445" s="127" t="inlineStr">
        <is>
          <t>999999</t>
        </is>
      </c>
      <c r="L1445" s="127" t="inlineStr">
        <is>
          <t>XT414008858TS</t>
        </is>
      </c>
      <c r="M1445" s="127" t="inlineStr">
        <is>
          <t>N</t>
        </is>
      </c>
      <c r="N1445" s="127" t="inlineStr">
        <is>
          <t>Transport</t>
        </is>
      </c>
      <c r="O1445" s="127" t="inlineStr">
        <is>
          <t>N</t>
        </is>
      </c>
      <c r="P1445" s="127" t="inlineStr">
        <is>
          <t>S</t>
        </is>
      </c>
      <c r="Q1445" s="127" t="inlineStr">
        <is>
          <t>ZA</t>
        </is>
      </c>
      <c r="R1445" s="147" t="n">
        <v>4.678</v>
      </c>
      <c r="S1445" s="127" t="inlineStr">
        <is>
          <t>6C</t>
        </is>
      </c>
      <c r="T1445" s="148" t="n">
        <v>9.69</v>
      </c>
      <c r="U1445" s="127" t="inlineStr">
        <is>
          <t>LA RUCHE LOGISTIQUE</t>
        </is>
      </c>
      <c r="W1445" s="8">
        <f>IF(C1445&lt;&gt;2,"",IF(S1445="5X","5XK",IF(S1445="5Y","5YK",IF(S1445="6B","6BK",IF(S1445="6C","6CK","")))))</f>
        <v/>
      </c>
      <c r="X1445" s="8">
        <f>IF(S1445="6B",_xlfn.XLOOKUP(H1445,'Zoning 2shop'!A:A,'Zoning 2shop'!B:B),IF(S1445="6C",_xlfn.XLOOKUP(G1445,'Zoning 2shop'!C:C,'Zoning 2shop'!D:D),""))</f>
        <v/>
      </c>
      <c r="Y1445" s="112">
        <f>AB1445/Z1445</f>
        <v/>
      </c>
      <c r="Z1445" s="4">
        <f>T1445</f>
        <v/>
      </c>
      <c r="AA1445" s="4">
        <f>IF(OR(S1445="6C",S1445="6B",S1445="5X",S1445="5Y"),0.08,0.5)</f>
        <v/>
      </c>
      <c r="AB1445" s="4">
        <f>$AG$5/$AG$2*Z1445</f>
        <v/>
      </c>
      <c r="AC1445" s="19">
        <f>Z1445+AA1445</f>
        <v/>
      </c>
      <c r="AD1445" s="8">
        <f>IF(COUNTIF(Catégories!A:A,N1445)=0,"catégorie inconnue",LOOKUP(N1445,Catégories!A:A,Catégories!B:B))</f>
        <v/>
      </c>
      <c r="AE1445" s="21">
        <f>SUM(Z1445:AB1445)</f>
        <v/>
      </c>
    </row>
    <row r="1446" hidden="1" s="101">
      <c r="B1446" s="127" t="inlineStr">
        <is>
          <t>13624021</t>
        </is>
      </c>
      <c r="C1446" s="127" t="inlineStr">
        <is>
          <t>2</t>
        </is>
      </c>
      <c r="D1446" s="123" t="n">
        <v>46148</v>
      </c>
      <c r="E1446" s="127" t="inlineStr">
        <is>
          <t>8920</t>
        </is>
      </c>
      <c r="F1446" s="127" t="inlineStr">
        <is>
          <t>21320</t>
        </is>
      </c>
      <c r="G1446" s="127" t="inlineStr">
        <is>
          <t>DK</t>
        </is>
      </c>
      <c r="H1446" s="127" t="inlineStr">
        <is>
          <t>FR</t>
        </is>
      </c>
      <c r="I1446" s="127" t="inlineStr">
        <is>
          <t>106766</t>
        </is>
      </c>
      <c r="J1446" s="127" t="inlineStr">
        <is>
          <t>106766</t>
        </is>
      </c>
      <c r="K1446" s="127" t="inlineStr">
        <is>
          <t>999999</t>
        </is>
      </c>
      <c r="L1446" s="127" t="inlineStr">
        <is>
          <t>XT414009235TS</t>
        </is>
      </c>
      <c r="M1446" s="127" t="inlineStr">
        <is>
          <t>N</t>
        </is>
      </c>
      <c r="N1446" s="127" t="inlineStr">
        <is>
          <t>Transport</t>
        </is>
      </c>
      <c r="O1446" s="127" t="inlineStr">
        <is>
          <t>N</t>
        </is>
      </c>
      <c r="P1446" s="127" t="inlineStr">
        <is>
          <t>S</t>
        </is>
      </c>
      <c r="Q1446" s="127" t="inlineStr">
        <is>
          <t>ZA</t>
        </is>
      </c>
      <c r="R1446" s="147" t="n">
        <v>0.37</v>
      </c>
      <c r="S1446" s="127" t="inlineStr">
        <is>
          <t>6C</t>
        </is>
      </c>
      <c r="T1446" s="148" t="n">
        <v>9.470000000000001</v>
      </c>
      <c r="U1446" s="127" t="inlineStr">
        <is>
          <t>LA RUCHE LOGISTIQUE</t>
        </is>
      </c>
      <c r="W1446" s="8">
        <f>IF(C1446&lt;&gt;2,"",IF(S1446="5X","5XK",IF(S1446="5Y","5YK",IF(S1446="6B","6BK",IF(S1446="6C","6CK","")))))</f>
        <v/>
      </c>
      <c r="X1446" s="8">
        <f>IF(S1446="6B",_xlfn.XLOOKUP(H1446,'Zoning 2shop'!A:A,'Zoning 2shop'!B:B),IF(S1446="6C",_xlfn.XLOOKUP(G1446,'Zoning 2shop'!C:C,'Zoning 2shop'!D:D),""))</f>
        <v/>
      </c>
      <c r="Y1446" s="112">
        <f>AB1446/Z1446</f>
        <v/>
      </c>
      <c r="Z1446" s="4">
        <f>T1446</f>
        <v/>
      </c>
      <c r="AA1446" s="4">
        <f>IF(OR(S1446="6C",S1446="6B",S1446="5X",S1446="5Y"),0.08,0.5)</f>
        <v/>
      </c>
      <c r="AB1446" s="4">
        <f>$AG$5/$AG$2*Z1446</f>
        <v/>
      </c>
      <c r="AC1446" s="19">
        <f>Z1446+AA1446</f>
        <v/>
      </c>
      <c r="AD1446" s="8">
        <f>IF(COUNTIF(Catégories!A:A,N1446)=0,"catégorie inconnue",LOOKUP(N1446,Catégories!A:A,Catégories!B:B))</f>
        <v/>
      </c>
      <c r="AE1446" s="21">
        <f>SUM(Z1446:AB1446)</f>
        <v/>
      </c>
    </row>
    <row r="1447" hidden="1" s="101">
      <c r="B1447" s="127" t="inlineStr">
        <is>
          <t>13624021</t>
        </is>
      </c>
      <c r="C1447" s="127" t="inlineStr">
        <is>
          <t>2</t>
        </is>
      </c>
      <c r="D1447" s="123" t="n">
        <v>46148</v>
      </c>
      <c r="E1447" s="127" t="inlineStr">
        <is>
          <t>80336</t>
        </is>
      </c>
      <c r="F1447" s="127" t="inlineStr">
        <is>
          <t>21320</t>
        </is>
      </c>
      <c r="G1447" s="127" t="inlineStr">
        <is>
          <t>DE</t>
        </is>
      </c>
      <c r="H1447" s="127" t="inlineStr">
        <is>
          <t>FR</t>
        </is>
      </c>
      <c r="I1447" s="127" t="inlineStr">
        <is>
          <t>105625</t>
        </is>
      </c>
      <c r="J1447" s="127" t="inlineStr">
        <is>
          <t>105625</t>
        </is>
      </c>
      <c r="K1447" s="127" t="inlineStr">
        <is>
          <t>999999</t>
        </is>
      </c>
      <c r="L1447" s="127" t="inlineStr">
        <is>
          <t>XT414009460TS</t>
        </is>
      </c>
      <c r="M1447" s="127" t="inlineStr">
        <is>
          <t>N</t>
        </is>
      </c>
      <c r="N1447" s="127" t="inlineStr">
        <is>
          <t>Transport</t>
        </is>
      </c>
      <c r="O1447" s="127" t="inlineStr">
        <is>
          <t>N</t>
        </is>
      </c>
      <c r="P1447" s="127" t="inlineStr">
        <is>
          <t>S</t>
        </is>
      </c>
      <c r="Q1447" s="127" t="inlineStr">
        <is>
          <t>ZA</t>
        </is>
      </c>
      <c r="R1447" s="147" t="n">
        <v>1.428</v>
      </c>
      <c r="S1447" s="127" t="inlineStr">
        <is>
          <t>6C</t>
        </is>
      </c>
      <c r="T1447" s="148" t="n">
        <v>5.88</v>
      </c>
      <c r="U1447" s="127" t="inlineStr">
        <is>
          <t>LA RUCHE LOGISTIQUE</t>
        </is>
      </c>
      <c r="W1447" s="8">
        <f>IF(C1447&lt;&gt;2,"",IF(S1447="5X","5XK",IF(S1447="5Y","5YK",IF(S1447="6B","6BK",IF(S1447="6C","6CK","")))))</f>
        <v/>
      </c>
      <c r="X1447" s="8">
        <f>IF(S1447="6B",_xlfn.XLOOKUP(H1447,'Zoning 2shop'!A:A,'Zoning 2shop'!B:B),IF(S1447="6C",_xlfn.XLOOKUP(G1447,'Zoning 2shop'!C:C,'Zoning 2shop'!D:D),""))</f>
        <v/>
      </c>
      <c r="Y1447" s="112">
        <f>AB1447/Z1447</f>
        <v/>
      </c>
      <c r="Z1447" s="4">
        <f>T1447</f>
        <v/>
      </c>
      <c r="AA1447" s="4">
        <f>IF(OR(S1447="6C",S1447="6B",S1447="5X",S1447="5Y"),0.08,0.5)</f>
        <v/>
      </c>
      <c r="AB1447" s="4">
        <f>$AG$5/$AG$2*Z1447</f>
        <v/>
      </c>
      <c r="AC1447" s="19">
        <f>Z1447+AA1447</f>
        <v/>
      </c>
      <c r="AD1447" s="8">
        <f>IF(COUNTIF(Catégories!A:A,N1447)=0,"catégorie inconnue",LOOKUP(N1447,Catégories!A:A,Catégories!B:B))</f>
        <v/>
      </c>
      <c r="AE1447" s="21">
        <f>SUM(Z1447:AB1447)</f>
        <v/>
      </c>
    </row>
    <row r="1448" hidden="1" s="101">
      <c r="B1448" s="127" t="inlineStr">
        <is>
          <t>13624021</t>
        </is>
      </c>
      <c r="C1448" s="127" t="inlineStr">
        <is>
          <t>2</t>
        </is>
      </c>
      <c r="D1448" s="123" t="n">
        <v>46148</v>
      </c>
      <c r="E1448" s="127" t="inlineStr">
        <is>
          <t>82041</t>
        </is>
      </c>
      <c r="F1448" s="127" t="inlineStr">
        <is>
          <t>21320</t>
        </is>
      </c>
      <c r="G1448" s="127" t="inlineStr">
        <is>
          <t>DE</t>
        </is>
      </c>
      <c r="H1448" s="127" t="inlineStr">
        <is>
          <t>FR</t>
        </is>
      </c>
      <c r="I1448" s="127" t="inlineStr">
        <is>
          <t>106987</t>
        </is>
      </c>
      <c r="J1448" s="127" t="inlineStr">
        <is>
          <t>106987</t>
        </is>
      </c>
      <c r="K1448" s="127" t="inlineStr">
        <is>
          <t>999999</t>
        </is>
      </c>
      <c r="L1448" s="127" t="inlineStr">
        <is>
          <t>XT414010397TS</t>
        </is>
      </c>
      <c r="M1448" s="127" t="inlineStr">
        <is>
          <t>N</t>
        </is>
      </c>
      <c r="N1448" s="127" t="inlineStr">
        <is>
          <t>Transport</t>
        </is>
      </c>
      <c r="O1448" s="127" t="inlineStr">
        <is>
          <t>N</t>
        </is>
      </c>
      <c r="P1448" s="127" t="inlineStr">
        <is>
          <t>S</t>
        </is>
      </c>
      <c r="Q1448" s="127" t="inlineStr">
        <is>
          <t>ZA</t>
        </is>
      </c>
      <c r="R1448" s="147" t="n">
        <v>1.692</v>
      </c>
      <c r="S1448" s="127" t="inlineStr">
        <is>
          <t>6C</t>
        </is>
      </c>
      <c r="T1448" s="148" t="n">
        <v>5.88</v>
      </c>
      <c r="U1448" s="127" t="inlineStr">
        <is>
          <t>LA RUCHE LOGISTIQUE</t>
        </is>
      </c>
      <c r="W1448" s="8">
        <f>IF(C1448&lt;&gt;2,"",IF(S1448="5X","5XK",IF(S1448="5Y","5YK",IF(S1448="6B","6BK",IF(S1448="6C","6CK","")))))</f>
        <v/>
      </c>
      <c r="X1448" s="8">
        <f>IF(S1448="6B",_xlfn.XLOOKUP(H1448,'Zoning 2shop'!A:A,'Zoning 2shop'!B:B),IF(S1448="6C",_xlfn.XLOOKUP(G1448,'Zoning 2shop'!C:C,'Zoning 2shop'!D:D),""))</f>
        <v/>
      </c>
      <c r="Y1448" s="112">
        <f>AB1448/Z1448</f>
        <v/>
      </c>
      <c r="Z1448" s="4">
        <f>T1448</f>
        <v/>
      </c>
      <c r="AA1448" s="4">
        <f>IF(OR(S1448="6C",S1448="6B",S1448="5X",S1448="5Y"),0.08,0.5)</f>
        <v/>
      </c>
      <c r="AB1448" s="4">
        <f>$AG$5/$AG$2*Z1448</f>
        <v/>
      </c>
      <c r="AC1448" s="19">
        <f>Z1448+AA1448</f>
        <v/>
      </c>
      <c r="AD1448" s="8">
        <f>IF(COUNTIF(Catégories!A:A,N1448)=0,"catégorie inconnue",LOOKUP(N1448,Catégories!A:A,Catégories!B:B))</f>
        <v/>
      </c>
      <c r="AE1448" s="21">
        <f>SUM(Z1448:AB1448)</f>
        <v/>
      </c>
    </row>
    <row r="1449" hidden="1" s="101">
      <c r="B1449" s="127" t="inlineStr">
        <is>
          <t>13624021</t>
        </is>
      </c>
      <c r="C1449" s="127" t="inlineStr">
        <is>
          <t>2</t>
        </is>
      </c>
      <c r="D1449" s="123" t="n">
        <v>46148</v>
      </c>
      <c r="E1449" s="127" t="inlineStr">
        <is>
          <t>53129</t>
        </is>
      </c>
      <c r="F1449" s="127" t="inlineStr">
        <is>
          <t>21320</t>
        </is>
      </c>
      <c r="G1449" s="127" t="inlineStr">
        <is>
          <t>DE</t>
        </is>
      </c>
      <c r="H1449" s="127" t="inlineStr">
        <is>
          <t>FR</t>
        </is>
      </c>
      <c r="I1449" s="127" t="inlineStr">
        <is>
          <t>107086</t>
        </is>
      </c>
      <c r="J1449" s="127" t="inlineStr">
        <is>
          <t>107086</t>
        </is>
      </c>
      <c r="K1449" s="127" t="inlineStr">
        <is>
          <t>999999</t>
        </is>
      </c>
      <c r="L1449" s="127" t="inlineStr">
        <is>
          <t>XT414010627TS</t>
        </is>
      </c>
      <c r="M1449" s="127" t="inlineStr">
        <is>
          <t>N</t>
        </is>
      </c>
      <c r="N1449" s="127" t="inlineStr">
        <is>
          <t>Transport</t>
        </is>
      </c>
      <c r="O1449" s="127" t="inlineStr">
        <is>
          <t>N</t>
        </is>
      </c>
      <c r="P1449" s="127" t="inlineStr">
        <is>
          <t>S</t>
        </is>
      </c>
      <c r="Q1449" s="127" t="inlineStr">
        <is>
          <t>ZA</t>
        </is>
      </c>
      <c r="R1449" s="147" t="n">
        <v>4.365</v>
      </c>
      <c r="S1449" s="127" t="inlineStr">
        <is>
          <t>6C</t>
        </is>
      </c>
      <c r="T1449" s="148" t="n">
        <v>9.69</v>
      </c>
      <c r="U1449" s="127" t="inlineStr">
        <is>
          <t>LA RUCHE LOGISTIQUE</t>
        </is>
      </c>
      <c r="W1449" s="8">
        <f>IF(C1449&lt;&gt;2,"",IF(S1449="5X","5XK",IF(S1449="5Y","5YK",IF(S1449="6B","6BK",IF(S1449="6C","6CK","")))))</f>
        <v/>
      </c>
      <c r="X1449" s="8">
        <f>IF(S1449="6B",_xlfn.XLOOKUP(H1449,'Zoning 2shop'!A:A,'Zoning 2shop'!B:B),IF(S1449="6C",_xlfn.XLOOKUP(G1449,'Zoning 2shop'!C:C,'Zoning 2shop'!D:D),""))</f>
        <v/>
      </c>
      <c r="Y1449" s="112">
        <f>AB1449/Z1449</f>
        <v/>
      </c>
      <c r="Z1449" s="4">
        <f>T1449</f>
        <v/>
      </c>
      <c r="AA1449" s="4">
        <f>IF(OR(S1449="6C",S1449="6B",S1449="5X",S1449="5Y"),0.08,0.5)</f>
        <v/>
      </c>
      <c r="AB1449" s="4">
        <f>$AG$5/$AG$2*Z1449</f>
        <v/>
      </c>
      <c r="AC1449" s="19">
        <f>Z1449+AA1449</f>
        <v/>
      </c>
      <c r="AD1449" s="8">
        <f>IF(COUNTIF(Catégories!A:A,N1449)=0,"catégorie inconnue",LOOKUP(N1449,Catégories!A:A,Catégories!B:B))</f>
        <v/>
      </c>
      <c r="AE1449" s="21">
        <f>SUM(Z1449:AB1449)</f>
        <v/>
      </c>
    </row>
    <row r="1450" hidden="1" s="101">
      <c r="B1450" s="127" t="inlineStr">
        <is>
          <t>13624021</t>
        </is>
      </c>
      <c r="C1450" s="127" t="inlineStr">
        <is>
          <t>2</t>
        </is>
      </c>
      <c r="D1450" s="123" t="n">
        <v>46148</v>
      </c>
      <c r="E1450" s="127" t="inlineStr">
        <is>
          <t>2770</t>
        </is>
      </c>
      <c r="F1450" s="127" t="inlineStr">
        <is>
          <t>21320</t>
        </is>
      </c>
      <c r="G1450" s="127" t="inlineStr">
        <is>
          <t>DK</t>
        </is>
      </c>
      <c r="H1450" s="127" t="inlineStr">
        <is>
          <t>FR</t>
        </is>
      </c>
      <c r="I1450" s="127" t="inlineStr">
        <is>
          <t>107678</t>
        </is>
      </c>
      <c r="J1450" s="127" t="inlineStr">
        <is>
          <t>107678</t>
        </is>
      </c>
      <c r="K1450" s="127" t="inlineStr">
        <is>
          <t>999999</t>
        </is>
      </c>
      <c r="L1450" s="127" t="inlineStr">
        <is>
          <t>XT414011931TS</t>
        </is>
      </c>
      <c r="M1450" s="127" t="inlineStr">
        <is>
          <t>N</t>
        </is>
      </c>
      <c r="N1450" s="127" t="inlineStr">
        <is>
          <t>Transport</t>
        </is>
      </c>
      <c r="O1450" s="127" t="inlineStr">
        <is>
          <t>N</t>
        </is>
      </c>
      <c r="P1450" s="127" t="inlineStr">
        <is>
          <t>S</t>
        </is>
      </c>
      <c r="Q1450" s="127" t="inlineStr">
        <is>
          <t>ZA</t>
        </is>
      </c>
      <c r="R1450" s="147" t="n">
        <v>0.11</v>
      </c>
      <c r="S1450" s="127" t="inlineStr">
        <is>
          <t>6C</t>
        </is>
      </c>
      <c r="T1450" s="148" t="n">
        <v>9.470000000000001</v>
      </c>
      <c r="U1450" s="127" t="inlineStr">
        <is>
          <t>LA RUCHE LOGISTIQUE</t>
        </is>
      </c>
      <c r="W1450" s="8">
        <f>IF(C1450&lt;&gt;2,"",IF(S1450="5X","5XK",IF(S1450="5Y","5YK",IF(S1450="6B","6BK",IF(S1450="6C","6CK","")))))</f>
        <v/>
      </c>
      <c r="X1450" s="8">
        <f>IF(S1450="6B",_xlfn.XLOOKUP(H1450,'Zoning 2shop'!A:A,'Zoning 2shop'!B:B),IF(S1450="6C",_xlfn.XLOOKUP(G1450,'Zoning 2shop'!C:C,'Zoning 2shop'!D:D),""))</f>
        <v/>
      </c>
      <c r="Y1450" s="112">
        <f>AB1450/Z1450</f>
        <v/>
      </c>
      <c r="Z1450" s="4">
        <f>T1450</f>
        <v/>
      </c>
      <c r="AA1450" s="4">
        <f>IF(OR(S1450="6C",S1450="6B",S1450="5X",S1450="5Y"),0.08,0.5)</f>
        <v/>
      </c>
      <c r="AB1450" s="4">
        <f>$AG$5/$AG$2*Z1450</f>
        <v/>
      </c>
      <c r="AC1450" s="19">
        <f>Z1450+AA1450</f>
        <v/>
      </c>
      <c r="AD1450" s="8">
        <f>IF(COUNTIF(Catégories!A:A,N1450)=0,"catégorie inconnue",LOOKUP(N1450,Catégories!A:A,Catégories!B:B))</f>
        <v/>
      </c>
      <c r="AE1450" s="21">
        <f>SUM(Z1450:AB1450)</f>
        <v/>
      </c>
    </row>
    <row r="1451" hidden="1" s="101">
      <c r="B1451" s="127" t="inlineStr">
        <is>
          <t>13624021</t>
        </is>
      </c>
      <c r="C1451" s="127" t="inlineStr">
        <is>
          <t>2</t>
        </is>
      </c>
      <c r="D1451" s="123" t="n">
        <v>46148</v>
      </c>
      <c r="E1451" s="127" t="inlineStr">
        <is>
          <t>64297</t>
        </is>
      </c>
      <c r="F1451" s="127" t="inlineStr">
        <is>
          <t>21320</t>
        </is>
      </c>
      <c r="G1451" s="127" t="inlineStr">
        <is>
          <t>DE</t>
        </is>
      </c>
      <c r="H1451" s="127" t="inlineStr">
        <is>
          <t>FR</t>
        </is>
      </c>
      <c r="I1451" s="127" t="inlineStr">
        <is>
          <t>109239</t>
        </is>
      </c>
      <c r="J1451" s="127" t="inlineStr">
        <is>
          <t>109239</t>
        </is>
      </c>
      <c r="K1451" s="127" t="inlineStr">
        <is>
          <t>999999</t>
        </is>
      </c>
      <c r="L1451" s="127" t="inlineStr">
        <is>
          <t>XT414012234TS</t>
        </is>
      </c>
      <c r="M1451" s="127" t="inlineStr">
        <is>
          <t>N</t>
        </is>
      </c>
      <c r="N1451" s="127" t="inlineStr">
        <is>
          <t>Transport</t>
        </is>
      </c>
      <c r="O1451" s="127" t="inlineStr">
        <is>
          <t>N</t>
        </is>
      </c>
      <c r="P1451" s="127" t="inlineStr">
        <is>
          <t>S</t>
        </is>
      </c>
      <c r="Q1451" s="127" t="inlineStr">
        <is>
          <t>ZA</t>
        </is>
      </c>
      <c r="R1451" s="147" t="n">
        <v>4.266</v>
      </c>
      <c r="S1451" s="127" t="inlineStr">
        <is>
          <t>6C</t>
        </is>
      </c>
      <c r="T1451" s="148" t="n">
        <v>9.69</v>
      </c>
      <c r="U1451" s="127" t="inlineStr">
        <is>
          <t>LA RUCHE LOGISTIQUE</t>
        </is>
      </c>
      <c r="W1451" s="8">
        <f>IF(C1451&lt;&gt;2,"",IF(S1451="5X","5XK",IF(S1451="5Y","5YK",IF(S1451="6B","6BK",IF(S1451="6C","6CK","")))))</f>
        <v/>
      </c>
      <c r="X1451" s="8">
        <f>IF(S1451="6B",_xlfn.XLOOKUP(H1451,'Zoning 2shop'!A:A,'Zoning 2shop'!B:B),IF(S1451="6C",_xlfn.XLOOKUP(G1451,'Zoning 2shop'!C:C,'Zoning 2shop'!D:D),""))</f>
        <v/>
      </c>
      <c r="Y1451" s="112">
        <f>AB1451/Z1451</f>
        <v/>
      </c>
      <c r="Z1451" s="4">
        <f>T1451</f>
        <v/>
      </c>
      <c r="AA1451" s="4">
        <f>IF(OR(S1451="6C",S1451="6B",S1451="5X",S1451="5Y"),0.08,0.5)</f>
        <v/>
      </c>
      <c r="AB1451" s="4">
        <f>$AG$5/$AG$2*Z1451</f>
        <v/>
      </c>
      <c r="AC1451" s="19">
        <f>Z1451+AA1451</f>
        <v/>
      </c>
      <c r="AD1451" s="8">
        <f>IF(COUNTIF(Catégories!A:A,N1451)=0,"catégorie inconnue",LOOKUP(N1451,Catégories!A:A,Catégories!B:B))</f>
        <v/>
      </c>
      <c r="AE1451" s="21">
        <f>SUM(Z1451:AB1451)</f>
        <v/>
      </c>
    </row>
    <row r="1452" hidden="1" s="101">
      <c r="B1452" s="127" t="inlineStr">
        <is>
          <t>13624021</t>
        </is>
      </c>
      <c r="C1452" s="127" t="inlineStr">
        <is>
          <t>2</t>
        </is>
      </c>
      <c r="D1452" s="123" t="n">
        <v>46148</v>
      </c>
      <c r="E1452" s="127" t="inlineStr">
        <is>
          <t>70619</t>
        </is>
      </c>
      <c r="F1452" s="127" t="inlineStr">
        <is>
          <t>21320</t>
        </is>
      </c>
      <c r="G1452" s="127" t="inlineStr">
        <is>
          <t>DE</t>
        </is>
      </c>
      <c r="H1452" s="127" t="inlineStr">
        <is>
          <t>FR</t>
        </is>
      </c>
      <c r="I1452" s="127" t="inlineStr">
        <is>
          <t>105783</t>
        </is>
      </c>
      <c r="J1452" s="127" t="inlineStr">
        <is>
          <t>105783</t>
        </is>
      </c>
      <c r="K1452" s="127" t="inlineStr">
        <is>
          <t>999999</t>
        </is>
      </c>
      <c r="L1452" s="127" t="inlineStr">
        <is>
          <t>XT414013274TS</t>
        </is>
      </c>
      <c r="M1452" s="127" t="inlineStr">
        <is>
          <t>N</t>
        </is>
      </c>
      <c r="N1452" s="127" t="inlineStr">
        <is>
          <t>Transport</t>
        </is>
      </c>
      <c r="O1452" s="127" t="inlineStr">
        <is>
          <t>N</t>
        </is>
      </c>
      <c r="P1452" s="127" t="inlineStr">
        <is>
          <t>S</t>
        </is>
      </c>
      <c r="Q1452" s="127" t="inlineStr">
        <is>
          <t>ZA</t>
        </is>
      </c>
      <c r="R1452" s="147" t="n">
        <v>4.638</v>
      </c>
      <c r="S1452" s="127" t="inlineStr">
        <is>
          <t>6C</t>
        </is>
      </c>
      <c r="T1452" s="148" t="n">
        <v>9.69</v>
      </c>
      <c r="U1452" s="127" t="inlineStr">
        <is>
          <t>LA RUCHE LOGISTIQUE</t>
        </is>
      </c>
      <c r="W1452" s="8">
        <f>IF(C1452&lt;&gt;2,"",IF(S1452="5X","5XK",IF(S1452="5Y","5YK",IF(S1452="6B","6BK",IF(S1452="6C","6CK","")))))</f>
        <v/>
      </c>
      <c r="X1452" s="8">
        <f>IF(S1452="6B",_xlfn.XLOOKUP(H1452,'Zoning 2shop'!A:A,'Zoning 2shop'!B:B),IF(S1452="6C",_xlfn.XLOOKUP(G1452,'Zoning 2shop'!C:C,'Zoning 2shop'!D:D),""))</f>
        <v/>
      </c>
      <c r="Y1452" s="112">
        <f>AB1452/Z1452</f>
        <v/>
      </c>
      <c r="Z1452" s="4">
        <f>T1452</f>
        <v/>
      </c>
      <c r="AA1452" s="4">
        <f>IF(OR(S1452="6C",S1452="6B",S1452="5X",S1452="5Y"),0.08,0.5)</f>
        <v/>
      </c>
      <c r="AB1452" s="4">
        <f>$AG$5/$AG$2*Z1452</f>
        <v/>
      </c>
      <c r="AC1452" s="19">
        <f>Z1452+AA1452</f>
        <v/>
      </c>
      <c r="AD1452" s="8">
        <f>IF(COUNTIF(Catégories!A:A,N1452)=0,"catégorie inconnue",LOOKUP(N1452,Catégories!A:A,Catégories!B:B))</f>
        <v/>
      </c>
      <c r="AE1452" s="21">
        <f>SUM(Z1452:AB1452)</f>
        <v/>
      </c>
    </row>
    <row r="1453" hidden="1" s="101">
      <c r="B1453" s="127" t="inlineStr">
        <is>
          <t>13624021</t>
        </is>
      </c>
      <c r="C1453" s="127" t="inlineStr">
        <is>
          <t>2</t>
        </is>
      </c>
      <c r="D1453" s="123" t="n">
        <v>46148</v>
      </c>
      <c r="E1453" s="127" t="inlineStr">
        <is>
          <t>53117</t>
        </is>
      </c>
      <c r="F1453" s="127" t="inlineStr">
        <is>
          <t>21320</t>
        </is>
      </c>
      <c r="G1453" s="127" t="inlineStr">
        <is>
          <t>DE</t>
        </is>
      </c>
      <c r="H1453" s="127" t="inlineStr">
        <is>
          <t>FR</t>
        </is>
      </c>
      <c r="I1453" s="127" t="inlineStr">
        <is>
          <t>106152</t>
        </is>
      </c>
      <c r="J1453" s="127" t="inlineStr">
        <is>
          <t>106152</t>
        </is>
      </c>
      <c r="K1453" s="127" t="inlineStr">
        <is>
          <t>999999</t>
        </is>
      </c>
      <c r="L1453" s="127" t="inlineStr">
        <is>
          <t>XT414013932TS</t>
        </is>
      </c>
      <c r="M1453" s="127" t="inlineStr">
        <is>
          <t>N</t>
        </is>
      </c>
      <c r="N1453" s="127" t="inlineStr">
        <is>
          <t>Transport</t>
        </is>
      </c>
      <c r="O1453" s="127" t="inlineStr">
        <is>
          <t>N</t>
        </is>
      </c>
      <c r="P1453" s="127" t="inlineStr">
        <is>
          <t>S</t>
        </is>
      </c>
      <c r="Q1453" s="127" t="inlineStr">
        <is>
          <t>ZA</t>
        </is>
      </c>
      <c r="R1453" s="147" t="n">
        <v>4.678</v>
      </c>
      <c r="S1453" s="127" t="inlineStr">
        <is>
          <t>6C</t>
        </is>
      </c>
      <c r="T1453" s="148" t="n">
        <v>9.69</v>
      </c>
      <c r="U1453" s="127" t="inlineStr">
        <is>
          <t>LA RUCHE LOGISTIQUE</t>
        </is>
      </c>
      <c r="W1453" s="8">
        <f>IF(C1453&lt;&gt;2,"",IF(S1453="5X","5XK",IF(S1453="5Y","5YK",IF(S1453="6B","6BK",IF(S1453="6C","6CK","")))))</f>
        <v/>
      </c>
      <c r="X1453" s="8">
        <f>IF(S1453="6B",_xlfn.XLOOKUP(H1453,'Zoning 2shop'!A:A,'Zoning 2shop'!B:B),IF(S1453="6C",_xlfn.XLOOKUP(G1453,'Zoning 2shop'!C:C,'Zoning 2shop'!D:D),""))</f>
        <v/>
      </c>
      <c r="Y1453" s="112">
        <f>AB1453/Z1453</f>
        <v/>
      </c>
      <c r="Z1453" s="4">
        <f>T1453</f>
        <v/>
      </c>
      <c r="AA1453" s="4">
        <f>IF(OR(S1453="6C",S1453="6B",S1453="5X",S1453="5Y"),0.08,0.5)</f>
        <v/>
      </c>
      <c r="AB1453" s="4">
        <f>$AG$5/$AG$2*Z1453</f>
        <v/>
      </c>
      <c r="AC1453" s="19">
        <f>Z1453+AA1453</f>
        <v/>
      </c>
      <c r="AD1453" s="8">
        <f>IF(COUNTIF(Catégories!A:A,N1453)=0,"catégorie inconnue",LOOKUP(N1453,Catégories!A:A,Catégories!B:B))</f>
        <v/>
      </c>
      <c r="AE1453" s="21">
        <f>SUM(Z1453:AB1453)</f>
        <v/>
      </c>
    </row>
    <row r="1454" hidden="1" s="101">
      <c r="B1454" s="127" t="inlineStr">
        <is>
          <t>13624021</t>
        </is>
      </c>
      <c r="C1454" s="127" t="inlineStr">
        <is>
          <t>2</t>
        </is>
      </c>
      <c r="D1454" s="123" t="n">
        <v>46148</v>
      </c>
      <c r="E1454" s="127" t="inlineStr">
        <is>
          <t>65719</t>
        </is>
      </c>
      <c r="F1454" s="127" t="inlineStr">
        <is>
          <t>21320</t>
        </is>
      </c>
      <c r="G1454" s="127" t="inlineStr">
        <is>
          <t>DE</t>
        </is>
      </c>
      <c r="H1454" s="127" t="inlineStr">
        <is>
          <t>FR</t>
        </is>
      </c>
      <c r="I1454" s="127" t="inlineStr">
        <is>
          <t>108264</t>
        </is>
      </c>
      <c r="J1454" s="127" t="inlineStr">
        <is>
          <t>108264</t>
        </is>
      </c>
      <c r="K1454" s="127" t="inlineStr">
        <is>
          <t>999999</t>
        </is>
      </c>
      <c r="L1454" s="127" t="inlineStr">
        <is>
          <t>XT414014059TS</t>
        </is>
      </c>
      <c r="M1454" s="127" t="inlineStr">
        <is>
          <t>N</t>
        </is>
      </c>
      <c r="N1454" s="127" t="inlineStr">
        <is>
          <t>Transport</t>
        </is>
      </c>
      <c r="O1454" s="127" t="inlineStr">
        <is>
          <t>N</t>
        </is>
      </c>
      <c r="P1454" s="127" t="inlineStr">
        <is>
          <t>S</t>
        </is>
      </c>
      <c r="Q1454" s="127" t="inlineStr">
        <is>
          <t>ZA</t>
        </is>
      </c>
      <c r="R1454" s="147" t="n">
        <v>4.752</v>
      </c>
      <c r="S1454" s="127" t="inlineStr">
        <is>
          <t>6C</t>
        </is>
      </c>
      <c r="T1454" s="148" t="n">
        <v>9.69</v>
      </c>
      <c r="U1454" s="127" t="inlineStr">
        <is>
          <t>LA RUCHE LOGISTIQUE</t>
        </is>
      </c>
      <c r="W1454" s="8">
        <f>IF(C1454&lt;&gt;2,"",IF(S1454="5X","5XK",IF(S1454="5Y","5YK",IF(S1454="6B","6BK",IF(S1454="6C","6CK","")))))</f>
        <v/>
      </c>
      <c r="X1454" s="8">
        <f>IF(S1454="6B",_xlfn.XLOOKUP(H1454,'Zoning 2shop'!A:A,'Zoning 2shop'!B:B),IF(S1454="6C",_xlfn.XLOOKUP(G1454,'Zoning 2shop'!C:C,'Zoning 2shop'!D:D),""))</f>
        <v/>
      </c>
      <c r="Y1454" s="112">
        <f>AB1454/Z1454</f>
        <v/>
      </c>
      <c r="Z1454" s="4">
        <f>T1454</f>
        <v/>
      </c>
      <c r="AA1454" s="4">
        <f>IF(OR(S1454="6C",S1454="6B",S1454="5X",S1454="5Y"),0.08,0.5)</f>
        <v/>
      </c>
      <c r="AB1454" s="4">
        <f>$AG$5/$AG$2*Z1454</f>
        <v/>
      </c>
      <c r="AC1454" s="19">
        <f>Z1454+AA1454</f>
        <v/>
      </c>
      <c r="AD1454" s="8">
        <f>IF(COUNTIF(Catégories!A:A,N1454)=0,"catégorie inconnue",LOOKUP(N1454,Catégories!A:A,Catégories!B:B))</f>
        <v/>
      </c>
      <c r="AE1454" s="21">
        <f>SUM(Z1454:AB1454)</f>
        <v/>
      </c>
    </row>
    <row r="1455" hidden="1" s="101">
      <c r="B1455" s="127" t="inlineStr">
        <is>
          <t>13624021</t>
        </is>
      </c>
      <c r="C1455" s="127" t="inlineStr">
        <is>
          <t>2</t>
        </is>
      </c>
      <c r="D1455" s="123" t="n">
        <v>46148</v>
      </c>
      <c r="E1455" s="127" t="inlineStr">
        <is>
          <t>8800</t>
        </is>
      </c>
      <c r="F1455" s="127" t="inlineStr">
        <is>
          <t>21320</t>
        </is>
      </c>
      <c r="G1455" s="127" t="inlineStr">
        <is>
          <t>DK</t>
        </is>
      </c>
      <c r="H1455" s="127" t="inlineStr">
        <is>
          <t>FR</t>
        </is>
      </c>
      <c r="I1455" s="127" t="inlineStr">
        <is>
          <t>108383</t>
        </is>
      </c>
      <c r="J1455" s="127" t="inlineStr">
        <is>
          <t>108383</t>
        </is>
      </c>
      <c r="K1455" s="127" t="inlineStr">
        <is>
          <t>999999</t>
        </is>
      </c>
      <c r="L1455" s="127" t="inlineStr">
        <is>
          <t>XT414014062TS</t>
        </is>
      </c>
      <c r="M1455" s="127" t="inlineStr">
        <is>
          <t>N</t>
        </is>
      </c>
      <c r="N1455" s="127" t="inlineStr">
        <is>
          <t>Transport</t>
        </is>
      </c>
      <c r="O1455" s="127" t="inlineStr">
        <is>
          <t>N</t>
        </is>
      </c>
      <c r="P1455" s="127" t="inlineStr">
        <is>
          <t>S</t>
        </is>
      </c>
      <c r="Q1455" s="127" t="inlineStr">
        <is>
          <t>ZA</t>
        </is>
      </c>
      <c r="R1455" s="147" t="n">
        <v>4.638</v>
      </c>
      <c r="S1455" s="127" t="inlineStr">
        <is>
          <t>6C</t>
        </is>
      </c>
      <c r="T1455" s="148" t="n">
        <v>13.83</v>
      </c>
      <c r="U1455" s="127" t="inlineStr">
        <is>
          <t>LA RUCHE LOGISTIQUE</t>
        </is>
      </c>
      <c r="W1455" s="8">
        <f>IF(C1455&lt;&gt;2,"",IF(S1455="5X","5XK",IF(S1455="5Y","5YK",IF(S1455="6B","6BK",IF(S1455="6C","6CK","")))))</f>
        <v/>
      </c>
      <c r="X1455" s="8">
        <f>IF(S1455="6B",_xlfn.XLOOKUP(H1455,'Zoning 2shop'!A:A,'Zoning 2shop'!B:B),IF(S1455="6C",_xlfn.XLOOKUP(G1455,'Zoning 2shop'!C:C,'Zoning 2shop'!D:D),""))</f>
        <v/>
      </c>
      <c r="Y1455" s="112">
        <f>AB1455/Z1455</f>
        <v/>
      </c>
      <c r="Z1455" s="4">
        <f>T1455</f>
        <v/>
      </c>
      <c r="AA1455" s="4">
        <f>IF(OR(S1455="6C",S1455="6B",S1455="5X",S1455="5Y"),0.08,0.5)</f>
        <v/>
      </c>
      <c r="AB1455" s="4">
        <f>$AG$5/$AG$2*Z1455</f>
        <v/>
      </c>
      <c r="AC1455" s="19">
        <f>Z1455+AA1455</f>
        <v/>
      </c>
      <c r="AD1455" s="8">
        <f>IF(COUNTIF(Catégories!A:A,N1455)=0,"catégorie inconnue",LOOKUP(N1455,Catégories!A:A,Catégories!B:B))</f>
        <v/>
      </c>
      <c r="AE1455" s="21">
        <f>SUM(Z1455:AB1455)</f>
        <v/>
      </c>
    </row>
    <row r="1456" hidden="1" s="101">
      <c r="B1456" s="127" t="inlineStr">
        <is>
          <t>13624021</t>
        </is>
      </c>
      <c r="C1456" s="127" t="inlineStr">
        <is>
          <t>2</t>
        </is>
      </c>
      <c r="D1456" s="123" t="n">
        <v>46148</v>
      </c>
      <c r="E1456" s="127" t="inlineStr">
        <is>
          <t>86922</t>
        </is>
      </c>
      <c r="F1456" s="127" t="inlineStr">
        <is>
          <t>21320</t>
        </is>
      </c>
      <c r="G1456" s="127" t="inlineStr">
        <is>
          <t>DE</t>
        </is>
      </c>
      <c r="H1456" s="127" t="inlineStr">
        <is>
          <t>FR</t>
        </is>
      </c>
      <c r="I1456" s="127" t="inlineStr">
        <is>
          <t>108722</t>
        </is>
      </c>
      <c r="J1456" s="127" t="inlineStr">
        <is>
          <t>108722</t>
        </is>
      </c>
      <c r="K1456" s="127" t="inlineStr">
        <is>
          <t>999999</t>
        </is>
      </c>
      <c r="L1456" s="127" t="inlineStr">
        <is>
          <t>XT414014703TS</t>
        </is>
      </c>
      <c r="M1456" s="127" t="inlineStr">
        <is>
          <t>N</t>
        </is>
      </c>
      <c r="N1456" s="127" t="inlineStr">
        <is>
          <t>Transport</t>
        </is>
      </c>
      <c r="O1456" s="127" t="inlineStr">
        <is>
          <t>N</t>
        </is>
      </c>
      <c r="P1456" s="127" t="inlineStr">
        <is>
          <t>S</t>
        </is>
      </c>
      <c r="Q1456" s="127" t="inlineStr">
        <is>
          <t>ZA</t>
        </is>
      </c>
      <c r="R1456" s="147" t="n">
        <v>6.336</v>
      </c>
      <c r="S1456" s="127" t="inlineStr">
        <is>
          <t>6C</t>
        </is>
      </c>
      <c r="T1456" s="148" t="n">
        <v>11.01</v>
      </c>
      <c r="U1456" s="127" t="inlineStr">
        <is>
          <t>LA RUCHE LOGISTIQUE</t>
        </is>
      </c>
      <c r="W1456" s="8">
        <f>IF(C1456&lt;&gt;2,"",IF(S1456="5X","5XK",IF(S1456="5Y","5YK",IF(S1456="6B","6BK",IF(S1456="6C","6CK","")))))</f>
        <v/>
      </c>
      <c r="X1456" s="8">
        <f>IF(S1456="6B",_xlfn.XLOOKUP(H1456,'Zoning 2shop'!A:A,'Zoning 2shop'!B:B),IF(S1456="6C",_xlfn.XLOOKUP(G1456,'Zoning 2shop'!C:C,'Zoning 2shop'!D:D),""))</f>
        <v/>
      </c>
      <c r="Y1456" s="112">
        <f>AB1456/Z1456</f>
        <v/>
      </c>
      <c r="Z1456" s="4">
        <f>T1456</f>
        <v/>
      </c>
      <c r="AA1456" s="4">
        <f>IF(OR(S1456="6C",S1456="6B",S1456="5X",S1456="5Y"),0.08,0.5)</f>
        <v/>
      </c>
      <c r="AB1456" s="4">
        <f>$AG$5/$AG$2*Z1456</f>
        <v/>
      </c>
      <c r="AC1456" s="19">
        <f>Z1456+AA1456</f>
        <v/>
      </c>
      <c r="AD1456" s="8">
        <f>IF(COUNTIF(Catégories!A:A,N1456)=0,"catégorie inconnue",LOOKUP(N1456,Catégories!A:A,Catégories!B:B))</f>
        <v/>
      </c>
      <c r="AE1456" s="21">
        <f>SUM(Z1456:AB1456)</f>
        <v/>
      </c>
    </row>
    <row r="1457" hidden="1" s="101">
      <c r="B1457" s="127" t="inlineStr">
        <is>
          <t>13624021</t>
        </is>
      </c>
      <c r="C1457" s="127" t="inlineStr">
        <is>
          <t>2</t>
        </is>
      </c>
      <c r="D1457" s="123" t="n">
        <v>46148</v>
      </c>
      <c r="E1457" s="127" t="inlineStr">
        <is>
          <t>1050</t>
        </is>
      </c>
      <c r="F1457" s="127" t="inlineStr">
        <is>
          <t>21320</t>
        </is>
      </c>
      <c r="G1457" s="127" t="inlineStr">
        <is>
          <t>BE</t>
        </is>
      </c>
      <c r="H1457" s="127" t="inlineStr">
        <is>
          <t>FR</t>
        </is>
      </c>
      <c r="I1457" s="127" t="inlineStr">
        <is>
          <t>108736</t>
        </is>
      </c>
      <c r="J1457" s="127" t="inlineStr">
        <is>
          <t>108736</t>
        </is>
      </c>
      <c r="K1457" s="127" t="inlineStr">
        <is>
          <t>999999</t>
        </is>
      </c>
      <c r="L1457" s="127" t="inlineStr">
        <is>
          <t>XT414014884TS</t>
        </is>
      </c>
      <c r="M1457" s="127" t="inlineStr">
        <is>
          <t>N</t>
        </is>
      </c>
      <c r="N1457" s="127" t="inlineStr">
        <is>
          <t>Transport</t>
        </is>
      </c>
      <c r="O1457" s="127" t="inlineStr">
        <is>
          <t>N</t>
        </is>
      </c>
      <c r="P1457" s="127" t="inlineStr">
        <is>
          <t>S</t>
        </is>
      </c>
      <c r="Q1457" s="127" t="inlineStr">
        <is>
          <t>ZA</t>
        </is>
      </c>
      <c r="R1457" s="147" t="n">
        <v>5.166</v>
      </c>
      <c r="S1457" s="127" t="inlineStr">
        <is>
          <t>6C</t>
        </is>
      </c>
      <c r="T1457" s="148" t="n">
        <v>9.859999999999999</v>
      </c>
      <c r="U1457" s="127" t="inlineStr">
        <is>
          <t>LA RUCHE LOGISTIQUE</t>
        </is>
      </c>
      <c r="W1457" s="8">
        <f>IF(C1457&lt;&gt;2,"",IF(S1457="5X","5XK",IF(S1457="5Y","5YK",IF(S1457="6B","6BK",IF(S1457="6C","6CK","")))))</f>
        <v/>
      </c>
      <c r="X1457" s="8">
        <f>IF(S1457="6B",_xlfn.XLOOKUP(H1457,'Zoning 2shop'!A:A,'Zoning 2shop'!B:B),IF(S1457="6C",_xlfn.XLOOKUP(G1457,'Zoning 2shop'!C:C,'Zoning 2shop'!D:D),""))</f>
        <v/>
      </c>
      <c r="Y1457" s="112">
        <f>AB1457/Z1457</f>
        <v/>
      </c>
      <c r="Z1457" s="4">
        <f>T1457</f>
        <v/>
      </c>
      <c r="AA1457" s="4">
        <f>IF(OR(S1457="6C",S1457="6B",S1457="5X",S1457="5Y"),0.08,0.5)</f>
        <v/>
      </c>
      <c r="AB1457" s="4">
        <f>$AG$5/$AG$2*Z1457</f>
        <v/>
      </c>
      <c r="AC1457" s="19">
        <f>Z1457+AA1457</f>
        <v/>
      </c>
      <c r="AD1457" s="8">
        <f>IF(COUNTIF(Catégories!A:A,N1457)=0,"catégorie inconnue",LOOKUP(N1457,Catégories!A:A,Catégories!B:B))</f>
        <v/>
      </c>
      <c r="AE1457" s="21">
        <f>SUM(Z1457:AB1457)</f>
        <v/>
      </c>
    </row>
    <row r="1458" hidden="1" s="101">
      <c r="B1458" s="127" t="inlineStr">
        <is>
          <t>13624021</t>
        </is>
      </c>
      <c r="C1458" s="127" t="inlineStr">
        <is>
          <t>2</t>
        </is>
      </c>
      <c r="D1458" s="123" t="n">
        <v>46148</v>
      </c>
      <c r="E1458" s="127" t="inlineStr">
        <is>
          <t>04157</t>
        </is>
      </c>
      <c r="F1458" s="127" t="inlineStr">
        <is>
          <t>21320</t>
        </is>
      </c>
      <c r="G1458" s="127" t="inlineStr">
        <is>
          <t>DE</t>
        </is>
      </c>
      <c r="H1458" s="127" t="inlineStr">
        <is>
          <t>FR</t>
        </is>
      </c>
      <c r="I1458" s="127" t="inlineStr">
        <is>
          <t>106521</t>
        </is>
      </c>
      <c r="J1458" s="127" t="inlineStr">
        <is>
          <t>106521</t>
        </is>
      </c>
      <c r="K1458" s="127" t="inlineStr">
        <is>
          <t>999999</t>
        </is>
      </c>
      <c r="L1458" s="127" t="inlineStr">
        <is>
          <t>XT414015227TS</t>
        </is>
      </c>
      <c r="M1458" s="127" t="inlineStr">
        <is>
          <t>N</t>
        </is>
      </c>
      <c r="N1458" s="127" t="inlineStr">
        <is>
          <t>Transport</t>
        </is>
      </c>
      <c r="O1458" s="127" t="inlineStr">
        <is>
          <t>N</t>
        </is>
      </c>
      <c r="P1458" s="127" t="inlineStr">
        <is>
          <t>S</t>
        </is>
      </c>
      <c r="Q1458" s="127" t="inlineStr">
        <is>
          <t>ZA</t>
        </is>
      </c>
      <c r="R1458" s="147" t="n">
        <v>4.532</v>
      </c>
      <c r="S1458" s="127" t="inlineStr">
        <is>
          <t>6C</t>
        </is>
      </c>
      <c r="T1458" s="148" t="n">
        <v>9.69</v>
      </c>
      <c r="U1458" s="127" t="inlineStr">
        <is>
          <t>LA RUCHE LOGISTIQUE</t>
        </is>
      </c>
      <c r="W1458" s="8">
        <f>IF(C1458&lt;&gt;2,"",IF(S1458="5X","5XK",IF(S1458="5Y","5YK",IF(S1458="6B","6BK",IF(S1458="6C","6CK","")))))</f>
        <v/>
      </c>
      <c r="X1458" s="8">
        <f>IF(S1458="6B",_xlfn.XLOOKUP(H1458,'Zoning 2shop'!A:A,'Zoning 2shop'!B:B),IF(S1458="6C",_xlfn.XLOOKUP(G1458,'Zoning 2shop'!C:C,'Zoning 2shop'!D:D),""))</f>
        <v/>
      </c>
      <c r="Y1458" s="112">
        <f>AB1458/Z1458</f>
        <v/>
      </c>
      <c r="Z1458" s="4">
        <f>T1458</f>
        <v/>
      </c>
      <c r="AA1458" s="4">
        <f>IF(OR(S1458="6C",S1458="6B",S1458="5X",S1458="5Y"),0.08,0.5)</f>
        <v/>
      </c>
      <c r="AB1458" s="4">
        <f>$AG$5/$AG$2*Z1458</f>
        <v/>
      </c>
      <c r="AC1458" s="19">
        <f>Z1458+AA1458</f>
        <v/>
      </c>
      <c r="AD1458" s="8">
        <f>IF(COUNTIF(Catégories!A:A,N1458)=0,"catégorie inconnue",LOOKUP(N1458,Catégories!A:A,Catégories!B:B))</f>
        <v/>
      </c>
      <c r="AE1458" s="21">
        <f>SUM(Z1458:AB1458)</f>
        <v/>
      </c>
    </row>
    <row r="1459" hidden="1" s="101">
      <c r="B1459" s="127" t="inlineStr">
        <is>
          <t>13624021</t>
        </is>
      </c>
      <c r="C1459" s="127" t="inlineStr">
        <is>
          <t>2</t>
        </is>
      </c>
      <c r="D1459" s="123" t="n">
        <v>46148</v>
      </c>
      <c r="E1459" s="127" t="inlineStr">
        <is>
          <t>2724 PS</t>
        </is>
      </c>
      <c r="F1459" s="127" t="inlineStr">
        <is>
          <t>21320</t>
        </is>
      </c>
      <c r="G1459" s="127" t="inlineStr">
        <is>
          <t>NL</t>
        </is>
      </c>
      <c r="H1459" s="127" t="inlineStr">
        <is>
          <t>FR</t>
        </is>
      </c>
      <c r="I1459" s="127" t="inlineStr">
        <is>
          <t>104798</t>
        </is>
      </c>
      <c r="J1459" s="127" t="inlineStr">
        <is>
          <t>104798</t>
        </is>
      </c>
      <c r="K1459" s="127" t="inlineStr">
        <is>
          <t>999999</t>
        </is>
      </c>
      <c r="L1459" s="127" t="inlineStr">
        <is>
          <t>XT414015292TS</t>
        </is>
      </c>
      <c r="M1459" s="127" t="inlineStr">
        <is>
          <t>N</t>
        </is>
      </c>
      <c r="N1459" s="127" t="inlineStr">
        <is>
          <t>Transport</t>
        </is>
      </c>
      <c r="O1459" s="127" t="inlineStr">
        <is>
          <t>N</t>
        </is>
      </c>
      <c r="P1459" s="127" t="inlineStr">
        <is>
          <t>S</t>
        </is>
      </c>
      <c r="Q1459" s="127" t="inlineStr">
        <is>
          <t>ZA</t>
        </is>
      </c>
      <c r="R1459" s="147" t="n">
        <v>1.061</v>
      </c>
      <c r="S1459" s="127" t="inlineStr">
        <is>
          <t>6C</t>
        </is>
      </c>
      <c r="T1459" s="148" t="n">
        <v>5.88</v>
      </c>
      <c r="U1459" s="127" t="inlineStr">
        <is>
          <t>LA RUCHE LOGISTIQUE</t>
        </is>
      </c>
      <c r="W1459" s="8">
        <f>IF(C1459&lt;&gt;2,"",IF(S1459="5X","5XK",IF(S1459="5Y","5YK",IF(S1459="6B","6BK",IF(S1459="6C","6CK","")))))</f>
        <v/>
      </c>
      <c r="X1459" s="8">
        <f>IF(S1459="6B",_xlfn.XLOOKUP(H1459,'Zoning 2shop'!A:A,'Zoning 2shop'!B:B),IF(S1459="6C",_xlfn.XLOOKUP(G1459,'Zoning 2shop'!C:C,'Zoning 2shop'!D:D),""))</f>
        <v/>
      </c>
      <c r="Y1459" s="112">
        <f>AB1459/Z1459</f>
        <v/>
      </c>
      <c r="Z1459" s="4">
        <f>T1459</f>
        <v/>
      </c>
      <c r="AA1459" s="4">
        <f>IF(OR(S1459="6C",S1459="6B",S1459="5X",S1459="5Y"),0.08,0.5)</f>
        <v/>
      </c>
      <c r="AB1459" s="4">
        <f>$AG$5/$AG$2*Z1459</f>
        <v/>
      </c>
      <c r="AC1459" s="19">
        <f>Z1459+AA1459</f>
        <v/>
      </c>
      <c r="AD1459" s="8">
        <f>IF(COUNTIF(Catégories!A:A,N1459)=0,"catégorie inconnue",LOOKUP(N1459,Catégories!A:A,Catégories!B:B))</f>
        <v/>
      </c>
      <c r="AE1459" s="21">
        <f>SUM(Z1459:AB1459)</f>
        <v/>
      </c>
    </row>
    <row r="1460" hidden="1" s="101">
      <c r="B1460" s="127" t="inlineStr">
        <is>
          <t>13624021</t>
        </is>
      </c>
      <c r="C1460" s="127" t="inlineStr">
        <is>
          <t>2</t>
        </is>
      </c>
      <c r="D1460" s="123" t="n">
        <v>46148</v>
      </c>
      <c r="E1460" s="127" t="inlineStr">
        <is>
          <t>34119</t>
        </is>
      </c>
      <c r="F1460" s="127" t="inlineStr">
        <is>
          <t>21320</t>
        </is>
      </c>
      <c r="G1460" s="127" t="inlineStr">
        <is>
          <t>DE</t>
        </is>
      </c>
      <c r="H1460" s="127" t="inlineStr">
        <is>
          <t>FR</t>
        </is>
      </c>
      <c r="I1460" s="127" t="inlineStr">
        <is>
          <t>110051</t>
        </is>
      </c>
      <c r="J1460" s="127" t="inlineStr">
        <is>
          <t>110051</t>
        </is>
      </c>
      <c r="K1460" s="127" t="inlineStr">
        <is>
          <t>999999</t>
        </is>
      </c>
      <c r="L1460" s="127" t="inlineStr">
        <is>
          <t>XT414015743TS</t>
        </is>
      </c>
      <c r="M1460" s="127" t="inlineStr">
        <is>
          <t>N</t>
        </is>
      </c>
      <c r="N1460" s="127" t="inlineStr">
        <is>
          <t>Transport</t>
        </is>
      </c>
      <c r="O1460" s="127" t="inlineStr">
        <is>
          <t>N</t>
        </is>
      </c>
      <c r="P1460" s="127" t="inlineStr">
        <is>
          <t>S</t>
        </is>
      </c>
      <c r="Q1460" s="127" t="inlineStr">
        <is>
          <t>ZA</t>
        </is>
      </c>
      <c r="R1460" s="147" t="n">
        <v>7.344</v>
      </c>
      <c r="S1460" s="127" t="inlineStr">
        <is>
          <t>6C</t>
        </is>
      </c>
      <c r="T1460" s="148" t="n">
        <v>11.67</v>
      </c>
      <c r="U1460" s="127" t="inlineStr">
        <is>
          <t>LA RUCHE LOGISTIQUE</t>
        </is>
      </c>
      <c r="W1460" s="8">
        <f>IF(C1460&lt;&gt;2,"",IF(S1460="5X","5XK",IF(S1460="5Y","5YK",IF(S1460="6B","6BK",IF(S1460="6C","6CK","")))))</f>
        <v/>
      </c>
      <c r="X1460" s="8">
        <f>IF(S1460="6B",_xlfn.XLOOKUP(H1460,'Zoning 2shop'!A:A,'Zoning 2shop'!B:B),IF(S1460="6C",_xlfn.XLOOKUP(G1460,'Zoning 2shop'!C:C,'Zoning 2shop'!D:D),""))</f>
        <v/>
      </c>
      <c r="Y1460" s="112">
        <f>AB1460/Z1460</f>
        <v/>
      </c>
      <c r="Z1460" s="4">
        <f>T1460</f>
        <v/>
      </c>
      <c r="AA1460" s="4">
        <f>IF(OR(S1460="6C",S1460="6B",S1460="5X",S1460="5Y"),0.08,0.5)</f>
        <v/>
      </c>
      <c r="AB1460" s="4">
        <f>$AG$5/$AG$2*Z1460</f>
        <v/>
      </c>
      <c r="AC1460" s="19">
        <f>Z1460+AA1460</f>
        <v/>
      </c>
      <c r="AD1460" s="8">
        <f>IF(COUNTIF(Catégories!A:A,N1460)=0,"catégorie inconnue",LOOKUP(N1460,Catégories!A:A,Catégories!B:B))</f>
        <v/>
      </c>
      <c r="AE1460" s="21">
        <f>SUM(Z1460:AB1460)</f>
        <v/>
      </c>
    </row>
    <row r="1461" hidden="1" s="101">
      <c r="B1461" s="127" t="inlineStr">
        <is>
          <t>13624021</t>
        </is>
      </c>
      <c r="C1461" s="127" t="inlineStr">
        <is>
          <t>2</t>
        </is>
      </c>
      <c r="D1461" s="123" t="n">
        <v>46148</v>
      </c>
      <c r="E1461" s="127" t="inlineStr">
        <is>
          <t>1318 RW</t>
        </is>
      </c>
      <c r="F1461" s="127" t="inlineStr">
        <is>
          <t>21320</t>
        </is>
      </c>
      <c r="G1461" s="127" t="inlineStr">
        <is>
          <t>NL</t>
        </is>
      </c>
      <c r="H1461" s="127" t="inlineStr">
        <is>
          <t>FR</t>
        </is>
      </c>
      <c r="I1461" s="127" t="inlineStr">
        <is>
          <t>107262</t>
        </is>
      </c>
      <c r="J1461" s="127" t="inlineStr">
        <is>
          <t>107262</t>
        </is>
      </c>
      <c r="K1461" s="127" t="inlineStr">
        <is>
          <t>999999</t>
        </is>
      </c>
      <c r="L1461" s="127" t="inlineStr">
        <is>
          <t>XT414015893TS</t>
        </is>
      </c>
      <c r="M1461" s="127" t="inlineStr">
        <is>
          <t>N</t>
        </is>
      </c>
      <c r="N1461" s="127" t="inlineStr">
        <is>
          <t>Transport</t>
        </is>
      </c>
      <c r="O1461" s="127" t="inlineStr">
        <is>
          <t>N</t>
        </is>
      </c>
      <c r="P1461" s="127" t="inlineStr">
        <is>
          <t>S</t>
        </is>
      </c>
      <c r="Q1461" s="127" t="inlineStr">
        <is>
          <t>ZA</t>
        </is>
      </c>
      <c r="R1461" s="147" t="n">
        <v>6.221</v>
      </c>
      <c r="S1461" s="127" t="inlineStr">
        <is>
          <t>6C</t>
        </is>
      </c>
      <c r="T1461" s="148" t="n">
        <v>11.01</v>
      </c>
      <c r="U1461" s="127" t="inlineStr">
        <is>
          <t>LA RUCHE LOGISTIQUE</t>
        </is>
      </c>
      <c r="W1461" s="8">
        <f>IF(C1461&lt;&gt;2,"",IF(S1461="5X","5XK",IF(S1461="5Y","5YK",IF(S1461="6B","6BK",IF(S1461="6C","6CK","")))))</f>
        <v/>
      </c>
      <c r="X1461" s="8">
        <f>IF(S1461="6B",_xlfn.XLOOKUP(H1461,'Zoning 2shop'!A:A,'Zoning 2shop'!B:B),IF(S1461="6C",_xlfn.XLOOKUP(G1461,'Zoning 2shop'!C:C,'Zoning 2shop'!D:D),""))</f>
        <v/>
      </c>
      <c r="Y1461" s="112">
        <f>AB1461/Z1461</f>
        <v/>
      </c>
      <c r="Z1461" s="4">
        <f>T1461</f>
        <v/>
      </c>
      <c r="AA1461" s="4">
        <f>IF(OR(S1461="6C",S1461="6B",S1461="5X",S1461="5Y"),0.08,0.5)</f>
        <v/>
      </c>
      <c r="AB1461" s="4">
        <f>$AG$5/$AG$2*Z1461</f>
        <v/>
      </c>
      <c r="AC1461" s="19">
        <f>Z1461+AA1461</f>
        <v/>
      </c>
      <c r="AD1461" s="8">
        <f>IF(COUNTIF(Catégories!A:A,N1461)=0,"catégorie inconnue",LOOKUP(N1461,Catégories!A:A,Catégories!B:B))</f>
        <v/>
      </c>
      <c r="AE1461" s="21">
        <f>SUM(Z1461:AB1461)</f>
        <v/>
      </c>
    </row>
    <row r="1462" hidden="1" s="101">
      <c r="B1462" s="127" t="inlineStr">
        <is>
          <t>13624021</t>
        </is>
      </c>
      <c r="C1462" s="127" t="inlineStr">
        <is>
          <t>2</t>
        </is>
      </c>
      <c r="D1462" s="123" t="n">
        <v>46148</v>
      </c>
      <c r="E1462" s="127" t="inlineStr">
        <is>
          <t>2930</t>
        </is>
      </c>
      <c r="F1462" s="127" t="inlineStr">
        <is>
          <t>21320</t>
        </is>
      </c>
      <c r="G1462" s="127" t="inlineStr">
        <is>
          <t>BE</t>
        </is>
      </c>
      <c r="H1462" s="127" t="inlineStr">
        <is>
          <t>FR</t>
        </is>
      </c>
      <c r="I1462" s="127" t="inlineStr">
        <is>
          <t>109134</t>
        </is>
      </c>
      <c r="J1462" s="127" t="inlineStr">
        <is>
          <t>109134</t>
        </is>
      </c>
      <c r="K1462" s="127" t="inlineStr">
        <is>
          <t>999999</t>
        </is>
      </c>
      <c r="L1462" s="127" t="inlineStr">
        <is>
          <t>XT414017885TS</t>
        </is>
      </c>
      <c r="M1462" s="127" t="inlineStr">
        <is>
          <t>N</t>
        </is>
      </c>
      <c r="N1462" s="127" t="inlineStr">
        <is>
          <t>Transport</t>
        </is>
      </c>
      <c r="O1462" s="127" t="inlineStr">
        <is>
          <t>N</t>
        </is>
      </c>
      <c r="P1462" s="127" t="inlineStr">
        <is>
          <t>S</t>
        </is>
      </c>
      <c r="Q1462" s="127" t="inlineStr">
        <is>
          <t>ZA</t>
        </is>
      </c>
      <c r="R1462" s="147" t="n">
        <v>0.4</v>
      </c>
      <c r="S1462" s="127" t="inlineStr">
        <is>
          <t>6C</t>
        </is>
      </c>
      <c r="T1462" s="148" t="n">
        <v>4.84</v>
      </c>
      <c r="U1462" s="127" t="inlineStr">
        <is>
          <t>LA RUCHE LOGISTIQUE</t>
        </is>
      </c>
      <c r="W1462" s="8">
        <f>IF(C1462&lt;&gt;2,"",IF(S1462="5X","5XK",IF(S1462="5Y","5YK",IF(S1462="6B","6BK",IF(S1462="6C","6CK","")))))</f>
        <v/>
      </c>
      <c r="X1462" s="8">
        <f>IF(S1462="6B",_xlfn.XLOOKUP(H1462,'Zoning 2shop'!A:A,'Zoning 2shop'!B:B),IF(S1462="6C",_xlfn.XLOOKUP(G1462,'Zoning 2shop'!C:C,'Zoning 2shop'!D:D),""))</f>
        <v/>
      </c>
      <c r="Y1462" s="112">
        <f>AB1462/Z1462</f>
        <v/>
      </c>
      <c r="Z1462" s="4">
        <f>T1462</f>
        <v/>
      </c>
      <c r="AA1462" s="4">
        <f>IF(OR(S1462="6C",S1462="6B",S1462="5X",S1462="5Y"),0.08,0.5)</f>
        <v/>
      </c>
      <c r="AB1462" s="4">
        <f>$AG$5/$AG$2*Z1462</f>
        <v/>
      </c>
      <c r="AC1462" s="19">
        <f>Z1462+AA1462</f>
        <v/>
      </c>
      <c r="AD1462" s="8">
        <f>IF(COUNTIF(Catégories!A:A,N1462)=0,"catégorie inconnue",LOOKUP(N1462,Catégories!A:A,Catégories!B:B))</f>
        <v/>
      </c>
      <c r="AE1462" s="21">
        <f>SUM(Z1462:AB1462)</f>
        <v/>
      </c>
    </row>
    <row r="1463" hidden="1" s="101">
      <c r="B1463" s="127" t="inlineStr">
        <is>
          <t>13624021</t>
        </is>
      </c>
      <c r="C1463" s="127" t="inlineStr">
        <is>
          <t>2</t>
        </is>
      </c>
      <c r="D1463" s="123" t="n">
        <v>46148</v>
      </c>
      <c r="E1463" s="127" t="inlineStr">
        <is>
          <t>83550</t>
        </is>
      </c>
      <c r="F1463" s="127" t="inlineStr">
        <is>
          <t>21320</t>
        </is>
      </c>
      <c r="G1463" s="127" t="inlineStr">
        <is>
          <t>DE</t>
        </is>
      </c>
      <c r="H1463" s="127" t="inlineStr">
        <is>
          <t>FR</t>
        </is>
      </c>
      <c r="I1463" s="127" t="inlineStr">
        <is>
          <t>108183</t>
        </is>
      </c>
      <c r="J1463" s="127" t="inlineStr">
        <is>
          <t>108183</t>
        </is>
      </c>
      <c r="K1463" s="127" t="inlineStr">
        <is>
          <t>999999</t>
        </is>
      </c>
      <c r="L1463" s="127" t="inlineStr">
        <is>
          <t>XT414019524TS</t>
        </is>
      </c>
      <c r="M1463" s="127" t="inlineStr">
        <is>
          <t>N</t>
        </is>
      </c>
      <c r="N1463" s="127" t="inlineStr">
        <is>
          <t>Transport</t>
        </is>
      </c>
      <c r="O1463" s="127" t="inlineStr">
        <is>
          <t>N</t>
        </is>
      </c>
      <c r="P1463" s="127" t="inlineStr">
        <is>
          <t>S</t>
        </is>
      </c>
      <c r="Q1463" s="127" t="inlineStr">
        <is>
          <t>ZA</t>
        </is>
      </c>
      <c r="R1463" s="147" t="n">
        <v>1.067</v>
      </c>
      <c r="S1463" s="127" t="inlineStr">
        <is>
          <t>6C</t>
        </is>
      </c>
      <c r="T1463" s="148" t="n">
        <v>5.88</v>
      </c>
      <c r="U1463" s="127" t="inlineStr">
        <is>
          <t>LA RUCHE LOGISTIQUE</t>
        </is>
      </c>
      <c r="W1463" s="8">
        <f>IF(C1463&lt;&gt;2,"",IF(S1463="5X","5XK",IF(S1463="5Y","5YK",IF(S1463="6B","6BK",IF(S1463="6C","6CK","")))))</f>
        <v/>
      </c>
      <c r="X1463" s="8">
        <f>IF(S1463="6B",_xlfn.XLOOKUP(H1463,'Zoning 2shop'!A:A,'Zoning 2shop'!B:B),IF(S1463="6C",_xlfn.XLOOKUP(G1463,'Zoning 2shop'!C:C,'Zoning 2shop'!D:D),""))</f>
        <v/>
      </c>
      <c r="Y1463" s="112">
        <f>AB1463/Z1463</f>
        <v/>
      </c>
      <c r="Z1463" s="4">
        <f>T1463</f>
        <v/>
      </c>
      <c r="AA1463" s="4">
        <f>IF(OR(S1463="6C",S1463="6B",S1463="5X",S1463="5Y"),0.08,0.5)</f>
        <v/>
      </c>
      <c r="AB1463" s="4">
        <f>$AG$5/$AG$2*Z1463</f>
        <v/>
      </c>
      <c r="AC1463" s="19">
        <f>Z1463+AA1463</f>
        <v/>
      </c>
      <c r="AD1463" s="8">
        <f>IF(COUNTIF(Catégories!A:A,N1463)=0,"catégorie inconnue",LOOKUP(N1463,Catégories!A:A,Catégories!B:B))</f>
        <v/>
      </c>
      <c r="AE1463" s="21">
        <f>SUM(Z1463:AB1463)</f>
        <v/>
      </c>
    </row>
    <row r="1464" hidden="1" s="101">
      <c r="B1464" s="127" t="inlineStr">
        <is>
          <t>13624021</t>
        </is>
      </c>
      <c r="C1464" s="127" t="inlineStr">
        <is>
          <t>2</t>
        </is>
      </c>
      <c r="D1464" s="123" t="n">
        <v>46148</v>
      </c>
      <c r="E1464" s="127" t="inlineStr">
        <is>
          <t>70327</t>
        </is>
      </c>
      <c r="F1464" s="127" t="inlineStr">
        <is>
          <t>21320</t>
        </is>
      </c>
      <c r="G1464" s="127" t="inlineStr">
        <is>
          <t>DE</t>
        </is>
      </c>
      <c r="H1464" s="127" t="inlineStr">
        <is>
          <t>FR</t>
        </is>
      </c>
      <c r="I1464" s="127" t="inlineStr">
        <is>
          <t>109871</t>
        </is>
      </c>
      <c r="J1464" s="127" t="inlineStr">
        <is>
          <t>109871</t>
        </is>
      </c>
      <c r="K1464" s="127" t="inlineStr">
        <is>
          <t>999999</t>
        </is>
      </c>
      <c r="L1464" s="127" t="inlineStr">
        <is>
          <t>XT414020451TS</t>
        </is>
      </c>
      <c r="M1464" s="127" t="inlineStr">
        <is>
          <t>N</t>
        </is>
      </c>
      <c r="N1464" s="127" t="inlineStr">
        <is>
          <t>Transport</t>
        </is>
      </c>
      <c r="O1464" s="127" t="inlineStr">
        <is>
          <t>N</t>
        </is>
      </c>
      <c r="P1464" s="127" t="inlineStr">
        <is>
          <t>S</t>
        </is>
      </c>
      <c r="Q1464" s="127" t="inlineStr">
        <is>
          <t>ZA</t>
        </is>
      </c>
      <c r="R1464" s="147" t="n">
        <v>0.521</v>
      </c>
      <c r="S1464" s="127" t="inlineStr">
        <is>
          <t>6C</t>
        </is>
      </c>
      <c r="T1464" s="148" t="n">
        <v>5.55</v>
      </c>
      <c r="U1464" s="127" t="inlineStr">
        <is>
          <t>LA RUCHE LOGISTIQUE</t>
        </is>
      </c>
      <c r="W1464" s="8">
        <f>IF(C1464&lt;&gt;2,"",IF(S1464="5X","5XK",IF(S1464="5Y","5YK",IF(S1464="6B","6BK",IF(S1464="6C","6CK","")))))</f>
        <v/>
      </c>
      <c r="X1464" s="8">
        <f>IF(S1464="6B",_xlfn.XLOOKUP(H1464,'Zoning 2shop'!A:A,'Zoning 2shop'!B:B),IF(S1464="6C",_xlfn.XLOOKUP(G1464,'Zoning 2shop'!C:C,'Zoning 2shop'!D:D),""))</f>
        <v/>
      </c>
      <c r="Y1464" s="112">
        <f>AB1464/Z1464</f>
        <v/>
      </c>
      <c r="Z1464" s="4">
        <f>T1464</f>
        <v/>
      </c>
      <c r="AA1464" s="4">
        <f>IF(OR(S1464="6C",S1464="6B",S1464="5X",S1464="5Y"),0.08,0.5)</f>
        <v/>
      </c>
      <c r="AB1464" s="4">
        <f>$AG$5/$AG$2*Z1464</f>
        <v/>
      </c>
      <c r="AC1464" s="19">
        <f>Z1464+AA1464</f>
        <v/>
      </c>
      <c r="AD1464" s="8">
        <f>IF(COUNTIF(Catégories!A:A,N1464)=0,"catégorie inconnue",LOOKUP(N1464,Catégories!A:A,Catégories!B:B))</f>
        <v/>
      </c>
      <c r="AE1464" s="21">
        <f>SUM(Z1464:AB1464)</f>
        <v/>
      </c>
    </row>
    <row r="1465" hidden="1" s="101">
      <c r="B1465" s="127" t="inlineStr">
        <is>
          <t>13624021</t>
        </is>
      </c>
      <c r="C1465" s="127" t="inlineStr">
        <is>
          <t>2</t>
        </is>
      </c>
      <c r="D1465" s="123" t="n">
        <v>46148</v>
      </c>
      <c r="E1465" s="127" t="inlineStr">
        <is>
          <t>83083</t>
        </is>
      </c>
      <c r="F1465" s="127" t="inlineStr">
        <is>
          <t>21320</t>
        </is>
      </c>
      <c r="G1465" s="127" t="inlineStr">
        <is>
          <t>DE</t>
        </is>
      </c>
      <c r="H1465" s="127" t="inlineStr">
        <is>
          <t>FR</t>
        </is>
      </c>
      <c r="I1465" s="127" t="inlineStr">
        <is>
          <t>105030</t>
        </is>
      </c>
      <c r="J1465" s="127" t="inlineStr">
        <is>
          <t>105030</t>
        </is>
      </c>
      <c r="K1465" s="127" t="inlineStr">
        <is>
          <t>999999</t>
        </is>
      </c>
      <c r="L1465" s="127" t="inlineStr">
        <is>
          <t>XT414020757TS</t>
        </is>
      </c>
      <c r="M1465" s="127" t="inlineStr">
        <is>
          <t>N</t>
        </is>
      </c>
      <c r="N1465" s="127" t="inlineStr">
        <is>
          <t>Transport</t>
        </is>
      </c>
      <c r="O1465" s="127" t="inlineStr">
        <is>
          <t>N</t>
        </is>
      </c>
      <c r="P1465" s="127" t="inlineStr">
        <is>
          <t>S</t>
        </is>
      </c>
      <c r="Q1465" s="127" t="inlineStr">
        <is>
          <t>ZA</t>
        </is>
      </c>
      <c r="R1465" s="147" t="n">
        <v>4.356</v>
      </c>
      <c r="S1465" s="127" t="inlineStr">
        <is>
          <t>6C</t>
        </is>
      </c>
      <c r="T1465" s="148" t="n">
        <v>9.69</v>
      </c>
      <c r="U1465" s="127" t="inlineStr">
        <is>
          <t>LA RUCHE LOGISTIQUE</t>
        </is>
      </c>
      <c r="W1465" s="8">
        <f>IF(C1465&lt;&gt;2,"",IF(S1465="5X","5XK",IF(S1465="5Y","5YK",IF(S1465="6B","6BK",IF(S1465="6C","6CK","")))))</f>
        <v/>
      </c>
      <c r="X1465" s="8">
        <f>IF(S1465="6B",_xlfn.XLOOKUP(H1465,'Zoning 2shop'!A:A,'Zoning 2shop'!B:B),IF(S1465="6C",_xlfn.XLOOKUP(G1465,'Zoning 2shop'!C:C,'Zoning 2shop'!D:D),""))</f>
        <v/>
      </c>
      <c r="Y1465" s="112">
        <f>AB1465/Z1465</f>
        <v/>
      </c>
      <c r="Z1465" s="4">
        <f>T1465</f>
        <v/>
      </c>
      <c r="AA1465" s="4">
        <f>IF(OR(S1465="6C",S1465="6B",S1465="5X",S1465="5Y"),0.08,0.5)</f>
        <v/>
      </c>
      <c r="AB1465" s="4">
        <f>$AG$5/$AG$2*Z1465</f>
        <v/>
      </c>
      <c r="AC1465" s="19">
        <f>Z1465+AA1465</f>
        <v/>
      </c>
      <c r="AD1465" s="8">
        <f>IF(COUNTIF(Catégories!A:A,N1465)=0,"catégorie inconnue",LOOKUP(N1465,Catégories!A:A,Catégories!B:B))</f>
        <v/>
      </c>
      <c r="AE1465" s="21">
        <f>SUM(Z1465:AB1465)</f>
        <v/>
      </c>
    </row>
    <row r="1466" hidden="1" s="101">
      <c r="B1466" s="127" t="inlineStr">
        <is>
          <t>13624021</t>
        </is>
      </c>
      <c r="C1466" s="127" t="inlineStr">
        <is>
          <t>2</t>
        </is>
      </c>
      <c r="D1466" s="123" t="n">
        <v>46148</v>
      </c>
      <c r="E1466" s="127" t="inlineStr">
        <is>
          <t>75210</t>
        </is>
      </c>
      <c r="F1466" s="127" t="inlineStr">
        <is>
          <t>21320</t>
        </is>
      </c>
      <c r="G1466" s="127" t="inlineStr">
        <is>
          <t>DE</t>
        </is>
      </c>
      <c r="H1466" s="127" t="inlineStr">
        <is>
          <t>FR</t>
        </is>
      </c>
      <c r="I1466" s="127" t="inlineStr">
        <is>
          <t>107759</t>
        </is>
      </c>
      <c r="J1466" s="127" t="inlineStr">
        <is>
          <t>107759</t>
        </is>
      </c>
      <c r="K1466" s="127" t="inlineStr">
        <is>
          <t>999999</t>
        </is>
      </c>
      <c r="L1466" s="127" t="inlineStr">
        <is>
          <t>XT414020893TS</t>
        </is>
      </c>
      <c r="M1466" s="127" t="inlineStr">
        <is>
          <t>N</t>
        </is>
      </c>
      <c r="N1466" s="127" t="inlineStr">
        <is>
          <t>Transport</t>
        </is>
      </c>
      <c r="O1466" s="127" t="inlineStr">
        <is>
          <t>N</t>
        </is>
      </c>
      <c r="P1466" s="127" t="inlineStr">
        <is>
          <t>S</t>
        </is>
      </c>
      <c r="Q1466" s="127" t="inlineStr">
        <is>
          <t>ZA</t>
        </is>
      </c>
      <c r="R1466" s="147" t="n">
        <v>0.72</v>
      </c>
      <c r="S1466" s="127" t="inlineStr">
        <is>
          <t>6C</t>
        </is>
      </c>
      <c r="T1466" s="148" t="n">
        <v>5.55</v>
      </c>
      <c r="U1466" s="127" t="inlineStr">
        <is>
          <t>LA RUCHE LOGISTIQUE</t>
        </is>
      </c>
      <c r="W1466" s="8">
        <f>IF(C1466&lt;&gt;2,"",IF(S1466="5X","5XK",IF(S1466="5Y","5YK",IF(S1466="6B","6BK",IF(S1466="6C","6CK","")))))</f>
        <v/>
      </c>
      <c r="X1466" s="8">
        <f>IF(S1466="6B",_xlfn.XLOOKUP(H1466,'Zoning 2shop'!A:A,'Zoning 2shop'!B:B),IF(S1466="6C",_xlfn.XLOOKUP(G1466,'Zoning 2shop'!C:C,'Zoning 2shop'!D:D),""))</f>
        <v/>
      </c>
      <c r="Y1466" s="112">
        <f>AB1466/Z1466</f>
        <v/>
      </c>
      <c r="Z1466" s="4">
        <f>T1466</f>
        <v/>
      </c>
      <c r="AA1466" s="4">
        <f>IF(OR(S1466="6C",S1466="6B",S1466="5X",S1466="5Y"),0.08,0.5)</f>
        <v/>
      </c>
      <c r="AB1466" s="4">
        <f>$AG$5/$AG$2*Z1466</f>
        <v/>
      </c>
      <c r="AC1466" s="19">
        <f>Z1466+AA1466</f>
        <v/>
      </c>
      <c r="AD1466" s="8">
        <f>IF(COUNTIF(Catégories!A:A,N1466)=0,"catégorie inconnue",LOOKUP(N1466,Catégories!A:A,Catégories!B:B))</f>
        <v/>
      </c>
      <c r="AE1466" s="21">
        <f>SUM(Z1466:AB1466)</f>
        <v/>
      </c>
    </row>
    <row r="1467" hidden="1" s="101">
      <c r="B1467" s="127" t="inlineStr">
        <is>
          <t>13624021</t>
        </is>
      </c>
      <c r="C1467" s="127" t="inlineStr">
        <is>
          <t>2</t>
        </is>
      </c>
      <c r="D1467" s="123" t="n">
        <v>46148</v>
      </c>
      <c r="E1467" s="127" t="inlineStr">
        <is>
          <t>49176</t>
        </is>
      </c>
      <c r="F1467" s="127" t="inlineStr">
        <is>
          <t>21320</t>
        </is>
      </c>
      <c r="G1467" s="127" t="inlineStr">
        <is>
          <t>DE</t>
        </is>
      </c>
      <c r="H1467" s="127" t="inlineStr">
        <is>
          <t>FR</t>
        </is>
      </c>
      <c r="I1467" s="127" t="inlineStr">
        <is>
          <t>107529</t>
        </is>
      </c>
      <c r="J1467" s="127" t="inlineStr">
        <is>
          <t>107529</t>
        </is>
      </c>
      <c r="K1467" s="127" t="inlineStr">
        <is>
          <t>999999</t>
        </is>
      </c>
      <c r="L1467" s="127" t="inlineStr">
        <is>
          <t>XT414020964TS</t>
        </is>
      </c>
      <c r="M1467" s="127" t="inlineStr">
        <is>
          <t>N</t>
        </is>
      </c>
      <c r="N1467" s="127" t="inlineStr">
        <is>
          <t>Transport</t>
        </is>
      </c>
      <c r="O1467" s="127" t="inlineStr">
        <is>
          <t>N</t>
        </is>
      </c>
      <c r="P1467" s="127" t="inlineStr">
        <is>
          <t>S</t>
        </is>
      </c>
      <c r="Q1467" s="127" t="inlineStr">
        <is>
          <t>ZA</t>
        </is>
      </c>
      <c r="R1467" s="147" t="n">
        <v>4.678</v>
      </c>
      <c r="S1467" s="127" t="inlineStr">
        <is>
          <t>6C</t>
        </is>
      </c>
      <c r="T1467" s="148" t="n">
        <v>9.69</v>
      </c>
      <c r="U1467" s="127" t="inlineStr">
        <is>
          <t>LA RUCHE LOGISTIQUE</t>
        </is>
      </c>
      <c r="W1467" s="8">
        <f>IF(C1467&lt;&gt;2,"",IF(S1467="5X","5XK",IF(S1467="5Y","5YK",IF(S1467="6B","6BK",IF(S1467="6C","6CK","")))))</f>
        <v/>
      </c>
      <c r="X1467" s="8">
        <f>IF(S1467="6B",_xlfn.XLOOKUP(H1467,'Zoning 2shop'!A:A,'Zoning 2shop'!B:B),IF(S1467="6C",_xlfn.XLOOKUP(G1467,'Zoning 2shop'!C:C,'Zoning 2shop'!D:D),""))</f>
        <v/>
      </c>
      <c r="Y1467" s="112">
        <f>AB1467/Z1467</f>
        <v/>
      </c>
      <c r="Z1467" s="4">
        <f>T1467</f>
        <v/>
      </c>
      <c r="AA1467" s="4">
        <f>IF(OR(S1467="6C",S1467="6B",S1467="5X",S1467="5Y"),0.08,0.5)</f>
        <v/>
      </c>
      <c r="AB1467" s="4">
        <f>$AG$5/$AG$2*Z1467</f>
        <v/>
      </c>
      <c r="AC1467" s="19">
        <f>Z1467+AA1467</f>
        <v/>
      </c>
      <c r="AD1467" s="8">
        <f>IF(COUNTIF(Catégories!A:A,N1467)=0,"catégorie inconnue",LOOKUP(N1467,Catégories!A:A,Catégories!B:B))</f>
        <v/>
      </c>
      <c r="AE1467" s="21">
        <f>SUM(Z1467:AB1467)</f>
        <v/>
      </c>
    </row>
    <row r="1468" hidden="1" s="101">
      <c r="B1468" s="127" t="inlineStr">
        <is>
          <t>13624021</t>
        </is>
      </c>
      <c r="C1468" s="127" t="inlineStr">
        <is>
          <t>2</t>
        </is>
      </c>
      <c r="D1468" s="123" t="n">
        <v>46148</v>
      </c>
      <c r="E1468" s="127" t="inlineStr">
        <is>
          <t>30173</t>
        </is>
      </c>
      <c r="F1468" s="127" t="inlineStr">
        <is>
          <t>21320</t>
        </is>
      </c>
      <c r="G1468" s="127" t="inlineStr">
        <is>
          <t>DE</t>
        </is>
      </c>
      <c r="H1468" s="127" t="inlineStr">
        <is>
          <t>FR</t>
        </is>
      </c>
      <c r="I1468" s="127" t="inlineStr">
        <is>
          <t>109317</t>
        </is>
      </c>
      <c r="J1468" s="127" t="inlineStr">
        <is>
          <t>109317</t>
        </is>
      </c>
      <c r="K1468" s="127" t="inlineStr">
        <is>
          <t>999999</t>
        </is>
      </c>
      <c r="L1468" s="127" t="inlineStr">
        <is>
          <t>XT414021324TS</t>
        </is>
      </c>
      <c r="M1468" s="127" t="inlineStr">
        <is>
          <t>N</t>
        </is>
      </c>
      <c r="N1468" s="127" t="inlineStr">
        <is>
          <t>Transport</t>
        </is>
      </c>
      <c r="O1468" s="127" t="inlineStr">
        <is>
          <t>N</t>
        </is>
      </c>
      <c r="P1468" s="127" t="inlineStr">
        <is>
          <t>S</t>
        </is>
      </c>
      <c r="Q1468" s="127" t="inlineStr">
        <is>
          <t>ZA</t>
        </is>
      </c>
      <c r="R1468" s="147" t="n">
        <v>4.532</v>
      </c>
      <c r="S1468" s="127" t="inlineStr">
        <is>
          <t>6C</t>
        </is>
      </c>
      <c r="T1468" s="148" t="n">
        <v>9.69</v>
      </c>
      <c r="U1468" s="127" t="inlineStr">
        <is>
          <t>LA RUCHE LOGISTIQUE</t>
        </is>
      </c>
      <c r="W1468" s="8">
        <f>IF(C1468&lt;&gt;2,"",IF(S1468="5X","5XK",IF(S1468="5Y","5YK",IF(S1468="6B","6BK",IF(S1468="6C","6CK","")))))</f>
        <v/>
      </c>
      <c r="X1468" s="8">
        <f>IF(S1468="6B",_xlfn.XLOOKUP(H1468,'Zoning 2shop'!A:A,'Zoning 2shop'!B:B),IF(S1468="6C",_xlfn.XLOOKUP(G1468,'Zoning 2shop'!C:C,'Zoning 2shop'!D:D),""))</f>
        <v/>
      </c>
      <c r="Y1468" s="112">
        <f>AB1468/Z1468</f>
        <v/>
      </c>
      <c r="Z1468" s="4">
        <f>T1468</f>
        <v/>
      </c>
      <c r="AA1468" s="4">
        <f>IF(OR(S1468="6C",S1468="6B",S1468="5X",S1468="5Y"),0.08,0.5)</f>
        <v/>
      </c>
      <c r="AB1468" s="4">
        <f>$AG$5/$AG$2*Z1468</f>
        <v/>
      </c>
      <c r="AC1468" s="19">
        <f>Z1468+AA1468</f>
        <v/>
      </c>
      <c r="AD1468" s="8">
        <f>IF(COUNTIF(Catégories!A:A,N1468)=0,"catégorie inconnue",LOOKUP(N1468,Catégories!A:A,Catégories!B:B))</f>
        <v/>
      </c>
      <c r="AE1468" s="21">
        <f>SUM(Z1468:AB1468)</f>
        <v/>
      </c>
    </row>
    <row r="1469" hidden="1" s="101">
      <c r="B1469" s="127" t="inlineStr">
        <is>
          <t>13624021</t>
        </is>
      </c>
      <c r="C1469" s="127" t="inlineStr">
        <is>
          <t>2</t>
        </is>
      </c>
      <c r="D1469" s="123" t="n">
        <v>46148</v>
      </c>
      <c r="E1469" s="127" t="inlineStr">
        <is>
          <t>1190</t>
        </is>
      </c>
      <c r="F1469" s="127" t="inlineStr">
        <is>
          <t>21320</t>
        </is>
      </c>
      <c r="G1469" s="127" t="inlineStr">
        <is>
          <t>AT</t>
        </is>
      </c>
      <c r="H1469" s="127" t="inlineStr">
        <is>
          <t>FR</t>
        </is>
      </c>
      <c r="I1469" s="127" t="inlineStr">
        <is>
          <t>108742</t>
        </is>
      </c>
      <c r="J1469" s="127" t="inlineStr">
        <is>
          <t>108742</t>
        </is>
      </c>
      <c r="K1469" s="127" t="inlineStr">
        <is>
          <t>999999</t>
        </is>
      </c>
      <c r="L1469" s="127" t="inlineStr">
        <is>
          <t>XT414021960TS</t>
        </is>
      </c>
      <c r="M1469" s="127" t="inlineStr">
        <is>
          <t>N</t>
        </is>
      </c>
      <c r="N1469" s="127" t="inlineStr">
        <is>
          <t>Transport</t>
        </is>
      </c>
      <c r="O1469" s="127" t="inlineStr">
        <is>
          <t>N</t>
        </is>
      </c>
      <c r="P1469" s="127" t="inlineStr">
        <is>
          <t>S</t>
        </is>
      </c>
      <c r="Q1469" s="127" t="inlineStr">
        <is>
          <t>ZA</t>
        </is>
      </c>
      <c r="R1469" s="147" t="n">
        <v>4.678</v>
      </c>
      <c r="S1469" s="127" t="inlineStr">
        <is>
          <t>6C</t>
        </is>
      </c>
      <c r="T1469" s="148" t="n">
        <v>13.83</v>
      </c>
      <c r="U1469" s="127" t="inlineStr">
        <is>
          <t>LA RUCHE LOGISTIQUE</t>
        </is>
      </c>
      <c r="W1469" s="8">
        <f>IF(C1469&lt;&gt;2,"",IF(S1469="5X","5XK",IF(S1469="5Y","5YK",IF(S1469="6B","6BK",IF(S1469="6C","6CK","")))))</f>
        <v/>
      </c>
      <c r="X1469" s="8">
        <f>IF(S1469="6B",_xlfn.XLOOKUP(H1469,'Zoning 2shop'!A:A,'Zoning 2shop'!B:B),IF(S1469="6C",_xlfn.XLOOKUP(G1469,'Zoning 2shop'!C:C,'Zoning 2shop'!D:D),""))</f>
        <v/>
      </c>
      <c r="Y1469" s="112">
        <f>AB1469/Z1469</f>
        <v/>
      </c>
      <c r="Z1469" s="4">
        <f>T1469</f>
        <v/>
      </c>
      <c r="AA1469" s="4">
        <f>IF(OR(S1469="6C",S1469="6B",S1469="5X",S1469="5Y"),0.08,0.5)</f>
        <v/>
      </c>
      <c r="AB1469" s="4">
        <f>$AG$5/$AG$2*Z1469</f>
        <v/>
      </c>
      <c r="AC1469" s="19">
        <f>Z1469+AA1469</f>
        <v/>
      </c>
      <c r="AD1469" s="8">
        <f>IF(COUNTIF(Catégories!A:A,N1469)=0,"catégorie inconnue",LOOKUP(N1469,Catégories!A:A,Catégories!B:B))</f>
        <v/>
      </c>
      <c r="AE1469" s="21">
        <f>SUM(Z1469:AB1469)</f>
        <v/>
      </c>
    </row>
    <row r="1470" hidden="1" s="101">
      <c r="B1470" s="127" t="inlineStr">
        <is>
          <t>13624021</t>
        </is>
      </c>
      <c r="C1470" s="127" t="inlineStr">
        <is>
          <t>2</t>
        </is>
      </c>
      <c r="D1470" s="123" t="n">
        <v>46148</v>
      </c>
      <c r="E1470" s="127" t="inlineStr">
        <is>
          <t>85276</t>
        </is>
      </c>
      <c r="F1470" s="127" t="inlineStr">
        <is>
          <t>21320</t>
        </is>
      </c>
      <c r="G1470" s="127" t="inlineStr">
        <is>
          <t>DE</t>
        </is>
      </c>
      <c r="H1470" s="127" t="inlineStr">
        <is>
          <t>FR</t>
        </is>
      </c>
      <c r="I1470" s="127" t="inlineStr">
        <is>
          <t>109484</t>
        </is>
      </c>
      <c r="J1470" s="127" t="inlineStr">
        <is>
          <t>109484</t>
        </is>
      </c>
      <c r="K1470" s="127" t="inlineStr">
        <is>
          <t>999999</t>
        </is>
      </c>
      <c r="L1470" s="127" t="inlineStr">
        <is>
          <t>XT414023002TS</t>
        </is>
      </c>
      <c r="M1470" s="127" t="inlineStr">
        <is>
          <t>N</t>
        </is>
      </c>
      <c r="N1470" s="127" t="inlineStr">
        <is>
          <t>Transport</t>
        </is>
      </c>
      <c r="O1470" s="127" t="inlineStr">
        <is>
          <t>N</t>
        </is>
      </c>
      <c r="P1470" s="127" t="inlineStr">
        <is>
          <t>S</t>
        </is>
      </c>
      <c r="Q1470" s="127" t="inlineStr">
        <is>
          <t>ZA</t>
        </is>
      </c>
      <c r="R1470" s="147" t="n">
        <v>4.638</v>
      </c>
      <c r="S1470" s="127" t="inlineStr">
        <is>
          <t>6C</t>
        </is>
      </c>
      <c r="T1470" s="148" t="n">
        <v>9.69</v>
      </c>
      <c r="U1470" s="127" t="inlineStr">
        <is>
          <t>LA RUCHE LOGISTIQUE</t>
        </is>
      </c>
      <c r="W1470" s="8">
        <f>IF(C1470&lt;&gt;2,"",IF(S1470="5X","5XK",IF(S1470="5Y","5YK",IF(S1470="6B","6BK",IF(S1470="6C","6CK","")))))</f>
        <v/>
      </c>
      <c r="X1470" s="8">
        <f>IF(S1470="6B",_xlfn.XLOOKUP(H1470,'Zoning 2shop'!A:A,'Zoning 2shop'!B:B),IF(S1470="6C",_xlfn.XLOOKUP(G1470,'Zoning 2shop'!C:C,'Zoning 2shop'!D:D),""))</f>
        <v/>
      </c>
      <c r="Y1470" s="112">
        <f>AB1470/Z1470</f>
        <v/>
      </c>
      <c r="Z1470" s="4">
        <f>T1470</f>
        <v/>
      </c>
      <c r="AA1470" s="4">
        <f>IF(OR(S1470="6C",S1470="6B",S1470="5X",S1470="5Y"),0.08,0.5)</f>
        <v/>
      </c>
      <c r="AB1470" s="4">
        <f>$AG$5/$AG$2*Z1470</f>
        <v/>
      </c>
      <c r="AC1470" s="19">
        <f>Z1470+AA1470</f>
        <v/>
      </c>
      <c r="AD1470" s="8">
        <f>IF(COUNTIF(Catégories!A:A,N1470)=0,"catégorie inconnue",LOOKUP(N1470,Catégories!A:A,Catégories!B:B))</f>
        <v/>
      </c>
      <c r="AE1470" s="21">
        <f>SUM(Z1470:AB1470)</f>
        <v/>
      </c>
    </row>
    <row r="1471" hidden="1" s="101">
      <c r="B1471" s="127" t="inlineStr">
        <is>
          <t>13624021</t>
        </is>
      </c>
      <c r="C1471" s="127" t="inlineStr">
        <is>
          <t>2</t>
        </is>
      </c>
      <c r="D1471" s="123" t="n">
        <v>46148</v>
      </c>
      <c r="E1471" s="127" t="inlineStr">
        <is>
          <t>32760</t>
        </is>
      </c>
      <c r="F1471" s="127" t="inlineStr">
        <is>
          <t>21320</t>
        </is>
      </c>
      <c r="G1471" s="127" t="inlineStr">
        <is>
          <t>DE</t>
        </is>
      </c>
      <c r="H1471" s="127" t="inlineStr">
        <is>
          <t>FR</t>
        </is>
      </c>
      <c r="I1471" s="127" t="inlineStr">
        <is>
          <t>107951</t>
        </is>
      </c>
      <c r="J1471" s="127" t="inlineStr">
        <is>
          <t>107951</t>
        </is>
      </c>
      <c r="K1471" s="127" t="inlineStr">
        <is>
          <t>999999</t>
        </is>
      </c>
      <c r="L1471" s="127" t="inlineStr">
        <is>
          <t>XT414023210TS</t>
        </is>
      </c>
      <c r="M1471" s="127" t="inlineStr">
        <is>
          <t>N</t>
        </is>
      </c>
      <c r="N1471" s="127" t="inlineStr">
        <is>
          <t>Transport</t>
        </is>
      </c>
      <c r="O1471" s="127" t="inlineStr">
        <is>
          <t>N</t>
        </is>
      </c>
      <c r="P1471" s="127" t="inlineStr">
        <is>
          <t>S</t>
        </is>
      </c>
      <c r="Q1471" s="127" t="inlineStr">
        <is>
          <t>ZA</t>
        </is>
      </c>
      <c r="R1471" s="147" t="n">
        <v>0.03</v>
      </c>
      <c r="S1471" s="127" t="inlineStr">
        <is>
          <t>6C</t>
        </is>
      </c>
      <c r="T1471" s="148" t="n">
        <v>5.33</v>
      </c>
      <c r="U1471" s="127" t="inlineStr">
        <is>
          <t>LA RUCHE LOGISTIQUE</t>
        </is>
      </c>
      <c r="W1471" s="8">
        <f>IF(C1471&lt;&gt;2,"",IF(S1471="5X","5XK",IF(S1471="5Y","5YK",IF(S1471="6B","6BK",IF(S1471="6C","6CK","")))))</f>
        <v/>
      </c>
      <c r="X1471" s="8">
        <f>IF(S1471="6B",_xlfn.XLOOKUP(H1471,'Zoning 2shop'!A:A,'Zoning 2shop'!B:B),IF(S1471="6C",_xlfn.XLOOKUP(G1471,'Zoning 2shop'!C:C,'Zoning 2shop'!D:D),""))</f>
        <v/>
      </c>
      <c r="Y1471" s="112">
        <f>AB1471/Z1471</f>
        <v/>
      </c>
      <c r="Z1471" s="4">
        <f>T1471</f>
        <v/>
      </c>
      <c r="AA1471" s="4">
        <f>IF(OR(S1471="6C",S1471="6B",S1471="5X",S1471="5Y"),0.08,0.5)</f>
        <v/>
      </c>
      <c r="AB1471" s="4">
        <f>$AG$5/$AG$2*Z1471</f>
        <v/>
      </c>
      <c r="AC1471" s="19">
        <f>Z1471+AA1471</f>
        <v/>
      </c>
      <c r="AD1471" s="8">
        <f>IF(COUNTIF(Catégories!A:A,N1471)=0,"catégorie inconnue",LOOKUP(N1471,Catégories!A:A,Catégories!B:B))</f>
        <v/>
      </c>
      <c r="AE1471" s="21">
        <f>SUM(Z1471:AB1471)</f>
        <v/>
      </c>
    </row>
    <row r="1472" hidden="1" s="101">
      <c r="B1472" s="127" t="inlineStr">
        <is>
          <t>13624021</t>
        </is>
      </c>
      <c r="C1472" s="127" t="inlineStr">
        <is>
          <t>2</t>
        </is>
      </c>
      <c r="D1472" s="123" t="n">
        <v>46148</v>
      </c>
      <c r="E1472" s="127" t="inlineStr">
        <is>
          <t>51149</t>
        </is>
      </c>
      <c r="F1472" s="127" t="inlineStr">
        <is>
          <t>21320</t>
        </is>
      </c>
      <c r="G1472" s="127" t="inlineStr">
        <is>
          <t>DE</t>
        </is>
      </c>
      <c r="H1472" s="127" t="inlineStr">
        <is>
          <t>FR</t>
        </is>
      </c>
      <c r="I1472" s="127" t="inlineStr">
        <is>
          <t>110301</t>
        </is>
      </c>
      <c r="J1472" s="127" t="inlineStr">
        <is>
          <t>110301</t>
        </is>
      </c>
      <c r="K1472" s="127" t="inlineStr">
        <is>
          <t>999999</t>
        </is>
      </c>
      <c r="L1472" s="127" t="inlineStr">
        <is>
          <t>XT414024039TS</t>
        </is>
      </c>
      <c r="M1472" s="127" t="inlineStr">
        <is>
          <t>N</t>
        </is>
      </c>
      <c r="N1472" s="127" t="inlineStr">
        <is>
          <t>Transport</t>
        </is>
      </c>
      <c r="O1472" s="127" t="inlineStr">
        <is>
          <t>N</t>
        </is>
      </c>
      <c r="P1472" s="127" t="inlineStr">
        <is>
          <t>S</t>
        </is>
      </c>
      <c r="Q1472" s="127" t="inlineStr">
        <is>
          <t>ZA</t>
        </is>
      </c>
      <c r="R1472" s="147" t="n">
        <v>4.799</v>
      </c>
      <c r="S1472" s="127" t="inlineStr">
        <is>
          <t>6C</t>
        </is>
      </c>
      <c r="T1472" s="148" t="n">
        <v>9.69</v>
      </c>
      <c r="U1472" s="127" t="inlineStr">
        <is>
          <t>LA RUCHE LOGISTIQUE</t>
        </is>
      </c>
      <c r="W1472" s="8">
        <f>IF(C1472&lt;&gt;2,"",IF(S1472="5X","5XK",IF(S1472="5Y","5YK",IF(S1472="6B","6BK",IF(S1472="6C","6CK","")))))</f>
        <v/>
      </c>
      <c r="X1472" s="8">
        <f>IF(S1472="6B",_xlfn.XLOOKUP(H1472,'Zoning 2shop'!A:A,'Zoning 2shop'!B:B),IF(S1472="6C",_xlfn.XLOOKUP(G1472,'Zoning 2shop'!C:C,'Zoning 2shop'!D:D),""))</f>
        <v/>
      </c>
      <c r="Y1472" s="112">
        <f>AB1472/Z1472</f>
        <v/>
      </c>
      <c r="Z1472" s="4">
        <f>T1472</f>
        <v/>
      </c>
      <c r="AA1472" s="4">
        <f>IF(OR(S1472="6C",S1472="6B",S1472="5X",S1472="5Y"),0.08,0.5)</f>
        <v/>
      </c>
      <c r="AB1472" s="4">
        <f>$AG$5/$AG$2*Z1472</f>
        <v/>
      </c>
      <c r="AC1472" s="19">
        <f>Z1472+AA1472</f>
        <v/>
      </c>
      <c r="AD1472" s="8">
        <f>IF(COUNTIF(Catégories!A:A,N1472)=0,"catégorie inconnue",LOOKUP(N1472,Catégories!A:A,Catégories!B:B))</f>
        <v/>
      </c>
      <c r="AE1472" s="21">
        <f>SUM(Z1472:AB1472)</f>
        <v/>
      </c>
    </row>
    <row r="1473" hidden="1" s="101">
      <c r="B1473" s="127" t="inlineStr">
        <is>
          <t>13624021</t>
        </is>
      </c>
      <c r="C1473" s="127" t="inlineStr">
        <is>
          <t>2</t>
        </is>
      </c>
      <c r="D1473" s="123" t="n">
        <v>46148</v>
      </c>
      <c r="E1473" s="127" t="inlineStr">
        <is>
          <t>73466</t>
        </is>
      </c>
      <c r="F1473" s="127" t="inlineStr">
        <is>
          <t>21320</t>
        </is>
      </c>
      <c r="G1473" s="127" t="inlineStr">
        <is>
          <t>DE</t>
        </is>
      </c>
      <c r="H1473" s="127" t="inlineStr">
        <is>
          <t>FR</t>
        </is>
      </c>
      <c r="I1473" s="127" t="inlineStr">
        <is>
          <t>108788</t>
        </is>
      </c>
      <c r="J1473" s="127" t="inlineStr">
        <is>
          <t>108788</t>
        </is>
      </c>
      <c r="K1473" s="127" t="inlineStr">
        <is>
          <t>999999</t>
        </is>
      </c>
      <c r="L1473" s="127" t="inlineStr">
        <is>
          <t>XT414024189TS</t>
        </is>
      </c>
      <c r="M1473" s="127" t="inlineStr">
        <is>
          <t>N</t>
        </is>
      </c>
      <c r="N1473" s="127" t="inlineStr">
        <is>
          <t>Transport</t>
        </is>
      </c>
      <c r="O1473" s="127" t="inlineStr">
        <is>
          <t>N</t>
        </is>
      </c>
      <c r="P1473" s="127" t="inlineStr">
        <is>
          <t>S</t>
        </is>
      </c>
      <c r="Q1473" s="127" t="inlineStr">
        <is>
          <t>ZA</t>
        </is>
      </c>
      <c r="R1473" s="147" t="n">
        <v>0.258</v>
      </c>
      <c r="S1473" s="127" t="inlineStr">
        <is>
          <t>6C</t>
        </is>
      </c>
      <c r="T1473" s="148" t="n">
        <v>5.33</v>
      </c>
      <c r="U1473" s="127" t="inlineStr">
        <is>
          <t>LA RUCHE LOGISTIQUE</t>
        </is>
      </c>
      <c r="W1473" s="8">
        <f>IF(C1473&lt;&gt;2,"",IF(S1473="5X","5XK",IF(S1473="5Y","5YK",IF(S1473="6B","6BK",IF(S1473="6C","6CK","")))))</f>
        <v/>
      </c>
      <c r="X1473" s="8">
        <f>IF(S1473="6B",_xlfn.XLOOKUP(H1473,'Zoning 2shop'!A:A,'Zoning 2shop'!B:B),IF(S1473="6C",_xlfn.XLOOKUP(G1473,'Zoning 2shop'!C:C,'Zoning 2shop'!D:D),""))</f>
        <v/>
      </c>
      <c r="Y1473" s="112">
        <f>AB1473/Z1473</f>
        <v/>
      </c>
      <c r="Z1473" s="4">
        <f>T1473</f>
        <v/>
      </c>
      <c r="AA1473" s="4">
        <f>IF(OR(S1473="6C",S1473="6B",S1473="5X",S1473="5Y"),0.08,0.5)</f>
        <v/>
      </c>
      <c r="AB1473" s="4">
        <f>$AG$5/$AG$2*Z1473</f>
        <v/>
      </c>
      <c r="AC1473" s="19">
        <f>Z1473+AA1473</f>
        <v/>
      </c>
      <c r="AD1473" s="8">
        <f>IF(COUNTIF(Catégories!A:A,N1473)=0,"catégorie inconnue",LOOKUP(N1473,Catégories!A:A,Catégories!B:B))</f>
        <v/>
      </c>
      <c r="AE1473" s="21">
        <f>SUM(Z1473:AB1473)</f>
        <v/>
      </c>
    </row>
    <row r="1474" hidden="1" s="101">
      <c r="B1474" s="127" t="inlineStr">
        <is>
          <t>13624021</t>
        </is>
      </c>
      <c r="C1474" s="127" t="inlineStr">
        <is>
          <t>2</t>
        </is>
      </c>
      <c r="D1474" s="123" t="n">
        <v>46148</v>
      </c>
      <c r="E1474" s="127" t="inlineStr">
        <is>
          <t>06179</t>
        </is>
      </c>
      <c r="F1474" s="127" t="inlineStr">
        <is>
          <t>21320</t>
        </is>
      </c>
      <c r="G1474" s="127" t="inlineStr">
        <is>
          <t>DE</t>
        </is>
      </c>
      <c r="H1474" s="127" t="inlineStr">
        <is>
          <t>FR</t>
        </is>
      </c>
      <c r="I1474" s="127" t="inlineStr">
        <is>
          <t>107223</t>
        </is>
      </c>
      <c r="J1474" s="127" t="inlineStr">
        <is>
          <t>107223</t>
        </is>
      </c>
      <c r="K1474" s="127" t="inlineStr">
        <is>
          <t>999999</t>
        </is>
      </c>
      <c r="L1474" s="127" t="inlineStr">
        <is>
          <t>XT414024419TS</t>
        </is>
      </c>
      <c r="M1474" s="127" t="inlineStr">
        <is>
          <t>N</t>
        </is>
      </c>
      <c r="N1474" s="127" t="inlineStr">
        <is>
          <t>Transport</t>
        </is>
      </c>
      <c r="O1474" s="127" t="inlineStr">
        <is>
          <t>N</t>
        </is>
      </c>
      <c r="P1474" s="127" t="inlineStr">
        <is>
          <t>S</t>
        </is>
      </c>
      <c r="Q1474" s="127" t="inlineStr">
        <is>
          <t>ZA</t>
        </is>
      </c>
      <c r="R1474" s="147" t="n">
        <v>4.403</v>
      </c>
      <c r="S1474" s="127" t="inlineStr">
        <is>
          <t>6C</t>
        </is>
      </c>
      <c r="T1474" s="148" t="n">
        <v>9.69</v>
      </c>
      <c r="U1474" s="127" t="inlineStr">
        <is>
          <t>LA RUCHE LOGISTIQUE</t>
        </is>
      </c>
      <c r="W1474" s="8">
        <f>IF(C1474&lt;&gt;2,"",IF(S1474="5X","5XK",IF(S1474="5Y","5YK",IF(S1474="6B","6BK",IF(S1474="6C","6CK","")))))</f>
        <v/>
      </c>
      <c r="X1474" s="8">
        <f>IF(S1474="6B",_xlfn.XLOOKUP(H1474,'Zoning 2shop'!A:A,'Zoning 2shop'!B:B),IF(S1474="6C",_xlfn.XLOOKUP(G1474,'Zoning 2shop'!C:C,'Zoning 2shop'!D:D),""))</f>
        <v/>
      </c>
      <c r="Y1474" s="112">
        <f>AB1474/Z1474</f>
        <v/>
      </c>
      <c r="Z1474" s="4">
        <f>T1474</f>
        <v/>
      </c>
      <c r="AA1474" s="4">
        <f>IF(OR(S1474="6C",S1474="6B",S1474="5X",S1474="5Y"),0.08,0.5)</f>
        <v/>
      </c>
      <c r="AB1474" s="4">
        <f>$AG$5/$AG$2*Z1474</f>
        <v/>
      </c>
      <c r="AC1474" s="19">
        <f>Z1474+AA1474</f>
        <v/>
      </c>
      <c r="AD1474" s="8">
        <f>IF(COUNTIF(Catégories!A:A,N1474)=0,"catégorie inconnue",LOOKUP(N1474,Catégories!A:A,Catégories!B:B))</f>
        <v/>
      </c>
      <c r="AE1474" s="21">
        <f>SUM(Z1474:AB1474)</f>
        <v/>
      </c>
    </row>
    <row r="1475" hidden="1" s="101">
      <c r="B1475" s="127" t="inlineStr">
        <is>
          <t>13624021</t>
        </is>
      </c>
      <c r="C1475" s="127" t="inlineStr">
        <is>
          <t>2</t>
        </is>
      </c>
      <c r="D1475" s="123" t="n">
        <v>46148</v>
      </c>
      <c r="E1475" s="127" t="inlineStr">
        <is>
          <t>09599</t>
        </is>
      </c>
      <c r="F1475" s="127" t="inlineStr">
        <is>
          <t>21320</t>
        </is>
      </c>
      <c r="G1475" s="127" t="inlineStr">
        <is>
          <t>DE</t>
        </is>
      </c>
      <c r="H1475" s="127" t="inlineStr">
        <is>
          <t>FR</t>
        </is>
      </c>
      <c r="I1475" s="127" t="inlineStr">
        <is>
          <t>109104</t>
        </is>
      </c>
      <c r="J1475" s="127" t="inlineStr">
        <is>
          <t>109104</t>
        </is>
      </c>
      <c r="K1475" s="127" t="inlineStr">
        <is>
          <t>999999</t>
        </is>
      </c>
      <c r="L1475" s="127" t="inlineStr">
        <is>
          <t>XT414024515TS</t>
        </is>
      </c>
      <c r="M1475" s="127" t="inlineStr">
        <is>
          <t>N</t>
        </is>
      </c>
      <c r="N1475" s="127" t="inlineStr">
        <is>
          <t>Transport</t>
        </is>
      </c>
      <c r="O1475" s="127" t="inlineStr">
        <is>
          <t>N</t>
        </is>
      </c>
      <c r="P1475" s="127" t="inlineStr">
        <is>
          <t>S</t>
        </is>
      </c>
      <c r="Q1475" s="127" t="inlineStr">
        <is>
          <t>ZA</t>
        </is>
      </c>
      <c r="R1475" s="147" t="n">
        <v>0.168</v>
      </c>
      <c r="S1475" s="127" t="inlineStr">
        <is>
          <t>6C</t>
        </is>
      </c>
      <c r="T1475" s="148" t="n">
        <v>5.33</v>
      </c>
      <c r="U1475" s="127" t="inlineStr">
        <is>
          <t>LA RUCHE LOGISTIQUE</t>
        </is>
      </c>
      <c r="W1475" s="8">
        <f>IF(C1475&lt;&gt;2,"",IF(S1475="5X","5XK",IF(S1475="5Y","5YK",IF(S1475="6B","6BK",IF(S1475="6C","6CK","")))))</f>
        <v/>
      </c>
      <c r="X1475" s="8">
        <f>IF(S1475="6B",_xlfn.XLOOKUP(H1475,'Zoning 2shop'!A:A,'Zoning 2shop'!B:B),IF(S1475="6C",_xlfn.XLOOKUP(G1475,'Zoning 2shop'!C:C,'Zoning 2shop'!D:D),""))</f>
        <v/>
      </c>
      <c r="Y1475" s="112">
        <f>AB1475/Z1475</f>
        <v/>
      </c>
      <c r="Z1475" s="4">
        <f>T1475</f>
        <v/>
      </c>
      <c r="AA1475" s="4">
        <f>IF(OR(S1475="6C",S1475="6B",S1475="5X",S1475="5Y"),0.08,0.5)</f>
        <v/>
      </c>
      <c r="AB1475" s="4">
        <f>$AG$5/$AG$2*Z1475</f>
        <v/>
      </c>
      <c r="AC1475" s="19">
        <f>Z1475+AA1475</f>
        <v/>
      </c>
      <c r="AD1475" s="8">
        <f>IF(COUNTIF(Catégories!A:A,N1475)=0,"catégorie inconnue",LOOKUP(N1475,Catégories!A:A,Catégories!B:B))</f>
        <v/>
      </c>
      <c r="AE1475" s="21">
        <f>SUM(Z1475:AB1475)</f>
        <v/>
      </c>
    </row>
    <row r="1476" hidden="1" s="101">
      <c r="B1476" s="127" t="inlineStr">
        <is>
          <t>13624021</t>
        </is>
      </c>
      <c r="C1476" s="127" t="inlineStr">
        <is>
          <t>2</t>
        </is>
      </c>
      <c r="D1476" s="123" t="n">
        <v>46148</v>
      </c>
      <c r="E1476" s="127" t="inlineStr">
        <is>
          <t>99096</t>
        </is>
      </c>
      <c r="F1476" s="127" t="inlineStr">
        <is>
          <t>21320</t>
        </is>
      </c>
      <c r="G1476" s="127" t="inlineStr">
        <is>
          <t>DE</t>
        </is>
      </c>
      <c r="H1476" s="127" t="inlineStr">
        <is>
          <t>FR</t>
        </is>
      </c>
      <c r="I1476" s="127" t="inlineStr">
        <is>
          <t>109429</t>
        </is>
      </c>
      <c r="J1476" s="127" t="inlineStr">
        <is>
          <t>109429</t>
        </is>
      </c>
      <c r="K1476" s="127" t="inlineStr">
        <is>
          <t>999999</t>
        </is>
      </c>
      <c r="L1476" s="127" t="inlineStr">
        <is>
          <t>XT414024643TS</t>
        </is>
      </c>
      <c r="M1476" s="127" t="inlineStr">
        <is>
          <t>N</t>
        </is>
      </c>
      <c r="N1476" s="127" t="inlineStr">
        <is>
          <t>Transport</t>
        </is>
      </c>
      <c r="O1476" s="127" t="inlineStr">
        <is>
          <t>N</t>
        </is>
      </c>
      <c r="P1476" s="127" t="inlineStr">
        <is>
          <t>S</t>
        </is>
      </c>
      <c r="Q1476" s="127" t="inlineStr">
        <is>
          <t>ZA</t>
        </is>
      </c>
      <c r="R1476" s="147" t="n">
        <v>4.638</v>
      </c>
      <c r="S1476" s="127" t="inlineStr">
        <is>
          <t>6C</t>
        </is>
      </c>
      <c r="T1476" s="148" t="n">
        <v>9.69</v>
      </c>
      <c r="U1476" s="127" t="inlineStr">
        <is>
          <t>LA RUCHE LOGISTIQUE</t>
        </is>
      </c>
      <c r="W1476" s="8">
        <f>IF(C1476&lt;&gt;2,"",IF(S1476="5X","5XK",IF(S1476="5Y","5YK",IF(S1476="6B","6BK",IF(S1476="6C","6CK","")))))</f>
        <v/>
      </c>
      <c r="X1476" s="8">
        <f>IF(S1476="6B",_xlfn.XLOOKUP(H1476,'Zoning 2shop'!A:A,'Zoning 2shop'!B:B),IF(S1476="6C",_xlfn.XLOOKUP(G1476,'Zoning 2shop'!C:C,'Zoning 2shop'!D:D),""))</f>
        <v/>
      </c>
      <c r="Y1476" s="112">
        <f>AB1476/Z1476</f>
        <v/>
      </c>
      <c r="Z1476" s="4">
        <f>T1476</f>
        <v/>
      </c>
      <c r="AA1476" s="4">
        <f>IF(OR(S1476="6C",S1476="6B",S1476="5X",S1476="5Y"),0.08,0.5)</f>
        <v/>
      </c>
      <c r="AB1476" s="4">
        <f>$AG$5/$AG$2*Z1476</f>
        <v/>
      </c>
      <c r="AC1476" s="19">
        <f>Z1476+AA1476</f>
        <v/>
      </c>
      <c r="AD1476" s="8">
        <f>IF(COUNTIF(Catégories!A:A,N1476)=0,"catégorie inconnue",LOOKUP(N1476,Catégories!A:A,Catégories!B:B))</f>
        <v/>
      </c>
      <c r="AE1476" s="21">
        <f>SUM(Z1476:AB1476)</f>
        <v/>
      </c>
    </row>
    <row r="1477" hidden="1" s="101">
      <c r="B1477" s="127" t="inlineStr">
        <is>
          <t>13624021</t>
        </is>
      </c>
      <c r="C1477" s="127" t="inlineStr">
        <is>
          <t>2</t>
        </is>
      </c>
      <c r="D1477" s="123" t="n">
        <v>46148</v>
      </c>
      <c r="E1477" s="127" t="inlineStr">
        <is>
          <t>4781 AH</t>
        </is>
      </c>
      <c r="F1477" s="127" t="inlineStr">
        <is>
          <t>21320</t>
        </is>
      </c>
      <c r="G1477" s="127" t="inlineStr">
        <is>
          <t>NL</t>
        </is>
      </c>
      <c r="H1477" s="127" t="inlineStr">
        <is>
          <t>FR</t>
        </is>
      </c>
      <c r="I1477" s="127" t="inlineStr">
        <is>
          <t>108458</t>
        </is>
      </c>
      <c r="J1477" s="127" t="inlineStr">
        <is>
          <t>108458</t>
        </is>
      </c>
      <c r="K1477" s="127" t="inlineStr">
        <is>
          <t>999999</t>
        </is>
      </c>
      <c r="L1477" s="127" t="inlineStr">
        <is>
          <t>XT414025547TS</t>
        </is>
      </c>
      <c r="M1477" s="127" t="inlineStr">
        <is>
          <t>N</t>
        </is>
      </c>
      <c r="N1477" s="127" t="inlineStr">
        <is>
          <t>Transport</t>
        </is>
      </c>
      <c r="O1477" s="127" t="inlineStr">
        <is>
          <t>N</t>
        </is>
      </c>
      <c r="P1477" s="127" t="inlineStr">
        <is>
          <t>S</t>
        </is>
      </c>
      <c r="Q1477" s="127" t="inlineStr">
        <is>
          <t>ZA</t>
        </is>
      </c>
      <c r="R1477" s="147" t="n">
        <v>3.629</v>
      </c>
      <c r="S1477" s="127" t="inlineStr">
        <is>
          <t>6C</t>
        </is>
      </c>
      <c r="T1477" s="148" t="n">
        <v>9.029999999999999</v>
      </c>
      <c r="U1477" s="127" t="inlineStr">
        <is>
          <t>LA RUCHE LOGISTIQUE</t>
        </is>
      </c>
      <c r="W1477" s="8">
        <f>IF(C1477&lt;&gt;2,"",IF(S1477="5X","5XK",IF(S1477="5Y","5YK",IF(S1477="6B","6BK",IF(S1477="6C","6CK","")))))</f>
        <v/>
      </c>
      <c r="X1477" s="8">
        <f>IF(S1477="6B",_xlfn.XLOOKUP(H1477,'Zoning 2shop'!A:A,'Zoning 2shop'!B:B),IF(S1477="6C",_xlfn.XLOOKUP(G1477,'Zoning 2shop'!C:C,'Zoning 2shop'!D:D),""))</f>
        <v/>
      </c>
      <c r="Y1477" s="112">
        <f>AB1477/Z1477</f>
        <v/>
      </c>
      <c r="Z1477" s="4">
        <f>T1477</f>
        <v/>
      </c>
      <c r="AA1477" s="4">
        <f>IF(OR(S1477="6C",S1477="6B",S1477="5X",S1477="5Y"),0.08,0.5)</f>
        <v/>
      </c>
      <c r="AB1477" s="4">
        <f>$AG$5/$AG$2*Z1477</f>
        <v/>
      </c>
      <c r="AC1477" s="19">
        <f>Z1477+AA1477</f>
        <v/>
      </c>
      <c r="AD1477" s="8">
        <f>IF(COUNTIF(Catégories!A:A,N1477)=0,"catégorie inconnue",LOOKUP(N1477,Catégories!A:A,Catégories!B:B))</f>
        <v/>
      </c>
      <c r="AE1477" s="21">
        <f>SUM(Z1477:AB1477)</f>
        <v/>
      </c>
    </row>
    <row r="1478" hidden="1" s="101">
      <c r="B1478" s="127" t="inlineStr">
        <is>
          <t>13624021</t>
        </is>
      </c>
      <c r="C1478" s="127" t="inlineStr">
        <is>
          <t>2</t>
        </is>
      </c>
      <c r="D1478" s="123" t="n">
        <v>46148</v>
      </c>
      <c r="E1478" s="127" t="inlineStr">
        <is>
          <t>46514</t>
        </is>
      </c>
      <c r="F1478" s="127" t="inlineStr">
        <is>
          <t>21320</t>
        </is>
      </c>
      <c r="G1478" s="127" t="inlineStr">
        <is>
          <t>DE</t>
        </is>
      </c>
      <c r="H1478" s="127" t="inlineStr">
        <is>
          <t>FR</t>
        </is>
      </c>
      <c r="I1478" s="127" t="inlineStr">
        <is>
          <t>106063</t>
        </is>
      </c>
      <c r="J1478" s="127" t="inlineStr">
        <is>
          <t>106063</t>
        </is>
      </c>
      <c r="K1478" s="127" t="inlineStr">
        <is>
          <t>999999</t>
        </is>
      </c>
      <c r="L1478" s="127" t="inlineStr">
        <is>
          <t>XT414025771TS</t>
        </is>
      </c>
      <c r="M1478" s="127" t="inlineStr">
        <is>
          <t>N</t>
        </is>
      </c>
      <c r="N1478" s="127" t="inlineStr">
        <is>
          <t>Transport</t>
        </is>
      </c>
      <c r="O1478" s="127" t="inlineStr">
        <is>
          <t>N</t>
        </is>
      </c>
      <c r="P1478" s="127" t="inlineStr">
        <is>
          <t>S</t>
        </is>
      </c>
      <c r="Q1478" s="127" t="inlineStr">
        <is>
          <t>ZA</t>
        </is>
      </c>
      <c r="R1478" s="147" t="n">
        <v>4.532</v>
      </c>
      <c r="S1478" s="127" t="inlineStr">
        <is>
          <t>6C</t>
        </is>
      </c>
      <c r="T1478" s="148" t="n">
        <v>9.69</v>
      </c>
      <c r="U1478" s="127" t="inlineStr">
        <is>
          <t>LA RUCHE LOGISTIQUE</t>
        </is>
      </c>
      <c r="W1478" s="8">
        <f>IF(C1478&lt;&gt;2,"",IF(S1478="5X","5XK",IF(S1478="5Y","5YK",IF(S1478="6B","6BK",IF(S1478="6C","6CK","")))))</f>
        <v/>
      </c>
      <c r="X1478" s="8">
        <f>IF(S1478="6B",_xlfn.XLOOKUP(H1478,'Zoning 2shop'!A:A,'Zoning 2shop'!B:B),IF(S1478="6C",_xlfn.XLOOKUP(G1478,'Zoning 2shop'!C:C,'Zoning 2shop'!D:D),""))</f>
        <v/>
      </c>
      <c r="Y1478" s="112">
        <f>AB1478/Z1478</f>
        <v/>
      </c>
      <c r="Z1478" s="4">
        <f>T1478</f>
        <v/>
      </c>
      <c r="AA1478" s="4">
        <f>IF(OR(S1478="6C",S1478="6B",S1478="5X",S1478="5Y"),0.08,0.5)</f>
        <v/>
      </c>
      <c r="AB1478" s="4">
        <f>$AG$5/$AG$2*Z1478</f>
        <v/>
      </c>
      <c r="AC1478" s="19">
        <f>Z1478+AA1478</f>
        <v/>
      </c>
      <c r="AD1478" s="8">
        <f>IF(COUNTIF(Catégories!A:A,N1478)=0,"catégorie inconnue",LOOKUP(N1478,Catégories!A:A,Catégories!B:B))</f>
        <v/>
      </c>
      <c r="AE1478" s="21">
        <f>SUM(Z1478:AB1478)</f>
        <v/>
      </c>
    </row>
    <row r="1479" hidden="1" s="101">
      <c r="B1479" s="127" t="inlineStr">
        <is>
          <t>13624021</t>
        </is>
      </c>
      <c r="C1479" s="127" t="inlineStr">
        <is>
          <t>2</t>
        </is>
      </c>
      <c r="D1479" s="123" t="n">
        <v>46148</v>
      </c>
      <c r="E1479" s="127" t="inlineStr">
        <is>
          <t>63110</t>
        </is>
      </c>
      <c r="F1479" s="127" t="inlineStr">
        <is>
          <t>21320</t>
        </is>
      </c>
      <c r="G1479" s="127" t="inlineStr">
        <is>
          <t>DE</t>
        </is>
      </c>
      <c r="H1479" s="127" t="inlineStr">
        <is>
          <t>FR</t>
        </is>
      </c>
      <c r="I1479" s="127" t="inlineStr">
        <is>
          <t>106637</t>
        </is>
      </c>
      <c r="J1479" s="127" t="inlineStr">
        <is>
          <t>106637</t>
        </is>
      </c>
      <c r="K1479" s="127" t="inlineStr">
        <is>
          <t>999999</t>
        </is>
      </c>
      <c r="L1479" s="127" t="inlineStr">
        <is>
          <t>XT414026370TS</t>
        </is>
      </c>
      <c r="M1479" s="127" t="inlineStr">
        <is>
          <t>N</t>
        </is>
      </c>
      <c r="N1479" s="127" t="inlineStr">
        <is>
          <t>Transport</t>
        </is>
      </c>
      <c r="O1479" s="127" t="inlineStr">
        <is>
          <t>N</t>
        </is>
      </c>
      <c r="P1479" s="127" t="inlineStr">
        <is>
          <t>S</t>
        </is>
      </c>
      <c r="Q1479" s="127" t="inlineStr">
        <is>
          <t>ZA</t>
        </is>
      </c>
      <c r="R1479" s="147" t="n">
        <v>0.9360000000000001</v>
      </c>
      <c r="S1479" s="127" t="inlineStr">
        <is>
          <t>6C</t>
        </is>
      </c>
      <c r="T1479" s="148" t="n">
        <v>5.55</v>
      </c>
      <c r="U1479" s="127" t="inlineStr">
        <is>
          <t>LA RUCHE LOGISTIQUE</t>
        </is>
      </c>
      <c r="W1479" s="8">
        <f>IF(C1479&lt;&gt;2,"",IF(S1479="5X","5XK",IF(S1479="5Y","5YK",IF(S1479="6B","6BK",IF(S1479="6C","6CK","")))))</f>
        <v/>
      </c>
      <c r="X1479" s="8">
        <f>IF(S1479="6B",_xlfn.XLOOKUP(H1479,'Zoning 2shop'!A:A,'Zoning 2shop'!B:B),IF(S1479="6C",_xlfn.XLOOKUP(G1479,'Zoning 2shop'!C:C,'Zoning 2shop'!D:D),""))</f>
        <v/>
      </c>
      <c r="Y1479" s="112">
        <f>AB1479/Z1479</f>
        <v/>
      </c>
      <c r="Z1479" s="4">
        <f>T1479</f>
        <v/>
      </c>
      <c r="AA1479" s="4">
        <f>IF(OR(S1479="6C",S1479="6B",S1479="5X",S1479="5Y"),0.08,0.5)</f>
        <v/>
      </c>
      <c r="AB1479" s="4">
        <f>$AG$5/$AG$2*Z1479</f>
        <v/>
      </c>
      <c r="AC1479" s="19">
        <f>Z1479+AA1479</f>
        <v/>
      </c>
      <c r="AD1479" s="8">
        <f>IF(COUNTIF(Catégories!A:A,N1479)=0,"catégorie inconnue",LOOKUP(N1479,Catégories!A:A,Catégories!B:B))</f>
        <v/>
      </c>
      <c r="AE1479" s="21">
        <f>SUM(Z1479:AB1479)</f>
        <v/>
      </c>
    </row>
    <row r="1480" hidden="1" s="101">
      <c r="B1480" s="127" t="inlineStr">
        <is>
          <t>13624021</t>
        </is>
      </c>
      <c r="C1480" s="127" t="inlineStr">
        <is>
          <t>2</t>
        </is>
      </c>
      <c r="D1480" s="123" t="n">
        <v>46148</v>
      </c>
      <c r="E1480" s="127" t="inlineStr">
        <is>
          <t>8101</t>
        </is>
      </c>
      <c r="F1480" s="127" t="inlineStr">
        <is>
          <t>21320</t>
        </is>
      </c>
      <c r="G1480" s="127" t="inlineStr">
        <is>
          <t>AT</t>
        </is>
      </c>
      <c r="H1480" s="127" t="inlineStr">
        <is>
          <t>FR</t>
        </is>
      </c>
      <c r="I1480" s="127" t="inlineStr">
        <is>
          <t>108964</t>
        </is>
      </c>
      <c r="J1480" s="127" t="inlineStr">
        <is>
          <t>108964</t>
        </is>
      </c>
      <c r="K1480" s="127" t="inlineStr">
        <is>
          <t>999999</t>
        </is>
      </c>
      <c r="L1480" s="127" t="inlineStr">
        <is>
          <t>XT414026746TS</t>
        </is>
      </c>
      <c r="M1480" s="127" t="inlineStr">
        <is>
          <t>N</t>
        </is>
      </c>
      <c r="N1480" s="127" t="inlineStr">
        <is>
          <t>Transport</t>
        </is>
      </c>
      <c r="O1480" s="127" t="inlineStr">
        <is>
          <t>N</t>
        </is>
      </c>
      <c r="P1480" s="127" t="inlineStr">
        <is>
          <t>S</t>
        </is>
      </c>
      <c r="Q1480" s="127" t="inlineStr">
        <is>
          <t>ZA</t>
        </is>
      </c>
      <c r="R1480" s="147" t="n">
        <v>3.6</v>
      </c>
      <c r="S1480" s="127" t="inlineStr">
        <is>
          <t>6C</t>
        </is>
      </c>
      <c r="T1480" s="148" t="n">
        <v>13.17</v>
      </c>
      <c r="U1480" s="127" t="inlineStr">
        <is>
          <t>LA RUCHE LOGISTIQUE</t>
        </is>
      </c>
      <c r="W1480" s="8">
        <f>IF(C1480&lt;&gt;2,"",IF(S1480="5X","5XK",IF(S1480="5Y","5YK",IF(S1480="6B","6BK",IF(S1480="6C","6CK","")))))</f>
        <v/>
      </c>
      <c r="X1480" s="8">
        <f>IF(S1480="6B",_xlfn.XLOOKUP(H1480,'Zoning 2shop'!A:A,'Zoning 2shop'!B:B),IF(S1480="6C",_xlfn.XLOOKUP(G1480,'Zoning 2shop'!C:C,'Zoning 2shop'!D:D),""))</f>
        <v/>
      </c>
      <c r="Y1480" s="112">
        <f>AB1480/Z1480</f>
        <v/>
      </c>
      <c r="Z1480" s="4">
        <f>T1480</f>
        <v/>
      </c>
      <c r="AA1480" s="4">
        <f>IF(OR(S1480="6C",S1480="6B",S1480="5X",S1480="5Y"),0.08,0.5)</f>
        <v/>
      </c>
      <c r="AB1480" s="4">
        <f>$AG$5/$AG$2*Z1480</f>
        <v/>
      </c>
      <c r="AC1480" s="19">
        <f>Z1480+AA1480</f>
        <v/>
      </c>
      <c r="AD1480" s="8">
        <f>IF(COUNTIF(Catégories!A:A,N1480)=0,"catégorie inconnue",LOOKUP(N1480,Catégories!A:A,Catégories!B:B))</f>
        <v/>
      </c>
      <c r="AE1480" s="21">
        <f>SUM(Z1480:AB1480)</f>
        <v/>
      </c>
    </row>
    <row r="1481" hidden="1" s="101">
      <c r="B1481" s="127" t="inlineStr">
        <is>
          <t>13624021</t>
        </is>
      </c>
      <c r="C1481" s="127" t="inlineStr">
        <is>
          <t>2</t>
        </is>
      </c>
      <c r="D1481" s="123" t="n">
        <v>46149</v>
      </c>
      <c r="E1481" s="127" t="inlineStr">
        <is>
          <t>66271</t>
        </is>
      </c>
      <c r="F1481" s="127" t="inlineStr">
        <is>
          <t>21320</t>
        </is>
      </c>
      <c r="G1481" s="127" t="inlineStr">
        <is>
          <t>DE</t>
        </is>
      </c>
      <c r="H1481" s="127" t="inlineStr">
        <is>
          <t>FR</t>
        </is>
      </c>
      <c r="I1481" s="127" t="inlineStr">
        <is>
          <t>105265</t>
        </is>
      </c>
      <c r="J1481" s="127" t="inlineStr">
        <is>
          <t>105265</t>
        </is>
      </c>
      <c r="K1481" s="127" t="inlineStr">
        <is>
          <t>999999</t>
        </is>
      </c>
      <c r="L1481" s="127" t="inlineStr">
        <is>
          <t>XT414030405TS</t>
        </is>
      </c>
      <c r="M1481" s="127" t="inlineStr">
        <is>
          <t>N</t>
        </is>
      </c>
      <c r="N1481" s="127" t="inlineStr">
        <is>
          <t>Transport</t>
        </is>
      </c>
      <c r="O1481" s="127" t="inlineStr">
        <is>
          <t>N</t>
        </is>
      </c>
      <c r="P1481" s="127" t="inlineStr">
        <is>
          <t>S</t>
        </is>
      </c>
      <c r="Q1481" s="127" t="inlineStr">
        <is>
          <t>ZA</t>
        </is>
      </c>
      <c r="R1481" s="147" t="n">
        <v>11.978</v>
      </c>
      <c r="S1481" s="127" t="inlineStr">
        <is>
          <t>6C</t>
        </is>
      </c>
      <c r="T1481" s="148" t="n">
        <v>14.31</v>
      </c>
      <c r="U1481" s="127" t="inlineStr">
        <is>
          <t>LA RUCHE LOGISTIQUE</t>
        </is>
      </c>
      <c r="W1481" s="8">
        <f>IF(C1481&lt;&gt;2,"",IF(S1481="5X","5XK",IF(S1481="5Y","5YK",IF(S1481="6B","6BK",IF(S1481="6C","6CK","")))))</f>
        <v/>
      </c>
      <c r="X1481" s="8">
        <f>IF(S1481="6B",_xlfn.XLOOKUP(H1481,'Zoning 2shop'!A:A,'Zoning 2shop'!B:B),IF(S1481="6C",_xlfn.XLOOKUP(G1481,'Zoning 2shop'!C:C,'Zoning 2shop'!D:D),""))</f>
        <v/>
      </c>
      <c r="Y1481" s="112">
        <f>AB1481/Z1481</f>
        <v/>
      </c>
      <c r="Z1481" s="4">
        <f>T1481</f>
        <v/>
      </c>
      <c r="AA1481" s="4">
        <f>IF(OR(S1481="6C",S1481="6B",S1481="5X",S1481="5Y"),0.08,0.5)</f>
        <v/>
      </c>
      <c r="AB1481" s="4">
        <f>$AG$5/$AG$2*Z1481</f>
        <v/>
      </c>
      <c r="AC1481" s="19">
        <f>Z1481+AA1481</f>
        <v/>
      </c>
      <c r="AD1481" s="8">
        <f>IF(COUNTIF(Catégories!A:A,N1481)=0,"catégorie inconnue",LOOKUP(N1481,Catégories!A:A,Catégories!B:B))</f>
        <v/>
      </c>
      <c r="AE1481" s="21">
        <f>SUM(Z1481:AB1481)</f>
        <v/>
      </c>
    </row>
    <row r="1482" hidden="1" s="101">
      <c r="B1482" s="127" t="inlineStr">
        <is>
          <t>13624021</t>
        </is>
      </c>
      <c r="C1482" s="127" t="inlineStr">
        <is>
          <t>2</t>
        </is>
      </c>
      <c r="D1482" s="123" t="n">
        <v>46149</v>
      </c>
      <c r="E1482" s="127" t="inlineStr">
        <is>
          <t>30657</t>
        </is>
      </c>
      <c r="F1482" s="127" t="inlineStr">
        <is>
          <t>21320</t>
        </is>
      </c>
      <c r="G1482" s="127" t="inlineStr">
        <is>
          <t>DE</t>
        </is>
      </c>
      <c r="H1482" s="127" t="inlineStr">
        <is>
          <t>FR</t>
        </is>
      </c>
      <c r="I1482" s="127" t="inlineStr">
        <is>
          <t>108274</t>
        </is>
      </c>
      <c r="J1482" s="127" t="inlineStr">
        <is>
          <t>108274</t>
        </is>
      </c>
      <c r="K1482" s="127" t="inlineStr">
        <is>
          <t>999999</t>
        </is>
      </c>
      <c r="L1482" s="127" t="inlineStr">
        <is>
          <t>XT414032401TS</t>
        </is>
      </c>
      <c r="M1482" s="127" t="inlineStr">
        <is>
          <t>N</t>
        </is>
      </c>
      <c r="N1482" s="127" t="inlineStr">
        <is>
          <t>Transport</t>
        </is>
      </c>
      <c r="O1482" s="127" t="inlineStr">
        <is>
          <t>N</t>
        </is>
      </c>
      <c r="P1482" s="127" t="inlineStr">
        <is>
          <t>S</t>
        </is>
      </c>
      <c r="Q1482" s="127" t="inlineStr">
        <is>
          <t>ZA</t>
        </is>
      </c>
      <c r="R1482" s="147" t="n">
        <v>4.532</v>
      </c>
      <c r="S1482" s="127" t="inlineStr">
        <is>
          <t>6C</t>
        </is>
      </c>
      <c r="T1482" s="148" t="n">
        <v>9.69</v>
      </c>
      <c r="U1482" s="127" t="inlineStr">
        <is>
          <t>LA RUCHE LOGISTIQUE</t>
        </is>
      </c>
      <c r="W1482" s="8">
        <f>IF(C1482&lt;&gt;2,"",IF(S1482="5X","5XK",IF(S1482="5Y","5YK",IF(S1482="6B","6BK",IF(S1482="6C","6CK","")))))</f>
        <v/>
      </c>
      <c r="X1482" s="8">
        <f>IF(S1482="6B",_xlfn.XLOOKUP(H1482,'Zoning 2shop'!A:A,'Zoning 2shop'!B:B),IF(S1482="6C",_xlfn.XLOOKUP(G1482,'Zoning 2shop'!C:C,'Zoning 2shop'!D:D),""))</f>
        <v/>
      </c>
      <c r="Y1482" s="112">
        <f>AB1482/Z1482</f>
        <v/>
      </c>
      <c r="Z1482" s="4">
        <f>T1482</f>
        <v/>
      </c>
      <c r="AA1482" s="4">
        <f>IF(OR(S1482="6C",S1482="6B",S1482="5X",S1482="5Y"),0.08,0.5)</f>
        <v/>
      </c>
      <c r="AB1482" s="4">
        <f>$AG$5/$AG$2*Z1482</f>
        <v/>
      </c>
      <c r="AC1482" s="19">
        <f>Z1482+AA1482</f>
        <v/>
      </c>
      <c r="AD1482" s="8">
        <f>IF(COUNTIF(Catégories!A:A,N1482)=0,"catégorie inconnue",LOOKUP(N1482,Catégories!A:A,Catégories!B:B))</f>
        <v/>
      </c>
      <c r="AE1482" s="21">
        <f>SUM(Z1482:AB1482)</f>
        <v/>
      </c>
    </row>
    <row r="1483" hidden="1" s="101">
      <c r="B1483" s="127" t="inlineStr">
        <is>
          <t>13624021</t>
        </is>
      </c>
      <c r="C1483" s="127" t="inlineStr">
        <is>
          <t>2</t>
        </is>
      </c>
      <c r="D1483" s="123" t="n">
        <v>46149</v>
      </c>
      <c r="E1483" s="127" t="inlineStr">
        <is>
          <t>8000</t>
        </is>
      </c>
      <c r="F1483" s="127" t="inlineStr">
        <is>
          <t>21320</t>
        </is>
      </c>
      <c r="G1483" s="127" t="inlineStr">
        <is>
          <t>BE</t>
        </is>
      </c>
      <c r="H1483" s="127" t="inlineStr">
        <is>
          <t>FR</t>
        </is>
      </c>
      <c r="I1483" s="127" t="inlineStr">
        <is>
          <t>109012</t>
        </is>
      </c>
      <c r="J1483" s="127" t="inlineStr">
        <is>
          <t>109012</t>
        </is>
      </c>
      <c r="K1483" s="127" t="inlineStr">
        <is>
          <t>999999</t>
        </is>
      </c>
      <c r="L1483" s="127" t="inlineStr">
        <is>
          <t>XT414033680TS</t>
        </is>
      </c>
      <c r="M1483" s="127" t="inlineStr">
        <is>
          <t>N</t>
        </is>
      </c>
      <c r="N1483" s="127" t="inlineStr">
        <is>
          <t>Transport</t>
        </is>
      </c>
      <c r="O1483" s="127" t="inlineStr">
        <is>
          <t>N</t>
        </is>
      </c>
      <c r="P1483" s="127" t="inlineStr">
        <is>
          <t>S</t>
        </is>
      </c>
      <c r="Q1483" s="127" t="inlineStr">
        <is>
          <t>ZA</t>
        </is>
      </c>
      <c r="R1483" s="147" t="n">
        <v>4.266</v>
      </c>
      <c r="S1483" s="127" t="inlineStr">
        <is>
          <t>6C</t>
        </is>
      </c>
      <c r="T1483" s="148" t="n">
        <v>9.199999999999999</v>
      </c>
      <c r="U1483" s="127" t="inlineStr">
        <is>
          <t>LA RUCHE LOGISTIQUE</t>
        </is>
      </c>
      <c r="W1483" s="8">
        <f>IF(C1483&lt;&gt;2,"",IF(S1483="5X","5XK",IF(S1483="5Y","5YK",IF(S1483="6B","6BK",IF(S1483="6C","6CK","")))))</f>
        <v/>
      </c>
      <c r="X1483" s="8">
        <f>IF(S1483="6B",_xlfn.XLOOKUP(H1483,'Zoning 2shop'!A:A,'Zoning 2shop'!B:B),IF(S1483="6C",_xlfn.XLOOKUP(G1483,'Zoning 2shop'!C:C,'Zoning 2shop'!D:D),""))</f>
        <v/>
      </c>
      <c r="Y1483" s="112">
        <f>AB1483/Z1483</f>
        <v/>
      </c>
      <c r="Z1483" s="4">
        <f>T1483</f>
        <v/>
      </c>
      <c r="AA1483" s="4">
        <f>IF(OR(S1483="6C",S1483="6B",S1483="5X",S1483="5Y"),0.08,0.5)</f>
        <v/>
      </c>
      <c r="AB1483" s="4">
        <f>$AG$5/$AG$2*Z1483</f>
        <v/>
      </c>
      <c r="AC1483" s="19">
        <f>Z1483+AA1483</f>
        <v/>
      </c>
      <c r="AD1483" s="8">
        <f>IF(COUNTIF(Catégories!A:A,N1483)=0,"catégorie inconnue",LOOKUP(N1483,Catégories!A:A,Catégories!B:B))</f>
        <v/>
      </c>
      <c r="AE1483" s="21">
        <f>SUM(Z1483:AB1483)</f>
        <v/>
      </c>
    </row>
    <row r="1484" hidden="1" s="101">
      <c r="B1484" s="127" t="inlineStr">
        <is>
          <t>13624021</t>
        </is>
      </c>
      <c r="C1484" s="127" t="inlineStr">
        <is>
          <t>2</t>
        </is>
      </c>
      <c r="D1484" s="123" t="n">
        <v>46149</v>
      </c>
      <c r="E1484" s="127" t="inlineStr">
        <is>
          <t>90530</t>
        </is>
      </c>
      <c r="F1484" s="127" t="inlineStr">
        <is>
          <t>21320</t>
        </is>
      </c>
      <c r="G1484" s="127" t="inlineStr">
        <is>
          <t>DE</t>
        </is>
      </c>
      <c r="H1484" s="127" t="inlineStr">
        <is>
          <t>FR</t>
        </is>
      </c>
      <c r="I1484" s="127" t="inlineStr">
        <is>
          <t>107849</t>
        </is>
      </c>
      <c r="J1484" s="127" t="inlineStr">
        <is>
          <t>107849</t>
        </is>
      </c>
      <c r="K1484" s="127" t="inlineStr">
        <is>
          <t>999999</t>
        </is>
      </c>
      <c r="L1484" s="127" t="inlineStr">
        <is>
          <t>XT414034645TS</t>
        </is>
      </c>
      <c r="M1484" s="127" t="inlineStr">
        <is>
          <t>N</t>
        </is>
      </c>
      <c r="N1484" s="127" t="inlineStr">
        <is>
          <t>Transport</t>
        </is>
      </c>
      <c r="O1484" s="127" t="inlineStr">
        <is>
          <t>N</t>
        </is>
      </c>
      <c r="P1484" s="127" t="inlineStr">
        <is>
          <t>S</t>
        </is>
      </c>
      <c r="Q1484" s="127" t="inlineStr">
        <is>
          <t>ZA</t>
        </is>
      </c>
      <c r="R1484" s="147" t="n">
        <v>3.5</v>
      </c>
      <c r="S1484" s="127" t="inlineStr">
        <is>
          <t>6C</t>
        </is>
      </c>
      <c r="T1484" s="148" t="n">
        <v>9.029999999999999</v>
      </c>
      <c r="U1484" s="127" t="inlineStr">
        <is>
          <t>LA RUCHE LOGISTIQUE</t>
        </is>
      </c>
      <c r="W1484" s="8">
        <f>IF(C1484&lt;&gt;2,"",IF(S1484="5X","5XK",IF(S1484="5Y","5YK",IF(S1484="6B","6BK",IF(S1484="6C","6CK","")))))</f>
        <v/>
      </c>
      <c r="X1484" s="8">
        <f>IF(S1484="6B",_xlfn.XLOOKUP(H1484,'Zoning 2shop'!A:A,'Zoning 2shop'!B:B),IF(S1484="6C",_xlfn.XLOOKUP(G1484,'Zoning 2shop'!C:C,'Zoning 2shop'!D:D),""))</f>
        <v/>
      </c>
      <c r="Y1484" s="112">
        <f>AB1484/Z1484</f>
        <v/>
      </c>
      <c r="Z1484" s="4">
        <f>T1484</f>
        <v/>
      </c>
      <c r="AA1484" s="4">
        <f>IF(OR(S1484="6C",S1484="6B",S1484="5X",S1484="5Y"),0.08,0.5)</f>
        <v/>
      </c>
      <c r="AB1484" s="4">
        <f>$AG$5/$AG$2*Z1484</f>
        <v/>
      </c>
      <c r="AC1484" s="19">
        <f>Z1484+AA1484</f>
        <v/>
      </c>
      <c r="AD1484" s="8">
        <f>IF(COUNTIF(Catégories!A:A,N1484)=0,"catégorie inconnue",LOOKUP(N1484,Catégories!A:A,Catégories!B:B))</f>
        <v/>
      </c>
      <c r="AE1484" s="21">
        <f>SUM(Z1484:AB1484)</f>
        <v/>
      </c>
    </row>
    <row r="1485" hidden="1" s="101">
      <c r="B1485" s="127" t="inlineStr">
        <is>
          <t>13624021</t>
        </is>
      </c>
      <c r="C1485" s="127" t="inlineStr">
        <is>
          <t>2</t>
        </is>
      </c>
      <c r="D1485" s="123" t="n">
        <v>46149</v>
      </c>
      <c r="E1485" s="127" t="inlineStr">
        <is>
          <t>79232</t>
        </is>
      </c>
      <c r="F1485" s="127" t="inlineStr">
        <is>
          <t>21320</t>
        </is>
      </c>
      <c r="G1485" s="127" t="inlineStr">
        <is>
          <t>DE</t>
        </is>
      </c>
      <c r="H1485" s="127" t="inlineStr">
        <is>
          <t>FR</t>
        </is>
      </c>
      <c r="I1485" s="127" t="inlineStr">
        <is>
          <t>106532</t>
        </is>
      </c>
      <c r="J1485" s="127" t="inlineStr">
        <is>
          <t>106532</t>
        </is>
      </c>
      <c r="K1485" s="127" t="inlineStr">
        <is>
          <t>999999</t>
        </is>
      </c>
      <c r="L1485" s="127" t="inlineStr">
        <is>
          <t>XT414035544TS</t>
        </is>
      </c>
      <c r="M1485" s="127" t="inlineStr">
        <is>
          <t>N</t>
        </is>
      </c>
      <c r="N1485" s="127" t="inlineStr">
        <is>
          <t>Transport</t>
        </is>
      </c>
      <c r="O1485" s="127" t="inlineStr">
        <is>
          <t>N</t>
        </is>
      </c>
      <c r="P1485" s="127" t="inlineStr">
        <is>
          <t>S</t>
        </is>
      </c>
      <c r="Q1485" s="127" t="inlineStr">
        <is>
          <t>ZA</t>
        </is>
      </c>
      <c r="R1485" s="147" t="n">
        <v>1.104</v>
      </c>
      <c r="S1485" s="127" t="inlineStr">
        <is>
          <t>6C</t>
        </is>
      </c>
      <c r="T1485" s="148" t="n">
        <v>5.88</v>
      </c>
      <c r="U1485" s="127" t="inlineStr">
        <is>
          <t>LA RUCHE LOGISTIQUE</t>
        </is>
      </c>
      <c r="W1485" s="8">
        <f>IF(C1485&lt;&gt;2,"",IF(S1485="5X","5XK",IF(S1485="5Y","5YK",IF(S1485="6B","6BK",IF(S1485="6C","6CK","")))))</f>
        <v/>
      </c>
      <c r="X1485" s="8">
        <f>IF(S1485="6B",_xlfn.XLOOKUP(H1485,'Zoning 2shop'!A:A,'Zoning 2shop'!B:B),IF(S1485="6C",_xlfn.XLOOKUP(G1485,'Zoning 2shop'!C:C,'Zoning 2shop'!D:D),""))</f>
        <v/>
      </c>
      <c r="Y1485" s="112">
        <f>AB1485/Z1485</f>
        <v/>
      </c>
      <c r="Z1485" s="4">
        <f>T1485</f>
        <v/>
      </c>
      <c r="AA1485" s="4">
        <f>IF(OR(S1485="6C",S1485="6B",S1485="5X",S1485="5Y"),0.08,0.5)</f>
        <v/>
      </c>
      <c r="AB1485" s="4">
        <f>$AG$5/$AG$2*Z1485</f>
        <v/>
      </c>
      <c r="AC1485" s="19">
        <f>Z1485+AA1485</f>
        <v/>
      </c>
      <c r="AD1485" s="8">
        <f>IF(COUNTIF(Catégories!A:A,N1485)=0,"catégorie inconnue",LOOKUP(N1485,Catégories!A:A,Catégories!B:B))</f>
        <v/>
      </c>
      <c r="AE1485" s="21">
        <f>SUM(Z1485:AB1485)</f>
        <v/>
      </c>
    </row>
    <row r="1486" hidden="1" s="101">
      <c r="B1486" s="127" t="inlineStr">
        <is>
          <t>13624021</t>
        </is>
      </c>
      <c r="C1486" s="127" t="inlineStr">
        <is>
          <t>2</t>
        </is>
      </c>
      <c r="D1486" s="123" t="n">
        <v>46149</v>
      </c>
      <c r="E1486" s="127" t="inlineStr">
        <is>
          <t>48599</t>
        </is>
      </c>
      <c r="F1486" s="127" t="inlineStr">
        <is>
          <t>21320</t>
        </is>
      </c>
      <c r="G1486" s="127" t="inlineStr">
        <is>
          <t>DE</t>
        </is>
      </c>
      <c r="H1486" s="127" t="inlineStr">
        <is>
          <t>FR</t>
        </is>
      </c>
      <c r="I1486" s="127" t="inlineStr">
        <is>
          <t>108069</t>
        </is>
      </c>
      <c r="J1486" s="127" t="inlineStr">
        <is>
          <t>108069</t>
        </is>
      </c>
      <c r="K1486" s="127" t="inlineStr">
        <is>
          <t>999999</t>
        </is>
      </c>
      <c r="L1486" s="127" t="inlineStr">
        <is>
          <t>XT414036995TS</t>
        </is>
      </c>
      <c r="M1486" s="127" t="inlineStr">
        <is>
          <t>N</t>
        </is>
      </c>
      <c r="N1486" s="127" t="inlineStr">
        <is>
          <t>Transport</t>
        </is>
      </c>
      <c r="O1486" s="127" t="inlineStr">
        <is>
          <t>N</t>
        </is>
      </c>
      <c r="P1486" s="127" t="inlineStr">
        <is>
          <t>S</t>
        </is>
      </c>
      <c r="Q1486" s="127" t="inlineStr">
        <is>
          <t>ZA</t>
        </is>
      </c>
      <c r="R1486" s="147" t="n">
        <v>4.787</v>
      </c>
      <c r="S1486" s="127" t="inlineStr">
        <is>
          <t>6C</t>
        </is>
      </c>
      <c r="T1486" s="148" t="n">
        <v>9.69</v>
      </c>
      <c r="U1486" s="127" t="inlineStr">
        <is>
          <t>LA RUCHE LOGISTIQUE</t>
        </is>
      </c>
      <c r="W1486" s="8">
        <f>IF(C1486&lt;&gt;2,"",IF(S1486="5X","5XK",IF(S1486="5Y","5YK",IF(S1486="6B","6BK",IF(S1486="6C","6CK","")))))</f>
        <v/>
      </c>
      <c r="X1486" s="8">
        <f>IF(S1486="6B",_xlfn.XLOOKUP(H1486,'Zoning 2shop'!A:A,'Zoning 2shop'!B:B),IF(S1486="6C",_xlfn.XLOOKUP(G1486,'Zoning 2shop'!C:C,'Zoning 2shop'!D:D),""))</f>
        <v/>
      </c>
      <c r="Y1486" s="112">
        <f>AB1486/Z1486</f>
        <v/>
      </c>
      <c r="Z1486" s="4">
        <f>T1486</f>
        <v/>
      </c>
      <c r="AA1486" s="4">
        <f>IF(OR(S1486="6C",S1486="6B",S1486="5X",S1486="5Y"),0.08,0.5)</f>
        <v/>
      </c>
      <c r="AB1486" s="4">
        <f>$AG$5/$AG$2*Z1486</f>
        <v/>
      </c>
      <c r="AC1486" s="19">
        <f>Z1486+AA1486</f>
        <v/>
      </c>
      <c r="AD1486" s="8">
        <f>IF(COUNTIF(Catégories!A:A,N1486)=0,"catégorie inconnue",LOOKUP(N1486,Catégories!A:A,Catégories!B:B))</f>
        <v/>
      </c>
      <c r="AE1486" s="21">
        <f>SUM(Z1486:AB1486)</f>
        <v/>
      </c>
    </row>
    <row r="1487" hidden="1" s="101">
      <c r="B1487" s="127" t="inlineStr">
        <is>
          <t>13624021</t>
        </is>
      </c>
      <c r="C1487" s="127" t="inlineStr">
        <is>
          <t>2</t>
        </is>
      </c>
      <c r="D1487" s="123" t="n">
        <v>46149</v>
      </c>
      <c r="E1487" s="127" t="inlineStr">
        <is>
          <t>97350</t>
        </is>
      </c>
      <c r="F1487" s="127" t="inlineStr">
        <is>
          <t>21320</t>
        </is>
      </c>
      <c r="G1487" s="127" t="inlineStr">
        <is>
          <t>DE</t>
        </is>
      </c>
      <c r="H1487" s="127" t="inlineStr">
        <is>
          <t>FR</t>
        </is>
      </c>
      <c r="I1487" s="127" t="inlineStr">
        <is>
          <t>109963</t>
        </is>
      </c>
      <c r="J1487" s="127" t="inlineStr">
        <is>
          <t>109963</t>
        </is>
      </c>
      <c r="K1487" s="127" t="inlineStr">
        <is>
          <t>999999</t>
        </is>
      </c>
      <c r="L1487" s="127" t="inlineStr">
        <is>
          <t>XT414037094TS</t>
        </is>
      </c>
      <c r="M1487" s="127" t="inlineStr">
        <is>
          <t>N</t>
        </is>
      </c>
      <c r="N1487" s="127" t="inlineStr">
        <is>
          <t>Transport</t>
        </is>
      </c>
      <c r="O1487" s="127" t="inlineStr">
        <is>
          <t>N</t>
        </is>
      </c>
      <c r="P1487" s="127" t="inlineStr">
        <is>
          <t>S</t>
        </is>
      </c>
      <c r="Q1487" s="127" t="inlineStr">
        <is>
          <t>ZA</t>
        </is>
      </c>
      <c r="R1487" s="147" t="n">
        <v>1.16</v>
      </c>
      <c r="S1487" s="127" t="inlineStr">
        <is>
          <t>6C</t>
        </is>
      </c>
      <c r="T1487" s="148" t="n">
        <v>5.88</v>
      </c>
      <c r="U1487" s="127" t="inlineStr">
        <is>
          <t>LA RUCHE LOGISTIQUE</t>
        </is>
      </c>
      <c r="W1487" s="8">
        <f>IF(C1487&lt;&gt;2,"",IF(S1487="5X","5XK",IF(S1487="5Y","5YK",IF(S1487="6B","6BK",IF(S1487="6C","6CK","")))))</f>
        <v/>
      </c>
      <c r="X1487" s="8">
        <f>IF(S1487="6B",_xlfn.XLOOKUP(H1487,'Zoning 2shop'!A:A,'Zoning 2shop'!B:B),IF(S1487="6C",_xlfn.XLOOKUP(G1487,'Zoning 2shop'!C:C,'Zoning 2shop'!D:D),""))</f>
        <v/>
      </c>
      <c r="Y1487" s="112">
        <f>AB1487/Z1487</f>
        <v/>
      </c>
      <c r="Z1487" s="4">
        <f>T1487</f>
        <v/>
      </c>
      <c r="AA1487" s="4">
        <f>IF(OR(S1487="6C",S1487="6B",S1487="5X",S1487="5Y"),0.08,0.5)</f>
        <v/>
      </c>
      <c r="AB1487" s="4">
        <f>$AG$5/$AG$2*Z1487</f>
        <v/>
      </c>
      <c r="AC1487" s="19">
        <f>Z1487+AA1487</f>
        <v/>
      </c>
      <c r="AD1487" s="8">
        <f>IF(COUNTIF(Catégories!A:A,N1487)=0,"catégorie inconnue",LOOKUP(N1487,Catégories!A:A,Catégories!B:B))</f>
        <v/>
      </c>
      <c r="AE1487" s="21">
        <f>SUM(Z1487:AB1487)</f>
        <v/>
      </c>
    </row>
    <row r="1488" hidden="1" s="101">
      <c r="B1488" s="127" t="inlineStr">
        <is>
          <t>13624021</t>
        </is>
      </c>
      <c r="C1488" s="127" t="inlineStr">
        <is>
          <t>2</t>
        </is>
      </c>
      <c r="D1488" s="123" t="n">
        <v>46149</v>
      </c>
      <c r="E1488" s="127" t="inlineStr">
        <is>
          <t>02828</t>
        </is>
      </c>
      <c r="F1488" s="127" t="inlineStr">
        <is>
          <t>21320</t>
        </is>
      </c>
      <c r="G1488" s="127" t="inlineStr">
        <is>
          <t>DE</t>
        </is>
      </c>
      <c r="H1488" s="127" t="inlineStr">
        <is>
          <t>FR</t>
        </is>
      </c>
      <c r="I1488" s="127" t="inlineStr">
        <is>
          <t>109781</t>
        </is>
      </c>
      <c r="J1488" s="127" t="inlineStr">
        <is>
          <t>109781</t>
        </is>
      </c>
      <c r="K1488" s="127" t="inlineStr">
        <is>
          <t>999999</t>
        </is>
      </c>
      <c r="L1488" s="127" t="inlineStr">
        <is>
          <t>XT414037633TS</t>
        </is>
      </c>
      <c r="M1488" s="127" t="inlineStr">
        <is>
          <t>N</t>
        </is>
      </c>
      <c r="N1488" s="127" t="inlineStr">
        <is>
          <t>Transport</t>
        </is>
      </c>
      <c r="O1488" s="127" t="inlineStr">
        <is>
          <t>N</t>
        </is>
      </c>
      <c r="P1488" s="127" t="inlineStr">
        <is>
          <t>S</t>
        </is>
      </c>
      <c r="Q1488" s="127" t="inlineStr">
        <is>
          <t>ZA</t>
        </is>
      </c>
      <c r="R1488" s="147" t="n">
        <v>4.506</v>
      </c>
      <c r="S1488" s="127" t="inlineStr">
        <is>
          <t>6C</t>
        </is>
      </c>
      <c r="T1488" s="148" t="n">
        <v>9.69</v>
      </c>
      <c r="U1488" s="127" t="inlineStr">
        <is>
          <t>LA RUCHE LOGISTIQUE</t>
        </is>
      </c>
      <c r="W1488" s="8">
        <f>IF(C1488&lt;&gt;2,"",IF(S1488="5X","5XK",IF(S1488="5Y","5YK",IF(S1488="6B","6BK",IF(S1488="6C","6CK","")))))</f>
        <v/>
      </c>
      <c r="X1488" s="8">
        <f>IF(S1488="6B",_xlfn.XLOOKUP(H1488,'Zoning 2shop'!A:A,'Zoning 2shop'!B:B),IF(S1488="6C",_xlfn.XLOOKUP(G1488,'Zoning 2shop'!C:C,'Zoning 2shop'!D:D),""))</f>
        <v/>
      </c>
      <c r="Y1488" s="112">
        <f>AB1488/Z1488</f>
        <v/>
      </c>
      <c r="Z1488" s="4">
        <f>T1488</f>
        <v/>
      </c>
      <c r="AA1488" s="4">
        <f>IF(OR(S1488="6C",S1488="6B",S1488="5X",S1488="5Y"),0.08,0.5)</f>
        <v/>
      </c>
      <c r="AB1488" s="4">
        <f>$AG$5/$AG$2*Z1488</f>
        <v/>
      </c>
      <c r="AC1488" s="19">
        <f>Z1488+AA1488</f>
        <v/>
      </c>
      <c r="AD1488" s="8">
        <f>IF(COUNTIF(Catégories!A:A,N1488)=0,"catégorie inconnue",LOOKUP(N1488,Catégories!A:A,Catégories!B:B))</f>
        <v/>
      </c>
      <c r="AE1488" s="21">
        <f>SUM(Z1488:AB1488)</f>
        <v/>
      </c>
    </row>
    <row r="1489" hidden="1" s="101">
      <c r="B1489" s="127" t="inlineStr">
        <is>
          <t>13624021</t>
        </is>
      </c>
      <c r="C1489" s="127" t="inlineStr">
        <is>
          <t>2</t>
        </is>
      </c>
      <c r="D1489" s="123" t="n">
        <v>46149</v>
      </c>
      <c r="E1489" s="127" t="inlineStr">
        <is>
          <t>81247</t>
        </is>
      </c>
      <c r="F1489" s="127" t="inlineStr">
        <is>
          <t>21320</t>
        </is>
      </c>
      <c r="G1489" s="127" t="inlineStr">
        <is>
          <t>DE</t>
        </is>
      </c>
      <c r="H1489" s="127" t="inlineStr">
        <is>
          <t>FR</t>
        </is>
      </c>
      <c r="I1489" s="127" t="inlineStr">
        <is>
          <t>109108</t>
        </is>
      </c>
      <c r="J1489" s="127" t="inlineStr">
        <is>
          <t>109108</t>
        </is>
      </c>
      <c r="K1489" s="127" t="inlineStr">
        <is>
          <t>999999</t>
        </is>
      </c>
      <c r="L1489" s="127" t="inlineStr">
        <is>
          <t>XT414039974TS</t>
        </is>
      </c>
      <c r="M1489" s="127" t="inlineStr">
        <is>
          <t>N</t>
        </is>
      </c>
      <c r="N1489" s="127" t="inlineStr">
        <is>
          <t>Transport</t>
        </is>
      </c>
      <c r="O1489" s="127" t="inlineStr">
        <is>
          <t>N</t>
        </is>
      </c>
      <c r="P1489" s="127" t="inlineStr">
        <is>
          <t>S</t>
        </is>
      </c>
      <c r="Q1489" s="127" t="inlineStr">
        <is>
          <t>ZA</t>
        </is>
      </c>
      <c r="R1489" s="147" t="n">
        <v>4.787</v>
      </c>
      <c r="S1489" s="127" t="inlineStr">
        <is>
          <t>6C</t>
        </is>
      </c>
      <c r="T1489" s="148" t="n">
        <v>9.69</v>
      </c>
      <c r="U1489" s="127" t="inlineStr">
        <is>
          <t>LA RUCHE LOGISTIQUE</t>
        </is>
      </c>
      <c r="W1489" s="8">
        <f>IF(C1489&lt;&gt;2,"",IF(S1489="5X","5XK",IF(S1489="5Y","5YK",IF(S1489="6B","6BK",IF(S1489="6C","6CK","")))))</f>
        <v/>
      </c>
      <c r="X1489" s="8">
        <f>IF(S1489="6B",_xlfn.XLOOKUP(H1489,'Zoning 2shop'!A:A,'Zoning 2shop'!B:B),IF(S1489="6C",_xlfn.XLOOKUP(G1489,'Zoning 2shop'!C:C,'Zoning 2shop'!D:D),""))</f>
        <v/>
      </c>
      <c r="Y1489" s="112">
        <f>AB1489/Z1489</f>
        <v/>
      </c>
      <c r="Z1489" s="4">
        <f>T1489</f>
        <v/>
      </c>
      <c r="AA1489" s="4">
        <f>IF(OR(S1489="6C",S1489="6B",S1489="5X",S1489="5Y"),0.08,0.5)</f>
        <v/>
      </c>
      <c r="AB1489" s="4">
        <f>$AG$5/$AG$2*Z1489</f>
        <v/>
      </c>
      <c r="AC1489" s="19">
        <f>Z1489+AA1489</f>
        <v/>
      </c>
      <c r="AD1489" s="8">
        <f>IF(COUNTIF(Catégories!A:A,N1489)=0,"catégorie inconnue",LOOKUP(N1489,Catégories!A:A,Catégories!B:B))</f>
        <v/>
      </c>
      <c r="AE1489" s="21">
        <f>SUM(Z1489:AB1489)</f>
        <v/>
      </c>
    </row>
    <row r="1490" hidden="1" s="101">
      <c r="B1490" s="127" t="inlineStr">
        <is>
          <t>13624021</t>
        </is>
      </c>
      <c r="C1490" s="127" t="inlineStr">
        <is>
          <t>2</t>
        </is>
      </c>
      <c r="D1490" s="123" t="n">
        <v>46149</v>
      </c>
      <c r="E1490" s="127" t="inlineStr">
        <is>
          <t>46446</t>
        </is>
      </c>
      <c r="F1490" s="127" t="inlineStr">
        <is>
          <t>21320</t>
        </is>
      </c>
      <c r="G1490" s="127" t="inlineStr">
        <is>
          <t>DE</t>
        </is>
      </c>
      <c r="H1490" s="127" t="inlineStr">
        <is>
          <t>FR</t>
        </is>
      </c>
      <c r="I1490" s="127" t="inlineStr">
        <is>
          <t>109042</t>
        </is>
      </c>
      <c r="J1490" s="127" t="inlineStr">
        <is>
          <t>109042</t>
        </is>
      </c>
      <c r="K1490" s="127" t="inlineStr">
        <is>
          <t>999999</t>
        </is>
      </c>
      <c r="L1490" s="127" t="inlineStr">
        <is>
          <t>XT414040283TS</t>
        </is>
      </c>
      <c r="M1490" s="127" t="inlineStr">
        <is>
          <t>N</t>
        </is>
      </c>
      <c r="N1490" s="127" t="inlineStr">
        <is>
          <t>Transport</t>
        </is>
      </c>
      <c r="O1490" s="127" t="inlineStr">
        <is>
          <t>N</t>
        </is>
      </c>
      <c r="P1490" s="127" t="inlineStr">
        <is>
          <t>S</t>
        </is>
      </c>
      <c r="Q1490" s="127" t="inlineStr">
        <is>
          <t>ZA</t>
        </is>
      </c>
      <c r="R1490" s="147" t="n">
        <v>4.403</v>
      </c>
      <c r="S1490" s="127" t="inlineStr">
        <is>
          <t>6C</t>
        </is>
      </c>
      <c r="T1490" s="148" t="n">
        <v>9.69</v>
      </c>
      <c r="U1490" s="127" t="inlineStr">
        <is>
          <t>LA RUCHE LOGISTIQUE</t>
        </is>
      </c>
      <c r="W1490" s="8">
        <f>IF(C1490&lt;&gt;2,"",IF(S1490="5X","5XK",IF(S1490="5Y","5YK",IF(S1490="6B","6BK",IF(S1490="6C","6CK","")))))</f>
        <v/>
      </c>
      <c r="X1490" s="8">
        <f>IF(S1490="6B",_xlfn.XLOOKUP(H1490,'Zoning 2shop'!A:A,'Zoning 2shop'!B:B),IF(S1490="6C",_xlfn.XLOOKUP(G1490,'Zoning 2shop'!C:C,'Zoning 2shop'!D:D),""))</f>
        <v/>
      </c>
      <c r="Y1490" s="112">
        <f>AB1490/Z1490</f>
        <v/>
      </c>
      <c r="Z1490" s="4">
        <f>T1490</f>
        <v/>
      </c>
      <c r="AA1490" s="4">
        <f>IF(OR(S1490="6C",S1490="6B",S1490="5X",S1490="5Y"),0.08,0.5)</f>
        <v/>
      </c>
      <c r="AB1490" s="4">
        <f>$AG$5/$AG$2*Z1490</f>
        <v/>
      </c>
      <c r="AC1490" s="19">
        <f>Z1490+AA1490</f>
        <v/>
      </c>
      <c r="AD1490" s="8">
        <f>IF(COUNTIF(Catégories!A:A,N1490)=0,"catégorie inconnue",LOOKUP(N1490,Catégories!A:A,Catégories!B:B))</f>
        <v/>
      </c>
      <c r="AE1490" s="21">
        <f>SUM(Z1490:AB1490)</f>
        <v/>
      </c>
    </row>
    <row r="1491" hidden="1" s="101">
      <c r="B1491" s="127" t="inlineStr">
        <is>
          <t>13624021</t>
        </is>
      </c>
      <c r="C1491" s="127" t="inlineStr">
        <is>
          <t>2</t>
        </is>
      </c>
      <c r="D1491" s="123" t="n">
        <v>46149</v>
      </c>
      <c r="E1491" s="127" t="inlineStr">
        <is>
          <t>81247</t>
        </is>
      </c>
      <c r="F1491" s="127" t="inlineStr">
        <is>
          <t>21320</t>
        </is>
      </c>
      <c r="G1491" s="127" t="inlineStr">
        <is>
          <t>DE</t>
        </is>
      </c>
      <c r="H1491" s="127" t="inlineStr">
        <is>
          <t>FR</t>
        </is>
      </c>
      <c r="I1491" s="127" t="inlineStr">
        <is>
          <t>109273</t>
        </is>
      </c>
      <c r="J1491" s="127" t="inlineStr">
        <is>
          <t>109273</t>
        </is>
      </c>
      <c r="K1491" s="127" t="inlineStr">
        <is>
          <t>999999</t>
        </is>
      </c>
      <c r="L1491" s="127" t="inlineStr">
        <is>
          <t>XT414040411TS</t>
        </is>
      </c>
      <c r="M1491" s="127" t="inlineStr">
        <is>
          <t>N</t>
        </is>
      </c>
      <c r="N1491" s="127" t="inlineStr">
        <is>
          <t>Transport</t>
        </is>
      </c>
      <c r="O1491" s="127" t="inlineStr">
        <is>
          <t>N</t>
        </is>
      </c>
      <c r="P1491" s="127" t="inlineStr">
        <is>
          <t>S</t>
        </is>
      </c>
      <c r="Q1491" s="127" t="inlineStr">
        <is>
          <t>ZA</t>
        </is>
      </c>
      <c r="R1491" s="147" t="n">
        <v>0.979</v>
      </c>
      <c r="S1491" s="127" t="inlineStr">
        <is>
          <t>6C</t>
        </is>
      </c>
      <c r="T1491" s="148" t="n">
        <v>5.55</v>
      </c>
      <c r="U1491" s="127" t="inlineStr">
        <is>
          <t>LA RUCHE LOGISTIQUE</t>
        </is>
      </c>
      <c r="W1491" s="8">
        <f>IF(C1491&lt;&gt;2,"",IF(S1491="5X","5XK",IF(S1491="5Y","5YK",IF(S1491="6B","6BK",IF(S1491="6C","6CK","")))))</f>
        <v/>
      </c>
      <c r="X1491" s="8">
        <f>IF(S1491="6B",_xlfn.XLOOKUP(H1491,'Zoning 2shop'!A:A,'Zoning 2shop'!B:B),IF(S1491="6C",_xlfn.XLOOKUP(G1491,'Zoning 2shop'!C:C,'Zoning 2shop'!D:D),""))</f>
        <v/>
      </c>
      <c r="Y1491" s="112">
        <f>AB1491/Z1491</f>
        <v/>
      </c>
      <c r="Z1491" s="4">
        <f>T1491</f>
        <v/>
      </c>
      <c r="AA1491" s="4">
        <f>IF(OR(S1491="6C",S1491="6B",S1491="5X",S1491="5Y"),0.08,0.5)</f>
        <v/>
      </c>
      <c r="AB1491" s="4">
        <f>$AG$5/$AG$2*Z1491</f>
        <v/>
      </c>
      <c r="AC1491" s="19">
        <f>Z1491+AA1491</f>
        <v/>
      </c>
      <c r="AD1491" s="8">
        <f>IF(COUNTIF(Catégories!A:A,N1491)=0,"catégorie inconnue",LOOKUP(N1491,Catégories!A:A,Catégories!B:B))</f>
        <v/>
      </c>
      <c r="AE1491" s="21">
        <f>SUM(Z1491:AB1491)</f>
        <v/>
      </c>
    </row>
    <row r="1492" hidden="1" s="101">
      <c r="B1492" s="127" t="inlineStr">
        <is>
          <t>13624021</t>
        </is>
      </c>
      <c r="C1492" s="127" t="inlineStr">
        <is>
          <t>2</t>
        </is>
      </c>
      <c r="D1492" s="123" t="n">
        <v>46149</v>
      </c>
      <c r="E1492" s="127" t="inlineStr">
        <is>
          <t>82288</t>
        </is>
      </c>
      <c r="F1492" s="127" t="inlineStr">
        <is>
          <t>21320</t>
        </is>
      </c>
      <c r="G1492" s="127" t="inlineStr">
        <is>
          <t>DE</t>
        </is>
      </c>
      <c r="H1492" s="127" t="inlineStr">
        <is>
          <t>FR</t>
        </is>
      </c>
      <c r="I1492" s="127" t="inlineStr">
        <is>
          <t>110254</t>
        </is>
      </c>
      <c r="J1492" s="127" t="inlineStr">
        <is>
          <t>110254</t>
        </is>
      </c>
      <c r="K1492" s="127" t="inlineStr">
        <is>
          <t>999999</t>
        </is>
      </c>
      <c r="L1492" s="127" t="inlineStr">
        <is>
          <t>XT414041315TS</t>
        </is>
      </c>
      <c r="M1492" s="127" t="inlineStr">
        <is>
          <t>N</t>
        </is>
      </c>
      <c r="N1492" s="127" t="inlineStr">
        <is>
          <t>Transport</t>
        </is>
      </c>
      <c r="O1492" s="127" t="inlineStr">
        <is>
          <t>N</t>
        </is>
      </c>
      <c r="P1492" s="127" t="inlineStr">
        <is>
          <t>S</t>
        </is>
      </c>
      <c r="Q1492" s="127" t="inlineStr">
        <is>
          <t>ZA</t>
        </is>
      </c>
      <c r="R1492" s="147" t="n">
        <v>4.532</v>
      </c>
      <c r="S1492" s="127" t="inlineStr">
        <is>
          <t>6C</t>
        </is>
      </c>
      <c r="T1492" s="148" t="n">
        <v>9.69</v>
      </c>
      <c r="U1492" s="127" t="inlineStr">
        <is>
          <t>LA RUCHE LOGISTIQUE</t>
        </is>
      </c>
      <c r="W1492" s="8">
        <f>IF(C1492&lt;&gt;2,"",IF(S1492="5X","5XK",IF(S1492="5Y","5YK",IF(S1492="6B","6BK",IF(S1492="6C","6CK","")))))</f>
        <v/>
      </c>
      <c r="X1492" s="8">
        <f>IF(S1492="6B",_xlfn.XLOOKUP(H1492,'Zoning 2shop'!A:A,'Zoning 2shop'!B:B),IF(S1492="6C",_xlfn.XLOOKUP(G1492,'Zoning 2shop'!C:C,'Zoning 2shop'!D:D),""))</f>
        <v/>
      </c>
      <c r="Y1492" s="112">
        <f>AB1492/Z1492</f>
        <v/>
      </c>
      <c r="Z1492" s="4">
        <f>T1492</f>
        <v/>
      </c>
      <c r="AA1492" s="4">
        <f>IF(OR(S1492="6C",S1492="6B",S1492="5X",S1492="5Y"),0.08,0.5)</f>
        <v/>
      </c>
      <c r="AB1492" s="4">
        <f>$AG$5/$AG$2*Z1492</f>
        <v/>
      </c>
      <c r="AC1492" s="19">
        <f>Z1492+AA1492</f>
        <v/>
      </c>
      <c r="AD1492" s="8">
        <f>IF(COUNTIF(Catégories!A:A,N1492)=0,"catégorie inconnue",LOOKUP(N1492,Catégories!A:A,Catégories!B:B))</f>
        <v/>
      </c>
      <c r="AE1492" s="21">
        <f>SUM(Z1492:AB1492)</f>
        <v/>
      </c>
    </row>
    <row r="1493" hidden="1" s="101">
      <c r="B1493" s="127" t="inlineStr">
        <is>
          <t>13624021</t>
        </is>
      </c>
      <c r="C1493" s="127" t="inlineStr">
        <is>
          <t>2</t>
        </is>
      </c>
      <c r="D1493" s="123" t="n">
        <v>46149</v>
      </c>
      <c r="E1493" s="127" t="inlineStr">
        <is>
          <t>4000</t>
        </is>
      </c>
      <c r="F1493" s="127" t="inlineStr">
        <is>
          <t>21320</t>
        </is>
      </c>
      <c r="G1493" s="127" t="inlineStr">
        <is>
          <t>BE</t>
        </is>
      </c>
      <c r="H1493" s="127" t="inlineStr">
        <is>
          <t>FR</t>
        </is>
      </c>
      <c r="I1493" s="127" t="inlineStr">
        <is>
          <t>109357</t>
        </is>
      </c>
      <c r="J1493" s="127" t="inlineStr">
        <is>
          <t>109357</t>
        </is>
      </c>
      <c r="K1493" s="127" t="inlineStr">
        <is>
          <t>999999</t>
        </is>
      </c>
      <c r="L1493" s="127" t="inlineStr">
        <is>
          <t>XT414046710TS</t>
        </is>
      </c>
      <c r="M1493" s="127" t="inlineStr">
        <is>
          <t>N</t>
        </is>
      </c>
      <c r="N1493" s="127" t="inlineStr">
        <is>
          <t>Transport</t>
        </is>
      </c>
      <c r="O1493" s="127" t="inlineStr">
        <is>
          <t>N</t>
        </is>
      </c>
      <c r="P1493" s="127" t="inlineStr">
        <is>
          <t>S</t>
        </is>
      </c>
      <c r="Q1493" s="127" t="inlineStr">
        <is>
          <t>ZA</t>
        </is>
      </c>
      <c r="R1493" s="147" t="n">
        <v>0.9</v>
      </c>
      <c r="S1493" s="127" t="inlineStr">
        <is>
          <t>6C</t>
        </is>
      </c>
      <c r="T1493" s="148" t="n">
        <v>4.95</v>
      </c>
      <c r="U1493" s="127" t="inlineStr">
        <is>
          <t>LA RUCHE LOGISTIQUE</t>
        </is>
      </c>
      <c r="W1493" s="8">
        <f>IF(C1493&lt;&gt;2,"",IF(S1493="5X","5XK",IF(S1493="5Y","5YK",IF(S1493="6B","6BK",IF(S1493="6C","6CK","")))))</f>
        <v/>
      </c>
      <c r="X1493" s="8">
        <f>IF(S1493="6B",_xlfn.XLOOKUP(H1493,'Zoning 2shop'!A:A,'Zoning 2shop'!B:B),IF(S1493="6C",_xlfn.XLOOKUP(G1493,'Zoning 2shop'!C:C,'Zoning 2shop'!D:D),""))</f>
        <v/>
      </c>
      <c r="Y1493" s="112">
        <f>AB1493/Z1493</f>
        <v/>
      </c>
      <c r="Z1493" s="4">
        <f>T1493</f>
        <v/>
      </c>
      <c r="AA1493" s="4">
        <f>IF(OR(S1493="6C",S1493="6B",S1493="5X",S1493="5Y"),0.08,0.5)</f>
        <v/>
      </c>
      <c r="AB1493" s="4">
        <f>$AG$5/$AG$2*Z1493</f>
        <v/>
      </c>
      <c r="AC1493" s="19">
        <f>Z1493+AA1493</f>
        <v/>
      </c>
      <c r="AD1493" s="8">
        <f>IF(COUNTIF(Catégories!A:A,N1493)=0,"catégorie inconnue",LOOKUP(N1493,Catégories!A:A,Catégories!B:B))</f>
        <v/>
      </c>
      <c r="AE1493" s="21">
        <f>SUM(Z1493:AB1493)</f>
        <v/>
      </c>
    </row>
    <row r="1494" hidden="1" s="101">
      <c r="B1494" s="127" t="inlineStr">
        <is>
          <t>13624021</t>
        </is>
      </c>
      <c r="C1494" s="127" t="inlineStr">
        <is>
          <t>2</t>
        </is>
      </c>
      <c r="D1494" s="123" t="n">
        <v>46149</v>
      </c>
      <c r="E1494" s="127" t="inlineStr">
        <is>
          <t>46182</t>
        </is>
      </c>
      <c r="F1494" s="127" t="inlineStr">
        <is>
          <t>21320</t>
        </is>
      </c>
      <c r="G1494" s="127" t="inlineStr">
        <is>
          <t>ES</t>
        </is>
      </c>
      <c r="H1494" s="127" t="inlineStr">
        <is>
          <t>FR</t>
        </is>
      </c>
      <c r="I1494" s="127" t="inlineStr">
        <is>
          <t>107119</t>
        </is>
      </c>
      <c r="J1494" s="127" t="inlineStr">
        <is>
          <t>107119</t>
        </is>
      </c>
      <c r="K1494" s="127" t="inlineStr">
        <is>
          <t>999999</t>
        </is>
      </c>
      <c r="L1494" s="127" t="inlineStr">
        <is>
          <t>XT414048494TS</t>
        </is>
      </c>
      <c r="M1494" s="127" t="inlineStr">
        <is>
          <t>N</t>
        </is>
      </c>
      <c r="N1494" s="127" t="inlineStr">
        <is>
          <t>Transport</t>
        </is>
      </c>
      <c r="O1494" s="127" t="inlineStr">
        <is>
          <t>N</t>
        </is>
      </c>
      <c r="P1494" s="127" t="inlineStr">
        <is>
          <t>S</t>
        </is>
      </c>
      <c r="Q1494" s="127" t="inlineStr">
        <is>
          <t>ZA</t>
        </is>
      </c>
      <c r="R1494" s="147" t="n">
        <v>0.615</v>
      </c>
      <c r="S1494" s="127" t="inlineStr">
        <is>
          <t>6C</t>
        </is>
      </c>
      <c r="T1494" s="148" t="n">
        <v>6.62</v>
      </c>
      <c r="U1494" s="127" t="inlineStr">
        <is>
          <t>LA RUCHE LOGISTIQUE</t>
        </is>
      </c>
      <c r="W1494" s="8">
        <f>IF(C1494&lt;&gt;2,"",IF(S1494="5X","5XK",IF(S1494="5Y","5YK",IF(S1494="6B","6BK",IF(S1494="6C","6CK","")))))</f>
        <v/>
      </c>
      <c r="X1494" s="8">
        <f>IF(S1494="6B",_xlfn.XLOOKUP(H1494,'Zoning 2shop'!A:A,'Zoning 2shop'!B:B),IF(S1494="6C",_xlfn.XLOOKUP(G1494,'Zoning 2shop'!C:C,'Zoning 2shop'!D:D),""))</f>
        <v/>
      </c>
      <c r="Y1494" s="112">
        <f>AB1494/Z1494</f>
        <v/>
      </c>
      <c r="Z1494" s="4">
        <f>T1494</f>
        <v/>
      </c>
      <c r="AA1494" s="4">
        <f>IF(OR(S1494="6C",S1494="6B",S1494="5X",S1494="5Y"),0.08,0.5)</f>
        <v/>
      </c>
      <c r="AB1494" s="4">
        <f>$AG$5/$AG$2*Z1494</f>
        <v/>
      </c>
      <c r="AC1494" s="19">
        <f>Z1494+AA1494</f>
        <v/>
      </c>
      <c r="AD1494" s="8">
        <f>IF(COUNTIF(Catégories!A:A,N1494)=0,"catégorie inconnue",LOOKUP(N1494,Catégories!A:A,Catégories!B:B))</f>
        <v/>
      </c>
      <c r="AE1494" s="21">
        <f>SUM(Z1494:AB1494)</f>
        <v/>
      </c>
    </row>
    <row r="1495" hidden="1" s="101">
      <c r="B1495" s="127" t="inlineStr">
        <is>
          <t>13624021</t>
        </is>
      </c>
      <c r="C1495" s="127" t="inlineStr">
        <is>
          <t>2</t>
        </is>
      </c>
      <c r="D1495" s="123" t="n">
        <v>46149</v>
      </c>
      <c r="E1495" s="127" t="inlineStr">
        <is>
          <t>01920</t>
        </is>
      </c>
      <c r="F1495" s="127" t="inlineStr">
        <is>
          <t>21320</t>
        </is>
      </c>
      <c r="G1495" s="127" t="inlineStr">
        <is>
          <t>DE</t>
        </is>
      </c>
      <c r="H1495" s="127" t="inlineStr">
        <is>
          <t>FR</t>
        </is>
      </c>
      <c r="I1495" s="127" t="inlineStr">
        <is>
          <t>109426</t>
        </is>
      </c>
      <c r="J1495" s="127" t="inlineStr">
        <is>
          <t>109426</t>
        </is>
      </c>
      <c r="K1495" s="127" t="inlineStr">
        <is>
          <t>999999</t>
        </is>
      </c>
      <c r="L1495" s="127" t="inlineStr">
        <is>
          <t>XT414048675TS</t>
        </is>
      </c>
      <c r="M1495" s="127" t="inlineStr">
        <is>
          <t>N</t>
        </is>
      </c>
      <c r="N1495" s="127" t="inlineStr">
        <is>
          <t>Transport</t>
        </is>
      </c>
      <c r="O1495" s="127" t="inlineStr">
        <is>
          <t>N</t>
        </is>
      </c>
      <c r="P1495" s="127" t="inlineStr">
        <is>
          <t>S</t>
        </is>
      </c>
      <c r="Q1495" s="127" t="inlineStr">
        <is>
          <t>ZA</t>
        </is>
      </c>
      <c r="R1495" s="147" t="n">
        <v>4.68</v>
      </c>
      <c r="S1495" s="127" t="inlineStr">
        <is>
          <t>6C</t>
        </is>
      </c>
      <c r="T1495" s="148" t="n">
        <v>9.69</v>
      </c>
      <c r="U1495" s="127" t="inlineStr">
        <is>
          <t>LA RUCHE LOGISTIQUE</t>
        </is>
      </c>
      <c r="W1495" s="8">
        <f>IF(C1495&lt;&gt;2,"",IF(S1495="5X","5XK",IF(S1495="5Y","5YK",IF(S1495="6B","6BK",IF(S1495="6C","6CK","")))))</f>
        <v/>
      </c>
      <c r="X1495" s="8">
        <f>IF(S1495="6B",_xlfn.XLOOKUP(H1495,'Zoning 2shop'!A:A,'Zoning 2shop'!B:B),IF(S1495="6C",_xlfn.XLOOKUP(G1495,'Zoning 2shop'!C:C,'Zoning 2shop'!D:D),""))</f>
        <v/>
      </c>
      <c r="Y1495" s="112">
        <f>AB1495/Z1495</f>
        <v/>
      </c>
      <c r="Z1495" s="4">
        <f>T1495</f>
        <v/>
      </c>
      <c r="AA1495" s="4">
        <f>IF(OR(S1495="6C",S1495="6B",S1495="5X",S1495="5Y"),0.08,0.5)</f>
        <v/>
      </c>
      <c r="AB1495" s="4">
        <f>$AG$5/$AG$2*Z1495</f>
        <v/>
      </c>
      <c r="AC1495" s="19">
        <f>Z1495+AA1495</f>
        <v/>
      </c>
      <c r="AD1495" s="8">
        <f>IF(COUNTIF(Catégories!A:A,N1495)=0,"catégorie inconnue",LOOKUP(N1495,Catégories!A:A,Catégories!B:B))</f>
        <v/>
      </c>
      <c r="AE1495" s="21">
        <f>SUM(Z1495:AB1495)</f>
        <v/>
      </c>
    </row>
    <row r="1496" hidden="1" s="101">
      <c r="B1496" s="127" t="inlineStr">
        <is>
          <t>13624021</t>
        </is>
      </c>
      <c r="C1496" s="127" t="inlineStr">
        <is>
          <t>2</t>
        </is>
      </c>
      <c r="D1496" s="123" t="n">
        <v>46149</v>
      </c>
      <c r="E1496" s="127" t="inlineStr">
        <is>
          <t>74842</t>
        </is>
      </c>
      <c r="F1496" s="127" t="inlineStr">
        <is>
          <t>21320</t>
        </is>
      </c>
      <c r="G1496" s="127" t="inlineStr">
        <is>
          <t>DE</t>
        </is>
      </c>
      <c r="H1496" s="127" t="inlineStr">
        <is>
          <t>FR</t>
        </is>
      </c>
      <c r="I1496" s="127" t="inlineStr">
        <is>
          <t>110248</t>
        </is>
      </c>
      <c r="J1496" s="127" t="inlineStr">
        <is>
          <t>110248</t>
        </is>
      </c>
      <c r="K1496" s="127" t="inlineStr">
        <is>
          <t>999999</t>
        </is>
      </c>
      <c r="L1496" s="127" t="inlineStr">
        <is>
          <t>XT414050056TS</t>
        </is>
      </c>
      <c r="M1496" s="127" t="inlineStr">
        <is>
          <t>N</t>
        </is>
      </c>
      <c r="N1496" s="127" t="inlineStr">
        <is>
          <t>Transport</t>
        </is>
      </c>
      <c r="O1496" s="127" t="inlineStr">
        <is>
          <t>N</t>
        </is>
      </c>
      <c r="P1496" s="127" t="inlineStr">
        <is>
          <t>S</t>
        </is>
      </c>
      <c r="Q1496" s="127" t="inlineStr">
        <is>
          <t>ZA</t>
        </is>
      </c>
      <c r="R1496" s="147" t="n">
        <v>4.506</v>
      </c>
      <c r="S1496" s="127" t="inlineStr">
        <is>
          <t>6C</t>
        </is>
      </c>
      <c r="T1496" s="148" t="n">
        <v>9.69</v>
      </c>
      <c r="U1496" s="127" t="inlineStr">
        <is>
          <t>LA RUCHE LOGISTIQUE</t>
        </is>
      </c>
      <c r="W1496" s="8">
        <f>IF(C1496&lt;&gt;2,"",IF(S1496="5X","5XK",IF(S1496="5Y","5YK",IF(S1496="6B","6BK",IF(S1496="6C","6CK","")))))</f>
        <v/>
      </c>
      <c r="X1496" s="8">
        <f>IF(S1496="6B",_xlfn.XLOOKUP(H1496,'Zoning 2shop'!A:A,'Zoning 2shop'!B:B),IF(S1496="6C",_xlfn.XLOOKUP(G1496,'Zoning 2shop'!C:C,'Zoning 2shop'!D:D),""))</f>
        <v/>
      </c>
      <c r="Y1496" s="112">
        <f>AB1496/Z1496</f>
        <v/>
      </c>
      <c r="Z1496" s="4">
        <f>T1496</f>
        <v/>
      </c>
      <c r="AA1496" s="4">
        <f>IF(OR(S1496="6C",S1496="6B",S1496="5X",S1496="5Y"),0.08,0.5)</f>
        <v/>
      </c>
      <c r="AB1496" s="4">
        <f>$AG$5/$AG$2*Z1496</f>
        <v/>
      </c>
      <c r="AC1496" s="19">
        <f>Z1496+AA1496</f>
        <v/>
      </c>
      <c r="AD1496" s="8">
        <f>IF(COUNTIF(Catégories!A:A,N1496)=0,"catégorie inconnue",LOOKUP(N1496,Catégories!A:A,Catégories!B:B))</f>
        <v/>
      </c>
      <c r="AE1496" s="21">
        <f>SUM(Z1496:AB1496)</f>
        <v/>
      </c>
    </row>
    <row r="1497" hidden="1" s="101">
      <c r="B1497" s="127" t="inlineStr">
        <is>
          <t>13624021</t>
        </is>
      </c>
      <c r="C1497" s="127" t="inlineStr">
        <is>
          <t>2</t>
        </is>
      </c>
      <c r="D1497" s="123" t="n">
        <v>46149</v>
      </c>
      <c r="E1497" s="127" t="inlineStr">
        <is>
          <t>31191</t>
        </is>
      </c>
      <c r="F1497" s="127" t="inlineStr">
        <is>
          <t>21320</t>
        </is>
      </c>
      <c r="G1497" s="127" t="inlineStr">
        <is>
          <t>DE</t>
        </is>
      </c>
      <c r="H1497" s="127" t="inlineStr">
        <is>
          <t>FR</t>
        </is>
      </c>
      <c r="I1497" s="127" t="inlineStr">
        <is>
          <t>108414</t>
        </is>
      </c>
      <c r="J1497" s="127" t="inlineStr">
        <is>
          <t>108414</t>
        </is>
      </c>
      <c r="K1497" s="127" t="inlineStr">
        <is>
          <t>999999</t>
        </is>
      </c>
      <c r="L1497" s="127" t="inlineStr">
        <is>
          <t>XT414052848TS</t>
        </is>
      </c>
      <c r="M1497" s="127" t="inlineStr">
        <is>
          <t>N</t>
        </is>
      </c>
      <c r="N1497" s="127" t="inlineStr">
        <is>
          <t>Transport</t>
        </is>
      </c>
      <c r="O1497" s="127" t="inlineStr">
        <is>
          <t>N</t>
        </is>
      </c>
      <c r="P1497" s="127" t="inlineStr">
        <is>
          <t>S</t>
        </is>
      </c>
      <c r="Q1497" s="127" t="inlineStr">
        <is>
          <t>ZA</t>
        </is>
      </c>
      <c r="R1497" s="147" t="n">
        <v>4.678</v>
      </c>
      <c r="S1497" s="127" t="inlineStr">
        <is>
          <t>6C</t>
        </is>
      </c>
      <c r="T1497" s="148" t="n">
        <v>9.69</v>
      </c>
      <c r="U1497" s="127" t="inlineStr">
        <is>
          <t>LA RUCHE LOGISTIQUE</t>
        </is>
      </c>
      <c r="W1497" s="8">
        <f>IF(C1497&lt;&gt;2,"",IF(S1497="5X","5XK",IF(S1497="5Y","5YK",IF(S1497="6B","6BK",IF(S1497="6C","6CK","")))))</f>
        <v/>
      </c>
      <c r="X1497" s="8">
        <f>IF(S1497="6B",_xlfn.XLOOKUP(H1497,'Zoning 2shop'!A:A,'Zoning 2shop'!B:B),IF(S1497="6C",_xlfn.XLOOKUP(G1497,'Zoning 2shop'!C:C,'Zoning 2shop'!D:D),""))</f>
        <v/>
      </c>
      <c r="Y1497" s="112">
        <f>AB1497/Z1497</f>
        <v/>
      </c>
      <c r="Z1497" s="4">
        <f>T1497</f>
        <v/>
      </c>
      <c r="AA1497" s="4">
        <f>IF(OR(S1497="6C",S1497="6B",S1497="5X",S1497="5Y"),0.08,0.5)</f>
        <v/>
      </c>
      <c r="AB1497" s="4">
        <f>$AG$5/$AG$2*Z1497</f>
        <v/>
      </c>
      <c r="AC1497" s="19">
        <f>Z1497+AA1497</f>
        <v/>
      </c>
      <c r="AD1497" s="8">
        <f>IF(COUNTIF(Catégories!A:A,N1497)=0,"catégorie inconnue",LOOKUP(N1497,Catégories!A:A,Catégories!B:B))</f>
        <v/>
      </c>
      <c r="AE1497" s="21">
        <f>SUM(Z1497:AB1497)</f>
        <v/>
      </c>
    </row>
    <row r="1498" hidden="1" s="101">
      <c r="B1498" s="127" t="inlineStr">
        <is>
          <t>13624021</t>
        </is>
      </c>
      <c r="C1498" s="127" t="inlineStr">
        <is>
          <t>2</t>
        </is>
      </c>
      <c r="D1498" s="123" t="n">
        <v>46149</v>
      </c>
      <c r="E1498" s="127" t="inlineStr">
        <is>
          <t>5685 DE</t>
        </is>
      </c>
      <c r="F1498" s="127" t="inlineStr">
        <is>
          <t>21320</t>
        </is>
      </c>
      <c r="G1498" s="127" t="inlineStr">
        <is>
          <t>NL</t>
        </is>
      </c>
      <c r="H1498" s="127" t="inlineStr">
        <is>
          <t>FR</t>
        </is>
      </c>
      <c r="I1498" s="127" t="inlineStr">
        <is>
          <t>109562</t>
        </is>
      </c>
      <c r="J1498" s="127" t="inlineStr">
        <is>
          <t>109562</t>
        </is>
      </c>
      <c r="K1498" s="127" t="inlineStr">
        <is>
          <t>999999</t>
        </is>
      </c>
      <c r="L1498" s="127" t="inlineStr">
        <is>
          <t>XT414053070TS</t>
        </is>
      </c>
      <c r="M1498" s="127" t="inlineStr">
        <is>
          <t>N</t>
        </is>
      </c>
      <c r="N1498" s="127" t="inlineStr">
        <is>
          <t>Transport</t>
        </is>
      </c>
      <c r="O1498" s="127" t="inlineStr">
        <is>
          <t>N</t>
        </is>
      </c>
      <c r="P1498" s="127" t="inlineStr">
        <is>
          <t>S</t>
        </is>
      </c>
      <c r="Q1498" s="127" t="inlineStr">
        <is>
          <t>ZA</t>
        </is>
      </c>
      <c r="R1498" s="147" t="n">
        <v>0.57</v>
      </c>
      <c r="S1498" s="127" t="inlineStr">
        <is>
          <t>6C</t>
        </is>
      </c>
      <c r="T1498" s="148" t="n">
        <v>5.55</v>
      </c>
      <c r="U1498" s="127" t="inlineStr">
        <is>
          <t>LA RUCHE LOGISTIQUE</t>
        </is>
      </c>
      <c r="W1498" s="8">
        <f>IF(C1498&lt;&gt;2,"",IF(S1498="5X","5XK",IF(S1498="5Y","5YK",IF(S1498="6B","6BK",IF(S1498="6C","6CK","")))))</f>
        <v/>
      </c>
      <c r="X1498" s="8">
        <f>IF(S1498="6B",_xlfn.XLOOKUP(H1498,'Zoning 2shop'!A:A,'Zoning 2shop'!B:B),IF(S1498="6C",_xlfn.XLOOKUP(G1498,'Zoning 2shop'!C:C,'Zoning 2shop'!D:D),""))</f>
        <v/>
      </c>
      <c r="Y1498" s="112">
        <f>AB1498/Z1498</f>
        <v/>
      </c>
      <c r="Z1498" s="4">
        <f>T1498</f>
        <v/>
      </c>
      <c r="AA1498" s="4">
        <f>IF(OR(S1498="6C",S1498="6B",S1498="5X",S1498="5Y"),0.08,0.5)</f>
        <v/>
      </c>
      <c r="AB1498" s="4">
        <f>$AG$5/$AG$2*Z1498</f>
        <v/>
      </c>
      <c r="AC1498" s="19">
        <f>Z1498+AA1498</f>
        <v/>
      </c>
      <c r="AD1498" s="8">
        <f>IF(COUNTIF(Catégories!A:A,N1498)=0,"catégorie inconnue",LOOKUP(N1498,Catégories!A:A,Catégories!B:B))</f>
        <v/>
      </c>
      <c r="AE1498" s="21">
        <f>SUM(Z1498:AB1498)</f>
        <v/>
      </c>
    </row>
    <row r="1499" hidden="1" ht="25.5" customHeight="1" s="101">
      <c r="B1499" s="127" t="inlineStr">
        <is>
          <t>13624021</t>
        </is>
      </c>
      <c r="C1499" s="127" t="inlineStr">
        <is>
          <t>2</t>
        </is>
      </c>
      <c r="D1499" s="123" t="n">
        <v>46149</v>
      </c>
      <c r="E1499" s="127" t="inlineStr">
        <is>
          <t>5685 DE</t>
        </is>
      </c>
      <c r="F1499" s="127" t="inlineStr">
        <is>
          <t>21320</t>
        </is>
      </c>
      <c r="G1499" s="127" t="inlineStr">
        <is>
          <t>NL</t>
        </is>
      </c>
      <c r="H1499" s="127" t="inlineStr">
        <is>
          <t>FR</t>
        </is>
      </c>
      <c r="I1499" s="127" t="inlineStr">
        <is>
          <t>109562</t>
        </is>
      </c>
      <c r="J1499" s="127" t="inlineStr">
        <is>
          <t>109562</t>
        </is>
      </c>
      <c r="K1499" s="127" t="inlineStr">
        <is>
          <t>999999</t>
        </is>
      </c>
      <c r="L1499" s="127" t="inlineStr">
        <is>
          <t>XT414053070TS</t>
        </is>
      </c>
      <c r="M1499" s="127" t="inlineStr">
        <is>
          <t>N</t>
        </is>
      </c>
      <c r="N1499" s="127" t="inlineStr">
        <is>
          <t>Supplement Etiquette Non Conforme</t>
        </is>
      </c>
      <c r="O1499" s="127" t="inlineStr">
        <is>
          <t>N</t>
        </is>
      </c>
      <c r="P1499" s="127" t="n"/>
      <c r="Q1499" s="127" t="inlineStr">
        <is>
          <t>ZA</t>
        </is>
      </c>
      <c r="R1499" s="147" t="n">
        <v>0</v>
      </c>
      <c r="S1499" s="127" t="inlineStr">
        <is>
          <t>6C</t>
        </is>
      </c>
      <c r="T1499" s="148" t="n">
        <v>2</v>
      </c>
      <c r="U1499" s="127" t="inlineStr">
        <is>
          <t>LA RUCHE LOGISTIQUE</t>
        </is>
      </c>
      <c r="W1499" s="8">
        <f>IF(C1499&lt;&gt;2,"",IF(S1499="5X","5XK",IF(S1499="5Y","5YK",IF(S1499="6B","6BK",IF(S1499="6C","6CK","")))))</f>
        <v/>
      </c>
      <c r="X1499" s="8">
        <f>IF(S1499="6B",_xlfn.XLOOKUP(H1499,'Zoning 2shop'!A:A,'Zoning 2shop'!B:B),IF(S1499="6C",_xlfn.XLOOKUP(G1499,'Zoning 2shop'!C:C,'Zoning 2shop'!D:D),""))</f>
        <v/>
      </c>
      <c r="Y1499" s="112">
        <f>AB1499/Z1499</f>
        <v/>
      </c>
      <c r="Z1499" s="4">
        <f>T1499</f>
        <v/>
      </c>
      <c r="AA1499" s="4">
        <f>IF(OR(S1499="6C",S1499="6B",S1499="5X",S1499="5Y"),0.08,0.5)</f>
        <v/>
      </c>
      <c r="AB1499" s="4">
        <f>$AG$5/$AG$2*Z1499</f>
        <v/>
      </c>
      <c r="AC1499" s="19">
        <f>Z1499+AA1499</f>
        <v/>
      </c>
      <c r="AD1499" s="8">
        <f>IF(COUNTIF(Catégories!A:A,N1499)=0,"catégorie inconnue",LOOKUP(N1499,Catégories!A:A,Catégories!B:B))</f>
        <v/>
      </c>
      <c r="AE1499" s="21">
        <f>SUM(Z1499:AB1499)</f>
        <v/>
      </c>
    </row>
    <row r="1500" hidden="1" s="101">
      <c r="B1500" s="127" t="inlineStr">
        <is>
          <t>13624021</t>
        </is>
      </c>
      <c r="C1500" s="127" t="inlineStr">
        <is>
          <t>2</t>
        </is>
      </c>
      <c r="D1500" s="123" t="n">
        <v>46149</v>
      </c>
      <c r="E1500" s="127" t="inlineStr">
        <is>
          <t>53173</t>
        </is>
      </c>
      <c r="F1500" s="127" t="inlineStr">
        <is>
          <t>21320</t>
        </is>
      </c>
      <c r="G1500" s="127" t="inlineStr">
        <is>
          <t>DE</t>
        </is>
      </c>
      <c r="H1500" s="127" t="inlineStr">
        <is>
          <t>FR</t>
        </is>
      </c>
      <c r="I1500" s="127" t="inlineStr">
        <is>
          <t>109173</t>
        </is>
      </c>
      <c r="J1500" s="127" t="inlineStr">
        <is>
          <t>109173</t>
        </is>
      </c>
      <c r="K1500" s="127" t="inlineStr">
        <is>
          <t>999999</t>
        </is>
      </c>
      <c r="L1500" s="127" t="inlineStr">
        <is>
          <t>XT414053993TS</t>
        </is>
      </c>
      <c r="M1500" s="127" t="inlineStr">
        <is>
          <t>N</t>
        </is>
      </c>
      <c r="N1500" s="127" t="inlineStr">
        <is>
          <t>Transport</t>
        </is>
      </c>
      <c r="O1500" s="127" t="inlineStr">
        <is>
          <t>N</t>
        </is>
      </c>
      <c r="P1500" s="127" t="inlineStr">
        <is>
          <t>S</t>
        </is>
      </c>
      <c r="Q1500" s="127" t="inlineStr">
        <is>
          <t>ZA</t>
        </is>
      </c>
      <c r="R1500" s="147" t="n">
        <v>4.403</v>
      </c>
      <c r="S1500" s="127" t="inlineStr">
        <is>
          <t>6C</t>
        </is>
      </c>
      <c r="T1500" s="148" t="n">
        <v>9.69</v>
      </c>
      <c r="U1500" s="127" t="inlineStr">
        <is>
          <t>LA RUCHE LOGISTIQUE</t>
        </is>
      </c>
      <c r="W1500" s="8">
        <f>IF(C1500&lt;&gt;2,"",IF(S1500="5X","5XK",IF(S1500="5Y","5YK",IF(S1500="6B","6BK",IF(S1500="6C","6CK","")))))</f>
        <v/>
      </c>
      <c r="X1500" s="8">
        <f>IF(S1500="6B",_xlfn.XLOOKUP(H1500,'Zoning 2shop'!A:A,'Zoning 2shop'!B:B),IF(S1500="6C",_xlfn.XLOOKUP(G1500,'Zoning 2shop'!C:C,'Zoning 2shop'!D:D),""))</f>
        <v/>
      </c>
      <c r="Y1500" s="112">
        <f>AB1500/Z1500</f>
        <v/>
      </c>
      <c r="Z1500" s="4">
        <f>T1500</f>
        <v/>
      </c>
      <c r="AA1500" s="4">
        <f>IF(OR(S1500="6C",S1500="6B",S1500="5X",S1500="5Y"),0.08,0.5)</f>
        <v/>
      </c>
      <c r="AB1500" s="4">
        <f>$AG$5/$AG$2*Z1500</f>
        <v/>
      </c>
      <c r="AC1500" s="19">
        <f>Z1500+AA1500</f>
        <v/>
      </c>
      <c r="AD1500" s="8">
        <f>IF(COUNTIF(Catégories!A:A,N1500)=0,"catégorie inconnue",LOOKUP(N1500,Catégories!A:A,Catégories!B:B))</f>
        <v/>
      </c>
      <c r="AE1500" s="21">
        <f>SUM(Z1500:AB1500)</f>
        <v/>
      </c>
    </row>
    <row r="1501" hidden="1" s="101">
      <c r="B1501" s="127" t="inlineStr">
        <is>
          <t>13624021</t>
        </is>
      </c>
      <c r="C1501" s="127" t="inlineStr">
        <is>
          <t>2</t>
        </is>
      </c>
      <c r="D1501" s="123" t="n">
        <v>46149</v>
      </c>
      <c r="E1501" s="127" t="inlineStr">
        <is>
          <t>88263</t>
        </is>
      </c>
      <c r="F1501" s="127" t="inlineStr">
        <is>
          <t>21320</t>
        </is>
      </c>
      <c r="G1501" s="127" t="inlineStr">
        <is>
          <t>DE</t>
        </is>
      </c>
      <c r="H1501" s="127" t="inlineStr">
        <is>
          <t>FR</t>
        </is>
      </c>
      <c r="I1501" s="127" t="inlineStr">
        <is>
          <t>106526</t>
        </is>
      </c>
      <c r="J1501" s="127" t="inlineStr">
        <is>
          <t>106526</t>
        </is>
      </c>
      <c r="K1501" s="127" t="inlineStr">
        <is>
          <t>999999</t>
        </is>
      </c>
      <c r="L1501" s="127" t="inlineStr">
        <is>
          <t>XT414054398TS</t>
        </is>
      </c>
      <c r="M1501" s="127" t="inlineStr">
        <is>
          <t>N</t>
        </is>
      </c>
      <c r="N1501" s="127" t="inlineStr">
        <is>
          <t>Transport</t>
        </is>
      </c>
      <c r="O1501" s="127" t="inlineStr">
        <is>
          <t>N</t>
        </is>
      </c>
      <c r="P1501" s="127" t="inlineStr">
        <is>
          <t>S</t>
        </is>
      </c>
      <c r="Q1501" s="127" t="inlineStr">
        <is>
          <t>ZA</t>
        </is>
      </c>
      <c r="R1501" s="147" t="n">
        <v>4.506</v>
      </c>
      <c r="S1501" s="127" t="inlineStr">
        <is>
          <t>6C</t>
        </is>
      </c>
      <c r="T1501" s="148" t="n">
        <v>9.69</v>
      </c>
      <c r="U1501" s="127" t="inlineStr">
        <is>
          <t>LA RUCHE LOGISTIQUE</t>
        </is>
      </c>
      <c r="W1501" s="8">
        <f>IF(C1501&lt;&gt;2,"",IF(S1501="5X","5XK",IF(S1501="5Y","5YK",IF(S1501="6B","6BK",IF(S1501="6C","6CK","")))))</f>
        <v/>
      </c>
      <c r="X1501" s="8">
        <f>IF(S1501="6B",_xlfn.XLOOKUP(H1501,'Zoning 2shop'!A:A,'Zoning 2shop'!B:B),IF(S1501="6C",_xlfn.XLOOKUP(G1501,'Zoning 2shop'!C:C,'Zoning 2shop'!D:D),""))</f>
        <v/>
      </c>
      <c r="Y1501" s="112">
        <f>AB1501/Z1501</f>
        <v/>
      </c>
      <c r="Z1501" s="4">
        <f>T1501</f>
        <v/>
      </c>
      <c r="AA1501" s="4">
        <f>IF(OR(S1501="6C",S1501="6B",S1501="5X",S1501="5Y"),0.08,0.5)</f>
        <v/>
      </c>
      <c r="AB1501" s="4">
        <f>$AG$5/$AG$2*Z1501</f>
        <v/>
      </c>
      <c r="AC1501" s="19">
        <f>Z1501+AA1501</f>
        <v/>
      </c>
      <c r="AD1501" s="8">
        <f>IF(COUNTIF(Catégories!A:A,N1501)=0,"catégorie inconnue",LOOKUP(N1501,Catégories!A:A,Catégories!B:B))</f>
        <v/>
      </c>
      <c r="AE1501" s="21">
        <f>SUM(Z1501:AB1501)</f>
        <v/>
      </c>
    </row>
    <row r="1502" hidden="1" s="101">
      <c r="B1502" s="127" t="inlineStr">
        <is>
          <t>13624021</t>
        </is>
      </c>
      <c r="C1502" s="127" t="inlineStr">
        <is>
          <t>2</t>
        </is>
      </c>
      <c r="D1502" s="123" t="n">
        <v>46149</v>
      </c>
      <c r="E1502" s="127" t="inlineStr">
        <is>
          <t>65719</t>
        </is>
      </c>
      <c r="F1502" s="127" t="inlineStr">
        <is>
          <t>21320</t>
        </is>
      </c>
      <c r="G1502" s="127" t="inlineStr">
        <is>
          <t>DE</t>
        </is>
      </c>
      <c r="H1502" s="127" t="inlineStr">
        <is>
          <t>FR</t>
        </is>
      </c>
      <c r="I1502" s="127" t="inlineStr">
        <is>
          <t>109581</t>
        </is>
      </c>
      <c r="J1502" s="127" t="inlineStr">
        <is>
          <t>109581</t>
        </is>
      </c>
      <c r="K1502" s="127" t="inlineStr">
        <is>
          <t>999999</t>
        </is>
      </c>
      <c r="L1502" s="127" t="inlineStr">
        <is>
          <t>XT414055478TS</t>
        </is>
      </c>
      <c r="M1502" s="127" t="inlineStr">
        <is>
          <t>N</t>
        </is>
      </c>
      <c r="N1502" s="127" t="inlineStr">
        <is>
          <t>Transport</t>
        </is>
      </c>
      <c r="O1502" s="127" t="inlineStr">
        <is>
          <t>N</t>
        </is>
      </c>
      <c r="P1502" s="127" t="inlineStr">
        <is>
          <t>S</t>
        </is>
      </c>
      <c r="Q1502" s="127" t="inlineStr">
        <is>
          <t>ZA</t>
        </is>
      </c>
      <c r="R1502" s="147" t="n">
        <v>4</v>
      </c>
      <c r="S1502" s="127" t="inlineStr">
        <is>
          <t>6C</t>
        </is>
      </c>
      <c r="T1502" s="148" t="n">
        <v>9.029999999999999</v>
      </c>
      <c r="U1502" s="127" t="inlineStr">
        <is>
          <t>LA RUCHE LOGISTIQUE</t>
        </is>
      </c>
      <c r="W1502" s="8">
        <f>IF(C1502&lt;&gt;2,"",IF(S1502="5X","5XK",IF(S1502="5Y","5YK",IF(S1502="6B","6BK",IF(S1502="6C","6CK","")))))</f>
        <v/>
      </c>
      <c r="X1502" s="8">
        <f>IF(S1502="6B",_xlfn.XLOOKUP(H1502,'Zoning 2shop'!A:A,'Zoning 2shop'!B:B),IF(S1502="6C",_xlfn.XLOOKUP(G1502,'Zoning 2shop'!C:C,'Zoning 2shop'!D:D),""))</f>
        <v/>
      </c>
      <c r="Y1502" s="112">
        <f>AB1502/Z1502</f>
        <v/>
      </c>
      <c r="Z1502" s="4">
        <f>T1502</f>
        <v/>
      </c>
      <c r="AA1502" s="4">
        <f>IF(OR(S1502="6C",S1502="6B",S1502="5X",S1502="5Y"),0.08,0.5)</f>
        <v/>
      </c>
      <c r="AB1502" s="4">
        <f>$AG$5/$AG$2*Z1502</f>
        <v/>
      </c>
      <c r="AC1502" s="19">
        <f>Z1502+AA1502</f>
        <v/>
      </c>
      <c r="AD1502" s="8">
        <f>IF(COUNTIF(Catégories!A:A,N1502)=0,"catégorie inconnue",LOOKUP(N1502,Catégories!A:A,Catégories!B:B))</f>
        <v/>
      </c>
      <c r="AE1502" s="21">
        <f>SUM(Z1502:AB1502)</f>
        <v/>
      </c>
    </row>
    <row r="1503" hidden="1" s="101">
      <c r="B1503" s="127" t="inlineStr">
        <is>
          <t>13624021</t>
        </is>
      </c>
      <c r="C1503" s="127" t="inlineStr">
        <is>
          <t>2</t>
        </is>
      </c>
      <c r="D1503" s="123" t="n">
        <v>46149</v>
      </c>
      <c r="E1503" s="127" t="inlineStr">
        <is>
          <t>81829</t>
        </is>
      </c>
      <c r="F1503" s="127" t="inlineStr">
        <is>
          <t>21320</t>
        </is>
      </c>
      <c r="G1503" s="127" t="inlineStr">
        <is>
          <t>DE</t>
        </is>
      </c>
      <c r="H1503" s="127" t="inlineStr">
        <is>
          <t>FR</t>
        </is>
      </c>
      <c r="I1503" s="127" t="inlineStr">
        <is>
          <t>109180</t>
        </is>
      </c>
      <c r="J1503" s="127" t="inlineStr">
        <is>
          <t>109180</t>
        </is>
      </c>
      <c r="K1503" s="127" t="inlineStr">
        <is>
          <t>999999</t>
        </is>
      </c>
      <c r="L1503" s="127" t="inlineStr">
        <is>
          <t>XT414056093TS</t>
        </is>
      </c>
      <c r="M1503" s="127" t="inlineStr">
        <is>
          <t>N</t>
        </is>
      </c>
      <c r="N1503" s="127" t="inlineStr">
        <is>
          <t>Transport</t>
        </is>
      </c>
      <c r="O1503" s="127" t="inlineStr">
        <is>
          <t>N</t>
        </is>
      </c>
      <c r="P1503" s="127" t="inlineStr">
        <is>
          <t>S</t>
        </is>
      </c>
      <c r="Q1503" s="127" t="inlineStr">
        <is>
          <t>ZA</t>
        </is>
      </c>
      <c r="R1503" s="147" t="n">
        <v>4.678</v>
      </c>
      <c r="S1503" s="127" t="inlineStr">
        <is>
          <t>6C</t>
        </is>
      </c>
      <c r="T1503" s="148" t="n">
        <v>9.69</v>
      </c>
      <c r="U1503" s="127" t="inlineStr">
        <is>
          <t>LA RUCHE LOGISTIQUE</t>
        </is>
      </c>
      <c r="W1503" s="8">
        <f>IF(C1503&lt;&gt;2,"",IF(S1503="5X","5XK",IF(S1503="5Y","5YK",IF(S1503="6B","6BK",IF(S1503="6C","6CK","")))))</f>
        <v/>
      </c>
      <c r="X1503" s="8">
        <f>IF(S1503="6B",_xlfn.XLOOKUP(H1503,'Zoning 2shop'!A:A,'Zoning 2shop'!B:B),IF(S1503="6C",_xlfn.XLOOKUP(G1503,'Zoning 2shop'!C:C,'Zoning 2shop'!D:D),""))</f>
        <v/>
      </c>
      <c r="Y1503" s="112">
        <f>AB1503/Z1503</f>
        <v/>
      </c>
      <c r="Z1503" s="4">
        <f>T1503</f>
        <v/>
      </c>
      <c r="AA1503" s="4">
        <f>IF(OR(S1503="6C",S1503="6B",S1503="5X",S1503="5Y"),0.08,0.5)</f>
        <v/>
      </c>
      <c r="AB1503" s="4">
        <f>$AG$5/$AG$2*Z1503</f>
        <v/>
      </c>
      <c r="AC1503" s="19">
        <f>Z1503+AA1503</f>
        <v/>
      </c>
      <c r="AD1503" s="8">
        <f>IF(COUNTIF(Catégories!A:A,N1503)=0,"catégorie inconnue",LOOKUP(N1503,Catégories!A:A,Catégories!B:B))</f>
        <v/>
      </c>
      <c r="AE1503" s="21">
        <f>SUM(Z1503:AB1503)</f>
        <v/>
      </c>
    </row>
    <row r="1504" hidden="1" s="101">
      <c r="B1504" s="127" t="inlineStr">
        <is>
          <t>13624021</t>
        </is>
      </c>
      <c r="C1504" s="127" t="inlineStr">
        <is>
          <t>2</t>
        </is>
      </c>
      <c r="D1504" s="123" t="n">
        <v>46149</v>
      </c>
      <c r="E1504" s="127" t="inlineStr">
        <is>
          <t>87452</t>
        </is>
      </c>
      <c r="F1504" s="127" t="inlineStr">
        <is>
          <t>21320</t>
        </is>
      </c>
      <c r="G1504" s="127" t="inlineStr">
        <is>
          <t>DE</t>
        </is>
      </c>
      <c r="H1504" s="127" t="inlineStr">
        <is>
          <t>FR</t>
        </is>
      </c>
      <c r="I1504" s="127" t="inlineStr">
        <is>
          <t>108473</t>
        </is>
      </c>
      <c r="J1504" s="127" t="inlineStr">
        <is>
          <t>108473</t>
        </is>
      </c>
      <c r="K1504" s="127" t="inlineStr">
        <is>
          <t>999999</t>
        </is>
      </c>
      <c r="L1504" s="127" t="inlineStr">
        <is>
          <t>XT414060597TS</t>
        </is>
      </c>
      <c r="M1504" s="127" t="inlineStr">
        <is>
          <t>N</t>
        </is>
      </c>
      <c r="N1504" s="127" t="inlineStr">
        <is>
          <t>Transport</t>
        </is>
      </c>
      <c r="O1504" s="127" t="inlineStr">
        <is>
          <t>N</t>
        </is>
      </c>
      <c r="P1504" s="127" t="inlineStr">
        <is>
          <t>S</t>
        </is>
      </c>
      <c r="Q1504" s="127" t="inlineStr">
        <is>
          <t>ZA</t>
        </is>
      </c>
      <c r="R1504" s="147" t="n">
        <v>5.165</v>
      </c>
      <c r="S1504" s="127" t="inlineStr">
        <is>
          <t>6C</t>
        </is>
      </c>
      <c r="T1504" s="148" t="n">
        <v>10.35</v>
      </c>
      <c r="U1504" s="127" t="inlineStr">
        <is>
          <t>LA RUCHE LOGISTIQUE</t>
        </is>
      </c>
      <c r="W1504" s="8">
        <f>IF(C1504&lt;&gt;2,"",IF(S1504="5X","5XK",IF(S1504="5Y","5YK",IF(S1504="6B","6BK",IF(S1504="6C","6CK","")))))</f>
        <v/>
      </c>
      <c r="X1504" s="8">
        <f>IF(S1504="6B",_xlfn.XLOOKUP(H1504,'Zoning 2shop'!A:A,'Zoning 2shop'!B:B),IF(S1504="6C",_xlfn.XLOOKUP(G1504,'Zoning 2shop'!C:C,'Zoning 2shop'!D:D),""))</f>
        <v/>
      </c>
      <c r="Y1504" s="112">
        <f>AB1504/Z1504</f>
        <v/>
      </c>
      <c r="Z1504" s="4">
        <f>T1504</f>
        <v/>
      </c>
      <c r="AA1504" s="4">
        <f>IF(OR(S1504="6C",S1504="6B",S1504="5X",S1504="5Y"),0.08,0.5)</f>
        <v/>
      </c>
      <c r="AB1504" s="4">
        <f>$AG$5/$AG$2*Z1504</f>
        <v/>
      </c>
      <c r="AC1504" s="19">
        <f>Z1504+AA1504</f>
        <v/>
      </c>
      <c r="AD1504" s="8">
        <f>IF(COUNTIF(Catégories!A:A,N1504)=0,"catégorie inconnue",LOOKUP(N1504,Catégories!A:A,Catégories!B:B))</f>
        <v/>
      </c>
      <c r="AE1504" s="21">
        <f>SUM(Z1504:AB1504)</f>
        <v/>
      </c>
    </row>
    <row r="1505" hidden="1" s="101">
      <c r="B1505" s="127" t="inlineStr">
        <is>
          <t>13624021</t>
        </is>
      </c>
      <c r="C1505" s="127" t="inlineStr">
        <is>
          <t>2</t>
        </is>
      </c>
      <c r="D1505" s="123" t="n">
        <v>46150</v>
      </c>
      <c r="E1505" s="127" t="inlineStr">
        <is>
          <t>9972</t>
        </is>
      </c>
      <c r="F1505" s="127" t="inlineStr">
        <is>
          <t>21320</t>
        </is>
      </c>
      <c r="G1505" s="127" t="inlineStr">
        <is>
          <t>AT</t>
        </is>
      </c>
      <c r="H1505" s="127" t="inlineStr">
        <is>
          <t>FR</t>
        </is>
      </c>
      <c r="I1505" s="127" t="inlineStr">
        <is>
          <t>110103</t>
        </is>
      </c>
      <c r="J1505" s="127" t="inlineStr">
        <is>
          <t>110103</t>
        </is>
      </c>
      <c r="K1505" s="127" t="inlineStr">
        <is>
          <t>999999</t>
        </is>
      </c>
      <c r="L1505" s="127" t="inlineStr">
        <is>
          <t>XT414063505TS</t>
        </is>
      </c>
      <c r="M1505" s="127" t="inlineStr">
        <is>
          <t>N</t>
        </is>
      </c>
      <c r="N1505" s="127" t="inlineStr">
        <is>
          <t>Transport</t>
        </is>
      </c>
      <c r="O1505" s="127" t="inlineStr">
        <is>
          <t>N</t>
        </is>
      </c>
      <c r="P1505" s="127" t="inlineStr">
        <is>
          <t>S</t>
        </is>
      </c>
      <c r="Q1505" s="127" t="inlineStr">
        <is>
          <t>ZA</t>
        </is>
      </c>
      <c r="R1505" s="147" t="n">
        <v>4.743</v>
      </c>
      <c r="S1505" s="127" t="inlineStr">
        <is>
          <t>6C</t>
        </is>
      </c>
      <c r="T1505" s="148" t="n">
        <v>13.83</v>
      </c>
      <c r="U1505" s="127" t="inlineStr">
        <is>
          <t>LA RUCHE LOGISTIQUE</t>
        </is>
      </c>
      <c r="W1505" s="8">
        <f>IF(C1505&lt;&gt;2,"",IF(S1505="5X","5XK",IF(S1505="5Y","5YK",IF(S1505="6B","6BK",IF(S1505="6C","6CK","")))))</f>
        <v/>
      </c>
      <c r="X1505" s="8">
        <f>IF(S1505="6B",_xlfn.XLOOKUP(H1505,'Zoning 2shop'!A:A,'Zoning 2shop'!B:B),IF(S1505="6C",_xlfn.XLOOKUP(G1505,'Zoning 2shop'!C:C,'Zoning 2shop'!D:D),""))</f>
        <v/>
      </c>
      <c r="Y1505" s="112">
        <f>AB1505/Z1505</f>
        <v/>
      </c>
      <c r="Z1505" s="4">
        <f>T1505</f>
        <v/>
      </c>
      <c r="AA1505" s="4">
        <f>IF(OR(S1505="6C",S1505="6B",S1505="5X",S1505="5Y"),0.08,0.5)</f>
        <v/>
      </c>
      <c r="AB1505" s="4">
        <f>$AG$5/$AG$2*Z1505</f>
        <v/>
      </c>
      <c r="AC1505" s="19">
        <f>Z1505+AA1505</f>
        <v/>
      </c>
      <c r="AD1505" s="8">
        <f>IF(COUNTIF(Catégories!A:A,N1505)=0,"catégorie inconnue",LOOKUP(N1505,Catégories!A:A,Catégories!B:B))</f>
        <v/>
      </c>
      <c r="AE1505" s="21">
        <f>SUM(Z1505:AB1505)</f>
        <v/>
      </c>
    </row>
    <row r="1506" hidden="1" s="101">
      <c r="B1506" s="127" t="inlineStr">
        <is>
          <t>13624021</t>
        </is>
      </c>
      <c r="C1506" s="127" t="inlineStr">
        <is>
          <t>2</t>
        </is>
      </c>
      <c r="D1506" s="123" t="n">
        <v>46150</v>
      </c>
      <c r="E1506" s="127" t="inlineStr">
        <is>
          <t>95488</t>
        </is>
      </c>
      <c r="F1506" s="127" t="inlineStr">
        <is>
          <t>21320</t>
        </is>
      </c>
      <c r="G1506" s="127" t="inlineStr">
        <is>
          <t>DE</t>
        </is>
      </c>
      <c r="H1506" s="127" t="inlineStr">
        <is>
          <t>FR</t>
        </is>
      </c>
      <c r="I1506" s="127" t="inlineStr">
        <is>
          <t>110029</t>
        </is>
      </c>
      <c r="J1506" s="127" t="inlineStr">
        <is>
          <t>110029</t>
        </is>
      </c>
      <c r="K1506" s="127" t="inlineStr">
        <is>
          <t>999999</t>
        </is>
      </c>
      <c r="L1506" s="127" t="inlineStr">
        <is>
          <t>XT414064112TS</t>
        </is>
      </c>
      <c r="M1506" s="127" t="inlineStr">
        <is>
          <t>N</t>
        </is>
      </c>
      <c r="N1506" s="127" t="inlineStr">
        <is>
          <t>Transport</t>
        </is>
      </c>
      <c r="O1506" s="127" t="inlineStr">
        <is>
          <t>N</t>
        </is>
      </c>
      <c r="P1506" s="127" t="inlineStr">
        <is>
          <t>S</t>
        </is>
      </c>
      <c r="Q1506" s="127" t="inlineStr">
        <is>
          <t>ZA</t>
        </is>
      </c>
      <c r="R1506" s="147" t="n">
        <v>1.12</v>
      </c>
      <c r="S1506" s="127" t="inlineStr">
        <is>
          <t>6C</t>
        </is>
      </c>
      <c r="T1506" s="148" t="n">
        <v>5.88</v>
      </c>
      <c r="U1506" s="127" t="inlineStr">
        <is>
          <t>LA RUCHE LOGISTIQUE</t>
        </is>
      </c>
      <c r="W1506" s="8">
        <f>IF(C1506&lt;&gt;2,"",IF(S1506="5X","5XK",IF(S1506="5Y","5YK",IF(S1506="6B","6BK",IF(S1506="6C","6CK","")))))</f>
        <v/>
      </c>
      <c r="X1506" s="8">
        <f>IF(S1506="6B",_xlfn.XLOOKUP(H1506,'Zoning 2shop'!A:A,'Zoning 2shop'!B:B),IF(S1506="6C",_xlfn.XLOOKUP(G1506,'Zoning 2shop'!C:C,'Zoning 2shop'!D:D),""))</f>
        <v/>
      </c>
      <c r="Y1506" s="112">
        <f>AB1506/Z1506</f>
        <v/>
      </c>
      <c r="Z1506" s="4">
        <f>T1506</f>
        <v/>
      </c>
      <c r="AA1506" s="4">
        <f>IF(OR(S1506="6C",S1506="6B",S1506="5X",S1506="5Y"),0.08,0.5)</f>
        <v/>
      </c>
      <c r="AB1506" s="4">
        <f>$AG$5/$AG$2*Z1506</f>
        <v/>
      </c>
      <c r="AC1506" s="19">
        <f>Z1506+AA1506</f>
        <v/>
      </c>
      <c r="AD1506" s="8">
        <f>IF(COUNTIF(Catégories!A:A,N1506)=0,"catégorie inconnue",LOOKUP(N1506,Catégories!A:A,Catégories!B:B))</f>
        <v/>
      </c>
      <c r="AE1506" s="21">
        <f>SUM(Z1506:AB1506)</f>
        <v/>
      </c>
    </row>
    <row r="1507" hidden="1" s="101">
      <c r="B1507" s="127" t="inlineStr">
        <is>
          <t>13624021</t>
        </is>
      </c>
      <c r="C1507" s="127" t="inlineStr">
        <is>
          <t>2</t>
        </is>
      </c>
      <c r="D1507" s="123" t="n">
        <v>46150</v>
      </c>
      <c r="E1507" s="127" t="inlineStr">
        <is>
          <t>22145</t>
        </is>
      </c>
      <c r="F1507" s="127" t="inlineStr">
        <is>
          <t>21320</t>
        </is>
      </c>
      <c r="G1507" s="127" t="inlineStr">
        <is>
          <t>DE</t>
        </is>
      </c>
      <c r="H1507" s="127" t="inlineStr">
        <is>
          <t>FR</t>
        </is>
      </c>
      <c r="I1507" s="127" t="inlineStr">
        <is>
          <t>107604</t>
        </is>
      </c>
      <c r="J1507" s="127" t="inlineStr">
        <is>
          <t>107604</t>
        </is>
      </c>
      <c r="K1507" s="127" t="inlineStr">
        <is>
          <t>999999</t>
        </is>
      </c>
      <c r="L1507" s="127" t="inlineStr">
        <is>
          <t>XT414065965TS</t>
        </is>
      </c>
      <c r="M1507" s="127" t="inlineStr">
        <is>
          <t>N</t>
        </is>
      </c>
      <c r="N1507" s="127" t="inlineStr">
        <is>
          <t>Transport</t>
        </is>
      </c>
      <c r="O1507" s="127" t="inlineStr">
        <is>
          <t>N</t>
        </is>
      </c>
      <c r="P1507" s="127" t="inlineStr">
        <is>
          <t>S</t>
        </is>
      </c>
      <c r="Q1507" s="127" t="inlineStr">
        <is>
          <t>ZA</t>
        </is>
      </c>
      <c r="R1507" s="147" t="n">
        <v>3.891</v>
      </c>
      <c r="S1507" s="127" t="inlineStr">
        <is>
          <t>6C</t>
        </is>
      </c>
      <c r="T1507" s="148" t="n">
        <v>9.029999999999999</v>
      </c>
      <c r="U1507" s="127" t="inlineStr">
        <is>
          <t>LA RUCHE LOGISTIQUE</t>
        </is>
      </c>
      <c r="W1507" s="8">
        <f>IF(C1507&lt;&gt;2,"",IF(S1507="5X","5XK",IF(S1507="5Y","5YK",IF(S1507="6B","6BK",IF(S1507="6C","6CK","")))))</f>
        <v/>
      </c>
      <c r="X1507" s="8">
        <f>IF(S1507="6B",_xlfn.XLOOKUP(H1507,'Zoning 2shop'!A:A,'Zoning 2shop'!B:B),IF(S1507="6C",_xlfn.XLOOKUP(G1507,'Zoning 2shop'!C:C,'Zoning 2shop'!D:D),""))</f>
        <v/>
      </c>
      <c r="Y1507" s="112">
        <f>AB1507/Z1507</f>
        <v/>
      </c>
      <c r="Z1507" s="4">
        <f>T1507</f>
        <v/>
      </c>
      <c r="AA1507" s="4">
        <f>IF(OR(S1507="6C",S1507="6B",S1507="5X",S1507="5Y"),0.08,0.5)</f>
        <v/>
      </c>
      <c r="AB1507" s="4">
        <f>$AG$5/$AG$2*Z1507</f>
        <v/>
      </c>
      <c r="AC1507" s="19">
        <f>Z1507+AA1507</f>
        <v/>
      </c>
      <c r="AD1507" s="8">
        <f>IF(COUNTIF(Catégories!A:A,N1507)=0,"catégorie inconnue",LOOKUP(N1507,Catégories!A:A,Catégories!B:B))</f>
        <v/>
      </c>
      <c r="AE1507" s="21">
        <f>SUM(Z1507:AB1507)</f>
        <v/>
      </c>
    </row>
    <row r="1508" hidden="1" s="101">
      <c r="B1508" s="127" t="inlineStr">
        <is>
          <t>13624021</t>
        </is>
      </c>
      <c r="C1508" s="127" t="inlineStr">
        <is>
          <t>2</t>
        </is>
      </c>
      <c r="D1508" s="123" t="n">
        <v>46150</v>
      </c>
      <c r="E1508" s="127" t="inlineStr">
        <is>
          <t>82237</t>
        </is>
      </c>
      <c r="F1508" s="127" t="inlineStr">
        <is>
          <t>21320</t>
        </is>
      </c>
      <c r="G1508" s="127" t="inlineStr">
        <is>
          <t>DE</t>
        </is>
      </c>
      <c r="H1508" s="127" t="inlineStr">
        <is>
          <t>FR</t>
        </is>
      </c>
      <c r="I1508" s="127" t="inlineStr">
        <is>
          <t>107091</t>
        </is>
      </c>
      <c r="J1508" s="127" t="inlineStr">
        <is>
          <t>107091</t>
        </is>
      </c>
      <c r="K1508" s="127" t="inlineStr">
        <is>
          <t>999999</t>
        </is>
      </c>
      <c r="L1508" s="127" t="inlineStr">
        <is>
          <t>XT414065991TS</t>
        </is>
      </c>
      <c r="M1508" s="127" t="inlineStr">
        <is>
          <t>N</t>
        </is>
      </c>
      <c r="N1508" s="127" t="inlineStr">
        <is>
          <t>Transport</t>
        </is>
      </c>
      <c r="O1508" s="127" t="inlineStr">
        <is>
          <t>N</t>
        </is>
      </c>
      <c r="P1508" s="127" t="inlineStr">
        <is>
          <t>S</t>
        </is>
      </c>
      <c r="Q1508" s="127" t="inlineStr">
        <is>
          <t>ZA</t>
        </is>
      </c>
      <c r="R1508" s="147" t="n">
        <v>4.532</v>
      </c>
      <c r="S1508" s="127" t="inlineStr">
        <is>
          <t>6C</t>
        </is>
      </c>
      <c r="T1508" s="148" t="n">
        <v>9.69</v>
      </c>
      <c r="U1508" s="127" t="inlineStr">
        <is>
          <t>LA RUCHE LOGISTIQUE</t>
        </is>
      </c>
      <c r="W1508" s="8">
        <f>IF(C1508&lt;&gt;2,"",IF(S1508="5X","5XK",IF(S1508="5Y","5YK",IF(S1508="6B","6BK",IF(S1508="6C","6CK","")))))</f>
        <v/>
      </c>
      <c r="X1508" s="8">
        <f>IF(S1508="6B",_xlfn.XLOOKUP(H1508,'Zoning 2shop'!A:A,'Zoning 2shop'!B:B),IF(S1508="6C",_xlfn.XLOOKUP(G1508,'Zoning 2shop'!C:C,'Zoning 2shop'!D:D),""))</f>
        <v/>
      </c>
      <c r="Y1508" s="112">
        <f>AB1508/Z1508</f>
        <v/>
      </c>
      <c r="Z1508" s="4">
        <f>T1508</f>
        <v/>
      </c>
      <c r="AA1508" s="4">
        <f>IF(OR(S1508="6C",S1508="6B",S1508="5X",S1508="5Y"),0.08,0.5)</f>
        <v/>
      </c>
      <c r="AB1508" s="4">
        <f>$AG$5/$AG$2*Z1508</f>
        <v/>
      </c>
      <c r="AC1508" s="19">
        <f>Z1508+AA1508</f>
        <v/>
      </c>
      <c r="AD1508" s="8">
        <f>IF(COUNTIF(Catégories!A:A,N1508)=0,"catégorie inconnue",LOOKUP(N1508,Catégories!A:A,Catégories!B:B))</f>
        <v/>
      </c>
      <c r="AE1508" s="21">
        <f>SUM(Z1508:AB1508)</f>
        <v/>
      </c>
    </row>
    <row r="1509" hidden="1" s="101">
      <c r="B1509" s="127" t="inlineStr">
        <is>
          <t>13624021</t>
        </is>
      </c>
      <c r="C1509" s="127" t="inlineStr">
        <is>
          <t>2</t>
        </is>
      </c>
      <c r="D1509" s="123" t="n">
        <v>46150</v>
      </c>
      <c r="E1509" s="127" t="inlineStr">
        <is>
          <t>1090</t>
        </is>
      </c>
      <c r="F1509" s="127" t="inlineStr">
        <is>
          <t>21320</t>
        </is>
      </c>
      <c r="G1509" s="127" t="inlineStr">
        <is>
          <t>AT</t>
        </is>
      </c>
      <c r="H1509" s="127" t="inlineStr">
        <is>
          <t>FR</t>
        </is>
      </c>
      <c r="I1509" s="127" t="inlineStr">
        <is>
          <t>97280</t>
        </is>
      </c>
      <c r="J1509" s="127" t="inlineStr">
        <is>
          <t>97280</t>
        </is>
      </c>
      <c r="K1509" s="127" t="inlineStr">
        <is>
          <t>999999</t>
        </is>
      </c>
      <c r="L1509" s="127" t="inlineStr">
        <is>
          <t>XT414067224TS</t>
        </is>
      </c>
      <c r="M1509" s="127" t="inlineStr">
        <is>
          <t>N</t>
        </is>
      </c>
      <c r="N1509" s="127" t="inlineStr">
        <is>
          <t>Transport</t>
        </is>
      </c>
      <c r="O1509" s="127" t="inlineStr">
        <is>
          <t>N</t>
        </is>
      </c>
      <c r="P1509" s="127" t="inlineStr">
        <is>
          <t>S</t>
        </is>
      </c>
      <c r="Q1509" s="127" t="inlineStr">
        <is>
          <t>ZA</t>
        </is>
      </c>
      <c r="R1509" s="147" t="n">
        <v>0.8159999999999999</v>
      </c>
      <c r="S1509" s="127" t="inlineStr">
        <is>
          <t>6C</t>
        </is>
      </c>
      <c r="T1509" s="148" t="n">
        <v>9.69</v>
      </c>
      <c r="U1509" s="127" t="inlineStr">
        <is>
          <t>LA RUCHE LOGISTIQUE</t>
        </is>
      </c>
      <c r="W1509" s="8">
        <f>IF(C1509&lt;&gt;2,"",IF(S1509="5X","5XK",IF(S1509="5Y","5YK",IF(S1509="6B","6BK",IF(S1509="6C","6CK","")))))</f>
        <v/>
      </c>
      <c r="X1509" s="8">
        <f>IF(S1509="6B",_xlfn.XLOOKUP(H1509,'Zoning 2shop'!A:A,'Zoning 2shop'!B:B),IF(S1509="6C",_xlfn.XLOOKUP(G1509,'Zoning 2shop'!C:C,'Zoning 2shop'!D:D),""))</f>
        <v/>
      </c>
      <c r="Y1509" s="112">
        <f>AB1509/Z1509</f>
        <v/>
      </c>
      <c r="Z1509" s="4">
        <f>T1509</f>
        <v/>
      </c>
      <c r="AA1509" s="4">
        <f>IF(OR(S1509="6C",S1509="6B",S1509="5X",S1509="5Y"),0.08,0.5)</f>
        <v/>
      </c>
      <c r="AB1509" s="4">
        <f>$AG$5/$AG$2*Z1509</f>
        <v/>
      </c>
      <c r="AC1509" s="19">
        <f>Z1509+AA1509</f>
        <v/>
      </c>
      <c r="AD1509" s="8">
        <f>IF(COUNTIF(Catégories!A:A,N1509)=0,"catégorie inconnue",LOOKUP(N1509,Catégories!A:A,Catégories!B:B))</f>
        <v/>
      </c>
      <c r="AE1509" s="21">
        <f>SUM(Z1509:AB1509)</f>
        <v/>
      </c>
    </row>
    <row r="1510" hidden="1" s="101">
      <c r="B1510" s="127" t="inlineStr">
        <is>
          <t>13624021</t>
        </is>
      </c>
      <c r="C1510" s="127" t="inlineStr">
        <is>
          <t>2</t>
        </is>
      </c>
      <c r="D1510" s="123" t="n">
        <v>46150</v>
      </c>
      <c r="E1510" s="127" t="inlineStr">
        <is>
          <t>16567</t>
        </is>
      </c>
      <c r="F1510" s="127" t="inlineStr">
        <is>
          <t>21320</t>
        </is>
      </c>
      <c r="G1510" s="127" t="inlineStr">
        <is>
          <t>DE</t>
        </is>
      </c>
      <c r="H1510" s="127" t="inlineStr">
        <is>
          <t>FR</t>
        </is>
      </c>
      <c r="I1510" s="127" t="inlineStr">
        <is>
          <t>108956</t>
        </is>
      </c>
      <c r="J1510" s="127" t="inlineStr">
        <is>
          <t>108956</t>
        </is>
      </c>
      <c r="K1510" s="127" t="inlineStr">
        <is>
          <t>999999</t>
        </is>
      </c>
      <c r="L1510" s="127" t="inlineStr">
        <is>
          <t>XT414067652TS</t>
        </is>
      </c>
      <c r="M1510" s="127" t="inlineStr">
        <is>
          <t>N</t>
        </is>
      </c>
      <c r="N1510" s="127" t="inlineStr">
        <is>
          <t>Transport</t>
        </is>
      </c>
      <c r="O1510" s="127" t="inlineStr">
        <is>
          <t>N</t>
        </is>
      </c>
      <c r="P1510" s="127" t="inlineStr">
        <is>
          <t>S</t>
        </is>
      </c>
      <c r="Q1510" s="127" t="inlineStr">
        <is>
          <t>ZA</t>
        </is>
      </c>
      <c r="R1510" s="147" t="n">
        <v>0.13</v>
      </c>
      <c r="S1510" s="127" t="inlineStr">
        <is>
          <t>6C</t>
        </is>
      </c>
      <c r="T1510" s="148" t="n">
        <v>5.33</v>
      </c>
      <c r="U1510" s="127" t="inlineStr">
        <is>
          <t>LA RUCHE LOGISTIQUE</t>
        </is>
      </c>
      <c r="W1510" s="8">
        <f>IF(C1510&lt;&gt;2,"",IF(S1510="5X","5XK",IF(S1510="5Y","5YK",IF(S1510="6B","6BK",IF(S1510="6C","6CK","")))))</f>
        <v/>
      </c>
      <c r="X1510" s="8">
        <f>IF(S1510="6B",_xlfn.XLOOKUP(H1510,'Zoning 2shop'!A:A,'Zoning 2shop'!B:B),IF(S1510="6C",_xlfn.XLOOKUP(G1510,'Zoning 2shop'!C:C,'Zoning 2shop'!D:D),""))</f>
        <v/>
      </c>
      <c r="Y1510" s="112">
        <f>AB1510/Z1510</f>
        <v/>
      </c>
      <c r="Z1510" s="4">
        <f>T1510</f>
        <v/>
      </c>
      <c r="AA1510" s="4">
        <f>IF(OR(S1510="6C",S1510="6B",S1510="5X",S1510="5Y"),0.08,0.5)</f>
        <v/>
      </c>
      <c r="AB1510" s="4">
        <f>$AG$5/$AG$2*Z1510</f>
        <v/>
      </c>
      <c r="AC1510" s="19">
        <f>Z1510+AA1510</f>
        <v/>
      </c>
      <c r="AD1510" s="8">
        <f>IF(COUNTIF(Catégories!A:A,N1510)=0,"catégorie inconnue",LOOKUP(N1510,Catégories!A:A,Catégories!B:B))</f>
        <v/>
      </c>
      <c r="AE1510" s="21">
        <f>SUM(Z1510:AB1510)</f>
        <v/>
      </c>
    </row>
    <row r="1511" hidden="1" s="101">
      <c r="B1511" s="127" t="inlineStr">
        <is>
          <t>13624021</t>
        </is>
      </c>
      <c r="C1511" s="127" t="inlineStr">
        <is>
          <t>2</t>
        </is>
      </c>
      <c r="D1511" s="123" t="n">
        <v>46150</v>
      </c>
      <c r="E1511" s="127" t="inlineStr">
        <is>
          <t>06343</t>
        </is>
      </c>
      <c r="F1511" s="127" t="inlineStr">
        <is>
          <t>21320</t>
        </is>
      </c>
      <c r="G1511" s="127" t="inlineStr">
        <is>
          <t>DE</t>
        </is>
      </c>
      <c r="H1511" s="127" t="inlineStr">
        <is>
          <t>FR</t>
        </is>
      </c>
      <c r="I1511" s="127" t="inlineStr">
        <is>
          <t>108799</t>
        </is>
      </c>
      <c r="J1511" s="127" t="inlineStr">
        <is>
          <t>108799</t>
        </is>
      </c>
      <c r="K1511" s="127" t="inlineStr">
        <is>
          <t>999999</t>
        </is>
      </c>
      <c r="L1511" s="127" t="inlineStr">
        <is>
          <t>XT414067785TS</t>
        </is>
      </c>
      <c r="M1511" s="127" t="inlineStr">
        <is>
          <t>N</t>
        </is>
      </c>
      <c r="N1511" s="127" t="inlineStr">
        <is>
          <t>Transport</t>
        </is>
      </c>
      <c r="O1511" s="127" t="inlineStr">
        <is>
          <t>N</t>
        </is>
      </c>
      <c r="P1511" s="127" t="inlineStr">
        <is>
          <t>S</t>
        </is>
      </c>
      <c r="Q1511" s="127" t="inlineStr">
        <is>
          <t>ZA</t>
        </is>
      </c>
      <c r="R1511" s="147" t="n">
        <v>6.33</v>
      </c>
      <c r="S1511" s="127" t="inlineStr">
        <is>
          <t>6C</t>
        </is>
      </c>
      <c r="T1511" s="148" t="n">
        <v>11.01</v>
      </c>
      <c r="U1511" s="127" t="inlineStr">
        <is>
          <t>LA RUCHE LOGISTIQUE</t>
        </is>
      </c>
      <c r="W1511" s="8">
        <f>IF(C1511&lt;&gt;2,"",IF(S1511="5X","5XK",IF(S1511="5Y","5YK",IF(S1511="6B","6BK",IF(S1511="6C","6CK","")))))</f>
        <v/>
      </c>
      <c r="X1511" s="8">
        <f>IF(S1511="6B",_xlfn.XLOOKUP(H1511,'Zoning 2shop'!A:A,'Zoning 2shop'!B:B),IF(S1511="6C",_xlfn.XLOOKUP(G1511,'Zoning 2shop'!C:C,'Zoning 2shop'!D:D),""))</f>
        <v/>
      </c>
      <c r="Y1511" s="112">
        <f>AB1511/Z1511</f>
        <v/>
      </c>
      <c r="Z1511" s="4">
        <f>T1511</f>
        <v/>
      </c>
      <c r="AA1511" s="4">
        <f>IF(OR(S1511="6C",S1511="6B",S1511="5X",S1511="5Y"),0.08,0.5)</f>
        <v/>
      </c>
      <c r="AB1511" s="4">
        <f>$AG$5/$AG$2*Z1511</f>
        <v/>
      </c>
      <c r="AC1511" s="19">
        <f>Z1511+AA1511</f>
        <v/>
      </c>
      <c r="AD1511" s="8">
        <f>IF(COUNTIF(Catégories!A:A,N1511)=0,"catégorie inconnue",LOOKUP(N1511,Catégories!A:A,Catégories!B:B))</f>
        <v/>
      </c>
      <c r="AE1511" s="21">
        <f>SUM(Z1511:AB1511)</f>
        <v/>
      </c>
    </row>
    <row r="1512" hidden="1" s="101">
      <c r="B1512" s="127" t="inlineStr">
        <is>
          <t>13624021</t>
        </is>
      </c>
      <c r="C1512" s="127" t="inlineStr">
        <is>
          <t>2</t>
        </is>
      </c>
      <c r="D1512" s="123" t="n">
        <v>46150</v>
      </c>
      <c r="E1512" s="127" t="inlineStr">
        <is>
          <t>15345</t>
        </is>
      </c>
      <c r="F1512" s="127" t="inlineStr">
        <is>
          <t>21320</t>
        </is>
      </c>
      <c r="G1512" s="127" t="inlineStr">
        <is>
          <t>DE</t>
        </is>
      </c>
      <c r="H1512" s="127" t="inlineStr">
        <is>
          <t>FR</t>
        </is>
      </c>
      <c r="I1512" s="127" t="inlineStr">
        <is>
          <t>109098</t>
        </is>
      </c>
      <c r="J1512" s="127" t="inlineStr">
        <is>
          <t>109098</t>
        </is>
      </c>
      <c r="K1512" s="127" t="inlineStr">
        <is>
          <t>999999</t>
        </is>
      </c>
      <c r="L1512" s="127" t="inlineStr">
        <is>
          <t>XT414067839TS</t>
        </is>
      </c>
      <c r="M1512" s="127" t="inlineStr">
        <is>
          <t>N</t>
        </is>
      </c>
      <c r="N1512" s="127" t="inlineStr">
        <is>
          <t>Transport</t>
        </is>
      </c>
      <c r="O1512" s="127" t="inlineStr">
        <is>
          <t>N</t>
        </is>
      </c>
      <c r="P1512" s="127" t="inlineStr">
        <is>
          <t>S</t>
        </is>
      </c>
      <c r="Q1512" s="127" t="inlineStr">
        <is>
          <t>ZA</t>
        </is>
      </c>
      <c r="R1512" s="147" t="n">
        <v>4.464</v>
      </c>
      <c r="S1512" s="127" t="inlineStr">
        <is>
          <t>6C</t>
        </is>
      </c>
      <c r="T1512" s="148" t="n">
        <v>9.69</v>
      </c>
      <c r="U1512" s="127" t="inlineStr">
        <is>
          <t>LA RUCHE LOGISTIQUE</t>
        </is>
      </c>
      <c r="W1512" s="8">
        <f>IF(C1512&lt;&gt;2,"",IF(S1512="5X","5XK",IF(S1512="5Y","5YK",IF(S1512="6B","6BK",IF(S1512="6C","6CK","")))))</f>
        <v/>
      </c>
      <c r="X1512" s="8">
        <f>IF(S1512="6B",_xlfn.XLOOKUP(H1512,'Zoning 2shop'!A:A,'Zoning 2shop'!B:B),IF(S1512="6C",_xlfn.XLOOKUP(G1512,'Zoning 2shop'!C:C,'Zoning 2shop'!D:D),""))</f>
        <v/>
      </c>
      <c r="Y1512" s="112">
        <f>AB1512/Z1512</f>
        <v/>
      </c>
      <c r="Z1512" s="4">
        <f>T1512</f>
        <v/>
      </c>
      <c r="AA1512" s="4">
        <f>IF(OR(S1512="6C",S1512="6B",S1512="5X",S1512="5Y"),0.08,0.5)</f>
        <v/>
      </c>
      <c r="AB1512" s="4">
        <f>$AG$5/$AG$2*Z1512</f>
        <v/>
      </c>
      <c r="AC1512" s="19">
        <f>Z1512+AA1512</f>
        <v/>
      </c>
      <c r="AD1512" s="8">
        <f>IF(COUNTIF(Catégories!A:A,N1512)=0,"catégorie inconnue",LOOKUP(N1512,Catégories!A:A,Catégories!B:B))</f>
        <v/>
      </c>
      <c r="AE1512" s="21">
        <f>SUM(Z1512:AB1512)</f>
        <v/>
      </c>
    </row>
    <row r="1513" hidden="1" s="101">
      <c r="B1513" s="127" t="inlineStr">
        <is>
          <t>13624021</t>
        </is>
      </c>
      <c r="C1513" s="127" t="inlineStr">
        <is>
          <t>2</t>
        </is>
      </c>
      <c r="D1513" s="123" t="n">
        <v>46150</v>
      </c>
      <c r="E1513" s="127" t="inlineStr">
        <is>
          <t>72631</t>
        </is>
      </c>
      <c r="F1513" s="127" t="inlineStr">
        <is>
          <t>21320</t>
        </is>
      </c>
      <c r="G1513" s="127" t="inlineStr">
        <is>
          <t>DE</t>
        </is>
      </c>
      <c r="H1513" s="127" t="inlineStr">
        <is>
          <t>FR</t>
        </is>
      </c>
      <c r="I1513" s="127" t="inlineStr">
        <is>
          <t>108376</t>
        </is>
      </c>
      <c r="J1513" s="127" t="inlineStr">
        <is>
          <t>108376</t>
        </is>
      </c>
      <c r="K1513" s="127" t="inlineStr">
        <is>
          <t>999999</t>
        </is>
      </c>
      <c r="L1513" s="127" t="inlineStr">
        <is>
          <t>XT414069826TS</t>
        </is>
      </c>
      <c r="M1513" s="127" t="inlineStr">
        <is>
          <t>N</t>
        </is>
      </c>
      <c r="N1513" s="127" t="inlineStr">
        <is>
          <t>Transport</t>
        </is>
      </c>
      <c r="O1513" s="127" t="inlineStr">
        <is>
          <t>N</t>
        </is>
      </c>
      <c r="P1513" s="127" t="inlineStr">
        <is>
          <t>S</t>
        </is>
      </c>
      <c r="Q1513" s="127" t="inlineStr">
        <is>
          <t>ZA</t>
        </is>
      </c>
      <c r="R1513" s="147" t="n">
        <v>4.266</v>
      </c>
      <c r="S1513" s="127" t="inlineStr">
        <is>
          <t>6C</t>
        </is>
      </c>
      <c r="T1513" s="148" t="n">
        <v>9.69</v>
      </c>
      <c r="U1513" s="127" t="inlineStr">
        <is>
          <t>LA RUCHE LOGISTIQUE</t>
        </is>
      </c>
      <c r="W1513" s="8">
        <f>IF(C1513&lt;&gt;2,"",IF(S1513="5X","5XK",IF(S1513="5Y","5YK",IF(S1513="6B","6BK",IF(S1513="6C","6CK","")))))</f>
        <v/>
      </c>
      <c r="X1513" s="8">
        <f>IF(S1513="6B",_xlfn.XLOOKUP(H1513,'Zoning 2shop'!A:A,'Zoning 2shop'!B:B),IF(S1513="6C",_xlfn.XLOOKUP(G1513,'Zoning 2shop'!C:C,'Zoning 2shop'!D:D),""))</f>
        <v/>
      </c>
      <c r="Y1513" s="112">
        <f>AB1513/Z1513</f>
        <v/>
      </c>
      <c r="Z1513" s="4">
        <f>T1513</f>
        <v/>
      </c>
      <c r="AA1513" s="4">
        <f>IF(OR(S1513="6C",S1513="6B",S1513="5X",S1513="5Y"),0.08,0.5)</f>
        <v/>
      </c>
      <c r="AB1513" s="4">
        <f>$AG$5/$AG$2*Z1513</f>
        <v/>
      </c>
      <c r="AC1513" s="19">
        <f>Z1513+AA1513</f>
        <v/>
      </c>
      <c r="AD1513" s="8">
        <f>IF(COUNTIF(Catégories!A:A,N1513)=0,"catégorie inconnue",LOOKUP(N1513,Catégories!A:A,Catégories!B:B))</f>
        <v/>
      </c>
      <c r="AE1513" s="21">
        <f>SUM(Z1513:AB1513)</f>
        <v/>
      </c>
    </row>
    <row r="1514" hidden="1" s="101">
      <c r="B1514" s="127" t="inlineStr">
        <is>
          <t>13624021</t>
        </is>
      </c>
      <c r="C1514" s="127" t="inlineStr">
        <is>
          <t>2</t>
        </is>
      </c>
      <c r="D1514" s="123" t="n">
        <v>46150</v>
      </c>
      <c r="E1514" s="127" t="inlineStr">
        <is>
          <t>06249</t>
        </is>
      </c>
      <c r="F1514" s="127" t="inlineStr">
        <is>
          <t>21320</t>
        </is>
      </c>
      <c r="G1514" s="127" t="inlineStr">
        <is>
          <t>DE</t>
        </is>
      </c>
      <c r="H1514" s="127" t="inlineStr">
        <is>
          <t>FR</t>
        </is>
      </c>
      <c r="I1514" s="127" t="inlineStr">
        <is>
          <t>109003</t>
        </is>
      </c>
      <c r="J1514" s="127" t="inlineStr">
        <is>
          <t>109003</t>
        </is>
      </c>
      <c r="K1514" s="127" t="inlineStr">
        <is>
          <t>999999</t>
        </is>
      </c>
      <c r="L1514" s="127" t="inlineStr">
        <is>
          <t>XT414069891TS</t>
        </is>
      </c>
      <c r="M1514" s="127" t="inlineStr">
        <is>
          <t>N</t>
        </is>
      </c>
      <c r="N1514" s="127" t="inlineStr">
        <is>
          <t>Transport</t>
        </is>
      </c>
      <c r="O1514" s="127" t="inlineStr">
        <is>
          <t>N</t>
        </is>
      </c>
      <c r="P1514" s="127" t="inlineStr">
        <is>
          <t>S</t>
        </is>
      </c>
      <c r="Q1514" s="127" t="inlineStr">
        <is>
          <t>ZA</t>
        </is>
      </c>
      <c r="R1514" s="147" t="n">
        <v>1.802</v>
      </c>
      <c r="S1514" s="127" t="inlineStr">
        <is>
          <t>6C</t>
        </is>
      </c>
      <c r="T1514" s="148" t="n">
        <v>5.88</v>
      </c>
      <c r="U1514" s="127" t="inlineStr">
        <is>
          <t>LA RUCHE LOGISTIQUE</t>
        </is>
      </c>
      <c r="W1514" s="8">
        <f>IF(C1514&lt;&gt;2,"",IF(S1514="5X","5XK",IF(S1514="5Y","5YK",IF(S1514="6B","6BK",IF(S1514="6C","6CK","")))))</f>
        <v/>
      </c>
      <c r="X1514" s="8">
        <f>IF(S1514="6B",_xlfn.XLOOKUP(H1514,'Zoning 2shop'!A:A,'Zoning 2shop'!B:B),IF(S1514="6C",_xlfn.XLOOKUP(G1514,'Zoning 2shop'!C:C,'Zoning 2shop'!D:D),""))</f>
        <v/>
      </c>
      <c r="Y1514" s="112">
        <f>AB1514/Z1514</f>
        <v/>
      </c>
      <c r="Z1514" s="4">
        <f>T1514</f>
        <v/>
      </c>
      <c r="AA1514" s="4">
        <f>IF(OR(S1514="6C",S1514="6B",S1514="5X",S1514="5Y"),0.08,0.5)</f>
        <v/>
      </c>
      <c r="AB1514" s="4">
        <f>$AG$5/$AG$2*Z1514</f>
        <v/>
      </c>
      <c r="AC1514" s="19">
        <f>Z1514+AA1514</f>
        <v/>
      </c>
      <c r="AD1514" s="8">
        <f>IF(COUNTIF(Catégories!A:A,N1514)=0,"catégorie inconnue",LOOKUP(N1514,Catégories!A:A,Catégories!B:B))</f>
        <v/>
      </c>
      <c r="AE1514" s="21">
        <f>SUM(Z1514:AB1514)</f>
        <v/>
      </c>
    </row>
    <row r="1515" hidden="1" s="101">
      <c r="B1515" s="127" t="inlineStr">
        <is>
          <t>13624021</t>
        </is>
      </c>
      <c r="C1515" s="127" t="inlineStr">
        <is>
          <t>2</t>
        </is>
      </c>
      <c r="D1515" s="123" t="n">
        <v>46150</v>
      </c>
      <c r="E1515" s="127" t="inlineStr">
        <is>
          <t>191 33</t>
        </is>
      </c>
      <c r="F1515" s="127" t="inlineStr">
        <is>
          <t>21320</t>
        </is>
      </c>
      <c r="G1515" s="127" t="inlineStr">
        <is>
          <t>SE</t>
        </is>
      </c>
      <c r="H1515" s="127" t="inlineStr">
        <is>
          <t>FR</t>
        </is>
      </c>
      <c r="I1515" s="127" t="inlineStr">
        <is>
          <t>109345</t>
        </is>
      </c>
      <c r="J1515" s="127" t="inlineStr">
        <is>
          <t>109345</t>
        </is>
      </c>
      <c r="K1515" s="127" t="inlineStr">
        <is>
          <t>999999</t>
        </is>
      </c>
      <c r="L1515" s="127" t="inlineStr">
        <is>
          <t>XT414069980TS</t>
        </is>
      </c>
      <c r="M1515" s="127" t="inlineStr">
        <is>
          <t>N</t>
        </is>
      </c>
      <c r="N1515" s="127" t="inlineStr">
        <is>
          <t>Transport</t>
        </is>
      </c>
      <c r="O1515" s="127" t="inlineStr">
        <is>
          <t>N</t>
        </is>
      </c>
      <c r="P1515" s="127" t="inlineStr">
        <is>
          <t>S</t>
        </is>
      </c>
      <c r="Q1515" s="127" t="inlineStr">
        <is>
          <t>ZA</t>
        </is>
      </c>
      <c r="R1515" s="147" t="n">
        <v>9.676</v>
      </c>
      <c r="S1515" s="127" t="inlineStr">
        <is>
          <t>6C</t>
        </is>
      </c>
      <c r="T1515" s="148" t="n">
        <v>17.98</v>
      </c>
      <c r="U1515" s="127" t="inlineStr">
        <is>
          <t>LA RUCHE LOGISTIQUE</t>
        </is>
      </c>
      <c r="W1515" s="8">
        <f>IF(C1515&lt;&gt;2,"",IF(S1515="5X","5XK",IF(S1515="5Y","5YK",IF(S1515="6B","6BK",IF(S1515="6C","6CK","")))))</f>
        <v/>
      </c>
      <c r="X1515" s="8">
        <f>IF(S1515="6B",_xlfn.XLOOKUP(H1515,'Zoning 2shop'!A:A,'Zoning 2shop'!B:B),IF(S1515="6C",_xlfn.XLOOKUP(G1515,'Zoning 2shop'!C:C,'Zoning 2shop'!D:D),""))</f>
        <v/>
      </c>
      <c r="Y1515" s="112">
        <f>AB1515/Z1515</f>
        <v/>
      </c>
      <c r="Z1515" s="4">
        <f>T1515</f>
        <v/>
      </c>
      <c r="AA1515" s="4">
        <f>IF(OR(S1515="6C",S1515="6B",S1515="5X",S1515="5Y"),0.08,0.5)</f>
        <v/>
      </c>
      <c r="AB1515" s="4">
        <f>$AG$5/$AG$2*Z1515</f>
        <v/>
      </c>
      <c r="AC1515" s="19">
        <f>Z1515+AA1515</f>
        <v/>
      </c>
      <c r="AD1515" s="8">
        <f>IF(COUNTIF(Catégories!A:A,N1515)=0,"catégorie inconnue",LOOKUP(N1515,Catégories!A:A,Catégories!B:B))</f>
        <v/>
      </c>
      <c r="AE1515" s="21">
        <f>SUM(Z1515:AB1515)</f>
        <v/>
      </c>
    </row>
    <row r="1516" hidden="1" s="101">
      <c r="B1516" s="127" t="inlineStr">
        <is>
          <t>13624021</t>
        </is>
      </c>
      <c r="C1516" s="127" t="inlineStr">
        <is>
          <t>2</t>
        </is>
      </c>
      <c r="D1516" s="123" t="n">
        <v>46150</v>
      </c>
      <c r="E1516" s="127" t="inlineStr">
        <is>
          <t>95126</t>
        </is>
      </c>
      <c r="F1516" s="127" t="inlineStr">
        <is>
          <t>21320</t>
        </is>
      </c>
      <c r="G1516" s="127" t="inlineStr">
        <is>
          <t>DE</t>
        </is>
      </c>
      <c r="H1516" s="127" t="inlineStr">
        <is>
          <t>FR</t>
        </is>
      </c>
      <c r="I1516" s="127" t="inlineStr">
        <is>
          <t>109216</t>
        </is>
      </c>
      <c r="J1516" s="127" t="inlineStr">
        <is>
          <t>109216</t>
        </is>
      </c>
      <c r="K1516" s="127" t="inlineStr">
        <is>
          <t>999999</t>
        </is>
      </c>
      <c r="L1516" s="127" t="inlineStr">
        <is>
          <t>XT414070016TS</t>
        </is>
      </c>
      <c r="M1516" s="127" t="inlineStr">
        <is>
          <t>N</t>
        </is>
      </c>
      <c r="N1516" s="127" t="inlineStr">
        <is>
          <t>Transport</t>
        </is>
      </c>
      <c r="O1516" s="127" t="inlineStr">
        <is>
          <t>N</t>
        </is>
      </c>
      <c r="P1516" s="127" t="inlineStr">
        <is>
          <t>S</t>
        </is>
      </c>
      <c r="Q1516" s="127" t="inlineStr">
        <is>
          <t>ZA</t>
        </is>
      </c>
      <c r="R1516" s="147" t="n">
        <v>1.276</v>
      </c>
      <c r="S1516" s="127" t="inlineStr">
        <is>
          <t>6C</t>
        </is>
      </c>
      <c r="T1516" s="148" t="n">
        <v>5.88</v>
      </c>
      <c r="U1516" s="127" t="inlineStr">
        <is>
          <t>LA RUCHE LOGISTIQUE</t>
        </is>
      </c>
      <c r="W1516" s="8">
        <f>IF(C1516&lt;&gt;2,"",IF(S1516="5X","5XK",IF(S1516="5Y","5YK",IF(S1516="6B","6BK",IF(S1516="6C","6CK","")))))</f>
        <v/>
      </c>
      <c r="X1516" s="8">
        <f>IF(S1516="6B",_xlfn.XLOOKUP(H1516,'Zoning 2shop'!A:A,'Zoning 2shop'!B:B),IF(S1516="6C",_xlfn.XLOOKUP(G1516,'Zoning 2shop'!C:C,'Zoning 2shop'!D:D),""))</f>
        <v/>
      </c>
      <c r="Y1516" s="112">
        <f>AB1516/Z1516</f>
        <v/>
      </c>
      <c r="Z1516" s="4">
        <f>T1516</f>
        <v/>
      </c>
      <c r="AA1516" s="4">
        <f>IF(OR(S1516="6C",S1516="6B",S1516="5X",S1516="5Y"),0.08,0.5)</f>
        <v/>
      </c>
      <c r="AB1516" s="4">
        <f>$AG$5/$AG$2*Z1516</f>
        <v/>
      </c>
      <c r="AC1516" s="19">
        <f>Z1516+AA1516</f>
        <v/>
      </c>
      <c r="AD1516" s="8">
        <f>IF(COUNTIF(Catégories!A:A,N1516)=0,"catégorie inconnue",LOOKUP(N1516,Catégories!A:A,Catégories!B:B))</f>
        <v/>
      </c>
      <c r="AE1516" s="21">
        <f>SUM(Z1516:AB1516)</f>
        <v/>
      </c>
    </row>
    <row r="1517" hidden="1" s="101">
      <c r="B1517" s="127" t="inlineStr">
        <is>
          <t>13624021</t>
        </is>
      </c>
      <c r="C1517" s="127" t="inlineStr">
        <is>
          <t>2</t>
        </is>
      </c>
      <c r="D1517" s="123" t="n">
        <v>46150</v>
      </c>
      <c r="E1517" s="127" t="inlineStr">
        <is>
          <t>9380</t>
        </is>
      </c>
      <c r="F1517" s="127" t="inlineStr">
        <is>
          <t>21320</t>
        </is>
      </c>
      <c r="G1517" s="127" t="inlineStr">
        <is>
          <t>DK</t>
        </is>
      </c>
      <c r="H1517" s="127" t="inlineStr">
        <is>
          <t>FR</t>
        </is>
      </c>
      <c r="I1517" s="127" t="inlineStr">
        <is>
          <t>108384</t>
        </is>
      </c>
      <c r="J1517" s="127" t="inlineStr">
        <is>
          <t>108384</t>
        </is>
      </c>
      <c r="K1517" s="127" t="inlineStr">
        <is>
          <t>999999</t>
        </is>
      </c>
      <c r="L1517" s="127" t="inlineStr">
        <is>
          <t>XT414070461TS</t>
        </is>
      </c>
      <c r="M1517" s="127" t="inlineStr">
        <is>
          <t>N</t>
        </is>
      </c>
      <c r="N1517" s="127" t="inlineStr">
        <is>
          <t>Transport</t>
        </is>
      </c>
      <c r="O1517" s="127" t="inlineStr">
        <is>
          <t>N</t>
        </is>
      </c>
      <c r="P1517" s="127" t="inlineStr">
        <is>
          <t>S</t>
        </is>
      </c>
      <c r="Q1517" s="127" t="inlineStr">
        <is>
          <t>ZA</t>
        </is>
      </c>
      <c r="R1517" s="147" t="n">
        <v>0.644</v>
      </c>
      <c r="S1517" s="127" t="inlineStr">
        <is>
          <t>6C</t>
        </is>
      </c>
      <c r="T1517" s="148" t="n">
        <v>9.69</v>
      </c>
      <c r="U1517" s="127" t="inlineStr">
        <is>
          <t>LA RUCHE LOGISTIQUE</t>
        </is>
      </c>
      <c r="W1517" s="8">
        <f>IF(C1517&lt;&gt;2,"",IF(S1517="5X","5XK",IF(S1517="5Y","5YK",IF(S1517="6B","6BK",IF(S1517="6C","6CK","")))))</f>
        <v/>
      </c>
      <c r="X1517" s="8">
        <f>IF(S1517="6B",_xlfn.XLOOKUP(H1517,'Zoning 2shop'!A:A,'Zoning 2shop'!B:B),IF(S1517="6C",_xlfn.XLOOKUP(G1517,'Zoning 2shop'!C:C,'Zoning 2shop'!D:D),""))</f>
        <v/>
      </c>
      <c r="Y1517" s="112">
        <f>AB1517/Z1517</f>
        <v/>
      </c>
      <c r="Z1517" s="4">
        <f>T1517</f>
        <v/>
      </c>
      <c r="AA1517" s="4">
        <f>IF(OR(S1517="6C",S1517="6B",S1517="5X",S1517="5Y"),0.08,0.5)</f>
        <v/>
      </c>
      <c r="AB1517" s="4">
        <f>$AG$5/$AG$2*Z1517</f>
        <v/>
      </c>
      <c r="AC1517" s="19">
        <f>Z1517+AA1517</f>
        <v/>
      </c>
      <c r="AD1517" s="8">
        <f>IF(COUNTIF(Catégories!A:A,N1517)=0,"catégorie inconnue",LOOKUP(N1517,Catégories!A:A,Catégories!B:B))</f>
        <v/>
      </c>
      <c r="AE1517" s="21">
        <f>SUM(Z1517:AB1517)</f>
        <v/>
      </c>
    </row>
    <row r="1518" hidden="1" s="101">
      <c r="B1518" s="127" t="inlineStr">
        <is>
          <t>13624021</t>
        </is>
      </c>
      <c r="C1518" s="127" t="inlineStr">
        <is>
          <t>2</t>
        </is>
      </c>
      <c r="D1518" s="123" t="n">
        <v>46150</v>
      </c>
      <c r="E1518" s="127" t="inlineStr">
        <is>
          <t>26725</t>
        </is>
      </c>
      <c r="F1518" s="127" t="inlineStr">
        <is>
          <t>21320</t>
        </is>
      </c>
      <c r="G1518" s="127" t="inlineStr">
        <is>
          <t>DE</t>
        </is>
      </c>
      <c r="H1518" s="127" t="inlineStr">
        <is>
          <t>FR</t>
        </is>
      </c>
      <c r="I1518" s="127" t="inlineStr">
        <is>
          <t>109230</t>
        </is>
      </c>
      <c r="J1518" s="127" t="inlineStr">
        <is>
          <t>109230</t>
        </is>
      </c>
      <c r="K1518" s="127" t="inlineStr">
        <is>
          <t>999999</t>
        </is>
      </c>
      <c r="L1518" s="127" t="inlineStr">
        <is>
          <t>XT414070930TS</t>
        </is>
      </c>
      <c r="M1518" s="127" t="inlineStr">
        <is>
          <t>N</t>
        </is>
      </c>
      <c r="N1518" s="127" t="inlineStr">
        <is>
          <t>Transport</t>
        </is>
      </c>
      <c r="O1518" s="127" t="inlineStr">
        <is>
          <t>N</t>
        </is>
      </c>
      <c r="P1518" s="127" t="inlineStr">
        <is>
          <t>S</t>
        </is>
      </c>
      <c r="Q1518" s="127" t="inlineStr">
        <is>
          <t>ZA</t>
        </is>
      </c>
      <c r="R1518" s="147" t="n">
        <v>1.395</v>
      </c>
      <c r="S1518" s="127" t="inlineStr">
        <is>
          <t>6C</t>
        </is>
      </c>
      <c r="T1518" s="148" t="n">
        <v>5.88</v>
      </c>
      <c r="U1518" s="127" t="inlineStr">
        <is>
          <t>LA RUCHE LOGISTIQUE</t>
        </is>
      </c>
      <c r="W1518" s="8">
        <f>IF(C1518&lt;&gt;2,"",IF(S1518="5X","5XK",IF(S1518="5Y","5YK",IF(S1518="6B","6BK",IF(S1518="6C","6CK","")))))</f>
        <v/>
      </c>
      <c r="X1518" s="8">
        <f>IF(S1518="6B",_xlfn.XLOOKUP(H1518,'Zoning 2shop'!A:A,'Zoning 2shop'!B:B),IF(S1518="6C",_xlfn.XLOOKUP(G1518,'Zoning 2shop'!C:C,'Zoning 2shop'!D:D),""))</f>
        <v/>
      </c>
      <c r="Y1518" s="112">
        <f>AB1518/Z1518</f>
        <v/>
      </c>
      <c r="Z1518" s="4">
        <f>T1518</f>
        <v/>
      </c>
      <c r="AA1518" s="4">
        <f>IF(OR(S1518="6C",S1518="6B",S1518="5X",S1518="5Y"),0.08,0.5)</f>
        <v/>
      </c>
      <c r="AB1518" s="4">
        <f>$AG$5/$AG$2*Z1518</f>
        <v/>
      </c>
      <c r="AC1518" s="19">
        <f>Z1518+AA1518</f>
        <v/>
      </c>
      <c r="AD1518" s="8">
        <f>IF(COUNTIF(Catégories!A:A,N1518)=0,"catégorie inconnue",LOOKUP(N1518,Catégories!A:A,Catégories!B:B))</f>
        <v/>
      </c>
      <c r="AE1518" s="21">
        <f>SUM(Z1518:AB1518)</f>
        <v/>
      </c>
    </row>
    <row r="1519" hidden="1" s="101">
      <c r="B1519" s="127" t="inlineStr">
        <is>
          <t>13624021</t>
        </is>
      </c>
      <c r="C1519" s="127" t="inlineStr">
        <is>
          <t>2</t>
        </is>
      </c>
      <c r="D1519" s="123" t="n">
        <v>46150</v>
      </c>
      <c r="E1519" s="127" t="inlineStr">
        <is>
          <t>81371</t>
        </is>
      </c>
      <c r="F1519" s="127" t="inlineStr">
        <is>
          <t>21320</t>
        </is>
      </c>
      <c r="G1519" s="127" t="inlineStr">
        <is>
          <t>DE</t>
        </is>
      </c>
      <c r="H1519" s="127" t="inlineStr">
        <is>
          <t>FR</t>
        </is>
      </c>
      <c r="I1519" s="127" t="inlineStr">
        <is>
          <t>109219</t>
        </is>
      </c>
      <c r="J1519" s="127" t="inlineStr">
        <is>
          <t>109219</t>
        </is>
      </c>
      <c r="K1519" s="127" t="inlineStr">
        <is>
          <t>999999</t>
        </is>
      </c>
      <c r="L1519" s="127" t="inlineStr">
        <is>
          <t>XT414071952TS</t>
        </is>
      </c>
      <c r="M1519" s="127" t="inlineStr">
        <is>
          <t>N</t>
        </is>
      </c>
      <c r="N1519" s="127" t="inlineStr">
        <is>
          <t>Transport</t>
        </is>
      </c>
      <c r="O1519" s="127" t="inlineStr">
        <is>
          <t>N</t>
        </is>
      </c>
      <c r="P1519" s="127" t="inlineStr">
        <is>
          <t>S</t>
        </is>
      </c>
      <c r="Q1519" s="127" t="inlineStr">
        <is>
          <t>ZA</t>
        </is>
      </c>
      <c r="R1519" s="147" t="n">
        <v>0.878</v>
      </c>
      <c r="S1519" s="127" t="inlineStr">
        <is>
          <t>6C</t>
        </is>
      </c>
      <c r="T1519" s="148" t="n">
        <v>5.55</v>
      </c>
      <c r="U1519" s="127" t="inlineStr">
        <is>
          <t>LA RUCHE LOGISTIQUE</t>
        </is>
      </c>
      <c r="W1519" s="8">
        <f>IF(C1519&lt;&gt;2,"",IF(S1519="5X","5XK",IF(S1519="5Y","5YK",IF(S1519="6B","6BK",IF(S1519="6C","6CK","")))))</f>
        <v/>
      </c>
      <c r="X1519" s="8">
        <f>IF(S1519="6B",_xlfn.XLOOKUP(H1519,'Zoning 2shop'!A:A,'Zoning 2shop'!B:B),IF(S1519="6C",_xlfn.XLOOKUP(G1519,'Zoning 2shop'!C:C,'Zoning 2shop'!D:D),""))</f>
        <v/>
      </c>
      <c r="Y1519" s="112">
        <f>AB1519/Z1519</f>
        <v/>
      </c>
      <c r="Z1519" s="4">
        <f>T1519</f>
        <v/>
      </c>
      <c r="AA1519" s="4">
        <f>IF(OR(S1519="6C",S1519="6B",S1519="5X",S1519="5Y"),0.08,0.5)</f>
        <v/>
      </c>
      <c r="AB1519" s="4">
        <f>$AG$5/$AG$2*Z1519</f>
        <v/>
      </c>
      <c r="AC1519" s="19">
        <f>Z1519+AA1519</f>
        <v/>
      </c>
      <c r="AD1519" s="8">
        <f>IF(COUNTIF(Catégories!A:A,N1519)=0,"catégorie inconnue",LOOKUP(N1519,Catégories!A:A,Catégories!B:B))</f>
        <v/>
      </c>
      <c r="AE1519" s="21">
        <f>SUM(Z1519:AB1519)</f>
        <v/>
      </c>
    </row>
    <row r="1520" hidden="1" s="101">
      <c r="B1520" s="127" t="inlineStr">
        <is>
          <t>13624021</t>
        </is>
      </c>
      <c r="C1520" s="127" t="inlineStr">
        <is>
          <t>2</t>
        </is>
      </c>
      <c r="D1520" s="123" t="n">
        <v>46150</v>
      </c>
      <c r="E1520" s="127" t="inlineStr">
        <is>
          <t>10559</t>
        </is>
      </c>
      <c r="F1520" s="127" t="inlineStr">
        <is>
          <t>21320</t>
        </is>
      </c>
      <c r="G1520" s="127" t="inlineStr">
        <is>
          <t>DE</t>
        </is>
      </c>
      <c r="H1520" s="127" t="inlineStr">
        <is>
          <t>FR</t>
        </is>
      </c>
      <c r="I1520" s="127" t="inlineStr">
        <is>
          <t>109201</t>
        </is>
      </c>
      <c r="J1520" s="127" t="inlineStr">
        <is>
          <t>109201</t>
        </is>
      </c>
      <c r="K1520" s="127" t="inlineStr">
        <is>
          <t>999999</t>
        </is>
      </c>
      <c r="L1520" s="127" t="inlineStr">
        <is>
          <t>XT414072343TS</t>
        </is>
      </c>
      <c r="M1520" s="127" t="inlineStr">
        <is>
          <t>N</t>
        </is>
      </c>
      <c r="N1520" s="127" t="inlineStr">
        <is>
          <t>Transport</t>
        </is>
      </c>
      <c r="O1520" s="127" t="inlineStr">
        <is>
          <t>N</t>
        </is>
      </c>
      <c r="P1520" s="127" t="inlineStr">
        <is>
          <t>S</t>
        </is>
      </c>
      <c r="Q1520" s="127" t="inlineStr">
        <is>
          <t>ZA</t>
        </is>
      </c>
      <c r="R1520" s="147" t="n">
        <v>0.4</v>
      </c>
      <c r="S1520" s="127" t="inlineStr">
        <is>
          <t>6C</t>
        </is>
      </c>
      <c r="T1520" s="148" t="n">
        <v>5.33</v>
      </c>
      <c r="U1520" s="127" t="inlineStr">
        <is>
          <t>LA RUCHE LOGISTIQUE</t>
        </is>
      </c>
      <c r="W1520" s="8">
        <f>IF(C1520&lt;&gt;2,"",IF(S1520="5X","5XK",IF(S1520="5Y","5YK",IF(S1520="6B","6BK",IF(S1520="6C","6CK","")))))</f>
        <v/>
      </c>
      <c r="X1520" s="8">
        <f>IF(S1520="6B",_xlfn.XLOOKUP(H1520,'Zoning 2shop'!A:A,'Zoning 2shop'!B:B),IF(S1520="6C",_xlfn.XLOOKUP(G1520,'Zoning 2shop'!C:C,'Zoning 2shop'!D:D),""))</f>
        <v/>
      </c>
      <c r="Y1520" s="112">
        <f>AB1520/Z1520</f>
        <v/>
      </c>
      <c r="Z1520" s="4">
        <f>T1520</f>
        <v/>
      </c>
      <c r="AA1520" s="4">
        <f>IF(OR(S1520="6C",S1520="6B",S1520="5X",S1520="5Y"),0.08,0.5)</f>
        <v/>
      </c>
      <c r="AB1520" s="4">
        <f>$AG$5/$AG$2*Z1520</f>
        <v/>
      </c>
      <c r="AC1520" s="19">
        <f>Z1520+AA1520</f>
        <v/>
      </c>
      <c r="AD1520" s="8">
        <f>IF(COUNTIF(Catégories!A:A,N1520)=0,"catégorie inconnue",LOOKUP(N1520,Catégories!A:A,Catégories!B:B))</f>
        <v/>
      </c>
      <c r="AE1520" s="21">
        <f>SUM(Z1520:AB1520)</f>
        <v/>
      </c>
    </row>
    <row r="1521" hidden="1" s="101">
      <c r="B1521" s="127" t="inlineStr">
        <is>
          <t>13624021</t>
        </is>
      </c>
      <c r="C1521" s="127" t="inlineStr">
        <is>
          <t>2</t>
        </is>
      </c>
      <c r="D1521" s="123" t="n">
        <v>46150</v>
      </c>
      <c r="E1521" s="127" t="inlineStr">
        <is>
          <t>5531 KA</t>
        </is>
      </c>
      <c r="F1521" s="127" t="inlineStr">
        <is>
          <t>21320</t>
        </is>
      </c>
      <c r="G1521" s="127" t="inlineStr">
        <is>
          <t>NL</t>
        </is>
      </c>
      <c r="H1521" s="127" t="inlineStr">
        <is>
          <t>FR</t>
        </is>
      </c>
      <c r="I1521" s="127" t="inlineStr">
        <is>
          <t>107043</t>
        </is>
      </c>
      <c r="J1521" s="127" t="inlineStr">
        <is>
          <t>107043</t>
        </is>
      </c>
      <c r="K1521" s="127" t="inlineStr">
        <is>
          <t>999999</t>
        </is>
      </c>
      <c r="L1521" s="127" t="inlineStr">
        <is>
          <t>XT414072520TS</t>
        </is>
      </c>
      <c r="M1521" s="127" t="inlineStr">
        <is>
          <t>N</t>
        </is>
      </c>
      <c r="N1521" s="127" t="inlineStr">
        <is>
          <t>Transport</t>
        </is>
      </c>
      <c r="O1521" s="127" t="inlineStr">
        <is>
          <t>N</t>
        </is>
      </c>
      <c r="P1521" s="127" t="inlineStr">
        <is>
          <t>S</t>
        </is>
      </c>
      <c r="Q1521" s="127" t="inlineStr">
        <is>
          <t>ZA</t>
        </is>
      </c>
      <c r="R1521" s="147" t="n">
        <v>0.25</v>
      </c>
      <c r="S1521" s="127" t="inlineStr">
        <is>
          <t>6C</t>
        </is>
      </c>
      <c r="T1521" s="148" t="n">
        <v>5.33</v>
      </c>
      <c r="U1521" s="127" t="inlineStr">
        <is>
          <t>LA RUCHE LOGISTIQUE</t>
        </is>
      </c>
      <c r="W1521" s="8">
        <f>IF(C1521&lt;&gt;2,"",IF(S1521="5X","5XK",IF(S1521="5Y","5YK",IF(S1521="6B","6BK",IF(S1521="6C","6CK","")))))</f>
        <v/>
      </c>
      <c r="X1521" s="8">
        <f>IF(S1521="6B",_xlfn.XLOOKUP(H1521,'Zoning 2shop'!A:A,'Zoning 2shop'!B:B),IF(S1521="6C",_xlfn.XLOOKUP(G1521,'Zoning 2shop'!C:C,'Zoning 2shop'!D:D),""))</f>
        <v/>
      </c>
      <c r="Y1521" s="112">
        <f>AB1521/Z1521</f>
        <v/>
      </c>
      <c r="Z1521" s="4">
        <f>T1521</f>
        <v/>
      </c>
      <c r="AA1521" s="4">
        <f>IF(OR(S1521="6C",S1521="6B",S1521="5X",S1521="5Y"),0.08,0.5)</f>
        <v/>
      </c>
      <c r="AB1521" s="4">
        <f>$AG$5/$AG$2*Z1521</f>
        <v/>
      </c>
      <c r="AC1521" s="19">
        <f>Z1521+AA1521</f>
        <v/>
      </c>
      <c r="AD1521" s="8">
        <f>IF(COUNTIF(Catégories!A:A,N1521)=0,"catégorie inconnue",LOOKUP(N1521,Catégories!A:A,Catégories!B:B))</f>
        <v/>
      </c>
      <c r="AE1521" s="21">
        <f>SUM(Z1521:AB1521)</f>
        <v/>
      </c>
    </row>
    <row r="1522" hidden="1" s="101">
      <c r="B1522" s="127" t="inlineStr">
        <is>
          <t>13624021</t>
        </is>
      </c>
      <c r="C1522" s="127" t="inlineStr">
        <is>
          <t>2</t>
        </is>
      </c>
      <c r="D1522" s="123" t="n">
        <v>46150</v>
      </c>
      <c r="E1522" s="127" t="inlineStr">
        <is>
          <t>85406</t>
        </is>
      </c>
      <c r="F1522" s="127" t="inlineStr">
        <is>
          <t>21320</t>
        </is>
      </c>
      <c r="G1522" s="127" t="inlineStr">
        <is>
          <t>DE</t>
        </is>
      </c>
      <c r="H1522" s="127" t="inlineStr">
        <is>
          <t>FR</t>
        </is>
      </c>
      <c r="I1522" s="127" t="inlineStr">
        <is>
          <t>110487</t>
        </is>
      </c>
      <c r="J1522" s="127" t="inlineStr">
        <is>
          <t>110487</t>
        </is>
      </c>
      <c r="K1522" s="127" t="inlineStr">
        <is>
          <t>999999</t>
        </is>
      </c>
      <c r="L1522" s="127" t="inlineStr">
        <is>
          <t>XT414072581TS</t>
        </is>
      </c>
      <c r="M1522" s="127" t="inlineStr">
        <is>
          <t>N</t>
        </is>
      </c>
      <c r="N1522" s="127" t="inlineStr">
        <is>
          <t>Transport</t>
        </is>
      </c>
      <c r="O1522" s="127" t="inlineStr">
        <is>
          <t>N</t>
        </is>
      </c>
      <c r="P1522" s="127" t="inlineStr">
        <is>
          <t>S</t>
        </is>
      </c>
      <c r="Q1522" s="127" t="inlineStr">
        <is>
          <t>ZA</t>
        </is>
      </c>
      <c r="R1522" s="147" t="n">
        <v>5.855</v>
      </c>
      <c r="S1522" s="127" t="inlineStr">
        <is>
          <t>6C</t>
        </is>
      </c>
      <c r="T1522" s="148" t="n">
        <v>10.35</v>
      </c>
      <c r="U1522" s="127" t="inlineStr">
        <is>
          <t>LA RUCHE LOGISTIQUE</t>
        </is>
      </c>
      <c r="W1522" s="8">
        <f>IF(C1522&lt;&gt;2,"",IF(S1522="5X","5XK",IF(S1522="5Y","5YK",IF(S1522="6B","6BK",IF(S1522="6C","6CK","")))))</f>
        <v/>
      </c>
      <c r="X1522" s="8">
        <f>IF(S1522="6B",_xlfn.XLOOKUP(H1522,'Zoning 2shop'!A:A,'Zoning 2shop'!B:B),IF(S1522="6C",_xlfn.XLOOKUP(G1522,'Zoning 2shop'!C:C,'Zoning 2shop'!D:D),""))</f>
        <v/>
      </c>
      <c r="Y1522" s="112">
        <f>AB1522/Z1522</f>
        <v/>
      </c>
      <c r="Z1522" s="4">
        <f>T1522</f>
        <v/>
      </c>
      <c r="AA1522" s="4">
        <f>IF(OR(S1522="6C",S1522="6B",S1522="5X",S1522="5Y"),0.08,0.5)</f>
        <v/>
      </c>
      <c r="AB1522" s="4">
        <f>$AG$5/$AG$2*Z1522</f>
        <v/>
      </c>
      <c r="AC1522" s="19">
        <f>Z1522+AA1522</f>
        <v/>
      </c>
      <c r="AD1522" s="8">
        <f>IF(COUNTIF(Catégories!A:A,N1522)=0,"catégorie inconnue",LOOKUP(N1522,Catégories!A:A,Catégories!B:B))</f>
        <v/>
      </c>
      <c r="AE1522" s="21">
        <f>SUM(Z1522:AB1522)</f>
        <v/>
      </c>
    </row>
    <row r="1523" hidden="1" s="101">
      <c r="B1523" s="127" t="inlineStr">
        <is>
          <t>13624021</t>
        </is>
      </c>
      <c r="C1523" s="127" t="inlineStr">
        <is>
          <t>2</t>
        </is>
      </c>
      <c r="D1523" s="123" t="n">
        <v>46150</v>
      </c>
      <c r="E1523" s="127" t="inlineStr">
        <is>
          <t>9900</t>
        </is>
      </c>
      <c r="F1523" s="127" t="inlineStr">
        <is>
          <t>21320</t>
        </is>
      </c>
      <c r="G1523" s="127" t="inlineStr">
        <is>
          <t>DK</t>
        </is>
      </c>
      <c r="H1523" s="127" t="inlineStr">
        <is>
          <t>FR</t>
        </is>
      </c>
      <c r="I1523" s="127" t="inlineStr">
        <is>
          <t>107170</t>
        </is>
      </c>
      <c r="J1523" s="127" t="inlineStr">
        <is>
          <t>107170</t>
        </is>
      </c>
      <c r="K1523" s="127" t="inlineStr">
        <is>
          <t>999999</t>
        </is>
      </c>
      <c r="L1523" s="127" t="inlineStr">
        <is>
          <t>XT414075866TS</t>
        </is>
      </c>
      <c r="M1523" s="127" t="inlineStr">
        <is>
          <t>N</t>
        </is>
      </c>
      <c r="N1523" s="127" t="inlineStr">
        <is>
          <t>Transport</t>
        </is>
      </c>
      <c r="O1523" s="127" t="inlineStr">
        <is>
          <t>N</t>
        </is>
      </c>
      <c r="P1523" s="127" t="inlineStr">
        <is>
          <t>S</t>
        </is>
      </c>
      <c r="Q1523" s="127" t="inlineStr">
        <is>
          <t>ZA</t>
        </is>
      </c>
      <c r="R1523" s="147" t="n">
        <v>0.18</v>
      </c>
      <c r="S1523" s="127" t="inlineStr">
        <is>
          <t>6C</t>
        </is>
      </c>
      <c r="T1523" s="148" t="n">
        <v>9.470000000000001</v>
      </c>
      <c r="U1523" s="127" t="inlineStr">
        <is>
          <t>LA RUCHE LOGISTIQUE</t>
        </is>
      </c>
      <c r="W1523" s="8">
        <f>IF(C1523&lt;&gt;2,"",IF(S1523="5X","5XK",IF(S1523="5Y","5YK",IF(S1523="6B","6BK",IF(S1523="6C","6CK","")))))</f>
        <v/>
      </c>
      <c r="X1523" s="8">
        <f>IF(S1523="6B",_xlfn.XLOOKUP(H1523,'Zoning 2shop'!A:A,'Zoning 2shop'!B:B),IF(S1523="6C",_xlfn.XLOOKUP(G1523,'Zoning 2shop'!C:C,'Zoning 2shop'!D:D),""))</f>
        <v/>
      </c>
      <c r="Y1523" s="112">
        <f>AB1523/Z1523</f>
        <v/>
      </c>
      <c r="Z1523" s="4">
        <f>T1523</f>
        <v/>
      </c>
      <c r="AA1523" s="4">
        <f>IF(OR(S1523="6C",S1523="6B",S1523="5X",S1523="5Y"),0.08,0.5)</f>
        <v/>
      </c>
      <c r="AB1523" s="4">
        <f>$AG$5/$AG$2*Z1523</f>
        <v/>
      </c>
      <c r="AC1523" s="19">
        <f>Z1523+AA1523</f>
        <v/>
      </c>
      <c r="AD1523" s="8">
        <f>IF(COUNTIF(Catégories!A:A,N1523)=0,"catégorie inconnue",LOOKUP(N1523,Catégories!A:A,Catégories!B:B))</f>
        <v/>
      </c>
      <c r="AE1523" s="21">
        <f>SUM(Z1523:AB1523)</f>
        <v/>
      </c>
    </row>
    <row r="1524" hidden="1" s="101">
      <c r="B1524" s="127" t="inlineStr">
        <is>
          <t>13624021</t>
        </is>
      </c>
      <c r="C1524" s="127" t="inlineStr">
        <is>
          <t>2</t>
        </is>
      </c>
      <c r="D1524" s="123" t="n">
        <v>46150</v>
      </c>
      <c r="E1524" s="127" t="inlineStr">
        <is>
          <t>4500</t>
        </is>
      </c>
      <c r="F1524" s="127" t="inlineStr">
        <is>
          <t>21320</t>
        </is>
      </c>
      <c r="G1524" s="127" t="inlineStr">
        <is>
          <t>BE</t>
        </is>
      </c>
      <c r="H1524" s="127" t="inlineStr">
        <is>
          <t>FR</t>
        </is>
      </c>
      <c r="I1524" s="127" t="inlineStr">
        <is>
          <t>109833</t>
        </is>
      </c>
      <c r="J1524" s="127" t="inlineStr">
        <is>
          <t>109833</t>
        </is>
      </c>
      <c r="K1524" s="127" t="inlineStr">
        <is>
          <t>999999</t>
        </is>
      </c>
      <c r="L1524" s="127" t="inlineStr">
        <is>
          <t>XT414076075TS</t>
        </is>
      </c>
      <c r="M1524" s="127" t="inlineStr">
        <is>
          <t>N</t>
        </is>
      </c>
      <c r="N1524" s="127" t="inlineStr">
        <is>
          <t>Transport</t>
        </is>
      </c>
      <c r="O1524" s="127" t="inlineStr">
        <is>
          <t>N</t>
        </is>
      </c>
      <c r="P1524" s="127" t="inlineStr">
        <is>
          <t>S</t>
        </is>
      </c>
      <c r="Q1524" s="127" t="inlineStr">
        <is>
          <t>ZA</t>
        </is>
      </c>
      <c r="R1524" s="147" t="n">
        <v>0.768</v>
      </c>
      <c r="S1524" s="127" t="inlineStr">
        <is>
          <t>6C</t>
        </is>
      </c>
      <c r="T1524" s="148" t="n">
        <v>4.95</v>
      </c>
      <c r="U1524" s="127" t="inlineStr">
        <is>
          <t>LA RUCHE LOGISTIQUE</t>
        </is>
      </c>
      <c r="W1524" s="8">
        <f>IF(C1524&lt;&gt;2,"",IF(S1524="5X","5XK",IF(S1524="5Y","5YK",IF(S1524="6B","6BK",IF(S1524="6C","6CK","")))))</f>
        <v/>
      </c>
      <c r="X1524" s="8">
        <f>IF(S1524="6B",_xlfn.XLOOKUP(H1524,'Zoning 2shop'!A:A,'Zoning 2shop'!B:B),IF(S1524="6C",_xlfn.XLOOKUP(G1524,'Zoning 2shop'!C:C,'Zoning 2shop'!D:D),""))</f>
        <v/>
      </c>
      <c r="Y1524" s="112">
        <f>AB1524/Z1524</f>
        <v/>
      </c>
      <c r="Z1524" s="4">
        <f>T1524</f>
        <v/>
      </c>
      <c r="AA1524" s="4">
        <f>IF(OR(S1524="6C",S1524="6B",S1524="5X",S1524="5Y"),0.08,0.5)</f>
        <v/>
      </c>
      <c r="AB1524" s="4">
        <f>$AG$5/$AG$2*Z1524</f>
        <v/>
      </c>
      <c r="AC1524" s="19">
        <f>Z1524+AA1524</f>
        <v/>
      </c>
      <c r="AD1524" s="8">
        <f>IF(COUNTIF(Catégories!A:A,N1524)=0,"catégorie inconnue",LOOKUP(N1524,Catégories!A:A,Catégories!B:B))</f>
        <v/>
      </c>
      <c r="AE1524" s="21">
        <f>SUM(Z1524:AB1524)</f>
        <v/>
      </c>
    </row>
    <row r="1525" hidden="1" s="101">
      <c r="B1525" s="127" t="inlineStr">
        <is>
          <t>13624021</t>
        </is>
      </c>
      <c r="C1525" s="127" t="inlineStr">
        <is>
          <t>2</t>
        </is>
      </c>
      <c r="D1525" s="123" t="n">
        <v>46150</v>
      </c>
      <c r="E1525" s="127" t="inlineStr">
        <is>
          <t>30629</t>
        </is>
      </c>
      <c r="F1525" s="127" t="inlineStr">
        <is>
          <t>21320</t>
        </is>
      </c>
      <c r="G1525" s="127" t="inlineStr">
        <is>
          <t>DE</t>
        </is>
      </c>
      <c r="H1525" s="127" t="inlineStr">
        <is>
          <t>FR</t>
        </is>
      </c>
      <c r="I1525" s="127" t="inlineStr">
        <is>
          <t>109690</t>
        </is>
      </c>
      <c r="J1525" s="127" t="inlineStr">
        <is>
          <t>109690</t>
        </is>
      </c>
      <c r="K1525" s="127" t="inlineStr">
        <is>
          <t>999999</t>
        </is>
      </c>
      <c r="L1525" s="127" t="inlineStr">
        <is>
          <t>XT414076892TS</t>
        </is>
      </c>
      <c r="M1525" s="127" t="inlineStr">
        <is>
          <t>N</t>
        </is>
      </c>
      <c r="N1525" s="127" t="inlineStr">
        <is>
          <t>Transport</t>
        </is>
      </c>
      <c r="O1525" s="127" t="inlineStr">
        <is>
          <t>N</t>
        </is>
      </c>
      <c r="P1525" s="127" t="inlineStr">
        <is>
          <t>S</t>
        </is>
      </c>
      <c r="Q1525" s="127" t="inlineStr">
        <is>
          <t>ZA</t>
        </is>
      </c>
      <c r="R1525" s="147" t="n">
        <v>9.44</v>
      </c>
      <c r="S1525" s="127" t="inlineStr">
        <is>
          <t>6C</t>
        </is>
      </c>
      <c r="T1525" s="148" t="n">
        <v>12.99</v>
      </c>
      <c r="U1525" s="127" t="inlineStr">
        <is>
          <t>LA RUCHE LOGISTIQUE</t>
        </is>
      </c>
      <c r="W1525" s="8">
        <f>IF(C1525&lt;&gt;2,"",IF(S1525="5X","5XK",IF(S1525="5Y","5YK",IF(S1525="6B","6BK",IF(S1525="6C","6CK","")))))</f>
        <v/>
      </c>
      <c r="X1525" s="8">
        <f>IF(S1525="6B",_xlfn.XLOOKUP(H1525,'Zoning 2shop'!A:A,'Zoning 2shop'!B:B),IF(S1525="6C",_xlfn.XLOOKUP(G1525,'Zoning 2shop'!C:C,'Zoning 2shop'!D:D),""))</f>
        <v/>
      </c>
      <c r="Y1525" s="112">
        <f>AB1525/Z1525</f>
        <v/>
      </c>
      <c r="Z1525" s="4">
        <f>T1525</f>
        <v/>
      </c>
      <c r="AA1525" s="4">
        <f>IF(OR(S1525="6C",S1525="6B",S1525="5X",S1525="5Y"),0.08,0.5)</f>
        <v/>
      </c>
      <c r="AB1525" s="4">
        <f>$AG$5/$AG$2*Z1525</f>
        <v/>
      </c>
      <c r="AC1525" s="19">
        <f>Z1525+AA1525</f>
        <v/>
      </c>
      <c r="AD1525" s="8">
        <f>IF(COUNTIF(Catégories!A:A,N1525)=0,"catégorie inconnue",LOOKUP(N1525,Catégories!A:A,Catégories!B:B))</f>
        <v/>
      </c>
      <c r="AE1525" s="21">
        <f>SUM(Z1525:AB1525)</f>
        <v/>
      </c>
    </row>
    <row r="1526" hidden="1" s="101">
      <c r="B1526" s="127" t="inlineStr">
        <is>
          <t>13624021</t>
        </is>
      </c>
      <c r="C1526" s="127" t="inlineStr">
        <is>
          <t>2</t>
        </is>
      </c>
      <c r="D1526" s="123" t="n">
        <v>46150</v>
      </c>
      <c r="E1526" s="127" t="inlineStr">
        <is>
          <t>16303</t>
        </is>
      </c>
      <c r="F1526" s="127" t="inlineStr">
        <is>
          <t>21320</t>
        </is>
      </c>
      <c r="G1526" s="127" t="inlineStr">
        <is>
          <t>DE</t>
        </is>
      </c>
      <c r="H1526" s="127" t="inlineStr">
        <is>
          <t>FR</t>
        </is>
      </c>
      <c r="I1526" s="127" t="inlineStr">
        <is>
          <t>109737</t>
        </is>
      </c>
      <c r="J1526" s="127" t="inlineStr">
        <is>
          <t>109737</t>
        </is>
      </c>
      <c r="K1526" s="127" t="inlineStr">
        <is>
          <t>999999</t>
        </is>
      </c>
      <c r="L1526" s="127" t="inlineStr">
        <is>
          <t>XT414077425TS</t>
        </is>
      </c>
      <c r="M1526" s="127" t="inlineStr">
        <is>
          <t>N</t>
        </is>
      </c>
      <c r="N1526" s="127" t="inlineStr">
        <is>
          <t>Transport</t>
        </is>
      </c>
      <c r="O1526" s="127" t="inlineStr">
        <is>
          <t>N</t>
        </is>
      </c>
      <c r="P1526" s="127" t="inlineStr">
        <is>
          <t>S</t>
        </is>
      </c>
      <c r="Q1526" s="127" t="inlineStr">
        <is>
          <t>ZA</t>
        </is>
      </c>
      <c r="R1526" s="147" t="n">
        <v>0.951</v>
      </c>
      <c r="S1526" s="127" t="inlineStr">
        <is>
          <t>6C</t>
        </is>
      </c>
      <c r="T1526" s="148" t="n">
        <v>5.55</v>
      </c>
      <c r="U1526" s="127" t="inlineStr">
        <is>
          <t>LA RUCHE LOGISTIQUE</t>
        </is>
      </c>
      <c r="W1526" s="8">
        <f>IF(C1526&lt;&gt;2,"",IF(S1526="5X","5XK",IF(S1526="5Y","5YK",IF(S1526="6B","6BK",IF(S1526="6C","6CK","")))))</f>
        <v/>
      </c>
      <c r="X1526" s="8">
        <f>IF(S1526="6B",_xlfn.XLOOKUP(H1526,'Zoning 2shop'!A:A,'Zoning 2shop'!B:B),IF(S1526="6C",_xlfn.XLOOKUP(G1526,'Zoning 2shop'!C:C,'Zoning 2shop'!D:D),""))</f>
        <v/>
      </c>
      <c r="Y1526" s="112">
        <f>AB1526/Z1526</f>
        <v/>
      </c>
      <c r="Z1526" s="4">
        <f>T1526</f>
        <v/>
      </c>
      <c r="AA1526" s="4">
        <f>IF(OR(S1526="6C",S1526="6B",S1526="5X",S1526="5Y"),0.08,0.5)</f>
        <v/>
      </c>
      <c r="AB1526" s="4">
        <f>$AG$5/$AG$2*Z1526</f>
        <v/>
      </c>
      <c r="AC1526" s="19">
        <f>Z1526+AA1526</f>
        <v/>
      </c>
      <c r="AD1526" s="8">
        <f>IF(COUNTIF(Catégories!A:A,N1526)=0,"catégorie inconnue",LOOKUP(N1526,Catégories!A:A,Catégories!B:B))</f>
        <v/>
      </c>
      <c r="AE1526" s="21">
        <f>SUM(Z1526:AB1526)</f>
        <v/>
      </c>
    </row>
    <row r="1527" hidden="1" s="101">
      <c r="B1527" s="127" t="inlineStr">
        <is>
          <t>13624021</t>
        </is>
      </c>
      <c r="C1527" s="127" t="inlineStr">
        <is>
          <t>2</t>
        </is>
      </c>
      <c r="D1527" s="123" t="n">
        <v>46150</v>
      </c>
      <c r="E1527" s="127" t="inlineStr">
        <is>
          <t>2791</t>
        </is>
      </c>
      <c r="F1527" s="127" t="inlineStr">
        <is>
          <t>21320</t>
        </is>
      </c>
      <c r="G1527" s="127" t="inlineStr">
        <is>
          <t>DK</t>
        </is>
      </c>
      <c r="H1527" s="127" t="inlineStr">
        <is>
          <t>FR</t>
        </is>
      </c>
      <c r="I1527" s="127" t="inlineStr">
        <is>
          <t>109395</t>
        </is>
      </c>
      <c r="J1527" s="127" t="inlineStr">
        <is>
          <t>109395</t>
        </is>
      </c>
      <c r="K1527" s="127" t="inlineStr">
        <is>
          <t>999999</t>
        </is>
      </c>
      <c r="L1527" s="127" t="inlineStr">
        <is>
          <t>XT414077938TS</t>
        </is>
      </c>
      <c r="M1527" s="127" t="inlineStr">
        <is>
          <t>N</t>
        </is>
      </c>
      <c r="N1527" s="127" t="inlineStr">
        <is>
          <t>Transport</t>
        </is>
      </c>
      <c r="O1527" s="127" t="inlineStr">
        <is>
          <t>N</t>
        </is>
      </c>
      <c r="P1527" s="127" t="inlineStr">
        <is>
          <t>S</t>
        </is>
      </c>
      <c r="Q1527" s="127" t="inlineStr">
        <is>
          <t>ZA</t>
        </is>
      </c>
      <c r="R1527" s="147" t="n">
        <v>3.182</v>
      </c>
      <c r="S1527" s="127" t="inlineStr">
        <is>
          <t>6C</t>
        </is>
      </c>
      <c r="T1527" s="148" t="n">
        <v>13.17</v>
      </c>
      <c r="U1527" s="127" t="inlineStr">
        <is>
          <t>LA RUCHE LOGISTIQUE</t>
        </is>
      </c>
      <c r="W1527" s="8">
        <f>IF(C1527&lt;&gt;2,"",IF(S1527="5X","5XK",IF(S1527="5Y","5YK",IF(S1527="6B","6BK",IF(S1527="6C","6CK","")))))</f>
        <v/>
      </c>
      <c r="X1527" s="8">
        <f>IF(S1527="6B",_xlfn.XLOOKUP(H1527,'Zoning 2shop'!A:A,'Zoning 2shop'!B:B),IF(S1527="6C",_xlfn.XLOOKUP(G1527,'Zoning 2shop'!C:C,'Zoning 2shop'!D:D),""))</f>
        <v/>
      </c>
      <c r="Y1527" s="112">
        <f>AB1527/Z1527</f>
        <v/>
      </c>
      <c r="Z1527" s="4">
        <f>T1527</f>
        <v/>
      </c>
      <c r="AA1527" s="4">
        <f>IF(OR(S1527="6C",S1527="6B",S1527="5X",S1527="5Y"),0.08,0.5)</f>
        <v/>
      </c>
      <c r="AB1527" s="4">
        <f>$AG$5/$AG$2*Z1527</f>
        <v/>
      </c>
      <c r="AC1527" s="19">
        <f>Z1527+AA1527</f>
        <v/>
      </c>
      <c r="AD1527" s="8">
        <f>IF(COUNTIF(Catégories!A:A,N1527)=0,"catégorie inconnue",LOOKUP(N1527,Catégories!A:A,Catégories!B:B))</f>
        <v/>
      </c>
      <c r="AE1527" s="21">
        <f>SUM(Z1527:AB1527)</f>
        <v/>
      </c>
    </row>
    <row r="1528" hidden="1" s="101">
      <c r="B1528" s="127" t="inlineStr">
        <is>
          <t>13624021</t>
        </is>
      </c>
      <c r="C1528" s="127" t="inlineStr">
        <is>
          <t>2</t>
        </is>
      </c>
      <c r="D1528" s="123" t="n">
        <v>46150</v>
      </c>
      <c r="E1528" s="127" t="inlineStr">
        <is>
          <t>27749</t>
        </is>
      </c>
      <c r="F1528" s="127" t="inlineStr">
        <is>
          <t>21320</t>
        </is>
      </c>
      <c r="G1528" s="127" t="inlineStr">
        <is>
          <t>DE</t>
        </is>
      </c>
      <c r="H1528" s="127" t="inlineStr">
        <is>
          <t>FR</t>
        </is>
      </c>
      <c r="I1528" s="127" t="inlineStr">
        <is>
          <t>109498</t>
        </is>
      </c>
      <c r="J1528" s="127" t="inlineStr">
        <is>
          <t>109498</t>
        </is>
      </c>
      <c r="K1528" s="127" t="inlineStr">
        <is>
          <t>999999</t>
        </is>
      </c>
      <c r="L1528" s="127" t="inlineStr">
        <is>
          <t>XT414078160TS</t>
        </is>
      </c>
      <c r="M1528" s="127" t="inlineStr">
        <is>
          <t>N</t>
        </is>
      </c>
      <c r="N1528" s="127" t="inlineStr">
        <is>
          <t>Transport</t>
        </is>
      </c>
      <c r="O1528" s="127" t="inlineStr">
        <is>
          <t>N</t>
        </is>
      </c>
      <c r="P1528" s="127" t="inlineStr">
        <is>
          <t>S</t>
        </is>
      </c>
      <c r="Q1528" s="127" t="inlineStr">
        <is>
          <t>ZA</t>
        </is>
      </c>
      <c r="R1528" s="147" t="n">
        <v>5.263</v>
      </c>
      <c r="S1528" s="127" t="inlineStr">
        <is>
          <t>6C</t>
        </is>
      </c>
      <c r="T1528" s="148" t="n">
        <v>10.35</v>
      </c>
      <c r="U1528" s="127" t="inlineStr">
        <is>
          <t>LA RUCHE LOGISTIQUE</t>
        </is>
      </c>
      <c r="W1528" s="8">
        <f>IF(C1528&lt;&gt;2,"",IF(S1528="5X","5XK",IF(S1528="5Y","5YK",IF(S1528="6B","6BK",IF(S1528="6C","6CK","")))))</f>
        <v/>
      </c>
      <c r="X1528" s="8">
        <f>IF(S1528="6B",_xlfn.XLOOKUP(H1528,'Zoning 2shop'!A:A,'Zoning 2shop'!B:B),IF(S1528="6C",_xlfn.XLOOKUP(G1528,'Zoning 2shop'!C:C,'Zoning 2shop'!D:D),""))</f>
        <v/>
      </c>
      <c r="Y1528" s="112">
        <f>AB1528/Z1528</f>
        <v/>
      </c>
      <c r="Z1528" s="4">
        <f>T1528</f>
        <v/>
      </c>
      <c r="AA1528" s="4">
        <f>IF(OR(S1528="6C",S1528="6B",S1528="5X",S1528="5Y"),0.08,0.5)</f>
        <v/>
      </c>
      <c r="AB1528" s="4">
        <f>$AG$5/$AG$2*Z1528</f>
        <v/>
      </c>
      <c r="AC1528" s="19">
        <f>Z1528+AA1528</f>
        <v/>
      </c>
      <c r="AD1528" s="8">
        <f>IF(COUNTIF(Catégories!A:A,N1528)=0,"catégorie inconnue",LOOKUP(N1528,Catégories!A:A,Catégories!B:B))</f>
        <v/>
      </c>
      <c r="AE1528" s="21">
        <f>SUM(Z1528:AB1528)</f>
        <v/>
      </c>
    </row>
    <row r="1529" hidden="1" s="101">
      <c r="B1529" s="127" t="inlineStr">
        <is>
          <t>13624021</t>
        </is>
      </c>
      <c r="C1529" s="127" t="inlineStr">
        <is>
          <t>2</t>
        </is>
      </c>
      <c r="D1529" s="123" t="n">
        <v>46150</v>
      </c>
      <c r="E1529" s="127" t="inlineStr">
        <is>
          <t>8010</t>
        </is>
      </c>
      <c r="F1529" s="127" t="inlineStr">
        <is>
          <t>21320</t>
        </is>
      </c>
      <c r="G1529" s="127" t="inlineStr">
        <is>
          <t>AT</t>
        </is>
      </c>
      <c r="H1529" s="127" t="inlineStr">
        <is>
          <t>FR</t>
        </is>
      </c>
      <c r="I1529" s="127" t="inlineStr">
        <is>
          <t>107456</t>
        </is>
      </c>
      <c r="J1529" s="127" t="inlineStr">
        <is>
          <t>107456</t>
        </is>
      </c>
      <c r="K1529" s="127" t="inlineStr">
        <is>
          <t>999999</t>
        </is>
      </c>
      <c r="L1529" s="127" t="inlineStr">
        <is>
          <t>XT414079117TS</t>
        </is>
      </c>
      <c r="M1529" s="127" t="inlineStr">
        <is>
          <t>N</t>
        </is>
      </c>
      <c r="N1529" s="127" t="inlineStr">
        <is>
          <t>Transport</t>
        </is>
      </c>
      <c r="O1529" s="127" t="inlineStr">
        <is>
          <t>N</t>
        </is>
      </c>
      <c r="P1529" s="127" t="inlineStr">
        <is>
          <t>S</t>
        </is>
      </c>
      <c r="Q1529" s="127" t="inlineStr">
        <is>
          <t>ZA</t>
        </is>
      </c>
      <c r="R1529" s="147" t="n">
        <v>0.759</v>
      </c>
      <c r="S1529" s="127" t="inlineStr">
        <is>
          <t>6C</t>
        </is>
      </c>
      <c r="T1529" s="148" t="n">
        <v>9.69</v>
      </c>
      <c r="U1529" s="127" t="inlineStr">
        <is>
          <t>LA RUCHE LOGISTIQUE</t>
        </is>
      </c>
      <c r="W1529" s="8">
        <f>IF(C1529&lt;&gt;2,"",IF(S1529="5X","5XK",IF(S1529="5Y","5YK",IF(S1529="6B","6BK",IF(S1529="6C","6CK","")))))</f>
        <v/>
      </c>
      <c r="X1529" s="8">
        <f>IF(S1529="6B",_xlfn.XLOOKUP(H1529,'Zoning 2shop'!A:A,'Zoning 2shop'!B:B),IF(S1529="6C",_xlfn.XLOOKUP(G1529,'Zoning 2shop'!C:C,'Zoning 2shop'!D:D),""))</f>
        <v/>
      </c>
      <c r="Y1529" s="112">
        <f>AB1529/Z1529</f>
        <v/>
      </c>
      <c r="Z1529" s="4">
        <f>T1529</f>
        <v/>
      </c>
      <c r="AA1529" s="4">
        <f>IF(OR(S1529="6C",S1529="6B",S1529="5X",S1529="5Y"),0.08,0.5)</f>
        <v/>
      </c>
      <c r="AB1529" s="4">
        <f>$AG$5/$AG$2*Z1529</f>
        <v/>
      </c>
      <c r="AC1529" s="19">
        <f>Z1529+AA1529</f>
        <v/>
      </c>
      <c r="AD1529" s="8">
        <f>IF(COUNTIF(Catégories!A:A,N1529)=0,"catégorie inconnue",LOOKUP(N1529,Catégories!A:A,Catégories!B:B))</f>
        <v/>
      </c>
      <c r="AE1529" s="21">
        <f>SUM(Z1529:AB1529)</f>
        <v/>
      </c>
    </row>
    <row r="1530" hidden="1" s="101">
      <c r="B1530" s="127" t="inlineStr">
        <is>
          <t>13624021</t>
        </is>
      </c>
      <c r="C1530" s="127" t="inlineStr">
        <is>
          <t>2</t>
        </is>
      </c>
      <c r="D1530" s="123" t="n">
        <v>46150</v>
      </c>
      <c r="E1530" s="127" t="inlineStr">
        <is>
          <t>63762</t>
        </is>
      </c>
      <c r="F1530" s="127" t="inlineStr">
        <is>
          <t>21320</t>
        </is>
      </c>
      <c r="G1530" s="127" t="inlineStr">
        <is>
          <t>DE</t>
        </is>
      </c>
      <c r="H1530" s="127" t="inlineStr">
        <is>
          <t>FR</t>
        </is>
      </c>
      <c r="I1530" s="127" t="inlineStr">
        <is>
          <t>107974</t>
        </is>
      </c>
      <c r="J1530" s="127" t="inlineStr">
        <is>
          <t>107974</t>
        </is>
      </c>
      <c r="K1530" s="127" t="inlineStr">
        <is>
          <t>999999</t>
        </is>
      </c>
      <c r="L1530" s="127" t="inlineStr">
        <is>
          <t>XT414079681TS</t>
        </is>
      </c>
      <c r="M1530" s="127" t="inlineStr">
        <is>
          <t>N</t>
        </is>
      </c>
      <c r="N1530" s="127" t="inlineStr">
        <is>
          <t>Transport</t>
        </is>
      </c>
      <c r="O1530" s="127" t="inlineStr">
        <is>
          <t>N</t>
        </is>
      </c>
      <c r="P1530" s="127" t="inlineStr">
        <is>
          <t>S</t>
        </is>
      </c>
      <c r="Q1530" s="127" t="inlineStr">
        <is>
          <t>ZA</t>
        </is>
      </c>
      <c r="R1530" s="147" t="n">
        <v>0.45</v>
      </c>
      <c r="S1530" s="127" t="inlineStr">
        <is>
          <t>6C</t>
        </is>
      </c>
      <c r="T1530" s="148" t="n">
        <v>5.33</v>
      </c>
      <c r="U1530" s="127" t="inlineStr">
        <is>
          <t>LA RUCHE LOGISTIQUE</t>
        </is>
      </c>
      <c r="W1530" s="8">
        <f>IF(C1530&lt;&gt;2,"",IF(S1530="5X","5XK",IF(S1530="5Y","5YK",IF(S1530="6B","6BK",IF(S1530="6C","6CK","")))))</f>
        <v/>
      </c>
      <c r="X1530" s="8">
        <f>IF(S1530="6B",_xlfn.XLOOKUP(H1530,'Zoning 2shop'!A:A,'Zoning 2shop'!B:B),IF(S1530="6C",_xlfn.XLOOKUP(G1530,'Zoning 2shop'!C:C,'Zoning 2shop'!D:D),""))</f>
        <v/>
      </c>
      <c r="Y1530" s="112">
        <f>AB1530/Z1530</f>
        <v/>
      </c>
      <c r="Z1530" s="4">
        <f>T1530</f>
        <v/>
      </c>
      <c r="AA1530" s="4">
        <f>IF(OR(S1530="6C",S1530="6B",S1530="5X",S1530="5Y"),0.08,0.5)</f>
        <v/>
      </c>
      <c r="AB1530" s="4">
        <f>$AG$5/$AG$2*Z1530</f>
        <v/>
      </c>
      <c r="AC1530" s="19">
        <f>Z1530+AA1530</f>
        <v/>
      </c>
      <c r="AD1530" s="8">
        <f>IF(COUNTIF(Catégories!A:A,N1530)=0,"catégorie inconnue",LOOKUP(N1530,Catégories!A:A,Catégories!B:B))</f>
        <v/>
      </c>
      <c r="AE1530" s="21">
        <f>SUM(Z1530:AB1530)</f>
        <v/>
      </c>
    </row>
    <row r="1531" hidden="1" s="101">
      <c r="B1531" s="127" t="inlineStr">
        <is>
          <t>13624021</t>
        </is>
      </c>
      <c r="C1531" s="127" t="inlineStr">
        <is>
          <t>2</t>
        </is>
      </c>
      <c r="D1531" s="123" t="n">
        <v>46150</v>
      </c>
      <c r="E1531" s="127" t="inlineStr">
        <is>
          <t>32657</t>
        </is>
      </c>
      <c r="F1531" s="127" t="inlineStr">
        <is>
          <t>21320</t>
        </is>
      </c>
      <c r="G1531" s="127" t="inlineStr">
        <is>
          <t>DE</t>
        </is>
      </c>
      <c r="H1531" s="127" t="inlineStr">
        <is>
          <t>FR</t>
        </is>
      </c>
      <c r="I1531" s="127" t="inlineStr">
        <is>
          <t>108766</t>
        </is>
      </c>
      <c r="J1531" s="127" t="inlineStr">
        <is>
          <t>108766</t>
        </is>
      </c>
      <c r="K1531" s="127" t="inlineStr">
        <is>
          <t>999999</t>
        </is>
      </c>
      <c r="L1531" s="127" t="inlineStr">
        <is>
          <t>XT414080027TS</t>
        </is>
      </c>
      <c r="M1531" s="127" t="inlineStr">
        <is>
          <t>N</t>
        </is>
      </c>
      <c r="N1531" s="127" t="inlineStr">
        <is>
          <t>Transport</t>
        </is>
      </c>
      <c r="O1531" s="127" t="inlineStr">
        <is>
          <t>N</t>
        </is>
      </c>
      <c r="P1531" s="127" t="inlineStr">
        <is>
          <t>S</t>
        </is>
      </c>
      <c r="Q1531" s="127" t="inlineStr">
        <is>
          <t>ZA</t>
        </is>
      </c>
      <c r="R1531" s="147" t="n">
        <v>0.2</v>
      </c>
      <c r="S1531" s="127" t="inlineStr">
        <is>
          <t>6C</t>
        </is>
      </c>
      <c r="T1531" s="148" t="n">
        <v>5.33</v>
      </c>
      <c r="U1531" s="127" t="inlineStr">
        <is>
          <t>LA RUCHE LOGISTIQUE</t>
        </is>
      </c>
      <c r="W1531" s="8">
        <f>IF(C1531&lt;&gt;2,"",IF(S1531="5X","5XK",IF(S1531="5Y","5YK",IF(S1531="6B","6BK",IF(S1531="6C","6CK","")))))</f>
        <v/>
      </c>
      <c r="X1531" s="8">
        <f>IF(S1531="6B",_xlfn.XLOOKUP(H1531,'Zoning 2shop'!A:A,'Zoning 2shop'!B:B),IF(S1531="6C",_xlfn.XLOOKUP(G1531,'Zoning 2shop'!C:C,'Zoning 2shop'!D:D),""))</f>
        <v/>
      </c>
      <c r="Y1531" s="112">
        <f>AB1531/Z1531</f>
        <v/>
      </c>
      <c r="Z1531" s="4">
        <f>T1531</f>
        <v/>
      </c>
      <c r="AA1531" s="4">
        <f>IF(OR(S1531="6C",S1531="6B",S1531="5X",S1531="5Y"),0.08,0.5)</f>
        <v/>
      </c>
      <c r="AB1531" s="4">
        <f>$AG$5/$AG$2*Z1531</f>
        <v/>
      </c>
      <c r="AC1531" s="19">
        <f>Z1531+AA1531</f>
        <v/>
      </c>
      <c r="AD1531" s="8">
        <f>IF(COUNTIF(Catégories!A:A,N1531)=0,"catégorie inconnue",LOOKUP(N1531,Catégories!A:A,Catégories!B:B))</f>
        <v/>
      </c>
      <c r="AE1531" s="21">
        <f>SUM(Z1531:AB1531)</f>
        <v/>
      </c>
    </row>
    <row r="1532" hidden="1" s="101">
      <c r="B1532" s="127" t="inlineStr">
        <is>
          <t>13624021</t>
        </is>
      </c>
      <c r="C1532" s="127" t="inlineStr">
        <is>
          <t>2</t>
        </is>
      </c>
      <c r="D1532" s="123" t="n">
        <v>46150</v>
      </c>
      <c r="E1532" s="127" t="inlineStr">
        <is>
          <t>22763</t>
        </is>
      </c>
      <c r="F1532" s="127" t="inlineStr">
        <is>
          <t>21320</t>
        </is>
      </c>
      <c r="G1532" s="127" t="inlineStr">
        <is>
          <t>DE</t>
        </is>
      </c>
      <c r="H1532" s="127" t="inlineStr">
        <is>
          <t>FR</t>
        </is>
      </c>
      <c r="I1532" s="127" t="inlineStr">
        <is>
          <t>107908</t>
        </is>
      </c>
      <c r="J1532" s="127" t="inlineStr">
        <is>
          <t>107908</t>
        </is>
      </c>
      <c r="K1532" s="127" t="inlineStr">
        <is>
          <t>999999</t>
        </is>
      </c>
      <c r="L1532" s="127" t="inlineStr">
        <is>
          <t>XT414080526TS</t>
        </is>
      </c>
      <c r="M1532" s="127" t="inlineStr">
        <is>
          <t>N</t>
        </is>
      </c>
      <c r="N1532" s="127" t="inlineStr">
        <is>
          <t>Transport</t>
        </is>
      </c>
      <c r="O1532" s="127" t="inlineStr">
        <is>
          <t>N</t>
        </is>
      </c>
      <c r="P1532" s="127" t="inlineStr">
        <is>
          <t>S</t>
        </is>
      </c>
      <c r="Q1532" s="127" t="inlineStr">
        <is>
          <t>ZA</t>
        </is>
      </c>
      <c r="R1532" s="147" t="n">
        <v>4.532</v>
      </c>
      <c r="S1532" s="127" t="inlineStr">
        <is>
          <t>6C</t>
        </is>
      </c>
      <c r="T1532" s="148" t="n">
        <v>9.69</v>
      </c>
      <c r="U1532" s="127" t="inlineStr">
        <is>
          <t>LA RUCHE LOGISTIQUE</t>
        </is>
      </c>
      <c r="W1532" s="8">
        <f>IF(C1532&lt;&gt;2,"",IF(S1532="5X","5XK",IF(S1532="5Y","5YK",IF(S1532="6B","6BK",IF(S1532="6C","6CK","")))))</f>
        <v/>
      </c>
      <c r="X1532" s="8">
        <f>IF(S1532="6B",_xlfn.XLOOKUP(H1532,'Zoning 2shop'!A:A,'Zoning 2shop'!B:B),IF(S1532="6C",_xlfn.XLOOKUP(G1532,'Zoning 2shop'!C:C,'Zoning 2shop'!D:D),""))</f>
        <v/>
      </c>
      <c r="Y1532" s="112">
        <f>AB1532/Z1532</f>
        <v/>
      </c>
      <c r="Z1532" s="4">
        <f>T1532</f>
        <v/>
      </c>
      <c r="AA1532" s="4">
        <f>IF(OR(S1532="6C",S1532="6B",S1532="5X",S1532="5Y"),0.08,0.5)</f>
        <v/>
      </c>
      <c r="AB1532" s="4">
        <f>$AG$5/$AG$2*Z1532</f>
        <v/>
      </c>
      <c r="AC1532" s="19">
        <f>Z1532+AA1532</f>
        <v/>
      </c>
      <c r="AD1532" s="8">
        <f>IF(COUNTIF(Catégories!A:A,N1532)=0,"catégorie inconnue",LOOKUP(N1532,Catégories!A:A,Catégories!B:B))</f>
        <v/>
      </c>
      <c r="AE1532" s="21">
        <f>SUM(Z1532:AB1532)</f>
        <v/>
      </c>
    </row>
    <row r="1533" hidden="1" s="101">
      <c r="B1533" s="127" t="inlineStr">
        <is>
          <t>13624021</t>
        </is>
      </c>
      <c r="C1533" s="127" t="inlineStr">
        <is>
          <t>2</t>
        </is>
      </c>
      <c r="D1533" s="123" t="n">
        <v>46150</v>
      </c>
      <c r="E1533" s="127" t="inlineStr">
        <is>
          <t>1654 KH</t>
        </is>
      </c>
      <c r="F1533" s="127" t="inlineStr">
        <is>
          <t>21320</t>
        </is>
      </c>
      <c r="G1533" s="127" t="inlineStr">
        <is>
          <t>NL</t>
        </is>
      </c>
      <c r="H1533" s="127" t="inlineStr">
        <is>
          <t>FR</t>
        </is>
      </c>
      <c r="I1533" s="127" t="inlineStr">
        <is>
          <t>109432</t>
        </is>
      </c>
      <c r="J1533" s="127" t="inlineStr">
        <is>
          <t>109432</t>
        </is>
      </c>
      <c r="K1533" s="127" t="inlineStr">
        <is>
          <t>999999</t>
        </is>
      </c>
      <c r="L1533" s="127" t="inlineStr">
        <is>
          <t>XT414080821TS</t>
        </is>
      </c>
      <c r="M1533" s="127" t="inlineStr">
        <is>
          <t>N</t>
        </is>
      </c>
      <c r="N1533" s="127" t="inlineStr">
        <is>
          <t>Transport</t>
        </is>
      </c>
      <c r="O1533" s="127" t="inlineStr">
        <is>
          <t>N</t>
        </is>
      </c>
      <c r="P1533" s="127" t="inlineStr">
        <is>
          <t>S</t>
        </is>
      </c>
      <c r="Q1533" s="127" t="inlineStr">
        <is>
          <t>ZA</t>
        </is>
      </c>
      <c r="R1533" s="147" t="n">
        <v>6.283</v>
      </c>
      <c r="S1533" s="127" t="inlineStr">
        <is>
          <t>6C</t>
        </is>
      </c>
      <c r="T1533" s="148" t="n">
        <v>11.01</v>
      </c>
      <c r="U1533" s="127" t="inlineStr">
        <is>
          <t>LA RUCHE LOGISTIQUE</t>
        </is>
      </c>
      <c r="W1533" s="8">
        <f>IF(C1533&lt;&gt;2,"",IF(S1533="5X","5XK",IF(S1533="5Y","5YK",IF(S1533="6B","6BK",IF(S1533="6C","6CK","")))))</f>
        <v/>
      </c>
      <c r="X1533" s="8">
        <f>IF(S1533="6B",_xlfn.XLOOKUP(H1533,'Zoning 2shop'!A:A,'Zoning 2shop'!B:B),IF(S1533="6C",_xlfn.XLOOKUP(G1533,'Zoning 2shop'!C:C,'Zoning 2shop'!D:D),""))</f>
        <v/>
      </c>
      <c r="Y1533" s="112">
        <f>AB1533/Z1533</f>
        <v/>
      </c>
      <c r="Z1533" s="4">
        <f>T1533</f>
        <v/>
      </c>
      <c r="AA1533" s="4">
        <f>IF(OR(S1533="6C",S1533="6B",S1533="5X",S1533="5Y"),0.08,0.5)</f>
        <v/>
      </c>
      <c r="AB1533" s="4">
        <f>$AG$5/$AG$2*Z1533</f>
        <v/>
      </c>
      <c r="AC1533" s="19">
        <f>Z1533+AA1533</f>
        <v/>
      </c>
      <c r="AD1533" s="8">
        <f>IF(COUNTIF(Catégories!A:A,N1533)=0,"catégorie inconnue",LOOKUP(N1533,Catégories!A:A,Catégories!B:B))</f>
        <v/>
      </c>
      <c r="AE1533" s="21">
        <f>SUM(Z1533:AB1533)</f>
        <v/>
      </c>
    </row>
    <row r="1534" hidden="1" s="101">
      <c r="B1534" s="127" t="inlineStr">
        <is>
          <t>13624021</t>
        </is>
      </c>
      <c r="C1534" s="127" t="inlineStr">
        <is>
          <t>2</t>
        </is>
      </c>
      <c r="D1534" s="123" t="n">
        <v>46150</v>
      </c>
      <c r="E1534" s="127" t="inlineStr">
        <is>
          <t>91564</t>
        </is>
      </c>
      <c r="F1534" s="127" t="inlineStr">
        <is>
          <t>21320</t>
        </is>
      </c>
      <c r="G1534" s="127" t="inlineStr">
        <is>
          <t>DE</t>
        </is>
      </c>
      <c r="H1534" s="127" t="inlineStr">
        <is>
          <t>FR</t>
        </is>
      </c>
      <c r="I1534" s="127" t="inlineStr">
        <is>
          <t>110650</t>
        </is>
      </c>
      <c r="J1534" s="127" t="inlineStr">
        <is>
          <t>110650</t>
        </is>
      </c>
      <c r="K1534" s="127" t="inlineStr">
        <is>
          <t>999999</t>
        </is>
      </c>
      <c r="L1534" s="127" t="inlineStr">
        <is>
          <t>XT414080910TS</t>
        </is>
      </c>
      <c r="M1534" s="127" t="inlineStr">
        <is>
          <t>N</t>
        </is>
      </c>
      <c r="N1534" s="127" t="inlineStr">
        <is>
          <t>Transport</t>
        </is>
      </c>
      <c r="O1534" s="127" t="inlineStr">
        <is>
          <t>N</t>
        </is>
      </c>
      <c r="P1534" s="127" t="inlineStr">
        <is>
          <t>S</t>
        </is>
      </c>
      <c r="Q1534" s="127" t="inlineStr">
        <is>
          <t>ZA</t>
        </is>
      </c>
      <c r="R1534" s="147" t="n">
        <v>4.532</v>
      </c>
      <c r="S1534" s="127" t="inlineStr">
        <is>
          <t>6C</t>
        </is>
      </c>
      <c r="T1534" s="148" t="n">
        <v>9.69</v>
      </c>
      <c r="U1534" s="127" t="inlineStr">
        <is>
          <t>LA RUCHE LOGISTIQUE</t>
        </is>
      </c>
      <c r="W1534" s="8">
        <f>IF(C1534&lt;&gt;2,"",IF(S1534="5X","5XK",IF(S1534="5Y","5YK",IF(S1534="6B","6BK",IF(S1534="6C","6CK","")))))</f>
        <v/>
      </c>
      <c r="X1534" s="8">
        <f>IF(S1534="6B",_xlfn.XLOOKUP(H1534,'Zoning 2shop'!A:A,'Zoning 2shop'!B:B),IF(S1534="6C",_xlfn.XLOOKUP(G1534,'Zoning 2shop'!C:C,'Zoning 2shop'!D:D),""))</f>
        <v/>
      </c>
      <c r="Y1534" s="112">
        <f>AB1534/Z1534</f>
        <v/>
      </c>
      <c r="Z1534" s="4">
        <f>T1534</f>
        <v/>
      </c>
      <c r="AA1534" s="4">
        <f>IF(OR(S1534="6C",S1534="6B",S1534="5X",S1534="5Y"),0.08,0.5)</f>
        <v/>
      </c>
      <c r="AB1534" s="4">
        <f>$AG$5/$AG$2*Z1534</f>
        <v/>
      </c>
      <c r="AC1534" s="19">
        <f>Z1534+AA1534</f>
        <v/>
      </c>
      <c r="AD1534" s="8">
        <f>IF(COUNTIF(Catégories!A:A,N1534)=0,"catégorie inconnue",LOOKUP(N1534,Catégories!A:A,Catégories!B:B))</f>
        <v/>
      </c>
      <c r="AE1534" s="21">
        <f>SUM(Z1534:AB1534)</f>
        <v/>
      </c>
    </row>
    <row r="1535" hidden="1" s="101">
      <c r="B1535" s="127" t="inlineStr">
        <is>
          <t>13624021</t>
        </is>
      </c>
      <c r="C1535" s="127" t="inlineStr">
        <is>
          <t>2</t>
        </is>
      </c>
      <c r="D1535" s="123" t="n">
        <v>46150</v>
      </c>
      <c r="E1535" s="127" t="inlineStr">
        <is>
          <t>2500</t>
        </is>
      </c>
      <c r="F1535" s="127" t="inlineStr">
        <is>
          <t>21320</t>
        </is>
      </c>
      <c r="G1535" s="127" t="inlineStr">
        <is>
          <t>DK</t>
        </is>
      </c>
      <c r="H1535" s="127" t="inlineStr">
        <is>
          <t>FR</t>
        </is>
      </c>
      <c r="I1535" s="127" t="inlineStr">
        <is>
          <t>109148</t>
        </is>
      </c>
      <c r="J1535" s="127" t="inlineStr">
        <is>
          <t>109148</t>
        </is>
      </c>
      <c r="K1535" s="127" t="inlineStr">
        <is>
          <t>999999</t>
        </is>
      </c>
      <c r="L1535" s="127" t="inlineStr">
        <is>
          <t>XT414081040TS</t>
        </is>
      </c>
      <c r="M1535" s="127" t="inlineStr">
        <is>
          <t>N</t>
        </is>
      </c>
      <c r="N1535" s="127" t="inlineStr">
        <is>
          <t>Transport</t>
        </is>
      </c>
      <c r="O1535" s="127" t="inlineStr">
        <is>
          <t>N</t>
        </is>
      </c>
      <c r="P1535" s="127" t="inlineStr">
        <is>
          <t>S</t>
        </is>
      </c>
      <c r="Q1535" s="127" t="inlineStr">
        <is>
          <t>ZA</t>
        </is>
      </c>
      <c r="R1535" s="147" t="n">
        <v>0.38</v>
      </c>
      <c r="S1535" s="127" t="inlineStr">
        <is>
          <t>6C</t>
        </is>
      </c>
      <c r="T1535" s="148" t="n">
        <v>9.470000000000001</v>
      </c>
      <c r="U1535" s="127" t="inlineStr">
        <is>
          <t>LA RUCHE LOGISTIQUE</t>
        </is>
      </c>
      <c r="W1535" s="8">
        <f>IF(C1535&lt;&gt;2,"",IF(S1535="5X","5XK",IF(S1535="5Y","5YK",IF(S1535="6B","6BK",IF(S1535="6C","6CK","")))))</f>
        <v/>
      </c>
      <c r="X1535" s="8">
        <f>IF(S1535="6B",_xlfn.XLOOKUP(H1535,'Zoning 2shop'!A:A,'Zoning 2shop'!B:B),IF(S1535="6C",_xlfn.XLOOKUP(G1535,'Zoning 2shop'!C:C,'Zoning 2shop'!D:D),""))</f>
        <v/>
      </c>
      <c r="Y1535" s="112">
        <f>AB1535/Z1535</f>
        <v/>
      </c>
      <c r="Z1535" s="4">
        <f>T1535</f>
        <v/>
      </c>
      <c r="AA1535" s="4">
        <f>IF(OR(S1535="6C",S1535="6B",S1535="5X",S1535="5Y"),0.08,0.5)</f>
        <v/>
      </c>
      <c r="AB1535" s="4">
        <f>$AG$5/$AG$2*Z1535</f>
        <v/>
      </c>
      <c r="AC1535" s="19">
        <f>Z1535+AA1535</f>
        <v/>
      </c>
      <c r="AD1535" s="8">
        <f>IF(COUNTIF(Catégories!A:A,N1535)=0,"catégorie inconnue",LOOKUP(N1535,Catégories!A:A,Catégories!B:B))</f>
        <v/>
      </c>
      <c r="AE1535" s="21">
        <f>SUM(Z1535:AB1535)</f>
        <v/>
      </c>
    </row>
    <row r="1536" hidden="1" s="101">
      <c r="B1536" s="127" t="inlineStr">
        <is>
          <t>13624021</t>
        </is>
      </c>
      <c r="C1536" s="127" t="inlineStr">
        <is>
          <t>2</t>
        </is>
      </c>
      <c r="D1536" s="123" t="n">
        <v>46150</v>
      </c>
      <c r="E1536" s="127" t="inlineStr">
        <is>
          <t>86450</t>
        </is>
      </c>
      <c r="F1536" s="127" t="inlineStr">
        <is>
          <t>21320</t>
        </is>
      </c>
      <c r="G1536" s="127" t="inlineStr">
        <is>
          <t>DE</t>
        </is>
      </c>
      <c r="H1536" s="127" t="inlineStr">
        <is>
          <t>FR</t>
        </is>
      </c>
      <c r="I1536" s="127" t="inlineStr">
        <is>
          <t>110596</t>
        </is>
      </c>
      <c r="J1536" s="127" t="inlineStr">
        <is>
          <t>110596</t>
        </is>
      </c>
      <c r="K1536" s="127" t="inlineStr">
        <is>
          <t>999999</t>
        </is>
      </c>
      <c r="L1536" s="127" t="inlineStr">
        <is>
          <t>XT414081190TS</t>
        </is>
      </c>
      <c r="M1536" s="127" t="inlineStr">
        <is>
          <t>N</t>
        </is>
      </c>
      <c r="N1536" s="127" t="inlineStr">
        <is>
          <t>Transport</t>
        </is>
      </c>
      <c r="O1536" s="127" t="inlineStr">
        <is>
          <t>N</t>
        </is>
      </c>
      <c r="P1536" s="127" t="inlineStr">
        <is>
          <t>S</t>
        </is>
      </c>
      <c r="Q1536" s="127" t="inlineStr">
        <is>
          <t>ZA</t>
        </is>
      </c>
      <c r="R1536" s="147" t="n">
        <v>1.004</v>
      </c>
      <c r="S1536" s="127" t="inlineStr">
        <is>
          <t>6C</t>
        </is>
      </c>
      <c r="T1536" s="148" t="n">
        <v>5.88</v>
      </c>
      <c r="U1536" s="127" t="inlineStr">
        <is>
          <t>LA RUCHE LOGISTIQUE</t>
        </is>
      </c>
      <c r="W1536" s="8">
        <f>IF(C1536&lt;&gt;2,"",IF(S1536="5X","5XK",IF(S1536="5Y","5YK",IF(S1536="6B","6BK",IF(S1536="6C","6CK","")))))</f>
        <v/>
      </c>
      <c r="X1536" s="8">
        <f>IF(S1536="6B",_xlfn.XLOOKUP(H1536,'Zoning 2shop'!A:A,'Zoning 2shop'!B:B),IF(S1536="6C",_xlfn.XLOOKUP(G1536,'Zoning 2shop'!C:C,'Zoning 2shop'!D:D),""))</f>
        <v/>
      </c>
      <c r="Y1536" s="112">
        <f>AB1536/Z1536</f>
        <v/>
      </c>
      <c r="Z1536" s="4">
        <f>T1536</f>
        <v/>
      </c>
      <c r="AA1536" s="4">
        <f>IF(OR(S1536="6C",S1536="6B",S1536="5X",S1536="5Y"),0.08,0.5)</f>
        <v/>
      </c>
      <c r="AB1536" s="4">
        <f>$AG$5/$AG$2*Z1536</f>
        <v/>
      </c>
      <c r="AC1536" s="19">
        <f>Z1536+AA1536</f>
        <v/>
      </c>
      <c r="AD1536" s="8">
        <f>IF(COUNTIF(Catégories!A:A,N1536)=0,"catégorie inconnue",LOOKUP(N1536,Catégories!A:A,Catégories!B:B))</f>
        <v/>
      </c>
      <c r="AE1536" s="21">
        <f>SUM(Z1536:AB1536)</f>
        <v/>
      </c>
    </row>
    <row r="1537" hidden="1" s="101">
      <c r="B1537" s="127" t="inlineStr">
        <is>
          <t>13624021</t>
        </is>
      </c>
      <c r="C1537" s="127" t="inlineStr">
        <is>
          <t>2</t>
        </is>
      </c>
      <c r="D1537" s="123" t="n">
        <v>46150</v>
      </c>
      <c r="E1537" s="127" t="inlineStr">
        <is>
          <t>65307</t>
        </is>
      </c>
      <c r="F1537" s="127" t="inlineStr">
        <is>
          <t>21320</t>
        </is>
      </c>
      <c r="G1537" s="127" t="inlineStr">
        <is>
          <t>DE</t>
        </is>
      </c>
      <c r="H1537" s="127" t="inlineStr">
        <is>
          <t>FR</t>
        </is>
      </c>
      <c r="I1537" s="127" t="inlineStr">
        <is>
          <t>108195</t>
        </is>
      </c>
      <c r="J1537" s="127" t="inlineStr">
        <is>
          <t>108195</t>
        </is>
      </c>
      <c r="K1537" s="127" t="inlineStr">
        <is>
          <t>999999</t>
        </is>
      </c>
      <c r="L1537" s="127" t="inlineStr">
        <is>
          <t>XT414081760TS</t>
        </is>
      </c>
      <c r="M1537" s="127" t="inlineStr">
        <is>
          <t>N</t>
        </is>
      </c>
      <c r="N1537" s="127" t="inlineStr">
        <is>
          <t>Transport</t>
        </is>
      </c>
      <c r="O1537" s="127" t="inlineStr">
        <is>
          <t>N</t>
        </is>
      </c>
      <c r="P1537" s="127" t="inlineStr">
        <is>
          <t>S</t>
        </is>
      </c>
      <c r="Q1537" s="127" t="inlineStr">
        <is>
          <t>ZA</t>
        </is>
      </c>
      <c r="R1537" s="147" t="n">
        <v>4.532</v>
      </c>
      <c r="S1537" s="127" t="inlineStr">
        <is>
          <t>6C</t>
        </is>
      </c>
      <c r="T1537" s="148" t="n">
        <v>9.69</v>
      </c>
      <c r="U1537" s="127" t="inlineStr">
        <is>
          <t>LA RUCHE LOGISTIQUE</t>
        </is>
      </c>
      <c r="W1537" s="8">
        <f>IF(C1537&lt;&gt;2,"",IF(S1537="5X","5XK",IF(S1537="5Y","5YK",IF(S1537="6B","6BK",IF(S1537="6C","6CK","")))))</f>
        <v/>
      </c>
      <c r="X1537" s="8">
        <f>IF(S1537="6B",_xlfn.XLOOKUP(H1537,'Zoning 2shop'!A:A,'Zoning 2shop'!B:B),IF(S1537="6C",_xlfn.XLOOKUP(G1537,'Zoning 2shop'!C:C,'Zoning 2shop'!D:D),""))</f>
        <v/>
      </c>
      <c r="Y1537" s="112">
        <f>AB1537/Z1537</f>
        <v/>
      </c>
      <c r="Z1537" s="4">
        <f>T1537</f>
        <v/>
      </c>
      <c r="AA1537" s="4">
        <f>IF(OR(S1537="6C",S1537="6B",S1537="5X",S1537="5Y"),0.08,0.5)</f>
        <v/>
      </c>
      <c r="AB1537" s="4">
        <f>$AG$5/$AG$2*Z1537</f>
        <v/>
      </c>
      <c r="AC1537" s="19">
        <f>Z1537+AA1537</f>
        <v/>
      </c>
      <c r="AD1537" s="8">
        <f>IF(COUNTIF(Catégories!A:A,N1537)=0,"catégorie inconnue",LOOKUP(N1537,Catégories!A:A,Catégories!B:B))</f>
        <v/>
      </c>
      <c r="AE1537" s="21">
        <f>SUM(Z1537:AB1537)</f>
        <v/>
      </c>
    </row>
    <row r="1538" hidden="1" s="101">
      <c r="B1538" s="127" t="inlineStr">
        <is>
          <t>13624021</t>
        </is>
      </c>
      <c r="C1538" s="127" t="inlineStr">
        <is>
          <t>2</t>
        </is>
      </c>
      <c r="D1538" s="123" t="n">
        <v>46150</v>
      </c>
      <c r="E1538" s="127" t="inlineStr">
        <is>
          <t>61231</t>
        </is>
      </c>
      <c r="F1538" s="127" t="inlineStr">
        <is>
          <t>21320</t>
        </is>
      </c>
      <c r="G1538" s="127" t="inlineStr">
        <is>
          <t>DE</t>
        </is>
      </c>
      <c r="H1538" s="127" t="inlineStr">
        <is>
          <t>FR</t>
        </is>
      </c>
      <c r="I1538" s="127" t="inlineStr">
        <is>
          <t>109775</t>
        </is>
      </c>
      <c r="J1538" s="127" t="inlineStr">
        <is>
          <t>109775</t>
        </is>
      </c>
      <c r="K1538" s="127" t="inlineStr">
        <is>
          <t>999999</t>
        </is>
      </c>
      <c r="L1538" s="127" t="inlineStr">
        <is>
          <t>XT414082116TS</t>
        </is>
      </c>
      <c r="M1538" s="127" t="inlineStr">
        <is>
          <t>N</t>
        </is>
      </c>
      <c r="N1538" s="127" t="inlineStr">
        <is>
          <t>Transport</t>
        </is>
      </c>
      <c r="O1538" s="127" t="inlineStr">
        <is>
          <t>N</t>
        </is>
      </c>
      <c r="P1538" s="127" t="inlineStr">
        <is>
          <t>S</t>
        </is>
      </c>
      <c r="Q1538" s="127" t="inlineStr">
        <is>
          <t>ZA</t>
        </is>
      </c>
      <c r="R1538" s="147" t="n">
        <v>4.825</v>
      </c>
      <c r="S1538" s="127" t="inlineStr">
        <is>
          <t>6C</t>
        </is>
      </c>
      <c r="T1538" s="148" t="n">
        <v>9.69</v>
      </c>
      <c r="U1538" s="127" t="inlineStr">
        <is>
          <t>LA RUCHE LOGISTIQUE</t>
        </is>
      </c>
      <c r="W1538" s="8">
        <f>IF(C1538&lt;&gt;2,"",IF(S1538="5X","5XK",IF(S1538="5Y","5YK",IF(S1538="6B","6BK",IF(S1538="6C","6CK","")))))</f>
        <v/>
      </c>
      <c r="X1538" s="8">
        <f>IF(S1538="6B",_xlfn.XLOOKUP(H1538,'Zoning 2shop'!A:A,'Zoning 2shop'!B:B),IF(S1538="6C",_xlfn.XLOOKUP(G1538,'Zoning 2shop'!C:C,'Zoning 2shop'!D:D),""))</f>
        <v/>
      </c>
      <c r="Y1538" s="112">
        <f>AB1538/Z1538</f>
        <v/>
      </c>
      <c r="Z1538" s="4">
        <f>T1538</f>
        <v/>
      </c>
      <c r="AA1538" s="4">
        <f>IF(OR(S1538="6C",S1538="6B",S1538="5X",S1538="5Y"),0.08,0.5)</f>
        <v/>
      </c>
      <c r="AB1538" s="4">
        <f>$AG$5/$AG$2*Z1538</f>
        <v/>
      </c>
      <c r="AC1538" s="19">
        <f>Z1538+AA1538</f>
        <v/>
      </c>
      <c r="AD1538" s="8">
        <f>IF(COUNTIF(Catégories!A:A,N1538)=0,"catégorie inconnue",LOOKUP(N1538,Catégories!A:A,Catégories!B:B))</f>
        <v/>
      </c>
      <c r="AE1538" s="21">
        <f>SUM(Z1538:AB1538)</f>
        <v/>
      </c>
    </row>
    <row r="1539" hidden="1" s="101">
      <c r="B1539" s="127" t="inlineStr">
        <is>
          <t>13624021</t>
        </is>
      </c>
      <c r="C1539" s="127" t="inlineStr">
        <is>
          <t>2</t>
        </is>
      </c>
      <c r="D1539" s="123" t="n">
        <v>46150</v>
      </c>
      <c r="E1539" s="127" t="inlineStr">
        <is>
          <t>86391</t>
        </is>
      </c>
      <c r="F1539" s="127" t="inlineStr">
        <is>
          <t>21320</t>
        </is>
      </c>
      <c r="G1539" s="127" t="inlineStr">
        <is>
          <t>DE</t>
        </is>
      </c>
      <c r="H1539" s="127" t="inlineStr">
        <is>
          <t>FR</t>
        </is>
      </c>
      <c r="I1539" s="127" t="inlineStr">
        <is>
          <t>109241</t>
        </is>
      </c>
      <c r="J1539" s="127" t="inlineStr">
        <is>
          <t>109241</t>
        </is>
      </c>
      <c r="K1539" s="127" t="inlineStr">
        <is>
          <t>999999</t>
        </is>
      </c>
      <c r="L1539" s="127" t="inlineStr">
        <is>
          <t>XT414083099TS</t>
        </is>
      </c>
      <c r="M1539" s="127" t="inlineStr">
        <is>
          <t>N</t>
        </is>
      </c>
      <c r="N1539" s="127" t="inlineStr">
        <is>
          <t>Transport</t>
        </is>
      </c>
      <c r="O1539" s="127" t="inlineStr">
        <is>
          <t>N</t>
        </is>
      </c>
      <c r="P1539" s="127" t="inlineStr">
        <is>
          <t>S</t>
        </is>
      </c>
      <c r="Q1539" s="127" t="inlineStr">
        <is>
          <t>ZA</t>
        </is>
      </c>
      <c r="R1539" s="147" t="n">
        <v>4.532</v>
      </c>
      <c r="S1539" s="127" t="inlineStr">
        <is>
          <t>6C</t>
        </is>
      </c>
      <c r="T1539" s="148" t="n">
        <v>9.69</v>
      </c>
      <c r="U1539" s="127" t="inlineStr">
        <is>
          <t>LA RUCHE LOGISTIQUE</t>
        </is>
      </c>
      <c r="W1539" s="8">
        <f>IF(C1539&lt;&gt;2,"",IF(S1539="5X","5XK",IF(S1539="5Y","5YK",IF(S1539="6B","6BK",IF(S1539="6C","6CK","")))))</f>
        <v/>
      </c>
      <c r="X1539" s="8">
        <f>IF(S1539="6B",_xlfn.XLOOKUP(H1539,'Zoning 2shop'!A:A,'Zoning 2shop'!B:B),IF(S1539="6C",_xlfn.XLOOKUP(G1539,'Zoning 2shop'!C:C,'Zoning 2shop'!D:D),""))</f>
        <v/>
      </c>
      <c r="Y1539" s="112">
        <f>AB1539/Z1539</f>
        <v/>
      </c>
      <c r="Z1539" s="4">
        <f>T1539</f>
        <v/>
      </c>
      <c r="AA1539" s="4">
        <f>IF(OR(S1539="6C",S1539="6B",S1539="5X",S1539="5Y"),0.08,0.5)</f>
        <v/>
      </c>
      <c r="AB1539" s="4">
        <f>$AG$5/$AG$2*Z1539</f>
        <v/>
      </c>
      <c r="AC1539" s="19">
        <f>Z1539+AA1539</f>
        <v/>
      </c>
      <c r="AD1539" s="8">
        <f>IF(COUNTIF(Catégories!A:A,N1539)=0,"catégorie inconnue",LOOKUP(N1539,Catégories!A:A,Catégories!B:B))</f>
        <v/>
      </c>
      <c r="AE1539" s="21">
        <f>SUM(Z1539:AB1539)</f>
        <v/>
      </c>
    </row>
    <row r="1540" hidden="1" s="101">
      <c r="B1540" s="127" t="inlineStr">
        <is>
          <t>13624021</t>
        </is>
      </c>
      <c r="C1540" s="127" t="inlineStr">
        <is>
          <t>2</t>
        </is>
      </c>
      <c r="D1540" s="123" t="n">
        <v>46150</v>
      </c>
      <c r="E1540" s="127" t="inlineStr">
        <is>
          <t>67678</t>
        </is>
      </c>
      <c r="F1540" s="127" t="inlineStr">
        <is>
          <t>21320</t>
        </is>
      </c>
      <c r="G1540" s="127" t="inlineStr">
        <is>
          <t>DE</t>
        </is>
      </c>
      <c r="H1540" s="127" t="inlineStr">
        <is>
          <t>FR</t>
        </is>
      </c>
      <c r="I1540" s="127" t="inlineStr">
        <is>
          <t>108646</t>
        </is>
      </c>
      <c r="J1540" s="127" t="inlineStr">
        <is>
          <t>108646</t>
        </is>
      </c>
      <c r="K1540" s="127" t="inlineStr">
        <is>
          <t>999999</t>
        </is>
      </c>
      <c r="L1540" s="127" t="inlineStr">
        <is>
          <t>XT414083479TS</t>
        </is>
      </c>
      <c r="M1540" s="127" t="inlineStr">
        <is>
          <t>N</t>
        </is>
      </c>
      <c r="N1540" s="127" t="inlineStr">
        <is>
          <t>Transport</t>
        </is>
      </c>
      <c r="O1540" s="127" t="inlineStr">
        <is>
          <t>N</t>
        </is>
      </c>
      <c r="P1540" s="127" t="inlineStr">
        <is>
          <t>S</t>
        </is>
      </c>
      <c r="Q1540" s="127" t="inlineStr">
        <is>
          <t>ZA</t>
        </is>
      </c>
      <c r="R1540" s="147" t="n">
        <v>0.18</v>
      </c>
      <c r="S1540" s="127" t="inlineStr">
        <is>
          <t>6C</t>
        </is>
      </c>
      <c r="T1540" s="148" t="n">
        <v>5.33</v>
      </c>
      <c r="U1540" s="127" t="inlineStr">
        <is>
          <t>LA RUCHE LOGISTIQUE</t>
        </is>
      </c>
      <c r="W1540" s="8">
        <f>IF(C1540&lt;&gt;2,"",IF(S1540="5X","5XK",IF(S1540="5Y","5YK",IF(S1540="6B","6BK",IF(S1540="6C","6CK","")))))</f>
        <v/>
      </c>
      <c r="X1540" s="8">
        <f>IF(S1540="6B",_xlfn.XLOOKUP(H1540,'Zoning 2shop'!A:A,'Zoning 2shop'!B:B),IF(S1540="6C",_xlfn.XLOOKUP(G1540,'Zoning 2shop'!C:C,'Zoning 2shop'!D:D),""))</f>
        <v/>
      </c>
      <c r="Y1540" s="112">
        <f>AB1540/Z1540</f>
        <v/>
      </c>
      <c r="Z1540" s="4">
        <f>T1540</f>
        <v/>
      </c>
      <c r="AA1540" s="4">
        <f>IF(OR(S1540="6C",S1540="6B",S1540="5X",S1540="5Y"),0.08,0.5)</f>
        <v/>
      </c>
      <c r="AB1540" s="4">
        <f>$AG$5/$AG$2*Z1540</f>
        <v/>
      </c>
      <c r="AC1540" s="19">
        <f>Z1540+AA1540</f>
        <v/>
      </c>
      <c r="AD1540" s="8">
        <f>IF(COUNTIF(Catégories!A:A,N1540)=0,"catégorie inconnue",LOOKUP(N1540,Catégories!A:A,Catégories!B:B))</f>
        <v/>
      </c>
      <c r="AE1540" s="21">
        <f>SUM(Z1540:AB1540)</f>
        <v/>
      </c>
    </row>
    <row r="1541" hidden="1" s="101">
      <c r="B1541" s="127" t="inlineStr">
        <is>
          <t>13624021</t>
        </is>
      </c>
      <c r="C1541" s="127" t="inlineStr">
        <is>
          <t>2</t>
        </is>
      </c>
      <c r="D1541" s="123" t="n">
        <v>46150</v>
      </c>
      <c r="E1541" s="127" t="inlineStr">
        <is>
          <t>34576</t>
        </is>
      </c>
      <c r="F1541" s="127" t="inlineStr">
        <is>
          <t>21320</t>
        </is>
      </c>
      <c r="G1541" s="127" t="inlineStr">
        <is>
          <t>DE</t>
        </is>
      </c>
      <c r="H1541" s="127" t="inlineStr">
        <is>
          <t>FR</t>
        </is>
      </c>
      <c r="I1541" s="127" t="inlineStr">
        <is>
          <t>110388</t>
        </is>
      </c>
      <c r="J1541" s="127" t="inlineStr">
        <is>
          <t>110388</t>
        </is>
      </c>
      <c r="K1541" s="127" t="inlineStr">
        <is>
          <t>999999</t>
        </is>
      </c>
      <c r="L1541" s="127" t="inlineStr">
        <is>
          <t>XT414083690TS</t>
        </is>
      </c>
      <c r="M1541" s="127" t="inlineStr">
        <is>
          <t>N</t>
        </is>
      </c>
      <c r="N1541" s="127" t="inlineStr">
        <is>
          <t>Transport</t>
        </is>
      </c>
      <c r="O1541" s="127" t="inlineStr">
        <is>
          <t>N</t>
        </is>
      </c>
      <c r="P1541" s="127" t="inlineStr">
        <is>
          <t>S</t>
        </is>
      </c>
      <c r="Q1541" s="127" t="inlineStr">
        <is>
          <t>ZA</t>
        </is>
      </c>
      <c r="R1541" s="147" t="n">
        <v>1.178</v>
      </c>
      <c r="S1541" s="127" t="inlineStr">
        <is>
          <t>6C</t>
        </is>
      </c>
      <c r="T1541" s="148" t="n">
        <v>5.88</v>
      </c>
      <c r="U1541" s="127" t="inlineStr">
        <is>
          <t>LA RUCHE LOGISTIQUE</t>
        </is>
      </c>
      <c r="W1541" s="8">
        <f>IF(C1541&lt;&gt;2,"",IF(S1541="5X","5XK",IF(S1541="5Y","5YK",IF(S1541="6B","6BK",IF(S1541="6C","6CK","")))))</f>
        <v/>
      </c>
      <c r="X1541" s="8">
        <f>IF(S1541="6B",_xlfn.XLOOKUP(H1541,'Zoning 2shop'!A:A,'Zoning 2shop'!B:B),IF(S1541="6C",_xlfn.XLOOKUP(G1541,'Zoning 2shop'!C:C,'Zoning 2shop'!D:D),""))</f>
        <v/>
      </c>
      <c r="Y1541" s="112">
        <f>AB1541/Z1541</f>
        <v/>
      </c>
      <c r="Z1541" s="4">
        <f>T1541</f>
        <v/>
      </c>
      <c r="AA1541" s="4">
        <f>IF(OR(S1541="6C",S1541="6B",S1541="5X",S1541="5Y"),0.08,0.5)</f>
        <v/>
      </c>
      <c r="AB1541" s="4">
        <f>$AG$5/$AG$2*Z1541</f>
        <v/>
      </c>
      <c r="AC1541" s="19">
        <f>Z1541+AA1541</f>
        <v/>
      </c>
      <c r="AD1541" s="8">
        <f>IF(COUNTIF(Catégories!A:A,N1541)=0,"catégorie inconnue",LOOKUP(N1541,Catégories!A:A,Catégories!B:B))</f>
        <v/>
      </c>
      <c r="AE1541" s="21">
        <f>SUM(Z1541:AB1541)</f>
        <v/>
      </c>
    </row>
    <row r="1542" hidden="1" s="101">
      <c r="B1542" s="127" t="inlineStr">
        <is>
          <t>13624021</t>
        </is>
      </c>
      <c r="C1542" s="127" t="inlineStr">
        <is>
          <t>2</t>
        </is>
      </c>
      <c r="D1542" s="123" t="n">
        <v>46150</v>
      </c>
      <c r="E1542" s="127" t="inlineStr">
        <is>
          <t>12590</t>
        </is>
      </c>
      <c r="F1542" s="127" t="inlineStr">
        <is>
          <t>21320</t>
        </is>
      </c>
      <c r="G1542" s="127" t="inlineStr">
        <is>
          <t>ES</t>
        </is>
      </c>
      <c r="H1542" s="127" t="inlineStr">
        <is>
          <t>FR</t>
        </is>
      </c>
      <c r="I1542" s="127" t="inlineStr">
        <is>
          <t>108703</t>
        </is>
      </c>
      <c r="J1542" s="127" t="inlineStr">
        <is>
          <t>108703</t>
        </is>
      </c>
      <c r="K1542" s="127" t="inlineStr">
        <is>
          <t>999999</t>
        </is>
      </c>
      <c r="L1542" s="127" t="inlineStr">
        <is>
          <t>XT414084620TS</t>
        </is>
      </c>
      <c r="M1542" s="127" t="inlineStr">
        <is>
          <t>N</t>
        </is>
      </c>
      <c r="N1542" s="127" t="inlineStr">
        <is>
          <t>Transport</t>
        </is>
      </c>
      <c r="O1542" s="127" t="inlineStr">
        <is>
          <t>N</t>
        </is>
      </c>
      <c r="P1542" s="127" t="inlineStr">
        <is>
          <t>S</t>
        </is>
      </c>
      <c r="Q1542" s="127" t="inlineStr">
        <is>
          <t>ZA</t>
        </is>
      </c>
      <c r="R1542" s="147" t="n">
        <v>1.536</v>
      </c>
      <c r="S1542" s="127" t="inlineStr">
        <is>
          <t>6C</t>
        </is>
      </c>
      <c r="T1542" s="148" t="n">
        <v>6.95</v>
      </c>
      <c r="U1542" s="127" t="inlineStr">
        <is>
          <t>LA RUCHE LOGISTIQUE</t>
        </is>
      </c>
      <c r="W1542" s="8">
        <f>IF(C1542&lt;&gt;2,"",IF(S1542="5X","5XK",IF(S1542="5Y","5YK",IF(S1542="6B","6BK",IF(S1542="6C","6CK","")))))</f>
        <v/>
      </c>
      <c r="X1542" s="8">
        <f>IF(S1542="6B",_xlfn.XLOOKUP(H1542,'Zoning 2shop'!A:A,'Zoning 2shop'!B:B),IF(S1542="6C",_xlfn.XLOOKUP(G1542,'Zoning 2shop'!C:C,'Zoning 2shop'!D:D),""))</f>
        <v/>
      </c>
      <c r="Y1542" s="112">
        <f>AB1542/Z1542</f>
        <v/>
      </c>
      <c r="Z1542" s="4">
        <f>T1542</f>
        <v/>
      </c>
      <c r="AA1542" s="4">
        <f>IF(OR(S1542="6C",S1542="6B",S1542="5X",S1542="5Y"),0.08,0.5)</f>
        <v/>
      </c>
      <c r="AB1542" s="4">
        <f>$AG$5/$AG$2*Z1542</f>
        <v/>
      </c>
      <c r="AC1542" s="19">
        <f>Z1542+AA1542</f>
        <v/>
      </c>
      <c r="AD1542" s="8">
        <f>IF(COUNTIF(Catégories!A:A,N1542)=0,"catégorie inconnue",LOOKUP(N1542,Catégories!A:A,Catégories!B:B))</f>
        <v/>
      </c>
      <c r="AE1542" s="21">
        <f>SUM(Z1542:AB1542)</f>
        <v/>
      </c>
    </row>
    <row r="1543" hidden="1" s="101">
      <c r="B1543" s="127" t="inlineStr">
        <is>
          <t>13624021</t>
        </is>
      </c>
      <c r="C1543" s="127" t="inlineStr">
        <is>
          <t>2</t>
        </is>
      </c>
      <c r="D1543" s="123" t="n">
        <v>46150</v>
      </c>
      <c r="E1543" s="127" t="inlineStr">
        <is>
          <t>2070</t>
        </is>
      </c>
      <c r="F1543" s="127" t="inlineStr">
        <is>
          <t>21320</t>
        </is>
      </c>
      <c r="G1543" s="127" t="inlineStr">
        <is>
          <t>AT</t>
        </is>
      </c>
      <c r="H1543" s="127" t="inlineStr">
        <is>
          <t>FR</t>
        </is>
      </c>
      <c r="I1543" s="127" t="inlineStr">
        <is>
          <t>106933</t>
        </is>
      </c>
      <c r="J1543" s="127" t="inlineStr">
        <is>
          <t>106933</t>
        </is>
      </c>
      <c r="K1543" s="127" t="inlineStr">
        <is>
          <t>999999</t>
        </is>
      </c>
      <c r="L1543" s="127" t="inlineStr">
        <is>
          <t>XT414085214TS</t>
        </is>
      </c>
      <c r="M1543" s="127" t="inlineStr">
        <is>
          <t>N</t>
        </is>
      </c>
      <c r="N1543" s="127" t="inlineStr">
        <is>
          <t>Transport</t>
        </is>
      </c>
      <c r="O1543" s="127" t="inlineStr">
        <is>
          <t>N</t>
        </is>
      </c>
      <c r="P1543" s="127" t="inlineStr">
        <is>
          <t>S</t>
        </is>
      </c>
      <c r="Q1543" s="127" t="inlineStr">
        <is>
          <t>ZA</t>
        </is>
      </c>
      <c r="R1543" s="147" t="n">
        <v>4.608</v>
      </c>
      <c r="S1543" s="127" t="inlineStr">
        <is>
          <t>6C</t>
        </is>
      </c>
      <c r="T1543" s="148" t="n">
        <v>13.83</v>
      </c>
      <c r="U1543" s="127" t="inlineStr">
        <is>
          <t>LA RUCHE LOGISTIQUE</t>
        </is>
      </c>
      <c r="W1543" s="8">
        <f>IF(C1543&lt;&gt;2,"",IF(S1543="5X","5XK",IF(S1543="5Y","5YK",IF(S1543="6B","6BK",IF(S1543="6C","6CK","")))))</f>
        <v/>
      </c>
      <c r="X1543" s="8">
        <f>IF(S1543="6B",_xlfn.XLOOKUP(H1543,'Zoning 2shop'!A:A,'Zoning 2shop'!B:B),IF(S1543="6C",_xlfn.XLOOKUP(G1543,'Zoning 2shop'!C:C,'Zoning 2shop'!D:D),""))</f>
        <v/>
      </c>
      <c r="Y1543" s="112">
        <f>AB1543/Z1543</f>
        <v/>
      </c>
      <c r="Z1543" s="4">
        <f>T1543</f>
        <v/>
      </c>
      <c r="AA1543" s="4">
        <f>IF(OR(S1543="6C",S1543="6B",S1543="5X",S1543="5Y"),0.08,0.5)</f>
        <v/>
      </c>
      <c r="AB1543" s="4">
        <f>$AG$5/$AG$2*Z1543</f>
        <v/>
      </c>
      <c r="AC1543" s="19">
        <f>Z1543+AA1543</f>
        <v/>
      </c>
      <c r="AD1543" s="8">
        <f>IF(COUNTIF(Catégories!A:A,N1543)=0,"catégorie inconnue",LOOKUP(N1543,Catégories!A:A,Catégories!B:B))</f>
        <v/>
      </c>
      <c r="AE1543" s="21">
        <f>SUM(Z1543:AB1543)</f>
        <v/>
      </c>
    </row>
    <row r="1544" hidden="1" s="101">
      <c r="B1544" s="127" t="inlineStr">
        <is>
          <t>13624021</t>
        </is>
      </c>
      <c r="C1544" s="127" t="inlineStr">
        <is>
          <t>2</t>
        </is>
      </c>
      <c r="D1544" s="123" t="n">
        <v>46150</v>
      </c>
      <c r="E1544" s="127" t="inlineStr">
        <is>
          <t>08785</t>
        </is>
      </c>
      <c r="F1544" s="127" t="inlineStr">
        <is>
          <t>21320</t>
        </is>
      </c>
      <c r="G1544" s="127" t="inlineStr">
        <is>
          <t>ES</t>
        </is>
      </c>
      <c r="H1544" s="127" t="inlineStr">
        <is>
          <t>FR</t>
        </is>
      </c>
      <c r="I1544" s="127" t="inlineStr">
        <is>
          <t>108812</t>
        </is>
      </c>
      <c r="J1544" s="127" t="inlineStr">
        <is>
          <t>108812</t>
        </is>
      </c>
      <c r="K1544" s="127" t="inlineStr">
        <is>
          <t>999999</t>
        </is>
      </c>
      <c r="L1544" s="127" t="inlineStr">
        <is>
          <t>XT414085302TS</t>
        </is>
      </c>
      <c r="M1544" s="127" t="inlineStr">
        <is>
          <t>N</t>
        </is>
      </c>
      <c r="N1544" s="127" t="inlineStr">
        <is>
          <t>Transport</t>
        </is>
      </c>
      <c r="O1544" s="127" t="inlineStr">
        <is>
          <t>N</t>
        </is>
      </c>
      <c r="P1544" s="127" t="inlineStr">
        <is>
          <t>S</t>
        </is>
      </c>
      <c r="Q1544" s="127" t="inlineStr">
        <is>
          <t>ZA</t>
        </is>
      </c>
      <c r="R1544" s="147" t="n">
        <v>5.086</v>
      </c>
      <c r="S1544" s="127" t="inlineStr">
        <is>
          <t>6C</t>
        </is>
      </c>
      <c r="T1544" s="148" t="n">
        <v>11.42</v>
      </c>
      <c r="U1544" s="127" t="inlineStr">
        <is>
          <t>LA RUCHE LOGISTIQUE</t>
        </is>
      </c>
      <c r="W1544" s="8">
        <f>IF(C1544&lt;&gt;2,"",IF(S1544="5X","5XK",IF(S1544="5Y","5YK",IF(S1544="6B","6BK",IF(S1544="6C","6CK","")))))</f>
        <v/>
      </c>
      <c r="X1544" s="8">
        <f>IF(S1544="6B",_xlfn.XLOOKUP(H1544,'Zoning 2shop'!A:A,'Zoning 2shop'!B:B),IF(S1544="6C",_xlfn.XLOOKUP(G1544,'Zoning 2shop'!C:C,'Zoning 2shop'!D:D),""))</f>
        <v/>
      </c>
      <c r="Y1544" s="112">
        <f>AB1544/Z1544</f>
        <v/>
      </c>
      <c r="Z1544" s="4">
        <f>T1544</f>
        <v/>
      </c>
      <c r="AA1544" s="4">
        <f>IF(OR(S1544="6C",S1544="6B",S1544="5X",S1544="5Y"),0.08,0.5)</f>
        <v/>
      </c>
      <c r="AB1544" s="4">
        <f>$AG$5/$AG$2*Z1544</f>
        <v/>
      </c>
      <c r="AC1544" s="19">
        <f>Z1544+AA1544</f>
        <v/>
      </c>
      <c r="AD1544" s="8">
        <f>IF(COUNTIF(Catégories!A:A,N1544)=0,"catégorie inconnue",LOOKUP(N1544,Catégories!A:A,Catégories!B:B))</f>
        <v/>
      </c>
      <c r="AE1544" s="21">
        <f>SUM(Z1544:AB1544)</f>
        <v/>
      </c>
    </row>
    <row r="1545" hidden="1" ht="25.5" customHeight="1" s="101">
      <c r="B1545" s="127" t="inlineStr">
        <is>
          <t>13624021</t>
        </is>
      </c>
      <c r="C1545" s="127" t="inlineStr">
        <is>
          <t>2</t>
        </is>
      </c>
      <c r="D1545" s="123" t="n">
        <v>46150</v>
      </c>
      <c r="E1545" s="127" t="inlineStr">
        <is>
          <t>08785</t>
        </is>
      </c>
      <c r="F1545" s="127" t="inlineStr">
        <is>
          <t>21320</t>
        </is>
      </c>
      <c r="G1545" s="127" t="inlineStr">
        <is>
          <t>ES</t>
        </is>
      </c>
      <c r="H1545" s="127" t="inlineStr">
        <is>
          <t>FR</t>
        </is>
      </c>
      <c r="I1545" s="127" t="inlineStr">
        <is>
          <t>108812</t>
        </is>
      </c>
      <c r="J1545" s="127" t="inlineStr">
        <is>
          <t>108812</t>
        </is>
      </c>
      <c r="K1545" s="127" t="inlineStr">
        <is>
          <t>999999</t>
        </is>
      </c>
      <c r="L1545" s="127" t="inlineStr">
        <is>
          <t>XT414085302TS</t>
        </is>
      </c>
      <c r="M1545" s="127" t="inlineStr">
        <is>
          <t>N</t>
        </is>
      </c>
      <c r="N1545" s="127" t="inlineStr">
        <is>
          <t>Supplement Etiquette Non Conforme</t>
        </is>
      </c>
      <c r="O1545" s="127" t="inlineStr">
        <is>
          <t>N</t>
        </is>
      </c>
      <c r="P1545" s="127" t="n"/>
      <c r="Q1545" s="127" t="inlineStr">
        <is>
          <t>ZA</t>
        </is>
      </c>
      <c r="R1545" s="147" t="n">
        <v>0</v>
      </c>
      <c r="S1545" s="127" t="inlineStr">
        <is>
          <t>6C</t>
        </is>
      </c>
      <c r="T1545" s="148" t="n">
        <v>2</v>
      </c>
      <c r="U1545" s="127" t="inlineStr">
        <is>
          <t>LA RUCHE LOGISTIQUE</t>
        </is>
      </c>
      <c r="W1545" s="8">
        <f>IF(C1545&lt;&gt;2,"",IF(S1545="5X","5XK",IF(S1545="5Y","5YK",IF(S1545="6B","6BK",IF(S1545="6C","6CK","")))))</f>
        <v/>
      </c>
      <c r="X1545" s="8">
        <f>IF(S1545="6B",_xlfn.XLOOKUP(H1545,'Zoning 2shop'!A:A,'Zoning 2shop'!B:B),IF(S1545="6C",_xlfn.XLOOKUP(G1545,'Zoning 2shop'!C:C,'Zoning 2shop'!D:D),""))</f>
        <v/>
      </c>
      <c r="Y1545" s="112">
        <f>AB1545/Z1545</f>
        <v/>
      </c>
      <c r="Z1545" s="4">
        <f>T1545</f>
        <v/>
      </c>
      <c r="AA1545" s="4">
        <f>IF(OR(S1545="6C",S1545="6B",S1545="5X",S1545="5Y"),0.08,0.5)</f>
        <v/>
      </c>
      <c r="AB1545" s="4">
        <f>$AG$5/$AG$2*Z1545</f>
        <v/>
      </c>
      <c r="AC1545" s="19">
        <f>Z1545+AA1545</f>
        <v/>
      </c>
      <c r="AD1545" s="8">
        <f>IF(COUNTIF(Catégories!A:A,N1545)=0,"catégorie inconnue",LOOKUP(N1545,Catégories!A:A,Catégories!B:B))</f>
        <v/>
      </c>
      <c r="AE1545" s="21">
        <f>SUM(Z1545:AB1545)</f>
        <v/>
      </c>
    </row>
    <row r="1546" hidden="1" s="101">
      <c r="B1546" s="127" t="inlineStr">
        <is>
          <t>13624021</t>
        </is>
      </c>
      <c r="C1546" s="127" t="inlineStr">
        <is>
          <t>2</t>
        </is>
      </c>
      <c r="D1546" s="123" t="n">
        <v>46150</v>
      </c>
      <c r="E1546" s="127" t="inlineStr">
        <is>
          <t>01097</t>
        </is>
      </c>
      <c r="F1546" s="127" t="inlineStr">
        <is>
          <t>21320</t>
        </is>
      </c>
      <c r="G1546" s="127" t="inlineStr">
        <is>
          <t>DE</t>
        </is>
      </c>
      <c r="H1546" s="127" t="inlineStr">
        <is>
          <t>FR</t>
        </is>
      </c>
      <c r="I1546" s="127" t="inlineStr">
        <is>
          <t>108859</t>
        </is>
      </c>
      <c r="J1546" s="127" t="inlineStr">
        <is>
          <t>108859</t>
        </is>
      </c>
      <c r="K1546" s="127" t="inlineStr">
        <is>
          <t>999999</t>
        </is>
      </c>
      <c r="L1546" s="127" t="inlineStr">
        <is>
          <t>XT414086020TS</t>
        </is>
      </c>
      <c r="M1546" s="127" t="inlineStr">
        <is>
          <t>N</t>
        </is>
      </c>
      <c r="N1546" s="127" t="inlineStr">
        <is>
          <t>Transport</t>
        </is>
      </c>
      <c r="O1546" s="127" t="inlineStr">
        <is>
          <t>N</t>
        </is>
      </c>
      <c r="P1546" s="127" t="inlineStr">
        <is>
          <t>S</t>
        </is>
      </c>
      <c r="Q1546" s="127" t="inlineStr">
        <is>
          <t>ZA</t>
        </is>
      </c>
      <c r="R1546" s="147" t="n">
        <v>6.317</v>
      </c>
      <c r="S1546" s="127" t="inlineStr">
        <is>
          <t>6C</t>
        </is>
      </c>
      <c r="T1546" s="148" t="n">
        <v>11.01</v>
      </c>
      <c r="U1546" s="127" t="inlineStr">
        <is>
          <t>LA RUCHE LOGISTIQUE</t>
        </is>
      </c>
      <c r="W1546" s="8">
        <f>IF(C1546&lt;&gt;2,"",IF(S1546="5X","5XK",IF(S1546="5Y","5YK",IF(S1546="6B","6BK",IF(S1546="6C","6CK","")))))</f>
        <v/>
      </c>
      <c r="X1546" s="8">
        <f>IF(S1546="6B",_xlfn.XLOOKUP(H1546,'Zoning 2shop'!A:A,'Zoning 2shop'!B:B),IF(S1546="6C",_xlfn.XLOOKUP(G1546,'Zoning 2shop'!C:C,'Zoning 2shop'!D:D),""))</f>
        <v/>
      </c>
      <c r="Y1546" s="112">
        <f>AB1546/Z1546</f>
        <v/>
      </c>
      <c r="Z1546" s="4">
        <f>T1546</f>
        <v/>
      </c>
      <c r="AA1546" s="4">
        <f>IF(OR(S1546="6C",S1546="6B",S1546="5X",S1546="5Y"),0.08,0.5)</f>
        <v/>
      </c>
      <c r="AB1546" s="4">
        <f>$AG$5/$AG$2*Z1546</f>
        <v/>
      </c>
      <c r="AC1546" s="19">
        <f>Z1546+AA1546</f>
        <v/>
      </c>
      <c r="AD1546" s="8">
        <f>IF(COUNTIF(Catégories!A:A,N1546)=0,"catégorie inconnue",LOOKUP(N1546,Catégories!A:A,Catégories!B:B))</f>
        <v/>
      </c>
      <c r="AE1546" s="21">
        <f>SUM(Z1546:AB1546)</f>
        <v/>
      </c>
    </row>
    <row r="1547" hidden="1" s="101">
      <c r="B1547" s="127" t="inlineStr">
        <is>
          <t>13624021</t>
        </is>
      </c>
      <c r="C1547" s="127" t="inlineStr">
        <is>
          <t>2</t>
        </is>
      </c>
      <c r="D1547" s="123" t="n">
        <v>46150</v>
      </c>
      <c r="E1547" s="127" t="inlineStr">
        <is>
          <t>81371</t>
        </is>
      </c>
      <c r="F1547" s="127" t="inlineStr">
        <is>
          <t>21320</t>
        </is>
      </c>
      <c r="G1547" s="127" t="inlineStr">
        <is>
          <t>DE</t>
        </is>
      </c>
      <c r="H1547" s="127" t="inlineStr">
        <is>
          <t>FR</t>
        </is>
      </c>
      <c r="I1547" s="127" t="inlineStr">
        <is>
          <t>110545</t>
        </is>
      </c>
      <c r="J1547" s="127" t="inlineStr">
        <is>
          <t>110545</t>
        </is>
      </c>
      <c r="K1547" s="127" t="inlineStr">
        <is>
          <t>999999</t>
        </is>
      </c>
      <c r="L1547" s="127" t="inlineStr">
        <is>
          <t>XT414086360TS</t>
        </is>
      </c>
      <c r="M1547" s="127" t="inlineStr">
        <is>
          <t>N</t>
        </is>
      </c>
      <c r="N1547" s="127" t="inlineStr">
        <is>
          <t>Transport</t>
        </is>
      </c>
      <c r="O1547" s="127" t="inlineStr">
        <is>
          <t>N</t>
        </is>
      </c>
      <c r="P1547" s="127" t="inlineStr">
        <is>
          <t>S</t>
        </is>
      </c>
      <c r="Q1547" s="127" t="inlineStr">
        <is>
          <t>ZA</t>
        </is>
      </c>
      <c r="R1547" s="147" t="n">
        <v>5.51</v>
      </c>
      <c r="S1547" s="127" t="inlineStr">
        <is>
          <t>6C</t>
        </is>
      </c>
      <c r="T1547" s="148" t="n">
        <v>10.35</v>
      </c>
      <c r="U1547" s="127" t="inlineStr">
        <is>
          <t>LA RUCHE LOGISTIQUE</t>
        </is>
      </c>
      <c r="W1547" s="8">
        <f>IF(C1547&lt;&gt;2,"",IF(S1547="5X","5XK",IF(S1547="5Y","5YK",IF(S1547="6B","6BK",IF(S1547="6C","6CK","")))))</f>
        <v/>
      </c>
      <c r="X1547" s="8">
        <f>IF(S1547="6B",_xlfn.XLOOKUP(H1547,'Zoning 2shop'!A:A,'Zoning 2shop'!B:B),IF(S1547="6C",_xlfn.XLOOKUP(G1547,'Zoning 2shop'!C:C,'Zoning 2shop'!D:D),""))</f>
        <v/>
      </c>
      <c r="Y1547" s="112">
        <f>AB1547/Z1547</f>
        <v/>
      </c>
      <c r="Z1547" s="4">
        <f>T1547</f>
        <v/>
      </c>
      <c r="AA1547" s="4">
        <f>IF(OR(S1547="6C",S1547="6B",S1547="5X",S1547="5Y"),0.08,0.5)</f>
        <v/>
      </c>
      <c r="AB1547" s="4">
        <f>$AG$5/$AG$2*Z1547</f>
        <v/>
      </c>
      <c r="AC1547" s="19">
        <f>Z1547+AA1547</f>
        <v/>
      </c>
      <c r="AD1547" s="8">
        <f>IF(COUNTIF(Catégories!A:A,N1547)=0,"catégorie inconnue",LOOKUP(N1547,Catégories!A:A,Catégories!B:B))</f>
        <v/>
      </c>
      <c r="AE1547" s="21">
        <f>SUM(Z1547:AB1547)</f>
        <v/>
      </c>
    </row>
    <row r="1548" hidden="1" s="101">
      <c r="B1548" s="127" t="inlineStr">
        <is>
          <t>13624021</t>
        </is>
      </c>
      <c r="C1548" s="127" t="inlineStr">
        <is>
          <t>2</t>
        </is>
      </c>
      <c r="D1548" s="123" t="n">
        <v>46150</v>
      </c>
      <c r="E1548" s="127" t="inlineStr">
        <is>
          <t>93197</t>
        </is>
      </c>
      <c r="F1548" s="127" t="inlineStr">
        <is>
          <t>21320</t>
        </is>
      </c>
      <c r="G1548" s="127" t="inlineStr">
        <is>
          <t>DE</t>
        </is>
      </c>
      <c r="H1548" s="127" t="inlineStr">
        <is>
          <t>FR</t>
        </is>
      </c>
      <c r="I1548" s="127" t="inlineStr">
        <is>
          <t>107818</t>
        </is>
      </c>
      <c r="J1548" s="127" t="inlineStr">
        <is>
          <t>107818</t>
        </is>
      </c>
      <c r="K1548" s="127" t="inlineStr">
        <is>
          <t>999999</t>
        </is>
      </c>
      <c r="L1548" s="127" t="inlineStr">
        <is>
          <t>XT414087011TS</t>
        </is>
      </c>
      <c r="M1548" s="127" t="inlineStr">
        <is>
          <t>N</t>
        </is>
      </c>
      <c r="N1548" s="127" t="inlineStr">
        <is>
          <t>Transport</t>
        </is>
      </c>
      <c r="O1548" s="127" t="inlineStr">
        <is>
          <t>N</t>
        </is>
      </c>
      <c r="P1548" s="127" t="inlineStr">
        <is>
          <t>S</t>
        </is>
      </c>
      <c r="Q1548" s="127" t="inlineStr">
        <is>
          <t>ZA</t>
        </is>
      </c>
      <c r="R1548" s="147" t="n">
        <v>3.214</v>
      </c>
      <c r="S1548" s="127" t="inlineStr">
        <is>
          <t>6C</t>
        </is>
      </c>
      <c r="T1548" s="148" t="n">
        <v>9.029999999999999</v>
      </c>
      <c r="U1548" s="127" t="inlineStr">
        <is>
          <t>LA RUCHE LOGISTIQUE</t>
        </is>
      </c>
      <c r="W1548" s="8">
        <f>IF(C1548&lt;&gt;2,"",IF(S1548="5X","5XK",IF(S1548="5Y","5YK",IF(S1548="6B","6BK",IF(S1548="6C","6CK","")))))</f>
        <v/>
      </c>
      <c r="X1548" s="8">
        <f>IF(S1548="6B",_xlfn.XLOOKUP(H1548,'Zoning 2shop'!A:A,'Zoning 2shop'!B:B),IF(S1548="6C",_xlfn.XLOOKUP(G1548,'Zoning 2shop'!C:C,'Zoning 2shop'!D:D),""))</f>
        <v/>
      </c>
      <c r="Y1548" s="112">
        <f>AB1548/Z1548</f>
        <v/>
      </c>
      <c r="Z1548" s="4">
        <f>T1548</f>
        <v/>
      </c>
      <c r="AA1548" s="4">
        <f>IF(OR(S1548="6C",S1548="6B",S1548="5X",S1548="5Y"),0.08,0.5)</f>
        <v/>
      </c>
      <c r="AB1548" s="4">
        <f>$AG$5/$AG$2*Z1548</f>
        <v/>
      </c>
      <c r="AC1548" s="19">
        <f>Z1548+AA1548</f>
        <v/>
      </c>
      <c r="AD1548" s="8">
        <f>IF(COUNTIF(Catégories!A:A,N1548)=0,"catégorie inconnue",LOOKUP(N1548,Catégories!A:A,Catégories!B:B))</f>
        <v/>
      </c>
      <c r="AE1548" s="21">
        <f>SUM(Z1548:AB1548)</f>
        <v/>
      </c>
    </row>
    <row r="1549" hidden="1" s="101">
      <c r="B1549" s="127" t="inlineStr">
        <is>
          <t>13624021</t>
        </is>
      </c>
      <c r="C1549" s="127" t="inlineStr">
        <is>
          <t>2</t>
        </is>
      </c>
      <c r="D1549" s="123" t="n">
        <v>46150</v>
      </c>
      <c r="E1549" s="127" t="inlineStr">
        <is>
          <t>30459</t>
        </is>
      </c>
      <c r="F1549" s="127" t="inlineStr">
        <is>
          <t>21320</t>
        </is>
      </c>
      <c r="G1549" s="127" t="inlineStr">
        <is>
          <t>DE</t>
        </is>
      </c>
      <c r="H1549" s="127" t="inlineStr">
        <is>
          <t>FR</t>
        </is>
      </c>
      <c r="I1549" s="127" t="inlineStr">
        <is>
          <t>109264</t>
        </is>
      </c>
      <c r="J1549" s="127" t="inlineStr">
        <is>
          <t>109264</t>
        </is>
      </c>
      <c r="K1549" s="127" t="inlineStr">
        <is>
          <t>999999</t>
        </is>
      </c>
      <c r="L1549" s="127" t="inlineStr">
        <is>
          <t>XT414087365TS</t>
        </is>
      </c>
      <c r="M1549" s="127" t="inlineStr">
        <is>
          <t>N</t>
        </is>
      </c>
      <c r="N1549" s="127" t="inlineStr">
        <is>
          <t>Transport</t>
        </is>
      </c>
      <c r="O1549" s="127" t="inlineStr">
        <is>
          <t>N</t>
        </is>
      </c>
      <c r="P1549" s="127" t="inlineStr">
        <is>
          <t>S</t>
        </is>
      </c>
      <c r="Q1549" s="127" t="inlineStr">
        <is>
          <t>ZA</t>
        </is>
      </c>
      <c r="R1549" s="147" t="n">
        <v>4.532</v>
      </c>
      <c r="S1549" s="127" t="inlineStr">
        <is>
          <t>6C</t>
        </is>
      </c>
      <c r="T1549" s="148" t="n">
        <v>9.69</v>
      </c>
      <c r="U1549" s="127" t="inlineStr">
        <is>
          <t>LA RUCHE LOGISTIQUE</t>
        </is>
      </c>
      <c r="W1549" s="8">
        <f>IF(C1549&lt;&gt;2,"",IF(S1549="5X","5XK",IF(S1549="5Y","5YK",IF(S1549="6B","6BK",IF(S1549="6C","6CK","")))))</f>
        <v/>
      </c>
      <c r="X1549" s="8">
        <f>IF(S1549="6B",_xlfn.XLOOKUP(H1549,'Zoning 2shop'!A:A,'Zoning 2shop'!B:B),IF(S1549="6C",_xlfn.XLOOKUP(G1549,'Zoning 2shop'!C:C,'Zoning 2shop'!D:D),""))</f>
        <v/>
      </c>
      <c r="Y1549" s="112">
        <f>AB1549/Z1549</f>
        <v/>
      </c>
      <c r="Z1549" s="4">
        <f>T1549</f>
        <v/>
      </c>
      <c r="AA1549" s="4">
        <f>IF(OR(S1549="6C",S1549="6B",S1549="5X",S1549="5Y"),0.08,0.5)</f>
        <v/>
      </c>
      <c r="AB1549" s="4">
        <f>$AG$5/$AG$2*Z1549</f>
        <v/>
      </c>
      <c r="AC1549" s="19">
        <f>Z1549+AA1549</f>
        <v/>
      </c>
      <c r="AD1549" s="8">
        <f>IF(COUNTIF(Catégories!A:A,N1549)=0,"catégorie inconnue",LOOKUP(N1549,Catégories!A:A,Catégories!B:B))</f>
        <v/>
      </c>
      <c r="AE1549" s="21">
        <f>SUM(Z1549:AB1549)</f>
        <v/>
      </c>
    </row>
    <row r="1550" hidden="1" s="101">
      <c r="B1550" s="127" t="inlineStr">
        <is>
          <t>13624021</t>
        </is>
      </c>
      <c r="C1550" s="127" t="inlineStr">
        <is>
          <t>2</t>
        </is>
      </c>
      <c r="D1550" s="123" t="n">
        <v>46151</v>
      </c>
      <c r="E1550" s="127" t="inlineStr">
        <is>
          <t>06886</t>
        </is>
      </c>
      <c r="F1550" s="127" t="inlineStr">
        <is>
          <t>21320</t>
        </is>
      </c>
      <c r="G1550" s="127" t="inlineStr">
        <is>
          <t>DE</t>
        </is>
      </c>
      <c r="H1550" s="127" t="inlineStr">
        <is>
          <t>FR</t>
        </is>
      </c>
      <c r="I1550" s="127" t="inlineStr">
        <is>
          <t>107246</t>
        </is>
      </c>
      <c r="J1550" s="127" t="inlineStr">
        <is>
          <t>107246</t>
        </is>
      </c>
      <c r="K1550" s="127" t="inlineStr">
        <is>
          <t>999999</t>
        </is>
      </c>
      <c r="L1550" s="127" t="inlineStr">
        <is>
          <t>XT414091775TS</t>
        </is>
      </c>
      <c r="M1550" s="127" t="inlineStr">
        <is>
          <t>N</t>
        </is>
      </c>
      <c r="N1550" s="127" t="inlineStr">
        <is>
          <t>Transport</t>
        </is>
      </c>
      <c r="O1550" s="127" t="inlineStr">
        <is>
          <t>N</t>
        </is>
      </c>
      <c r="P1550" s="127" t="inlineStr">
        <is>
          <t>S</t>
        </is>
      </c>
      <c r="Q1550" s="127" t="inlineStr">
        <is>
          <t>ZA</t>
        </is>
      </c>
      <c r="R1550" s="147" t="n">
        <v>6.273</v>
      </c>
      <c r="S1550" s="127" t="inlineStr">
        <is>
          <t>6C</t>
        </is>
      </c>
      <c r="T1550" s="148" t="n">
        <v>11.01</v>
      </c>
      <c r="U1550" s="127" t="inlineStr">
        <is>
          <t>LA RUCHE LOGISTIQUE</t>
        </is>
      </c>
      <c r="W1550" s="8">
        <f>IF(C1550&lt;&gt;2,"",IF(S1550="5X","5XK",IF(S1550="5Y","5YK",IF(S1550="6B","6BK",IF(S1550="6C","6CK","")))))</f>
        <v/>
      </c>
      <c r="X1550" s="8">
        <f>IF(S1550="6B",_xlfn.XLOOKUP(H1550,'Zoning 2shop'!A:A,'Zoning 2shop'!B:B),IF(S1550="6C",_xlfn.XLOOKUP(G1550,'Zoning 2shop'!C:C,'Zoning 2shop'!D:D),""))</f>
        <v/>
      </c>
      <c r="Y1550" s="112">
        <f>AB1550/Z1550</f>
        <v/>
      </c>
      <c r="Z1550" s="4">
        <f>T1550</f>
        <v/>
      </c>
      <c r="AA1550" s="4">
        <f>IF(OR(S1550="6C",S1550="6B",S1550="5X",S1550="5Y"),0.08,0.5)</f>
        <v/>
      </c>
      <c r="AB1550" s="4">
        <f>$AG$5/$AG$2*Z1550</f>
        <v/>
      </c>
      <c r="AC1550" s="19">
        <f>Z1550+AA1550</f>
        <v/>
      </c>
      <c r="AD1550" s="8">
        <f>IF(COUNTIF(Catégories!A:A,N1550)=0,"catégorie inconnue",LOOKUP(N1550,Catégories!A:A,Catégories!B:B))</f>
        <v/>
      </c>
      <c r="AE1550" s="21">
        <f>SUM(Z1550:AB1550)</f>
        <v/>
      </c>
    </row>
    <row r="1551" hidden="1" s="101">
      <c r="B1551" s="127" t="inlineStr">
        <is>
          <t>13624021</t>
        </is>
      </c>
      <c r="C1551" s="127" t="inlineStr">
        <is>
          <t>2</t>
        </is>
      </c>
      <c r="D1551" s="123" t="n">
        <v>46151</v>
      </c>
      <c r="E1551" s="127" t="inlineStr">
        <is>
          <t>72760</t>
        </is>
      </c>
      <c r="F1551" s="127" t="inlineStr">
        <is>
          <t>21320</t>
        </is>
      </c>
      <c r="G1551" s="127" t="inlineStr">
        <is>
          <t>DE</t>
        </is>
      </c>
      <c r="H1551" s="127" t="inlineStr">
        <is>
          <t>FR</t>
        </is>
      </c>
      <c r="I1551" s="127" t="inlineStr">
        <is>
          <t>108188</t>
        </is>
      </c>
      <c r="J1551" s="127" t="inlineStr">
        <is>
          <t>108188</t>
        </is>
      </c>
      <c r="K1551" s="127" t="inlineStr">
        <is>
          <t>999999</t>
        </is>
      </c>
      <c r="L1551" s="127" t="inlineStr">
        <is>
          <t>XT414093621TS</t>
        </is>
      </c>
      <c r="M1551" s="127" t="inlineStr">
        <is>
          <t>N</t>
        </is>
      </c>
      <c r="N1551" s="127" t="inlineStr">
        <is>
          <t>Transport</t>
        </is>
      </c>
      <c r="O1551" s="127" t="inlineStr">
        <is>
          <t>N</t>
        </is>
      </c>
      <c r="P1551" s="127" t="inlineStr">
        <is>
          <t>S</t>
        </is>
      </c>
      <c r="Q1551" s="127" t="inlineStr">
        <is>
          <t>ZA</t>
        </is>
      </c>
      <c r="R1551" s="147" t="n">
        <v>4.638</v>
      </c>
      <c r="S1551" s="127" t="inlineStr">
        <is>
          <t>6C</t>
        </is>
      </c>
      <c r="T1551" s="148" t="n">
        <v>9.69</v>
      </c>
      <c r="U1551" s="127" t="inlineStr">
        <is>
          <t>LA RUCHE LOGISTIQUE</t>
        </is>
      </c>
      <c r="W1551" s="8">
        <f>IF(C1551&lt;&gt;2,"",IF(S1551="5X","5XK",IF(S1551="5Y","5YK",IF(S1551="6B","6BK",IF(S1551="6C","6CK","")))))</f>
        <v/>
      </c>
      <c r="X1551" s="8">
        <f>IF(S1551="6B",_xlfn.XLOOKUP(H1551,'Zoning 2shop'!A:A,'Zoning 2shop'!B:B),IF(S1551="6C",_xlfn.XLOOKUP(G1551,'Zoning 2shop'!C:C,'Zoning 2shop'!D:D),""))</f>
        <v/>
      </c>
      <c r="Y1551" s="112">
        <f>AB1551/Z1551</f>
        <v/>
      </c>
      <c r="Z1551" s="4">
        <f>T1551</f>
        <v/>
      </c>
      <c r="AA1551" s="4">
        <f>IF(OR(S1551="6C",S1551="6B",S1551="5X",S1551="5Y"),0.08,0.5)</f>
        <v/>
      </c>
      <c r="AB1551" s="4">
        <f>$AG$5/$AG$2*Z1551</f>
        <v/>
      </c>
      <c r="AC1551" s="19">
        <f>Z1551+AA1551</f>
        <v/>
      </c>
      <c r="AD1551" s="8">
        <f>IF(COUNTIF(Catégories!A:A,N1551)=0,"catégorie inconnue",LOOKUP(N1551,Catégories!A:A,Catégories!B:B))</f>
        <v/>
      </c>
      <c r="AE1551" s="21">
        <f>SUM(Z1551:AB1551)</f>
        <v/>
      </c>
    </row>
    <row r="1552" hidden="1" s="101">
      <c r="B1552" s="127" t="inlineStr">
        <is>
          <t>13624021</t>
        </is>
      </c>
      <c r="C1552" s="127" t="inlineStr">
        <is>
          <t>2</t>
        </is>
      </c>
      <c r="D1552" s="123" t="n">
        <v>46151</v>
      </c>
      <c r="E1552" s="127" t="inlineStr">
        <is>
          <t>83250</t>
        </is>
      </c>
      <c r="F1552" s="127" t="inlineStr">
        <is>
          <t>21320</t>
        </is>
      </c>
      <c r="G1552" s="127" t="inlineStr">
        <is>
          <t>DE</t>
        </is>
      </c>
      <c r="H1552" s="127" t="inlineStr">
        <is>
          <t>FR</t>
        </is>
      </c>
      <c r="I1552" s="127" t="inlineStr">
        <is>
          <t>108935</t>
        </is>
      </c>
      <c r="J1552" s="127" t="inlineStr">
        <is>
          <t>108935</t>
        </is>
      </c>
      <c r="K1552" s="127" t="inlineStr">
        <is>
          <t>999999</t>
        </is>
      </c>
      <c r="L1552" s="127" t="inlineStr">
        <is>
          <t>XT414094834TS</t>
        </is>
      </c>
      <c r="M1552" s="127" t="inlineStr">
        <is>
          <t>N</t>
        </is>
      </c>
      <c r="N1552" s="127" t="inlineStr">
        <is>
          <t>Transport</t>
        </is>
      </c>
      <c r="O1552" s="127" t="inlineStr">
        <is>
          <t>N</t>
        </is>
      </c>
      <c r="P1552" s="127" t="inlineStr">
        <is>
          <t>S</t>
        </is>
      </c>
      <c r="Q1552" s="127" t="inlineStr">
        <is>
          <t>ZA</t>
        </is>
      </c>
      <c r="R1552" s="147" t="n">
        <v>1.056</v>
      </c>
      <c r="S1552" s="127" t="inlineStr">
        <is>
          <t>6C</t>
        </is>
      </c>
      <c r="T1552" s="148" t="n">
        <v>5.88</v>
      </c>
      <c r="U1552" s="127" t="inlineStr">
        <is>
          <t>LA RUCHE LOGISTIQUE</t>
        </is>
      </c>
      <c r="W1552" s="8">
        <f>IF(C1552&lt;&gt;2,"",IF(S1552="5X","5XK",IF(S1552="5Y","5YK",IF(S1552="6B","6BK",IF(S1552="6C","6CK","")))))</f>
        <v/>
      </c>
      <c r="X1552" s="8">
        <f>IF(S1552="6B",_xlfn.XLOOKUP(H1552,'Zoning 2shop'!A:A,'Zoning 2shop'!B:B),IF(S1552="6C",_xlfn.XLOOKUP(G1552,'Zoning 2shop'!C:C,'Zoning 2shop'!D:D),""))</f>
        <v/>
      </c>
      <c r="Y1552" s="112">
        <f>AB1552/Z1552</f>
        <v/>
      </c>
      <c r="Z1552" s="4">
        <f>T1552</f>
        <v/>
      </c>
      <c r="AA1552" s="4">
        <f>IF(OR(S1552="6C",S1552="6B",S1552="5X",S1552="5Y"),0.08,0.5)</f>
        <v/>
      </c>
      <c r="AB1552" s="4">
        <f>$AG$5/$AG$2*Z1552</f>
        <v/>
      </c>
      <c r="AC1552" s="19">
        <f>Z1552+AA1552</f>
        <v/>
      </c>
      <c r="AD1552" s="8">
        <f>IF(COUNTIF(Catégories!A:A,N1552)=0,"catégorie inconnue",LOOKUP(N1552,Catégories!A:A,Catégories!B:B))</f>
        <v/>
      </c>
      <c r="AE1552" s="21">
        <f>SUM(Z1552:AB1552)</f>
        <v/>
      </c>
    </row>
    <row r="1553" hidden="1" s="101">
      <c r="B1553" s="127" t="inlineStr">
        <is>
          <t>13624021</t>
        </is>
      </c>
      <c r="C1553" s="127" t="inlineStr">
        <is>
          <t>2</t>
        </is>
      </c>
      <c r="D1553" s="123" t="n">
        <v>46151</v>
      </c>
      <c r="E1553" s="127" t="inlineStr">
        <is>
          <t>167 38</t>
        </is>
      </c>
      <c r="F1553" s="127" t="inlineStr">
        <is>
          <t>21320</t>
        </is>
      </c>
      <c r="G1553" s="127" t="inlineStr">
        <is>
          <t>SE</t>
        </is>
      </c>
      <c r="H1553" s="127" t="inlineStr">
        <is>
          <t>FR</t>
        </is>
      </c>
      <c r="I1553" s="127" t="inlineStr">
        <is>
          <t>108938</t>
        </is>
      </c>
      <c r="J1553" s="127" t="inlineStr">
        <is>
          <t>108938</t>
        </is>
      </c>
      <c r="K1553" s="127" t="inlineStr">
        <is>
          <t>999999</t>
        </is>
      </c>
      <c r="L1553" s="127" t="inlineStr">
        <is>
          <t>XT414094882TS</t>
        </is>
      </c>
      <c r="M1553" s="127" t="inlineStr">
        <is>
          <t>N</t>
        </is>
      </c>
      <c r="N1553" s="127" t="inlineStr">
        <is>
          <t>Transport</t>
        </is>
      </c>
      <c r="O1553" s="127" t="inlineStr">
        <is>
          <t>N</t>
        </is>
      </c>
      <c r="P1553" s="127" t="inlineStr">
        <is>
          <t>S</t>
        </is>
      </c>
      <c r="Q1553" s="127" t="inlineStr">
        <is>
          <t>ZA</t>
        </is>
      </c>
      <c r="R1553" s="147" t="n">
        <v>6.134</v>
      </c>
      <c r="S1553" s="127" t="inlineStr">
        <is>
          <t>6C</t>
        </is>
      </c>
      <c r="T1553" s="148" t="n">
        <v>16</v>
      </c>
      <c r="U1553" s="127" t="inlineStr">
        <is>
          <t>LA RUCHE LOGISTIQUE</t>
        </is>
      </c>
      <c r="W1553" s="8">
        <f>IF(C1553&lt;&gt;2,"",IF(S1553="5X","5XK",IF(S1553="5Y","5YK",IF(S1553="6B","6BK",IF(S1553="6C","6CK","")))))</f>
        <v/>
      </c>
      <c r="X1553" s="8">
        <f>IF(S1553="6B",_xlfn.XLOOKUP(H1553,'Zoning 2shop'!A:A,'Zoning 2shop'!B:B),IF(S1553="6C",_xlfn.XLOOKUP(G1553,'Zoning 2shop'!C:C,'Zoning 2shop'!D:D),""))</f>
        <v/>
      </c>
      <c r="Y1553" s="112">
        <f>AB1553/Z1553</f>
        <v/>
      </c>
      <c r="Z1553" s="4">
        <f>T1553</f>
        <v/>
      </c>
      <c r="AA1553" s="4">
        <f>IF(OR(S1553="6C",S1553="6B",S1553="5X",S1553="5Y"),0.08,0.5)</f>
        <v/>
      </c>
      <c r="AB1553" s="4">
        <f>$AG$5/$AG$2*Z1553</f>
        <v/>
      </c>
      <c r="AC1553" s="19">
        <f>Z1553+AA1553</f>
        <v/>
      </c>
      <c r="AD1553" s="8">
        <f>IF(COUNTIF(Catégories!A:A,N1553)=0,"catégorie inconnue",LOOKUP(N1553,Catégories!A:A,Catégories!B:B))</f>
        <v/>
      </c>
      <c r="AE1553" s="21">
        <f>SUM(Z1553:AB1553)</f>
        <v/>
      </c>
    </row>
    <row r="1554" hidden="1" s="101">
      <c r="B1554" s="127" t="inlineStr">
        <is>
          <t>13624021</t>
        </is>
      </c>
      <c r="C1554" s="127" t="inlineStr">
        <is>
          <t>2</t>
        </is>
      </c>
      <c r="D1554" s="123" t="n">
        <v>46151</v>
      </c>
      <c r="E1554" s="127" t="inlineStr">
        <is>
          <t>71134</t>
        </is>
      </c>
      <c r="F1554" s="127" t="inlineStr">
        <is>
          <t>21320</t>
        </is>
      </c>
      <c r="G1554" s="127" t="inlineStr">
        <is>
          <t>DE</t>
        </is>
      </c>
      <c r="H1554" s="127" t="inlineStr">
        <is>
          <t>FR</t>
        </is>
      </c>
      <c r="I1554" s="127" t="inlineStr">
        <is>
          <t>107544</t>
        </is>
      </c>
      <c r="J1554" s="127" t="inlineStr">
        <is>
          <t>107544</t>
        </is>
      </c>
      <c r="K1554" s="127" t="inlineStr">
        <is>
          <t>999999</t>
        </is>
      </c>
      <c r="L1554" s="127" t="inlineStr">
        <is>
          <t>XT414095171TS</t>
        </is>
      </c>
      <c r="M1554" s="127" t="inlineStr">
        <is>
          <t>N</t>
        </is>
      </c>
      <c r="N1554" s="127" t="inlineStr">
        <is>
          <t>Transport</t>
        </is>
      </c>
      <c r="O1554" s="127" t="inlineStr">
        <is>
          <t>N</t>
        </is>
      </c>
      <c r="P1554" s="127" t="inlineStr">
        <is>
          <t>S</t>
        </is>
      </c>
      <c r="Q1554" s="127" t="inlineStr">
        <is>
          <t>ZA</t>
        </is>
      </c>
      <c r="R1554" s="147" t="n">
        <v>4.493</v>
      </c>
      <c r="S1554" s="127" t="inlineStr">
        <is>
          <t>6C</t>
        </is>
      </c>
      <c r="T1554" s="148" t="n">
        <v>9.69</v>
      </c>
      <c r="U1554" s="127" t="inlineStr">
        <is>
          <t>LA RUCHE LOGISTIQUE</t>
        </is>
      </c>
      <c r="W1554" s="8">
        <f>IF(C1554&lt;&gt;2,"",IF(S1554="5X","5XK",IF(S1554="5Y","5YK",IF(S1554="6B","6BK",IF(S1554="6C","6CK","")))))</f>
        <v/>
      </c>
      <c r="X1554" s="8">
        <f>IF(S1554="6B",_xlfn.XLOOKUP(H1554,'Zoning 2shop'!A:A,'Zoning 2shop'!B:B),IF(S1554="6C",_xlfn.XLOOKUP(G1554,'Zoning 2shop'!C:C,'Zoning 2shop'!D:D),""))</f>
        <v/>
      </c>
      <c r="Y1554" s="112">
        <f>AB1554/Z1554</f>
        <v/>
      </c>
      <c r="Z1554" s="4">
        <f>T1554</f>
        <v/>
      </c>
      <c r="AA1554" s="4">
        <f>IF(OR(S1554="6C",S1554="6B",S1554="5X",S1554="5Y"),0.08,0.5)</f>
        <v/>
      </c>
      <c r="AB1554" s="4">
        <f>$AG$5/$AG$2*Z1554</f>
        <v/>
      </c>
      <c r="AC1554" s="19">
        <f>Z1554+AA1554</f>
        <v/>
      </c>
      <c r="AD1554" s="8">
        <f>IF(COUNTIF(Catégories!A:A,N1554)=0,"catégorie inconnue",LOOKUP(N1554,Catégories!A:A,Catégories!B:B))</f>
        <v/>
      </c>
      <c r="AE1554" s="21">
        <f>SUM(Z1554:AB1554)</f>
        <v/>
      </c>
    </row>
    <row r="1555" hidden="1" s="101">
      <c r="B1555" s="127" t="inlineStr">
        <is>
          <t>13624021</t>
        </is>
      </c>
      <c r="C1555" s="127" t="inlineStr">
        <is>
          <t>2</t>
        </is>
      </c>
      <c r="D1555" s="123" t="n">
        <v>46151</v>
      </c>
      <c r="E1555" s="127" t="inlineStr">
        <is>
          <t>28790</t>
        </is>
      </c>
      <c r="F1555" s="127" t="inlineStr">
        <is>
          <t>21320</t>
        </is>
      </c>
      <c r="G1555" s="127" t="inlineStr">
        <is>
          <t>DE</t>
        </is>
      </c>
      <c r="H1555" s="127" t="inlineStr">
        <is>
          <t>FR</t>
        </is>
      </c>
      <c r="I1555" s="127" t="inlineStr">
        <is>
          <t>109472</t>
        </is>
      </c>
      <c r="J1555" s="127" t="inlineStr">
        <is>
          <t>109472</t>
        </is>
      </c>
      <c r="K1555" s="127" t="inlineStr">
        <is>
          <t>999999</t>
        </is>
      </c>
      <c r="L1555" s="127" t="inlineStr">
        <is>
          <t>XT414096234TS</t>
        </is>
      </c>
      <c r="M1555" s="127" t="inlineStr">
        <is>
          <t>N</t>
        </is>
      </c>
      <c r="N1555" s="127" t="inlineStr">
        <is>
          <t>Transport</t>
        </is>
      </c>
      <c r="O1555" s="127" t="inlineStr">
        <is>
          <t>N</t>
        </is>
      </c>
      <c r="P1555" s="127" t="inlineStr">
        <is>
          <t>S</t>
        </is>
      </c>
      <c r="Q1555" s="127" t="inlineStr">
        <is>
          <t>ZA</t>
        </is>
      </c>
      <c r="R1555" s="147" t="n">
        <v>3.51</v>
      </c>
      <c r="S1555" s="127" t="inlineStr">
        <is>
          <t>6C</t>
        </is>
      </c>
      <c r="T1555" s="148" t="n">
        <v>9.029999999999999</v>
      </c>
      <c r="U1555" s="127" t="inlineStr">
        <is>
          <t>LA RUCHE LOGISTIQUE</t>
        </is>
      </c>
      <c r="W1555" s="8">
        <f>IF(C1555&lt;&gt;2,"",IF(S1555="5X","5XK",IF(S1555="5Y","5YK",IF(S1555="6B","6BK",IF(S1555="6C","6CK","")))))</f>
        <v/>
      </c>
      <c r="X1555" s="8">
        <f>IF(S1555="6B",_xlfn.XLOOKUP(H1555,'Zoning 2shop'!A:A,'Zoning 2shop'!B:B),IF(S1555="6C",_xlfn.XLOOKUP(G1555,'Zoning 2shop'!C:C,'Zoning 2shop'!D:D),""))</f>
        <v/>
      </c>
      <c r="Y1555" s="112">
        <f>AB1555/Z1555</f>
        <v/>
      </c>
      <c r="Z1555" s="4">
        <f>T1555</f>
        <v/>
      </c>
      <c r="AA1555" s="4">
        <f>IF(OR(S1555="6C",S1555="6B",S1555="5X",S1555="5Y"),0.08,0.5)</f>
        <v/>
      </c>
      <c r="AB1555" s="4">
        <f>$AG$5/$AG$2*Z1555</f>
        <v/>
      </c>
      <c r="AC1555" s="19">
        <f>Z1555+AA1555</f>
        <v/>
      </c>
      <c r="AD1555" s="8">
        <f>IF(COUNTIF(Catégories!A:A,N1555)=0,"catégorie inconnue",LOOKUP(N1555,Catégories!A:A,Catégories!B:B))</f>
        <v/>
      </c>
      <c r="AE1555" s="21">
        <f>SUM(Z1555:AB1555)</f>
        <v/>
      </c>
    </row>
    <row r="1556" hidden="1" s="101">
      <c r="B1556" s="127" t="inlineStr">
        <is>
          <t>13624021</t>
        </is>
      </c>
      <c r="C1556" s="127" t="inlineStr">
        <is>
          <t>2</t>
        </is>
      </c>
      <c r="D1556" s="123" t="n">
        <v>46151</v>
      </c>
      <c r="E1556" s="127" t="inlineStr">
        <is>
          <t>82418</t>
        </is>
      </c>
      <c r="F1556" s="127" t="inlineStr">
        <is>
          <t>21320</t>
        </is>
      </c>
      <c r="G1556" s="127" t="inlineStr">
        <is>
          <t>DE</t>
        </is>
      </c>
      <c r="H1556" s="127" t="inlineStr">
        <is>
          <t>FR</t>
        </is>
      </c>
      <c r="I1556" s="127" t="inlineStr">
        <is>
          <t>106469</t>
        </is>
      </c>
      <c r="J1556" s="127" t="inlineStr">
        <is>
          <t>106469</t>
        </is>
      </c>
      <c r="K1556" s="127" t="inlineStr">
        <is>
          <t>999999</t>
        </is>
      </c>
      <c r="L1556" s="127" t="inlineStr">
        <is>
          <t>XT414096398TS</t>
        </is>
      </c>
      <c r="M1556" s="127" t="inlineStr">
        <is>
          <t>N</t>
        </is>
      </c>
      <c r="N1556" s="127" t="inlineStr">
        <is>
          <t>Transport</t>
        </is>
      </c>
      <c r="O1556" s="127" t="inlineStr">
        <is>
          <t>N</t>
        </is>
      </c>
      <c r="P1556" s="127" t="inlineStr">
        <is>
          <t>S</t>
        </is>
      </c>
      <c r="Q1556" s="127" t="inlineStr">
        <is>
          <t>ZA</t>
        </is>
      </c>
      <c r="R1556" s="147" t="n">
        <v>4.403</v>
      </c>
      <c r="S1556" s="127" t="inlineStr">
        <is>
          <t>6C</t>
        </is>
      </c>
      <c r="T1556" s="148" t="n">
        <v>9.69</v>
      </c>
      <c r="U1556" s="127" t="inlineStr">
        <is>
          <t>LA RUCHE LOGISTIQUE</t>
        </is>
      </c>
      <c r="W1556" s="8">
        <f>IF(C1556&lt;&gt;2,"",IF(S1556="5X","5XK",IF(S1556="5Y","5YK",IF(S1556="6B","6BK",IF(S1556="6C","6CK","")))))</f>
        <v/>
      </c>
      <c r="X1556" s="8">
        <f>IF(S1556="6B",_xlfn.XLOOKUP(H1556,'Zoning 2shop'!A:A,'Zoning 2shop'!B:B),IF(S1556="6C",_xlfn.XLOOKUP(G1556,'Zoning 2shop'!C:C,'Zoning 2shop'!D:D),""))</f>
        <v/>
      </c>
      <c r="Y1556" s="112">
        <f>AB1556/Z1556</f>
        <v/>
      </c>
      <c r="Z1556" s="4">
        <f>T1556</f>
        <v/>
      </c>
      <c r="AA1556" s="4">
        <f>IF(OR(S1556="6C",S1556="6B",S1556="5X",S1556="5Y"),0.08,0.5)</f>
        <v/>
      </c>
      <c r="AB1556" s="4">
        <f>$AG$5/$AG$2*Z1556</f>
        <v/>
      </c>
      <c r="AC1556" s="19">
        <f>Z1556+AA1556</f>
        <v/>
      </c>
      <c r="AD1556" s="8">
        <f>IF(COUNTIF(Catégories!A:A,N1556)=0,"catégorie inconnue",LOOKUP(N1556,Catégories!A:A,Catégories!B:B))</f>
        <v/>
      </c>
      <c r="AE1556" s="21">
        <f>SUM(Z1556:AB1556)</f>
        <v/>
      </c>
    </row>
    <row r="1557" hidden="1" s="101">
      <c r="B1557" s="127" t="inlineStr">
        <is>
          <t>13624021</t>
        </is>
      </c>
      <c r="C1557" s="127" t="inlineStr">
        <is>
          <t>2</t>
        </is>
      </c>
      <c r="D1557" s="123" t="n">
        <v>46151</v>
      </c>
      <c r="E1557" s="127" t="inlineStr">
        <is>
          <t>416 83</t>
        </is>
      </c>
      <c r="F1557" s="127" t="inlineStr">
        <is>
          <t>21320</t>
        </is>
      </c>
      <c r="G1557" s="127" t="inlineStr">
        <is>
          <t>SE</t>
        </is>
      </c>
      <c r="H1557" s="127" t="inlineStr">
        <is>
          <t>FR</t>
        </is>
      </c>
      <c r="I1557" s="127" t="inlineStr">
        <is>
          <t>109308</t>
        </is>
      </c>
      <c r="J1557" s="127" t="inlineStr">
        <is>
          <t>109308</t>
        </is>
      </c>
      <c r="K1557" s="127" t="inlineStr">
        <is>
          <t>999999</t>
        </is>
      </c>
      <c r="L1557" s="127" t="inlineStr">
        <is>
          <t>XT414096509TS</t>
        </is>
      </c>
      <c r="M1557" s="127" t="inlineStr">
        <is>
          <t>N</t>
        </is>
      </c>
      <c r="N1557" s="127" t="inlineStr">
        <is>
          <t>Transport</t>
        </is>
      </c>
      <c r="O1557" s="127" t="inlineStr">
        <is>
          <t>N</t>
        </is>
      </c>
      <c r="P1557" s="127" t="inlineStr">
        <is>
          <t>S</t>
        </is>
      </c>
      <c r="Q1557" s="127" t="inlineStr">
        <is>
          <t>ZA</t>
        </is>
      </c>
      <c r="R1557" s="147" t="n">
        <v>0.835</v>
      </c>
      <c r="S1557" s="127" t="inlineStr">
        <is>
          <t>6C</t>
        </is>
      </c>
      <c r="T1557" s="148" t="n">
        <v>10.54</v>
      </c>
      <c r="U1557" s="127" t="inlineStr">
        <is>
          <t>LA RUCHE LOGISTIQUE</t>
        </is>
      </c>
      <c r="W1557" s="8">
        <f>IF(C1557&lt;&gt;2,"",IF(S1557="5X","5XK",IF(S1557="5Y","5YK",IF(S1557="6B","6BK",IF(S1557="6C","6CK","")))))</f>
        <v/>
      </c>
      <c r="X1557" s="8">
        <f>IF(S1557="6B",_xlfn.XLOOKUP(H1557,'Zoning 2shop'!A:A,'Zoning 2shop'!B:B),IF(S1557="6C",_xlfn.XLOOKUP(G1557,'Zoning 2shop'!C:C,'Zoning 2shop'!D:D),""))</f>
        <v/>
      </c>
      <c r="Y1557" s="112">
        <f>AB1557/Z1557</f>
        <v/>
      </c>
      <c r="Z1557" s="4">
        <f>T1557</f>
        <v/>
      </c>
      <c r="AA1557" s="4">
        <f>IF(OR(S1557="6C",S1557="6B",S1557="5X",S1557="5Y"),0.08,0.5)</f>
        <v/>
      </c>
      <c r="AB1557" s="4">
        <f>$AG$5/$AG$2*Z1557</f>
        <v/>
      </c>
      <c r="AC1557" s="19">
        <f>Z1557+AA1557</f>
        <v/>
      </c>
      <c r="AD1557" s="8">
        <f>IF(COUNTIF(Catégories!A:A,N1557)=0,"catégorie inconnue",LOOKUP(N1557,Catégories!A:A,Catégories!B:B))</f>
        <v/>
      </c>
      <c r="AE1557" s="21">
        <f>SUM(Z1557:AB1557)</f>
        <v/>
      </c>
    </row>
    <row r="1558" hidden="1" s="101">
      <c r="B1558" s="127" t="inlineStr">
        <is>
          <t>13624021</t>
        </is>
      </c>
      <c r="C1558" s="127" t="inlineStr">
        <is>
          <t>2</t>
        </is>
      </c>
      <c r="D1558" s="123" t="n">
        <v>46151</v>
      </c>
      <c r="E1558" s="127" t="inlineStr">
        <is>
          <t>58285</t>
        </is>
      </c>
      <c r="F1558" s="127" t="inlineStr">
        <is>
          <t>21320</t>
        </is>
      </c>
      <c r="G1558" s="127" t="inlineStr">
        <is>
          <t>DE</t>
        </is>
      </c>
      <c r="H1558" s="127" t="inlineStr">
        <is>
          <t>FR</t>
        </is>
      </c>
      <c r="I1558" s="127" t="inlineStr">
        <is>
          <t>108973</t>
        </is>
      </c>
      <c r="J1558" s="127" t="inlineStr">
        <is>
          <t>108973</t>
        </is>
      </c>
      <c r="K1558" s="127" t="inlineStr">
        <is>
          <t>999999</t>
        </is>
      </c>
      <c r="L1558" s="127" t="inlineStr">
        <is>
          <t>XT414096693TS</t>
        </is>
      </c>
      <c r="M1558" s="127" t="inlineStr">
        <is>
          <t>N</t>
        </is>
      </c>
      <c r="N1558" s="127" t="inlineStr">
        <is>
          <t>Transport</t>
        </is>
      </c>
      <c r="O1558" s="127" t="inlineStr">
        <is>
          <t>N</t>
        </is>
      </c>
      <c r="P1558" s="127" t="inlineStr">
        <is>
          <t>S</t>
        </is>
      </c>
      <c r="Q1558" s="127" t="inlineStr">
        <is>
          <t>ZA</t>
        </is>
      </c>
      <c r="R1558" s="147" t="n">
        <v>0.1</v>
      </c>
      <c r="S1558" s="127" t="inlineStr">
        <is>
          <t>6C</t>
        </is>
      </c>
      <c r="T1558" s="148" t="n">
        <v>5.33</v>
      </c>
      <c r="U1558" s="127" t="inlineStr">
        <is>
          <t>LA RUCHE LOGISTIQUE</t>
        </is>
      </c>
      <c r="W1558" s="8">
        <f>IF(C1558&lt;&gt;2,"",IF(S1558="5X","5XK",IF(S1558="5Y","5YK",IF(S1558="6B","6BK",IF(S1558="6C","6CK","")))))</f>
        <v/>
      </c>
      <c r="X1558" s="8">
        <f>IF(S1558="6B",_xlfn.XLOOKUP(H1558,'Zoning 2shop'!A:A,'Zoning 2shop'!B:B),IF(S1558="6C",_xlfn.XLOOKUP(G1558,'Zoning 2shop'!C:C,'Zoning 2shop'!D:D),""))</f>
        <v/>
      </c>
      <c r="Y1558" s="112">
        <f>AB1558/Z1558</f>
        <v/>
      </c>
      <c r="Z1558" s="4">
        <f>T1558</f>
        <v/>
      </c>
      <c r="AA1558" s="4">
        <f>IF(OR(S1558="6C",S1558="6B",S1558="5X",S1558="5Y"),0.08,0.5)</f>
        <v/>
      </c>
      <c r="AB1558" s="4">
        <f>$AG$5/$AG$2*Z1558</f>
        <v/>
      </c>
      <c r="AC1558" s="19">
        <f>Z1558+AA1558</f>
        <v/>
      </c>
      <c r="AD1558" s="8">
        <f>IF(COUNTIF(Catégories!A:A,N1558)=0,"catégorie inconnue",LOOKUP(N1558,Catégories!A:A,Catégories!B:B))</f>
        <v/>
      </c>
      <c r="AE1558" s="21">
        <f>SUM(Z1558:AB1558)</f>
        <v/>
      </c>
    </row>
    <row r="1559" hidden="1" s="101">
      <c r="B1559" s="127" t="inlineStr">
        <is>
          <t>13624021</t>
        </is>
      </c>
      <c r="C1559" s="127" t="inlineStr">
        <is>
          <t>2</t>
        </is>
      </c>
      <c r="D1559" s="123" t="n">
        <v>46151</v>
      </c>
      <c r="E1559" s="127" t="inlineStr">
        <is>
          <t>96328</t>
        </is>
      </c>
      <c r="F1559" s="127" t="inlineStr">
        <is>
          <t>21320</t>
        </is>
      </c>
      <c r="G1559" s="127" t="inlineStr">
        <is>
          <t>DE</t>
        </is>
      </c>
      <c r="H1559" s="127" t="inlineStr">
        <is>
          <t>FR</t>
        </is>
      </c>
      <c r="I1559" s="127" t="inlineStr">
        <is>
          <t>109653</t>
        </is>
      </c>
      <c r="J1559" s="127" t="inlineStr">
        <is>
          <t>109653</t>
        </is>
      </c>
      <c r="K1559" s="127" t="inlineStr">
        <is>
          <t>999999</t>
        </is>
      </c>
      <c r="L1559" s="127" t="inlineStr">
        <is>
          <t>XT414096781TS</t>
        </is>
      </c>
      <c r="M1559" s="127" t="inlineStr">
        <is>
          <t>N</t>
        </is>
      </c>
      <c r="N1559" s="127" t="inlineStr">
        <is>
          <t>Transport</t>
        </is>
      </c>
      <c r="O1559" s="127" t="inlineStr">
        <is>
          <t>N</t>
        </is>
      </c>
      <c r="P1559" s="127" t="inlineStr">
        <is>
          <t>S</t>
        </is>
      </c>
      <c r="Q1559" s="127" t="inlineStr">
        <is>
          <t>ZA</t>
        </is>
      </c>
      <c r="R1559" s="147" t="n">
        <v>0.58</v>
      </c>
      <c r="S1559" s="127" t="inlineStr">
        <is>
          <t>6C</t>
        </is>
      </c>
      <c r="T1559" s="148" t="n">
        <v>5.55</v>
      </c>
      <c r="U1559" s="127" t="inlineStr">
        <is>
          <t>LA RUCHE LOGISTIQUE</t>
        </is>
      </c>
      <c r="W1559" s="8">
        <f>IF(C1559&lt;&gt;2,"",IF(S1559="5X","5XK",IF(S1559="5Y","5YK",IF(S1559="6B","6BK",IF(S1559="6C","6CK","")))))</f>
        <v/>
      </c>
      <c r="X1559" s="8">
        <f>IF(S1559="6B",_xlfn.XLOOKUP(H1559,'Zoning 2shop'!A:A,'Zoning 2shop'!B:B),IF(S1559="6C",_xlfn.XLOOKUP(G1559,'Zoning 2shop'!C:C,'Zoning 2shop'!D:D),""))</f>
        <v/>
      </c>
      <c r="Y1559" s="112">
        <f>AB1559/Z1559</f>
        <v/>
      </c>
      <c r="Z1559" s="4">
        <f>T1559</f>
        <v/>
      </c>
      <c r="AA1559" s="4">
        <f>IF(OR(S1559="6C",S1559="6B",S1559="5X",S1559="5Y"),0.08,0.5)</f>
        <v/>
      </c>
      <c r="AB1559" s="4">
        <f>$AG$5/$AG$2*Z1559</f>
        <v/>
      </c>
      <c r="AC1559" s="19">
        <f>Z1559+AA1559</f>
        <v/>
      </c>
      <c r="AD1559" s="8">
        <f>IF(COUNTIF(Catégories!A:A,N1559)=0,"catégorie inconnue",LOOKUP(N1559,Catégories!A:A,Catégories!B:B))</f>
        <v/>
      </c>
      <c r="AE1559" s="21">
        <f>SUM(Z1559:AB1559)</f>
        <v/>
      </c>
    </row>
    <row r="1560" hidden="1" s="101">
      <c r="B1560" s="127" t="inlineStr">
        <is>
          <t>13624021</t>
        </is>
      </c>
      <c r="C1560" s="127" t="inlineStr">
        <is>
          <t>2</t>
        </is>
      </c>
      <c r="D1560" s="123" t="n">
        <v>46151</v>
      </c>
      <c r="E1560" s="127" t="inlineStr">
        <is>
          <t>91096</t>
        </is>
      </c>
      <c r="F1560" s="127" t="inlineStr">
        <is>
          <t>21320</t>
        </is>
      </c>
      <c r="G1560" s="127" t="inlineStr">
        <is>
          <t>DE</t>
        </is>
      </c>
      <c r="H1560" s="127" t="inlineStr">
        <is>
          <t>FR</t>
        </is>
      </c>
      <c r="I1560" s="127" t="inlineStr">
        <is>
          <t>108894</t>
        </is>
      </c>
      <c r="J1560" s="127" t="inlineStr">
        <is>
          <t>108894</t>
        </is>
      </c>
      <c r="K1560" s="127" t="inlineStr">
        <is>
          <t>999999</t>
        </is>
      </c>
      <c r="L1560" s="127" t="inlineStr">
        <is>
          <t>XT414097552TS</t>
        </is>
      </c>
      <c r="M1560" s="127" t="inlineStr">
        <is>
          <t>N</t>
        </is>
      </c>
      <c r="N1560" s="127" t="inlineStr">
        <is>
          <t>Transport</t>
        </is>
      </c>
      <c r="O1560" s="127" t="inlineStr">
        <is>
          <t>N</t>
        </is>
      </c>
      <c r="P1560" s="127" t="inlineStr">
        <is>
          <t>S</t>
        </is>
      </c>
      <c r="Q1560" s="127" t="inlineStr">
        <is>
          <t>ZA</t>
        </is>
      </c>
      <c r="R1560" s="147" t="n">
        <v>1.44</v>
      </c>
      <c r="S1560" s="127" t="inlineStr">
        <is>
          <t>6C</t>
        </is>
      </c>
      <c r="T1560" s="148" t="n">
        <v>5.88</v>
      </c>
      <c r="U1560" s="127" t="inlineStr">
        <is>
          <t>LA RUCHE LOGISTIQUE</t>
        </is>
      </c>
      <c r="W1560" s="8">
        <f>IF(C1560&lt;&gt;2,"",IF(S1560="5X","5XK",IF(S1560="5Y","5YK",IF(S1560="6B","6BK",IF(S1560="6C","6CK","")))))</f>
        <v/>
      </c>
      <c r="X1560" s="8">
        <f>IF(S1560="6B",_xlfn.XLOOKUP(H1560,'Zoning 2shop'!A:A,'Zoning 2shop'!B:B),IF(S1560="6C",_xlfn.XLOOKUP(G1560,'Zoning 2shop'!C:C,'Zoning 2shop'!D:D),""))</f>
        <v/>
      </c>
      <c r="Y1560" s="112">
        <f>AB1560/Z1560</f>
        <v/>
      </c>
      <c r="Z1560" s="4">
        <f>T1560</f>
        <v/>
      </c>
      <c r="AA1560" s="4">
        <f>IF(OR(S1560="6C",S1560="6B",S1560="5X",S1560="5Y"),0.08,0.5)</f>
        <v/>
      </c>
      <c r="AB1560" s="4">
        <f>$AG$5/$AG$2*Z1560</f>
        <v/>
      </c>
      <c r="AC1560" s="19">
        <f>Z1560+AA1560</f>
        <v/>
      </c>
      <c r="AD1560" s="8">
        <f>IF(COUNTIF(Catégories!A:A,N1560)=0,"catégorie inconnue",LOOKUP(N1560,Catégories!A:A,Catégories!B:B))</f>
        <v/>
      </c>
      <c r="AE1560" s="21">
        <f>SUM(Z1560:AB1560)</f>
        <v/>
      </c>
    </row>
    <row r="1561" hidden="1" s="101">
      <c r="B1561" s="127" t="inlineStr">
        <is>
          <t>13624021</t>
        </is>
      </c>
      <c r="C1561" s="127" t="inlineStr">
        <is>
          <t>2</t>
        </is>
      </c>
      <c r="D1561" s="123" t="n">
        <v>46151</v>
      </c>
      <c r="E1561" s="127" t="inlineStr">
        <is>
          <t>16356</t>
        </is>
      </c>
      <c r="F1561" s="127" t="inlineStr">
        <is>
          <t>21320</t>
        </is>
      </c>
      <c r="G1561" s="127" t="inlineStr">
        <is>
          <t>DE</t>
        </is>
      </c>
      <c r="H1561" s="127" t="inlineStr">
        <is>
          <t>FR</t>
        </is>
      </c>
      <c r="I1561" s="127" t="inlineStr">
        <is>
          <t>109667</t>
        </is>
      </c>
      <c r="J1561" s="127" t="inlineStr">
        <is>
          <t>109667</t>
        </is>
      </c>
      <c r="K1561" s="127" t="inlineStr">
        <is>
          <t>999999</t>
        </is>
      </c>
      <c r="L1561" s="127" t="inlineStr">
        <is>
          <t>XT414099496TS</t>
        </is>
      </c>
      <c r="M1561" s="127" t="inlineStr">
        <is>
          <t>N</t>
        </is>
      </c>
      <c r="N1561" s="127" t="inlineStr">
        <is>
          <t>Transport</t>
        </is>
      </c>
      <c r="O1561" s="127" t="inlineStr">
        <is>
          <t>N</t>
        </is>
      </c>
      <c r="P1561" s="127" t="inlineStr">
        <is>
          <t>S</t>
        </is>
      </c>
      <c r="Q1561" s="127" t="inlineStr">
        <is>
          <t>ZA</t>
        </is>
      </c>
      <c r="R1561" s="147" t="n">
        <v>1.189</v>
      </c>
      <c r="S1561" s="127" t="inlineStr">
        <is>
          <t>6C</t>
        </is>
      </c>
      <c r="T1561" s="148" t="n">
        <v>5.88</v>
      </c>
      <c r="U1561" s="127" t="inlineStr">
        <is>
          <t>LA RUCHE LOGISTIQUE</t>
        </is>
      </c>
      <c r="W1561" s="8">
        <f>IF(C1561&lt;&gt;2,"",IF(S1561="5X","5XK",IF(S1561="5Y","5YK",IF(S1561="6B","6BK",IF(S1561="6C","6CK","")))))</f>
        <v/>
      </c>
      <c r="X1561" s="8">
        <f>IF(S1561="6B",_xlfn.XLOOKUP(H1561,'Zoning 2shop'!A:A,'Zoning 2shop'!B:B),IF(S1561="6C",_xlfn.XLOOKUP(G1561,'Zoning 2shop'!C:C,'Zoning 2shop'!D:D),""))</f>
        <v/>
      </c>
      <c r="Y1561" s="112">
        <f>AB1561/Z1561</f>
        <v/>
      </c>
      <c r="Z1561" s="4">
        <f>T1561</f>
        <v/>
      </c>
      <c r="AA1561" s="4">
        <f>IF(OR(S1561="6C",S1561="6B",S1561="5X",S1561="5Y"),0.08,0.5)</f>
        <v/>
      </c>
      <c r="AB1561" s="4">
        <f>$AG$5/$AG$2*Z1561</f>
        <v/>
      </c>
      <c r="AC1561" s="19">
        <f>Z1561+AA1561</f>
        <v/>
      </c>
      <c r="AD1561" s="8">
        <f>IF(COUNTIF(Catégories!A:A,N1561)=0,"catégorie inconnue",LOOKUP(N1561,Catégories!A:A,Catégories!B:B))</f>
        <v/>
      </c>
      <c r="AE1561" s="21">
        <f>SUM(Z1561:AB1561)</f>
        <v/>
      </c>
    </row>
    <row r="1562" hidden="1" s="101">
      <c r="B1562" s="127" t="inlineStr">
        <is>
          <t>13624021</t>
        </is>
      </c>
      <c r="C1562" s="127" t="inlineStr">
        <is>
          <t>2</t>
        </is>
      </c>
      <c r="D1562" s="123" t="n">
        <v>46151</v>
      </c>
      <c r="E1562" s="127" t="inlineStr">
        <is>
          <t>09500</t>
        </is>
      </c>
      <c r="F1562" s="127" t="inlineStr">
        <is>
          <t>21320</t>
        </is>
      </c>
      <c r="G1562" s="127" t="inlineStr">
        <is>
          <t>ES</t>
        </is>
      </c>
      <c r="H1562" s="127" t="inlineStr">
        <is>
          <t>FR</t>
        </is>
      </c>
      <c r="I1562" s="127" t="inlineStr">
        <is>
          <t>107435</t>
        </is>
      </c>
      <c r="J1562" s="127" t="inlineStr">
        <is>
          <t>107435</t>
        </is>
      </c>
      <c r="K1562" s="127" t="inlineStr">
        <is>
          <t>999999</t>
        </is>
      </c>
      <c r="L1562" s="127" t="inlineStr">
        <is>
          <t>XT414099584TS</t>
        </is>
      </c>
      <c r="M1562" s="127" t="inlineStr">
        <is>
          <t>N</t>
        </is>
      </c>
      <c r="N1562" s="127" t="inlineStr">
        <is>
          <t>Transport</t>
        </is>
      </c>
      <c r="O1562" s="127" t="inlineStr">
        <is>
          <t>N</t>
        </is>
      </c>
      <c r="P1562" s="127" t="inlineStr">
        <is>
          <t>S</t>
        </is>
      </c>
      <c r="Q1562" s="127" t="inlineStr">
        <is>
          <t>ZA</t>
        </is>
      </c>
      <c r="R1562" s="147" t="n">
        <v>4.787</v>
      </c>
      <c r="S1562" s="127" t="inlineStr">
        <is>
          <t>6C</t>
        </is>
      </c>
      <c r="T1562" s="148" t="n">
        <v>10.76</v>
      </c>
      <c r="U1562" s="127" t="inlineStr">
        <is>
          <t>LA RUCHE LOGISTIQUE</t>
        </is>
      </c>
      <c r="W1562" s="8">
        <f>IF(C1562&lt;&gt;2,"",IF(S1562="5X","5XK",IF(S1562="5Y","5YK",IF(S1562="6B","6BK",IF(S1562="6C","6CK","")))))</f>
        <v/>
      </c>
      <c r="X1562" s="8">
        <f>IF(S1562="6B",_xlfn.XLOOKUP(H1562,'Zoning 2shop'!A:A,'Zoning 2shop'!B:B),IF(S1562="6C",_xlfn.XLOOKUP(G1562,'Zoning 2shop'!C:C,'Zoning 2shop'!D:D),""))</f>
        <v/>
      </c>
      <c r="Y1562" s="112">
        <f>AB1562/Z1562</f>
        <v/>
      </c>
      <c r="Z1562" s="4">
        <f>T1562</f>
        <v/>
      </c>
      <c r="AA1562" s="4">
        <f>IF(OR(S1562="6C",S1562="6B",S1562="5X",S1562="5Y"),0.08,0.5)</f>
        <v/>
      </c>
      <c r="AB1562" s="4">
        <f>$AG$5/$AG$2*Z1562</f>
        <v/>
      </c>
      <c r="AC1562" s="19">
        <f>Z1562+AA1562</f>
        <v/>
      </c>
      <c r="AD1562" s="8">
        <f>IF(COUNTIF(Catégories!A:A,N1562)=0,"catégorie inconnue",LOOKUP(N1562,Catégories!A:A,Catégories!B:B))</f>
        <v/>
      </c>
      <c r="AE1562" s="21">
        <f>SUM(Z1562:AB1562)</f>
        <v/>
      </c>
    </row>
    <row r="1563" hidden="1" s="101">
      <c r="B1563" s="127" t="inlineStr">
        <is>
          <t>13624021</t>
        </is>
      </c>
      <c r="C1563" s="127" t="inlineStr">
        <is>
          <t>2</t>
        </is>
      </c>
      <c r="D1563" s="123" t="n">
        <v>46151</v>
      </c>
      <c r="E1563" s="127" t="inlineStr">
        <is>
          <t>9210</t>
        </is>
      </c>
      <c r="F1563" s="127" t="inlineStr">
        <is>
          <t>21320</t>
        </is>
      </c>
      <c r="G1563" s="127" t="inlineStr">
        <is>
          <t>DK</t>
        </is>
      </c>
      <c r="H1563" s="127" t="inlineStr">
        <is>
          <t>FR</t>
        </is>
      </c>
      <c r="I1563" s="127" t="inlineStr">
        <is>
          <t>105895</t>
        </is>
      </c>
      <c r="J1563" s="127" t="inlineStr">
        <is>
          <t>105895</t>
        </is>
      </c>
      <c r="K1563" s="127" t="inlineStr">
        <is>
          <t>999999</t>
        </is>
      </c>
      <c r="L1563" s="127" t="inlineStr">
        <is>
          <t>XT414099607TS</t>
        </is>
      </c>
      <c r="M1563" s="127" t="inlineStr">
        <is>
          <t>N</t>
        </is>
      </c>
      <c r="N1563" s="127" t="inlineStr">
        <is>
          <t>Transport</t>
        </is>
      </c>
      <c r="O1563" s="127" t="inlineStr">
        <is>
          <t>N</t>
        </is>
      </c>
      <c r="P1563" s="127" t="inlineStr">
        <is>
          <t>S</t>
        </is>
      </c>
      <c r="Q1563" s="127" t="inlineStr">
        <is>
          <t>ZA</t>
        </is>
      </c>
      <c r="R1563" s="147" t="n">
        <v>1.562</v>
      </c>
      <c r="S1563" s="127" t="inlineStr">
        <is>
          <t>6C</t>
        </is>
      </c>
      <c r="T1563" s="148" t="n">
        <v>10.02</v>
      </c>
      <c r="U1563" s="127" t="inlineStr">
        <is>
          <t>LA RUCHE LOGISTIQUE</t>
        </is>
      </c>
      <c r="W1563" s="8">
        <f>IF(C1563&lt;&gt;2,"",IF(S1563="5X","5XK",IF(S1563="5Y","5YK",IF(S1563="6B","6BK",IF(S1563="6C","6CK","")))))</f>
        <v/>
      </c>
      <c r="X1563" s="8">
        <f>IF(S1563="6B",_xlfn.XLOOKUP(H1563,'Zoning 2shop'!A:A,'Zoning 2shop'!B:B),IF(S1563="6C",_xlfn.XLOOKUP(G1563,'Zoning 2shop'!C:C,'Zoning 2shop'!D:D),""))</f>
        <v/>
      </c>
      <c r="Y1563" s="112">
        <f>AB1563/Z1563</f>
        <v/>
      </c>
      <c r="Z1563" s="4">
        <f>T1563</f>
        <v/>
      </c>
      <c r="AA1563" s="4">
        <f>IF(OR(S1563="6C",S1563="6B",S1563="5X",S1563="5Y"),0.08,0.5)</f>
        <v/>
      </c>
      <c r="AB1563" s="4">
        <f>$AG$5/$AG$2*Z1563</f>
        <v/>
      </c>
      <c r="AC1563" s="19">
        <f>Z1563+AA1563</f>
        <v/>
      </c>
      <c r="AD1563" s="8">
        <f>IF(COUNTIF(Catégories!A:A,N1563)=0,"catégorie inconnue",LOOKUP(N1563,Catégories!A:A,Catégories!B:B))</f>
        <v/>
      </c>
      <c r="AE1563" s="21">
        <f>SUM(Z1563:AB1563)</f>
        <v/>
      </c>
    </row>
    <row r="1564" hidden="1" s="101">
      <c r="B1564" s="127" t="inlineStr">
        <is>
          <t>13624021</t>
        </is>
      </c>
      <c r="C1564" s="127" t="inlineStr">
        <is>
          <t>2</t>
        </is>
      </c>
      <c r="D1564" s="123" t="n">
        <v>46151</v>
      </c>
      <c r="E1564" s="127" t="inlineStr">
        <is>
          <t>15324</t>
        </is>
      </c>
      <c r="F1564" s="127" t="inlineStr">
        <is>
          <t>21320</t>
        </is>
      </c>
      <c r="G1564" s="127" t="inlineStr">
        <is>
          <t>DE</t>
        </is>
      </c>
      <c r="H1564" s="127" t="inlineStr">
        <is>
          <t>FR</t>
        </is>
      </c>
      <c r="I1564" s="127" t="inlineStr">
        <is>
          <t>109234</t>
        </is>
      </c>
      <c r="J1564" s="127" t="inlineStr">
        <is>
          <t>109234</t>
        </is>
      </c>
      <c r="K1564" s="127" t="inlineStr">
        <is>
          <t>999999</t>
        </is>
      </c>
      <c r="L1564" s="127" t="inlineStr">
        <is>
          <t>XT414100336TS</t>
        </is>
      </c>
      <c r="M1564" s="127" t="inlineStr">
        <is>
          <t>N</t>
        </is>
      </c>
      <c r="N1564" s="127" t="inlineStr">
        <is>
          <t>Transport</t>
        </is>
      </c>
      <c r="O1564" s="127" t="inlineStr">
        <is>
          <t>N</t>
        </is>
      </c>
      <c r="P1564" s="127" t="inlineStr">
        <is>
          <t>S</t>
        </is>
      </c>
      <c r="Q1564" s="127" t="inlineStr">
        <is>
          <t>ZA</t>
        </is>
      </c>
      <c r="R1564" s="147" t="n">
        <v>0.13</v>
      </c>
      <c r="S1564" s="127" t="inlineStr">
        <is>
          <t>6C</t>
        </is>
      </c>
      <c r="T1564" s="148" t="n">
        <v>5.33</v>
      </c>
      <c r="U1564" s="127" t="inlineStr">
        <is>
          <t>LA RUCHE LOGISTIQUE</t>
        </is>
      </c>
      <c r="W1564" s="8">
        <f>IF(C1564&lt;&gt;2,"",IF(S1564="5X","5XK",IF(S1564="5Y","5YK",IF(S1564="6B","6BK",IF(S1564="6C","6CK","")))))</f>
        <v/>
      </c>
      <c r="X1564" s="8">
        <f>IF(S1564="6B",_xlfn.XLOOKUP(H1564,'Zoning 2shop'!A:A,'Zoning 2shop'!B:B),IF(S1564="6C",_xlfn.XLOOKUP(G1564,'Zoning 2shop'!C:C,'Zoning 2shop'!D:D),""))</f>
        <v/>
      </c>
      <c r="Y1564" s="112">
        <f>AB1564/Z1564</f>
        <v/>
      </c>
      <c r="Z1564" s="4">
        <f>T1564</f>
        <v/>
      </c>
      <c r="AA1564" s="4">
        <f>IF(OR(S1564="6C",S1564="6B",S1564="5X",S1564="5Y"),0.08,0.5)</f>
        <v/>
      </c>
      <c r="AB1564" s="4">
        <f>$AG$5/$AG$2*Z1564</f>
        <v/>
      </c>
      <c r="AC1564" s="19">
        <f>Z1564+AA1564</f>
        <v/>
      </c>
      <c r="AD1564" s="8">
        <f>IF(COUNTIF(Catégories!A:A,N1564)=0,"catégorie inconnue",LOOKUP(N1564,Catégories!A:A,Catégories!B:B))</f>
        <v/>
      </c>
      <c r="AE1564" s="21">
        <f>SUM(Z1564:AB1564)</f>
        <v/>
      </c>
    </row>
    <row r="1565" hidden="1" s="101">
      <c r="B1565" s="127" t="inlineStr">
        <is>
          <t>13624021</t>
        </is>
      </c>
      <c r="C1565" s="127" t="inlineStr">
        <is>
          <t>2</t>
        </is>
      </c>
      <c r="D1565" s="123" t="n">
        <v>46151</v>
      </c>
      <c r="E1565" s="127" t="inlineStr">
        <is>
          <t>78315</t>
        </is>
      </c>
      <c r="F1565" s="127" t="inlineStr">
        <is>
          <t>21320</t>
        </is>
      </c>
      <c r="G1565" s="127" t="inlineStr">
        <is>
          <t>DE</t>
        </is>
      </c>
      <c r="H1565" s="127" t="inlineStr">
        <is>
          <t>FR</t>
        </is>
      </c>
      <c r="I1565" s="127" t="inlineStr">
        <is>
          <t>109070</t>
        </is>
      </c>
      <c r="J1565" s="127" t="inlineStr">
        <is>
          <t>109070</t>
        </is>
      </c>
      <c r="K1565" s="127" t="inlineStr">
        <is>
          <t>999999</t>
        </is>
      </c>
      <c r="L1565" s="127" t="inlineStr">
        <is>
          <t>XT414101265TS</t>
        </is>
      </c>
      <c r="M1565" s="127" t="inlineStr">
        <is>
          <t>N</t>
        </is>
      </c>
      <c r="N1565" s="127" t="inlineStr">
        <is>
          <t>Transport</t>
        </is>
      </c>
      <c r="O1565" s="127" t="inlineStr">
        <is>
          <t>N</t>
        </is>
      </c>
      <c r="P1565" s="127" t="inlineStr">
        <is>
          <t>S</t>
        </is>
      </c>
      <c r="Q1565" s="127" t="inlineStr">
        <is>
          <t>ZA</t>
        </is>
      </c>
      <c r="R1565" s="147" t="n">
        <v>3.158</v>
      </c>
      <c r="S1565" s="127" t="inlineStr">
        <is>
          <t>6C</t>
        </is>
      </c>
      <c r="T1565" s="148" t="n">
        <v>9.029999999999999</v>
      </c>
      <c r="U1565" s="127" t="inlineStr">
        <is>
          <t>LA RUCHE LOGISTIQUE</t>
        </is>
      </c>
      <c r="W1565" s="8">
        <f>IF(C1565&lt;&gt;2,"",IF(S1565="5X","5XK",IF(S1565="5Y","5YK",IF(S1565="6B","6BK",IF(S1565="6C","6CK","")))))</f>
        <v/>
      </c>
      <c r="X1565" s="8">
        <f>IF(S1565="6B",_xlfn.XLOOKUP(H1565,'Zoning 2shop'!A:A,'Zoning 2shop'!B:B),IF(S1565="6C",_xlfn.XLOOKUP(G1565,'Zoning 2shop'!C:C,'Zoning 2shop'!D:D),""))</f>
        <v/>
      </c>
      <c r="Y1565" s="112">
        <f>AB1565/Z1565</f>
        <v/>
      </c>
      <c r="Z1565" s="4">
        <f>T1565</f>
        <v/>
      </c>
      <c r="AA1565" s="4">
        <f>IF(OR(S1565="6C",S1565="6B",S1565="5X",S1565="5Y"),0.08,0.5)</f>
        <v/>
      </c>
      <c r="AB1565" s="4">
        <f>$AG$5/$AG$2*Z1565</f>
        <v/>
      </c>
      <c r="AC1565" s="19">
        <f>Z1565+AA1565</f>
        <v/>
      </c>
      <c r="AD1565" s="8">
        <f>IF(COUNTIF(Catégories!A:A,N1565)=0,"catégorie inconnue",LOOKUP(N1565,Catégories!A:A,Catégories!B:B))</f>
        <v/>
      </c>
      <c r="AE1565" s="21">
        <f>SUM(Z1565:AB1565)</f>
        <v/>
      </c>
    </row>
    <row r="1566" hidden="1" s="101">
      <c r="B1566" s="127" t="inlineStr">
        <is>
          <t>13624021</t>
        </is>
      </c>
      <c r="C1566" s="127" t="inlineStr">
        <is>
          <t>2</t>
        </is>
      </c>
      <c r="D1566" s="123" t="n">
        <v>46151</v>
      </c>
      <c r="E1566" s="127" t="inlineStr">
        <is>
          <t>2736</t>
        </is>
      </c>
      <c r="F1566" s="127" t="inlineStr">
        <is>
          <t>21320</t>
        </is>
      </c>
      <c r="G1566" s="127" t="inlineStr">
        <is>
          <t>LU</t>
        </is>
      </c>
      <c r="H1566" s="127" t="inlineStr">
        <is>
          <t>FR</t>
        </is>
      </c>
      <c r="I1566" s="127" t="inlineStr">
        <is>
          <t>110462</t>
        </is>
      </c>
      <c r="J1566" s="127" t="inlineStr">
        <is>
          <t>110462</t>
        </is>
      </c>
      <c r="K1566" s="127" t="inlineStr">
        <is>
          <t>999999</t>
        </is>
      </c>
      <c r="L1566" s="127" t="inlineStr">
        <is>
          <t>XT414101985TS</t>
        </is>
      </c>
      <c r="M1566" s="127" t="inlineStr">
        <is>
          <t>N</t>
        </is>
      </c>
      <c r="N1566" s="127" t="inlineStr">
        <is>
          <t>Transport</t>
        </is>
      </c>
      <c r="O1566" s="127" t="inlineStr">
        <is>
          <t>N</t>
        </is>
      </c>
      <c r="P1566" s="127" t="inlineStr">
        <is>
          <t>S</t>
        </is>
      </c>
      <c r="Q1566" s="127" t="inlineStr">
        <is>
          <t>ZA</t>
        </is>
      </c>
      <c r="R1566" s="147" t="n">
        <v>1.008</v>
      </c>
      <c r="S1566" s="127" t="inlineStr">
        <is>
          <t>6C</t>
        </is>
      </c>
      <c r="T1566" s="148" t="n">
        <v>5.88</v>
      </c>
      <c r="U1566" s="127" t="inlineStr">
        <is>
          <t>LA RUCHE LOGISTIQUE</t>
        </is>
      </c>
      <c r="W1566" s="8">
        <f>IF(C1566&lt;&gt;2,"",IF(S1566="5X","5XK",IF(S1566="5Y","5YK",IF(S1566="6B","6BK",IF(S1566="6C","6CK","")))))</f>
        <v/>
      </c>
      <c r="X1566" s="8">
        <f>IF(S1566="6B",_xlfn.XLOOKUP(H1566,'Zoning 2shop'!A:A,'Zoning 2shop'!B:B),IF(S1566="6C",_xlfn.XLOOKUP(G1566,'Zoning 2shop'!C:C,'Zoning 2shop'!D:D),""))</f>
        <v/>
      </c>
      <c r="Y1566" s="112">
        <f>AB1566/Z1566</f>
        <v/>
      </c>
      <c r="Z1566" s="4">
        <f>T1566</f>
        <v/>
      </c>
      <c r="AA1566" s="4">
        <f>IF(OR(S1566="6C",S1566="6B",S1566="5X",S1566="5Y"),0.08,0.5)</f>
        <v/>
      </c>
      <c r="AB1566" s="4">
        <f>$AG$5/$AG$2*Z1566</f>
        <v/>
      </c>
      <c r="AC1566" s="19">
        <f>Z1566+AA1566</f>
        <v/>
      </c>
      <c r="AD1566" s="8">
        <f>IF(COUNTIF(Catégories!A:A,N1566)=0,"catégorie inconnue",LOOKUP(N1566,Catégories!A:A,Catégories!B:B))</f>
        <v/>
      </c>
      <c r="AE1566" s="21">
        <f>SUM(Z1566:AB1566)</f>
        <v/>
      </c>
    </row>
    <row r="1567" hidden="1" s="101">
      <c r="B1567" s="127" t="inlineStr">
        <is>
          <t>13624021</t>
        </is>
      </c>
      <c r="C1567" s="127" t="inlineStr">
        <is>
          <t>2</t>
        </is>
      </c>
      <c r="D1567" s="123" t="n">
        <v>46151</v>
      </c>
      <c r="E1567" s="127" t="inlineStr">
        <is>
          <t>17489</t>
        </is>
      </c>
      <c r="F1567" s="127" t="inlineStr">
        <is>
          <t>21320</t>
        </is>
      </c>
      <c r="G1567" s="127" t="inlineStr">
        <is>
          <t>DE</t>
        </is>
      </c>
      <c r="H1567" s="127" t="inlineStr">
        <is>
          <t>FR</t>
        </is>
      </c>
      <c r="I1567" s="127" t="inlineStr">
        <is>
          <t>107643</t>
        </is>
      </c>
      <c r="J1567" s="127" t="inlineStr">
        <is>
          <t>107643</t>
        </is>
      </c>
      <c r="K1567" s="127" t="inlineStr">
        <is>
          <t>999999</t>
        </is>
      </c>
      <c r="L1567" s="127" t="inlineStr">
        <is>
          <t>XT414102218TS</t>
        </is>
      </c>
      <c r="M1567" s="127" t="inlineStr">
        <is>
          <t>N</t>
        </is>
      </c>
      <c r="N1567" s="127" t="inlineStr">
        <is>
          <t>Transport</t>
        </is>
      </c>
      <c r="O1567" s="127" t="inlineStr">
        <is>
          <t>N</t>
        </is>
      </c>
      <c r="P1567" s="127" t="inlineStr">
        <is>
          <t>S</t>
        </is>
      </c>
      <c r="Q1567" s="127" t="inlineStr">
        <is>
          <t>ZA</t>
        </is>
      </c>
      <c r="R1567" s="147" t="n">
        <v>5.21</v>
      </c>
      <c r="S1567" s="127" t="inlineStr">
        <is>
          <t>6C</t>
        </is>
      </c>
      <c r="T1567" s="148" t="n">
        <v>10.35</v>
      </c>
      <c r="U1567" s="127" t="inlineStr">
        <is>
          <t>LA RUCHE LOGISTIQUE</t>
        </is>
      </c>
      <c r="W1567" s="8">
        <f>IF(C1567&lt;&gt;2,"",IF(S1567="5X","5XK",IF(S1567="5Y","5YK",IF(S1567="6B","6BK",IF(S1567="6C","6CK","")))))</f>
        <v/>
      </c>
      <c r="X1567" s="8">
        <f>IF(S1567="6B",_xlfn.XLOOKUP(H1567,'Zoning 2shop'!A:A,'Zoning 2shop'!B:B),IF(S1567="6C",_xlfn.XLOOKUP(G1567,'Zoning 2shop'!C:C,'Zoning 2shop'!D:D),""))</f>
        <v/>
      </c>
      <c r="Y1567" s="112">
        <f>AB1567/Z1567</f>
        <v/>
      </c>
      <c r="Z1567" s="4">
        <f>T1567</f>
        <v/>
      </c>
      <c r="AA1567" s="4">
        <f>IF(OR(S1567="6C",S1567="6B",S1567="5X",S1567="5Y"),0.08,0.5)</f>
        <v/>
      </c>
      <c r="AB1567" s="4">
        <f>$AG$5/$AG$2*Z1567</f>
        <v/>
      </c>
      <c r="AC1567" s="19">
        <f>Z1567+AA1567</f>
        <v/>
      </c>
      <c r="AD1567" s="8">
        <f>IF(COUNTIF(Catégories!A:A,N1567)=0,"catégorie inconnue",LOOKUP(N1567,Catégories!A:A,Catégories!B:B))</f>
        <v/>
      </c>
      <c r="AE1567" s="21">
        <f>SUM(Z1567:AB1567)</f>
        <v/>
      </c>
    </row>
    <row r="1568" hidden="1" s="101">
      <c r="B1568" s="127" t="inlineStr">
        <is>
          <t>13624021</t>
        </is>
      </c>
      <c r="C1568" s="127" t="inlineStr">
        <is>
          <t>2</t>
        </is>
      </c>
      <c r="D1568" s="123" t="n">
        <v>46151</v>
      </c>
      <c r="E1568" s="127" t="inlineStr">
        <is>
          <t>59174</t>
        </is>
      </c>
      <c r="F1568" s="127" t="inlineStr">
        <is>
          <t>21320</t>
        </is>
      </c>
      <c r="G1568" s="127" t="inlineStr">
        <is>
          <t>DE</t>
        </is>
      </c>
      <c r="H1568" s="127" t="inlineStr">
        <is>
          <t>FR</t>
        </is>
      </c>
      <c r="I1568" s="127" t="inlineStr">
        <is>
          <t>110247</t>
        </is>
      </c>
      <c r="J1568" s="127" t="inlineStr">
        <is>
          <t>110247</t>
        </is>
      </c>
      <c r="K1568" s="127" t="inlineStr">
        <is>
          <t>999999</t>
        </is>
      </c>
      <c r="L1568" s="127" t="inlineStr">
        <is>
          <t>XT414102646TS</t>
        </is>
      </c>
      <c r="M1568" s="127" t="inlineStr">
        <is>
          <t>N</t>
        </is>
      </c>
      <c r="N1568" s="127" t="inlineStr">
        <is>
          <t>Transport</t>
        </is>
      </c>
      <c r="O1568" s="127" t="inlineStr">
        <is>
          <t>N</t>
        </is>
      </c>
      <c r="P1568" s="127" t="inlineStr">
        <is>
          <t>S</t>
        </is>
      </c>
      <c r="Q1568" s="127" t="inlineStr">
        <is>
          <t>ZA</t>
        </is>
      </c>
      <c r="R1568" s="147" t="n">
        <v>0.16</v>
      </c>
      <c r="S1568" s="127" t="inlineStr">
        <is>
          <t>6C</t>
        </is>
      </c>
      <c r="T1568" s="148" t="n">
        <v>5.33</v>
      </c>
      <c r="U1568" s="127" t="inlineStr">
        <is>
          <t>LA RUCHE LOGISTIQUE</t>
        </is>
      </c>
      <c r="W1568" s="8">
        <f>IF(C1568&lt;&gt;2,"",IF(S1568="5X","5XK",IF(S1568="5Y","5YK",IF(S1568="6B","6BK",IF(S1568="6C","6CK","")))))</f>
        <v/>
      </c>
      <c r="X1568" s="8">
        <f>IF(S1568="6B",_xlfn.XLOOKUP(H1568,'Zoning 2shop'!A:A,'Zoning 2shop'!B:B),IF(S1568="6C",_xlfn.XLOOKUP(G1568,'Zoning 2shop'!C:C,'Zoning 2shop'!D:D),""))</f>
        <v/>
      </c>
      <c r="Y1568" s="112">
        <f>AB1568/Z1568</f>
        <v/>
      </c>
      <c r="Z1568" s="4">
        <f>T1568</f>
        <v/>
      </c>
      <c r="AA1568" s="4">
        <f>IF(OR(S1568="6C",S1568="6B",S1568="5X",S1568="5Y"),0.08,0.5)</f>
        <v/>
      </c>
      <c r="AB1568" s="4">
        <f>$AG$5/$AG$2*Z1568</f>
        <v/>
      </c>
      <c r="AC1568" s="19">
        <f>Z1568+AA1568</f>
        <v/>
      </c>
      <c r="AD1568" s="8">
        <f>IF(COUNTIF(Catégories!A:A,N1568)=0,"catégorie inconnue",LOOKUP(N1568,Catégories!A:A,Catégories!B:B))</f>
        <v/>
      </c>
      <c r="AE1568" s="21">
        <f>SUM(Z1568:AB1568)</f>
        <v/>
      </c>
    </row>
    <row r="1569" hidden="1" s="101">
      <c r="B1569" s="127" t="inlineStr">
        <is>
          <t>13624021</t>
        </is>
      </c>
      <c r="C1569" s="127" t="inlineStr">
        <is>
          <t>2</t>
        </is>
      </c>
      <c r="D1569" s="123" t="n">
        <v>46151</v>
      </c>
      <c r="E1569" s="127" t="inlineStr">
        <is>
          <t>21031</t>
        </is>
      </c>
      <c r="F1569" s="127" t="inlineStr">
        <is>
          <t>21320</t>
        </is>
      </c>
      <c r="G1569" s="127" t="inlineStr">
        <is>
          <t>DE</t>
        </is>
      </c>
      <c r="H1569" s="127" t="inlineStr">
        <is>
          <t>FR</t>
        </is>
      </c>
      <c r="I1569" s="127" t="inlineStr">
        <is>
          <t>110613</t>
        </is>
      </c>
      <c r="J1569" s="127" t="inlineStr">
        <is>
          <t>110613</t>
        </is>
      </c>
      <c r="K1569" s="127" t="inlineStr">
        <is>
          <t>999999</t>
        </is>
      </c>
      <c r="L1569" s="127" t="inlineStr">
        <is>
          <t>XT414103045TS</t>
        </is>
      </c>
      <c r="M1569" s="127" t="inlineStr">
        <is>
          <t>N</t>
        </is>
      </c>
      <c r="N1569" s="127" t="inlineStr">
        <is>
          <t>Transport</t>
        </is>
      </c>
      <c r="O1569" s="127" t="inlineStr">
        <is>
          <t>N</t>
        </is>
      </c>
      <c r="P1569" s="127" t="inlineStr">
        <is>
          <t>S</t>
        </is>
      </c>
      <c r="Q1569" s="127" t="inlineStr">
        <is>
          <t>ZA</t>
        </is>
      </c>
      <c r="R1569" s="147" t="n">
        <v>1.128</v>
      </c>
      <c r="S1569" s="127" t="inlineStr">
        <is>
          <t>6C</t>
        </is>
      </c>
      <c r="T1569" s="148" t="n">
        <v>5.88</v>
      </c>
      <c r="U1569" s="127" t="inlineStr">
        <is>
          <t>LA RUCHE LOGISTIQUE</t>
        </is>
      </c>
      <c r="W1569" s="8">
        <f>IF(C1569&lt;&gt;2,"",IF(S1569="5X","5XK",IF(S1569="5Y","5YK",IF(S1569="6B","6BK",IF(S1569="6C","6CK","")))))</f>
        <v/>
      </c>
      <c r="X1569" s="8">
        <f>IF(S1569="6B",_xlfn.XLOOKUP(H1569,'Zoning 2shop'!A:A,'Zoning 2shop'!B:B),IF(S1569="6C",_xlfn.XLOOKUP(G1569,'Zoning 2shop'!C:C,'Zoning 2shop'!D:D),""))</f>
        <v/>
      </c>
      <c r="Y1569" s="112">
        <f>AB1569/Z1569</f>
        <v/>
      </c>
      <c r="Z1569" s="4">
        <f>T1569</f>
        <v/>
      </c>
      <c r="AA1569" s="4">
        <f>IF(OR(S1569="6C",S1569="6B",S1569="5X",S1569="5Y"),0.08,0.5)</f>
        <v/>
      </c>
      <c r="AB1569" s="4">
        <f>$AG$5/$AG$2*Z1569</f>
        <v/>
      </c>
      <c r="AC1569" s="19">
        <f>Z1569+AA1569</f>
        <v/>
      </c>
      <c r="AD1569" s="8">
        <f>IF(COUNTIF(Catégories!A:A,N1569)=0,"catégorie inconnue",LOOKUP(N1569,Catégories!A:A,Catégories!B:B))</f>
        <v/>
      </c>
      <c r="AE1569" s="21">
        <f>SUM(Z1569:AB1569)</f>
        <v/>
      </c>
    </row>
    <row r="1570" hidden="1" s="101">
      <c r="B1570" s="127" t="inlineStr">
        <is>
          <t>13624021</t>
        </is>
      </c>
      <c r="C1570" s="127" t="inlineStr">
        <is>
          <t>2</t>
        </is>
      </c>
      <c r="D1570" s="123" t="n">
        <v>46151</v>
      </c>
      <c r="E1570" s="127" t="inlineStr">
        <is>
          <t>67304</t>
        </is>
      </c>
      <c r="F1570" s="127" t="inlineStr">
        <is>
          <t>21320</t>
        </is>
      </c>
      <c r="G1570" s="127" t="inlineStr">
        <is>
          <t>DE</t>
        </is>
      </c>
      <c r="H1570" s="127" t="inlineStr">
        <is>
          <t>FR</t>
        </is>
      </c>
      <c r="I1570" s="127" t="inlineStr">
        <is>
          <t>109137</t>
        </is>
      </c>
      <c r="J1570" s="127" t="inlineStr">
        <is>
          <t>109137</t>
        </is>
      </c>
      <c r="K1570" s="127" t="inlineStr">
        <is>
          <t>999999</t>
        </is>
      </c>
      <c r="L1570" s="127" t="inlineStr">
        <is>
          <t>XT414103964TS</t>
        </is>
      </c>
      <c r="M1570" s="127" t="inlineStr">
        <is>
          <t>N</t>
        </is>
      </c>
      <c r="N1570" s="127" t="inlineStr">
        <is>
          <t>Transport</t>
        </is>
      </c>
      <c r="O1570" s="127" t="inlineStr">
        <is>
          <t>N</t>
        </is>
      </c>
      <c r="P1570" s="127" t="inlineStr">
        <is>
          <t>S</t>
        </is>
      </c>
      <c r="Q1570" s="127" t="inlineStr">
        <is>
          <t>ZA</t>
        </is>
      </c>
      <c r="R1570" s="147" t="n">
        <v>0.774</v>
      </c>
      <c r="S1570" s="127" t="inlineStr">
        <is>
          <t>6C</t>
        </is>
      </c>
      <c r="T1570" s="148" t="n">
        <v>5.55</v>
      </c>
      <c r="U1570" s="127" t="inlineStr">
        <is>
          <t>LA RUCHE LOGISTIQUE</t>
        </is>
      </c>
      <c r="W1570" s="8">
        <f>IF(C1570&lt;&gt;2,"",IF(S1570="5X","5XK",IF(S1570="5Y","5YK",IF(S1570="6B","6BK",IF(S1570="6C","6CK","")))))</f>
        <v/>
      </c>
      <c r="X1570" s="8">
        <f>IF(S1570="6B",_xlfn.XLOOKUP(H1570,'Zoning 2shop'!A:A,'Zoning 2shop'!B:B),IF(S1570="6C",_xlfn.XLOOKUP(G1570,'Zoning 2shop'!C:C,'Zoning 2shop'!D:D),""))</f>
        <v/>
      </c>
      <c r="Y1570" s="112">
        <f>AB1570/Z1570</f>
        <v/>
      </c>
      <c r="Z1570" s="4">
        <f>T1570</f>
        <v/>
      </c>
      <c r="AA1570" s="4">
        <f>IF(OR(S1570="6C",S1570="6B",S1570="5X",S1570="5Y"),0.08,0.5)</f>
        <v/>
      </c>
      <c r="AB1570" s="4">
        <f>$AG$5/$AG$2*Z1570</f>
        <v/>
      </c>
      <c r="AC1570" s="19">
        <f>Z1570+AA1570</f>
        <v/>
      </c>
      <c r="AD1570" s="8">
        <f>IF(COUNTIF(Catégories!A:A,N1570)=0,"catégorie inconnue",LOOKUP(N1570,Catégories!A:A,Catégories!B:B))</f>
        <v/>
      </c>
      <c r="AE1570" s="21">
        <f>SUM(Z1570:AB1570)</f>
        <v/>
      </c>
    </row>
    <row r="1571" hidden="1" s="101">
      <c r="B1571" s="127" t="inlineStr">
        <is>
          <t>13624021</t>
        </is>
      </c>
      <c r="C1571" s="127" t="inlineStr">
        <is>
          <t>2</t>
        </is>
      </c>
      <c r="D1571" s="123" t="n">
        <v>46151</v>
      </c>
      <c r="E1571" s="127" t="inlineStr">
        <is>
          <t>80803</t>
        </is>
      </c>
      <c r="F1571" s="127" t="inlineStr">
        <is>
          <t>21320</t>
        </is>
      </c>
      <c r="G1571" s="127" t="inlineStr">
        <is>
          <t>DE</t>
        </is>
      </c>
      <c r="H1571" s="127" t="inlineStr">
        <is>
          <t>FR</t>
        </is>
      </c>
      <c r="I1571" s="127" t="inlineStr">
        <is>
          <t>109755</t>
        </is>
      </c>
      <c r="J1571" s="127" t="inlineStr">
        <is>
          <t>109755</t>
        </is>
      </c>
      <c r="K1571" s="127" t="inlineStr">
        <is>
          <t>999999</t>
        </is>
      </c>
      <c r="L1571" s="127" t="inlineStr">
        <is>
          <t>XT414104151TS</t>
        </is>
      </c>
      <c r="M1571" s="127" t="inlineStr">
        <is>
          <t>N</t>
        </is>
      </c>
      <c r="N1571" s="127" t="inlineStr">
        <is>
          <t>Transport</t>
        </is>
      </c>
      <c r="O1571" s="127" t="inlineStr">
        <is>
          <t>N</t>
        </is>
      </c>
      <c r="P1571" s="127" t="inlineStr">
        <is>
          <t>S</t>
        </is>
      </c>
      <c r="Q1571" s="127" t="inlineStr">
        <is>
          <t>ZA</t>
        </is>
      </c>
      <c r="R1571" s="147" t="n">
        <v>1.701</v>
      </c>
      <c r="S1571" s="127" t="inlineStr">
        <is>
          <t>6C</t>
        </is>
      </c>
      <c r="T1571" s="148" t="n">
        <v>5.88</v>
      </c>
      <c r="U1571" s="127" t="inlineStr">
        <is>
          <t>LA RUCHE LOGISTIQUE</t>
        </is>
      </c>
      <c r="W1571" s="8">
        <f>IF(C1571&lt;&gt;2,"",IF(S1571="5X","5XK",IF(S1571="5Y","5YK",IF(S1571="6B","6BK",IF(S1571="6C","6CK","")))))</f>
        <v/>
      </c>
      <c r="X1571" s="8">
        <f>IF(S1571="6B",_xlfn.XLOOKUP(H1571,'Zoning 2shop'!A:A,'Zoning 2shop'!B:B),IF(S1571="6C",_xlfn.XLOOKUP(G1571,'Zoning 2shop'!C:C,'Zoning 2shop'!D:D),""))</f>
        <v/>
      </c>
      <c r="Y1571" s="112">
        <f>AB1571/Z1571</f>
        <v/>
      </c>
      <c r="Z1571" s="4">
        <f>T1571</f>
        <v/>
      </c>
      <c r="AA1571" s="4">
        <f>IF(OR(S1571="6C",S1571="6B",S1571="5X",S1571="5Y"),0.08,0.5)</f>
        <v/>
      </c>
      <c r="AB1571" s="4">
        <f>$AG$5/$AG$2*Z1571</f>
        <v/>
      </c>
      <c r="AC1571" s="19">
        <f>Z1571+AA1571</f>
        <v/>
      </c>
      <c r="AD1571" s="8">
        <f>IF(COUNTIF(Catégories!A:A,N1571)=0,"catégorie inconnue",LOOKUP(N1571,Catégories!A:A,Catégories!B:B))</f>
        <v/>
      </c>
      <c r="AE1571" s="21">
        <f>SUM(Z1571:AB1571)</f>
        <v/>
      </c>
    </row>
    <row r="1572" hidden="1" s="101">
      <c r="B1572" s="127" t="inlineStr">
        <is>
          <t>13624021</t>
        </is>
      </c>
      <c r="C1572" s="127" t="inlineStr">
        <is>
          <t>2</t>
        </is>
      </c>
      <c r="D1572" s="123" t="n">
        <v>46151</v>
      </c>
      <c r="E1572" s="127" t="inlineStr">
        <is>
          <t>2151 JX</t>
        </is>
      </c>
      <c r="F1572" s="127" t="inlineStr">
        <is>
          <t>21320</t>
        </is>
      </c>
      <c r="G1572" s="127" t="inlineStr">
        <is>
          <t>NL</t>
        </is>
      </c>
      <c r="H1572" s="127" t="inlineStr">
        <is>
          <t>FR</t>
        </is>
      </c>
      <c r="I1572" s="127" t="inlineStr">
        <is>
          <t>107156</t>
        </is>
      </c>
      <c r="J1572" s="127" t="inlineStr">
        <is>
          <t>107156</t>
        </is>
      </c>
      <c r="K1572" s="127" t="inlineStr">
        <is>
          <t>999999</t>
        </is>
      </c>
      <c r="L1572" s="127" t="inlineStr">
        <is>
          <t>XT414104236TS</t>
        </is>
      </c>
      <c r="M1572" s="127" t="inlineStr">
        <is>
          <t>N</t>
        </is>
      </c>
      <c r="N1572" s="127" t="inlineStr">
        <is>
          <t>Transport</t>
        </is>
      </c>
      <c r="O1572" s="127" t="inlineStr">
        <is>
          <t>N</t>
        </is>
      </c>
      <c r="P1572" s="127" t="inlineStr">
        <is>
          <t>S</t>
        </is>
      </c>
      <c r="Q1572" s="127" t="inlineStr">
        <is>
          <t>ZA</t>
        </is>
      </c>
      <c r="R1572" s="147" t="n">
        <v>5.984</v>
      </c>
      <c r="S1572" s="127" t="inlineStr">
        <is>
          <t>6C</t>
        </is>
      </c>
      <c r="T1572" s="148" t="n">
        <v>10.35</v>
      </c>
      <c r="U1572" s="127" t="inlineStr">
        <is>
          <t>LA RUCHE LOGISTIQUE</t>
        </is>
      </c>
      <c r="W1572" s="8">
        <f>IF(C1572&lt;&gt;2,"",IF(S1572="5X","5XK",IF(S1572="5Y","5YK",IF(S1572="6B","6BK",IF(S1572="6C","6CK","")))))</f>
        <v/>
      </c>
      <c r="X1572" s="8">
        <f>IF(S1572="6B",_xlfn.XLOOKUP(H1572,'Zoning 2shop'!A:A,'Zoning 2shop'!B:B),IF(S1572="6C",_xlfn.XLOOKUP(G1572,'Zoning 2shop'!C:C,'Zoning 2shop'!D:D),""))</f>
        <v/>
      </c>
      <c r="Y1572" s="112">
        <f>AB1572/Z1572</f>
        <v/>
      </c>
      <c r="Z1572" s="4">
        <f>T1572</f>
        <v/>
      </c>
      <c r="AA1572" s="4">
        <f>IF(OR(S1572="6C",S1572="6B",S1572="5X",S1572="5Y"),0.08,0.5)</f>
        <v/>
      </c>
      <c r="AB1572" s="4">
        <f>$AG$5/$AG$2*Z1572</f>
        <v/>
      </c>
      <c r="AC1572" s="19">
        <f>Z1572+AA1572</f>
        <v/>
      </c>
      <c r="AD1572" s="8">
        <f>IF(COUNTIF(Catégories!A:A,N1572)=0,"catégorie inconnue",LOOKUP(N1572,Catégories!A:A,Catégories!B:B))</f>
        <v/>
      </c>
      <c r="AE1572" s="21">
        <f>SUM(Z1572:AB1572)</f>
        <v/>
      </c>
    </row>
    <row r="1573" hidden="1" s="101">
      <c r="B1573" s="127" t="inlineStr">
        <is>
          <t>13624021</t>
        </is>
      </c>
      <c r="C1573" s="127" t="inlineStr">
        <is>
          <t>2</t>
        </is>
      </c>
      <c r="D1573" s="123" t="n">
        <v>46151</v>
      </c>
      <c r="E1573" s="127" t="inlineStr">
        <is>
          <t>76297</t>
        </is>
      </c>
      <c r="F1573" s="127" t="inlineStr">
        <is>
          <t>21320</t>
        </is>
      </c>
      <c r="G1573" s="127" t="inlineStr">
        <is>
          <t>DE</t>
        </is>
      </c>
      <c r="H1573" s="127" t="inlineStr">
        <is>
          <t>FR</t>
        </is>
      </c>
      <c r="I1573" s="127" t="inlineStr">
        <is>
          <t>108263</t>
        </is>
      </c>
      <c r="J1573" s="127" t="inlineStr">
        <is>
          <t>108263</t>
        </is>
      </c>
      <c r="K1573" s="127" t="inlineStr">
        <is>
          <t>999999</t>
        </is>
      </c>
      <c r="L1573" s="127" t="inlineStr">
        <is>
          <t>XT414104718TS</t>
        </is>
      </c>
      <c r="M1573" s="127" t="inlineStr">
        <is>
          <t>N</t>
        </is>
      </c>
      <c r="N1573" s="127" t="inlineStr">
        <is>
          <t>Transport</t>
        </is>
      </c>
      <c r="O1573" s="127" t="inlineStr">
        <is>
          <t>N</t>
        </is>
      </c>
      <c r="P1573" s="127" t="inlineStr">
        <is>
          <t>S</t>
        </is>
      </c>
      <c r="Q1573" s="127" t="inlineStr">
        <is>
          <t>ZA</t>
        </is>
      </c>
      <c r="R1573" s="147" t="n">
        <v>4.787</v>
      </c>
      <c r="S1573" s="127" t="inlineStr">
        <is>
          <t>6C</t>
        </is>
      </c>
      <c r="T1573" s="148" t="n">
        <v>9.69</v>
      </c>
      <c r="U1573" s="127" t="inlineStr">
        <is>
          <t>LA RUCHE LOGISTIQUE</t>
        </is>
      </c>
      <c r="W1573" s="8">
        <f>IF(C1573&lt;&gt;2,"",IF(S1573="5X","5XK",IF(S1573="5Y","5YK",IF(S1573="6B","6BK",IF(S1573="6C","6CK","")))))</f>
        <v/>
      </c>
      <c r="X1573" s="8">
        <f>IF(S1573="6B",_xlfn.XLOOKUP(H1573,'Zoning 2shop'!A:A,'Zoning 2shop'!B:B),IF(S1573="6C",_xlfn.XLOOKUP(G1573,'Zoning 2shop'!C:C,'Zoning 2shop'!D:D),""))</f>
        <v/>
      </c>
      <c r="Y1573" s="112">
        <f>AB1573/Z1573</f>
        <v/>
      </c>
      <c r="Z1573" s="4">
        <f>T1573</f>
        <v/>
      </c>
      <c r="AA1573" s="4">
        <f>IF(OR(S1573="6C",S1573="6B",S1573="5X",S1573="5Y"),0.08,0.5)</f>
        <v/>
      </c>
      <c r="AB1573" s="4">
        <f>$AG$5/$AG$2*Z1573</f>
        <v/>
      </c>
      <c r="AC1573" s="19">
        <f>Z1573+AA1573</f>
        <v/>
      </c>
      <c r="AD1573" s="8">
        <f>IF(COUNTIF(Catégories!A:A,N1573)=0,"catégorie inconnue",LOOKUP(N1573,Catégories!A:A,Catégories!B:B))</f>
        <v/>
      </c>
      <c r="AE1573" s="21">
        <f>SUM(Z1573:AB1573)</f>
        <v/>
      </c>
    </row>
    <row r="1574" hidden="1" s="101">
      <c r="B1574" s="127" t="inlineStr">
        <is>
          <t>13624021</t>
        </is>
      </c>
      <c r="C1574" s="127" t="inlineStr">
        <is>
          <t>2</t>
        </is>
      </c>
      <c r="D1574" s="123" t="n">
        <v>46151</v>
      </c>
      <c r="E1574" s="127" t="inlineStr">
        <is>
          <t>76227</t>
        </is>
      </c>
      <c r="F1574" s="127" t="inlineStr">
        <is>
          <t>21320</t>
        </is>
      </c>
      <c r="G1574" s="127" t="inlineStr">
        <is>
          <t>DE</t>
        </is>
      </c>
      <c r="H1574" s="127" t="inlineStr">
        <is>
          <t>FR</t>
        </is>
      </c>
      <c r="I1574" s="127" t="inlineStr">
        <is>
          <t>109542</t>
        </is>
      </c>
      <c r="J1574" s="127" t="inlineStr">
        <is>
          <t>109542</t>
        </is>
      </c>
      <c r="K1574" s="127" t="inlineStr">
        <is>
          <t>999999</t>
        </is>
      </c>
      <c r="L1574" s="127" t="inlineStr">
        <is>
          <t>XT414106356TS</t>
        </is>
      </c>
      <c r="M1574" s="127" t="inlineStr">
        <is>
          <t>N</t>
        </is>
      </c>
      <c r="N1574" s="127" t="inlineStr">
        <is>
          <t>Transport</t>
        </is>
      </c>
      <c r="O1574" s="127" t="inlineStr">
        <is>
          <t>N</t>
        </is>
      </c>
      <c r="P1574" s="127" t="inlineStr">
        <is>
          <t>S</t>
        </is>
      </c>
      <c r="Q1574" s="127" t="inlineStr">
        <is>
          <t>ZA</t>
        </is>
      </c>
      <c r="R1574" s="147" t="n">
        <v>4.403</v>
      </c>
      <c r="S1574" s="127" t="inlineStr">
        <is>
          <t>6C</t>
        </is>
      </c>
      <c r="T1574" s="148" t="n">
        <v>9.69</v>
      </c>
      <c r="U1574" s="127" t="inlineStr">
        <is>
          <t>LA RUCHE LOGISTIQUE</t>
        </is>
      </c>
      <c r="W1574" s="8">
        <f>IF(C1574&lt;&gt;2,"",IF(S1574="5X","5XK",IF(S1574="5Y","5YK",IF(S1574="6B","6BK",IF(S1574="6C","6CK","")))))</f>
        <v/>
      </c>
      <c r="X1574" s="8">
        <f>IF(S1574="6B",_xlfn.XLOOKUP(H1574,'Zoning 2shop'!A:A,'Zoning 2shop'!B:B),IF(S1574="6C",_xlfn.XLOOKUP(G1574,'Zoning 2shop'!C:C,'Zoning 2shop'!D:D),""))</f>
        <v/>
      </c>
      <c r="Y1574" s="112">
        <f>AB1574/Z1574</f>
        <v/>
      </c>
      <c r="Z1574" s="4">
        <f>T1574</f>
        <v/>
      </c>
      <c r="AA1574" s="4">
        <f>IF(OR(S1574="6C",S1574="6B",S1574="5X",S1574="5Y"),0.08,0.5)</f>
        <v/>
      </c>
      <c r="AB1574" s="4">
        <f>$AG$5/$AG$2*Z1574</f>
        <v/>
      </c>
      <c r="AC1574" s="19">
        <f>Z1574+AA1574</f>
        <v/>
      </c>
      <c r="AD1574" s="8">
        <f>IF(COUNTIF(Catégories!A:A,N1574)=0,"catégorie inconnue",LOOKUP(N1574,Catégories!A:A,Catégories!B:B))</f>
        <v/>
      </c>
      <c r="AE1574" s="21">
        <f>SUM(Z1574:AB1574)</f>
        <v/>
      </c>
    </row>
    <row r="1575" hidden="1" s="101">
      <c r="B1575" s="127" t="inlineStr">
        <is>
          <t>13624021</t>
        </is>
      </c>
      <c r="C1575" s="127" t="inlineStr">
        <is>
          <t>2</t>
        </is>
      </c>
      <c r="D1575" s="123" t="n">
        <v>46151</v>
      </c>
      <c r="E1575" s="127" t="inlineStr">
        <is>
          <t>6708 AZ</t>
        </is>
      </c>
      <c r="F1575" s="127" t="inlineStr">
        <is>
          <t>21320</t>
        </is>
      </c>
      <c r="G1575" s="127" t="inlineStr">
        <is>
          <t>NL</t>
        </is>
      </c>
      <c r="H1575" s="127" t="inlineStr">
        <is>
          <t>FR</t>
        </is>
      </c>
      <c r="I1575" s="127" t="inlineStr">
        <is>
          <t>110187</t>
        </is>
      </c>
      <c r="J1575" s="127" t="inlineStr">
        <is>
          <t>110187</t>
        </is>
      </c>
      <c r="K1575" s="127" t="inlineStr">
        <is>
          <t>999999</t>
        </is>
      </c>
      <c r="L1575" s="127" t="inlineStr">
        <is>
          <t>XT414106360TS</t>
        </is>
      </c>
      <c r="M1575" s="127" t="inlineStr">
        <is>
          <t>N</t>
        </is>
      </c>
      <c r="N1575" s="127" t="inlineStr">
        <is>
          <t>Transport</t>
        </is>
      </c>
      <c r="O1575" s="127" t="inlineStr">
        <is>
          <t>N</t>
        </is>
      </c>
      <c r="P1575" s="127" t="inlineStr">
        <is>
          <t>S</t>
        </is>
      </c>
      <c r="Q1575" s="127" t="inlineStr">
        <is>
          <t>ZA</t>
        </is>
      </c>
      <c r="R1575" s="147" t="n">
        <v>1.512</v>
      </c>
      <c r="S1575" s="127" t="inlineStr">
        <is>
          <t>6C</t>
        </is>
      </c>
      <c r="T1575" s="148" t="n">
        <v>5.88</v>
      </c>
      <c r="U1575" s="127" t="inlineStr">
        <is>
          <t>LA RUCHE LOGISTIQUE</t>
        </is>
      </c>
      <c r="W1575" s="8">
        <f>IF(C1575&lt;&gt;2,"",IF(S1575="5X","5XK",IF(S1575="5Y","5YK",IF(S1575="6B","6BK",IF(S1575="6C","6CK","")))))</f>
        <v/>
      </c>
      <c r="X1575" s="8">
        <f>IF(S1575="6B",_xlfn.XLOOKUP(H1575,'Zoning 2shop'!A:A,'Zoning 2shop'!B:B),IF(S1575="6C",_xlfn.XLOOKUP(G1575,'Zoning 2shop'!C:C,'Zoning 2shop'!D:D),""))</f>
        <v/>
      </c>
      <c r="Y1575" s="112">
        <f>AB1575/Z1575</f>
        <v/>
      </c>
      <c r="Z1575" s="4">
        <f>T1575</f>
        <v/>
      </c>
      <c r="AA1575" s="4">
        <f>IF(OR(S1575="6C",S1575="6B",S1575="5X",S1575="5Y"),0.08,0.5)</f>
        <v/>
      </c>
      <c r="AB1575" s="4">
        <f>$AG$5/$AG$2*Z1575</f>
        <v/>
      </c>
      <c r="AC1575" s="19">
        <f>Z1575+AA1575</f>
        <v/>
      </c>
      <c r="AD1575" s="8">
        <f>IF(COUNTIF(Catégories!A:A,N1575)=0,"catégorie inconnue",LOOKUP(N1575,Catégories!A:A,Catégories!B:B))</f>
        <v/>
      </c>
      <c r="AE1575" s="21">
        <f>SUM(Z1575:AB1575)</f>
        <v/>
      </c>
    </row>
    <row r="1576" hidden="1" s="101">
      <c r="B1576" s="127" t="inlineStr">
        <is>
          <t>13624021</t>
        </is>
      </c>
      <c r="C1576" s="127" t="inlineStr">
        <is>
          <t>2</t>
        </is>
      </c>
      <c r="D1576" s="123" t="n">
        <v>46151</v>
      </c>
      <c r="E1576" s="127" t="inlineStr">
        <is>
          <t>71083</t>
        </is>
      </c>
      <c r="F1576" s="127" t="inlineStr">
        <is>
          <t>21320</t>
        </is>
      </c>
      <c r="G1576" s="127" t="inlineStr">
        <is>
          <t>DE</t>
        </is>
      </c>
      <c r="H1576" s="127" t="inlineStr">
        <is>
          <t>FR</t>
        </is>
      </c>
      <c r="I1576" s="127" t="inlineStr">
        <is>
          <t>107245</t>
        </is>
      </c>
      <c r="J1576" s="127" t="inlineStr">
        <is>
          <t>107245</t>
        </is>
      </c>
      <c r="K1576" s="127" t="inlineStr">
        <is>
          <t>999999</t>
        </is>
      </c>
      <c r="L1576" s="127" t="inlineStr">
        <is>
          <t>XT414106461TS</t>
        </is>
      </c>
      <c r="M1576" s="127" t="inlineStr">
        <is>
          <t>N</t>
        </is>
      </c>
      <c r="N1576" s="127" t="inlineStr">
        <is>
          <t>Transport</t>
        </is>
      </c>
      <c r="O1576" s="127" t="inlineStr">
        <is>
          <t>N</t>
        </is>
      </c>
      <c r="P1576" s="127" t="inlineStr">
        <is>
          <t>S</t>
        </is>
      </c>
      <c r="Q1576" s="127" t="inlineStr">
        <is>
          <t>ZA</t>
        </is>
      </c>
      <c r="R1576" s="147" t="n">
        <v>0.45</v>
      </c>
      <c r="S1576" s="127" t="inlineStr">
        <is>
          <t>6C</t>
        </is>
      </c>
      <c r="T1576" s="148" t="n">
        <v>5.33</v>
      </c>
      <c r="U1576" s="127" t="inlineStr">
        <is>
          <t>LA RUCHE LOGISTIQUE</t>
        </is>
      </c>
      <c r="W1576" s="8">
        <f>IF(C1576&lt;&gt;2,"",IF(S1576="5X","5XK",IF(S1576="5Y","5YK",IF(S1576="6B","6BK",IF(S1576="6C","6CK","")))))</f>
        <v/>
      </c>
      <c r="X1576" s="8">
        <f>IF(S1576="6B",_xlfn.XLOOKUP(H1576,'Zoning 2shop'!A:A,'Zoning 2shop'!B:B),IF(S1576="6C",_xlfn.XLOOKUP(G1576,'Zoning 2shop'!C:C,'Zoning 2shop'!D:D),""))</f>
        <v/>
      </c>
      <c r="Y1576" s="112">
        <f>AB1576/Z1576</f>
        <v/>
      </c>
      <c r="Z1576" s="4">
        <f>T1576</f>
        <v/>
      </c>
      <c r="AA1576" s="4">
        <f>IF(OR(S1576="6C",S1576="6B",S1576="5X",S1576="5Y"),0.08,0.5)</f>
        <v/>
      </c>
      <c r="AB1576" s="4">
        <f>$AG$5/$AG$2*Z1576</f>
        <v/>
      </c>
      <c r="AC1576" s="19">
        <f>Z1576+AA1576</f>
        <v/>
      </c>
      <c r="AD1576" s="8">
        <f>IF(COUNTIF(Catégories!A:A,N1576)=0,"catégorie inconnue",LOOKUP(N1576,Catégories!A:A,Catégories!B:B))</f>
        <v/>
      </c>
      <c r="AE1576" s="21">
        <f>SUM(Z1576:AB1576)</f>
        <v/>
      </c>
    </row>
    <row r="1577" hidden="1" s="101">
      <c r="B1577" s="127" t="inlineStr">
        <is>
          <t>13624021</t>
        </is>
      </c>
      <c r="C1577" s="127" t="inlineStr">
        <is>
          <t>2</t>
        </is>
      </c>
      <c r="D1577" s="123" t="n">
        <v>46151</v>
      </c>
      <c r="E1577" s="127" t="inlineStr">
        <is>
          <t>22119</t>
        </is>
      </c>
      <c r="F1577" s="127" t="inlineStr">
        <is>
          <t>21320</t>
        </is>
      </c>
      <c r="G1577" s="127" t="inlineStr">
        <is>
          <t>DE</t>
        </is>
      </c>
      <c r="H1577" s="127" t="inlineStr">
        <is>
          <t>FR</t>
        </is>
      </c>
      <c r="I1577" s="127" t="inlineStr">
        <is>
          <t>110011</t>
        </is>
      </c>
      <c r="J1577" s="127" t="inlineStr">
        <is>
          <t>110011</t>
        </is>
      </c>
      <c r="K1577" s="127" t="inlineStr">
        <is>
          <t>999999</t>
        </is>
      </c>
      <c r="L1577" s="127" t="inlineStr">
        <is>
          <t>XT414106965TS</t>
        </is>
      </c>
      <c r="M1577" s="127" t="inlineStr">
        <is>
          <t>N</t>
        </is>
      </c>
      <c r="N1577" s="127" t="inlineStr">
        <is>
          <t>Transport</t>
        </is>
      </c>
      <c r="O1577" s="127" t="inlineStr">
        <is>
          <t>N</t>
        </is>
      </c>
      <c r="P1577" s="127" t="inlineStr">
        <is>
          <t>S</t>
        </is>
      </c>
      <c r="Q1577" s="127" t="inlineStr">
        <is>
          <t>ZA</t>
        </is>
      </c>
      <c r="R1577" s="147" t="n">
        <v>5.298</v>
      </c>
      <c r="S1577" s="127" t="inlineStr">
        <is>
          <t>6C</t>
        </is>
      </c>
      <c r="T1577" s="148" t="n">
        <v>10.35</v>
      </c>
      <c r="U1577" s="127" t="inlineStr">
        <is>
          <t>LA RUCHE LOGISTIQUE</t>
        </is>
      </c>
      <c r="W1577" s="8">
        <f>IF(C1577&lt;&gt;2,"",IF(S1577="5X","5XK",IF(S1577="5Y","5YK",IF(S1577="6B","6BK",IF(S1577="6C","6CK","")))))</f>
        <v/>
      </c>
      <c r="X1577" s="8">
        <f>IF(S1577="6B",_xlfn.XLOOKUP(H1577,'Zoning 2shop'!A:A,'Zoning 2shop'!B:B),IF(S1577="6C",_xlfn.XLOOKUP(G1577,'Zoning 2shop'!C:C,'Zoning 2shop'!D:D),""))</f>
        <v/>
      </c>
      <c r="Y1577" s="112">
        <f>AB1577/Z1577</f>
        <v/>
      </c>
      <c r="Z1577" s="4">
        <f>T1577</f>
        <v/>
      </c>
      <c r="AA1577" s="4">
        <f>IF(OR(S1577="6C",S1577="6B",S1577="5X",S1577="5Y"),0.08,0.5)</f>
        <v/>
      </c>
      <c r="AB1577" s="4">
        <f>$AG$5/$AG$2*Z1577</f>
        <v/>
      </c>
      <c r="AC1577" s="19">
        <f>Z1577+AA1577</f>
        <v/>
      </c>
      <c r="AD1577" s="8">
        <f>IF(COUNTIF(Catégories!A:A,N1577)=0,"catégorie inconnue",LOOKUP(N1577,Catégories!A:A,Catégories!B:B))</f>
        <v/>
      </c>
      <c r="AE1577" s="21">
        <f>SUM(Z1577:AB1577)</f>
        <v/>
      </c>
    </row>
    <row r="1578" hidden="1" s="101">
      <c r="B1578" s="127" t="inlineStr">
        <is>
          <t>13624021</t>
        </is>
      </c>
      <c r="C1578" s="127" t="inlineStr">
        <is>
          <t>2</t>
        </is>
      </c>
      <c r="D1578" s="123" t="n">
        <v>46151</v>
      </c>
      <c r="E1578" s="127" t="inlineStr">
        <is>
          <t>12209</t>
        </is>
      </c>
      <c r="F1578" s="127" t="inlineStr">
        <is>
          <t>21320</t>
        </is>
      </c>
      <c r="G1578" s="127" t="inlineStr">
        <is>
          <t>DE</t>
        </is>
      </c>
      <c r="H1578" s="127" t="inlineStr">
        <is>
          <t>FR</t>
        </is>
      </c>
      <c r="I1578" s="127" t="inlineStr">
        <is>
          <t>110319</t>
        </is>
      </c>
      <c r="J1578" s="127" t="inlineStr">
        <is>
          <t>110319</t>
        </is>
      </c>
      <c r="K1578" s="127" t="inlineStr">
        <is>
          <t>999999</t>
        </is>
      </c>
      <c r="L1578" s="127" t="inlineStr">
        <is>
          <t>XT414107657TS</t>
        </is>
      </c>
      <c r="M1578" s="127" t="inlineStr">
        <is>
          <t>N</t>
        </is>
      </c>
      <c r="N1578" s="127" t="inlineStr">
        <is>
          <t>Transport</t>
        </is>
      </c>
      <c r="O1578" s="127" t="inlineStr">
        <is>
          <t>N</t>
        </is>
      </c>
      <c r="P1578" s="127" t="inlineStr">
        <is>
          <t>S</t>
        </is>
      </c>
      <c r="Q1578" s="127" t="inlineStr">
        <is>
          <t>ZA</t>
        </is>
      </c>
      <c r="R1578" s="147" t="n">
        <v>0.898</v>
      </c>
      <c r="S1578" s="127" t="inlineStr">
        <is>
          <t>6C</t>
        </is>
      </c>
      <c r="T1578" s="148" t="n">
        <v>5.55</v>
      </c>
      <c r="U1578" s="127" t="inlineStr">
        <is>
          <t>LA RUCHE LOGISTIQUE</t>
        </is>
      </c>
      <c r="W1578" s="8">
        <f>IF(C1578&lt;&gt;2,"",IF(S1578="5X","5XK",IF(S1578="5Y","5YK",IF(S1578="6B","6BK",IF(S1578="6C","6CK","")))))</f>
        <v/>
      </c>
      <c r="X1578" s="8">
        <f>IF(S1578="6B",_xlfn.XLOOKUP(H1578,'Zoning 2shop'!A:A,'Zoning 2shop'!B:B),IF(S1578="6C",_xlfn.XLOOKUP(G1578,'Zoning 2shop'!C:C,'Zoning 2shop'!D:D),""))</f>
        <v/>
      </c>
      <c r="Y1578" s="112">
        <f>AB1578/Z1578</f>
        <v/>
      </c>
      <c r="Z1578" s="4">
        <f>T1578</f>
        <v/>
      </c>
      <c r="AA1578" s="4">
        <f>IF(OR(S1578="6C",S1578="6B",S1578="5X",S1578="5Y"),0.08,0.5)</f>
        <v/>
      </c>
      <c r="AB1578" s="4">
        <f>$AG$5/$AG$2*Z1578</f>
        <v/>
      </c>
      <c r="AC1578" s="19">
        <f>Z1578+AA1578</f>
        <v/>
      </c>
      <c r="AD1578" s="8">
        <f>IF(COUNTIF(Catégories!A:A,N1578)=0,"catégorie inconnue",LOOKUP(N1578,Catégories!A:A,Catégories!B:B))</f>
        <v/>
      </c>
      <c r="AE1578" s="21">
        <f>SUM(Z1578:AB1578)</f>
        <v/>
      </c>
    </row>
    <row r="1579" hidden="1" s="101">
      <c r="B1579" s="127" t="inlineStr">
        <is>
          <t>13624021</t>
        </is>
      </c>
      <c r="C1579" s="127" t="inlineStr">
        <is>
          <t>2</t>
        </is>
      </c>
      <c r="D1579" s="123" t="n">
        <v>46151</v>
      </c>
      <c r="E1579" s="127" t="inlineStr">
        <is>
          <t>5591</t>
        </is>
      </c>
      <c r="F1579" s="127" t="inlineStr">
        <is>
          <t>21320</t>
        </is>
      </c>
      <c r="G1579" s="127" t="inlineStr">
        <is>
          <t>AT</t>
        </is>
      </c>
      <c r="H1579" s="127" t="inlineStr">
        <is>
          <t>FR</t>
        </is>
      </c>
      <c r="I1579" s="127" t="inlineStr">
        <is>
          <t>109568</t>
        </is>
      </c>
      <c r="J1579" s="127" t="inlineStr">
        <is>
          <t>109568</t>
        </is>
      </c>
      <c r="K1579" s="127" t="inlineStr">
        <is>
          <t>999999</t>
        </is>
      </c>
      <c r="L1579" s="127" t="inlineStr">
        <is>
          <t>XT414107665TS</t>
        </is>
      </c>
      <c r="M1579" s="127" t="inlineStr">
        <is>
          <t>N</t>
        </is>
      </c>
      <c r="N1579" s="127" t="inlineStr">
        <is>
          <t>Transport</t>
        </is>
      </c>
      <c r="O1579" s="127" t="inlineStr">
        <is>
          <t>N</t>
        </is>
      </c>
      <c r="P1579" s="127" t="inlineStr">
        <is>
          <t>S</t>
        </is>
      </c>
      <c r="Q1579" s="127" t="inlineStr">
        <is>
          <t>ZA</t>
        </is>
      </c>
      <c r="R1579" s="147" t="n">
        <v>4.678</v>
      </c>
      <c r="S1579" s="127" t="inlineStr">
        <is>
          <t>6C</t>
        </is>
      </c>
      <c r="T1579" s="148" t="n">
        <v>13.83</v>
      </c>
      <c r="U1579" s="127" t="inlineStr">
        <is>
          <t>LA RUCHE LOGISTIQUE</t>
        </is>
      </c>
      <c r="W1579" s="8">
        <f>IF(C1579&lt;&gt;2,"",IF(S1579="5X","5XK",IF(S1579="5Y","5YK",IF(S1579="6B","6BK",IF(S1579="6C","6CK","")))))</f>
        <v/>
      </c>
      <c r="X1579" s="8">
        <f>IF(S1579="6B",_xlfn.XLOOKUP(H1579,'Zoning 2shop'!A:A,'Zoning 2shop'!B:B),IF(S1579="6C",_xlfn.XLOOKUP(G1579,'Zoning 2shop'!C:C,'Zoning 2shop'!D:D),""))</f>
        <v/>
      </c>
      <c r="Y1579" s="112">
        <f>AB1579/Z1579</f>
        <v/>
      </c>
      <c r="Z1579" s="4">
        <f>T1579</f>
        <v/>
      </c>
      <c r="AA1579" s="4">
        <f>IF(OR(S1579="6C",S1579="6B",S1579="5X",S1579="5Y"),0.08,0.5)</f>
        <v/>
      </c>
      <c r="AB1579" s="4">
        <f>$AG$5/$AG$2*Z1579</f>
        <v/>
      </c>
      <c r="AC1579" s="19">
        <f>Z1579+AA1579</f>
        <v/>
      </c>
      <c r="AD1579" s="8">
        <f>IF(COUNTIF(Catégories!A:A,N1579)=0,"catégorie inconnue",LOOKUP(N1579,Catégories!A:A,Catégories!B:B))</f>
        <v/>
      </c>
      <c r="AE1579" s="21">
        <f>SUM(Z1579:AB1579)</f>
        <v/>
      </c>
    </row>
    <row r="1580" hidden="1" s="101">
      <c r="B1580" s="127" t="inlineStr">
        <is>
          <t>13624021</t>
        </is>
      </c>
      <c r="C1580" s="127" t="inlineStr">
        <is>
          <t>2</t>
        </is>
      </c>
      <c r="D1580" s="123" t="n">
        <v>46151</v>
      </c>
      <c r="E1580" s="127" t="inlineStr">
        <is>
          <t>79618</t>
        </is>
      </c>
      <c r="F1580" s="127" t="inlineStr">
        <is>
          <t>21320</t>
        </is>
      </c>
      <c r="G1580" s="127" t="inlineStr">
        <is>
          <t>DE</t>
        </is>
      </c>
      <c r="H1580" s="127" t="inlineStr">
        <is>
          <t>FR</t>
        </is>
      </c>
      <c r="I1580" s="127" t="inlineStr">
        <is>
          <t>107579</t>
        </is>
      </c>
      <c r="J1580" s="127" t="inlineStr">
        <is>
          <t>107579</t>
        </is>
      </c>
      <c r="K1580" s="127" t="inlineStr">
        <is>
          <t>999999</t>
        </is>
      </c>
      <c r="L1580" s="127" t="inlineStr">
        <is>
          <t>XT414107997TS</t>
        </is>
      </c>
      <c r="M1580" s="127" t="inlineStr">
        <is>
          <t>N</t>
        </is>
      </c>
      <c r="N1580" s="127" t="inlineStr">
        <is>
          <t>Transport</t>
        </is>
      </c>
      <c r="O1580" s="127" t="inlineStr">
        <is>
          <t>N</t>
        </is>
      </c>
      <c r="P1580" s="127" t="inlineStr">
        <is>
          <t>S</t>
        </is>
      </c>
      <c r="Q1580" s="127" t="inlineStr">
        <is>
          <t>ZA</t>
        </is>
      </c>
      <c r="R1580" s="147" t="n">
        <v>1.102</v>
      </c>
      <c r="S1580" s="127" t="inlineStr">
        <is>
          <t>6C</t>
        </is>
      </c>
      <c r="T1580" s="148" t="n">
        <v>5.88</v>
      </c>
      <c r="U1580" s="127" t="inlineStr">
        <is>
          <t>LA RUCHE LOGISTIQUE</t>
        </is>
      </c>
      <c r="W1580" s="8">
        <f>IF(C1580&lt;&gt;2,"",IF(S1580="5X","5XK",IF(S1580="5Y","5YK",IF(S1580="6B","6BK",IF(S1580="6C","6CK","")))))</f>
        <v/>
      </c>
      <c r="X1580" s="8">
        <f>IF(S1580="6B",_xlfn.XLOOKUP(H1580,'Zoning 2shop'!A:A,'Zoning 2shop'!B:B),IF(S1580="6C",_xlfn.XLOOKUP(G1580,'Zoning 2shop'!C:C,'Zoning 2shop'!D:D),""))</f>
        <v/>
      </c>
      <c r="Y1580" s="112">
        <f>AB1580/Z1580</f>
        <v/>
      </c>
      <c r="Z1580" s="4">
        <f>T1580</f>
        <v/>
      </c>
      <c r="AA1580" s="4">
        <f>IF(OR(S1580="6C",S1580="6B",S1580="5X",S1580="5Y"),0.08,0.5)</f>
        <v/>
      </c>
      <c r="AB1580" s="4">
        <f>$AG$5/$AG$2*Z1580</f>
        <v/>
      </c>
      <c r="AC1580" s="19">
        <f>Z1580+AA1580</f>
        <v/>
      </c>
      <c r="AD1580" s="8">
        <f>IF(COUNTIF(Catégories!A:A,N1580)=0,"catégorie inconnue",LOOKUP(N1580,Catégories!A:A,Catégories!B:B))</f>
        <v/>
      </c>
      <c r="AE1580" s="21">
        <f>SUM(Z1580:AB1580)</f>
        <v/>
      </c>
    </row>
    <row r="1581" hidden="1" s="101">
      <c r="B1581" s="127" t="inlineStr">
        <is>
          <t>13624021</t>
        </is>
      </c>
      <c r="C1581" s="127" t="inlineStr">
        <is>
          <t>2</t>
        </is>
      </c>
      <c r="D1581" s="123" t="n">
        <v>46151</v>
      </c>
      <c r="E1581" s="127" t="inlineStr">
        <is>
          <t>65520</t>
        </is>
      </c>
      <c r="F1581" s="127" t="inlineStr">
        <is>
          <t>21320</t>
        </is>
      </c>
      <c r="G1581" s="127" t="inlineStr">
        <is>
          <t>DE</t>
        </is>
      </c>
      <c r="H1581" s="127" t="inlineStr">
        <is>
          <t>FR</t>
        </is>
      </c>
      <c r="I1581" s="127" t="inlineStr">
        <is>
          <t>108459</t>
        </is>
      </c>
      <c r="J1581" s="127" t="inlineStr">
        <is>
          <t>108459</t>
        </is>
      </c>
      <c r="K1581" s="127" t="inlineStr">
        <is>
          <t>999999</t>
        </is>
      </c>
      <c r="L1581" s="127" t="inlineStr">
        <is>
          <t>XT414108621TS</t>
        </is>
      </c>
      <c r="M1581" s="127" t="inlineStr">
        <is>
          <t>N</t>
        </is>
      </c>
      <c r="N1581" s="127" t="inlineStr">
        <is>
          <t>Transport</t>
        </is>
      </c>
      <c r="O1581" s="127" t="inlineStr">
        <is>
          <t>N</t>
        </is>
      </c>
      <c r="P1581" s="127" t="inlineStr">
        <is>
          <t>S</t>
        </is>
      </c>
      <c r="Q1581" s="127" t="inlineStr">
        <is>
          <t>ZA</t>
        </is>
      </c>
      <c r="R1581" s="147" t="n">
        <v>0.998</v>
      </c>
      <c r="S1581" s="127" t="inlineStr">
        <is>
          <t>6C</t>
        </is>
      </c>
      <c r="T1581" s="148" t="n">
        <v>5.55</v>
      </c>
      <c r="U1581" s="127" t="inlineStr">
        <is>
          <t>LA RUCHE LOGISTIQUE</t>
        </is>
      </c>
      <c r="W1581" s="8">
        <f>IF(C1581&lt;&gt;2,"",IF(S1581="5X","5XK",IF(S1581="5Y","5YK",IF(S1581="6B","6BK",IF(S1581="6C","6CK","")))))</f>
        <v/>
      </c>
      <c r="X1581" s="8">
        <f>IF(S1581="6B",_xlfn.XLOOKUP(H1581,'Zoning 2shop'!A:A,'Zoning 2shop'!B:B),IF(S1581="6C",_xlfn.XLOOKUP(G1581,'Zoning 2shop'!C:C,'Zoning 2shop'!D:D),""))</f>
        <v/>
      </c>
      <c r="Y1581" s="112">
        <f>AB1581/Z1581</f>
        <v/>
      </c>
      <c r="Z1581" s="4">
        <f>T1581</f>
        <v/>
      </c>
      <c r="AA1581" s="4">
        <f>IF(OR(S1581="6C",S1581="6B",S1581="5X",S1581="5Y"),0.08,0.5)</f>
        <v/>
      </c>
      <c r="AB1581" s="4">
        <f>$AG$5/$AG$2*Z1581</f>
        <v/>
      </c>
      <c r="AC1581" s="19">
        <f>Z1581+AA1581</f>
        <v/>
      </c>
      <c r="AD1581" s="8">
        <f>IF(COUNTIF(Catégories!A:A,N1581)=0,"catégorie inconnue",LOOKUP(N1581,Catégories!A:A,Catégories!B:B))</f>
        <v/>
      </c>
      <c r="AE1581" s="21">
        <f>SUM(Z1581:AB1581)</f>
        <v/>
      </c>
    </row>
    <row r="1582" hidden="1" s="101">
      <c r="B1582" s="127" t="inlineStr">
        <is>
          <t>13624021</t>
        </is>
      </c>
      <c r="C1582" s="127" t="inlineStr">
        <is>
          <t>2</t>
        </is>
      </c>
      <c r="D1582" s="123" t="n">
        <v>46151</v>
      </c>
      <c r="E1582" s="127" t="inlineStr">
        <is>
          <t>49176</t>
        </is>
      </c>
      <c r="F1582" s="127" t="inlineStr">
        <is>
          <t>21320</t>
        </is>
      </c>
      <c r="G1582" s="127" t="inlineStr">
        <is>
          <t>DE</t>
        </is>
      </c>
      <c r="H1582" s="127" t="inlineStr">
        <is>
          <t>FR</t>
        </is>
      </c>
      <c r="I1582" s="127" t="inlineStr">
        <is>
          <t>109470</t>
        </is>
      </c>
      <c r="J1582" s="127" t="inlineStr">
        <is>
          <t>109470</t>
        </is>
      </c>
      <c r="K1582" s="127" t="inlineStr">
        <is>
          <t>999999</t>
        </is>
      </c>
      <c r="L1582" s="127" t="inlineStr">
        <is>
          <t>XT414108887TS</t>
        </is>
      </c>
      <c r="M1582" s="127" t="inlineStr">
        <is>
          <t>N</t>
        </is>
      </c>
      <c r="N1582" s="127" t="inlineStr">
        <is>
          <t>Transport</t>
        </is>
      </c>
      <c r="O1582" s="127" t="inlineStr">
        <is>
          <t>N</t>
        </is>
      </c>
      <c r="P1582" s="127" t="inlineStr">
        <is>
          <t>S</t>
        </is>
      </c>
      <c r="Q1582" s="127" t="inlineStr">
        <is>
          <t>ZA</t>
        </is>
      </c>
      <c r="R1582" s="147" t="n">
        <v>4.678</v>
      </c>
      <c r="S1582" s="127" t="inlineStr">
        <is>
          <t>6C</t>
        </is>
      </c>
      <c r="T1582" s="148" t="n">
        <v>9.69</v>
      </c>
      <c r="U1582" s="127" t="inlineStr">
        <is>
          <t>LA RUCHE LOGISTIQUE</t>
        </is>
      </c>
      <c r="W1582" s="8">
        <f>IF(C1582&lt;&gt;2,"",IF(S1582="5X","5XK",IF(S1582="5Y","5YK",IF(S1582="6B","6BK",IF(S1582="6C","6CK","")))))</f>
        <v/>
      </c>
      <c r="X1582" s="8">
        <f>IF(S1582="6B",_xlfn.XLOOKUP(H1582,'Zoning 2shop'!A:A,'Zoning 2shop'!B:B),IF(S1582="6C",_xlfn.XLOOKUP(G1582,'Zoning 2shop'!C:C,'Zoning 2shop'!D:D),""))</f>
        <v/>
      </c>
      <c r="Y1582" s="112">
        <f>AB1582/Z1582</f>
        <v/>
      </c>
      <c r="Z1582" s="4">
        <f>T1582</f>
        <v/>
      </c>
      <c r="AA1582" s="4">
        <f>IF(OR(S1582="6C",S1582="6B",S1582="5X",S1582="5Y"),0.08,0.5)</f>
        <v/>
      </c>
      <c r="AB1582" s="4">
        <f>$AG$5/$AG$2*Z1582</f>
        <v/>
      </c>
      <c r="AC1582" s="19">
        <f>Z1582+AA1582</f>
        <v/>
      </c>
      <c r="AD1582" s="8">
        <f>IF(COUNTIF(Catégories!A:A,N1582)=0,"catégorie inconnue",LOOKUP(N1582,Catégories!A:A,Catégories!B:B))</f>
        <v/>
      </c>
      <c r="AE1582" s="21">
        <f>SUM(Z1582:AB1582)</f>
        <v/>
      </c>
    </row>
    <row r="1583" hidden="1" s="101">
      <c r="B1583" s="127" t="inlineStr">
        <is>
          <t>13624021</t>
        </is>
      </c>
      <c r="C1583" s="127" t="inlineStr">
        <is>
          <t>2</t>
        </is>
      </c>
      <c r="D1583" s="123" t="n">
        <v>46152</v>
      </c>
      <c r="E1583" s="127" t="inlineStr">
        <is>
          <t>3074</t>
        </is>
      </c>
      <c r="F1583" s="127" t="inlineStr">
        <is>
          <t>21320</t>
        </is>
      </c>
      <c r="G1583" s="127" t="inlineStr">
        <is>
          <t>AT</t>
        </is>
      </c>
      <c r="H1583" s="127" t="inlineStr">
        <is>
          <t>FR</t>
        </is>
      </c>
      <c r="I1583" s="127" t="inlineStr">
        <is>
          <t>109556</t>
        </is>
      </c>
      <c r="J1583" s="127" t="inlineStr">
        <is>
          <t>109556</t>
        </is>
      </c>
      <c r="K1583" s="127" t="inlineStr">
        <is>
          <t>999999</t>
        </is>
      </c>
      <c r="L1583" s="127" t="inlineStr">
        <is>
          <t>XT414112419TS</t>
        </is>
      </c>
      <c r="M1583" s="127" t="inlineStr">
        <is>
          <t>N</t>
        </is>
      </c>
      <c r="N1583" s="127" t="inlineStr">
        <is>
          <t>Transport</t>
        </is>
      </c>
      <c r="O1583" s="127" t="inlineStr">
        <is>
          <t>N</t>
        </is>
      </c>
      <c r="P1583" s="127" t="inlineStr">
        <is>
          <t>S</t>
        </is>
      </c>
      <c r="Q1583" s="127" t="inlineStr">
        <is>
          <t>ZA</t>
        </is>
      </c>
      <c r="R1583" s="147" t="n">
        <v>0.51</v>
      </c>
      <c r="S1583" s="127" t="inlineStr">
        <is>
          <t>6C</t>
        </is>
      </c>
      <c r="T1583" s="148" t="n">
        <v>9.69</v>
      </c>
      <c r="U1583" s="127" t="inlineStr">
        <is>
          <t>LA RUCHE LOGISTIQUE</t>
        </is>
      </c>
      <c r="W1583" s="8">
        <f>IF(C1583&lt;&gt;2,"",IF(S1583="5X","5XK",IF(S1583="5Y","5YK",IF(S1583="6B","6BK",IF(S1583="6C","6CK","")))))</f>
        <v/>
      </c>
      <c r="X1583" s="8">
        <f>IF(S1583="6B",_xlfn.XLOOKUP(H1583,'Zoning 2shop'!A:A,'Zoning 2shop'!B:B),IF(S1583="6C",_xlfn.XLOOKUP(G1583,'Zoning 2shop'!C:C,'Zoning 2shop'!D:D),""))</f>
        <v/>
      </c>
      <c r="Y1583" s="112">
        <f>AB1583/Z1583</f>
        <v/>
      </c>
      <c r="Z1583" s="4">
        <f>T1583</f>
        <v/>
      </c>
      <c r="AA1583" s="4">
        <f>IF(OR(S1583="6C",S1583="6B",S1583="5X",S1583="5Y"),0.08,0.5)</f>
        <v/>
      </c>
      <c r="AB1583" s="4">
        <f>$AG$5/$AG$2*Z1583</f>
        <v/>
      </c>
      <c r="AC1583" s="19">
        <f>Z1583+AA1583</f>
        <v/>
      </c>
      <c r="AD1583" s="8">
        <f>IF(COUNTIF(Catégories!A:A,N1583)=0,"catégorie inconnue",LOOKUP(N1583,Catégories!A:A,Catégories!B:B))</f>
        <v/>
      </c>
      <c r="AE1583" s="21">
        <f>SUM(Z1583:AB1583)</f>
        <v/>
      </c>
    </row>
    <row r="1584" hidden="1" s="101">
      <c r="B1584" s="127" t="inlineStr">
        <is>
          <t>13624021</t>
        </is>
      </c>
      <c r="C1584" s="127" t="inlineStr">
        <is>
          <t>2</t>
        </is>
      </c>
      <c r="D1584" s="123" t="n">
        <v>46152</v>
      </c>
      <c r="E1584" s="127" t="inlineStr">
        <is>
          <t>79189</t>
        </is>
      </c>
      <c r="F1584" s="127" t="inlineStr">
        <is>
          <t>21320</t>
        </is>
      </c>
      <c r="G1584" s="127" t="inlineStr">
        <is>
          <t>DE</t>
        </is>
      </c>
      <c r="H1584" s="127" t="inlineStr">
        <is>
          <t>FR</t>
        </is>
      </c>
      <c r="I1584" s="127" t="inlineStr">
        <is>
          <t>108937</t>
        </is>
      </c>
      <c r="J1584" s="127" t="inlineStr">
        <is>
          <t>108937</t>
        </is>
      </c>
      <c r="K1584" s="127" t="inlineStr">
        <is>
          <t>999999</t>
        </is>
      </c>
      <c r="L1584" s="127" t="inlineStr">
        <is>
          <t>XT414112538TS</t>
        </is>
      </c>
      <c r="M1584" s="127" t="inlineStr">
        <is>
          <t>N</t>
        </is>
      </c>
      <c r="N1584" s="127" t="inlineStr">
        <is>
          <t>Transport</t>
        </is>
      </c>
      <c r="O1584" s="127" t="inlineStr">
        <is>
          <t>N</t>
        </is>
      </c>
      <c r="P1584" s="127" t="inlineStr">
        <is>
          <t>S</t>
        </is>
      </c>
      <c r="Q1584" s="127" t="inlineStr">
        <is>
          <t>ZA</t>
        </is>
      </c>
      <c r="R1584" s="147" t="n">
        <v>0.84</v>
      </c>
      <c r="S1584" s="127" t="inlineStr">
        <is>
          <t>6C</t>
        </is>
      </c>
      <c r="T1584" s="148" t="n">
        <v>5.55</v>
      </c>
      <c r="U1584" s="127" t="inlineStr">
        <is>
          <t>LA RUCHE LOGISTIQUE</t>
        </is>
      </c>
      <c r="W1584" s="8">
        <f>IF(C1584&lt;&gt;2,"",IF(S1584="5X","5XK",IF(S1584="5Y","5YK",IF(S1584="6B","6BK",IF(S1584="6C","6CK","")))))</f>
        <v/>
      </c>
      <c r="X1584" s="8">
        <f>IF(S1584="6B",_xlfn.XLOOKUP(H1584,'Zoning 2shop'!A:A,'Zoning 2shop'!B:B),IF(S1584="6C",_xlfn.XLOOKUP(G1584,'Zoning 2shop'!C:C,'Zoning 2shop'!D:D),""))</f>
        <v/>
      </c>
      <c r="Y1584" s="112">
        <f>AB1584/Z1584</f>
        <v/>
      </c>
      <c r="Z1584" s="4">
        <f>T1584</f>
        <v/>
      </c>
      <c r="AA1584" s="4">
        <f>IF(OR(S1584="6C",S1584="6B",S1584="5X",S1584="5Y"),0.08,0.5)</f>
        <v/>
      </c>
      <c r="AB1584" s="4">
        <f>$AG$5/$AG$2*Z1584</f>
        <v/>
      </c>
      <c r="AC1584" s="19">
        <f>Z1584+AA1584</f>
        <v/>
      </c>
      <c r="AD1584" s="8">
        <f>IF(COUNTIF(Catégories!A:A,N1584)=0,"catégorie inconnue",LOOKUP(N1584,Catégories!A:A,Catégories!B:B))</f>
        <v/>
      </c>
      <c r="AE1584" s="21">
        <f>SUM(Z1584:AB1584)</f>
        <v/>
      </c>
    </row>
    <row r="1585" hidden="1" s="101">
      <c r="B1585" s="127" t="inlineStr">
        <is>
          <t>13624021</t>
        </is>
      </c>
      <c r="C1585" s="127" t="inlineStr">
        <is>
          <t>2</t>
        </is>
      </c>
      <c r="D1585" s="123" t="n">
        <v>46152</v>
      </c>
      <c r="E1585" s="127" t="inlineStr">
        <is>
          <t>14197</t>
        </is>
      </c>
      <c r="F1585" s="127" t="inlineStr">
        <is>
          <t>21320</t>
        </is>
      </c>
      <c r="G1585" s="127" t="inlineStr">
        <is>
          <t>DE</t>
        </is>
      </c>
      <c r="H1585" s="127" t="inlineStr">
        <is>
          <t>FR</t>
        </is>
      </c>
      <c r="I1585" s="127" t="inlineStr">
        <is>
          <t>110032</t>
        </is>
      </c>
      <c r="J1585" s="127" t="inlineStr">
        <is>
          <t>110032</t>
        </is>
      </c>
      <c r="K1585" s="127" t="inlineStr">
        <is>
          <t>999999</t>
        </is>
      </c>
      <c r="L1585" s="127" t="inlineStr">
        <is>
          <t>XT414112949TS</t>
        </is>
      </c>
      <c r="M1585" s="127" t="inlineStr">
        <is>
          <t>N</t>
        </is>
      </c>
      <c r="N1585" s="127" t="inlineStr">
        <is>
          <t>Transport</t>
        </is>
      </c>
      <c r="O1585" s="127" t="inlineStr">
        <is>
          <t>N</t>
        </is>
      </c>
      <c r="P1585" s="127" t="inlineStr">
        <is>
          <t>S</t>
        </is>
      </c>
      <c r="Q1585" s="127" t="inlineStr">
        <is>
          <t>ZA</t>
        </is>
      </c>
      <c r="R1585" s="147" t="n">
        <v>4.678</v>
      </c>
      <c r="S1585" s="127" t="inlineStr">
        <is>
          <t>6C</t>
        </is>
      </c>
      <c r="T1585" s="148" t="n">
        <v>9.69</v>
      </c>
      <c r="U1585" s="127" t="inlineStr">
        <is>
          <t>LA RUCHE LOGISTIQUE</t>
        </is>
      </c>
      <c r="W1585" s="8">
        <f>IF(C1585&lt;&gt;2,"",IF(S1585="5X","5XK",IF(S1585="5Y","5YK",IF(S1585="6B","6BK",IF(S1585="6C","6CK","")))))</f>
        <v/>
      </c>
      <c r="X1585" s="8">
        <f>IF(S1585="6B",_xlfn.XLOOKUP(H1585,'Zoning 2shop'!A:A,'Zoning 2shop'!B:B),IF(S1585="6C",_xlfn.XLOOKUP(G1585,'Zoning 2shop'!C:C,'Zoning 2shop'!D:D),""))</f>
        <v/>
      </c>
      <c r="Y1585" s="112">
        <f>AB1585/Z1585</f>
        <v/>
      </c>
      <c r="Z1585" s="4">
        <f>T1585</f>
        <v/>
      </c>
      <c r="AA1585" s="4">
        <f>IF(OR(S1585="6C",S1585="6B",S1585="5X",S1585="5Y"),0.08,0.5)</f>
        <v/>
      </c>
      <c r="AB1585" s="4">
        <f>$AG$5/$AG$2*Z1585</f>
        <v/>
      </c>
      <c r="AC1585" s="19">
        <f>Z1585+AA1585</f>
        <v/>
      </c>
      <c r="AD1585" s="8">
        <f>IF(COUNTIF(Catégories!A:A,N1585)=0,"catégorie inconnue",LOOKUP(N1585,Catégories!A:A,Catégories!B:B))</f>
        <v/>
      </c>
      <c r="AE1585" s="21">
        <f>SUM(Z1585:AB1585)</f>
        <v/>
      </c>
    </row>
    <row r="1586" hidden="1" s="101">
      <c r="B1586" s="127" t="inlineStr">
        <is>
          <t>13624021</t>
        </is>
      </c>
      <c r="C1586" s="127" t="inlineStr">
        <is>
          <t>2</t>
        </is>
      </c>
      <c r="D1586" s="123" t="n">
        <v>46152</v>
      </c>
      <c r="E1586" s="127" t="inlineStr">
        <is>
          <t>74321</t>
        </is>
      </c>
      <c r="F1586" s="127" t="inlineStr">
        <is>
          <t>21320</t>
        </is>
      </c>
      <c r="G1586" s="127" t="inlineStr">
        <is>
          <t>DE</t>
        </is>
      </c>
      <c r="H1586" s="127" t="inlineStr">
        <is>
          <t>FR</t>
        </is>
      </c>
      <c r="I1586" s="127" t="inlineStr">
        <is>
          <t>109697</t>
        </is>
      </c>
      <c r="J1586" s="127" t="inlineStr">
        <is>
          <t>109697</t>
        </is>
      </c>
      <c r="K1586" s="127" t="inlineStr">
        <is>
          <t>999999</t>
        </is>
      </c>
      <c r="L1586" s="127" t="inlineStr">
        <is>
          <t>XT414113051TS</t>
        </is>
      </c>
      <c r="M1586" s="127" t="inlineStr">
        <is>
          <t>N</t>
        </is>
      </c>
      <c r="N1586" s="127" t="inlineStr">
        <is>
          <t>Transport</t>
        </is>
      </c>
      <c r="O1586" s="127" t="inlineStr">
        <is>
          <t>N</t>
        </is>
      </c>
      <c r="P1586" s="127" t="inlineStr">
        <is>
          <t>S</t>
        </is>
      </c>
      <c r="Q1586" s="127" t="inlineStr">
        <is>
          <t>ZA</t>
        </is>
      </c>
      <c r="R1586" s="147" t="n">
        <v>0.907</v>
      </c>
      <c r="S1586" s="127" t="inlineStr">
        <is>
          <t>6C</t>
        </is>
      </c>
      <c r="T1586" s="148" t="n">
        <v>5.55</v>
      </c>
      <c r="U1586" s="127" t="inlineStr">
        <is>
          <t>LA RUCHE LOGISTIQUE</t>
        </is>
      </c>
      <c r="W1586" s="8">
        <f>IF(C1586&lt;&gt;2,"",IF(S1586="5X","5XK",IF(S1586="5Y","5YK",IF(S1586="6B","6BK",IF(S1586="6C","6CK","")))))</f>
        <v/>
      </c>
      <c r="X1586" s="8">
        <f>IF(S1586="6B",_xlfn.XLOOKUP(H1586,'Zoning 2shop'!A:A,'Zoning 2shop'!B:B),IF(S1586="6C",_xlfn.XLOOKUP(G1586,'Zoning 2shop'!C:C,'Zoning 2shop'!D:D),""))</f>
        <v/>
      </c>
      <c r="Y1586" s="112">
        <f>AB1586/Z1586</f>
        <v/>
      </c>
      <c r="Z1586" s="4">
        <f>T1586</f>
        <v/>
      </c>
      <c r="AA1586" s="4">
        <f>IF(OR(S1586="6C",S1586="6B",S1586="5X",S1586="5Y"),0.08,0.5)</f>
        <v/>
      </c>
      <c r="AB1586" s="4">
        <f>$AG$5/$AG$2*Z1586</f>
        <v/>
      </c>
      <c r="AC1586" s="19">
        <f>Z1586+AA1586</f>
        <v/>
      </c>
      <c r="AD1586" s="8">
        <f>IF(COUNTIF(Catégories!A:A,N1586)=0,"catégorie inconnue",LOOKUP(N1586,Catégories!A:A,Catégories!B:B))</f>
        <v/>
      </c>
      <c r="AE1586" s="21">
        <f>SUM(Z1586:AB1586)</f>
        <v/>
      </c>
    </row>
    <row r="1587" hidden="1" s="101">
      <c r="B1587" s="127" t="inlineStr">
        <is>
          <t>13624021</t>
        </is>
      </c>
      <c r="C1587" s="127" t="inlineStr">
        <is>
          <t>2</t>
        </is>
      </c>
      <c r="D1587" s="123" t="n">
        <v>46152</v>
      </c>
      <c r="E1587" s="127" t="inlineStr">
        <is>
          <t>42781</t>
        </is>
      </c>
      <c r="F1587" s="127" t="inlineStr">
        <is>
          <t>21320</t>
        </is>
      </c>
      <c r="G1587" s="127" t="inlineStr">
        <is>
          <t>DE</t>
        </is>
      </c>
      <c r="H1587" s="127" t="inlineStr">
        <is>
          <t>FR</t>
        </is>
      </c>
      <c r="I1587" s="127" t="inlineStr">
        <is>
          <t>105119</t>
        </is>
      </c>
      <c r="J1587" s="127" t="inlineStr">
        <is>
          <t>105119</t>
        </is>
      </c>
      <c r="K1587" s="127" t="inlineStr">
        <is>
          <t>999999</t>
        </is>
      </c>
      <c r="L1587" s="127" t="inlineStr">
        <is>
          <t>XT414113839TS</t>
        </is>
      </c>
      <c r="M1587" s="127" t="inlineStr">
        <is>
          <t>N</t>
        </is>
      </c>
      <c r="N1587" s="127" t="inlineStr">
        <is>
          <t>Transport</t>
        </is>
      </c>
      <c r="O1587" s="127" t="inlineStr">
        <is>
          <t>N</t>
        </is>
      </c>
      <c r="P1587" s="127" t="inlineStr">
        <is>
          <t>S</t>
        </is>
      </c>
      <c r="Q1587" s="127" t="inlineStr">
        <is>
          <t>ZA</t>
        </is>
      </c>
      <c r="R1587" s="147" t="n">
        <v>4.403</v>
      </c>
      <c r="S1587" s="127" t="inlineStr">
        <is>
          <t>6C</t>
        </is>
      </c>
      <c r="T1587" s="148" t="n">
        <v>9.69</v>
      </c>
      <c r="U1587" s="127" t="inlineStr">
        <is>
          <t>LA RUCHE LOGISTIQUE</t>
        </is>
      </c>
      <c r="W1587" s="8">
        <f>IF(C1587&lt;&gt;2,"",IF(S1587="5X","5XK",IF(S1587="5Y","5YK",IF(S1587="6B","6BK",IF(S1587="6C","6CK","")))))</f>
        <v/>
      </c>
      <c r="X1587" s="8">
        <f>IF(S1587="6B",_xlfn.XLOOKUP(H1587,'Zoning 2shop'!A:A,'Zoning 2shop'!B:B),IF(S1587="6C",_xlfn.XLOOKUP(G1587,'Zoning 2shop'!C:C,'Zoning 2shop'!D:D),""))</f>
        <v/>
      </c>
      <c r="Y1587" s="112">
        <f>AB1587/Z1587</f>
        <v/>
      </c>
      <c r="Z1587" s="4">
        <f>T1587</f>
        <v/>
      </c>
      <c r="AA1587" s="4">
        <f>IF(OR(S1587="6C",S1587="6B",S1587="5X",S1587="5Y"),0.08,0.5)</f>
        <v/>
      </c>
      <c r="AB1587" s="4">
        <f>$AG$5/$AG$2*Z1587</f>
        <v/>
      </c>
      <c r="AC1587" s="19">
        <f>Z1587+AA1587</f>
        <v/>
      </c>
      <c r="AD1587" s="8">
        <f>IF(COUNTIF(Catégories!A:A,N1587)=0,"catégorie inconnue",LOOKUP(N1587,Catégories!A:A,Catégories!B:B))</f>
        <v/>
      </c>
      <c r="AE1587" s="21">
        <f>SUM(Z1587:AB1587)</f>
        <v/>
      </c>
    </row>
    <row r="1588" hidden="1" s="101">
      <c r="B1588" s="127" t="inlineStr">
        <is>
          <t>13624021</t>
        </is>
      </c>
      <c r="C1588" s="127" t="inlineStr">
        <is>
          <t>2</t>
        </is>
      </c>
      <c r="D1588" s="123" t="n">
        <v>46152</v>
      </c>
      <c r="E1588" s="127" t="inlineStr">
        <is>
          <t>49324</t>
        </is>
      </c>
      <c r="F1588" s="127" t="inlineStr">
        <is>
          <t>21320</t>
        </is>
      </c>
      <c r="G1588" s="127" t="inlineStr">
        <is>
          <t>DE</t>
        </is>
      </c>
      <c r="H1588" s="127" t="inlineStr">
        <is>
          <t>FR</t>
        </is>
      </c>
      <c r="I1588" s="127" t="inlineStr">
        <is>
          <t>108771</t>
        </is>
      </c>
      <c r="J1588" s="127" t="inlineStr">
        <is>
          <t>108771</t>
        </is>
      </c>
      <c r="K1588" s="127" t="inlineStr">
        <is>
          <t>999999</t>
        </is>
      </c>
      <c r="L1588" s="127" t="inlineStr">
        <is>
          <t>XT414113944TS</t>
        </is>
      </c>
      <c r="M1588" s="127" t="inlineStr">
        <is>
          <t>N</t>
        </is>
      </c>
      <c r="N1588" s="127" t="inlineStr">
        <is>
          <t>Transport</t>
        </is>
      </c>
      <c r="O1588" s="127" t="inlineStr">
        <is>
          <t>N</t>
        </is>
      </c>
      <c r="P1588" s="127" t="inlineStr">
        <is>
          <t>S</t>
        </is>
      </c>
      <c r="Q1588" s="127" t="inlineStr">
        <is>
          <t>ZA</t>
        </is>
      </c>
      <c r="R1588" s="147" t="n">
        <v>0.979</v>
      </c>
      <c r="S1588" s="127" t="inlineStr">
        <is>
          <t>6C</t>
        </is>
      </c>
      <c r="T1588" s="148" t="n">
        <v>5.55</v>
      </c>
      <c r="U1588" s="127" t="inlineStr">
        <is>
          <t>LA RUCHE LOGISTIQUE</t>
        </is>
      </c>
      <c r="W1588" s="8">
        <f>IF(C1588&lt;&gt;2,"",IF(S1588="5X","5XK",IF(S1588="5Y","5YK",IF(S1588="6B","6BK",IF(S1588="6C","6CK","")))))</f>
        <v/>
      </c>
      <c r="X1588" s="8">
        <f>IF(S1588="6B",_xlfn.XLOOKUP(H1588,'Zoning 2shop'!A:A,'Zoning 2shop'!B:B),IF(S1588="6C",_xlfn.XLOOKUP(G1588,'Zoning 2shop'!C:C,'Zoning 2shop'!D:D),""))</f>
        <v/>
      </c>
      <c r="Y1588" s="112">
        <f>AB1588/Z1588</f>
        <v/>
      </c>
      <c r="Z1588" s="4">
        <f>T1588</f>
        <v/>
      </c>
      <c r="AA1588" s="4">
        <f>IF(OR(S1588="6C",S1588="6B",S1588="5X",S1588="5Y"),0.08,0.5)</f>
        <v/>
      </c>
      <c r="AB1588" s="4">
        <f>$AG$5/$AG$2*Z1588</f>
        <v/>
      </c>
      <c r="AC1588" s="19">
        <f>Z1588+AA1588</f>
        <v/>
      </c>
      <c r="AD1588" s="8">
        <f>IF(COUNTIF(Catégories!A:A,N1588)=0,"catégorie inconnue",LOOKUP(N1588,Catégories!A:A,Catégories!B:B))</f>
        <v/>
      </c>
      <c r="AE1588" s="21">
        <f>SUM(Z1588:AB1588)</f>
        <v/>
      </c>
    </row>
    <row r="1589" hidden="1" s="101">
      <c r="B1589" s="127" t="inlineStr">
        <is>
          <t>13624021</t>
        </is>
      </c>
      <c r="C1589" s="127" t="inlineStr">
        <is>
          <t>2</t>
        </is>
      </c>
      <c r="D1589" s="123" t="n">
        <v>46152</v>
      </c>
      <c r="E1589" s="127" t="inlineStr">
        <is>
          <t>82319</t>
        </is>
      </c>
      <c r="F1589" s="127" t="inlineStr">
        <is>
          <t>21320</t>
        </is>
      </c>
      <c r="G1589" s="127" t="inlineStr">
        <is>
          <t>DE</t>
        </is>
      </c>
      <c r="H1589" s="127" t="inlineStr">
        <is>
          <t>FR</t>
        </is>
      </c>
      <c r="I1589" s="127" t="inlineStr">
        <is>
          <t>110215</t>
        </is>
      </c>
      <c r="J1589" s="127" t="inlineStr">
        <is>
          <t>110215</t>
        </is>
      </c>
      <c r="K1589" s="127" t="inlineStr">
        <is>
          <t>999999</t>
        </is>
      </c>
      <c r="L1589" s="127" t="inlineStr">
        <is>
          <t>XT414113961TS</t>
        </is>
      </c>
      <c r="M1589" s="127" t="inlineStr">
        <is>
          <t>N</t>
        </is>
      </c>
      <c r="N1589" s="127" t="inlineStr">
        <is>
          <t>Transport</t>
        </is>
      </c>
      <c r="O1589" s="127" t="inlineStr">
        <is>
          <t>N</t>
        </is>
      </c>
      <c r="P1589" s="127" t="inlineStr">
        <is>
          <t>S</t>
        </is>
      </c>
      <c r="Q1589" s="127" t="inlineStr">
        <is>
          <t>ZA</t>
        </is>
      </c>
      <c r="R1589" s="147" t="n">
        <v>9.204000000000001</v>
      </c>
      <c r="S1589" s="127" t="inlineStr">
        <is>
          <t>6C</t>
        </is>
      </c>
      <c r="T1589" s="148" t="n">
        <v>12.99</v>
      </c>
      <c r="U1589" s="127" t="inlineStr">
        <is>
          <t>LA RUCHE LOGISTIQUE</t>
        </is>
      </c>
      <c r="W1589" s="8">
        <f>IF(C1589&lt;&gt;2,"",IF(S1589="5X","5XK",IF(S1589="5Y","5YK",IF(S1589="6B","6BK",IF(S1589="6C","6CK","")))))</f>
        <v/>
      </c>
      <c r="X1589" s="8">
        <f>IF(S1589="6B",_xlfn.XLOOKUP(H1589,'Zoning 2shop'!A:A,'Zoning 2shop'!B:B),IF(S1589="6C",_xlfn.XLOOKUP(G1589,'Zoning 2shop'!C:C,'Zoning 2shop'!D:D),""))</f>
        <v/>
      </c>
      <c r="Y1589" s="112">
        <f>AB1589/Z1589</f>
        <v/>
      </c>
      <c r="Z1589" s="4">
        <f>T1589</f>
        <v/>
      </c>
      <c r="AA1589" s="4">
        <f>IF(OR(S1589="6C",S1589="6B",S1589="5X",S1589="5Y"),0.08,0.5)</f>
        <v/>
      </c>
      <c r="AB1589" s="4">
        <f>$AG$5/$AG$2*Z1589</f>
        <v/>
      </c>
      <c r="AC1589" s="19">
        <f>Z1589+AA1589</f>
        <v/>
      </c>
      <c r="AD1589" s="8">
        <f>IF(COUNTIF(Catégories!A:A,N1589)=0,"catégorie inconnue",LOOKUP(N1589,Catégories!A:A,Catégories!B:B))</f>
        <v/>
      </c>
      <c r="AE1589" s="21">
        <f>SUM(Z1589:AB1589)</f>
        <v/>
      </c>
    </row>
    <row r="1590" hidden="1" s="101">
      <c r="B1590" s="127" t="inlineStr">
        <is>
          <t>13624021</t>
        </is>
      </c>
      <c r="C1590" s="127" t="inlineStr">
        <is>
          <t>2</t>
        </is>
      </c>
      <c r="D1590" s="123" t="n">
        <v>46152</v>
      </c>
      <c r="E1590" s="127" t="inlineStr">
        <is>
          <t>2732</t>
        </is>
      </c>
      <c r="F1590" s="127" t="inlineStr">
        <is>
          <t>21320</t>
        </is>
      </c>
      <c r="G1590" s="127" t="inlineStr">
        <is>
          <t>AT</t>
        </is>
      </c>
      <c r="H1590" s="127" t="inlineStr">
        <is>
          <t>FR</t>
        </is>
      </c>
      <c r="I1590" s="127" t="inlineStr">
        <is>
          <t>110543</t>
        </is>
      </c>
      <c r="J1590" s="127" t="inlineStr">
        <is>
          <t>110543</t>
        </is>
      </c>
      <c r="K1590" s="127" t="inlineStr">
        <is>
          <t>999999</t>
        </is>
      </c>
      <c r="L1590" s="127" t="inlineStr">
        <is>
          <t>XT414114176TS</t>
        </is>
      </c>
      <c r="M1590" s="127" t="inlineStr">
        <is>
          <t>N</t>
        </is>
      </c>
      <c r="N1590" s="127" t="inlineStr">
        <is>
          <t>Transport</t>
        </is>
      </c>
      <c r="O1590" s="127" t="inlineStr">
        <is>
          <t>N</t>
        </is>
      </c>
      <c r="P1590" s="127" t="inlineStr">
        <is>
          <t>S</t>
        </is>
      </c>
      <c r="Q1590" s="127" t="inlineStr">
        <is>
          <t>ZA</t>
        </is>
      </c>
      <c r="R1590" s="147" t="n">
        <v>0.546</v>
      </c>
      <c r="S1590" s="127" t="inlineStr">
        <is>
          <t>6C</t>
        </is>
      </c>
      <c r="T1590" s="148" t="n">
        <v>9.69</v>
      </c>
      <c r="U1590" s="127" t="inlineStr">
        <is>
          <t>LA RUCHE LOGISTIQUE</t>
        </is>
      </c>
      <c r="W1590" s="8">
        <f>IF(C1590&lt;&gt;2,"",IF(S1590="5X","5XK",IF(S1590="5Y","5YK",IF(S1590="6B","6BK",IF(S1590="6C","6CK","")))))</f>
        <v/>
      </c>
      <c r="X1590" s="8">
        <f>IF(S1590="6B",_xlfn.XLOOKUP(H1590,'Zoning 2shop'!A:A,'Zoning 2shop'!B:B),IF(S1590="6C",_xlfn.XLOOKUP(G1590,'Zoning 2shop'!C:C,'Zoning 2shop'!D:D),""))</f>
        <v/>
      </c>
      <c r="Y1590" s="112">
        <f>AB1590/Z1590</f>
        <v/>
      </c>
      <c r="Z1590" s="4">
        <f>T1590</f>
        <v/>
      </c>
      <c r="AA1590" s="4">
        <f>IF(OR(S1590="6C",S1590="6B",S1590="5X",S1590="5Y"),0.08,0.5)</f>
        <v/>
      </c>
      <c r="AB1590" s="4">
        <f>$AG$5/$AG$2*Z1590</f>
        <v/>
      </c>
      <c r="AC1590" s="19">
        <f>Z1590+AA1590</f>
        <v/>
      </c>
      <c r="AD1590" s="8">
        <f>IF(COUNTIF(Catégories!A:A,N1590)=0,"catégorie inconnue",LOOKUP(N1590,Catégories!A:A,Catégories!B:B))</f>
        <v/>
      </c>
      <c r="AE1590" s="21">
        <f>SUM(Z1590:AB1590)</f>
        <v/>
      </c>
    </row>
    <row r="1591" hidden="1" s="101">
      <c r="B1591" s="127" t="inlineStr">
        <is>
          <t>13624021</t>
        </is>
      </c>
      <c r="C1591" s="127" t="inlineStr">
        <is>
          <t>2</t>
        </is>
      </c>
      <c r="D1591" s="123" t="n">
        <v>46152</v>
      </c>
      <c r="E1591" s="127" t="inlineStr">
        <is>
          <t>3037 GA</t>
        </is>
      </c>
      <c r="F1591" s="127" t="inlineStr">
        <is>
          <t>21320</t>
        </is>
      </c>
      <c r="G1591" s="127" t="inlineStr">
        <is>
          <t>NL</t>
        </is>
      </c>
      <c r="H1591" s="127" t="inlineStr">
        <is>
          <t>FR</t>
        </is>
      </c>
      <c r="I1591" s="127" t="inlineStr">
        <is>
          <t>109112</t>
        </is>
      </c>
      <c r="J1591" s="127" t="inlineStr">
        <is>
          <t>109112</t>
        </is>
      </c>
      <c r="K1591" s="127" t="inlineStr">
        <is>
          <t>999999</t>
        </is>
      </c>
      <c r="L1591" s="127" t="inlineStr">
        <is>
          <t>XT414114247TS</t>
        </is>
      </c>
      <c r="M1591" s="127" t="inlineStr">
        <is>
          <t>N</t>
        </is>
      </c>
      <c r="N1591" s="127" t="inlineStr">
        <is>
          <t>Transport</t>
        </is>
      </c>
      <c r="O1591" s="127" t="inlineStr">
        <is>
          <t>N</t>
        </is>
      </c>
      <c r="P1591" s="127" t="inlineStr">
        <is>
          <t>S</t>
        </is>
      </c>
      <c r="Q1591" s="127" t="inlineStr">
        <is>
          <t>ZA</t>
        </is>
      </c>
      <c r="R1591" s="147" t="n">
        <v>4.678</v>
      </c>
      <c r="S1591" s="127" t="inlineStr">
        <is>
          <t>6C</t>
        </is>
      </c>
      <c r="T1591" s="148" t="n">
        <v>9.69</v>
      </c>
      <c r="U1591" s="127" t="inlineStr">
        <is>
          <t>LA RUCHE LOGISTIQUE</t>
        </is>
      </c>
      <c r="W1591" s="8">
        <f>IF(C1591&lt;&gt;2,"",IF(S1591="5X","5XK",IF(S1591="5Y","5YK",IF(S1591="6B","6BK",IF(S1591="6C","6CK","")))))</f>
        <v/>
      </c>
      <c r="X1591" s="8">
        <f>IF(S1591="6B",_xlfn.XLOOKUP(H1591,'Zoning 2shop'!A:A,'Zoning 2shop'!B:B),IF(S1591="6C",_xlfn.XLOOKUP(G1591,'Zoning 2shop'!C:C,'Zoning 2shop'!D:D),""))</f>
        <v/>
      </c>
      <c r="Y1591" s="112">
        <f>AB1591/Z1591</f>
        <v/>
      </c>
      <c r="Z1591" s="4">
        <f>T1591</f>
        <v/>
      </c>
      <c r="AA1591" s="4">
        <f>IF(OR(S1591="6C",S1591="6B",S1591="5X",S1591="5Y"),0.08,0.5)</f>
        <v/>
      </c>
      <c r="AB1591" s="4">
        <f>$AG$5/$AG$2*Z1591</f>
        <v/>
      </c>
      <c r="AC1591" s="19">
        <f>Z1591+AA1591</f>
        <v/>
      </c>
      <c r="AD1591" s="8">
        <f>IF(COUNTIF(Catégories!A:A,N1591)=0,"catégorie inconnue",LOOKUP(N1591,Catégories!A:A,Catégories!B:B))</f>
        <v/>
      </c>
      <c r="AE1591" s="21">
        <f>SUM(Z1591:AB1591)</f>
        <v/>
      </c>
    </row>
    <row r="1592" hidden="1" s="101">
      <c r="B1592" s="127" t="inlineStr">
        <is>
          <t>13624021</t>
        </is>
      </c>
      <c r="C1592" s="127" t="inlineStr">
        <is>
          <t>2</t>
        </is>
      </c>
      <c r="D1592" s="123" t="n">
        <v>46152</v>
      </c>
      <c r="E1592" s="127" t="inlineStr">
        <is>
          <t>12167</t>
        </is>
      </c>
      <c r="F1592" s="127" t="inlineStr">
        <is>
          <t>21320</t>
        </is>
      </c>
      <c r="G1592" s="127" t="inlineStr">
        <is>
          <t>DE</t>
        </is>
      </c>
      <c r="H1592" s="127" t="inlineStr">
        <is>
          <t>FR</t>
        </is>
      </c>
      <c r="I1592" s="127" t="inlineStr">
        <is>
          <t>108939</t>
        </is>
      </c>
      <c r="J1592" s="127" t="inlineStr">
        <is>
          <t>108939</t>
        </is>
      </c>
      <c r="K1592" s="127" t="inlineStr">
        <is>
          <t>999999</t>
        </is>
      </c>
      <c r="L1592" s="127" t="inlineStr">
        <is>
          <t>XT414114984TS</t>
        </is>
      </c>
      <c r="M1592" s="127" t="inlineStr">
        <is>
          <t>N</t>
        </is>
      </c>
      <c r="N1592" s="127" t="inlineStr">
        <is>
          <t>Transport</t>
        </is>
      </c>
      <c r="O1592" s="127" t="inlineStr">
        <is>
          <t>N</t>
        </is>
      </c>
      <c r="P1592" s="127" t="inlineStr">
        <is>
          <t>S</t>
        </is>
      </c>
      <c r="Q1592" s="127" t="inlineStr">
        <is>
          <t>ZA</t>
        </is>
      </c>
      <c r="R1592" s="147" t="n">
        <v>0.8</v>
      </c>
      <c r="S1592" s="127" t="inlineStr">
        <is>
          <t>6C</t>
        </is>
      </c>
      <c r="T1592" s="148" t="n">
        <v>5.55</v>
      </c>
      <c r="U1592" s="127" t="inlineStr">
        <is>
          <t>LA RUCHE LOGISTIQUE</t>
        </is>
      </c>
      <c r="W1592" s="8">
        <f>IF(C1592&lt;&gt;2,"",IF(S1592="5X","5XK",IF(S1592="5Y","5YK",IF(S1592="6B","6BK",IF(S1592="6C","6CK","")))))</f>
        <v/>
      </c>
      <c r="X1592" s="8">
        <f>IF(S1592="6B",_xlfn.XLOOKUP(H1592,'Zoning 2shop'!A:A,'Zoning 2shop'!B:B),IF(S1592="6C",_xlfn.XLOOKUP(G1592,'Zoning 2shop'!C:C,'Zoning 2shop'!D:D),""))</f>
        <v/>
      </c>
      <c r="Y1592" s="112">
        <f>AB1592/Z1592</f>
        <v/>
      </c>
      <c r="Z1592" s="4">
        <f>T1592</f>
        <v/>
      </c>
      <c r="AA1592" s="4">
        <f>IF(OR(S1592="6C",S1592="6B",S1592="5X",S1592="5Y"),0.08,0.5)</f>
        <v/>
      </c>
      <c r="AB1592" s="4">
        <f>$AG$5/$AG$2*Z1592</f>
        <v/>
      </c>
      <c r="AC1592" s="19">
        <f>Z1592+AA1592</f>
        <v/>
      </c>
      <c r="AD1592" s="8">
        <f>IF(COUNTIF(Catégories!A:A,N1592)=0,"catégorie inconnue",LOOKUP(N1592,Catégories!A:A,Catégories!B:B))</f>
        <v/>
      </c>
      <c r="AE1592" s="21">
        <f>SUM(Z1592:AB1592)</f>
        <v/>
      </c>
    </row>
    <row r="1593" hidden="1" s="101">
      <c r="B1593" s="127" t="inlineStr">
        <is>
          <t>13624021</t>
        </is>
      </c>
      <c r="C1593" s="127" t="inlineStr">
        <is>
          <t>2</t>
        </is>
      </c>
      <c r="D1593" s="123" t="n">
        <v>46152</v>
      </c>
      <c r="E1593" s="127" t="inlineStr">
        <is>
          <t>18609</t>
        </is>
      </c>
      <c r="F1593" s="127" t="inlineStr">
        <is>
          <t>21320</t>
        </is>
      </c>
      <c r="G1593" s="127" t="inlineStr">
        <is>
          <t>DE</t>
        </is>
      </c>
      <c r="H1593" s="127" t="inlineStr">
        <is>
          <t>FR</t>
        </is>
      </c>
      <c r="I1593" s="127" t="inlineStr">
        <is>
          <t>107480</t>
        </is>
      </c>
      <c r="J1593" s="127" t="inlineStr">
        <is>
          <t>107480</t>
        </is>
      </c>
      <c r="K1593" s="127" t="inlineStr">
        <is>
          <t>999999</t>
        </is>
      </c>
      <c r="L1593" s="127" t="inlineStr">
        <is>
          <t>XT414115185TS</t>
        </is>
      </c>
      <c r="M1593" s="127" t="inlineStr">
        <is>
          <t>N</t>
        </is>
      </c>
      <c r="N1593" s="127" t="inlineStr">
        <is>
          <t>Transport</t>
        </is>
      </c>
      <c r="O1593" s="127" t="inlineStr">
        <is>
          <t>N</t>
        </is>
      </c>
      <c r="P1593" s="127" t="inlineStr">
        <is>
          <t>S</t>
        </is>
      </c>
      <c r="Q1593" s="127" t="inlineStr">
        <is>
          <t>ZA</t>
        </is>
      </c>
      <c r="R1593" s="147" t="n">
        <v>4.678</v>
      </c>
      <c r="S1593" s="127" t="inlineStr">
        <is>
          <t>6C</t>
        </is>
      </c>
      <c r="T1593" s="148" t="n">
        <v>9.69</v>
      </c>
      <c r="U1593" s="127" t="inlineStr">
        <is>
          <t>LA RUCHE LOGISTIQUE</t>
        </is>
      </c>
      <c r="W1593" s="8">
        <f>IF(C1593&lt;&gt;2,"",IF(S1593="5X","5XK",IF(S1593="5Y","5YK",IF(S1593="6B","6BK",IF(S1593="6C","6CK","")))))</f>
        <v/>
      </c>
      <c r="X1593" s="8">
        <f>IF(S1593="6B",_xlfn.XLOOKUP(H1593,'Zoning 2shop'!A:A,'Zoning 2shop'!B:B),IF(S1593="6C",_xlfn.XLOOKUP(G1593,'Zoning 2shop'!C:C,'Zoning 2shop'!D:D),""))</f>
        <v/>
      </c>
      <c r="Y1593" s="112">
        <f>AB1593/Z1593</f>
        <v/>
      </c>
      <c r="Z1593" s="4">
        <f>T1593</f>
        <v/>
      </c>
      <c r="AA1593" s="4">
        <f>IF(OR(S1593="6C",S1593="6B",S1593="5X",S1593="5Y"),0.08,0.5)</f>
        <v/>
      </c>
      <c r="AB1593" s="4">
        <f>$AG$5/$AG$2*Z1593</f>
        <v/>
      </c>
      <c r="AC1593" s="19">
        <f>Z1593+AA1593</f>
        <v/>
      </c>
      <c r="AD1593" s="8">
        <f>IF(COUNTIF(Catégories!A:A,N1593)=0,"catégorie inconnue",LOOKUP(N1593,Catégories!A:A,Catégories!B:B))</f>
        <v/>
      </c>
      <c r="AE1593" s="21">
        <f>SUM(Z1593:AB1593)</f>
        <v/>
      </c>
    </row>
    <row r="1594" hidden="1" s="101">
      <c r="B1594" s="127" t="inlineStr">
        <is>
          <t>13624021</t>
        </is>
      </c>
      <c r="C1594" s="127" t="inlineStr">
        <is>
          <t>2</t>
        </is>
      </c>
      <c r="D1594" s="123" t="n">
        <v>46152</v>
      </c>
      <c r="E1594" s="127" t="inlineStr">
        <is>
          <t>69234</t>
        </is>
      </c>
      <c r="F1594" s="127" t="inlineStr">
        <is>
          <t>21320</t>
        </is>
      </c>
      <c r="G1594" s="127" t="inlineStr">
        <is>
          <t>DE</t>
        </is>
      </c>
      <c r="H1594" s="127" t="inlineStr">
        <is>
          <t>FR</t>
        </is>
      </c>
      <c r="I1594" s="127" t="inlineStr">
        <is>
          <t>106836</t>
        </is>
      </c>
      <c r="J1594" s="127" t="inlineStr">
        <is>
          <t>106836</t>
        </is>
      </c>
      <c r="K1594" s="127" t="inlineStr">
        <is>
          <t>999999</t>
        </is>
      </c>
      <c r="L1594" s="127" t="inlineStr">
        <is>
          <t>XT414115327TS</t>
        </is>
      </c>
      <c r="M1594" s="127" t="inlineStr">
        <is>
          <t>N</t>
        </is>
      </c>
      <c r="N1594" s="127" t="inlineStr">
        <is>
          <t>Transport</t>
        </is>
      </c>
      <c r="O1594" s="127" t="inlineStr">
        <is>
          <t>N</t>
        </is>
      </c>
      <c r="P1594" s="127" t="inlineStr">
        <is>
          <t>S</t>
        </is>
      </c>
      <c r="Q1594" s="127" t="inlineStr">
        <is>
          <t>ZA</t>
        </is>
      </c>
      <c r="R1594" s="147" t="n">
        <v>4.266</v>
      </c>
      <c r="S1594" s="127" t="inlineStr">
        <is>
          <t>6C</t>
        </is>
      </c>
      <c r="T1594" s="148" t="n">
        <v>9.69</v>
      </c>
      <c r="U1594" s="127" t="inlineStr">
        <is>
          <t>LA RUCHE LOGISTIQUE</t>
        </is>
      </c>
      <c r="W1594" s="8">
        <f>IF(C1594&lt;&gt;2,"",IF(S1594="5X","5XK",IF(S1594="5Y","5YK",IF(S1594="6B","6BK",IF(S1594="6C","6CK","")))))</f>
        <v/>
      </c>
      <c r="X1594" s="8">
        <f>IF(S1594="6B",_xlfn.XLOOKUP(H1594,'Zoning 2shop'!A:A,'Zoning 2shop'!B:B),IF(S1594="6C",_xlfn.XLOOKUP(G1594,'Zoning 2shop'!C:C,'Zoning 2shop'!D:D),""))</f>
        <v/>
      </c>
      <c r="Y1594" s="112">
        <f>AB1594/Z1594</f>
        <v/>
      </c>
      <c r="Z1594" s="4">
        <f>T1594</f>
        <v/>
      </c>
      <c r="AA1594" s="4">
        <f>IF(OR(S1594="6C",S1594="6B",S1594="5X",S1594="5Y"),0.08,0.5)</f>
        <v/>
      </c>
      <c r="AB1594" s="4">
        <f>$AG$5/$AG$2*Z1594</f>
        <v/>
      </c>
      <c r="AC1594" s="19">
        <f>Z1594+AA1594</f>
        <v/>
      </c>
      <c r="AD1594" s="8">
        <f>IF(COUNTIF(Catégories!A:A,N1594)=0,"catégorie inconnue",LOOKUP(N1594,Catégories!A:A,Catégories!B:B))</f>
        <v/>
      </c>
      <c r="AE1594" s="21">
        <f>SUM(Z1594:AB1594)</f>
        <v/>
      </c>
    </row>
    <row r="1595" hidden="1" s="101">
      <c r="B1595" s="127" t="inlineStr">
        <is>
          <t>13624021</t>
        </is>
      </c>
      <c r="C1595" s="127" t="inlineStr">
        <is>
          <t>2</t>
        </is>
      </c>
      <c r="D1595" s="123" t="n">
        <v>46152</v>
      </c>
      <c r="E1595" s="127" t="inlineStr">
        <is>
          <t>3583 BK</t>
        </is>
      </c>
      <c r="F1595" s="127" t="inlineStr">
        <is>
          <t>21320</t>
        </is>
      </c>
      <c r="G1595" s="127" t="inlineStr">
        <is>
          <t>NL</t>
        </is>
      </c>
      <c r="H1595" s="127" t="inlineStr">
        <is>
          <t>FR</t>
        </is>
      </c>
      <c r="I1595" s="127" t="inlineStr">
        <is>
          <t>109463</t>
        </is>
      </c>
      <c r="J1595" s="127" t="inlineStr">
        <is>
          <t>109463</t>
        </is>
      </c>
      <c r="K1595" s="127" t="inlineStr">
        <is>
          <t>999999</t>
        </is>
      </c>
      <c r="L1595" s="127" t="inlineStr">
        <is>
          <t>XT414115812TS</t>
        </is>
      </c>
      <c r="M1595" s="127" t="inlineStr">
        <is>
          <t>N</t>
        </is>
      </c>
      <c r="N1595" s="127" t="inlineStr">
        <is>
          <t>Transport</t>
        </is>
      </c>
      <c r="O1595" s="127" t="inlineStr">
        <is>
          <t>N</t>
        </is>
      </c>
      <c r="P1595" s="127" t="inlineStr">
        <is>
          <t>S</t>
        </is>
      </c>
      <c r="Q1595" s="127" t="inlineStr">
        <is>
          <t>ZA</t>
        </is>
      </c>
      <c r="R1595" s="147" t="n">
        <v>0.896</v>
      </c>
      <c r="S1595" s="127" t="inlineStr">
        <is>
          <t>6C</t>
        </is>
      </c>
      <c r="T1595" s="148" t="n">
        <v>5.55</v>
      </c>
      <c r="U1595" s="127" t="inlineStr">
        <is>
          <t>LA RUCHE LOGISTIQUE</t>
        </is>
      </c>
      <c r="W1595" s="8">
        <f>IF(C1595&lt;&gt;2,"",IF(S1595="5X","5XK",IF(S1595="5Y","5YK",IF(S1595="6B","6BK",IF(S1595="6C","6CK","")))))</f>
        <v/>
      </c>
      <c r="X1595" s="8">
        <f>IF(S1595="6B",_xlfn.XLOOKUP(H1595,'Zoning 2shop'!A:A,'Zoning 2shop'!B:B),IF(S1595="6C",_xlfn.XLOOKUP(G1595,'Zoning 2shop'!C:C,'Zoning 2shop'!D:D),""))</f>
        <v/>
      </c>
      <c r="Y1595" s="112">
        <f>AB1595/Z1595</f>
        <v/>
      </c>
      <c r="Z1595" s="4">
        <f>T1595</f>
        <v/>
      </c>
      <c r="AA1595" s="4">
        <f>IF(OR(S1595="6C",S1595="6B",S1595="5X",S1595="5Y"),0.08,0.5)</f>
        <v/>
      </c>
      <c r="AB1595" s="4">
        <f>$AG$5/$AG$2*Z1595</f>
        <v/>
      </c>
      <c r="AC1595" s="19">
        <f>Z1595+AA1595</f>
        <v/>
      </c>
      <c r="AD1595" s="8">
        <f>IF(COUNTIF(Catégories!A:A,N1595)=0,"catégorie inconnue",LOOKUP(N1595,Catégories!A:A,Catégories!B:B))</f>
        <v/>
      </c>
      <c r="AE1595" s="21">
        <f>SUM(Z1595:AB1595)</f>
        <v/>
      </c>
    </row>
    <row r="1596" hidden="1" s="101">
      <c r="B1596" s="127" t="inlineStr">
        <is>
          <t>13624021</t>
        </is>
      </c>
      <c r="C1596" s="127" t="inlineStr">
        <is>
          <t>2</t>
        </is>
      </c>
      <c r="D1596" s="123" t="n">
        <v>46152</v>
      </c>
      <c r="E1596" s="127" t="inlineStr">
        <is>
          <t>34128</t>
        </is>
      </c>
      <c r="F1596" s="127" t="inlineStr">
        <is>
          <t>21320</t>
        </is>
      </c>
      <c r="G1596" s="127" t="inlineStr">
        <is>
          <t>DE</t>
        </is>
      </c>
      <c r="H1596" s="127" t="inlineStr">
        <is>
          <t>FR</t>
        </is>
      </c>
      <c r="I1596" s="127" t="inlineStr">
        <is>
          <t>108439</t>
        </is>
      </c>
      <c r="J1596" s="127" t="inlineStr">
        <is>
          <t>108439</t>
        </is>
      </c>
      <c r="K1596" s="127" t="inlineStr">
        <is>
          <t>999999</t>
        </is>
      </c>
      <c r="L1596" s="127" t="inlineStr">
        <is>
          <t>XT414115980TS</t>
        </is>
      </c>
      <c r="M1596" s="127" t="inlineStr">
        <is>
          <t>N</t>
        </is>
      </c>
      <c r="N1596" s="127" t="inlineStr">
        <is>
          <t>Transport</t>
        </is>
      </c>
      <c r="O1596" s="127" t="inlineStr">
        <is>
          <t>N</t>
        </is>
      </c>
      <c r="P1596" s="127" t="inlineStr">
        <is>
          <t>S</t>
        </is>
      </c>
      <c r="Q1596" s="127" t="inlineStr">
        <is>
          <t>ZA</t>
        </is>
      </c>
      <c r="R1596" s="147" t="n">
        <v>5.773</v>
      </c>
      <c r="S1596" s="127" t="inlineStr">
        <is>
          <t>6C</t>
        </is>
      </c>
      <c r="T1596" s="148" t="n">
        <v>10.35</v>
      </c>
      <c r="U1596" s="127" t="inlineStr">
        <is>
          <t>LA RUCHE LOGISTIQUE</t>
        </is>
      </c>
      <c r="W1596" s="8">
        <f>IF(C1596&lt;&gt;2,"",IF(S1596="5X","5XK",IF(S1596="5Y","5YK",IF(S1596="6B","6BK",IF(S1596="6C","6CK","")))))</f>
        <v/>
      </c>
      <c r="X1596" s="8">
        <f>IF(S1596="6B",_xlfn.XLOOKUP(H1596,'Zoning 2shop'!A:A,'Zoning 2shop'!B:B),IF(S1596="6C",_xlfn.XLOOKUP(G1596,'Zoning 2shop'!C:C,'Zoning 2shop'!D:D),""))</f>
        <v/>
      </c>
      <c r="Y1596" s="112">
        <f>AB1596/Z1596</f>
        <v/>
      </c>
      <c r="Z1596" s="4">
        <f>T1596</f>
        <v/>
      </c>
      <c r="AA1596" s="4">
        <f>IF(OR(S1596="6C",S1596="6B",S1596="5X",S1596="5Y"),0.08,0.5)</f>
        <v/>
      </c>
      <c r="AB1596" s="4">
        <f>$AG$5/$AG$2*Z1596</f>
        <v/>
      </c>
      <c r="AC1596" s="19">
        <f>Z1596+AA1596</f>
        <v/>
      </c>
      <c r="AD1596" s="8">
        <f>IF(COUNTIF(Catégories!A:A,N1596)=0,"catégorie inconnue",LOOKUP(N1596,Catégories!A:A,Catégories!B:B))</f>
        <v/>
      </c>
      <c r="AE1596" s="21">
        <f>SUM(Z1596:AB1596)</f>
        <v/>
      </c>
    </row>
    <row r="1597" hidden="1" s="101">
      <c r="B1597" s="127" t="inlineStr">
        <is>
          <t>13624021</t>
        </is>
      </c>
      <c r="C1597" s="127" t="inlineStr">
        <is>
          <t>2</t>
        </is>
      </c>
      <c r="D1597" s="123" t="n">
        <v>46152</v>
      </c>
      <c r="E1597" s="127" t="inlineStr">
        <is>
          <t>50259</t>
        </is>
      </c>
      <c r="F1597" s="127" t="inlineStr">
        <is>
          <t>21320</t>
        </is>
      </c>
      <c r="G1597" s="127" t="inlineStr">
        <is>
          <t>DE</t>
        </is>
      </c>
      <c r="H1597" s="127" t="inlineStr">
        <is>
          <t>FR</t>
        </is>
      </c>
      <c r="I1597" s="127" t="inlineStr">
        <is>
          <t>110055</t>
        </is>
      </c>
      <c r="J1597" s="127" t="inlineStr">
        <is>
          <t>110055</t>
        </is>
      </c>
      <c r="K1597" s="127" t="inlineStr">
        <is>
          <t>999999</t>
        </is>
      </c>
      <c r="L1597" s="127" t="inlineStr">
        <is>
          <t>XT414118155TS</t>
        </is>
      </c>
      <c r="M1597" s="127" t="inlineStr">
        <is>
          <t>N</t>
        </is>
      </c>
      <c r="N1597" s="127" t="inlineStr">
        <is>
          <t>Transport</t>
        </is>
      </c>
      <c r="O1597" s="127" t="inlineStr">
        <is>
          <t>N</t>
        </is>
      </c>
      <c r="P1597" s="127" t="inlineStr">
        <is>
          <t>S</t>
        </is>
      </c>
      <c r="Q1597" s="127" t="inlineStr">
        <is>
          <t>ZA</t>
        </is>
      </c>
      <c r="R1597" s="147" t="n">
        <v>4.532</v>
      </c>
      <c r="S1597" s="127" t="inlineStr">
        <is>
          <t>6C</t>
        </is>
      </c>
      <c r="T1597" s="148" t="n">
        <v>9.69</v>
      </c>
      <c r="U1597" s="127" t="inlineStr">
        <is>
          <t>LA RUCHE LOGISTIQUE</t>
        </is>
      </c>
      <c r="W1597" s="8">
        <f>IF(C1597&lt;&gt;2,"",IF(S1597="5X","5XK",IF(S1597="5Y","5YK",IF(S1597="6B","6BK",IF(S1597="6C","6CK","")))))</f>
        <v/>
      </c>
      <c r="X1597" s="8">
        <f>IF(S1597="6B",_xlfn.XLOOKUP(H1597,'Zoning 2shop'!A:A,'Zoning 2shop'!B:B),IF(S1597="6C",_xlfn.XLOOKUP(G1597,'Zoning 2shop'!C:C,'Zoning 2shop'!D:D),""))</f>
        <v/>
      </c>
      <c r="Y1597" s="112">
        <f>AB1597/Z1597</f>
        <v/>
      </c>
      <c r="Z1597" s="4">
        <f>T1597</f>
        <v/>
      </c>
      <c r="AA1597" s="4">
        <f>IF(OR(S1597="6C",S1597="6B",S1597="5X",S1597="5Y"),0.08,0.5)</f>
        <v/>
      </c>
      <c r="AB1597" s="4">
        <f>$AG$5/$AG$2*Z1597</f>
        <v/>
      </c>
      <c r="AC1597" s="19">
        <f>Z1597+AA1597</f>
        <v/>
      </c>
      <c r="AD1597" s="8">
        <f>IF(COUNTIF(Catégories!A:A,N1597)=0,"catégorie inconnue",LOOKUP(N1597,Catégories!A:A,Catégories!B:B))</f>
        <v/>
      </c>
      <c r="AE1597" s="21">
        <f>SUM(Z1597:AB1597)</f>
        <v/>
      </c>
    </row>
    <row r="1598" hidden="1" s="101">
      <c r="B1598" s="127" t="inlineStr">
        <is>
          <t>13624021</t>
        </is>
      </c>
      <c r="C1598" s="127" t="inlineStr">
        <is>
          <t>2</t>
        </is>
      </c>
      <c r="D1598" s="123" t="n">
        <v>46152</v>
      </c>
      <c r="E1598" s="127" t="inlineStr">
        <is>
          <t>3300</t>
        </is>
      </c>
      <c r="F1598" s="127" t="inlineStr">
        <is>
          <t>21320</t>
        </is>
      </c>
      <c r="G1598" s="127" t="inlineStr">
        <is>
          <t>DK</t>
        </is>
      </c>
      <c r="H1598" s="127" t="inlineStr">
        <is>
          <t>FR</t>
        </is>
      </c>
      <c r="I1598" s="127" t="inlineStr">
        <is>
          <t>106524</t>
        </is>
      </c>
      <c r="J1598" s="127" t="inlineStr">
        <is>
          <t>106524</t>
        </is>
      </c>
      <c r="K1598" s="127" t="inlineStr">
        <is>
          <t>999999</t>
        </is>
      </c>
      <c r="L1598" s="127" t="inlineStr">
        <is>
          <t>XT414118252TS</t>
        </is>
      </c>
      <c r="M1598" s="127" t="inlineStr">
        <is>
          <t>N</t>
        </is>
      </c>
      <c r="N1598" s="127" t="inlineStr">
        <is>
          <t>Transport</t>
        </is>
      </c>
      <c r="O1598" s="127" t="inlineStr">
        <is>
          <t>N</t>
        </is>
      </c>
      <c r="P1598" s="127" t="inlineStr">
        <is>
          <t>S</t>
        </is>
      </c>
      <c r="Q1598" s="127" t="inlineStr">
        <is>
          <t>ZA</t>
        </is>
      </c>
      <c r="R1598" s="147" t="n">
        <v>4.799</v>
      </c>
      <c r="S1598" s="127" t="inlineStr">
        <is>
          <t>6C</t>
        </is>
      </c>
      <c r="T1598" s="148" t="n">
        <v>13.83</v>
      </c>
      <c r="U1598" s="127" t="inlineStr">
        <is>
          <t>LA RUCHE LOGISTIQUE</t>
        </is>
      </c>
      <c r="W1598" s="8">
        <f>IF(C1598&lt;&gt;2,"",IF(S1598="5X","5XK",IF(S1598="5Y","5YK",IF(S1598="6B","6BK",IF(S1598="6C","6CK","")))))</f>
        <v/>
      </c>
      <c r="X1598" s="8">
        <f>IF(S1598="6B",_xlfn.XLOOKUP(H1598,'Zoning 2shop'!A:A,'Zoning 2shop'!B:B),IF(S1598="6C",_xlfn.XLOOKUP(G1598,'Zoning 2shop'!C:C,'Zoning 2shop'!D:D),""))</f>
        <v/>
      </c>
      <c r="Y1598" s="112">
        <f>AB1598/Z1598</f>
        <v/>
      </c>
      <c r="Z1598" s="4">
        <f>T1598</f>
        <v/>
      </c>
      <c r="AA1598" s="4">
        <f>IF(OR(S1598="6C",S1598="6B",S1598="5X",S1598="5Y"),0.08,0.5)</f>
        <v/>
      </c>
      <c r="AB1598" s="4">
        <f>$AG$5/$AG$2*Z1598</f>
        <v/>
      </c>
      <c r="AC1598" s="19">
        <f>Z1598+AA1598</f>
        <v/>
      </c>
      <c r="AD1598" s="8">
        <f>IF(COUNTIF(Catégories!A:A,N1598)=0,"catégorie inconnue",LOOKUP(N1598,Catégories!A:A,Catégories!B:B))</f>
        <v/>
      </c>
      <c r="AE1598" s="21">
        <f>SUM(Z1598:AB1598)</f>
        <v/>
      </c>
    </row>
    <row r="1599" hidden="1" s="101">
      <c r="B1599" s="127" t="inlineStr">
        <is>
          <t>13624021</t>
        </is>
      </c>
      <c r="C1599" s="127" t="inlineStr">
        <is>
          <t>2</t>
        </is>
      </c>
      <c r="D1599" s="123" t="n">
        <v>46152</v>
      </c>
      <c r="E1599" s="127" t="inlineStr">
        <is>
          <t>56330</t>
        </is>
      </c>
      <c r="F1599" s="127" t="inlineStr">
        <is>
          <t>21320</t>
        </is>
      </c>
      <c r="G1599" s="127" t="inlineStr">
        <is>
          <t>DE</t>
        </is>
      </c>
      <c r="H1599" s="127" t="inlineStr">
        <is>
          <t>FR</t>
        </is>
      </c>
      <c r="I1599" s="127" t="inlineStr">
        <is>
          <t>108908</t>
        </is>
      </c>
      <c r="J1599" s="127" t="inlineStr">
        <is>
          <t>108908</t>
        </is>
      </c>
      <c r="K1599" s="127" t="inlineStr">
        <is>
          <t>999999</t>
        </is>
      </c>
      <c r="L1599" s="127" t="inlineStr">
        <is>
          <t>XT414118677TS</t>
        </is>
      </c>
      <c r="M1599" s="127" t="inlineStr">
        <is>
          <t>N</t>
        </is>
      </c>
      <c r="N1599" s="127" t="inlineStr">
        <is>
          <t>Transport</t>
        </is>
      </c>
      <c r="O1599" s="127" t="inlineStr">
        <is>
          <t>N</t>
        </is>
      </c>
      <c r="P1599" s="127" t="inlineStr">
        <is>
          <t>S</t>
        </is>
      </c>
      <c r="Q1599" s="127" t="inlineStr">
        <is>
          <t>ZA</t>
        </is>
      </c>
      <c r="R1599" s="147" t="n">
        <v>6.66</v>
      </c>
      <c r="S1599" s="127" t="inlineStr">
        <is>
          <t>6C</t>
        </is>
      </c>
      <c r="T1599" s="148" t="n">
        <v>11.01</v>
      </c>
      <c r="U1599" s="127" t="inlineStr">
        <is>
          <t>LA RUCHE LOGISTIQUE</t>
        </is>
      </c>
      <c r="W1599" s="8">
        <f>IF(C1599&lt;&gt;2,"",IF(S1599="5X","5XK",IF(S1599="5Y","5YK",IF(S1599="6B","6BK",IF(S1599="6C","6CK","")))))</f>
        <v/>
      </c>
      <c r="X1599" s="8">
        <f>IF(S1599="6B",_xlfn.XLOOKUP(H1599,'Zoning 2shop'!A:A,'Zoning 2shop'!B:B),IF(S1599="6C",_xlfn.XLOOKUP(G1599,'Zoning 2shop'!C:C,'Zoning 2shop'!D:D),""))</f>
        <v/>
      </c>
      <c r="Y1599" s="112">
        <f>AB1599/Z1599</f>
        <v/>
      </c>
      <c r="Z1599" s="4">
        <f>T1599</f>
        <v/>
      </c>
      <c r="AA1599" s="4">
        <f>IF(OR(S1599="6C",S1599="6B",S1599="5X",S1599="5Y"),0.08,0.5)</f>
        <v/>
      </c>
      <c r="AB1599" s="4">
        <f>$AG$5/$AG$2*Z1599</f>
        <v/>
      </c>
      <c r="AC1599" s="19">
        <f>Z1599+AA1599</f>
        <v/>
      </c>
      <c r="AD1599" s="8">
        <f>IF(COUNTIF(Catégories!A:A,N1599)=0,"catégorie inconnue",LOOKUP(N1599,Catégories!A:A,Catégories!B:B))</f>
        <v/>
      </c>
      <c r="AE1599" s="21">
        <f>SUM(Z1599:AB1599)</f>
        <v/>
      </c>
    </row>
    <row r="1600" hidden="1" s="101">
      <c r="B1600" s="127" t="inlineStr">
        <is>
          <t>13624021</t>
        </is>
      </c>
      <c r="C1600" s="127" t="inlineStr">
        <is>
          <t>2</t>
        </is>
      </c>
      <c r="D1600" s="123" t="n">
        <v>46152</v>
      </c>
      <c r="E1600" s="127" t="inlineStr">
        <is>
          <t>21465</t>
        </is>
      </c>
      <c r="F1600" s="127" t="inlineStr">
        <is>
          <t>21320</t>
        </is>
      </c>
      <c r="G1600" s="127" t="inlineStr">
        <is>
          <t>DE</t>
        </is>
      </c>
      <c r="H1600" s="127" t="inlineStr">
        <is>
          <t>FR</t>
        </is>
      </c>
      <c r="I1600" s="127" t="inlineStr">
        <is>
          <t>109921</t>
        </is>
      </c>
      <c r="J1600" s="127" t="inlineStr">
        <is>
          <t>109921</t>
        </is>
      </c>
      <c r="K1600" s="127" t="inlineStr">
        <is>
          <t>999999</t>
        </is>
      </c>
      <c r="L1600" s="127" t="inlineStr">
        <is>
          <t>XT414118717TS</t>
        </is>
      </c>
      <c r="M1600" s="127" t="inlineStr">
        <is>
          <t>N</t>
        </is>
      </c>
      <c r="N1600" s="127" t="inlineStr">
        <is>
          <t>Transport</t>
        </is>
      </c>
      <c r="O1600" s="127" t="inlineStr">
        <is>
          <t>N</t>
        </is>
      </c>
      <c r="P1600" s="127" t="inlineStr">
        <is>
          <t>S</t>
        </is>
      </c>
      <c r="Q1600" s="127" t="inlineStr">
        <is>
          <t>ZA</t>
        </is>
      </c>
      <c r="R1600" s="147" t="n">
        <v>9.6</v>
      </c>
      <c r="S1600" s="127" t="inlineStr">
        <is>
          <t>6C</t>
        </is>
      </c>
      <c r="T1600" s="148" t="n">
        <v>12.99</v>
      </c>
      <c r="U1600" s="127" t="inlineStr">
        <is>
          <t>LA RUCHE LOGISTIQUE</t>
        </is>
      </c>
      <c r="W1600" s="8">
        <f>IF(C1600&lt;&gt;2,"",IF(S1600="5X","5XK",IF(S1600="5Y","5YK",IF(S1600="6B","6BK",IF(S1600="6C","6CK","")))))</f>
        <v/>
      </c>
      <c r="X1600" s="8">
        <f>IF(S1600="6B",_xlfn.XLOOKUP(H1600,'Zoning 2shop'!A:A,'Zoning 2shop'!B:B),IF(S1600="6C",_xlfn.XLOOKUP(G1600,'Zoning 2shop'!C:C,'Zoning 2shop'!D:D),""))</f>
        <v/>
      </c>
      <c r="Y1600" s="112">
        <f>AB1600/Z1600</f>
        <v/>
      </c>
      <c r="Z1600" s="4">
        <f>T1600</f>
        <v/>
      </c>
      <c r="AA1600" s="4">
        <f>IF(OR(S1600="6C",S1600="6B",S1600="5X",S1600="5Y"),0.08,0.5)</f>
        <v/>
      </c>
      <c r="AB1600" s="4">
        <f>$AG$5/$AG$2*Z1600</f>
        <v/>
      </c>
      <c r="AC1600" s="19">
        <f>Z1600+AA1600</f>
        <v/>
      </c>
      <c r="AD1600" s="8">
        <f>IF(COUNTIF(Catégories!A:A,N1600)=0,"catégorie inconnue",LOOKUP(N1600,Catégories!A:A,Catégories!B:B))</f>
        <v/>
      </c>
      <c r="AE1600" s="21">
        <f>SUM(Z1600:AB1600)</f>
        <v/>
      </c>
    </row>
    <row r="1601" hidden="1" s="101">
      <c r="B1601" s="127" t="inlineStr">
        <is>
          <t>13624021</t>
        </is>
      </c>
      <c r="C1601" s="127" t="inlineStr">
        <is>
          <t>2</t>
        </is>
      </c>
      <c r="D1601" s="123" t="n">
        <v>46152</v>
      </c>
      <c r="E1601" s="127" t="inlineStr">
        <is>
          <t>2550</t>
        </is>
      </c>
      <c r="F1601" s="127" t="inlineStr">
        <is>
          <t>21320</t>
        </is>
      </c>
      <c r="G1601" s="127" t="inlineStr">
        <is>
          <t>BE</t>
        </is>
      </c>
      <c r="H1601" s="127" t="inlineStr">
        <is>
          <t>FR</t>
        </is>
      </c>
      <c r="I1601" s="127" t="inlineStr">
        <is>
          <t>108433</t>
        </is>
      </c>
      <c r="J1601" s="127" t="inlineStr">
        <is>
          <t>108433</t>
        </is>
      </c>
      <c r="K1601" s="127" t="inlineStr">
        <is>
          <t>999999</t>
        </is>
      </c>
      <c r="L1601" s="127" t="inlineStr">
        <is>
          <t>XT414118822TS</t>
        </is>
      </c>
      <c r="M1601" s="127" t="inlineStr">
        <is>
          <t>N</t>
        </is>
      </c>
      <c r="N1601" s="127" t="inlineStr">
        <is>
          <t>Transport</t>
        </is>
      </c>
      <c r="O1601" s="127" t="inlineStr">
        <is>
          <t>N</t>
        </is>
      </c>
      <c r="P1601" s="127" t="inlineStr">
        <is>
          <t>S</t>
        </is>
      </c>
      <c r="Q1601" s="127" t="inlineStr">
        <is>
          <t>ZA</t>
        </is>
      </c>
      <c r="R1601" s="147" t="n">
        <v>0.832</v>
      </c>
      <c r="S1601" s="127" t="inlineStr">
        <is>
          <t>6C</t>
        </is>
      </c>
      <c r="T1601" s="148" t="n">
        <v>4.95</v>
      </c>
      <c r="U1601" s="127" t="inlineStr">
        <is>
          <t>LA RUCHE LOGISTIQUE</t>
        </is>
      </c>
      <c r="W1601" s="8">
        <f>IF(C1601&lt;&gt;2,"",IF(S1601="5X","5XK",IF(S1601="5Y","5YK",IF(S1601="6B","6BK",IF(S1601="6C","6CK","")))))</f>
        <v/>
      </c>
      <c r="X1601" s="8">
        <f>IF(S1601="6B",_xlfn.XLOOKUP(H1601,'Zoning 2shop'!A:A,'Zoning 2shop'!B:B),IF(S1601="6C",_xlfn.XLOOKUP(G1601,'Zoning 2shop'!C:C,'Zoning 2shop'!D:D),""))</f>
        <v/>
      </c>
      <c r="Y1601" s="112">
        <f>AB1601/Z1601</f>
        <v/>
      </c>
      <c r="Z1601" s="4">
        <f>T1601</f>
        <v/>
      </c>
      <c r="AA1601" s="4">
        <f>IF(OR(S1601="6C",S1601="6B",S1601="5X",S1601="5Y"),0.08,0.5)</f>
        <v/>
      </c>
      <c r="AB1601" s="4">
        <f>$AG$5/$AG$2*Z1601</f>
        <v/>
      </c>
      <c r="AC1601" s="19">
        <f>Z1601+AA1601</f>
        <v/>
      </c>
      <c r="AD1601" s="8">
        <f>IF(COUNTIF(Catégories!A:A,N1601)=0,"catégorie inconnue",LOOKUP(N1601,Catégories!A:A,Catégories!B:B))</f>
        <v/>
      </c>
      <c r="AE1601" s="21">
        <f>SUM(Z1601:AB1601)</f>
        <v/>
      </c>
    </row>
    <row r="1602" hidden="1" s="101">
      <c r="B1602" s="127" t="inlineStr">
        <is>
          <t>13624021</t>
        </is>
      </c>
      <c r="C1602" s="127" t="inlineStr">
        <is>
          <t>2</t>
        </is>
      </c>
      <c r="D1602" s="123" t="n">
        <v>46152</v>
      </c>
      <c r="E1602" s="127" t="inlineStr">
        <is>
          <t>2550</t>
        </is>
      </c>
      <c r="F1602" s="127" t="inlineStr">
        <is>
          <t>21320</t>
        </is>
      </c>
      <c r="G1602" s="127" t="inlineStr">
        <is>
          <t>BE</t>
        </is>
      </c>
      <c r="H1602" s="127" t="inlineStr">
        <is>
          <t>FR</t>
        </is>
      </c>
      <c r="I1602" s="127" t="inlineStr">
        <is>
          <t>108378</t>
        </is>
      </c>
      <c r="J1602" s="127" t="inlineStr">
        <is>
          <t>108378</t>
        </is>
      </c>
      <c r="K1602" s="127" t="inlineStr">
        <is>
          <t>999999</t>
        </is>
      </c>
      <c r="L1602" s="127" t="inlineStr">
        <is>
          <t>XT414119010TS</t>
        </is>
      </c>
      <c r="M1602" s="127" t="inlineStr">
        <is>
          <t>N</t>
        </is>
      </c>
      <c r="N1602" s="127" t="inlineStr">
        <is>
          <t>Transport</t>
        </is>
      </c>
      <c r="O1602" s="127" t="inlineStr">
        <is>
          <t>N</t>
        </is>
      </c>
      <c r="P1602" s="127" t="inlineStr">
        <is>
          <t>S</t>
        </is>
      </c>
      <c r="Q1602" s="127" t="inlineStr">
        <is>
          <t>ZA</t>
        </is>
      </c>
      <c r="R1602" s="147" t="n">
        <v>0.572</v>
      </c>
      <c r="S1602" s="127" t="inlineStr">
        <is>
          <t>6C</t>
        </is>
      </c>
      <c r="T1602" s="148" t="n">
        <v>4.95</v>
      </c>
      <c r="U1602" s="127" t="inlineStr">
        <is>
          <t>LA RUCHE LOGISTIQUE</t>
        </is>
      </c>
      <c r="W1602" s="8">
        <f>IF(C1602&lt;&gt;2,"",IF(S1602="5X","5XK",IF(S1602="5Y","5YK",IF(S1602="6B","6BK",IF(S1602="6C","6CK","")))))</f>
        <v/>
      </c>
      <c r="X1602" s="8">
        <f>IF(S1602="6B",_xlfn.XLOOKUP(H1602,'Zoning 2shop'!A:A,'Zoning 2shop'!B:B),IF(S1602="6C",_xlfn.XLOOKUP(G1602,'Zoning 2shop'!C:C,'Zoning 2shop'!D:D),""))</f>
        <v/>
      </c>
      <c r="Y1602" s="112">
        <f>AB1602/Z1602</f>
        <v/>
      </c>
      <c r="Z1602" s="4">
        <f>T1602</f>
        <v/>
      </c>
      <c r="AA1602" s="4">
        <f>IF(OR(S1602="6C",S1602="6B",S1602="5X",S1602="5Y"),0.08,0.5)</f>
        <v/>
      </c>
      <c r="AB1602" s="4">
        <f>$AG$5/$AG$2*Z1602</f>
        <v/>
      </c>
      <c r="AC1602" s="19">
        <f>Z1602+AA1602</f>
        <v/>
      </c>
      <c r="AD1602" s="8">
        <f>IF(COUNTIF(Catégories!A:A,N1602)=0,"catégorie inconnue",LOOKUP(N1602,Catégories!A:A,Catégories!B:B))</f>
        <v/>
      </c>
      <c r="AE1602" s="21">
        <f>SUM(Z1602:AB1602)</f>
        <v/>
      </c>
    </row>
    <row r="1603" hidden="1" s="101">
      <c r="B1603" s="127" t="inlineStr">
        <is>
          <t>13624021</t>
        </is>
      </c>
      <c r="C1603" s="127" t="inlineStr">
        <is>
          <t>2</t>
        </is>
      </c>
      <c r="D1603" s="123" t="n">
        <v>46152</v>
      </c>
      <c r="E1603" s="127" t="inlineStr">
        <is>
          <t>89134</t>
        </is>
      </c>
      <c r="F1603" s="127" t="inlineStr">
        <is>
          <t>21320</t>
        </is>
      </c>
      <c r="G1603" s="127" t="inlineStr">
        <is>
          <t>DE</t>
        </is>
      </c>
      <c r="H1603" s="127" t="inlineStr">
        <is>
          <t>FR</t>
        </is>
      </c>
      <c r="I1603" s="127" t="inlineStr">
        <is>
          <t>109602</t>
        </is>
      </c>
      <c r="J1603" s="127" t="inlineStr">
        <is>
          <t>109602</t>
        </is>
      </c>
      <c r="K1603" s="127" t="inlineStr">
        <is>
          <t>999999</t>
        </is>
      </c>
      <c r="L1603" s="127" t="inlineStr">
        <is>
          <t>XT414119258TS</t>
        </is>
      </c>
      <c r="M1603" s="127" t="inlineStr">
        <is>
          <t>N</t>
        </is>
      </c>
      <c r="N1603" s="127" t="inlineStr">
        <is>
          <t>Transport</t>
        </is>
      </c>
      <c r="O1603" s="127" t="inlineStr">
        <is>
          <t>N</t>
        </is>
      </c>
      <c r="P1603" s="127" t="inlineStr">
        <is>
          <t>S</t>
        </is>
      </c>
      <c r="Q1603" s="127" t="inlineStr">
        <is>
          <t>ZA</t>
        </is>
      </c>
      <c r="R1603" s="147" t="n">
        <v>4.266</v>
      </c>
      <c r="S1603" s="127" t="inlineStr">
        <is>
          <t>6C</t>
        </is>
      </c>
      <c r="T1603" s="148" t="n">
        <v>9.69</v>
      </c>
      <c r="U1603" s="127" t="inlineStr">
        <is>
          <t>LA RUCHE LOGISTIQUE</t>
        </is>
      </c>
      <c r="W1603" s="8">
        <f>IF(C1603&lt;&gt;2,"",IF(S1603="5X","5XK",IF(S1603="5Y","5YK",IF(S1603="6B","6BK",IF(S1603="6C","6CK","")))))</f>
        <v/>
      </c>
      <c r="X1603" s="8">
        <f>IF(S1603="6B",_xlfn.XLOOKUP(H1603,'Zoning 2shop'!A:A,'Zoning 2shop'!B:B),IF(S1603="6C",_xlfn.XLOOKUP(G1603,'Zoning 2shop'!C:C,'Zoning 2shop'!D:D),""))</f>
        <v/>
      </c>
      <c r="Y1603" s="112">
        <f>AB1603/Z1603</f>
        <v/>
      </c>
      <c r="Z1603" s="4">
        <f>T1603</f>
        <v/>
      </c>
      <c r="AA1603" s="4">
        <f>IF(OR(S1603="6C",S1603="6B",S1603="5X",S1603="5Y"),0.08,0.5)</f>
        <v/>
      </c>
      <c r="AB1603" s="4">
        <f>$AG$5/$AG$2*Z1603</f>
        <v/>
      </c>
      <c r="AC1603" s="19">
        <f>Z1603+AA1603</f>
        <v/>
      </c>
      <c r="AD1603" s="8">
        <f>IF(COUNTIF(Catégories!A:A,N1603)=0,"catégorie inconnue",LOOKUP(N1603,Catégories!A:A,Catégories!B:B))</f>
        <v/>
      </c>
      <c r="AE1603" s="21">
        <f>SUM(Z1603:AB1603)</f>
        <v/>
      </c>
    </row>
    <row r="1604" hidden="1" s="101">
      <c r="B1604" s="127" t="inlineStr">
        <is>
          <t>13624021</t>
        </is>
      </c>
      <c r="C1604" s="127" t="inlineStr">
        <is>
          <t>2</t>
        </is>
      </c>
      <c r="D1604" s="123" t="n">
        <v>46152</v>
      </c>
      <c r="E1604" s="127" t="inlineStr">
        <is>
          <t>90530</t>
        </is>
      </c>
      <c r="F1604" s="127" t="inlineStr">
        <is>
          <t>21320</t>
        </is>
      </c>
      <c r="G1604" s="127" t="inlineStr">
        <is>
          <t>DE</t>
        </is>
      </c>
      <c r="H1604" s="127" t="inlineStr">
        <is>
          <t>FR</t>
        </is>
      </c>
      <c r="I1604" s="127" t="inlineStr">
        <is>
          <t>109812</t>
        </is>
      </c>
      <c r="J1604" s="127" t="inlineStr">
        <is>
          <t>109812</t>
        </is>
      </c>
      <c r="K1604" s="127" t="inlineStr">
        <is>
          <t>999999</t>
        </is>
      </c>
      <c r="L1604" s="127" t="inlineStr">
        <is>
          <t>XT414119505TS</t>
        </is>
      </c>
      <c r="M1604" s="127" t="inlineStr">
        <is>
          <t>N</t>
        </is>
      </c>
      <c r="N1604" s="127" t="inlineStr">
        <is>
          <t>Transport</t>
        </is>
      </c>
      <c r="O1604" s="127" t="inlineStr">
        <is>
          <t>N</t>
        </is>
      </c>
      <c r="P1604" s="127" t="inlineStr">
        <is>
          <t>S</t>
        </is>
      </c>
      <c r="Q1604" s="127" t="inlineStr">
        <is>
          <t>ZA</t>
        </is>
      </c>
      <c r="R1604" s="147" t="n">
        <v>4.266</v>
      </c>
      <c r="S1604" s="127" t="inlineStr">
        <is>
          <t>6C</t>
        </is>
      </c>
      <c r="T1604" s="148" t="n">
        <v>9.69</v>
      </c>
      <c r="U1604" s="127" t="inlineStr">
        <is>
          <t>LA RUCHE LOGISTIQUE</t>
        </is>
      </c>
      <c r="W1604" s="8">
        <f>IF(C1604&lt;&gt;2,"",IF(S1604="5X","5XK",IF(S1604="5Y","5YK",IF(S1604="6B","6BK",IF(S1604="6C","6CK","")))))</f>
        <v/>
      </c>
      <c r="X1604" s="8">
        <f>IF(S1604="6B",_xlfn.XLOOKUP(H1604,'Zoning 2shop'!A:A,'Zoning 2shop'!B:B),IF(S1604="6C",_xlfn.XLOOKUP(G1604,'Zoning 2shop'!C:C,'Zoning 2shop'!D:D),""))</f>
        <v/>
      </c>
      <c r="Y1604" s="112">
        <f>AB1604/Z1604</f>
        <v/>
      </c>
      <c r="Z1604" s="4">
        <f>T1604</f>
        <v/>
      </c>
      <c r="AA1604" s="4">
        <f>IF(OR(S1604="6C",S1604="6B",S1604="5X",S1604="5Y"),0.08,0.5)</f>
        <v/>
      </c>
      <c r="AB1604" s="4">
        <f>$AG$5/$AG$2*Z1604</f>
        <v/>
      </c>
      <c r="AC1604" s="19">
        <f>Z1604+AA1604</f>
        <v/>
      </c>
      <c r="AD1604" s="8">
        <f>IF(COUNTIF(Catégories!A:A,N1604)=0,"catégorie inconnue",LOOKUP(N1604,Catégories!A:A,Catégories!B:B))</f>
        <v/>
      </c>
      <c r="AE1604" s="21">
        <f>SUM(Z1604:AB1604)</f>
        <v/>
      </c>
    </row>
    <row r="1605" hidden="1" s="101">
      <c r="B1605" s="127" t="inlineStr">
        <is>
          <t>13624021</t>
        </is>
      </c>
      <c r="C1605" s="127" t="inlineStr">
        <is>
          <t>2</t>
        </is>
      </c>
      <c r="D1605" s="123" t="n">
        <v>46152</v>
      </c>
      <c r="E1605" s="127" t="inlineStr">
        <is>
          <t>12053</t>
        </is>
      </c>
      <c r="F1605" s="127" t="inlineStr">
        <is>
          <t>21320</t>
        </is>
      </c>
      <c r="G1605" s="127" t="inlineStr">
        <is>
          <t>DE</t>
        </is>
      </c>
      <c r="H1605" s="127" t="inlineStr">
        <is>
          <t>FR</t>
        </is>
      </c>
      <c r="I1605" s="127" t="inlineStr">
        <is>
          <t>109074</t>
        </is>
      </c>
      <c r="J1605" s="127" t="inlineStr">
        <is>
          <t>109074</t>
        </is>
      </c>
      <c r="K1605" s="127" t="inlineStr">
        <is>
          <t>999999</t>
        </is>
      </c>
      <c r="L1605" s="127" t="inlineStr">
        <is>
          <t>XT414119584TS</t>
        </is>
      </c>
      <c r="M1605" s="127" t="inlineStr">
        <is>
          <t>N</t>
        </is>
      </c>
      <c r="N1605" s="127" t="inlineStr">
        <is>
          <t>Transport</t>
        </is>
      </c>
      <c r="O1605" s="127" t="inlineStr">
        <is>
          <t>N</t>
        </is>
      </c>
      <c r="P1605" s="127" t="inlineStr">
        <is>
          <t>S</t>
        </is>
      </c>
      <c r="Q1605" s="127" t="inlineStr">
        <is>
          <t>ZA</t>
        </is>
      </c>
      <c r="R1605" s="147" t="n">
        <v>4.638</v>
      </c>
      <c r="S1605" s="127" t="inlineStr">
        <is>
          <t>6C</t>
        </is>
      </c>
      <c r="T1605" s="148" t="n">
        <v>9.69</v>
      </c>
      <c r="U1605" s="127" t="inlineStr">
        <is>
          <t>LA RUCHE LOGISTIQUE</t>
        </is>
      </c>
      <c r="W1605" s="8">
        <f>IF(C1605&lt;&gt;2,"",IF(S1605="5X","5XK",IF(S1605="5Y","5YK",IF(S1605="6B","6BK",IF(S1605="6C","6CK","")))))</f>
        <v/>
      </c>
      <c r="X1605" s="8">
        <f>IF(S1605="6B",_xlfn.XLOOKUP(H1605,'Zoning 2shop'!A:A,'Zoning 2shop'!B:B),IF(S1605="6C",_xlfn.XLOOKUP(G1605,'Zoning 2shop'!C:C,'Zoning 2shop'!D:D),""))</f>
        <v/>
      </c>
      <c r="Y1605" s="112">
        <f>AB1605/Z1605</f>
        <v/>
      </c>
      <c r="Z1605" s="4">
        <f>T1605</f>
        <v/>
      </c>
      <c r="AA1605" s="4">
        <f>IF(OR(S1605="6C",S1605="6B",S1605="5X",S1605="5Y"),0.08,0.5)</f>
        <v/>
      </c>
      <c r="AB1605" s="4">
        <f>$AG$5/$AG$2*Z1605</f>
        <v/>
      </c>
      <c r="AC1605" s="19">
        <f>Z1605+AA1605</f>
        <v/>
      </c>
      <c r="AD1605" s="8">
        <f>IF(COUNTIF(Catégories!A:A,N1605)=0,"catégorie inconnue",LOOKUP(N1605,Catégories!A:A,Catégories!B:B))</f>
        <v/>
      </c>
      <c r="AE1605" s="21">
        <f>SUM(Z1605:AB1605)</f>
        <v/>
      </c>
    </row>
    <row r="1606" hidden="1" s="101">
      <c r="B1606" s="127" t="inlineStr">
        <is>
          <t>13624021</t>
        </is>
      </c>
      <c r="C1606" s="127" t="inlineStr">
        <is>
          <t>2</t>
        </is>
      </c>
      <c r="D1606" s="123" t="n">
        <v>46152</v>
      </c>
      <c r="E1606" s="127" t="inlineStr">
        <is>
          <t>45665</t>
        </is>
      </c>
      <c r="F1606" s="127" t="inlineStr">
        <is>
          <t>21320</t>
        </is>
      </c>
      <c r="G1606" s="127" t="inlineStr">
        <is>
          <t>DE</t>
        </is>
      </c>
      <c r="H1606" s="127" t="inlineStr">
        <is>
          <t>FR</t>
        </is>
      </c>
      <c r="I1606" s="127" t="inlineStr">
        <is>
          <t>108883</t>
        </is>
      </c>
      <c r="J1606" s="127" t="inlineStr">
        <is>
          <t>108883</t>
        </is>
      </c>
      <c r="K1606" s="127" t="inlineStr">
        <is>
          <t>999999</t>
        </is>
      </c>
      <c r="L1606" s="127" t="inlineStr">
        <is>
          <t>XT414120018TS</t>
        </is>
      </c>
      <c r="M1606" s="127" t="inlineStr">
        <is>
          <t>N</t>
        </is>
      </c>
      <c r="N1606" s="127" t="inlineStr">
        <is>
          <t>Transport</t>
        </is>
      </c>
      <c r="O1606" s="127" t="inlineStr">
        <is>
          <t>N</t>
        </is>
      </c>
      <c r="P1606" s="127" t="inlineStr">
        <is>
          <t>S</t>
        </is>
      </c>
      <c r="Q1606" s="127" t="inlineStr">
        <is>
          <t>ZA</t>
        </is>
      </c>
      <c r="R1606" s="147" t="n">
        <v>8.968</v>
      </c>
      <c r="S1606" s="127" t="inlineStr">
        <is>
          <t>6C</t>
        </is>
      </c>
      <c r="T1606" s="148" t="n">
        <v>12.33</v>
      </c>
      <c r="U1606" s="127" t="inlineStr">
        <is>
          <t>LA RUCHE LOGISTIQUE</t>
        </is>
      </c>
      <c r="W1606" s="8">
        <f>IF(C1606&lt;&gt;2,"",IF(S1606="5X","5XK",IF(S1606="5Y","5YK",IF(S1606="6B","6BK",IF(S1606="6C","6CK","")))))</f>
        <v/>
      </c>
      <c r="X1606" s="8">
        <f>IF(S1606="6B",_xlfn.XLOOKUP(H1606,'Zoning 2shop'!A:A,'Zoning 2shop'!B:B),IF(S1606="6C",_xlfn.XLOOKUP(G1606,'Zoning 2shop'!C:C,'Zoning 2shop'!D:D),""))</f>
        <v/>
      </c>
      <c r="Y1606" s="112">
        <f>AB1606/Z1606</f>
        <v/>
      </c>
      <c r="Z1606" s="4">
        <f>T1606</f>
        <v/>
      </c>
      <c r="AA1606" s="4">
        <f>IF(OR(S1606="6C",S1606="6B",S1606="5X",S1606="5Y"),0.08,0.5)</f>
        <v/>
      </c>
      <c r="AB1606" s="4">
        <f>$AG$5/$AG$2*Z1606</f>
        <v/>
      </c>
      <c r="AC1606" s="19">
        <f>Z1606+AA1606</f>
        <v/>
      </c>
      <c r="AD1606" s="8">
        <f>IF(COUNTIF(Catégories!A:A,N1606)=0,"catégorie inconnue",LOOKUP(N1606,Catégories!A:A,Catégories!B:B))</f>
        <v/>
      </c>
      <c r="AE1606" s="21">
        <f>SUM(Z1606:AB1606)</f>
        <v/>
      </c>
    </row>
    <row r="1607" hidden="1" s="101">
      <c r="B1607" s="127" t="inlineStr">
        <is>
          <t>13624021</t>
        </is>
      </c>
      <c r="C1607" s="127" t="inlineStr">
        <is>
          <t>2</t>
        </is>
      </c>
      <c r="D1607" s="123" t="n">
        <v>46152</v>
      </c>
      <c r="E1607" s="127" t="inlineStr">
        <is>
          <t>31558</t>
        </is>
      </c>
      <c r="F1607" s="127" t="inlineStr">
        <is>
          <t>21320</t>
        </is>
      </c>
      <c r="G1607" s="127" t="inlineStr">
        <is>
          <t>DE</t>
        </is>
      </c>
      <c r="H1607" s="127" t="inlineStr">
        <is>
          <t>FR</t>
        </is>
      </c>
      <c r="I1607" s="127" t="inlineStr">
        <is>
          <t>110440</t>
        </is>
      </c>
      <c r="J1607" s="127" t="inlineStr">
        <is>
          <t>110440</t>
        </is>
      </c>
      <c r="K1607" s="127" t="inlineStr">
        <is>
          <t>999999</t>
        </is>
      </c>
      <c r="L1607" s="127" t="inlineStr">
        <is>
          <t>XT414120208TS</t>
        </is>
      </c>
      <c r="M1607" s="127" t="inlineStr">
        <is>
          <t>N</t>
        </is>
      </c>
      <c r="N1607" s="127" t="inlineStr">
        <is>
          <t>Transport</t>
        </is>
      </c>
      <c r="O1607" s="127" t="inlineStr">
        <is>
          <t>N</t>
        </is>
      </c>
      <c r="P1607" s="127" t="inlineStr">
        <is>
          <t>S</t>
        </is>
      </c>
      <c r="Q1607" s="127" t="inlineStr">
        <is>
          <t>ZA</t>
        </is>
      </c>
      <c r="R1607" s="147" t="n">
        <v>3.312</v>
      </c>
      <c r="S1607" s="127" t="inlineStr">
        <is>
          <t>6C</t>
        </is>
      </c>
      <c r="T1607" s="148" t="n">
        <v>9.029999999999999</v>
      </c>
      <c r="U1607" s="127" t="inlineStr">
        <is>
          <t>LA RUCHE LOGISTIQUE</t>
        </is>
      </c>
      <c r="W1607" s="8">
        <f>IF(C1607&lt;&gt;2,"",IF(S1607="5X","5XK",IF(S1607="5Y","5YK",IF(S1607="6B","6BK",IF(S1607="6C","6CK","")))))</f>
        <v/>
      </c>
      <c r="X1607" s="8">
        <f>IF(S1607="6B",_xlfn.XLOOKUP(H1607,'Zoning 2shop'!A:A,'Zoning 2shop'!B:B),IF(S1607="6C",_xlfn.XLOOKUP(G1607,'Zoning 2shop'!C:C,'Zoning 2shop'!D:D),""))</f>
        <v/>
      </c>
      <c r="Y1607" s="112">
        <f>AB1607/Z1607</f>
        <v/>
      </c>
      <c r="Z1607" s="4">
        <f>T1607</f>
        <v/>
      </c>
      <c r="AA1607" s="4">
        <f>IF(OR(S1607="6C",S1607="6B",S1607="5X",S1607="5Y"),0.08,0.5)</f>
        <v/>
      </c>
      <c r="AB1607" s="4">
        <f>$AG$5/$AG$2*Z1607</f>
        <v/>
      </c>
      <c r="AC1607" s="19">
        <f>Z1607+AA1607</f>
        <v/>
      </c>
      <c r="AD1607" s="8">
        <f>IF(COUNTIF(Catégories!A:A,N1607)=0,"catégorie inconnue",LOOKUP(N1607,Catégories!A:A,Catégories!B:B))</f>
        <v/>
      </c>
      <c r="AE1607" s="21">
        <f>SUM(Z1607:AB1607)</f>
        <v/>
      </c>
    </row>
    <row r="1608" hidden="1" s="101">
      <c r="B1608" s="127" t="inlineStr">
        <is>
          <t>13624021</t>
        </is>
      </c>
      <c r="C1608" s="127" t="inlineStr">
        <is>
          <t>2</t>
        </is>
      </c>
      <c r="D1608" s="123" t="n">
        <v>46152</v>
      </c>
      <c r="E1608" s="127" t="inlineStr">
        <is>
          <t>6600</t>
        </is>
      </c>
      <c r="F1608" s="127" t="inlineStr">
        <is>
          <t>21320</t>
        </is>
      </c>
      <c r="G1608" s="127" t="inlineStr">
        <is>
          <t>AT</t>
        </is>
      </c>
      <c r="H1608" s="127" t="inlineStr">
        <is>
          <t>FR</t>
        </is>
      </c>
      <c r="I1608" s="127" t="inlineStr">
        <is>
          <t>109253</t>
        </is>
      </c>
      <c r="J1608" s="127" t="inlineStr">
        <is>
          <t>109253</t>
        </is>
      </c>
      <c r="K1608" s="127" t="inlineStr">
        <is>
          <t>999999</t>
        </is>
      </c>
      <c r="L1608" s="127" t="inlineStr">
        <is>
          <t>XT414120358TS</t>
        </is>
      </c>
      <c r="M1608" s="127" t="inlineStr">
        <is>
          <t>N</t>
        </is>
      </c>
      <c r="N1608" s="127" t="inlineStr">
        <is>
          <t>Transport</t>
        </is>
      </c>
      <c r="O1608" s="127" t="inlineStr">
        <is>
          <t>N</t>
        </is>
      </c>
      <c r="P1608" s="127" t="inlineStr">
        <is>
          <t>S</t>
        </is>
      </c>
      <c r="Q1608" s="127" t="inlineStr">
        <is>
          <t>ZA</t>
        </is>
      </c>
      <c r="R1608" s="147" t="n">
        <v>4.403</v>
      </c>
      <c r="S1608" s="127" t="inlineStr">
        <is>
          <t>6C</t>
        </is>
      </c>
      <c r="T1608" s="148" t="n">
        <v>13.83</v>
      </c>
      <c r="U1608" s="127" t="inlineStr">
        <is>
          <t>LA RUCHE LOGISTIQUE</t>
        </is>
      </c>
      <c r="W1608" s="8">
        <f>IF(C1608&lt;&gt;2,"",IF(S1608="5X","5XK",IF(S1608="5Y","5YK",IF(S1608="6B","6BK",IF(S1608="6C","6CK","")))))</f>
        <v/>
      </c>
      <c r="X1608" s="8">
        <f>IF(S1608="6B",_xlfn.XLOOKUP(H1608,'Zoning 2shop'!A:A,'Zoning 2shop'!B:B),IF(S1608="6C",_xlfn.XLOOKUP(G1608,'Zoning 2shop'!C:C,'Zoning 2shop'!D:D),""))</f>
        <v/>
      </c>
      <c r="Y1608" s="112">
        <f>AB1608/Z1608</f>
        <v/>
      </c>
      <c r="Z1608" s="4">
        <f>T1608</f>
        <v/>
      </c>
      <c r="AA1608" s="4">
        <f>IF(OR(S1608="6C",S1608="6B",S1608="5X",S1608="5Y"),0.08,0.5)</f>
        <v/>
      </c>
      <c r="AB1608" s="4">
        <f>$AG$5/$AG$2*Z1608</f>
        <v/>
      </c>
      <c r="AC1608" s="19">
        <f>Z1608+AA1608</f>
        <v/>
      </c>
      <c r="AD1608" s="8">
        <f>IF(COUNTIF(Catégories!A:A,N1608)=0,"catégorie inconnue",LOOKUP(N1608,Catégories!A:A,Catégories!B:B))</f>
        <v/>
      </c>
      <c r="AE1608" s="21">
        <f>SUM(Z1608:AB1608)</f>
        <v/>
      </c>
    </row>
    <row r="1609" hidden="1" s="101">
      <c r="B1609" s="127" t="inlineStr">
        <is>
          <t>13624021</t>
        </is>
      </c>
      <c r="C1609" s="127" t="inlineStr">
        <is>
          <t>2</t>
        </is>
      </c>
      <c r="D1609" s="123" t="n">
        <v>46152</v>
      </c>
      <c r="E1609" s="127" t="inlineStr">
        <is>
          <t>15518</t>
        </is>
      </c>
      <c r="F1609" s="127" t="inlineStr">
        <is>
          <t>21320</t>
        </is>
      </c>
      <c r="G1609" s="127" t="inlineStr">
        <is>
          <t>DE</t>
        </is>
      </c>
      <c r="H1609" s="127" t="inlineStr">
        <is>
          <t>FR</t>
        </is>
      </c>
      <c r="I1609" s="127" t="inlineStr">
        <is>
          <t>110628</t>
        </is>
      </c>
      <c r="J1609" s="127" t="inlineStr">
        <is>
          <t>110628</t>
        </is>
      </c>
      <c r="K1609" s="127" t="inlineStr">
        <is>
          <t>999999</t>
        </is>
      </c>
      <c r="L1609" s="127" t="inlineStr">
        <is>
          <t>XT414121265TS</t>
        </is>
      </c>
      <c r="M1609" s="127" t="inlineStr">
        <is>
          <t>N</t>
        </is>
      </c>
      <c r="N1609" s="127" t="inlineStr">
        <is>
          <t>Transport</t>
        </is>
      </c>
      <c r="O1609" s="127" t="inlineStr">
        <is>
          <t>N</t>
        </is>
      </c>
      <c r="P1609" s="127" t="inlineStr">
        <is>
          <t>S</t>
        </is>
      </c>
      <c r="Q1609" s="127" t="inlineStr">
        <is>
          <t>ZA</t>
        </is>
      </c>
      <c r="R1609" s="147" t="n">
        <v>4.266</v>
      </c>
      <c r="S1609" s="127" t="inlineStr">
        <is>
          <t>6C</t>
        </is>
      </c>
      <c r="T1609" s="148" t="n">
        <v>9.69</v>
      </c>
      <c r="U1609" s="127" t="inlineStr">
        <is>
          <t>LA RUCHE LOGISTIQUE</t>
        </is>
      </c>
      <c r="W1609" s="8">
        <f>IF(C1609&lt;&gt;2,"",IF(S1609="5X","5XK",IF(S1609="5Y","5YK",IF(S1609="6B","6BK",IF(S1609="6C","6CK","")))))</f>
        <v/>
      </c>
      <c r="X1609" s="8">
        <f>IF(S1609="6B",_xlfn.XLOOKUP(H1609,'Zoning 2shop'!A:A,'Zoning 2shop'!B:B),IF(S1609="6C",_xlfn.XLOOKUP(G1609,'Zoning 2shop'!C:C,'Zoning 2shop'!D:D),""))</f>
        <v/>
      </c>
      <c r="Y1609" s="112">
        <f>AB1609/Z1609</f>
        <v/>
      </c>
      <c r="Z1609" s="4">
        <f>T1609</f>
        <v/>
      </c>
      <c r="AA1609" s="4">
        <f>IF(OR(S1609="6C",S1609="6B",S1609="5X",S1609="5Y"),0.08,0.5)</f>
        <v/>
      </c>
      <c r="AB1609" s="4">
        <f>$AG$5/$AG$2*Z1609</f>
        <v/>
      </c>
      <c r="AC1609" s="19">
        <f>Z1609+AA1609</f>
        <v/>
      </c>
      <c r="AD1609" s="8">
        <f>IF(COUNTIF(Catégories!A:A,N1609)=0,"catégorie inconnue",LOOKUP(N1609,Catégories!A:A,Catégories!B:B))</f>
        <v/>
      </c>
      <c r="AE1609" s="21">
        <f>SUM(Z1609:AB1609)</f>
        <v/>
      </c>
    </row>
    <row r="1610" hidden="1" s="101">
      <c r="B1610" s="127" t="inlineStr">
        <is>
          <t>13624021</t>
        </is>
      </c>
      <c r="C1610" s="127" t="inlineStr">
        <is>
          <t>2</t>
        </is>
      </c>
      <c r="D1610" s="123" t="n">
        <v>46152</v>
      </c>
      <c r="E1610" s="127" t="inlineStr">
        <is>
          <t>45147</t>
        </is>
      </c>
      <c r="F1610" s="127" t="inlineStr">
        <is>
          <t>21320</t>
        </is>
      </c>
      <c r="G1610" s="127" t="inlineStr">
        <is>
          <t>DE</t>
        </is>
      </c>
      <c r="H1610" s="127" t="inlineStr">
        <is>
          <t>FR</t>
        </is>
      </c>
      <c r="I1610" s="127" t="inlineStr">
        <is>
          <t>109393</t>
        </is>
      </c>
      <c r="J1610" s="127" t="inlineStr">
        <is>
          <t>109393</t>
        </is>
      </c>
      <c r="K1610" s="127" t="inlineStr">
        <is>
          <t>999999</t>
        </is>
      </c>
      <c r="L1610" s="127" t="inlineStr">
        <is>
          <t>XT414121897TS</t>
        </is>
      </c>
      <c r="M1610" s="127" t="inlineStr">
        <is>
          <t>N</t>
        </is>
      </c>
      <c r="N1610" s="127" t="inlineStr">
        <is>
          <t>Transport</t>
        </is>
      </c>
      <c r="O1610" s="127" t="inlineStr">
        <is>
          <t>N</t>
        </is>
      </c>
      <c r="P1610" s="127" t="inlineStr">
        <is>
          <t>S</t>
        </is>
      </c>
      <c r="Q1610" s="127" t="inlineStr">
        <is>
          <t>ZA</t>
        </is>
      </c>
      <c r="R1610" s="147" t="n">
        <v>4.266</v>
      </c>
      <c r="S1610" s="127" t="inlineStr">
        <is>
          <t>6C</t>
        </is>
      </c>
      <c r="T1610" s="148" t="n">
        <v>9.69</v>
      </c>
      <c r="U1610" s="127" t="inlineStr">
        <is>
          <t>LA RUCHE LOGISTIQUE</t>
        </is>
      </c>
      <c r="W1610" s="8">
        <f>IF(C1610&lt;&gt;2,"",IF(S1610="5X","5XK",IF(S1610="5Y","5YK",IF(S1610="6B","6BK",IF(S1610="6C","6CK","")))))</f>
        <v/>
      </c>
      <c r="X1610" s="8">
        <f>IF(S1610="6B",_xlfn.XLOOKUP(H1610,'Zoning 2shop'!A:A,'Zoning 2shop'!B:B),IF(S1610="6C",_xlfn.XLOOKUP(G1610,'Zoning 2shop'!C:C,'Zoning 2shop'!D:D),""))</f>
        <v/>
      </c>
      <c r="Y1610" s="112">
        <f>AB1610/Z1610</f>
        <v/>
      </c>
      <c r="Z1610" s="4">
        <f>T1610</f>
        <v/>
      </c>
      <c r="AA1610" s="4">
        <f>IF(OR(S1610="6C",S1610="6B",S1610="5X",S1610="5Y"),0.08,0.5)</f>
        <v/>
      </c>
      <c r="AB1610" s="4">
        <f>$AG$5/$AG$2*Z1610</f>
        <v/>
      </c>
      <c r="AC1610" s="19">
        <f>Z1610+AA1610</f>
        <v/>
      </c>
      <c r="AD1610" s="8">
        <f>IF(COUNTIF(Catégories!A:A,N1610)=0,"catégorie inconnue",LOOKUP(N1610,Catégories!A:A,Catégories!B:B))</f>
        <v/>
      </c>
      <c r="AE1610" s="21">
        <f>SUM(Z1610:AB1610)</f>
        <v/>
      </c>
    </row>
    <row r="1611" hidden="1" s="101">
      <c r="B1611" s="127" t="inlineStr">
        <is>
          <t>13624021</t>
        </is>
      </c>
      <c r="C1611" s="127" t="inlineStr">
        <is>
          <t>2</t>
        </is>
      </c>
      <c r="D1611" s="123" t="n">
        <v>46152</v>
      </c>
      <c r="E1611" s="127" t="inlineStr">
        <is>
          <t>26386</t>
        </is>
      </c>
      <c r="F1611" s="127" t="inlineStr">
        <is>
          <t>21320</t>
        </is>
      </c>
      <c r="G1611" s="127" t="inlineStr">
        <is>
          <t>DE</t>
        </is>
      </c>
      <c r="H1611" s="127" t="inlineStr">
        <is>
          <t>FR</t>
        </is>
      </c>
      <c r="I1611" s="127" t="inlineStr">
        <is>
          <t>109152</t>
        </is>
      </c>
      <c r="J1611" s="127" t="inlineStr">
        <is>
          <t>109152</t>
        </is>
      </c>
      <c r="K1611" s="127" t="inlineStr">
        <is>
          <t>999999</t>
        </is>
      </c>
      <c r="L1611" s="127" t="inlineStr">
        <is>
          <t>XT414122022TS</t>
        </is>
      </c>
      <c r="M1611" s="127" t="inlineStr">
        <is>
          <t>N</t>
        </is>
      </c>
      <c r="N1611" s="127" t="inlineStr">
        <is>
          <t>Transport</t>
        </is>
      </c>
      <c r="O1611" s="127" t="inlineStr">
        <is>
          <t>N</t>
        </is>
      </c>
      <c r="P1611" s="127" t="inlineStr">
        <is>
          <t>S</t>
        </is>
      </c>
      <c r="Q1611" s="127" t="inlineStr">
        <is>
          <t>ZA</t>
        </is>
      </c>
      <c r="R1611" s="147" t="n">
        <v>3.194</v>
      </c>
      <c r="S1611" s="127" t="inlineStr">
        <is>
          <t>6C</t>
        </is>
      </c>
      <c r="T1611" s="148" t="n">
        <v>9.029999999999999</v>
      </c>
      <c r="U1611" s="127" t="inlineStr">
        <is>
          <t>LA RUCHE LOGISTIQUE</t>
        </is>
      </c>
      <c r="W1611" s="8">
        <f>IF(C1611&lt;&gt;2,"",IF(S1611="5X","5XK",IF(S1611="5Y","5YK",IF(S1611="6B","6BK",IF(S1611="6C","6CK","")))))</f>
        <v/>
      </c>
      <c r="X1611" s="8">
        <f>IF(S1611="6B",_xlfn.XLOOKUP(H1611,'Zoning 2shop'!A:A,'Zoning 2shop'!B:B),IF(S1611="6C",_xlfn.XLOOKUP(G1611,'Zoning 2shop'!C:C,'Zoning 2shop'!D:D),""))</f>
        <v/>
      </c>
      <c r="Y1611" s="112">
        <f>AB1611/Z1611</f>
        <v/>
      </c>
      <c r="Z1611" s="4">
        <f>T1611</f>
        <v/>
      </c>
      <c r="AA1611" s="4">
        <f>IF(OR(S1611="6C",S1611="6B",S1611="5X",S1611="5Y"),0.08,0.5)</f>
        <v/>
      </c>
      <c r="AB1611" s="4">
        <f>$AG$5/$AG$2*Z1611</f>
        <v/>
      </c>
      <c r="AC1611" s="19">
        <f>Z1611+AA1611</f>
        <v/>
      </c>
      <c r="AD1611" s="8">
        <f>IF(COUNTIF(Catégories!A:A,N1611)=0,"catégorie inconnue",LOOKUP(N1611,Catégories!A:A,Catégories!B:B))</f>
        <v/>
      </c>
      <c r="AE1611" s="21">
        <f>SUM(Z1611:AB1611)</f>
        <v/>
      </c>
    </row>
    <row r="1612" hidden="1" s="101">
      <c r="B1612" s="127" t="inlineStr">
        <is>
          <t>13624021</t>
        </is>
      </c>
      <c r="C1612" s="127" t="inlineStr">
        <is>
          <t>2</t>
        </is>
      </c>
      <c r="D1612" s="123" t="n">
        <v>46152</v>
      </c>
      <c r="E1612" s="127" t="inlineStr">
        <is>
          <t>97896</t>
        </is>
      </c>
      <c r="F1612" s="127" t="inlineStr">
        <is>
          <t>21320</t>
        </is>
      </c>
      <c r="G1612" s="127" t="inlineStr">
        <is>
          <t>DE</t>
        </is>
      </c>
      <c r="H1612" s="127" t="inlineStr">
        <is>
          <t>FR</t>
        </is>
      </c>
      <c r="I1612" s="127" t="inlineStr">
        <is>
          <t>110391</t>
        </is>
      </c>
      <c r="J1612" s="127" t="inlineStr">
        <is>
          <t>110391</t>
        </is>
      </c>
      <c r="K1612" s="127" t="inlineStr">
        <is>
          <t>999999</t>
        </is>
      </c>
      <c r="L1612" s="127" t="inlineStr">
        <is>
          <t>XT414122420TS</t>
        </is>
      </c>
      <c r="M1612" s="127" t="inlineStr">
        <is>
          <t>N</t>
        </is>
      </c>
      <c r="N1612" s="127" t="inlineStr">
        <is>
          <t>Transport</t>
        </is>
      </c>
      <c r="O1612" s="127" t="inlineStr">
        <is>
          <t>N</t>
        </is>
      </c>
      <c r="P1612" s="127" t="inlineStr">
        <is>
          <t>S</t>
        </is>
      </c>
      <c r="Q1612" s="127" t="inlineStr">
        <is>
          <t>ZA</t>
        </is>
      </c>
      <c r="R1612" s="147" t="n">
        <v>4.403</v>
      </c>
      <c r="S1612" s="127" t="inlineStr">
        <is>
          <t>6C</t>
        </is>
      </c>
      <c r="T1612" s="148" t="n">
        <v>9.69</v>
      </c>
      <c r="U1612" s="127" t="inlineStr">
        <is>
          <t>LA RUCHE LOGISTIQUE</t>
        </is>
      </c>
      <c r="W1612" s="8">
        <f>IF(C1612&lt;&gt;2,"",IF(S1612="5X","5XK",IF(S1612="5Y","5YK",IF(S1612="6B","6BK",IF(S1612="6C","6CK","")))))</f>
        <v/>
      </c>
      <c r="X1612" s="8">
        <f>IF(S1612="6B",_xlfn.XLOOKUP(H1612,'Zoning 2shop'!A:A,'Zoning 2shop'!B:B),IF(S1612="6C",_xlfn.XLOOKUP(G1612,'Zoning 2shop'!C:C,'Zoning 2shop'!D:D),""))</f>
        <v/>
      </c>
      <c r="Y1612" s="112">
        <f>AB1612/Z1612</f>
        <v/>
      </c>
      <c r="Z1612" s="4">
        <f>T1612</f>
        <v/>
      </c>
      <c r="AA1612" s="4">
        <f>IF(OR(S1612="6C",S1612="6B",S1612="5X",S1612="5Y"),0.08,0.5)</f>
        <v/>
      </c>
      <c r="AB1612" s="4">
        <f>$AG$5/$AG$2*Z1612</f>
        <v/>
      </c>
      <c r="AC1612" s="19">
        <f>Z1612+AA1612</f>
        <v/>
      </c>
      <c r="AD1612" s="8">
        <f>IF(COUNTIF(Catégories!A:A,N1612)=0,"catégorie inconnue",LOOKUP(N1612,Catégories!A:A,Catégories!B:B))</f>
        <v/>
      </c>
      <c r="AE1612" s="21">
        <f>SUM(Z1612:AB1612)</f>
        <v/>
      </c>
    </row>
    <row r="1613" hidden="1" s="101">
      <c r="B1613" s="127" t="inlineStr">
        <is>
          <t>13624021</t>
        </is>
      </c>
      <c r="C1613" s="127" t="inlineStr">
        <is>
          <t>2</t>
        </is>
      </c>
      <c r="D1613" s="123" t="n">
        <v>46152</v>
      </c>
      <c r="E1613" s="127" t="inlineStr">
        <is>
          <t>51067</t>
        </is>
      </c>
      <c r="F1613" s="127" t="inlineStr">
        <is>
          <t>21320</t>
        </is>
      </c>
      <c r="G1613" s="127" t="inlineStr">
        <is>
          <t>DE</t>
        </is>
      </c>
      <c r="H1613" s="127" t="inlineStr">
        <is>
          <t>FR</t>
        </is>
      </c>
      <c r="I1613" s="127" t="inlineStr">
        <is>
          <t>107905</t>
        </is>
      </c>
      <c r="J1613" s="127" t="inlineStr">
        <is>
          <t>107905</t>
        </is>
      </c>
      <c r="K1613" s="127" t="inlineStr">
        <is>
          <t>999999</t>
        </is>
      </c>
      <c r="L1613" s="127" t="inlineStr">
        <is>
          <t>XT414123592TS</t>
        </is>
      </c>
      <c r="M1613" s="127" t="inlineStr">
        <is>
          <t>N</t>
        </is>
      </c>
      <c r="N1613" s="127" t="inlineStr">
        <is>
          <t>Transport</t>
        </is>
      </c>
      <c r="O1613" s="127" t="inlineStr">
        <is>
          <t>N</t>
        </is>
      </c>
      <c r="P1613" s="127" t="inlineStr">
        <is>
          <t>S</t>
        </is>
      </c>
      <c r="Q1613" s="127" t="inlineStr">
        <is>
          <t>ZA</t>
        </is>
      </c>
      <c r="R1613" s="147" t="n">
        <v>4.799</v>
      </c>
      <c r="S1613" s="127" t="inlineStr">
        <is>
          <t>6C</t>
        </is>
      </c>
      <c r="T1613" s="148" t="n">
        <v>9.69</v>
      </c>
      <c r="U1613" s="127" t="inlineStr">
        <is>
          <t>LA RUCHE LOGISTIQUE</t>
        </is>
      </c>
      <c r="W1613" s="8">
        <f>IF(C1613&lt;&gt;2,"",IF(S1613="5X","5XK",IF(S1613="5Y","5YK",IF(S1613="6B","6BK",IF(S1613="6C","6CK","")))))</f>
        <v/>
      </c>
      <c r="X1613" s="8">
        <f>IF(S1613="6B",_xlfn.XLOOKUP(H1613,'Zoning 2shop'!A:A,'Zoning 2shop'!B:B),IF(S1613="6C",_xlfn.XLOOKUP(G1613,'Zoning 2shop'!C:C,'Zoning 2shop'!D:D),""))</f>
        <v/>
      </c>
      <c r="Y1613" s="112">
        <f>AB1613/Z1613</f>
        <v/>
      </c>
      <c r="Z1613" s="4">
        <f>T1613</f>
        <v/>
      </c>
      <c r="AA1613" s="4">
        <f>IF(OR(S1613="6C",S1613="6B",S1613="5X",S1613="5Y"),0.08,0.5)</f>
        <v/>
      </c>
      <c r="AB1613" s="4">
        <f>$AG$5/$AG$2*Z1613</f>
        <v/>
      </c>
      <c r="AC1613" s="19">
        <f>Z1613+AA1613</f>
        <v/>
      </c>
      <c r="AD1613" s="8">
        <f>IF(COUNTIF(Catégories!A:A,N1613)=0,"catégorie inconnue",LOOKUP(N1613,Catégories!A:A,Catégories!B:B))</f>
        <v/>
      </c>
      <c r="AE1613" s="21">
        <f>SUM(Z1613:AB1613)</f>
        <v/>
      </c>
    </row>
    <row r="1614" hidden="1" s="101">
      <c r="B1614" s="127" t="inlineStr">
        <is>
          <t>13624021</t>
        </is>
      </c>
      <c r="C1614" s="127" t="inlineStr">
        <is>
          <t>2</t>
        </is>
      </c>
      <c r="D1614" s="123" t="n">
        <v>46152</v>
      </c>
      <c r="E1614" s="127" t="inlineStr">
        <is>
          <t>63785</t>
        </is>
      </c>
      <c r="F1614" s="127" t="inlineStr">
        <is>
          <t>21320</t>
        </is>
      </c>
      <c r="G1614" s="127" t="inlineStr">
        <is>
          <t>DE</t>
        </is>
      </c>
      <c r="H1614" s="127" t="inlineStr">
        <is>
          <t>FR</t>
        </is>
      </c>
      <c r="I1614" s="127" t="inlineStr">
        <is>
          <t>109176</t>
        </is>
      </c>
      <c r="J1614" s="127" t="inlineStr">
        <is>
          <t>109176</t>
        </is>
      </c>
      <c r="K1614" s="127" t="inlineStr">
        <is>
          <t>999999</t>
        </is>
      </c>
      <c r="L1614" s="127" t="inlineStr">
        <is>
          <t>XT414124615TS</t>
        </is>
      </c>
      <c r="M1614" s="127" t="inlineStr">
        <is>
          <t>N</t>
        </is>
      </c>
      <c r="N1614" s="127" t="inlineStr">
        <is>
          <t>Transport</t>
        </is>
      </c>
      <c r="O1614" s="127" t="inlineStr">
        <is>
          <t>N</t>
        </is>
      </c>
      <c r="P1614" s="127" t="inlineStr">
        <is>
          <t>S</t>
        </is>
      </c>
      <c r="Q1614" s="127" t="inlineStr">
        <is>
          <t>ZA</t>
        </is>
      </c>
      <c r="R1614" s="147" t="n">
        <v>4.638</v>
      </c>
      <c r="S1614" s="127" t="inlineStr">
        <is>
          <t>6C</t>
        </is>
      </c>
      <c r="T1614" s="148" t="n">
        <v>9.69</v>
      </c>
      <c r="U1614" s="127" t="inlineStr">
        <is>
          <t>LA RUCHE LOGISTIQUE</t>
        </is>
      </c>
      <c r="W1614" s="8">
        <f>IF(C1614&lt;&gt;2,"",IF(S1614="5X","5XK",IF(S1614="5Y","5YK",IF(S1614="6B","6BK",IF(S1614="6C","6CK","")))))</f>
        <v/>
      </c>
      <c r="X1614" s="8">
        <f>IF(S1614="6B",_xlfn.XLOOKUP(H1614,'Zoning 2shop'!A:A,'Zoning 2shop'!B:B),IF(S1614="6C",_xlfn.XLOOKUP(G1614,'Zoning 2shop'!C:C,'Zoning 2shop'!D:D),""))</f>
        <v/>
      </c>
      <c r="Y1614" s="112">
        <f>AB1614/Z1614</f>
        <v/>
      </c>
      <c r="Z1614" s="4">
        <f>T1614</f>
        <v/>
      </c>
      <c r="AA1614" s="4">
        <f>IF(OR(S1614="6C",S1614="6B",S1614="5X",S1614="5Y"),0.08,0.5)</f>
        <v/>
      </c>
      <c r="AB1614" s="4">
        <f>$AG$5/$AG$2*Z1614</f>
        <v/>
      </c>
      <c r="AC1614" s="19">
        <f>Z1614+AA1614</f>
        <v/>
      </c>
      <c r="AD1614" s="8">
        <f>IF(COUNTIF(Catégories!A:A,N1614)=0,"catégorie inconnue",LOOKUP(N1614,Catégories!A:A,Catégories!B:B))</f>
        <v/>
      </c>
      <c r="AE1614" s="21">
        <f>SUM(Z1614:AB1614)</f>
        <v/>
      </c>
    </row>
    <row r="1615" hidden="1" s="101">
      <c r="B1615" s="127" t="inlineStr">
        <is>
          <t>13624021</t>
        </is>
      </c>
      <c r="C1615" s="127" t="inlineStr">
        <is>
          <t>2</t>
        </is>
      </c>
      <c r="D1615" s="123" t="n">
        <v>46152</v>
      </c>
      <c r="E1615" s="127" t="inlineStr">
        <is>
          <t>73660</t>
        </is>
      </c>
      <c r="F1615" s="127" t="inlineStr">
        <is>
          <t>21320</t>
        </is>
      </c>
      <c r="G1615" s="127" t="inlineStr">
        <is>
          <t>DE</t>
        </is>
      </c>
      <c r="H1615" s="127" t="inlineStr">
        <is>
          <t>FR</t>
        </is>
      </c>
      <c r="I1615" s="127" t="inlineStr">
        <is>
          <t>107902</t>
        </is>
      </c>
      <c r="J1615" s="127" t="inlineStr">
        <is>
          <t>107902</t>
        </is>
      </c>
      <c r="K1615" s="127" t="inlineStr">
        <is>
          <t>999999</t>
        </is>
      </c>
      <c r="L1615" s="127" t="inlineStr">
        <is>
          <t>XT414125117TS</t>
        </is>
      </c>
      <c r="M1615" s="127" t="inlineStr">
        <is>
          <t>N</t>
        </is>
      </c>
      <c r="N1615" s="127" t="inlineStr">
        <is>
          <t>Transport</t>
        </is>
      </c>
      <c r="O1615" s="127" t="inlineStr">
        <is>
          <t>N</t>
        </is>
      </c>
      <c r="P1615" s="127" t="inlineStr">
        <is>
          <t>S</t>
        </is>
      </c>
      <c r="Q1615" s="127" t="inlineStr">
        <is>
          <t>ZA</t>
        </is>
      </c>
      <c r="R1615" s="147" t="n">
        <v>0.246</v>
      </c>
      <c r="S1615" s="127" t="inlineStr">
        <is>
          <t>6C</t>
        </is>
      </c>
      <c r="T1615" s="148" t="n">
        <v>5.33</v>
      </c>
      <c r="U1615" s="127" t="inlineStr">
        <is>
          <t>LA RUCHE LOGISTIQUE</t>
        </is>
      </c>
      <c r="W1615" s="8">
        <f>IF(C1615&lt;&gt;2,"",IF(S1615="5X","5XK",IF(S1615="5Y","5YK",IF(S1615="6B","6BK",IF(S1615="6C","6CK","")))))</f>
        <v/>
      </c>
      <c r="X1615" s="8">
        <f>IF(S1615="6B",_xlfn.XLOOKUP(H1615,'Zoning 2shop'!A:A,'Zoning 2shop'!B:B),IF(S1615="6C",_xlfn.XLOOKUP(G1615,'Zoning 2shop'!C:C,'Zoning 2shop'!D:D),""))</f>
        <v/>
      </c>
      <c r="Y1615" s="112">
        <f>AB1615/Z1615</f>
        <v/>
      </c>
      <c r="Z1615" s="4">
        <f>T1615</f>
        <v/>
      </c>
      <c r="AA1615" s="4">
        <f>IF(OR(S1615="6C",S1615="6B",S1615="5X",S1615="5Y"),0.08,0.5)</f>
        <v/>
      </c>
      <c r="AB1615" s="4">
        <f>$AG$5/$AG$2*Z1615</f>
        <v/>
      </c>
      <c r="AC1615" s="19">
        <f>Z1615+AA1615</f>
        <v/>
      </c>
      <c r="AD1615" s="8">
        <f>IF(COUNTIF(Catégories!A:A,N1615)=0,"catégorie inconnue",LOOKUP(N1615,Catégories!A:A,Catégories!B:B))</f>
        <v/>
      </c>
      <c r="AE1615" s="21">
        <f>SUM(Z1615:AB1615)</f>
        <v/>
      </c>
    </row>
    <row r="1616" hidden="1" s="101">
      <c r="B1616" s="127" t="inlineStr">
        <is>
          <t>13624021</t>
        </is>
      </c>
      <c r="C1616" s="127" t="inlineStr">
        <is>
          <t>2</t>
        </is>
      </c>
      <c r="D1616" s="123" t="n">
        <v>46152</v>
      </c>
      <c r="E1616" s="127" t="inlineStr">
        <is>
          <t>46244</t>
        </is>
      </c>
      <c r="F1616" s="127" t="inlineStr">
        <is>
          <t>21320</t>
        </is>
      </c>
      <c r="G1616" s="127" t="inlineStr">
        <is>
          <t>DE</t>
        </is>
      </c>
      <c r="H1616" s="127" t="inlineStr">
        <is>
          <t>FR</t>
        </is>
      </c>
      <c r="I1616" s="127" t="inlineStr">
        <is>
          <t>105934</t>
        </is>
      </c>
      <c r="J1616" s="127" t="inlineStr">
        <is>
          <t>105934</t>
        </is>
      </c>
      <c r="K1616" s="127" t="inlineStr">
        <is>
          <t>999999</t>
        </is>
      </c>
      <c r="L1616" s="127" t="inlineStr">
        <is>
          <t>XT414126850TS</t>
        </is>
      </c>
      <c r="M1616" s="127" t="inlineStr">
        <is>
          <t>N</t>
        </is>
      </c>
      <c r="N1616" s="127" t="inlineStr">
        <is>
          <t>Transport</t>
        </is>
      </c>
      <c r="O1616" s="127" t="inlineStr">
        <is>
          <t>N</t>
        </is>
      </c>
      <c r="P1616" s="127" t="inlineStr">
        <is>
          <t>S</t>
        </is>
      </c>
      <c r="Q1616" s="127" t="inlineStr">
        <is>
          <t>ZA</t>
        </is>
      </c>
      <c r="R1616" s="147" t="n">
        <v>0.1</v>
      </c>
      <c r="S1616" s="127" t="inlineStr">
        <is>
          <t>6C</t>
        </is>
      </c>
      <c r="T1616" s="148" t="n">
        <v>5.33</v>
      </c>
      <c r="U1616" s="127" t="inlineStr">
        <is>
          <t>LA RUCHE LOGISTIQUE</t>
        </is>
      </c>
      <c r="W1616" s="8">
        <f>IF(C1616&lt;&gt;2,"",IF(S1616="5X","5XK",IF(S1616="5Y","5YK",IF(S1616="6B","6BK",IF(S1616="6C","6CK","")))))</f>
        <v/>
      </c>
      <c r="X1616" s="8">
        <f>IF(S1616="6B",_xlfn.XLOOKUP(H1616,'Zoning 2shop'!A:A,'Zoning 2shop'!B:B),IF(S1616="6C",_xlfn.XLOOKUP(G1616,'Zoning 2shop'!C:C,'Zoning 2shop'!D:D),""))</f>
        <v/>
      </c>
      <c r="Y1616" s="112">
        <f>AB1616/Z1616</f>
        <v/>
      </c>
      <c r="Z1616" s="4">
        <f>T1616</f>
        <v/>
      </c>
      <c r="AA1616" s="4">
        <f>IF(OR(S1616="6C",S1616="6B",S1616="5X",S1616="5Y"),0.08,0.5)</f>
        <v/>
      </c>
      <c r="AB1616" s="4">
        <f>$AG$5/$AG$2*Z1616</f>
        <v/>
      </c>
      <c r="AC1616" s="19">
        <f>Z1616+AA1616</f>
        <v/>
      </c>
      <c r="AD1616" s="8">
        <f>IF(COUNTIF(Catégories!A:A,N1616)=0,"catégorie inconnue",LOOKUP(N1616,Catégories!A:A,Catégories!B:B))</f>
        <v/>
      </c>
      <c r="AE1616" s="21">
        <f>SUM(Z1616:AB1616)</f>
        <v/>
      </c>
    </row>
    <row r="1617" hidden="1" s="101">
      <c r="B1617" s="127" t="inlineStr">
        <is>
          <t>13624021</t>
        </is>
      </c>
      <c r="C1617" s="127" t="inlineStr">
        <is>
          <t>2</t>
        </is>
      </c>
      <c r="D1617" s="123" t="n">
        <v>46153</v>
      </c>
      <c r="E1617" s="127" t="inlineStr">
        <is>
          <t>71636</t>
        </is>
      </c>
      <c r="F1617" s="127" t="inlineStr">
        <is>
          <t>21320</t>
        </is>
      </c>
      <c r="G1617" s="127" t="inlineStr">
        <is>
          <t>DE</t>
        </is>
      </c>
      <c r="H1617" s="127" t="inlineStr">
        <is>
          <t>FR</t>
        </is>
      </c>
      <c r="I1617" s="127" t="inlineStr">
        <is>
          <t>110512</t>
        </is>
      </c>
      <c r="J1617" s="127" t="inlineStr">
        <is>
          <t>110512</t>
        </is>
      </c>
      <c r="K1617" s="127" t="inlineStr">
        <is>
          <t>999999</t>
        </is>
      </c>
      <c r="L1617" s="127" t="inlineStr">
        <is>
          <t>XT414131470TS</t>
        </is>
      </c>
      <c r="M1617" s="127" t="inlineStr">
        <is>
          <t>N</t>
        </is>
      </c>
      <c r="N1617" s="127" t="inlineStr">
        <is>
          <t>Transport</t>
        </is>
      </c>
      <c r="O1617" s="127" t="inlineStr">
        <is>
          <t>N</t>
        </is>
      </c>
      <c r="P1617" s="127" t="inlineStr">
        <is>
          <t>S</t>
        </is>
      </c>
      <c r="Q1617" s="127" t="inlineStr">
        <is>
          <t>ZA</t>
        </is>
      </c>
      <c r="R1617" s="147" t="n">
        <v>4.403</v>
      </c>
      <c r="S1617" s="127" t="inlineStr">
        <is>
          <t>6C</t>
        </is>
      </c>
      <c r="T1617" s="148" t="n">
        <v>9.69</v>
      </c>
      <c r="U1617" s="127" t="inlineStr">
        <is>
          <t>LA RUCHE LOGISTIQUE</t>
        </is>
      </c>
      <c r="W1617" s="8">
        <f>IF(C1617&lt;&gt;2,"",IF(S1617="5X","5XK",IF(S1617="5Y","5YK",IF(S1617="6B","6BK",IF(S1617="6C","6CK","")))))</f>
        <v/>
      </c>
      <c r="X1617" s="8">
        <f>IF(S1617="6B",_xlfn.XLOOKUP(H1617,'Zoning 2shop'!A:A,'Zoning 2shop'!B:B),IF(S1617="6C",_xlfn.XLOOKUP(G1617,'Zoning 2shop'!C:C,'Zoning 2shop'!D:D),""))</f>
        <v/>
      </c>
      <c r="Y1617" s="112">
        <f>AB1617/Z1617</f>
        <v/>
      </c>
      <c r="Z1617" s="4">
        <f>T1617</f>
        <v/>
      </c>
      <c r="AA1617" s="4">
        <f>IF(OR(S1617="6C",S1617="6B",S1617="5X",S1617="5Y"),0.08,0.5)</f>
        <v/>
      </c>
      <c r="AB1617" s="4">
        <f>$AG$5/$AG$2*Z1617</f>
        <v/>
      </c>
      <c r="AC1617" s="19">
        <f>Z1617+AA1617</f>
        <v/>
      </c>
      <c r="AD1617" s="8">
        <f>IF(COUNTIF(Catégories!A:A,N1617)=0,"catégorie inconnue",LOOKUP(N1617,Catégories!A:A,Catégories!B:B))</f>
        <v/>
      </c>
      <c r="AE1617" s="21">
        <f>SUM(Z1617:AB1617)</f>
        <v/>
      </c>
    </row>
    <row r="1618" hidden="1" s="101">
      <c r="B1618" s="127" t="inlineStr">
        <is>
          <t>13624021</t>
        </is>
      </c>
      <c r="C1618" s="127" t="inlineStr">
        <is>
          <t>2</t>
        </is>
      </c>
      <c r="D1618" s="123" t="n">
        <v>46153</v>
      </c>
      <c r="E1618" s="127" t="inlineStr">
        <is>
          <t>41539</t>
        </is>
      </c>
      <c r="F1618" s="127" t="inlineStr">
        <is>
          <t>21320</t>
        </is>
      </c>
      <c r="G1618" s="127" t="inlineStr">
        <is>
          <t>DE</t>
        </is>
      </c>
      <c r="H1618" s="127" t="inlineStr">
        <is>
          <t>FR</t>
        </is>
      </c>
      <c r="I1618" s="127" t="inlineStr">
        <is>
          <t>109525</t>
        </is>
      </c>
      <c r="J1618" s="127" t="inlineStr">
        <is>
          <t>109525</t>
        </is>
      </c>
      <c r="K1618" s="127" t="inlineStr">
        <is>
          <t>999999</t>
        </is>
      </c>
      <c r="L1618" s="127" t="inlineStr">
        <is>
          <t>XT414132170TS</t>
        </is>
      </c>
      <c r="M1618" s="127" t="inlineStr">
        <is>
          <t>N</t>
        </is>
      </c>
      <c r="N1618" s="127" t="inlineStr">
        <is>
          <t>Transport</t>
        </is>
      </c>
      <c r="O1618" s="127" t="inlineStr">
        <is>
          <t>N</t>
        </is>
      </c>
      <c r="P1618" s="127" t="inlineStr">
        <is>
          <t>S</t>
        </is>
      </c>
      <c r="Q1618" s="127" t="inlineStr">
        <is>
          <t>ZA</t>
        </is>
      </c>
      <c r="R1618" s="147" t="n">
        <v>4.365</v>
      </c>
      <c r="S1618" s="127" t="inlineStr">
        <is>
          <t>6C</t>
        </is>
      </c>
      <c r="T1618" s="148" t="n">
        <v>9.69</v>
      </c>
      <c r="U1618" s="127" t="inlineStr">
        <is>
          <t>LA RUCHE LOGISTIQUE</t>
        </is>
      </c>
      <c r="W1618" s="8">
        <f>IF(C1618&lt;&gt;2,"",IF(S1618="5X","5XK",IF(S1618="5Y","5YK",IF(S1618="6B","6BK",IF(S1618="6C","6CK","")))))</f>
        <v/>
      </c>
      <c r="X1618" s="8">
        <f>IF(S1618="6B",_xlfn.XLOOKUP(H1618,'Zoning 2shop'!A:A,'Zoning 2shop'!B:B),IF(S1618="6C",_xlfn.XLOOKUP(G1618,'Zoning 2shop'!C:C,'Zoning 2shop'!D:D),""))</f>
        <v/>
      </c>
      <c r="Y1618" s="112">
        <f>AB1618/Z1618</f>
        <v/>
      </c>
      <c r="Z1618" s="4">
        <f>T1618</f>
        <v/>
      </c>
      <c r="AA1618" s="4">
        <f>IF(OR(S1618="6C",S1618="6B",S1618="5X",S1618="5Y"),0.08,0.5)</f>
        <v/>
      </c>
      <c r="AB1618" s="4">
        <f>$AG$5/$AG$2*Z1618</f>
        <v/>
      </c>
      <c r="AC1618" s="19">
        <f>Z1618+AA1618</f>
        <v/>
      </c>
      <c r="AD1618" s="8">
        <f>IF(COUNTIF(Catégories!A:A,N1618)=0,"catégorie inconnue",LOOKUP(N1618,Catégories!A:A,Catégories!B:B))</f>
        <v/>
      </c>
      <c r="AE1618" s="21">
        <f>SUM(Z1618:AB1618)</f>
        <v/>
      </c>
    </row>
    <row r="1619" hidden="1" s="101">
      <c r="B1619" s="127" t="inlineStr">
        <is>
          <t>13624021</t>
        </is>
      </c>
      <c r="C1619" s="127" t="inlineStr">
        <is>
          <t>2</t>
        </is>
      </c>
      <c r="D1619" s="123" t="n">
        <v>46153</v>
      </c>
      <c r="E1619" s="127" t="inlineStr">
        <is>
          <t>2300</t>
        </is>
      </c>
      <c r="F1619" s="127" t="inlineStr">
        <is>
          <t>21320</t>
        </is>
      </c>
      <c r="G1619" s="127" t="inlineStr">
        <is>
          <t>DK</t>
        </is>
      </c>
      <c r="H1619" s="127" t="inlineStr">
        <is>
          <t>FR</t>
        </is>
      </c>
      <c r="I1619" s="127" t="inlineStr">
        <is>
          <t>101706</t>
        </is>
      </c>
      <c r="J1619" s="127" t="inlineStr">
        <is>
          <t>101706</t>
        </is>
      </c>
      <c r="K1619" s="127" t="inlineStr">
        <is>
          <t>999999</t>
        </is>
      </c>
      <c r="L1619" s="127" t="inlineStr">
        <is>
          <t>XT414133847TS</t>
        </is>
      </c>
      <c r="M1619" s="127" t="inlineStr">
        <is>
          <t>N</t>
        </is>
      </c>
      <c r="N1619" s="127" t="inlineStr">
        <is>
          <t>Transport</t>
        </is>
      </c>
      <c r="O1619" s="127" t="inlineStr">
        <is>
          <t>N</t>
        </is>
      </c>
      <c r="P1619" s="127" t="inlineStr">
        <is>
          <t>S</t>
        </is>
      </c>
      <c r="Q1619" s="127" t="inlineStr">
        <is>
          <t>ZA</t>
        </is>
      </c>
      <c r="R1619" s="147" t="n">
        <v>4.678</v>
      </c>
      <c r="S1619" s="127" t="inlineStr">
        <is>
          <t>6C</t>
        </is>
      </c>
      <c r="T1619" s="148" t="n">
        <v>13.83</v>
      </c>
      <c r="U1619" s="127" t="inlineStr">
        <is>
          <t>LA RUCHE LOGISTIQUE</t>
        </is>
      </c>
      <c r="W1619" s="8">
        <f>IF(C1619&lt;&gt;2,"",IF(S1619="5X","5XK",IF(S1619="5Y","5YK",IF(S1619="6B","6BK",IF(S1619="6C","6CK","")))))</f>
        <v/>
      </c>
      <c r="X1619" s="8">
        <f>IF(S1619="6B",_xlfn.XLOOKUP(H1619,'Zoning 2shop'!A:A,'Zoning 2shop'!B:B),IF(S1619="6C",_xlfn.XLOOKUP(G1619,'Zoning 2shop'!C:C,'Zoning 2shop'!D:D),""))</f>
        <v/>
      </c>
      <c r="Y1619" s="112">
        <f>AB1619/Z1619</f>
        <v/>
      </c>
      <c r="Z1619" s="4">
        <f>T1619</f>
        <v/>
      </c>
      <c r="AA1619" s="4">
        <f>IF(OR(S1619="6C",S1619="6B",S1619="5X",S1619="5Y"),0.08,0.5)</f>
        <v/>
      </c>
      <c r="AB1619" s="4">
        <f>$AG$5/$AG$2*Z1619</f>
        <v/>
      </c>
      <c r="AC1619" s="19">
        <f>Z1619+AA1619</f>
        <v/>
      </c>
      <c r="AD1619" s="8">
        <f>IF(COUNTIF(Catégories!A:A,N1619)=0,"catégorie inconnue",LOOKUP(N1619,Catégories!A:A,Catégories!B:B))</f>
        <v/>
      </c>
      <c r="AE1619" s="21">
        <f>SUM(Z1619:AB1619)</f>
        <v/>
      </c>
    </row>
    <row r="1620" hidden="1" s="101">
      <c r="B1620" s="127" t="inlineStr">
        <is>
          <t>13624021</t>
        </is>
      </c>
      <c r="C1620" s="127" t="inlineStr">
        <is>
          <t>2</t>
        </is>
      </c>
      <c r="D1620" s="123" t="n">
        <v>46153</v>
      </c>
      <c r="E1620" s="127" t="inlineStr">
        <is>
          <t>3550</t>
        </is>
      </c>
      <c r="F1620" s="127" t="inlineStr">
        <is>
          <t>21320</t>
        </is>
      </c>
      <c r="G1620" s="127" t="inlineStr">
        <is>
          <t>BE</t>
        </is>
      </c>
      <c r="H1620" s="127" t="inlineStr">
        <is>
          <t>FR</t>
        </is>
      </c>
      <c r="I1620" s="127" t="inlineStr">
        <is>
          <t>110334</t>
        </is>
      </c>
      <c r="J1620" s="127" t="inlineStr">
        <is>
          <t>110334</t>
        </is>
      </c>
      <c r="K1620" s="127" t="inlineStr">
        <is>
          <t>999999</t>
        </is>
      </c>
      <c r="L1620" s="127" t="inlineStr">
        <is>
          <t>XT414133970TS</t>
        </is>
      </c>
      <c r="M1620" s="127" t="inlineStr">
        <is>
          <t>N</t>
        </is>
      </c>
      <c r="N1620" s="127" t="inlineStr">
        <is>
          <t>Transport</t>
        </is>
      </c>
      <c r="O1620" s="127" t="inlineStr">
        <is>
          <t>N</t>
        </is>
      </c>
      <c r="P1620" s="127" t="inlineStr">
        <is>
          <t>S</t>
        </is>
      </c>
      <c r="Q1620" s="127" t="inlineStr">
        <is>
          <t>ZA</t>
        </is>
      </c>
      <c r="R1620" s="147" t="n">
        <v>0.03</v>
      </c>
      <c r="S1620" s="127" t="inlineStr">
        <is>
          <t>6C</t>
        </is>
      </c>
      <c r="T1620" s="148" t="n">
        <v>4.84</v>
      </c>
      <c r="U1620" s="127" t="inlineStr">
        <is>
          <t>LA RUCHE LOGISTIQUE</t>
        </is>
      </c>
      <c r="W1620" s="8">
        <f>IF(C1620&lt;&gt;2,"",IF(S1620="5X","5XK",IF(S1620="5Y","5YK",IF(S1620="6B","6BK",IF(S1620="6C","6CK","")))))</f>
        <v/>
      </c>
      <c r="X1620" s="8">
        <f>IF(S1620="6B",_xlfn.XLOOKUP(H1620,'Zoning 2shop'!A:A,'Zoning 2shop'!B:B),IF(S1620="6C",_xlfn.XLOOKUP(G1620,'Zoning 2shop'!C:C,'Zoning 2shop'!D:D),""))</f>
        <v/>
      </c>
      <c r="Y1620" s="112">
        <f>AB1620/Z1620</f>
        <v/>
      </c>
      <c r="Z1620" s="4">
        <f>T1620</f>
        <v/>
      </c>
      <c r="AA1620" s="4">
        <f>IF(OR(S1620="6C",S1620="6B",S1620="5X",S1620="5Y"),0.08,0.5)</f>
        <v/>
      </c>
      <c r="AB1620" s="4">
        <f>$AG$5/$AG$2*Z1620</f>
        <v/>
      </c>
      <c r="AC1620" s="19">
        <f>Z1620+AA1620</f>
        <v/>
      </c>
      <c r="AD1620" s="8">
        <f>IF(COUNTIF(Catégories!A:A,N1620)=0,"catégorie inconnue",LOOKUP(N1620,Catégories!A:A,Catégories!B:B))</f>
        <v/>
      </c>
      <c r="AE1620" s="21">
        <f>SUM(Z1620:AB1620)</f>
        <v/>
      </c>
    </row>
    <row r="1621" hidden="1" s="101">
      <c r="B1621" s="127" t="inlineStr">
        <is>
          <t>13624021</t>
        </is>
      </c>
      <c r="C1621" s="127" t="inlineStr">
        <is>
          <t>2</t>
        </is>
      </c>
      <c r="D1621" s="123" t="n">
        <v>46153</v>
      </c>
      <c r="E1621" s="127" t="inlineStr">
        <is>
          <t>20257</t>
        </is>
      </c>
      <c r="F1621" s="127" t="inlineStr">
        <is>
          <t>21320</t>
        </is>
      </c>
      <c r="G1621" s="127" t="inlineStr">
        <is>
          <t>DE</t>
        </is>
      </c>
      <c r="H1621" s="127" t="inlineStr">
        <is>
          <t>FR</t>
        </is>
      </c>
      <c r="I1621" s="127" t="inlineStr">
        <is>
          <t>107374</t>
        </is>
      </c>
      <c r="J1621" s="127" t="inlineStr">
        <is>
          <t>107374</t>
        </is>
      </c>
      <c r="K1621" s="127" t="inlineStr">
        <is>
          <t>999999</t>
        </is>
      </c>
      <c r="L1621" s="127" t="inlineStr">
        <is>
          <t>XT414134635TS</t>
        </is>
      </c>
      <c r="M1621" s="127" t="inlineStr">
        <is>
          <t>N</t>
        </is>
      </c>
      <c r="N1621" s="127" t="inlineStr">
        <is>
          <t>Transport</t>
        </is>
      </c>
      <c r="O1621" s="127" t="inlineStr">
        <is>
          <t>N</t>
        </is>
      </c>
      <c r="P1621" s="127" t="inlineStr">
        <is>
          <t>S</t>
        </is>
      </c>
      <c r="Q1621" s="127" t="inlineStr">
        <is>
          <t>ZA</t>
        </is>
      </c>
      <c r="R1621" s="147" t="n">
        <v>6.955</v>
      </c>
      <c r="S1621" s="127" t="inlineStr">
        <is>
          <t>6C</t>
        </is>
      </c>
      <c r="T1621" s="148" t="n">
        <v>11.01</v>
      </c>
      <c r="U1621" s="127" t="inlineStr">
        <is>
          <t>LA RUCHE LOGISTIQUE</t>
        </is>
      </c>
      <c r="W1621" s="8">
        <f>IF(C1621&lt;&gt;2,"",IF(S1621="5X","5XK",IF(S1621="5Y","5YK",IF(S1621="6B","6BK",IF(S1621="6C","6CK","")))))</f>
        <v/>
      </c>
      <c r="X1621" s="8">
        <f>IF(S1621="6B",_xlfn.XLOOKUP(H1621,'Zoning 2shop'!A:A,'Zoning 2shop'!B:B),IF(S1621="6C",_xlfn.XLOOKUP(G1621,'Zoning 2shop'!C:C,'Zoning 2shop'!D:D),""))</f>
        <v/>
      </c>
      <c r="Y1621" s="112">
        <f>AB1621/Z1621</f>
        <v/>
      </c>
      <c r="Z1621" s="4">
        <f>T1621</f>
        <v/>
      </c>
      <c r="AA1621" s="4">
        <f>IF(OR(S1621="6C",S1621="6B",S1621="5X",S1621="5Y"),0.08,0.5)</f>
        <v/>
      </c>
      <c r="AB1621" s="4">
        <f>$AG$5/$AG$2*Z1621</f>
        <v/>
      </c>
      <c r="AC1621" s="19">
        <f>Z1621+AA1621</f>
        <v/>
      </c>
      <c r="AD1621" s="8">
        <f>IF(COUNTIF(Catégories!A:A,N1621)=0,"catégorie inconnue",LOOKUP(N1621,Catégories!A:A,Catégories!B:B))</f>
        <v/>
      </c>
      <c r="AE1621" s="21">
        <f>SUM(Z1621:AB1621)</f>
        <v/>
      </c>
    </row>
    <row r="1622" hidden="1" s="101">
      <c r="B1622" s="127" t="inlineStr">
        <is>
          <t>13624021</t>
        </is>
      </c>
      <c r="C1622" s="127" t="inlineStr">
        <is>
          <t>2</t>
        </is>
      </c>
      <c r="D1622" s="123" t="n">
        <v>46153</v>
      </c>
      <c r="E1622" s="127" t="inlineStr">
        <is>
          <t>06118</t>
        </is>
      </c>
      <c r="F1622" s="127" t="inlineStr">
        <is>
          <t>21320</t>
        </is>
      </c>
      <c r="G1622" s="127" t="inlineStr">
        <is>
          <t>DE</t>
        </is>
      </c>
      <c r="H1622" s="127" t="inlineStr">
        <is>
          <t>FR</t>
        </is>
      </c>
      <c r="I1622" s="127" t="inlineStr">
        <is>
          <t>108536</t>
        </is>
      </c>
      <c r="J1622" s="127" t="inlineStr">
        <is>
          <t>108536</t>
        </is>
      </c>
      <c r="K1622" s="127" t="inlineStr">
        <is>
          <t>999999</t>
        </is>
      </c>
      <c r="L1622" s="127" t="inlineStr">
        <is>
          <t>XT414134799TS</t>
        </is>
      </c>
      <c r="M1622" s="127" t="inlineStr">
        <is>
          <t>N</t>
        </is>
      </c>
      <c r="N1622" s="127" t="inlineStr">
        <is>
          <t>Transport</t>
        </is>
      </c>
      <c r="O1622" s="127" t="inlineStr">
        <is>
          <t>N</t>
        </is>
      </c>
      <c r="P1622" s="127" t="inlineStr">
        <is>
          <t>S</t>
        </is>
      </c>
      <c r="Q1622" s="127" t="inlineStr">
        <is>
          <t>ZA</t>
        </is>
      </c>
      <c r="R1622" s="147" t="n">
        <v>1.114</v>
      </c>
      <c r="S1622" s="127" t="inlineStr">
        <is>
          <t>6C</t>
        </is>
      </c>
      <c r="T1622" s="148" t="n">
        <v>5.88</v>
      </c>
      <c r="U1622" s="127" t="inlineStr">
        <is>
          <t>LA RUCHE LOGISTIQUE</t>
        </is>
      </c>
      <c r="W1622" s="8">
        <f>IF(C1622&lt;&gt;2,"",IF(S1622="5X","5XK",IF(S1622="5Y","5YK",IF(S1622="6B","6BK",IF(S1622="6C","6CK","")))))</f>
        <v/>
      </c>
      <c r="X1622" s="8">
        <f>IF(S1622="6B",_xlfn.XLOOKUP(H1622,'Zoning 2shop'!A:A,'Zoning 2shop'!B:B),IF(S1622="6C",_xlfn.XLOOKUP(G1622,'Zoning 2shop'!C:C,'Zoning 2shop'!D:D),""))</f>
        <v/>
      </c>
      <c r="Y1622" s="112">
        <f>AB1622/Z1622</f>
        <v/>
      </c>
      <c r="Z1622" s="4">
        <f>T1622</f>
        <v/>
      </c>
      <c r="AA1622" s="4">
        <f>IF(OR(S1622="6C",S1622="6B",S1622="5X",S1622="5Y"),0.08,0.5)</f>
        <v/>
      </c>
      <c r="AB1622" s="4">
        <f>$AG$5/$AG$2*Z1622</f>
        <v/>
      </c>
      <c r="AC1622" s="19">
        <f>Z1622+AA1622</f>
        <v/>
      </c>
      <c r="AD1622" s="8">
        <f>IF(COUNTIF(Catégories!A:A,N1622)=0,"catégorie inconnue",LOOKUP(N1622,Catégories!A:A,Catégories!B:B))</f>
        <v/>
      </c>
      <c r="AE1622" s="21">
        <f>SUM(Z1622:AB1622)</f>
        <v/>
      </c>
    </row>
    <row r="1623" hidden="1" s="101">
      <c r="B1623" s="127" t="inlineStr">
        <is>
          <t>13624021</t>
        </is>
      </c>
      <c r="C1623" s="127" t="inlineStr">
        <is>
          <t>2</t>
        </is>
      </c>
      <c r="D1623" s="123" t="n">
        <v>46153</v>
      </c>
      <c r="E1623" s="127" t="inlineStr">
        <is>
          <t>89160</t>
        </is>
      </c>
      <c r="F1623" s="127" t="inlineStr">
        <is>
          <t>21320</t>
        </is>
      </c>
      <c r="G1623" s="127" t="inlineStr">
        <is>
          <t>DE</t>
        </is>
      </c>
      <c r="H1623" s="127" t="inlineStr">
        <is>
          <t>FR</t>
        </is>
      </c>
      <c r="I1623" s="127" t="inlineStr">
        <is>
          <t>109404</t>
        </is>
      </c>
      <c r="J1623" s="127" t="inlineStr">
        <is>
          <t>109404</t>
        </is>
      </c>
      <c r="K1623" s="127" t="inlineStr">
        <is>
          <t>999999</t>
        </is>
      </c>
      <c r="L1623" s="127" t="inlineStr">
        <is>
          <t>XT414136724TS</t>
        </is>
      </c>
      <c r="M1623" s="127" t="inlineStr">
        <is>
          <t>N</t>
        </is>
      </c>
      <c r="N1623" s="127" t="inlineStr">
        <is>
          <t>Transport</t>
        </is>
      </c>
      <c r="O1623" s="127" t="inlineStr">
        <is>
          <t>N</t>
        </is>
      </c>
      <c r="P1623" s="127" t="inlineStr">
        <is>
          <t>S</t>
        </is>
      </c>
      <c r="Q1623" s="127" t="inlineStr">
        <is>
          <t>ZA</t>
        </is>
      </c>
      <c r="R1623" s="147" t="n">
        <v>4.532</v>
      </c>
      <c r="S1623" s="127" t="inlineStr">
        <is>
          <t>6C</t>
        </is>
      </c>
      <c r="T1623" s="148" t="n">
        <v>9.69</v>
      </c>
      <c r="U1623" s="127" t="inlineStr">
        <is>
          <t>LA RUCHE LOGISTIQUE</t>
        </is>
      </c>
      <c r="W1623" s="8">
        <f>IF(C1623&lt;&gt;2,"",IF(S1623="5X","5XK",IF(S1623="5Y","5YK",IF(S1623="6B","6BK",IF(S1623="6C","6CK","")))))</f>
        <v/>
      </c>
      <c r="X1623" s="8">
        <f>IF(S1623="6B",_xlfn.XLOOKUP(H1623,'Zoning 2shop'!A:A,'Zoning 2shop'!B:B),IF(S1623="6C",_xlfn.XLOOKUP(G1623,'Zoning 2shop'!C:C,'Zoning 2shop'!D:D),""))</f>
        <v/>
      </c>
      <c r="Y1623" s="112">
        <f>AB1623/Z1623</f>
        <v/>
      </c>
      <c r="Z1623" s="4">
        <f>T1623</f>
        <v/>
      </c>
      <c r="AA1623" s="4">
        <f>IF(OR(S1623="6C",S1623="6B",S1623="5X",S1623="5Y"),0.08,0.5)</f>
        <v/>
      </c>
      <c r="AB1623" s="4">
        <f>$AG$5/$AG$2*Z1623</f>
        <v/>
      </c>
      <c r="AC1623" s="19">
        <f>Z1623+AA1623</f>
        <v/>
      </c>
      <c r="AD1623" s="8">
        <f>IF(COUNTIF(Catégories!A:A,N1623)=0,"catégorie inconnue",LOOKUP(N1623,Catégories!A:A,Catégories!B:B))</f>
        <v/>
      </c>
      <c r="AE1623" s="21">
        <f>SUM(Z1623:AB1623)</f>
        <v/>
      </c>
    </row>
    <row r="1624" hidden="1" s="101">
      <c r="B1624" s="127" t="inlineStr">
        <is>
          <t>13624021</t>
        </is>
      </c>
      <c r="C1624" s="127" t="inlineStr">
        <is>
          <t>2</t>
        </is>
      </c>
      <c r="D1624" s="123" t="n">
        <v>46153</v>
      </c>
      <c r="E1624" s="127" t="inlineStr">
        <is>
          <t>13465</t>
        </is>
      </c>
      <c r="F1624" s="127" t="inlineStr">
        <is>
          <t>21320</t>
        </is>
      </c>
      <c r="G1624" s="127" t="inlineStr">
        <is>
          <t>DE</t>
        </is>
      </c>
      <c r="H1624" s="127" t="inlineStr">
        <is>
          <t>FR</t>
        </is>
      </c>
      <c r="I1624" s="127" t="inlineStr">
        <is>
          <t>109904</t>
        </is>
      </c>
      <c r="J1624" s="127" t="inlineStr">
        <is>
          <t>109904</t>
        </is>
      </c>
      <c r="K1624" s="127" t="inlineStr">
        <is>
          <t>999999</t>
        </is>
      </c>
      <c r="L1624" s="127" t="inlineStr">
        <is>
          <t>XT414137035TS</t>
        </is>
      </c>
      <c r="M1624" s="127" t="inlineStr">
        <is>
          <t>N</t>
        </is>
      </c>
      <c r="N1624" s="127" t="inlineStr">
        <is>
          <t>Transport</t>
        </is>
      </c>
      <c r="O1624" s="127" t="inlineStr">
        <is>
          <t>N</t>
        </is>
      </c>
      <c r="P1624" s="127" t="inlineStr">
        <is>
          <t>S</t>
        </is>
      </c>
      <c r="Q1624" s="127" t="inlineStr">
        <is>
          <t>ZA</t>
        </is>
      </c>
      <c r="R1624" s="147" t="n">
        <v>11.906</v>
      </c>
      <c r="S1624" s="127" t="inlineStr">
        <is>
          <t>6C</t>
        </is>
      </c>
      <c r="T1624" s="148" t="n">
        <v>14.31</v>
      </c>
      <c r="U1624" s="127" t="inlineStr">
        <is>
          <t>LA RUCHE LOGISTIQUE</t>
        </is>
      </c>
      <c r="W1624" s="8">
        <f>IF(C1624&lt;&gt;2,"",IF(S1624="5X","5XK",IF(S1624="5Y","5YK",IF(S1624="6B","6BK",IF(S1624="6C","6CK","")))))</f>
        <v/>
      </c>
      <c r="X1624" s="8">
        <f>IF(S1624="6B",_xlfn.XLOOKUP(H1624,'Zoning 2shop'!A:A,'Zoning 2shop'!B:B),IF(S1624="6C",_xlfn.XLOOKUP(G1624,'Zoning 2shop'!C:C,'Zoning 2shop'!D:D),""))</f>
        <v/>
      </c>
      <c r="Y1624" s="112">
        <f>AB1624/Z1624</f>
        <v/>
      </c>
      <c r="Z1624" s="4">
        <f>T1624</f>
        <v/>
      </c>
      <c r="AA1624" s="4">
        <f>IF(OR(S1624="6C",S1624="6B",S1624="5X",S1624="5Y"),0.08,0.5)</f>
        <v/>
      </c>
      <c r="AB1624" s="4">
        <f>$AG$5/$AG$2*Z1624</f>
        <v/>
      </c>
      <c r="AC1624" s="19">
        <f>Z1624+AA1624</f>
        <v/>
      </c>
      <c r="AD1624" s="8">
        <f>IF(COUNTIF(Catégories!A:A,N1624)=0,"catégorie inconnue",LOOKUP(N1624,Catégories!A:A,Catégories!B:B))</f>
        <v/>
      </c>
      <c r="AE1624" s="21">
        <f>SUM(Z1624:AB1624)</f>
        <v/>
      </c>
    </row>
    <row r="1625" hidden="1" s="101">
      <c r="B1625" s="127" t="inlineStr">
        <is>
          <t>13624021</t>
        </is>
      </c>
      <c r="C1625" s="127" t="inlineStr">
        <is>
          <t>2</t>
        </is>
      </c>
      <c r="D1625" s="123" t="n">
        <v>46153</v>
      </c>
      <c r="E1625" s="127" t="inlineStr">
        <is>
          <t>59192</t>
        </is>
      </c>
      <c r="F1625" s="127" t="inlineStr">
        <is>
          <t>21320</t>
        </is>
      </c>
      <c r="G1625" s="127" t="inlineStr">
        <is>
          <t>DE</t>
        </is>
      </c>
      <c r="H1625" s="127" t="inlineStr">
        <is>
          <t>FR</t>
        </is>
      </c>
      <c r="I1625" s="127" t="inlineStr">
        <is>
          <t>110313</t>
        </is>
      </c>
      <c r="J1625" s="127" t="inlineStr">
        <is>
          <t>110313</t>
        </is>
      </c>
      <c r="K1625" s="127" t="inlineStr">
        <is>
          <t>999999</t>
        </is>
      </c>
      <c r="L1625" s="127" t="inlineStr">
        <is>
          <t>XT414137305TS</t>
        </is>
      </c>
      <c r="M1625" s="127" t="inlineStr">
        <is>
          <t>N</t>
        </is>
      </c>
      <c r="N1625" s="127" t="inlineStr">
        <is>
          <t>Transport</t>
        </is>
      </c>
      <c r="O1625" s="127" t="inlineStr">
        <is>
          <t>N</t>
        </is>
      </c>
      <c r="P1625" s="127" t="inlineStr">
        <is>
          <t>S</t>
        </is>
      </c>
      <c r="Q1625" s="127" t="inlineStr">
        <is>
          <t>ZA</t>
        </is>
      </c>
      <c r="R1625" s="147" t="n">
        <v>0.12</v>
      </c>
      <c r="S1625" s="127" t="inlineStr">
        <is>
          <t>6C</t>
        </is>
      </c>
      <c r="T1625" s="148" t="n">
        <v>5.33</v>
      </c>
      <c r="U1625" s="127" t="inlineStr">
        <is>
          <t>LA RUCHE LOGISTIQUE</t>
        </is>
      </c>
      <c r="W1625" s="8">
        <f>IF(C1625&lt;&gt;2,"",IF(S1625="5X","5XK",IF(S1625="5Y","5YK",IF(S1625="6B","6BK",IF(S1625="6C","6CK","")))))</f>
        <v/>
      </c>
      <c r="X1625" s="8">
        <f>IF(S1625="6B",_xlfn.XLOOKUP(H1625,'Zoning 2shop'!A:A,'Zoning 2shop'!B:B),IF(S1625="6C",_xlfn.XLOOKUP(G1625,'Zoning 2shop'!C:C,'Zoning 2shop'!D:D),""))</f>
        <v/>
      </c>
      <c r="Y1625" s="112">
        <f>AB1625/Z1625</f>
        <v/>
      </c>
      <c r="Z1625" s="4">
        <f>T1625</f>
        <v/>
      </c>
      <c r="AA1625" s="4">
        <f>IF(OR(S1625="6C",S1625="6B",S1625="5X",S1625="5Y"),0.08,0.5)</f>
        <v/>
      </c>
      <c r="AB1625" s="4">
        <f>$AG$5/$AG$2*Z1625</f>
        <v/>
      </c>
      <c r="AC1625" s="19">
        <f>Z1625+AA1625</f>
        <v/>
      </c>
      <c r="AD1625" s="8">
        <f>IF(COUNTIF(Catégories!A:A,N1625)=0,"catégorie inconnue",LOOKUP(N1625,Catégories!A:A,Catégories!B:B))</f>
        <v/>
      </c>
      <c r="AE1625" s="21">
        <f>SUM(Z1625:AB1625)</f>
        <v/>
      </c>
    </row>
    <row r="1626" hidden="1" s="101">
      <c r="B1626" s="127" t="inlineStr">
        <is>
          <t>13624021</t>
        </is>
      </c>
      <c r="C1626" s="127" t="inlineStr">
        <is>
          <t>2</t>
        </is>
      </c>
      <c r="D1626" s="123" t="n">
        <v>46153</v>
      </c>
      <c r="E1626" s="127" t="inlineStr">
        <is>
          <t>85055</t>
        </is>
      </c>
      <c r="F1626" s="127" t="inlineStr">
        <is>
          <t>21320</t>
        </is>
      </c>
      <c r="G1626" s="127" t="inlineStr">
        <is>
          <t>DE</t>
        </is>
      </c>
      <c r="H1626" s="127" t="inlineStr">
        <is>
          <t>FR</t>
        </is>
      </c>
      <c r="I1626" s="127" t="inlineStr">
        <is>
          <t>107773</t>
        </is>
      </c>
      <c r="J1626" s="127" t="inlineStr">
        <is>
          <t>107773</t>
        </is>
      </c>
      <c r="K1626" s="127" t="inlineStr">
        <is>
          <t>999999</t>
        </is>
      </c>
      <c r="L1626" s="127" t="inlineStr">
        <is>
          <t>XT414138155TS</t>
        </is>
      </c>
      <c r="M1626" s="127" t="inlineStr">
        <is>
          <t>N</t>
        </is>
      </c>
      <c r="N1626" s="127" t="inlineStr">
        <is>
          <t>Transport</t>
        </is>
      </c>
      <c r="O1626" s="127" t="inlineStr">
        <is>
          <t>N</t>
        </is>
      </c>
      <c r="P1626" s="127" t="inlineStr">
        <is>
          <t>S</t>
        </is>
      </c>
      <c r="Q1626" s="127" t="inlineStr">
        <is>
          <t>ZA</t>
        </is>
      </c>
      <c r="R1626" s="147" t="n">
        <v>0.08</v>
      </c>
      <c r="S1626" s="127" t="inlineStr">
        <is>
          <t>6C</t>
        </is>
      </c>
      <c r="T1626" s="148" t="n">
        <v>5.33</v>
      </c>
      <c r="U1626" s="127" t="inlineStr">
        <is>
          <t>LA RUCHE LOGISTIQUE</t>
        </is>
      </c>
      <c r="W1626" s="8">
        <f>IF(C1626&lt;&gt;2,"",IF(S1626="5X","5XK",IF(S1626="5Y","5YK",IF(S1626="6B","6BK",IF(S1626="6C","6CK","")))))</f>
        <v/>
      </c>
      <c r="X1626" s="8">
        <f>IF(S1626="6B",_xlfn.XLOOKUP(H1626,'Zoning 2shop'!A:A,'Zoning 2shop'!B:B),IF(S1626="6C",_xlfn.XLOOKUP(G1626,'Zoning 2shop'!C:C,'Zoning 2shop'!D:D),""))</f>
        <v/>
      </c>
      <c r="Y1626" s="112">
        <f>AB1626/Z1626</f>
        <v/>
      </c>
      <c r="Z1626" s="4">
        <f>T1626</f>
        <v/>
      </c>
      <c r="AA1626" s="4">
        <f>IF(OR(S1626="6C",S1626="6B",S1626="5X",S1626="5Y"),0.08,0.5)</f>
        <v/>
      </c>
      <c r="AB1626" s="4">
        <f>$AG$5/$AG$2*Z1626</f>
        <v/>
      </c>
      <c r="AC1626" s="19">
        <f>Z1626+AA1626</f>
        <v/>
      </c>
      <c r="AD1626" s="8">
        <f>IF(COUNTIF(Catégories!A:A,N1626)=0,"catégorie inconnue",LOOKUP(N1626,Catégories!A:A,Catégories!B:B))</f>
        <v/>
      </c>
      <c r="AE1626" s="21">
        <f>SUM(Z1626:AB1626)</f>
        <v/>
      </c>
    </row>
    <row r="1627" hidden="1" s="101">
      <c r="B1627" s="127" t="inlineStr">
        <is>
          <t>13624021</t>
        </is>
      </c>
      <c r="C1627" s="127" t="inlineStr">
        <is>
          <t>2</t>
        </is>
      </c>
      <c r="D1627" s="123" t="n">
        <v>46153</v>
      </c>
      <c r="E1627" s="127" t="inlineStr">
        <is>
          <t>1034 WB</t>
        </is>
      </c>
      <c r="F1627" s="127" t="inlineStr">
        <is>
          <t>21320</t>
        </is>
      </c>
      <c r="G1627" s="127" t="inlineStr">
        <is>
          <t>NL</t>
        </is>
      </c>
      <c r="H1627" s="127" t="inlineStr">
        <is>
          <t>FR</t>
        </is>
      </c>
      <c r="I1627" s="127" t="inlineStr">
        <is>
          <t>103900</t>
        </is>
      </c>
      <c r="J1627" s="127" t="inlineStr">
        <is>
          <t>103900</t>
        </is>
      </c>
      <c r="K1627" s="127" t="inlineStr">
        <is>
          <t>999999</t>
        </is>
      </c>
      <c r="L1627" s="127" t="inlineStr">
        <is>
          <t>XT414138875TS</t>
        </is>
      </c>
      <c r="M1627" s="127" t="inlineStr">
        <is>
          <t>N</t>
        </is>
      </c>
      <c r="N1627" s="127" t="inlineStr">
        <is>
          <t>Transport</t>
        </is>
      </c>
      <c r="O1627" s="127" t="inlineStr">
        <is>
          <t>N</t>
        </is>
      </c>
      <c r="P1627" s="127" t="inlineStr">
        <is>
          <t>S</t>
        </is>
      </c>
      <c r="Q1627" s="127" t="inlineStr">
        <is>
          <t>ZA</t>
        </is>
      </c>
      <c r="R1627" s="147" t="n">
        <v>4.678</v>
      </c>
      <c r="S1627" s="127" t="inlineStr">
        <is>
          <t>6C</t>
        </is>
      </c>
      <c r="T1627" s="148" t="n">
        <v>9.69</v>
      </c>
      <c r="U1627" s="127" t="inlineStr">
        <is>
          <t>LA RUCHE LOGISTIQUE</t>
        </is>
      </c>
      <c r="W1627" s="8">
        <f>IF(C1627&lt;&gt;2,"",IF(S1627="5X","5XK",IF(S1627="5Y","5YK",IF(S1627="6B","6BK",IF(S1627="6C","6CK","")))))</f>
        <v/>
      </c>
      <c r="X1627" s="8">
        <f>IF(S1627="6B",_xlfn.XLOOKUP(H1627,'Zoning 2shop'!A:A,'Zoning 2shop'!B:B),IF(S1627="6C",_xlfn.XLOOKUP(G1627,'Zoning 2shop'!C:C,'Zoning 2shop'!D:D),""))</f>
        <v/>
      </c>
      <c r="Y1627" s="112">
        <f>AB1627/Z1627</f>
        <v/>
      </c>
      <c r="Z1627" s="4">
        <f>T1627</f>
        <v/>
      </c>
      <c r="AA1627" s="4">
        <f>IF(OR(S1627="6C",S1627="6B",S1627="5X",S1627="5Y"),0.08,0.5)</f>
        <v/>
      </c>
      <c r="AB1627" s="4">
        <f>$AG$5/$AG$2*Z1627</f>
        <v/>
      </c>
      <c r="AC1627" s="19">
        <f>Z1627+AA1627</f>
        <v/>
      </c>
      <c r="AD1627" s="8">
        <f>IF(COUNTIF(Catégories!A:A,N1627)=0,"catégorie inconnue",LOOKUP(N1627,Catégories!A:A,Catégories!B:B))</f>
        <v/>
      </c>
      <c r="AE1627" s="21">
        <f>SUM(Z1627:AB1627)</f>
        <v/>
      </c>
    </row>
    <row r="1628" hidden="1" s="101">
      <c r="B1628" s="127" t="inlineStr">
        <is>
          <t>13624021</t>
        </is>
      </c>
      <c r="C1628" s="127" t="inlineStr">
        <is>
          <t>2</t>
        </is>
      </c>
      <c r="D1628" s="123" t="n">
        <v>46153</v>
      </c>
      <c r="E1628" s="127" t="inlineStr">
        <is>
          <t>64285</t>
        </is>
      </c>
      <c r="F1628" s="127" t="inlineStr">
        <is>
          <t>21320</t>
        </is>
      </c>
      <c r="G1628" s="127" t="inlineStr">
        <is>
          <t>DE</t>
        </is>
      </c>
      <c r="H1628" s="127" t="inlineStr">
        <is>
          <t>FR</t>
        </is>
      </c>
      <c r="I1628" s="127" t="inlineStr">
        <is>
          <t>110118</t>
        </is>
      </c>
      <c r="J1628" s="127" t="inlineStr">
        <is>
          <t>110118</t>
        </is>
      </c>
      <c r="K1628" s="127" t="inlineStr">
        <is>
          <t>999999</t>
        </is>
      </c>
      <c r="L1628" s="127" t="inlineStr">
        <is>
          <t>XT414139473TS</t>
        </is>
      </c>
      <c r="M1628" s="127" t="inlineStr">
        <is>
          <t>N</t>
        </is>
      </c>
      <c r="N1628" s="127" t="inlineStr">
        <is>
          <t>Transport</t>
        </is>
      </c>
      <c r="O1628" s="127" t="inlineStr">
        <is>
          <t>N</t>
        </is>
      </c>
      <c r="P1628" s="127" t="inlineStr">
        <is>
          <t>S</t>
        </is>
      </c>
      <c r="Q1628" s="127" t="inlineStr">
        <is>
          <t>ZA</t>
        </is>
      </c>
      <c r="R1628" s="147" t="n">
        <v>0.12</v>
      </c>
      <c r="S1628" s="127" t="inlineStr">
        <is>
          <t>6C</t>
        </is>
      </c>
      <c r="T1628" s="148" t="n">
        <v>5.33</v>
      </c>
      <c r="U1628" s="127" t="inlineStr">
        <is>
          <t>LA RUCHE LOGISTIQUE</t>
        </is>
      </c>
      <c r="W1628" s="8">
        <f>IF(C1628&lt;&gt;2,"",IF(S1628="5X","5XK",IF(S1628="5Y","5YK",IF(S1628="6B","6BK",IF(S1628="6C","6CK","")))))</f>
        <v/>
      </c>
      <c r="X1628" s="8">
        <f>IF(S1628="6B",_xlfn.XLOOKUP(H1628,'Zoning 2shop'!A:A,'Zoning 2shop'!B:B),IF(S1628="6C",_xlfn.XLOOKUP(G1628,'Zoning 2shop'!C:C,'Zoning 2shop'!D:D),""))</f>
        <v/>
      </c>
      <c r="Y1628" s="112">
        <f>AB1628/Z1628</f>
        <v/>
      </c>
      <c r="Z1628" s="4">
        <f>T1628</f>
        <v/>
      </c>
      <c r="AA1628" s="4">
        <f>IF(OR(S1628="6C",S1628="6B",S1628="5X",S1628="5Y"),0.08,0.5)</f>
        <v/>
      </c>
      <c r="AB1628" s="4">
        <f>$AG$5/$AG$2*Z1628</f>
        <v/>
      </c>
      <c r="AC1628" s="19">
        <f>Z1628+AA1628</f>
        <v/>
      </c>
      <c r="AD1628" s="8">
        <f>IF(COUNTIF(Catégories!A:A,N1628)=0,"catégorie inconnue",LOOKUP(N1628,Catégories!A:A,Catégories!B:B))</f>
        <v/>
      </c>
      <c r="AE1628" s="21">
        <f>SUM(Z1628:AB1628)</f>
        <v/>
      </c>
    </row>
    <row r="1629" hidden="1" s="101">
      <c r="B1629" s="127" t="inlineStr">
        <is>
          <t>13624021</t>
        </is>
      </c>
      <c r="C1629" s="127" t="inlineStr">
        <is>
          <t>2</t>
        </is>
      </c>
      <c r="D1629" s="123" t="n">
        <v>46153</v>
      </c>
      <c r="E1629" s="127" t="inlineStr">
        <is>
          <t>2450</t>
        </is>
      </c>
      <c r="F1629" s="127" t="inlineStr">
        <is>
          <t>21320</t>
        </is>
      </c>
      <c r="G1629" s="127" t="inlineStr">
        <is>
          <t>DK</t>
        </is>
      </c>
      <c r="H1629" s="127" t="inlineStr">
        <is>
          <t>FR</t>
        </is>
      </c>
      <c r="I1629" s="127" t="inlineStr">
        <is>
          <t>110145</t>
        </is>
      </c>
      <c r="J1629" s="127" t="inlineStr">
        <is>
          <t>110145</t>
        </is>
      </c>
      <c r="K1629" s="127" t="inlineStr">
        <is>
          <t>999999</t>
        </is>
      </c>
      <c r="L1629" s="127" t="inlineStr">
        <is>
          <t>XT414142645TS</t>
        </is>
      </c>
      <c r="M1629" s="127" t="inlineStr">
        <is>
          <t>N</t>
        </is>
      </c>
      <c r="N1629" s="127" t="inlineStr">
        <is>
          <t>Transport</t>
        </is>
      </c>
      <c r="O1629" s="127" t="inlineStr">
        <is>
          <t>N</t>
        </is>
      </c>
      <c r="P1629" s="127" t="inlineStr">
        <is>
          <t>S</t>
        </is>
      </c>
      <c r="Q1629" s="127" t="inlineStr">
        <is>
          <t>ZA</t>
        </is>
      </c>
      <c r="R1629" s="147" t="n">
        <v>4.787</v>
      </c>
      <c r="S1629" s="127" t="inlineStr">
        <is>
          <t>6C</t>
        </is>
      </c>
      <c r="T1629" s="148" t="n">
        <v>13.83</v>
      </c>
      <c r="U1629" s="127" t="inlineStr">
        <is>
          <t>LA RUCHE LOGISTIQUE</t>
        </is>
      </c>
      <c r="W1629" s="8">
        <f>IF(C1629&lt;&gt;2,"",IF(S1629="5X","5XK",IF(S1629="5Y","5YK",IF(S1629="6B","6BK",IF(S1629="6C","6CK","")))))</f>
        <v/>
      </c>
      <c r="X1629" s="8">
        <f>IF(S1629="6B",_xlfn.XLOOKUP(H1629,'Zoning 2shop'!A:A,'Zoning 2shop'!B:B),IF(S1629="6C",_xlfn.XLOOKUP(G1629,'Zoning 2shop'!C:C,'Zoning 2shop'!D:D),""))</f>
        <v/>
      </c>
      <c r="Y1629" s="112">
        <f>AB1629/Z1629</f>
        <v/>
      </c>
      <c r="Z1629" s="4">
        <f>T1629</f>
        <v/>
      </c>
      <c r="AA1629" s="4">
        <f>IF(OR(S1629="6C",S1629="6B",S1629="5X",S1629="5Y"),0.08,0.5)</f>
        <v/>
      </c>
      <c r="AB1629" s="4">
        <f>$AG$5/$AG$2*Z1629</f>
        <v/>
      </c>
      <c r="AC1629" s="19">
        <f>Z1629+AA1629</f>
        <v/>
      </c>
      <c r="AD1629" s="8">
        <f>IF(COUNTIF(Catégories!A:A,N1629)=0,"catégorie inconnue",LOOKUP(N1629,Catégories!A:A,Catégories!B:B))</f>
        <v/>
      </c>
      <c r="AE1629" s="21">
        <f>SUM(Z1629:AB1629)</f>
        <v/>
      </c>
    </row>
    <row r="1630" hidden="1" s="101">
      <c r="B1630" s="127" t="inlineStr">
        <is>
          <t>13624021</t>
        </is>
      </c>
      <c r="C1630" s="127" t="inlineStr">
        <is>
          <t>2</t>
        </is>
      </c>
      <c r="D1630" s="123" t="n">
        <v>46153</v>
      </c>
      <c r="E1630" s="127" t="inlineStr">
        <is>
          <t>6020</t>
        </is>
      </c>
      <c r="F1630" s="127" t="inlineStr">
        <is>
          <t>21320</t>
        </is>
      </c>
      <c r="G1630" s="127" t="inlineStr">
        <is>
          <t>AT</t>
        </is>
      </c>
      <c r="H1630" s="127" t="inlineStr">
        <is>
          <t>FR</t>
        </is>
      </c>
      <c r="I1630" s="127" t="inlineStr">
        <is>
          <t>109962</t>
        </is>
      </c>
      <c r="J1630" s="127" t="inlineStr">
        <is>
          <t>109962</t>
        </is>
      </c>
      <c r="K1630" s="127" t="inlineStr">
        <is>
          <t>999999</t>
        </is>
      </c>
      <c r="L1630" s="127" t="inlineStr">
        <is>
          <t>XT414142764TS</t>
        </is>
      </c>
      <c r="M1630" s="127" t="inlineStr">
        <is>
          <t>N</t>
        </is>
      </c>
      <c r="N1630" s="127" t="inlineStr">
        <is>
          <t>Transport</t>
        </is>
      </c>
      <c r="O1630" s="127" t="inlineStr">
        <is>
          <t>N</t>
        </is>
      </c>
      <c r="P1630" s="127" t="inlineStr">
        <is>
          <t>S</t>
        </is>
      </c>
      <c r="Q1630" s="127" t="inlineStr">
        <is>
          <t>ZA</t>
        </is>
      </c>
      <c r="R1630" s="147" t="n">
        <v>4.532</v>
      </c>
      <c r="S1630" s="127" t="inlineStr">
        <is>
          <t>6C</t>
        </is>
      </c>
      <c r="T1630" s="148" t="n">
        <v>13.83</v>
      </c>
      <c r="U1630" s="127" t="inlineStr">
        <is>
          <t>LA RUCHE LOGISTIQUE</t>
        </is>
      </c>
      <c r="W1630" s="8">
        <f>IF(C1630&lt;&gt;2,"",IF(S1630="5X","5XK",IF(S1630="5Y","5YK",IF(S1630="6B","6BK",IF(S1630="6C","6CK","")))))</f>
        <v/>
      </c>
      <c r="X1630" s="8">
        <f>IF(S1630="6B",_xlfn.XLOOKUP(H1630,'Zoning 2shop'!A:A,'Zoning 2shop'!B:B),IF(S1630="6C",_xlfn.XLOOKUP(G1630,'Zoning 2shop'!C:C,'Zoning 2shop'!D:D),""))</f>
        <v/>
      </c>
      <c r="Y1630" s="112">
        <f>AB1630/Z1630</f>
        <v/>
      </c>
      <c r="Z1630" s="4">
        <f>T1630</f>
        <v/>
      </c>
      <c r="AA1630" s="4">
        <f>IF(OR(S1630="6C",S1630="6B",S1630="5X",S1630="5Y"),0.08,0.5)</f>
        <v/>
      </c>
      <c r="AB1630" s="4">
        <f>$AG$5/$AG$2*Z1630</f>
        <v/>
      </c>
      <c r="AC1630" s="19">
        <f>Z1630+AA1630</f>
        <v/>
      </c>
      <c r="AD1630" s="8">
        <f>IF(COUNTIF(Catégories!A:A,N1630)=0,"catégorie inconnue",LOOKUP(N1630,Catégories!A:A,Catégories!B:B))</f>
        <v/>
      </c>
      <c r="AE1630" s="21">
        <f>SUM(Z1630:AB1630)</f>
        <v/>
      </c>
    </row>
    <row r="1631" hidden="1" s="101">
      <c r="B1631" s="127" t="inlineStr">
        <is>
          <t>13624021</t>
        </is>
      </c>
      <c r="C1631" s="127" t="inlineStr">
        <is>
          <t>2</t>
        </is>
      </c>
      <c r="D1631" s="123" t="n">
        <v>46153</v>
      </c>
      <c r="E1631" s="127" t="inlineStr">
        <is>
          <t>85452</t>
        </is>
      </c>
      <c r="F1631" s="127" t="inlineStr">
        <is>
          <t>21320</t>
        </is>
      </c>
      <c r="G1631" s="127" t="inlineStr">
        <is>
          <t>DE</t>
        </is>
      </c>
      <c r="H1631" s="127" t="inlineStr">
        <is>
          <t>FR</t>
        </is>
      </c>
      <c r="I1631" s="127" t="inlineStr">
        <is>
          <t>109924</t>
        </is>
      </c>
      <c r="J1631" s="127" t="inlineStr">
        <is>
          <t>109924</t>
        </is>
      </c>
      <c r="K1631" s="127" t="inlineStr">
        <is>
          <t>999999</t>
        </is>
      </c>
      <c r="L1631" s="127" t="inlineStr">
        <is>
          <t>XT414143141TS</t>
        </is>
      </c>
      <c r="M1631" s="127" t="inlineStr">
        <is>
          <t>N</t>
        </is>
      </c>
      <c r="N1631" s="127" t="inlineStr">
        <is>
          <t>Transport</t>
        </is>
      </c>
      <c r="O1631" s="127" t="inlineStr">
        <is>
          <t>N</t>
        </is>
      </c>
      <c r="P1631" s="127" t="inlineStr">
        <is>
          <t>S</t>
        </is>
      </c>
      <c r="Q1631" s="127" t="inlineStr">
        <is>
          <t>ZA</t>
        </is>
      </c>
      <c r="R1631" s="147" t="n">
        <v>0.35</v>
      </c>
      <c r="S1631" s="127" t="inlineStr">
        <is>
          <t>6C</t>
        </is>
      </c>
      <c r="T1631" s="148" t="n">
        <v>5.33</v>
      </c>
      <c r="U1631" s="127" t="inlineStr">
        <is>
          <t>LA RUCHE LOGISTIQUE</t>
        </is>
      </c>
      <c r="W1631" s="8">
        <f>IF(C1631&lt;&gt;2,"",IF(S1631="5X","5XK",IF(S1631="5Y","5YK",IF(S1631="6B","6BK",IF(S1631="6C","6CK","")))))</f>
        <v/>
      </c>
      <c r="X1631" s="8">
        <f>IF(S1631="6B",_xlfn.XLOOKUP(H1631,'Zoning 2shop'!A:A,'Zoning 2shop'!B:B),IF(S1631="6C",_xlfn.XLOOKUP(G1631,'Zoning 2shop'!C:C,'Zoning 2shop'!D:D),""))</f>
        <v/>
      </c>
      <c r="Y1631" s="112">
        <f>AB1631/Z1631</f>
        <v/>
      </c>
      <c r="Z1631" s="4">
        <f>T1631</f>
        <v/>
      </c>
      <c r="AA1631" s="4">
        <f>IF(OR(S1631="6C",S1631="6B",S1631="5X",S1631="5Y"),0.08,0.5)</f>
        <v/>
      </c>
      <c r="AB1631" s="4">
        <f>$AG$5/$AG$2*Z1631</f>
        <v/>
      </c>
      <c r="AC1631" s="19">
        <f>Z1631+AA1631</f>
        <v/>
      </c>
      <c r="AD1631" s="8">
        <f>IF(COUNTIF(Catégories!A:A,N1631)=0,"catégorie inconnue",LOOKUP(N1631,Catégories!A:A,Catégories!B:B))</f>
        <v/>
      </c>
      <c r="AE1631" s="21">
        <f>SUM(Z1631:AB1631)</f>
        <v/>
      </c>
    </row>
    <row r="1632" hidden="1" s="101">
      <c r="B1632" s="127" t="inlineStr">
        <is>
          <t>13624021</t>
        </is>
      </c>
      <c r="C1632" s="127" t="inlineStr">
        <is>
          <t>2</t>
        </is>
      </c>
      <c r="D1632" s="123" t="n">
        <v>46153</v>
      </c>
      <c r="E1632" s="127" t="inlineStr">
        <is>
          <t>5090</t>
        </is>
      </c>
      <c r="F1632" s="127" t="inlineStr">
        <is>
          <t>21320</t>
        </is>
      </c>
      <c r="G1632" s="127" t="inlineStr">
        <is>
          <t>AT</t>
        </is>
      </c>
      <c r="H1632" s="127" t="inlineStr">
        <is>
          <t>FR</t>
        </is>
      </c>
      <c r="I1632" s="127" t="inlineStr">
        <is>
          <t>110364</t>
        </is>
      </c>
      <c r="J1632" s="127" t="inlineStr">
        <is>
          <t>110364</t>
        </is>
      </c>
      <c r="K1632" s="127" t="inlineStr">
        <is>
          <t>999999</t>
        </is>
      </c>
      <c r="L1632" s="127" t="inlineStr">
        <is>
          <t>XT414143685TS</t>
        </is>
      </c>
      <c r="M1632" s="127" t="inlineStr">
        <is>
          <t>N</t>
        </is>
      </c>
      <c r="N1632" s="127" t="inlineStr">
        <is>
          <t>Transport</t>
        </is>
      </c>
      <c r="O1632" s="127" t="inlineStr">
        <is>
          <t>N</t>
        </is>
      </c>
      <c r="P1632" s="127" t="inlineStr">
        <is>
          <t>S</t>
        </is>
      </c>
      <c r="Q1632" s="127" t="inlineStr">
        <is>
          <t>ZA</t>
        </is>
      </c>
      <c r="R1632" s="147" t="n">
        <v>0.403</v>
      </c>
      <c r="S1632" s="127" t="inlineStr">
        <is>
          <t>6C</t>
        </is>
      </c>
      <c r="T1632" s="148" t="n">
        <v>9.470000000000001</v>
      </c>
      <c r="U1632" s="127" t="inlineStr">
        <is>
          <t>LA RUCHE LOGISTIQUE</t>
        </is>
      </c>
      <c r="W1632" s="8">
        <f>IF(C1632&lt;&gt;2,"",IF(S1632="5X","5XK",IF(S1632="5Y","5YK",IF(S1632="6B","6BK",IF(S1632="6C","6CK","")))))</f>
        <v/>
      </c>
      <c r="X1632" s="8">
        <f>IF(S1632="6B",_xlfn.XLOOKUP(H1632,'Zoning 2shop'!A:A,'Zoning 2shop'!B:B),IF(S1632="6C",_xlfn.XLOOKUP(G1632,'Zoning 2shop'!C:C,'Zoning 2shop'!D:D),""))</f>
        <v/>
      </c>
      <c r="Y1632" s="112">
        <f>AB1632/Z1632</f>
        <v/>
      </c>
      <c r="Z1632" s="4">
        <f>T1632</f>
        <v/>
      </c>
      <c r="AA1632" s="4">
        <f>IF(OR(S1632="6C",S1632="6B",S1632="5X",S1632="5Y"),0.08,0.5)</f>
        <v/>
      </c>
      <c r="AB1632" s="4">
        <f>$AG$5/$AG$2*Z1632</f>
        <v/>
      </c>
      <c r="AC1632" s="19">
        <f>Z1632+AA1632</f>
        <v/>
      </c>
      <c r="AD1632" s="8">
        <f>IF(COUNTIF(Catégories!A:A,N1632)=0,"catégorie inconnue",LOOKUP(N1632,Catégories!A:A,Catégories!B:B))</f>
        <v/>
      </c>
      <c r="AE1632" s="21">
        <f>SUM(Z1632:AB1632)</f>
        <v/>
      </c>
    </row>
    <row r="1633" hidden="1" s="101">
      <c r="B1633" s="127" t="inlineStr">
        <is>
          <t>13624021</t>
        </is>
      </c>
      <c r="C1633" s="127" t="inlineStr">
        <is>
          <t>2</t>
        </is>
      </c>
      <c r="D1633" s="123" t="n">
        <v>46153</v>
      </c>
      <c r="E1633" s="127" t="inlineStr">
        <is>
          <t>50935</t>
        </is>
      </c>
      <c r="F1633" s="127" t="inlineStr">
        <is>
          <t>21320</t>
        </is>
      </c>
      <c r="G1633" s="127" t="inlineStr">
        <is>
          <t>DE</t>
        </is>
      </c>
      <c r="H1633" s="127" t="inlineStr">
        <is>
          <t>FR</t>
        </is>
      </c>
      <c r="I1633" s="127" t="inlineStr">
        <is>
          <t>110356</t>
        </is>
      </c>
      <c r="J1633" s="127" t="inlineStr">
        <is>
          <t>110356</t>
        </is>
      </c>
      <c r="K1633" s="127" t="inlineStr">
        <is>
          <t>999999</t>
        </is>
      </c>
      <c r="L1633" s="127" t="inlineStr">
        <is>
          <t>XT414144558TS</t>
        </is>
      </c>
      <c r="M1633" s="127" t="inlineStr">
        <is>
          <t>N</t>
        </is>
      </c>
      <c r="N1633" s="127" t="inlineStr">
        <is>
          <t>Transport</t>
        </is>
      </c>
      <c r="O1633" s="127" t="inlineStr">
        <is>
          <t>N</t>
        </is>
      </c>
      <c r="P1633" s="127" t="inlineStr">
        <is>
          <t>S</t>
        </is>
      </c>
      <c r="Q1633" s="127" t="inlineStr">
        <is>
          <t>ZA</t>
        </is>
      </c>
      <c r="R1633" s="147" t="n">
        <v>0.437</v>
      </c>
      <c r="S1633" s="127" t="inlineStr">
        <is>
          <t>6C</t>
        </is>
      </c>
      <c r="T1633" s="148" t="n">
        <v>5.33</v>
      </c>
      <c r="U1633" s="127" t="inlineStr">
        <is>
          <t>LA RUCHE LOGISTIQUE</t>
        </is>
      </c>
      <c r="W1633" s="8">
        <f>IF(C1633&lt;&gt;2,"",IF(S1633="5X","5XK",IF(S1633="5Y","5YK",IF(S1633="6B","6BK",IF(S1633="6C","6CK","")))))</f>
        <v/>
      </c>
      <c r="X1633" s="8">
        <f>IF(S1633="6B",_xlfn.XLOOKUP(H1633,'Zoning 2shop'!A:A,'Zoning 2shop'!B:B),IF(S1633="6C",_xlfn.XLOOKUP(G1633,'Zoning 2shop'!C:C,'Zoning 2shop'!D:D),""))</f>
        <v/>
      </c>
      <c r="Y1633" s="112">
        <f>AB1633/Z1633</f>
        <v/>
      </c>
      <c r="Z1633" s="4">
        <f>T1633</f>
        <v/>
      </c>
      <c r="AA1633" s="4">
        <f>IF(OR(S1633="6C",S1633="6B",S1633="5X",S1633="5Y"),0.08,0.5)</f>
        <v/>
      </c>
      <c r="AB1633" s="4">
        <f>$AG$5/$AG$2*Z1633</f>
        <v/>
      </c>
      <c r="AC1633" s="19">
        <f>Z1633+AA1633</f>
        <v/>
      </c>
      <c r="AD1633" s="8">
        <f>IF(COUNTIF(Catégories!A:A,N1633)=0,"catégorie inconnue",LOOKUP(N1633,Catégories!A:A,Catégories!B:B))</f>
        <v/>
      </c>
      <c r="AE1633" s="21">
        <f>SUM(Z1633:AB1633)</f>
        <v/>
      </c>
    </row>
    <row r="1634" hidden="1" s="101">
      <c r="B1634" s="127" t="inlineStr">
        <is>
          <t>13624021</t>
        </is>
      </c>
      <c r="C1634" s="127" t="inlineStr">
        <is>
          <t>2</t>
        </is>
      </c>
      <c r="D1634" s="123" t="n">
        <v>46153</v>
      </c>
      <c r="E1634" s="127" t="inlineStr">
        <is>
          <t>1933</t>
        </is>
      </c>
      <c r="F1634" s="127" t="inlineStr">
        <is>
          <t>21320</t>
        </is>
      </c>
      <c r="G1634" s="127" t="inlineStr">
        <is>
          <t>BE</t>
        </is>
      </c>
      <c r="H1634" s="127" t="inlineStr">
        <is>
          <t>FR</t>
        </is>
      </c>
      <c r="I1634" s="127" t="inlineStr">
        <is>
          <t>110381</t>
        </is>
      </c>
      <c r="J1634" s="127" t="inlineStr">
        <is>
          <t>110381</t>
        </is>
      </c>
      <c r="K1634" s="127" t="inlineStr">
        <is>
          <t>999999</t>
        </is>
      </c>
      <c r="L1634" s="127" t="inlineStr">
        <is>
          <t>XT414144972TS</t>
        </is>
      </c>
      <c r="M1634" s="127" t="inlineStr">
        <is>
          <t>N</t>
        </is>
      </c>
      <c r="N1634" s="127" t="inlineStr">
        <is>
          <t>Transport</t>
        </is>
      </c>
      <c r="O1634" s="127" t="inlineStr">
        <is>
          <t>N</t>
        </is>
      </c>
      <c r="P1634" s="127" t="inlineStr">
        <is>
          <t>S</t>
        </is>
      </c>
      <c r="Q1634" s="127" t="inlineStr">
        <is>
          <t>ZA</t>
        </is>
      </c>
      <c r="R1634" s="147" t="n">
        <v>0.54</v>
      </c>
      <c r="S1634" s="127" t="inlineStr">
        <is>
          <t>6C</t>
        </is>
      </c>
      <c r="T1634" s="148" t="n">
        <v>4.95</v>
      </c>
      <c r="U1634" s="127" t="inlineStr">
        <is>
          <t>LA RUCHE LOGISTIQUE</t>
        </is>
      </c>
      <c r="W1634" s="8">
        <f>IF(C1634&lt;&gt;2,"",IF(S1634="5X","5XK",IF(S1634="5Y","5YK",IF(S1634="6B","6BK",IF(S1634="6C","6CK","")))))</f>
        <v/>
      </c>
      <c r="X1634" s="8">
        <f>IF(S1634="6B",_xlfn.XLOOKUP(H1634,'Zoning 2shop'!A:A,'Zoning 2shop'!B:B),IF(S1634="6C",_xlfn.XLOOKUP(G1634,'Zoning 2shop'!C:C,'Zoning 2shop'!D:D),""))</f>
        <v/>
      </c>
      <c r="Y1634" s="112">
        <f>AB1634/Z1634</f>
        <v/>
      </c>
      <c r="Z1634" s="4">
        <f>T1634</f>
        <v/>
      </c>
      <c r="AA1634" s="4">
        <f>IF(OR(S1634="6C",S1634="6B",S1634="5X",S1634="5Y"),0.08,0.5)</f>
        <v/>
      </c>
      <c r="AB1634" s="4">
        <f>$AG$5/$AG$2*Z1634</f>
        <v/>
      </c>
      <c r="AC1634" s="19">
        <f>Z1634+AA1634</f>
        <v/>
      </c>
      <c r="AD1634" s="8">
        <f>IF(COUNTIF(Catégories!A:A,N1634)=0,"catégorie inconnue",LOOKUP(N1634,Catégories!A:A,Catégories!B:B))</f>
        <v/>
      </c>
      <c r="AE1634" s="21">
        <f>SUM(Z1634:AB1634)</f>
        <v/>
      </c>
    </row>
    <row r="1635" hidden="1" s="101">
      <c r="B1635" s="127" t="inlineStr">
        <is>
          <t>13624021</t>
        </is>
      </c>
      <c r="C1635" s="127" t="inlineStr">
        <is>
          <t>2</t>
        </is>
      </c>
      <c r="D1635" s="123" t="n">
        <v>46153</v>
      </c>
      <c r="E1635" s="127" t="inlineStr">
        <is>
          <t>72379</t>
        </is>
      </c>
      <c r="F1635" s="127" t="inlineStr">
        <is>
          <t>21320</t>
        </is>
      </c>
      <c r="G1635" s="127" t="inlineStr">
        <is>
          <t>DE</t>
        </is>
      </c>
      <c r="H1635" s="127" t="inlineStr">
        <is>
          <t>FR</t>
        </is>
      </c>
      <c r="I1635" s="127" t="inlineStr">
        <is>
          <t>110106</t>
        </is>
      </c>
      <c r="J1635" s="127" t="inlineStr">
        <is>
          <t>110106</t>
        </is>
      </c>
      <c r="K1635" s="127" t="inlineStr">
        <is>
          <t>999999</t>
        </is>
      </c>
      <c r="L1635" s="127" t="inlineStr">
        <is>
          <t>XT414145933TS</t>
        </is>
      </c>
      <c r="M1635" s="127" t="inlineStr">
        <is>
          <t>N</t>
        </is>
      </c>
      <c r="N1635" s="127" t="inlineStr">
        <is>
          <t>Transport</t>
        </is>
      </c>
      <c r="O1635" s="127" t="inlineStr">
        <is>
          <t>N</t>
        </is>
      </c>
      <c r="P1635" s="127" t="inlineStr">
        <is>
          <t>S</t>
        </is>
      </c>
      <c r="Q1635" s="127" t="inlineStr">
        <is>
          <t>ZA</t>
        </is>
      </c>
      <c r="R1635" s="147" t="n">
        <v>1.24</v>
      </c>
      <c r="S1635" s="127" t="inlineStr">
        <is>
          <t>6C</t>
        </is>
      </c>
      <c r="T1635" s="148" t="n">
        <v>5.88</v>
      </c>
      <c r="U1635" s="127" t="inlineStr">
        <is>
          <t>LA RUCHE LOGISTIQUE</t>
        </is>
      </c>
      <c r="W1635" s="8">
        <f>IF(C1635&lt;&gt;2,"",IF(S1635="5X","5XK",IF(S1635="5Y","5YK",IF(S1635="6B","6BK",IF(S1635="6C","6CK","")))))</f>
        <v/>
      </c>
      <c r="X1635" s="8">
        <f>IF(S1635="6B",_xlfn.XLOOKUP(H1635,'Zoning 2shop'!A:A,'Zoning 2shop'!B:B),IF(S1635="6C",_xlfn.XLOOKUP(G1635,'Zoning 2shop'!C:C,'Zoning 2shop'!D:D),""))</f>
        <v/>
      </c>
      <c r="Y1635" s="112">
        <f>AB1635/Z1635</f>
        <v/>
      </c>
      <c r="Z1635" s="4">
        <f>T1635</f>
        <v/>
      </c>
      <c r="AA1635" s="4">
        <f>IF(OR(S1635="6C",S1635="6B",S1635="5X",S1635="5Y"),0.08,0.5)</f>
        <v/>
      </c>
      <c r="AB1635" s="4">
        <f>$AG$5/$AG$2*Z1635</f>
        <v/>
      </c>
      <c r="AC1635" s="19">
        <f>Z1635+AA1635</f>
        <v/>
      </c>
      <c r="AD1635" s="8">
        <f>IF(COUNTIF(Catégories!A:A,N1635)=0,"catégorie inconnue",LOOKUP(N1635,Catégories!A:A,Catégories!B:B))</f>
        <v/>
      </c>
      <c r="AE1635" s="21">
        <f>SUM(Z1635:AB1635)</f>
        <v/>
      </c>
    </row>
    <row r="1636" hidden="1" s="101">
      <c r="B1636" s="127" t="inlineStr">
        <is>
          <t>13624021</t>
        </is>
      </c>
      <c r="C1636" s="127" t="inlineStr">
        <is>
          <t>2</t>
        </is>
      </c>
      <c r="D1636" s="123" t="n">
        <v>46153</v>
      </c>
      <c r="E1636" s="127" t="inlineStr">
        <is>
          <t>793 33</t>
        </is>
      </c>
      <c r="F1636" s="127" t="inlineStr">
        <is>
          <t>21320</t>
        </is>
      </c>
      <c r="G1636" s="127" t="inlineStr">
        <is>
          <t>SE</t>
        </is>
      </c>
      <c r="H1636" s="127" t="inlineStr">
        <is>
          <t>FR</t>
        </is>
      </c>
      <c r="I1636" s="127" t="inlineStr">
        <is>
          <t>107762</t>
        </is>
      </c>
      <c r="J1636" s="127" t="inlineStr">
        <is>
          <t>107762</t>
        </is>
      </c>
      <c r="K1636" s="127" t="inlineStr">
        <is>
          <t>999999</t>
        </is>
      </c>
      <c r="L1636" s="127" t="inlineStr">
        <is>
          <t>XT414147735TS</t>
        </is>
      </c>
      <c r="M1636" s="127" t="inlineStr">
        <is>
          <t>N</t>
        </is>
      </c>
      <c r="N1636" s="127" t="inlineStr">
        <is>
          <t>Transport</t>
        </is>
      </c>
      <c r="O1636" s="127" t="inlineStr">
        <is>
          <t>N</t>
        </is>
      </c>
      <c r="P1636" s="127" t="inlineStr">
        <is>
          <t>S</t>
        </is>
      </c>
      <c r="Q1636" s="127" t="inlineStr">
        <is>
          <t>ZA</t>
        </is>
      </c>
      <c r="R1636" s="147" t="n">
        <v>1.624</v>
      </c>
      <c r="S1636" s="127" t="inlineStr">
        <is>
          <t>6C</t>
        </is>
      </c>
      <c r="T1636" s="148" t="n">
        <v>10.87</v>
      </c>
      <c r="U1636" s="127" t="inlineStr">
        <is>
          <t>LA RUCHE LOGISTIQUE</t>
        </is>
      </c>
      <c r="W1636" s="8">
        <f>IF(C1636&lt;&gt;2,"",IF(S1636="5X","5XK",IF(S1636="5Y","5YK",IF(S1636="6B","6BK",IF(S1636="6C","6CK","")))))</f>
        <v/>
      </c>
      <c r="X1636" s="8">
        <f>IF(S1636="6B",_xlfn.XLOOKUP(H1636,'Zoning 2shop'!A:A,'Zoning 2shop'!B:B),IF(S1636="6C",_xlfn.XLOOKUP(G1636,'Zoning 2shop'!C:C,'Zoning 2shop'!D:D),""))</f>
        <v/>
      </c>
      <c r="Y1636" s="112">
        <f>AB1636/Z1636</f>
        <v/>
      </c>
      <c r="Z1636" s="4">
        <f>T1636</f>
        <v/>
      </c>
      <c r="AA1636" s="4">
        <f>IF(OR(S1636="6C",S1636="6B",S1636="5X",S1636="5Y"),0.08,0.5)</f>
        <v/>
      </c>
      <c r="AB1636" s="4">
        <f>$AG$5/$AG$2*Z1636</f>
        <v/>
      </c>
      <c r="AC1636" s="19">
        <f>Z1636+AA1636</f>
        <v/>
      </c>
      <c r="AD1636" s="8">
        <f>IF(COUNTIF(Catégories!A:A,N1636)=0,"catégorie inconnue",LOOKUP(N1636,Catégories!A:A,Catégories!B:B))</f>
        <v/>
      </c>
      <c r="AE1636" s="21">
        <f>SUM(Z1636:AB1636)</f>
        <v/>
      </c>
    </row>
    <row r="1637" hidden="1" s="101">
      <c r="B1637" s="127" t="inlineStr">
        <is>
          <t>13624021</t>
        </is>
      </c>
      <c r="C1637" s="127" t="inlineStr">
        <is>
          <t>2</t>
        </is>
      </c>
      <c r="D1637" s="123" t="n">
        <v>46153</v>
      </c>
      <c r="E1637" s="127" t="inlineStr">
        <is>
          <t>33330</t>
        </is>
      </c>
      <c r="F1637" s="127" t="inlineStr">
        <is>
          <t>21320</t>
        </is>
      </c>
      <c r="G1637" s="127" t="inlineStr">
        <is>
          <t>DE</t>
        </is>
      </c>
      <c r="H1637" s="127" t="inlineStr">
        <is>
          <t>FR</t>
        </is>
      </c>
      <c r="I1637" s="127" t="inlineStr">
        <is>
          <t>108748</t>
        </is>
      </c>
      <c r="J1637" s="127" t="inlineStr">
        <is>
          <t>108748</t>
        </is>
      </c>
      <c r="K1637" s="127" t="inlineStr">
        <is>
          <t>999999</t>
        </is>
      </c>
      <c r="L1637" s="127" t="inlineStr">
        <is>
          <t>XT414147917TS</t>
        </is>
      </c>
      <c r="M1637" s="127" t="inlineStr">
        <is>
          <t>N</t>
        </is>
      </c>
      <c r="N1637" s="127" t="inlineStr">
        <is>
          <t>Transport</t>
        </is>
      </c>
      <c r="O1637" s="127" t="inlineStr">
        <is>
          <t>N</t>
        </is>
      </c>
      <c r="P1637" s="127" t="inlineStr">
        <is>
          <t>S</t>
        </is>
      </c>
      <c r="Q1637" s="127" t="inlineStr">
        <is>
          <t>ZA</t>
        </is>
      </c>
      <c r="R1637" s="147" t="n">
        <v>0.425</v>
      </c>
      <c r="S1637" s="127" t="inlineStr">
        <is>
          <t>6C</t>
        </is>
      </c>
      <c r="T1637" s="148" t="n">
        <v>5.33</v>
      </c>
      <c r="U1637" s="127" t="inlineStr">
        <is>
          <t>LA RUCHE LOGISTIQUE</t>
        </is>
      </c>
      <c r="W1637" s="8">
        <f>IF(C1637&lt;&gt;2,"",IF(S1637="5X","5XK",IF(S1637="5Y","5YK",IF(S1637="6B","6BK",IF(S1637="6C","6CK","")))))</f>
        <v/>
      </c>
      <c r="X1637" s="8">
        <f>IF(S1637="6B",_xlfn.XLOOKUP(H1637,'Zoning 2shop'!A:A,'Zoning 2shop'!B:B),IF(S1637="6C",_xlfn.XLOOKUP(G1637,'Zoning 2shop'!C:C,'Zoning 2shop'!D:D),""))</f>
        <v/>
      </c>
      <c r="Y1637" s="112">
        <f>AB1637/Z1637</f>
        <v/>
      </c>
      <c r="Z1637" s="4">
        <f>T1637</f>
        <v/>
      </c>
      <c r="AA1637" s="4">
        <f>IF(OR(S1637="6C",S1637="6B",S1637="5X",S1637="5Y"),0.08,0.5)</f>
        <v/>
      </c>
      <c r="AB1637" s="4">
        <f>$AG$5/$AG$2*Z1637</f>
        <v/>
      </c>
      <c r="AC1637" s="19">
        <f>Z1637+AA1637</f>
        <v/>
      </c>
      <c r="AD1637" s="8">
        <f>IF(COUNTIF(Catégories!A:A,N1637)=0,"catégorie inconnue",LOOKUP(N1637,Catégories!A:A,Catégories!B:B))</f>
        <v/>
      </c>
      <c r="AE1637" s="21">
        <f>SUM(Z1637:AB1637)</f>
        <v/>
      </c>
    </row>
    <row r="1638" hidden="1" s="101">
      <c r="B1638" s="127" t="inlineStr">
        <is>
          <t>13624021</t>
        </is>
      </c>
      <c r="C1638" s="127" t="inlineStr">
        <is>
          <t>2</t>
        </is>
      </c>
      <c r="D1638" s="123" t="n">
        <v>46153</v>
      </c>
      <c r="E1638" s="127" t="inlineStr">
        <is>
          <t>262 41</t>
        </is>
      </c>
      <c r="F1638" s="127" t="inlineStr">
        <is>
          <t>21320</t>
        </is>
      </c>
      <c r="G1638" s="127" t="inlineStr">
        <is>
          <t>SE</t>
        </is>
      </c>
      <c r="H1638" s="127" t="inlineStr">
        <is>
          <t>FR</t>
        </is>
      </c>
      <c r="I1638" s="127" t="inlineStr">
        <is>
          <t>103266</t>
        </is>
      </c>
      <c r="J1638" s="127" t="inlineStr">
        <is>
          <t>103266</t>
        </is>
      </c>
      <c r="K1638" s="127" t="inlineStr">
        <is>
          <t>999999</t>
        </is>
      </c>
      <c r="L1638" s="127" t="inlineStr">
        <is>
          <t>XT414148223TS</t>
        </is>
      </c>
      <c r="M1638" s="127" t="inlineStr">
        <is>
          <t>N</t>
        </is>
      </c>
      <c r="N1638" s="127" t="inlineStr">
        <is>
          <t>Transport</t>
        </is>
      </c>
      <c r="O1638" s="127" t="inlineStr">
        <is>
          <t>N</t>
        </is>
      </c>
      <c r="P1638" s="127" t="inlineStr">
        <is>
          <t>S</t>
        </is>
      </c>
      <c r="Q1638" s="127" t="inlineStr">
        <is>
          <t>ZA</t>
        </is>
      </c>
      <c r="R1638" s="147" t="n">
        <v>4.787</v>
      </c>
      <c r="S1638" s="127" t="inlineStr">
        <is>
          <t>6C</t>
        </is>
      </c>
      <c r="T1638" s="148" t="n">
        <v>14.68</v>
      </c>
      <c r="U1638" s="127" t="inlineStr">
        <is>
          <t>LA RUCHE LOGISTIQUE</t>
        </is>
      </c>
      <c r="W1638" s="8">
        <f>IF(C1638&lt;&gt;2,"",IF(S1638="5X","5XK",IF(S1638="5Y","5YK",IF(S1638="6B","6BK",IF(S1638="6C","6CK","")))))</f>
        <v/>
      </c>
      <c r="X1638" s="8">
        <f>IF(S1638="6B",_xlfn.XLOOKUP(H1638,'Zoning 2shop'!A:A,'Zoning 2shop'!B:B),IF(S1638="6C",_xlfn.XLOOKUP(G1638,'Zoning 2shop'!C:C,'Zoning 2shop'!D:D),""))</f>
        <v/>
      </c>
      <c r="Y1638" s="112">
        <f>AB1638/Z1638</f>
        <v/>
      </c>
      <c r="Z1638" s="4">
        <f>T1638</f>
        <v/>
      </c>
      <c r="AA1638" s="4">
        <f>IF(OR(S1638="6C",S1638="6B",S1638="5X",S1638="5Y"),0.08,0.5)</f>
        <v/>
      </c>
      <c r="AB1638" s="4">
        <f>$AG$5/$AG$2*Z1638</f>
        <v/>
      </c>
      <c r="AC1638" s="19">
        <f>Z1638+AA1638</f>
        <v/>
      </c>
      <c r="AD1638" s="8">
        <f>IF(COUNTIF(Catégories!A:A,N1638)=0,"catégorie inconnue",LOOKUP(N1638,Catégories!A:A,Catégories!B:B))</f>
        <v/>
      </c>
      <c r="AE1638" s="21">
        <f>SUM(Z1638:AB1638)</f>
        <v/>
      </c>
    </row>
    <row r="1639" hidden="1" s="101">
      <c r="B1639" s="127" t="inlineStr">
        <is>
          <t>13624021</t>
        </is>
      </c>
      <c r="C1639" s="127" t="inlineStr">
        <is>
          <t>2</t>
        </is>
      </c>
      <c r="D1639" s="123" t="n">
        <v>46153</v>
      </c>
      <c r="E1639" s="127" t="inlineStr">
        <is>
          <t>38518</t>
        </is>
      </c>
      <c r="F1639" s="127" t="inlineStr">
        <is>
          <t>21320</t>
        </is>
      </c>
      <c r="G1639" s="127" t="inlineStr">
        <is>
          <t>DE</t>
        </is>
      </c>
      <c r="H1639" s="127" t="inlineStr">
        <is>
          <t>FR</t>
        </is>
      </c>
      <c r="I1639" s="127" t="inlineStr">
        <is>
          <t>109711</t>
        </is>
      </c>
      <c r="J1639" s="127" t="inlineStr">
        <is>
          <t>109711</t>
        </is>
      </c>
      <c r="K1639" s="127" t="inlineStr">
        <is>
          <t>999999</t>
        </is>
      </c>
      <c r="L1639" s="127" t="inlineStr">
        <is>
          <t>XT414148798TS</t>
        </is>
      </c>
      <c r="M1639" s="127" t="inlineStr">
        <is>
          <t>N</t>
        </is>
      </c>
      <c r="N1639" s="127" t="inlineStr">
        <is>
          <t>Transport</t>
        </is>
      </c>
      <c r="O1639" s="127" t="inlineStr">
        <is>
          <t>N</t>
        </is>
      </c>
      <c r="P1639" s="127" t="inlineStr">
        <is>
          <t>S</t>
        </is>
      </c>
      <c r="Q1639" s="127" t="inlineStr">
        <is>
          <t>ZA</t>
        </is>
      </c>
      <c r="R1639" s="147" t="n">
        <v>7.757</v>
      </c>
      <c r="S1639" s="127" t="inlineStr">
        <is>
          <t>6C</t>
        </is>
      </c>
      <c r="T1639" s="148" t="n">
        <v>11.67</v>
      </c>
      <c r="U1639" s="127" t="inlineStr">
        <is>
          <t>LA RUCHE LOGISTIQUE</t>
        </is>
      </c>
      <c r="W1639" s="8">
        <f>IF(C1639&lt;&gt;2,"",IF(S1639="5X","5XK",IF(S1639="5Y","5YK",IF(S1639="6B","6BK",IF(S1639="6C","6CK","")))))</f>
        <v/>
      </c>
      <c r="X1639" s="8">
        <f>IF(S1639="6B",_xlfn.XLOOKUP(H1639,'Zoning 2shop'!A:A,'Zoning 2shop'!B:B),IF(S1639="6C",_xlfn.XLOOKUP(G1639,'Zoning 2shop'!C:C,'Zoning 2shop'!D:D),""))</f>
        <v/>
      </c>
      <c r="Y1639" s="112">
        <f>AB1639/Z1639</f>
        <v/>
      </c>
      <c r="Z1639" s="4">
        <f>T1639</f>
        <v/>
      </c>
      <c r="AA1639" s="4">
        <f>IF(OR(S1639="6C",S1639="6B",S1639="5X",S1639="5Y"),0.08,0.5)</f>
        <v/>
      </c>
      <c r="AB1639" s="4">
        <f>$AG$5/$AG$2*Z1639</f>
        <v/>
      </c>
      <c r="AC1639" s="19">
        <f>Z1639+AA1639</f>
        <v/>
      </c>
      <c r="AD1639" s="8">
        <f>IF(COUNTIF(Catégories!A:A,N1639)=0,"catégorie inconnue",LOOKUP(N1639,Catégories!A:A,Catégories!B:B))</f>
        <v/>
      </c>
      <c r="AE1639" s="21">
        <f>SUM(Z1639:AB1639)</f>
        <v/>
      </c>
    </row>
    <row r="1640" hidden="1" s="101">
      <c r="B1640" s="127" t="inlineStr">
        <is>
          <t>13624021</t>
        </is>
      </c>
      <c r="C1640" s="127" t="inlineStr">
        <is>
          <t>2</t>
        </is>
      </c>
      <c r="D1640" s="123" t="n">
        <v>46153</v>
      </c>
      <c r="E1640" s="127" t="inlineStr">
        <is>
          <t>86163</t>
        </is>
      </c>
      <c r="F1640" s="127" t="inlineStr">
        <is>
          <t>21320</t>
        </is>
      </c>
      <c r="G1640" s="127" t="inlineStr">
        <is>
          <t>DE</t>
        </is>
      </c>
      <c r="H1640" s="127" t="inlineStr">
        <is>
          <t>FR</t>
        </is>
      </c>
      <c r="I1640" s="127" t="inlineStr">
        <is>
          <t>107431</t>
        </is>
      </c>
      <c r="J1640" s="127" t="inlineStr">
        <is>
          <t>107431</t>
        </is>
      </c>
      <c r="K1640" s="127" t="inlineStr">
        <is>
          <t>999999</t>
        </is>
      </c>
      <c r="L1640" s="127" t="inlineStr">
        <is>
          <t>XT414149317TS</t>
        </is>
      </c>
      <c r="M1640" s="127" t="inlineStr">
        <is>
          <t>N</t>
        </is>
      </c>
      <c r="N1640" s="127" t="inlineStr">
        <is>
          <t>Transport</t>
        </is>
      </c>
      <c r="O1640" s="127" t="inlineStr">
        <is>
          <t>N</t>
        </is>
      </c>
      <c r="P1640" s="127" t="inlineStr">
        <is>
          <t>S</t>
        </is>
      </c>
      <c r="Q1640" s="127" t="inlineStr">
        <is>
          <t>ZA</t>
        </is>
      </c>
      <c r="R1640" s="147" t="n">
        <v>4.638</v>
      </c>
      <c r="S1640" s="127" t="inlineStr">
        <is>
          <t>6C</t>
        </is>
      </c>
      <c r="T1640" s="148" t="n">
        <v>9.69</v>
      </c>
      <c r="U1640" s="127" t="inlineStr">
        <is>
          <t>LA RUCHE LOGISTIQUE</t>
        </is>
      </c>
      <c r="W1640" s="8">
        <f>IF(C1640&lt;&gt;2,"",IF(S1640="5X","5XK",IF(S1640="5Y","5YK",IF(S1640="6B","6BK",IF(S1640="6C","6CK","")))))</f>
        <v/>
      </c>
      <c r="X1640" s="8">
        <f>IF(S1640="6B",_xlfn.XLOOKUP(H1640,'Zoning 2shop'!A:A,'Zoning 2shop'!B:B),IF(S1640="6C",_xlfn.XLOOKUP(G1640,'Zoning 2shop'!C:C,'Zoning 2shop'!D:D),""))</f>
        <v/>
      </c>
      <c r="Y1640" s="112">
        <f>AB1640/Z1640</f>
        <v/>
      </c>
      <c r="Z1640" s="4">
        <f>T1640</f>
        <v/>
      </c>
      <c r="AA1640" s="4">
        <f>IF(OR(S1640="6C",S1640="6B",S1640="5X",S1640="5Y"),0.08,0.5)</f>
        <v/>
      </c>
      <c r="AB1640" s="4">
        <f>$AG$5/$AG$2*Z1640</f>
        <v/>
      </c>
      <c r="AC1640" s="19">
        <f>Z1640+AA1640</f>
        <v/>
      </c>
      <c r="AD1640" s="8">
        <f>IF(COUNTIF(Catégories!A:A,N1640)=0,"catégorie inconnue",LOOKUP(N1640,Catégories!A:A,Catégories!B:B))</f>
        <v/>
      </c>
      <c r="AE1640" s="21">
        <f>SUM(Z1640:AB1640)</f>
        <v/>
      </c>
    </row>
    <row r="1641" hidden="1" s="101">
      <c r="B1641" s="127" t="inlineStr">
        <is>
          <t>13624021</t>
        </is>
      </c>
      <c r="C1641" s="127" t="inlineStr">
        <is>
          <t>2</t>
        </is>
      </c>
      <c r="D1641" s="123" t="n">
        <v>46153</v>
      </c>
      <c r="E1641" s="127" t="inlineStr">
        <is>
          <t>2970</t>
        </is>
      </c>
      <c r="F1641" s="127" t="inlineStr">
        <is>
          <t>21320</t>
        </is>
      </c>
      <c r="G1641" s="127" t="inlineStr">
        <is>
          <t>DK</t>
        </is>
      </c>
      <c r="H1641" s="127" t="inlineStr">
        <is>
          <t>FR</t>
        </is>
      </c>
      <c r="I1641" s="127" t="inlineStr">
        <is>
          <t>110318</t>
        </is>
      </c>
      <c r="J1641" s="127" t="inlineStr">
        <is>
          <t>110318</t>
        </is>
      </c>
      <c r="K1641" s="127" t="inlineStr">
        <is>
          <t>999999</t>
        </is>
      </c>
      <c r="L1641" s="127" t="inlineStr">
        <is>
          <t>XT414149555TS</t>
        </is>
      </c>
      <c r="M1641" s="127" t="inlineStr">
        <is>
          <t>N</t>
        </is>
      </c>
      <c r="N1641" s="127" t="inlineStr">
        <is>
          <t>Transport</t>
        </is>
      </c>
      <c r="O1641" s="127" t="inlineStr">
        <is>
          <t>N</t>
        </is>
      </c>
      <c r="P1641" s="127" t="inlineStr">
        <is>
          <t>S</t>
        </is>
      </c>
      <c r="Q1641" s="127" t="inlineStr">
        <is>
          <t>ZA</t>
        </is>
      </c>
      <c r="R1641" s="147" t="n">
        <v>1.092</v>
      </c>
      <c r="S1641" s="127" t="inlineStr">
        <is>
          <t>6C</t>
        </is>
      </c>
      <c r="T1641" s="148" t="n">
        <v>10.02</v>
      </c>
      <c r="U1641" s="127" t="inlineStr">
        <is>
          <t>LA RUCHE LOGISTIQUE</t>
        </is>
      </c>
      <c r="W1641" s="8">
        <f>IF(C1641&lt;&gt;2,"",IF(S1641="5X","5XK",IF(S1641="5Y","5YK",IF(S1641="6B","6BK",IF(S1641="6C","6CK","")))))</f>
        <v/>
      </c>
      <c r="X1641" s="8">
        <f>IF(S1641="6B",_xlfn.XLOOKUP(H1641,'Zoning 2shop'!A:A,'Zoning 2shop'!B:B),IF(S1641="6C",_xlfn.XLOOKUP(G1641,'Zoning 2shop'!C:C,'Zoning 2shop'!D:D),""))</f>
        <v/>
      </c>
      <c r="Y1641" s="112">
        <f>AB1641/Z1641</f>
        <v/>
      </c>
      <c r="Z1641" s="4">
        <f>T1641</f>
        <v/>
      </c>
      <c r="AA1641" s="4">
        <f>IF(OR(S1641="6C",S1641="6B",S1641="5X",S1641="5Y"),0.08,0.5)</f>
        <v/>
      </c>
      <c r="AB1641" s="4">
        <f>$AG$5/$AG$2*Z1641</f>
        <v/>
      </c>
      <c r="AC1641" s="19">
        <f>Z1641+AA1641</f>
        <v/>
      </c>
      <c r="AD1641" s="8">
        <f>IF(COUNTIF(Catégories!A:A,N1641)=0,"catégorie inconnue",LOOKUP(N1641,Catégories!A:A,Catégories!B:B))</f>
        <v/>
      </c>
      <c r="AE1641" s="21">
        <f>SUM(Z1641:AB1641)</f>
        <v/>
      </c>
    </row>
    <row r="1642" hidden="1" s="101">
      <c r="B1642" s="127" t="inlineStr">
        <is>
          <t>13624021</t>
        </is>
      </c>
      <c r="C1642" s="127" t="inlineStr">
        <is>
          <t>2</t>
        </is>
      </c>
      <c r="D1642" s="123" t="n">
        <v>46153</v>
      </c>
      <c r="E1642" s="127" t="inlineStr">
        <is>
          <t>3769 CB</t>
        </is>
      </c>
      <c r="F1642" s="127" t="inlineStr">
        <is>
          <t>21320</t>
        </is>
      </c>
      <c r="G1642" s="127" t="inlineStr">
        <is>
          <t>NL</t>
        </is>
      </c>
      <c r="H1642" s="127" t="inlineStr">
        <is>
          <t>FR</t>
        </is>
      </c>
      <c r="I1642" s="127" t="inlineStr">
        <is>
          <t>110408</t>
        </is>
      </c>
      <c r="J1642" s="127" t="inlineStr">
        <is>
          <t>110408</t>
        </is>
      </c>
      <c r="K1642" s="127" t="inlineStr">
        <is>
          <t>999999</t>
        </is>
      </c>
      <c r="L1642" s="127" t="inlineStr">
        <is>
          <t>XT414149590TS</t>
        </is>
      </c>
      <c r="M1642" s="127" t="inlineStr">
        <is>
          <t>N</t>
        </is>
      </c>
      <c r="N1642" s="127" t="inlineStr">
        <is>
          <t>Transport</t>
        </is>
      </c>
      <c r="O1642" s="127" t="inlineStr">
        <is>
          <t>N</t>
        </is>
      </c>
      <c r="P1642" s="127" t="inlineStr">
        <is>
          <t>S</t>
        </is>
      </c>
      <c r="Q1642" s="127" t="inlineStr">
        <is>
          <t>ZA</t>
        </is>
      </c>
      <c r="R1642" s="147" t="n">
        <v>4.787</v>
      </c>
      <c r="S1642" s="127" t="inlineStr">
        <is>
          <t>6C</t>
        </is>
      </c>
      <c r="T1642" s="148" t="n">
        <v>9.69</v>
      </c>
      <c r="U1642" s="127" t="inlineStr">
        <is>
          <t>LA RUCHE LOGISTIQUE</t>
        </is>
      </c>
      <c r="W1642" s="8">
        <f>IF(C1642&lt;&gt;2,"",IF(S1642="5X","5XK",IF(S1642="5Y","5YK",IF(S1642="6B","6BK",IF(S1642="6C","6CK","")))))</f>
        <v/>
      </c>
      <c r="X1642" s="8">
        <f>IF(S1642="6B",_xlfn.XLOOKUP(H1642,'Zoning 2shop'!A:A,'Zoning 2shop'!B:B),IF(S1642="6C",_xlfn.XLOOKUP(G1642,'Zoning 2shop'!C:C,'Zoning 2shop'!D:D),""))</f>
        <v/>
      </c>
      <c r="Y1642" s="112">
        <f>AB1642/Z1642</f>
        <v/>
      </c>
      <c r="Z1642" s="4">
        <f>T1642</f>
        <v/>
      </c>
      <c r="AA1642" s="4">
        <f>IF(OR(S1642="6C",S1642="6B",S1642="5X",S1642="5Y"),0.08,0.5)</f>
        <v/>
      </c>
      <c r="AB1642" s="4">
        <f>$AG$5/$AG$2*Z1642</f>
        <v/>
      </c>
      <c r="AC1642" s="19">
        <f>Z1642+AA1642</f>
        <v/>
      </c>
      <c r="AD1642" s="8">
        <f>IF(COUNTIF(Catégories!A:A,N1642)=0,"catégorie inconnue",LOOKUP(N1642,Catégories!A:A,Catégories!B:B))</f>
        <v/>
      </c>
      <c r="AE1642" s="21">
        <f>SUM(Z1642:AB1642)</f>
        <v/>
      </c>
    </row>
    <row r="1643" hidden="1" s="101">
      <c r="B1643" s="127" t="inlineStr">
        <is>
          <t>13624021</t>
        </is>
      </c>
      <c r="C1643" s="127" t="inlineStr">
        <is>
          <t>2</t>
        </is>
      </c>
      <c r="D1643" s="123" t="n">
        <v>46153</v>
      </c>
      <c r="E1643" s="127" t="inlineStr">
        <is>
          <t>08034</t>
        </is>
      </c>
      <c r="F1643" s="127" t="inlineStr">
        <is>
          <t>21320</t>
        </is>
      </c>
      <c r="G1643" s="127" t="inlineStr">
        <is>
          <t>ES</t>
        </is>
      </c>
      <c r="H1643" s="127" t="inlineStr">
        <is>
          <t>FR</t>
        </is>
      </c>
      <c r="I1643" s="127" t="inlineStr">
        <is>
          <t>107874</t>
        </is>
      </c>
      <c r="J1643" s="127" t="inlineStr">
        <is>
          <t>107874</t>
        </is>
      </c>
      <c r="K1643" s="127" t="inlineStr">
        <is>
          <t>999999</t>
        </is>
      </c>
      <c r="L1643" s="127" t="inlineStr">
        <is>
          <t>XT414149657TS</t>
        </is>
      </c>
      <c r="M1643" s="127" t="inlineStr">
        <is>
          <t>N</t>
        </is>
      </c>
      <c r="N1643" s="127" t="inlineStr">
        <is>
          <t>Transport</t>
        </is>
      </c>
      <c r="O1643" s="127" t="inlineStr">
        <is>
          <t>N</t>
        </is>
      </c>
      <c r="P1643" s="127" t="inlineStr">
        <is>
          <t>S</t>
        </is>
      </c>
      <c r="Q1643" s="127" t="inlineStr">
        <is>
          <t>ZA</t>
        </is>
      </c>
      <c r="R1643" s="147" t="n">
        <v>0.03</v>
      </c>
      <c r="S1643" s="127" t="inlineStr">
        <is>
          <t>6C</t>
        </is>
      </c>
      <c r="T1643" s="148" t="n">
        <v>6.4</v>
      </c>
      <c r="U1643" s="127" t="inlineStr">
        <is>
          <t>LA RUCHE LOGISTIQUE</t>
        </is>
      </c>
      <c r="W1643" s="8">
        <f>IF(C1643&lt;&gt;2,"",IF(S1643="5X","5XK",IF(S1643="5Y","5YK",IF(S1643="6B","6BK",IF(S1643="6C","6CK","")))))</f>
        <v/>
      </c>
      <c r="X1643" s="8">
        <f>IF(S1643="6B",_xlfn.XLOOKUP(H1643,'Zoning 2shop'!A:A,'Zoning 2shop'!B:B),IF(S1643="6C",_xlfn.XLOOKUP(G1643,'Zoning 2shop'!C:C,'Zoning 2shop'!D:D),""))</f>
        <v/>
      </c>
      <c r="Y1643" s="112">
        <f>AB1643/Z1643</f>
        <v/>
      </c>
      <c r="Z1643" s="4">
        <f>T1643</f>
        <v/>
      </c>
      <c r="AA1643" s="4">
        <f>IF(OR(S1643="6C",S1643="6B",S1643="5X",S1643="5Y"),0.08,0.5)</f>
        <v/>
      </c>
      <c r="AB1643" s="4">
        <f>$AG$5/$AG$2*Z1643</f>
        <v/>
      </c>
      <c r="AC1643" s="19">
        <f>Z1643+AA1643</f>
        <v/>
      </c>
      <c r="AD1643" s="8">
        <f>IF(COUNTIF(Catégories!A:A,N1643)=0,"catégorie inconnue",LOOKUP(N1643,Catégories!A:A,Catégories!B:B))</f>
        <v/>
      </c>
      <c r="AE1643" s="21">
        <f>SUM(Z1643:AB1643)</f>
        <v/>
      </c>
    </row>
    <row r="1644" hidden="1" s="101">
      <c r="B1644" s="127" t="inlineStr">
        <is>
          <t>13624021</t>
        </is>
      </c>
      <c r="C1644" s="127" t="inlineStr">
        <is>
          <t>2</t>
        </is>
      </c>
      <c r="D1644" s="123" t="n">
        <v>46153</v>
      </c>
      <c r="E1644" s="127" t="inlineStr">
        <is>
          <t>4625 DD</t>
        </is>
      </c>
      <c r="F1644" s="127" t="inlineStr">
        <is>
          <t>21320</t>
        </is>
      </c>
      <c r="G1644" s="127" t="inlineStr">
        <is>
          <t>NL</t>
        </is>
      </c>
      <c r="H1644" s="127" t="inlineStr">
        <is>
          <t>FR</t>
        </is>
      </c>
      <c r="I1644" s="127" t="inlineStr">
        <is>
          <t>109017</t>
        </is>
      </c>
      <c r="J1644" s="127" t="inlineStr">
        <is>
          <t>109017</t>
        </is>
      </c>
      <c r="K1644" s="127" t="inlineStr">
        <is>
          <t>999999</t>
        </is>
      </c>
      <c r="L1644" s="127" t="inlineStr">
        <is>
          <t>XT414149759TS</t>
        </is>
      </c>
      <c r="M1644" s="127" t="inlineStr">
        <is>
          <t>N</t>
        </is>
      </c>
      <c r="N1644" s="127" t="inlineStr">
        <is>
          <t>Transport</t>
        </is>
      </c>
      <c r="O1644" s="127" t="inlineStr">
        <is>
          <t>N</t>
        </is>
      </c>
      <c r="P1644" s="127" t="inlineStr">
        <is>
          <t>S</t>
        </is>
      </c>
      <c r="Q1644" s="127" t="inlineStr">
        <is>
          <t>ZA</t>
        </is>
      </c>
      <c r="R1644" s="147" t="n">
        <v>4.838</v>
      </c>
      <c r="S1644" s="127" t="inlineStr">
        <is>
          <t>6C</t>
        </is>
      </c>
      <c r="T1644" s="148" t="n">
        <v>9.69</v>
      </c>
      <c r="U1644" s="127" t="inlineStr">
        <is>
          <t>LA RUCHE LOGISTIQUE</t>
        </is>
      </c>
      <c r="W1644" s="8">
        <f>IF(C1644&lt;&gt;2,"",IF(S1644="5X","5XK",IF(S1644="5Y","5YK",IF(S1644="6B","6BK",IF(S1644="6C","6CK","")))))</f>
        <v/>
      </c>
      <c r="X1644" s="8">
        <f>IF(S1644="6B",_xlfn.XLOOKUP(H1644,'Zoning 2shop'!A:A,'Zoning 2shop'!B:B),IF(S1644="6C",_xlfn.XLOOKUP(G1644,'Zoning 2shop'!C:C,'Zoning 2shop'!D:D),""))</f>
        <v/>
      </c>
      <c r="Y1644" s="112">
        <f>AB1644/Z1644</f>
        <v/>
      </c>
      <c r="Z1644" s="4">
        <f>T1644</f>
        <v/>
      </c>
      <c r="AA1644" s="4">
        <f>IF(OR(S1644="6C",S1644="6B",S1644="5X",S1644="5Y"),0.08,0.5)</f>
        <v/>
      </c>
      <c r="AB1644" s="4">
        <f>$AG$5/$AG$2*Z1644</f>
        <v/>
      </c>
      <c r="AC1644" s="19">
        <f>Z1644+AA1644</f>
        <v/>
      </c>
      <c r="AD1644" s="8">
        <f>IF(COUNTIF(Catégories!A:A,N1644)=0,"catégorie inconnue",LOOKUP(N1644,Catégories!A:A,Catégories!B:B))</f>
        <v/>
      </c>
      <c r="AE1644" s="21">
        <f>SUM(Z1644:AB1644)</f>
        <v/>
      </c>
    </row>
    <row r="1645" hidden="1" s="101">
      <c r="B1645" s="127" t="inlineStr">
        <is>
          <t>13624021</t>
        </is>
      </c>
      <c r="C1645" s="127" t="inlineStr">
        <is>
          <t>2</t>
        </is>
      </c>
      <c r="D1645" s="123" t="n">
        <v>46153</v>
      </c>
      <c r="E1645" s="127" t="inlineStr">
        <is>
          <t>1827 JW</t>
        </is>
      </c>
      <c r="F1645" s="127" t="inlineStr">
        <is>
          <t>21320</t>
        </is>
      </c>
      <c r="G1645" s="127" t="inlineStr">
        <is>
          <t>NL</t>
        </is>
      </c>
      <c r="H1645" s="127" t="inlineStr">
        <is>
          <t>FR</t>
        </is>
      </c>
      <c r="I1645" s="127" t="inlineStr">
        <is>
          <t>110104</t>
        </is>
      </c>
      <c r="J1645" s="127" t="inlineStr">
        <is>
          <t>110104</t>
        </is>
      </c>
      <c r="K1645" s="127" t="inlineStr">
        <is>
          <t>999999</t>
        </is>
      </c>
      <c r="L1645" s="127" t="inlineStr">
        <is>
          <t>XT414150111TS</t>
        </is>
      </c>
      <c r="M1645" s="127" t="inlineStr">
        <is>
          <t>N</t>
        </is>
      </c>
      <c r="N1645" s="127" t="inlineStr">
        <is>
          <t>Transport</t>
        </is>
      </c>
      <c r="O1645" s="127" t="inlineStr">
        <is>
          <t>N</t>
        </is>
      </c>
      <c r="P1645" s="127" t="inlineStr">
        <is>
          <t>S</t>
        </is>
      </c>
      <c r="Q1645" s="127" t="inlineStr">
        <is>
          <t>ZA</t>
        </is>
      </c>
      <c r="R1645" s="147" t="n">
        <v>0.967</v>
      </c>
      <c r="S1645" s="127" t="inlineStr">
        <is>
          <t>6C</t>
        </is>
      </c>
      <c r="T1645" s="148" t="n">
        <v>5.55</v>
      </c>
      <c r="U1645" s="127" t="inlineStr">
        <is>
          <t>LA RUCHE LOGISTIQUE</t>
        </is>
      </c>
      <c r="W1645" s="8">
        <f>IF(C1645&lt;&gt;2,"",IF(S1645="5X","5XK",IF(S1645="5Y","5YK",IF(S1645="6B","6BK",IF(S1645="6C","6CK","")))))</f>
        <v/>
      </c>
      <c r="X1645" s="8">
        <f>IF(S1645="6B",_xlfn.XLOOKUP(H1645,'Zoning 2shop'!A:A,'Zoning 2shop'!B:B),IF(S1645="6C",_xlfn.XLOOKUP(G1645,'Zoning 2shop'!C:C,'Zoning 2shop'!D:D),""))</f>
        <v/>
      </c>
      <c r="Y1645" s="112">
        <f>AB1645/Z1645</f>
        <v/>
      </c>
      <c r="Z1645" s="4">
        <f>T1645</f>
        <v/>
      </c>
      <c r="AA1645" s="4">
        <f>IF(OR(S1645="6C",S1645="6B",S1645="5X",S1645="5Y"),0.08,0.5)</f>
        <v/>
      </c>
      <c r="AB1645" s="4">
        <f>$AG$5/$AG$2*Z1645</f>
        <v/>
      </c>
      <c r="AC1645" s="19">
        <f>Z1645+AA1645</f>
        <v/>
      </c>
      <c r="AD1645" s="8">
        <f>IF(COUNTIF(Catégories!A:A,N1645)=0,"catégorie inconnue",LOOKUP(N1645,Catégories!A:A,Catégories!B:B))</f>
        <v/>
      </c>
      <c r="AE1645" s="21">
        <f>SUM(Z1645:AB1645)</f>
        <v/>
      </c>
    </row>
    <row r="1646" hidden="1" s="101">
      <c r="B1646" s="127" t="inlineStr">
        <is>
          <t>13624021</t>
        </is>
      </c>
      <c r="C1646" s="127" t="inlineStr">
        <is>
          <t>2</t>
        </is>
      </c>
      <c r="D1646" s="123" t="n">
        <v>46153</v>
      </c>
      <c r="E1646" s="127" t="inlineStr">
        <is>
          <t>59368</t>
        </is>
      </c>
      <c r="F1646" s="127" t="inlineStr">
        <is>
          <t>21320</t>
        </is>
      </c>
      <c r="G1646" s="127" t="inlineStr">
        <is>
          <t>DE</t>
        </is>
      </c>
      <c r="H1646" s="127" t="inlineStr">
        <is>
          <t>FR</t>
        </is>
      </c>
      <c r="I1646" s="127" t="inlineStr">
        <is>
          <t>109034</t>
        </is>
      </c>
      <c r="J1646" s="127" t="inlineStr">
        <is>
          <t>109034</t>
        </is>
      </c>
      <c r="K1646" s="127" t="inlineStr">
        <is>
          <t>999999</t>
        </is>
      </c>
      <c r="L1646" s="127" t="inlineStr">
        <is>
          <t>XT414151046TS</t>
        </is>
      </c>
      <c r="M1646" s="127" t="inlineStr">
        <is>
          <t>N</t>
        </is>
      </c>
      <c r="N1646" s="127" t="inlineStr">
        <is>
          <t>Transport</t>
        </is>
      </c>
      <c r="O1646" s="127" t="inlineStr">
        <is>
          <t>N</t>
        </is>
      </c>
      <c r="P1646" s="127" t="inlineStr">
        <is>
          <t>S</t>
        </is>
      </c>
      <c r="Q1646" s="127" t="inlineStr">
        <is>
          <t>ZA</t>
        </is>
      </c>
      <c r="R1646" s="147" t="n">
        <v>3.024</v>
      </c>
      <c r="S1646" s="127" t="inlineStr">
        <is>
          <t>6C</t>
        </is>
      </c>
      <c r="T1646" s="148" t="n">
        <v>9.029999999999999</v>
      </c>
      <c r="U1646" s="127" t="inlineStr">
        <is>
          <t>LA RUCHE LOGISTIQUE</t>
        </is>
      </c>
      <c r="W1646" s="8">
        <f>IF(C1646&lt;&gt;2,"",IF(S1646="5X","5XK",IF(S1646="5Y","5YK",IF(S1646="6B","6BK",IF(S1646="6C","6CK","")))))</f>
        <v/>
      </c>
      <c r="X1646" s="8">
        <f>IF(S1646="6B",_xlfn.XLOOKUP(H1646,'Zoning 2shop'!A:A,'Zoning 2shop'!B:B),IF(S1646="6C",_xlfn.XLOOKUP(G1646,'Zoning 2shop'!C:C,'Zoning 2shop'!D:D),""))</f>
        <v/>
      </c>
      <c r="Y1646" s="112">
        <f>AB1646/Z1646</f>
        <v/>
      </c>
      <c r="Z1646" s="4">
        <f>T1646</f>
        <v/>
      </c>
      <c r="AA1646" s="4">
        <f>IF(OR(S1646="6C",S1646="6B",S1646="5X",S1646="5Y"),0.08,0.5)</f>
        <v/>
      </c>
      <c r="AB1646" s="4">
        <f>$AG$5/$AG$2*Z1646</f>
        <v/>
      </c>
      <c r="AC1646" s="19">
        <f>Z1646+AA1646</f>
        <v/>
      </c>
      <c r="AD1646" s="8">
        <f>IF(COUNTIF(Catégories!A:A,N1646)=0,"catégorie inconnue",LOOKUP(N1646,Catégories!A:A,Catégories!B:B))</f>
        <v/>
      </c>
      <c r="AE1646" s="21">
        <f>SUM(Z1646:AB1646)</f>
        <v/>
      </c>
    </row>
    <row r="1647" hidden="1" s="101">
      <c r="B1647" s="127" t="inlineStr">
        <is>
          <t>13624021</t>
        </is>
      </c>
      <c r="C1647" s="127" t="inlineStr">
        <is>
          <t>2</t>
        </is>
      </c>
      <c r="D1647" s="123" t="n">
        <v>46153</v>
      </c>
      <c r="E1647" s="127" t="inlineStr">
        <is>
          <t>86825</t>
        </is>
      </c>
      <c r="F1647" s="127" t="inlineStr">
        <is>
          <t>21320</t>
        </is>
      </c>
      <c r="G1647" s="127" t="inlineStr">
        <is>
          <t>DE</t>
        </is>
      </c>
      <c r="H1647" s="127" t="inlineStr">
        <is>
          <t>FR</t>
        </is>
      </c>
      <c r="I1647" s="127" t="inlineStr">
        <is>
          <t>108068</t>
        </is>
      </c>
      <c r="J1647" s="127" t="inlineStr">
        <is>
          <t>108068</t>
        </is>
      </c>
      <c r="K1647" s="127" t="inlineStr">
        <is>
          <t>999999</t>
        </is>
      </c>
      <c r="L1647" s="127" t="inlineStr">
        <is>
          <t>XT414151735TS</t>
        </is>
      </c>
      <c r="M1647" s="127" t="inlineStr">
        <is>
          <t>N</t>
        </is>
      </c>
      <c r="N1647" s="127" t="inlineStr">
        <is>
          <t>Transport</t>
        </is>
      </c>
      <c r="O1647" s="127" t="inlineStr">
        <is>
          <t>N</t>
        </is>
      </c>
      <c r="P1647" s="127" t="inlineStr">
        <is>
          <t>S</t>
        </is>
      </c>
      <c r="Q1647" s="127" t="inlineStr">
        <is>
          <t>ZA</t>
        </is>
      </c>
      <c r="R1647" s="147" t="n">
        <v>4.937</v>
      </c>
      <c r="S1647" s="127" t="inlineStr">
        <is>
          <t>6C</t>
        </is>
      </c>
      <c r="T1647" s="148" t="n">
        <v>9.69</v>
      </c>
      <c r="U1647" s="127" t="inlineStr">
        <is>
          <t>LA RUCHE LOGISTIQUE</t>
        </is>
      </c>
      <c r="W1647" s="8">
        <f>IF(C1647&lt;&gt;2,"",IF(S1647="5X","5XK",IF(S1647="5Y","5YK",IF(S1647="6B","6BK",IF(S1647="6C","6CK","")))))</f>
        <v/>
      </c>
      <c r="X1647" s="8">
        <f>IF(S1647="6B",_xlfn.XLOOKUP(H1647,'Zoning 2shop'!A:A,'Zoning 2shop'!B:B),IF(S1647="6C",_xlfn.XLOOKUP(G1647,'Zoning 2shop'!C:C,'Zoning 2shop'!D:D),""))</f>
        <v/>
      </c>
      <c r="Y1647" s="112">
        <f>AB1647/Z1647</f>
        <v/>
      </c>
      <c r="Z1647" s="4">
        <f>T1647</f>
        <v/>
      </c>
      <c r="AA1647" s="4">
        <f>IF(OR(S1647="6C",S1647="6B",S1647="5X",S1647="5Y"),0.08,0.5)</f>
        <v/>
      </c>
      <c r="AB1647" s="4">
        <f>$AG$5/$AG$2*Z1647</f>
        <v/>
      </c>
      <c r="AC1647" s="19">
        <f>Z1647+AA1647</f>
        <v/>
      </c>
      <c r="AD1647" s="8">
        <f>IF(COUNTIF(Catégories!A:A,N1647)=0,"catégorie inconnue",LOOKUP(N1647,Catégories!A:A,Catégories!B:B))</f>
        <v/>
      </c>
      <c r="AE1647" s="21">
        <f>SUM(Z1647:AB1647)</f>
        <v/>
      </c>
    </row>
    <row r="1648" hidden="1" s="101">
      <c r="B1648" s="127" t="inlineStr">
        <is>
          <t>13624021</t>
        </is>
      </c>
      <c r="C1648" s="127" t="inlineStr">
        <is>
          <t>2</t>
        </is>
      </c>
      <c r="D1648" s="123" t="n">
        <v>46153</v>
      </c>
      <c r="E1648" s="127" t="inlineStr">
        <is>
          <t>25793</t>
        </is>
      </c>
      <c r="F1648" s="127" t="inlineStr">
        <is>
          <t>21320</t>
        </is>
      </c>
      <c r="G1648" s="127" t="inlineStr">
        <is>
          <t>ES</t>
        </is>
      </c>
      <c r="H1648" s="127" t="inlineStr">
        <is>
          <t>FR</t>
        </is>
      </c>
      <c r="I1648" s="127" t="inlineStr">
        <is>
          <t>105262</t>
        </is>
      </c>
      <c r="J1648" s="127" t="inlineStr">
        <is>
          <t>105262</t>
        </is>
      </c>
      <c r="K1648" s="127" t="inlineStr">
        <is>
          <t>999999</t>
        </is>
      </c>
      <c r="L1648" s="127" t="inlineStr">
        <is>
          <t>XT414151806TS</t>
        </is>
      </c>
      <c r="M1648" s="127" t="inlineStr">
        <is>
          <t>N</t>
        </is>
      </c>
      <c r="N1648" s="127" t="inlineStr">
        <is>
          <t>Transport</t>
        </is>
      </c>
      <c r="O1648" s="127" t="inlineStr">
        <is>
          <t>N</t>
        </is>
      </c>
      <c r="P1648" s="127" t="inlineStr">
        <is>
          <t>S</t>
        </is>
      </c>
      <c r="Q1648" s="127" t="inlineStr">
        <is>
          <t>ZA</t>
        </is>
      </c>
      <c r="R1648" s="147" t="n">
        <v>5.414</v>
      </c>
      <c r="S1648" s="127" t="inlineStr">
        <is>
          <t>6C</t>
        </is>
      </c>
      <c r="T1648" s="148" t="n">
        <v>11.42</v>
      </c>
      <c r="U1648" s="127" t="inlineStr">
        <is>
          <t>LA RUCHE LOGISTIQUE</t>
        </is>
      </c>
      <c r="W1648" s="8">
        <f>IF(C1648&lt;&gt;2,"",IF(S1648="5X","5XK",IF(S1648="5Y","5YK",IF(S1648="6B","6BK",IF(S1648="6C","6CK","")))))</f>
        <v/>
      </c>
      <c r="X1648" s="8">
        <f>IF(S1648="6B",_xlfn.XLOOKUP(H1648,'Zoning 2shop'!A:A,'Zoning 2shop'!B:B),IF(S1648="6C",_xlfn.XLOOKUP(G1648,'Zoning 2shop'!C:C,'Zoning 2shop'!D:D),""))</f>
        <v/>
      </c>
      <c r="Y1648" s="112">
        <f>AB1648/Z1648</f>
        <v/>
      </c>
      <c r="Z1648" s="4">
        <f>T1648</f>
        <v/>
      </c>
      <c r="AA1648" s="4">
        <f>IF(OR(S1648="6C",S1648="6B",S1648="5X",S1648="5Y"),0.08,0.5)</f>
        <v/>
      </c>
      <c r="AB1648" s="4">
        <f>$AG$5/$AG$2*Z1648</f>
        <v/>
      </c>
      <c r="AC1648" s="19">
        <f>Z1648+AA1648</f>
        <v/>
      </c>
      <c r="AD1648" s="8">
        <f>IF(COUNTIF(Catégories!A:A,N1648)=0,"catégorie inconnue",LOOKUP(N1648,Catégories!A:A,Catégories!B:B))</f>
        <v/>
      </c>
      <c r="AE1648" s="21">
        <f>SUM(Z1648:AB1648)</f>
        <v/>
      </c>
    </row>
    <row r="1649" hidden="1" s="101">
      <c r="B1649" s="127" t="inlineStr">
        <is>
          <t>13624021</t>
        </is>
      </c>
      <c r="C1649" s="127" t="inlineStr">
        <is>
          <t>2</t>
        </is>
      </c>
      <c r="D1649" s="123" t="n">
        <v>46153</v>
      </c>
      <c r="E1649" s="127" t="inlineStr">
        <is>
          <t>22880</t>
        </is>
      </c>
      <c r="F1649" s="127" t="inlineStr">
        <is>
          <t>21320</t>
        </is>
      </c>
      <c r="G1649" s="127" t="inlineStr">
        <is>
          <t>DE</t>
        </is>
      </c>
      <c r="H1649" s="127" t="inlineStr">
        <is>
          <t>FR</t>
        </is>
      </c>
      <c r="I1649" s="127" t="inlineStr">
        <is>
          <t>110436</t>
        </is>
      </c>
      <c r="J1649" s="127" t="inlineStr">
        <is>
          <t>110436</t>
        </is>
      </c>
      <c r="K1649" s="127" t="inlineStr">
        <is>
          <t>999999</t>
        </is>
      </c>
      <c r="L1649" s="127" t="inlineStr">
        <is>
          <t>XT414152276TS</t>
        </is>
      </c>
      <c r="M1649" s="127" t="inlineStr">
        <is>
          <t>N</t>
        </is>
      </c>
      <c r="N1649" s="127" t="inlineStr">
        <is>
          <t>Transport</t>
        </is>
      </c>
      <c r="O1649" s="127" t="inlineStr">
        <is>
          <t>N</t>
        </is>
      </c>
      <c r="P1649" s="127" t="inlineStr">
        <is>
          <t>S</t>
        </is>
      </c>
      <c r="Q1649" s="127" t="inlineStr">
        <is>
          <t>ZA</t>
        </is>
      </c>
      <c r="R1649" s="147" t="n">
        <v>4.506</v>
      </c>
      <c r="S1649" s="127" t="inlineStr">
        <is>
          <t>6C</t>
        </is>
      </c>
      <c r="T1649" s="148" t="n">
        <v>9.69</v>
      </c>
      <c r="U1649" s="127" t="inlineStr">
        <is>
          <t>LA RUCHE LOGISTIQUE</t>
        </is>
      </c>
      <c r="W1649" s="8">
        <f>IF(C1649&lt;&gt;2,"",IF(S1649="5X","5XK",IF(S1649="5Y","5YK",IF(S1649="6B","6BK",IF(S1649="6C","6CK","")))))</f>
        <v/>
      </c>
      <c r="X1649" s="8">
        <f>IF(S1649="6B",_xlfn.XLOOKUP(H1649,'Zoning 2shop'!A:A,'Zoning 2shop'!B:B),IF(S1649="6C",_xlfn.XLOOKUP(G1649,'Zoning 2shop'!C:C,'Zoning 2shop'!D:D),""))</f>
        <v/>
      </c>
      <c r="Y1649" s="112">
        <f>AB1649/Z1649</f>
        <v/>
      </c>
      <c r="Z1649" s="4">
        <f>T1649</f>
        <v/>
      </c>
      <c r="AA1649" s="4">
        <f>IF(OR(S1649="6C",S1649="6B",S1649="5X",S1649="5Y"),0.08,0.5)</f>
        <v/>
      </c>
      <c r="AB1649" s="4">
        <f>$AG$5/$AG$2*Z1649</f>
        <v/>
      </c>
      <c r="AC1649" s="19">
        <f>Z1649+AA1649</f>
        <v/>
      </c>
      <c r="AD1649" s="8">
        <f>IF(COUNTIF(Catégories!A:A,N1649)=0,"catégorie inconnue",LOOKUP(N1649,Catégories!A:A,Catégories!B:B))</f>
        <v/>
      </c>
      <c r="AE1649" s="21">
        <f>SUM(Z1649:AB1649)</f>
        <v/>
      </c>
    </row>
    <row r="1650" hidden="1" s="101">
      <c r="B1650" s="127" t="inlineStr">
        <is>
          <t>13624021</t>
        </is>
      </c>
      <c r="C1650" s="127" t="inlineStr">
        <is>
          <t>2</t>
        </is>
      </c>
      <c r="D1650" s="123" t="n">
        <v>46153</v>
      </c>
      <c r="E1650" s="127" t="inlineStr">
        <is>
          <t>60439</t>
        </is>
      </c>
      <c r="F1650" s="127" t="inlineStr">
        <is>
          <t>21320</t>
        </is>
      </c>
      <c r="G1650" s="127" t="inlineStr">
        <is>
          <t>DE</t>
        </is>
      </c>
      <c r="H1650" s="127" t="inlineStr">
        <is>
          <t>FR</t>
        </is>
      </c>
      <c r="I1650" s="127" t="inlineStr">
        <is>
          <t>109083</t>
        </is>
      </c>
      <c r="J1650" s="127" t="inlineStr">
        <is>
          <t>109083</t>
        </is>
      </c>
      <c r="K1650" s="127" t="inlineStr">
        <is>
          <t>999999</t>
        </is>
      </c>
      <c r="L1650" s="127" t="inlineStr">
        <is>
          <t>XT414152302TS</t>
        </is>
      </c>
      <c r="M1650" s="127" t="inlineStr">
        <is>
          <t>N</t>
        </is>
      </c>
      <c r="N1650" s="127" t="inlineStr">
        <is>
          <t>Transport</t>
        </is>
      </c>
      <c r="O1650" s="127" t="inlineStr">
        <is>
          <t>N</t>
        </is>
      </c>
      <c r="P1650" s="127" t="inlineStr">
        <is>
          <t>S</t>
        </is>
      </c>
      <c r="Q1650" s="127" t="inlineStr">
        <is>
          <t>ZA</t>
        </is>
      </c>
      <c r="R1650" s="147" t="n">
        <v>9.44</v>
      </c>
      <c r="S1650" s="127" t="inlineStr">
        <is>
          <t>6C</t>
        </is>
      </c>
      <c r="T1650" s="148" t="n">
        <v>12.99</v>
      </c>
      <c r="U1650" s="127" t="inlineStr">
        <is>
          <t>LA RUCHE LOGISTIQUE</t>
        </is>
      </c>
      <c r="W1650" s="8">
        <f>IF(C1650&lt;&gt;2,"",IF(S1650="5X","5XK",IF(S1650="5Y","5YK",IF(S1650="6B","6BK",IF(S1650="6C","6CK","")))))</f>
        <v/>
      </c>
      <c r="X1650" s="8">
        <f>IF(S1650="6B",_xlfn.XLOOKUP(H1650,'Zoning 2shop'!A:A,'Zoning 2shop'!B:B),IF(S1650="6C",_xlfn.XLOOKUP(G1650,'Zoning 2shop'!C:C,'Zoning 2shop'!D:D),""))</f>
        <v/>
      </c>
      <c r="Y1650" s="112">
        <f>AB1650/Z1650</f>
        <v/>
      </c>
      <c r="Z1650" s="4">
        <f>T1650</f>
        <v/>
      </c>
      <c r="AA1650" s="4">
        <f>IF(OR(S1650="6C",S1650="6B",S1650="5X",S1650="5Y"),0.08,0.5)</f>
        <v/>
      </c>
      <c r="AB1650" s="4">
        <f>$AG$5/$AG$2*Z1650</f>
        <v/>
      </c>
      <c r="AC1650" s="19">
        <f>Z1650+AA1650</f>
        <v/>
      </c>
      <c r="AD1650" s="8">
        <f>IF(COUNTIF(Catégories!A:A,N1650)=0,"catégorie inconnue",LOOKUP(N1650,Catégories!A:A,Catégories!B:B))</f>
        <v/>
      </c>
      <c r="AE1650" s="21">
        <f>SUM(Z1650:AB1650)</f>
        <v/>
      </c>
    </row>
    <row r="1651" hidden="1" s="101">
      <c r="B1651" s="127" t="inlineStr">
        <is>
          <t>13624021</t>
        </is>
      </c>
      <c r="C1651" s="127" t="inlineStr">
        <is>
          <t>2</t>
        </is>
      </c>
      <c r="D1651" s="123" t="n">
        <v>46153</v>
      </c>
      <c r="E1651" s="127" t="inlineStr">
        <is>
          <t>64739</t>
        </is>
      </c>
      <c r="F1651" s="127" t="inlineStr">
        <is>
          <t>21320</t>
        </is>
      </c>
      <c r="G1651" s="127" t="inlineStr">
        <is>
          <t>DE</t>
        </is>
      </c>
      <c r="H1651" s="127" t="inlineStr">
        <is>
          <t>FR</t>
        </is>
      </c>
      <c r="I1651" s="127" t="inlineStr">
        <is>
          <t>108660</t>
        </is>
      </c>
      <c r="J1651" s="127" t="inlineStr">
        <is>
          <t>108660</t>
        </is>
      </c>
      <c r="K1651" s="127" t="inlineStr">
        <is>
          <t>999999</t>
        </is>
      </c>
      <c r="L1651" s="127" t="inlineStr">
        <is>
          <t>XT414152506TS</t>
        </is>
      </c>
      <c r="M1651" s="127" t="inlineStr">
        <is>
          <t>N</t>
        </is>
      </c>
      <c r="N1651" s="127" t="inlineStr">
        <is>
          <t>Transport</t>
        </is>
      </c>
      <c r="O1651" s="127" t="inlineStr">
        <is>
          <t>N</t>
        </is>
      </c>
      <c r="P1651" s="127" t="inlineStr">
        <is>
          <t>S</t>
        </is>
      </c>
      <c r="Q1651" s="127" t="inlineStr">
        <is>
          <t>ZA</t>
        </is>
      </c>
      <c r="R1651" s="147" t="n">
        <v>0.27</v>
      </c>
      <c r="S1651" s="127" t="inlineStr">
        <is>
          <t>6C</t>
        </is>
      </c>
      <c r="T1651" s="148" t="n">
        <v>5.33</v>
      </c>
      <c r="U1651" s="127" t="inlineStr">
        <is>
          <t>LA RUCHE LOGISTIQUE</t>
        </is>
      </c>
      <c r="W1651" s="8">
        <f>IF(C1651&lt;&gt;2,"",IF(S1651="5X","5XK",IF(S1651="5Y","5YK",IF(S1651="6B","6BK",IF(S1651="6C","6CK","")))))</f>
        <v/>
      </c>
      <c r="X1651" s="8">
        <f>IF(S1651="6B",_xlfn.XLOOKUP(H1651,'Zoning 2shop'!A:A,'Zoning 2shop'!B:B),IF(S1651="6C",_xlfn.XLOOKUP(G1651,'Zoning 2shop'!C:C,'Zoning 2shop'!D:D),""))</f>
        <v/>
      </c>
      <c r="Y1651" s="112">
        <f>AB1651/Z1651</f>
        <v/>
      </c>
      <c r="Z1651" s="4">
        <f>T1651</f>
        <v/>
      </c>
      <c r="AA1651" s="4">
        <f>IF(OR(S1651="6C",S1651="6B",S1651="5X",S1651="5Y"),0.08,0.5)</f>
        <v/>
      </c>
      <c r="AB1651" s="4">
        <f>$AG$5/$AG$2*Z1651</f>
        <v/>
      </c>
      <c r="AC1651" s="19">
        <f>Z1651+AA1651</f>
        <v/>
      </c>
      <c r="AD1651" s="8">
        <f>IF(COUNTIF(Catégories!A:A,N1651)=0,"catégorie inconnue",LOOKUP(N1651,Catégories!A:A,Catégories!B:B))</f>
        <v/>
      </c>
      <c r="AE1651" s="21">
        <f>SUM(Z1651:AB1651)</f>
        <v/>
      </c>
    </row>
    <row r="1652" hidden="1" s="101">
      <c r="B1652" s="127" t="inlineStr">
        <is>
          <t>13624021</t>
        </is>
      </c>
      <c r="C1652" s="127" t="inlineStr">
        <is>
          <t>2</t>
        </is>
      </c>
      <c r="D1652" s="123" t="n">
        <v>46153</v>
      </c>
      <c r="E1652" s="127" t="inlineStr">
        <is>
          <t>64739</t>
        </is>
      </c>
      <c r="F1652" s="127" t="inlineStr">
        <is>
          <t>21320</t>
        </is>
      </c>
      <c r="G1652" s="127" t="inlineStr">
        <is>
          <t>DE</t>
        </is>
      </c>
      <c r="H1652" s="127" t="inlineStr">
        <is>
          <t>FR</t>
        </is>
      </c>
      <c r="I1652" s="127" t="inlineStr">
        <is>
          <t>108662</t>
        </is>
      </c>
      <c r="J1652" s="127" t="inlineStr">
        <is>
          <t>108662</t>
        </is>
      </c>
      <c r="K1652" s="127" t="inlineStr">
        <is>
          <t>999999</t>
        </is>
      </c>
      <c r="L1652" s="127" t="inlineStr">
        <is>
          <t>XT414152568TS</t>
        </is>
      </c>
      <c r="M1652" s="127" t="inlineStr">
        <is>
          <t>N</t>
        </is>
      </c>
      <c r="N1652" s="127" t="inlineStr">
        <is>
          <t>Transport</t>
        </is>
      </c>
      <c r="O1652" s="127" t="inlineStr">
        <is>
          <t>N</t>
        </is>
      </c>
      <c r="P1652" s="127" t="inlineStr">
        <is>
          <t>S</t>
        </is>
      </c>
      <c r="Q1652" s="127" t="inlineStr">
        <is>
          <t>ZA</t>
        </is>
      </c>
      <c r="R1652" s="147" t="n">
        <v>4.403</v>
      </c>
      <c r="S1652" s="127" t="inlineStr">
        <is>
          <t>6C</t>
        </is>
      </c>
      <c r="T1652" s="148" t="n">
        <v>9.69</v>
      </c>
      <c r="U1652" s="127" t="inlineStr">
        <is>
          <t>LA RUCHE LOGISTIQUE</t>
        </is>
      </c>
      <c r="W1652" s="8">
        <f>IF(C1652&lt;&gt;2,"",IF(S1652="5X","5XK",IF(S1652="5Y","5YK",IF(S1652="6B","6BK",IF(S1652="6C","6CK","")))))</f>
        <v/>
      </c>
      <c r="X1652" s="8">
        <f>IF(S1652="6B",_xlfn.XLOOKUP(H1652,'Zoning 2shop'!A:A,'Zoning 2shop'!B:B),IF(S1652="6C",_xlfn.XLOOKUP(G1652,'Zoning 2shop'!C:C,'Zoning 2shop'!D:D),""))</f>
        <v/>
      </c>
      <c r="Y1652" s="112">
        <f>AB1652/Z1652</f>
        <v/>
      </c>
      <c r="Z1652" s="4">
        <f>T1652</f>
        <v/>
      </c>
      <c r="AA1652" s="4">
        <f>IF(OR(S1652="6C",S1652="6B",S1652="5X",S1652="5Y"),0.08,0.5)</f>
        <v/>
      </c>
      <c r="AB1652" s="4">
        <f>$AG$5/$AG$2*Z1652</f>
        <v/>
      </c>
      <c r="AC1652" s="19">
        <f>Z1652+AA1652</f>
        <v/>
      </c>
      <c r="AD1652" s="8">
        <f>IF(COUNTIF(Catégories!A:A,N1652)=0,"catégorie inconnue",LOOKUP(N1652,Catégories!A:A,Catégories!B:B))</f>
        <v/>
      </c>
      <c r="AE1652" s="21">
        <f>SUM(Z1652:AB1652)</f>
        <v/>
      </c>
    </row>
    <row r="1653" hidden="1" s="101">
      <c r="B1653" s="127" t="inlineStr">
        <is>
          <t>13624021</t>
        </is>
      </c>
      <c r="C1653" s="127" t="inlineStr">
        <is>
          <t>2</t>
        </is>
      </c>
      <c r="D1653" s="123" t="n">
        <v>46153</v>
      </c>
      <c r="E1653" s="127" t="inlineStr">
        <is>
          <t>95448</t>
        </is>
      </c>
      <c r="F1653" s="127" t="inlineStr">
        <is>
          <t>21320</t>
        </is>
      </c>
      <c r="G1653" s="127" t="inlineStr">
        <is>
          <t>DE</t>
        </is>
      </c>
      <c r="H1653" s="127" t="inlineStr">
        <is>
          <t>FR</t>
        </is>
      </c>
      <c r="I1653" s="127" t="inlineStr">
        <is>
          <t>108478</t>
        </is>
      </c>
      <c r="J1653" s="127" t="inlineStr">
        <is>
          <t>108478</t>
        </is>
      </c>
      <c r="K1653" s="127" t="inlineStr">
        <is>
          <t>999999</t>
        </is>
      </c>
      <c r="L1653" s="127" t="inlineStr">
        <is>
          <t>XT414152585TS</t>
        </is>
      </c>
      <c r="M1653" s="127" t="inlineStr">
        <is>
          <t>N</t>
        </is>
      </c>
      <c r="N1653" s="127" t="inlineStr">
        <is>
          <t>Transport</t>
        </is>
      </c>
      <c r="O1653" s="127" t="inlineStr">
        <is>
          <t>N</t>
        </is>
      </c>
      <c r="P1653" s="127" t="inlineStr">
        <is>
          <t>S</t>
        </is>
      </c>
      <c r="Q1653" s="127" t="inlineStr">
        <is>
          <t>ZA</t>
        </is>
      </c>
      <c r="R1653" s="147" t="n">
        <v>4.506</v>
      </c>
      <c r="S1653" s="127" t="inlineStr">
        <is>
          <t>6C</t>
        </is>
      </c>
      <c r="T1653" s="148" t="n">
        <v>9.69</v>
      </c>
      <c r="U1653" s="127" t="inlineStr">
        <is>
          <t>LA RUCHE LOGISTIQUE</t>
        </is>
      </c>
      <c r="W1653" s="8">
        <f>IF(C1653&lt;&gt;2,"",IF(S1653="5X","5XK",IF(S1653="5Y","5YK",IF(S1653="6B","6BK",IF(S1653="6C","6CK","")))))</f>
        <v/>
      </c>
      <c r="X1653" s="8">
        <f>IF(S1653="6B",_xlfn.XLOOKUP(H1653,'Zoning 2shop'!A:A,'Zoning 2shop'!B:B),IF(S1653="6C",_xlfn.XLOOKUP(G1653,'Zoning 2shop'!C:C,'Zoning 2shop'!D:D),""))</f>
        <v/>
      </c>
      <c r="Y1653" s="112">
        <f>AB1653/Z1653</f>
        <v/>
      </c>
      <c r="Z1653" s="4">
        <f>T1653</f>
        <v/>
      </c>
      <c r="AA1653" s="4">
        <f>IF(OR(S1653="6C",S1653="6B",S1653="5X",S1653="5Y"),0.08,0.5)</f>
        <v/>
      </c>
      <c r="AB1653" s="4">
        <f>$AG$5/$AG$2*Z1653</f>
        <v/>
      </c>
      <c r="AC1653" s="19">
        <f>Z1653+AA1653</f>
        <v/>
      </c>
      <c r="AD1653" s="8">
        <f>IF(COUNTIF(Catégories!A:A,N1653)=0,"catégorie inconnue",LOOKUP(N1653,Catégories!A:A,Catégories!B:B))</f>
        <v/>
      </c>
      <c r="AE1653" s="21">
        <f>SUM(Z1653:AB1653)</f>
        <v/>
      </c>
    </row>
    <row r="1654" hidden="1" s="101">
      <c r="B1654" s="127" t="inlineStr">
        <is>
          <t>13624021</t>
        </is>
      </c>
      <c r="C1654" s="127" t="inlineStr">
        <is>
          <t>2</t>
        </is>
      </c>
      <c r="D1654" s="123" t="n">
        <v>46153</v>
      </c>
      <c r="E1654" s="127" t="inlineStr">
        <is>
          <t>7500</t>
        </is>
      </c>
      <c r="F1654" s="127" t="inlineStr">
        <is>
          <t>21320</t>
        </is>
      </c>
      <c r="G1654" s="127" t="inlineStr">
        <is>
          <t>DK</t>
        </is>
      </c>
      <c r="H1654" s="127" t="inlineStr">
        <is>
          <t>FR</t>
        </is>
      </c>
      <c r="I1654" s="127" t="inlineStr">
        <is>
          <t>108975</t>
        </is>
      </c>
      <c r="J1654" s="127" t="inlineStr">
        <is>
          <t>108975</t>
        </is>
      </c>
      <c r="K1654" s="127" t="inlineStr">
        <is>
          <t>999999</t>
        </is>
      </c>
      <c r="L1654" s="127" t="inlineStr">
        <is>
          <t>XT414152656TS</t>
        </is>
      </c>
      <c r="M1654" s="127" t="inlineStr">
        <is>
          <t>N</t>
        </is>
      </c>
      <c r="N1654" s="127" t="inlineStr">
        <is>
          <t>Transport</t>
        </is>
      </c>
      <c r="O1654" s="127" t="inlineStr">
        <is>
          <t>N</t>
        </is>
      </c>
      <c r="P1654" s="127" t="inlineStr">
        <is>
          <t>S</t>
        </is>
      </c>
      <c r="Q1654" s="127" t="inlineStr">
        <is>
          <t>ZA</t>
        </is>
      </c>
      <c r="R1654" s="147" t="n">
        <v>7.04</v>
      </c>
      <c r="S1654" s="127" t="inlineStr">
        <is>
          <t>6C</t>
        </is>
      </c>
      <c r="T1654" s="148" t="n">
        <v>15.81</v>
      </c>
      <c r="U1654" s="127" t="inlineStr">
        <is>
          <t>LA RUCHE LOGISTIQUE</t>
        </is>
      </c>
      <c r="W1654" s="8">
        <f>IF(C1654&lt;&gt;2,"",IF(S1654="5X","5XK",IF(S1654="5Y","5YK",IF(S1654="6B","6BK",IF(S1654="6C","6CK","")))))</f>
        <v/>
      </c>
      <c r="X1654" s="8">
        <f>IF(S1654="6B",_xlfn.XLOOKUP(H1654,'Zoning 2shop'!A:A,'Zoning 2shop'!B:B),IF(S1654="6C",_xlfn.XLOOKUP(G1654,'Zoning 2shop'!C:C,'Zoning 2shop'!D:D),""))</f>
        <v/>
      </c>
      <c r="Y1654" s="112">
        <f>AB1654/Z1654</f>
        <v/>
      </c>
      <c r="Z1654" s="4">
        <f>T1654</f>
        <v/>
      </c>
      <c r="AA1654" s="4">
        <f>IF(OR(S1654="6C",S1654="6B",S1654="5X",S1654="5Y"),0.08,0.5)</f>
        <v/>
      </c>
      <c r="AB1654" s="4">
        <f>$AG$5/$AG$2*Z1654</f>
        <v/>
      </c>
      <c r="AC1654" s="19">
        <f>Z1654+AA1654</f>
        <v/>
      </c>
      <c r="AD1654" s="8">
        <f>IF(COUNTIF(Catégories!A:A,N1654)=0,"catégorie inconnue",LOOKUP(N1654,Catégories!A:A,Catégories!B:B))</f>
        <v/>
      </c>
      <c r="AE1654" s="21">
        <f>SUM(Z1654:AB1654)</f>
        <v/>
      </c>
    </row>
    <row r="1655" hidden="1" s="101">
      <c r="B1655" s="127" t="inlineStr">
        <is>
          <t>13624021</t>
        </is>
      </c>
      <c r="C1655" s="127" t="inlineStr">
        <is>
          <t>2</t>
        </is>
      </c>
      <c r="D1655" s="123" t="n">
        <v>46153</v>
      </c>
      <c r="E1655" s="127" t="inlineStr">
        <is>
          <t>144 63</t>
        </is>
      </c>
      <c r="F1655" s="127" t="inlineStr">
        <is>
          <t>21320</t>
        </is>
      </c>
      <c r="G1655" s="127" t="inlineStr">
        <is>
          <t>SE</t>
        </is>
      </c>
      <c r="H1655" s="127" t="inlineStr">
        <is>
          <t>FR</t>
        </is>
      </c>
      <c r="I1655" s="127" t="inlineStr">
        <is>
          <t>110439</t>
        </is>
      </c>
      <c r="J1655" s="127" t="inlineStr">
        <is>
          <t>110439</t>
        </is>
      </c>
      <c r="K1655" s="127" t="inlineStr">
        <is>
          <t>999999</t>
        </is>
      </c>
      <c r="L1655" s="127" t="inlineStr">
        <is>
          <t>XT414154609TS</t>
        </is>
      </c>
      <c r="M1655" s="127" t="inlineStr">
        <is>
          <t>N</t>
        </is>
      </c>
      <c r="N1655" s="127" t="inlineStr">
        <is>
          <t>Transport</t>
        </is>
      </c>
      <c r="O1655" s="127" t="inlineStr">
        <is>
          <t>N</t>
        </is>
      </c>
      <c r="P1655" s="127" t="inlineStr">
        <is>
          <t>S</t>
        </is>
      </c>
      <c r="Q1655" s="127" t="inlineStr">
        <is>
          <t>ZA</t>
        </is>
      </c>
      <c r="R1655" s="147" t="n">
        <v>5.069</v>
      </c>
      <c r="S1655" s="127" t="inlineStr">
        <is>
          <t>6C</t>
        </is>
      </c>
      <c r="T1655" s="148" t="n">
        <v>15.34</v>
      </c>
      <c r="U1655" s="127" t="inlineStr">
        <is>
          <t>LA RUCHE LOGISTIQUE</t>
        </is>
      </c>
      <c r="W1655" s="8">
        <f>IF(C1655&lt;&gt;2,"",IF(S1655="5X","5XK",IF(S1655="5Y","5YK",IF(S1655="6B","6BK",IF(S1655="6C","6CK","")))))</f>
        <v/>
      </c>
      <c r="X1655" s="8">
        <f>IF(S1655="6B",_xlfn.XLOOKUP(H1655,'Zoning 2shop'!A:A,'Zoning 2shop'!B:B),IF(S1655="6C",_xlfn.XLOOKUP(G1655,'Zoning 2shop'!C:C,'Zoning 2shop'!D:D),""))</f>
        <v/>
      </c>
      <c r="Y1655" s="112">
        <f>AB1655/Z1655</f>
        <v/>
      </c>
      <c r="Z1655" s="4">
        <f>T1655</f>
        <v/>
      </c>
      <c r="AA1655" s="4">
        <f>IF(OR(S1655="6C",S1655="6B",S1655="5X",S1655="5Y"),0.08,0.5)</f>
        <v/>
      </c>
      <c r="AB1655" s="4">
        <f>$AG$5/$AG$2*Z1655</f>
        <v/>
      </c>
      <c r="AC1655" s="19">
        <f>Z1655+AA1655</f>
        <v/>
      </c>
      <c r="AD1655" s="8">
        <f>IF(COUNTIF(Catégories!A:A,N1655)=0,"catégorie inconnue",LOOKUP(N1655,Catégories!A:A,Catégories!B:B))</f>
        <v/>
      </c>
      <c r="AE1655" s="21">
        <f>SUM(Z1655:AB1655)</f>
        <v/>
      </c>
    </row>
    <row r="1656" hidden="1" s="101">
      <c r="B1656" s="127" t="inlineStr">
        <is>
          <t>13624021</t>
        </is>
      </c>
      <c r="C1656" s="127" t="inlineStr">
        <is>
          <t>2</t>
        </is>
      </c>
      <c r="D1656" s="123" t="n">
        <v>46153</v>
      </c>
      <c r="E1656" s="127" t="inlineStr">
        <is>
          <t>50668</t>
        </is>
      </c>
      <c r="F1656" s="127" t="inlineStr">
        <is>
          <t>21320</t>
        </is>
      </c>
      <c r="G1656" s="127" t="inlineStr">
        <is>
          <t>DE</t>
        </is>
      </c>
      <c r="H1656" s="127" t="inlineStr">
        <is>
          <t>FR</t>
        </is>
      </c>
      <c r="I1656" s="127" t="inlineStr">
        <is>
          <t>109075</t>
        </is>
      </c>
      <c r="J1656" s="127" t="inlineStr">
        <is>
          <t>109075</t>
        </is>
      </c>
      <c r="K1656" s="127" t="inlineStr">
        <is>
          <t>999999</t>
        </is>
      </c>
      <c r="L1656" s="127" t="inlineStr">
        <is>
          <t>XT414155887TS</t>
        </is>
      </c>
      <c r="M1656" s="127" t="inlineStr">
        <is>
          <t>N</t>
        </is>
      </c>
      <c r="N1656" s="127" t="inlineStr">
        <is>
          <t>Transport</t>
        </is>
      </c>
      <c r="O1656" s="127" t="inlineStr">
        <is>
          <t>N</t>
        </is>
      </c>
      <c r="P1656" s="127" t="inlineStr">
        <is>
          <t>S</t>
        </is>
      </c>
      <c r="Q1656" s="127" t="inlineStr">
        <is>
          <t>ZA</t>
        </is>
      </c>
      <c r="R1656" s="147" t="n">
        <v>4.91</v>
      </c>
      <c r="S1656" s="127" t="inlineStr">
        <is>
          <t>6C</t>
        </is>
      </c>
      <c r="T1656" s="148" t="n">
        <v>9.69</v>
      </c>
      <c r="U1656" s="127" t="inlineStr">
        <is>
          <t>LA RUCHE LOGISTIQUE</t>
        </is>
      </c>
      <c r="W1656" s="8">
        <f>IF(C1656&lt;&gt;2,"",IF(S1656="5X","5XK",IF(S1656="5Y","5YK",IF(S1656="6B","6BK",IF(S1656="6C","6CK","")))))</f>
        <v/>
      </c>
      <c r="X1656" s="8">
        <f>IF(S1656="6B",_xlfn.XLOOKUP(H1656,'Zoning 2shop'!A:A,'Zoning 2shop'!B:B),IF(S1656="6C",_xlfn.XLOOKUP(G1656,'Zoning 2shop'!C:C,'Zoning 2shop'!D:D),""))</f>
        <v/>
      </c>
      <c r="Y1656" s="112">
        <f>AB1656/Z1656</f>
        <v/>
      </c>
      <c r="Z1656" s="4">
        <f>T1656</f>
        <v/>
      </c>
      <c r="AA1656" s="4">
        <f>IF(OR(S1656="6C",S1656="6B",S1656="5X",S1656="5Y"),0.08,0.5)</f>
        <v/>
      </c>
      <c r="AB1656" s="4">
        <f>$AG$5/$AG$2*Z1656</f>
        <v/>
      </c>
      <c r="AC1656" s="19">
        <f>Z1656+AA1656</f>
        <v/>
      </c>
      <c r="AD1656" s="8">
        <f>IF(COUNTIF(Catégories!A:A,N1656)=0,"catégorie inconnue",LOOKUP(N1656,Catégories!A:A,Catégories!B:B))</f>
        <v/>
      </c>
      <c r="AE1656" s="21">
        <f>SUM(Z1656:AB1656)</f>
        <v/>
      </c>
    </row>
    <row r="1657" hidden="1" s="101">
      <c r="B1657" s="127" t="inlineStr">
        <is>
          <t>13624021</t>
        </is>
      </c>
      <c r="C1657" s="127" t="inlineStr">
        <is>
          <t>2</t>
        </is>
      </c>
      <c r="D1657" s="123" t="n">
        <v>46153</v>
      </c>
      <c r="E1657" s="127" t="inlineStr">
        <is>
          <t>3584 DB</t>
        </is>
      </c>
      <c r="F1657" s="127" t="inlineStr">
        <is>
          <t>21320</t>
        </is>
      </c>
      <c r="G1657" s="127" t="inlineStr">
        <is>
          <t>NL</t>
        </is>
      </c>
      <c r="H1657" s="127" t="inlineStr">
        <is>
          <t>FR</t>
        </is>
      </c>
      <c r="I1657" s="127" t="inlineStr">
        <is>
          <t>109305</t>
        </is>
      </c>
      <c r="J1657" s="127" t="inlineStr">
        <is>
          <t>109305</t>
        </is>
      </c>
      <c r="K1657" s="127" t="inlineStr">
        <is>
          <t>999999</t>
        </is>
      </c>
      <c r="L1657" s="127" t="inlineStr">
        <is>
          <t>XT414156091TS</t>
        </is>
      </c>
      <c r="M1657" s="127" t="inlineStr">
        <is>
          <t>N</t>
        </is>
      </c>
      <c r="N1657" s="127" t="inlineStr">
        <is>
          <t>Transport</t>
        </is>
      </c>
      <c r="O1657" s="127" t="inlineStr">
        <is>
          <t>N</t>
        </is>
      </c>
      <c r="P1657" s="127" t="inlineStr">
        <is>
          <t>S</t>
        </is>
      </c>
      <c r="Q1657" s="127" t="inlineStr">
        <is>
          <t>ZA</t>
        </is>
      </c>
      <c r="R1657" s="147" t="n">
        <v>2.304</v>
      </c>
      <c r="S1657" s="127" t="inlineStr">
        <is>
          <t>6C</t>
        </is>
      </c>
      <c r="T1657" s="148" t="n">
        <v>8.369999999999999</v>
      </c>
      <c r="U1657" s="127" t="inlineStr">
        <is>
          <t>LA RUCHE LOGISTIQUE</t>
        </is>
      </c>
      <c r="W1657" s="8">
        <f>IF(C1657&lt;&gt;2,"",IF(S1657="5X","5XK",IF(S1657="5Y","5YK",IF(S1657="6B","6BK",IF(S1657="6C","6CK","")))))</f>
        <v/>
      </c>
      <c r="X1657" s="8">
        <f>IF(S1657="6B",_xlfn.XLOOKUP(H1657,'Zoning 2shop'!A:A,'Zoning 2shop'!B:B),IF(S1657="6C",_xlfn.XLOOKUP(G1657,'Zoning 2shop'!C:C,'Zoning 2shop'!D:D),""))</f>
        <v/>
      </c>
      <c r="Y1657" s="112">
        <f>AB1657/Z1657</f>
        <v/>
      </c>
      <c r="Z1657" s="4">
        <f>T1657</f>
        <v/>
      </c>
      <c r="AA1657" s="4">
        <f>IF(OR(S1657="6C",S1657="6B",S1657="5X",S1657="5Y"),0.08,0.5)</f>
        <v/>
      </c>
      <c r="AB1657" s="4">
        <f>$AG$5/$AG$2*Z1657</f>
        <v/>
      </c>
      <c r="AC1657" s="19">
        <f>Z1657+AA1657</f>
        <v/>
      </c>
      <c r="AD1657" s="8">
        <f>IF(COUNTIF(Catégories!A:A,N1657)=0,"catégorie inconnue",LOOKUP(N1657,Catégories!A:A,Catégories!B:B))</f>
        <v/>
      </c>
      <c r="AE1657" s="21">
        <f>SUM(Z1657:AB1657)</f>
        <v/>
      </c>
    </row>
    <row r="1658" hidden="1" s="101">
      <c r="B1658" s="127" t="inlineStr">
        <is>
          <t>13624021</t>
        </is>
      </c>
      <c r="C1658" s="127" t="inlineStr">
        <is>
          <t>2</t>
        </is>
      </c>
      <c r="D1658" s="123" t="n">
        <v>46153</v>
      </c>
      <c r="E1658" s="127" t="inlineStr">
        <is>
          <t>18445</t>
        </is>
      </c>
      <c r="F1658" s="127" t="inlineStr">
        <is>
          <t>21320</t>
        </is>
      </c>
      <c r="G1658" s="127" t="inlineStr">
        <is>
          <t>DE</t>
        </is>
      </c>
      <c r="H1658" s="127" t="inlineStr">
        <is>
          <t>FR</t>
        </is>
      </c>
      <c r="I1658" s="127" t="inlineStr">
        <is>
          <t>110146</t>
        </is>
      </c>
      <c r="J1658" s="127" t="inlineStr">
        <is>
          <t>110146</t>
        </is>
      </c>
      <c r="K1658" s="127" t="inlineStr">
        <is>
          <t>999999</t>
        </is>
      </c>
      <c r="L1658" s="127" t="inlineStr">
        <is>
          <t>XT414156635TS</t>
        </is>
      </c>
      <c r="M1658" s="127" t="inlineStr">
        <is>
          <t>N</t>
        </is>
      </c>
      <c r="N1658" s="127" t="inlineStr">
        <is>
          <t>Transport</t>
        </is>
      </c>
      <c r="O1658" s="127" t="inlineStr">
        <is>
          <t>N</t>
        </is>
      </c>
      <c r="P1658" s="127" t="inlineStr">
        <is>
          <t>S</t>
        </is>
      </c>
      <c r="Q1658" s="127" t="inlineStr">
        <is>
          <t>ZA</t>
        </is>
      </c>
      <c r="R1658" s="147" t="n">
        <v>0.96</v>
      </c>
      <c r="S1658" s="127" t="inlineStr">
        <is>
          <t>6C</t>
        </is>
      </c>
      <c r="T1658" s="148" t="n">
        <v>5.55</v>
      </c>
      <c r="U1658" s="127" t="inlineStr">
        <is>
          <t>LA RUCHE LOGISTIQUE</t>
        </is>
      </c>
      <c r="W1658" s="8">
        <f>IF(C1658&lt;&gt;2,"",IF(S1658="5X","5XK",IF(S1658="5Y","5YK",IF(S1658="6B","6BK",IF(S1658="6C","6CK","")))))</f>
        <v/>
      </c>
      <c r="X1658" s="8">
        <f>IF(S1658="6B",_xlfn.XLOOKUP(H1658,'Zoning 2shop'!A:A,'Zoning 2shop'!B:B),IF(S1658="6C",_xlfn.XLOOKUP(G1658,'Zoning 2shop'!C:C,'Zoning 2shop'!D:D),""))</f>
        <v/>
      </c>
      <c r="Y1658" s="112">
        <f>AB1658/Z1658</f>
        <v/>
      </c>
      <c r="Z1658" s="4">
        <f>T1658</f>
        <v/>
      </c>
      <c r="AA1658" s="4">
        <f>IF(OR(S1658="6C",S1658="6B",S1658="5X",S1658="5Y"),0.08,0.5)</f>
        <v/>
      </c>
      <c r="AB1658" s="4">
        <f>$AG$5/$AG$2*Z1658</f>
        <v/>
      </c>
      <c r="AC1658" s="19">
        <f>Z1658+AA1658</f>
        <v/>
      </c>
      <c r="AD1658" s="8">
        <f>IF(COUNTIF(Catégories!A:A,N1658)=0,"catégorie inconnue",LOOKUP(N1658,Catégories!A:A,Catégories!B:B))</f>
        <v/>
      </c>
      <c r="AE1658" s="21">
        <f>SUM(Z1658:AB1658)</f>
        <v/>
      </c>
    </row>
    <row r="1659" hidden="1" s="101">
      <c r="B1659" s="127" t="inlineStr">
        <is>
          <t>13624021</t>
        </is>
      </c>
      <c r="C1659" s="127" t="inlineStr">
        <is>
          <t>2</t>
        </is>
      </c>
      <c r="D1659" s="123" t="n">
        <v>46153</v>
      </c>
      <c r="E1659" s="127" t="inlineStr">
        <is>
          <t>82069</t>
        </is>
      </c>
      <c r="F1659" s="127" t="inlineStr">
        <is>
          <t>21320</t>
        </is>
      </c>
      <c r="G1659" s="127" t="inlineStr">
        <is>
          <t>DE</t>
        </is>
      </c>
      <c r="H1659" s="127" t="inlineStr">
        <is>
          <t>FR</t>
        </is>
      </c>
      <c r="I1659" s="127" t="inlineStr">
        <is>
          <t>108528</t>
        </is>
      </c>
      <c r="J1659" s="127" t="inlineStr">
        <is>
          <t>108528</t>
        </is>
      </c>
      <c r="K1659" s="127" t="inlineStr">
        <is>
          <t>999999</t>
        </is>
      </c>
      <c r="L1659" s="127" t="inlineStr">
        <is>
          <t>XT414157494TS</t>
        </is>
      </c>
      <c r="M1659" s="127" t="inlineStr">
        <is>
          <t>N</t>
        </is>
      </c>
      <c r="N1659" s="127" t="inlineStr">
        <is>
          <t>Transport</t>
        </is>
      </c>
      <c r="O1659" s="127" t="inlineStr">
        <is>
          <t>N</t>
        </is>
      </c>
      <c r="P1659" s="127" t="inlineStr">
        <is>
          <t>S</t>
        </is>
      </c>
      <c r="Q1659" s="127" t="inlineStr">
        <is>
          <t>ZA</t>
        </is>
      </c>
      <c r="R1659" s="147" t="n">
        <v>4.532</v>
      </c>
      <c r="S1659" s="127" t="inlineStr">
        <is>
          <t>6C</t>
        </is>
      </c>
      <c r="T1659" s="148" t="n">
        <v>9.69</v>
      </c>
      <c r="U1659" s="127" t="inlineStr">
        <is>
          <t>LA RUCHE LOGISTIQUE</t>
        </is>
      </c>
      <c r="W1659" s="8">
        <f>IF(C1659&lt;&gt;2,"",IF(S1659="5X","5XK",IF(S1659="5Y","5YK",IF(S1659="6B","6BK",IF(S1659="6C","6CK","")))))</f>
        <v/>
      </c>
      <c r="X1659" s="8">
        <f>IF(S1659="6B",_xlfn.XLOOKUP(H1659,'Zoning 2shop'!A:A,'Zoning 2shop'!B:B),IF(S1659="6C",_xlfn.XLOOKUP(G1659,'Zoning 2shop'!C:C,'Zoning 2shop'!D:D),""))</f>
        <v/>
      </c>
      <c r="Y1659" s="112">
        <f>AB1659/Z1659</f>
        <v/>
      </c>
      <c r="Z1659" s="4">
        <f>T1659</f>
        <v/>
      </c>
      <c r="AA1659" s="4">
        <f>IF(OR(S1659="6C",S1659="6B",S1659="5X",S1659="5Y"),0.08,0.5)</f>
        <v/>
      </c>
      <c r="AB1659" s="4">
        <f>$AG$5/$AG$2*Z1659</f>
        <v/>
      </c>
      <c r="AC1659" s="19">
        <f>Z1659+AA1659</f>
        <v/>
      </c>
      <c r="AD1659" s="8">
        <f>IF(COUNTIF(Catégories!A:A,N1659)=0,"catégorie inconnue",LOOKUP(N1659,Catégories!A:A,Catégories!B:B))</f>
        <v/>
      </c>
      <c r="AE1659" s="21">
        <f>SUM(Z1659:AB1659)</f>
        <v/>
      </c>
    </row>
    <row r="1660" hidden="1" s="101">
      <c r="B1660" s="127" t="inlineStr">
        <is>
          <t>13624021</t>
        </is>
      </c>
      <c r="C1660" s="127" t="inlineStr">
        <is>
          <t>2</t>
        </is>
      </c>
      <c r="D1660" s="123" t="n">
        <v>46153</v>
      </c>
      <c r="E1660" s="127" t="inlineStr">
        <is>
          <t>3811</t>
        </is>
      </c>
      <c r="F1660" s="127" t="inlineStr">
        <is>
          <t>21320</t>
        </is>
      </c>
      <c r="G1660" s="127" t="inlineStr">
        <is>
          <t>AT</t>
        </is>
      </c>
      <c r="H1660" s="127" t="inlineStr">
        <is>
          <t>FR</t>
        </is>
      </c>
      <c r="I1660" s="127" t="inlineStr">
        <is>
          <t>108575</t>
        </is>
      </c>
      <c r="J1660" s="127" t="inlineStr">
        <is>
          <t>108575</t>
        </is>
      </c>
      <c r="K1660" s="127" t="inlineStr">
        <is>
          <t>999999</t>
        </is>
      </c>
      <c r="L1660" s="127" t="inlineStr">
        <is>
          <t>XT414159098TS</t>
        </is>
      </c>
      <c r="M1660" s="127" t="inlineStr">
        <is>
          <t>N</t>
        </is>
      </c>
      <c r="N1660" s="127" t="inlineStr">
        <is>
          <t>Transport</t>
        </is>
      </c>
      <c r="O1660" s="127" t="inlineStr">
        <is>
          <t>N</t>
        </is>
      </c>
      <c r="P1660" s="127" t="inlineStr">
        <is>
          <t>S</t>
        </is>
      </c>
      <c r="Q1660" s="127" t="inlineStr">
        <is>
          <t>ZA</t>
        </is>
      </c>
      <c r="R1660" s="147" t="n">
        <v>6.989</v>
      </c>
      <c r="S1660" s="127" t="inlineStr">
        <is>
          <t>6C</t>
        </is>
      </c>
      <c r="T1660" s="148" t="n">
        <v>15.15</v>
      </c>
      <c r="U1660" s="127" t="inlineStr">
        <is>
          <t>LA RUCHE LOGISTIQUE</t>
        </is>
      </c>
      <c r="W1660" s="8">
        <f>IF(C1660&lt;&gt;2,"",IF(S1660="5X","5XK",IF(S1660="5Y","5YK",IF(S1660="6B","6BK",IF(S1660="6C","6CK","")))))</f>
        <v/>
      </c>
      <c r="X1660" s="8">
        <f>IF(S1660="6B",_xlfn.XLOOKUP(H1660,'Zoning 2shop'!A:A,'Zoning 2shop'!B:B),IF(S1660="6C",_xlfn.XLOOKUP(G1660,'Zoning 2shop'!C:C,'Zoning 2shop'!D:D),""))</f>
        <v/>
      </c>
      <c r="Y1660" s="112">
        <f>AB1660/Z1660</f>
        <v/>
      </c>
      <c r="Z1660" s="4">
        <f>T1660</f>
        <v/>
      </c>
      <c r="AA1660" s="4">
        <f>IF(OR(S1660="6C",S1660="6B",S1660="5X",S1660="5Y"),0.08,0.5)</f>
        <v/>
      </c>
      <c r="AB1660" s="4">
        <f>$AG$5/$AG$2*Z1660</f>
        <v/>
      </c>
      <c r="AC1660" s="19">
        <f>Z1660+AA1660</f>
        <v/>
      </c>
      <c r="AD1660" s="8">
        <f>IF(COUNTIF(Catégories!A:A,N1660)=0,"catégorie inconnue",LOOKUP(N1660,Catégories!A:A,Catégories!B:B))</f>
        <v/>
      </c>
      <c r="AE1660" s="21">
        <f>SUM(Z1660:AB1660)</f>
        <v/>
      </c>
    </row>
    <row r="1661" hidden="1" s="101">
      <c r="B1661" s="127" t="inlineStr">
        <is>
          <t>13624021</t>
        </is>
      </c>
      <c r="C1661" s="127" t="inlineStr">
        <is>
          <t>2</t>
        </is>
      </c>
      <c r="D1661" s="123" t="n">
        <v>46154</v>
      </c>
      <c r="E1661" s="127" t="inlineStr">
        <is>
          <t>4694 CC</t>
        </is>
      </c>
      <c r="F1661" s="127" t="inlineStr">
        <is>
          <t>21320</t>
        </is>
      </c>
      <c r="G1661" s="127" t="inlineStr">
        <is>
          <t>NL</t>
        </is>
      </c>
      <c r="H1661" s="127" t="inlineStr">
        <is>
          <t>FR</t>
        </is>
      </c>
      <c r="I1661" s="127" t="inlineStr">
        <is>
          <t>109696</t>
        </is>
      </c>
      <c r="J1661" s="127" t="inlineStr">
        <is>
          <t>109696</t>
        </is>
      </c>
      <c r="K1661" s="127" t="inlineStr">
        <is>
          <t>999999</t>
        </is>
      </c>
      <c r="L1661" s="127" t="inlineStr">
        <is>
          <t>XT414162945TS</t>
        </is>
      </c>
      <c r="M1661" s="127" t="inlineStr">
        <is>
          <t>N</t>
        </is>
      </c>
      <c r="N1661" s="127" t="inlineStr">
        <is>
          <t>Transport</t>
        </is>
      </c>
      <c r="O1661" s="127" t="inlineStr">
        <is>
          <t>N</t>
        </is>
      </c>
      <c r="P1661" s="127" t="inlineStr">
        <is>
          <t>S</t>
        </is>
      </c>
      <c r="Q1661" s="127" t="inlineStr">
        <is>
          <t>ZA</t>
        </is>
      </c>
      <c r="R1661" s="147" t="n">
        <v>11.656</v>
      </c>
      <c r="S1661" s="127" t="inlineStr">
        <is>
          <t>6C</t>
        </is>
      </c>
      <c r="T1661" s="148" t="n">
        <v>14.31</v>
      </c>
      <c r="U1661" s="127" t="inlineStr">
        <is>
          <t>LA RUCHE LOGISTIQUE</t>
        </is>
      </c>
      <c r="W1661" s="8">
        <f>IF(C1661&lt;&gt;2,"",IF(S1661="5X","5XK",IF(S1661="5Y","5YK",IF(S1661="6B","6BK",IF(S1661="6C","6CK","")))))</f>
        <v/>
      </c>
      <c r="X1661" s="8">
        <f>IF(S1661="6B",_xlfn.XLOOKUP(H1661,'Zoning 2shop'!A:A,'Zoning 2shop'!B:B),IF(S1661="6C",_xlfn.XLOOKUP(G1661,'Zoning 2shop'!C:C,'Zoning 2shop'!D:D),""))</f>
        <v/>
      </c>
      <c r="Y1661" s="112">
        <f>AB1661/Z1661</f>
        <v/>
      </c>
      <c r="Z1661" s="4">
        <f>T1661</f>
        <v/>
      </c>
      <c r="AA1661" s="4">
        <f>IF(OR(S1661="6C",S1661="6B",S1661="5X",S1661="5Y"),0.08,0.5)</f>
        <v/>
      </c>
      <c r="AB1661" s="4">
        <f>$AG$5/$AG$2*Z1661</f>
        <v/>
      </c>
      <c r="AC1661" s="19">
        <f>Z1661+AA1661</f>
        <v/>
      </c>
      <c r="AD1661" s="8">
        <f>IF(COUNTIF(Catégories!A:A,N1661)=0,"catégorie inconnue",LOOKUP(N1661,Catégories!A:A,Catégories!B:B))</f>
        <v/>
      </c>
      <c r="AE1661" s="21">
        <f>SUM(Z1661:AB1661)</f>
        <v/>
      </c>
    </row>
    <row r="1662" hidden="1" s="101">
      <c r="B1662" s="127" t="inlineStr">
        <is>
          <t>13624021</t>
        </is>
      </c>
      <c r="C1662" s="127" t="inlineStr">
        <is>
          <t>2</t>
        </is>
      </c>
      <c r="D1662" s="123" t="n">
        <v>46154</v>
      </c>
      <c r="E1662" s="127" t="inlineStr">
        <is>
          <t>24395</t>
        </is>
      </c>
      <c r="F1662" s="127" t="inlineStr">
        <is>
          <t>21320</t>
        </is>
      </c>
      <c r="G1662" s="127" t="inlineStr">
        <is>
          <t>DE</t>
        </is>
      </c>
      <c r="H1662" s="127" t="inlineStr">
        <is>
          <t>FR</t>
        </is>
      </c>
      <c r="I1662" s="127" t="inlineStr">
        <is>
          <t>110170</t>
        </is>
      </c>
      <c r="J1662" s="127" t="inlineStr">
        <is>
          <t>110170</t>
        </is>
      </c>
      <c r="K1662" s="127" t="inlineStr">
        <is>
          <t>999999</t>
        </is>
      </c>
      <c r="L1662" s="127" t="inlineStr">
        <is>
          <t>XT414164331TS</t>
        </is>
      </c>
      <c r="M1662" s="127" t="inlineStr">
        <is>
          <t>N</t>
        </is>
      </c>
      <c r="N1662" s="127" t="inlineStr">
        <is>
          <t>Transport</t>
        </is>
      </c>
      <c r="O1662" s="127" t="inlineStr">
        <is>
          <t>N</t>
        </is>
      </c>
      <c r="P1662" s="127" t="inlineStr">
        <is>
          <t>S</t>
        </is>
      </c>
      <c r="Q1662" s="127" t="inlineStr">
        <is>
          <t>ZA</t>
        </is>
      </c>
      <c r="R1662" s="147" t="n">
        <v>0.905</v>
      </c>
      <c r="S1662" s="127" t="inlineStr">
        <is>
          <t>6C</t>
        </is>
      </c>
      <c r="T1662" s="148" t="n">
        <v>5.55</v>
      </c>
      <c r="U1662" s="127" t="inlineStr">
        <is>
          <t>LA RUCHE LOGISTIQUE</t>
        </is>
      </c>
      <c r="W1662" s="8">
        <f>IF(C1662&lt;&gt;2,"",IF(S1662="5X","5XK",IF(S1662="5Y","5YK",IF(S1662="6B","6BK",IF(S1662="6C","6CK","")))))</f>
        <v/>
      </c>
      <c r="X1662" s="8">
        <f>IF(S1662="6B",_xlfn.XLOOKUP(H1662,'Zoning 2shop'!A:A,'Zoning 2shop'!B:B),IF(S1662="6C",_xlfn.XLOOKUP(G1662,'Zoning 2shop'!C:C,'Zoning 2shop'!D:D),""))</f>
        <v/>
      </c>
      <c r="Y1662" s="112">
        <f>AB1662/Z1662</f>
        <v/>
      </c>
      <c r="Z1662" s="4">
        <f>T1662</f>
        <v/>
      </c>
      <c r="AA1662" s="4">
        <f>IF(OR(S1662="6C",S1662="6B",S1662="5X",S1662="5Y"),0.08,0.5)</f>
        <v/>
      </c>
      <c r="AB1662" s="4">
        <f>$AG$5/$AG$2*Z1662</f>
        <v/>
      </c>
      <c r="AC1662" s="19">
        <f>Z1662+AA1662</f>
        <v/>
      </c>
      <c r="AD1662" s="8">
        <f>IF(COUNTIF(Catégories!A:A,N1662)=0,"catégorie inconnue",LOOKUP(N1662,Catégories!A:A,Catégories!B:B))</f>
        <v/>
      </c>
      <c r="AE1662" s="21">
        <f>SUM(Z1662:AB1662)</f>
        <v/>
      </c>
    </row>
    <row r="1663" hidden="1" s="101">
      <c r="B1663" s="127" t="inlineStr">
        <is>
          <t>13624021</t>
        </is>
      </c>
      <c r="C1663" s="127" t="inlineStr">
        <is>
          <t>2</t>
        </is>
      </c>
      <c r="D1663" s="123" t="n">
        <v>46154</v>
      </c>
      <c r="E1663" s="127" t="inlineStr">
        <is>
          <t>17509</t>
        </is>
      </c>
      <c r="F1663" s="127" t="inlineStr">
        <is>
          <t>21320</t>
        </is>
      </c>
      <c r="G1663" s="127" t="inlineStr">
        <is>
          <t>DE</t>
        </is>
      </c>
      <c r="H1663" s="127" t="inlineStr">
        <is>
          <t>FR</t>
        </is>
      </c>
      <c r="I1663" s="127" t="inlineStr">
        <is>
          <t>108820</t>
        </is>
      </c>
      <c r="J1663" s="127" t="inlineStr">
        <is>
          <t>108820</t>
        </is>
      </c>
      <c r="K1663" s="127" t="inlineStr">
        <is>
          <t>999999</t>
        </is>
      </c>
      <c r="L1663" s="127" t="inlineStr">
        <is>
          <t>XT414165748TS</t>
        </is>
      </c>
      <c r="M1663" s="127" t="inlineStr">
        <is>
          <t>N</t>
        </is>
      </c>
      <c r="N1663" s="127" t="inlineStr">
        <is>
          <t>Transport</t>
        </is>
      </c>
      <c r="O1663" s="127" t="inlineStr">
        <is>
          <t>N</t>
        </is>
      </c>
      <c r="P1663" s="127" t="inlineStr">
        <is>
          <t>S</t>
        </is>
      </c>
      <c r="Q1663" s="127" t="inlineStr">
        <is>
          <t>ZA</t>
        </is>
      </c>
      <c r="R1663" s="147" t="n">
        <v>0.1</v>
      </c>
      <c r="S1663" s="127" t="inlineStr">
        <is>
          <t>6C</t>
        </is>
      </c>
      <c r="T1663" s="148" t="n">
        <v>5.33</v>
      </c>
      <c r="U1663" s="127" t="inlineStr">
        <is>
          <t>LA RUCHE LOGISTIQUE</t>
        </is>
      </c>
      <c r="W1663" s="8">
        <f>IF(C1663&lt;&gt;2,"",IF(S1663="5X","5XK",IF(S1663="5Y","5YK",IF(S1663="6B","6BK",IF(S1663="6C","6CK","")))))</f>
        <v/>
      </c>
      <c r="X1663" s="8">
        <f>IF(S1663="6B",_xlfn.XLOOKUP(H1663,'Zoning 2shop'!A:A,'Zoning 2shop'!B:B),IF(S1663="6C",_xlfn.XLOOKUP(G1663,'Zoning 2shop'!C:C,'Zoning 2shop'!D:D),""))</f>
        <v/>
      </c>
      <c r="Y1663" s="112">
        <f>AB1663/Z1663</f>
        <v/>
      </c>
      <c r="Z1663" s="4">
        <f>T1663</f>
        <v/>
      </c>
      <c r="AA1663" s="4">
        <f>IF(OR(S1663="6C",S1663="6B",S1663="5X",S1663="5Y"),0.08,0.5)</f>
        <v/>
      </c>
      <c r="AB1663" s="4">
        <f>$AG$5/$AG$2*Z1663</f>
        <v/>
      </c>
      <c r="AC1663" s="19">
        <f>Z1663+AA1663</f>
        <v/>
      </c>
      <c r="AD1663" s="8">
        <f>IF(COUNTIF(Catégories!A:A,N1663)=0,"catégorie inconnue",LOOKUP(N1663,Catégories!A:A,Catégories!B:B))</f>
        <v/>
      </c>
      <c r="AE1663" s="21">
        <f>SUM(Z1663:AB1663)</f>
        <v/>
      </c>
    </row>
    <row r="1664" hidden="1" s="101">
      <c r="B1664" s="127" t="inlineStr">
        <is>
          <t>13624021</t>
        </is>
      </c>
      <c r="C1664" s="127" t="inlineStr">
        <is>
          <t>2</t>
        </is>
      </c>
      <c r="D1664" s="123" t="n">
        <v>46154</v>
      </c>
      <c r="E1664" s="127" t="inlineStr">
        <is>
          <t>12159</t>
        </is>
      </c>
      <c r="F1664" s="127" t="inlineStr">
        <is>
          <t>21320</t>
        </is>
      </c>
      <c r="G1664" s="127" t="inlineStr">
        <is>
          <t>DE</t>
        </is>
      </c>
      <c r="H1664" s="127" t="inlineStr">
        <is>
          <t>FR</t>
        </is>
      </c>
      <c r="I1664" s="127" t="inlineStr">
        <is>
          <t>109188</t>
        </is>
      </c>
      <c r="J1664" s="127" t="inlineStr">
        <is>
          <t>109188</t>
        </is>
      </c>
      <c r="K1664" s="127" t="inlineStr">
        <is>
          <t>999999</t>
        </is>
      </c>
      <c r="L1664" s="127" t="inlineStr">
        <is>
          <t>XT414166624TS</t>
        </is>
      </c>
      <c r="M1664" s="127" t="inlineStr">
        <is>
          <t>N</t>
        </is>
      </c>
      <c r="N1664" s="127" t="inlineStr">
        <is>
          <t>Transport</t>
        </is>
      </c>
      <c r="O1664" s="127" t="inlineStr">
        <is>
          <t>N</t>
        </is>
      </c>
      <c r="P1664" s="127" t="inlineStr">
        <is>
          <t>S</t>
        </is>
      </c>
      <c r="Q1664" s="127" t="inlineStr">
        <is>
          <t>ZA</t>
        </is>
      </c>
      <c r="R1664" s="147" t="n">
        <v>5.904</v>
      </c>
      <c r="S1664" s="127" t="inlineStr">
        <is>
          <t>6C</t>
        </is>
      </c>
      <c r="T1664" s="148" t="n">
        <v>10.35</v>
      </c>
      <c r="U1664" s="127" t="inlineStr">
        <is>
          <t>LA RUCHE LOGISTIQUE</t>
        </is>
      </c>
      <c r="W1664" s="8">
        <f>IF(C1664&lt;&gt;2,"",IF(S1664="5X","5XK",IF(S1664="5Y","5YK",IF(S1664="6B","6BK",IF(S1664="6C","6CK","")))))</f>
        <v/>
      </c>
      <c r="X1664" s="8">
        <f>IF(S1664="6B",_xlfn.XLOOKUP(H1664,'Zoning 2shop'!A:A,'Zoning 2shop'!B:B),IF(S1664="6C",_xlfn.XLOOKUP(G1664,'Zoning 2shop'!C:C,'Zoning 2shop'!D:D),""))</f>
        <v/>
      </c>
      <c r="Y1664" s="112">
        <f>AB1664/Z1664</f>
        <v/>
      </c>
      <c r="Z1664" s="4">
        <f>T1664</f>
        <v/>
      </c>
      <c r="AA1664" s="4">
        <f>IF(OR(S1664="6C",S1664="6B",S1664="5X",S1664="5Y"),0.08,0.5)</f>
        <v/>
      </c>
      <c r="AB1664" s="4">
        <f>$AG$5/$AG$2*Z1664</f>
        <v/>
      </c>
      <c r="AC1664" s="19">
        <f>Z1664+AA1664</f>
        <v/>
      </c>
      <c r="AD1664" s="8">
        <f>IF(COUNTIF(Catégories!A:A,N1664)=0,"catégorie inconnue",LOOKUP(N1664,Catégories!A:A,Catégories!B:B))</f>
        <v/>
      </c>
      <c r="AE1664" s="21">
        <f>SUM(Z1664:AB1664)</f>
        <v/>
      </c>
    </row>
    <row r="1665" hidden="1" s="101">
      <c r="B1665" s="127" t="inlineStr">
        <is>
          <t>13624021</t>
        </is>
      </c>
      <c r="C1665" s="127" t="inlineStr">
        <is>
          <t>2</t>
        </is>
      </c>
      <c r="D1665" s="123" t="n">
        <v>46154</v>
      </c>
      <c r="E1665" s="127" t="inlineStr">
        <is>
          <t>5061</t>
        </is>
      </c>
      <c r="F1665" s="127" t="inlineStr">
        <is>
          <t>21320</t>
        </is>
      </c>
      <c r="G1665" s="127" t="inlineStr">
        <is>
          <t>AT</t>
        </is>
      </c>
      <c r="H1665" s="127" t="inlineStr">
        <is>
          <t>FR</t>
        </is>
      </c>
      <c r="I1665" s="127" t="inlineStr">
        <is>
          <t>110458</t>
        </is>
      </c>
      <c r="J1665" s="127" t="inlineStr">
        <is>
          <t>110458</t>
        </is>
      </c>
      <c r="K1665" s="127" t="inlineStr">
        <is>
          <t>999999</t>
        </is>
      </c>
      <c r="L1665" s="127" t="inlineStr">
        <is>
          <t>XT414167580TS</t>
        </is>
      </c>
      <c r="M1665" s="127" t="inlineStr">
        <is>
          <t>N</t>
        </is>
      </c>
      <c r="N1665" s="127" t="inlineStr">
        <is>
          <t>Transport</t>
        </is>
      </c>
      <c r="O1665" s="127" t="inlineStr">
        <is>
          <t>N</t>
        </is>
      </c>
      <c r="P1665" s="127" t="inlineStr">
        <is>
          <t>S</t>
        </is>
      </c>
      <c r="Q1665" s="127" t="inlineStr">
        <is>
          <t>ZA</t>
        </is>
      </c>
      <c r="R1665" s="147" t="n">
        <v>4.638</v>
      </c>
      <c r="S1665" s="127" t="inlineStr">
        <is>
          <t>6C</t>
        </is>
      </c>
      <c r="T1665" s="148" t="n">
        <v>13.83</v>
      </c>
      <c r="U1665" s="127" t="inlineStr">
        <is>
          <t>LA RUCHE LOGISTIQUE</t>
        </is>
      </c>
      <c r="W1665" s="8">
        <f>IF(C1665&lt;&gt;2,"",IF(S1665="5X","5XK",IF(S1665="5Y","5YK",IF(S1665="6B","6BK",IF(S1665="6C","6CK","")))))</f>
        <v/>
      </c>
      <c r="X1665" s="8">
        <f>IF(S1665="6B",_xlfn.XLOOKUP(H1665,'Zoning 2shop'!A:A,'Zoning 2shop'!B:B),IF(S1665="6C",_xlfn.XLOOKUP(G1665,'Zoning 2shop'!C:C,'Zoning 2shop'!D:D),""))</f>
        <v/>
      </c>
      <c r="Y1665" s="112">
        <f>AB1665/Z1665</f>
        <v/>
      </c>
      <c r="Z1665" s="4">
        <f>T1665</f>
        <v/>
      </c>
      <c r="AA1665" s="4">
        <f>IF(OR(S1665="6C",S1665="6B",S1665="5X",S1665="5Y"),0.08,0.5)</f>
        <v/>
      </c>
      <c r="AB1665" s="4">
        <f>$AG$5/$AG$2*Z1665</f>
        <v/>
      </c>
      <c r="AC1665" s="19">
        <f>Z1665+AA1665</f>
        <v/>
      </c>
      <c r="AD1665" s="8">
        <f>IF(COUNTIF(Catégories!A:A,N1665)=0,"catégorie inconnue",LOOKUP(N1665,Catégories!A:A,Catégories!B:B))</f>
        <v/>
      </c>
      <c r="AE1665" s="21">
        <f>SUM(Z1665:AB1665)</f>
        <v/>
      </c>
    </row>
    <row r="1666" hidden="1" s="101">
      <c r="B1666" s="127" t="inlineStr">
        <is>
          <t>13624021</t>
        </is>
      </c>
      <c r="C1666" s="127" t="inlineStr">
        <is>
          <t>2</t>
        </is>
      </c>
      <c r="D1666" s="123" t="n">
        <v>46154</v>
      </c>
      <c r="E1666" s="127" t="inlineStr">
        <is>
          <t>77784</t>
        </is>
      </c>
      <c r="F1666" s="127" t="inlineStr">
        <is>
          <t>21320</t>
        </is>
      </c>
      <c r="G1666" s="127" t="inlineStr">
        <is>
          <t>DE</t>
        </is>
      </c>
      <c r="H1666" s="127" t="inlineStr">
        <is>
          <t>FR</t>
        </is>
      </c>
      <c r="I1666" s="127" t="inlineStr">
        <is>
          <t>108411</t>
        </is>
      </c>
      <c r="J1666" s="127" t="inlineStr">
        <is>
          <t>108411</t>
        </is>
      </c>
      <c r="K1666" s="127" t="inlineStr">
        <is>
          <t>999999</t>
        </is>
      </c>
      <c r="L1666" s="127" t="inlineStr">
        <is>
          <t>XT414168877TS</t>
        </is>
      </c>
      <c r="M1666" s="127" t="inlineStr">
        <is>
          <t>N</t>
        </is>
      </c>
      <c r="N1666" s="127" t="inlineStr">
        <is>
          <t>Transport</t>
        </is>
      </c>
      <c r="O1666" s="127" t="inlineStr">
        <is>
          <t>N</t>
        </is>
      </c>
      <c r="P1666" s="127" t="inlineStr">
        <is>
          <t>S</t>
        </is>
      </c>
      <c r="Q1666" s="127" t="inlineStr">
        <is>
          <t>ZA</t>
        </is>
      </c>
      <c r="R1666" s="147" t="n">
        <v>1.742</v>
      </c>
      <c r="S1666" s="127" t="inlineStr">
        <is>
          <t>6C</t>
        </is>
      </c>
      <c r="T1666" s="148" t="n">
        <v>5.88</v>
      </c>
      <c r="U1666" s="127" t="inlineStr">
        <is>
          <t>LA RUCHE LOGISTIQUE</t>
        </is>
      </c>
      <c r="W1666" s="8">
        <f>IF(C1666&lt;&gt;2,"",IF(S1666="5X","5XK",IF(S1666="5Y","5YK",IF(S1666="6B","6BK",IF(S1666="6C","6CK","")))))</f>
        <v/>
      </c>
      <c r="X1666" s="8">
        <f>IF(S1666="6B",_xlfn.XLOOKUP(H1666,'Zoning 2shop'!A:A,'Zoning 2shop'!B:B),IF(S1666="6C",_xlfn.XLOOKUP(G1666,'Zoning 2shop'!C:C,'Zoning 2shop'!D:D),""))</f>
        <v/>
      </c>
      <c r="Y1666" s="112">
        <f>AB1666/Z1666</f>
        <v/>
      </c>
      <c r="Z1666" s="4">
        <f>T1666</f>
        <v/>
      </c>
      <c r="AA1666" s="4">
        <f>IF(OR(S1666="6C",S1666="6B",S1666="5X",S1666="5Y"),0.08,0.5)</f>
        <v/>
      </c>
      <c r="AB1666" s="4">
        <f>$AG$5/$AG$2*Z1666</f>
        <v/>
      </c>
      <c r="AC1666" s="19">
        <f>Z1666+AA1666</f>
        <v/>
      </c>
      <c r="AD1666" s="8">
        <f>IF(COUNTIF(Catégories!A:A,N1666)=0,"catégorie inconnue",LOOKUP(N1666,Catégories!A:A,Catégories!B:B))</f>
        <v/>
      </c>
      <c r="AE1666" s="21">
        <f>SUM(Z1666:AB1666)</f>
        <v/>
      </c>
    </row>
    <row r="1667" hidden="1" s="101">
      <c r="B1667" s="127" t="inlineStr">
        <is>
          <t>13624021</t>
        </is>
      </c>
      <c r="C1667" s="127" t="inlineStr">
        <is>
          <t>2</t>
        </is>
      </c>
      <c r="D1667" s="123" t="n">
        <v>46154</v>
      </c>
      <c r="E1667" s="127" t="inlineStr">
        <is>
          <t>29603</t>
        </is>
      </c>
      <c r="F1667" s="127" t="inlineStr">
        <is>
          <t>21320</t>
        </is>
      </c>
      <c r="G1667" s="127" t="inlineStr">
        <is>
          <t>ES</t>
        </is>
      </c>
      <c r="H1667" s="127" t="inlineStr">
        <is>
          <t>FR</t>
        </is>
      </c>
      <c r="I1667" s="127" t="inlineStr">
        <is>
          <t>110007</t>
        </is>
      </c>
      <c r="J1667" s="127" t="inlineStr">
        <is>
          <t>110007</t>
        </is>
      </c>
      <c r="K1667" s="127" t="inlineStr">
        <is>
          <t>999999</t>
        </is>
      </c>
      <c r="L1667" s="127" t="inlineStr">
        <is>
          <t>XT414171893TS</t>
        </is>
      </c>
      <c r="M1667" s="127" t="inlineStr">
        <is>
          <t>N</t>
        </is>
      </c>
      <c r="N1667" s="127" t="inlineStr">
        <is>
          <t>Transport</t>
        </is>
      </c>
      <c r="O1667" s="127" t="inlineStr">
        <is>
          <t>N</t>
        </is>
      </c>
      <c r="P1667" s="127" t="inlineStr">
        <is>
          <t>S</t>
        </is>
      </c>
      <c r="Q1667" s="127" t="inlineStr">
        <is>
          <t>ZA</t>
        </is>
      </c>
      <c r="R1667" s="147" t="n">
        <v>0.23</v>
      </c>
      <c r="S1667" s="127" t="inlineStr">
        <is>
          <t>6C</t>
        </is>
      </c>
      <c r="T1667" s="148" t="n">
        <v>6.4</v>
      </c>
      <c r="U1667" s="127" t="inlineStr">
        <is>
          <t>LA RUCHE LOGISTIQUE</t>
        </is>
      </c>
      <c r="W1667" s="8">
        <f>IF(C1667&lt;&gt;2,"",IF(S1667="5X","5XK",IF(S1667="5Y","5YK",IF(S1667="6B","6BK",IF(S1667="6C","6CK","")))))</f>
        <v/>
      </c>
      <c r="X1667" s="8">
        <f>IF(S1667="6B",_xlfn.XLOOKUP(H1667,'Zoning 2shop'!A:A,'Zoning 2shop'!B:B),IF(S1667="6C",_xlfn.XLOOKUP(G1667,'Zoning 2shop'!C:C,'Zoning 2shop'!D:D),""))</f>
        <v/>
      </c>
      <c r="Y1667" s="112">
        <f>AB1667/Z1667</f>
        <v/>
      </c>
      <c r="Z1667" s="4">
        <f>T1667</f>
        <v/>
      </c>
      <c r="AA1667" s="4">
        <f>IF(OR(S1667="6C",S1667="6B",S1667="5X",S1667="5Y"),0.08,0.5)</f>
        <v/>
      </c>
      <c r="AB1667" s="4">
        <f>$AG$5/$AG$2*Z1667</f>
        <v/>
      </c>
      <c r="AC1667" s="19">
        <f>Z1667+AA1667</f>
        <v/>
      </c>
      <c r="AD1667" s="8">
        <f>IF(COUNTIF(Catégories!A:A,N1667)=0,"catégorie inconnue",LOOKUP(N1667,Catégories!A:A,Catégories!B:B))</f>
        <v/>
      </c>
      <c r="AE1667" s="21">
        <f>SUM(Z1667:AB1667)</f>
        <v/>
      </c>
    </row>
    <row r="1668" hidden="1" s="101">
      <c r="B1668" s="127" t="inlineStr">
        <is>
          <t>13624021</t>
        </is>
      </c>
      <c r="C1668" s="127" t="inlineStr">
        <is>
          <t>2</t>
        </is>
      </c>
      <c r="D1668" s="123" t="n">
        <v>46154</v>
      </c>
      <c r="E1668" s="127" t="inlineStr">
        <is>
          <t>22587</t>
        </is>
      </c>
      <c r="F1668" s="127" t="inlineStr">
        <is>
          <t>21320</t>
        </is>
      </c>
      <c r="G1668" s="127" t="inlineStr">
        <is>
          <t>DE</t>
        </is>
      </c>
      <c r="H1668" s="127" t="inlineStr">
        <is>
          <t>FR</t>
        </is>
      </c>
      <c r="I1668" s="127" t="inlineStr">
        <is>
          <t>109990</t>
        </is>
      </c>
      <c r="J1668" s="127" t="inlineStr">
        <is>
          <t>109990</t>
        </is>
      </c>
      <c r="K1668" s="127" t="inlineStr">
        <is>
          <t>999999</t>
        </is>
      </c>
      <c r="L1668" s="127" t="inlineStr">
        <is>
          <t>XT414174532TS</t>
        </is>
      </c>
      <c r="M1668" s="127" t="inlineStr">
        <is>
          <t>N</t>
        </is>
      </c>
      <c r="N1668" s="127" t="inlineStr">
        <is>
          <t>Transport</t>
        </is>
      </c>
      <c r="O1668" s="127" t="inlineStr">
        <is>
          <t>N</t>
        </is>
      </c>
      <c r="P1668" s="127" t="inlineStr">
        <is>
          <t>S</t>
        </is>
      </c>
      <c r="Q1668" s="127" t="inlineStr">
        <is>
          <t>ZA</t>
        </is>
      </c>
      <c r="R1668" s="147" t="n">
        <v>0.616</v>
      </c>
      <c r="S1668" s="127" t="inlineStr">
        <is>
          <t>6C</t>
        </is>
      </c>
      <c r="T1668" s="148" t="n">
        <v>5.55</v>
      </c>
      <c r="U1668" s="127" t="inlineStr">
        <is>
          <t>LA RUCHE LOGISTIQUE</t>
        </is>
      </c>
      <c r="W1668" s="8">
        <f>IF(C1668&lt;&gt;2,"",IF(S1668="5X","5XK",IF(S1668="5Y","5YK",IF(S1668="6B","6BK",IF(S1668="6C","6CK","")))))</f>
        <v/>
      </c>
      <c r="X1668" s="8">
        <f>IF(S1668="6B",_xlfn.XLOOKUP(H1668,'Zoning 2shop'!A:A,'Zoning 2shop'!B:B),IF(S1668="6C",_xlfn.XLOOKUP(G1668,'Zoning 2shop'!C:C,'Zoning 2shop'!D:D),""))</f>
        <v/>
      </c>
      <c r="Y1668" s="112">
        <f>AB1668/Z1668</f>
        <v/>
      </c>
      <c r="Z1668" s="4">
        <f>T1668</f>
        <v/>
      </c>
      <c r="AA1668" s="4">
        <f>IF(OR(S1668="6C",S1668="6B",S1668="5X",S1668="5Y"),0.08,0.5)</f>
        <v/>
      </c>
      <c r="AB1668" s="4">
        <f>$AG$5/$AG$2*Z1668</f>
        <v/>
      </c>
      <c r="AC1668" s="19">
        <f>Z1668+AA1668</f>
        <v/>
      </c>
      <c r="AD1668" s="8">
        <f>IF(COUNTIF(Catégories!A:A,N1668)=0,"catégorie inconnue",LOOKUP(N1668,Catégories!A:A,Catégories!B:B))</f>
        <v/>
      </c>
      <c r="AE1668" s="21">
        <f>SUM(Z1668:AB1668)</f>
        <v/>
      </c>
    </row>
    <row r="1669" hidden="1" s="101">
      <c r="B1669" s="127" t="inlineStr">
        <is>
          <t>13624021</t>
        </is>
      </c>
      <c r="C1669" s="127" t="inlineStr">
        <is>
          <t>2</t>
        </is>
      </c>
      <c r="D1669" s="123" t="n">
        <v>46154</v>
      </c>
      <c r="E1669" s="127" t="inlineStr">
        <is>
          <t>1390</t>
        </is>
      </c>
      <c r="F1669" s="127" t="inlineStr">
        <is>
          <t>21320</t>
        </is>
      </c>
      <c r="G1669" s="127" t="inlineStr">
        <is>
          <t>BE</t>
        </is>
      </c>
      <c r="H1669" s="127" t="inlineStr">
        <is>
          <t>FR</t>
        </is>
      </c>
      <c r="I1669" s="127" t="inlineStr">
        <is>
          <t>110428</t>
        </is>
      </c>
      <c r="J1669" s="127" t="inlineStr">
        <is>
          <t>110428</t>
        </is>
      </c>
      <c r="K1669" s="127" t="inlineStr">
        <is>
          <t>999999</t>
        </is>
      </c>
      <c r="L1669" s="127" t="inlineStr">
        <is>
          <t>XT414177278TS</t>
        </is>
      </c>
      <c r="M1669" s="127" t="inlineStr">
        <is>
          <t>N</t>
        </is>
      </c>
      <c r="N1669" s="127" t="inlineStr">
        <is>
          <t>Transport</t>
        </is>
      </c>
      <c r="O1669" s="127" t="inlineStr">
        <is>
          <t>N</t>
        </is>
      </c>
      <c r="P1669" s="127" t="inlineStr">
        <is>
          <t>S</t>
        </is>
      </c>
      <c r="Q1669" s="127" t="inlineStr">
        <is>
          <t>ZA</t>
        </is>
      </c>
      <c r="R1669" s="147" t="n">
        <v>1.92</v>
      </c>
      <c r="S1669" s="127" t="inlineStr">
        <is>
          <t>6C</t>
        </is>
      </c>
      <c r="T1669" s="148" t="n">
        <v>5.28</v>
      </c>
      <c r="U1669" s="127" t="inlineStr">
        <is>
          <t>LA RUCHE LOGISTIQUE</t>
        </is>
      </c>
      <c r="W1669" s="8">
        <f>IF(C1669&lt;&gt;2,"",IF(S1669="5X","5XK",IF(S1669="5Y","5YK",IF(S1669="6B","6BK",IF(S1669="6C","6CK","")))))</f>
        <v/>
      </c>
      <c r="X1669" s="8">
        <f>IF(S1669="6B",_xlfn.XLOOKUP(H1669,'Zoning 2shop'!A:A,'Zoning 2shop'!B:B),IF(S1669="6C",_xlfn.XLOOKUP(G1669,'Zoning 2shop'!C:C,'Zoning 2shop'!D:D),""))</f>
        <v/>
      </c>
      <c r="Y1669" s="112">
        <f>AB1669/Z1669</f>
        <v/>
      </c>
      <c r="Z1669" s="4">
        <f>T1669</f>
        <v/>
      </c>
      <c r="AA1669" s="4">
        <f>IF(OR(S1669="6C",S1669="6B",S1669="5X",S1669="5Y"),0.08,0.5)</f>
        <v/>
      </c>
      <c r="AB1669" s="4">
        <f>$AG$5/$AG$2*Z1669</f>
        <v/>
      </c>
      <c r="AC1669" s="19">
        <f>Z1669+AA1669</f>
        <v/>
      </c>
      <c r="AD1669" s="8">
        <f>IF(COUNTIF(Catégories!A:A,N1669)=0,"catégorie inconnue",LOOKUP(N1669,Catégories!A:A,Catégories!B:B))</f>
        <v/>
      </c>
      <c r="AE1669" s="21">
        <f>SUM(Z1669:AB1669)</f>
        <v/>
      </c>
    </row>
    <row r="1670" hidden="1" s="101">
      <c r="B1670" s="127" t="inlineStr">
        <is>
          <t>13624021</t>
        </is>
      </c>
      <c r="C1670" s="127" t="inlineStr">
        <is>
          <t>2</t>
        </is>
      </c>
      <c r="D1670" s="123" t="n">
        <v>46154</v>
      </c>
      <c r="E1670" s="127" t="inlineStr">
        <is>
          <t>29603</t>
        </is>
      </c>
      <c r="F1670" s="127" t="inlineStr">
        <is>
          <t>21320</t>
        </is>
      </c>
      <c r="G1670" s="127" t="inlineStr">
        <is>
          <t>ES</t>
        </is>
      </c>
      <c r="H1670" s="127" t="inlineStr">
        <is>
          <t>FR</t>
        </is>
      </c>
      <c r="I1670" s="127" t="inlineStr">
        <is>
          <t>110007</t>
        </is>
      </c>
      <c r="J1670" s="127" t="inlineStr">
        <is>
          <t>110007</t>
        </is>
      </c>
      <c r="K1670" s="127" t="inlineStr">
        <is>
          <t>999999</t>
        </is>
      </c>
      <c r="L1670" s="127" t="inlineStr">
        <is>
          <t>XT414178070TS</t>
        </is>
      </c>
      <c r="M1670" s="127" t="inlineStr">
        <is>
          <t>N</t>
        </is>
      </c>
      <c r="N1670" s="127" t="inlineStr">
        <is>
          <t>Transport</t>
        </is>
      </c>
      <c r="O1670" s="127" t="inlineStr">
        <is>
          <t>N</t>
        </is>
      </c>
      <c r="P1670" s="127" t="inlineStr">
        <is>
          <t>S</t>
        </is>
      </c>
      <c r="Q1670" s="127" t="inlineStr">
        <is>
          <t>ZA</t>
        </is>
      </c>
      <c r="R1670" s="147" t="n">
        <v>6.433</v>
      </c>
      <c r="S1670" s="127" t="inlineStr">
        <is>
          <t>6C</t>
        </is>
      </c>
      <c r="T1670" s="148" t="n">
        <v>12.08</v>
      </c>
      <c r="U1670" s="127" t="inlineStr">
        <is>
          <t>LA RUCHE LOGISTIQUE</t>
        </is>
      </c>
      <c r="W1670" s="8">
        <f>IF(C1670&lt;&gt;2,"",IF(S1670="5X","5XK",IF(S1670="5Y","5YK",IF(S1670="6B","6BK",IF(S1670="6C","6CK","")))))</f>
        <v/>
      </c>
      <c r="X1670" s="8">
        <f>IF(S1670="6B",_xlfn.XLOOKUP(H1670,'Zoning 2shop'!A:A,'Zoning 2shop'!B:B),IF(S1670="6C",_xlfn.XLOOKUP(G1670,'Zoning 2shop'!C:C,'Zoning 2shop'!D:D),""))</f>
        <v/>
      </c>
      <c r="Y1670" s="112">
        <f>AB1670/Z1670</f>
        <v/>
      </c>
      <c r="Z1670" s="4">
        <f>T1670</f>
        <v/>
      </c>
      <c r="AA1670" s="4">
        <f>IF(OR(S1670="6C",S1670="6B",S1670="5X",S1670="5Y"),0.08,0.5)</f>
        <v/>
      </c>
      <c r="AB1670" s="4">
        <f>$AG$5/$AG$2*Z1670</f>
        <v/>
      </c>
      <c r="AC1670" s="19">
        <f>Z1670+AA1670</f>
        <v/>
      </c>
      <c r="AD1670" s="8">
        <f>IF(COUNTIF(Catégories!A:A,N1670)=0,"catégorie inconnue",LOOKUP(N1670,Catégories!A:A,Catégories!B:B))</f>
        <v/>
      </c>
      <c r="AE1670" s="21">
        <f>SUM(Z1670:AB1670)</f>
        <v/>
      </c>
    </row>
    <row r="1671" hidden="1" s="101">
      <c r="B1671" s="127" t="inlineStr">
        <is>
          <t>13624021</t>
        </is>
      </c>
      <c r="C1671" s="127" t="inlineStr">
        <is>
          <t>2</t>
        </is>
      </c>
      <c r="D1671" s="123" t="n">
        <v>46154</v>
      </c>
      <c r="E1671" s="127" t="inlineStr">
        <is>
          <t>30938</t>
        </is>
      </c>
      <c r="F1671" s="127" t="inlineStr">
        <is>
          <t>21320</t>
        </is>
      </c>
      <c r="G1671" s="127" t="inlineStr">
        <is>
          <t>DE</t>
        </is>
      </c>
      <c r="H1671" s="127" t="inlineStr">
        <is>
          <t>FR</t>
        </is>
      </c>
      <c r="I1671" s="127" t="inlineStr">
        <is>
          <t>106856</t>
        </is>
      </c>
      <c r="J1671" s="127" t="inlineStr">
        <is>
          <t>106856</t>
        </is>
      </c>
      <c r="K1671" s="127" t="inlineStr">
        <is>
          <t>999999</t>
        </is>
      </c>
      <c r="L1671" s="127" t="inlineStr">
        <is>
          <t>XT414181025TS</t>
        </is>
      </c>
      <c r="M1671" s="127" t="inlineStr">
        <is>
          <t>N</t>
        </is>
      </c>
      <c r="N1671" s="127" t="inlineStr">
        <is>
          <t>Transport</t>
        </is>
      </c>
      <c r="O1671" s="127" t="inlineStr">
        <is>
          <t>N</t>
        </is>
      </c>
      <c r="P1671" s="127" t="inlineStr">
        <is>
          <t>S</t>
        </is>
      </c>
      <c r="Q1671" s="127" t="inlineStr">
        <is>
          <t>ZA</t>
        </is>
      </c>
      <c r="R1671" s="147" t="n">
        <v>4.532</v>
      </c>
      <c r="S1671" s="127" t="inlineStr">
        <is>
          <t>6C</t>
        </is>
      </c>
      <c r="T1671" s="148" t="n">
        <v>9.69</v>
      </c>
      <c r="U1671" s="127" t="inlineStr">
        <is>
          <t>LA RUCHE LOGISTIQUE</t>
        </is>
      </c>
      <c r="W1671" s="8">
        <f>IF(C1671&lt;&gt;2,"",IF(S1671="5X","5XK",IF(S1671="5Y","5YK",IF(S1671="6B","6BK",IF(S1671="6C","6CK","")))))</f>
        <v/>
      </c>
      <c r="X1671" s="8">
        <f>IF(S1671="6B",_xlfn.XLOOKUP(H1671,'Zoning 2shop'!A:A,'Zoning 2shop'!B:B),IF(S1671="6C",_xlfn.XLOOKUP(G1671,'Zoning 2shop'!C:C,'Zoning 2shop'!D:D),""))</f>
        <v/>
      </c>
      <c r="Y1671" s="112">
        <f>AB1671/Z1671</f>
        <v/>
      </c>
      <c r="Z1671" s="4">
        <f>T1671</f>
        <v/>
      </c>
      <c r="AA1671" s="4">
        <f>IF(OR(S1671="6C",S1671="6B",S1671="5X",S1671="5Y"),0.08,0.5)</f>
        <v/>
      </c>
      <c r="AB1671" s="4">
        <f>$AG$5/$AG$2*Z1671</f>
        <v/>
      </c>
      <c r="AC1671" s="19">
        <f>Z1671+AA1671</f>
        <v/>
      </c>
      <c r="AD1671" s="8">
        <f>IF(COUNTIF(Catégories!A:A,N1671)=0,"catégorie inconnue",LOOKUP(N1671,Catégories!A:A,Catégories!B:B))</f>
        <v/>
      </c>
      <c r="AE1671" s="21">
        <f>SUM(Z1671:AB1671)</f>
        <v/>
      </c>
    </row>
    <row r="1672" hidden="1" s="101">
      <c r="B1672" s="127" t="inlineStr">
        <is>
          <t>13624021</t>
        </is>
      </c>
      <c r="C1672" s="127" t="inlineStr">
        <is>
          <t>2</t>
        </is>
      </c>
      <c r="D1672" s="123" t="n">
        <v>46154</v>
      </c>
      <c r="E1672" s="127" t="inlineStr">
        <is>
          <t>433 46</t>
        </is>
      </c>
      <c r="F1672" s="127" t="inlineStr">
        <is>
          <t>21320</t>
        </is>
      </c>
      <c r="G1672" s="127" t="inlineStr">
        <is>
          <t>SE</t>
        </is>
      </c>
      <c r="H1672" s="127" t="inlineStr">
        <is>
          <t>FR</t>
        </is>
      </c>
      <c r="I1672" s="127" t="inlineStr">
        <is>
          <t>101237</t>
        </is>
      </c>
      <c r="J1672" s="127" t="inlineStr">
        <is>
          <t>101237</t>
        </is>
      </c>
      <c r="K1672" s="127" t="inlineStr">
        <is>
          <t>999999</t>
        </is>
      </c>
      <c r="L1672" s="127" t="inlineStr">
        <is>
          <t>XT414181533TS</t>
        </is>
      </c>
      <c r="M1672" s="127" t="inlineStr">
        <is>
          <t>N</t>
        </is>
      </c>
      <c r="N1672" s="127" t="inlineStr">
        <is>
          <t>Transport</t>
        </is>
      </c>
      <c r="O1672" s="127" t="inlineStr">
        <is>
          <t>N</t>
        </is>
      </c>
      <c r="P1672" s="127" t="inlineStr">
        <is>
          <t>S</t>
        </is>
      </c>
      <c r="Q1672" s="127" t="inlineStr">
        <is>
          <t>ZA</t>
        </is>
      </c>
      <c r="R1672" s="147" t="n">
        <v>1.134</v>
      </c>
      <c r="S1672" s="127" t="inlineStr">
        <is>
          <t>6C</t>
        </is>
      </c>
      <c r="T1672" s="148" t="n">
        <v>10.87</v>
      </c>
      <c r="U1672" s="127" t="inlineStr">
        <is>
          <t>LA RUCHE LOGISTIQUE</t>
        </is>
      </c>
      <c r="W1672" s="8">
        <f>IF(C1672&lt;&gt;2,"",IF(S1672="5X","5XK",IF(S1672="5Y","5YK",IF(S1672="6B","6BK",IF(S1672="6C","6CK","")))))</f>
        <v/>
      </c>
      <c r="X1672" s="8">
        <f>IF(S1672="6B",_xlfn.XLOOKUP(H1672,'Zoning 2shop'!A:A,'Zoning 2shop'!B:B),IF(S1672="6C",_xlfn.XLOOKUP(G1672,'Zoning 2shop'!C:C,'Zoning 2shop'!D:D),""))</f>
        <v/>
      </c>
      <c r="Y1672" s="112">
        <f>AB1672/Z1672</f>
        <v/>
      </c>
      <c r="Z1672" s="4">
        <f>T1672</f>
        <v/>
      </c>
      <c r="AA1672" s="4">
        <f>IF(OR(S1672="6C",S1672="6B",S1672="5X",S1672="5Y"),0.08,0.5)</f>
        <v/>
      </c>
      <c r="AB1672" s="4">
        <f>$AG$5/$AG$2*Z1672</f>
        <v/>
      </c>
      <c r="AC1672" s="19">
        <f>Z1672+AA1672</f>
        <v/>
      </c>
      <c r="AD1672" s="8">
        <f>IF(COUNTIF(Catégories!A:A,N1672)=0,"catégorie inconnue",LOOKUP(N1672,Catégories!A:A,Catégories!B:B))</f>
        <v/>
      </c>
      <c r="AE1672" s="21">
        <f>SUM(Z1672:AB1672)</f>
        <v/>
      </c>
    </row>
    <row r="1673" hidden="1" s="101">
      <c r="B1673" s="127" t="inlineStr">
        <is>
          <t>13624021</t>
        </is>
      </c>
      <c r="C1673" s="127" t="inlineStr">
        <is>
          <t>2</t>
        </is>
      </c>
      <c r="D1673" s="123" t="n">
        <v>46154</v>
      </c>
      <c r="E1673" s="127" t="inlineStr">
        <is>
          <t>33334</t>
        </is>
      </c>
      <c r="F1673" s="127" t="inlineStr">
        <is>
          <t>21320</t>
        </is>
      </c>
      <c r="G1673" s="127" t="inlineStr">
        <is>
          <t>DE</t>
        </is>
      </c>
      <c r="H1673" s="127" t="inlineStr">
        <is>
          <t>FR</t>
        </is>
      </c>
      <c r="I1673" s="127" t="inlineStr">
        <is>
          <t>104220</t>
        </is>
      </c>
      <c r="J1673" s="127" t="inlineStr">
        <is>
          <t>104220</t>
        </is>
      </c>
      <c r="K1673" s="127" t="inlineStr">
        <is>
          <t>999999</t>
        </is>
      </c>
      <c r="L1673" s="127" t="inlineStr">
        <is>
          <t>XT414181768TS</t>
        </is>
      </c>
      <c r="M1673" s="127" t="inlineStr">
        <is>
          <t>N</t>
        </is>
      </c>
      <c r="N1673" s="127" t="inlineStr">
        <is>
          <t>Transport</t>
        </is>
      </c>
      <c r="O1673" s="127" t="inlineStr">
        <is>
          <t>N</t>
        </is>
      </c>
      <c r="P1673" s="127" t="inlineStr">
        <is>
          <t>S</t>
        </is>
      </c>
      <c r="Q1673" s="127" t="inlineStr">
        <is>
          <t>ZA</t>
        </is>
      </c>
      <c r="R1673" s="147" t="n">
        <v>6.134</v>
      </c>
      <c r="S1673" s="127" t="inlineStr">
        <is>
          <t>6C</t>
        </is>
      </c>
      <c r="T1673" s="148" t="n">
        <v>11.01</v>
      </c>
      <c r="U1673" s="127" t="inlineStr">
        <is>
          <t>LA RUCHE LOGISTIQUE</t>
        </is>
      </c>
      <c r="W1673" s="8">
        <f>IF(C1673&lt;&gt;2,"",IF(S1673="5X","5XK",IF(S1673="5Y","5YK",IF(S1673="6B","6BK",IF(S1673="6C","6CK","")))))</f>
        <v/>
      </c>
      <c r="X1673" s="8">
        <f>IF(S1673="6B",_xlfn.XLOOKUP(H1673,'Zoning 2shop'!A:A,'Zoning 2shop'!B:B),IF(S1673="6C",_xlfn.XLOOKUP(G1673,'Zoning 2shop'!C:C,'Zoning 2shop'!D:D),""))</f>
        <v/>
      </c>
      <c r="Y1673" s="112">
        <f>AB1673/Z1673</f>
        <v/>
      </c>
      <c r="Z1673" s="4">
        <f>T1673</f>
        <v/>
      </c>
      <c r="AA1673" s="4">
        <f>IF(OR(S1673="6C",S1673="6B",S1673="5X",S1673="5Y"),0.08,0.5)</f>
        <v/>
      </c>
      <c r="AB1673" s="4">
        <f>$AG$5/$AG$2*Z1673</f>
        <v/>
      </c>
      <c r="AC1673" s="19">
        <f>Z1673+AA1673</f>
        <v/>
      </c>
      <c r="AD1673" s="8">
        <f>IF(COUNTIF(Catégories!A:A,N1673)=0,"catégorie inconnue",LOOKUP(N1673,Catégories!A:A,Catégories!B:B))</f>
        <v/>
      </c>
      <c r="AE1673" s="21">
        <f>SUM(Z1673:AB1673)</f>
        <v/>
      </c>
    </row>
    <row r="1674" hidden="1" s="101">
      <c r="B1674" s="127" t="inlineStr">
        <is>
          <t>13624021</t>
        </is>
      </c>
      <c r="C1674" s="127" t="inlineStr">
        <is>
          <t>2</t>
        </is>
      </c>
      <c r="D1674" s="123" t="n">
        <v>46154</v>
      </c>
      <c r="E1674" s="127" t="inlineStr">
        <is>
          <t>286 31</t>
        </is>
      </c>
      <c r="F1674" s="127" t="inlineStr">
        <is>
          <t>21320</t>
        </is>
      </c>
      <c r="G1674" s="127" t="inlineStr">
        <is>
          <t>SE</t>
        </is>
      </c>
      <c r="H1674" s="127" t="inlineStr">
        <is>
          <t>FR</t>
        </is>
      </c>
      <c r="I1674" s="127" t="inlineStr">
        <is>
          <t>110351</t>
        </is>
      </c>
      <c r="J1674" s="127" t="inlineStr">
        <is>
          <t>110351</t>
        </is>
      </c>
      <c r="K1674" s="127" t="inlineStr">
        <is>
          <t>999999</t>
        </is>
      </c>
      <c r="L1674" s="127" t="inlineStr">
        <is>
          <t>XT414182825TS</t>
        </is>
      </c>
      <c r="M1674" s="127" t="inlineStr">
        <is>
          <t>N</t>
        </is>
      </c>
      <c r="N1674" s="127" t="inlineStr">
        <is>
          <t>Transport</t>
        </is>
      </c>
      <c r="O1674" s="127" t="inlineStr">
        <is>
          <t>N</t>
        </is>
      </c>
      <c r="P1674" s="127" t="inlineStr">
        <is>
          <t>S</t>
        </is>
      </c>
      <c r="Q1674" s="127" t="inlineStr">
        <is>
          <t>ZA</t>
        </is>
      </c>
      <c r="R1674" s="147" t="n">
        <v>6.336</v>
      </c>
      <c r="S1674" s="127" t="inlineStr">
        <is>
          <t>6C</t>
        </is>
      </c>
      <c r="T1674" s="148" t="n">
        <v>16</v>
      </c>
      <c r="U1674" s="127" t="inlineStr">
        <is>
          <t>LA RUCHE LOGISTIQUE</t>
        </is>
      </c>
      <c r="W1674" s="8">
        <f>IF(C1674&lt;&gt;2,"",IF(S1674="5X","5XK",IF(S1674="5Y","5YK",IF(S1674="6B","6BK",IF(S1674="6C","6CK","")))))</f>
        <v/>
      </c>
      <c r="X1674" s="8">
        <f>IF(S1674="6B",_xlfn.XLOOKUP(H1674,'Zoning 2shop'!A:A,'Zoning 2shop'!B:B),IF(S1674="6C",_xlfn.XLOOKUP(G1674,'Zoning 2shop'!C:C,'Zoning 2shop'!D:D),""))</f>
        <v/>
      </c>
      <c r="Y1674" s="112">
        <f>AB1674/Z1674</f>
        <v/>
      </c>
      <c r="Z1674" s="4">
        <f>T1674</f>
        <v/>
      </c>
      <c r="AA1674" s="4">
        <f>IF(OR(S1674="6C",S1674="6B",S1674="5X",S1674="5Y"),0.08,0.5)</f>
        <v/>
      </c>
      <c r="AB1674" s="4">
        <f>$AG$5/$AG$2*Z1674</f>
        <v/>
      </c>
      <c r="AC1674" s="19">
        <f>Z1674+AA1674</f>
        <v/>
      </c>
      <c r="AD1674" s="8">
        <f>IF(COUNTIF(Catégories!A:A,N1674)=0,"catégorie inconnue",LOOKUP(N1674,Catégories!A:A,Catégories!B:B))</f>
        <v/>
      </c>
      <c r="AE1674" s="21">
        <f>SUM(Z1674:AB1674)</f>
        <v/>
      </c>
    </row>
    <row r="1675" hidden="1" s="101">
      <c r="B1675" s="127" t="inlineStr">
        <is>
          <t>13624021</t>
        </is>
      </c>
      <c r="C1675" s="127" t="inlineStr">
        <is>
          <t>2</t>
        </is>
      </c>
      <c r="D1675" s="123" t="n">
        <v>46154</v>
      </c>
      <c r="E1675" s="127" t="inlineStr">
        <is>
          <t>91058</t>
        </is>
      </c>
      <c r="F1675" s="127" t="inlineStr">
        <is>
          <t>21320</t>
        </is>
      </c>
      <c r="G1675" s="127" t="inlineStr">
        <is>
          <t>DE</t>
        </is>
      </c>
      <c r="H1675" s="127" t="inlineStr">
        <is>
          <t>FR</t>
        </is>
      </c>
      <c r="I1675" s="127" t="inlineStr">
        <is>
          <t>109863</t>
        </is>
      </c>
      <c r="J1675" s="127" t="inlineStr">
        <is>
          <t>109863</t>
        </is>
      </c>
      <c r="K1675" s="127" t="inlineStr">
        <is>
          <t>999999</t>
        </is>
      </c>
      <c r="L1675" s="127" t="inlineStr">
        <is>
          <t>XT414182919TS</t>
        </is>
      </c>
      <c r="M1675" s="127" t="inlineStr">
        <is>
          <t>N</t>
        </is>
      </c>
      <c r="N1675" s="127" t="inlineStr">
        <is>
          <t>Transport</t>
        </is>
      </c>
      <c r="O1675" s="127" t="inlineStr">
        <is>
          <t>N</t>
        </is>
      </c>
      <c r="P1675" s="127" t="inlineStr">
        <is>
          <t>S</t>
        </is>
      </c>
      <c r="Q1675" s="127" t="inlineStr">
        <is>
          <t>ZA</t>
        </is>
      </c>
      <c r="R1675" s="147" t="n">
        <v>4.532</v>
      </c>
      <c r="S1675" s="127" t="inlineStr">
        <is>
          <t>6C</t>
        </is>
      </c>
      <c r="T1675" s="148" t="n">
        <v>9.69</v>
      </c>
      <c r="U1675" s="127" t="inlineStr">
        <is>
          <t>LA RUCHE LOGISTIQUE</t>
        </is>
      </c>
      <c r="W1675" s="8">
        <f>IF(C1675&lt;&gt;2,"",IF(S1675="5X","5XK",IF(S1675="5Y","5YK",IF(S1675="6B","6BK",IF(S1675="6C","6CK","")))))</f>
        <v/>
      </c>
      <c r="X1675" s="8">
        <f>IF(S1675="6B",_xlfn.XLOOKUP(H1675,'Zoning 2shop'!A:A,'Zoning 2shop'!B:B),IF(S1675="6C",_xlfn.XLOOKUP(G1675,'Zoning 2shop'!C:C,'Zoning 2shop'!D:D),""))</f>
        <v/>
      </c>
      <c r="Y1675" s="112">
        <f>AB1675/Z1675</f>
        <v/>
      </c>
      <c r="Z1675" s="4">
        <f>T1675</f>
        <v/>
      </c>
      <c r="AA1675" s="4">
        <f>IF(OR(S1675="6C",S1675="6B",S1675="5X",S1675="5Y"),0.08,0.5)</f>
        <v/>
      </c>
      <c r="AB1675" s="4">
        <f>$AG$5/$AG$2*Z1675</f>
        <v/>
      </c>
      <c r="AC1675" s="19">
        <f>Z1675+AA1675</f>
        <v/>
      </c>
      <c r="AD1675" s="8">
        <f>IF(COUNTIF(Catégories!A:A,N1675)=0,"catégorie inconnue",LOOKUP(N1675,Catégories!A:A,Catégories!B:B))</f>
        <v/>
      </c>
      <c r="AE1675" s="21">
        <f>SUM(Z1675:AB1675)</f>
        <v/>
      </c>
    </row>
    <row r="1676" hidden="1" s="101">
      <c r="B1676" s="127" t="inlineStr">
        <is>
          <t>13624021</t>
        </is>
      </c>
      <c r="C1676" s="127" t="inlineStr">
        <is>
          <t>2</t>
        </is>
      </c>
      <c r="D1676" s="123" t="n">
        <v>46154</v>
      </c>
      <c r="E1676" s="127" t="inlineStr">
        <is>
          <t>82407</t>
        </is>
      </c>
      <c r="F1676" s="127" t="inlineStr">
        <is>
          <t>21320</t>
        </is>
      </c>
      <c r="G1676" s="127" t="inlineStr">
        <is>
          <t>DE</t>
        </is>
      </c>
      <c r="H1676" s="127" t="inlineStr">
        <is>
          <t>FR</t>
        </is>
      </c>
      <c r="I1676" s="127" t="inlineStr">
        <is>
          <t>110791</t>
        </is>
      </c>
      <c r="J1676" s="127" t="inlineStr">
        <is>
          <t>110791</t>
        </is>
      </c>
      <c r="K1676" s="127" t="inlineStr">
        <is>
          <t>999999</t>
        </is>
      </c>
      <c r="L1676" s="127" t="inlineStr">
        <is>
          <t>XT414183035TS</t>
        </is>
      </c>
      <c r="M1676" s="127" t="inlineStr">
        <is>
          <t>N</t>
        </is>
      </c>
      <c r="N1676" s="127" t="inlineStr">
        <is>
          <t>Transport</t>
        </is>
      </c>
      <c r="O1676" s="127" t="inlineStr">
        <is>
          <t>N</t>
        </is>
      </c>
      <c r="P1676" s="127" t="inlineStr">
        <is>
          <t>S</t>
        </is>
      </c>
      <c r="Q1676" s="127" t="inlineStr">
        <is>
          <t>ZA</t>
        </is>
      </c>
      <c r="R1676" s="147" t="n">
        <v>0.875</v>
      </c>
      <c r="S1676" s="127" t="inlineStr">
        <is>
          <t>6C</t>
        </is>
      </c>
      <c r="T1676" s="148" t="n">
        <v>5.55</v>
      </c>
      <c r="U1676" s="127" t="inlineStr">
        <is>
          <t>LA RUCHE LOGISTIQUE</t>
        </is>
      </c>
      <c r="W1676" s="8">
        <f>IF(C1676&lt;&gt;2,"",IF(S1676="5X","5XK",IF(S1676="5Y","5YK",IF(S1676="6B","6BK",IF(S1676="6C","6CK","")))))</f>
        <v/>
      </c>
      <c r="X1676" s="8">
        <f>IF(S1676="6B",_xlfn.XLOOKUP(H1676,'Zoning 2shop'!A:A,'Zoning 2shop'!B:B),IF(S1676="6C",_xlfn.XLOOKUP(G1676,'Zoning 2shop'!C:C,'Zoning 2shop'!D:D),""))</f>
        <v/>
      </c>
      <c r="Y1676" s="112">
        <f>AB1676/Z1676</f>
        <v/>
      </c>
      <c r="Z1676" s="4">
        <f>T1676</f>
        <v/>
      </c>
      <c r="AA1676" s="4">
        <f>IF(OR(S1676="6C",S1676="6B",S1676="5X",S1676="5Y"),0.08,0.5)</f>
        <v/>
      </c>
      <c r="AB1676" s="4">
        <f>$AG$5/$AG$2*Z1676</f>
        <v/>
      </c>
      <c r="AC1676" s="19">
        <f>Z1676+AA1676</f>
        <v/>
      </c>
      <c r="AD1676" s="8">
        <f>IF(COUNTIF(Catégories!A:A,N1676)=0,"catégorie inconnue",LOOKUP(N1676,Catégories!A:A,Catégories!B:B))</f>
        <v/>
      </c>
      <c r="AE1676" s="21">
        <f>SUM(Z1676:AB1676)</f>
        <v/>
      </c>
    </row>
    <row r="1677" hidden="1" s="101">
      <c r="B1677" s="127" t="inlineStr">
        <is>
          <t>13624021</t>
        </is>
      </c>
      <c r="C1677" s="127" t="inlineStr">
        <is>
          <t>2</t>
        </is>
      </c>
      <c r="D1677" s="123" t="n">
        <v>46154</v>
      </c>
      <c r="E1677" s="127" t="inlineStr">
        <is>
          <t>86150</t>
        </is>
      </c>
      <c r="F1677" s="127" t="inlineStr">
        <is>
          <t>21320</t>
        </is>
      </c>
      <c r="G1677" s="127" t="inlineStr">
        <is>
          <t>DE</t>
        </is>
      </c>
      <c r="H1677" s="127" t="inlineStr">
        <is>
          <t>FR</t>
        </is>
      </c>
      <c r="I1677" s="127" t="inlineStr">
        <is>
          <t>108959</t>
        </is>
      </c>
      <c r="J1677" s="127" t="inlineStr">
        <is>
          <t>108959</t>
        </is>
      </c>
      <c r="K1677" s="127" t="inlineStr">
        <is>
          <t>999999</t>
        </is>
      </c>
      <c r="L1677" s="127" t="inlineStr">
        <is>
          <t>XT414183769TS</t>
        </is>
      </c>
      <c r="M1677" s="127" t="inlineStr">
        <is>
          <t>N</t>
        </is>
      </c>
      <c r="N1677" s="127" t="inlineStr">
        <is>
          <t>Transport</t>
        </is>
      </c>
      <c r="O1677" s="127" t="inlineStr">
        <is>
          <t>N</t>
        </is>
      </c>
      <c r="P1677" s="127" t="inlineStr">
        <is>
          <t>S</t>
        </is>
      </c>
      <c r="Q1677" s="127" t="inlineStr">
        <is>
          <t>ZA</t>
        </is>
      </c>
      <c r="R1677" s="147" t="n">
        <v>14.372</v>
      </c>
      <c r="S1677" s="127" t="inlineStr">
        <is>
          <t>6C</t>
        </is>
      </c>
      <c r="T1677" s="148" t="n">
        <v>16.29</v>
      </c>
      <c r="U1677" s="127" t="inlineStr">
        <is>
          <t>LA RUCHE LOGISTIQUE</t>
        </is>
      </c>
      <c r="W1677" s="8">
        <f>IF(C1677&lt;&gt;2,"",IF(S1677="5X","5XK",IF(S1677="5Y","5YK",IF(S1677="6B","6BK",IF(S1677="6C","6CK","")))))</f>
        <v/>
      </c>
      <c r="X1677" s="8">
        <f>IF(S1677="6B",_xlfn.XLOOKUP(H1677,'Zoning 2shop'!A:A,'Zoning 2shop'!B:B),IF(S1677="6C",_xlfn.XLOOKUP(G1677,'Zoning 2shop'!C:C,'Zoning 2shop'!D:D),""))</f>
        <v/>
      </c>
      <c r="Y1677" s="112">
        <f>AB1677/Z1677</f>
        <v/>
      </c>
      <c r="Z1677" s="4">
        <f>T1677</f>
        <v/>
      </c>
      <c r="AA1677" s="4">
        <f>IF(OR(S1677="6C",S1677="6B",S1677="5X",S1677="5Y"),0.08,0.5)</f>
        <v/>
      </c>
      <c r="AB1677" s="4">
        <f>$AG$5/$AG$2*Z1677</f>
        <v/>
      </c>
      <c r="AC1677" s="19">
        <f>Z1677+AA1677</f>
        <v/>
      </c>
      <c r="AD1677" s="8">
        <f>IF(COUNTIF(Catégories!A:A,N1677)=0,"catégorie inconnue",LOOKUP(N1677,Catégories!A:A,Catégories!B:B))</f>
        <v/>
      </c>
      <c r="AE1677" s="21">
        <f>SUM(Z1677:AB1677)</f>
        <v/>
      </c>
    </row>
    <row r="1678" hidden="1" ht="25.5" customHeight="1" s="101">
      <c r="B1678" s="127" t="inlineStr">
        <is>
          <t>13624021</t>
        </is>
      </c>
      <c r="C1678" s="127" t="inlineStr">
        <is>
          <t>2</t>
        </is>
      </c>
      <c r="D1678" s="123" t="n">
        <v>46154</v>
      </c>
      <c r="E1678" s="127" t="inlineStr">
        <is>
          <t>86150</t>
        </is>
      </c>
      <c r="F1678" s="127" t="inlineStr">
        <is>
          <t>21320</t>
        </is>
      </c>
      <c r="G1678" s="127" t="inlineStr">
        <is>
          <t>DE</t>
        </is>
      </c>
      <c r="H1678" s="127" t="inlineStr">
        <is>
          <t>FR</t>
        </is>
      </c>
      <c r="I1678" s="127" t="inlineStr">
        <is>
          <t>108959</t>
        </is>
      </c>
      <c r="J1678" s="127" t="inlineStr">
        <is>
          <t>108959</t>
        </is>
      </c>
      <c r="K1678" s="127" t="inlineStr">
        <is>
          <t>999999</t>
        </is>
      </c>
      <c r="L1678" s="127" t="inlineStr">
        <is>
          <t>XT414183769TS</t>
        </is>
      </c>
      <c r="M1678" s="127" t="inlineStr">
        <is>
          <t>N</t>
        </is>
      </c>
      <c r="N1678" s="127" t="inlineStr">
        <is>
          <t>Supplement Etiquette Non Conforme</t>
        </is>
      </c>
      <c r="O1678" s="127" t="inlineStr">
        <is>
          <t>N</t>
        </is>
      </c>
      <c r="P1678" s="127" t="n"/>
      <c r="Q1678" s="127" t="inlineStr">
        <is>
          <t>ZA</t>
        </is>
      </c>
      <c r="R1678" s="147" t="n">
        <v>0</v>
      </c>
      <c r="S1678" s="127" t="inlineStr">
        <is>
          <t>6C</t>
        </is>
      </c>
      <c r="T1678" s="148" t="n">
        <v>2</v>
      </c>
      <c r="U1678" s="127" t="inlineStr">
        <is>
          <t>LA RUCHE LOGISTIQUE</t>
        </is>
      </c>
      <c r="W1678" s="8">
        <f>IF(C1678&lt;&gt;2,"",IF(S1678="5X","5XK",IF(S1678="5Y","5YK",IF(S1678="6B","6BK",IF(S1678="6C","6CK","")))))</f>
        <v/>
      </c>
      <c r="X1678" s="8">
        <f>IF(S1678="6B",_xlfn.XLOOKUP(H1678,'Zoning 2shop'!A:A,'Zoning 2shop'!B:B),IF(S1678="6C",_xlfn.XLOOKUP(G1678,'Zoning 2shop'!C:C,'Zoning 2shop'!D:D),""))</f>
        <v/>
      </c>
      <c r="Y1678" s="112">
        <f>AB1678/Z1678</f>
        <v/>
      </c>
      <c r="Z1678" s="4">
        <f>T1678</f>
        <v/>
      </c>
      <c r="AA1678" s="4">
        <f>IF(OR(S1678="6C",S1678="6B",S1678="5X",S1678="5Y"),0.08,0.5)</f>
        <v/>
      </c>
      <c r="AB1678" s="4">
        <f>$AG$5/$AG$2*Z1678</f>
        <v/>
      </c>
      <c r="AC1678" s="19">
        <f>Z1678+AA1678</f>
        <v/>
      </c>
      <c r="AD1678" s="8">
        <f>IF(COUNTIF(Catégories!A:A,N1678)=0,"catégorie inconnue",LOOKUP(N1678,Catégories!A:A,Catégories!B:B))</f>
        <v/>
      </c>
      <c r="AE1678" s="21">
        <f>SUM(Z1678:AB1678)</f>
        <v/>
      </c>
    </row>
    <row r="1679" hidden="1" s="101">
      <c r="B1679" s="127" t="inlineStr">
        <is>
          <t>13624021</t>
        </is>
      </c>
      <c r="C1679" s="127" t="inlineStr">
        <is>
          <t>2</t>
        </is>
      </c>
      <c r="D1679" s="123" t="n">
        <v>46154</v>
      </c>
      <c r="E1679" s="127" t="inlineStr">
        <is>
          <t>97724</t>
        </is>
      </c>
      <c r="F1679" s="127" t="inlineStr">
        <is>
          <t>21320</t>
        </is>
      </c>
      <c r="G1679" s="127" t="inlineStr">
        <is>
          <t>DE</t>
        </is>
      </c>
      <c r="H1679" s="127" t="inlineStr">
        <is>
          <t>FR</t>
        </is>
      </c>
      <c r="I1679" s="127" t="inlineStr">
        <is>
          <t>109045</t>
        </is>
      </c>
      <c r="J1679" s="127" t="inlineStr">
        <is>
          <t>109045</t>
        </is>
      </c>
      <c r="K1679" s="127" t="inlineStr">
        <is>
          <t>999999</t>
        </is>
      </c>
      <c r="L1679" s="127" t="inlineStr">
        <is>
          <t>XT414184146TS</t>
        </is>
      </c>
      <c r="M1679" s="127" t="inlineStr">
        <is>
          <t>N</t>
        </is>
      </c>
      <c r="N1679" s="127" t="inlineStr">
        <is>
          <t>Transport</t>
        </is>
      </c>
      <c r="O1679" s="127" t="inlineStr">
        <is>
          <t>N</t>
        </is>
      </c>
      <c r="P1679" s="127" t="inlineStr">
        <is>
          <t>S</t>
        </is>
      </c>
      <c r="Q1679" s="127" t="inlineStr">
        <is>
          <t>ZA</t>
        </is>
      </c>
      <c r="R1679" s="147" t="n">
        <v>0.583</v>
      </c>
      <c r="S1679" s="127" t="inlineStr">
        <is>
          <t>6C</t>
        </is>
      </c>
      <c r="T1679" s="148" t="n">
        <v>5.55</v>
      </c>
      <c r="U1679" s="127" t="inlineStr">
        <is>
          <t>LA RUCHE LOGISTIQUE</t>
        </is>
      </c>
      <c r="W1679" s="8">
        <f>IF(C1679&lt;&gt;2,"",IF(S1679="5X","5XK",IF(S1679="5Y","5YK",IF(S1679="6B","6BK",IF(S1679="6C","6CK","")))))</f>
        <v/>
      </c>
      <c r="X1679" s="8">
        <f>IF(S1679="6B",_xlfn.XLOOKUP(H1679,'Zoning 2shop'!A:A,'Zoning 2shop'!B:B),IF(S1679="6C",_xlfn.XLOOKUP(G1679,'Zoning 2shop'!C:C,'Zoning 2shop'!D:D),""))</f>
        <v/>
      </c>
      <c r="Y1679" s="112">
        <f>AB1679/Z1679</f>
        <v/>
      </c>
      <c r="Z1679" s="4">
        <f>T1679</f>
        <v/>
      </c>
      <c r="AA1679" s="4">
        <f>IF(OR(S1679="6C",S1679="6B",S1679="5X",S1679="5Y"),0.08,0.5)</f>
        <v/>
      </c>
      <c r="AB1679" s="4">
        <f>$AG$5/$AG$2*Z1679</f>
        <v/>
      </c>
      <c r="AC1679" s="19">
        <f>Z1679+AA1679</f>
        <v/>
      </c>
      <c r="AD1679" s="8">
        <f>IF(COUNTIF(Catégories!A:A,N1679)=0,"catégorie inconnue",LOOKUP(N1679,Catégories!A:A,Catégories!B:B))</f>
        <v/>
      </c>
      <c r="AE1679" s="21">
        <f>SUM(Z1679:AB1679)</f>
        <v/>
      </c>
    </row>
    <row r="1680" hidden="1" s="101">
      <c r="B1680" s="127" t="inlineStr">
        <is>
          <t>13624021</t>
        </is>
      </c>
      <c r="C1680" s="127" t="inlineStr">
        <is>
          <t>2</t>
        </is>
      </c>
      <c r="D1680" s="123" t="n">
        <v>46154</v>
      </c>
      <c r="E1680" s="127" t="inlineStr">
        <is>
          <t>28660</t>
        </is>
      </c>
      <c r="F1680" s="127" t="inlineStr">
        <is>
          <t>21320</t>
        </is>
      </c>
      <c r="G1680" s="127" t="inlineStr">
        <is>
          <t>ES</t>
        </is>
      </c>
      <c r="H1680" s="127" t="inlineStr">
        <is>
          <t>FR</t>
        </is>
      </c>
      <c r="I1680" s="127" t="inlineStr">
        <is>
          <t>109538</t>
        </is>
      </c>
      <c r="J1680" s="127" t="inlineStr">
        <is>
          <t>109538</t>
        </is>
      </c>
      <c r="K1680" s="127" t="inlineStr">
        <is>
          <t>999999</t>
        </is>
      </c>
      <c r="L1680" s="127" t="inlineStr">
        <is>
          <t>XT414186076TS</t>
        </is>
      </c>
      <c r="M1680" s="127" t="inlineStr">
        <is>
          <t>N</t>
        </is>
      </c>
      <c r="N1680" s="127" t="inlineStr">
        <is>
          <t>Transport</t>
        </is>
      </c>
      <c r="O1680" s="127" t="inlineStr">
        <is>
          <t>N</t>
        </is>
      </c>
      <c r="P1680" s="127" t="inlineStr">
        <is>
          <t>S</t>
        </is>
      </c>
      <c r="Q1680" s="127" t="inlineStr">
        <is>
          <t>ZA</t>
        </is>
      </c>
      <c r="R1680" s="147" t="n">
        <v>0.1</v>
      </c>
      <c r="S1680" s="127" t="inlineStr">
        <is>
          <t>6C</t>
        </is>
      </c>
      <c r="T1680" s="148" t="n">
        <v>6.4</v>
      </c>
      <c r="U1680" s="127" t="inlineStr">
        <is>
          <t>LA RUCHE LOGISTIQUE</t>
        </is>
      </c>
      <c r="W1680" s="8">
        <f>IF(C1680&lt;&gt;2,"",IF(S1680="5X","5XK",IF(S1680="5Y","5YK",IF(S1680="6B","6BK",IF(S1680="6C","6CK","")))))</f>
        <v/>
      </c>
      <c r="X1680" s="8">
        <f>IF(S1680="6B",_xlfn.XLOOKUP(H1680,'Zoning 2shop'!A:A,'Zoning 2shop'!B:B),IF(S1680="6C",_xlfn.XLOOKUP(G1680,'Zoning 2shop'!C:C,'Zoning 2shop'!D:D),""))</f>
        <v/>
      </c>
      <c r="Y1680" s="112">
        <f>AB1680/Z1680</f>
        <v/>
      </c>
      <c r="Z1680" s="4">
        <f>T1680</f>
        <v/>
      </c>
      <c r="AA1680" s="4">
        <f>IF(OR(S1680="6C",S1680="6B",S1680="5X",S1680="5Y"),0.08,0.5)</f>
        <v/>
      </c>
      <c r="AB1680" s="4">
        <f>$AG$5/$AG$2*Z1680</f>
        <v/>
      </c>
      <c r="AC1680" s="19">
        <f>Z1680+AA1680</f>
        <v/>
      </c>
      <c r="AD1680" s="8">
        <f>IF(COUNTIF(Catégories!A:A,N1680)=0,"catégorie inconnue",LOOKUP(N1680,Catégories!A:A,Catégories!B:B))</f>
        <v/>
      </c>
      <c r="AE1680" s="21">
        <f>SUM(Z1680:AB1680)</f>
        <v/>
      </c>
    </row>
    <row r="1681" hidden="1" s="101">
      <c r="B1681" s="127" t="inlineStr">
        <is>
          <t>13624021</t>
        </is>
      </c>
      <c r="C1681" s="127" t="inlineStr">
        <is>
          <t>2</t>
        </is>
      </c>
      <c r="D1681" s="123" t="n">
        <v>46154</v>
      </c>
      <c r="E1681" s="127" t="inlineStr">
        <is>
          <t>94239</t>
        </is>
      </c>
      <c r="F1681" s="127" t="inlineStr">
        <is>
          <t>21320</t>
        </is>
      </c>
      <c r="G1681" s="127" t="inlineStr">
        <is>
          <t>DE</t>
        </is>
      </c>
      <c r="H1681" s="127" t="inlineStr">
        <is>
          <t>FR</t>
        </is>
      </c>
      <c r="I1681" s="127" t="inlineStr">
        <is>
          <t>109457</t>
        </is>
      </c>
      <c r="J1681" s="127" t="inlineStr">
        <is>
          <t>109457</t>
        </is>
      </c>
      <c r="K1681" s="127" t="inlineStr">
        <is>
          <t>999999</t>
        </is>
      </c>
      <c r="L1681" s="127" t="inlineStr">
        <is>
          <t>XT414186495TS</t>
        </is>
      </c>
      <c r="M1681" s="127" t="inlineStr">
        <is>
          <t>N</t>
        </is>
      </c>
      <c r="N1681" s="127" t="inlineStr">
        <is>
          <t>Transport</t>
        </is>
      </c>
      <c r="O1681" s="127" t="inlineStr">
        <is>
          <t>N</t>
        </is>
      </c>
      <c r="P1681" s="127" t="inlineStr">
        <is>
          <t>S</t>
        </is>
      </c>
      <c r="Q1681" s="127" t="inlineStr">
        <is>
          <t>ZA</t>
        </is>
      </c>
      <c r="R1681" s="147" t="n">
        <v>11.316</v>
      </c>
      <c r="S1681" s="127" t="inlineStr">
        <is>
          <t>6C</t>
        </is>
      </c>
      <c r="T1681" s="148" t="n">
        <v>14.31</v>
      </c>
      <c r="U1681" s="127" t="inlineStr">
        <is>
          <t>LA RUCHE LOGISTIQUE</t>
        </is>
      </c>
      <c r="W1681" s="8">
        <f>IF(C1681&lt;&gt;2,"",IF(S1681="5X","5XK",IF(S1681="5Y","5YK",IF(S1681="6B","6BK",IF(S1681="6C","6CK","")))))</f>
        <v/>
      </c>
      <c r="X1681" s="8">
        <f>IF(S1681="6B",_xlfn.XLOOKUP(H1681,'Zoning 2shop'!A:A,'Zoning 2shop'!B:B),IF(S1681="6C",_xlfn.XLOOKUP(G1681,'Zoning 2shop'!C:C,'Zoning 2shop'!D:D),""))</f>
        <v/>
      </c>
      <c r="Y1681" s="112">
        <f>AB1681/Z1681</f>
        <v/>
      </c>
      <c r="Z1681" s="4">
        <f>T1681</f>
        <v/>
      </c>
      <c r="AA1681" s="4">
        <f>IF(OR(S1681="6C",S1681="6B",S1681="5X",S1681="5Y"),0.08,0.5)</f>
        <v/>
      </c>
      <c r="AB1681" s="4">
        <f>$AG$5/$AG$2*Z1681</f>
        <v/>
      </c>
      <c r="AC1681" s="19">
        <f>Z1681+AA1681</f>
        <v/>
      </c>
      <c r="AD1681" s="8">
        <f>IF(COUNTIF(Catégories!A:A,N1681)=0,"catégorie inconnue",LOOKUP(N1681,Catégories!A:A,Catégories!B:B))</f>
        <v/>
      </c>
      <c r="AE1681" s="21">
        <f>SUM(Z1681:AB1681)</f>
        <v/>
      </c>
    </row>
    <row r="1682" hidden="1" s="101">
      <c r="B1682" s="127" t="inlineStr">
        <is>
          <t>13624021</t>
        </is>
      </c>
      <c r="C1682" s="127" t="inlineStr">
        <is>
          <t>2</t>
        </is>
      </c>
      <c r="D1682" s="123" t="n">
        <v>46154</v>
      </c>
      <c r="E1682" s="127" t="inlineStr">
        <is>
          <t>03172</t>
        </is>
      </c>
      <c r="F1682" s="127" t="inlineStr">
        <is>
          <t>21320</t>
        </is>
      </c>
      <c r="G1682" s="127" t="inlineStr">
        <is>
          <t>DE</t>
        </is>
      </c>
      <c r="H1682" s="127" t="inlineStr">
        <is>
          <t>FR</t>
        </is>
      </c>
      <c r="I1682" s="127" t="inlineStr">
        <is>
          <t>110382</t>
        </is>
      </c>
      <c r="J1682" s="127" t="inlineStr">
        <is>
          <t>110382</t>
        </is>
      </c>
      <c r="K1682" s="127" t="inlineStr">
        <is>
          <t>999999</t>
        </is>
      </c>
      <c r="L1682" s="127" t="inlineStr">
        <is>
          <t>XT414186694TS</t>
        </is>
      </c>
      <c r="M1682" s="127" t="inlineStr">
        <is>
          <t>N</t>
        </is>
      </c>
      <c r="N1682" s="127" t="inlineStr">
        <is>
          <t>Transport</t>
        </is>
      </c>
      <c r="O1682" s="127" t="inlineStr">
        <is>
          <t>N</t>
        </is>
      </c>
      <c r="P1682" s="127" t="inlineStr">
        <is>
          <t>S</t>
        </is>
      </c>
      <c r="Q1682" s="127" t="inlineStr">
        <is>
          <t>ZA</t>
        </is>
      </c>
      <c r="R1682" s="147" t="n">
        <v>4.532</v>
      </c>
      <c r="S1682" s="127" t="inlineStr">
        <is>
          <t>6C</t>
        </is>
      </c>
      <c r="T1682" s="148" t="n">
        <v>9.69</v>
      </c>
      <c r="U1682" s="127" t="inlineStr">
        <is>
          <t>LA RUCHE LOGISTIQUE</t>
        </is>
      </c>
      <c r="W1682" s="8">
        <f>IF(C1682&lt;&gt;2,"",IF(S1682="5X","5XK",IF(S1682="5Y","5YK",IF(S1682="6B","6BK",IF(S1682="6C","6CK","")))))</f>
        <v/>
      </c>
      <c r="X1682" s="8">
        <f>IF(S1682="6B",_xlfn.XLOOKUP(H1682,'Zoning 2shop'!A:A,'Zoning 2shop'!B:B),IF(S1682="6C",_xlfn.XLOOKUP(G1682,'Zoning 2shop'!C:C,'Zoning 2shop'!D:D),""))</f>
        <v/>
      </c>
      <c r="Y1682" s="112">
        <f>AB1682/Z1682</f>
        <v/>
      </c>
      <c r="Z1682" s="4">
        <f>T1682</f>
        <v/>
      </c>
      <c r="AA1682" s="4">
        <f>IF(OR(S1682="6C",S1682="6B",S1682="5X",S1682="5Y"),0.08,0.5)</f>
        <v/>
      </c>
      <c r="AB1682" s="4">
        <f>$AG$5/$AG$2*Z1682</f>
        <v/>
      </c>
      <c r="AC1682" s="19">
        <f>Z1682+AA1682</f>
        <v/>
      </c>
      <c r="AD1682" s="8">
        <f>IF(COUNTIF(Catégories!A:A,N1682)=0,"catégorie inconnue",LOOKUP(N1682,Catégories!A:A,Catégories!B:B))</f>
        <v/>
      </c>
      <c r="AE1682" s="21">
        <f>SUM(Z1682:AB1682)</f>
        <v/>
      </c>
    </row>
    <row r="1683" hidden="1" s="101">
      <c r="B1683" s="127" t="inlineStr">
        <is>
          <t>13624021</t>
        </is>
      </c>
      <c r="C1683" s="127" t="inlineStr">
        <is>
          <t>2</t>
        </is>
      </c>
      <c r="D1683" s="123" t="n">
        <v>46154</v>
      </c>
      <c r="E1683" s="127" t="inlineStr">
        <is>
          <t>04105</t>
        </is>
      </c>
      <c r="F1683" s="127" t="inlineStr">
        <is>
          <t>21320</t>
        </is>
      </c>
      <c r="G1683" s="127" t="inlineStr">
        <is>
          <t>DE</t>
        </is>
      </c>
      <c r="H1683" s="127" t="inlineStr">
        <is>
          <t>FR</t>
        </is>
      </c>
      <c r="I1683" s="127" t="inlineStr">
        <is>
          <t>110605</t>
        </is>
      </c>
      <c r="J1683" s="127" t="inlineStr">
        <is>
          <t>110605</t>
        </is>
      </c>
      <c r="K1683" s="127" t="inlineStr">
        <is>
          <t>999999</t>
        </is>
      </c>
      <c r="L1683" s="127" t="inlineStr">
        <is>
          <t>XT414187479TS</t>
        </is>
      </c>
      <c r="M1683" s="127" t="inlineStr">
        <is>
          <t>N</t>
        </is>
      </c>
      <c r="N1683" s="127" t="inlineStr">
        <is>
          <t>Transport</t>
        </is>
      </c>
      <c r="O1683" s="127" t="inlineStr">
        <is>
          <t>N</t>
        </is>
      </c>
      <c r="P1683" s="127" t="inlineStr">
        <is>
          <t>S</t>
        </is>
      </c>
      <c r="Q1683" s="127" t="inlineStr">
        <is>
          <t>ZA</t>
        </is>
      </c>
      <c r="R1683" s="147" t="n">
        <v>0.29</v>
      </c>
      <c r="S1683" s="127" t="inlineStr">
        <is>
          <t>6C</t>
        </is>
      </c>
      <c r="T1683" s="148" t="n">
        <v>5.33</v>
      </c>
      <c r="U1683" s="127" t="inlineStr">
        <is>
          <t>LA RUCHE LOGISTIQUE</t>
        </is>
      </c>
      <c r="W1683" s="8">
        <f>IF(C1683&lt;&gt;2,"",IF(S1683="5X","5XK",IF(S1683="5Y","5YK",IF(S1683="6B","6BK",IF(S1683="6C","6CK","")))))</f>
        <v/>
      </c>
      <c r="X1683" s="8">
        <f>IF(S1683="6B",_xlfn.XLOOKUP(H1683,'Zoning 2shop'!A:A,'Zoning 2shop'!B:B),IF(S1683="6C",_xlfn.XLOOKUP(G1683,'Zoning 2shop'!C:C,'Zoning 2shop'!D:D),""))</f>
        <v/>
      </c>
      <c r="Y1683" s="112">
        <f>AB1683/Z1683</f>
        <v/>
      </c>
      <c r="Z1683" s="4">
        <f>T1683</f>
        <v/>
      </c>
      <c r="AA1683" s="4">
        <f>IF(OR(S1683="6C",S1683="6B",S1683="5X",S1683="5Y"),0.08,0.5)</f>
        <v/>
      </c>
      <c r="AB1683" s="4">
        <f>$AG$5/$AG$2*Z1683</f>
        <v/>
      </c>
      <c r="AC1683" s="19">
        <f>Z1683+AA1683</f>
        <v/>
      </c>
      <c r="AD1683" s="8">
        <f>IF(COUNTIF(Catégories!A:A,N1683)=0,"catégorie inconnue",LOOKUP(N1683,Catégories!A:A,Catégories!B:B))</f>
        <v/>
      </c>
      <c r="AE1683" s="21">
        <f>SUM(Z1683:AB1683)</f>
        <v/>
      </c>
    </row>
    <row r="1684" hidden="1" s="101">
      <c r="B1684" s="127" t="inlineStr">
        <is>
          <t>13624021</t>
        </is>
      </c>
      <c r="C1684" s="127" t="inlineStr">
        <is>
          <t>2</t>
        </is>
      </c>
      <c r="D1684" s="123" t="n">
        <v>46154</v>
      </c>
      <c r="E1684" s="127" t="inlineStr">
        <is>
          <t>82491</t>
        </is>
      </c>
      <c r="F1684" s="127" t="inlineStr">
        <is>
          <t>21320</t>
        </is>
      </c>
      <c r="G1684" s="127" t="inlineStr">
        <is>
          <t>DE</t>
        </is>
      </c>
      <c r="H1684" s="127" t="inlineStr">
        <is>
          <t>FR</t>
        </is>
      </c>
      <c r="I1684" s="127" t="inlineStr">
        <is>
          <t>109552</t>
        </is>
      </c>
      <c r="J1684" s="127" t="inlineStr">
        <is>
          <t>109552</t>
        </is>
      </c>
      <c r="K1684" s="127" t="inlineStr">
        <is>
          <t>999999</t>
        </is>
      </c>
      <c r="L1684" s="127" t="inlineStr">
        <is>
          <t>XT414188426TS</t>
        </is>
      </c>
      <c r="M1684" s="127" t="inlineStr">
        <is>
          <t>N</t>
        </is>
      </c>
      <c r="N1684" s="127" t="inlineStr">
        <is>
          <t>Transport</t>
        </is>
      </c>
      <c r="O1684" s="127" t="inlineStr">
        <is>
          <t>N</t>
        </is>
      </c>
      <c r="P1684" s="127" t="inlineStr">
        <is>
          <t>S</t>
        </is>
      </c>
      <c r="Q1684" s="127" t="inlineStr">
        <is>
          <t>ZA</t>
        </is>
      </c>
      <c r="R1684" s="147" t="n">
        <v>0.798</v>
      </c>
      <c r="S1684" s="127" t="inlineStr">
        <is>
          <t>6C</t>
        </is>
      </c>
      <c r="T1684" s="148" t="n">
        <v>5.55</v>
      </c>
      <c r="U1684" s="127" t="inlineStr">
        <is>
          <t>LA RUCHE LOGISTIQUE</t>
        </is>
      </c>
      <c r="W1684" s="8">
        <f>IF(C1684&lt;&gt;2,"",IF(S1684="5X","5XK",IF(S1684="5Y","5YK",IF(S1684="6B","6BK",IF(S1684="6C","6CK","")))))</f>
        <v/>
      </c>
      <c r="X1684" s="8">
        <f>IF(S1684="6B",_xlfn.XLOOKUP(H1684,'Zoning 2shop'!A:A,'Zoning 2shop'!B:B),IF(S1684="6C",_xlfn.XLOOKUP(G1684,'Zoning 2shop'!C:C,'Zoning 2shop'!D:D),""))</f>
        <v/>
      </c>
      <c r="Y1684" s="112">
        <f>AB1684/Z1684</f>
        <v/>
      </c>
      <c r="Z1684" s="4">
        <f>T1684</f>
        <v/>
      </c>
      <c r="AA1684" s="4">
        <f>IF(OR(S1684="6C",S1684="6B",S1684="5X",S1684="5Y"),0.08,0.5)</f>
        <v/>
      </c>
      <c r="AB1684" s="4">
        <f>$AG$5/$AG$2*Z1684</f>
        <v/>
      </c>
      <c r="AC1684" s="19">
        <f>Z1684+AA1684</f>
        <v/>
      </c>
      <c r="AD1684" s="8">
        <f>IF(COUNTIF(Catégories!A:A,N1684)=0,"catégorie inconnue",LOOKUP(N1684,Catégories!A:A,Catégories!B:B))</f>
        <v/>
      </c>
      <c r="AE1684" s="21">
        <f>SUM(Z1684:AB1684)</f>
        <v/>
      </c>
    </row>
    <row r="1685" hidden="1" s="101">
      <c r="B1685" s="127" t="inlineStr">
        <is>
          <t>13624021</t>
        </is>
      </c>
      <c r="C1685" s="127" t="inlineStr">
        <is>
          <t>2</t>
        </is>
      </c>
      <c r="D1685" s="123" t="n">
        <v>46154</v>
      </c>
      <c r="E1685" s="127" t="inlineStr">
        <is>
          <t>80337</t>
        </is>
      </c>
      <c r="F1685" s="127" t="inlineStr">
        <is>
          <t>21320</t>
        </is>
      </c>
      <c r="G1685" s="127" t="inlineStr">
        <is>
          <t>DE</t>
        </is>
      </c>
      <c r="H1685" s="127" t="inlineStr">
        <is>
          <t>FR</t>
        </is>
      </c>
      <c r="I1685" s="127" t="inlineStr">
        <is>
          <t>110287</t>
        </is>
      </c>
      <c r="J1685" s="127" t="inlineStr">
        <is>
          <t>110287</t>
        </is>
      </c>
      <c r="K1685" s="127" t="inlineStr">
        <is>
          <t>999999</t>
        </is>
      </c>
      <c r="L1685" s="127" t="inlineStr">
        <is>
          <t>XT414188695TS</t>
        </is>
      </c>
      <c r="M1685" s="127" t="inlineStr">
        <is>
          <t>N</t>
        </is>
      </c>
      <c r="N1685" s="127" t="inlineStr">
        <is>
          <t>Transport</t>
        </is>
      </c>
      <c r="O1685" s="127" t="inlineStr">
        <is>
          <t>N</t>
        </is>
      </c>
      <c r="P1685" s="127" t="inlineStr">
        <is>
          <t>S</t>
        </is>
      </c>
      <c r="Q1685" s="127" t="inlineStr">
        <is>
          <t>ZA</t>
        </is>
      </c>
      <c r="R1685" s="147" t="n">
        <v>4.532</v>
      </c>
      <c r="S1685" s="127" t="inlineStr">
        <is>
          <t>6C</t>
        </is>
      </c>
      <c r="T1685" s="148" t="n">
        <v>9.69</v>
      </c>
      <c r="U1685" s="127" t="inlineStr">
        <is>
          <t>LA RUCHE LOGISTIQUE</t>
        </is>
      </c>
      <c r="W1685" s="8">
        <f>IF(C1685&lt;&gt;2,"",IF(S1685="5X","5XK",IF(S1685="5Y","5YK",IF(S1685="6B","6BK",IF(S1685="6C","6CK","")))))</f>
        <v/>
      </c>
      <c r="X1685" s="8">
        <f>IF(S1685="6B",_xlfn.XLOOKUP(H1685,'Zoning 2shop'!A:A,'Zoning 2shop'!B:B),IF(S1685="6C",_xlfn.XLOOKUP(G1685,'Zoning 2shop'!C:C,'Zoning 2shop'!D:D),""))</f>
        <v/>
      </c>
      <c r="Y1685" s="112">
        <f>AB1685/Z1685</f>
        <v/>
      </c>
      <c r="Z1685" s="4">
        <f>T1685</f>
        <v/>
      </c>
      <c r="AA1685" s="4">
        <f>IF(OR(S1685="6C",S1685="6B",S1685="5X",S1685="5Y"),0.08,0.5)</f>
        <v/>
      </c>
      <c r="AB1685" s="4">
        <f>$AG$5/$AG$2*Z1685</f>
        <v/>
      </c>
      <c r="AC1685" s="19">
        <f>Z1685+AA1685</f>
        <v/>
      </c>
      <c r="AD1685" s="8">
        <f>IF(COUNTIF(Catégories!A:A,N1685)=0,"catégorie inconnue",LOOKUP(N1685,Catégories!A:A,Catégories!B:B))</f>
        <v/>
      </c>
      <c r="AE1685" s="21">
        <f>SUM(Z1685:AB1685)</f>
        <v/>
      </c>
    </row>
    <row r="1686" hidden="1" s="101">
      <c r="B1686" s="127" t="inlineStr">
        <is>
          <t>13624021</t>
        </is>
      </c>
      <c r="C1686" s="127" t="inlineStr">
        <is>
          <t>2</t>
        </is>
      </c>
      <c r="D1686" s="123" t="n">
        <v>46155</v>
      </c>
      <c r="E1686" s="127" t="inlineStr">
        <is>
          <t>48599</t>
        </is>
      </c>
      <c r="F1686" s="127" t="inlineStr">
        <is>
          <t>21320</t>
        </is>
      </c>
      <c r="G1686" s="127" t="inlineStr">
        <is>
          <t>DE</t>
        </is>
      </c>
      <c r="H1686" s="127" t="inlineStr">
        <is>
          <t>FR</t>
        </is>
      </c>
      <c r="I1686" s="127" t="inlineStr">
        <is>
          <t>108069</t>
        </is>
      </c>
      <c r="J1686" s="127" t="inlineStr">
        <is>
          <t>108069</t>
        </is>
      </c>
      <c r="K1686" s="127" t="inlineStr">
        <is>
          <t>999999</t>
        </is>
      </c>
      <c r="L1686" s="127" t="inlineStr">
        <is>
          <t>XT414194347TS</t>
        </is>
      </c>
      <c r="M1686" s="127" t="inlineStr">
        <is>
          <t>N</t>
        </is>
      </c>
      <c r="N1686" s="127" t="inlineStr">
        <is>
          <t>Transport</t>
        </is>
      </c>
      <c r="O1686" s="127" t="inlineStr">
        <is>
          <t>N</t>
        </is>
      </c>
      <c r="P1686" s="127" t="inlineStr">
        <is>
          <t>S</t>
        </is>
      </c>
      <c r="Q1686" s="127" t="inlineStr">
        <is>
          <t>ZA</t>
        </is>
      </c>
      <c r="R1686" s="147" t="n">
        <v>0.469</v>
      </c>
      <c r="S1686" s="127" t="inlineStr">
        <is>
          <t>6C</t>
        </is>
      </c>
      <c r="T1686" s="148" t="n">
        <v>5.33</v>
      </c>
      <c r="U1686" s="127" t="inlineStr">
        <is>
          <t>LA RUCHE LOGISTIQUE</t>
        </is>
      </c>
      <c r="W1686" s="8">
        <f>IF(C1686&lt;&gt;2,"",IF(S1686="5X","5XK",IF(S1686="5Y","5YK",IF(S1686="6B","6BK",IF(S1686="6C","6CK","")))))</f>
        <v/>
      </c>
      <c r="X1686" s="8">
        <f>IF(S1686="6B",_xlfn.XLOOKUP(H1686,'Zoning 2shop'!A:A,'Zoning 2shop'!B:B),IF(S1686="6C",_xlfn.XLOOKUP(G1686,'Zoning 2shop'!C:C,'Zoning 2shop'!D:D),""))</f>
        <v/>
      </c>
      <c r="Y1686" s="112">
        <f>AB1686/Z1686</f>
        <v/>
      </c>
      <c r="Z1686" s="4">
        <f>T1686</f>
        <v/>
      </c>
      <c r="AA1686" s="4">
        <f>IF(OR(S1686="6C",S1686="6B",S1686="5X",S1686="5Y"),0.08,0.5)</f>
        <v/>
      </c>
      <c r="AB1686" s="4">
        <f>$AG$5/$AG$2*Z1686</f>
        <v/>
      </c>
      <c r="AC1686" s="19">
        <f>Z1686+AA1686</f>
        <v/>
      </c>
      <c r="AD1686" s="8">
        <f>IF(COUNTIF(Catégories!A:A,N1686)=0,"catégorie inconnue",LOOKUP(N1686,Catégories!A:A,Catégories!B:B))</f>
        <v/>
      </c>
      <c r="AE1686" s="21">
        <f>SUM(Z1686:AB1686)</f>
        <v/>
      </c>
    </row>
    <row r="1687" hidden="1" s="101">
      <c r="B1687" s="127" t="inlineStr">
        <is>
          <t>13624021</t>
        </is>
      </c>
      <c r="C1687" s="127" t="inlineStr">
        <is>
          <t>2</t>
        </is>
      </c>
      <c r="D1687" s="123" t="n">
        <v>46155</v>
      </c>
      <c r="E1687" s="127" t="inlineStr">
        <is>
          <t>31188</t>
        </is>
      </c>
      <c r="F1687" s="127" t="inlineStr">
        <is>
          <t>21320</t>
        </is>
      </c>
      <c r="G1687" s="127" t="inlineStr">
        <is>
          <t>DE</t>
        </is>
      </c>
      <c r="H1687" s="127" t="inlineStr">
        <is>
          <t>FR</t>
        </is>
      </c>
      <c r="I1687" s="127" t="inlineStr">
        <is>
          <t>109175</t>
        </is>
      </c>
      <c r="J1687" s="127" t="inlineStr">
        <is>
          <t>109175</t>
        </is>
      </c>
      <c r="K1687" s="127" t="inlineStr">
        <is>
          <t>999999</t>
        </is>
      </c>
      <c r="L1687" s="127" t="inlineStr">
        <is>
          <t>XT414195311TS</t>
        </is>
      </c>
      <c r="M1687" s="127" t="inlineStr">
        <is>
          <t>N</t>
        </is>
      </c>
      <c r="N1687" s="127" t="inlineStr">
        <is>
          <t>Transport</t>
        </is>
      </c>
      <c r="O1687" s="127" t="inlineStr">
        <is>
          <t>N</t>
        </is>
      </c>
      <c r="P1687" s="127" t="inlineStr">
        <is>
          <t>S</t>
        </is>
      </c>
      <c r="Q1687" s="127" t="inlineStr">
        <is>
          <t>ZA</t>
        </is>
      </c>
      <c r="R1687" s="147" t="n">
        <v>0.864</v>
      </c>
      <c r="S1687" s="127" t="inlineStr">
        <is>
          <t>6C</t>
        </is>
      </c>
      <c r="T1687" s="148" t="n">
        <v>5.55</v>
      </c>
      <c r="U1687" s="127" t="inlineStr">
        <is>
          <t>LA RUCHE LOGISTIQUE</t>
        </is>
      </c>
      <c r="W1687" s="8">
        <f>IF(C1687&lt;&gt;2,"",IF(S1687="5X","5XK",IF(S1687="5Y","5YK",IF(S1687="6B","6BK",IF(S1687="6C","6CK","")))))</f>
        <v/>
      </c>
      <c r="X1687" s="8">
        <f>IF(S1687="6B",_xlfn.XLOOKUP(H1687,'Zoning 2shop'!A:A,'Zoning 2shop'!B:B),IF(S1687="6C",_xlfn.XLOOKUP(G1687,'Zoning 2shop'!C:C,'Zoning 2shop'!D:D),""))</f>
        <v/>
      </c>
      <c r="Y1687" s="112">
        <f>AB1687/Z1687</f>
        <v/>
      </c>
      <c r="Z1687" s="4">
        <f>T1687</f>
        <v/>
      </c>
      <c r="AA1687" s="4">
        <f>IF(OR(S1687="6C",S1687="6B",S1687="5X",S1687="5Y"),0.08,0.5)</f>
        <v/>
      </c>
      <c r="AB1687" s="4">
        <f>$AG$5/$AG$2*Z1687</f>
        <v/>
      </c>
      <c r="AC1687" s="19">
        <f>Z1687+AA1687</f>
        <v/>
      </c>
      <c r="AD1687" s="8">
        <f>IF(COUNTIF(Catégories!A:A,N1687)=0,"catégorie inconnue",LOOKUP(N1687,Catégories!A:A,Catégories!B:B))</f>
        <v/>
      </c>
      <c r="AE1687" s="21">
        <f>SUM(Z1687:AB1687)</f>
        <v/>
      </c>
    </row>
    <row r="1688" hidden="1" s="101">
      <c r="B1688" s="127" t="inlineStr">
        <is>
          <t>13624021</t>
        </is>
      </c>
      <c r="C1688" s="127" t="inlineStr">
        <is>
          <t>2</t>
        </is>
      </c>
      <c r="D1688" s="123" t="n">
        <v>46155</v>
      </c>
      <c r="E1688" s="127" t="inlineStr">
        <is>
          <t>72072</t>
        </is>
      </c>
      <c r="F1688" s="127" t="inlineStr">
        <is>
          <t>21320</t>
        </is>
      </c>
      <c r="G1688" s="127" t="inlineStr">
        <is>
          <t>DE</t>
        </is>
      </c>
      <c r="H1688" s="127" t="inlineStr">
        <is>
          <t>FR</t>
        </is>
      </c>
      <c r="I1688" s="127" t="inlineStr">
        <is>
          <t>108963</t>
        </is>
      </c>
      <c r="J1688" s="127" t="inlineStr">
        <is>
          <t>108963</t>
        </is>
      </c>
      <c r="K1688" s="127" t="inlineStr">
        <is>
          <t>999999</t>
        </is>
      </c>
      <c r="L1688" s="127" t="inlineStr">
        <is>
          <t>XT414195912TS</t>
        </is>
      </c>
      <c r="M1688" s="127" t="inlineStr">
        <is>
          <t>N</t>
        </is>
      </c>
      <c r="N1688" s="127" t="inlineStr">
        <is>
          <t>Transport</t>
        </is>
      </c>
      <c r="O1688" s="127" t="inlineStr">
        <is>
          <t>N</t>
        </is>
      </c>
      <c r="P1688" s="127" t="inlineStr">
        <is>
          <t>S</t>
        </is>
      </c>
      <c r="Q1688" s="127" t="inlineStr">
        <is>
          <t>ZA</t>
        </is>
      </c>
      <c r="R1688" s="147" t="n">
        <v>14.848</v>
      </c>
      <c r="S1688" s="127" t="inlineStr">
        <is>
          <t>6C</t>
        </is>
      </c>
      <c r="T1688" s="148" t="n">
        <v>16.29</v>
      </c>
      <c r="U1688" s="127" t="inlineStr">
        <is>
          <t>LA RUCHE LOGISTIQUE</t>
        </is>
      </c>
      <c r="W1688" s="8">
        <f>IF(C1688&lt;&gt;2,"",IF(S1688="5X","5XK",IF(S1688="5Y","5YK",IF(S1688="6B","6BK",IF(S1688="6C","6CK","")))))</f>
        <v/>
      </c>
      <c r="X1688" s="8">
        <f>IF(S1688="6B",_xlfn.XLOOKUP(H1688,'Zoning 2shop'!A:A,'Zoning 2shop'!B:B),IF(S1688="6C",_xlfn.XLOOKUP(G1688,'Zoning 2shop'!C:C,'Zoning 2shop'!D:D),""))</f>
        <v/>
      </c>
      <c r="Y1688" s="112">
        <f>AB1688/Z1688</f>
        <v/>
      </c>
      <c r="Z1688" s="4">
        <f>T1688</f>
        <v/>
      </c>
      <c r="AA1688" s="4">
        <f>IF(OR(S1688="6C",S1688="6B",S1688="5X",S1688="5Y"),0.08,0.5)</f>
        <v/>
      </c>
      <c r="AB1688" s="4">
        <f>$AG$5/$AG$2*Z1688</f>
        <v/>
      </c>
      <c r="AC1688" s="19">
        <f>Z1688+AA1688</f>
        <v/>
      </c>
      <c r="AD1688" s="8">
        <f>IF(COUNTIF(Catégories!A:A,N1688)=0,"catégorie inconnue",LOOKUP(N1688,Catégories!A:A,Catégories!B:B))</f>
        <v/>
      </c>
      <c r="AE1688" s="21">
        <f>SUM(Z1688:AB1688)</f>
        <v/>
      </c>
    </row>
    <row r="1689" hidden="1" s="101">
      <c r="B1689" s="127" t="inlineStr">
        <is>
          <t>13624021</t>
        </is>
      </c>
      <c r="C1689" s="127" t="inlineStr">
        <is>
          <t>2</t>
        </is>
      </c>
      <c r="D1689" s="123" t="n">
        <v>46155</v>
      </c>
      <c r="E1689" s="127" t="inlineStr">
        <is>
          <t>38547</t>
        </is>
      </c>
      <c r="F1689" s="127" t="inlineStr">
        <is>
          <t>21320</t>
        </is>
      </c>
      <c r="G1689" s="127" t="inlineStr">
        <is>
          <t>DE</t>
        </is>
      </c>
      <c r="H1689" s="127" t="inlineStr">
        <is>
          <t>FR</t>
        </is>
      </c>
      <c r="I1689" s="127" t="inlineStr">
        <is>
          <t>111115</t>
        </is>
      </c>
      <c r="J1689" s="127" t="inlineStr">
        <is>
          <t>111115</t>
        </is>
      </c>
      <c r="K1689" s="127" t="inlineStr">
        <is>
          <t>999999</t>
        </is>
      </c>
      <c r="L1689" s="127" t="inlineStr">
        <is>
          <t>XT414196113TS</t>
        </is>
      </c>
      <c r="M1689" s="127" t="inlineStr">
        <is>
          <t>N</t>
        </is>
      </c>
      <c r="N1689" s="127" t="inlineStr">
        <is>
          <t>Transport</t>
        </is>
      </c>
      <c r="O1689" s="127" t="inlineStr">
        <is>
          <t>N</t>
        </is>
      </c>
      <c r="P1689" s="127" t="inlineStr">
        <is>
          <t>S</t>
        </is>
      </c>
      <c r="Q1689" s="127" t="inlineStr">
        <is>
          <t>ZA</t>
        </is>
      </c>
      <c r="R1689" s="147" t="n">
        <v>0.33</v>
      </c>
      <c r="S1689" s="127" t="inlineStr">
        <is>
          <t>6C</t>
        </is>
      </c>
      <c r="T1689" s="148" t="n">
        <v>5.33</v>
      </c>
      <c r="U1689" s="127" t="inlineStr">
        <is>
          <t>LA RUCHE LOGISTIQUE</t>
        </is>
      </c>
      <c r="W1689" s="8">
        <f>IF(C1689&lt;&gt;2,"",IF(S1689="5X","5XK",IF(S1689="5Y","5YK",IF(S1689="6B","6BK",IF(S1689="6C","6CK","")))))</f>
        <v/>
      </c>
      <c r="X1689" s="8">
        <f>IF(S1689="6B",_xlfn.XLOOKUP(H1689,'Zoning 2shop'!A:A,'Zoning 2shop'!B:B),IF(S1689="6C",_xlfn.XLOOKUP(G1689,'Zoning 2shop'!C:C,'Zoning 2shop'!D:D),""))</f>
        <v/>
      </c>
      <c r="Y1689" s="112">
        <f>AB1689/Z1689</f>
        <v/>
      </c>
      <c r="Z1689" s="4">
        <f>T1689</f>
        <v/>
      </c>
      <c r="AA1689" s="4">
        <f>IF(OR(S1689="6C",S1689="6B",S1689="5X",S1689="5Y"),0.08,0.5)</f>
        <v/>
      </c>
      <c r="AB1689" s="4">
        <f>$AG$5/$AG$2*Z1689</f>
        <v/>
      </c>
      <c r="AC1689" s="19">
        <f>Z1689+AA1689</f>
        <v/>
      </c>
      <c r="AD1689" s="8">
        <f>IF(COUNTIF(Catégories!A:A,N1689)=0,"catégorie inconnue",LOOKUP(N1689,Catégories!A:A,Catégories!B:B))</f>
        <v/>
      </c>
      <c r="AE1689" s="21">
        <f>SUM(Z1689:AB1689)</f>
        <v/>
      </c>
    </row>
    <row r="1690" hidden="1" s="101">
      <c r="B1690" s="127" t="inlineStr">
        <is>
          <t>13624021</t>
        </is>
      </c>
      <c r="C1690" s="127" t="inlineStr">
        <is>
          <t>2</t>
        </is>
      </c>
      <c r="D1690" s="123" t="n">
        <v>46155</v>
      </c>
      <c r="E1690" s="127" t="inlineStr">
        <is>
          <t>19417</t>
        </is>
      </c>
      <c r="F1690" s="127" t="inlineStr">
        <is>
          <t>21320</t>
        </is>
      </c>
      <c r="G1690" s="127" t="inlineStr">
        <is>
          <t>DE</t>
        </is>
      </c>
      <c r="H1690" s="127" t="inlineStr">
        <is>
          <t>FR</t>
        </is>
      </c>
      <c r="I1690" s="127" t="inlineStr">
        <is>
          <t>109633</t>
        </is>
      </c>
      <c r="J1690" s="127" t="inlineStr">
        <is>
          <t>109633</t>
        </is>
      </c>
      <c r="K1690" s="127" t="inlineStr">
        <is>
          <t>999999</t>
        </is>
      </c>
      <c r="L1690" s="127" t="inlineStr">
        <is>
          <t>XT414197374TS</t>
        </is>
      </c>
      <c r="M1690" s="127" t="inlineStr">
        <is>
          <t>N</t>
        </is>
      </c>
      <c r="N1690" s="127" t="inlineStr">
        <is>
          <t>Transport</t>
        </is>
      </c>
      <c r="O1690" s="127" t="inlineStr">
        <is>
          <t>N</t>
        </is>
      </c>
      <c r="P1690" s="127" t="inlineStr">
        <is>
          <t>S</t>
        </is>
      </c>
      <c r="Q1690" s="127" t="inlineStr">
        <is>
          <t>ZA</t>
        </is>
      </c>
      <c r="R1690" s="147" t="n">
        <v>1.16</v>
      </c>
      <c r="S1690" s="127" t="inlineStr">
        <is>
          <t>6C</t>
        </is>
      </c>
      <c r="T1690" s="148" t="n">
        <v>5.88</v>
      </c>
      <c r="U1690" s="127" t="inlineStr">
        <is>
          <t>LA RUCHE LOGISTIQUE</t>
        </is>
      </c>
      <c r="W1690" s="8">
        <f>IF(C1690&lt;&gt;2,"",IF(S1690="5X","5XK",IF(S1690="5Y","5YK",IF(S1690="6B","6BK",IF(S1690="6C","6CK","")))))</f>
        <v/>
      </c>
      <c r="X1690" s="8">
        <f>IF(S1690="6B",_xlfn.XLOOKUP(H1690,'Zoning 2shop'!A:A,'Zoning 2shop'!B:B),IF(S1690="6C",_xlfn.XLOOKUP(G1690,'Zoning 2shop'!C:C,'Zoning 2shop'!D:D),""))</f>
        <v/>
      </c>
      <c r="Y1690" s="112">
        <f>AB1690/Z1690</f>
        <v/>
      </c>
      <c r="Z1690" s="4">
        <f>T1690</f>
        <v/>
      </c>
      <c r="AA1690" s="4">
        <f>IF(OR(S1690="6C",S1690="6B",S1690="5X",S1690="5Y"),0.08,0.5)</f>
        <v/>
      </c>
      <c r="AB1690" s="4">
        <f>$AG$5/$AG$2*Z1690</f>
        <v/>
      </c>
      <c r="AC1690" s="19">
        <f>Z1690+AA1690</f>
        <v/>
      </c>
      <c r="AD1690" s="8">
        <f>IF(COUNTIF(Catégories!A:A,N1690)=0,"catégorie inconnue",LOOKUP(N1690,Catégories!A:A,Catégories!B:B))</f>
        <v/>
      </c>
      <c r="AE1690" s="21">
        <f>SUM(Z1690:AB1690)</f>
        <v/>
      </c>
    </row>
    <row r="1691" hidden="1" s="101">
      <c r="B1691" s="127" t="inlineStr">
        <is>
          <t>13624021</t>
        </is>
      </c>
      <c r="C1691" s="127" t="inlineStr">
        <is>
          <t>2</t>
        </is>
      </c>
      <c r="D1691" s="123" t="n">
        <v>46155</v>
      </c>
      <c r="E1691" s="127" t="inlineStr">
        <is>
          <t>36329</t>
        </is>
      </c>
      <c r="F1691" s="127" t="inlineStr">
        <is>
          <t>21320</t>
        </is>
      </c>
      <c r="G1691" s="127" t="inlineStr">
        <is>
          <t>DE</t>
        </is>
      </c>
      <c r="H1691" s="127" t="inlineStr">
        <is>
          <t>FR</t>
        </is>
      </c>
      <c r="I1691" s="127" t="inlineStr">
        <is>
          <t>109350</t>
        </is>
      </c>
      <c r="J1691" s="127" t="inlineStr">
        <is>
          <t>109350</t>
        </is>
      </c>
      <c r="K1691" s="127" t="inlineStr">
        <is>
          <t>999999</t>
        </is>
      </c>
      <c r="L1691" s="127" t="inlineStr">
        <is>
          <t>XT414198030TS</t>
        </is>
      </c>
      <c r="M1691" s="127" t="inlineStr">
        <is>
          <t>N</t>
        </is>
      </c>
      <c r="N1691" s="127" t="inlineStr">
        <is>
          <t>Transport</t>
        </is>
      </c>
      <c r="O1691" s="127" t="inlineStr">
        <is>
          <t>N</t>
        </is>
      </c>
      <c r="P1691" s="127" t="inlineStr">
        <is>
          <t>S</t>
        </is>
      </c>
      <c r="Q1691" s="127" t="inlineStr">
        <is>
          <t>ZA</t>
        </is>
      </c>
      <c r="R1691" s="147" t="n">
        <v>4.365</v>
      </c>
      <c r="S1691" s="127" t="inlineStr">
        <is>
          <t>6C</t>
        </is>
      </c>
      <c r="T1691" s="148" t="n">
        <v>9.69</v>
      </c>
      <c r="U1691" s="127" t="inlineStr">
        <is>
          <t>LA RUCHE LOGISTIQUE</t>
        </is>
      </c>
      <c r="W1691" s="8">
        <f>IF(C1691&lt;&gt;2,"",IF(S1691="5X","5XK",IF(S1691="5Y","5YK",IF(S1691="6B","6BK",IF(S1691="6C","6CK","")))))</f>
        <v/>
      </c>
      <c r="X1691" s="8">
        <f>IF(S1691="6B",_xlfn.XLOOKUP(H1691,'Zoning 2shop'!A:A,'Zoning 2shop'!B:B),IF(S1691="6C",_xlfn.XLOOKUP(G1691,'Zoning 2shop'!C:C,'Zoning 2shop'!D:D),""))</f>
        <v/>
      </c>
      <c r="Y1691" s="112">
        <f>AB1691/Z1691</f>
        <v/>
      </c>
      <c r="Z1691" s="4">
        <f>T1691</f>
        <v/>
      </c>
      <c r="AA1691" s="4">
        <f>IF(OR(S1691="6C",S1691="6B",S1691="5X",S1691="5Y"),0.08,0.5)</f>
        <v/>
      </c>
      <c r="AB1691" s="4">
        <f>$AG$5/$AG$2*Z1691</f>
        <v/>
      </c>
      <c r="AC1691" s="19">
        <f>Z1691+AA1691</f>
        <v/>
      </c>
      <c r="AD1691" s="8">
        <f>IF(COUNTIF(Catégories!A:A,N1691)=0,"catégorie inconnue",LOOKUP(N1691,Catégories!A:A,Catégories!B:B))</f>
        <v/>
      </c>
      <c r="AE1691" s="21">
        <f>SUM(Z1691:AB1691)</f>
        <v/>
      </c>
    </row>
    <row r="1692" hidden="1" s="101">
      <c r="B1692" s="127" t="inlineStr">
        <is>
          <t>13624021</t>
        </is>
      </c>
      <c r="C1692" s="127" t="inlineStr">
        <is>
          <t>2</t>
        </is>
      </c>
      <c r="D1692" s="123" t="n">
        <v>46155</v>
      </c>
      <c r="E1692" s="127" t="inlineStr">
        <is>
          <t>30625</t>
        </is>
      </c>
      <c r="F1692" s="127" t="inlineStr">
        <is>
          <t>21320</t>
        </is>
      </c>
      <c r="G1692" s="127" t="inlineStr">
        <is>
          <t>DE</t>
        </is>
      </c>
      <c r="H1692" s="127" t="inlineStr">
        <is>
          <t>FR</t>
        </is>
      </c>
      <c r="I1692" s="127" t="inlineStr">
        <is>
          <t>110633</t>
        </is>
      </c>
      <c r="J1692" s="127" t="inlineStr">
        <is>
          <t>110633</t>
        </is>
      </c>
      <c r="K1692" s="127" t="inlineStr">
        <is>
          <t>999999</t>
        </is>
      </c>
      <c r="L1692" s="127" t="inlineStr">
        <is>
          <t>XT414198508TS</t>
        </is>
      </c>
      <c r="M1692" s="127" t="inlineStr">
        <is>
          <t>N</t>
        </is>
      </c>
      <c r="N1692" s="127" t="inlineStr">
        <is>
          <t>Transport</t>
        </is>
      </c>
      <c r="O1692" s="127" t="inlineStr">
        <is>
          <t>N</t>
        </is>
      </c>
      <c r="P1692" s="127" t="inlineStr">
        <is>
          <t>S</t>
        </is>
      </c>
      <c r="Q1692" s="127" t="inlineStr">
        <is>
          <t>ZA</t>
        </is>
      </c>
      <c r="R1692" s="147" t="n">
        <v>4.532</v>
      </c>
      <c r="S1692" s="127" t="inlineStr">
        <is>
          <t>6C</t>
        </is>
      </c>
      <c r="T1692" s="148" t="n">
        <v>9.69</v>
      </c>
      <c r="U1692" s="127" t="inlineStr">
        <is>
          <t>LA RUCHE LOGISTIQUE</t>
        </is>
      </c>
      <c r="W1692" s="8">
        <f>IF(C1692&lt;&gt;2,"",IF(S1692="5X","5XK",IF(S1692="5Y","5YK",IF(S1692="6B","6BK",IF(S1692="6C","6CK","")))))</f>
        <v/>
      </c>
      <c r="X1692" s="8">
        <f>IF(S1692="6B",_xlfn.XLOOKUP(H1692,'Zoning 2shop'!A:A,'Zoning 2shop'!B:B),IF(S1692="6C",_xlfn.XLOOKUP(G1692,'Zoning 2shop'!C:C,'Zoning 2shop'!D:D),""))</f>
        <v/>
      </c>
      <c r="Y1692" s="112">
        <f>AB1692/Z1692</f>
        <v/>
      </c>
      <c r="Z1692" s="4">
        <f>T1692</f>
        <v/>
      </c>
      <c r="AA1692" s="4">
        <f>IF(OR(S1692="6C",S1692="6B",S1692="5X",S1692="5Y"),0.08,0.5)</f>
        <v/>
      </c>
      <c r="AB1692" s="4">
        <f>$AG$5/$AG$2*Z1692</f>
        <v/>
      </c>
      <c r="AC1692" s="19">
        <f>Z1692+AA1692</f>
        <v/>
      </c>
      <c r="AD1692" s="8">
        <f>IF(COUNTIF(Catégories!A:A,N1692)=0,"catégorie inconnue",LOOKUP(N1692,Catégories!A:A,Catégories!B:B))</f>
        <v/>
      </c>
      <c r="AE1692" s="21">
        <f>SUM(Z1692:AB1692)</f>
        <v/>
      </c>
    </row>
    <row r="1693" hidden="1" s="101">
      <c r="B1693" s="127" t="inlineStr">
        <is>
          <t>13624021</t>
        </is>
      </c>
      <c r="C1693" s="127" t="inlineStr">
        <is>
          <t>2</t>
        </is>
      </c>
      <c r="D1693" s="123" t="n">
        <v>46155</v>
      </c>
      <c r="E1693" s="127" t="inlineStr">
        <is>
          <t>9900</t>
        </is>
      </c>
      <c r="F1693" s="127" t="inlineStr">
        <is>
          <t>21320</t>
        </is>
      </c>
      <c r="G1693" s="127" t="inlineStr">
        <is>
          <t>DK</t>
        </is>
      </c>
      <c r="H1693" s="127" t="inlineStr">
        <is>
          <t>FR</t>
        </is>
      </c>
      <c r="I1693" s="127" t="inlineStr">
        <is>
          <t>103371</t>
        </is>
      </c>
      <c r="J1693" s="127" t="inlineStr">
        <is>
          <t>103371</t>
        </is>
      </c>
      <c r="K1693" s="127" t="inlineStr">
        <is>
          <t>999999</t>
        </is>
      </c>
      <c r="L1693" s="127" t="inlineStr">
        <is>
          <t>XT414198556TS</t>
        </is>
      </c>
      <c r="M1693" s="127" t="inlineStr">
        <is>
          <t>N</t>
        </is>
      </c>
      <c r="N1693" s="127" t="inlineStr">
        <is>
          <t>Transport</t>
        </is>
      </c>
      <c r="O1693" s="127" t="inlineStr">
        <is>
          <t>N</t>
        </is>
      </c>
      <c r="P1693" s="127" t="inlineStr">
        <is>
          <t>S</t>
        </is>
      </c>
      <c r="Q1693" s="127" t="inlineStr">
        <is>
          <t>ZA</t>
        </is>
      </c>
      <c r="R1693" s="147" t="n">
        <v>1.186</v>
      </c>
      <c r="S1693" s="127" t="inlineStr">
        <is>
          <t>6C</t>
        </is>
      </c>
      <c r="T1693" s="148" t="n">
        <v>10.02</v>
      </c>
      <c r="U1693" s="127" t="inlineStr">
        <is>
          <t>LA RUCHE LOGISTIQUE</t>
        </is>
      </c>
      <c r="W1693" s="8">
        <f>IF(C1693&lt;&gt;2,"",IF(S1693="5X","5XK",IF(S1693="5Y","5YK",IF(S1693="6B","6BK",IF(S1693="6C","6CK","")))))</f>
        <v/>
      </c>
      <c r="X1693" s="8">
        <f>IF(S1693="6B",_xlfn.XLOOKUP(H1693,'Zoning 2shop'!A:A,'Zoning 2shop'!B:B),IF(S1693="6C",_xlfn.XLOOKUP(G1693,'Zoning 2shop'!C:C,'Zoning 2shop'!D:D),""))</f>
        <v/>
      </c>
      <c r="Y1693" s="112">
        <f>AB1693/Z1693</f>
        <v/>
      </c>
      <c r="Z1693" s="4">
        <f>T1693</f>
        <v/>
      </c>
      <c r="AA1693" s="4">
        <f>IF(OR(S1693="6C",S1693="6B",S1693="5X",S1693="5Y"),0.08,0.5)</f>
        <v/>
      </c>
      <c r="AB1693" s="4">
        <f>$AG$5/$AG$2*Z1693</f>
        <v/>
      </c>
      <c r="AC1693" s="19">
        <f>Z1693+AA1693</f>
        <v/>
      </c>
      <c r="AD1693" s="8">
        <f>IF(COUNTIF(Catégories!A:A,N1693)=0,"catégorie inconnue",LOOKUP(N1693,Catégories!A:A,Catégories!B:B))</f>
        <v/>
      </c>
      <c r="AE1693" s="21">
        <f>SUM(Z1693:AB1693)</f>
        <v/>
      </c>
    </row>
    <row r="1694" hidden="1" s="101">
      <c r="B1694" s="127" t="inlineStr">
        <is>
          <t>13624021</t>
        </is>
      </c>
      <c r="C1694" s="127" t="inlineStr">
        <is>
          <t>2</t>
        </is>
      </c>
      <c r="D1694" s="123" t="n">
        <v>46155</v>
      </c>
      <c r="E1694" s="127" t="inlineStr">
        <is>
          <t>80636</t>
        </is>
      </c>
      <c r="F1694" s="127" t="inlineStr">
        <is>
          <t>21320</t>
        </is>
      </c>
      <c r="G1694" s="127" t="inlineStr">
        <is>
          <t>DE</t>
        </is>
      </c>
      <c r="H1694" s="127" t="inlineStr">
        <is>
          <t>FR</t>
        </is>
      </c>
      <c r="I1694" s="127" t="inlineStr">
        <is>
          <t>110329</t>
        </is>
      </c>
      <c r="J1694" s="127" t="inlineStr">
        <is>
          <t>110329</t>
        </is>
      </c>
      <c r="K1694" s="127" t="inlineStr">
        <is>
          <t>999999</t>
        </is>
      </c>
      <c r="L1694" s="127" t="inlineStr">
        <is>
          <t>XT414200215TS</t>
        </is>
      </c>
      <c r="M1694" s="127" t="inlineStr">
        <is>
          <t>N</t>
        </is>
      </c>
      <c r="N1694" s="127" t="inlineStr">
        <is>
          <t>Transport</t>
        </is>
      </c>
      <c r="O1694" s="127" t="inlineStr">
        <is>
          <t>N</t>
        </is>
      </c>
      <c r="P1694" s="127" t="inlineStr">
        <is>
          <t>S</t>
        </is>
      </c>
      <c r="Q1694" s="127" t="inlineStr">
        <is>
          <t>ZA</t>
        </is>
      </c>
      <c r="R1694" s="147" t="n">
        <v>4.506</v>
      </c>
      <c r="S1694" s="127" t="inlineStr">
        <is>
          <t>6C</t>
        </is>
      </c>
      <c r="T1694" s="148" t="n">
        <v>9.69</v>
      </c>
      <c r="U1694" s="127" t="inlineStr">
        <is>
          <t>LA RUCHE LOGISTIQUE</t>
        </is>
      </c>
      <c r="W1694" s="8">
        <f>IF(C1694&lt;&gt;2,"",IF(S1694="5X","5XK",IF(S1694="5Y","5YK",IF(S1694="6B","6BK",IF(S1694="6C","6CK","")))))</f>
        <v/>
      </c>
      <c r="X1694" s="8">
        <f>IF(S1694="6B",_xlfn.XLOOKUP(H1694,'Zoning 2shop'!A:A,'Zoning 2shop'!B:B),IF(S1694="6C",_xlfn.XLOOKUP(G1694,'Zoning 2shop'!C:C,'Zoning 2shop'!D:D),""))</f>
        <v/>
      </c>
      <c r="Y1694" s="112">
        <f>AB1694/Z1694</f>
        <v/>
      </c>
      <c r="Z1694" s="4">
        <f>T1694</f>
        <v/>
      </c>
      <c r="AA1694" s="4">
        <f>IF(OR(S1694="6C",S1694="6B",S1694="5X",S1694="5Y"),0.08,0.5)</f>
        <v/>
      </c>
      <c r="AB1694" s="4">
        <f>$AG$5/$AG$2*Z1694</f>
        <v/>
      </c>
      <c r="AC1694" s="19">
        <f>Z1694+AA1694</f>
        <v/>
      </c>
      <c r="AD1694" s="8">
        <f>IF(COUNTIF(Catégories!A:A,N1694)=0,"catégorie inconnue",LOOKUP(N1694,Catégories!A:A,Catégories!B:B))</f>
        <v/>
      </c>
      <c r="AE1694" s="21">
        <f>SUM(Z1694:AB1694)</f>
        <v/>
      </c>
    </row>
    <row r="1695" hidden="1" s="101">
      <c r="B1695" s="127" t="inlineStr">
        <is>
          <t>13624021</t>
        </is>
      </c>
      <c r="C1695" s="127" t="inlineStr">
        <is>
          <t>2</t>
        </is>
      </c>
      <c r="D1695" s="123" t="n">
        <v>46155</v>
      </c>
      <c r="E1695" s="127" t="inlineStr">
        <is>
          <t>21037</t>
        </is>
      </c>
      <c r="F1695" s="127" t="inlineStr">
        <is>
          <t>21320</t>
        </is>
      </c>
      <c r="G1695" s="127" t="inlineStr">
        <is>
          <t>DE</t>
        </is>
      </c>
      <c r="H1695" s="127" t="inlineStr">
        <is>
          <t>FR</t>
        </is>
      </c>
      <c r="I1695" s="127" t="inlineStr">
        <is>
          <t>110736</t>
        </is>
      </c>
      <c r="J1695" s="127" t="inlineStr">
        <is>
          <t>110736</t>
        </is>
      </c>
      <c r="K1695" s="127" t="inlineStr">
        <is>
          <t>999999</t>
        </is>
      </c>
      <c r="L1695" s="127" t="inlineStr">
        <is>
          <t>XT414200780TS</t>
        </is>
      </c>
      <c r="M1695" s="127" t="inlineStr">
        <is>
          <t>N</t>
        </is>
      </c>
      <c r="N1695" s="127" t="inlineStr">
        <is>
          <t>Transport</t>
        </is>
      </c>
      <c r="O1695" s="127" t="inlineStr">
        <is>
          <t>N</t>
        </is>
      </c>
      <c r="P1695" s="127" t="inlineStr">
        <is>
          <t>S</t>
        </is>
      </c>
      <c r="Q1695" s="127" t="inlineStr">
        <is>
          <t>ZA</t>
        </is>
      </c>
      <c r="R1695" s="147" t="n">
        <v>0.874</v>
      </c>
      <c r="S1695" s="127" t="inlineStr">
        <is>
          <t>6C</t>
        </is>
      </c>
      <c r="T1695" s="148" t="n">
        <v>5.55</v>
      </c>
      <c r="U1695" s="127" t="inlineStr">
        <is>
          <t>LA RUCHE LOGISTIQUE</t>
        </is>
      </c>
      <c r="W1695" s="8">
        <f>IF(C1695&lt;&gt;2,"",IF(S1695="5X","5XK",IF(S1695="5Y","5YK",IF(S1695="6B","6BK",IF(S1695="6C","6CK","")))))</f>
        <v/>
      </c>
      <c r="X1695" s="8">
        <f>IF(S1695="6B",_xlfn.XLOOKUP(H1695,'Zoning 2shop'!A:A,'Zoning 2shop'!B:B),IF(S1695="6C",_xlfn.XLOOKUP(G1695,'Zoning 2shop'!C:C,'Zoning 2shop'!D:D),""))</f>
        <v/>
      </c>
      <c r="Y1695" s="112">
        <f>AB1695/Z1695</f>
        <v/>
      </c>
      <c r="Z1695" s="4">
        <f>T1695</f>
        <v/>
      </c>
      <c r="AA1695" s="4">
        <f>IF(OR(S1695="6C",S1695="6B",S1695="5X",S1695="5Y"),0.08,0.5)</f>
        <v/>
      </c>
      <c r="AB1695" s="4">
        <f>$AG$5/$AG$2*Z1695</f>
        <v/>
      </c>
      <c r="AC1695" s="19">
        <f>Z1695+AA1695</f>
        <v/>
      </c>
      <c r="AD1695" s="8">
        <f>IF(COUNTIF(Catégories!A:A,N1695)=0,"catégorie inconnue",LOOKUP(N1695,Catégories!A:A,Catégories!B:B))</f>
        <v/>
      </c>
      <c r="AE1695" s="21">
        <f>SUM(Z1695:AB1695)</f>
        <v/>
      </c>
    </row>
    <row r="1696" hidden="1" s="101">
      <c r="B1696" s="127" t="inlineStr">
        <is>
          <t>13624021</t>
        </is>
      </c>
      <c r="C1696" s="127" t="inlineStr">
        <is>
          <t>2</t>
        </is>
      </c>
      <c r="D1696" s="123" t="n">
        <v>46155</v>
      </c>
      <c r="E1696" s="127" t="inlineStr">
        <is>
          <t>56412</t>
        </is>
      </c>
      <c r="F1696" s="127" t="inlineStr">
        <is>
          <t>21320</t>
        </is>
      </c>
      <c r="G1696" s="127" t="inlineStr">
        <is>
          <t>DE</t>
        </is>
      </c>
      <c r="H1696" s="127" t="inlineStr">
        <is>
          <t>FR</t>
        </is>
      </c>
      <c r="I1696" s="127" t="inlineStr">
        <is>
          <t>111499</t>
        </is>
      </c>
      <c r="J1696" s="127" t="inlineStr">
        <is>
          <t>111499</t>
        </is>
      </c>
      <c r="K1696" s="127" t="inlineStr">
        <is>
          <t>999999</t>
        </is>
      </c>
      <c r="L1696" s="127" t="inlineStr">
        <is>
          <t>XT414204680TS</t>
        </is>
      </c>
      <c r="M1696" s="127" t="inlineStr">
        <is>
          <t>N</t>
        </is>
      </c>
      <c r="N1696" s="127" t="inlineStr">
        <is>
          <t>Transport</t>
        </is>
      </c>
      <c r="O1696" s="127" t="inlineStr">
        <is>
          <t>N</t>
        </is>
      </c>
      <c r="P1696" s="127" t="inlineStr">
        <is>
          <t>S</t>
        </is>
      </c>
      <c r="Q1696" s="127" t="inlineStr">
        <is>
          <t>ZA</t>
        </is>
      </c>
      <c r="R1696" s="147" t="n">
        <v>0.778</v>
      </c>
      <c r="S1696" s="127" t="inlineStr">
        <is>
          <t>6C</t>
        </is>
      </c>
      <c r="T1696" s="148" t="n">
        <v>5.55</v>
      </c>
      <c r="U1696" s="127" t="inlineStr">
        <is>
          <t>LA RUCHE LOGISTIQUE</t>
        </is>
      </c>
      <c r="W1696" s="8">
        <f>IF(C1696&lt;&gt;2,"",IF(S1696="5X","5XK",IF(S1696="5Y","5YK",IF(S1696="6B","6BK",IF(S1696="6C","6CK","")))))</f>
        <v/>
      </c>
      <c r="X1696" s="8">
        <f>IF(S1696="6B",_xlfn.XLOOKUP(H1696,'Zoning 2shop'!A:A,'Zoning 2shop'!B:B),IF(S1696="6C",_xlfn.XLOOKUP(G1696,'Zoning 2shop'!C:C,'Zoning 2shop'!D:D),""))</f>
        <v/>
      </c>
      <c r="Y1696" s="112">
        <f>AB1696/Z1696</f>
        <v/>
      </c>
      <c r="Z1696" s="4">
        <f>T1696</f>
        <v/>
      </c>
      <c r="AA1696" s="4">
        <f>IF(OR(S1696="6C",S1696="6B",S1696="5X",S1696="5Y"),0.08,0.5)</f>
        <v/>
      </c>
      <c r="AB1696" s="4">
        <f>$AG$5/$AG$2*Z1696</f>
        <v/>
      </c>
      <c r="AC1696" s="19">
        <f>Z1696+AA1696</f>
        <v/>
      </c>
      <c r="AD1696" s="8">
        <f>IF(COUNTIF(Catégories!A:A,N1696)=0,"catégorie inconnue",LOOKUP(N1696,Catégories!A:A,Catégories!B:B))</f>
        <v/>
      </c>
      <c r="AE1696" s="21">
        <f>SUM(Z1696:AB1696)</f>
        <v/>
      </c>
    </row>
    <row r="1697" hidden="1" s="101">
      <c r="B1697" s="127" t="inlineStr">
        <is>
          <t>13624021</t>
        </is>
      </c>
      <c r="C1697" s="127" t="inlineStr">
        <is>
          <t>2</t>
        </is>
      </c>
      <c r="D1697" s="123" t="n">
        <v>46155</v>
      </c>
      <c r="E1697" s="127" t="inlineStr">
        <is>
          <t>51515</t>
        </is>
      </c>
      <c r="F1697" s="127" t="inlineStr">
        <is>
          <t>21320</t>
        </is>
      </c>
      <c r="G1697" s="127" t="inlineStr">
        <is>
          <t>DE</t>
        </is>
      </c>
      <c r="H1697" s="127" t="inlineStr">
        <is>
          <t>FR</t>
        </is>
      </c>
      <c r="I1697" s="127" t="inlineStr">
        <is>
          <t>111378</t>
        </is>
      </c>
      <c r="J1697" s="127" t="inlineStr">
        <is>
          <t>111378</t>
        </is>
      </c>
      <c r="K1697" s="127" t="inlineStr">
        <is>
          <t>999999</t>
        </is>
      </c>
      <c r="L1697" s="127" t="inlineStr">
        <is>
          <t>XT414205124TS</t>
        </is>
      </c>
      <c r="M1697" s="127" t="inlineStr">
        <is>
          <t>N</t>
        </is>
      </c>
      <c r="N1697" s="127" t="inlineStr">
        <is>
          <t>Transport</t>
        </is>
      </c>
      <c r="O1697" s="127" t="inlineStr">
        <is>
          <t>N</t>
        </is>
      </c>
      <c r="P1697" s="127" t="inlineStr">
        <is>
          <t>S</t>
        </is>
      </c>
      <c r="Q1697" s="127" t="inlineStr">
        <is>
          <t>ZA</t>
        </is>
      </c>
      <c r="R1697" s="147" t="n">
        <v>4.937</v>
      </c>
      <c r="S1697" s="127" t="inlineStr">
        <is>
          <t>6C</t>
        </is>
      </c>
      <c r="T1697" s="148" t="n">
        <v>9.69</v>
      </c>
      <c r="U1697" s="127" t="inlineStr">
        <is>
          <t>LA RUCHE LOGISTIQUE</t>
        </is>
      </c>
      <c r="W1697" s="8">
        <f>IF(C1697&lt;&gt;2,"",IF(S1697="5X","5XK",IF(S1697="5Y","5YK",IF(S1697="6B","6BK",IF(S1697="6C","6CK","")))))</f>
        <v/>
      </c>
      <c r="X1697" s="8">
        <f>IF(S1697="6B",_xlfn.XLOOKUP(H1697,'Zoning 2shop'!A:A,'Zoning 2shop'!B:B),IF(S1697="6C",_xlfn.XLOOKUP(G1697,'Zoning 2shop'!C:C,'Zoning 2shop'!D:D),""))</f>
        <v/>
      </c>
      <c r="Y1697" s="112">
        <f>AB1697/Z1697</f>
        <v/>
      </c>
      <c r="Z1697" s="4">
        <f>T1697</f>
        <v/>
      </c>
      <c r="AA1697" s="4">
        <f>IF(OR(S1697="6C",S1697="6B",S1697="5X",S1697="5Y"),0.08,0.5)</f>
        <v/>
      </c>
      <c r="AB1697" s="4">
        <f>$AG$5/$AG$2*Z1697</f>
        <v/>
      </c>
      <c r="AC1697" s="19">
        <f>Z1697+AA1697</f>
        <v/>
      </c>
      <c r="AD1697" s="8">
        <f>IF(COUNTIF(Catégories!A:A,N1697)=0,"catégorie inconnue",LOOKUP(N1697,Catégories!A:A,Catégories!B:B))</f>
        <v/>
      </c>
      <c r="AE1697" s="21">
        <f>SUM(Z1697:AB1697)</f>
        <v/>
      </c>
    </row>
    <row r="1698" hidden="1" ht="25.5" customHeight="1" s="101">
      <c r="B1698" s="127" t="inlineStr">
        <is>
          <t>13624021</t>
        </is>
      </c>
      <c r="C1698" s="127" t="inlineStr">
        <is>
          <t>2</t>
        </is>
      </c>
      <c r="D1698" s="123" t="n">
        <v>46155</v>
      </c>
      <c r="E1698" s="127" t="inlineStr">
        <is>
          <t>51515</t>
        </is>
      </c>
      <c r="F1698" s="127" t="inlineStr">
        <is>
          <t>21320</t>
        </is>
      </c>
      <c r="G1698" s="127" t="inlineStr">
        <is>
          <t>DE</t>
        </is>
      </c>
      <c r="H1698" s="127" t="inlineStr">
        <is>
          <t>FR</t>
        </is>
      </c>
      <c r="I1698" s="127" t="inlineStr">
        <is>
          <t>111378</t>
        </is>
      </c>
      <c r="J1698" s="127" t="inlineStr">
        <is>
          <t>111378</t>
        </is>
      </c>
      <c r="K1698" s="127" t="inlineStr">
        <is>
          <t>999999</t>
        </is>
      </c>
      <c r="L1698" s="127" t="inlineStr">
        <is>
          <t>XT414205124TS</t>
        </is>
      </c>
      <c r="M1698" s="127" t="inlineStr">
        <is>
          <t>N</t>
        </is>
      </c>
      <c r="N1698" s="127" t="inlineStr">
        <is>
          <t>Supplement Etiquette Non Conforme</t>
        </is>
      </c>
      <c r="O1698" s="127" t="inlineStr">
        <is>
          <t>N</t>
        </is>
      </c>
      <c r="P1698" s="127" t="n"/>
      <c r="Q1698" s="127" t="inlineStr">
        <is>
          <t>ZA</t>
        </is>
      </c>
      <c r="R1698" s="147" t="n">
        <v>0</v>
      </c>
      <c r="S1698" s="127" t="inlineStr">
        <is>
          <t>6C</t>
        </is>
      </c>
      <c r="T1698" s="148" t="n">
        <v>2</v>
      </c>
      <c r="U1698" s="127" t="inlineStr">
        <is>
          <t>LA RUCHE LOGISTIQUE</t>
        </is>
      </c>
      <c r="W1698" s="8">
        <f>IF(C1698&lt;&gt;2,"",IF(S1698="5X","5XK",IF(S1698="5Y","5YK",IF(S1698="6B","6BK",IF(S1698="6C","6CK","")))))</f>
        <v/>
      </c>
      <c r="X1698" s="8">
        <f>IF(S1698="6B",_xlfn.XLOOKUP(H1698,'Zoning 2shop'!A:A,'Zoning 2shop'!B:B),IF(S1698="6C",_xlfn.XLOOKUP(G1698,'Zoning 2shop'!C:C,'Zoning 2shop'!D:D),""))</f>
        <v/>
      </c>
      <c r="Y1698" s="112">
        <f>AB1698/Z1698</f>
        <v/>
      </c>
      <c r="Z1698" s="4">
        <f>T1698</f>
        <v/>
      </c>
      <c r="AA1698" s="4">
        <f>IF(OR(S1698="6C",S1698="6B",S1698="5X",S1698="5Y"),0.08,0.5)</f>
        <v/>
      </c>
      <c r="AB1698" s="4">
        <f>$AG$5/$AG$2*Z1698</f>
        <v/>
      </c>
      <c r="AC1698" s="19">
        <f>Z1698+AA1698</f>
        <v/>
      </c>
      <c r="AD1698" s="8">
        <f>IF(COUNTIF(Catégories!A:A,N1698)=0,"catégorie inconnue",LOOKUP(N1698,Catégories!A:A,Catégories!B:B))</f>
        <v/>
      </c>
      <c r="AE1698" s="21">
        <f>SUM(Z1698:AB1698)</f>
        <v/>
      </c>
    </row>
    <row r="1699" hidden="1" s="101">
      <c r="B1699" s="127" t="inlineStr">
        <is>
          <t>13624021</t>
        </is>
      </c>
      <c r="C1699" s="127" t="inlineStr">
        <is>
          <t>2</t>
        </is>
      </c>
      <c r="D1699" s="123" t="n">
        <v>46155</v>
      </c>
      <c r="E1699" s="127" t="inlineStr">
        <is>
          <t>70195</t>
        </is>
      </c>
      <c r="F1699" s="127" t="inlineStr">
        <is>
          <t>21320</t>
        </is>
      </c>
      <c r="G1699" s="127" t="inlineStr">
        <is>
          <t>DE</t>
        </is>
      </c>
      <c r="H1699" s="127" t="inlineStr">
        <is>
          <t>FR</t>
        </is>
      </c>
      <c r="I1699" s="127" t="inlineStr">
        <is>
          <t>110885</t>
        </is>
      </c>
      <c r="J1699" s="127" t="inlineStr">
        <is>
          <t>110885</t>
        </is>
      </c>
      <c r="K1699" s="127" t="inlineStr">
        <is>
          <t>999999</t>
        </is>
      </c>
      <c r="L1699" s="127" t="inlineStr">
        <is>
          <t>XT414205172TS</t>
        </is>
      </c>
      <c r="M1699" s="127" t="inlineStr">
        <is>
          <t>N</t>
        </is>
      </c>
      <c r="N1699" s="127" t="inlineStr">
        <is>
          <t>Transport</t>
        </is>
      </c>
      <c r="O1699" s="127" t="inlineStr">
        <is>
          <t>N</t>
        </is>
      </c>
      <c r="P1699" s="127" t="inlineStr">
        <is>
          <t>S</t>
        </is>
      </c>
      <c r="Q1699" s="127" t="inlineStr">
        <is>
          <t>ZA</t>
        </is>
      </c>
      <c r="R1699" s="147" t="n">
        <v>4.506</v>
      </c>
      <c r="S1699" s="127" t="inlineStr">
        <is>
          <t>6C</t>
        </is>
      </c>
      <c r="T1699" s="148" t="n">
        <v>9.69</v>
      </c>
      <c r="U1699" s="127" t="inlineStr">
        <is>
          <t>LA RUCHE LOGISTIQUE</t>
        </is>
      </c>
      <c r="W1699" s="8">
        <f>IF(C1699&lt;&gt;2,"",IF(S1699="5X","5XK",IF(S1699="5Y","5YK",IF(S1699="6B","6BK",IF(S1699="6C","6CK","")))))</f>
        <v/>
      </c>
      <c r="X1699" s="8">
        <f>IF(S1699="6B",_xlfn.XLOOKUP(H1699,'Zoning 2shop'!A:A,'Zoning 2shop'!B:B),IF(S1699="6C",_xlfn.XLOOKUP(G1699,'Zoning 2shop'!C:C,'Zoning 2shop'!D:D),""))</f>
        <v/>
      </c>
      <c r="Y1699" s="112">
        <f>AB1699/Z1699</f>
        <v/>
      </c>
      <c r="Z1699" s="4">
        <f>T1699</f>
        <v/>
      </c>
      <c r="AA1699" s="4">
        <f>IF(OR(S1699="6C",S1699="6B",S1699="5X",S1699="5Y"),0.08,0.5)</f>
        <v/>
      </c>
      <c r="AB1699" s="4">
        <f>$AG$5/$AG$2*Z1699</f>
        <v/>
      </c>
      <c r="AC1699" s="19">
        <f>Z1699+AA1699</f>
        <v/>
      </c>
      <c r="AD1699" s="8">
        <f>IF(COUNTIF(Catégories!A:A,N1699)=0,"catégorie inconnue",LOOKUP(N1699,Catégories!A:A,Catégories!B:B))</f>
        <v/>
      </c>
      <c r="AE1699" s="21">
        <f>SUM(Z1699:AB1699)</f>
        <v/>
      </c>
    </row>
    <row r="1700" hidden="1" s="101">
      <c r="B1700" s="127" t="inlineStr">
        <is>
          <t>13624021</t>
        </is>
      </c>
      <c r="C1700" s="127" t="inlineStr">
        <is>
          <t>2</t>
        </is>
      </c>
      <c r="D1700" s="123" t="n">
        <v>46155</v>
      </c>
      <c r="E1700" s="127" t="inlineStr">
        <is>
          <t>30900</t>
        </is>
      </c>
      <c r="F1700" s="127" t="inlineStr">
        <is>
          <t>21320</t>
        </is>
      </c>
      <c r="G1700" s="127" t="inlineStr">
        <is>
          <t>DE</t>
        </is>
      </c>
      <c r="H1700" s="127" t="inlineStr">
        <is>
          <t>FR</t>
        </is>
      </c>
      <c r="I1700" s="127" t="inlineStr">
        <is>
          <t>110415</t>
        </is>
      </c>
      <c r="J1700" s="127" t="inlineStr">
        <is>
          <t>110415</t>
        </is>
      </c>
      <c r="K1700" s="127" t="inlineStr">
        <is>
          <t>999999</t>
        </is>
      </c>
      <c r="L1700" s="127" t="inlineStr">
        <is>
          <t>XT414206853TS</t>
        </is>
      </c>
      <c r="M1700" s="127" t="inlineStr">
        <is>
          <t>N</t>
        </is>
      </c>
      <c r="N1700" s="127" t="inlineStr">
        <is>
          <t>Transport</t>
        </is>
      </c>
      <c r="O1700" s="127" t="inlineStr">
        <is>
          <t>N</t>
        </is>
      </c>
      <c r="P1700" s="127" t="inlineStr">
        <is>
          <t>S</t>
        </is>
      </c>
      <c r="Q1700" s="127" t="inlineStr">
        <is>
          <t>ZA</t>
        </is>
      </c>
      <c r="R1700" s="147" t="n">
        <v>0.717</v>
      </c>
      <c r="S1700" s="127" t="inlineStr">
        <is>
          <t>6C</t>
        </is>
      </c>
      <c r="T1700" s="148" t="n">
        <v>5.55</v>
      </c>
      <c r="U1700" s="127" t="inlineStr">
        <is>
          <t>LA RUCHE LOGISTIQUE</t>
        </is>
      </c>
      <c r="W1700" s="8">
        <f>IF(C1700&lt;&gt;2,"",IF(S1700="5X","5XK",IF(S1700="5Y","5YK",IF(S1700="6B","6BK",IF(S1700="6C","6CK","")))))</f>
        <v/>
      </c>
      <c r="X1700" s="8">
        <f>IF(S1700="6B",_xlfn.XLOOKUP(H1700,'Zoning 2shop'!A:A,'Zoning 2shop'!B:B),IF(S1700="6C",_xlfn.XLOOKUP(G1700,'Zoning 2shop'!C:C,'Zoning 2shop'!D:D),""))</f>
        <v/>
      </c>
      <c r="Y1700" s="112">
        <f>AB1700/Z1700</f>
        <v/>
      </c>
      <c r="Z1700" s="4">
        <f>T1700</f>
        <v/>
      </c>
      <c r="AA1700" s="4">
        <f>IF(OR(S1700="6C",S1700="6B",S1700="5X",S1700="5Y"),0.08,0.5)</f>
        <v/>
      </c>
      <c r="AB1700" s="4">
        <f>$AG$5/$AG$2*Z1700</f>
        <v/>
      </c>
      <c r="AC1700" s="19">
        <f>Z1700+AA1700</f>
        <v/>
      </c>
      <c r="AD1700" s="8">
        <f>IF(COUNTIF(Catégories!A:A,N1700)=0,"catégorie inconnue",LOOKUP(N1700,Catégories!A:A,Catégories!B:B))</f>
        <v/>
      </c>
      <c r="AE1700" s="21">
        <f>SUM(Z1700:AB1700)</f>
        <v/>
      </c>
    </row>
    <row r="1701" hidden="1" s="101">
      <c r="B1701" s="127" t="inlineStr">
        <is>
          <t>13624021</t>
        </is>
      </c>
      <c r="C1701" s="127" t="inlineStr">
        <is>
          <t>2</t>
        </is>
      </c>
      <c r="D1701" s="123" t="n">
        <v>46155</v>
      </c>
      <c r="E1701" s="127" t="inlineStr">
        <is>
          <t>4720</t>
        </is>
      </c>
      <c r="F1701" s="127" t="inlineStr">
        <is>
          <t>21320</t>
        </is>
      </c>
      <c r="G1701" s="127" t="inlineStr">
        <is>
          <t>DK</t>
        </is>
      </c>
      <c r="H1701" s="127" t="inlineStr">
        <is>
          <t>FR</t>
        </is>
      </c>
      <c r="I1701" s="127" t="inlineStr">
        <is>
          <t>108624</t>
        </is>
      </c>
      <c r="J1701" s="127" t="inlineStr">
        <is>
          <t>108624</t>
        </is>
      </c>
      <c r="K1701" s="127" t="inlineStr">
        <is>
          <t>999999</t>
        </is>
      </c>
      <c r="L1701" s="127" t="inlineStr">
        <is>
          <t>XT414207139TS</t>
        </is>
      </c>
      <c r="M1701" s="127" t="inlineStr">
        <is>
          <t>N</t>
        </is>
      </c>
      <c r="N1701" s="127" t="inlineStr">
        <is>
          <t>Transport</t>
        </is>
      </c>
      <c r="O1701" s="127" t="inlineStr">
        <is>
          <t>N</t>
        </is>
      </c>
      <c r="P1701" s="127" t="inlineStr">
        <is>
          <t>S</t>
        </is>
      </c>
      <c r="Q1701" s="127" t="inlineStr">
        <is>
          <t>ZA</t>
        </is>
      </c>
      <c r="R1701" s="147" t="n">
        <v>0.24</v>
      </c>
      <c r="S1701" s="127" t="inlineStr">
        <is>
          <t>6C</t>
        </is>
      </c>
      <c r="T1701" s="148" t="n">
        <v>9.470000000000001</v>
      </c>
      <c r="U1701" s="127" t="inlineStr">
        <is>
          <t>LA RUCHE LOGISTIQUE</t>
        </is>
      </c>
      <c r="W1701" s="8">
        <f>IF(C1701&lt;&gt;2,"",IF(S1701="5X","5XK",IF(S1701="5Y","5YK",IF(S1701="6B","6BK",IF(S1701="6C","6CK","")))))</f>
        <v/>
      </c>
      <c r="X1701" s="8">
        <f>IF(S1701="6B",_xlfn.XLOOKUP(H1701,'Zoning 2shop'!A:A,'Zoning 2shop'!B:B),IF(S1701="6C",_xlfn.XLOOKUP(G1701,'Zoning 2shop'!C:C,'Zoning 2shop'!D:D),""))</f>
        <v/>
      </c>
      <c r="Y1701" s="112">
        <f>AB1701/Z1701</f>
        <v/>
      </c>
      <c r="Z1701" s="4">
        <f>T1701</f>
        <v/>
      </c>
      <c r="AA1701" s="4">
        <f>IF(OR(S1701="6C",S1701="6B",S1701="5X",S1701="5Y"),0.08,0.5)</f>
        <v/>
      </c>
      <c r="AB1701" s="4">
        <f>$AG$5/$AG$2*Z1701</f>
        <v/>
      </c>
      <c r="AC1701" s="19">
        <f>Z1701+AA1701</f>
        <v/>
      </c>
      <c r="AD1701" s="8">
        <f>IF(COUNTIF(Catégories!A:A,N1701)=0,"catégorie inconnue",LOOKUP(N1701,Catégories!A:A,Catégories!B:B))</f>
        <v/>
      </c>
      <c r="AE1701" s="21">
        <f>SUM(Z1701:AB1701)</f>
        <v/>
      </c>
    </row>
    <row r="1702" hidden="1" s="101">
      <c r="B1702" s="127" t="inlineStr">
        <is>
          <t>13624021</t>
        </is>
      </c>
      <c r="C1702" s="127" t="inlineStr">
        <is>
          <t>2</t>
        </is>
      </c>
      <c r="D1702" s="123" t="n">
        <v>46155</v>
      </c>
      <c r="E1702" s="127" t="inlineStr">
        <is>
          <t>5020</t>
        </is>
      </c>
      <c r="F1702" s="127" t="inlineStr">
        <is>
          <t>21320</t>
        </is>
      </c>
      <c r="G1702" s="127" t="inlineStr">
        <is>
          <t>AT</t>
        </is>
      </c>
      <c r="H1702" s="127" t="inlineStr">
        <is>
          <t>FR</t>
        </is>
      </c>
      <c r="I1702" s="127" t="inlineStr">
        <is>
          <t>111212</t>
        </is>
      </c>
      <c r="J1702" s="127" t="inlineStr">
        <is>
          <t>111212</t>
        </is>
      </c>
      <c r="K1702" s="127" t="inlineStr">
        <is>
          <t>999999</t>
        </is>
      </c>
      <c r="L1702" s="127" t="inlineStr">
        <is>
          <t>XT414207522TS</t>
        </is>
      </c>
      <c r="M1702" s="127" t="inlineStr">
        <is>
          <t>N</t>
        </is>
      </c>
      <c r="N1702" s="127" t="inlineStr">
        <is>
          <t>Transport</t>
        </is>
      </c>
      <c r="O1702" s="127" t="inlineStr">
        <is>
          <t>N</t>
        </is>
      </c>
      <c r="P1702" s="127" t="inlineStr">
        <is>
          <t>S</t>
        </is>
      </c>
      <c r="Q1702" s="127" t="inlineStr">
        <is>
          <t>ZA</t>
        </is>
      </c>
      <c r="R1702" s="147" t="n">
        <v>4.787</v>
      </c>
      <c r="S1702" s="127" t="inlineStr">
        <is>
          <t>6C</t>
        </is>
      </c>
      <c r="T1702" s="148" t="n">
        <v>13.83</v>
      </c>
      <c r="U1702" s="127" t="inlineStr">
        <is>
          <t>LA RUCHE LOGISTIQUE</t>
        </is>
      </c>
      <c r="W1702" s="8">
        <f>IF(C1702&lt;&gt;2,"",IF(S1702="5X","5XK",IF(S1702="5Y","5YK",IF(S1702="6B","6BK",IF(S1702="6C","6CK","")))))</f>
        <v/>
      </c>
      <c r="X1702" s="8">
        <f>IF(S1702="6B",_xlfn.XLOOKUP(H1702,'Zoning 2shop'!A:A,'Zoning 2shop'!B:B),IF(S1702="6C",_xlfn.XLOOKUP(G1702,'Zoning 2shop'!C:C,'Zoning 2shop'!D:D),""))</f>
        <v/>
      </c>
      <c r="Y1702" s="112">
        <f>AB1702/Z1702</f>
        <v/>
      </c>
      <c r="Z1702" s="4">
        <f>T1702</f>
        <v/>
      </c>
      <c r="AA1702" s="4">
        <f>IF(OR(S1702="6C",S1702="6B",S1702="5X",S1702="5Y"),0.08,0.5)</f>
        <v/>
      </c>
      <c r="AB1702" s="4">
        <f>$AG$5/$AG$2*Z1702</f>
        <v/>
      </c>
      <c r="AC1702" s="19">
        <f>Z1702+AA1702</f>
        <v/>
      </c>
      <c r="AD1702" s="8">
        <f>IF(COUNTIF(Catégories!A:A,N1702)=0,"catégorie inconnue",LOOKUP(N1702,Catégories!A:A,Catégories!B:B))</f>
        <v/>
      </c>
      <c r="AE1702" s="21">
        <f>SUM(Z1702:AB1702)</f>
        <v/>
      </c>
    </row>
    <row r="1703" hidden="1" s="101">
      <c r="B1703" s="127" t="inlineStr">
        <is>
          <t>13624021</t>
        </is>
      </c>
      <c r="C1703" s="127" t="inlineStr">
        <is>
          <t>2</t>
        </is>
      </c>
      <c r="D1703" s="123" t="n">
        <v>46155</v>
      </c>
      <c r="E1703" s="127" t="inlineStr">
        <is>
          <t>31134</t>
        </is>
      </c>
      <c r="F1703" s="127" t="inlineStr">
        <is>
          <t>21320</t>
        </is>
      </c>
      <c r="G1703" s="127" t="inlineStr">
        <is>
          <t>DE</t>
        </is>
      </c>
      <c r="H1703" s="127" t="inlineStr">
        <is>
          <t>FR</t>
        </is>
      </c>
      <c r="I1703" s="127" t="inlineStr">
        <is>
          <t>109975</t>
        </is>
      </c>
      <c r="J1703" s="127" t="inlineStr">
        <is>
          <t>109975</t>
        </is>
      </c>
      <c r="K1703" s="127" t="inlineStr">
        <is>
          <t>999999</t>
        </is>
      </c>
      <c r="L1703" s="127" t="inlineStr">
        <is>
          <t>XT414208117TS</t>
        </is>
      </c>
      <c r="M1703" s="127" t="inlineStr">
        <is>
          <t>N</t>
        </is>
      </c>
      <c r="N1703" s="127" t="inlineStr">
        <is>
          <t>Transport</t>
        </is>
      </c>
      <c r="O1703" s="127" t="inlineStr">
        <is>
          <t>N</t>
        </is>
      </c>
      <c r="P1703" s="127" t="inlineStr">
        <is>
          <t>S</t>
        </is>
      </c>
      <c r="Q1703" s="127" t="inlineStr">
        <is>
          <t>ZA</t>
        </is>
      </c>
      <c r="R1703" s="147" t="n">
        <v>1.775</v>
      </c>
      <c r="S1703" s="127" t="inlineStr">
        <is>
          <t>6C</t>
        </is>
      </c>
      <c r="T1703" s="148" t="n">
        <v>5.88</v>
      </c>
      <c r="U1703" s="127" t="inlineStr">
        <is>
          <t>LA RUCHE LOGISTIQUE</t>
        </is>
      </c>
      <c r="W1703" s="8">
        <f>IF(C1703&lt;&gt;2,"",IF(S1703="5X","5XK",IF(S1703="5Y","5YK",IF(S1703="6B","6BK",IF(S1703="6C","6CK","")))))</f>
        <v/>
      </c>
      <c r="X1703" s="8">
        <f>IF(S1703="6B",_xlfn.XLOOKUP(H1703,'Zoning 2shop'!A:A,'Zoning 2shop'!B:B),IF(S1703="6C",_xlfn.XLOOKUP(G1703,'Zoning 2shop'!C:C,'Zoning 2shop'!D:D),""))</f>
        <v/>
      </c>
      <c r="Y1703" s="112">
        <f>AB1703/Z1703</f>
        <v/>
      </c>
      <c r="Z1703" s="4">
        <f>T1703</f>
        <v/>
      </c>
      <c r="AA1703" s="4">
        <f>IF(OR(S1703="6C",S1703="6B",S1703="5X",S1703="5Y"),0.08,0.5)</f>
        <v/>
      </c>
      <c r="AB1703" s="4">
        <f>$AG$5/$AG$2*Z1703</f>
        <v/>
      </c>
      <c r="AC1703" s="19">
        <f>Z1703+AA1703</f>
        <v/>
      </c>
      <c r="AD1703" s="8">
        <f>IF(COUNTIF(Catégories!A:A,N1703)=0,"catégorie inconnue",LOOKUP(N1703,Catégories!A:A,Catégories!B:B))</f>
        <v/>
      </c>
      <c r="AE1703" s="21">
        <f>SUM(Z1703:AB1703)</f>
        <v/>
      </c>
    </row>
    <row r="1704" hidden="1" ht="25.5" customHeight="1" s="101">
      <c r="B1704" s="127" t="inlineStr">
        <is>
          <t>13624021</t>
        </is>
      </c>
      <c r="C1704" s="127" t="inlineStr">
        <is>
          <t>2</t>
        </is>
      </c>
      <c r="D1704" s="123" t="n">
        <v>46155</v>
      </c>
      <c r="E1704" s="127" t="inlineStr">
        <is>
          <t>31134</t>
        </is>
      </c>
      <c r="F1704" s="127" t="inlineStr">
        <is>
          <t>21320</t>
        </is>
      </c>
      <c r="G1704" s="127" t="inlineStr">
        <is>
          <t>DE</t>
        </is>
      </c>
      <c r="H1704" s="127" t="inlineStr">
        <is>
          <t>FR</t>
        </is>
      </c>
      <c r="I1704" s="127" t="inlineStr">
        <is>
          <t>109975</t>
        </is>
      </c>
      <c r="J1704" s="127" t="inlineStr">
        <is>
          <t>109975</t>
        </is>
      </c>
      <c r="K1704" s="127" t="inlineStr">
        <is>
          <t>999999</t>
        </is>
      </c>
      <c r="L1704" s="127" t="inlineStr">
        <is>
          <t>XT414208117TS</t>
        </is>
      </c>
      <c r="M1704" s="127" t="inlineStr">
        <is>
          <t>N</t>
        </is>
      </c>
      <c r="N1704" s="127" t="inlineStr">
        <is>
          <t>Supplement Etiquette Non Conforme</t>
        </is>
      </c>
      <c r="O1704" s="127" t="inlineStr">
        <is>
          <t>N</t>
        </is>
      </c>
      <c r="P1704" s="127" t="n"/>
      <c r="Q1704" s="127" t="inlineStr">
        <is>
          <t>ZA</t>
        </is>
      </c>
      <c r="R1704" s="147" t="n">
        <v>0</v>
      </c>
      <c r="S1704" s="127" t="inlineStr">
        <is>
          <t>6C</t>
        </is>
      </c>
      <c r="T1704" s="148" t="n">
        <v>2</v>
      </c>
      <c r="U1704" s="127" t="inlineStr">
        <is>
          <t>LA RUCHE LOGISTIQUE</t>
        </is>
      </c>
      <c r="W1704" s="8">
        <f>IF(C1704&lt;&gt;2,"",IF(S1704="5X","5XK",IF(S1704="5Y","5YK",IF(S1704="6B","6BK",IF(S1704="6C","6CK","")))))</f>
        <v/>
      </c>
      <c r="X1704" s="8">
        <f>IF(S1704="6B",_xlfn.XLOOKUP(H1704,'Zoning 2shop'!A:A,'Zoning 2shop'!B:B),IF(S1704="6C",_xlfn.XLOOKUP(G1704,'Zoning 2shop'!C:C,'Zoning 2shop'!D:D),""))</f>
        <v/>
      </c>
      <c r="Y1704" s="112">
        <f>AB1704/Z1704</f>
        <v/>
      </c>
      <c r="Z1704" s="4">
        <f>T1704</f>
        <v/>
      </c>
      <c r="AA1704" s="4">
        <f>IF(OR(S1704="6C",S1704="6B",S1704="5X",S1704="5Y"),0.08,0.5)</f>
        <v/>
      </c>
      <c r="AB1704" s="4">
        <f>$AG$5/$AG$2*Z1704</f>
        <v/>
      </c>
      <c r="AC1704" s="19">
        <f>Z1704+AA1704</f>
        <v/>
      </c>
      <c r="AD1704" s="8">
        <f>IF(COUNTIF(Catégories!A:A,N1704)=0,"catégorie inconnue",LOOKUP(N1704,Catégories!A:A,Catégories!B:B))</f>
        <v/>
      </c>
      <c r="AE1704" s="21">
        <f>SUM(Z1704:AB1704)</f>
        <v/>
      </c>
    </row>
    <row r="1705" hidden="1" s="101">
      <c r="B1705" s="127" t="inlineStr">
        <is>
          <t>13624021</t>
        </is>
      </c>
      <c r="C1705" s="127" t="inlineStr">
        <is>
          <t>2</t>
        </is>
      </c>
      <c r="D1705" s="123" t="n">
        <v>46155</v>
      </c>
      <c r="E1705" s="127" t="inlineStr">
        <is>
          <t>21762</t>
        </is>
      </c>
      <c r="F1705" s="127" t="inlineStr">
        <is>
          <t>21320</t>
        </is>
      </c>
      <c r="G1705" s="127" t="inlineStr">
        <is>
          <t>DE</t>
        </is>
      </c>
      <c r="H1705" s="127" t="inlineStr">
        <is>
          <t>FR</t>
        </is>
      </c>
      <c r="I1705" s="127" t="inlineStr">
        <is>
          <t>109952</t>
        </is>
      </c>
      <c r="J1705" s="127" t="inlineStr">
        <is>
          <t>109952</t>
        </is>
      </c>
      <c r="K1705" s="127" t="inlineStr">
        <is>
          <t>999999</t>
        </is>
      </c>
      <c r="L1705" s="127" t="inlineStr">
        <is>
          <t>XT414208355TS</t>
        </is>
      </c>
      <c r="M1705" s="127" t="inlineStr">
        <is>
          <t>N</t>
        </is>
      </c>
      <c r="N1705" s="127" t="inlineStr">
        <is>
          <t>Transport</t>
        </is>
      </c>
      <c r="O1705" s="127" t="inlineStr">
        <is>
          <t>N</t>
        </is>
      </c>
      <c r="P1705" s="127" t="inlineStr">
        <is>
          <t>S</t>
        </is>
      </c>
      <c r="Q1705" s="127" t="inlineStr">
        <is>
          <t>ZA</t>
        </is>
      </c>
      <c r="R1705" s="147" t="n">
        <v>14.4</v>
      </c>
      <c r="S1705" s="127" t="inlineStr">
        <is>
          <t>6C</t>
        </is>
      </c>
      <c r="T1705" s="148" t="n">
        <v>16.29</v>
      </c>
      <c r="U1705" s="127" t="inlineStr">
        <is>
          <t>LA RUCHE LOGISTIQUE</t>
        </is>
      </c>
      <c r="W1705" s="8">
        <f>IF(C1705&lt;&gt;2,"",IF(S1705="5X","5XK",IF(S1705="5Y","5YK",IF(S1705="6B","6BK",IF(S1705="6C","6CK","")))))</f>
        <v/>
      </c>
      <c r="X1705" s="8">
        <f>IF(S1705="6B",_xlfn.XLOOKUP(H1705,'Zoning 2shop'!A:A,'Zoning 2shop'!B:B),IF(S1705="6C",_xlfn.XLOOKUP(G1705,'Zoning 2shop'!C:C,'Zoning 2shop'!D:D),""))</f>
        <v/>
      </c>
      <c r="Y1705" s="112">
        <f>AB1705/Z1705</f>
        <v/>
      </c>
      <c r="Z1705" s="4">
        <f>T1705</f>
        <v/>
      </c>
      <c r="AA1705" s="4">
        <f>IF(OR(S1705="6C",S1705="6B",S1705="5X",S1705="5Y"),0.08,0.5)</f>
        <v/>
      </c>
      <c r="AB1705" s="4">
        <f>$AG$5/$AG$2*Z1705</f>
        <v/>
      </c>
      <c r="AC1705" s="19">
        <f>Z1705+AA1705</f>
        <v/>
      </c>
      <c r="AD1705" s="8">
        <f>IF(COUNTIF(Catégories!A:A,N1705)=0,"catégorie inconnue",LOOKUP(N1705,Catégories!A:A,Catégories!B:B))</f>
        <v/>
      </c>
      <c r="AE1705" s="21">
        <f>SUM(Z1705:AB1705)</f>
        <v/>
      </c>
    </row>
    <row r="1706" hidden="1" s="101">
      <c r="B1706" s="127" t="inlineStr">
        <is>
          <t>13624021</t>
        </is>
      </c>
      <c r="C1706" s="127" t="inlineStr">
        <is>
          <t>2</t>
        </is>
      </c>
      <c r="D1706" s="123" t="n">
        <v>46155</v>
      </c>
      <c r="E1706" s="127" t="inlineStr">
        <is>
          <t>80538</t>
        </is>
      </c>
      <c r="F1706" s="127" t="inlineStr">
        <is>
          <t>21320</t>
        </is>
      </c>
      <c r="G1706" s="127" t="inlineStr">
        <is>
          <t>DE</t>
        </is>
      </c>
      <c r="H1706" s="127" t="inlineStr">
        <is>
          <t>FR</t>
        </is>
      </c>
      <c r="I1706" s="127" t="inlineStr">
        <is>
          <t>108396</t>
        </is>
      </c>
      <c r="J1706" s="127" t="inlineStr">
        <is>
          <t>108396</t>
        </is>
      </c>
      <c r="K1706" s="127" t="inlineStr">
        <is>
          <t>999999</t>
        </is>
      </c>
      <c r="L1706" s="127" t="inlineStr">
        <is>
          <t>XT414209038TS</t>
        </is>
      </c>
      <c r="M1706" s="127" t="inlineStr">
        <is>
          <t>N</t>
        </is>
      </c>
      <c r="N1706" s="127" t="inlineStr">
        <is>
          <t>Transport</t>
        </is>
      </c>
      <c r="O1706" s="127" t="inlineStr">
        <is>
          <t>N</t>
        </is>
      </c>
      <c r="P1706" s="127" t="inlineStr">
        <is>
          <t>S</t>
        </is>
      </c>
      <c r="Q1706" s="127" t="inlineStr">
        <is>
          <t>ZA</t>
        </is>
      </c>
      <c r="R1706" s="147" t="n">
        <v>0.4</v>
      </c>
      <c r="S1706" s="127" t="inlineStr">
        <is>
          <t>6C</t>
        </is>
      </c>
      <c r="T1706" s="148" t="n">
        <v>5.33</v>
      </c>
      <c r="U1706" s="127" t="inlineStr">
        <is>
          <t>LA RUCHE LOGISTIQUE</t>
        </is>
      </c>
      <c r="W1706" s="8">
        <f>IF(C1706&lt;&gt;2,"",IF(S1706="5X","5XK",IF(S1706="5Y","5YK",IF(S1706="6B","6BK",IF(S1706="6C","6CK","")))))</f>
        <v/>
      </c>
      <c r="X1706" s="8">
        <f>IF(S1706="6B",_xlfn.XLOOKUP(H1706,'Zoning 2shop'!A:A,'Zoning 2shop'!B:B),IF(S1706="6C",_xlfn.XLOOKUP(G1706,'Zoning 2shop'!C:C,'Zoning 2shop'!D:D),""))</f>
        <v/>
      </c>
      <c r="Y1706" s="112">
        <f>AB1706/Z1706</f>
        <v/>
      </c>
      <c r="Z1706" s="4">
        <f>T1706</f>
        <v/>
      </c>
      <c r="AA1706" s="4">
        <f>IF(OR(S1706="6C",S1706="6B",S1706="5X",S1706="5Y"),0.08,0.5)</f>
        <v/>
      </c>
      <c r="AB1706" s="4">
        <f>$AG$5/$AG$2*Z1706</f>
        <v/>
      </c>
      <c r="AC1706" s="19">
        <f>Z1706+AA1706</f>
        <v/>
      </c>
      <c r="AD1706" s="8">
        <f>IF(COUNTIF(Catégories!A:A,N1706)=0,"catégorie inconnue",LOOKUP(N1706,Catégories!A:A,Catégories!B:B))</f>
        <v/>
      </c>
      <c r="AE1706" s="21">
        <f>SUM(Z1706:AB1706)</f>
        <v/>
      </c>
    </row>
    <row r="1707" hidden="1" s="101">
      <c r="B1707" s="127" t="inlineStr">
        <is>
          <t>13624021</t>
        </is>
      </c>
      <c r="C1707" s="127" t="inlineStr">
        <is>
          <t>2</t>
        </is>
      </c>
      <c r="D1707" s="123" t="n">
        <v>46155</v>
      </c>
      <c r="E1707" s="127" t="inlineStr">
        <is>
          <t>67127</t>
        </is>
      </c>
      <c r="F1707" s="127" t="inlineStr">
        <is>
          <t>21320</t>
        </is>
      </c>
      <c r="G1707" s="127" t="inlineStr">
        <is>
          <t>DE</t>
        </is>
      </c>
      <c r="H1707" s="127" t="inlineStr">
        <is>
          <t>FR</t>
        </is>
      </c>
      <c r="I1707" s="127" t="inlineStr">
        <is>
          <t>110411</t>
        </is>
      </c>
      <c r="J1707" s="127" t="inlineStr">
        <is>
          <t>110411</t>
        </is>
      </c>
      <c r="K1707" s="127" t="inlineStr">
        <is>
          <t>999999</t>
        </is>
      </c>
      <c r="L1707" s="127" t="inlineStr">
        <is>
          <t>XT414209506TS</t>
        </is>
      </c>
      <c r="M1707" s="127" t="inlineStr">
        <is>
          <t>N</t>
        </is>
      </c>
      <c r="N1707" s="127" t="inlineStr">
        <is>
          <t>Transport</t>
        </is>
      </c>
      <c r="O1707" s="127" t="inlineStr">
        <is>
          <t>N</t>
        </is>
      </c>
      <c r="P1707" s="127" t="inlineStr">
        <is>
          <t>S</t>
        </is>
      </c>
      <c r="Q1707" s="127" t="inlineStr">
        <is>
          <t>ZA</t>
        </is>
      </c>
      <c r="R1707" s="147" t="n">
        <v>0.98</v>
      </c>
      <c r="S1707" s="127" t="inlineStr">
        <is>
          <t>6C</t>
        </is>
      </c>
      <c r="T1707" s="148" t="n">
        <v>5.55</v>
      </c>
      <c r="U1707" s="127" t="inlineStr">
        <is>
          <t>LA RUCHE LOGISTIQUE</t>
        </is>
      </c>
      <c r="W1707" s="8">
        <f>IF(C1707&lt;&gt;2,"",IF(S1707="5X","5XK",IF(S1707="5Y","5YK",IF(S1707="6B","6BK",IF(S1707="6C","6CK","")))))</f>
        <v/>
      </c>
      <c r="X1707" s="8">
        <f>IF(S1707="6B",_xlfn.XLOOKUP(H1707,'Zoning 2shop'!A:A,'Zoning 2shop'!B:B),IF(S1707="6C",_xlfn.XLOOKUP(G1707,'Zoning 2shop'!C:C,'Zoning 2shop'!D:D),""))</f>
        <v/>
      </c>
      <c r="Y1707" s="112">
        <f>AB1707/Z1707</f>
        <v/>
      </c>
      <c r="Z1707" s="4">
        <f>T1707</f>
        <v/>
      </c>
      <c r="AA1707" s="4">
        <f>IF(OR(S1707="6C",S1707="6B",S1707="5X",S1707="5Y"),0.08,0.5)</f>
        <v/>
      </c>
      <c r="AB1707" s="4">
        <f>$AG$5/$AG$2*Z1707</f>
        <v/>
      </c>
      <c r="AC1707" s="19">
        <f>Z1707+AA1707</f>
        <v/>
      </c>
      <c r="AD1707" s="8">
        <f>IF(COUNTIF(Catégories!A:A,N1707)=0,"catégorie inconnue",LOOKUP(N1707,Catégories!A:A,Catégories!B:B))</f>
        <v/>
      </c>
      <c r="AE1707" s="21">
        <f>SUM(Z1707:AB1707)</f>
        <v/>
      </c>
    </row>
    <row r="1708" hidden="1" s="101">
      <c r="B1708" s="127" t="inlineStr">
        <is>
          <t>13624021</t>
        </is>
      </c>
      <c r="C1708" s="127" t="inlineStr">
        <is>
          <t>2</t>
        </is>
      </c>
      <c r="D1708" s="123" t="n">
        <v>46155</v>
      </c>
      <c r="E1708" s="127" t="inlineStr">
        <is>
          <t>31303</t>
        </is>
      </c>
      <c r="F1708" s="127" t="inlineStr">
        <is>
          <t>21320</t>
        </is>
      </c>
      <c r="G1708" s="127" t="inlineStr">
        <is>
          <t>DE</t>
        </is>
      </c>
      <c r="H1708" s="127" t="inlineStr">
        <is>
          <t>FR</t>
        </is>
      </c>
      <c r="I1708" s="127" t="inlineStr">
        <is>
          <t>111967</t>
        </is>
      </c>
      <c r="J1708" s="127" t="inlineStr">
        <is>
          <t>111967</t>
        </is>
      </c>
      <c r="K1708" s="127" t="inlineStr">
        <is>
          <t>999999</t>
        </is>
      </c>
      <c r="L1708" s="127" t="inlineStr">
        <is>
          <t>XT414209510TS</t>
        </is>
      </c>
      <c r="M1708" s="127" t="inlineStr">
        <is>
          <t>N</t>
        </is>
      </c>
      <c r="N1708" s="127" t="inlineStr">
        <is>
          <t>Transport</t>
        </is>
      </c>
      <c r="O1708" s="127" t="inlineStr">
        <is>
          <t>N</t>
        </is>
      </c>
      <c r="P1708" s="127" t="inlineStr">
        <is>
          <t>S</t>
        </is>
      </c>
      <c r="Q1708" s="127" t="inlineStr">
        <is>
          <t>ZA</t>
        </is>
      </c>
      <c r="R1708" s="147" t="n">
        <v>1.892</v>
      </c>
      <c r="S1708" s="127" t="inlineStr">
        <is>
          <t>6C</t>
        </is>
      </c>
      <c r="T1708" s="148" t="n">
        <v>5.88</v>
      </c>
      <c r="U1708" s="127" t="inlineStr">
        <is>
          <t>LA RUCHE LOGISTIQUE</t>
        </is>
      </c>
      <c r="W1708" s="8">
        <f>IF(C1708&lt;&gt;2,"",IF(S1708="5X","5XK",IF(S1708="5Y","5YK",IF(S1708="6B","6BK",IF(S1708="6C","6CK","")))))</f>
        <v/>
      </c>
      <c r="X1708" s="8">
        <f>IF(S1708="6B",_xlfn.XLOOKUP(H1708,'Zoning 2shop'!A:A,'Zoning 2shop'!B:B),IF(S1708="6C",_xlfn.XLOOKUP(G1708,'Zoning 2shop'!C:C,'Zoning 2shop'!D:D),""))</f>
        <v/>
      </c>
      <c r="Y1708" s="112">
        <f>AB1708/Z1708</f>
        <v/>
      </c>
      <c r="Z1708" s="4">
        <f>T1708</f>
        <v/>
      </c>
      <c r="AA1708" s="4">
        <f>IF(OR(S1708="6C",S1708="6B",S1708="5X",S1708="5Y"),0.08,0.5)</f>
        <v/>
      </c>
      <c r="AB1708" s="4">
        <f>$AG$5/$AG$2*Z1708</f>
        <v/>
      </c>
      <c r="AC1708" s="19">
        <f>Z1708+AA1708</f>
        <v/>
      </c>
      <c r="AD1708" s="8">
        <f>IF(COUNTIF(Catégories!A:A,N1708)=0,"catégorie inconnue",LOOKUP(N1708,Catégories!A:A,Catégories!B:B))</f>
        <v/>
      </c>
      <c r="AE1708" s="21">
        <f>SUM(Z1708:AB1708)</f>
        <v/>
      </c>
    </row>
    <row r="1709" hidden="1" s="101">
      <c r="B1709" s="127" t="inlineStr">
        <is>
          <t>13624021</t>
        </is>
      </c>
      <c r="C1709" s="127" t="inlineStr">
        <is>
          <t>2</t>
        </is>
      </c>
      <c r="D1709" s="123" t="n">
        <v>46155</v>
      </c>
      <c r="E1709" s="127" t="inlineStr">
        <is>
          <t>44799</t>
        </is>
      </c>
      <c r="F1709" s="127" t="inlineStr">
        <is>
          <t>21320</t>
        </is>
      </c>
      <c r="G1709" s="127" t="inlineStr">
        <is>
          <t>DE</t>
        </is>
      </c>
      <c r="H1709" s="127" t="inlineStr">
        <is>
          <t>FR</t>
        </is>
      </c>
      <c r="I1709" s="127" t="inlineStr">
        <is>
          <t>109811</t>
        </is>
      </c>
      <c r="J1709" s="127" t="inlineStr">
        <is>
          <t>109811</t>
        </is>
      </c>
      <c r="K1709" s="127" t="inlineStr">
        <is>
          <t>999999</t>
        </is>
      </c>
      <c r="L1709" s="127" t="inlineStr">
        <is>
          <t>XT414209894TS</t>
        </is>
      </c>
      <c r="M1709" s="127" t="inlineStr">
        <is>
          <t>N</t>
        </is>
      </c>
      <c r="N1709" s="127" t="inlineStr">
        <is>
          <t>Transport</t>
        </is>
      </c>
      <c r="O1709" s="127" t="inlineStr">
        <is>
          <t>N</t>
        </is>
      </c>
      <c r="P1709" s="127" t="inlineStr">
        <is>
          <t>S</t>
        </is>
      </c>
      <c r="Q1709" s="127" t="inlineStr">
        <is>
          <t>ZA</t>
        </is>
      </c>
      <c r="R1709" s="147" t="n">
        <v>5.888</v>
      </c>
      <c r="S1709" s="127" t="inlineStr">
        <is>
          <t>6C</t>
        </is>
      </c>
      <c r="T1709" s="148" t="n">
        <v>10.35</v>
      </c>
      <c r="U1709" s="127" t="inlineStr">
        <is>
          <t>LA RUCHE LOGISTIQUE</t>
        </is>
      </c>
      <c r="W1709" s="8">
        <f>IF(C1709&lt;&gt;2,"",IF(S1709="5X","5XK",IF(S1709="5Y","5YK",IF(S1709="6B","6BK",IF(S1709="6C","6CK","")))))</f>
        <v/>
      </c>
      <c r="X1709" s="8">
        <f>IF(S1709="6B",_xlfn.XLOOKUP(H1709,'Zoning 2shop'!A:A,'Zoning 2shop'!B:B),IF(S1709="6C",_xlfn.XLOOKUP(G1709,'Zoning 2shop'!C:C,'Zoning 2shop'!D:D),""))</f>
        <v/>
      </c>
      <c r="Y1709" s="112">
        <f>AB1709/Z1709</f>
        <v/>
      </c>
      <c r="Z1709" s="4">
        <f>T1709</f>
        <v/>
      </c>
      <c r="AA1709" s="4">
        <f>IF(OR(S1709="6C",S1709="6B",S1709="5X",S1709="5Y"),0.08,0.5)</f>
        <v/>
      </c>
      <c r="AB1709" s="4">
        <f>$AG$5/$AG$2*Z1709</f>
        <v/>
      </c>
      <c r="AC1709" s="19">
        <f>Z1709+AA1709</f>
        <v/>
      </c>
      <c r="AD1709" s="8">
        <f>IF(COUNTIF(Catégories!A:A,N1709)=0,"catégorie inconnue",LOOKUP(N1709,Catégories!A:A,Catégories!B:B))</f>
        <v/>
      </c>
      <c r="AE1709" s="21">
        <f>SUM(Z1709:AB1709)</f>
        <v/>
      </c>
    </row>
    <row r="1710" hidden="1" s="101">
      <c r="B1710" s="127" t="inlineStr">
        <is>
          <t>13624021</t>
        </is>
      </c>
      <c r="C1710" s="127" t="inlineStr">
        <is>
          <t>2</t>
        </is>
      </c>
      <c r="D1710" s="123" t="n">
        <v>46155</v>
      </c>
      <c r="E1710" s="127" t="inlineStr">
        <is>
          <t>114 54</t>
        </is>
      </c>
      <c r="F1710" s="127" t="inlineStr">
        <is>
          <t>21320</t>
        </is>
      </c>
      <c r="G1710" s="127" t="inlineStr">
        <is>
          <t>SE</t>
        </is>
      </c>
      <c r="H1710" s="127" t="inlineStr">
        <is>
          <t>FR</t>
        </is>
      </c>
      <c r="I1710" s="127" t="inlineStr">
        <is>
          <t>107918</t>
        </is>
      </c>
      <c r="J1710" s="127" t="inlineStr">
        <is>
          <t>107918</t>
        </is>
      </c>
      <c r="K1710" s="127" t="inlineStr">
        <is>
          <t>999999</t>
        </is>
      </c>
      <c r="L1710" s="127" t="inlineStr">
        <is>
          <t>XT414210787TS</t>
        </is>
      </c>
      <c r="M1710" s="127" t="inlineStr">
        <is>
          <t>N</t>
        </is>
      </c>
      <c r="N1710" s="127" t="inlineStr">
        <is>
          <t>Transport</t>
        </is>
      </c>
      <c r="O1710" s="127" t="inlineStr">
        <is>
          <t>N</t>
        </is>
      </c>
      <c r="P1710" s="127" t="inlineStr">
        <is>
          <t>S</t>
        </is>
      </c>
      <c r="Q1710" s="127" t="inlineStr">
        <is>
          <t>ZA</t>
        </is>
      </c>
      <c r="R1710" s="147" t="n">
        <v>1.44</v>
      </c>
      <c r="S1710" s="127" t="inlineStr">
        <is>
          <t>6C</t>
        </is>
      </c>
      <c r="T1710" s="148" t="n">
        <v>10.87</v>
      </c>
      <c r="U1710" s="127" t="inlineStr">
        <is>
          <t>LA RUCHE LOGISTIQUE</t>
        </is>
      </c>
      <c r="W1710" s="8">
        <f>IF(C1710&lt;&gt;2,"",IF(S1710="5X","5XK",IF(S1710="5Y","5YK",IF(S1710="6B","6BK",IF(S1710="6C","6CK","")))))</f>
        <v/>
      </c>
      <c r="X1710" s="8">
        <f>IF(S1710="6B",_xlfn.XLOOKUP(H1710,'Zoning 2shop'!A:A,'Zoning 2shop'!B:B),IF(S1710="6C",_xlfn.XLOOKUP(G1710,'Zoning 2shop'!C:C,'Zoning 2shop'!D:D),""))</f>
        <v/>
      </c>
      <c r="Y1710" s="112">
        <f>AB1710/Z1710</f>
        <v/>
      </c>
      <c r="Z1710" s="4">
        <f>T1710</f>
        <v/>
      </c>
      <c r="AA1710" s="4">
        <f>IF(OR(S1710="6C",S1710="6B",S1710="5X",S1710="5Y"),0.08,0.5)</f>
        <v/>
      </c>
      <c r="AB1710" s="4">
        <f>$AG$5/$AG$2*Z1710</f>
        <v/>
      </c>
      <c r="AC1710" s="19">
        <f>Z1710+AA1710</f>
        <v/>
      </c>
      <c r="AD1710" s="8">
        <f>IF(COUNTIF(Catégories!A:A,N1710)=0,"catégorie inconnue",LOOKUP(N1710,Catégories!A:A,Catégories!B:B))</f>
        <v/>
      </c>
      <c r="AE1710" s="21">
        <f>SUM(Z1710:AB1710)</f>
        <v/>
      </c>
    </row>
    <row r="1711" hidden="1" s="101">
      <c r="B1711" s="127" t="inlineStr">
        <is>
          <t>13624021</t>
        </is>
      </c>
      <c r="C1711" s="127" t="inlineStr">
        <is>
          <t>2</t>
        </is>
      </c>
      <c r="D1711" s="123" t="n">
        <v>46155</v>
      </c>
      <c r="E1711" s="127" t="inlineStr">
        <is>
          <t>74382</t>
        </is>
      </c>
      <c r="F1711" s="127" t="inlineStr">
        <is>
          <t>21320</t>
        </is>
      </c>
      <c r="G1711" s="127" t="inlineStr">
        <is>
          <t>DE</t>
        </is>
      </c>
      <c r="H1711" s="127" t="inlineStr">
        <is>
          <t>FR</t>
        </is>
      </c>
      <c r="I1711" s="127" t="inlineStr">
        <is>
          <t>110869</t>
        </is>
      </c>
      <c r="J1711" s="127" t="inlineStr">
        <is>
          <t>110869</t>
        </is>
      </c>
      <c r="K1711" s="127" t="inlineStr">
        <is>
          <t>999999</t>
        </is>
      </c>
      <c r="L1711" s="127" t="inlineStr">
        <is>
          <t>XT414211102TS</t>
        </is>
      </c>
      <c r="M1711" s="127" t="inlineStr">
        <is>
          <t>N</t>
        </is>
      </c>
      <c r="N1711" s="127" t="inlineStr">
        <is>
          <t>Transport</t>
        </is>
      </c>
      <c r="O1711" s="127" t="inlineStr">
        <is>
          <t>N</t>
        </is>
      </c>
      <c r="P1711" s="127" t="inlineStr">
        <is>
          <t>S</t>
        </is>
      </c>
      <c r="Q1711" s="127" t="inlineStr">
        <is>
          <t>ZA</t>
        </is>
      </c>
      <c r="R1711" s="147" t="n">
        <v>1.426</v>
      </c>
      <c r="S1711" s="127" t="inlineStr">
        <is>
          <t>6C</t>
        </is>
      </c>
      <c r="T1711" s="148" t="n">
        <v>5.88</v>
      </c>
      <c r="U1711" s="127" t="inlineStr">
        <is>
          <t>LA RUCHE LOGISTIQUE</t>
        </is>
      </c>
      <c r="W1711" s="8">
        <f>IF(C1711&lt;&gt;2,"",IF(S1711="5X","5XK",IF(S1711="5Y","5YK",IF(S1711="6B","6BK",IF(S1711="6C","6CK","")))))</f>
        <v/>
      </c>
      <c r="X1711" s="8">
        <f>IF(S1711="6B",_xlfn.XLOOKUP(H1711,'Zoning 2shop'!A:A,'Zoning 2shop'!B:B),IF(S1711="6C",_xlfn.XLOOKUP(G1711,'Zoning 2shop'!C:C,'Zoning 2shop'!D:D),""))</f>
        <v/>
      </c>
      <c r="Y1711" s="112">
        <f>AB1711/Z1711</f>
        <v/>
      </c>
      <c r="Z1711" s="4">
        <f>T1711</f>
        <v/>
      </c>
      <c r="AA1711" s="4">
        <f>IF(OR(S1711="6C",S1711="6B",S1711="5X",S1711="5Y"),0.08,0.5)</f>
        <v/>
      </c>
      <c r="AB1711" s="4">
        <f>$AG$5/$AG$2*Z1711</f>
        <v/>
      </c>
      <c r="AC1711" s="19">
        <f>Z1711+AA1711</f>
        <v/>
      </c>
      <c r="AD1711" s="8">
        <f>IF(COUNTIF(Catégories!A:A,N1711)=0,"catégorie inconnue",LOOKUP(N1711,Catégories!A:A,Catégories!B:B))</f>
        <v/>
      </c>
      <c r="AE1711" s="21">
        <f>SUM(Z1711:AB1711)</f>
        <v/>
      </c>
    </row>
    <row r="1712" hidden="1" s="101">
      <c r="B1712" s="127" t="inlineStr">
        <is>
          <t>13624021</t>
        </is>
      </c>
      <c r="C1712" s="127" t="inlineStr">
        <is>
          <t>2</t>
        </is>
      </c>
      <c r="D1712" s="123" t="n">
        <v>46155</v>
      </c>
      <c r="E1712" s="127" t="inlineStr">
        <is>
          <t>86842</t>
        </is>
      </c>
      <c r="F1712" s="127" t="inlineStr">
        <is>
          <t>21320</t>
        </is>
      </c>
      <c r="G1712" s="127" t="inlineStr">
        <is>
          <t>DE</t>
        </is>
      </c>
      <c r="H1712" s="127" t="inlineStr">
        <is>
          <t>FR</t>
        </is>
      </c>
      <c r="I1712" s="127" t="inlineStr">
        <is>
          <t>109513</t>
        </is>
      </c>
      <c r="J1712" s="127" t="inlineStr">
        <is>
          <t>109513</t>
        </is>
      </c>
      <c r="K1712" s="127" t="inlineStr">
        <is>
          <t>999999</t>
        </is>
      </c>
      <c r="L1712" s="127" t="inlineStr">
        <is>
          <t>XT414211297TS</t>
        </is>
      </c>
      <c r="M1712" s="127" t="inlineStr">
        <is>
          <t>N</t>
        </is>
      </c>
      <c r="N1712" s="127" t="inlineStr">
        <is>
          <t>Transport</t>
        </is>
      </c>
      <c r="O1712" s="127" t="inlineStr">
        <is>
          <t>N</t>
        </is>
      </c>
      <c r="P1712" s="127" t="inlineStr">
        <is>
          <t>S</t>
        </is>
      </c>
      <c r="Q1712" s="127" t="inlineStr">
        <is>
          <t>ZA</t>
        </is>
      </c>
      <c r="R1712" s="147" t="n">
        <v>0.96</v>
      </c>
      <c r="S1712" s="127" t="inlineStr">
        <is>
          <t>6C</t>
        </is>
      </c>
      <c r="T1712" s="148" t="n">
        <v>5.55</v>
      </c>
      <c r="U1712" s="127" t="inlineStr">
        <is>
          <t>LA RUCHE LOGISTIQUE</t>
        </is>
      </c>
      <c r="W1712" s="8">
        <f>IF(C1712&lt;&gt;2,"",IF(S1712="5X","5XK",IF(S1712="5Y","5YK",IF(S1712="6B","6BK",IF(S1712="6C","6CK","")))))</f>
        <v/>
      </c>
      <c r="X1712" s="8">
        <f>IF(S1712="6B",_xlfn.XLOOKUP(H1712,'Zoning 2shop'!A:A,'Zoning 2shop'!B:B),IF(S1712="6C",_xlfn.XLOOKUP(G1712,'Zoning 2shop'!C:C,'Zoning 2shop'!D:D),""))</f>
        <v/>
      </c>
      <c r="Y1712" s="112">
        <f>AB1712/Z1712</f>
        <v/>
      </c>
      <c r="Z1712" s="4">
        <f>T1712</f>
        <v/>
      </c>
      <c r="AA1712" s="4">
        <f>IF(OR(S1712="6C",S1712="6B",S1712="5X",S1712="5Y"),0.08,0.5)</f>
        <v/>
      </c>
      <c r="AB1712" s="4">
        <f>$AG$5/$AG$2*Z1712</f>
        <v/>
      </c>
      <c r="AC1712" s="19">
        <f>Z1712+AA1712</f>
        <v/>
      </c>
      <c r="AD1712" s="8">
        <f>IF(COUNTIF(Catégories!A:A,N1712)=0,"catégorie inconnue",LOOKUP(N1712,Catégories!A:A,Catégories!B:B))</f>
        <v/>
      </c>
      <c r="AE1712" s="21">
        <f>SUM(Z1712:AB1712)</f>
        <v/>
      </c>
    </row>
    <row r="1713" hidden="1" s="101">
      <c r="B1713" s="127" t="inlineStr">
        <is>
          <t>13624021</t>
        </is>
      </c>
      <c r="C1713" s="127" t="inlineStr">
        <is>
          <t>2</t>
        </is>
      </c>
      <c r="D1713" s="123" t="n">
        <v>46155</v>
      </c>
      <c r="E1713" s="127" t="inlineStr">
        <is>
          <t>41515</t>
        </is>
      </c>
      <c r="F1713" s="127" t="inlineStr">
        <is>
          <t>21320</t>
        </is>
      </c>
      <c r="G1713" s="127" t="inlineStr">
        <is>
          <t>DE</t>
        </is>
      </c>
      <c r="H1713" s="127" t="inlineStr">
        <is>
          <t>FR</t>
        </is>
      </c>
      <c r="I1713" s="127" t="inlineStr">
        <is>
          <t>111105</t>
        </is>
      </c>
      <c r="J1713" s="127" t="inlineStr">
        <is>
          <t>111105</t>
        </is>
      </c>
      <c r="K1713" s="127" t="inlineStr">
        <is>
          <t>999999</t>
        </is>
      </c>
      <c r="L1713" s="127" t="inlineStr">
        <is>
          <t>XT414211955TS</t>
        </is>
      </c>
      <c r="M1713" s="127" t="inlineStr">
        <is>
          <t>N</t>
        </is>
      </c>
      <c r="N1713" s="127" t="inlineStr">
        <is>
          <t>Transport</t>
        </is>
      </c>
      <c r="O1713" s="127" t="inlineStr">
        <is>
          <t>N</t>
        </is>
      </c>
      <c r="P1713" s="127" t="inlineStr">
        <is>
          <t>S</t>
        </is>
      </c>
      <c r="Q1713" s="127" t="inlineStr">
        <is>
          <t>ZA</t>
        </is>
      </c>
      <c r="R1713" s="147" t="n">
        <v>4.532</v>
      </c>
      <c r="S1713" s="127" t="inlineStr">
        <is>
          <t>6C</t>
        </is>
      </c>
      <c r="T1713" s="148" t="n">
        <v>9.69</v>
      </c>
      <c r="U1713" s="127" t="inlineStr">
        <is>
          <t>LA RUCHE LOGISTIQUE</t>
        </is>
      </c>
      <c r="W1713" s="8">
        <f>IF(C1713&lt;&gt;2,"",IF(S1713="5X","5XK",IF(S1713="5Y","5YK",IF(S1713="6B","6BK",IF(S1713="6C","6CK","")))))</f>
        <v/>
      </c>
      <c r="X1713" s="8">
        <f>IF(S1713="6B",_xlfn.XLOOKUP(H1713,'Zoning 2shop'!A:A,'Zoning 2shop'!B:B),IF(S1713="6C",_xlfn.XLOOKUP(G1713,'Zoning 2shop'!C:C,'Zoning 2shop'!D:D),""))</f>
        <v/>
      </c>
      <c r="Y1713" s="112">
        <f>AB1713/Z1713</f>
        <v/>
      </c>
      <c r="Z1713" s="4">
        <f>T1713</f>
        <v/>
      </c>
      <c r="AA1713" s="4">
        <f>IF(OR(S1713="6C",S1713="6B",S1713="5X",S1713="5Y"),0.08,0.5)</f>
        <v/>
      </c>
      <c r="AB1713" s="4">
        <f>$AG$5/$AG$2*Z1713</f>
        <v/>
      </c>
      <c r="AC1713" s="19">
        <f>Z1713+AA1713</f>
        <v/>
      </c>
      <c r="AD1713" s="8">
        <f>IF(COUNTIF(Catégories!A:A,N1713)=0,"catégorie inconnue",LOOKUP(N1713,Catégories!A:A,Catégories!B:B))</f>
        <v/>
      </c>
      <c r="AE1713" s="21">
        <f>SUM(Z1713:AB1713)</f>
        <v/>
      </c>
    </row>
    <row r="1714" hidden="1" s="101">
      <c r="B1714" s="127" t="inlineStr">
        <is>
          <t>13624021</t>
        </is>
      </c>
      <c r="C1714" s="127" t="inlineStr">
        <is>
          <t>2</t>
        </is>
      </c>
      <c r="D1714" s="123" t="n">
        <v>46155</v>
      </c>
      <c r="E1714" s="127" t="inlineStr">
        <is>
          <t>41464</t>
        </is>
      </c>
      <c r="F1714" s="127" t="inlineStr">
        <is>
          <t>21320</t>
        </is>
      </c>
      <c r="G1714" s="127" t="inlineStr">
        <is>
          <t>DE</t>
        </is>
      </c>
      <c r="H1714" s="127" t="inlineStr">
        <is>
          <t>FR</t>
        </is>
      </c>
      <c r="I1714" s="127" t="inlineStr">
        <is>
          <t>110720</t>
        </is>
      </c>
      <c r="J1714" s="127" t="inlineStr">
        <is>
          <t>110720</t>
        </is>
      </c>
      <c r="K1714" s="127" t="inlineStr">
        <is>
          <t>999999</t>
        </is>
      </c>
      <c r="L1714" s="127" t="inlineStr">
        <is>
          <t>XT414212553TS</t>
        </is>
      </c>
      <c r="M1714" s="127" t="inlineStr">
        <is>
          <t>N</t>
        </is>
      </c>
      <c r="N1714" s="127" t="inlineStr">
        <is>
          <t>Transport</t>
        </is>
      </c>
      <c r="O1714" s="127" t="inlineStr">
        <is>
          <t>N</t>
        </is>
      </c>
      <c r="P1714" s="127" t="inlineStr">
        <is>
          <t>S</t>
        </is>
      </c>
      <c r="Q1714" s="127" t="inlineStr">
        <is>
          <t>ZA</t>
        </is>
      </c>
      <c r="R1714" s="147" t="n">
        <v>0.235</v>
      </c>
      <c r="S1714" s="127" t="inlineStr">
        <is>
          <t>6C</t>
        </is>
      </c>
      <c r="T1714" s="148" t="n">
        <v>5.33</v>
      </c>
      <c r="U1714" s="127" t="inlineStr">
        <is>
          <t>LA RUCHE LOGISTIQUE</t>
        </is>
      </c>
      <c r="W1714" s="8">
        <f>IF(C1714&lt;&gt;2,"",IF(S1714="5X","5XK",IF(S1714="5Y","5YK",IF(S1714="6B","6BK",IF(S1714="6C","6CK","")))))</f>
        <v/>
      </c>
      <c r="X1714" s="8">
        <f>IF(S1714="6B",_xlfn.XLOOKUP(H1714,'Zoning 2shop'!A:A,'Zoning 2shop'!B:B),IF(S1714="6C",_xlfn.XLOOKUP(G1714,'Zoning 2shop'!C:C,'Zoning 2shop'!D:D),""))</f>
        <v/>
      </c>
      <c r="Y1714" s="112">
        <f>AB1714/Z1714</f>
        <v/>
      </c>
      <c r="Z1714" s="4">
        <f>T1714</f>
        <v/>
      </c>
      <c r="AA1714" s="4">
        <f>IF(OR(S1714="6C",S1714="6B",S1714="5X",S1714="5Y"),0.08,0.5)</f>
        <v/>
      </c>
      <c r="AB1714" s="4">
        <f>$AG$5/$AG$2*Z1714</f>
        <v/>
      </c>
      <c r="AC1714" s="19">
        <f>Z1714+AA1714</f>
        <v/>
      </c>
      <c r="AD1714" s="8">
        <f>IF(COUNTIF(Catégories!A:A,N1714)=0,"catégorie inconnue",LOOKUP(N1714,Catégories!A:A,Catégories!B:B))</f>
        <v/>
      </c>
      <c r="AE1714" s="21">
        <f>SUM(Z1714:AB1714)</f>
        <v/>
      </c>
    </row>
    <row r="1715" hidden="1" s="101">
      <c r="B1715" s="127" t="inlineStr">
        <is>
          <t>13624021</t>
        </is>
      </c>
      <c r="C1715" s="127" t="inlineStr">
        <is>
          <t>2</t>
        </is>
      </c>
      <c r="D1715" s="123" t="n">
        <v>46155</v>
      </c>
      <c r="E1715" s="127" t="inlineStr">
        <is>
          <t>1727</t>
        </is>
      </c>
      <c r="F1715" s="127" t="inlineStr">
        <is>
          <t>21320</t>
        </is>
      </c>
      <c r="G1715" s="127" t="inlineStr">
        <is>
          <t>LU</t>
        </is>
      </c>
      <c r="H1715" s="127" t="inlineStr">
        <is>
          <t>FR</t>
        </is>
      </c>
      <c r="I1715" s="127" t="inlineStr">
        <is>
          <t>111250</t>
        </is>
      </c>
      <c r="J1715" s="127" t="inlineStr">
        <is>
          <t>111250</t>
        </is>
      </c>
      <c r="K1715" s="127" t="inlineStr">
        <is>
          <t>999999</t>
        </is>
      </c>
      <c r="L1715" s="127" t="inlineStr">
        <is>
          <t>XT414212607TS</t>
        </is>
      </c>
      <c r="M1715" s="127" t="inlineStr">
        <is>
          <t>N</t>
        </is>
      </c>
      <c r="N1715" s="127" t="inlineStr">
        <is>
          <t>Transport</t>
        </is>
      </c>
      <c r="O1715" s="127" t="inlineStr">
        <is>
          <t>N</t>
        </is>
      </c>
      <c r="P1715" s="127" t="inlineStr">
        <is>
          <t>S</t>
        </is>
      </c>
      <c r="Q1715" s="127" t="inlineStr">
        <is>
          <t>ZA</t>
        </is>
      </c>
      <c r="R1715" s="147" t="n">
        <v>1.5</v>
      </c>
      <c r="S1715" s="127" t="inlineStr">
        <is>
          <t>6C</t>
        </is>
      </c>
      <c r="T1715" s="148" t="n">
        <v>5.88</v>
      </c>
      <c r="U1715" s="127" t="inlineStr">
        <is>
          <t>LA RUCHE LOGISTIQUE</t>
        </is>
      </c>
      <c r="W1715" s="8">
        <f>IF(C1715&lt;&gt;2,"",IF(S1715="5X","5XK",IF(S1715="5Y","5YK",IF(S1715="6B","6BK",IF(S1715="6C","6CK","")))))</f>
        <v/>
      </c>
      <c r="X1715" s="8">
        <f>IF(S1715="6B",_xlfn.XLOOKUP(H1715,'Zoning 2shop'!A:A,'Zoning 2shop'!B:B),IF(S1715="6C",_xlfn.XLOOKUP(G1715,'Zoning 2shop'!C:C,'Zoning 2shop'!D:D),""))</f>
        <v/>
      </c>
      <c r="Y1715" s="112">
        <f>AB1715/Z1715</f>
        <v/>
      </c>
      <c r="Z1715" s="4">
        <f>T1715</f>
        <v/>
      </c>
      <c r="AA1715" s="4">
        <f>IF(OR(S1715="6C",S1715="6B",S1715="5X",S1715="5Y"),0.08,0.5)</f>
        <v/>
      </c>
      <c r="AB1715" s="4">
        <f>$AG$5/$AG$2*Z1715</f>
        <v/>
      </c>
      <c r="AC1715" s="19">
        <f>Z1715+AA1715</f>
        <v/>
      </c>
      <c r="AD1715" s="8">
        <f>IF(COUNTIF(Catégories!A:A,N1715)=0,"catégorie inconnue",LOOKUP(N1715,Catégories!A:A,Catégories!B:B))</f>
        <v/>
      </c>
      <c r="AE1715" s="21">
        <f>SUM(Z1715:AB1715)</f>
        <v/>
      </c>
    </row>
    <row r="1716" hidden="1" s="101">
      <c r="B1716" s="127" t="inlineStr">
        <is>
          <t>13624021</t>
        </is>
      </c>
      <c r="C1716" s="127" t="inlineStr">
        <is>
          <t>2</t>
        </is>
      </c>
      <c r="D1716" s="123" t="n">
        <v>46155</v>
      </c>
      <c r="E1716" s="127" t="inlineStr">
        <is>
          <t>6852 TA</t>
        </is>
      </c>
      <c r="F1716" s="127" t="inlineStr">
        <is>
          <t>21320</t>
        </is>
      </c>
      <c r="G1716" s="127" t="inlineStr">
        <is>
          <t>NL</t>
        </is>
      </c>
      <c r="H1716" s="127" t="inlineStr">
        <is>
          <t>FR</t>
        </is>
      </c>
      <c r="I1716" s="127" t="inlineStr">
        <is>
          <t>110119</t>
        </is>
      </c>
      <c r="J1716" s="127" t="inlineStr">
        <is>
          <t>110119</t>
        </is>
      </c>
      <c r="K1716" s="127" t="inlineStr">
        <is>
          <t>999999</t>
        </is>
      </c>
      <c r="L1716" s="127" t="inlineStr">
        <is>
          <t>XT414213491TS</t>
        </is>
      </c>
      <c r="M1716" s="127" t="inlineStr">
        <is>
          <t>N</t>
        </is>
      </c>
      <c r="N1716" s="127" t="inlineStr">
        <is>
          <t>Transport</t>
        </is>
      </c>
      <c r="O1716" s="127" t="inlineStr">
        <is>
          <t>N</t>
        </is>
      </c>
      <c r="P1716" s="127" t="inlineStr">
        <is>
          <t>S</t>
        </is>
      </c>
      <c r="Q1716" s="127" t="inlineStr">
        <is>
          <t>ZA</t>
        </is>
      </c>
      <c r="R1716" s="147" t="n">
        <v>1.248</v>
      </c>
      <c r="S1716" s="127" t="inlineStr">
        <is>
          <t>6C</t>
        </is>
      </c>
      <c r="T1716" s="148" t="n">
        <v>5.88</v>
      </c>
      <c r="U1716" s="127" t="inlineStr">
        <is>
          <t>LA RUCHE LOGISTIQUE</t>
        </is>
      </c>
      <c r="W1716" s="8">
        <f>IF(C1716&lt;&gt;2,"",IF(S1716="5X","5XK",IF(S1716="5Y","5YK",IF(S1716="6B","6BK",IF(S1716="6C","6CK","")))))</f>
        <v/>
      </c>
      <c r="X1716" s="8">
        <f>IF(S1716="6B",_xlfn.XLOOKUP(H1716,'Zoning 2shop'!A:A,'Zoning 2shop'!B:B),IF(S1716="6C",_xlfn.XLOOKUP(G1716,'Zoning 2shop'!C:C,'Zoning 2shop'!D:D),""))</f>
        <v/>
      </c>
      <c r="Y1716" s="112">
        <f>AB1716/Z1716</f>
        <v/>
      </c>
      <c r="Z1716" s="4">
        <f>T1716</f>
        <v/>
      </c>
      <c r="AA1716" s="4">
        <f>IF(OR(S1716="6C",S1716="6B",S1716="5X",S1716="5Y"),0.08,0.5)</f>
        <v/>
      </c>
      <c r="AB1716" s="4">
        <f>$AG$5/$AG$2*Z1716</f>
        <v/>
      </c>
      <c r="AC1716" s="19">
        <f>Z1716+AA1716</f>
        <v/>
      </c>
      <c r="AD1716" s="8">
        <f>IF(COUNTIF(Catégories!A:A,N1716)=0,"catégorie inconnue",LOOKUP(N1716,Catégories!A:A,Catégories!B:B))</f>
        <v/>
      </c>
      <c r="AE1716" s="21">
        <f>SUM(Z1716:AB1716)</f>
        <v/>
      </c>
    </row>
    <row r="1717" hidden="1" s="101">
      <c r="B1717" s="127" t="inlineStr">
        <is>
          <t>13624021</t>
        </is>
      </c>
      <c r="C1717" s="127" t="inlineStr">
        <is>
          <t>2</t>
        </is>
      </c>
      <c r="D1717" s="123" t="n">
        <v>46155</v>
      </c>
      <c r="E1717" s="127" t="inlineStr">
        <is>
          <t>77756</t>
        </is>
      </c>
      <c r="F1717" s="127" t="inlineStr">
        <is>
          <t>21320</t>
        </is>
      </c>
      <c r="G1717" s="127" t="inlineStr">
        <is>
          <t>DE</t>
        </is>
      </c>
      <c r="H1717" s="127" t="inlineStr">
        <is>
          <t>FR</t>
        </is>
      </c>
      <c r="I1717" s="127" t="inlineStr">
        <is>
          <t>108668</t>
        </is>
      </c>
      <c r="J1717" s="127" t="inlineStr">
        <is>
          <t>108668</t>
        </is>
      </c>
      <c r="K1717" s="127" t="inlineStr">
        <is>
          <t>999999</t>
        </is>
      </c>
      <c r="L1717" s="127" t="inlineStr">
        <is>
          <t>XT414213749TS</t>
        </is>
      </c>
      <c r="M1717" s="127" t="inlineStr">
        <is>
          <t>N</t>
        </is>
      </c>
      <c r="N1717" s="127" t="inlineStr">
        <is>
          <t>Transport</t>
        </is>
      </c>
      <c r="O1717" s="127" t="inlineStr">
        <is>
          <t>N</t>
        </is>
      </c>
      <c r="P1717" s="127" t="inlineStr">
        <is>
          <t>S</t>
        </is>
      </c>
      <c r="Q1717" s="127" t="inlineStr">
        <is>
          <t>ZA</t>
        </is>
      </c>
      <c r="R1717" s="147" t="n">
        <v>4.365</v>
      </c>
      <c r="S1717" s="127" t="inlineStr">
        <is>
          <t>6C</t>
        </is>
      </c>
      <c r="T1717" s="148" t="n">
        <v>9.69</v>
      </c>
      <c r="U1717" s="127" t="inlineStr">
        <is>
          <t>LA RUCHE LOGISTIQUE</t>
        </is>
      </c>
      <c r="W1717" s="8">
        <f>IF(C1717&lt;&gt;2,"",IF(S1717="5X","5XK",IF(S1717="5Y","5YK",IF(S1717="6B","6BK",IF(S1717="6C","6CK","")))))</f>
        <v/>
      </c>
      <c r="X1717" s="8">
        <f>IF(S1717="6B",_xlfn.XLOOKUP(H1717,'Zoning 2shop'!A:A,'Zoning 2shop'!B:B),IF(S1717="6C",_xlfn.XLOOKUP(G1717,'Zoning 2shop'!C:C,'Zoning 2shop'!D:D),""))</f>
        <v/>
      </c>
      <c r="Y1717" s="112">
        <f>AB1717/Z1717</f>
        <v/>
      </c>
      <c r="Z1717" s="4">
        <f>T1717</f>
        <v/>
      </c>
      <c r="AA1717" s="4">
        <f>IF(OR(S1717="6C",S1717="6B",S1717="5X",S1717="5Y"),0.08,0.5)</f>
        <v/>
      </c>
      <c r="AB1717" s="4">
        <f>$AG$5/$AG$2*Z1717</f>
        <v/>
      </c>
      <c r="AC1717" s="19">
        <f>Z1717+AA1717</f>
        <v/>
      </c>
      <c r="AD1717" s="8">
        <f>IF(COUNTIF(Catégories!A:A,N1717)=0,"catégorie inconnue",LOOKUP(N1717,Catégories!A:A,Catégories!B:B))</f>
        <v/>
      </c>
      <c r="AE1717" s="21">
        <f>SUM(Z1717:AB1717)</f>
        <v/>
      </c>
    </row>
    <row r="1718" hidden="1" s="101">
      <c r="B1718" s="127" t="inlineStr">
        <is>
          <t>13624021</t>
        </is>
      </c>
      <c r="C1718" s="127" t="inlineStr">
        <is>
          <t>2</t>
        </is>
      </c>
      <c r="D1718" s="123" t="n">
        <v>46155</v>
      </c>
      <c r="E1718" s="127" t="inlineStr">
        <is>
          <t>40474</t>
        </is>
      </c>
      <c r="F1718" s="127" t="inlineStr">
        <is>
          <t>21320</t>
        </is>
      </c>
      <c r="G1718" s="127" t="inlineStr">
        <is>
          <t>DE</t>
        </is>
      </c>
      <c r="H1718" s="127" t="inlineStr">
        <is>
          <t>FR</t>
        </is>
      </c>
      <c r="I1718" s="127" t="inlineStr">
        <is>
          <t>111752</t>
        </is>
      </c>
      <c r="J1718" s="127" t="inlineStr">
        <is>
          <t>111752</t>
        </is>
      </c>
      <c r="K1718" s="127" t="inlineStr">
        <is>
          <t>999999</t>
        </is>
      </c>
      <c r="L1718" s="127" t="inlineStr">
        <is>
          <t>XT414214165TS</t>
        </is>
      </c>
      <c r="M1718" s="127" t="inlineStr">
        <is>
          <t>N</t>
        </is>
      </c>
      <c r="N1718" s="127" t="inlineStr">
        <is>
          <t>Transport</t>
        </is>
      </c>
      <c r="O1718" s="127" t="inlineStr">
        <is>
          <t>N</t>
        </is>
      </c>
      <c r="P1718" s="127" t="inlineStr">
        <is>
          <t>S</t>
        </is>
      </c>
      <c r="Q1718" s="127" t="inlineStr">
        <is>
          <t>ZA</t>
        </is>
      </c>
      <c r="R1718" s="147" t="n">
        <v>0.53</v>
      </c>
      <c r="S1718" s="127" t="inlineStr">
        <is>
          <t>6C</t>
        </is>
      </c>
      <c r="T1718" s="148" t="n">
        <v>5.55</v>
      </c>
      <c r="U1718" s="127" t="inlineStr">
        <is>
          <t>LA RUCHE LOGISTIQUE</t>
        </is>
      </c>
      <c r="W1718" s="8">
        <f>IF(C1718&lt;&gt;2,"",IF(S1718="5X","5XK",IF(S1718="5Y","5YK",IF(S1718="6B","6BK",IF(S1718="6C","6CK","")))))</f>
        <v/>
      </c>
      <c r="X1718" s="8">
        <f>IF(S1718="6B",_xlfn.XLOOKUP(H1718,'Zoning 2shop'!A:A,'Zoning 2shop'!B:B),IF(S1718="6C",_xlfn.XLOOKUP(G1718,'Zoning 2shop'!C:C,'Zoning 2shop'!D:D),""))</f>
        <v/>
      </c>
      <c r="Y1718" s="112">
        <f>AB1718/Z1718</f>
        <v/>
      </c>
      <c r="Z1718" s="4">
        <f>T1718</f>
        <v/>
      </c>
      <c r="AA1718" s="4">
        <f>IF(OR(S1718="6C",S1718="6B",S1718="5X",S1718="5Y"),0.08,0.5)</f>
        <v/>
      </c>
      <c r="AB1718" s="4">
        <f>$AG$5/$AG$2*Z1718</f>
        <v/>
      </c>
      <c r="AC1718" s="19">
        <f>Z1718+AA1718</f>
        <v/>
      </c>
      <c r="AD1718" s="8">
        <f>IF(COUNTIF(Catégories!A:A,N1718)=0,"catégorie inconnue",LOOKUP(N1718,Catégories!A:A,Catégories!B:B))</f>
        <v/>
      </c>
      <c r="AE1718" s="21">
        <f>SUM(Z1718:AB1718)</f>
        <v/>
      </c>
    </row>
    <row r="1719" hidden="1" s="101">
      <c r="B1719" s="127" t="inlineStr">
        <is>
          <t>13624021</t>
        </is>
      </c>
      <c r="C1719" s="127" t="inlineStr">
        <is>
          <t>2</t>
        </is>
      </c>
      <c r="D1719" s="123" t="n">
        <v>46155</v>
      </c>
      <c r="E1719" s="127" t="inlineStr">
        <is>
          <t>70195</t>
        </is>
      </c>
      <c r="F1719" s="127" t="inlineStr">
        <is>
          <t>21320</t>
        </is>
      </c>
      <c r="G1719" s="127" t="inlineStr">
        <is>
          <t>DE</t>
        </is>
      </c>
      <c r="H1719" s="127" t="inlineStr">
        <is>
          <t>FR</t>
        </is>
      </c>
      <c r="I1719" s="127" t="inlineStr">
        <is>
          <t>108597</t>
        </is>
      </c>
      <c r="J1719" s="127" t="inlineStr">
        <is>
          <t>108597</t>
        </is>
      </c>
      <c r="K1719" s="127" t="inlineStr">
        <is>
          <t>999999</t>
        </is>
      </c>
      <c r="L1719" s="127" t="inlineStr">
        <is>
          <t>XT414214355TS</t>
        </is>
      </c>
      <c r="M1719" s="127" t="inlineStr">
        <is>
          <t>N</t>
        </is>
      </c>
      <c r="N1719" s="127" t="inlineStr">
        <is>
          <t>Transport</t>
        </is>
      </c>
      <c r="O1719" s="127" t="inlineStr">
        <is>
          <t>N</t>
        </is>
      </c>
      <c r="P1719" s="127" t="inlineStr">
        <is>
          <t>S</t>
        </is>
      </c>
      <c r="Q1719" s="127" t="inlineStr">
        <is>
          <t>ZA</t>
        </is>
      </c>
      <c r="R1719" s="147" t="n">
        <v>4.506</v>
      </c>
      <c r="S1719" s="127" t="inlineStr">
        <is>
          <t>6C</t>
        </is>
      </c>
      <c r="T1719" s="148" t="n">
        <v>9.69</v>
      </c>
      <c r="U1719" s="127" t="inlineStr">
        <is>
          <t>LA RUCHE LOGISTIQUE</t>
        </is>
      </c>
      <c r="W1719" s="8">
        <f>IF(C1719&lt;&gt;2,"",IF(S1719="5X","5XK",IF(S1719="5Y","5YK",IF(S1719="6B","6BK",IF(S1719="6C","6CK","")))))</f>
        <v/>
      </c>
      <c r="X1719" s="8">
        <f>IF(S1719="6B",_xlfn.XLOOKUP(H1719,'Zoning 2shop'!A:A,'Zoning 2shop'!B:B),IF(S1719="6C",_xlfn.XLOOKUP(G1719,'Zoning 2shop'!C:C,'Zoning 2shop'!D:D),""))</f>
        <v/>
      </c>
      <c r="Y1719" s="112">
        <f>AB1719/Z1719</f>
        <v/>
      </c>
      <c r="Z1719" s="4">
        <f>T1719</f>
        <v/>
      </c>
      <c r="AA1719" s="4">
        <f>IF(OR(S1719="6C",S1719="6B",S1719="5X",S1719="5Y"),0.08,0.5)</f>
        <v/>
      </c>
      <c r="AB1719" s="4">
        <f>$AG$5/$AG$2*Z1719</f>
        <v/>
      </c>
      <c r="AC1719" s="19">
        <f>Z1719+AA1719</f>
        <v/>
      </c>
      <c r="AD1719" s="8">
        <f>IF(COUNTIF(Catégories!A:A,N1719)=0,"catégorie inconnue",LOOKUP(N1719,Catégories!A:A,Catégories!B:B))</f>
        <v/>
      </c>
      <c r="AE1719" s="21">
        <f>SUM(Z1719:AB1719)</f>
        <v/>
      </c>
    </row>
    <row r="1720" hidden="1" s="101">
      <c r="B1720" s="127" t="inlineStr">
        <is>
          <t>13624021</t>
        </is>
      </c>
      <c r="C1720" s="127" t="inlineStr">
        <is>
          <t>2</t>
        </is>
      </c>
      <c r="D1720" s="123" t="n">
        <v>46155</v>
      </c>
      <c r="E1720" s="127" t="inlineStr">
        <is>
          <t>6850</t>
        </is>
      </c>
      <c r="F1720" s="127" t="inlineStr">
        <is>
          <t>21320</t>
        </is>
      </c>
      <c r="G1720" s="127" t="inlineStr">
        <is>
          <t>AT</t>
        </is>
      </c>
      <c r="H1720" s="127" t="inlineStr">
        <is>
          <t>FR</t>
        </is>
      </c>
      <c r="I1720" s="127" t="inlineStr">
        <is>
          <t>109829</t>
        </is>
      </c>
      <c r="J1720" s="127" t="inlineStr">
        <is>
          <t>109829</t>
        </is>
      </c>
      <c r="K1720" s="127" t="inlineStr">
        <is>
          <t>999999</t>
        </is>
      </c>
      <c r="L1720" s="127" t="inlineStr">
        <is>
          <t>XT414215356TS</t>
        </is>
      </c>
      <c r="M1720" s="127" t="inlineStr">
        <is>
          <t>N</t>
        </is>
      </c>
      <c r="N1720" s="127" t="inlineStr">
        <is>
          <t>Transport</t>
        </is>
      </c>
      <c r="O1720" s="127" t="inlineStr">
        <is>
          <t>N</t>
        </is>
      </c>
      <c r="P1720" s="127" t="inlineStr">
        <is>
          <t>S</t>
        </is>
      </c>
      <c r="Q1720" s="127" t="inlineStr">
        <is>
          <t>ZA</t>
        </is>
      </c>
      <c r="R1720" s="147" t="n">
        <v>0.09</v>
      </c>
      <c r="S1720" s="127" t="inlineStr">
        <is>
          <t>6C</t>
        </is>
      </c>
      <c r="T1720" s="148" t="n">
        <v>9.470000000000001</v>
      </c>
      <c r="U1720" s="127" t="inlineStr">
        <is>
          <t>LA RUCHE LOGISTIQUE</t>
        </is>
      </c>
      <c r="W1720" s="8">
        <f>IF(C1720&lt;&gt;2,"",IF(S1720="5X","5XK",IF(S1720="5Y","5YK",IF(S1720="6B","6BK",IF(S1720="6C","6CK","")))))</f>
        <v/>
      </c>
      <c r="X1720" s="8">
        <f>IF(S1720="6B",_xlfn.XLOOKUP(H1720,'Zoning 2shop'!A:A,'Zoning 2shop'!B:B),IF(S1720="6C",_xlfn.XLOOKUP(G1720,'Zoning 2shop'!C:C,'Zoning 2shop'!D:D),""))</f>
        <v/>
      </c>
      <c r="Y1720" s="112">
        <f>AB1720/Z1720</f>
        <v/>
      </c>
      <c r="Z1720" s="4">
        <f>T1720</f>
        <v/>
      </c>
      <c r="AA1720" s="4">
        <f>IF(OR(S1720="6C",S1720="6B",S1720="5X",S1720="5Y"),0.08,0.5)</f>
        <v/>
      </c>
      <c r="AB1720" s="4">
        <f>$AG$5/$AG$2*Z1720</f>
        <v/>
      </c>
      <c r="AC1720" s="19">
        <f>Z1720+AA1720</f>
        <v/>
      </c>
      <c r="AD1720" s="8">
        <f>IF(COUNTIF(Catégories!A:A,N1720)=0,"catégorie inconnue",LOOKUP(N1720,Catégories!A:A,Catégories!B:B))</f>
        <v/>
      </c>
      <c r="AE1720" s="21">
        <f>SUM(Z1720:AB1720)</f>
        <v/>
      </c>
    </row>
    <row r="1721" hidden="1" s="101">
      <c r="B1721" s="127" t="inlineStr">
        <is>
          <t>13624021</t>
        </is>
      </c>
      <c r="C1721" s="127" t="inlineStr">
        <is>
          <t>2</t>
        </is>
      </c>
      <c r="D1721" s="123" t="n">
        <v>46155</v>
      </c>
      <c r="E1721" s="127" t="inlineStr">
        <is>
          <t>4040</t>
        </is>
      </c>
      <c r="F1721" s="127" t="inlineStr">
        <is>
          <t>21320</t>
        </is>
      </c>
      <c r="G1721" s="127" t="inlineStr">
        <is>
          <t>AT</t>
        </is>
      </c>
      <c r="H1721" s="127" t="inlineStr">
        <is>
          <t>FR</t>
        </is>
      </c>
      <c r="I1721" s="127" t="inlineStr">
        <is>
          <t>111540</t>
        </is>
      </c>
      <c r="J1721" s="127" t="inlineStr">
        <is>
          <t>111540</t>
        </is>
      </c>
      <c r="K1721" s="127" t="inlineStr">
        <is>
          <t>999999</t>
        </is>
      </c>
      <c r="L1721" s="127" t="inlineStr">
        <is>
          <t>XT414215427TS</t>
        </is>
      </c>
      <c r="M1721" s="127" t="inlineStr">
        <is>
          <t>N</t>
        </is>
      </c>
      <c r="N1721" s="127" t="inlineStr">
        <is>
          <t>Transport</t>
        </is>
      </c>
      <c r="O1721" s="127" t="inlineStr">
        <is>
          <t>N</t>
        </is>
      </c>
      <c r="P1721" s="127" t="inlineStr">
        <is>
          <t>S</t>
        </is>
      </c>
      <c r="Q1721" s="127" t="inlineStr">
        <is>
          <t>ZA</t>
        </is>
      </c>
      <c r="R1721" s="147" t="n">
        <v>6.345</v>
      </c>
      <c r="S1721" s="127" t="inlineStr">
        <is>
          <t>6C</t>
        </is>
      </c>
      <c r="T1721" s="148" t="n">
        <v>15.15</v>
      </c>
      <c r="U1721" s="127" t="inlineStr">
        <is>
          <t>LA RUCHE LOGISTIQUE</t>
        </is>
      </c>
      <c r="W1721" s="8">
        <f>IF(C1721&lt;&gt;2,"",IF(S1721="5X","5XK",IF(S1721="5Y","5YK",IF(S1721="6B","6BK",IF(S1721="6C","6CK","")))))</f>
        <v/>
      </c>
      <c r="X1721" s="8">
        <f>IF(S1721="6B",_xlfn.XLOOKUP(H1721,'Zoning 2shop'!A:A,'Zoning 2shop'!B:B),IF(S1721="6C",_xlfn.XLOOKUP(G1721,'Zoning 2shop'!C:C,'Zoning 2shop'!D:D),""))</f>
        <v/>
      </c>
      <c r="Y1721" s="112">
        <f>AB1721/Z1721</f>
        <v/>
      </c>
      <c r="Z1721" s="4">
        <f>T1721</f>
        <v/>
      </c>
      <c r="AA1721" s="4">
        <f>IF(OR(S1721="6C",S1721="6B",S1721="5X",S1721="5Y"),0.08,0.5)</f>
        <v/>
      </c>
      <c r="AB1721" s="4">
        <f>$AG$5/$AG$2*Z1721</f>
        <v/>
      </c>
      <c r="AC1721" s="19">
        <f>Z1721+AA1721</f>
        <v/>
      </c>
      <c r="AD1721" s="8">
        <f>IF(COUNTIF(Catégories!A:A,N1721)=0,"catégorie inconnue",LOOKUP(N1721,Catégories!A:A,Catégories!B:B))</f>
        <v/>
      </c>
      <c r="AE1721" s="21">
        <f>SUM(Z1721:AB1721)</f>
        <v/>
      </c>
    </row>
    <row r="1722" hidden="1" s="101">
      <c r="B1722" s="127" t="inlineStr">
        <is>
          <t>13624021</t>
        </is>
      </c>
      <c r="C1722" s="127" t="inlineStr">
        <is>
          <t>2</t>
        </is>
      </c>
      <c r="D1722" s="123" t="n">
        <v>46155</v>
      </c>
      <c r="E1722" s="127" t="inlineStr">
        <is>
          <t>42781</t>
        </is>
      </c>
      <c r="F1722" s="127" t="inlineStr">
        <is>
          <t>21320</t>
        </is>
      </c>
      <c r="G1722" s="127" t="inlineStr">
        <is>
          <t>DE</t>
        </is>
      </c>
      <c r="H1722" s="127" t="inlineStr">
        <is>
          <t>FR</t>
        </is>
      </c>
      <c r="I1722" s="127" t="inlineStr">
        <is>
          <t>110919</t>
        </is>
      </c>
      <c r="J1722" s="127" t="inlineStr">
        <is>
          <t>110919</t>
        </is>
      </c>
      <c r="K1722" s="127" t="inlineStr">
        <is>
          <t>999999</t>
        </is>
      </c>
      <c r="L1722" s="127" t="inlineStr">
        <is>
          <t>XT414216135TS</t>
        </is>
      </c>
      <c r="M1722" s="127" t="inlineStr">
        <is>
          <t>N</t>
        </is>
      </c>
      <c r="N1722" s="127" t="inlineStr">
        <is>
          <t>Transport</t>
        </is>
      </c>
      <c r="O1722" s="127" t="inlineStr">
        <is>
          <t>N</t>
        </is>
      </c>
      <c r="P1722" s="127" t="inlineStr">
        <is>
          <t>S</t>
        </is>
      </c>
      <c r="Q1722" s="127" t="inlineStr">
        <is>
          <t>ZA</t>
        </is>
      </c>
      <c r="R1722" s="147" t="n">
        <v>1.26</v>
      </c>
      <c r="S1722" s="127" t="inlineStr">
        <is>
          <t>6C</t>
        </is>
      </c>
      <c r="T1722" s="148" t="n">
        <v>5.88</v>
      </c>
      <c r="U1722" s="127" t="inlineStr">
        <is>
          <t>LA RUCHE LOGISTIQUE</t>
        </is>
      </c>
      <c r="W1722" s="8">
        <f>IF(C1722&lt;&gt;2,"",IF(S1722="5X","5XK",IF(S1722="5Y","5YK",IF(S1722="6B","6BK",IF(S1722="6C","6CK","")))))</f>
        <v/>
      </c>
      <c r="X1722" s="8">
        <f>IF(S1722="6B",_xlfn.XLOOKUP(H1722,'Zoning 2shop'!A:A,'Zoning 2shop'!B:B),IF(S1722="6C",_xlfn.XLOOKUP(G1722,'Zoning 2shop'!C:C,'Zoning 2shop'!D:D),""))</f>
        <v/>
      </c>
      <c r="Y1722" s="112">
        <f>AB1722/Z1722</f>
        <v/>
      </c>
      <c r="Z1722" s="4">
        <f>T1722</f>
        <v/>
      </c>
      <c r="AA1722" s="4">
        <f>IF(OR(S1722="6C",S1722="6B",S1722="5X",S1722="5Y"),0.08,0.5)</f>
        <v/>
      </c>
      <c r="AB1722" s="4">
        <f>$AG$5/$AG$2*Z1722</f>
        <v/>
      </c>
      <c r="AC1722" s="19">
        <f>Z1722+AA1722</f>
        <v/>
      </c>
      <c r="AD1722" s="8">
        <f>IF(COUNTIF(Catégories!A:A,N1722)=0,"catégorie inconnue",LOOKUP(N1722,Catégories!A:A,Catégories!B:B))</f>
        <v/>
      </c>
      <c r="AE1722" s="21">
        <f>SUM(Z1722:AB1722)</f>
        <v/>
      </c>
    </row>
    <row r="1723" hidden="1" s="101">
      <c r="B1723" s="127" t="inlineStr">
        <is>
          <t>13624021</t>
        </is>
      </c>
      <c r="C1723" s="127" t="inlineStr">
        <is>
          <t>2</t>
        </is>
      </c>
      <c r="D1723" s="123" t="n">
        <v>46155</v>
      </c>
      <c r="E1723" s="127" t="inlineStr">
        <is>
          <t>51688</t>
        </is>
      </c>
      <c r="F1723" s="127" t="inlineStr">
        <is>
          <t>21320</t>
        </is>
      </c>
      <c r="G1723" s="127" t="inlineStr">
        <is>
          <t>DE</t>
        </is>
      </c>
      <c r="H1723" s="127" t="inlineStr">
        <is>
          <t>FR</t>
        </is>
      </c>
      <c r="I1723" s="127" t="inlineStr">
        <is>
          <t>110929</t>
        </is>
      </c>
      <c r="J1723" s="127" t="inlineStr">
        <is>
          <t>110929</t>
        </is>
      </c>
      <c r="K1723" s="127" t="inlineStr">
        <is>
          <t>999999</t>
        </is>
      </c>
      <c r="L1723" s="127" t="inlineStr">
        <is>
          <t>XT414217184TS</t>
        </is>
      </c>
      <c r="M1723" s="127" t="inlineStr">
        <is>
          <t>N</t>
        </is>
      </c>
      <c r="N1723" s="127" t="inlineStr">
        <is>
          <t>Transport</t>
        </is>
      </c>
      <c r="O1723" s="127" t="inlineStr">
        <is>
          <t>N</t>
        </is>
      </c>
      <c r="P1723" s="127" t="inlineStr">
        <is>
          <t>S</t>
        </is>
      </c>
      <c r="Q1723" s="127" t="inlineStr">
        <is>
          <t>ZA</t>
        </is>
      </c>
      <c r="R1723" s="147" t="n">
        <v>4.638</v>
      </c>
      <c r="S1723" s="127" t="inlineStr">
        <is>
          <t>6C</t>
        </is>
      </c>
      <c r="T1723" s="148" t="n">
        <v>9.69</v>
      </c>
      <c r="U1723" s="127" t="inlineStr">
        <is>
          <t>LA RUCHE LOGISTIQUE</t>
        </is>
      </c>
      <c r="W1723" s="8">
        <f>IF(C1723&lt;&gt;2,"",IF(S1723="5X","5XK",IF(S1723="5Y","5YK",IF(S1723="6B","6BK",IF(S1723="6C","6CK","")))))</f>
        <v/>
      </c>
      <c r="X1723" s="8">
        <f>IF(S1723="6B",_xlfn.XLOOKUP(H1723,'Zoning 2shop'!A:A,'Zoning 2shop'!B:B),IF(S1723="6C",_xlfn.XLOOKUP(G1723,'Zoning 2shop'!C:C,'Zoning 2shop'!D:D),""))</f>
        <v/>
      </c>
      <c r="Y1723" s="112">
        <f>AB1723/Z1723</f>
        <v/>
      </c>
      <c r="Z1723" s="4">
        <f>T1723</f>
        <v/>
      </c>
      <c r="AA1723" s="4">
        <f>IF(OR(S1723="6C",S1723="6B",S1723="5X",S1723="5Y"),0.08,0.5)</f>
        <v/>
      </c>
      <c r="AB1723" s="4">
        <f>$AG$5/$AG$2*Z1723</f>
        <v/>
      </c>
      <c r="AC1723" s="19">
        <f>Z1723+AA1723</f>
        <v/>
      </c>
      <c r="AD1723" s="8">
        <f>IF(COUNTIF(Catégories!A:A,N1723)=0,"catégorie inconnue",LOOKUP(N1723,Catégories!A:A,Catégories!B:B))</f>
        <v/>
      </c>
      <c r="AE1723" s="21">
        <f>SUM(Z1723:AB1723)</f>
        <v/>
      </c>
    </row>
    <row r="1724" hidden="1" s="101">
      <c r="B1724" s="127" t="inlineStr">
        <is>
          <t>13624021</t>
        </is>
      </c>
      <c r="C1724" s="127" t="inlineStr">
        <is>
          <t>2</t>
        </is>
      </c>
      <c r="D1724" s="123" t="n">
        <v>46155</v>
      </c>
      <c r="E1724" s="127" t="inlineStr">
        <is>
          <t>65366</t>
        </is>
      </c>
      <c r="F1724" s="127" t="inlineStr">
        <is>
          <t>21320</t>
        </is>
      </c>
      <c r="G1724" s="127" t="inlineStr">
        <is>
          <t>DE</t>
        </is>
      </c>
      <c r="H1724" s="127" t="inlineStr">
        <is>
          <t>FR</t>
        </is>
      </c>
      <c r="I1724" s="127" t="inlineStr">
        <is>
          <t>111943</t>
        </is>
      </c>
      <c r="J1724" s="127" t="inlineStr">
        <is>
          <t>111943</t>
        </is>
      </c>
      <c r="K1724" s="127" t="inlineStr">
        <is>
          <t>999999</t>
        </is>
      </c>
      <c r="L1724" s="127" t="inlineStr">
        <is>
          <t>XT414219185TS</t>
        </is>
      </c>
      <c r="M1724" s="127" t="inlineStr">
        <is>
          <t>N</t>
        </is>
      </c>
      <c r="N1724" s="127" t="inlineStr">
        <is>
          <t>Transport</t>
        </is>
      </c>
      <c r="O1724" s="127" t="inlineStr">
        <is>
          <t>N</t>
        </is>
      </c>
      <c r="P1724" s="127" t="inlineStr">
        <is>
          <t>S</t>
        </is>
      </c>
      <c r="Q1724" s="127" t="inlineStr">
        <is>
          <t>ZA</t>
        </is>
      </c>
      <c r="R1724" s="147" t="n">
        <v>4.532</v>
      </c>
      <c r="S1724" s="127" t="inlineStr">
        <is>
          <t>6C</t>
        </is>
      </c>
      <c r="T1724" s="148" t="n">
        <v>9.69</v>
      </c>
      <c r="U1724" s="127" t="inlineStr">
        <is>
          <t>LA RUCHE LOGISTIQUE</t>
        </is>
      </c>
      <c r="W1724" s="8">
        <f>IF(C1724&lt;&gt;2,"",IF(S1724="5X","5XK",IF(S1724="5Y","5YK",IF(S1724="6B","6BK",IF(S1724="6C","6CK","")))))</f>
        <v/>
      </c>
      <c r="X1724" s="8">
        <f>IF(S1724="6B",_xlfn.XLOOKUP(H1724,'Zoning 2shop'!A:A,'Zoning 2shop'!B:B),IF(S1724="6C",_xlfn.XLOOKUP(G1724,'Zoning 2shop'!C:C,'Zoning 2shop'!D:D),""))</f>
        <v/>
      </c>
      <c r="Y1724" s="112">
        <f>AB1724/Z1724</f>
        <v/>
      </c>
      <c r="Z1724" s="4">
        <f>T1724</f>
        <v/>
      </c>
      <c r="AA1724" s="4">
        <f>IF(OR(S1724="6C",S1724="6B",S1724="5X",S1724="5Y"),0.08,0.5)</f>
        <v/>
      </c>
      <c r="AB1724" s="4">
        <f>$AG$5/$AG$2*Z1724</f>
        <v/>
      </c>
      <c r="AC1724" s="19">
        <f>Z1724+AA1724</f>
        <v/>
      </c>
      <c r="AD1724" s="8">
        <f>IF(COUNTIF(Catégories!A:A,N1724)=0,"catégorie inconnue",LOOKUP(N1724,Catégories!A:A,Catégories!B:B))</f>
        <v/>
      </c>
      <c r="AE1724" s="21">
        <f>SUM(Z1724:AB1724)</f>
        <v/>
      </c>
    </row>
    <row r="1725" hidden="1" s="101">
      <c r="B1725" s="127" t="inlineStr">
        <is>
          <t>13624021</t>
        </is>
      </c>
      <c r="C1725" s="127" t="inlineStr">
        <is>
          <t>2</t>
        </is>
      </c>
      <c r="D1725" s="123" t="n">
        <v>46155</v>
      </c>
      <c r="E1725" s="127" t="inlineStr">
        <is>
          <t>428 32</t>
        </is>
      </c>
      <c r="F1725" s="127" t="inlineStr">
        <is>
          <t>21320</t>
        </is>
      </c>
      <c r="G1725" s="127" t="inlineStr">
        <is>
          <t>SE</t>
        </is>
      </c>
      <c r="H1725" s="127" t="inlineStr">
        <is>
          <t>FR</t>
        </is>
      </c>
      <c r="I1725" s="127" t="inlineStr">
        <is>
          <t>110335</t>
        </is>
      </c>
      <c r="J1725" s="127" t="inlineStr">
        <is>
          <t>110335</t>
        </is>
      </c>
      <c r="K1725" s="127" t="inlineStr">
        <is>
          <t>999999</t>
        </is>
      </c>
      <c r="L1725" s="127" t="inlineStr">
        <is>
          <t>XT414219619TS</t>
        </is>
      </c>
      <c r="M1725" s="127" t="inlineStr">
        <is>
          <t>N</t>
        </is>
      </c>
      <c r="N1725" s="127" t="inlineStr">
        <is>
          <t>Transport</t>
        </is>
      </c>
      <c r="O1725" s="127" t="inlineStr">
        <is>
          <t>N</t>
        </is>
      </c>
      <c r="P1725" s="127" t="inlineStr">
        <is>
          <t>S</t>
        </is>
      </c>
      <c r="Q1725" s="127" t="inlineStr">
        <is>
          <t>ZA</t>
        </is>
      </c>
      <c r="R1725" s="147" t="n">
        <v>5.086</v>
      </c>
      <c r="S1725" s="127" t="inlineStr">
        <is>
          <t>6C</t>
        </is>
      </c>
      <c r="T1725" s="148" t="n">
        <v>15.34</v>
      </c>
      <c r="U1725" s="127" t="inlineStr">
        <is>
          <t>LA RUCHE LOGISTIQUE</t>
        </is>
      </c>
      <c r="W1725" s="8">
        <f>IF(C1725&lt;&gt;2,"",IF(S1725="5X","5XK",IF(S1725="5Y","5YK",IF(S1725="6B","6BK",IF(S1725="6C","6CK","")))))</f>
        <v/>
      </c>
      <c r="X1725" s="8">
        <f>IF(S1725="6B",_xlfn.XLOOKUP(H1725,'Zoning 2shop'!A:A,'Zoning 2shop'!B:B),IF(S1725="6C",_xlfn.XLOOKUP(G1725,'Zoning 2shop'!C:C,'Zoning 2shop'!D:D),""))</f>
        <v/>
      </c>
      <c r="Y1725" s="112">
        <f>AB1725/Z1725</f>
        <v/>
      </c>
      <c r="Z1725" s="4">
        <f>T1725</f>
        <v/>
      </c>
      <c r="AA1725" s="4">
        <f>IF(OR(S1725="6C",S1725="6B",S1725="5X",S1725="5Y"),0.08,0.5)</f>
        <v/>
      </c>
      <c r="AB1725" s="4">
        <f>$AG$5/$AG$2*Z1725</f>
        <v/>
      </c>
      <c r="AC1725" s="19">
        <f>Z1725+AA1725</f>
        <v/>
      </c>
      <c r="AD1725" s="8">
        <f>IF(COUNTIF(Catégories!A:A,N1725)=0,"catégorie inconnue",LOOKUP(N1725,Catégories!A:A,Catégories!B:B))</f>
        <v/>
      </c>
      <c r="AE1725" s="21">
        <f>SUM(Z1725:AB1725)</f>
        <v/>
      </c>
    </row>
    <row r="1726" hidden="1" s="101">
      <c r="B1726" s="127" t="inlineStr">
        <is>
          <t>13624021</t>
        </is>
      </c>
      <c r="C1726" s="127" t="inlineStr">
        <is>
          <t>2</t>
        </is>
      </c>
      <c r="D1726" s="123" t="n">
        <v>46155</v>
      </c>
      <c r="E1726" s="127" t="inlineStr">
        <is>
          <t>30011</t>
        </is>
      </c>
      <c r="F1726" s="127" t="inlineStr">
        <is>
          <t>21320</t>
        </is>
      </c>
      <c r="G1726" s="127" t="inlineStr">
        <is>
          <t>ES</t>
        </is>
      </c>
      <c r="H1726" s="127" t="inlineStr">
        <is>
          <t>FR</t>
        </is>
      </c>
      <c r="I1726" s="127" t="inlineStr">
        <is>
          <t>110647</t>
        </is>
      </c>
      <c r="J1726" s="127" t="inlineStr">
        <is>
          <t>110647</t>
        </is>
      </c>
      <c r="K1726" s="127" t="inlineStr">
        <is>
          <t>999999</t>
        </is>
      </c>
      <c r="L1726" s="127" t="inlineStr">
        <is>
          <t>XT414219636TS</t>
        </is>
      </c>
      <c r="M1726" s="127" t="inlineStr">
        <is>
          <t>N</t>
        </is>
      </c>
      <c r="N1726" s="127" t="inlineStr">
        <is>
          <t>Transport</t>
        </is>
      </c>
      <c r="O1726" s="127" t="inlineStr">
        <is>
          <t>N</t>
        </is>
      </c>
      <c r="P1726" s="127" t="inlineStr">
        <is>
          <t>S</t>
        </is>
      </c>
      <c r="Q1726" s="127" t="inlineStr">
        <is>
          <t>ZA</t>
        </is>
      </c>
      <c r="R1726" s="147" t="n">
        <v>7.661</v>
      </c>
      <c r="S1726" s="127" t="inlineStr">
        <is>
          <t>6C</t>
        </is>
      </c>
      <c r="T1726" s="148" t="n">
        <v>12.74</v>
      </c>
      <c r="U1726" s="127" t="inlineStr">
        <is>
          <t>LA RUCHE LOGISTIQUE</t>
        </is>
      </c>
      <c r="W1726" s="8">
        <f>IF(C1726&lt;&gt;2,"",IF(S1726="5X","5XK",IF(S1726="5Y","5YK",IF(S1726="6B","6BK",IF(S1726="6C","6CK","")))))</f>
        <v/>
      </c>
      <c r="X1726" s="8">
        <f>IF(S1726="6B",_xlfn.XLOOKUP(H1726,'Zoning 2shop'!A:A,'Zoning 2shop'!B:B),IF(S1726="6C",_xlfn.XLOOKUP(G1726,'Zoning 2shop'!C:C,'Zoning 2shop'!D:D),""))</f>
        <v/>
      </c>
      <c r="Y1726" s="112">
        <f>AB1726/Z1726</f>
        <v/>
      </c>
      <c r="Z1726" s="4">
        <f>T1726</f>
        <v/>
      </c>
      <c r="AA1726" s="4">
        <f>IF(OR(S1726="6C",S1726="6B",S1726="5X",S1726="5Y"),0.08,0.5)</f>
        <v/>
      </c>
      <c r="AB1726" s="4">
        <f>$AG$5/$AG$2*Z1726</f>
        <v/>
      </c>
      <c r="AC1726" s="19">
        <f>Z1726+AA1726</f>
        <v/>
      </c>
      <c r="AD1726" s="8">
        <f>IF(COUNTIF(Catégories!A:A,N1726)=0,"catégorie inconnue",LOOKUP(N1726,Catégories!A:A,Catégories!B:B))</f>
        <v/>
      </c>
      <c r="AE1726" s="21">
        <f>SUM(Z1726:AB1726)</f>
        <v/>
      </c>
    </row>
    <row r="1727" hidden="1" s="101">
      <c r="B1727" s="127" t="inlineStr">
        <is>
          <t>13624021</t>
        </is>
      </c>
      <c r="C1727" s="127" t="inlineStr">
        <is>
          <t>2</t>
        </is>
      </c>
      <c r="D1727" s="123" t="n">
        <v>46155</v>
      </c>
      <c r="E1727" s="127" t="inlineStr">
        <is>
          <t>77815</t>
        </is>
      </c>
      <c r="F1727" s="127" t="inlineStr">
        <is>
          <t>21320</t>
        </is>
      </c>
      <c r="G1727" s="127" t="inlineStr">
        <is>
          <t>DE</t>
        </is>
      </c>
      <c r="H1727" s="127" t="inlineStr">
        <is>
          <t>FR</t>
        </is>
      </c>
      <c r="I1727" s="127" t="inlineStr">
        <is>
          <t>111099</t>
        </is>
      </c>
      <c r="J1727" s="127" t="inlineStr">
        <is>
          <t>111099</t>
        </is>
      </c>
      <c r="K1727" s="127" t="inlineStr">
        <is>
          <t>999999</t>
        </is>
      </c>
      <c r="L1727" s="127" t="inlineStr">
        <is>
          <t>XT414220838TS</t>
        </is>
      </c>
      <c r="M1727" s="127" t="inlineStr">
        <is>
          <t>N</t>
        </is>
      </c>
      <c r="N1727" s="127" t="inlineStr">
        <is>
          <t>Transport</t>
        </is>
      </c>
      <c r="O1727" s="127" t="inlineStr">
        <is>
          <t>N</t>
        </is>
      </c>
      <c r="P1727" s="127" t="inlineStr">
        <is>
          <t>S</t>
        </is>
      </c>
      <c r="Q1727" s="127" t="inlineStr">
        <is>
          <t>ZA</t>
        </is>
      </c>
      <c r="R1727" s="147" t="n">
        <v>0.12</v>
      </c>
      <c r="S1727" s="127" t="inlineStr">
        <is>
          <t>6C</t>
        </is>
      </c>
      <c r="T1727" s="148" t="n">
        <v>5.33</v>
      </c>
      <c r="U1727" s="127" t="inlineStr">
        <is>
          <t>LA RUCHE LOGISTIQUE</t>
        </is>
      </c>
      <c r="W1727" s="8">
        <f>IF(C1727&lt;&gt;2,"",IF(S1727="5X","5XK",IF(S1727="5Y","5YK",IF(S1727="6B","6BK",IF(S1727="6C","6CK","")))))</f>
        <v/>
      </c>
      <c r="X1727" s="8">
        <f>IF(S1727="6B",_xlfn.XLOOKUP(H1727,'Zoning 2shop'!A:A,'Zoning 2shop'!B:B),IF(S1727="6C",_xlfn.XLOOKUP(G1727,'Zoning 2shop'!C:C,'Zoning 2shop'!D:D),""))</f>
        <v/>
      </c>
      <c r="Y1727" s="112">
        <f>AB1727/Z1727</f>
        <v/>
      </c>
      <c r="Z1727" s="4">
        <f>T1727</f>
        <v/>
      </c>
      <c r="AA1727" s="4">
        <f>IF(OR(S1727="6C",S1727="6B",S1727="5X",S1727="5Y"),0.08,0.5)</f>
        <v/>
      </c>
      <c r="AB1727" s="4">
        <f>$AG$5/$AG$2*Z1727</f>
        <v/>
      </c>
      <c r="AC1727" s="19">
        <f>Z1727+AA1727</f>
        <v/>
      </c>
      <c r="AD1727" s="8">
        <f>IF(COUNTIF(Catégories!A:A,N1727)=0,"catégorie inconnue",LOOKUP(N1727,Catégories!A:A,Catégories!B:B))</f>
        <v/>
      </c>
      <c r="AE1727" s="21">
        <f>SUM(Z1727:AB1727)</f>
        <v/>
      </c>
    </row>
    <row r="1728" hidden="1" s="101">
      <c r="B1728" s="127" t="inlineStr">
        <is>
          <t>13624021</t>
        </is>
      </c>
      <c r="C1728" s="127" t="inlineStr">
        <is>
          <t>2</t>
        </is>
      </c>
      <c r="D1728" s="123" t="n">
        <v>46155</v>
      </c>
      <c r="E1728" s="127" t="inlineStr">
        <is>
          <t>77815</t>
        </is>
      </c>
      <c r="F1728" s="127" t="inlineStr">
        <is>
          <t>21320</t>
        </is>
      </c>
      <c r="G1728" s="127" t="inlineStr">
        <is>
          <t>DE</t>
        </is>
      </c>
      <c r="H1728" s="127" t="inlineStr">
        <is>
          <t>FR</t>
        </is>
      </c>
      <c r="I1728" s="127" t="inlineStr">
        <is>
          <t>109423</t>
        </is>
      </c>
      <c r="J1728" s="127" t="inlineStr">
        <is>
          <t>109423</t>
        </is>
      </c>
      <c r="K1728" s="127" t="inlineStr">
        <is>
          <t>999999</t>
        </is>
      </c>
      <c r="L1728" s="127" t="inlineStr">
        <is>
          <t>XT414220909TS</t>
        </is>
      </c>
      <c r="M1728" s="127" t="inlineStr">
        <is>
          <t>N</t>
        </is>
      </c>
      <c r="N1728" s="127" t="inlineStr">
        <is>
          <t>Transport</t>
        </is>
      </c>
      <c r="O1728" s="127" t="inlineStr">
        <is>
          <t>N</t>
        </is>
      </c>
      <c r="P1728" s="127" t="inlineStr">
        <is>
          <t>S</t>
        </is>
      </c>
      <c r="Q1728" s="127" t="inlineStr">
        <is>
          <t>ZA</t>
        </is>
      </c>
      <c r="R1728" s="147" t="n">
        <v>4.532</v>
      </c>
      <c r="S1728" s="127" t="inlineStr">
        <is>
          <t>6C</t>
        </is>
      </c>
      <c r="T1728" s="148" t="n">
        <v>9.69</v>
      </c>
      <c r="U1728" s="127" t="inlineStr">
        <is>
          <t>LA RUCHE LOGISTIQUE</t>
        </is>
      </c>
      <c r="W1728" s="8">
        <f>IF(C1728&lt;&gt;2,"",IF(S1728="5X","5XK",IF(S1728="5Y","5YK",IF(S1728="6B","6BK",IF(S1728="6C","6CK","")))))</f>
        <v/>
      </c>
      <c r="X1728" s="8">
        <f>IF(S1728="6B",_xlfn.XLOOKUP(H1728,'Zoning 2shop'!A:A,'Zoning 2shop'!B:B),IF(S1728="6C",_xlfn.XLOOKUP(G1728,'Zoning 2shop'!C:C,'Zoning 2shop'!D:D),""))</f>
        <v/>
      </c>
      <c r="Y1728" s="112">
        <f>AB1728/Z1728</f>
        <v/>
      </c>
      <c r="Z1728" s="4">
        <f>T1728</f>
        <v/>
      </c>
      <c r="AA1728" s="4">
        <f>IF(OR(S1728="6C",S1728="6B",S1728="5X",S1728="5Y"),0.08,0.5)</f>
        <v/>
      </c>
      <c r="AB1728" s="4">
        <f>$AG$5/$AG$2*Z1728</f>
        <v/>
      </c>
      <c r="AC1728" s="19">
        <f>Z1728+AA1728</f>
        <v/>
      </c>
      <c r="AD1728" s="8">
        <f>IF(COUNTIF(Catégories!A:A,N1728)=0,"catégorie inconnue",LOOKUP(N1728,Catégories!A:A,Catégories!B:B))</f>
        <v/>
      </c>
      <c r="AE1728" s="21">
        <f>SUM(Z1728:AB1728)</f>
        <v/>
      </c>
    </row>
    <row r="1729" hidden="1" s="101">
      <c r="B1729" s="127" t="inlineStr">
        <is>
          <t>13624021</t>
        </is>
      </c>
      <c r="C1729" s="127" t="inlineStr">
        <is>
          <t>2</t>
        </is>
      </c>
      <c r="D1729" s="123" t="n">
        <v>46156</v>
      </c>
      <c r="E1729" s="127" t="inlineStr">
        <is>
          <t>61462</t>
        </is>
      </c>
      <c r="F1729" s="127" t="inlineStr">
        <is>
          <t>21320</t>
        </is>
      </c>
      <c r="G1729" s="127" t="inlineStr">
        <is>
          <t>DE</t>
        </is>
      </c>
      <c r="H1729" s="127" t="inlineStr">
        <is>
          <t>FR</t>
        </is>
      </c>
      <c r="I1729" s="127" t="inlineStr">
        <is>
          <t>107610</t>
        </is>
      </c>
      <c r="J1729" s="127" t="inlineStr">
        <is>
          <t>107610</t>
        </is>
      </c>
      <c r="K1729" s="127" t="inlineStr">
        <is>
          <t>999999</t>
        </is>
      </c>
      <c r="L1729" s="127" t="inlineStr">
        <is>
          <t>XT414224145TS</t>
        </is>
      </c>
      <c r="M1729" s="127" t="inlineStr">
        <is>
          <t>N</t>
        </is>
      </c>
      <c r="N1729" s="127" t="inlineStr">
        <is>
          <t>Transport</t>
        </is>
      </c>
      <c r="O1729" s="127" t="inlineStr">
        <is>
          <t>N</t>
        </is>
      </c>
      <c r="P1729" s="127" t="inlineStr">
        <is>
          <t>S</t>
        </is>
      </c>
      <c r="Q1729" s="127" t="inlineStr">
        <is>
          <t>ZA</t>
        </is>
      </c>
      <c r="R1729" s="147" t="n">
        <v>6.732</v>
      </c>
      <c r="S1729" s="127" t="inlineStr">
        <is>
          <t>6C</t>
        </is>
      </c>
      <c r="T1729" s="148" t="n">
        <v>11.01</v>
      </c>
      <c r="U1729" s="127" t="inlineStr">
        <is>
          <t>LA RUCHE LOGISTIQUE</t>
        </is>
      </c>
      <c r="W1729" s="8">
        <f>IF(C1729&lt;&gt;2,"",IF(S1729="5X","5XK",IF(S1729="5Y","5YK",IF(S1729="6B","6BK",IF(S1729="6C","6CK","")))))</f>
        <v/>
      </c>
      <c r="X1729" s="8">
        <f>IF(S1729="6B",_xlfn.XLOOKUP(H1729,'Zoning 2shop'!A:A,'Zoning 2shop'!B:B),IF(S1729="6C",_xlfn.XLOOKUP(G1729,'Zoning 2shop'!C:C,'Zoning 2shop'!D:D),""))</f>
        <v/>
      </c>
      <c r="Y1729" s="112">
        <f>AB1729/Z1729</f>
        <v/>
      </c>
      <c r="Z1729" s="4">
        <f>T1729</f>
        <v/>
      </c>
      <c r="AA1729" s="4">
        <f>IF(OR(S1729="6C",S1729="6B",S1729="5X",S1729="5Y"),0.08,0.5)</f>
        <v/>
      </c>
      <c r="AB1729" s="4">
        <f>$AG$5/$AG$2*Z1729</f>
        <v/>
      </c>
      <c r="AC1729" s="19">
        <f>Z1729+AA1729</f>
        <v/>
      </c>
      <c r="AD1729" s="8">
        <f>IF(COUNTIF(Catégories!A:A,N1729)=0,"catégorie inconnue",LOOKUP(N1729,Catégories!A:A,Catégories!B:B))</f>
        <v/>
      </c>
      <c r="AE1729" s="21">
        <f>SUM(Z1729:AB1729)</f>
        <v/>
      </c>
    </row>
    <row r="1730" hidden="1" s="101">
      <c r="B1730" s="127" t="inlineStr">
        <is>
          <t>13624021</t>
        </is>
      </c>
      <c r="C1730" s="127" t="inlineStr">
        <is>
          <t>2</t>
        </is>
      </c>
      <c r="D1730" s="123" t="n">
        <v>46156</v>
      </c>
      <c r="E1730" s="127" t="inlineStr">
        <is>
          <t>01309</t>
        </is>
      </c>
      <c r="F1730" s="127" t="inlineStr">
        <is>
          <t>21320</t>
        </is>
      </c>
      <c r="G1730" s="127" t="inlineStr">
        <is>
          <t>DE</t>
        </is>
      </c>
      <c r="H1730" s="127" t="inlineStr">
        <is>
          <t>FR</t>
        </is>
      </c>
      <c r="I1730" s="127" t="inlineStr">
        <is>
          <t>110769</t>
        </is>
      </c>
      <c r="J1730" s="127" t="inlineStr">
        <is>
          <t>110769</t>
        </is>
      </c>
      <c r="K1730" s="127" t="inlineStr">
        <is>
          <t>999999</t>
        </is>
      </c>
      <c r="L1730" s="127" t="inlineStr">
        <is>
          <t>XT414225631TS</t>
        </is>
      </c>
      <c r="M1730" s="127" t="inlineStr">
        <is>
          <t>N</t>
        </is>
      </c>
      <c r="N1730" s="127" t="inlineStr">
        <is>
          <t>Transport</t>
        </is>
      </c>
      <c r="O1730" s="127" t="inlineStr">
        <is>
          <t>N</t>
        </is>
      </c>
      <c r="P1730" s="127" t="inlineStr">
        <is>
          <t>S</t>
        </is>
      </c>
      <c r="Q1730" s="127" t="inlineStr">
        <is>
          <t>ZA</t>
        </is>
      </c>
      <c r="R1730" s="147" t="n">
        <v>4.787</v>
      </c>
      <c r="S1730" s="127" t="inlineStr">
        <is>
          <t>6C</t>
        </is>
      </c>
      <c r="T1730" s="148" t="n">
        <v>9.69</v>
      </c>
      <c r="U1730" s="127" t="inlineStr">
        <is>
          <t>LA RUCHE LOGISTIQUE</t>
        </is>
      </c>
      <c r="W1730" s="8">
        <f>IF(C1730&lt;&gt;2,"",IF(S1730="5X","5XK",IF(S1730="5Y","5YK",IF(S1730="6B","6BK",IF(S1730="6C","6CK","")))))</f>
        <v/>
      </c>
      <c r="X1730" s="8">
        <f>IF(S1730="6B",_xlfn.XLOOKUP(H1730,'Zoning 2shop'!A:A,'Zoning 2shop'!B:B),IF(S1730="6C",_xlfn.XLOOKUP(G1730,'Zoning 2shop'!C:C,'Zoning 2shop'!D:D),""))</f>
        <v/>
      </c>
      <c r="Y1730" s="112">
        <f>AB1730/Z1730</f>
        <v/>
      </c>
      <c r="Z1730" s="4">
        <f>T1730</f>
        <v/>
      </c>
      <c r="AA1730" s="4">
        <f>IF(OR(S1730="6C",S1730="6B",S1730="5X",S1730="5Y"),0.08,0.5)</f>
        <v/>
      </c>
      <c r="AB1730" s="4">
        <f>$AG$5/$AG$2*Z1730</f>
        <v/>
      </c>
      <c r="AC1730" s="19">
        <f>Z1730+AA1730</f>
        <v/>
      </c>
      <c r="AD1730" s="8">
        <f>IF(COUNTIF(Catégories!A:A,N1730)=0,"catégorie inconnue",LOOKUP(N1730,Catégories!A:A,Catégories!B:B))</f>
        <v/>
      </c>
      <c r="AE1730" s="21">
        <f>SUM(Z1730:AB1730)</f>
        <v/>
      </c>
    </row>
    <row r="1731" hidden="1" s="101">
      <c r="B1731" s="127" t="inlineStr">
        <is>
          <t>13624021</t>
        </is>
      </c>
      <c r="C1731" s="127" t="inlineStr">
        <is>
          <t>2</t>
        </is>
      </c>
      <c r="D1731" s="123" t="n">
        <v>46156</v>
      </c>
      <c r="E1731" s="127" t="inlineStr">
        <is>
          <t>45276</t>
        </is>
      </c>
      <c r="F1731" s="127" t="inlineStr">
        <is>
          <t>21320</t>
        </is>
      </c>
      <c r="G1731" s="127" t="inlineStr">
        <is>
          <t>DE</t>
        </is>
      </c>
      <c r="H1731" s="127" t="inlineStr">
        <is>
          <t>FR</t>
        </is>
      </c>
      <c r="I1731" s="127" t="inlineStr">
        <is>
          <t>108066</t>
        </is>
      </c>
      <c r="J1731" s="127" t="inlineStr">
        <is>
          <t>108066</t>
        </is>
      </c>
      <c r="K1731" s="127" t="inlineStr">
        <is>
          <t>999999</t>
        </is>
      </c>
      <c r="L1731" s="127" t="inlineStr">
        <is>
          <t>XT414226464TS</t>
        </is>
      </c>
      <c r="M1731" s="127" t="inlineStr">
        <is>
          <t>N</t>
        </is>
      </c>
      <c r="N1731" s="127" t="inlineStr">
        <is>
          <t>Transport</t>
        </is>
      </c>
      <c r="O1731" s="127" t="inlineStr">
        <is>
          <t>N</t>
        </is>
      </c>
      <c r="P1731" s="127" t="inlineStr">
        <is>
          <t>S</t>
        </is>
      </c>
      <c r="Q1731" s="127" t="inlineStr">
        <is>
          <t>ZA</t>
        </is>
      </c>
      <c r="R1731" s="147" t="n">
        <v>4.532</v>
      </c>
      <c r="S1731" s="127" t="inlineStr">
        <is>
          <t>6C</t>
        </is>
      </c>
      <c r="T1731" s="148" t="n">
        <v>9.69</v>
      </c>
      <c r="U1731" s="127" t="inlineStr">
        <is>
          <t>LA RUCHE LOGISTIQUE</t>
        </is>
      </c>
      <c r="W1731" s="8">
        <f>IF(C1731&lt;&gt;2,"",IF(S1731="5X","5XK",IF(S1731="5Y","5YK",IF(S1731="6B","6BK",IF(S1731="6C","6CK","")))))</f>
        <v/>
      </c>
      <c r="X1731" s="8">
        <f>IF(S1731="6B",_xlfn.XLOOKUP(H1731,'Zoning 2shop'!A:A,'Zoning 2shop'!B:B),IF(S1731="6C",_xlfn.XLOOKUP(G1731,'Zoning 2shop'!C:C,'Zoning 2shop'!D:D),""))</f>
        <v/>
      </c>
      <c r="Y1731" s="112">
        <f>AB1731/Z1731</f>
        <v/>
      </c>
      <c r="Z1731" s="4">
        <f>T1731</f>
        <v/>
      </c>
      <c r="AA1731" s="4">
        <f>IF(OR(S1731="6C",S1731="6B",S1731="5X",S1731="5Y"),0.08,0.5)</f>
        <v/>
      </c>
      <c r="AB1731" s="4">
        <f>$AG$5/$AG$2*Z1731</f>
        <v/>
      </c>
      <c r="AC1731" s="19">
        <f>Z1731+AA1731</f>
        <v/>
      </c>
      <c r="AD1731" s="8">
        <f>IF(COUNTIF(Catégories!A:A,N1731)=0,"catégorie inconnue",LOOKUP(N1731,Catégories!A:A,Catégories!B:B))</f>
        <v/>
      </c>
      <c r="AE1731" s="21">
        <f>SUM(Z1731:AB1731)</f>
        <v/>
      </c>
    </row>
    <row r="1732" hidden="1" s="101">
      <c r="B1732" s="127" t="inlineStr">
        <is>
          <t>13624021</t>
        </is>
      </c>
      <c r="C1732" s="127" t="inlineStr">
        <is>
          <t>2</t>
        </is>
      </c>
      <c r="D1732" s="123" t="n">
        <v>46156</v>
      </c>
      <c r="E1732" s="127" t="inlineStr">
        <is>
          <t>80687</t>
        </is>
      </c>
      <c r="F1732" s="127" t="inlineStr">
        <is>
          <t>21320</t>
        </is>
      </c>
      <c r="G1732" s="127" t="inlineStr">
        <is>
          <t>DE</t>
        </is>
      </c>
      <c r="H1732" s="127" t="inlineStr">
        <is>
          <t>FR</t>
        </is>
      </c>
      <c r="I1732" s="127" t="inlineStr">
        <is>
          <t>111688</t>
        </is>
      </c>
      <c r="J1732" s="127" t="inlineStr">
        <is>
          <t>111688</t>
        </is>
      </c>
      <c r="K1732" s="127" t="inlineStr">
        <is>
          <t>999999</t>
        </is>
      </c>
      <c r="L1732" s="127" t="inlineStr">
        <is>
          <t>XT414226668TS</t>
        </is>
      </c>
      <c r="M1732" s="127" t="inlineStr">
        <is>
          <t>N</t>
        </is>
      </c>
      <c r="N1732" s="127" t="inlineStr">
        <is>
          <t>Transport</t>
        </is>
      </c>
      <c r="O1732" s="127" t="inlineStr">
        <is>
          <t>N</t>
        </is>
      </c>
      <c r="P1732" s="127" t="inlineStr">
        <is>
          <t>S</t>
        </is>
      </c>
      <c r="Q1732" s="127" t="inlineStr">
        <is>
          <t>ZA</t>
        </is>
      </c>
      <c r="R1732" s="147" t="n">
        <v>0.408</v>
      </c>
      <c r="S1732" s="127" t="inlineStr">
        <is>
          <t>6C</t>
        </is>
      </c>
      <c r="T1732" s="148" t="n">
        <v>5.33</v>
      </c>
      <c r="U1732" s="127" t="inlineStr">
        <is>
          <t>LA RUCHE LOGISTIQUE</t>
        </is>
      </c>
      <c r="W1732" s="8">
        <f>IF(C1732&lt;&gt;2,"",IF(S1732="5X","5XK",IF(S1732="5Y","5YK",IF(S1732="6B","6BK",IF(S1732="6C","6CK","")))))</f>
        <v/>
      </c>
      <c r="X1732" s="8">
        <f>IF(S1732="6B",_xlfn.XLOOKUP(H1732,'Zoning 2shop'!A:A,'Zoning 2shop'!B:B),IF(S1732="6C",_xlfn.XLOOKUP(G1732,'Zoning 2shop'!C:C,'Zoning 2shop'!D:D),""))</f>
        <v/>
      </c>
      <c r="Y1732" s="112">
        <f>AB1732/Z1732</f>
        <v/>
      </c>
      <c r="Z1732" s="4">
        <f>T1732</f>
        <v/>
      </c>
      <c r="AA1732" s="4">
        <f>IF(OR(S1732="6C",S1732="6B",S1732="5X",S1732="5Y"),0.08,0.5)</f>
        <v/>
      </c>
      <c r="AB1732" s="4">
        <f>$AG$5/$AG$2*Z1732</f>
        <v/>
      </c>
      <c r="AC1732" s="19">
        <f>Z1732+AA1732</f>
        <v/>
      </c>
      <c r="AD1732" s="8">
        <f>IF(COUNTIF(Catégories!A:A,N1732)=0,"catégorie inconnue",LOOKUP(N1732,Catégories!A:A,Catégories!B:B))</f>
        <v/>
      </c>
      <c r="AE1732" s="21">
        <f>SUM(Z1732:AB1732)</f>
        <v/>
      </c>
    </row>
    <row r="1733" hidden="1" s="101">
      <c r="B1733" s="127" t="inlineStr">
        <is>
          <t>13624021</t>
        </is>
      </c>
      <c r="C1733" s="127" t="inlineStr">
        <is>
          <t>2</t>
        </is>
      </c>
      <c r="D1733" s="123" t="n">
        <v>46156</v>
      </c>
      <c r="E1733" s="127" t="inlineStr">
        <is>
          <t>56253</t>
        </is>
      </c>
      <c r="F1733" s="127" t="inlineStr">
        <is>
          <t>21320</t>
        </is>
      </c>
      <c r="G1733" s="127" t="inlineStr">
        <is>
          <t>DE</t>
        </is>
      </c>
      <c r="H1733" s="127" t="inlineStr">
        <is>
          <t>FR</t>
        </is>
      </c>
      <c r="I1733" s="127" t="inlineStr">
        <is>
          <t>110579</t>
        </is>
      </c>
      <c r="J1733" s="127" t="inlineStr">
        <is>
          <t>110579</t>
        </is>
      </c>
      <c r="K1733" s="127" t="inlineStr">
        <is>
          <t>999999</t>
        </is>
      </c>
      <c r="L1733" s="127" t="inlineStr">
        <is>
          <t>XT414226985TS</t>
        </is>
      </c>
      <c r="M1733" s="127" t="inlineStr">
        <is>
          <t>N</t>
        </is>
      </c>
      <c r="N1733" s="127" t="inlineStr">
        <is>
          <t>Transport</t>
        </is>
      </c>
      <c r="O1733" s="127" t="inlineStr">
        <is>
          <t>N</t>
        </is>
      </c>
      <c r="P1733" s="127" t="inlineStr">
        <is>
          <t>S</t>
        </is>
      </c>
      <c r="Q1733" s="127" t="inlineStr">
        <is>
          <t>ZA</t>
        </is>
      </c>
      <c r="R1733" s="147" t="n">
        <v>1.325</v>
      </c>
      <c r="S1733" s="127" t="inlineStr">
        <is>
          <t>6C</t>
        </is>
      </c>
      <c r="T1733" s="148" t="n">
        <v>5.88</v>
      </c>
      <c r="U1733" s="127" t="inlineStr">
        <is>
          <t>LA RUCHE LOGISTIQUE</t>
        </is>
      </c>
      <c r="W1733" s="8">
        <f>IF(C1733&lt;&gt;2,"",IF(S1733="5X","5XK",IF(S1733="5Y","5YK",IF(S1733="6B","6BK",IF(S1733="6C","6CK","")))))</f>
        <v/>
      </c>
      <c r="X1733" s="8">
        <f>IF(S1733="6B",_xlfn.XLOOKUP(H1733,'Zoning 2shop'!A:A,'Zoning 2shop'!B:B),IF(S1733="6C",_xlfn.XLOOKUP(G1733,'Zoning 2shop'!C:C,'Zoning 2shop'!D:D),""))</f>
        <v/>
      </c>
      <c r="Y1733" s="112">
        <f>AB1733/Z1733</f>
        <v/>
      </c>
      <c r="Z1733" s="4">
        <f>T1733</f>
        <v/>
      </c>
      <c r="AA1733" s="4">
        <f>IF(OR(S1733="6C",S1733="6B",S1733="5X",S1733="5Y"),0.08,0.5)</f>
        <v/>
      </c>
      <c r="AB1733" s="4">
        <f>$AG$5/$AG$2*Z1733</f>
        <v/>
      </c>
      <c r="AC1733" s="19">
        <f>Z1733+AA1733</f>
        <v/>
      </c>
      <c r="AD1733" s="8">
        <f>IF(COUNTIF(Catégories!A:A,N1733)=0,"catégorie inconnue",LOOKUP(N1733,Catégories!A:A,Catégories!B:B))</f>
        <v/>
      </c>
      <c r="AE1733" s="21">
        <f>SUM(Z1733:AB1733)</f>
        <v/>
      </c>
    </row>
    <row r="1734" hidden="1" s="101">
      <c r="B1734" s="127" t="inlineStr">
        <is>
          <t>13624021</t>
        </is>
      </c>
      <c r="C1734" s="127" t="inlineStr">
        <is>
          <t>2</t>
        </is>
      </c>
      <c r="D1734" s="123" t="n">
        <v>46156</v>
      </c>
      <c r="E1734" s="127" t="inlineStr">
        <is>
          <t>50733</t>
        </is>
      </c>
      <c r="F1734" s="127" t="inlineStr">
        <is>
          <t>21320</t>
        </is>
      </c>
      <c r="G1734" s="127" t="inlineStr">
        <is>
          <t>DE</t>
        </is>
      </c>
      <c r="H1734" s="127" t="inlineStr">
        <is>
          <t>FR</t>
        </is>
      </c>
      <c r="I1734" s="127" t="inlineStr">
        <is>
          <t>112012</t>
        </is>
      </c>
      <c r="J1734" s="127" t="inlineStr">
        <is>
          <t>112012</t>
        </is>
      </c>
      <c r="K1734" s="127" t="inlineStr">
        <is>
          <t>999999</t>
        </is>
      </c>
      <c r="L1734" s="127" t="inlineStr">
        <is>
          <t>XT414227955TS</t>
        </is>
      </c>
      <c r="M1734" s="127" t="inlineStr">
        <is>
          <t>N</t>
        </is>
      </c>
      <c r="N1734" s="127" t="inlineStr">
        <is>
          <t>Transport</t>
        </is>
      </c>
      <c r="O1734" s="127" t="inlineStr">
        <is>
          <t>N</t>
        </is>
      </c>
      <c r="P1734" s="127" t="inlineStr">
        <is>
          <t>S</t>
        </is>
      </c>
      <c r="Q1734" s="127" t="inlineStr">
        <is>
          <t>ZA</t>
        </is>
      </c>
      <c r="R1734" s="147" t="n">
        <v>4.678</v>
      </c>
      <c r="S1734" s="127" t="inlineStr">
        <is>
          <t>6C</t>
        </is>
      </c>
      <c r="T1734" s="148" t="n">
        <v>9.69</v>
      </c>
      <c r="U1734" s="127" t="inlineStr">
        <is>
          <t>LA RUCHE LOGISTIQUE</t>
        </is>
      </c>
      <c r="W1734" s="8">
        <f>IF(C1734&lt;&gt;2,"",IF(S1734="5X","5XK",IF(S1734="5Y","5YK",IF(S1734="6B","6BK",IF(S1734="6C","6CK","")))))</f>
        <v/>
      </c>
      <c r="X1734" s="8">
        <f>IF(S1734="6B",_xlfn.XLOOKUP(H1734,'Zoning 2shop'!A:A,'Zoning 2shop'!B:B),IF(S1734="6C",_xlfn.XLOOKUP(G1734,'Zoning 2shop'!C:C,'Zoning 2shop'!D:D),""))</f>
        <v/>
      </c>
      <c r="Y1734" s="112">
        <f>AB1734/Z1734</f>
        <v/>
      </c>
      <c r="Z1734" s="4">
        <f>T1734</f>
        <v/>
      </c>
      <c r="AA1734" s="4">
        <f>IF(OR(S1734="6C",S1734="6B",S1734="5X",S1734="5Y"),0.08,0.5)</f>
        <v/>
      </c>
      <c r="AB1734" s="4">
        <f>$AG$5/$AG$2*Z1734</f>
        <v/>
      </c>
      <c r="AC1734" s="19">
        <f>Z1734+AA1734</f>
        <v/>
      </c>
      <c r="AD1734" s="8">
        <f>IF(COUNTIF(Catégories!A:A,N1734)=0,"catégorie inconnue",LOOKUP(N1734,Catégories!A:A,Catégories!B:B))</f>
        <v/>
      </c>
      <c r="AE1734" s="21">
        <f>SUM(Z1734:AB1734)</f>
        <v/>
      </c>
    </row>
    <row r="1735" hidden="1" s="101">
      <c r="B1735" s="127" t="inlineStr">
        <is>
          <t>13624021</t>
        </is>
      </c>
      <c r="C1735" s="127" t="inlineStr">
        <is>
          <t>2</t>
        </is>
      </c>
      <c r="D1735" s="123" t="n">
        <v>46156</v>
      </c>
      <c r="E1735" s="127" t="inlineStr">
        <is>
          <t>52428</t>
        </is>
      </c>
      <c r="F1735" s="127" t="inlineStr">
        <is>
          <t>21320</t>
        </is>
      </c>
      <c r="G1735" s="127" t="inlineStr">
        <is>
          <t>DE</t>
        </is>
      </c>
      <c r="H1735" s="127" t="inlineStr">
        <is>
          <t>FR</t>
        </is>
      </c>
      <c r="I1735" s="127" t="inlineStr">
        <is>
          <t>109167</t>
        </is>
      </c>
      <c r="J1735" s="127" t="inlineStr">
        <is>
          <t>109167</t>
        </is>
      </c>
      <c r="K1735" s="127" t="inlineStr">
        <is>
          <t>999999</t>
        </is>
      </c>
      <c r="L1735" s="127" t="inlineStr">
        <is>
          <t>XT414228054TS</t>
        </is>
      </c>
      <c r="M1735" s="127" t="inlineStr">
        <is>
          <t>N</t>
        </is>
      </c>
      <c r="N1735" s="127" t="inlineStr">
        <is>
          <t>Transport</t>
        </is>
      </c>
      <c r="O1735" s="127" t="inlineStr">
        <is>
          <t>N</t>
        </is>
      </c>
      <c r="P1735" s="127" t="inlineStr">
        <is>
          <t>S</t>
        </is>
      </c>
      <c r="Q1735" s="127" t="inlineStr">
        <is>
          <t>ZA</t>
        </is>
      </c>
      <c r="R1735" s="147" t="n">
        <v>6.412</v>
      </c>
      <c r="S1735" s="127" t="inlineStr">
        <is>
          <t>6C</t>
        </is>
      </c>
      <c r="T1735" s="148" t="n">
        <v>11.01</v>
      </c>
      <c r="U1735" s="127" t="inlineStr">
        <is>
          <t>LA RUCHE LOGISTIQUE</t>
        </is>
      </c>
      <c r="W1735" s="8">
        <f>IF(C1735&lt;&gt;2,"",IF(S1735="5X","5XK",IF(S1735="5Y","5YK",IF(S1735="6B","6BK",IF(S1735="6C","6CK","")))))</f>
        <v/>
      </c>
      <c r="X1735" s="8">
        <f>IF(S1735="6B",_xlfn.XLOOKUP(H1735,'Zoning 2shop'!A:A,'Zoning 2shop'!B:B),IF(S1735="6C",_xlfn.XLOOKUP(G1735,'Zoning 2shop'!C:C,'Zoning 2shop'!D:D),""))</f>
        <v/>
      </c>
      <c r="Y1735" s="112">
        <f>AB1735/Z1735</f>
        <v/>
      </c>
      <c r="Z1735" s="4">
        <f>T1735</f>
        <v/>
      </c>
      <c r="AA1735" s="4">
        <f>IF(OR(S1735="6C",S1735="6B",S1735="5X",S1735="5Y"),0.08,0.5)</f>
        <v/>
      </c>
      <c r="AB1735" s="4">
        <f>$AG$5/$AG$2*Z1735</f>
        <v/>
      </c>
      <c r="AC1735" s="19">
        <f>Z1735+AA1735</f>
        <v/>
      </c>
      <c r="AD1735" s="8">
        <f>IF(COUNTIF(Catégories!A:A,N1735)=0,"catégorie inconnue",LOOKUP(N1735,Catégories!A:A,Catégories!B:B))</f>
        <v/>
      </c>
      <c r="AE1735" s="21">
        <f>SUM(Z1735:AB1735)</f>
        <v/>
      </c>
    </row>
    <row r="1736" hidden="1" s="101">
      <c r="B1736" s="127" t="inlineStr">
        <is>
          <t>13624021</t>
        </is>
      </c>
      <c r="C1736" s="127" t="inlineStr">
        <is>
          <t>2</t>
        </is>
      </c>
      <c r="D1736" s="123" t="n">
        <v>46156</v>
      </c>
      <c r="E1736" s="127" t="inlineStr">
        <is>
          <t>36088</t>
        </is>
      </c>
      <c r="F1736" s="127" t="inlineStr">
        <is>
          <t>21320</t>
        </is>
      </c>
      <c r="G1736" s="127" t="inlineStr">
        <is>
          <t>DE</t>
        </is>
      </c>
      <c r="H1736" s="127" t="inlineStr">
        <is>
          <t>FR</t>
        </is>
      </c>
      <c r="I1736" s="127" t="inlineStr">
        <is>
          <t>111884</t>
        </is>
      </c>
      <c r="J1736" s="127" t="inlineStr">
        <is>
          <t>111884</t>
        </is>
      </c>
      <c r="K1736" s="127" t="inlineStr">
        <is>
          <t>999999</t>
        </is>
      </c>
      <c r="L1736" s="127" t="inlineStr">
        <is>
          <t>XT414228244TS</t>
        </is>
      </c>
      <c r="M1736" s="127" t="inlineStr">
        <is>
          <t>N</t>
        </is>
      </c>
      <c r="N1736" s="127" t="inlineStr">
        <is>
          <t>Transport</t>
        </is>
      </c>
      <c r="O1736" s="127" t="inlineStr">
        <is>
          <t>N</t>
        </is>
      </c>
      <c r="P1736" s="127" t="inlineStr">
        <is>
          <t>S</t>
        </is>
      </c>
      <c r="Q1736" s="127" t="inlineStr">
        <is>
          <t>ZA</t>
        </is>
      </c>
      <c r="R1736" s="147" t="n">
        <v>4.532</v>
      </c>
      <c r="S1736" s="127" t="inlineStr">
        <is>
          <t>6C</t>
        </is>
      </c>
      <c r="T1736" s="148" t="n">
        <v>9.69</v>
      </c>
      <c r="U1736" s="127" t="inlineStr">
        <is>
          <t>LA RUCHE LOGISTIQUE</t>
        </is>
      </c>
      <c r="W1736" s="8">
        <f>IF(C1736&lt;&gt;2,"",IF(S1736="5X","5XK",IF(S1736="5Y","5YK",IF(S1736="6B","6BK",IF(S1736="6C","6CK","")))))</f>
        <v/>
      </c>
      <c r="X1736" s="8">
        <f>IF(S1736="6B",_xlfn.XLOOKUP(H1736,'Zoning 2shop'!A:A,'Zoning 2shop'!B:B),IF(S1736="6C",_xlfn.XLOOKUP(G1736,'Zoning 2shop'!C:C,'Zoning 2shop'!D:D),""))</f>
        <v/>
      </c>
      <c r="Y1736" s="112">
        <f>AB1736/Z1736</f>
        <v/>
      </c>
      <c r="Z1736" s="4">
        <f>T1736</f>
        <v/>
      </c>
      <c r="AA1736" s="4">
        <f>IF(OR(S1736="6C",S1736="6B",S1736="5X",S1736="5Y"),0.08,0.5)</f>
        <v/>
      </c>
      <c r="AB1736" s="4">
        <f>$AG$5/$AG$2*Z1736</f>
        <v/>
      </c>
      <c r="AC1736" s="19">
        <f>Z1736+AA1736</f>
        <v/>
      </c>
      <c r="AD1736" s="8">
        <f>IF(COUNTIF(Catégories!A:A,N1736)=0,"catégorie inconnue",LOOKUP(N1736,Catégories!A:A,Catégories!B:B))</f>
        <v/>
      </c>
      <c r="AE1736" s="21">
        <f>SUM(Z1736:AB1736)</f>
        <v/>
      </c>
    </row>
    <row r="1737" hidden="1" s="101">
      <c r="B1737" s="127" t="inlineStr">
        <is>
          <t>13624021</t>
        </is>
      </c>
      <c r="C1737" s="127" t="inlineStr">
        <is>
          <t>2</t>
        </is>
      </c>
      <c r="D1737" s="123" t="n">
        <v>46156</v>
      </c>
      <c r="E1737" s="127" t="inlineStr">
        <is>
          <t>12209</t>
        </is>
      </c>
      <c r="F1737" s="127" t="inlineStr">
        <is>
          <t>21320</t>
        </is>
      </c>
      <c r="G1737" s="127" t="inlineStr">
        <is>
          <t>DE</t>
        </is>
      </c>
      <c r="H1737" s="127" t="inlineStr">
        <is>
          <t>FR</t>
        </is>
      </c>
      <c r="I1737" s="127" t="inlineStr">
        <is>
          <t>110223</t>
        </is>
      </c>
      <c r="J1737" s="127" t="inlineStr">
        <is>
          <t>110223</t>
        </is>
      </c>
      <c r="K1737" s="127" t="inlineStr">
        <is>
          <t>999999</t>
        </is>
      </c>
      <c r="L1737" s="127" t="inlineStr">
        <is>
          <t>XT414228301TS</t>
        </is>
      </c>
      <c r="M1737" s="127" t="inlineStr">
        <is>
          <t>N</t>
        </is>
      </c>
      <c r="N1737" s="127" t="inlineStr">
        <is>
          <t>Transport</t>
        </is>
      </c>
      <c r="O1737" s="127" t="inlineStr">
        <is>
          <t>N</t>
        </is>
      </c>
      <c r="P1737" s="127" t="inlineStr">
        <is>
          <t>S</t>
        </is>
      </c>
      <c r="Q1737" s="127" t="inlineStr">
        <is>
          <t>ZA</t>
        </is>
      </c>
      <c r="R1737" s="147" t="n">
        <v>4.532</v>
      </c>
      <c r="S1737" s="127" t="inlineStr">
        <is>
          <t>6C</t>
        </is>
      </c>
      <c r="T1737" s="148" t="n">
        <v>9.69</v>
      </c>
      <c r="U1737" s="127" t="inlineStr">
        <is>
          <t>LA RUCHE LOGISTIQUE</t>
        </is>
      </c>
      <c r="W1737" s="8">
        <f>IF(C1737&lt;&gt;2,"",IF(S1737="5X","5XK",IF(S1737="5Y","5YK",IF(S1737="6B","6BK",IF(S1737="6C","6CK","")))))</f>
        <v/>
      </c>
      <c r="X1737" s="8">
        <f>IF(S1737="6B",_xlfn.XLOOKUP(H1737,'Zoning 2shop'!A:A,'Zoning 2shop'!B:B),IF(S1737="6C",_xlfn.XLOOKUP(G1737,'Zoning 2shop'!C:C,'Zoning 2shop'!D:D),""))</f>
        <v/>
      </c>
      <c r="Y1737" s="112">
        <f>AB1737/Z1737</f>
        <v/>
      </c>
      <c r="Z1737" s="4">
        <f>T1737</f>
        <v/>
      </c>
      <c r="AA1737" s="4">
        <f>IF(OR(S1737="6C",S1737="6B",S1737="5X",S1737="5Y"),0.08,0.5)</f>
        <v/>
      </c>
      <c r="AB1737" s="4">
        <f>$AG$5/$AG$2*Z1737</f>
        <v/>
      </c>
      <c r="AC1737" s="19">
        <f>Z1737+AA1737</f>
        <v/>
      </c>
      <c r="AD1737" s="8">
        <f>IF(COUNTIF(Catégories!A:A,N1737)=0,"catégorie inconnue",LOOKUP(N1737,Catégories!A:A,Catégories!B:B))</f>
        <v/>
      </c>
      <c r="AE1737" s="21">
        <f>SUM(Z1737:AB1737)</f>
        <v/>
      </c>
    </row>
    <row r="1738" hidden="1" s="101">
      <c r="B1738" s="127" t="inlineStr">
        <is>
          <t>13624021</t>
        </is>
      </c>
      <c r="C1738" s="127" t="inlineStr">
        <is>
          <t>2</t>
        </is>
      </c>
      <c r="D1738" s="123" t="n">
        <v>46156</v>
      </c>
      <c r="E1738" s="127" t="inlineStr">
        <is>
          <t>1140</t>
        </is>
      </c>
      <c r="F1738" s="127" t="inlineStr">
        <is>
          <t>21320</t>
        </is>
      </c>
      <c r="G1738" s="127" t="inlineStr">
        <is>
          <t>AT</t>
        </is>
      </c>
      <c r="H1738" s="127" t="inlineStr">
        <is>
          <t>FR</t>
        </is>
      </c>
      <c r="I1738" s="127" t="inlineStr">
        <is>
          <t>111399</t>
        </is>
      </c>
      <c r="J1738" s="127" t="inlineStr">
        <is>
          <t>111399</t>
        </is>
      </c>
      <c r="K1738" s="127" t="inlineStr">
        <is>
          <t>999999</t>
        </is>
      </c>
      <c r="L1738" s="127" t="inlineStr">
        <is>
          <t>XT414228876TS</t>
        </is>
      </c>
      <c r="M1738" s="127" t="inlineStr">
        <is>
          <t>N</t>
        </is>
      </c>
      <c r="N1738" s="127" t="inlineStr">
        <is>
          <t>Transport</t>
        </is>
      </c>
      <c r="O1738" s="127" t="inlineStr">
        <is>
          <t>N</t>
        </is>
      </c>
      <c r="P1738" s="127" t="inlineStr">
        <is>
          <t>S</t>
        </is>
      </c>
      <c r="Q1738" s="127" t="inlineStr">
        <is>
          <t>ZA</t>
        </is>
      </c>
      <c r="R1738" s="147" t="n">
        <v>4.532</v>
      </c>
      <c r="S1738" s="127" t="inlineStr">
        <is>
          <t>6C</t>
        </is>
      </c>
      <c r="T1738" s="148" t="n">
        <v>13.83</v>
      </c>
      <c r="U1738" s="127" t="inlineStr">
        <is>
          <t>LA RUCHE LOGISTIQUE</t>
        </is>
      </c>
      <c r="W1738" s="8">
        <f>IF(C1738&lt;&gt;2,"",IF(S1738="5X","5XK",IF(S1738="5Y","5YK",IF(S1738="6B","6BK",IF(S1738="6C","6CK","")))))</f>
        <v/>
      </c>
      <c r="X1738" s="8">
        <f>IF(S1738="6B",_xlfn.XLOOKUP(H1738,'Zoning 2shop'!A:A,'Zoning 2shop'!B:B),IF(S1738="6C",_xlfn.XLOOKUP(G1738,'Zoning 2shop'!C:C,'Zoning 2shop'!D:D),""))</f>
        <v/>
      </c>
      <c r="Y1738" s="112">
        <f>AB1738/Z1738</f>
        <v/>
      </c>
      <c r="Z1738" s="4">
        <f>T1738</f>
        <v/>
      </c>
      <c r="AA1738" s="4">
        <f>IF(OR(S1738="6C",S1738="6B",S1738="5X",S1738="5Y"),0.08,0.5)</f>
        <v/>
      </c>
      <c r="AB1738" s="4">
        <f>$AG$5/$AG$2*Z1738</f>
        <v/>
      </c>
      <c r="AC1738" s="19">
        <f>Z1738+AA1738</f>
        <v/>
      </c>
      <c r="AD1738" s="8">
        <f>IF(COUNTIF(Catégories!A:A,N1738)=0,"catégorie inconnue",LOOKUP(N1738,Catégories!A:A,Catégories!B:B))</f>
        <v/>
      </c>
      <c r="AE1738" s="21">
        <f>SUM(Z1738:AB1738)</f>
        <v/>
      </c>
    </row>
    <row r="1739" hidden="1" s="101">
      <c r="B1739" s="127" t="inlineStr">
        <is>
          <t>13624021</t>
        </is>
      </c>
      <c r="C1739" s="127" t="inlineStr">
        <is>
          <t>2</t>
        </is>
      </c>
      <c r="D1739" s="123" t="n">
        <v>46156</v>
      </c>
      <c r="E1739" s="127" t="inlineStr">
        <is>
          <t>73655</t>
        </is>
      </c>
      <c r="F1739" s="127" t="inlineStr">
        <is>
          <t>21320</t>
        </is>
      </c>
      <c r="G1739" s="127" t="inlineStr">
        <is>
          <t>DE</t>
        </is>
      </c>
      <c r="H1739" s="127" t="inlineStr">
        <is>
          <t>FR</t>
        </is>
      </c>
      <c r="I1739" s="127" t="inlineStr">
        <is>
          <t>109446</t>
        </is>
      </c>
      <c r="J1739" s="127" t="inlineStr">
        <is>
          <t>109446</t>
        </is>
      </c>
      <c r="K1739" s="127" t="inlineStr">
        <is>
          <t>999999</t>
        </is>
      </c>
      <c r="L1739" s="127" t="inlineStr">
        <is>
          <t>XT414229219TS</t>
        </is>
      </c>
      <c r="M1739" s="127" t="inlineStr">
        <is>
          <t>N</t>
        </is>
      </c>
      <c r="N1739" s="127" t="inlineStr">
        <is>
          <t>Transport</t>
        </is>
      </c>
      <c r="O1739" s="127" t="inlineStr">
        <is>
          <t>N</t>
        </is>
      </c>
      <c r="P1739" s="127" t="inlineStr">
        <is>
          <t>S</t>
        </is>
      </c>
      <c r="Q1739" s="127" t="inlineStr">
        <is>
          <t>ZA</t>
        </is>
      </c>
      <c r="R1739" s="147" t="n">
        <v>0.29</v>
      </c>
      <c r="S1739" s="127" t="inlineStr">
        <is>
          <t>6C</t>
        </is>
      </c>
      <c r="T1739" s="148" t="n">
        <v>5.33</v>
      </c>
      <c r="U1739" s="127" t="inlineStr">
        <is>
          <t>LA RUCHE LOGISTIQUE</t>
        </is>
      </c>
      <c r="W1739" s="8">
        <f>IF(C1739&lt;&gt;2,"",IF(S1739="5X","5XK",IF(S1739="5Y","5YK",IF(S1739="6B","6BK",IF(S1739="6C","6CK","")))))</f>
        <v/>
      </c>
      <c r="X1739" s="8">
        <f>IF(S1739="6B",_xlfn.XLOOKUP(H1739,'Zoning 2shop'!A:A,'Zoning 2shop'!B:B),IF(S1739="6C",_xlfn.XLOOKUP(G1739,'Zoning 2shop'!C:C,'Zoning 2shop'!D:D),""))</f>
        <v/>
      </c>
      <c r="Y1739" s="112">
        <f>AB1739/Z1739</f>
        <v/>
      </c>
      <c r="Z1739" s="4">
        <f>T1739</f>
        <v/>
      </c>
      <c r="AA1739" s="4">
        <f>IF(OR(S1739="6C",S1739="6B",S1739="5X",S1739="5Y"),0.08,0.5)</f>
        <v/>
      </c>
      <c r="AB1739" s="4">
        <f>$AG$5/$AG$2*Z1739</f>
        <v/>
      </c>
      <c r="AC1739" s="19">
        <f>Z1739+AA1739</f>
        <v/>
      </c>
      <c r="AD1739" s="8">
        <f>IF(COUNTIF(Catégories!A:A,N1739)=0,"catégorie inconnue",LOOKUP(N1739,Catégories!A:A,Catégories!B:B))</f>
        <v/>
      </c>
      <c r="AE1739" s="21">
        <f>SUM(Z1739:AB1739)</f>
        <v/>
      </c>
    </row>
    <row r="1740" hidden="1" s="101">
      <c r="B1740" s="127" t="inlineStr">
        <is>
          <t>13624021</t>
        </is>
      </c>
      <c r="C1740" s="127" t="inlineStr">
        <is>
          <t>2</t>
        </is>
      </c>
      <c r="D1740" s="123" t="n">
        <v>46156</v>
      </c>
      <c r="E1740" s="127" t="inlineStr">
        <is>
          <t>67271</t>
        </is>
      </c>
      <c r="F1740" s="127" t="inlineStr">
        <is>
          <t>21320</t>
        </is>
      </c>
      <c r="G1740" s="127" t="inlineStr">
        <is>
          <t>DE</t>
        </is>
      </c>
      <c r="H1740" s="127" t="inlineStr">
        <is>
          <t>FR</t>
        </is>
      </c>
      <c r="I1740" s="127" t="inlineStr">
        <is>
          <t>108041</t>
        </is>
      </c>
      <c r="J1740" s="127" t="inlineStr">
        <is>
          <t>108041</t>
        </is>
      </c>
      <c r="K1740" s="127" t="inlineStr">
        <is>
          <t>999999</t>
        </is>
      </c>
      <c r="L1740" s="127" t="inlineStr">
        <is>
          <t>XT414229324TS</t>
        </is>
      </c>
      <c r="M1740" s="127" t="inlineStr">
        <is>
          <t>N</t>
        </is>
      </c>
      <c r="N1740" s="127" t="inlineStr">
        <is>
          <t>Transport</t>
        </is>
      </c>
      <c r="O1740" s="127" t="inlineStr">
        <is>
          <t>N</t>
        </is>
      </c>
      <c r="P1740" s="127" t="inlineStr">
        <is>
          <t>S</t>
        </is>
      </c>
      <c r="Q1740" s="127" t="inlineStr">
        <is>
          <t>ZA</t>
        </is>
      </c>
      <c r="R1740" s="147" t="n">
        <v>6.918</v>
      </c>
      <c r="S1740" s="127" t="inlineStr">
        <is>
          <t>6C</t>
        </is>
      </c>
      <c r="T1740" s="148" t="n">
        <v>11.01</v>
      </c>
      <c r="U1740" s="127" t="inlineStr">
        <is>
          <t>LA RUCHE LOGISTIQUE</t>
        </is>
      </c>
      <c r="W1740" s="8">
        <f>IF(C1740&lt;&gt;2,"",IF(S1740="5X","5XK",IF(S1740="5Y","5YK",IF(S1740="6B","6BK",IF(S1740="6C","6CK","")))))</f>
        <v/>
      </c>
      <c r="X1740" s="8">
        <f>IF(S1740="6B",_xlfn.XLOOKUP(H1740,'Zoning 2shop'!A:A,'Zoning 2shop'!B:B),IF(S1740="6C",_xlfn.XLOOKUP(G1740,'Zoning 2shop'!C:C,'Zoning 2shop'!D:D),""))</f>
        <v/>
      </c>
      <c r="Y1740" s="112">
        <f>AB1740/Z1740</f>
        <v/>
      </c>
      <c r="Z1740" s="4">
        <f>T1740</f>
        <v/>
      </c>
      <c r="AA1740" s="4">
        <f>IF(OR(S1740="6C",S1740="6B",S1740="5X",S1740="5Y"),0.08,0.5)</f>
        <v/>
      </c>
      <c r="AB1740" s="4">
        <f>$AG$5/$AG$2*Z1740</f>
        <v/>
      </c>
      <c r="AC1740" s="19">
        <f>Z1740+AA1740</f>
        <v/>
      </c>
      <c r="AD1740" s="8">
        <f>IF(COUNTIF(Catégories!A:A,N1740)=0,"catégorie inconnue",LOOKUP(N1740,Catégories!A:A,Catégories!B:B))</f>
        <v/>
      </c>
      <c r="AE1740" s="21">
        <f>SUM(Z1740:AB1740)</f>
        <v/>
      </c>
    </row>
    <row r="1741" hidden="1" s="101">
      <c r="B1741" s="127" t="inlineStr">
        <is>
          <t>13624021</t>
        </is>
      </c>
      <c r="C1741" s="127" t="inlineStr">
        <is>
          <t>2</t>
        </is>
      </c>
      <c r="D1741" s="123" t="n">
        <v>46156</v>
      </c>
      <c r="E1741" s="127" t="inlineStr">
        <is>
          <t>04109</t>
        </is>
      </c>
      <c r="F1741" s="127" t="inlineStr">
        <is>
          <t>21320</t>
        </is>
      </c>
      <c r="G1741" s="127" t="inlineStr">
        <is>
          <t>DE</t>
        </is>
      </c>
      <c r="H1741" s="127" t="inlineStr">
        <is>
          <t>FR</t>
        </is>
      </c>
      <c r="I1741" s="127" t="inlineStr">
        <is>
          <t>110377</t>
        </is>
      </c>
      <c r="J1741" s="127" t="inlineStr">
        <is>
          <t>110377</t>
        </is>
      </c>
      <c r="K1741" s="127" t="inlineStr">
        <is>
          <t>999999</t>
        </is>
      </c>
      <c r="L1741" s="127" t="inlineStr">
        <is>
          <t>XT414230702TS</t>
        </is>
      </c>
      <c r="M1741" s="127" t="inlineStr">
        <is>
          <t>N</t>
        </is>
      </c>
      <c r="N1741" s="127" t="inlineStr">
        <is>
          <t>Transport</t>
        </is>
      </c>
      <c r="O1741" s="127" t="inlineStr">
        <is>
          <t>N</t>
        </is>
      </c>
      <c r="P1741" s="127" t="inlineStr">
        <is>
          <t>S</t>
        </is>
      </c>
      <c r="Q1741" s="127" t="inlineStr">
        <is>
          <t>ZA</t>
        </is>
      </c>
      <c r="R1741" s="147" t="n">
        <v>4.365</v>
      </c>
      <c r="S1741" s="127" t="inlineStr">
        <is>
          <t>6C</t>
        </is>
      </c>
      <c r="T1741" s="148" t="n">
        <v>9.69</v>
      </c>
      <c r="U1741" s="127" t="inlineStr">
        <is>
          <t>LA RUCHE LOGISTIQUE</t>
        </is>
      </c>
      <c r="W1741" s="8">
        <f>IF(C1741&lt;&gt;2,"",IF(S1741="5X","5XK",IF(S1741="5Y","5YK",IF(S1741="6B","6BK",IF(S1741="6C","6CK","")))))</f>
        <v/>
      </c>
      <c r="X1741" s="8">
        <f>IF(S1741="6B",_xlfn.XLOOKUP(H1741,'Zoning 2shop'!A:A,'Zoning 2shop'!B:B),IF(S1741="6C",_xlfn.XLOOKUP(G1741,'Zoning 2shop'!C:C,'Zoning 2shop'!D:D),""))</f>
        <v/>
      </c>
      <c r="Y1741" s="112">
        <f>AB1741/Z1741</f>
        <v/>
      </c>
      <c r="Z1741" s="4">
        <f>T1741</f>
        <v/>
      </c>
      <c r="AA1741" s="4">
        <f>IF(OR(S1741="6C",S1741="6B",S1741="5X",S1741="5Y"),0.08,0.5)</f>
        <v/>
      </c>
      <c r="AB1741" s="4">
        <f>$AG$5/$AG$2*Z1741</f>
        <v/>
      </c>
      <c r="AC1741" s="19">
        <f>Z1741+AA1741</f>
        <v/>
      </c>
      <c r="AD1741" s="8">
        <f>IF(COUNTIF(Catégories!A:A,N1741)=0,"catégorie inconnue",LOOKUP(N1741,Catégories!A:A,Catégories!B:B))</f>
        <v/>
      </c>
      <c r="AE1741" s="21">
        <f>SUM(Z1741:AB1741)</f>
        <v/>
      </c>
    </row>
    <row r="1742" hidden="1" s="101">
      <c r="B1742" s="127" t="inlineStr">
        <is>
          <t>13624021</t>
        </is>
      </c>
      <c r="C1742" s="127" t="inlineStr">
        <is>
          <t>2</t>
        </is>
      </c>
      <c r="D1742" s="123" t="n">
        <v>46156</v>
      </c>
      <c r="E1742" s="127" t="inlineStr">
        <is>
          <t>91522</t>
        </is>
      </c>
      <c r="F1742" s="127" t="inlineStr">
        <is>
          <t>21320</t>
        </is>
      </c>
      <c r="G1742" s="127" t="inlineStr">
        <is>
          <t>DE</t>
        </is>
      </c>
      <c r="H1742" s="127" t="inlineStr">
        <is>
          <t>FR</t>
        </is>
      </c>
      <c r="I1742" s="127" t="inlineStr">
        <is>
          <t>108920</t>
        </is>
      </c>
      <c r="J1742" s="127" t="inlineStr">
        <is>
          <t>108920</t>
        </is>
      </c>
      <c r="K1742" s="127" t="inlineStr">
        <is>
          <t>999999</t>
        </is>
      </c>
      <c r="L1742" s="127" t="inlineStr">
        <is>
          <t>XT414230968TS</t>
        </is>
      </c>
      <c r="M1742" s="127" t="inlineStr">
        <is>
          <t>N</t>
        </is>
      </c>
      <c r="N1742" s="127" t="inlineStr">
        <is>
          <t>Transport</t>
        </is>
      </c>
      <c r="O1742" s="127" t="inlineStr">
        <is>
          <t>N</t>
        </is>
      </c>
      <c r="P1742" s="127" t="inlineStr">
        <is>
          <t>S</t>
        </is>
      </c>
      <c r="Q1742" s="127" t="inlineStr">
        <is>
          <t>ZA</t>
        </is>
      </c>
      <c r="R1742" s="147" t="n">
        <v>0.9360000000000001</v>
      </c>
      <c r="S1742" s="127" t="inlineStr">
        <is>
          <t>6C</t>
        </is>
      </c>
      <c r="T1742" s="148" t="n">
        <v>5.55</v>
      </c>
      <c r="U1742" s="127" t="inlineStr">
        <is>
          <t>LA RUCHE LOGISTIQUE</t>
        </is>
      </c>
      <c r="W1742" s="8">
        <f>IF(C1742&lt;&gt;2,"",IF(S1742="5X","5XK",IF(S1742="5Y","5YK",IF(S1742="6B","6BK",IF(S1742="6C","6CK","")))))</f>
        <v/>
      </c>
      <c r="X1742" s="8">
        <f>IF(S1742="6B",_xlfn.XLOOKUP(H1742,'Zoning 2shop'!A:A,'Zoning 2shop'!B:B),IF(S1742="6C",_xlfn.XLOOKUP(G1742,'Zoning 2shop'!C:C,'Zoning 2shop'!D:D),""))</f>
        <v/>
      </c>
      <c r="Y1742" s="112">
        <f>AB1742/Z1742</f>
        <v/>
      </c>
      <c r="Z1742" s="4">
        <f>T1742</f>
        <v/>
      </c>
      <c r="AA1742" s="4">
        <f>IF(OR(S1742="6C",S1742="6B",S1742="5X",S1742="5Y"),0.08,0.5)</f>
        <v/>
      </c>
      <c r="AB1742" s="4">
        <f>$AG$5/$AG$2*Z1742</f>
        <v/>
      </c>
      <c r="AC1742" s="19">
        <f>Z1742+AA1742</f>
        <v/>
      </c>
      <c r="AD1742" s="8">
        <f>IF(COUNTIF(Catégories!A:A,N1742)=0,"catégorie inconnue",LOOKUP(N1742,Catégories!A:A,Catégories!B:B))</f>
        <v/>
      </c>
      <c r="AE1742" s="21">
        <f>SUM(Z1742:AB1742)</f>
        <v/>
      </c>
    </row>
    <row r="1743" hidden="1" s="101">
      <c r="B1743" s="127" t="inlineStr">
        <is>
          <t>13624021</t>
        </is>
      </c>
      <c r="C1743" s="127" t="inlineStr">
        <is>
          <t>2</t>
        </is>
      </c>
      <c r="D1743" s="123" t="n">
        <v>46156</v>
      </c>
      <c r="E1743" s="127" t="inlineStr">
        <is>
          <t>645 51</t>
        </is>
      </c>
      <c r="F1743" s="127" t="inlineStr">
        <is>
          <t>21320</t>
        </is>
      </c>
      <c r="G1743" s="127" t="inlineStr">
        <is>
          <t>SE</t>
        </is>
      </c>
      <c r="H1743" s="127" t="inlineStr">
        <is>
          <t>FR</t>
        </is>
      </c>
      <c r="I1743" s="127" t="inlineStr">
        <is>
          <t>110160</t>
        </is>
      </c>
      <c r="J1743" s="127" t="inlineStr">
        <is>
          <t>110160</t>
        </is>
      </c>
      <c r="K1743" s="127" t="inlineStr">
        <is>
          <t>999999</t>
        </is>
      </c>
      <c r="L1743" s="127" t="inlineStr">
        <is>
          <t>XT414231212TS</t>
        </is>
      </c>
      <c r="M1743" s="127" t="inlineStr">
        <is>
          <t>N</t>
        </is>
      </c>
      <c r="N1743" s="127" t="inlineStr">
        <is>
          <t>Transport</t>
        </is>
      </c>
      <c r="O1743" s="127" t="inlineStr">
        <is>
          <t>N</t>
        </is>
      </c>
      <c r="P1743" s="127" t="inlineStr">
        <is>
          <t>S</t>
        </is>
      </c>
      <c r="Q1743" s="127" t="inlineStr">
        <is>
          <t>ZA</t>
        </is>
      </c>
      <c r="R1743" s="147" t="n">
        <v>1.155</v>
      </c>
      <c r="S1743" s="127" t="inlineStr">
        <is>
          <t>6C</t>
        </is>
      </c>
      <c r="T1743" s="148" t="n">
        <v>10.87</v>
      </c>
      <c r="U1743" s="127" t="inlineStr">
        <is>
          <t>LA RUCHE LOGISTIQUE</t>
        </is>
      </c>
      <c r="W1743" s="8">
        <f>IF(C1743&lt;&gt;2,"",IF(S1743="5X","5XK",IF(S1743="5Y","5YK",IF(S1743="6B","6BK",IF(S1743="6C","6CK","")))))</f>
        <v/>
      </c>
      <c r="X1743" s="8">
        <f>IF(S1743="6B",_xlfn.XLOOKUP(H1743,'Zoning 2shop'!A:A,'Zoning 2shop'!B:B),IF(S1743="6C",_xlfn.XLOOKUP(G1743,'Zoning 2shop'!C:C,'Zoning 2shop'!D:D),""))</f>
        <v/>
      </c>
      <c r="Y1743" s="112">
        <f>AB1743/Z1743</f>
        <v/>
      </c>
      <c r="Z1743" s="4">
        <f>T1743</f>
        <v/>
      </c>
      <c r="AA1743" s="4">
        <f>IF(OR(S1743="6C",S1743="6B",S1743="5X",S1743="5Y"),0.08,0.5)</f>
        <v/>
      </c>
      <c r="AB1743" s="4">
        <f>$AG$5/$AG$2*Z1743</f>
        <v/>
      </c>
      <c r="AC1743" s="19">
        <f>Z1743+AA1743</f>
        <v/>
      </c>
      <c r="AD1743" s="8">
        <f>IF(COUNTIF(Catégories!A:A,N1743)=0,"catégorie inconnue",LOOKUP(N1743,Catégories!A:A,Catégories!B:B))</f>
        <v/>
      </c>
      <c r="AE1743" s="21">
        <f>SUM(Z1743:AB1743)</f>
        <v/>
      </c>
    </row>
    <row r="1744" hidden="1" s="101">
      <c r="B1744" s="127" t="inlineStr">
        <is>
          <t>13624021</t>
        </is>
      </c>
      <c r="C1744" s="127" t="inlineStr">
        <is>
          <t>2</t>
        </is>
      </c>
      <c r="D1744" s="123" t="n">
        <v>46156</v>
      </c>
      <c r="E1744" s="127" t="inlineStr">
        <is>
          <t>72768</t>
        </is>
      </c>
      <c r="F1744" s="127" t="inlineStr">
        <is>
          <t>21320</t>
        </is>
      </c>
      <c r="G1744" s="127" t="inlineStr">
        <is>
          <t>DE</t>
        </is>
      </c>
      <c r="H1744" s="127" t="inlineStr">
        <is>
          <t>FR</t>
        </is>
      </c>
      <c r="I1744" s="127" t="inlineStr">
        <is>
          <t>111296</t>
        </is>
      </c>
      <c r="J1744" s="127" t="inlineStr">
        <is>
          <t>111296</t>
        </is>
      </c>
      <c r="K1744" s="127" t="inlineStr">
        <is>
          <t>999999</t>
        </is>
      </c>
      <c r="L1744" s="127" t="inlineStr">
        <is>
          <t>XT414231288TS</t>
        </is>
      </c>
      <c r="M1744" s="127" t="inlineStr">
        <is>
          <t>N</t>
        </is>
      </c>
      <c r="N1744" s="127" t="inlineStr">
        <is>
          <t>Transport</t>
        </is>
      </c>
      <c r="O1744" s="127" t="inlineStr">
        <is>
          <t>N</t>
        </is>
      </c>
      <c r="P1744" s="127" t="inlineStr">
        <is>
          <t>S</t>
        </is>
      </c>
      <c r="Q1744" s="127" t="inlineStr">
        <is>
          <t>ZA</t>
        </is>
      </c>
      <c r="R1744" s="147" t="n">
        <v>4.506</v>
      </c>
      <c r="S1744" s="127" t="inlineStr">
        <is>
          <t>6C</t>
        </is>
      </c>
      <c r="T1744" s="148" t="n">
        <v>9.69</v>
      </c>
      <c r="U1744" s="127" t="inlineStr">
        <is>
          <t>LA RUCHE LOGISTIQUE</t>
        </is>
      </c>
      <c r="W1744" s="8">
        <f>IF(C1744&lt;&gt;2,"",IF(S1744="5X","5XK",IF(S1744="5Y","5YK",IF(S1744="6B","6BK",IF(S1744="6C","6CK","")))))</f>
        <v/>
      </c>
      <c r="X1744" s="8">
        <f>IF(S1744="6B",_xlfn.XLOOKUP(H1744,'Zoning 2shop'!A:A,'Zoning 2shop'!B:B),IF(S1744="6C",_xlfn.XLOOKUP(G1744,'Zoning 2shop'!C:C,'Zoning 2shop'!D:D),""))</f>
        <v/>
      </c>
      <c r="Y1744" s="112">
        <f>AB1744/Z1744</f>
        <v/>
      </c>
      <c r="Z1744" s="4">
        <f>T1744</f>
        <v/>
      </c>
      <c r="AA1744" s="4">
        <f>IF(OR(S1744="6C",S1744="6B",S1744="5X",S1744="5Y"),0.08,0.5)</f>
        <v/>
      </c>
      <c r="AB1744" s="4">
        <f>$AG$5/$AG$2*Z1744</f>
        <v/>
      </c>
      <c r="AC1744" s="19">
        <f>Z1744+AA1744</f>
        <v/>
      </c>
      <c r="AD1744" s="8">
        <f>IF(COUNTIF(Catégories!A:A,N1744)=0,"catégorie inconnue",LOOKUP(N1744,Catégories!A:A,Catégories!B:B))</f>
        <v/>
      </c>
      <c r="AE1744" s="21">
        <f>SUM(Z1744:AB1744)</f>
        <v/>
      </c>
    </row>
    <row r="1745" hidden="1" s="101">
      <c r="B1745" s="127" t="inlineStr">
        <is>
          <t>13624021</t>
        </is>
      </c>
      <c r="C1745" s="127" t="inlineStr">
        <is>
          <t>2</t>
        </is>
      </c>
      <c r="D1745" s="123" t="n">
        <v>46156</v>
      </c>
      <c r="E1745" s="127" t="inlineStr">
        <is>
          <t>81247</t>
        </is>
      </c>
      <c r="F1745" s="127" t="inlineStr">
        <is>
          <t>21320</t>
        </is>
      </c>
      <c r="G1745" s="127" t="inlineStr">
        <is>
          <t>DE</t>
        </is>
      </c>
      <c r="H1745" s="127" t="inlineStr">
        <is>
          <t>FR</t>
        </is>
      </c>
      <c r="I1745" s="127" t="inlineStr">
        <is>
          <t>111415</t>
        </is>
      </c>
      <c r="J1745" s="127" t="inlineStr">
        <is>
          <t>111415</t>
        </is>
      </c>
      <c r="K1745" s="127" t="inlineStr">
        <is>
          <t>999999</t>
        </is>
      </c>
      <c r="L1745" s="127" t="inlineStr">
        <is>
          <t>XT414233139TS</t>
        </is>
      </c>
      <c r="M1745" s="127" t="inlineStr">
        <is>
          <t>N</t>
        </is>
      </c>
      <c r="N1745" s="127" t="inlineStr">
        <is>
          <t>Transport</t>
        </is>
      </c>
      <c r="O1745" s="127" t="inlineStr">
        <is>
          <t>N</t>
        </is>
      </c>
      <c r="P1745" s="127" t="inlineStr">
        <is>
          <t>S</t>
        </is>
      </c>
      <c r="Q1745" s="127" t="inlineStr">
        <is>
          <t>ZA</t>
        </is>
      </c>
      <c r="R1745" s="147" t="n">
        <v>2.231</v>
      </c>
      <c r="S1745" s="127" t="inlineStr">
        <is>
          <t>6C</t>
        </is>
      </c>
      <c r="T1745" s="148" t="n">
        <v>8.369999999999999</v>
      </c>
      <c r="U1745" s="127" t="inlineStr">
        <is>
          <t>LA RUCHE LOGISTIQUE</t>
        </is>
      </c>
      <c r="W1745" s="8">
        <f>IF(C1745&lt;&gt;2,"",IF(S1745="5X","5XK",IF(S1745="5Y","5YK",IF(S1745="6B","6BK",IF(S1745="6C","6CK","")))))</f>
        <v/>
      </c>
      <c r="X1745" s="8">
        <f>IF(S1745="6B",_xlfn.XLOOKUP(H1745,'Zoning 2shop'!A:A,'Zoning 2shop'!B:B),IF(S1745="6C",_xlfn.XLOOKUP(G1745,'Zoning 2shop'!C:C,'Zoning 2shop'!D:D),""))</f>
        <v/>
      </c>
      <c r="Y1745" s="112">
        <f>AB1745/Z1745</f>
        <v/>
      </c>
      <c r="Z1745" s="4">
        <f>T1745</f>
        <v/>
      </c>
      <c r="AA1745" s="4">
        <f>IF(OR(S1745="6C",S1745="6B",S1745="5X",S1745="5Y"),0.08,0.5)</f>
        <v/>
      </c>
      <c r="AB1745" s="4">
        <f>$AG$5/$AG$2*Z1745</f>
        <v/>
      </c>
      <c r="AC1745" s="19">
        <f>Z1745+AA1745</f>
        <v/>
      </c>
      <c r="AD1745" s="8">
        <f>IF(COUNTIF(Catégories!A:A,N1745)=0,"catégorie inconnue",LOOKUP(N1745,Catégories!A:A,Catégories!B:B))</f>
        <v/>
      </c>
      <c r="AE1745" s="21">
        <f>SUM(Z1745:AB1745)</f>
        <v/>
      </c>
    </row>
    <row r="1746" hidden="1" s="101">
      <c r="B1746" s="127" t="inlineStr">
        <is>
          <t>13624021</t>
        </is>
      </c>
      <c r="C1746" s="127" t="inlineStr">
        <is>
          <t>2</t>
        </is>
      </c>
      <c r="D1746" s="123" t="n">
        <v>46156</v>
      </c>
      <c r="E1746" s="127" t="inlineStr">
        <is>
          <t>12623</t>
        </is>
      </c>
      <c r="F1746" s="127" t="inlineStr">
        <is>
          <t>21320</t>
        </is>
      </c>
      <c r="G1746" s="127" t="inlineStr">
        <is>
          <t>DE</t>
        </is>
      </c>
      <c r="H1746" s="127" t="inlineStr">
        <is>
          <t>FR</t>
        </is>
      </c>
      <c r="I1746" s="127" t="inlineStr">
        <is>
          <t>110001</t>
        </is>
      </c>
      <c r="J1746" s="127" t="inlineStr">
        <is>
          <t>110001</t>
        </is>
      </c>
      <c r="K1746" s="127" t="inlineStr">
        <is>
          <t>999999</t>
        </is>
      </c>
      <c r="L1746" s="127" t="inlineStr">
        <is>
          <t>XT414234341TS</t>
        </is>
      </c>
      <c r="M1746" s="127" t="inlineStr">
        <is>
          <t>N</t>
        </is>
      </c>
      <c r="N1746" s="127" t="inlineStr">
        <is>
          <t>Transport</t>
        </is>
      </c>
      <c r="O1746" s="127" t="inlineStr">
        <is>
          <t>N</t>
        </is>
      </c>
      <c r="P1746" s="127" t="inlineStr">
        <is>
          <t>S</t>
        </is>
      </c>
      <c r="Q1746" s="127" t="inlineStr">
        <is>
          <t>ZA</t>
        </is>
      </c>
      <c r="R1746" s="147" t="n">
        <v>8.711</v>
      </c>
      <c r="S1746" s="127" t="inlineStr">
        <is>
          <t>6C</t>
        </is>
      </c>
      <c r="T1746" s="148" t="n">
        <v>12.33</v>
      </c>
      <c r="U1746" s="127" t="inlineStr">
        <is>
          <t>LA RUCHE LOGISTIQUE</t>
        </is>
      </c>
      <c r="W1746" s="8">
        <f>IF(C1746&lt;&gt;2,"",IF(S1746="5X","5XK",IF(S1746="5Y","5YK",IF(S1746="6B","6BK",IF(S1746="6C","6CK","")))))</f>
        <v/>
      </c>
      <c r="X1746" s="8">
        <f>IF(S1746="6B",_xlfn.XLOOKUP(H1746,'Zoning 2shop'!A:A,'Zoning 2shop'!B:B),IF(S1746="6C",_xlfn.XLOOKUP(G1746,'Zoning 2shop'!C:C,'Zoning 2shop'!D:D),""))</f>
        <v/>
      </c>
      <c r="Y1746" s="112">
        <f>AB1746/Z1746</f>
        <v/>
      </c>
      <c r="Z1746" s="4">
        <f>T1746</f>
        <v/>
      </c>
      <c r="AA1746" s="4">
        <f>IF(OR(S1746="6C",S1746="6B",S1746="5X",S1746="5Y"),0.08,0.5)</f>
        <v/>
      </c>
      <c r="AB1746" s="4">
        <f>$AG$5/$AG$2*Z1746</f>
        <v/>
      </c>
      <c r="AC1746" s="19">
        <f>Z1746+AA1746</f>
        <v/>
      </c>
      <c r="AD1746" s="8">
        <f>IF(COUNTIF(Catégories!A:A,N1746)=0,"catégorie inconnue",LOOKUP(N1746,Catégories!A:A,Catégories!B:B))</f>
        <v/>
      </c>
      <c r="AE1746" s="21">
        <f>SUM(Z1746:AB1746)</f>
        <v/>
      </c>
    </row>
    <row r="1747" hidden="1" s="101">
      <c r="B1747" s="127" t="inlineStr">
        <is>
          <t>13624021</t>
        </is>
      </c>
      <c r="C1747" s="127" t="inlineStr">
        <is>
          <t>2</t>
        </is>
      </c>
      <c r="D1747" s="123" t="n">
        <v>46156</v>
      </c>
      <c r="E1747" s="127" t="inlineStr">
        <is>
          <t>1017 HA</t>
        </is>
      </c>
      <c r="F1747" s="127" t="inlineStr">
        <is>
          <t>21320</t>
        </is>
      </c>
      <c r="G1747" s="127" t="inlineStr">
        <is>
          <t>NL</t>
        </is>
      </c>
      <c r="H1747" s="127" t="inlineStr">
        <is>
          <t>FR</t>
        </is>
      </c>
      <c r="I1747" s="127" t="inlineStr">
        <is>
          <t>109691</t>
        </is>
      </c>
      <c r="J1747" s="127" t="inlineStr">
        <is>
          <t>109691</t>
        </is>
      </c>
      <c r="K1747" s="127" t="inlineStr">
        <is>
          <t>999999</t>
        </is>
      </c>
      <c r="L1747" s="127" t="inlineStr">
        <is>
          <t>XT414235024TS</t>
        </is>
      </c>
      <c r="M1747" s="127" t="inlineStr">
        <is>
          <t>N</t>
        </is>
      </c>
      <c r="N1747" s="127" t="inlineStr">
        <is>
          <t>Transport</t>
        </is>
      </c>
      <c r="O1747" s="127" t="inlineStr">
        <is>
          <t>N</t>
        </is>
      </c>
      <c r="P1747" s="127" t="inlineStr">
        <is>
          <t>S</t>
        </is>
      </c>
      <c r="Q1747" s="127" t="inlineStr">
        <is>
          <t>ZA</t>
        </is>
      </c>
      <c r="R1747" s="147" t="n">
        <v>0.79</v>
      </c>
      <c r="S1747" s="127" t="inlineStr">
        <is>
          <t>6C</t>
        </is>
      </c>
      <c r="T1747" s="148" t="n">
        <v>5.55</v>
      </c>
      <c r="U1747" s="127" t="inlineStr">
        <is>
          <t>LA RUCHE LOGISTIQUE</t>
        </is>
      </c>
      <c r="W1747" s="8">
        <f>IF(C1747&lt;&gt;2,"",IF(S1747="5X","5XK",IF(S1747="5Y","5YK",IF(S1747="6B","6BK",IF(S1747="6C","6CK","")))))</f>
        <v/>
      </c>
      <c r="X1747" s="8">
        <f>IF(S1747="6B",_xlfn.XLOOKUP(H1747,'Zoning 2shop'!A:A,'Zoning 2shop'!B:B),IF(S1747="6C",_xlfn.XLOOKUP(G1747,'Zoning 2shop'!C:C,'Zoning 2shop'!D:D),""))</f>
        <v/>
      </c>
      <c r="Y1747" s="112">
        <f>AB1747/Z1747</f>
        <v/>
      </c>
      <c r="Z1747" s="4">
        <f>T1747</f>
        <v/>
      </c>
      <c r="AA1747" s="4">
        <f>IF(OR(S1747="6C",S1747="6B",S1747="5X",S1747="5Y"),0.08,0.5)</f>
        <v/>
      </c>
      <c r="AB1747" s="4">
        <f>$AG$5/$AG$2*Z1747</f>
        <v/>
      </c>
      <c r="AC1747" s="19">
        <f>Z1747+AA1747</f>
        <v/>
      </c>
      <c r="AD1747" s="8">
        <f>IF(COUNTIF(Catégories!A:A,N1747)=0,"catégorie inconnue",LOOKUP(N1747,Catégories!A:A,Catégories!B:B))</f>
        <v/>
      </c>
      <c r="AE1747" s="21">
        <f>SUM(Z1747:AB1747)</f>
        <v/>
      </c>
    </row>
    <row r="1748" hidden="1" s="101">
      <c r="B1748" s="127" t="inlineStr">
        <is>
          <t>13624021</t>
        </is>
      </c>
      <c r="C1748" s="127" t="inlineStr">
        <is>
          <t>2</t>
        </is>
      </c>
      <c r="D1748" s="123" t="n">
        <v>46156</v>
      </c>
      <c r="E1748" s="127" t="inlineStr">
        <is>
          <t>14776</t>
        </is>
      </c>
      <c r="F1748" s="127" t="inlineStr">
        <is>
          <t>21320</t>
        </is>
      </c>
      <c r="G1748" s="127" t="inlineStr">
        <is>
          <t>DE</t>
        </is>
      </c>
      <c r="H1748" s="127" t="inlineStr">
        <is>
          <t>FR</t>
        </is>
      </c>
      <c r="I1748" s="127" t="inlineStr">
        <is>
          <t>110590</t>
        </is>
      </c>
      <c r="J1748" s="127" t="inlineStr">
        <is>
          <t>110590</t>
        </is>
      </c>
      <c r="K1748" s="127" t="inlineStr">
        <is>
          <t>999999</t>
        </is>
      </c>
      <c r="L1748" s="127" t="inlineStr">
        <is>
          <t>XT414235038TS</t>
        </is>
      </c>
      <c r="M1748" s="127" t="inlineStr">
        <is>
          <t>N</t>
        </is>
      </c>
      <c r="N1748" s="127" t="inlineStr">
        <is>
          <t>Transport</t>
        </is>
      </c>
      <c r="O1748" s="127" t="inlineStr">
        <is>
          <t>N</t>
        </is>
      </c>
      <c r="P1748" s="127" t="inlineStr">
        <is>
          <t>S</t>
        </is>
      </c>
      <c r="Q1748" s="127" t="inlineStr">
        <is>
          <t>ZA</t>
        </is>
      </c>
      <c r="R1748" s="147" t="n">
        <v>1.008</v>
      </c>
      <c r="S1748" s="127" t="inlineStr">
        <is>
          <t>6C</t>
        </is>
      </c>
      <c r="T1748" s="148" t="n">
        <v>5.88</v>
      </c>
      <c r="U1748" s="127" t="inlineStr">
        <is>
          <t>LA RUCHE LOGISTIQUE</t>
        </is>
      </c>
      <c r="W1748" s="8">
        <f>IF(C1748&lt;&gt;2,"",IF(S1748="5X","5XK",IF(S1748="5Y","5YK",IF(S1748="6B","6BK",IF(S1748="6C","6CK","")))))</f>
        <v/>
      </c>
      <c r="X1748" s="8">
        <f>IF(S1748="6B",_xlfn.XLOOKUP(H1748,'Zoning 2shop'!A:A,'Zoning 2shop'!B:B),IF(S1748="6C",_xlfn.XLOOKUP(G1748,'Zoning 2shop'!C:C,'Zoning 2shop'!D:D),""))</f>
        <v/>
      </c>
      <c r="Y1748" s="112">
        <f>AB1748/Z1748</f>
        <v/>
      </c>
      <c r="Z1748" s="4">
        <f>T1748</f>
        <v/>
      </c>
      <c r="AA1748" s="4">
        <f>IF(OR(S1748="6C",S1748="6B",S1748="5X",S1748="5Y"),0.08,0.5)</f>
        <v/>
      </c>
      <c r="AB1748" s="4">
        <f>$AG$5/$AG$2*Z1748</f>
        <v/>
      </c>
      <c r="AC1748" s="19">
        <f>Z1748+AA1748</f>
        <v/>
      </c>
      <c r="AD1748" s="8">
        <f>IF(COUNTIF(Catégories!A:A,N1748)=0,"catégorie inconnue",LOOKUP(N1748,Catégories!A:A,Catégories!B:B))</f>
        <v/>
      </c>
      <c r="AE1748" s="21">
        <f>SUM(Z1748:AB1748)</f>
        <v/>
      </c>
    </row>
    <row r="1749" hidden="1" s="101">
      <c r="B1749" s="127" t="inlineStr">
        <is>
          <t>13624021</t>
        </is>
      </c>
      <c r="C1749" s="127" t="inlineStr">
        <is>
          <t>2</t>
        </is>
      </c>
      <c r="D1749" s="123" t="n">
        <v>46156</v>
      </c>
      <c r="E1749" s="127" t="inlineStr">
        <is>
          <t>50226</t>
        </is>
      </c>
      <c r="F1749" s="127" t="inlineStr">
        <is>
          <t>21320</t>
        </is>
      </c>
      <c r="G1749" s="127" t="inlineStr">
        <is>
          <t>DE</t>
        </is>
      </c>
      <c r="H1749" s="127" t="inlineStr">
        <is>
          <t>FR</t>
        </is>
      </c>
      <c r="I1749" s="127" t="inlineStr">
        <is>
          <t>108636</t>
        </is>
      </c>
      <c r="J1749" s="127" t="inlineStr">
        <is>
          <t>108636</t>
        </is>
      </c>
      <c r="K1749" s="127" t="inlineStr">
        <is>
          <t>999999</t>
        </is>
      </c>
      <c r="L1749" s="127" t="inlineStr">
        <is>
          <t>XT414235639TS</t>
        </is>
      </c>
      <c r="M1749" s="127" t="inlineStr">
        <is>
          <t>N</t>
        </is>
      </c>
      <c r="N1749" s="127" t="inlineStr">
        <is>
          <t>Transport</t>
        </is>
      </c>
      <c r="O1749" s="127" t="inlineStr">
        <is>
          <t>N</t>
        </is>
      </c>
      <c r="P1749" s="127" t="inlineStr">
        <is>
          <t>S</t>
        </is>
      </c>
      <c r="Q1749" s="127" t="inlineStr">
        <is>
          <t>ZA</t>
        </is>
      </c>
      <c r="R1749" s="147" t="n">
        <v>5.904</v>
      </c>
      <c r="S1749" s="127" t="inlineStr">
        <is>
          <t>6C</t>
        </is>
      </c>
      <c r="T1749" s="148" t="n">
        <v>10.35</v>
      </c>
      <c r="U1749" s="127" t="inlineStr">
        <is>
          <t>LA RUCHE LOGISTIQUE</t>
        </is>
      </c>
      <c r="W1749" s="8">
        <f>IF(C1749&lt;&gt;2,"",IF(S1749="5X","5XK",IF(S1749="5Y","5YK",IF(S1749="6B","6BK",IF(S1749="6C","6CK","")))))</f>
        <v/>
      </c>
      <c r="X1749" s="8">
        <f>IF(S1749="6B",_xlfn.XLOOKUP(H1749,'Zoning 2shop'!A:A,'Zoning 2shop'!B:B),IF(S1749="6C",_xlfn.XLOOKUP(G1749,'Zoning 2shop'!C:C,'Zoning 2shop'!D:D),""))</f>
        <v/>
      </c>
      <c r="Y1749" s="112">
        <f>AB1749/Z1749</f>
        <v/>
      </c>
      <c r="Z1749" s="4">
        <f>T1749</f>
        <v/>
      </c>
      <c r="AA1749" s="4">
        <f>IF(OR(S1749="6C",S1749="6B",S1749="5X",S1749="5Y"),0.08,0.5)</f>
        <v/>
      </c>
      <c r="AB1749" s="4">
        <f>$AG$5/$AG$2*Z1749</f>
        <v/>
      </c>
      <c r="AC1749" s="19">
        <f>Z1749+AA1749</f>
        <v/>
      </c>
      <c r="AD1749" s="8">
        <f>IF(COUNTIF(Catégories!A:A,N1749)=0,"catégorie inconnue",LOOKUP(N1749,Catégories!A:A,Catégories!B:B))</f>
        <v/>
      </c>
      <c r="AE1749" s="21">
        <f>SUM(Z1749:AB1749)</f>
        <v/>
      </c>
    </row>
    <row r="1750" hidden="1" s="101">
      <c r="B1750" s="127" t="inlineStr">
        <is>
          <t>13624021</t>
        </is>
      </c>
      <c r="C1750" s="127" t="inlineStr">
        <is>
          <t>2</t>
        </is>
      </c>
      <c r="D1750" s="123" t="n">
        <v>46156</v>
      </c>
      <c r="E1750" s="127" t="inlineStr">
        <is>
          <t>1220</t>
        </is>
      </c>
      <c r="F1750" s="127" t="inlineStr">
        <is>
          <t>21320</t>
        </is>
      </c>
      <c r="G1750" s="127" t="inlineStr">
        <is>
          <t>AT</t>
        </is>
      </c>
      <c r="H1750" s="127" t="inlineStr">
        <is>
          <t>FR</t>
        </is>
      </c>
      <c r="I1750" s="127" t="inlineStr">
        <is>
          <t>109672</t>
        </is>
      </c>
      <c r="J1750" s="127" t="inlineStr">
        <is>
          <t>109672</t>
        </is>
      </c>
      <c r="K1750" s="127" t="inlineStr">
        <is>
          <t>999999</t>
        </is>
      </c>
      <c r="L1750" s="127" t="inlineStr">
        <is>
          <t>XT414237904TS</t>
        </is>
      </c>
      <c r="M1750" s="127" t="inlineStr">
        <is>
          <t>N</t>
        </is>
      </c>
      <c r="N1750" s="127" t="inlineStr">
        <is>
          <t>Transport</t>
        </is>
      </c>
      <c r="O1750" s="127" t="inlineStr">
        <is>
          <t>N</t>
        </is>
      </c>
      <c r="P1750" s="127" t="inlineStr">
        <is>
          <t>S</t>
        </is>
      </c>
      <c r="Q1750" s="127" t="inlineStr">
        <is>
          <t>ZA</t>
        </is>
      </c>
      <c r="R1750" s="147" t="n">
        <v>0.638</v>
      </c>
      <c r="S1750" s="127" t="inlineStr">
        <is>
          <t>6C</t>
        </is>
      </c>
      <c r="T1750" s="148" t="n">
        <v>9.69</v>
      </c>
      <c r="U1750" s="127" t="inlineStr">
        <is>
          <t>LA RUCHE LOGISTIQUE</t>
        </is>
      </c>
      <c r="W1750" s="8">
        <f>IF(C1750&lt;&gt;2,"",IF(S1750="5X","5XK",IF(S1750="5Y","5YK",IF(S1750="6B","6BK",IF(S1750="6C","6CK","")))))</f>
        <v/>
      </c>
      <c r="X1750" s="8">
        <f>IF(S1750="6B",_xlfn.XLOOKUP(H1750,'Zoning 2shop'!A:A,'Zoning 2shop'!B:B),IF(S1750="6C",_xlfn.XLOOKUP(G1750,'Zoning 2shop'!C:C,'Zoning 2shop'!D:D),""))</f>
        <v/>
      </c>
      <c r="Y1750" s="112">
        <f>AB1750/Z1750</f>
        <v/>
      </c>
      <c r="Z1750" s="4">
        <f>T1750</f>
        <v/>
      </c>
      <c r="AA1750" s="4">
        <f>IF(OR(S1750="6C",S1750="6B",S1750="5X",S1750="5Y"),0.08,0.5)</f>
        <v/>
      </c>
      <c r="AB1750" s="4">
        <f>$AG$5/$AG$2*Z1750</f>
        <v/>
      </c>
      <c r="AC1750" s="19">
        <f>Z1750+AA1750</f>
        <v/>
      </c>
      <c r="AD1750" s="8">
        <f>IF(COUNTIF(Catégories!A:A,N1750)=0,"catégorie inconnue",LOOKUP(N1750,Catégories!A:A,Catégories!B:B))</f>
        <v/>
      </c>
      <c r="AE1750" s="21">
        <f>SUM(Z1750:AB1750)</f>
        <v/>
      </c>
    </row>
    <row r="1751" hidden="1" s="101">
      <c r="B1751" s="127" t="inlineStr">
        <is>
          <t>13624021</t>
        </is>
      </c>
      <c r="C1751" s="127" t="inlineStr">
        <is>
          <t>2</t>
        </is>
      </c>
      <c r="D1751" s="123" t="n">
        <v>46156</v>
      </c>
      <c r="E1751" s="127" t="inlineStr">
        <is>
          <t>64846</t>
        </is>
      </c>
      <c r="F1751" s="127" t="inlineStr">
        <is>
          <t>21320</t>
        </is>
      </c>
      <c r="G1751" s="127" t="inlineStr">
        <is>
          <t>DE</t>
        </is>
      </c>
      <c r="H1751" s="127" t="inlineStr">
        <is>
          <t>FR</t>
        </is>
      </c>
      <c r="I1751" s="127" t="inlineStr">
        <is>
          <t>109803</t>
        </is>
      </c>
      <c r="J1751" s="127" t="inlineStr">
        <is>
          <t>109803</t>
        </is>
      </c>
      <c r="K1751" s="127" t="inlineStr">
        <is>
          <t>999999</t>
        </is>
      </c>
      <c r="L1751" s="127" t="inlineStr">
        <is>
          <t>XT414238272TS</t>
        </is>
      </c>
      <c r="M1751" s="127" t="inlineStr">
        <is>
          <t>N</t>
        </is>
      </c>
      <c r="N1751" s="127" t="inlineStr">
        <is>
          <t>Transport</t>
        </is>
      </c>
      <c r="O1751" s="127" t="inlineStr">
        <is>
          <t>N</t>
        </is>
      </c>
      <c r="P1751" s="127" t="inlineStr">
        <is>
          <t>S</t>
        </is>
      </c>
      <c r="Q1751" s="127" t="inlineStr">
        <is>
          <t>ZA</t>
        </is>
      </c>
      <c r="R1751" s="147" t="n">
        <v>4.532</v>
      </c>
      <c r="S1751" s="127" t="inlineStr">
        <is>
          <t>6C</t>
        </is>
      </c>
      <c r="T1751" s="148" t="n">
        <v>9.69</v>
      </c>
      <c r="U1751" s="127" t="inlineStr">
        <is>
          <t>LA RUCHE LOGISTIQUE</t>
        </is>
      </c>
      <c r="W1751" s="8">
        <f>IF(C1751&lt;&gt;2,"",IF(S1751="5X","5XK",IF(S1751="5Y","5YK",IF(S1751="6B","6BK",IF(S1751="6C","6CK","")))))</f>
        <v/>
      </c>
      <c r="X1751" s="8">
        <f>IF(S1751="6B",_xlfn.XLOOKUP(H1751,'Zoning 2shop'!A:A,'Zoning 2shop'!B:B),IF(S1751="6C",_xlfn.XLOOKUP(G1751,'Zoning 2shop'!C:C,'Zoning 2shop'!D:D),""))</f>
        <v/>
      </c>
      <c r="Y1751" s="112">
        <f>AB1751/Z1751</f>
        <v/>
      </c>
      <c r="Z1751" s="4">
        <f>T1751</f>
        <v/>
      </c>
      <c r="AA1751" s="4">
        <f>IF(OR(S1751="6C",S1751="6B",S1751="5X",S1751="5Y"),0.08,0.5)</f>
        <v/>
      </c>
      <c r="AB1751" s="4">
        <f>$AG$5/$AG$2*Z1751</f>
        <v/>
      </c>
      <c r="AC1751" s="19">
        <f>Z1751+AA1751</f>
        <v/>
      </c>
      <c r="AD1751" s="8">
        <f>IF(COUNTIF(Catégories!A:A,N1751)=0,"catégorie inconnue",LOOKUP(N1751,Catégories!A:A,Catégories!B:B))</f>
        <v/>
      </c>
      <c r="AE1751" s="21">
        <f>SUM(Z1751:AB1751)</f>
        <v/>
      </c>
    </row>
    <row r="1752" hidden="1" s="101">
      <c r="B1752" s="127" t="inlineStr">
        <is>
          <t>13624021</t>
        </is>
      </c>
      <c r="C1752" s="127" t="inlineStr">
        <is>
          <t>2</t>
        </is>
      </c>
      <c r="D1752" s="123" t="n">
        <v>46156</v>
      </c>
      <c r="E1752" s="127" t="inlineStr">
        <is>
          <t>83071</t>
        </is>
      </c>
      <c r="F1752" s="127" t="inlineStr">
        <is>
          <t>21320</t>
        </is>
      </c>
      <c r="G1752" s="127" t="inlineStr">
        <is>
          <t>DE</t>
        </is>
      </c>
      <c r="H1752" s="127" t="inlineStr">
        <is>
          <t>FR</t>
        </is>
      </c>
      <c r="I1752" s="127" t="inlineStr">
        <is>
          <t>108627</t>
        </is>
      </c>
      <c r="J1752" s="127" t="inlineStr">
        <is>
          <t>108627</t>
        </is>
      </c>
      <c r="K1752" s="127" t="inlineStr">
        <is>
          <t>999999</t>
        </is>
      </c>
      <c r="L1752" s="127" t="inlineStr">
        <is>
          <t>XT414238856TS</t>
        </is>
      </c>
      <c r="M1752" s="127" t="inlineStr">
        <is>
          <t>N</t>
        </is>
      </c>
      <c r="N1752" s="127" t="inlineStr">
        <is>
          <t>Transport</t>
        </is>
      </c>
      <c r="O1752" s="127" t="inlineStr">
        <is>
          <t>N</t>
        </is>
      </c>
      <c r="P1752" s="127" t="inlineStr">
        <is>
          <t>S</t>
        </is>
      </c>
      <c r="Q1752" s="127" t="inlineStr">
        <is>
          <t>ZA</t>
        </is>
      </c>
      <c r="R1752" s="147" t="n">
        <v>4.403</v>
      </c>
      <c r="S1752" s="127" t="inlineStr">
        <is>
          <t>6C</t>
        </is>
      </c>
      <c r="T1752" s="148" t="n">
        <v>9.69</v>
      </c>
      <c r="U1752" s="127" t="inlineStr">
        <is>
          <t>LA RUCHE LOGISTIQUE</t>
        </is>
      </c>
      <c r="W1752" s="8">
        <f>IF(C1752&lt;&gt;2,"",IF(S1752="5X","5XK",IF(S1752="5Y","5YK",IF(S1752="6B","6BK",IF(S1752="6C","6CK","")))))</f>
        <v/>
      </c>
      <c r="X1752" s="8">
        <f>IF(S1752="6B",_xlfn.XLOOKUP(H1752,'Zoning 2shop'!A:A,'Zoning 2shop'!B:B),IF(S1752="6C",_xlfn.XLOOKUP(G1752,'Zoning 2shop'!C:C,'Zoning 2shop'!D:D),""))</f>
        <v/>
      </c>
      <c r="Y1752" s="112">
        <f>AB1752/Z1752</f>
        <v/>
      </c>
      <c r="Z1752" s="4">
        <f>T1752</f>
        <v/>
      </c>
      <c r="AA1752" s="4">
        <f>IF(OR(S1752="6C",S1752="6B",S1752="5X",S1752="5Y"),0.08,0.5)</f>
        <v/>
      </c>
      <c r="AB1752" s="4">
        <f>$AG$5/$AG$2*Z1752</f>
        <v/>
      </c>
      <c r="AC1752" s="19">
        <f>Z1752+AA1752</f>
        <v/>
      </c>
      <c r="AD1752" s="8">
        <f>IF(COUNTIF(Catégories!A:A,N1752)=0,"catégorie inconnue",LOOKUP(N1752,Catégories!A:A,Catégories!B:B))</f>
        <v/>
      </c>
      <c r="AE1752" s="21">
        <f>SUM(Z1752:AB1752)</f>
        <v/>
      </c>
    </row>
    <row r="1753" hidden="1" s="101">
      <c r="B1753" s="127" t="inlineStr">
        <is>
          <t>13624021</t>
        </is>
      </c>
      <c r="C1753" s="127" t="inlineStr">
        <is>
          <t>2</t>
        </is>
      </c>
      <c r="D1753" s="123" t="n">
        <v>46156</v>
      </c>
      <c r="E1753" s="127" t="inlineStr">
        <is>
          <t>83646</t>
        </is>
      </c>
      <c r="F1753" s="127" t="inlineStr">
        <is>
          <t>21320</t>
        </is>
      </c>
      <c r="G1753" s="127" t="inlineStr">
        <is>
          <t>DE</t>
        </is>
      </c>
      <c r="H1753" s="127" t="inlineStr">
        <is>
          <t>FR</t>
        </is>
      </c>
      <c r="I1753" s="127" t="inlineStr">
        <is>
          <t>107379</t>
        </is>
      </c>
      <c r="J1753" s="127" t="inlineStr">
        <is>
          <t>107379</t>
        </is>
      </c>
      <c r="K1753" s="127" t="inlineStr">
        <is>
          <t>999999</t>
        </is>
      </c>
      <c r="L1753" s="127" t="inlineStr">
        <is>
          <t>XT414239105TS</t>
        </is>
      </c>
      <c r="M1753" s="127" t="inlineStr">
        <is>
          <t>N</t>
        </is>
      </c>
      <c r="N1753" s="127" t="inlineStr">
        <is>
          <t>Transport</t>
        </is>
      </c>
      <c r="O1753" s="127" t="inlineStr">
        <is>
          <t>N</t>
        </is>
      </c>
      <c r="P1753" s="127" t="inlineStr">
        <is>
          <t>S</t>
        </is>
      </c>
      <c r="Q1753" s="127" t="inlineStr">
        <is>
          <t>ZA</t>
        </is>
      </c>
      <c r="R1753" s="147" t="n">
        <v>4.678</v>
      </c>
      <c r="S1753" s="127" t="inlineStr">
        <is>
          <t>6C</t>
        </is>
      </c>
      <c r="T1753" s="148" t="n">
        <v>9.69</v>
      </c>
      <c r="U1753" s="127" t="inlineStr">
        <is>
          <t>LA RUCHE LOGISTIQUE</t>
        </is>
      </c>
      <c r="W1753" s="8">
        <f>IF(C1753&lt;&gt;2,"",IF(S1753="5X","5XK",IF(S1753="5Y","5YK",IF(S1753="6B","6BK",IF(S1753="6C","6CK","")))))</f>
        <v/>
      </c>
      <c r="X1753" s="8">
        <f>IF(S1753="6B",_xlfn.XLOOKUP(H1753,'Zoning 2shop'!A:A,'Zoning 2shop'!B:B),IF(S1753="6C",_xlfn.XLOOKUP(G1753,'Zoning 2shop'!C:C,'Zoning 2shop'!D:D),""))</f>
        <v/>
      </c>
      <c r="Y1753" s="112">
        <f>AB1753/Z1753</f>
        <v/>
      </c>
      <c r="Z1753" s="4">
        <f>T1753</f>
        <v/>
      </c>
      <c r="AA1753" s="4">
        <f>IF(OR(S1753="6C",S1753="6B",S1753="5X",S1753="5Y"),0.08,0.5)</f>
        <v/>
      </c>
      <c r="AB1753" s="4">
        <f>$AG$5/$AG$2*Z1753</f>
        <v/>
      </c>
      <c r="AC1753" s="19">
        <f>Z1753+AA1753</f>
        <v/>
      </c>
      <c r="AD1753" s="8">
        <f>IF(COUNTIF(Catégories!A:A,N1753)=0,"catégorie inconnue",LOOKUP(N1753,Catégories!A:A,Catégories!B:B))</f>
        <v/>
      </c>
      <c r="AE1753" s="21">
        <f>SUM(Z1753:AB1753)</f>
        <v/>
      </c>
    </row>
    <row r="1754" hidden="1" s="101">
      <c r="B1754" s="127" t="inlineStr">
        <is>
          <t>13624021</t>
        </is>
      </c>
      <c r="C1754" s="127" t="inlineStr">
        <is>
          <t>2</t>
        </is>
      </c>
      <c r="D1754" s="123" t="n">
        <v>46156</v>
      </c>
      <c r="E1754" s="127" t="inlineStr">
        <is>
          <t>79249</t>
        </is>
      </c>
      <c r="F1754" s="127" t="inlineStr">
        <is>
          <t>21320</t>
        </is>
      </c>
      <c r="G1754" s="127" t="inlineStr">
        <is>
          <t>DE</t>
        </is>
      </c>
      <c r="H1754" s="127" t="inlineStr">
        <is>
          <t>FR</t>
        </is>
      </c>
      <c r="I1754" s="127" t="inlineStr">
        <is>
          <t>111388</t>
        </is>
      </c>
      <c r="J1754" s="127" t="inlineStr">
        <is>
          <t>111388</t>
        </is>
      </c>
      <c r="K1754" s="127" t="inlineStr">
        <is>
          <t>999999</t>
        </is>
      </c>
      <c r="L1754" s="127" t="inlineStr">
        <is>
          <t>XT414239159TS</t>
        </is>
      </c>
      <c r="M1754" s="127" t="inlineStr">
        <is>
          <t>N</t>
        </is>
      </c>
      <c r="N1754" s="127" t="inlineStr">
        <is>
          <t>Transport</t>
        </is>
      </c>
      <c r="O1754" s="127" t="inlineStr">
        <is>
          <t>N</t>
        </is>
      </c>
      <c r="P1754" s="127" t="inlineStr">
        <is>
          <t>S</t>
        </is>
      </c>
      <c r="Q1754" s="127" t="inlineStr">
        <is>
          <t>ZA</t>
        </is>
      </c>
      <c r="R1754" s="147" t="n">
        <v>4.638</v>
      </c>
      <c r="S1754" s="127" t="inlineStr">
        <is>
          <t>6C</t>
        </is>
      </c>
      <c r="T1754" s="148" t="n">
        <v>9.69</v>
      </c>
      <c r="U1754" s="127" t="inlineStr">
        <is>
          <t>LA RUCHE LOGISTIQUE</t>
        </is>
      </c>
      <c r="W1754" s="8">
        <f>IF(C1754&lt;&gt;2,"",IF(S1754="5X","5XK",IF(S1754="5Y","5YK",IF(S1754="6B","6BK",IF(S1754="6C","6CK","")))))</f>
        <v/>
      </c>
      <c r="X1754" s="8">
        <f>IF(S1754="6B",_xlfn.XLOOKUP(H1754,'Zoning 2shop'!A:A,'Zoning 2shop'!B:B),IF(S1754="6C",_xlfn.XLOOKUP(G1754,'Zoning 2shop'!C:C,'Zoning 2shop'!D:D),""))</f>
        <v/>
      </c>
      <c r="Y1754" s="112">
        <f>AB1754/Z1754</f>
        <v/>
      </c>
      <c r="Z1754" s="4">
        <f>T1754</f>
        <v/>
      </c>
      <c r="AA1754" s="4">
        <f>IF(OR(S1754="6C",S1754="6B",S1754="5X",S1754="5Y"),0.08,0.5)</f>
        <v/>
      </c>
      <c r="AB1754" s="4">
        <f>$AG$5/$AG$2*Z1754</f>
        <v/>
      </c>
      <c r="AC1754" s="19">
        <f>Z1754+AA1754</f>
        <v/>
      </c>
      <c r="AD1754" s="8">
        <f>IF(COUNTIF(Catégories!A:A,N1754)=0,"catégorie inconnue",LOOKUP(N1754,Catégories!A:A,Catégories!B:B))</f>
        <v/>
      </c>
      <c r="AE1754" s="21">
        <f>SUM(Z1754:AB1754)</f>
        <v/>
      </c>
    </row>
    <row r="1755" hidden="1" s="101">
      <c r="B1755" s="127" t="inlineStr">
        <is>
          <t>13624021</t>
        </is>
      </c>
      <c r="C1755" s="127" t="inlineStr">
        <is>
          <t>2</t>
        </is>
      </c>
      <c r="D1755" s="123" t="n">
        <v>46156</v>
      </c>
      <c r="E1755" s="127" t="inlineStr">
        <is>
          <t>39108</t>
        </is>
      </c>
      <c r="F1755" s="127" t="inlineStr">
        <is>
          <t>21320</t>
        </is>
      </c>
      <c r="G1755" s="127" t="inlineStr">
        <is>
          <t>DE</t>
        </is>
      </c>
      <c r="H1755" s="127" t="inlineStr">
        <is>
          <t>FR</t>
        </is>
      </c>
      <c r="I1755" s="127" t="inlineStr">
        <is>
          <t>108811</t>
        </is>
      </c>
      <c r="J1755" s="127" t="inlineStr">
        <is>
          <t>108811</t>
        </is>
      </c>
      <c r="K1755" s="127" t="inlineStr">
        <is>
          <t>999999</t>
        </is>
      </c>
      <c r="L1755" s="127" t="inlineStr">
        <is>
          <t>XT414239278TS</t>
        </is>
      </c>
      <c r="M1755" s="127" t="inlineStr">
        <is>
          <t>N</t>
        </is>
      </c>
      <c r="N1755" s="127" t="inlineStr">
        <is>
          <t>Transport</t>
        </is>
      </c>
      <c r="O1755" s="127" t="inlineStr">
        <is>
          <t>N</t>
        </is>
      </c>
      <c r="P1755" s="127" t="inlineStr">
        <is>
          <t>S</t>
        </is>
      </c>
      <c r="Q1755" s="127" t="inlineStr">
        <is>
          <t>ZA</t>
        </is>
      </c>
      <c r="R1755" s="147" t="n">
        <v>5.904</v>
      </c>
      <c r="S1755" s="127" t="inlineStr">
        <is>
          <t>6C</t>
        </is>
      </c>
      <c r="T1755" s="148" t="n">
        <v>10.35</v>
      </c>
      <c r="U1755" s="127" t="inlineStr">
        <is>
          <t>LA RUCHE LOGISTIQUE</t>
        </is>
      </c>
      <c r="W1755" s="8">
        <f>IF(C1755&lt;&gt;2,"",IF(S1755="5X","5XK",IF(S1755="5Y","5YK",IF(S1755="6B","6BK",IF(S1755="6C","6CK","")))))</f>
        <v/>
      </c>
      <c r="X1755" s="8">
        <f>IF(S1755="6B",_xlfn.XLOOKUP(H1755,'Zoning 2shop'!A:A,'Zoning 2shop'!B:B),IF(S1755="6C",_xlfn.XLOOKUP(G1755,'Zoning 2shop'!C:C,'Zoning 2shop'!D:D),""))</f>
        <v/>
      </c>
      <c r="Y1755" s="112">
        <f>AB1755/Z1755</f>
        <v/>
      </c>
      <c r="Z1755" s="4">
        <f>T1755</f>
        <v/>
      </c>
      <c r="AA1755" s="4">
        <f>IF(OR(S1755="6C",S1755="6B",S1755="5X",S1755="5Y"),0.08,0.5)</f>
        <v/>
      </c>
      <c r="AB1755" s="4">
        <f>$AG$5/$AG$2*Z1755</f>
        <v/>
      </c>
      <c r="AC1755" s="19">
        <f>Z1755+AA1755</f>
        <v/>
      </c>
      <c r="AD1755" s="8">
        <f>IF(COUNTIF(Catégories!A:A,N1755)=0,"catégorie inconnue",LOOKUP(N1755,Catégories!A:A,Catégories!B:B))</f>
        <v/>
      </c>
      <c r="AE1755" s="21">
        <f>SUM(Z1755:AB1755)</f>
        <v/>
      </c>
    </row>
    <row r="1756" hidden="1" s="101">
      <c r="B1756" s="127" t="inlineStr">
        <is>
          <t>13624021</t>
        </is>
      </c>
      <c r="C1756" s="127" t="inlineStr">
        <is>
          <t>2</t>
        </is>
      </c>
      <c r="D1756" s="123" t="n">
        <v>46156</v>
      </c>
      <c r="E1756" s="127" t="inlineStr">
        <is>
          <t>01445</t>
        </is>
      </c>
      <c r="F1756" s="127" t="inlineStr">
        <is>
          <t>21320</t>
        </is>
      </c>
      <c r="G1756" s="127" t="inlineStr">
        <is>
          <t>DE</t>
        </is>
      </c>
      <c r="H1756" s="127" t="inlineStr">
        <is>
          <t>FR</t>
        </is>
      </c>
      <c r="I1756" s="127" t="inlineStr">
        <is>
          <t>111993</t>
        </is>
      </c>
      <c r="J1756" s="127" t="inlineStr">
        <is>
          <t>111993</t>
        </is>
      </c>
      <c r="K1756" s="127" t="inlineStr">
        <is>
          <t>999999</t>
        </is>
      </c>
      <c r="L1756" s="127" t="inlineStr">
        <is>
          <t>XT414239967TS</t>
        </is>
      </c>
      <c r="M1756" s="127" t="inlineStr">
        <is>
          <t>N</t>
        </is>
      </c>
      <c r="N1756" s="127" t="inlineStr">
        <is>
          <t>Transport</t>
        </is>
      </c>
      <c r="O1756" s="127" t="inlineStr">
        <is>
          <t>N</t>
        </is>
      </c>
      <c r="P1756" s="127" t="inlineStr">
        <is>
          <t>S</t>
        </is>
      </c>
      <c r="Q1756" s="127" t="inlineStr">
        <is>
          <t>ZA</t>
        </is>
      </c>
      <c r="R1756" s="147" t="n">
        <v>1.428</v>
      </c>
      <c r="S1756" s="127" t="inlineStr">
        <is>
          <t>6C</t>
        </is>
      </c>
      <c r="T1756" s="148" t="n">
        <v>5.88</v>
      </c>
      <c r="U1756" s="127" t="inlineStr">
        <is>
          <t>LA RUCHE LOGISTIQUE</t>
        </is>
      </c>
      <c r="W1756" s="8">
        <f>IF(C1756&lt;&gt;2,"",IF(S1756="5X","5XK",IF(S1756="5Y","5YK",IF(S1756="6B","6BK",IF(S1756="6C","6CK","")))))</f>
        <v/>
      </c>
      <c r="X1756" s="8">
        <f>IF(S1756="6B",_xlfn.XLOOKUP(H1756,'Zoning 2shop'!A:A,'Zoning 2shop'!B:B),IF(S1756="6C",_xlfn.XLOOKUP(G1756,'Zoning 2shop'!C:C,'Zoning 2shop'!D:D),""))</f>
        <v/>
      </c>
      <c r="Y1756" s="112">
        <f>AB1756/Z1756</f>
        <v/>
      </c>
      <c r="Z1756" s="4">
        <f>T1756</f>
        <v/>
      </c>
      <c r="AA1756" s="4">
        <f>IF(OR(S1756="6C",S1756="6B",S1756="5X",S1756="5Y"),0.08,0.5)</f>
        <v/>
      </c>
      <c r="AB1756" s="4">
        <f>$AG$5/$AG$2*Z1756</f>
        <v/>
      </c>
      <c r="AC1756" s="19">
        <f>Z1756+AA1756</f>
        <v/>
      </c>
      <c r="AD1756" s="8">
        <f>IF(COUNTIF(Catégories!A:A,N1756)=0,"catégorie inconnue",LOOKUP(N1756,Catégories!A:A,Catégories!B:B))</f>
        <v/>
      </c>
      <c r="AE1756" s="21">
        <f>SUM(Z1756:AB1756)</f>
        <v/>
      </c>
    </row>
    <row r="1757" hidden="1" s="101">
      <c r="B1757" s="127" t="inlineStr">
        <is>
          <t>13624021</t>
        </is>
      </c>
      <c r="C1757" s="127" t="inlineStr">
        <is>
          <t>2</t>
        </is>
      </c>
      <c r="D1757" s="123" t="n">
        <v>46156</v>
      </c>
      <c r="E1757" s="127" t="inlineStr">
        <is>
          <t>5700</t>
        </is>
      </c>
      <c r="F1757" s="127" t="inlineStr">
        <is>
          <t>21320</t>
        </is>
      </c>
      <c r="G1757" s="127" t="inlineStr">
        <is>
          <t>AT</t>
        </is>
      </c>
      <c r="H1757" s="127" t="inlineStr">
        <is>
          <t>FR</t>
        </is>
      </c>
      <c r="I1757" s="127" t="inlineStr">
        <is>
          <t>111372</t>
        </is>
      </c>
      <c r="J1757" s="127" t="inlineStr">
        <is>
          <t>111372</t>
        </is>
      </c>
      <c r="K1757" s="127" t="inlineStr">
        <is>
          <t>999999</t>
        </is>
      </c>
      <c r="L1757" s="127" t="inlineStr">
        <is>
          <t>XT414240347TS</t>
        </is>
      </c>
      <c r="M1757" s="127" t="inlineStr">
        <is>
          <t>N</t>
        </is>
      </c>
      <c r="N1757" s="127" t="inlineStr">
        <is>
          <t>Transport</t>
        </is>
      </c>
      <c r="O1757" s="127" t="inlineStr">
        <is>
          <t>N</t>
        </is>
      </c>
      <c r="P1757" s="127" t="inlineStr">
        <is>
          <t>S</t>
        </is>
      </c>
      <c r="Q1757" s="127" t="inlineStr">
        <is>
          <t>ZA</t>
        </is>
      </c>
      <c r="R1757" s="147" t="n">
        <v>4.608</v>
      </c>
      <c r="S1757" s="127" t="inlineStr">
        <is>
          <t>6C</t>
        </is>
      </c>
      <c r="T1757" s="148" t="n">
        <v>13.83</v>
      </c>
      <c r="U1757" s="127" t="inlineStr">
        <is>
          <t>LA RUCHE LOGISTIQUE</t>
        </is>
      </c>
      <c r="W1757" s="8">
        <f>IF(C1757&lt;&gt;2,"",IF(S1757="5X","5XK",IF(S1757="5Y","5YK",IF(S1757="6B","6BK",IF(S1757="6C","6CK","")))))</f>
        <v/>
      </c>
      <c r="X1757" s="8">
        <f>IF(S1757="6B",_xlfn.XLOOKUP(H1757,'Zoning 2shop'!A:A,'Zoning 2shop'!B:B),IF(S1757="6C",_xlfn.XLOOKUP(G1757,'Zoning 2shop'!C:C,'Zoning 2shop'!D:D),""))</f>
        <v/>
      </c>
      <c r="Y1757" s="112">
        <f>AB1757/Z1757</f>
        <v/>
      </c>
      <c r="Z1757" s="4">
        <f>T1757</f>
        <v/>
      </c>
      <c r="AA1757" s="4">
        <f>IF(OR(S1757="6C",S1757="6B",S1757="5X",S1757="5Y"),0.08,0.5)</f>
        <v/>
      </c>
      <c r="AB1757" s="4">
        <f>$AG$5/$AG$2*Z1757</f>
        <v/>
      </c>
      <c r="AC1757" s="19">
        <f>Z1757+AA1757</f>
        <v/>
      </c>
      <c r="AD1757" s="8">
        <f>IF(COUNTIF(Catégories!A:A,N1757)=0,"catégorie inconnue",LOOKUP(N1757,Catégories!A:A,Catégories!B:B))</f>
        <v/>
      </c>
      <c r="AE1757" s="21">
        <f>SUM(Z1757:AB1757)</f>
        <v/>
      </c>
    </row>
    <row r="1758" hidden="1" s="101">
      <c r="B1758" s="127" t="inlineStr">
        <is>
          <t>13624021</t>
        </is>
      </c>
      <c r="C1758" s="127" t="inlineStr">
        <is>
          <t>2</t>
        </is>
      </c>
      <c r="D1758" s="123" t="n">
        <v>46156</v>
      </c>
      <c r="E1758" s="127" t="inlineStr">
        <is>
          <t>82538</t>
        </is>
      </c>
      <c r="F1758" s="127" t="inlineStr">
        <is>
          <t>21320</t>
        </is>
      </c>
      <c r="G1758" s="127" t="inlineStr">
        <is>
          <t>DE</t>
        </is>
      </c>
      <c r="H1758" s="127" t="inlineStr">
        <is>
          <t>FR</t>
        </is>
      </c>
      <c r="I1758" s="127" t="inlineStr">
        <is>
          <t>108842</t>
        </is>
      </c>
      <c r="J1758" s="127" t="inlineStr">
        <is>
          <t>108842</t>
        </is>
      </c>
      <c r="K1758" s="127" t="inlineStr">
        <is>
          <t>999999</t>
        </is>
      </c>
      <c r="L1758" s="127" t="inlineStr">
        <is>
          <t>XT414241356TS</t>
        </is>
      </c>
      <c r="M1758" s="127" t="inlineStr">
        <is>
          <t>N</t>
        </is>
      </c>
      <c r="N1758" s="127" t="inlineStr">
        <is>
          <t>Transport</t>
        </is>
      </c>
      <c r="O1758" s="127" t="inlineStr">
        <is>
          <t>N</t>
        </is>
      </c>
      <c r="P1758" s="127" t="inlineStr">
        <is>
          <t>S</t>
        </is>
      </c>
      <c r="Q1758" s="127" t="inlineStr">
        <is>
          <t>ZA</t>
        </is>
      </c>
      <c r="R1758" s="147" t="n">
        <v>9.44</v>
      </c>
      <c r="S1758" s="127" t="inlineStr">
        <is>
          <t>6C</t>
        </is>
      </c>
      <c r="T1758" s="148" t="n">
        <v>12.99</v>
      </c>
      <c r="U1758" s="127" t="inlineStr">
        <is>
          <t>LA RUCHE LOGISTIQUE</t>
        </is>
      </c>
      <c r="W1758" s="8">
        <f>IF(C1758&lt;&gt;2,"",IF(S1758="5X","5XK",IF(S1758="5Y","5YK",IF(S1758="6B","6BK",IF(S1758="6C","6CK","")))))</f>
        <v/>
      </c>
      <c r="X1758" s="8">
        <f>IF(S1758="6B",_xlfn.XLOOKUP(H1758,'Zoning 2shop'!A:A,'Zoning 2shop'!B:B),IF(S1758="6C",_xlfn.XLOOKUP(G1758,'Zoning 2shop'!C:C,'Zoning 2shop'!D:D),""))</f>
        <v/>
      </c>
      <c r="Y1758" s="112">
        <f>AB1758/Z1758</f>
        <v/>
      </c>
      <c r="Z1758" s="4">
        <f>T1758</f>
        <v/>
      </c>
      <c r="AA1758" s="4">
        <f>IF(OR(S1758="6C",S1758="6B",S1758="5X",S1758="5Y"),0.08,0.5)</f>
        <v/>
      </c>
      <c r="AB1758" s="4">
        <f>$AG$5/$AG$2*Z1758</f>
        <v/>
      </c>
      <c r="AC1758" s="19">
        <f>Z1758+AA1758</f>
        <v/>
      </c>
      <c r="AD1758" s="8">
        <f>IF(COUNTIF(Catégories!A:A,N1758)=0,"catégorie inconnue",LOOKUP(N1758,Catégories!A:A,Catégories!B:B))</f>
        <v/>
      </c>
      <c r="AE1758" s="21">
        <f>SUM(Z1758:AB1758)</f>
        <v/>
      </c>
    </row>
    <row r="1759" hidden="1" s="101">
      <c r="B1759" s="127" t="inlineStr">
        <is>
          <t>13624021</t>
        </is>
      </c>
      <c r="C1759" s="127" t="inlineStr">
        <is>
          <t>2</t>
        </is>
      </c>
      <c r="D1759" s="123" t="n">
        <v>46156</v>
      </c>
      <c r="E1759" s="127" t="inlineStr">
        <is>
          <t>89143</t>
        </is>
      </c>
      <c r="F1759" s="127" t="inlineStr">
        <is>
          <t>21320</t>
        </is>
      </c>
      <c r="G1759" s="127" t="inlineStr">
        <is>
          <t>DE</t>
        </is>
      </c>
      <c r="H1759" s="127" t="inlineStr">
        <is>
          <t>FR</t>
        </is>
      </c>
      <c r="I1759" s="127" t="inlineStr">
        <is>
          <t>109813</t>
        </is>
      </c>
      <c r="J1759" s="127" t="inlineStr">
        <is>
          <t>109813</t>
        </is>
      </c>
      <c r="K1759" s="127" t="inlineStr">
        <is>
          <t>999999</t>
        </is>
      </c>
      <c r="L1759" s="127" t="inlineStr">
        <is>
          <t>XT414241475TS</t>
        </is>
      </c>
      <c r="M1759" s="127" t="inlineStr">
        <is>
          <t>N</t>
        </is>
      </c>
      <c r="N1759" s="127" t="inlineStr">
        <is>
          <t>Transport</t>
        </is>
      </c>
      <c r="O1759" s="127" t="inlineStr">
        <is>
          <t>N</t>
        </is>
      </c>
      <c r="P1759" s="127" t="inlineStr">
        <is>
          <t>S</t>
        </is>
      </c>
      <c r="Q1759" s="127" t="inlineStr">
        <is>
          <t>ZA</t>
        </is>
      </c>
      <c r="R1759" s="147" t="n">
        <v>6.256</v>
      </c>
      <c r="S1759" s="127" t="inlineStr">
        <is>
          <t>6C</t>
        </is>
      </c>
      <c r="T1759" s="148" t="n">
        <v>11.01</v>
      </c>
      <c r="U1759" s="127" t="inlineStr">
        <is>
          <t>LA RUCHE LOGISTIQUE</t>
        </is>
      </c>
      <c r="W1759" s="8">
        <f>IF(C1759&lt;&gt;2,"",IF(S1759="5X","5XK",IF(S1759="5Y","5YK",IF(S1759="6B","6BK",IF(S1759="6C","6CK","")))))</f>
        <v/>
      </c>
      <c r="X1759" s="8">
        <f>IF(S1759="6B",_xlfn.XLOOKUP(H1759,'Zoning 2shop'!A:A,'Zoning 2shop'!B:B),IF(S1759="6C",_xlfn.XLOOKUP(G1759,'Zoning 2shop'!C:C,'Zoning 2shop'!D:D),""))</f>
        <v/>
      </c>
      <c r="Y1759" s="112">
        <f>AB1759/Z1759</f>
        <v/>
      </c>
      <c r="Z1759" s="4">
        <f>T1759</f>
        <v/>
      </c>
      <c r="AA1759" s="4">
        <f>IF(OR(S1759="6C",S1759="6B",S1759="5X",S1759="5Y"),0.08,0.5)</f>
        <v/>
      </c>
      <c r="AB1759" s="4">
        <f>$AG$5/$AG$2*Z1759</f>
        <v/>
      </c>
      <c r="AC1759" s="19">
        <f>Z1759+AA1759</f>
        <v/>
      </c>
      <c r="AD1759" s="8">
        <f>IF(COUNTIF(Catégories!A:A,N1759)=0,"catégorie inconnue",LOOKUP(N1759,Catégories!A:A,Catégories!B:B))</f>
        <v/>
      </c>
      <c r="AE1759" s="21">
        <f>SUM(Z1759:AB1759)</f>
        <v/>
      </c>
    </row>
    <row r="1760" hidden="1" s="101">
      <c r="B1760" s="127" t="inlineStr">
        <is>
          <t>13624021</t>
        </is>
      </c>
      <c r="C1760" s="127" t="inlineStr">
        <is>
          <t>2</t>
        </is>
      </c>
      <c r="D1760" s="123" t="n">
        <v>46156</v>
      </c>
      <c r="E1760" s="127" t="inlineStr">
        <is>
          <t>65824</t>
        </is>
      </c>
      <c r="F1760" s="127" t="inlineStr">
        <is>
          <t>21320</t>
        </is>
      </c>
      <c r="G1760" s="127" t="inlineStr">
        <is>
          <t>DE</t>
        </is>
      </c>
      <c r="H1760" s="127" t="inlineStr">
        <is>
          <t>FR</t>
        </is>
      </c>
      <c r="I1760" s="127" t="inlineStr">
        <is>
          <t>109197</t>
        </is>
      </c>
      <c r="J1760" s="127" t="inlineStr">
        <is>
          <t>109197</t>
        </is>
      </c>
      <c r="K1760" s="127" t="inlineStr">
        <is>
          <t>999999</t>
        </is>
      </c>
      <c r="L1760" s="127" t="inlineStr">
        <is>
          <t>XT414241798TS</t>
        </is>
      </c>
      <c r="M1760" s="127" t="inlineStr">
        <is>
          <t>N</t>
        </is>
      </c>
      <c r="N1760" s="127" t="inlineStr">
        <is>
          <t>Transport</t>
        </is>
      </c>
      <c r="O1760" s="127" t="inlineStr">
        <is>
          <t>N</t>
        </is>
      </c>
      <c r="P1760" s="127" t="inlineStr">
        <is>
          <t>S</t>
        </is>
      </c>
      <c r="Q1760" s="127" t="inlineStr">
        <is>
          <t>ZA</t>
        </is>
      </c>
      <c r="R1760" s="147" t="n">
        <v>9.44</v>
      </c>
      <c r="S1760" s="127" t="inlineStr">
        <is>
          <t>6C</t>
        </is>
      </c>
      <c r="T1760" s="148" t="n">
        <v>12.99</v>
      </c>
      <c r="U1760" s="127" t="inlineStr">
        <is>
          <t>LA RUCHE LOGISTIQUE</t>
        </is>
      </c>
      <c r="W1760" s="8">
        <f>IF(C1760&lt;&gt;2,"",IF(S1760="5X","5XK",IF(S1760="5Y","5YK",IF(S1760="6B","6BK",IF(S1760="6C","6CK","")))))</f>
        <v/>
      </c>
      <c r="X1760" s="8">
        <f>IF(S1760="6B",_xlfn.XLOOKUP(H1760,'Zoning 2shop'!A:A,'Zoning 2shop'!B:B),IF(S1760="6C",_xlfn.XLOOKUP(G1760,'Zoning 2shop'!C:C,'Zoning 2shop'!D:D),""))</f>
        <v/>
      </c>
      <c r="Y1760" s="112">
        <f>AB1760/Z1760</f>
        <v/>
      </c>
      <c r="Z1760" s="4">
        <f>T1760</f>
        <v/>
      </c>
      <c r="AA1760" s="4">
        <f>IF(OR(S1760="6C",S1760="6B",S1760="5X",S1760="5Y"),0.08,0.5)</f>
        <v/>
      </c>
      <c r="AB1760" s="4">
        <f>$AG$5/$AG$2*Z1760</f>
        <v/>
      </c>
      <c r="AC1760" s="19">
        <f>Z1760+AA1760</f>
        <v/>
      </c>
      <c r="AD1760" s="8">
        <f>IF(COUNTIF(Catégories!A:A,N1760)=0,"catégorie inconnue",LOOKUP(N1760,Catégories!A:A,Catégories!B:B))</f>
        <v/>
      </c>
      <c r="AE1760" s="21">
        <f>SUM(Z1760:AB1760)</f>
        <v/>
      </c>
    </row>
    <row r="1761" hidden="1" s="101">
      <c r="B1761" s="127" t="inlineStr">
        <is>
          <t>13624021</t>
        </is>
      </c>
      <c r="C1761" s="127" t="inlineStr">
        <is>
          <t>2</t>
        </is>
      </c>
      <c r="D1761" s="123" t="n">
        <v>46157</v>
      </c>
      <c r="E1761" s="127" t="inlineStr">
        <is>
          <t>72770</t>
        </is>
      </c>
      <c r="F1761" s="127" t="inlineStr">
        <is>
          <t>21320</t>
        </is>
      </c>
      <c r="G1761" s="127" t="inlineStr">
        <is>
          <t>DE</t>
        </is>
      </c>
      <c r="H1761" s="127" t="inlineStr">
        <is>
          <t>FR</t>
        </is>
      </c>
      <c r="I1761" s="127" t="inlineStr">
        <is>
          <t>111358</t>
        </is>
      </c>
      <c r="J1761" s="127" t="inlineStr">
        <is>
          <t>111358</t>
        </is>
      </c>
      <c r="K1761" s="127" t="inlineStr">
        <is>
          <t>999999</t>
        </is>
      </c>
      <c r="L1761" s="127" t="inlineStr">
        <is>
          <t>XT414243079TS</t>
        </is>
      </c>
      <c r="M1761" s="127" t="inlineStr">
        <is>
          <t>N</t>
        </is>
      </c>
      <c r="N1761" s="127" t="inlineStr">
        <is>
          <t>Transport</t>
        </is>
      </c>
      <c r="O1761" s="127" t="inlineStr">
        <is>
          <t>N</t>
        </is>
      </c>
      <c r="P1761" s="127" t="inlineStr">
        <is>
          <t>S</t>
        </is>
      </c>
      <c r="Q1761" s="127" t="inlineStr">
        <is>
          <t>ZA</t>
        </is>
      </c>
      <c r="R1761" s="147" t="n">
        <v>4.71</v>
      </c>
      <c r="S1761" s="127" t="inlineStr">
        <is>
          <t>6C</t>
        </is>
      </c>
      <c r="T1761" s="148" t="n">
        <v>9.69</v>
      </c>
      <c r="U1761" s="127" t="inlineStr">
        <is>
          <t>LA RUCHE LOGISTIQUE</t>
        </is>
      </c>
      <c r="W1761" s="8">
        <f>IF(C1761&lt;&gt;2,"",IF(S1761="5X","5XK",IF(S1761="5Y","5YK",IF(S1761="6B","6BK",IF(S1761="6C","6CK","")))))</f>
        <v/>
      </c>
      <c r="X1761" s="8">
        <f>IF(S1761="6B",_xlfn.XLOOKUP(H1761,'Zoning 2shop'!A:A,'Zoning 2shop'!B:B),IF(S1761="6C",_xlfn.XLOOKUP(G1761,'Zoning 2shop'!C:C,'Zoning 2shop'!D:D),""))</f>
        <v/>
      </c>
      <c r="Y1761" s="112">
        <f>AB1761/Z1761</f>
        <v/>
      </c>
      <c r="Z1761" s="4">
        <f>T1761</f>
        <v/>
      </c>
      <c r="AA1761" s="4">
        <f>IF(OR(S1761="6C",S1761="6B",S1761="5X",S1761="5Y"),0.08,0.5)</f>
        <v/>
      </c>
      <c r="AB1761" s="4">
        <f>$AG$5/$AG$2*Z1761</f>
        <v/>
      </c>
      <c r="AC1761" s="19">
        <f>Z1761+AA1761</f>
        <v/>
      </c>
      <c r="AD1761" s="8">
        <f>IF(COUNTIF(Catégories!A:A,N1761)=0,"catégorie inconnue",LOOKUP(N1761,Catégories!A:A,Catégories!B:B))</f>
        <v/>
      </c>
      <c r="AE1761" s="21">
        <f>SUM(Z1761:AB1761)</f>
        <v/>
      </c>
    </row>
    <row r="1762" hidden="1" s="101">
      <c r="B1762" s="127" t="inlineStr">
        <is>
          <t>13624021</t>
        </is>
      </c>
      <c r="C1762" s="127" t="inlineStr">
        <is>
          <t>2</t>
        </is>
      </c>
      <c r="D1762" s="123" t="n">
        <v>46157</v>
      </c>
      <c r="E1762" s="127" t="inlineStr">
        <is>
          <t>55129</t>
        </is>
      </c>
      <c r="F1762" s="127" t="inlineStr">
        <is>
          <t>21320</t>
        </is>
      </c>
      <c r="G1762" s="127" t="inlineStr">
        <is>
          <t>DE</t>
        </is>
      </c>
      <c r="H1762" s="127" t="inlineStr">
        <is>
          <t>FR</t>
        </is>
      </c>
      <c r="I1762" s="127" t="inlineStr">
        <is>
          <t>111893</t>
        </is>
      </c>
      <c r="J1762" s="127" t="inlineStr">
        <is>
          <t>111893</t>
        </is>
      </c>
      <c r="K1762" s="127" t="inlineStr">
        <is>
          <t>999999</t>
        </is>
      </c>
      <c r="L1762" s="127" t="inlineStr">
        <is>
          <t>XT414249955TS</t>
        </is>
      </c>
      <c r="M1762" s="127" t="inlineStr">
        <is>
          <t>N</t>
        </is>
      </c>
      <c r="N1762" s="127" t="inlineStr">
        <is>
          <t>Transport</t>
        </is>
      </c>
      <c r="O1762" s="127" t="inlineStr">
        <is>
          <t>N</t>
        </is>
      </c>
      <c r="P1762" s="127" t="inlineStr">
        <is>
          <t>S</t>
        </is>
      </c>
      <c r="Q1762" s="127" t="inlineStr">
        <is>
          <t>ZA</t>
        </is>
      </c>
      <c r="R1762" s="147" t="n">
        <v>5.984</v>
      </c>
      <c r="S1762" s="127" t="inlineStr">
        <is>
          <t>6C</t>
        </is>
      </c>
      <c r="T1762" s="148" t="n">
        <v>10.35</v>
      </c>
      <c r="U1762" s="127" t="inlineStr">
        <is>
          <t>LA RUCHE LOGISTIQUE</t>
        </is>
      </c>
      <c r="W1762" s="8">
        <f>IF(C1762&lt;&gt;2,"",IF(S1762="5X","5XK",IF(S1762="5Y","5YK",IF(S1762="6B","6BK",IF(S1762="6C","6CK","")))))</f>
        <v/>
      </c>
      <c r="X1762" s="8">
        <f>IF(S1762="6B",_xlfn.XLOOKUP(H1762,'Zoning 2shop'!A:A,'Zoning 2shop'!B:B),IF(S1762="6C",_xlfn.XLOOKUP(G1762,'Zoning 2shop'!C:C,'Zoning 2shop'!D:D),""))</f>
        <v/>
      </c>
      <c r="Y1762" s="112">
        <f>AB1762/Z1762</f>
        <v/>
      </c>
      <c r="Z1762" s="4">
        <f>T1762</f>
        <v/>
      </c>
      <c r="AA1762" s="4">
        <f>IF(OR(S1762="6C",S1762="6B",S1762="5X",S1762="5Y"),0.08,0.5)</f>
        <v/>
      </c>
      <c r="AB1762" s="4">
        <f>$AG$5/$AG$2*Z1762</f>
        <v/>
      </c>
      <c r="AC1762" s="19">
        <f>Z1762+AA1762</f>
        <v/>
      </c>
      <c r="AD1762" s="8">
        <f>IF(COUNTIF(Catégories!A:A,N1762)=0,"catégorie inconnue",LOOKUP(N1762,Catégories!A:A,Catégories!B:B))</f>
        <v/>
      </c>
      <c r="AE1762" s="21">
        <f>SUM(Z1762:AB1762)</f>
        <v/>
      </c>
    </row>
    <row r="1763" hidden="1" s="101">
      <c r="B1763" s="127" t="inlineStr">
        <is>
          <t>13624021</t>
        </is>
      </c>
      <c r="C1763" s="127" t="inlineStr">
        <is>
          <t>2</t>
        </is>
      </c>
      <c r="D1763" s="123" t="n">
        <v>46157</v>
      </c>
      <c r="E1763" s="127" t="inlineStr">
        <is>
          <t>86179</t>
        </is>
      </c>
      <c r="F1763" s="127" t="inlineStr">
        <is>
          <t>21320</t>
        </is>
      </c>
      <c r="G1763" s="127" t="inlineStr">
        <is>
          <t>DE</t>
        </is>
      </c>
      <c r="H1763" s="127" t="inlineStr">
        <is>
          <t>FR</t>
        </is>
      </c>
      <c r="I1763" s="127" t="inlineStr">
        <is>
          <t>110353</t>
        </is>
      </c>
      <c r="J1763" s="127" t="inlineStr">
        <is>
          <t>110353</t>
        </is>
      </c>
      <c r="K1763" s="127" t="inlineStr">
        <is>
          <t>999999</t>
        </is>
      </c>
      <c r="L1763" s="127" t="inlineStr">
        <is>
          <t>XT414251058TS</t>
        </is>
      </c>
      <c r="M1763" s="127" t="inlineStr">
        <is>
          <t>N</t>
        </is>
      </c>
      <c r="N1763" s="127" t="inlineStr">
        <is>
          <t>Transport</t>
        </is>
      </c>
      <c r="O1763" s="127" t="inlineStr">
        <is>
          <t>N</t>
        </is>
      </c>
      <c r="P1763" s="127" t="inlineStr">
        <is>
          <t>S</t>
        </is>
      </c>
      <c r="Q1763" s="127" t="inlineStr">
        <is>
          <t>ZA</t>
        </is>
      </c>
      <c r="R1763" s="147" t="n">
        <v>0.864</v>
      </c>
      <c r="S1763" s="127" t="inlineStr">
        <is>
          <t>6C</t>
        </is>
      </c>
      <c r="T1763" s="148" t="n">
        <v>5.55</v>
      </c>
      <c r="U1763" s="127" t="inlineStr">
        <is>
          <t>LA RUCHE LOGISTIQUE</t>
        </is>
      </c>
      <c r="W1763" s="8">
        <f>IF(C1763&lt;&gt;2,"",IF(S1763="5X","5XK",IF(S1763="5Y","5YK",IF(S1763="6B","6BK",IF(S1763="6C","6CK","")))))</f>
        <v/>
      </c>
      <c r="X1763" s="8">
        <f>IF(S1763="6B",_xlfn.XLOOKUP(H1763,'Zoning 2shop'!A:A,'Zoning 2shop'!B:B),IF(S1763="6C",_xlfn.XLOOKUP(G1763,'Zoning 2shop'!C:C,'Zoning 2shop'!D:D),""))</f>
        <v/>
      </c>
      <c r="Y1763" s="112">
        <f>AB1763/Z1763</f>
        <v/>
      </c>
      <c r="Z1763" s="4">
        <f>T1763</f>
        <v/>
      </c>
      <c r="AA1763" s="4">
        <f>IF(OR(S1763="6C",S1763="6B",S1763="5X",S1763="5Y"),0.08,0.5)</f>
        <v/>
      </c>
      <c r="AB1763" s="4">
        <f>$AG$5/$AG$2*Z1763</f>
        <v/>
      </c>
      <c r="AC1763" s="19">
        <f>Z1763+AA1763</f>
        <v/>
      </c>
      <c r="AD1763" s="8">
        <f>IF(COUNTIF(Catégories!A:A,N1763)=0,"catégorie inconnue",LOOKUP(N1763,Catégories!A:A,Catégories!B:B))</f>
        <v/>
      </c>
      <c r="AE1763" s="21">
        <f>SUM(Z1763:AB1763)</f>
        <v/>
      </c>
    </row>
    <row r="1764" hidden="1" s="101">
      <c r="B1764" s="127" t="inlineStr">
        <is>
          <t>13624021</t>
        </is>
      </c>
      <c r="C1764" s="127" t="inlineStr">
        <is>
          <t>2</t>
        </is>
      </c>
      <c r="D1764" s="123" t="n">
        <v>46157</v>
      </c>
      <c r="E1764" s="127" t="inlineStr">
        <is>
          <t>1140</t>
        </is>
      </c>
      <c r="F1764" s="127" t="inlineStr">
        <is>
          <t>21320</t>
        </is>
      </c>
      <c r="G1764" s="127" t="inlineStr">
        <is>
          <t>AT</t>
        </is>
      </c>
      <c r="H1764" s="127" t="inlineStr">
        <is>
          <t>FR</t>
        </is>
      </c>
      <c r="I1764" s="127" t="inlineStr">
        <is>
          <t>109479</t>
        </is>
      </c>
      <c r="J1764" s="127" t="inlineStr">
        <is>
          <t>109479</t>
        </is>
      </c>
      <c r="K1764" s="127" t="inlineStr">
        <is>
          <t>999999</t>
        </is>
      </c>
      <c r="L1764" s="127" t="inlineStr">
        <is>
          <t>XT414252402TS</t>
        </is>
      </c>
      <c r="M1764" s="127" t="inlineStr">
        <is>
          <t>N</t>
        </is>
      </c>
      <c r="N1764" s="127" t="inlineStr">
        <is>
          <t>Transport</t>
        </is>
      </c>
      <c r="O1764" s="127" t="inlineStr">
        <is>
          <t>N</t>
        </is>
      </c>
      <c r="P1764" s="127" t="inlineStr">
        <is>
          <t>S</t>
        </is>
      </c>
      <c r="Q1764" s="127" t="inlineStr">
        <is>
          <t>ZA</t>
        </is>
      </c>
      <c r="R1764" s="147" t="n">
        <v>6.618</v>
      </c>
      <c r="S1764" s="127" t="inlineStr">
        <is>
          <t>6C</t>
        </is>
      </c>
      <c r="T1764" s="148" t="n">
        <v>15.15</v>
      </c>
      <c r="U1764" s="127" t="inlineStr">
        <is>
          <t>LA RUCHE LOGISTIQUE</t>
        </is>
      </c>
      <c r="W1764" s="8">
        <f>IF(C1764&lt;&gt;2,"",IF(S1764="5X","5XK",IF(S1764="5Y","5YK",IF(S1764="6B","6BK",IF(S1764="6C","6CK","")))))</f>
        <v/>
      </c>
      <c r="X1764" s="8">
        <f>IF(S1764="6B",_xlfn.XLOOKUP(H1764,'Zoning 2shop'!A:A,'Zoning 2shop'!B:B),IF(S1764="6C",_xlfn.XLOOKUP(G1764,'Zoning 2shop'!C:C,'Zoning 2shop'!D:D),""))</f>
        <v/>
      </c>
      <c r="Y1764" s="112">
        <f>AB1764/Z1764</f>
        <v/>
      </c>
      <c r="Z1764" s="4">
        <f>T1764</f>
        <v/>
      </c>
      <c r="AA1764" s="4">
        <f>IF(OR(S1764="6C",S1764="6B",S1764="5X",S1764="5Y"),0.08,0.5)</f>
        <v/>
      </c>
      <c r="AB1764" s="4">
        <f>$AG$5/$AG$2*Z1764</f>
        <v/>
      </c>
      <c r="AC1764" s="19">
        <f>Z1764+AA1764</f>
        <v/>
      </c>
      <c r="AD1764" s="8">
        <f>IF(COUNTIF(Catégories!A:A,N1764)=0,"catégorie inconnue",LOOKUP(N1764,Catégories!A:A,Catégories!B:B))</f>
        <v/>
      </c>
      <c r="AE1764" s="21">
        <f>SUM(Z1764:AB1764)</f>
        <v/>
      </c>
    </row>
    <row r="1765" hidden="1" s="101">
      <c r="B1765" s="127" t="inlineStr">
        <is>
          <t>13624021</t>
        </is>
      </c>
      <c r="C1765" s="127" t="inlineStr">
        <is>
          <t>2</t>
        </is>
      </c>
      <c r="D1765" s="123" t="n">
        <v>46157</v>
      </c>
      <c r="E1765" s="127" t="inlineStr">
        <is>
          <t>55122</t>
        </is>
      </c>
      <c r="F1765" s="127" t="inlineStr">
        <is>
          <t>21320</t>
        </is>
      </c>
      <c r="G1765" s="127" t="inlineStr">
        <is>
          <t>DE</t>
        </is>
      </c>
      <c r="H1765" s="127" t="inlineStr">
        <is>
          <t>FR</t>
        </is>
      </c>
      <c r="I1765" s="127" t="inlineStr">
        <is>
          <t>109119</t>
        </is>
      </c>
      <c r="J1765" s="127" t="inlineStr">
        <is>
          <t>109119</t>
        </is>
      </c>
      <c r="K1765" s="127" t="inlineStr">
        <is>
          <t>999999</t>
        </is>
      </c>
      <c r="L1765" s="127" t="inlineStr">
        <is>
          <t>XT414252756TS</t>
        </is>
      </c>
      <c r="M1765" s="127" t="inlineStr">
        <is>
          <t>N</t>
        </is>
      </c>
      <c r="N1765" s="127" t="inlineStr">
        <is>
          <t>Transport</t>
        </is>
      </c>
      <c r="O1765" s="127" t="inlineStr">
        <is>
          <t>N</t>
        </is>
      </c>
      <c r="P1765" s="127" t="inlineStr">
        <is>
          <t>S</t>
        </is>
      </c>
      <c r="Q1765" s="127" t="inlineStr">
        <is>
          <t>ZA</t>
        </is>
      </c>
      <c r="R1765" s="147" t="n">
        <v>11.04</v>
      </c>
      <c r="S1765" s="127" t="inlineStr">
        <is>
          <t>6C</t>
        </is>
      </c>
      <c r="T1765" s="148" t="n">
        <v>14.31</v>
      </c>
      <c r="U1765" s="127" t="inlineStr">
        <is>
          <t>LA RUCHE LOGISTIQUE</t>
        </is>
      </c>
      <c r="W1765" s="8">
        <f>IF(C1765&lt;&gt;2,"",IF(S1765="5X","5XK",IF(S1765="5Y","5YK",IF(S1765="6B","6BK",IF(S1765="6C","6CK","")))))</f>
        <v/>
      </c>
      <c r="X1765" s="8">
        <f>IF(S1765="6B",_xlfn.XLOOKUP(H1765,'Zoning 2shop'!A:A,'Zoning 2shop'!B:B),IF(S1765="6C",_xlfn.XLOOKUP(G1765,'Zoning 2shop'!C:C,'Zoning 2shop'!D:D),""))</f>
        <v/>
      </c>
      <c r="Y1765" s="112">
        <f>AB1765/Z1765</f>
        <v/>
      </c>
      <c r="Z1765" s="4">
        <f>T1765</f>
        <v/>
      </c>
      <c r="AA1765" s="4">
        <f>IF(OR(S1765="6C",S1765="6B",S1765="5X",S1765="5Y"),0.08,0.5)</f>
        <v/>
      </c>
      <c r="AB1765" s="4">
        <f>$AG$5/$AG$2*Z1765</f>
        <v/>
      </c>
      <c r="AC1765" s="19">
        <f>Z1765+AA1765</f>
        <v/>
      </c>
      <c r="AD1765" s="8">
        <f>IF(COUNTIF(Catégories!A:A,N1765)=0,"catégorie inconnue",LOOKUP(N1765,Catégories!A:A,Catégories!B:B))</f>
        <v/>
      </c>
      <c r="AE1765" s="21">
        <f>SUM(Z1765:AB1765)</f>
        <v/>
      </c>
    </row>
    <row r="1766" hidden="1" s="101">
      <c r="B1766" s="127" t="inlineStr">
        <is>
          <t>13624021</t>
        </is>
      </c>
      <c r="C1766" s="127" t="inlineStr">
        <is>
          <t>2</t>
        </is>
      </c>
      <c r="D1766" s="123" t="n">
        <v>46157</v>
      </c>
      <c r="E1766" s="127" t="inlineStr">
        <is>
          <t>38685</t>
        </is>
      </c>
      <c r="F1766" s="127" t="inlineStr">
        <is>
          <t>21320</t>
        </is>
      </c>
      <c r="G1766" s="127" t="inlineStr">
        <is>
          <t>DE</t>
        </is>
      </c>
      <c r="H1766" s="127" t="inlineStr">
        <is>
          <t>FR</t>
        </is>
      </c>
      <c r="I1766" s="127" t="inlineStr">
        <is>
          <t>106222</t>
        </is>
      </c>
      <c r="J1766" s="127" t="inlineStr">
        <is>
          <t>106222</t>
        </is>
      </c>
      <c r="K1766" s="127" t="inlineStr">
        <is>
          <t>999999</t>
        </is>
      </c>
      <c r="L1766" s="127" t="inlineStr">
        <is>
          <t>XT414252929TS</t>
        </is>
      </c>
      <c r="M1766" s="127" t="inlineStr">
        <is>
          <t>N</t>
        </is>
      </c>
      <c r="N1766" s="127" t="inlineStr">
        <is>
          <t>Transport</t>
        </is>
      </c>
      <c r="O1766" s="127" t="inlineStr">
        <is>
          <t>N</t>
        </is>
      </c>
      <c r="P1766" s="127" t="inlineStr">
        <is>
          <t>S</t>
        </is>
      </c>
      <c r="Q1766" s="127" t="inlineStr">
        <is>
          <t>ZA</t>
        </is>
      </c>
      <c r="R1766" s="147" t="n">
        <v>4.799</v>
      </c>
      <c r="S1766" s="127" t="inlineStr">
        <is>
          <t>6C</t>
        </is>
      </c>
      <c r="T1766" s="148" t="n">
        <v>9.69</v>
      </c>
      <c r="U1766" s="127" t="inlineStr">
        <is>
          <t>LA RUCHE LOGISTIQUE</t>
        </is>
      </c>
      <c r="W1766" s="8">
        <f>IF(C1766&lt;&gt;2,"",IF(S1766="5X","5XK",IF(S1766="5Y","5YK",IF(S1766="6B","6BK",IF(S1766="6C","6CK","")))))</f>
        <v/>
      </c>
      <c r="X1766" s="8">
        <f>IF(S1766="6B",_xlfn.XLOOKUP(H1766,'Zoning 2shop'!A:A,'Zoning 2shop'!B:B),IF(S1766="6C",_xlfn.XLOOKUP(G1766,'Zoning 2shop'!C:C,'Zoning 2shop'!D:D),""))</f>
        <v/>
      </c>
      <c r="Y1766" s="112">
        <f>AB1766/Z1766</f>
        <v/>
      </c>
      <c r="Z1766" s="4">
        <f>T1766</f>
        <v/>
      </c>
      <c r="AA1766" s="4">
        <f>IF(OR(S1766="6C",S1766="6B",S1766="5X",S1766="5Y"),0.08,0.5)</f>
        <v/>
      </c>
      <c r="AB1766" s="4">
        <f>$AG$5/$AG$2*Z1766</f>
        <v/>
      </c>
      <c r="AC1766" s="19">
        <f>Z1766+AA1766</f>
        <v/>
      </c>
      <c r="AD1766" s="8">
        <f>IF(COUNTIF(Catégories!A:A,N1766)=0,"catégorie inconnue",LOOKUP(N1766,Catégories!A:A,Catégories!B:B))</f>
        <v/>
      </c>
      <c r="AE1766" s="21">
        <f>SUM(Z1766:AB1766)</f>
        <v/>
      </c>
    </row>
    <row r="1767" hidden="1" s="101">
      <c r="B1767" s="127" t="inlineStr">
        <is>
          <t>13624021</t>
        </is>
      </c>
      <c r="C1767" s="127" t="inlineStr">
        <is>
          <t>2</t>
        </is>
      </c>
      <c r="D1767" s="123" t="n">
        <v>46157</v>
      </c>
      <c r="E1767" s="127" t="inlineStr">
        <is>
          <t>24582</t>
        </is>
      </c>
      <c r="F1767" s="127" t="inlineStr">
        <is>
          <t>21320</t>
        </is>
      </c>
      <c r="G1767" s="127" t="inlineStr">
        <is>
          <t>DE</t>
        </is>
      </c>
      <c r="H1767" s="127" t="inlineStr">
        <is>
          <t>FR</t>
        </is>
      </c>
      <c r="I1767" s="127" t="inlineStr">
        <is>
          <t>109702</t>
        </is>
      </c>
      <c r="J1767" s="127" t="inlineStr">
        <is>
          <t>109702</t>
        </is>
      </c>
      <c r="K1767" s="127" t="inlineStr">
        <is>
          <t>999999</t>
        </is>
      </c>
      <c r="L1767" s="127" t="inlineStr">
        <is>
          <t>XT414253955TS</t>
        </is>
      </c>
      <c r="M1767" s="127" t="inlineStr">
        <is>
          <t>N</t>
        </is>
      </c>
      <c r="N1767" s="127" t="inlineStr">
        <is>
          <t>Transport</t>
        </is>
      </c>
      <c r="O1767" s="127" t="inlineStr">
        <is>
          <t>N</t>
        </is>
      </c>
      <c r="P1767" s="127" t="inlineStr">
        <is>
          <t>S</t>
        </is>
      </c>
      <c r="Q1767" s="127" t="inlineStr">
        <is>
          <t>ZA</t>
        </is>
      </c>
      <c r="R1767" s="147" t="n">
        <v>1.232</v>
      </c>
      <c r="S1767" s="127" t="inlineStr">
        <is>
          <t>6C</t>
        </is>
      </c>
      <c r="T1767" s="148" t="n">
        <v>5.88</v>
      </c>
      <c r="U1767" s="127" t="inlineStr">
        <is>
          <t>LA RUCHE LOGISTIQUE</t>
        </is>
      </c>
      <c r="W1767" s="8">
        <f>IF(C1767&lt;&gt;2,"",IF(S1767="5X","5XK",IF(S1767="5Y","5YK",IF(S1767="6B","6BK",IF(S1767="6C","6CK","")))))</f>
        <v/>
      </c>
      <c r="X1767" s="8">
        <f>IF(S1767="6B",_xlfn.XLOOKUP(H1767,'Zoning 2shop'!A:A,'Zoning 2shop'!B:B),IF(S1767="6C",_xlfn.XLOOKUP(G1767,'Zoning 2shop'!C:C,'Zoning 2shop'!D:D),""))</f>
        <v/>
      </c>
      <c r="Y1767" s="112">
        <f>AB1767/Z1767</f>
        <v/>
      </c>
      <c r="Z1767" s="4">
        <f>T1767</f>
        <v/>
      </c>
      <c r="AA1767" s="4">
        <f>IF(OR(S1767="6C",S1767="6B",S1767="5X",S1767="5Y"),0.08,0.5)</f>
        <v/>
      </c>
      <c r="AB1767" s="4">
        <f>$AG$5/$AG$2*Z1767</f>
        <v/>
      </c>
      <c r="AC1767" s="19">
        <f>Z1767+AA1767</f>
        <v/>
      </c>
      <c r="AD1767" s="8">
        <f>IF(COUNTIF(Catégories!A:A,N1767)=0,"catégorie inconnue",LOOKUP(N1767,Catégories!A:A,Catégories!B:B))</f>
        <v/>
      </c>
      <c r="AE1767" s="21">
        <f>SUM(Z1767:AB1767)</f>
        <v/>
      </c>
    </row>
    <row r="1768" hidden="1" s="101">
      <c r="B1768" s="127" t="inlineStr">
        <is>
          <t>13624021</t>
        </is>
      </c>
      <c r="C1768" s="127" t="inlineStr">
        <is>
          <t>2</t>
        </is>
      </c>
      <c r="D1768" s="123" t="n">
        <v>46157</v>
      </c>
      <c r="E1768" s="127" t="inlineStr">
        <is>
          <t>1040</t>
        </is>
      </c>
      <c r="F1768" s="127" t="inlineStr">
        <is>
          <t>21320</t>
        </is>
      </c>
      <c r="G1768" s="127" t="inlineStr">
        <is>
          <t>AT</t>
        </is>
      </c>
      <c r="H1768" s="127" t="inlineStr">
        <is>
          <t>FR</t>
        </is>
      </c>
      <c r="I1768" s="127" t="inlineStr">
        <is>
          <t>110997</t>
        </is>
      </c>
      <c r="J1768" s="127" t="inlineStr">
        <is>
          <t>110997</t>
        </is>
      </c>
      <c r="K1768" s="127" t="inlineStr">
        <is>
          <t>999999</t>
        </is>
      </c>
      <c r="L1768" s="127" t="inlineStr">
        <is>
          <t>XT414254955TS</t>
        </is>
      </c>
      <c r="M1768" s="127" t="inlineStr">
        <is>
          <t>N</t>
        </is>
      </c>
      <c r="N1768" s="127" t="inlineStr">
        <is>
          <t>Transport</t>
        </is>
      </c>
      <c r="O1768" s="127" t="inlineStr">
        <is>
          <t>N</t>
        </is>
      </c>
      <c r="P1768" s="127" t="inlineStr">
        <is>
          <t>S</t>
        </is>
      </c>
      <c r="Q1768" s="127" t="inlineStr">
        <is>
          <t>ZA</t>
        </is>
      </c>
      <c r="R1768" s="147" t="n">
        <v>1.05</v>
      </c>
      <c r="S1768" s="127" t="inlineStr">
        <is>
          <t>6C</t>
        </is>
      </c>
      <c r="T1768" s="148" t="n">
        <v>10.02</v>
      </c>
      <c r="U1768" s="127" t="inlineStr">
        <is>
          <t>LA RUCHE LOGISTIQUE</t>
        </is>
      </c>
      <c r="W1768" s="8">
        <f>IF(C1768&lt;&gt;2,"",IF(S1768="5X","5XK",IF(S1768="5Y","5YK",IF(S1768="6B","6BK",IF(S1768="6C","6CK","")))))</f>
        <v/>
      </c>
      <c r="X1768" s="8">
        <f>IF(S1768="6B",_xlfn.XLOOKUP(H1768,'Zoning 2shop'!A:A,'Zoning 2shop'!B:B),IF(S1768="6C",_xlfn.XLOOKUP(G1768,'Zoning 2shop'!C:C,'Zoning 2shop'!D:D),""))</f>
        <v/>
      </c>
      <c r="Y1768" s="112">
        <f>AB1768/Z1768</f>
        <v/>
      </c>
      <c r="Z1768" s="4">
        <f>T1768</f>
        <v/>
      </c>
      <c r="AA1768" s="4">
        <f>IF(OR(S1768="6C",S1768="6B",S1768="5X",S1768="5Y"),0.08,0.5)</f>
        <v/>
      </c>
      <c r="AB1768" s="4">
        <f>$AG$5/$AG$2*Z1768</f>
        <v/>
      </c>
      <c r="AC1768" s="19">
        <f>Z1768+AA1768</f>
        <v/>
      </c>
      <c r="AD1768" s="8">
        <f>IF(COUNTIF(Catégories!A:A,N1768)=0,"catégorie inconnue",LOOKUP(N1768,Catégories!A:A,Catégories!B:B))</f>
        <v/>
      </c>
      <c r="AE1768" s="21">
        <f>SUM(Z1768:AB1768)</f>
        <v/>
      </c>
    </row>
    <row r="1769" hidden="1" s="101">
      <c r="B1769" s="127" t="inlineStr">
        <is>
          <t>13624021</t>
        </is>
      </c>
      <c r="C1769" s="127" t="inlineStr">
        <is>
          <t>2</t>
        </is>
      </c>
      <c r="D1769" s="123" t="n">
        <v>46157</v>
      </c>
      <c r="E1769" s="127" t="inlineStr">
        <is>
          <t>2521</t>
        </is>
      </c>
      <c r="F1769" s="127" t="inlineStr">
        <is>
          <t>21320</t>
        </is>
      </c>
      <c r="G1769" s="127" t="inlineStr">
        <is>
          <t>AT</t>
        </is>
      </c>
      <c r="H1769" s="127" t="inlineStr">
        <is>
          <t>FR</t>
        </is>
      </c>
      <c r="I1769" s="127" t="inlineStr">
        <is>
          <t>112320</t>
        </is>
      </c>
      <c r="J1769" s="127" t="inlineStr">
        <is>
          <t>112320</t>
        </is>
      </c>
      <c r="K1769" s="127" t="inlineStr">
        <is>
          <t>999999</t>
        </is>
      </c>
      <c r="L1769" s="127" t="inlineStr">
        <is>
          <t>XT414255236TS</t>
        </is>
      </c>
      <c r="M1769" s="127" t="inlineStr">
        <is>
          <t>N</t>
        </is>
      </c>
      <c r="N1769" s="127" t="inlineStr">
        <is>
          <t>Transport</t>
        </is>
      </c>
      <c r="O1769" s="127" t="inlineStr">
        <is>
          <t>N</t>
        </is>
      </c>
      <c r="P1769" s="127" t="inlineStr">
        <is>
          <t>S</t>
        </is>
      </c>
      <c r="Q1769" s="127" t="inlineStr">
        <is>
          <t>ZA</t>
        </is>
      </c>
      <c r="R1769" s="147" t="n">
        <v>5.922</v>
      </c>
      <c r="S1769" s="127" t="inlineStr">
        <is>
          <t>6C</t>
        </is>
      </c>
      <c r="T1769" s="148" t="n">
        <v>14.49</v>
      </c>
      <c r="U1769" s="127" t="inlineStr">
        <is>
          <t>LA RUCHE LOGISTIQUE</t>
        </is>
      </c>
      <c r="W1769" s="8">
        <f>IF(C1769&lt;&gt;2,"",IF(S1769="5X","5XK",IF(S1769="5Y","5YK",IF(S1769="6B","6BK",IF(S1769="6C","6CK","")))))</f>
        <v/>
      </c>
      <c r="X1769" s="8">
        <f>IF(S1769="6B",_xlfn.XLOOKUP(H1769,'Zoning 2shop'!A:A,'Zoning 2shop'!B:B),IF(S1769="6C",_xlfn.XLOOKUP(G1769,'Zoning 2shop'!C:C,'Zoning 2shop'!D:D),""))</f>
        <v/>
      </c>
      <c r="Y1769" s="112">
        <f>AB1769/Z1769</f>
        <v/>
      </c>
      <c r="Z1769" s="4">
        <f>T1769</f>
        <v/>
      </c>
      <c r="AA1769" s="4">
        <f>IF(OR(S1769="6C",S1769="6B",S1769="5X",S1769="5Y"),0.08,0.5)</f>
        <v/>
      </c>
      <c r="AB1769" s="4">
        <f>$AG$5/$AG$2*Z1769</f>
        <v/>
      </c>
      <c r="AC1769" s="19">
        <f>Z1769+AA1769</f>
        <v/>
      </c>
      <c r="AD1769" s="8">
        <f>IF(COUNTIF(Catégories!A:A,N1769)=0,"catégorie inconnue",LOOKUP(N1769,Catégories!A:A,Catégories!B:B))</f>
        <v/>
      </c>
      <c r="AE1769" s="21">
        <f>SUM(Z1769:AB1769)</f>
        <v/>
      </c>
    </row>
    <row r="1770" hidden="1" s="101">
      <c r="B1770" s="127" t="inlineStr">
        <is>
          <t>13624021</t>
        </is>
      </c>
      <c r="C1770" s="127" t="inlineStr">
        <is>
          <t>2</t>
        </is>
      </c>
      <c r="D1770" s="123" t="n">
        <v>46157</v>
      </c>
      <c r="E1770" s="127" t="inlineStr">
        <is>
          <t>21337</t>
        </is>
      </c>
      <c r="F1770" s="127" t="inlineStr">
        <is>
          <t>21320</t>
        </is>
      </c>
      <c r="G1770" s="127" t="inlineStr">
        <is>
          <t>DE</t>
        </is>
      </c>
      <c r="H1770" s="127" t="inlineStr">
        <is>
          <t>FR</t>
        </is>
      </c>
      <c r="I1770" s="127" t="inlineStr">
        <is>
          <t>107884</t>
        </is>
      </c>
      <c r="J1770" s="127" t="inlineStr">
        <is>
          <t>107884</t>
        </is>
      </c>
      <c r="K1770" s="127" t="inlineStr">
        <is>
          <t>999999</t>
        </is>
      </c>
      <c r="L1770" s="127" t="inlineStr">
        <is>
          <t>XT414256727TS</t>
        </is>
      </c>
      <c r="M1770" s="127" t="inlineStr">
        <is>
          <t>N</t>
        </is>
      </c>
      <c r="N1770" s="127" t="inlineStr">
        <is>
          <t>Transport</t>
        </is>
      </c>
      <c r="O1770" s="127" t="inlineStr">
        <is>
          <t>N</t>
        </is>
      </c>
      <c r="P1770" s="127" t="inlineStr">
        <is>
          <t>S</t>
        </is>
      </c>
      <c r="Q1770" s="127" t="inlineStr">
        <is>
          <t>ZA</t>
        </is>
      </c>
      <c r="R1770" s="147" t="n">
        <v>6.273</v>
      </c>
      <c r="S1770" s="127" t="inlineStr">
        <is>
          <t>6C</t>
        </is>
      </c>
      <c r="T1770" s="148" t="n">
        <v>11.01</v>
      </c>
      <c r="U1770" s="127" t="inlineStr">
        <is>
          <t>LA RUCHE LOGISTIQUE</t>
        </is>
      </c>
      <c r="W1770" s="8">
        <f>IF(C1770&lt;&gt;2,"",IF(S1770="5X","5XK",IF(S1770="5Y","5YK",IF(S1770="6B","6BK",IF(S1770="6C","6CK","")))))</f>
        <v/>
      </c>
      <c r="X1770" s="8">
        <f>IF(S1770="6B",_xlfn.XLOOKUP(H1770,'Zoning 2shop'!A:A,'Zoning 2shop'!B:B),IF(S1770="6C",_xlfn.XLOOKUP(G1770,'Zoning 2shop'!C:C,'Zoning 2shop'!D:D),""))</f>
        <v/>
      </c>
      <c r="Y1770" s="112">
        <f>AB1770/Z1770</f>
        <v/>
      </c>
      <c r="Z1770" s="4">
        <f>T1770</f>
        <v/>
      </c>
      <c r="AA1770" s="4">
        <f>IF(OR(S1770="6C",S1770="6B",S1770="5X",S1770="5Y"),0.08,0.5)</f>
        <v/>
      </c>
      <c r="AB1770" s="4">
        <f>$AG$5/$AG$2*Z1770</f>
        <v/>
      </c>
      <c r="AC1770" s="19">
        <f>Z1770+AA1770</f>
        <v/>
      </c>
      <c r="AD1770" s="8">
        <f>IF(COUNTIF(Catégories!A:A,N1770)=0,"catégorie inconnue",LOOKUP(N1770,Catégories!A:A,Catégories!B:B))</f>
        <v/>
      </c>
      <c r="AE1770" s="21">
        <f>SUM(Z1770:AB1770)</f>
        <v/>
      </c>
    </row>
    <row r="1771" hidden="1" s="101">
      <c r="B1771" s="127" t="inlineStr">
        <is>
          <t>13624021</t>
        </is>
      </c>
      <c r="C1771" s="127" t="inlineStr">
        <is>
          <t>2</t>
        </is>
      </c>
      <c r="D1771" s="123" t="n">
        <v>46157</v>
      </c>
      <c r="E1771" s="127" t="inlineStr">
        <is>
          <t>40227</t>
        </is>
      </c>
      <c r="F1771" s="127" t="inlineStr">
        <is>
          <t>21320</t>
        </is>
      </c>
      <c r="G1771" s="127" t="inlineStr">
        <is>
          <t>DE</t>
        </is>
      </c>
      <c r="H1771" s="127" t="inlineStr">
        <is>
          <t>FR</t>
        </is>
      </c>
      <c r="I1771" s="127" t="inlineStr">
        <is>
          <t>109056</t>
        </is>
      </c>
      <c r="J1771" s="127" t="inlineStr">
        <is>
          <t>109056</t>
        </is>
      </c>
      <c r="K1771" s="127" t="inlineStr">
        <is>
          <t>999999</t>
        </is>
      </c>
      <c r="L1771" s="127" t="inlineStr">
        <is>
          <t>XT414257170TS</t>
        </is>
      </c>
      <c r="M1771" s="127" t="inlineStr">
        <is>
          <t>N</t>
        </is>
      </c>
      <c r="N1771" s="127" t="inlineStr">
        <is>
          <t>Transport</t>
        </is>
      </c>
      <c r="O1771" s="127" t="inlineStr">
        <is>
          <t>N</t>
        </is>
      </c>
      <c r="P1771" s="127" t="inlineStr">
        <is>
          <t>S</t>
        </is>
      </c>
      <c r="Q1771" s="127" t="inlineStr">
        <is>
          <t>ZA</t>
        </is>
      </c>
      <c r="R1771" s="147" t="n">
        <v>5.022</v>
      </c>
      <c r="S1771" s="127" t="inlineStr">
        <is>
          <t>6C</t>
        </is>
      </c>
      <c r="T1771" s="148" t="n">
        <v>10.35</v>
      </c>
      <c r="U1771" s="127" t="inlineStr">
        <is>
          <t>LA RUCHE LOGISTIQUE</t>
        </is>
      </c>
      <c r="W1771" s="8">
        <f>IF(C1771&lt;&gt;2,"",IF(S1771="5X","5XK",IF(S1771="5Y","5YK",IF(S1771="6B","6BK",IF(S1771="6C","6CK","")))))</f>
        <v/>
      </c>
      <c r="X1771" s="8">
        <f>IF(S1771="6B",_xlfn.XLOOKUP(H1771,'Zoning 2shop'!A:A,'Zoning 2shop'!B:B),IF(S1771="6C",_xlfn.XLOOKUP(G1771,'Zoning 2shop'!C:C,'Zoning 2shop'!D:D),""))</f>
        <v/>
      </c>
      <c r="Y1771" s="112">
        <f>AB1771/Z1771</f>
        <v/>
      </c>
      <c r="Z1771" s="4">
        <f>T1771</f>
        <v/>
      </c>
      <c r="AA1771" s="4">
        <f>IF(OR(S1771="6C",S1771="6B",S1771="5X",S1771="5Y"),0.08,0.5)</f>
        <v/>
      </c>
      <c r="AB1771" s="4">
        <f>$AG$5/$AG$2*Z1771</f>
        <v/>
      </c>
      <c r="AC1771" s="19">
        <f>Z1771+AA1771</f>
        <v/>
      </c>
      <c r="AD1771" s="8">
        <f>IF(COUNTIF(Catégories!A:A,N1771)=0,"catégorie inconnue",LOOKUP(N1771,Catégories!A:A,Catégories!B:B))</f>
        <v/>
      </c>
      <c r="AE1771" s="21">
        <f>SUM(Z1771:AB1771)</f>
        <v/>
      </c>
    </row>
    <row r="1772" hidden="1" s="101">
      <c r="B1772" s="127" t="inlineStr">
        <is>
          <t>13624021</t>
        </is>
      </c>
      <c r="C1772" s="127" t="inlineStr">
        <is>
          <t>2</t>
        </is>
      </c>
      <c r="D1772" s="123" t="n">
        <v>46157</v>
      </c>
      <c r="E1772" s="127" t="inlineStr">
        <is>
          <t>76689</t>
        </is>
      </c>
      <c r="F1772" s="127" t="inlineStr">
        <is>
          <t>21320</t>
        </is>
      </c>
      <c r="G1772" s="127" t="inlineStr">
        <is>
          <t>DE</t>
        </is>
      </c>
      <c r="H1772" s="127" t="inlineStr">
        <is>
          <t>FR</t>
        </is>
      </c>
      <c r="I1772" s="127" t="inlineStr">
        <is>
          <t>111255</t>
        </is>
      </c>
      <c r="J1772" s="127" t="inlineStr">
        <is>
          <t>111255</t>
        </is>
      </c>
      <c r="K1772" s="127" t="inlineStr">
        <is>
          <t>999999</t>
        </is>
      </c>
      <c r="L1772" s="127" t="inlineStr">
        <is>
          <t>XT414257585TS</t>
        </is>
      </c>
      <c r="M1772" s="127" t="inlineStr">
        <is>
          <t>N</t>
        </is>
      </c>
      <c r="N1772" s="127" t="inlineStr">
        <is>
          <t>Transport</t>
        </is>
      </c>
      <c r="O1772" s="127" t="inlineStr">
        <is>
          <t>N</t>
        </is>
      </c>
      <c r="P1772" s="127" t="inlineStr">
        <is>
          <t>S</t>
        </is>
      </c>
      <c r="Q1772" s="127" t="inlineStr">
        <is>
          <t>ZA</t>
        </is>
      </c>
      <c r="R1772" s="147" t="n">
        <v>4.365</v>
      </c>
      <c r="S1772" s="127" t="inlineStr">
        <is>
          <t>6C</t>
        </is>
      </c>
      <c r="T1772" s="148" t="n">
        <v>9.69</v>
      </c>
      <c r="U1772" s="127" t="inlineStr">
        <is>
          <t>LA RUCHE LOGISTIQUE</t>
        </is>
      </c>
      <c r="W1772" s="8">
        <f>IF(C1772&lt;&gt;2,"",IF(S1772="5X","5XK",IF(S1772="5Y","5YK",IF(S1772="6B","6BK",IF(S1772="6C","6CK","")))))</f>
        <v/>
      </c>
      <c r="X1772" s="8">
        <f>IF(S1772="6B",_xlfn.XLOOKUP(H1772,'Zoning 2shop'!A:A,'Zoning 2shop'!B:B),IF(S1772="6C",_xlfn.XLOOKUP(G1772,'Zoning 2shop'!C:C,'Zoning 2shop'!D:D),""))</f>
        <v/>
      </c>
      <c r="Y1772" s="112">
        <f>AB1772/Z1772</f>
        <v/>
      </c>
      <c r="Z1772" s="4">
        <f>T1772</f>
        <v/>
      </c>
      <c r="AA1772" s="4">
        <f>IF(OR(S1772="6C",S1772="6B",S1772="5X",S1772="5Y"),0.08,0.5)</f>
        <v/>
      </c>
      <c r="AB1772" s="4">
        <f>$AG$5/$AG$2*Z1772</f>
        <v/>
      </c>
      <c r="AC1772" s="19">
        <f>Z1772+AA1772</f>
        <v/>
      </c>
      <c r="AD1772" s="8">
        <f>IF(COUNTIF(Catégories!A:A,N1772)=0,"catégorie inconnue",LOOKUP(N1772,Catégories!A:A,Catégories!B:B))</f>
        <v/>
      </c>
      <c r="AE1772" s="21">
        <f>SUM(Z1772:AB1772)</f>
        <v/>
      </c>
    </row>
    <row r="1773" hidden="1" s="101">
      <c r="B1773" s="127" t="inlineStr">
        <is>
          <t>13624021</t>
        </is>
      </c>
      <c r="C1773" s="127" t="inlineStr">
        <is>
          <t>2</t>
        </is>
      </c>
      <c r="D1773" s="123" t="n">
        <v>46157</v>
      </c>
      <c r="E1773" s="127" t="inlineStr">
        <is>
          <t>3645 WG</t>
        </is>
      </c>
      <c r="F1773" s="127" t="inlineStr">
        <is>
          <t>21320</t>
        </is>
      </c>
      <c r="G1773" s="127" t="inlineStr">
        <is>
          <t>NL</t>
        </is>
      </c>
      <c r="H1773" s="127" t="inlineStr">
        <is>
          <t>FR</t>
        </is>
      </c>
      <c r="I1773" s="127" t="inlineStr">
        <is>
          <t>111685</t>
        </is>
      </c>
      <c r="J1773" s="127" t="inlineStr">
        <is>
          <t>111685</t>
        </is>
      </c>
      <c r="K1773" s="127" t="inlineStr">
        <is>
          <t>999999</t>
        </is>
      </c>
      <c r="L1773" s="127" t="inlineStr">
        <is>
          <t>XT414257991TS</t>
        </is>
      </c>
      <c r="M1773" s="127" t="inlineStr">
        <is>
          <t>N</t>
        </is>
      </c>
      <c r="N1773" s="127" t="inlineStr">
        <is>
          <t>Transport</t>
        </is>
      </c>
      <c r="O1773" s="127" t="inlineStr">
        <is>
          <t>N</t>
        </is>
      </c>
      <c r="P1773" s="127" t="inlineStr">
        <is>
          <t>S</t>
        </is>
      </c>
      <c r="Q1773" s="127" t="inlineStr">
        <is>
          <t>ZA</t>
        </is>
      </c>
      <c r="R1773" s="147" t="n">
        <v>4.678</v>
      </c>
      <c r="S1773" s="127" t="inlineStr">
        <is>
          <t>6C</t>
        </is>
      </c>
      <c r="T1773" s="148" t="n">
        <v>9.69</v>
      </c>
      <c r="U1773" s="127" t="inlineStr">
        <is>
          <t>LA RUCHE LOGISTIQUE</t>
        </is>
      </c>
      <c r="W1773" s="8">
        <f>IF(C1773&lt;&gt;2,"",IF(S1773="5X","5XK",IF(S1773="5Y","5YK",IF(S1773="6B","6BK",IF(S1773="6C","6CK","")))))</f>
        <v/>
      </c>
      <c r="X1773" s="8">
        <f>IF(S1773="6B",_xlfn.XLOOKUP(H1773,'Zoning 2shop'!A:A,'Zoning 2shop'!B:B),IF(S1773="6C",_xlfn.XLOOKUP(G1773,'Zoning 2shop'!C:C,'Zoning 2shop'!D:D),""))</f>
        <v/>
      </c>
      <c r="Y1773" s="112">
        <f>AB1773/Z1773</f>
        <v/>
      </c>
      <c r="Z1773" s="4">
        <f>T1773</f>
        <v/>
      </c>
      <c r="AA1773" s="4">
        <f>IF(OR(S1773="6C",S1773="6B",S1773="5X",S1773="5Y"),0.08,0.5)</f>
        <v/>
      </c>
      <c r="AB1773" s="4">
        <f>$AG$5/$AG$2*Z1773</f>
        <v/>
      </c>
      <c r="AC1773" s="19">
        <f>Z1773+AA1773</f>
        <v/>
      </c>
      <c r="AD1773" s="8">
        <f>IF(COUNTIF(Catégories!A:A,N1773)=0,"catégorie inconnue",LOOKUP(N1773,Catégories!A:A,Catégories!B:B))</f>
        <v/>
      </c>
      <c r="AE1773" s="21">
        <f>SUM(Z1773:AB1773)</f>
        <v/>
      </c>
    </row>
    <row r="1774" hidden="1" s="101">
      <c r="B1774" s="127" t="inlineStr">
        <is>
          <t>13624021</t>
        </is>
      </c>
      <c r="C1774" s="127" t="inlineStr">
        <is>
          <t>2</t>
        </is>
      </c>
      <c r="D1774" s="123" t="n">
        <v>46157</v>
      </c>
      <c r="E1774" s="127" t="inlineStr">
        <is>
          <t>93055</t>
        </is>
      </c>
      <c r="F1774" s="127" t="inlineStr">
        <is>
          <t>21320</t>
        </is>
      </c>
      <c r="G1774" s="127" t="inlineStr">
        <is>
          <t>DE</t>
        </is>
      </c>
      <c r="H1774" s="127" t="inlineStr">
        <is>
          <t>FR</t>
        </is>
      </c>
      <c r="I1774" s="127" t="inlineStr">
        <is>
          <t>111762</t>
        </is>
      </c>
      <c r="J1774" s="127" t="inlineStr">
        <is>
          <t>111762</t>
        </is>
      </c>
      <c r="K1774" s="127" t="inlineStr">
        <is>
          <t>999999</t>
        </is>
      </c>
      <c r="L1774" s="127" t="inlineStr">
        <is>
          <t>XT414258498TS</t>
        </is>
      </c>
      <c r="M1774" s="127" t="inlineStr">
        <is>
          <t>N</t>
        </is>
      </c>
      <c r="N1774" s="127" t="inlineStr">
        <is>
          <t>Transport</t>
        </is>
      </c>
      <c r="O1774" s="127" t="inlineStr">
        <is>
          <t>N</t>
        </is>
      </c>
      <c r="P1774" s="127" t="inlineStr">
        <is>
          <t>S</t>
        </is>
      </c>
      <c r="Q1774" s="127" t="inlineStr">
        <is>
          <t>ZA</t>
        </is>
      </c>
      <c r="R1774" s="147" t="n">
        <v>4.532</v>
      </c>
      <c r="S1774" s="127" t="inlineStr">
        <is>
          <t>6C</t>
        </is>
      </c>
      <c r="T1774" s="148" t="n">
        <v>9.69</v>
      </c>
      <c r="U1774" s="127" t="inlineStr">
        <is>
          <t>LA RUCHE LOGISTIQUE</t>
        </is>
      </c>
      <c r="W1774" s="8">
        <f>IF(C1774&lt;&gt;2,"",IF(S1774="5X","5XK",IF(S1774="5Y","5YK",IF(S1774="6B","6BK",IF(S1774="6C","6CK","")))))</f>
        <v/>
      </c>
      <c r="X1774" s="8">
        <f>IF(S1774="6B",_xlfn.XLOOKUP(H1774,'Zoning 2shop'!A:A,'Zoning 2shop'!B:B),IF(S1774="6C",_xlfn.XLOOKUP(G1774,'Zoning 2shop'!C:C,'Zoning 2shop'!D:D),""))</f>
        <v/>
      </c>
      <c r="Y1774" s="112">
        <f>AB1774/Z1774</f>
        <v/>
      </c>
      <c r="Z1774" s="4">
        <f>T1774</f>
        <v/>
      </c>
      <c r="AA1774" s="4">
        <f>IF(OR(S1774="6C",S1774="6B",S1774="5X",S1774="5Y"),0.08,0.5)</f>
        <v/>
      </c>
      <c r="AB1774" s="4">
        <f>$AG$5/$AG$2*Z1774</f>
        <v/>
      </c>
      <c r="AC1774" s="19">
        <f>Z1774+AA1774</f>
        <v/>
      </c>
      <c r="AD1774" s="8">
        <f>IF(COUNTIF(Catégories!A:A,N1774)=0,"catégorie inconnue",LOOKUP(N1774,Catégories!A:A,Catégories!B:B))</f>
        <v/>
      </c>
      <c r="AE1774" s="21">
        <f>SUM(Z1774:AB1774)</f>
        <v/>
      </c>
    </row>
    <row r="1775" hidden="1" s="101">
      <c r="B1775" s="127" t="inlineStr">
        <is>
          <t>13624021</t>
        </is>
      </c>
      <c r="C1775" s="127" t="inlineStr">
        <is>
          <t>2</t>
        </is>
      </c>
      <c r="D1775" s="123" t="n">
        <v>46157</v>
      </c>
      <c r="E1775" s="127" t="inlineStr">
        <is>
          <t>7694 BP</t>
        </is>
      </c>
      <c r="F1775" s="127" t="inlineStr">
        <is>
          <t>21320</t>
        </is>
      </c>
      <c r="G1775" s="127" t="inlineStr">
        <is>
          <t>NL</t>
        </is>
      </c>
      <c r="H1775" s="127" t="inlineStr">
        <is>
          <t>FR</t>
        </is>
      </c>
      <c r="I1775" s="127" t="inlineStr">
        <is>
          <t>112254</t>
        </is>
      </c>
      <c r="J1775" s="127" t="inlineStr">
        <is>
          <t>112254</t>
        </is>
      </c>
      <c r="K1775" s="127" t="inlineStr">
        <is>
          <t>999999</t>
        </is>
      </c>
      <c r="L1775" s="127" t="inlineStr">
        <is>
          <t>XT414262081TS</t>
        </is>
      </c>
      <c r="M1775" s="127" t="inlineStr">
        <is>
          <t>N</t>
        </is>
      </c>
      <c r="N1775" s="127" t="inlineStr">
        <is>
          <t>Transport</t>
        </is>
      </c>
      <c r="O1775" s="127" t="inlineStr">
        <is>
          <t>N</t>
        </is>
      </c>
      <c r="P1775" s="127" t="inlineStr">
        <is>
          <t>S</t>
        </is>
      </c>
      <c r="Q1775" s="127" t="inlineStr">
        <is>
          <t>ZA</t>
        </is>
      </c>
      <c r="R1775" s="147" t="n">
        <v>0.784</v>
      </c>
      <c r="S1775" s="127" t="inlineStr">
        <is>
          <t>6C</t>
        </is>
      </c>
      <c r="T1775" s="148" t="n">
        <v>5.55</v>
      </c>
      <c r="U1775" s="127" t="inlineStr">
        <is>
          <t>LA RUCHE LOGISTIQUE</t>
        </is>
      </c>
      <c r="W1775" s="8">
        <f>IF(C1775&lt;&gt;2,"",IF(S1775="5X","5XK",IF(S1775="5Y","5YK",IF(S1775="6B","6BK",IF(S1775="6C","6CK","")))))</f>
        <v/>
      </c>
      <c r="X1775" s="8">
        <f>IF(S1775="6B",_xlfn.XLOOKUP(H1775,'Zoning 2shop'!A:A,'Zoning 2shop'!B:B),IF(S1775="6C",_xlfn.XLOOKUP(G1775,'Zoning 2shop'!C:C,'Zoning 2shop'!D:D),""))</f>
        <v/>
      </c>
      <c r="Y1775" s="112">
        <f>AB1775/Z1775</f>
        <v/>
      </c>
      <c r="Z1775" s="4">
        <f>T1775</f>
        <v/>
      </c>
      <c r="AA1775" s="4">
        <f>IF(OR(S1775="6C",S1775="6B",S1775="5X",S1775="5Y"),0.08,0.5)</f>
        <v/>
      </c>
      <c r="AB1775" s="4">
        <f>$AG$5/$AG$2*Z1775</f>
        <v/>
      </c>
      <c r="AC1775" s="19">
        <f>Z1775+AA1775</f>
        <v/>
      </c>
      <c r="AD1775" s="8">
        <f>IF(COUNTIF(Catégories!A:A,N1775)=0,"catégorie inconnue",LOOKUP(N1775,Catégories!A:A,Catégories!B:B))</f>
        <v/>
      </c>
      <c r="AE1775" s="21">
        <f>SUM(Z1775:AB1775)</f>
        <v/>
      </c>
    </row>
    <row r="1776" hidden="1" s="101">
      <c r="B1776" s="127" t="inlineStr">
        <is>
          <t>13624021</t>
        </is>
      </c>
      <c r="C1776" s="127" t="inlineStr">
        <is>
          <t>2</t>
        </is>
      </c>
      <c r="D1776" s="123" t="n">
        <v>46157</v>
      </c>
      <c r="E1776" s="127" t="inlineStr">
        <is>
          <t>92318</t>
        </is>
      </c>
      <c r="F1776" s="127" t="inlineStr">
        <is>
          <t>21320</t>
        </is>
      </c>
      <c r="G1776" s="127" t="inlineStr">
        <is>
          <t>DE</t>
        </is>
      </c>
      <c r="H1776" s="127" t="inlineStr">
        <is>
          <t>FR</t>
        </is>
      </c>
      <c r="I1776" s="127" t="inlineStr">
        <is>
          <t>111981</t>
        </is>
      </c>
      <c r="J1776" s="127" t="inlineStr">
        <is>
          <t>111981</t>
        </is>
      </c>
      <c r="K1776" s="127" t="inlineStr">
        <is>
          <t>999999</t>
        </is>
      </c>
      <c r="L1776" s="127" t="inlineStr">
        <is>
          <t>XT414262546TS</t>
        </is>
      </c>
      <c r="M1776" s="127" t="inlineStr">
        <is>
          <t>N</t>
        </is>
      </c>
      <c r="N1776" s="127" t="inlineStr">
        <is>
          <t>Transport</t>
        </is>
      </c>
      <c r="O1776" s="127" t="inlineStr">
        <is>
          <t>N</t>
        </is>
      </c>
      <c r="P1776" s="127" t="inlineStr">
        <is>
          <t>S</t>
        </is>
      </c>
      <c r="Q1776" s="127" t="inlineStr">
        <is>
          <t>ZA</t>
        </is>
      </c>
      <c r="R1776" s="147" t="n">
        <v>4.532</v>
      </c>
      <c r="S1776" s="127" t="inlineStr">
        <is>
          <t>6C</t>
        </is>
      </c>
      <c r="T1776" s="148" t="n">
        <v>9.69</v>
      </c>
      <c r="U1776" s="127" t="inlineStr">
        <is>
          <t>LA RUCHE LOGISTIQUE</t>
        </is>
      </c>
      <c r="W1776" s="8">
        <f>IF(C1776&lt;&gt;2,"",IF(S1776="5X","5XK",IF(S1776="5Y","5YK",IF(S1776="6B","6BK",IF(S1776="6C","6CK","")))))</f>
        <v/>
      </c>
      <c r="X1776" s="8">
        <f>IF(S1776="6B",_xlfn.XLOOKUP(H1776,'Zoning 2shop'!A:A,'Zoning 2shop'!B:B),IF(S1776="6C",_xlfn.XLOOKUP(G1776,'Zoning 2shop'!C:C,'Zoning 2shop'!D:D),""))</f>
        <v/>
      </c>
      <c r="Y1776" s="112">
        <f>AB1776/Z1776</f>
        <v/>
      </c>
      <c r="Z1776" s="4">
        <f>T1776</f>
        <v/>
      </c>
      <c r="AA1776" s="4">
        <f>IF(OR(S1776="6C",S1776="6B",S1776="5X",S1776="5Y"),0.08,0.5)</f>
        <v/>
      </c>
      <c r="AB1776" s="4">
        <f>$AG$5/$AG$2*Z1776</f>
        <v/>
      </c>
      <c r="AC1776" s="19">
        <f>Z1776+AA1776</f>
        <v/>
      </c>
      <c r="AD1776" s="8">
        <f>IF(COUNTIF(Catégories!A:A,N1776)=0,"catégorie inconnue",LOOKUP(N1776,Catégories!A:A,Catégories!B:B))</f>
        <v/>
      </c>
      <c r="AE1776" s="21">
        <f>SUM(Z1776:AB1776)</f>
        <v/>
      </c>
    </row>
    <row r="1777" hidden="1" s="101">
      <c r="B1777" s="127" t="inlineStr">
        <is>
          <t>13624021</t>
        </is>
      </c>
      <c r="C1777" s="127" t="inlineStr">
        <is>
          <t>2</t>
        </is>
      </c>
      <c r="D1777" s="123" t="n">
        <v>46157</v>
      </c>
      <c r="E1777" s="127" t="inlineStr">
        <is>
          <t>4720</t>
        </is>
      </c>
      <c r="F1777" s="127" t="inlineStr">
        <is>
          <t>21320</t>
        </is>
      </c>
      <c r="G1777" s="127" t="inlineStr">
        <is>
          <t>DK</t>
        </is>
      </c>
      <c r="H1777" s="127" t="inlineStr">
        <is>
          <t>FR</t>
        </is>
      </c>
      <c r="I1777" s="127" t="inlineStr">
        <is>
          <t>110952</t>
        </is>
      </c>
      <c r="J1777" s="127" t="inlineStr">
        <is>
          <t>110952</t>
        </is>
      </c>
      <c r="K1777" s="127" t="inlineStr">
        <is>
          <t>999999</t>
        </is>
      </c>
      <c r="L1777" s="127" t="inlineStr">
        <is>
          <t>XT414262617TS</t>
        </is>
      </c>
      <c r="M1777" s="127" t="inlineStr">
        <is>
          <t>N</t>
        </is>
      </c>
      <c r="N1777" s="127" t="inlineStr">
        <is>
          <t>Transport</t>
        </is>
      </c>
      <c r="O1777" s="127" t="inlineStr">
        <is>
          <t>N</t>
        </is>
      </c>
      <c r="P1777" s="127" t="inlineStr">
        <is>
          <t>S</t>
        </is>
      </c>
      <c r="Q1777" s="127" t="inlineStr">
        <is>
          <t>ZA</t>
        </is>
      </c>
      <c r="R1777" s="147" t="n">
        <v>4.787</v>
      </c>
      <c r="S1777" s="127" t="inlineStr">
        <is>
          <t>6C</t>
        </is>
      </c>
      <c r="T1777" s="148" t="n">
        <v>13.83</v>
      </c>
      <c r="U1777" s="127" t="inlineStr">
        <is>
          <t>LA RUCHE LOGISTIQUE</t>
        </is>
      </c>
      <c r="W1777" s="8">
        <f>IF(C1777&lt;&gt;2,"",IF(S1777="5X","5XK",IF(S1777="5Y","5YK",IF(S1777="6B","6BK",IF(S1777="6C","6CK","")))))</f>
        <v/>
      </c>
      <c r="X1777" s="8">
        <f>IF(S1777="6B",_xlfn.XLOOKUP(H1777,'Zoning 2shop'!A:A,'Zoning 2shop'!B:B),IF(S1777="6C",_xlfn.XLOOKUP(G1777,'Zoning 2shop'!C:C,'Zoning 2shop'!D:D),""))</f>
        <v/>
      </c>
      <c r="Y1777" s="112">
        <f>AB1777/Z1777</f>
        <v/>
      </c>
      <c r="Z1777" s="4">
        <f>T1777</f>
        <v/>
      </c>
      <c r="AA1777" s="4">
        <f>IF(OR(S1777="6C",S1777="6B",S1777="5X",S1777="5Y"),0.08,0.5)</f>
        <v/>
      </c>
      <c r="AB1777" s="4">
        <f>$AG$5/$AG$2*Z1777</f>
        <v/>
      </c>
      <c r="AC1777" s="19">
        <f>Z1777+AA1777</f>
        <v/>
      </c>
      <c r="AD1777" s="8">
        <f>IF(COUNTIF(Catégories!A:A,N1777)=0,"catégorie inconnue",LOOKUP(N1777,Catégories!A:A,Catégories!B:B))</f>
        <v/>
      </c>
      <c r="AE1777" s="21">
        <f>SUM(Z1777:AB1777)</f>
        <v/>
      </c>
    </row>
    <row r="1778" hidden="1" s="101">
      <c r="B1778" s="127" t="inlineStr">
        <is>
          <t>13624021</t>
        </is>
      </c>
      <c r="C1778" s="127" t="inlineStr">
        <is>
          <t>2</t>
        </is>
      </c>
      <c r="D1778" s="123" t="n">
        <v>46157</v>
      </c>
      <c r="E1778" s="127" t="inlineStr">
        <is>
          <t>88353</t>
        </is>
      </c>
      <c r="F1778" s="127" t="inlineStr">
        <is>
          <t>21320</t>
        </is>
      </c>
      <c r="G1778" s="127" t="inlineStr">
        <is>
          <t>DE</t>
        </is>
      </c>
      <c r="H1778" s="127" t="inlineStr">
        <is>
          <t>FR</t>
        </is>
      </c>
      <c r="I1778" s="127" t="inlineStr">
        <is>
          <t>108524</t>
        </is>
      </c>
      <c r="J1778" s="127" t="inlineStr">
        <is>
          <t>108524</t>
        </is>
      </c>
      <c r="K1778" s="127" t="inlineStr">
        <is>
          <t>999999</t>
        </is>
      </c>
      <c r="L1778" s="127" t="inlineStr">
        <is>
          <t>XT414263025TS</t>
        </is>
      </c>
      <c r="M1778" s="127" t="inlineStr">
        <is>
          <t>N</t>
        </is>
      </c>
      <c r="N1778" s="127" t="inlineStr">
        <is>
          <t>Transport</t>
        </is>
      </c>
      <c r="O1778" s="127" t="inlineStr">
        <is>
          <t>N</t>
        </is>
      </c>
      <c r="P1778" s="127" t="inlineStr">
        <is>
          <t>S</t>
        </is>
      </c>
      <c r="Q1778" s="127" t="inlineStr">
        <is>
          <t>ZA</t>
        </is>
      </c>
      <c r="R1778" s="147" t="n">
        <v>5.773</v>
      </c>
      <c r="S1778" s="127" t="inlineStr">
        <is>
          <t>6C</t>
        </is>
      </c>
      <c r="T1778" s="148" t="n">
        <v>10.35</v>
      </c>
      <c r="U1778" s="127" t="inlineStr">
        <is>
          <t>LA RUCHE LOGISTIQUE</t>
        </is>
      </c>
      <c r="W1778" s="8">
        <f>IF(C1778&lt;&gt;2,"",IF(S1778="5X","5XK",IF(S1778="5Y","5YK",IF(S1778="6B","6BK",IF(S1778="6C","6CK","")))))</f>
        <v/>
      </c>
      <c r="X1778" s="8">
        <f>IF(S1778="6B",_xlfn.XLOOKUP(H1778,'Zoning 2shop'!A:A,'Zoning 2shop'!B:B),IF(S1778="6C",_xlfn.XLOOKUP(G1778,'Zoning 2shop'!C:C,'Zoning 2shop'!D:D),""))</f>
        <v/>
      </c>
      <c r="Y1778" s="112">
        <f>AB1778/Z1778</f>
        <v/>
      </c>
      <c r="Z1778" s="4">
        <f>T1778</f>
        <v/>
      </c>
      <c r="AA1778" s="4">
        <f>IF(OR(S1778="6C",S1778="6B",S1778="5X",S1778="5Y"),0.08,0.5)</f>
        <v/>
      </c>
      <c r="AB1778" s="4">
        <f>$AG$5/$AG$2*Z1778</f>
        <v/>
      </c>
      <c r="AC1778" s="19">
        <f>Z1778+AA1778</f>
        <v/>
      </c>
      <c r="AD1778" s="8">
        <f>IF(COUNTIF(Catégories!A:A,N1778)=0,"catégorie inconnue",LOOKUP(N1778,Catégories!A:A,Catégories!B:B))</f>
        <v/>
      </c>
      <c r="AE1778" s="21">
        <f>SUM(Z1778:AB1778)</f>
        <v/>
      </c>
    </row>
    <row r="1779" hidden="1" s="101">
      <c r="B1779" s="127" t="inlineStr">
        <is>
          <t>13624021</t>
        </is>
      </c>
      <c r="C1779" s="127" t="inlineStr">
        <is>
          <t>2</t>
        </is>
      </c>
      <c r="D1779" s="123" t="n">
        <v>46157</v>
      </c>
      <c r="E1779" s="127" t="inlineStr">
        <is>
          <t>26524</t>
        </is>
      </c>
      <c r="F1779" s="127" t="inlineStr">
        <is>
          <t>21320</t>
        </is>
      </c>
      <c r="G1779" s="127" t="inlineStr">
        <is>
          <t>DE</t>
        </is>
      </c>
      <c r="H1779" s="127" t="inlineStr">
        <is>
          <t>FR</t>
        </is>
      </c>
      <c r="I1779" s="127" t="inlineStr">
        <is>
          <t>111978</t>
        </is>
      </c>
      <c r="J1779" s="127" t="inlineStr">
        <is>
          <t>111978</t>
        </is>
      </c>
      <c r="K1779" s="127" t="inlineStr">
        <is>
          <t>999999</t>
        </is>
      </c>
      <c r="L1779" s="127" t="inlineStr">
        <is>
          <t>XT414264175TS</t>
        </is>
      </c>
      <c r="M1779" s="127" t="inlineStr">
        <is>
          <t>N</t>
        </is>
      </c>
      <c r="N1779" s="127" t="inlineStr">
        <is>
          <t>Transport</t>
        </is>
      </c>
      <c r="O1779" s="127" t="inlineStr">
        <is>
          <t>N</t>
        </is>
      </c>
      <c r="P1779" s="127" t="inlineStr">
        <is>
          <t>S</t>
        </is>
      </c>
      <c r="Q1779" s="127" t="inlineStr">
        <is>
          <t>ZA</t>
        </is>
      </c>
      <c r="R1779" s="147" t="n">
        <v>0.626</v>
      </c>
      <c r="S1779" s="127" t="inlineStr">
        <is>
          <t>6C</t>
        </is>
      </c>
      <c r="T1779" s="148" t="n">
        <v>5.55</v>
      </c>
      <c r="U1779" s="127" t="inlineStr">
        <is>
          <t>LA RUCHE LOGISTIQUE</t>
        </is>
      </c>
      <c r="W1779" s="8">
        <f>IF(C1779&lt;&gt;2,"",IF(S1779="5X","5XK",IF(S1779="5Y","5YK",IF(S1779="6B","6BK",IF(S1779="6C","6CK","")))))</f>
        <v/>
      </c>
      <c r="X1779" s="8">
        <f>IF(S1779="6B",_xlfn.XLOOKUP(H1779,'Zoning 2shop'!A:A,'Zoning 2shop'!B:B),IF(S1779="6C",_xlfn.XLOOKUP(G1779,'Zoning 2shop'!C:C,'Zoning 2shop'!D:D),""))</f>
        <v/>
      </c>
      <c r="Y1779" s="112">
        <f>AB1779/Z1779</f>
        <v/>
      </c>
      <c r="Z1779" s="4">
        <f>T1779</f>
        <v/>
      </c>
      <c r="AA1779" s="4">
        <f>IF(OR(S1779="6C",S1779="6B",S1779="5X",S1779="5Y"),0.08,0.5)</f>
        <v/>
      </c>
      <c r="AB1779" s="4">
        <f>$AG$5/$AG$2*Z1779</f>
        <v/>
      </c>
      <c r="AC1779" s="19">
        <f>Z1779+AA1779</f>
        <v/>
      </c>
      <c r="AD1779" s="8">
        <f>IF(COUNTIF(Catégories!A:A,N1779)=0,"catégorie inconnue",LOOKUP(N1779,Catégories!A:A,Catégories!B:B))</f>
        <v/>
      </c>
      <c r="AE1779" s="21">
        <f>SUM(Z1779:AB1779)</f>
        <v/>
      </c>
    </row>
    <row r="1780" hidden="1" ht="25.5" customHeight="1" s="101">
      <c r="B1780" s="127" t="inlineStr">
        <is>
          <t>13624021</t>
        </is>
      </c>
      <c r="C1780" s="127" t="inlineStr">
        <is>
          <t>2</t>
        </is>
      </c>
      <c r="D1780" s="123" t="n">
        <v>46157</v>
      </c>
      <c r="E1780" s="127" t="inlineStr">
        <is>
          <t>26524</t>
        </is>
      </c>
      <c r="F1780" s="127" t="inlineStr">
        <is>
          <t>21320</t>
        </is>
      </c>
      <c r="G1780" s="127" t="inlineStr">
        <is>
          <t>DE</t>
        </is>
      </c>
      <c r="H1780" s="127" t="inlineStr">
        <is>
          <t>FR</t>
        </is>
      </c>
      <c r="I1780" s="127" t="inlineStr">
        <is>
          <t>111978</t>
        </is>
      </c>
      <c r="J1780" s="127" t="inlineStr">
        <is>
          <t>111978</t>
        </is>
      </c>
      <c r="K1780" s="127" t="inlineStr">
        <is>
          <t>999999</t>
        </is>
      </c>
      <c r="L1780" s="127" t="inlineStr">
        <is>
          <t>XT414264175TS</t>
        </is>
      </c>
      <c r="M1780" s="127" t="inlineStr">
        <is>
          <t>N</t>
        </is>
      </c>
      <c r="N1780" s="127" t="inlineStr">
        <is>
          <t>Supplement Etiquette Non Conforme</t>
        </is>
      </c>
      <c r="O1780" s="127" t="inlineStr">
        <is>
          <t>N</t>
        </is>
      </c>
      <c r="P1780" s="127" t="n"/>
      <c r="Q1780" s="127" t="inlineStr">
        <is>
          <t>ZA</t>
        </is>
      </c>
      <c r="R1780" s="147" t="n">
        <v>0</v>
      </c>
      <c r="S1780" s="127" t="inlineStr">
        <is>
          <t>6C</t>
        </is>
      </c>
      <c r="T1780" s="148" t="n">
        <v>2</v>
      </c>
      <c r="U1780" s="127" t="inlineStr">
        <is>
          <t>LA RUCHE LOGISTIQUE</t>
        </is>
      </c>
      <c r="W1780" s="8">
        <f>IF(C1780&lt;&gt;2,"",IF(S1780="5X","5XK",IF(S1780="5Y","5YK",IF(S1780="6B","6BK",IF(S1780="6C","6CK","")))))</f>
        <v/>
      </c>
      <c r="X1780" s="8">
        <f>IF(S1780="6B",_xlfn.XLOOKUP(H1780,'Zoning 2shop'!A:A,'Zoning 2shop'!B:B),IF(S1780="6C",_xlfn.XLOOKUP(G1780,'Zoning 2shop'!C:C,'Zoning 2shop'!D:D),""))</f>
        <v/>
      </c>
      <c r="Y1780" s="112">
        <f>AB1780/Z1780</f>
        <v/>
      </c>
      <c r="Z1780" s="4">
        <f>T1780</f>
        <v/>
      </c>
      <c r="AA1780" s="4">
        <f>IF(OR(S1780="6C",S1780="6B",S1780="5X",S1780="5Y"),0.08,0.5)</f>
        <v/>
      </c>
      <c r="AB1780" s="4">
        <f>$AG$5/$AG$2*Z1780</f>
        <v/>
      </c>
      <c r="AC1780" s="19">
        <f>Z1780+AA1780</f>
        <v/>
      </c>
      <c r="AD1780" s="8">
        <f>IF(COUNTIF(Catégories!A:A,N1780)=0,"catégorie inconnue",LOOKUP(N1780,Catégories!A:A,Catégories!B:B))</f>
        <v/>
      </c>
      <c r="AE1780" s="21">
        <f>SUM(Z1780:AB1780)</f>
        <v/>
      </c>
    </row>
    <row r="1781" hidden="1" s="101">
      <c r="B1781" s="127" t="inlineStr">
        <is>
          <t>13624021</t>
        </is>
      </c>
      <c r="C1781" s="127" t="inlineStr">
        <is>
          <t>2</t>
        </is>
      </c>
      <c r="D1781" s="123" t="n">
        <v>46157</v>
      </c>
      <c r="E1781" s="127" t="inlineStr">
        <is>
          <t>79588</t>
        </is>
      </c>
      <c r="F1781" s="127" t="inlineStr">
        <is>
          <t>21320</t>
        </is>
      </c>
      <c r="G1781" s="127" t="inlineStr">
        <is>
          <t>DE</t>
        </is>
      </c>
      <c r="H1781" s="127" t="inlineStr">
        <is>
          <t>FR</t>
        </is>
      </c>
      <c r="I1781" s="127" t="inlineStr">
        <is>
          <t>112283</t>
        </is>
      </c>
      <c r="J1781" s="127" t="inlineStr">
        <is>
          <t>112283</t>
        </is>
      </c>
      <c r="K1781" s="127" t="inlineStr">
        <is>
          <t>999999</t>
        </is>
      </c>
      <c r="L1781" s="127" t="inlineStr">
        <is>
          <t>XT414264873TS</t>
        </is>
      </c>
      <c r="M1781" s="127" t="inlineStr">
        <is>
          <t>N</t>
        </is>
      </c>
      <c r="N1781" s="127" t="inlineStr">
        <is>
          <t>Transport</t>
        </is>
      </c>
      <c r="O1781" s="127" t="inlineStr">
        <is>
          <t>N</t>
        </is>
      </c>
      <c r="P1781" s="127" t="inlineStr">
        <is>
          <t>S</t>
        </is>
      </c>
      <c r="Q1781" s="127" t="inlineStr">
        <is>
          <t>ZA</t>
        </is>
      </c>
      <c r="R1781" s="147" t="n">
        <v>4.532</v>
      </c>
      <c r="S1781" s="127" t="inlineStr">
        <is>
          <t>6C</t>
        </is>
      </c>
      <c r="T1781" s="148" t="n">
        <v>9.69</v>
      </c>
      <c r="U1781" s="127" t="inlineStr">
        <is>
          <t>LA RUCHE LOGISTIQUE</t>
        </is>
      </c>
      <c r="W1781" s="8">
        <f>IF(C1781&lt;&gt;2,"",IF(S1781="5X","5XK",IF(S1781="5Y","5YK",IF(S1781="6B","6BK",IF(S1781="6C","6CK","")))))</f>
        <v/>
      </c>
      <c r="X1781" s="8">
        <f>IF(S1781="6B",_xlfn.XLOOKUP(H1781,'Zoning 2shop'!A:A,'Zoning 2shop'!B:B),IF(S1781="6C",_xlfn.XLOOKUP(G1781,'Zoning 2shop'!C:C,'Zoning 2shop'!D:D),""))</f>
        <v/>
      </c>
      <c r="Y1781" s="112">
        <f>AB1781/Z1781</f>
        <v/>
      </c>
      <c r="Z1781" s="4">
        <f>T1781</f>
        <v/>
      </c>
      <c r="AA1781" s="4">
        <f>IF(OR(S1781="6C",S1781="6B",S1781="5X",S1781="5Y"),0.08,0.5)</f>
        <v/>
      </c>
      <c r="AB1781" s="4">
        <f>$AG$5/$AG$2*Z1781</f>
        <v/>
      </c>
      <c r="AC1781" s="19">
        <f>Z1781+AA1781</f>
        <v/>
      </c>
      <c r="AD1781" s="8">
        <f>IF(COUNTIF(Catégories!A:A,N1781)=0,"catégorie inconnue",LOOKUP(N1781,Catégories!A:A,Catégories!B:B))</f>
        <v/>
      </c>
      <c r="AE1781" s="21">
        <f>SUM(Z1781:AB1781)</f>
        <v/>
      </c>
    </row>
    <row r="1782" hidden="1" s="101">
      <c r="B1782" s="127" t="inlineStr">
        <is>
          <t>13624021</t>
        </is>
      </c>
      <c r="C1782" s="127" t="inlineStr">
        <is>
          <t>2</t>
        </is>
      </c>
      <c r="D1782" s="123" t="n">
        <v>46157</v>
      </c>
      <c r="E1782" s="127" t="inlineStr">
        <is>
          <t>45659</t>
        </is>
      </c>
      <c r="F1782" s="127" t="inlineStr">
        <is>
          <t>21320</t>
        </is>
      </c>
      <c r="G1782" s="127" t="inlineStr">
        <is>
          <t>DE</t>
        </is>
      </c>
      <c r="H1782" s="127" t="inlineStr">
        <is>
          <t>FR</t>
        </is>
      </c>
      <c r="I1782" s="127" t="inlineStr">
        <is>
          <t>111756</t>
        </is>
      </c>
      <c r="J1782" s="127" t="inlineStr">
        <is>
          <t>111756</t>
        </is>
      </c>
      <c r="K1782" s="127" t="inlineStr">
        <is>
          <t>999999</t>
        </is>
      </c>
      <c r="L1782" s="127" t="inlineStr">
        <is>
          <t>XT414265499TS</t>
        </is>
      </c>
      <c r="M1782" s="127" t="inlineStr">
        <is>
          <t>N</t>
        </is>
      </c>
      <c r="N1782" s="127" t="inlineStr">
        <is>
          <t>Transport</t>
        </is>
      </c>
      <c r="O1782" s="127" t="inlineStr">
        <is>
          <t>N</t>
        </is>
      </c>
      <c r="P1782" s="127" t="inlineStr">
        <is>
          <t>S</t>
        </is>
      </c>
      <c r="Q1782" s="127" t="inlineStr">
        <is>
          <t>ZA</t>
        </is>
      </c>
      <c r="R1782" s="147" t="n">
        <v>5.51</v>
      </c>
      <c r="S1782" s="127" t="inlineStr">
        <is>
          <t>6C</t>
        </is>
      </c>
      <c r="T1782" s="148" t="n">
        <v>10.35</v>
      </c>
      <c r="U1782" s="127" t="inlineStr">
        <is>
          <t>LA RUCHE LOGISTIQUE</t>
        </is>
      </c>
      <c r="W1782" s="8">
        <f>IF(C1782&lt;&gt;2,"",IF(S1782="5X","5XK",IF(S1782="5Y","5YK",IF(S1782="6B","6BK",IF(S1782="6C","6CK","")))))</f>
        <v/>
      </c>
      <c r="X1782" s="8">
        <f>IF(S1782="6B",_xlfn.XLOOKUP(H1782,'Zoning 2shop'!A:A,'Zoning 2shop'!B:B),IF(S1782="6C",_xlfn.XLOOKUP(G1782,'Zoning 2shop'!C:C,'Zoning 2shop'!D:D),""))</f>
        <v/>
      </c>
      <c r="Y1782" s="112">
        <f>AB1782/Z1782</f>
        <v/>
      </c>
      <c r="Z1782" s="4">
        <f>T1782</f>
        <v/>
      </c>
      <c r="AA1782" s="4">
        <f>IF(OR(S1782="6C",S1782="6B",S1782="5X",S1782="5Y"),0.08,0.5)</f>
        <v/>
      </c>
      <c r="AB1782" s="4">
        <f>$AG$5/$AG$2*Z1782</f>
        <v/>
      </c>
      <c r="AC1782" s="19">
        <f>Z1782+AA1782</f>
        <v/>
      </c>
      <c r="AD1782" s="8">
        <f>IF(COUNTIF(Catégories!A:A,N1782)=0,"catégorie inconnue",LOOKUP(N1782,Catégories!A:A,Catégories!B:B))</f>
        <v/>
      </c>
      <c r="AE1782" s="21">
        <f>SUM(Z1782:AB1782)</f>
        <v/>
      </c>
    </row>
    <row r="1783" hidden="1" s="101">
      <c r="B1783" s="127" t="inlineStr">
        <is>
          <t>13624021</t>
        </is>
      </c>
      <c r="C1783" s="127" t="inlineStr">
        <is>
          <t>2</t>
        </is>
      </c>
      <c r="D1783" s="123" t="n">
        <v>46157</v>
      </c>
      <c r="E1783" s="127" t="inlineStr">
        <is>
          <t>08302</t>
        </is>
      </c>
      <c r="F1783" s="127" t="inlineStr">
        <is>
          <t>21320</t>
        </is>
      </c>
      <c r="G1783" s="127" t="inlineStr">
        <is>
          <t>ES</t>
        </is>
      </c>
      <c r="H1783" s="127" t="inlineStr">
        <is>
          <t>FR</t>
        </is>
      </c>
      <c r="I1783" s="127" t="inlineStr">
        <is>
          <t>110789</t>
        </is>
      </c>
      <c r="J1783" s="127" t="inlineStr">
        <is>
          <t>110789</t>
        </is>
      </c>
      <c r="K1783" s="127" t="inlineStr">
        <is>
          <t>999999</t>
        </is>
      </c>
      <c r="L1783" s="127" t="inlineStr">
        <is>
          <t>XT414266171TS</t>
        </is>
      </c>
      <c r="M1783" s="127" t="inlineStr">
        <is>
          <t>N</t>
        </is>
      </c>
      <c r="N1783" s="127" t="inlineStr">
        <is>
          <t>Transport</t>
        </is>
      </c>
      <c r="O1783" s="127" t="inlineStr">
        <is>
          <t>N</t>
        </is>
      </c>
      <c r="P1783" s="127" t="inlineStr">
        <is>
          <t>S</t>
        </is>
      </c>
      <c r="Q1783" s="127" t="inlineStr">
        <is>
          <t>ZA</t>
        </is>
      </c>
      <c r="R1783" s="147" t="n">
        <v>0.67</v>
      </c>
      <c r="S1783" s="127" t="inlineStr">
        <is>
          <t>6C</t>
        </is>
      </c>
      <c r="T1783" s="148" t="n">
        <v>6.62</v>
      </c>
      <c r="U1783" s="127" t="inlineStr">
        <is>
          <t>LA RUCHE LOGISTIQUE</t>
        </is>
      </c>
      <c r="W1783" s="8">
        <f>IF(C1783&lt;&gt;2,"",IF(S1783="5X","5XK",IF(S1783="5Y","5YK",IF(S1783="6B","6BK",IF(S1783="6C","6CK","")))))</f>
        <v/>
      </c>
      <c r="X1783" s="8">
        <f>IF(S1783="6B",_xlfn.XLOOKUP(H1783,'Zoning 2shop'!A:A,'Zoning 2shop'!B:B),IF(S1783="6C",_xlfn.XLOOKUP(G1783,'Zoning 2shop'!C:C,'Zoning 2shop'!D:D),""))</f>
        <v/>
      </c>
      <c r="Y1783" s="112">
        <f>AB1783/Z1783</f>
        <v/>
      </c>
      <c r="Z1783" s="4">
        <f>T1783</f>
        <v/>
      </c>
      <c r="AA1783" s="4">
        <f>IF(OR(S1783="6C",S1783="6B",S1783="5X",S1783="5Y"),0.08,0.5)</f>
        <v/>
      </c>
      <c r="AB1783" s="4">
        <f>$AG$5/$AG$2*Z1783</f>
        <v/>
      </c>
      <c r="AC1783" s="19">
        <f>Z1783+AA1783</f>
        <v/>
      </c>
      <c r="AD1783" s="8">
        <f>IF(COUNTIF(Catégories!A:A,N1783)=0,"catégorie inconnue",LOOKUP(N1783,Catégories!A:A,Catégories!B:B))</f>
        <v/>
      </c>
      <c r="AE1783" s="21">
        <f>SUM(Z1783:AB1783)</f>
        <v/>
      </c>
    </row>
    <row r="1784" hidden="1" s="101">
      <c r="B1784" s="127" t="inlineStr">
        <is>
          <t>13624021</t>
        </is>
      </c>
      <c r="C1784" s="127" t="inlineStr">
        <is>
          <t>2</t>
        </is>
      </c>
      <c r="D1784" s="123" t="n">
        <v>46157</v>
      </c>
      <c r="E1784" s="127" t="inlineStr">
        <is>
          <t>60594</t>
        </is>
      </c>
      <c r="F1784" s="127" t="inlineStr">
        <is>
          <t>21320</t>
        </is>
      </c>
      <c r="G1784" s="127" t="inlineStr">
        <is>
          <t>DE</t>
        </is>
      </c>
      <c r="H1784" s="127" t="inlineStr">
        <is>
          <t>FR</t>
        </is>
      </c>
      <c r="I1784" s="127" t="inlineStr">
        <is>
          <t>111687</t>
        </is>
      </c>
      <c r="J1784" s="127" t="inlineStr">
        <is>
          <t>111687</t>
        </is>
      </c>
      <c r="K1784" s="127" t="inlineStr">
        <is>
          <t>999999</t>
        </is>
      </c>
      <c r="L1784" s="127" t="inlineStr">
        <is>
          <t>XT414266389TS</t>
        </is>
      </c>
      <c r="M1784" s="127" t="inlineStr">
        <is>
          <t>N</t>
        </is>
      </c>
      <c r="N1784" s="127" t="inlineStr">
        <is>
          <t>Transport</t>
        </is>
      </c>
      <c r="O1784" s="127" t="inlineStr">
        <is>
          <t>N</t>
        </is>
      </c>
      <c r="P1784" s="127" t="inlineStr">
        <is>
          <t>S</t>
        </is>
      </c>
      <c r="Q1784" s="127" t="inlineStr">
        <is>
          <t>ZA</t>
        </is>
      </c>
      <c r="R1784" s="147" t="n">
        <v>4.532</v>
      </c>
      <c r="S1784" s="127" t="inlineStr">
        <is>
          <t>6C</t>
        </is>
      </c>
      <c r="T1784" s="148" t="n">
        <v>9.69</v>
      </c>
      <c r="U1784" s="127" t="inlineStr">
        <is>
          <t>LA RUCHE LOGISTIQUE</t>
        </is>
      </c>
      <c r="W1784" s="8">
        <f>IF(C1784&lt;&gt;2,"",IF(S1784="5X","5XK",IF(S1784="5Y","5YK",IF(S1784="6B","6BK",IF(S1784="6C","6CK","")))))</f>
        <v/>
      </c>
      <c r="X1784" s="8">
        <f>IF(S1784="6B",_xlfn.XLOOKUP(H1784,'Zoning 2shop'!A:A,'Zoning 2shop'!B:B),IF(S1784="6C",_xlfn.XLOOKUP(G1784,'Zoning 2shop'!C:C,'Zoning 2shop'!D:D),""))</f>
        <v/>
      </c>
      <c r="Y1784" s="112">
        <f>AB1784/Z1784</f>
        <v/>
      </c>
      <c r="Z1784" s="4">
        <f>T1784</f>
        <v/>
      </c>
      <c r="AA1784" s="4">
        <f>IF(OR(S1784="6C",S1784="6B",S1784="5X",S1784="5Y"),0.08,0.5)</f>
        <v/>
      </c>
      <c r="AB1784" s="4">
        <f>$AG$5/$AG$2*Z1784</f>
        <v/>
      </c>
      <c r="AC1784" s="19">
        <f>Z1784+AA1784</f>
        <v/>
      </c>
      <c r="AD1784" s="8">
        <f>IF(COUNTIF(Catégories!A:A,N1784)=0,"catégorie inconnue",LOOKUP(N1784,Catégories!A:A,Catégories!B:B))</f>
        <v/>
      </c>
      <c r="AE1784" s="21">
        <f>SUM(Z1784:AB1784)</f>
        <v/>
      </c>
    </row>
    <row r="1785" hidden="1" s="101">
      <c r="B1785" s="127" t="inlineStr">
        <is>
          <t>13624021</t>
        </is>
      </c>
      <c r="C1785" s="127" t="inlineStr">
        <is>
          <t>2</t>
        </is>
      </c>
      <c r="D1785" s="123" t="n">
        <v>46157</v>
      </c>
      <c r="E1785" s="127" t="inlineStr">
        <is>
          <t>49324</t>
        </is>
      </c>
      <c r="F1785" s="127" t="inlineStr">
        <is>
          <t>21320</t>
        </is>
      </c>
      <c r="G1785" s="127" t="inlineStr">
        <is>
          <t>DE</t>
        </is>
      </c>
      <c r="H1785" s="127" t="inlineStr">
        <is>
          <t>FR</t>
        </is>
      </c>
      <c r="I1785" s="127" t="inlineStr">
        <is>
          <t>111737</t>
        </is>
      </c>
      <c r="J1785" s="127" t="inlineStr">
        <is>
          <t>111737</t>
        </is>
      </c>
      <c r="K1785" s="127" t="inlineStr">
        <is>
          <t>999999</t>
        </is>
      </c>
      <c r="L1785" s="127" t="inlineStr">
        <is>
          <t>XT414266772TS</t>
        </is>
      </c>
      <c r="M1785" s="127" t="inlineStr">
        <is>
          <t>N</t>
        </is>
      </c>
      <c r="N1785" s="127" t="inlineStr">
        <is>
          <t>Transport</t>
        </is>
      </c>
      <c r="O1785" s="127" t="inlineStr">
        <is>
          <t>N</t>
        </is>
      </c>
      <c r="P1785" s="127" t="inlineStr">
        <is>
          <t>S</t>
        </is>
      </c>
      <c r="Q1785" s="127" t="inlineStr">
        <is>
          <t>ZA</t>
        </is>
      </c>
      <c r="R1785" s="147" t="n">
        <v>1.331</v>
      </c>
      <c r="S1785" s="127" t="inlineStr">
        <is>
          <t>6C</t>
        </is>
      </c>
      <c r="T1785" s="148" t="n">
        <v>5.88</v>
      </c>
      <c r="U1785" s="127" t="inlineStr">
        <is>
          <t>LA RUCHE LOGISTIQUE</t>
        </is>
      </c>
      <c r="W1785" s="8">
        <f>IF(C1785&lt;&gt;2,"",IF(S1785="5X","5XK",IF(S1785="5Y","5YK",IF(S1785="6B","6BK",IF(S1785="6C","6CK","")))))</f>
        <v/>
      </c>
      <c r="X1785" s="8">
        <f>IF(S1785="6B",_xlfn.XLOOKUP(H1785,'Zoning 2shop'!A:A,'Zoning 2shop'!B:B),IF(S1785="6C",_xlfn.XLOOKUP(G1785,'Zoning 2shop'!C:C,'Zoning 2shop'!D:D),""))</f>
        <v/>
      </c>
      <c r="Y1785" s="112">
        <f>AB1785/Z1785</f>
        <v/>
      </c>
      <c r="Z1785" s="4">
        <f>T1785</f>
        <v/>
      </c>
      <c r="AA1785" s="4">
        <f>IF(OR(S1785="6C",S1785="6B",S1785="5X",S1785="5Y"),0.08,0.5)</f>
        <v/>
      </c>
      <c r="AB1785" s="4">
        <f>$AG$5/$AG$2*Z1785</f>
        <v/>
      </c>
      <c r="AC1785" s="19">
        <f>Z1785+AA1785</f>
        <v/>
      </c>
      <c r="AD1785" s="8">
        <f>IF(COUNTIF(Catégories!A:A,N1785)=0,"catégorie inconnue",LOOKUP(N1785,Catégories!A:A,Catégories!B:B))</f>
        <v/>
      </c>
      <c r="AE1785" s="21">
        <f>SUM(Z1785:AB1785)</f>
        <v/>
      </c>
    </row>
    <row r="1786" hidden="1" s="101">
      <c r="B1786" s="127" t="inlineStr">
        <is>
          <t>13624021</t>
        </is>
      </c>
      <c r="C1786" s="127" t="inlineStr">
        <is>
          <t>2</t>
        </is>
      </c>
      <c r="D1786" s="123" t="n">
        <v>46157</v>
      </c>
      <c r="E1786" s="127" t="inlineStr">
        <is>
          <t>88677</t>
        </is>
      </c>
      <c r="F1786" s="127" t="inlineStr">
        <is>
          <t>21320</t>
        </is>
      </c>
      <c r="G1786" s="127" t="inlineStr">
        <is>
          <t>DE</t>
        </is>
      </c>
      <c r="H1786" s="127" t="inlineStr">
        <is>
          <t>FR</t>
        </is>
      </c>
      <c r="I1786" s="127" t="inlineStr">
        <is>
          <t>112339</t>
        </is>
      </c>
      <c r="J1786" s="127" t="inlineStr">
        <is>
          <t>112339</t>
        </is>
      </c>
      <c r="K1786" s="127" t="inlineStr">
        <is>
          <t>999999</t>
        </is>
      </c>
      <c r="L1786" s="127" t="inlineStr">
        <is>
          <t>XT414267234TS</t>
        </is>
      </c>
      <c r="M1786" s="127" t="inlineStr">
        <is>
          <t>N</t>
        </is>
      </c>
      <c r="N1786" s="127" t="inlineStr">
        <is>
          <t>Transport</t>
        </is>
      </c>
      <c r="O1786" s="127" t="inlineStr">
        <is>
          <t>N</t>
        </is>
      </c>
      <c r="P1786" s="127" t="inlineStr">
        <is>
          <t>S</t>
        </is>
      </c>
      <c r="Q1786" s="127" t="inlineStr">
        <is>
          <t>ZA</t>
        </is>
      </c>
      <c r="R1786" s="147" t="n">
        <v>5.086</v>
      </c>
      <c r="S1786" s="127" t="inlineStr">
        <is>
          <t>6C</t>
        </is>
      </c>
      <c r="T1786" s="148" t="n">
        <v>10.35</v>
      </c>
      <c r="U1786" s="127" t="inlineStr">
        <is>
          <t>LA RUCHE LOGISTIQUE</t>
        </is>
      </c>
      <c r="W1786" s="8">
        <f>IF(C1786&lt;&gt;2,"",IF(S1786="5X","5XK",IF(S1786="5Y","5YK",IF(S1786="6B","6BK",IF(S1786="6C","6CK","")))))</f>
        <v/>
      </c>
      <c r="X1786" s="8">
        <f>IF(S1786="6B",_xlfn.XLOOKUP(H1786,'Zoning 2shop'!A:A,'Zoning 2shop'!B:B),IF(S1786="6C",_xlfn.XLOOKUP(G1786,'Zoning 2shop'!C:C,'Zoning 2shop'!D:D),""))</f>
        <v/>
      </c>
      <c r="Y1786" s="112">
        <f>AB1786/Z1786</f>
        <v/>
      </c>
      <c r="Z1786" s="4">
        <f>T1786</f>
        <v/>
      </c>
      <c r="AA1786" s="4">
        <f>IF(OR(S1786="6C",S1786="6B",S1786="5X",S1786="5Y"),0.08,0.5)</f>
        <v/>
      </c>
      <c r="AB1786" s="4">
        <f>$AG$5/$AG$2*Z1786</f>
        <v/>
      </c>
      <c r="AC1786" s="19">
        <f>Z1786+AA1786</f>
        <v/>
      </c>
      <c r="AD1786" s="8">
        <f>IF(COUNTIF(Catégories!A:A,N1786)=0,"catégorie inconnue",LOOKUP(N1786,Catégories!A:A,Catégories!B:B))</f>
        <v/>
      </c>
      <c r="AE1786" s="21">
        <f>SUM(Z1786:AB1786)</f>
        <v/>
      </c>
    </row>
    <row r="1787" hidden="1" s="101">
      <c r="B1787" s="127" t="inlineStr">
        <is>
          <t>13624021</t>
        </is>
      </c>
      <c r="C1787" s="127" t="inlineStr">
        <is>
          <t>2</t>
        </is>
      </c>
      <c r="D1787" s="123" t="n">
        <v>46157</v>
      </c>
      <c r="E1787" s="127" t="inlineStr">
        <is>
          <t>1811 ND</t>
        </is>
      </c>
      <c r="F1787" s="127" t="inlineStr">
        <is>
          <t>21320</t>
        </is>
      </c>
      <c r="G1787" s="127" t="inlineStr">
        <is>
          <t>NL</t>
        </is>
      </c>
      <c r="H1787" s="127" t="inlineStr">
        <is>
          <t>FR</t>
        </is>
      </c>
      <c r="I1787" s="127" t="inlineStr">
        <is>
          <t>111468</t>
        </is>
      </c>
      <c r="J1787" s="127" t="inlineStr">
        <is>
          <t>111468</t>
        </is>
      </c>
      <c r="K1787" s="127" t="inlineStr">
        <is>
          <t>999999</t>
        </is>
      </c>
      <c r="L1787" s="127" t="inlineStr">
        <is>
          <t>XT414268288TS</t>
        </is>
      </c>
      <c r="M1787" s="127" t="inlineStr">
        <is>
          <t>N</t>
        </is>
      </c>
      <c r="N1787" s="127" t="inlineStr">
        <is>
          <t>Transport</t>
        </is>
      </c>
      <c r="O1787" s="127" t="inlineStr">
        <is>
          <t>N</t>
        </is>
      </c>
      <c r="P1787" s="127" t="inlineStr">
        <is>
          <t>S</t>
        </is>
      </c>
      <c r="Q1787" s="127" t="inlineStr">
        <is>
          <t>ZA</t>
        </is>
      </c>
      <c r="R1787" s="147" t="n">
        <v>0.874</v>
      </c>
      <c r="S1787" s="127" t="inlineStr">
        <is>
          <t>6C</t>
        </is>
      </c>
      <c r="T1787" s="148" t="n">
        <v>5.55</v>
      </c>
      <c r="U1787" s="127" t="inlineStr">
        <is>
          <t>LA RUCHE LOGISTIQUE</t>
        </is>
      </c>
      <c r="W1787" s="8">
        <f>IF(C1787&lt;&gt;2,"",IF(S1787="5X","5XK",IF(S1787="5Y","5YK",IF(S1787="6B","6BK",IF(S1787="6C","6CK","")))))</f>
        <v/>
      </c>
      <c r="X1787" s="8">
        <f>IF(S1787="6B",_xlfn.XLOOKUP(H1787,'Zoning 2shop'!A:A,'Zoning 2shop'!B:B),IF(S1787="6C",_xlfn.XLOOKUP(G1787,'Zoning 2shop'!C:C,'Zoning 2shop'!D:D),""))</f>
        <v/>
      </c>
      <c r="Y1787" s="112">
        <f>AB1787/Z1787</f>
        <v/>
      </c>
      <c r="Z1787" s="4">
        <f>T1787</f>
        <v/>
      </c>
      <c r="AA1787" s="4">
        <f>IF(OR(S1787="6C",S1787="6B",S1787="5X",S1787="5Y"),0.08,0.5)</f>
        <v/>
      </c>
      <c r="AB1787" s="4">
        <f>$AG$5/$AG$2*Z1787</f>
        <v/>
      </c>
      <c r="AC1787" s="19">
        <f>Z1787+AA1787</f>
        <v/>
      </c>
      <c r="AD1787" s="8">
        <f>IF(COUNTIF(Catégories!A:A,N1787)=0,"catégorie inconnue",LOOKUP(N1787,Catégories!A:A,Catégories!B:B))</f>
        <v/>
      </c>
      <c r="AE1787" s="21">
        <f>SUM(Z1787:AB1787)</f>
        <v/>
      </c>
    </row>
    <row r="1788" hidden="1" s="101">
      <c r="B1788" s="127" t="inlineStr">
        <is>
          <t>13624021</t>
        </is>
      </c>
      <c r="C1788" s="127" t="inlineStr">
        <is>
          <t>2</t>
        </is>
      </c>
      <c r="D1788" s="123" t="n">
        <v>46157</v>
      </c>
      <c r="E1788" s="127" t="inlineStr">
        <is>
          <t>14473</t>
        </is>
      </c>
      <c r="F1788" s="127" t="inlineStr">
        <is>
          <t>21320</t>
        </is>
      </c>
      <c r="G1788" s="127" t="inlineStr">
        <is>
          <t>DE</t>
        </is>
      </c>
      <c r="H1788" s="127" t="inlineStr">
        <is>
          <t>FR</t>
        </is>
      </c>
      <c r="I1788" s="127" t="inlineStr">
        <is>
          <t>111565</t>
        </is>
      </c>
      <c r="J1788" s="127" t="inlineStr">
        <is>
          <t>111565</t>
        </is>
      </c>
      <c r="K1788" s="127" t="inlineStr">
        <is>
          <t>999999</t>
        </is>
      </c>
      <c r="L1788" s="127" t="inlineStr">
        <is>
          <t>XT414268291TS</t>
        </is>
      </c>
      <c r="M1788" s="127" t="inlineStr">
        <is>
          <t>N</t>
        </is>
      </c>
      <c r="N1788" s="127" t="inlineStr">
        <is>
          <t>Transport</t>
        </is>
      </c>
      <c r="O1788" s="127" t="inlineStr">
        <is>
          <t>N</t>
        </is>
      </c>
      <c r="P1788" s="127" t="inlineStr">
        <is>
          <t>S</t>
        </is>
      </c>
      <c r="Q1788" s="127" t="inlineStr">
        <is>
          <t>ZA</t>
        </is>
      </c>
      <c r="R1788" s="147" t="n">
        <v>4.532</v>
      </c>
      <c r="S1788" s="127" t="inlineStr">
        <is>
          <t>6C</t>
        </is>
      </c>
      <c r="T1788" s="148" t="n">
        <v>9.69</v>
      </c>
      <c r="U1788" s="127" t="inlineStr">
        <is>
          <t>LA RUCHE LOGISTIQUE</t>
        </is>
      </c>
      <c r="W1788" s="8">
        <f>IF(C1788&lt;&gt;2,"",IF(S1788="5X","5XK",IF(S1788="5Y","5YK",IF(S1788="6B","6BK",IF(S1788="6C","6CK","")))))</f>
        <v/>
      </c>
      <c r="X1788" s="8">
        <f>IF(S1788="6B",_xlfn.XLOOKUP(H1788,'Zoning 2shop'!A:A,'Zoning 2shop'!B:B),IF(S1788="6C",_xlfn.XLOOKUP(G1788,'Zoning 2shop'!C:C,'Zoning 2shop'!D:D),""))</f>
        <v/>
      </c>
      <c r="Y1788" s="112">
        <f>AB1788/Z1788</f>
        <v/>
      </c>
      <c r="Z1788" s="4">
        <f>T1788</f>
        <v/>
      </c>
      <c r="AA1788" s="4">
        <f>IF(OR(S1788="6C",S1788="6B",S1788="5X",S1788="5Y"),0.08,0.5)</f>
        <v/>
      </c>
      <c r="AB1788" s="4">
        <f>$AG$5/$AG$2*Z1788</f>
        <v/>
      </c>
      <c r="AC1788" s="19">
        <f>Z1788+AA1788</f>
        <v/>
      </c>
      <c r="AD1788" s="8">
        <f>IF(COUNTIF(Catégories!A:A,N1788)=0,"catégorie inconnue",LOOKUP(N1788,Catégories!A:A,Catégories!B:B))</f>
        <v/>
      </c>
      <c r="AE1788" s="21">
        <f>SUM(Z1788:AB1788)</f>
        <v/>
      </c>
    </row>
    <row r="1789" hidden="1" s="101">
      <c r="B1789" s="127" t="inlineStr">
        <is>
          <t>13624021</t>
        </is>
      </c>
      <c r="C1789" s="127" t="inlineStr">
        <is>
          <t>2</t>
        </is>
      </c>
      <c r="D1789" s="123" t="n">
        <v>46157</v>
      </c>
      <c r="E1789" s="127" t="inlineStr">
        <is>
          <t>47058</t>
        </is>
      </c>
      <c r="F1789" s="127" t="inlineStr">
        <is>
          <t>21320</t>
        </is>
      </c>
      <c r="G1789" s="127" t="inlineStr">
        <is>
          <t>DE</t>
        </is>
      </c>
      <c r="H1789" s="127" t="inlineStr">
        <is>
          <t>FR</t>
        </is>
      </c>
      <c r="I1789" s="127" t="inlineStr">
        <is>
          <t>112299</t>
        </is>
      </c>
      <c r="J1789" s="127" t="inlineStr">
        <is>
          <t>112299</t>
        </is>
      </c>
      <c r="K1789" s="127" t="inlineStr">
        <is>
          <t>999999</t>
        </is>
      </c>
      <c r="L1789" s="127" t="inlineStr">
        <is>
          <t>XT414268447TS</t>
        </is>
      </c>
      <c r="M1789" s="127" t="inlineStr">
        <is>
          <t>N</t>
        </is>
      </c>
      <c r="N1789" s="127" t="inlineStr">
        <is>
          <t>Transport</t>
        </is>
      </c>
      <c r="O1789" s="127" t="inlineStr">
        <is>
          <t>N</t>
        </is>
      </c>
      <c r="P1789" s="127" t="inlineStr">
        <is>
          <t>S</t>
        </is>
      </c>
      <c r="Q1789" s="127" t="inlineStr">
        <is>
          <t>ZA</t>
        </is>
      </c>
      <c r="R1789" s="147" t="n">
        <v>3.024</v>
      </c>
      <c r="S1789" s="127" t="inlineStr">
        <is>
          <t>6C</t>
        </is>
      </c>
      <c r="T1789" s="148" t="n">
        <v>9.029999999999999</v>
      </c>
      <c r="U1789" s="127" t="inlineStr">
        <is>
          <t>LA RUCHE LOGISTIQUE</t>
        </is>
      </c>
      <c r="W1789" s="8">
        <f>IF(C1789&lt;&gt;2,"",IF(S1789="5X","5XK",IF(S1789="5Y","5YK",IF(S1789="6B","6BK",IF(S1789="6C","6CK","")))))</f>
        <v/>
      </c>
      <c r="X1789" s="8">
        <f>IF(S1789="6B",_xlfn.XLOOKUP(H1789,'Zoning 2shop'!A:A,'Zoning 2shop'!B:B),IF(S1789="6C",_xlfn.XLOOKUP(G1789,'Zoning 2shop'!C:C,'Zoning 2shop'!D:D),""))</f>
        <v/>
      </c>
      <c r="Y1789" s="112">
        <f>AB1789/Z1789</f>
        <v/>
      </c>
      <c r="Z1789" s="4">
        <f>T1789</f>
        <v/>
      </c>
      <c r="AA1789" s="4">
        <f>IF(OR(S1789="6C",S1789="6B",S1789="5X",S1789="5Y"),0.08,0.5)</f>
        <v/>
      </c>
      <c r="AB1789" s="4">
        <f>$AG$5/$AG$2*Z1789</f>
        <v/>
      </c>
      <c r="AC1789" s="19">
        <f>Z1789+AA1789</f>
        <v/>
      </c>
      <c r="AD1789" s="8">
        <f>IF(COUNTIF(Catégories!A:A,N1789)=0,"catégorie inconnue",LOOKUP(N1789,Catégories!A:A,Catégories!B:B))</f>
        <v/>
      </c>
      <c r="AE1789" s="21">
        <f>SUM(Z1789:AB1789)</f>
        <v/>
      </c>
    </row>
    <row r="1790" hidden="1" s="101">
      <c r="B1790" s="127" t="inlineStr">
        <is>
          <t>13624021</t>
        </is>
      </c>
      <c r="C1790" s="127" t="inlineStr">
        <is>
          <t>2</t>
        </is>
      </c>
      <c r="D1790" s="123" t="n">
        <v>46157</v>
      </c>
      <c r="E1790" s="127" t="inlineStr">
        <is>
          <t>1274 TD</t>
        </is>
      </c>
      <c r="F1790" s="127" t="inlineStr">
        <is>
          <t>21320</t>
        </is>
      </c>
      <c r="G1790" s="127" t="inlineStr">
        <is>
          <t>NL</t>
        </is>
      </c>
      <c r="H1790" s="127" t="inlineStr">
        <is>
          <t>FR</t>
        </is>
      </c>
      <c r="I1790" s="127" t="inlineStr">
        <is>
          <t>111763</t>
        </is>
      </c>
      <c r="J1790" s="127" t="inlineStr">
        <is>
          <t>111763</t>
        </is>
      </c>
      <c r="K1790" s="127" t="inlineStr">
        <is>
          <t>999999</t>
        </is>
      </c>
      <c r="L1790" s="127" t="inlineStr">
        <is>
          <t>XT414269155TS</t>
        </is>
      </c>
      <c r="M1790" s="127" t="inlineStr">
        <is>
          <t>N</t>
        </is>
      </c>
      <c r="N1790" s="127" t="inlineStr">
        <is>
          <t>Transport</t>
        </is>
      </c>
      <c r="O1790" s="127" t="inlineStr">
        <is>
          <t>N</t>
        </is>
      </c>
      <c r="P1790" s="127" t="inlineStr">
        <is>
          <t>S</t>
        </is>
      </c>
      <c r="Q1790" s="127" t="inlineStr">
        <is>
          <t>ZA</t>
        </is>
      </c>
      <c r="R1790" s="147" t="n">
        <v>10.856</v>
      </c>
      <c r="S1790" s="127" t="inlineStr">
        <is>
          <t>6C</t>
        </is>
      </c>
      <c r="T1790" s="148" t="n">
        <v>13.65</v>
      </c>
      <c r="U1790" s="127" t="inlineStr">
        <is>
          <t>LA RUCHE LOGISTIQUE</t>
        </is>
      </c>
      <c r="W1790" s="8">
        <f>IF(C1790&lt;&gt;2,"",IF(S1790="5X","5XK",IF(S1790="5Y","5YK",IF(S1790="6B","6BK",IF(S1790="6C","6CK","")))))</f>
        <v/>
      </c>
      <c r="X1790" s="8">
        <f>IF(S1790="6B",_xlfn.XLOOKUP(H1790,'Zoning 2shop'!A:A,'Zoning 2shop'!B:B),IF(S1790="6C",_xlfn.XLOOKUP(G1790,'Zoning 2shop'!C:C,'Zoning 2shop'!D:D),""))</f>
        <v/>
      </c>
      <c r="Y1790" s="112">
        <f>AB1790/Z1790</f>
        <v/>
      </c>
      <c r="Z1790" s="4">
        <f>T1790</f>
        <v/>
      </c>
      <c r="AA1790" s="4">
        <f>IF(OR(S1790="6C",S1790="6B",S1790="5X",S1790="5Y"),0.08,0.5)</f>
        <v/>
      </c>
      <c r="AB1790" s="4">
        <f>$AG$5/$AG$2*Z1790</f>
        <v/>
      </c>
      <c r="AC1790" s="19">
        <f>Z1790+AA1790</f>
        <v/>
      </c>
      <c r="AD1790" s="8">
        <f>IF(COUNTIF(Catégories!A:A,N1790)=0,"catégorie inconnue",LOOKUP(N1790,Catégories!A:A,Catégories!B:B))</f>
        <v/>
      </c>
      <c r="AE1790" s="21">
        <f>SUM(Z1790:AB1790)</f>
        <v/>
      </c>
    </row>
    <row r="1791" hidden="1" s="101">
      <c r="B1791" s="127" t="inlineStr">
        <is>
          <t>13624021</t>
        </is>
      </c>
      <c r="C1791" s="127" t="inlineStr">
        <is>
          <t>2</t>
        </is>
      </c>
      <c r="D1791" s="123" t="n">
        <v>46157</v>
      </c>
      <c r="E1791" s="127" t="inlineStr">
        <is>
          <t>63762</t>
        </is>
      </c>
      <c r="F1791" s="127" t="inlineStr">
        <is>
          <t>21320</t>
        </is>
      </c>
      <c r="G1791" s="127" t="inlineStr">
        <is>
          <t>DE</t>
        </is>
      </c>
      <c r="H1791" s="127" t="inlineStr">
        <is>
          <t>FR</t>
        </is>
      </c>
      <c r="I1791" s="127" t="inlineStr">
        <is>
          <t>110403</t>
        </is>
      </c>
      <c r="J1791" s="127" t="inlineStr">
        <is>
          <t>110403</t>
        </is>
      </c>
      <c r="K1791" s="127" t="inlineStr">
        <is>
          <t>999999</t>
        </is>
      </c>
      <c r="L1791" s="127" t="inlineStr">
        <is>
          <t>XT414270573TS</t>
        </is>
      </c>
      <c r="M1791" s="127" t="inlineStr">
        <is>
          <t>N</t>
        </is>
      </c>
      <c r="N1791" s="127" t="inlineStr">
        <is>
          <t>Transport</t>
        </is>
      </c>
      <c r="O1791" s="127" t="inlineStr">
        <is>
          <t>N</t>
        </is>
      </c>
      <c r="P1791" s="127" t="inlineStr">
        <is>
          <t>S</t>
        </is>
      </c>
      <c r="Q1791" s="127" t="inlineStr">
        <is>
          <t>ZA</t>
        </is>
      </c>
      <c r="R1791" s="147" t="n">
        <v>4.532</v>
      </c>
      <c r="S1791" s="127" t="inlineStr">
        <is>
          <t>6C</t>
        </is>
      </c>
      <c r="T1791" s="148" t="n">
        <v>9.69</v>
      </c>
      <c r="U1791" s="127" t="inlineStr">
        <is>
          <t>LA RUCHE LOGISTIQUE</t>
        </is>
      </c>
      <c r="W1791" s="8">
        <f>IF(C1791&lt;&gt;2,"",IF(S1791="5X","5XK",IF(S1791="5Y","5YK",IF(S1791="6B","6BK",IF(S1791="6C","6CK","")))))</f>
        <v/>
      </c>
      <c r="X1791" s="8">
        <f>IF(S1791="6B",_xlfn.XLOOKUP(H1791,'Zoning 2shop'!A:A,'Zoning 2shop'!B:B),IF(S1791="6C",_xlfn.XLOOKUP(G1791,'Zoning 2shop'!C:C,'Zoning 2shop'!D:D),""))</f>
        <v/>
      </c>
      <c r="Y1791" s="112">
        <f>AB1791/Z1791</f>
        <v/>
      </c>
      <c r="Z1791" s="4">
        <f>T1791</f>
        <v/>
      </c>
      <c r="AA1791" s="4">
        <f>IF(OR(S1791="6C",S1791="6B",S1791="5X",S1791="5Y"),0.08,0.5)</f>
        <v/>
      </c>
      <c r="AB1791" s="4">
        <f>$AG$5/$AG$2*Z1791</f>
        <v/>
      </c>
      <c r="AC1791" s="19">
        <f>Z1791+AA1791</f>
        <v/>
      </c>
      <c r="AD1791" s="8">
        <f>IF(COUNTIF(Catégories!A:A,N1791)=0,"catégorie inconnue",LOOKUP(N1791,Catégories!A:A,Catégories!B:B))</f>
        <v/>
      </c>
      <c r="AE1791" s="21">
        <f>SUM(Z1791:AB1791)</f>
        <v/>
      </c>
    </row>
    <row r="1792" hidden="1" s="101">
      <c r="B1792" s="127" t="inlineStr">
        <is>
          <t>13624021</t>
        </is>
      </c>
      <c r="C1792" s="127" t="inlineStr">
        <is>
          <t>2</t>
        </is>
      </c>
      <c r="D1792" s="123" t="n">
        <v>46157</v>
      </c>
      <c r="E1792" s="127" t="inlineStr">
        <is>
          <t>79268</t>
        </is>
      </c>
      <c r="F1792" s="127" t="inlineStr">
        <is>
          <t>21320</t>
        </is>
      </c>
      <c r="G1792" s="127" t="inlineStr">
        <is>
          <t>DE</t>
        </is>
      </c>
      <c r="H1792" s="127" t="inlineStr">
        <is>
          <t>FR</t>
        </is>
      </c>
      <c r="I1792" s="127" t="inlineStr">
        <is>
          <t>110099</t>
        </is>
      </c>
      <c r="J1792" s="127" t="inlineStr">
        <is>
          <t>110099</t>
        </is>
      </c>
      <c r="K1792" s="127" t="inlineStr">
        <is>
          <t>999999</t>
        </is>
      </c>
      <c r="L1792" s="127" t="inlineStr">
        <is>
          <t>XT414271962TS</t>
        </is>
      </c>
      <c r="M1792" s="127" t="inlineStr">
        <is>
          <t>N</t>
        </is>
      </c>
      <c r="N1792" s="127" t="inlineStr">
        <is>
          <t>Transport</t>
        </is>
      </c>
      <c r="O1792" s="127" t="inlineStr">
        <is>
          <t>N</t>
        </is>
      </c>
      <c r="P1792" s="127" t="inlineStr">
        <is>
          <t>S</t>
        </is>
      </c>
      <c r="Q1792" s="127" t="inlineStr">
        <is>
          <t>ZA</t>
        </is>
      </c>
      <c r="R1792" s="147" t="n">
        <v>4.403</v>
      </c>
      <c r="S1792" s="127" t="inlineStr">
        <is>
          <t>6C</t>
        </is>
      </c>
      <c r="T1792" s="148" t="n">
        <v>9.69</v>
      </c>
      <c r="U1792" s="127" t="inlineStr">
        <is>
          <t>LA RUCHE LOGISTIQUE</t>
        </is>
      </c>
      <c r="W1792" s="8">
        <f>IF(C1792&lt;&gt;2,"",IF(S1792="5X","5XK",IF(S1792="5Y","5YK",IF(S1792="6B","6BK",IF(S1792="6C","6CK","")))))</f>
        <v/>
      </c>
      <c r="X1792" s="8">
        <f>IF(S1792="6B",_xlfn.XLOOKUP(H1792,'Zoning 2shop'!A:A,'Zoning 2shop'!B:B),IF(S1792="6C",_xlfn.XLOOKUP(G1792,'Zoning 2shop'!C:C,'Zoning 2shop'!D:D),""))</f>
        <v/>
      </c>
      <c r="Y1792" s="112">
        <f>AB1792/Z1792</f>
        <v/>
      </c>
      <c r="Z1792" s="4">
        <f>T1792</f>
        <v/>
      </c>
      <c r="AA1792" s="4">
        <f>IF(OR(S1792="6C",S1792="6B",S1792="5X",S1792="5Y"),0.08,0.5)</f>
        <v/>
      </c>
      <c r="AB1792" s="4">
        <f>$AG$5/$AG$2*Z1792</f>
        <v/>
      </c>
      <c r="AC1792" s="19">
        <f>Z1792+AA1792</f>
        <v/>
      </c>
      <c r="AD1792" s="8">
        <f>IF(COUNTIF(Catégories!A:A,N1792)=0,"catégorie inconnue",LOOKUP(N1792,Catégories!A:A,Catégories!B:B))</f>
        <v/>
      </c>
      <c r="AE1792" s="21">
        <f>SUM(Z1792:AB1792)</f>
        <v/>
      </c>
    </row>
    <row r="1793" hidden="1" s="101">
      <c r="B1793" s="127" t="inlineStr">
        <is>
          <t>13624021</t>
        </is>
      </c>
      <c r="C1793" s="127" t="inlineStr">
        <is>
          <t>2</t>
        </is>
      </c>
      <c r="D1793" s="123" t="n">
        <v>46157</v>
      </c>
      <c r="E1793" s="127" t="inlineStr">
        <is>
          <t>48600</t>
        </is>
      </c>
      <c r="F1793" s="127" t="inlineStr">
        <is>
          <t>21320</t>
        </is>
      </c>
      <c r="G1793" s="127" t="inlineStr">
        <is>
          <t>ES</t>
        </is>
      </c>
      <c r="H1793" s="127" t="inlineStr">
        <is>
          <t>FR</t>
        </is>
      </c>
      <c r="I1793" s="127" t="inlineStr">
        <is>
          <t>107347</t>
        </is>
      </c>
      <c r="J1793" s="127" t="inlineStr">
        <is>
          <t>107347</t>
        </is>
      </c>
      <c r="K1793" s="127" t="inlineStr">
        <is>
          <t>999999</t>
        </is>
      </c>
      <c r="L1793" s="127" t="inlineStr">
        <is>
          <t>XT414272194TS</t>
        </is>
      </c>
      <c r="M1793" s="127" t="inlineStr">
        <is>
          <t>N</t>
        </is>
      </c>
      <c r="N1793" s="127" t="inlineStr">
        <is>
          <t>Transport</t>
        </is>
      </c>
      <c r="O1793" s="127" t="inlineStr">
        <is>
          <t>N</t>
        </is>
      </c>
      <c r="P1793" s="127" t="inlineStr">
        <is>
          <t>S</t>
        </is>
      </c>
      <c r="Q1793" s="127" t="inlineStr">
        <is>
          <t>ZA</t>
        </is>
      </c>
      <c r="R1793" s="147" t="n">
        <v>0.21</v>
      </c>
      <c r="S1793" s="127" t="inlineStr">
        <is>
          <t>6C</t>
        </is>
      </c>
      <c r="T1793" s="148" t="n">
        <v>6.4</v>
      </c>
      <c r="U1793" s="127" t="inlineStr">
        <is>
          <t>LA RUCHE LOGISTIQUE</t>
        </is>
      </c>
      <c r="W1793" s="8">
        <f>IF(C1793&lt;&gt;2,"",IF(S1793="5X","5XK",IF(S1793="5Y","5YK",IF(S1793="6B","6BK",IF(S1793="6C","6CK","")))))</f>
        <v/>
      </c>
      <c r="X1793" s="8">
        <f>IF(S1793="6B",_xlfn.XLOOKUP(H1793,'Zoning 2shop'!A:A,'Zoning 2shop'!B:B),IF(S1793="6C",_xlfn.XLOOKUP(G1793,'Zoning 2shop'!C:C,'Zoning 2shop'!D:D),""))</f>
        <v/>
      </c>
      <c r="Y1793" s="112">
        <f>AB1793/Z1793</f>
        <v/>
      </c>
      <c r="Z1793" s="4">
        <f>T1793</f>
        <v/>
      </c>
      <c r="AA1793" s="4">
        <f>IF(OR(S1793="6C",S1793="6B",S1793="5X",S1793="5Y"),0.08,0.5)</f>
        <v/>
      </c>
      <c r="AB1793" s="4">
        <f>$AG$5/$AG$2*Z1793</f>
        <v/>
      </c>
      <c r="AC1793" s="19">
        <f>Z1793+AA1793</f>
        <v/>
      </c>
      <c r="AD1793" s="8">
        <f>IF(COUNTIF(Catégories!A:A,N1793)=0,"catégorie inconnue",LOOKUP(N1793,Catégories!A:A,Catégories!B:B))</f>
        <v/>
      </c>
      <c r="AE1793" s="21">
        <f>SUM(Z1793:AB1793)</f>
        <v/>
      </c>
    </row>
    <row r="1794" hidden="1" s="101">
      <c r="B1794" s="127" t="inlineStr">
        <is>
          <t>13624021</t>
        </is>
      </c>
      <c r="C1794" s="127" t="inlineStr">
        <is>
          <t>2</t>
        </is>
      </c>
      <c r="D1794" s="123" t="n">
        <v>46157</v>
      </c>
      <c r="E1794" s="127" t="inlineStr">
        <is>
          <t>83071</t>
        </is>
      </c>
      <c r="F1794" s="127" t="inlineStr">
        <is>
          <t>21320</t>
        </is>
      </c>
      <c r="G1794" s="127" t="inlineStr">
        <is>
          <t>DE</t>
        </is>
      </c>
      <c r="H1794" s="127" t="inlineStr">
        <is>
          <t>FR</t>
        </is>
      </c>
      <c r="I1794" s="127" t="inlineStr">
        <is>
          <t>111321</t>
        </is>
      </c>
      <c r="J1794" s="127" t="inlineStr">
        <is>
          <t>111321</t>
        </is>
      </c>
      <c r="K1794" s="127" t="inlineStr">
        <is>
          <t>999999</t>
        </is>
      </c>
      <c r="L1794" s="127" t="inlineStr">
        <is>
          <t>XT414272883TS</t>
        </is>
      </c>
      <c r="M1794" s="127" t="inlineStr">
        <is>
          <t>N</t>
        </is>
      </c>
      <c r="N1794" s="127" t="inlineStr">
        <is>
          <t>Transport</t>
        </is>
      </c>
      <c r="O1794" s="127" t="inlineStr">
        <is>
          <t>N</t>
        </is>
      </c>
      <c r="P1794" s="127" t="inlineStr">
        <is>
          <t>S</t>
        </is>
      </c>
      <c r="Q1794" s="127" t="inlineStr">
        <is>
          <t>ZA</t>
        </is>
      </c>
      <c r="R1794" s="147" t="n">
        <v>14.16</v>
      </c>
      <c r="S1794" s="127" t="inlineStr">
        <is>
          <t>6C</t>
        </is>
      </c>
      <c r="T1794" s="148" t="n">
        <v>16.29</v>
      </c>
      <c r="U1794" s="127" t="inlineStr">
        <is>
          <t>LA RUCHE LOGISTIQUE</t>
        </is>
      </c>
      <c r="W1794" s="8">
        <f>IF(C1794&lt;&gt;2,"",IF(S1794="5X","5XK",IF(S1794="5Y","5YK",IF(S1794="6B","6BK",IF(S1794="6C","6CK","")))))</f>
        <v/>
      </c>
      <c r="X1794" s="8">
        <f>IF(S1794="6B",_xlfn.XLOOKUP(H1794,'Zoning 2shop'!A:A,'Zoning 2shop'!B:B),IF(S1794="6C",_xlfn.XLOOKUP(G1794,'Zoning 2shop'!C:C,'Zoning 2shop'!D:D),""))</f>
        <v/>
      </c>
      <c r="Y1794" s="112">
        <f>AB1794/Z1794</f>
        <v/>
      </c>
      <c r="Z1794" s="4">
        <f>T1794</f>
        <v/>
      </c>
      <c r="AA1794" s="4">
        <f>IF(OR(S1794="6C",S1794="6B",S1794="5X",S1794="5Y"),0.08,0.5)</f>
        <v/>
      </c>
      <c r="AB1794" s="4">
        <f>$AG$5/$AG$2*Z1794</f>
        <v/>
      </c>
      <c r="AC1794" s="19">
        <f>Z1794+AA1794</f>
        <v/>
      </c>
      <c r="AD1794" s="8">
        <f>IF(COUNTIF(Catégories!A:A,N1794)=0,"catégorie inconnue",LOOKUP(N1794,Catégories!A:A,Catégories!B:B))</f>
        <v/>
      </c>
      <c r="AE1794" s="21">
        <f>SUM(Z1794:AB1794)</f>
        <v/>
      </c>
    </row>
    <row r="1795" hidden="1" s="101">
      <c r="B1795" s="127" t="inlineStr">
        <is>
          <t>13624021</t>
        </is>
      </c>
      <c r="C1795" s="127" t="inlineStr">
        <is>
          <t>2</t>
        </is>
      </c>
      <c r="D1795" s="123" t="n">
        <v>46158</v>
      </c>
      <c r="E1795" s="127" t="inlineStr">
        <is>
          <t>36088</t>
        </is>
      </c>
      <c r="F1795" s="127" t="inlineStr">
        <is>
          <t>21320</t>
        </is>
      </c>
      <c r="G1795" s="127" t="inlineStr">
        <is>
          <t>DE</t>
        </is>
      </c>
      <c r="H1795" s="127" t="inlineStr">
        <is>
          <t>FR</t>
        </is>
      </c>
      <c r="I1795" s="127" t="inlineStr">
        <is>
          <t>111429</t>
        </is>
      </c>
      <c r="J1795" s="127" t="inlineStr">
        <is>
          <t>111429</t>
        </is>
      </c>
      <c r="K1795" s="127" t="inlineStr">
        <is>
          <t>999999</t>
        </is>
      </c>
      <c r="L1795" s="127" t="inlineStr">
        <is>
          <t>XT414276307TS</t>
        </is>
      </c>
      <c r="M1795" s="127" t="inlineStr">
        <is>
          <t>N</t>
        </is>
      </c>
      <c r="N1795" s="127" t="inlineStr">
        <is>
          <t>Transport</t>
        </is>
      </c>
      <c r="O1795" s="127" t="inlineStr">
        <is>
          <t>N</t>
        </is>
      </c>
      <c r="P1795" s="127" t="inlineStr">
        <is>
          <t>S</t>
        </is>
      </c>
      <c r="Q1795" s="127" t="inlineStr">
        <is>
          <t>ZA</t>
        </is>
      </c>
      <c r="R1795" s="147" t="n">
        <v>1.728</v>
      </c>
      <c r="S1795" s="127" t="inlineStr">
        <is>
          <t>6C</t>
        </is>
      </c>
      <c r="T1795" s="148" t="n">
        <v>5.88</v>
      </c>
      <c r="U1795" s="127" t="inlineStr">
        <is>
          <t>LA RUCHE LOGISTIQUE</t>
        </is>
      </c>
      <c r="W1795" s="8">
        <f>IF(C1795&lt;&gt;2,"",IF(S1795="5X","5XK",IF(S1795="5Y","5YK",IF(S1795="6B","6BK",IF(S1795="6C","6CK","")))))</f>
        <v/>
      </c>
      <c r="X1795" s="8">
        <f>IF(S1795="6B",_xlfn.XLOOKUP(H1795,'Zoning 2shop'!A:A,'Zoning 2shop'!B:B),IF(S1795="6C",_xlfn.XLOOKUP(G1795,'Zoning 2shop'!C:C,'Zoning 2shop'!D:D),""))</f>
        <v/>
      </c>
      <c r="Y1795" s="112">
        <f>AB1795/Z1795</f>
        <v/>
      </c>
      <c r="Z1795" s="4">
        <f>T1795</f>
        <v/>
      </c>
      <c r="AA1795" s="4">
        <f>IF(OR(S1795="6C",S1795="6B",S1795="5X",S1795="5Y"),0.08,0.5)</f>
        <v/>
      </c>
      <c r="AB1795" s="4">
        <f>$AG$5/$AG$2*Z1795</f>
        <v/>
      </c>
      <c r="AC1795" s="19">
        <f>Z1795+AA1795</f>
        <v/>
      </c>
      <c r="AD1795" s="8">
        <f>IF(COUNTIF(Catégories!A:A,N1795)=0,"catégorie inconnue",LOOKUP(N1795,Catégories!A:A,Catégories!B:B))</f>
        <v/>
      </c>
      <c r="AE1795" s="21">
        <f>SUM(Z1795:AB1795)</f>
        <v/>
      </c>
    </row>
    <row r="1796" hidden="1" s="101">
      <c r="B1796" s="127" t="inlineStr">
        <is>
          <t>13624021</t>
        </is>
      </c>
      <c r="C1796" s="127" t="inlineStr">
        <is>
          <t>2</t>
        </is>
      </c>
      <c r="D1796" s="123" t="n">
        <v>46158</v>
      </c>
      <c r="E1796" s="127" t="inlineStr">
        <is>
          <t>45149</t>
        </is>
      </c>
      <c r="F1796" s="127" t="inlineStr">
        <is>
          <t>21320</t>
        </is>
      </c>
      <c r="G1796" s="127" t="inlineStr">
        <is>
          <t>DE</t>
        </is>
      </c>
      <c r="H1796" s="127" t="inlineStr">
        <is>
          <t>FR</t>
        </is>
      </c>
      <c r="I1796" s="127" t="inlineStr">
        <is>
          <t>109215</t>
        </is>
      </c>
      <c r="J1796" s="127" t="inlineStr">
        <is>
          <t>109215</t>
        </is>
      </c>
      <c r="K1796" s="127" t="inlineStr">
        <is>
          <t>999999</t>
        </is>
      </c>
      <c r="L1796" s="127" t="inlineStr">
        <is>
          <t>XT414276616TS</t>
        </is>
      </c>
      <c r="M1796" s="127" t="inlineStr">
        <is>
          <t>N</t>
        </is>
      </c>
      <c r="N1796" s="127" t="inlineStr">
        <is>
          <t>Transport</t>
        </is>
      </c>
      <c r="O1796" s="127" t="inlineStr">
        <is>
          <t>N</t>
        </is>
      </c>
      <c r="P1796" s="127" t="inlineStr">
        <is>
          <t>S</t>
        </is>
      </c>
      <c r="Q1796" s="127" t="inlineStr">
        <is>
          <t>ZA</t>
        </is>
      </c>
      <c r="R1796" s="147" t="n">
        <v>0.7</v>
      </c>
      <c r="S1796" s="127" t="inlineStr">
        <is>
          <t>6C</t>
        </is>
      </c>
      <c r="T1796" s="148" t="n">
        <v>5.55</v>
      </c>
      <c r="U1796" s="127" t="inlineStr">
        <is>
          <t>LA RUCHE LOGISTIQUE</t>
        </is>
      </c>
      <c r="W1796" s="8">
        <f>IF(C1796&lt;&gt;2,"",IF(S1796="5X","5XK",IF(S1796="5Y","5YK",IF(S1796="6B","6BK",IF(S1796="6C","6CK","")))))</f>
        <v/>
      </c>
      <c r="X1796" s="8">
        <f>IF(S1796="6B",_xlfn.XLOOKUP(H1796,'Zoning 2shop'!A:A,'Zoning 2shop'!B:B),IF(S1796="6C",_xlfn.XLOOKUP(G1796,'Zoning 2shop'!C:C,'Zoning 2shop'!D:D),""))</f>
        <v/>
      </c>
      <c r="Y1796" s="112">
        <f>AB1796/Z1796</f>
        <v/>
      </c>
      <c r="Z1796" s="4">
        <f>T1796</f>
        <v/>
      </c>
      <c r="AA1796" s="4">
        <f>IF(OR(S1796="6C",S1796="6B",S1796="5X",S1796="5Y"),0.08,0.5)</f>
        <v/>
      </c>
      <c r="AB1796" s="4">
        <f>$AG$5/$AG$2*Z1796</f>
        <v/>
      </c>
      <c r="AC1796" s="19">
        <f>Z1796+AA1796</f>
        <v/>
      </c>
      <c r="AD1796" s="8">
        <f>IF(COUNTIF(Catégories!A:A,N1796)=0,"catégorie inconnue",LOOKUP(N1796,Catégories!A:A,Catégories!B:B))</f>
        <v/>
      </c>
      <c r="AE1796" s="21">
        <f>SUM(Z1796:AB1796)</f>
        <v/>
      </c>
    </row>
    <row r="1797" hidden="1" s="101">
      <c r="B1797" s="127" t="inlineStr">
        <is>
          <t>13624021</t>
        </is>
      </c>
      <c r="C1797" s="127" t="inlineStr">
        <is>
          <t>2</t>
        </is>
      </c>
      <c r="D1797" s="123" t="n">
        <v>46158</v>
      </c>
      <c r="E1797" s="127" t="inlineStr">
        <is>
          <t>32428</t>
        </is>
      </c>
      <c r="F1797" s="127" t="inlineStr">
        <is>
          <t>21320</t>
        </is>
      </c>
      <c r="G1797" s="127" t="inlineStr">
        <is>
          <t>DE</t>
        </is>
      </c>
      <c r="H1797" s="127" t="inlineStr">
        <is>
          <t>FR</t>
        </is>
      </c>
      <c r="I1797" s="127" t="inlineStr">
        <is>
          <t>110325</t>
        </is>
      </c>
      <c r="J1797" s="127" t="inlineStr">
        <is>
          <t>110325</t>
        </is>
      </c>
      <c r="K1797" s="127" t="inlineStr">
        <is>
          <t>999999</t>
        </is>
      </c>
      <c r="L1797" s="127" t="inlineStr">
        <is>
          <t>XT414277568TS</t>
        </is>
      </c>
      <c r="M1797" s="127" t="inlineStr">
        <is>
          <t>N</t>
        </is>
      </c>
      <c r="N1797" s="127" t="inlineStr">
        <is>
          <t>Transport</t>
        </is>
      </c>
      <c r="O1797" s="127" t="inlineStr">
        <is>
          <t>N</t>
        </is>
      </c>
      <c r="P1797" s="127" t="inlineStr">
        <is>
          <t>S</t>
        </is>
      </c>
      <c r="Q1797" s="127" t="inlineStr">
        <is>
          <t>ZA</t>
        </is>
      </c>
      <c r="R1797" s="147" t="n">
        <v>4.532</v>
      </c>
      <c r="S1797" s="127" t="inlineStr">
        <is>
          <t>6C</t>
        </is>
      </c>
      <c r="T1797" s="148" t="n">
        <v>9.69</v>
      </c>
      <c r="U1797" s="127" t="inlineStr">
        <is>
          <t>LA RUCHE LOGISTIQUE</t>
        </is>
      </c>
      <c r="W1797" s="8">
        <f>IF(C1797&lt;&gt;2,"",IF(S1797="5X","5XK",IF(S1797="5Y","5YK",IF(S1797="6B","6BK",IF(S1797="6C","6CK","")))))</f>
        <v/>
      </c>
      <c r="X1797" s="8">
        <f>IF(S1797="6B",_xlfn.XLOOKUP(H1797,'Zoning 2shop'!A:A,'Zoning 2shop'!B:B),IF(S1797="6C",_xlfn.XLOOKUP(G1797,'Zoning 2shop'!C:C,'Zoning 2shop'!D:D),""))</f>
        <v/>
      </c>
      <c r="Y1797" s="112">
        <f>AB1797/Z1797</f>
        <v/>
      </c>
      <c r="Z1797" s="4">
        <f>T1797</f>
        <v/>
      </c>
      <c r="AA1797" s="4">
        <f>IF(OR(S1797="6C",S1797="6B",S1797="5X",S1797="5Y"),0.08,0.5)</f>
        <v/>
      </c>
      <c r="AB1797" s="4">
        <f>$AG$5/$AG$2*Z1797</f>
        <v/>
      </c>
      <c r="AC1797" s="19">
        <f>Z1797+AA1797</f>
        <v/>
      </c>
      <c r="AD1797" s="8">
        <f>IF(COUNTIF(Catégories!A:A,N1797)=0,"catégorie inconnue",LOOKUP(N1797,Catégories!A:A,Catégories!B:B))</f>
        <v/>
      </c>
      <c r="AE1797" s="21">
        <f>SUM(Z1797:AB1797)</f>
        <v/>
      </c>
    </row>
    <row r="1798" hidden="1" s="101">
      <c r="B1798" s="127" t="inlineStr">
        <is>
          <t>13624021</t>
        </is>
      </c>
      <c r="C1798" s="127" t="inlineStr">
        <is>
          <t>2</t>
        </is>
      </c>
      <c r="D1798" s="123" t="n">
        <v>46158</v>
      </c>
      <c r="E1798" s="127" t="inlineStr">
        <is>
          <t>18198</t>
        </is>
      </c>
      <c r="F1798" s="127" t="inlineStr">
        <is>
          <t>21320</t>
        </is>
      </c>
      <c r="G1798" s="127" t="inlineStr">
        <is>
          <t>DE</t>
        </is>
      </c>
      <c r="H1798" s="127" t="inlineStr">
        <is>
          <t>FR</t>
        </is>
      </c>
      <c r="I1798" s="127" t="inlineStr">
        <is>
          <t>111628</t>
        </is>
      </c>
      <c r="J1798" s="127" t="inlineStr">
        <is>
          <t>111628</t>
        </is>
      </c>
      <c r="K1798" s="127" t="inlineStr">
        <is>
          <t>999999</t>
        </is>
      </c>
      <c r="L1798" s="127" t="inlineStr">
        <is>
          <t>XT414277585TS</t>
        </is>
      </c>
      <c r="M1798" s="127" t="inlineStr">
        <is>
          <t>N</t>
        </is>
      </c>
      <c r="N1798" s="127" t="inlineStr">
        <is>
          <t>Transport</t>
        </is>
      </c>
      <c r="O1798" s="127" t="inlineStr">
        <is>
          <t>N</t>
        </is>
      </c>
      <c r="P1798" s="127" t="inlineStr">
        <is>
          <t>S</t>
        </is>
      </c>
      <c r="Q1798" s="127" t="inlineStr">
        <is>
          <t>ZA</t>
        </is>
      </c>
      <c r="R1798" s="147" t="n">
        <v>0.884</v>
      </c>
      <c r="S1798" s="127" t="inlineStr">
        <is>
          <t>6C</t>
        </is>
      </c>
      <c r="T1798" s="148" t="n">
        <v>5.55</v>
      </c>
      <c r="U1798" s="127" t="inlineStr">
        <is>
          <t>LA RUCHE LOGISTIQUE</t>
        </is>
      </c>
      <c r="W1798" s="8">
        <f>IF(C1798&lt;&gt;2,"",IF(S1798="5X","5XK",IF(S1798="5Y","5YK",IF(S1798="6B","6BK",IF(S1798="6C","6CK","")))))</f>
        <v/>
      </c>
      <c r="X1798" s="8">
        <f>IF(S1798="6B",_xlfn.XLOOKUP(H1798,'Zoning 2shop'!A:A,'Zoning 2shop'!B:B),IF(S1798="6C",_xlfn.XLOOKUP(G1798,'Zoning 2shop'!C:C,'Zoning 2shop'!D:D),""))</f>
        <v/>
      </c>
      <c r="Y1798" s="112">
        <f>AB1798/Z1798</f>
        <v/>
      </c>
      <c r="Z1798" s="4">
        <f>T1798</f>
        <v/>
      </c>
      <c r="AA1798" s="4">
        <f>IF(OR(S1798="6C",S1798="6B",S1798="5X",S1798="5Y"),0.08,0.5)</f>
        <v/>
      </c>
      <c r="AB1798" s="4">
        <f>$AG$5/$AG$2*Z1798</f>
        <v/>
      </c>
      <c r="AC1798" s="19">
        <f>Z1798+AA1798</f>
        <v/>
      </c>
      <c r="AD1798" s="8">
        <f>IF(COUNTIF(Catégories!A:A,N1798)=0,"catégorie inconnue",LOOKUP(N1798,Catégories!A:A,Catégories!B:B))</f>
        <v/>
      </c>
      <c r="AE1798" s="21">
        <f>SUM(Z1798:AB1798)</f>
        <v/>
      </c>
    </row>
    <row r="1799" hidden="1" s="101">
      <c r="B1799" s="127" t="inlineStr">
        <is>
          <t>13624021</t>
        </is>
      </c>
      <c r="C1799" s="127" t="inlineStr">
        <is>
          <t>2</t>
        </is>
      </c>
      <c r="D1799" s="123" t="n">
        <v>46158</v>
      </c>
      <c r="E1799" s="127" t="inlineStr">
        <is>
          <t>40489</t>
        </is>
      </c>
      <c r="F1799" s="127" t="inlineStr">
        <is>
          <t>21320</t>
        </is>
      </c>
      <c r="G1799" s="127" t="inlineStr">
        <is>
          <t>DE</t>
        </is>
      </c>
      <c r="H1799" s="127" t="inlineStr">
        <is>
          <t>FR</t>
        </is>
      </c>
      <c r="I1799" s="127" t="inlineStr">
        <is>
          <t>109752</t>
        </is>
      </c>
      <c r="J1799" s="127" t="inlineStr">
        <is>
          <t>109752</t>
        </is>
      </c>
      <c r="K1799" s="127" t="inlineStr">
        <is>
          <t>999999</t>
        </is>
      </c>
      <c r="L1799" s="127" t="inlineStr">
        <is>
          <t>XT414277687TS</t>
        </is>
      </c>
      <c r="M1799" s="127" t="inlineStr">
        <is>
          <t>N</t>
        </is>
      </c>
      <c r="N1799" s="127" t="inlineStr">
        <is>
          <t>Transport</t>
        </is>
      </c>
      <c r="O1799" s="127" t="inlineStr">
        <is>
          <t>N</t>
        </is>
      </c>
      <c r="P1799" s="127" t="inlineStr">
        <is>
          <t>S</t>
        </is>
      </c>
      <c r="Q1799" s="127" t="inlineStr">
        <is>
          <t>ZA</t>
        </is>
      </c>
      <c r="R1799" s="147" t="n">
        <v>4.532</v>
      </c>
      <c r="S1799" s="127" t="inlineStr">
        <is>
          <t>6C</t>
        </is>
      </c>
      <c r="T1799" s="148" t="n">
        <v>9.69</v>
      </c>
      <c r="U1799" s="127" t="inlineStr">
        <is>
          <t>LA RUCHE LOGISTIQUE</t>
        </is>
      </c>
      <c r="W1799" s="8">
        <f>IF(C1799&lt;&gt;2,"",IF(S1799="5X","5XK",IF(S1799="5Y","5YK",IF(S1799="6B","6BK",IF(S1799="6C","6CK","")))))</f>
        <v/>
      </c>
      <c r="X1799" s="8">
        <f>IF(S1799="6B",_xlfn.XLOOKUP(H1799,'Zoning 2shop'!A:A,'Zoning 2shop'!B:B),IF(S1799="6C",_xlfn.XLOOKUP(G1799,'Zoning 2shop'!C:C,'Zoning 2shop'!D:D),""))</f>
        <v/>
      </c>
      <c r="Y1799" s="112">
        <f>AB1799/Z1799</f>
        <v/>
      </c>
      <c r="Z1799" s="4">
        <f>T1799</f>
        <v/>
      </c>
      <c r="AA1799" s="4">
        <f>IF(OR(S1799="6C",S1799="6B",S1799="5X",S1799="5Y"),0.08,0.5)</f>
        <v/>
      </c>
      <c r="AB1799" s="4">
        <f>$AG$5/$AG$2*Z1799</f>
        <v/>
      </c>
      <c r="AC1799" s="19">
        <f>Z1799+AA1799</f>
        <v/>
      </c>
      <c r="AD1799" s="8">
        <f>IF(COUNTIF(Catégories!A:A,N1799)=0,"catégorie inconnue",LOOKUP(N1799,Catégories!A:A,Catégories!B:B))</f>
        <v/>
      </c>
      <c r="AE1799" s="21">
        <f>SUM(Z1799:AB1799)</f>
        <v/>
      </c>
    </row>
    <row r="1800" hidden="1" s="101">
      <c r="B1800" s="127" t="inlineStr">
        <is>
          <t>13624021</t>
        </is>
      </c>
      <c r="C1800" s="127" t="inlineStr">
        <is>
          <t>2</t>
        </is>
      </c>
      <c r="D1800" s="123" t="n">
        <v>46158</v>
      </c>
      <c r="E1800" s="127" t="inlineStr">
        <is>
          <t>52222</t>
        </is>
      </c>
      <c r="F1800" s="127" t="inlineStr">
        <is>
          <t>21320</t>
        </is>
      </c>
      <c r="G1800" s="127" t="inlineStr">
        <is>
          <t>DE</t>
        </is>
      </c>
      <c r="H1800" s="127" t="inlineStr">
        <is>
          <t>FR</t>
        </is>
      </c>
      <c r="I1800" s="127" t="inlineStr">
        <is>
          <t>111424</t>
        </is>
      </c>
      <c r="J1800" s="127" t="inlineStr">
        <is>
          <t>111424</t>
        </is>
      </c>
      <c r="K1800" s="127" t="inlineStr">
        <is>
          <t>999999</t>
        </is>
      </c>
      <c r="L1800" s="127" t="inlineStr">
        <is>
          <t>XT414277951TS</t>
        </is>
      </c>
      <c r="M1800" s="127" t="inlineStr">
        <is>
          <t>N</t>
        </is>
      </c>
      <c r="N1800" s="127" t="inlineStr">
        <is>
          <t>Transport</t>
        </is>
      </c>
      <c r="O1800" s="127" t="inlineStr">
        <is>
          <t>N</t>
        </is>
      </c>
      <c r="P1800" s="127" t="inlineStr">
        <is>
          <t>S</t>
        </is>
      </c>
      <c r="Q1800" s="127" t="inlineStr">
        <is>
          <t>ZA</t>
        </is>
      </c>
      <c r="R1800" s="147" t="n">
        <v>5.547</v>
      </c>
      <c r="S1800" s="127" t="inlineStr">
        <is>
          <t>6C</t>
        </is>
      </c>
      <c r="T1800" s="148" t="n">
        <v>10.35</v>
      </c>
      <c r="U1800" s="127" t="inlineStr">
        <is>
          <t>LA RUCHE LOGISTIQUE</t>
        </is>
      </c>
      <c r="W1800" s="8">
        <f>IF(C1800&lt;&gt;2,"",IF(S1800="5X","5XK",IF(S1800="5Y","5YK",IF(S1800="6B","6BK",IF(S1800="6C","6CK","")))))</f>
        <v/>
      </c>
      <c r="X1800" s="8">
        <f>IF(S1800="6B",_xlfn.XLOOKUP(H1800,'Zoning 2shop'!A:A,'Zoning 2shop'!B:B),IF(S1800="6C",_xlfn.XLOOKUP(G1800,'Zoning 2shop'!C:C,'Zoning 2shop'!D:D),""))</f>
        <v/>
      </c>
      <c r="Y1800" s="112">
        <f>AB1800/Z1800</f>
        <v/>
      </c>
      <c r="Z1800" s="4">
        <f>T1800</f>
        <v/>
      </c>
      <c r="AA1800" s="4">
        <f>IF(OR(S1800="6C",S1800="6B",S1800="5X",S1800="5Y"),0.08,0.5)</f>
        <v/>
      </c>
      <c r="AB1800" s="4">
        <f>$AG$5/$AG$2*Z1800</f>
        <v/>
      </c>
      <c r="AC1800" s="19">
        <f>Z1800+AA1800</f>
        <v/>
      </c>
      <c r="AD1800" s="8">
        <f>IF(COUNTIF(Catégories!A:A,N1800)=0,"catégorie inconnue",LOOKUP(N1800,Catégories!A:A,Catégories!B:B))</f>
        <v/>
      </c>
      <c r="AE1800" s="21">
        <f>SUM(Z1800:AB1800)</f>
        <v/>
      </c>
    </row>
    <row r="1801" hidden="1" s="101">
      <c r="B1801" s="127" t="inlineStr">
        <is>
          <t>13624021</t>
        </is>
      </c>
      <c r="C1801" s="127" t="inlineStr">
        <is>
          <t>2</t>
        </is>
      </c>
      <c r="D1801" s="123" t="n">
        <v>46158</v>
      </c>
      <c r="E1801" s="127" t="inlineStr">
        <is>
          <t>71404</t>
        </is>
      </c>
      <c r="F1801" s="127" t="inlineStr">
        <is>
          <t>21320</t>
        </is>
      </c>
      <c r="G1801" s="127" t="inlineStr">
        <is>
          <t>DE</t>
        </is>
      </c>
      <c r="H1801" s="127" t="inlineStr">
        <is>
          <t>FR</t>
        </is>
      </c>
      <c r="I1801" s="127" t="inlineStr">
        <is>
          <t>109675</t>
        </is>
      </c>
      <c r="J1801" s="127" t="inlineStr">
        <is>
          <t>109675</t>
        </is>
      </c>
      <c r="K1801" s="127" t="inlineStr">
        <is>
          <t>999999</t>
        </is>
      </c>
      <c r="L1801" s="127" t="inlineStr">
        <is>
          <t>XT414278501TS</t>
        </is>
      </c>
      <c r="M1801" s="127" t="inlineStr">
        <is>
          <t>N</t>
        </is>
      </c>
      <c r="N1801" s="127" t="inlineStr">
        <is>
          <t>Transport</t>
        </is>
      </c>
      <c r="O1801" s="127" t="inlineStr">
        <is>
          <t>N</t>
        </is>
      </c>
      <c r="P1801" s="127" t="inlineStr">
        <is>
          <t>S</t>
        </is>
      </c>
      <c r="Q1801" s="127" t="inlineStr">
        <is>
          <t>ZA</t>
        </is>
      </c>
      <c r="R1801" s="147" t="n">
        <v>1.165</v>
      </c>
      <c r="S1801" s="127" t="inlineStr">
        <is>
          <t>6C</t>
        </is>
      </c>
      <c r="T1801" s="148" t="n">
        <v>5.88</v>
      </c>
      <c r="U1801" s="127" t="inlineStr">
        <is>
          <t>LA RUCHE LOGISTIQUE</t>
        </is>
      </c>
      <c r="W1801" s="8">
        <f>IF(C1801&lt;&gt;2,"",IF(S1801="5X","5XK",IF(S1801="5Y","5YK",IF(S1801="6B","6BK",IF(S1801="6C","6CK","")))))</f>
        <v/>
      </c>
      <c r="X1801" s="8">
        <f>IF(S1801="6B",_xlfn.XLOOKUP(H1801,'Zoning 2shop'!A:A,'Zoning 2shop'!B:B),IF(S1801="6C",_xlfn.XLOOKUP(G1801,'Zoning 2shop'!C:C,'Zoning 2shop'!D:D),""))</f>
        <v/>
      </c>
      <c r="Y1801" s="112">
        <f>AB1801/Z1801</f>
        <v/>
      </c>
      <c r="Z1801" s="4">
        <f>T1801</f>
        <v/>
      </c>
      <c r="AA1801" s="4">
        <f>IF(OR(S1801="6C",S1801="6B",S1801="5X",S1801="5Y"),0.08,0.5)</f>
        <v/>
      </c>
      <c r="AB1801" s="4">
        <f>$AG$5/$AG$2*Z1801</f>
        <v/>
      </c>
      <c r="AC1801" s="19">
        <f>Z1801+AA1801</f>
        <v/>
      </c>
      <c r="AD1801" s="8">
        <f>IF(COUNTIF(Catégories!A:A,N1801)=0,"catégorie inconnue",LOOKUP(N1801,Catégories!A:A,Catégories!B:B))</f>
        <v/>
      </c>
      <c r="AE1801" s="21">
        <f>SUM(Z1801:AB1801)</f>
        <v/>
      </c>
    </row>
    <row r="1802" hidden="1" s="101">
      <c r="B1802" s="127" t="inlineStr">
        <is>
          <t>13624021</t>
        </is>
      </c>
      <c r="C1802" s="127" t="inlineStr">
        <is>
          <t>2</t>
        </is>
      </c>
      <c r="D1802" s="123" t="n">
        <v>46158</v>
      </c>
      <c r="E1802" s="127" t="inlineStr">
        <is>
          <t>01277</t>
        </is>
      </c>
      <c r="F1802" s="127" t="inlineStr">
        <is>
          <t>21320</t>
        </is>
      </c>
      <c r="G1802" s="127" t="inlineStr">
        <is>
          <t>DE</t>
        </is>
      </c>
      <c r="H1802" s="127" t="inlineStr">
        <is>
          <t>FR</t>
        </is>
      </c>
      <c r="I1802" s="127" t="inlineStr">
        <is>
          <t>108093</t>
        </is>
      </c>
      <c r="J1802" s="127" t="inlineStr">
        <is>
          <t>108093</t>
        </is>
      </c>
      <c r="K1802" s="127" t="inlineStr">
        <is>
          <t>999999</t>
        </is>
      </c>
      <c r="L1802" s="127" t="inlineStr">
        <is>
          <t>XT414278775TS</t>
        </is>
      </c>
      <c r="M1802" s="127" t="inlineStr">
        <is>
          <t>N</t>
        </is>
      </c>
      <c r="N1802" s="127" t="inlineStr">
        <is>
          <t>Transport</t>
        </is>
      </c>
      <c r="O1802" s="127" t="inlineStr">
        <is>
          <t>N</t>
        </is>
      </c>
      <c r="P1802" s="127" t="inlineStr">
        <is>
          <t>S</t>
        </is>
      </c>
      <c r="Q1802" s="127" t="inlineStr">
        <is>
          <t>ZA</t>
        </is>
      </c>
      <c r="R1802" s="147" t="n">
        <v>1.229</v>
      </c>
      <c r="S1802" s="127" t="inlineStr">
        <is>
          <t>6C</t>
        </is>
      </c>
      <c r="T1802" s="148" t="n">
        <v>5.88</v>
      </c>
      <c r="U1802" s="127" t="inlineStr">
        <is>
          <t>LA RUCHE LOGISTIQUE</t>
        </is>
      </c>
      <c r="W1802" s="8">
        <f>IF(C1802&lt;&gt;2,"",IF(S1802="5X","5XK",IF(S1802="5Y","5YK",IF(S1802="6B","6BK",IF(S1802="6C","6CK","")))))</f>
        <v/>
      </c>
      <c r="X1802" s="8">
        <f>IF(S1802="6B",_xlfn.XLOOKUP(H1802,'Zoning 2shop'!A:A,'Zoning 2shop'!B:B),IF(S1802="6C",_xlfn.XLOOKUP(G1802,'Zoning 2shop'!C:C,'Zoning 2shop'!D:D),""))</f>
        <v/>
      </c>
      <c r="Y1802" s="112">
        <f>AB1802/Z1802</f>
        <v/>
      </c>
      <c r="Z1802" s="4">
        <f>T1802</f>
        <v/>
      </c>
      <c r="AA1802" s="4">
        <f>IF(OR(S1802="6C",S1802="6B",S1802="5X",S1802="5Y"),0.08,0.5)</f>
        <v/>
      </c>
      <c r="AB1802" s="4">
        <f>$AG$5/$AG$2*Z1802</f>
        <v/>
      </c>
      <c r="AC1802" s="19">
        <f>Z1802+AA1802</f>
        <v/>
      </c>
      <c r="AD1802" s="8">
        <f>IF(COUNTIF(Catégories!A:A,N1802)=0,"catégorie inconnue",LOOKUP(N1802,Catégories!A:A,Catégories!B:B))</f>
        <v/>
      </c>
      <c r="AE1802" s="21">
        <f>SUM(Z1802:AB1802)</f>
        <v/>
      </c>
    </row>
    <row r="1803" hidden="1" s="101">
      <c r="B1803" s="127" t="inlineStr">
        <is>
          <t>13624021</t>
        </is>
      </c>
      <c r="C1803" s="127" t="inlineStr">
        <is>
          <t>2</t>
        </is>
      </c>
      <c r="D1803" s="123" t="n">
        <v>46158</v>
      </c>
      <c r="E1803" s="127" t="inlineStr">
        <is>
          <t>40470</t>
        </is>
      </c>
      <c r="F1803" s="127" t="inlineStr">
        <is>
          <t>21320</t>
        </is>
      </c>
      <c r="G1803" s="127" t="inlineStr">
        <is>
          <t>DE</t>
        </is>
      </c>
      <c r="H1803" s="127" t="inlineStr">
        <is>
          <t>FR</t>
        </is>
      </c>
      <c r="I1803" s="127" t="inlineStr">
        <is>
          <t>111259</t>
        </is>
      </c>
      <c r="J1803" s="127" t="inlineStr">
        <is>
          <t>111259</t>
        </is>
      </c>
      <c r="K1803" s="127" t="inlineStr">
        <is>
          <t>999999</t>
        </is>
      </c>
      <c r="L1803" s="127" t="inlineStr">
        <is>
          <t>XT414278824TS</t>
        </is>
      </c>
      <c r="M1803" s="127" t="inlineStr">
        <is>
          <t>N</t>
        </is>
      </c>
      <c r="N1803" s="127" t="inlineStr">
        <is>
          <t>Transport</t>
        </is>
      </c>
      <c r="O1803" s="127" t="inlineStr">
        <is>
          <t>N</t>
        </is>
      </c>
      <c r="P1803" s="127" t="inlineStr">
        <is>
          <t>S</t>
        </is>
      </c>
      <c r="Q1803" s="127" t="inlineStr">
        <is>
          <t>ZA</t>
        </is>
      </c>
      <c r="R1803" s="147" t="n">
        <v>5.28</v>
      </c>
      <c r="S1803" s="127" t="inlineStr">
        <is>
          <t>6C</t>
        </is>
      </c>
      <c r="T1803" s="148" t="n">
        <v>10.35</v>
      </c>
      <c r="U1803" s="127" t="inlineStr">
        <is>
          <t>LA RUCHE LOGISTIQUE</t>
        </is>
      </c>
      <c r="W1803" s="8">
        <f>IF(C1803&lt;&gt;2,"",IF(S1803="5X","5XK",IF(S1803="5Y","5YK",IF(S1803="6B","6BK",IF(S1803="6C","6CK","")))))</f>
        <v/>
      </c>
      <c r="X1803" s="8">
        <f>IF(S1803="6B",_xlfn.XLOOKUP(H1803,'Zoning 2shop'!A:A,'Zoning 2shop'!B:B),IF(S1803="6C",_xlfn.XLOOKUP(G1803,'Zoning 2shop'!C:C,'Zoning 2shop'!D:D),""))</f>
        <v/>
      </c>
      <c r="Y1803" s="112">
        <f>AB1803/Z1803</f>
        <v/>
      </c>
      <c r="Z1803" s="4">
        <f>T1803</f>
        <v/>
      </c>
      <c r="AA1803" s="4">
        <f>IF(OR(S1803="6C",S1803="6B",S1803="5X",S1803="5Y"),0.08,0.5)</f>
        <v/>
      </c>
      <c r="AB1803" s="4">
        <f>$AG$5/$AG$2*Z1803</f>
        <v/>
      </c>
      <c r="AC1803" s="19">
        <f>Z1803+AA1803</f>
        <v/>
      </c>
      <c r="AD1803" s="8">
        <f>IF(COUNTIF(Catégories!A:A,N1803)=0,"catégorie inconnue",LOOKUP(N1803,Catégories!A:A,Catégories!B:B))</f>
        <v/>
      </c>
      <c r="AE1803" s="21">
        <f>SUM(Z1803:AB1803)</f>
        <v/>
      </c>
    </row>
    <row r="1804" hidden="1" s="101">
      <c r="B1804" s="127" t="inlineStr">
        <is>
          <t>13624021</t>
        </is>
      </c>
      <c r="C1804" s="127" t="inlineStr">
        <is>
          <t>2</t>
        </is>
      </c>
      <c r="D1804" s="123" t="n">
        <v>46158</v>
      </c>
      <c r="E1804" s="127" t="inlineStr">
        <is>
          <t>80638</t>
        </is>
      </c>
      <c r="F1804" s="127" t="inlineStr">
        <is>
          <t>21320</t>
        </is>
      </c>
      <c r="G1804" s="127" t="inlineStr">
        <is>
          <t>DE</t>
        </is>
      </c>
      <c r="H1804" s="127" t="inlineStr">
        <is>
          <t>FR</t>
        </is>
      </c>
      <c r="I1804" s="127" t="inlineStr">
        <is>
          <t>109402</t>
        </is>
      </c>
      <c r="J1804" s="127" t="inlineStr">
        <is>
          <t>109402</t>
        </is>
      </c>
      <c r="K1804" s="127" t="inlineStr">
        <is>
          <t>999999</t>
        </is>
      </c>
      <c r="L1804" s="127" t="inlineStr">
        <is>
          <t>XT414278869TS</t>
        </is>
      </c>
      <c r="M1804" s="127" t="inlineStr">
        <is>
          <t>N</t>
        </is>
      </c>
      <c r="N1804" s="127" t="inlineStr">
        <is>
          <t>Transport</t>
        </is>
      </c>
      <c r="O1804" s="127" t="inlineStr">
        <is>
          <t>N</t>
        </is>
      </c>
      <c r="P1804" s="127" t="inlineStr">
        <is>
          <t>S</t>
        </is>
      </c>
      <c r="Q1804" s="127" t="inlineStr">
        <is>
          <t>ZA</t>
        </is>
      </c>
      <c r="R1804" s="147" t="n">
        <v>1.426</v>
      </c>
      <c r="S1804" s="127" t="inlineStr">
        <is>
          <t>6C</t>
        </is>
      </c>
      <c r="T1804" s="148" t="n">
        <v>5.88</v>
      </c>
      <c r="U1804" s="127" t="inlineStr">
        <is>
          <t>LA RUCHE LOGISTIQUE</t>
        </is>
      </c>
      <c r="W1804" s="8">
        <f>IF(C1804&lt;&gt;2,"",IF(S1804="5X","5XK",IF(S1804="5Y","5YK",IF(S1804="6B","6BK",IF(S1804="6C","6CK","")))))</f>
        <v/>
      </c>
      <c r="X1804" s="8">
        <f>IF(S1804="6B",_xlfn.XLOOKUP(H1804,'Zoning 2shop'!A:A,'Zoning 2shop'!B:B),IF(S1804="6C",_xlfn.XLOOKUP(G1804,'Zoning 2shop'!C:C,'Zoning 2shop'!D:D),""))</f>
        <v/>
      </c>
      <c r="Y1804" s="112">
        <f>AB1804/Z1804</f>
        <v/>
      </c>
      <c r="Z1804" s="4">
        <f>T1804</f>
        <v/>
      </c>
      <c r="AA1804" s="4">
        <f>IF(OR(S1804="6C",S1804="6B",S1804="5X",S1804="5Y"),0.08,0.5)</f>
        <v/>
      </c>
      <c r="AB1804" s="4">
        <f>$AG$5/$AG$2*Z1804</f>
        <v/>
      </c>
      <c r="AC1804" s="19">
        <f>Z1804+AA1804</f>
        <v/>
      </c>
      <c r="AD1804" s="8">
        <f>IF(COUNTIF(Catégories!A:A,N1804)=0,"catégorie inconnue",LOOKUP(N1804,Catégories!A:A,Catégories!B:B))</f>
        <v/>
      </c>
      <c r="AE1804" s="21">
        <f>SUM(Z1804:AB1804)</f>
        <v/>
      </c>
    </row>
    <row r="1805" hidden="1" s="101">
      <c r="B1805" s="127" t="inlineStr">
        <is>
          <t>13624021</t>
        </is>
      </c>
      <c r="C1805" s="127" t="inlineStr">
        <is>
          <t>2</t>
        </is>
      </c>
      <c r="D1805" s="123" t="n">
        <v>46158</v>
      </c>
      <c r="E1805" s="127" t="inlineStr">
        <is>
          <t>80638</t>
        </is>
      </c>
      <c r="F1805" s="127" t="inlineStr">
        <is>
          <t>21320</t>
        </is>
      </c>
      <c r="G1805" s="127" t="inlineStr">
        <is>
          <t>DE</t>
        </is>
      </c>
      <c r="H1805" s="127" t="inlineStr">
        <is>
          <t>FR</t>
        </is>
      </c>
      <c r="I1805" s="127" t="inlineStr">
        <is>
          <t>110931</t>
        </is>
      </c>
      <c r="J1805" s="127" t="inlineStr">
        <is>
          <t>110931</t>
        </is>
      </c>
      <c r="K1805" s="127" t="inlineStr">
        <is>
          <t>999999</t>
        </is>
      </c>
      <c r="L1805" s="127" t="inlineStr">
        <is>
          <t>XT414278930TS</t>
        </is>
      </c>
      <c r="M1805" s="127" t="inlineStr">
        <is>
          <t>N</t>
        </is>
      </c>
      <c r="N1805" s="127" t="inlineStr">
        <is>
          <t>Transport</t>
        </is>
      </c>
      <c r="O1805" s="127" t="inlineStr">
        <is>
          <t>N</t>
        </is>
      </c>
      <c r="P1805" s="127" t="inlineStr">
        <is>
          <t>S</t>
        </is>
      </c>
      <c r="Q1805" s="127" t="inlineStr">
        <is>
          <t>ZA</t>
        </is>
      </c>
      <c r="R1805" s="147" t="n">
        <v>4.638</v>
      </c>
      <c r="S1805" s="127" t="inlineStr">
        <is>
          <t>6C</t>
        </is>
      </c>
      <c r="T1805" s="148" t="n">
        <v>9.69</v>
      </c>
      <c r="U1805" s="127" t="inlineStr">
        <is>
          <t>LA RUCHE LOGISTIQUE</t>
        </is>
      </c>
      <c r="W1805" s="8">
        <f>IF(C1805&lt;&gt;2,"",IF(S1805="5X","5XK",IF(S1805="5Y","5YK",IF(S1805="6B","6BK",IF(S1805="6C","6CK","")))))</f>
        <v/>
      </c>
      <c r="X1805" s="8">
        <f>IF(S1805="6B",_xlfn.XLOOKUP(H1805,'Zoning 2shop'!A:A,'Zoning 2shop'!B:B),IF(S1805="6C",_xlfn.XLOOKUP(G1805,'Zoning 2shop'!C:C,'Zoning 2shop'!D:D),""))</f>
        <v/>
      </c>
      <c r="Y1805" s="112">
        <f>AB1805/Z1805</f>
        <v/>
      </c>
      <c r="Z1805" s="4">
        <f>T1805</f>
        <v/>
      </c>
      <c r="AA1805" s="4">
        <f>IF(OR(S1805="6C",S1805="6B",S1805="5X",S1805="5Y"),0.08,0.5)</f>
        <v/>
      </c>
      <c r="AB1805" s="4">
        <f>$AG$5/$AG$2*Z1805</f>
        <v/>
      </c>
      <c r="AC1805" s="19">
        <f>Z1805+AA1805</f>
        <v/>
      </c>
      <c r="AD1805" s="8">
        <f>IF(COUNTIF(Catégories!A:A,N1805)=0,"catégorie inconnue",LOOKUP(N1805,Catégories!A:A,Catégories!B:B))</f>
        <v/>
      </c>
      <c r="AE1805" s="21">
        <f>SUM(Z1805:AB1805)</f>
        <v/>
      </c>
    </row>
    <row r="1806" hidden="1" s="101">
      <c r="B1806" s="127" t="inlineStr">
        <is>
          <t>13624021</t>
        </is>
      </c>
      <c r="C1806" s="127" t="inlineStr">
        <is>
          <t>2</t>
        </is>
      </c>
      <c r="D1806" s="123" t="n">
        <v>46158</v>
      </c>
      <c r="E1806" s="127" t="inlineStr">
        <is>
          <t>47906</t>
        </is>
      </c>
      <c r="F1806" s="127" t="inlineStr">
        <is>
          <t>21320</t>
        </is>
      </c>
      <c r="G1806" s="127" t="inlineStr">
        <is>
          <t>DE</t>
        </is>
      </c>
      <c r="H1806" s="127" t="inlineStr">
        <is>
          <t>FR</t>
        </is>
      </c>
      <c r="I1806" s="127" t="inlineStr">
        <is>
          <t>112297</t>
        </is>
      </c>
      <c r="J1806" s="127" t="inlineStr">
        <is>
          <t>112297</t>
        </is>
      </c>
      <c r="K1806" s="127" t="inlineStr">
        <is>
          <t>999999</t>
        </is>
      </c>
      <c r="L1806" s="127" t="inlineStr">
        <is>
          <t>XT414279348TS</t>
        </is>
      </c>
      <c r="M1806" s="127" t="inlineStr">
        <is>
          <t>N</t>
        </is>
      </c>
      <c r="N1806" s="127" t="inlineStr">
        <is>
          <t>Transport</t>
        </is>
      </c>
      <c r="O1806" s="127" t="inlineStr">
        <is>
          <t>N</t>
        </is>
      </c>
      <c r="P1806" s="127" t="inlineStr">
        <is>
          <t>S</t>
        </is>
      </c>
      <c r="Q1806" s="127" t="inlineStr">
        <is>
          <t>ZA</t>
        </is>
      </c>
      <c r="R1806" s="147" t="n">
        <v>6.256</v>
      </c>
      <c r="S1806" s="127" t="inlineStr">
        <is>
          <t>6C</t>
        </is>
      </c>
      <c r="T1806" s="148" t="n">
        <v>11.01</v>
      </c>
      <c r="U1806" s="127" t="inlineStr">
        <is>
          <t>LA RUCHE LOGISTIQUE</t>
        </is>
      </c>
      <c r="W1806" s="8">
        <f>IF(C1806&lt;&gt;2,"",IF(S1806="5X","5XK",IF(S1806="5Y","5YK",IF(S1806="6B","6BK",IF(S1806="6C","6CK","")))))</f>
        <v/>
      </c>
      <c r="X1806" s="8">
        <f>IF(S1806="6B",_xlfn.XLOOKUP(H1806,'Zoning 2shop'!A:A,'Zoning 2shop'!B:B),IF(S1806="6C",_xlfn.XLOOKUP(G1806,'Zoning 2shop'!C:C,'Zoning 2shop'!D:D),""))</f>
        <v/>
      </c>
      <c r="Y1806" s="112">
        <f>AB1806/Z1806</f>
        <v/>
      </c>
      <c r="Z1806" s="4">
        <f>T1806</f>
        <v/>
      </c>
      <c r="AA1806" s="4">
        <f>IF(OR(S1806="6C",S1806="6B",S1806="5X",S1806="5Y"),0.08,0.5)</f>
        <v/>
      </c>
      <c r="AB1806" s="4">
        <f>$AG$5/$AG$2*Z1806</f>
        <v/>
      </c>
      <c r="AC1806" s="19">
        <f>Z1806+AA1806</f>
        <v/>
      </c>
      <c r="AD1806" s="8">
        <f>IF(COUNTIF(Catégories!A:A,N1806)=0,"catégorie inconnue",LOOKUP(N1806,Catégories!A:A,Catégories!B:B))</f>
        <v/>
      </c>
      <c r="AE1806" s="21">
        <f>SUM(Z1806:AB1806)</f>
        <v/>
      </c>
    </row>
    <row r="1807" hidden="1" s="101">
      <c r="B1807" s="127" t="inlineStr">
        <is>
          <t>13624021</t>
        </is>
      </c>
      <c r="C1807" s="127" t="inlineStr">
        <is>
          <t>2</t>
        </is>
      </c>
      <c r="D1807" s="123" t="n">
        <v>46158</v>
      </c>
      <c r="E1807" s="127" t="inlineStr">
        <is>
          <t>79102</t>
        </is>
      </c>
      <c r="F1807" s="127" t="inlineStr">
        <is>
          <t>21320</t>
        </is>
      </c>
      <c r="G1807" s="127" t="inlineStr">
        <is>
          <t>DE</t>
        </is>
      </c>
      <c r="H1807" s="127" t="inlineStr">
        <is>
          <t>FR</t>
        </is>
      </c>
      <c r="I1807" s="127" t="inlineStr">
        <is>
          <t>112327</t>
        </is>
      </c>
      <c r="J1807" s="127" t="inlineStr">
        <is>
          <t>112327</t>
        </is>
      </c>
      <c r="K1807" s="127" t="inlineStr">
        <is>
          <t>999999</t>
        </is>
      </c>
      <c r="L1807" s="127" t="inlineStr">
        <is>
          <t>XT414281576TS</t>
        </is>
      </c>
      <c r="M1807" s="127" t="inlineStr">
        <is>
          <t>N</t>
        </is>
      </c>
      <c r="N1807" s="127" t="inlineStr">
        <is>
          <t>Transport</t>
        </is>
      </c>
      <c r="O1807" s="127" t="inlineStr">
        <is>
          <t>N</t>
        </is>
      </c>
      <c r="P1807" s="127" t="inlineStr">
        <is>
          <t>S</t>
        </is>
      </c>
      <c r="Q1807" s="127" t="inlineStr">
        <is>
          <t>ZA</t>
        </is>
      </c>
      <c r="R1807" s="147" t="n">
        <v>9.192</v>
      </c>
      <c r="S1807" s="127" t="inlineStr">
        <is>
          <t>6C</t>
        </is>
      </c>
      <c r="T1807" s="148" t="n">
        <v>12.99</v>
      </c>
      <c r="U1807" s="127" t="inlineStr">
        <is>
          <t>LA RUCHE LOGISTIQUE</t>
        </is>
      </c>
      <c r="W1807" s="8">
        <f>IF(C1807&lt;&gt;2,"",IF(S1807="5X","5XK",IF(S1807="5Y","5YK",IF(S1807="6B","6BK",IF(S1807="6C","6CK","")))))</f>
        <v/>
      </c>
      <c r="X1807" s="8">
        <f>IF(S1807="6B",_xlfn.XLOOKUP(H1807,'Zoning 2shop'!A:A,'Zoning 2shop'!B:B),IF(S1807="6C",_xlfn.XLOOKUP(G1807,'Zoning 2shop'!C:C,'Zoning 2shop'!D:D),""))</f>
        <v/>
      </c>
      <c r="Y1807" s="112">
        <f>AB1807/Z1807</f>
        <v/>
      </c>
      <c r="Z1807" s="4">
        <f>T1807</f>
        <v/>
      </c>
      <c r="AA1807" s="4">
        <f>IF(OR(S1807="6C",S1807="6B",S1807="5X",S1807="5Y"),0.08,0.5)</f>
        <v/>
      </c>
      <c r="AB1807" s="4">
        <f>$AG$5/$AG$2*Z1807</f>
        <v/>
      </c>
      <c r="AC1807" s="19">
        <f>Z1807+AA1807</f>
        <v/>
      </c>
      <c r="AD1807" s="8">
        <f>IF(COUNTIF(Catégories!A:A,N1807)=0,"catégorie inconnue",LOOKUP(N1807,Catégories!A:A,Catégories!B:B))</f>
        <v/>
      </c>
      <c r="AE1807" s="21">
        <f>SUM(Z1807:AB1807)</f>
        <v/>
      </c>
    </row>
    <row r="1808" hidden="1" s="101">
      <c r="B1808" s="127" t="inlineStr">
        <is>
          <t>13624021</t>
        </is>
      </c>
      <c r="C1808" s="127" t="inlineStr">
        <is>
          <t>2</t>
        </is>
      </c>
      <c r="D1808" s="123" t="n">
        <v>46158</v>
      </c>
      <c r="E1808" s="127" t="inlineStr">
        <is>
          <t>80796</t>
        </is>
      </c>
      <c r="F1808" s="127" t="inlineStr">
        <is>
          <t>21320</t>
        </is>
      </c>
      <c r="G1808" s="127" t="inlineStr">
        <is>
          <t>DE</t>
        </is>
      </c>
      <c r="H1808" s="127" t="inlineStr">
        <is>
          <t>FR</t>
        </is>
      </c>
      <c r="I1808" s="127" t="inlineStr">
        <is>
          <t>112071</t>
        </is>
      </c>
      <c r="J1808" s="127" t="inlineStr">
        <is>
          <t>112071</t>
        </is>
      </c>
      <c r="K1808" s="127" t="inlineStr">
        <is>
          <t>999999</t>
        </is>
      </c>
      <c r="L1808" s="127" t="inlineStr">
        <is>
          <t>XT414281721TS</t>
        </is>
      </c>
      <c r="M1808" s="127" t="inlineStr">
        <is>
          <t>N</t>
        </is>
      </c>
      <c r="N1808" s="127" t="inlineStr">
        <is>
          <t>Transport</t>
        </is>
      </c>
      <c r="O1808" s="127" t="inlineStr">
        <is>
          <t>N</t>
        </is>
      </c>
      <c r="P1808" s="127" t="inlineStr">
        <is>
          <t>S</t>
        </is>
      </c>
      <c r="Q1808" s="127" t="inlineStr">
        <is>
          <t>ZA</t>
        </is>
      </c>
      <c r="R1808" s="147" t="n">
        <v>4.787</v>
      </c>
      <c r="S1808" s="127" t="inlineStr">
        <is>
          <t>6C</t>
        </is>
      </c>
      <c r="T1808" s="148" t="n">
        <v>9.69</v>
      </c>
      <c r="U1808" s="127" t="inlineStr">
        <is>
          <t>LA RUCHE LOGISTIQUE</t>
        </is>
      </c>
      <c r="W1808" s="8">
        <f>IF(C1808&lt;&gt;2,"",IF(S1808="5X","5XK",IF(S1808="5Y","5YK",IF(S1808="6B","6BK",IF(S1808="6C","6CK","")))))</f>
        <v/>
      </c>
      <c r="X1808" s="8">
        <f>IF(S1808="6B",_xlfn.XLOOKUP(H1808,'Zoning 2shop'!A:A,'Zoning 2shop'!B:B),IF(S1808="6C",_xlfn.XLOOKUP(G1808,'Zoning 2shop'!C:C,'Zoning 2shop'!D:D),""))</f>
        <v/>
      </c>
      <c r="Y1808" s="112">
        <f>AB1808/Z1808</f>
        <v/>
      </c>
      <c r="Z1808" s="4">
        <f>T1808</f>
        <v/>
      </c>
      <c r="AA1808" s="4">
        <f>IF(OR(S1808="6C",S1808="6B",S1808="5X",S1808="5Y"),0.08,0.5)</f>
        <v/>
      </c>
      <c r="AB1808" s="4">
        <f>$AG$5/$AG$2*Z1808</f>
        <v/>
      </c>
      <c r="AC1808" s="19">
        <f>Z1808+AA1808</f>
        <v/>
      </c>
      <c r="AD1808" s="8">
        <f>IF(COUNTIF(Catégories!A:A,N1808)=0,"catégorie inconnue",LOOKUP(N1808,Catégories!A:A,Catégories!B:B))</f>
        <v/>
      </c>
      <c r="AE1808" s="21">
        <f>SUM(Z1808:AB1808)</f>
        <v/>
      </c>
    </row>
    <row r="1809" hidden="1" s="101">
      <c r="B1809" s="127" t="inlineStr">
        <is>
          <t>13624021</t>
        </is>
      </c>
      <c r="C1809" s="127" t="inlineStr">
        <is>
          <t>2</t>
        </is>
      </c>
      <c r="D1809" s="123" t="n">
        <v>46158</v>
      </c>
      <c r="E1809" s="127" t="inlineStr">
        <is>
          <t>27313</t>
        </is>
      </c>
      <c r="F1809" s="127" t="inlineStr">
        <is>
          <t>21320</t>
        </is>
      </c>
      <c r="G1809" s="127" t="inlineStr">
        <is>
          <t>DE</t>
        </is>
      </c>
      <c r="H1809" s="127" t="inlineStr">
        <is>
          <t>FR</t>
        </is>
      </c>
      <c r="I1809" s="127" t="inlineStr">
        <is>
          <t>111151</t>
        </is>
      </c>
      <c r="J1809" s="127" t="inlineStr">
        <is>
          <t>111151</t>
        </is>
      </c>
      <c r="K1809" s="127" t="inlineStr">
        <is>
          <t>999999</t>
        </is>
      </c>
      <c r="L1809" s="127" t="inlineStr">
        <is>
          <t>XT414281995TS</t>
        </is>
      </c>
      <c r="M1809" s="127" t="inlineStr">
        <is>
          <t>N</t>
        </is>
      </c>
      <c r="N1809" s="127" t="inlineStr">
        <is>
          <t>Transport</t>
        </is>
      </c>
      <c r="O1809" s="127" t="inlineStr">
        <is>
          <t>N</t>
        </is>
      </c>
      <c r="P1809" s="127" t="inlineStr">
        <is>
          <t>S</t>
        </is>
      </c>
      <c r="Q1809" s="127" t="inlineStr">
        <is>
          <t>ZA</t>
        </is>
      </c>
      <c r="R1809" s="147" t="n">
        <v>4.532</v>
      </c>
      <c r="S1809" s="127" t="inlineStr">
        <is>
          <t>6C</t>
        </is>
      </c>
      <c r="T1809" s="148" t="n">
        <v>9.69</v>
      </c>
      <c r="U1809" s="127" t="inlineStr">
        <is>
          <t>LA RUCHE LOGISTIQUE</t>
        </is>
      </c>
      <c r="W1809" s="8">
        <f>IF(C1809&lt;&gt;2,"",IF(S1809="5X","5XK",IF(S1809="5Y","5YK",IF(S1809="6B","6BK",IF(S1809="6C","6CK","")))))</f>
        <v/>
      </c>
      <c r="X1809" s="8">
        <f>IF(S1809="6B",_xlfn.XLOOKUP(H1809,'Zoning 2shop'!A:A,'Zoning 2shop'!B:B),IF(S1809="6C",_xlfn.XLOOKUP(G1809,'Zoning 2shop'!C:C,'Zoning 2shop'!D:D),""))</f>
        <v/>
      </c>
      <c r="Y1809" s="112">
        <f>AB1809/Z1809</f>
        <v/>
      </c>
      <c r="Z1809" s="4">
        <f>T1809</f>
        <v/>
      </c>
      <c r="AA1809" s="4">
        <f>IF(OR(S1809="6C",S1809="6B",S1809="5X",S1809="5Y"),0.08,0.5)</f>
        <v/>
      </c>
      <c r="AB1809" s="4">
        <f>$AG$5/$AG$2*Z1809</f>
        <v/>
      </c>
      <c r="AC1809" s="19">
        <f>Z1809+AA1809</f>
        <v/>
      </c>
      <c r="AD1809" s="8">
        <f>IF(COUNTIF(Catégories!A:A,N1809)=0,"catégorie inconnue",LOOKUP(N1809,Catégories!A:A,Catégories!B:B))</f>
        <v/>
      </c>
      <c r="AE1809" s="21">
        <f>SUM(Z1809:AB1809)</f>
        <v/>
      </c>
    </row>
    <row r="1810" hidden="1" s="101">
      <c r="B1810" s="127" t="inlineStr">
        <is>
          <t>13624021</t>
        </is>
      </c>
      <c r="C1810" s="127" t="inlineStr">
        <is>
          <t>2</t>
        </is>
      </c>
      <c r="D1810" s="123" t="n">
        <v>46158</v>
      </c>
      <c r="E1810" s="127" t="inlineStr">
        <is>
          <t>14165</t>
        </is>
      </c>
      <c r="F1810" s="127" t="inlineStr">
        <is>
          <t>21320</t>
        </is>
      </c>
      <c r="G1810" s="127" t="inlineStr">
        <is>
          <t>DE</t>
        </is>
      </c>
      <c r="H1810" s="127" t="inlineStr">
        <is>
          <t>FR</t>
        </is>
      </c>
      <c r="I1810" s="127" t="inlineStr">
        <is>
          <t>110778</t>
        </is>
      </c>
      <c r="J1810" s="127" t="inlineStr">
        <is>
          <t>110778</t>
        </is>
      </c>
      <c r="K1810" s="127" t="inlineStr">
        <is>
          <t>999999</t>
        </is>
      </c>
      <c r="L1810" s="127" t="inlineStr">
        <is>
          <t>XT414282571TS</t>
        </is>
      </c>
      <c r="M1810" s="127" t="inlineStr">
        <is>
          <t>N</t>
        </is>
      </c>
      <c r="N1810" s="127" t="inlineStr">
        <is>
          <t>Transport</t>
        </is>
      </c>
      <c r="O1810" s="127" t="inlineStr">
        <is>
          <t>N</t>
        </is>
      </c>
      <c r="P1810" s="127" t="inlineStr">
        <is>
          <t>S</t>
        </is>
      </c>
      <c r="Q1810" s="127" t="inlineStr">
        <is>
          <t>ZA</t>
        </is>
      </c>
      <c r="R1810" s="147" t="n">
        <v>1.32</v>
      </c>
      <c r="S1810" s="127" t="inlineStr">
        <is>
          <t>6C</t>
        </is>
      </c>
      <c r="T1810" s="148" t="n">
        <v>5.88</v>
      </c>
      <c r="U1810" s="127" t="inlineStr">
        <is>
          <t>LA RUCHE LOGISTIQUE</t>
        </is>
      </c>
      <c r="W1810" s="8">
        <f>IF(C1810&lt;&gt;2,"",IF(S1810="5X","5XK",IF(S1810="5Y","5YK",IF(S1810="6B","6BK",IF(S1810="6C","6CK","")))))</f>
        <v/>
      </c>
      <c r="X1810" s="8">
        <f>IF(S1810="6B",_xlfn.XLOOKUP(H1810,'Zoning 2shop'!A:A,'Zoning 2shop'!B:B),IF(S1810="6C",_xlfn.XLOOKUP(G1810,'Zoning 2shop'!C:C,'Zoning 2shop'!D:D),""))</f>
        <v/>
      </c>
      <c r="Y1810" s="112">
        <f>AB1810/Z1810</f>
        <v/>
      </c>
      <c r="Z1810" s="4">
        <f>T1810</f>
        <v/>
      </c>
      <c r="AA1810" s="4">
        <f>IF(OR(S1810="6C",S1810="6B",S1810="5X",S1810="5Y"),0.08,0.5)</f>
        <v/>
      </c>
      <c r="AB1810" s="4">
        <f>$AG$5/$AG$2*Z1810</f>
        <v/>
      </c>
      <c r="AC1810" s="19">
        <f>Z1810+AA1810</f>
        <v/>
      </c>
      <c r="AD1810" s="8">
        <f>IF(COUNTIF(Catégories!A:A,N1810)=0,"catégorie inconnue",LOOKUP(N1810,Catégories!A:A,Catégories!B:B))</f>
        <v/>
      </c>
      <c r="AE1810" s="21">
        <f>SUM(Z1810:AB1810)</f>
        <v/>
      </c>
    </row>
    <row r="1811" hidden="1" s="101">
      <c r="B1811" s="127" t="inlineStr">
        <is>
          <t>13624021</t>
        </is>
      </c>
      <c r="C1811" s="127" t="inlineStr">
        <is>
          <t>2</t>
        </is>
      </c>
      <c r="D1811" s="123" t="n">
        <v>46158</v>
      </c>
      <c r="E1811" s="127" t="inlineStr">
        <is>
          <t>6533 BM</t>
        </is>
      </c>
      <c r="F1811" s="127" t="inlineStr">
        <is>
          <t>21320</t>
        </is>
      </c>
      <c r="G1811" s="127" t="inlineStr">
        <is>
          <t>NL</t>
        </is>
      </c>
      <c r="H1811" s="127" t="inlineStr">
        <is>
          <t>FR</t>
        </is>
      </c>
      <c r="I1811" s="127" t="inlineStr">
        <is>
          <t>110875</t>
        </is>
      </c>
      <c r="J1811" s="127" t="inlineStr">
        <is>
          <t>110875</t>
        </is>
      </c>
      <c r="K1811" s="127" t="inlineStr">
        <is>
          <t>999999</t>
        </is>
      </c>
      <c r="L1811" s="127" t="inlineStr">
        <is>
          <t>XT414283152TS</t>
        </is>
      </c>
      <c r="M1811" s="127" t="inlineStr">
        <is>
          <t>N</t>
        </is>
      </c>
      <c r="N1811" s="127" t="inlineStr">
        <is>
          <t>Transport</t>
        </is>
      </c>
      <c r="O1811" s="127" t="inlineStr">
        <is>
          <t>N</t>
        </is>
      </c>
      <c r="P1811" s="127" t="inlineStr">
        <is>
          <t>S</t>
        </is>
      </c>
      <c r="Q1811" s="127" t="inlineStr">
        <is>
          <t>ZA</t>
        </is>
      </c>
      <c r="R1811" s="147" t="n">
        <v>4.723</v>
      </c>
      <c r="S1811" s="127" t="inlineStr">
        <is>
          <t>6C</t>
        </is>
      </c>
      <c r="T1811" s="148" t="n">
        <v>9.69</v>
      </c>
      <c r="U1811" s="127" t="inlineStr">
        <is>
          <t>LA RUCHE LOGISTIQUE</t>
        </is>
      </c>
      <c r="W1811" s="8">
        <f>IF(C1811&lt;&gt;2,"",IF(S1811="5X","5XK",IF(S1811="5Y","5YK",IF(S1811="6B","6BK",IF(S1811="6C","6CK","")))))</f>
        <v/>
      </c>
      <c r="X1811" s="8">
        <f>IF(S1811="6B",_xlfn.XLOOKUP(H1811,'Zoning 2shop'!A:A,'Zoning 2shop'!B:B),IF(S1811="6C",_xlfn.XLOOKUP(G1811,'Zoning 2shop'!C:C,'Zoning 2shop'!D:D),""))</f>
        <v/>
      </c>
      <c r="Y1811" s="112">
        <f>AB1811/Z1811</f>
        <v/>
      </c>
      <c r="Z1811" s="4">
        <f>T1811</f>
        <v/>
      </c>
      <c r="AA1811" s="4">
        <f>IF(OR(S1811="6C",S1811="6B",S1811="5X",S1811="5Y"),0.08,0.5)</f>
        <v/>
      </c>
      <c r="AB1811" s="4">
        <f>$AG$5/$AG$2*Z1811</f>
        <v/>
      </c>
      <c r="AC1811" s="19">
        <f>Z1811+AA1811</f>
        <v/>
      </c>
      <c r="AD1811" s="8">
        <f>IF(COUNTIF(Catégories!A:A,N1811)=0,"catégorie inconnue",LOOKUP(N1811,Catégories!A:A,Catégories!B:B))</f>
        <v/>
      </c>
      <c r="AE1811" s="21">
        <f>SUM(Z1811:AB1811)</f>
        <v/>
      </c>
    </row>
    <row r="1812" hidden="1" s="101">
      <c r="B1812" s="127" t="inlineStr">
        <is>
          <t>13624021</t>
        </is>
      </c>
      <c r="C1812" s="127" t="inlineStr">
        <is>
          <t>2</t>
        </is>
      </c>
      <c r="D1812" s="123" t="n">
        <v>46158</v>
      </c>
      <c r="E1812" s="127" t="inlineStr">
        <is>
          <t>01109</t>
        </is>
      </c>
      <c r="F1812" s="127" t="inlineStr">
        <is>
          <t>21320</t>
        </is>
      </c>
      <c r="G1812" s="127" t="inlineStr">
        <is>
          <t>DE</t>
        </is>
      </c>
      <c r="H1812" s="127" t="inlineStr">
        <is>
          <t>FR</t>
        </is>
      </c>
      <c r="I1812" s="127" t="inlineStr">
        <is>
          <t>109247</t>
        </is>
      </c>
      <c r="J1812" s="127" t="inlineStr">
        <is>
          <t>109247</t>
        </is>
      </c>
      <c r="K1812" s="127" t="inlineStr">
        <is>
          <t>999999</t>
        </is>
      </c>
      <c r="L1812" s="127" t="inlineStr">
        <is>
          <t>XT414283373TS</t>
        </is>
      </c>
      <c r="M1812" s="127" t="inlineStr">
        <is>
          <t>N</t>
        </is>
      </c>
      <c r="N1812" s="127" t="inlineStr">
        <is>
          <t>Transport</t>
        </is>
      </c>
      <c r="O1812" s="127" t="inlineStr">
        <is>
          <t>N</t>
        </is>
      </c>
      <c r="P1812" s="127" t="inlineStr">
        <is>
          <t>S</t>
        </is>
      </c>
      <c r="Q1812" s="127" t="inlineStr">
        <is>
          <t>ZA</t>
        </is>
      </c>
      <c r="R1812" s="147" t="n">
        <v>4.532</v>
      </c>
      <c r="S1812" s="127" t="inlineStr">
        <is>
          <t>6C</t>
        </is>
      </c>
      <c r="T1812" s="148" t="n">
        <v>9.69</v>
      </c>
      <c r="U1812" s="127" t="inlineStr">
        <is>
          <t>LA RUCHE LOGISTIQUE</t>
        </is>
      </c>
      <c r="W1812" s="8">
        <f>IF(C1812&lt;&gt;2,"",IF(S1812="5X","5XK",IF(S1812="5Y","5YK",IF(S1812="6B","6BK",IF(S1812="6C","6CK","")))))</f>
        <v/>
      </c>
      <c r="X1812" s="8">
        <f>IF(S1812="6B",_xlfn.XLOOKUP(H1812,'Zoning 2shop'!A:A,'Zoning 2shop'!B:B),IF(S1812="6C",_xlfn.XLOOKUP(G1812,'Zoning 2shop'!C:C,'Zoning 2shop'!D:D),""))</f>
        <v/>
      </c>
      <c r="Y1812" s="112">
        <f>AB1812/Z1812</f>
        <v/>
      </c>
      <c r="Z1812" s="4">
        <f>T1812</f>
        <v/>
      </c>
      <c r="AA1812" s="4">
        <f>IF(OR(S1812="6C",S1812="6B",S1812="5X",S1812="5Y"),0.08,0.5)</f>
        <v/>
      </c>
      <c r="AB1812" s="4">
        <f>$AG$5/$AG$2*Z1812</f>
        <v/>
      </c>
      <c r="AC1812" s="19">
        <f>Z1812+AA1812</f>
        <v/>
      </c>
      <c r="AD1812" s="8">
        <f>IF(COUNTIF(Catégories!A:A,N1812)=0,"catégorie inconnue",LOOKUP(N1812,Catégories!A:A,Catégories!B:B))</f>
        <v/>
      </c>
      <c r="AE1812" s="21">
        <f>SUM(Z1812:AB1812)</f>
        <v/>
      </c>
    </row>
    <row r="1813" hidden="1" s="101">
      <c r="B1813" s="127" t="inlineStr">
        <is>
          <t>13624021</t>
        </is>
      </c>
      <c r="C1813" s="127" t="inlineStr">
        <is>
          <t>2</t>
        </is>
      </c>
      <c r="D1813" s="123" t="n">
        <v>46158</v>
      </c>
      <c r="E1813" s="127" t="inlineStr">
        <is>
          <t>80637</t>
        </is>
      </c>
      <c r="F1813" s="127" t="inlineStr">
        <is>
          <t>21320</t>
        </is>
      </c>
      <c r="G1813" s="127" t="inlineStr">
        <is>
          <t>DE</t>
        </is>
      </c>
      <c r="H1813" s="127" t="inlineStr">
        <is>
          <t>FR</t>
        </is>
      </c>
      <c r="I1813" s="127" t="inlineStr">
        <is>
          <t>111815</t>
        </is>
      </c>
      <c r="J1813" s="127" t="inlineStr">
        <is>
          <t>111815</t>
        </is>
      </c>
      <c r="K1813" s="127" t="inlineStr">
        <is>
          <t>999999</t>
        </is>
      </c>
      <c r="L1813" s="127" t="inlineStr">
        <is>
          <t>XT414283648TS</t>
        </is>
      </c>
      <c r="M1813" s="127" t="inlineStr">
        <is>
          <t>N</t>
        </is>
      </c>
      <c r="N1813" s="127" t="inlineStr">
        <is>
          <t>Transport</t>
        </is>
      </c>
      <c r="O1813" s="127" t="inlineStr">
        <is>
          <t>N</t>
        </is>
      </c>
      <c r="P1813" s="127" t="inlineStr">
        <is>
          <t>S</t>
        </is>
      </c>
      <c r="Q1813" s="127" t="inlineStr">
        <is>
          <t>ZA</t>
        </is>
      </c>
      <c r="R1813" s="147" t="n">
        <v>0.499</v>
      </c>
      <c r="S1813" s="127" t="inlineStr">
        <is>
          <t>6C</t>
        </is>
      </c>
      <c r="T1813" s="148" t="n">
        <v>5.33</v>
      </c>
      <c r="U1813" s="127" t="inlineStr">
        <is>
          <t>LA RUCHE LOGISTIQUE</t>
        </is>
      </c>
      <c r="W1813" s="8">
        <f>IF(C1813&lt;&gt;2,"",IF(S1813="5X","5XK",IF(S1813="5Y","5YK",IF(S1813="6B","6BK",IF(S1813="6C","6CK","")))))</f>
        <v/>
      </c>
      <c r="X1813" s="8">
        <f>IF(S1813="6B",_xlfn.XLOOKUP(H1813,'Zoning 2shop'!A:A,'Zoning 2shop'!B:B),IF(S1813="6C",_xlfn.XLOOKUP(G1813,'Zoning 2shop'!C:C,'Zoning 2shop'!D:D),""))</f>
        <v/>
      </c>
      <c r="Y1813" s="112">
        <f>AB1813/Z1813</f>
        <v/>
      </c>
      <c r="Z1813" s="4">
        <f>T1813</f>
        <v/>
      </c>
      <c r="AA1813" s="4">
        <f>IF(OR(S1813="6C",S1813="6B",S1813="5X",S1813="5Y"),0.08,0.5)</f>
        <v/>
      </c>
      <c r="AB1813" s="4">
        <f>$AG$5/$AG$2*Z1813</f>
        <v/>
      </c>
      <c r="AC1813" s="19">
        <f>Z1813+AA1813</f>
        <v/>
      </c>
      <c r="AD1813" s="8">
        <f>IF(COUNTIF(Catégories!A:A,N1813)=0,"catégorie inconnue",LOOKUP(N1813,Catégories!A:A,Catégories!B:B))</f>
        <v/>
      </c>
      <c r="AE1813" s="21">
        <f>SUM(Z1813:AB1813)</f>
        <v/>
      </c>
    </row>
    <row r="1814" hidden="1" s="101">
      <c r="B1814" s="127" t="inlineStr">
        <is>
          <t>13624021</t>
        </is>
      </c>
      <c r="C1814" s="127" t="inlineStr">
        <is>
          <t>2</t>
        </is>
      </c>
      <c r="D1814" s="123" t="n">
        <v>46158</v>
      </c>
      <c r="E1814" s="127" t="inlineStr">
        <is>
          <t>1110</t>
        </is>
      </c>
      <c r="F1814" s="127" t="inlineStr">
        <is>
          <t>21320</t>
        </is>
      </c>
      <c r="G1814" s="127" t="inlineStr">
        <is>
          <t>AT</t>
        </is>
      </c>
      <c r="H1814" s="127" t="inlineStr">
        <is>
          <t>FR</t>
        </is>
      </c>
      <c r="I1814" s="127" t="inlineStr">
        <is>
          <t>111848</t>
        </is>
      </c>
      <c r="J1814" s="127" t="inlineStr">
        <is>
          <t>111848</t>
        </is>
      </c>
      <c r="K1814" s="127" t="inlineStr">
        <is>
          <t>999999</t>
        </is>
      </c>
      <c r="L1814" s="127" t="inlineStr">
        <is>
          <t>XT414284612TS</t>
        </is>
      </c>
      <c r="M1814" s="127" t="inlineStr">
        <is>
          <t>N</t>
        </is>
      </c>
      <c r="N1814" s="127" t="inlineStr">
        <is>
          <t>Transport</t>
        </is>
      </c>
      <c r="O1814" s="127" t="inlineStr">
        <is>
          <t>N</t>
        </is>
      </c>
      <c r="P1814" s="127" t="inlineStr">
        <is>
          <t>S</t>
        </is>
      </c>
      <c r="Q1814" s="127" t="inlineStr">
        <is>
          <t>ZA</t>
        </is>
      </c>
      <c r="R1814" s="147" t="n">
        <v>4.532</v>
      </c>
      <c r="S1814" s="127" t="inlineStr">
        <is>
          <t>6C</t>
        </is>
      </c>
      <c r="T1814" s="148" t="n">
        <v>13.83</v>
      </c>
      <c r="U1814" s="127" t="inlineStr">
        <is>
          <t>LA RUCHE LOGISTIQUE</t>
        </is>
      </c>
      <c r="W1814" s="8">
        <f>IF(C1814&lt;&gt;2,"",IF(S1814="5X","5XK",IF(S1814="5Y","5YK",IF(S1814="6B","6BK",IF(S1814="6C","6CK","")))))</f>
        <v/>
      </c>
      <c r="X1814" s="8">
        <f>IF(S1814="6B",_xlfn.XLOOKUP(H1814,'Zoning 2shop'!A:A,'Zoning 2shop'!B:B),IF(S1814="6C",_xlfn.XLOOKUP(G1814,'Zoning 2shop'!C:C,'Zoning 2shop'!D:D),""))</f>
        <v/>
      </c>
      <c r="Y1814" s="112">
        <f>AB1814/Z1814</f>
        <v/>
      </c>
      <c r="Z1814" s="4">
        <f>T1814</f>
        <v/>
      </c>
      <c r="AA1814" s="4">
        <f>IF(OR(S1814="6C",S1814="6B",S1814="5X",S1814="5Y"),0.08,0.5)</f>
        <v/>
      </c>
      <c r="AB1814" s="4">
        <f>$AG$5/$AG$2*Z1814</f>
        <v/>
      </c>
      <c r="AC1814" s="19">
        <f>Z1814+AA1814</f>
        <v/>
      </c>
      <c r="AD1814" s="8">
        <f>IF(COUNTIF(Catégories!A:A,N1814)=0,"catégorie inconnue",LOOKUP(N1814,Catégories!A:A,Catégories!B:B))</f>
        <v/>
      </c>
      <c r="AE1814" s="21">
        <f>SUM(Z1814:AB1814)</f>
        <v/>
      </c>
    </row>
    <row r="1815" hidden="1" s="101">
      <c r="B1815" s="127" t="inlineStr">
        <is>
          <t>13624021</t>
        </is>
      </c>
      <c r="C1815" s="127" t="inlineStr">
        <is>
          <t>2</t>
        </is>
      </c>
      <c r="D1815" s="123" t="n">
        <v>46158</v>
      </c>
      <c r="E1815" s="127" t="inlineStr">
        <is>
          <t>3540</t>
        </is>
      </c>
      <c r="F1815" s="127" t="inlineStr">
        <is>
          <t>21320</t>
        </is>
      </c>
      <c r="G1815" s="127" t="inlineStr">
        <is>
          <t>BE</t>
        </is>
      </c>
      <c r="H1815" s="127" t="inlineStr">
        <is>
          <t>FR</t>
        </is>
      </c>
      <c r="I1815" s="127" t="inlineStr">
        <is>
          <t>110834</t>
        </is>
      </c>
      <c r="J1815" s="127" t="inlineStr">
        <is>
          <t>110834</t>
        </is>
      </c>
      <c r="K1815" s="127" t="inlineStr">
        <is>
          <t>999999</t>
        </is>
      </c>
      <c r="L1815" s="127" t="inlineStr">
        <is>
          <t>XT414285927TS</t>
        </is>
      </c>
      <c r="M1815" s="127" t="inlineStr">
        <is>
          <t>N</t>
        </is>
      </c>
      <c r="N1815" s="127" t="inlineStr">
        <is>
          <t>Transport</t>
        </is>
      </c>
      <c r="O1815" s="127" t="inlineStr">
        <is>
          <t>N</t>
        </is>
      </c>
      <c r="P1815" s="127" t="inlineStr">
        <is>
          <t>S</t>
        </is>
      </c>
      <c r="Q1815" s="127" t="inlineStr">
        <is>
          <t>ZA</t>
        </is>
      </c>
      <c r="R1815" s="147" t="n">
        <v>0.202</v>
      </c>
      <c r="S1815" s="127" t="inlineStr">
        <is>
          <t>6C</t>
        </is>
      </c>
      <c r="T1815" s="148" t="n">
        <v>4.84</v>
      </c>
      <c r="U1815" s="127" t="inlineStr">
        <is>
          <t>LA RUCHE LOGISTIQUE</t>
        </is>
      </c>
      <c r="W1815" s="8">
        <f>IF(C1815&lt;&gt;2,"",IF(S1815="5X","5XK",IF(S1815="5Y","5YK",IF(S1815="6B","6BK",IF(S1815="6C","6CK","")))))</f>
        <v/>
      </c>
      <c r="X1815" s="8">
        <f>IF(S1815="6B",_xlfn.XLOOKUP(H1815,'Zoning 2shop'!A:A,'Zoning 2shop'!B:B),IF(S1815="6C",_xlfn.XLOOKUP(G1815,'Zoning 2shop'!C:C,'Zoning 2shop'!D:D),""))</f>
        <v/>
      </c>
      <c r="Y1815" s="112">
        <f>AB1815/Z1815</f>
        <v/>
      </c>
      <c r="Z1815" s="4">
        <f>T1815</f>
        <v/>
      </c>
      <c r="AA1815" s="4">
        <f>IF(OR(S1815="6C",S1815="6B",S1815="5X",S1815="5Y"),0.08,0.5)</f>
        <v/>
      </c>
      <c r="AB1815" s="4">
        <f>$AG$5/$AG$2*Z1815</f>
        <v/>
      </c>
      <c r="AC1815" s="19">
        <f>Z1815+AA1815</f>
        <v/>
      </c>
      <c r="AD1815" s="8">
        <f>IF(COUNTIF(Catégories!A:A,N1815)=0,"catégorie inconnue",LOOKUP(N1815,Catégories!A:A,Catégories!B:B))</f>
        <v/>
      </c>
      <c r="AE1815" s="21">
        <f>SUM(Z1815:AB1815)</f>
        <v/>
      </c>
    </row>
    <row r="1816" hidden="1" s="101">
      <c r="B1816" s="127" t="inlineStr">
        <is>
          <t>13624021</t>
        </is>
      </c>
      <c r="C1816" s="127" t="inlineStr">
        <is>
          <t>2</t>
        </is>
      </c>
      <c r="D1816" s="123" t="n">
        <v>46158</v>
      </c>
      <c r="E1816" s="127" t="inlineStr">
        <is>
          <t>67159</t>
        </is>
      </c>
      <c r="F1816" s="127" t="inlineStr">
        <is>
          <t>21320</t>
        </is>
      </c>
      <c r="G1816" s="127" t="inlineStr">
        <is>
          <t>DE</t>
        </is>
      </c>
      <c r="H1816" s="127" t="inlineStr">
        <is>
          <t>FR</t>
        </is>
      </c>
      <c r="I1816" s="127" t="inlineStr">
        <is>
          <t>112050</t>
        </is>
      </c>
      <c r="J1816" s="127" t="inlineStr">
        <is>
          <t>112050</t>
        </is>
      </c>
      <c r="K1816" s="127" t="inlineStr">
        <is>
          <t>999999</t>
        </is>
      </c>
      <c r="L1816" s="127" t="inlineStr">
        <is>
          <t>XT414286445TS</t>
        </is>
      </c>
      <c r="M1816" s="127" t="inlineStr">
        <is>
          <t>N</t>
        </is>
      </c>
      <c r="N1816" s="127" t="inlineStr">
        <is>
          <t>Transport</t>
        </is>
      </c>
      <c r="O1816" s="127" t="inlineStr">
        <is>
          <t>N</t>
        </is>
      </c>
      <c r="P1816" s="127" t="inlineStr">
        <is>
          <t>S</t>
        </is>
      </c>
      <c r="Q1816" s="127" t="inlineStr">
        <is>
          <t>ZA</t>
        </is>
      </c>
      <c r="R1816" s="147" t="n">
        <v>4.57</v>
      </c>
      <c r="S1816" s="127" t="inlineStr">
        <is>
          <t>6C</t>
        </is>
      </c>
      <c r="T1816" s="148" t="n">
        <v>9.69</v>
      </c>
      <c r="U1816" s="127" t="inlineStr">
        <is>
          <t>LA RUCHE LOGISTIQUE</t>
        </is>
      </c>
      <c r="W1816" s="8">
        <f>IF(C1816&lt;&gt;2,"",IF(S1816="5X","5XK",IF(S1816="5Y","5YK",IF(S1816="6B","6BK",IF(S1816="6C","6CK","")))))</f>
        <v/>
      </c>
      <c r="X1816" s="8">
        <f>IF(S1816="6B",_xlfn.XLOOKUP(H1816,'Zoning 2shop'!A:A,'Zoning 2shop'!B:B),IF(S1816="6C",_xlfn.XLOOKUP(G1816,'Zoning 2shop'!C:C,'Zoning 2shop'!D:D),""))</f>
        <v/>
      </c>
      <c r="Y1816" s="112">
        <f>AB1816/Z1816</f>
        <v/>
      </c>
      <c r="Z1816" s="4">
        <f>T1816</f>
        <v/>
      </c>
      <c r="AA1816" s="4">
        <f>IF(OR(S1816="6C",S1816="6B",S1816="5X",S1816="5Y"),0.08,0.5)</f>
        <v/>
      </c>
      <c r="AB1816" s="4">
        <f>$AG$5/$AG$2*Z1816</f>
        <v/>
      </c>
      <c r="AC1816" s="19">
        <f>Z1816+AA1816</f>
        <v/>
      </c>
      <c r="AD1816" s="8">
        <f>IF(COUNTIF(Catégories!A:A,N1816)=0,"catégorie inconnue",LOOKUP(N1816,Catégories!A:A,Catégories!B:B))</f>
        <v/>
      </c>
      <c r="AE1816" s="21">
        <f>SUM(Z1816:AB1816)</f>
        <v/>
      </c>
    </row>
    <row r="1817" hidden="1" s="101">
      <c r="B1817" s="127" t="inlineStr">
        <is>
          <t>13624021</t>
        </is>
      </c>
      <c r="C1817" s="127" t="inlineStr">
        <is>
          <t>2</t>
        </is>
      </c>
      <c r="D1817" s="123" t="n">
        <v>46158</v>
      </c>
      <c r="E1817" s="127" t="inlineStr">
        <is>
          <t>67590</t>
        </is>
      </c>
      <c r="F1817" s="127" t="inlineStr">
        <is>
          <t>21320</t>
        </is>
      </c>
      <c r="G1817" s="127" t="inlineStr">
        <is>
          <t>DE</t>
        </is>
      </c>
      <c r="H1817" s="127" t="inlineStr">
        <is>
          <t>FR</t>
        </is>
      </c>
      <c r="I1817" s="127" t="inlineStr">
        <is>
          <t>112318</t>
        </is>
      </c>
      <c r="J1817" s="127" t="inlineStr">
        <is>
          <t>112318</t>
        </is>
      </c>
      <c r="K1817" s="127" t="inlineStr">
        <is>
          <t>999999</t>
        </is>
      </c>
      <c r="L1817" s="127" t="inlineStr">
        <is>
          <t>XT414286471TS</t>
        </is>
      </c>
      <c r="M1817" s="127" t="inlineStr">
        <is>
          <t>N</t>
        </is>
      </c>
      <c r="N1817" s="127" t="inlineStr">
        <is>
          <t>Transport</t>
        </is>
      </c>
      <c r="O1817" s="127" t="inlineStr">
        <is>
          <t>N</t>
        </is>
      </c>
      <c r="P1817" s="127" t="inlineStr">
        <is>
          <t>S</t>
        </is>
      </c>
      <c r="Q1817" s="127" t="inlineStr">
        <is>
          <t>ZA</t>
        </is>
      </c>
      <c r="R1817" s="147" t="n">
        <v>4.532</v>
      </c>
      <c r="S1817" s="127" t="inlineStr">
        <is>
          <t>6C</t>
        </is>
      </c>
      <c r="T1817" s="148" t="n">
        <v>9.69</v>
      </c>
      <c r="U1817" s="127" t="inlineStr">
        <is>
          <t>LA RUCHE LOGISTIQUE</t>
        </is>
      </c>
      <c r="W1817" s="8">
        <f>IF(C1817&lt;&gt;2,"",IF(S1817="5X","5XK",IF(S1817="5Y","5YK",IF(S1817="6B","6BK",IF(S1817="6C","6CK","")))))</f>
        <v/>
      </c>
      <c r="X1817" s="8">
        <f>IF(S1817="6B",_xlfn.XLOOKUP(H1817,'Zoning 2shop'!A:A,'Zoning 2shop'!B:B),IF(S1817="6C",_xlfn.XLOOKUP(G1817,'Zoning 2shop'!C:C,'Zoning 2shop'!D:D),""))</f>
        <v/>
      </c>
      <c r="Y1817" s="112">
        <f>AB1817/Z1817</f>
        <v/>
      </c>
      <c r="Z1817" s="4">
        <f>T1817</f>
        <v/>
      </c>
      <c r="AA1817" s="4">
        <f>IF(OR(S1817="6C",S1817="6B",S1817="5X",S1817="5Y"),0.08,0.5)</f>
        <v/>
      </c>
      <c r="AB1817" s="4">
        <f>$AG$5/$AG$2*Z1817</f>
        <v/>
      </c>
      <c r="AC1817" s="19">
        <f>Z1817+AA1817</f>
        <v/>
      </c>
      <c r="AD1817" s="8">
        <f>IF(COUNTIF(Catégories!A:A,N1817)=0,"catégorie inconnue",LOOKUP(N1817,Catégories!A:A,Catégories!B:B))</f>
        <v/>
      </c>
      <c r="AE1817" s="21">
        <f>SUM(Z1817:AB1817)</f>
        <v/>
      </c>
    </row>
    <row r="1818" hidden="1" s="101">
      <c r="B1818" s="127" t="inlineStr">
        <is>
          <t>13624021</t>
        </is>
      </c>
      <c r="C1818" s="127" t="inlineStr">
        <is>
          <t>2</t>
        </is>
      </c>
      <c r="D1818" s="123" t="n">
        <v>46158</v>
      </c>
      <c r="E1818" s="127" t="inlineStr">
        <is>
          <t>451 71</t>
        </is>
      </c>
      <c r="F1818" s="127" t="inlineStr">
        <is>
          <t>21320</t>
        </is>
      </c>
      <c r="G1818" s="127" t="inlineStr">
        <is>
          <t>SE</t>
        </is>
      </c>
      <c r="H1818" s="127" t="inlineStr">
        <is>
          <t>FR</t>
        </is>
      </c>
      <c r="I1818" s="127" t="inlineStr">
        <is>
          <t>111052</t>
        </is>
      </c>
      <c r="J1818" s="127" t="inlineStr">
        <is>
          <t>111052</t>
        </is>
      </c>
      <c r="K1818" s="127" t="inlineStr">
        <is>
          <t>999999</t>
        </is>
      </c>
      <c r="L1818" s="127" t="inlineStr">
        <is>
          <t>XT414286542TS</t>
        </is>
      </c>
      <c r="M1818" s="127" t="inlineStr">
        <is>
          <t>N</t>
        </is>
      </c>
      <c r="N1818" s="127" t="inlineStr">
        <is>
          <t>Transport</t>
        </is>
      </c>
      <c r="O1818" s="127" t="inlineStr">
        <is>
          <t>N</t>
        </is>
      </c>
      <c r="P1818" s="127" t="inlineStr">
        <is>
          <t>S</t>
        </is>
      </c>
      <c r="Q1818" s="127" t="inlineStr">
        <is>
          <t>ZA</t>
        </is>
      </c>
      <c r="R1818" s="147" t="n">
        <v>0.156</v>
      </c>
      <c r="S1818" s="127" t="inlineStr">
        <is>
          <t>6C</t>
        </is>
      </c>
      <c r="T1818" s="148" t="n">
        <v>10.32</v>
      </c>
      <c r="U1818" s="127" t="inlineStr">
        <is>
          <t>LA RUCHE LOGISTIQUE</t>
        </is>
      </c>
      <c r="W1818" s="8">
        <f>IF(C1818&lt;&gt;2,"",IF(S1818="5X","5XK",IF(S1818="5Y","5YK",IF(S1818="6B","6BK",IF(S1818="6C","6CK","")))))</f>
        <v/>
      </c>
      <c r="X1818" s="8">
        <f>IF(S1818="6B",_xlfn.XLOOKUP(H1818,'Zoning 2shop'!A:A,'Zoning 2shop'!B:B),IF(S1818="6C",_xlfn.XLOOKUP(G1818,'Zoning 2shop'!C:C,'Zoning 2shop'!D:D),""))</f>
        <v/>
      </c>
      <c r="Y1818" s="112">
        <f>AB1818/Z1818</f>
        <v/>
      </c>
      <c r="Z1818" s="4">
        <f>T1818</f>
        <v/>
      </c>
      <c r="AA1818" s="4">
        <f>IF(OR(S1818="6C",S1818="6B",S1818="5X",S1818="5Y"),0.08,0.5)</f>
        <v/>
      </c>
      <c r="AB1818" s="4">
        <f>$AG$5/$AG$2*Z1818</f>
        <v/>
      </c>
      <c r="AC1818" s="19">
        <f>Z1818+AA1818</f>
        <v/>
      </c>
      <c r="AD1818" s="8">
        <f>IF(COUNTIF(Catégories!A:A,N1818)=0,"catégorie inconnue",LOOKUP(N1818,Catégories!A:A,Catégories!B:B))</f>
        <v/>
      </c>
      <c r="AE1818" s="21">
        <f>SUM(Z1818:AB1818)</f>
        <v/>
      </c>
    </row>
    <row r="1819" hidden="1" s="101">
      <c r="B1819" s="127" t="inlineStr">
        <is>
          <t>13624021</t>
        </is>
      </c>
      <c r="C1819" s="127" t="inlineStr">
        <is>
          <t>2</t>
        </is>
      </c>
      <c r="D1819" s="123" t="n">
        <v>46158</v>
      </c>
      <c r="E1819" s="127" t="inlineStr">
        <is>
          <t>87534</t>
        </is>
      </c>
      <c r="F1819" s="127" t="inlineStr">
        <is>
          <t>21320</t>
        </is>
      </c>
      <c r="G1819" s="127" t="inlineStr">
        <is>
          <t>DE</t>
        </is>
      </c>
      <c r="H1819" s="127" t="inlineStr">
        <is>
          <t>FR</t>
        </is>
      </c>
      <c r="I1819" s="127" t="inlineStr">
        <is>
          <t>111689</t>
        </is>
      </c>
      <c r="J1819" s="127" t="inlineStr">
        <is>
          <t>111689</t>
        </is>
      </c>
      <c r="K1819" s="127" t="inlineStr">
        <is>
          <t>999999</t>
        </is>
      </c>
      <c r="L1819" s="127" t="inlineStr">
        <is>
          <t>XT414286613TS</t>
        </is>
      </c>
      <c r="M1819" s="127" t="inlineStr">
        <is>
          <t>N</t>
        </is>
      </c>
      <c r="N1819" s="127" t="inlineStr">
        <is>
          <t>Transport</t>
        </is>
      </c>
      <c r="O1819" s="127" t="inlineStr">
        <is>
          <t>N</t>
        </is>
      </c>
      <c r="P1819" s="127" t="inlineStr">
        <is>
          <t>S</t>
        </is>
      </c>
      <c r="Q1819" s="127" t="inlineStr">
        <is>
          <t>ZA</t>
        </is>
      </c>
      <c r="R1819" s="147" t="n">
        <v>4.403</v>
      </c>
      <c r="S1819" s="127" t="inlineStr">
        <is>
          <t>6C</t>
        </is>
      </c>
      <c r="T1819" s="148" t="n">
        <v>9.69</v>
      </c>
      <c r="U1819" s="127" t="inlineStr">
        <is>
          <t>LA RUCHE LOGISTIQUE</t>
        </is>
      </c>
      <c r="W1819" s="8">
        <f>IF(C1819&lt;&gt;2,"",IF(S1819="5X","5XK",IF(S1819="5Y","5YK",IF(S1819="6B","6BK",IF(S1819="6C","6CK","")))))</f>
        <v/>
      </c>
      <c r="X1819" s="8">
        <f>IF(S1819="6B",_xlfn.XLOOKUP(H1819,'Zoning 2shop'!A:A,'Zoning 2shop'!B:B),IF(S1819="6C",_xlfn.XLOOKUP(G1819,'Zoning 2shop'!C:C,'Zoning 2shop'!D:D),""))</f>
        <v/>
      </c>
      <c r="Y1819" s="112">
        <f>AB1819/Z1819</f>
        <v/>
      </c>
      <c r="Z1819" s="4">
        <f>T1819</f>
        <v/>
      </c>
      <c r="AA1819" s="4">
        <f>IF(OR(S1819="6C",S1819="6B",S1819="5X",S1819="5Y"),0.08,0.5)</f>
        <v/>
      </c>
      <c r="AB1819" s="4">
        <f>$AG$5/$AG$2*Z1819</f>
        <v/>
      </c>
      <c r="AC1819" s="19">
        <f>Z1819+AA1819</f>
        <v/>
      </c>
      <c r="AD1819" s="8">
        <f>IF(COUNTIF(Catégories!A:A,N1819)=0,"catégorie inconnue",LOOKUP(N1819,Catégories!A:A,Catégories!B:B))</f>
        <v/>
      </c>
      <c r="AE1819" s="21">
        <f>SUM(Z1819:AB1819)</f>
        <v/>
      </c>
    </row>
    <row r="1820" hidden="1" s="101">
      <c r="B1820" s="127" t="inlineStr">
        <is>
          <t>13624021</t>
        </is>
      </c>
      <c r="C1820" s="127" t="inlineStr">
        <is>
          <t>2</t>
        </is>
      </c>
      <c r="D1820" s="123" t="n">
        <v>46158</v>
      </c>
      <c r="E1820" s="127" t="inlineStr">
        <is>
          <t>2500</t>
        </is>
      </c>
      <c r="F1820" s="127" t="inlineStr">
        <is>
          <t>21320</t>
        </is>
      </c>
      <c r="G1820" s="127" t="inlineStr">
        <is>
          <t>DK</t>
        </is>
      </c>
      <c r="H1820" s="127" t="inlineStr">
        <is>
          <t>FR</t>
        </is>
      </c>
      <c r="I1820" s="127" t="inlineStr">
        <is>
          <t>109148</t>
        </is>
      </c>
      <c r="J1820" s="127" t="inlineStr">
        <is>
          <t>109148</t>
        </is>
      </c>
      <c r="K1820" s="127" t="inlineStr">
        <is>
          <t>999999</t>
        </is>
      </c>
      <c r="L1820" s="127" t="inlineStr">
        <is>
          <t>XT414288512TS</t>
        </is>
      </c>
      <c r="M1820" s="127" t="inlineStr">
        <is>
          <t>N</t>
        </is>
      </c>
      <c r="N1820" s="127" t="inlineStr">
        <is>
          <t>Transport</t>
        </is>
      </c>
      <c r="O1820" s="127" t="inlineStr">
        <is>
          <t>N</t>
        </is>
      </c>
      <c r="P1820" s="127" t="inlineStr">
        <is>
          <t>S</t>
        </is>
      </c>
      <c r="Q1820" s="127" t="inlineStr">
        <is>
          <t>ZA</t>
        </is>
      </c>
      <c r="R1820" s="147" t="n">
        <v>4.678</v>
      </c>
      <c r="S1820" s="127" t="inlineStr">
        <is>
          <t>6C</t>
        </is>
      </c>
      <c r="T1820" s="148" t="n">
        <v>13.83</v>
      </c>
      <c r="U1820" s="127" t="inlineStr">
        <is>
          <t>LA RUCHE LOGISTIQUE</t>
        </is>
      </c>
      <c r="W1820" s="8">
        <f>IF(C1820&lt;&gt;2,"",IF(S1820="5X","5XK",IF(S1820="5Y","5YK",IF(S1820="6B","6BK",IF(S1820="6C","6CK","")))))</f>
        <v/>
      </c>
      <c r="X1820" s="8">
        <f>IF(S1820="6B",_xlfn.XLOOKUP(H1820,'Zoning 2shop'!A:A,'Zoning 2shop'!B:B),IF(S1820="6C",_xlfn.XLOOKUP(G1820,'Zoning 2shop'!C:C,'Zoning 2shop'!D:D),""))</f>
        <v/>
      </c>
      <c r="Y1820" s="112">
        <f>AB1820/Z1820</f>
        <v/>
      </c>
      <c r="Z1820" s="4">
        <f>T1820</f>
        <v/>
      </c>
      <c r="AA1820" s="4">
        <f>IF(OR(S1820="6C",S1820="6B",S1820="5X",S1820="5Y"),0.08,0.5)</f>
        <v/>
      </c>
      <c r="AB1820" s="4">
        <f>$AG$5/$AG$2*Z1820</f>
        <v/>
      </c>
      <c r="AC1820" s="19">
        <f>Z1820+AA1820</f>
        <v/>
      </c>
      <c r="AD1820" s="8">
        <f>IF(COUNTIF(Catégories!A:A,N1820)=0,"catégorie inconnue",LOOKUP(N1820,Catégories!A:A,Catégories!B:B))</f>
        <v/>
      </c>
      <c r="AE1820" s="21">
        <f>SUM(Z1820:AB1820)</f>
        <v/>
      </c>
    </row>
    <row r="1821" hidden="1" s="101">
      <c r="B1821" s="127" t="inlineStr">
        <is>
          <t>13624021</t>
        </is>
      </c>
      <c r="C1821" s="127" t="inlineStr">
        <is>
          <t>2</t>
        </is>
      </c>
      <c r="D1821" s="123" t="n">
        <v>46158</v>
      </c>
      <c r="E1821" s="127" t="inlineStr">
        <is>
          <t>30629</t>
        </is>
      </c>
      <c r="F1821" s="127" t="inlineStr">
        <is>
          <t>21320</t>
        </is>
      </c>
      <c r="G1821" s="127" t="inlineStr">
        <is>
          <t>DE</t>
        </is>
      </c>
      <c r="H1821" s="127" t="inlineStr">
        <is>
          <t>FR</t>
        </is>
      </c>
      <c r="I1821" s="127" t="inlineStr">
        <is>
          <t>111639</t>
        </is>
      </c>
      <c r="J1821" s="127" t="inlineStr">
        <is>
          <t>111639</t>
        </is>
      </c>
      <c r="K1821" s="127" t="inlineStr">
        <is>
          <t>999999</t>
        </is>
      </c>
      <c r="L1821" s="127" t="inlineStr">
        <is>
          <t>XT414289464TS</t>
        </is>
      </c>
      <c r="M1821" s="127" t="inlineStr">
        <is>
          <t>N</t>
        </is>
      </c>
      <c r="N1821" s="127" t="inlineStr">
        <is>
          <t>Transport</t>
        </is>
      </c>
      <c r="O1821" s="127" t="inlineStr">
        <is>
          <t>N</t>
        </is>
      </c>
      <c r="P1821" s="127" t="inlineStr">
        <is>
          <t>S</t>
        </is>
      </c>
      <c r="Q1821" s="127" t="inlineStr">
        <is>
          <t>ZA</t>
        </is>
      </c>
      <c r="R1821" s="147" t="n">
        <v>4.954</v>
      </c>
      <c r="S1821" s="127" t="inlineStr">
        <is>
          <t>6C</t>
        </is>
      </c>
      <c r="T1821" s="148" t="n">
        <v>9.69</v>
      </c>
      <c r="U1821" s="127" t="inlineStr">
        <is>
          <t>LA RUCHE LOGISTIQUE</t>
        </is>
      </c>
      <c r="W1821" s="8">
        <f>IF(C1821&lt;&gt;2,"",IF(S1821="5X","5XK",IF(S1821="5Y","5YK",IF(S1821="6B","6BK",IF(S1821="6C","6CK","")))))</f>
        <v/>
      </c>
      <c r="X1821" s="8">
        <f>IF(S1821="6B",_xlfn.XLOOKUP(H1821,'Zoning 2shop'!A:A,'Zoning 2shop'!B:B),IF(S1821="6C",_xlfn.XLOOKUP(G1821,'Zoning 2shop'!C:C,'Zoning 2shop'!D:D),""))</f>
        <v/>
      </c>
      <c r="Y1821" s="112">
        <f>AB1821/Z1821</f>
        <v/>
      </c>
      <c r="Z1821" s="4">
        <f>T1821</f>
        <v/>
      </c>
      <c r="AA1821" s="4">
        <f>IF(OR(S1821="6C",S1821="6B",S1821="5X",S1821="5Y"),0.08,0.5)</f>
        <v/>
      </c>
      <c r="AB1821" s="4">
        <f>$AG$5/$AG$2*Z1821</f>
        <v/>
      </c>
      <c r="AC1821" s="19">
        <f>Z1821+AA1821</f>
        <v/>
      </c>
      <c r="AD1821" s="8">
        <f>IF(COUNTIF(Catégories!A:A,N1821)=0,"catégorie inconnue",LOOKUP(N1821,Catégories!A:A,Catégories!B:B))</f>
        <v/>
      </c>
      <c r="AE1821" s="21">
        <f>SUM(Z1821:AB1821)</f>
        <v/>
      </c>
    </row>
    <row r="1822" hidden="1" s="101">
      <c r="B1822" s="127" t="inlineStr">
        <is>
          <t>13624021</t>
        </is>
      </c>
      <c r="C1822" s="127" t="inlineStr">
        <is>
          <t>2</t>
        </is>
      </c>
      <c r="D1822" s="123" t="n">
        <v>46158</v>
      </c>
      <c r="E1822" s="127" t="inlineStr">
        <is>
          <t>42113</t>
        </is>
      </c>
      <c r="F1822" s="127" t="inlineStr">
        <is>
          <t>21320</t>
        </is>
      </c>
      <c r="G1822" s="127" t="inlineStr">
        <is>
          <t>DE</t>
        </is>
      </c>
      <c r="H1822" s="127" t="inlineStr">
        <is>
          <t>FR</t>
        </is>
      </c>
      <c r="I1822" s="127" t="inlineStr">
        <is>
          <t>111536</t>
        </is>
      </c>
      <c r="J1822" s="127" t="inlineStr">
        <is>
          <t>111536</t>
        </is>
      </c>
      <c r="K1822" s="127" t="inlineStr">
        <is>
          <t>999999</t>
        </is>
      </c>
      <c r="L1822" s="127" t="inlineStr">
        <is>
          <t>XT414289994TS</t>
        </is>
      </c>
      <c r="M1822" s="127" t="inlineStr">
        <is>
          <t>N</t>
        </is>
      </c>
      <c r="N1822" s="127" t="inlineStr">
        <is>
          <t>Transport</t>
        </is>
      </c>
      <c r="O1822" s="127" t="inlineStr">
        <is>
          <t>N</t>
        </is>
      </c>
      <c r="P1822" s="127" t="inlineStr">
        <is>
          <t>S</t>
        </is>
      </c>
      <c r="Q1822" s="127" t="inlineStr">
        <is>
          <t>ZA</t>
        </is>
      </c>
      <c r="R1822" s="147" t="n">
        <v>4.266</v>
      </c>
      <c r="S1822" s="127" t="inlineStr">
        <is>
          <t>6C</t>
        </is>
      </c>
      <c r="T1822" s="148" t="n">
        <v>9.69</v>
      </c>
      <c r="U1822" s="127" t="inlineStr">
        <is>
          <t>LA RUCHE LOGISTIQUE</t>
        </is>
      </c>
      <c r="W1822" s="8">
        <f>IF(C1822&lt;&gt;2,"",IF(S1822="5X","5XK",IF(S1822="5Y","5YK",IF(S1822="6B","6BK",IF(S1822="6C","6CK","")))))</f>
        <v/>
      </c>
      <c r="X1822" s="8">
        <f>IF(S1822="6B",_xlfn.XLOOKUP(H1822,'Zoning 2shop'!A:A,'Zoning 2shop'!B:B),IF(S1822="6C",_xlfn.XLOOKUP(G1822,'Zoning 2shop'!C:C,'Zoning 2shop'!D:D),""))</f>
        <v/>
      </c>
      <c r="Y1822" s="112">
        <f>AB1822/Z1822</f>
        <v/>
      </c>
      <c r="Z1822" s="4">
        <f>T1822</f>
        <v/>
      </c>
      <c r="AA1822" s="4">
        <f>IF(OR(S1822="6C",S1822="6B",S1822="5X",S1822="5Y"),0.08,0.5)</f>
        <v/>
      </c>
      <c r="AB1822" s="4">
        <f>$AG$5/$AG$2*Z1822</f>
        <v/>
      </c>
      <c r="AC1822" s="19">
        <f>Z1822+AA1822</f>
        <v/>
      </c>
      <c r="AD1822" s="8">
        <f>IF(COUNTIF(Catégories!A:A,N1822)=0,"catégorie inconnue",LOOKUP(N1822,Catégories!A:A,Catégories!B:B))</f>
        <v/>
      </c>
      <c r="AE1822" s="21">
        <f>SUM(Z1822:AB1822)</f>
        <v/>
      </c>
    </row>
    <row r="1823" hidden="1" s="101">
      <c r="B1823" s="127" t="inlineStr">
        <is>
          <t>13624021</t>
        </is>
      </c>
      <c r="C1823" s="127" t="inlineStr">
        <is>
          <t>2</t>
        </is>
      </c>
      <c r="D1823" s="123" t="n">
        <v>46158</v>
      </c>
      <c r="E1823" s="127" t="inlineStr">
        <is>
          <t>32730</t>
        </is>
      </c>
      <c r="F1823" s="127" t="inlineStr">
        <is>
          <t>21320</t>
        </is>
      </c>
      <c r="G1823" s="127" t="inlineStr">
        <is>
          <t>ES</t>
        </is>
      </c>
      <c r="H1823" s="127" t="inlineStr">
        <is>
          <t>FR</t>
        </is>
      </c>
      <c r="I1823" s="127" t="inlineStr">
        <is>
          <t>108836</t>
        </is>
      </c>
      <c r="J1823" s="127" t="inlineStr">
        <is>
          <t>108836</t>
        </is>
      </c>
      <c r="K1823" s="127" t="inlineStr">
        <is>
          <t>999999</t>
        </is>
      </c>
      <c r="L1823" s="127" t="inlineStr">
        <is>
          <t>XT414292432TS</t>
        </is>
      </c>
      <c r="M1823" s="127" t="inlineStr">
        <is>
          <t>N</t>
        </is>
      </c>
      <c r="N1823" s="127" t="inlineStr">
        <is>
          <t>Transport</t>
        </is>
      </c>
      <c r="O1823" s="127" t="inlineStr">
        <is>
          <t>N</t>
        </is>
      </c>
      <c r="P1823" s="127" t="inlineStr">
        <is>
          <t>S</t>
        </is>
      </c>
      <c r="Q1823" s="127" t="inlineStr">
        <is>
          <t>ZA</t>
        </is>
      </c>
      <c r="R1823" s="147" t="n">
        <v>7.258</v>
      </c>
      <c r="S1823" s="127" t="inlineStr">
        <is>
          <t>6C</t>
        </is>
      </c>
      <c r="T1823" s="148" t="n">
        <v>12.74</v>
      </c>
      <c r="U1823" s="127" t="inlineStr">
        <is>
          <t>LA RUCHE LOGISTIQUE</t>
        </is>
      </c>
      <c r="W1823" s="8">
        <f>IF(C1823&lt;&gt;2,"",IF(S1823="5X","5XK",IF(S1823="5Y","5YK",IF(S1823="6B","6BK",IF(S1823="6C","6CK","")))))</f>
        <v/>
      </c>
      <c r="X1823" s="8">
        <f>IF(S1823="6B",_xlfn.XLOOKUP(H1823,'Zoning 2shop'!A:A,'Zoning 2shop'!B:B),IF(S1823="6C",_xlfn.XLOOKUP(G1823,'Zoning 2shop'!C:C,'Zoning 2shop'!D:D),""))</f>
        <v/>
      </c>
      <c r="Y1823" s="112">
        <f>AB1823/Z1823</f>
        <v/>
      </c>
      <c r="Z1823" s="4">
        <f>T1823</f>
        <v/>
      </c>
      <c r="AA1823" s="4">
        <f>IF(OR(S1823="6C",S1823="6B",S1823="5X",S1823="5Y"),0.08,0.5)</f>
        <v/>
      </c>
      <c r="AB1823" s="4">
        <f>$AG$5/$AG$2*Z1823</f>
        <v/>
      </c>
      <c r="AC1823" s="19">
        <f>Z1823+AA1823</f>
        <v/>
      </c>
      <c r="AD1823" s="8">
        <f>IF(COUNTIF(Catégories!A:A,N1823)=0,"catégorie inconnue",LOOKUP(N1823,Catégories!A:A,Catégories!B:B))</f>
        <v/>
      </c>
      <c r="AE1823" s="21">
        <f>SUM(Z1823:AB1823)</f>
        <v/>
      </c>
    </row>
    <row r="1824" hidden="1" s="101">
      <c r="B1824" s="127" t="inlineStr">
        <is>
          <t>13624021</t>
        </is>
      </c>
      <c r="C1824" s="127" t="inlineStr">
        <is>
          <t>2</t>
        </is>
      </c>
      <c r="D1824" s="123" t="n">
        <v>46159</v>
      </c>
      <c r="E1824" s="127" t="inlineStr">
        <is>
          <t>9020</t>
        </is>
      </c>
      <c r="F1824" s="127" t="inlineStr">
        <is>
          <t>21320</t>
        </is>
      </c>
      <c r="G1824" s="127" t="inlineStr">
        <is>
          <t>AT</t>
        </is>
      </c>
      <c r="H1824" s="127" t="inlineStr">
        <is>
          <t>FR</t>
        </is>
      </c>
      <c r="I1824" s="127" t="inlineStr">
        <is>
          <t>111664</t>
        </is>
      </c>
      <c r="J1824" s="127" t="inlineStr">
        <is>
          <t>111664</t>
        </is>
      </c>
      <c r="K1824" s="127" t="inlineStr">
        <is>
          <t>999999</t>
        </is>
      </c>
      <c r="L1824" s="127" t="inlineStr">
        <is>
          <t>XT414292772TS</t>
        </is>
      </c>
      <c r="M1824" s="127" t="inlineStr">
        <is>
          <t>N</t>
        </is>
      </c>
      <c r="N1824" s="127" t="inlineStr">
        <is>
          <t>Transport</t>
        </is>
      </c>
      <c r="O1824" s="127" t="inlineStr">
        <is>
          <t>N</t>
        </is>
      </c>
      <c r="P1824" s="127" t="inlineStr">
        <is>
          <t>S</t>
        </is>
      </c>
      <c r="Q1824" s="127" t="inlineStr">
        <is>
          <t>ZA</t>
        </is>
      </c>
      <c r="R1824" s="147" t="n">
        <v>6.272</v>
      </c>
      <c r="S1824" s="127" t="inlineStr">
        <is>
          <t>6C</t>
        </is>
      </c>
      <c r="T1824" s="148" t="n">
        <v>15.15</v>
      </c>
      <c r="U1824" s="127" t="inlineStr">
        <is>
          <t>LA RUCHE LOGISTIQUE</t>
        </is>
      </c>
      <c r="W1824" s="8">
        <f>IF(C1824&lt;&gt;2,"",IF(S1824="5X","5XK",IF(S1824="5Y","5YK",IF(S1824="6B","6BK",IF(S1824="6C","6CK","")))))</f>
        <v/>
      </c>
      <c r="X1824" s="8">
        <f>IF(S1824="6B",_xlfn.XLOOKUP(H1824,'Zoning 2shop'!A:A,'Zoning 2shop'!B:B),IF(S1824="6C",_xlfn.XLOOKUP(G1824,'Zoning 2shop'!C:C,'Zoning 2shop'!D:D),""))</f>
        <v/>
      </c>
      <c r="Y1824" s="112">
        <f>AB1824/Z1824</f>
        <v/>
      </c>
      <c r="Z1824" s="4">
        <f>T1824</f>
        <v/>
      </c>
      <c r="AA1824" s="4">
        <f>IF(OR(S1824="6C",S1824="6B",S1824="5X",S1824="5Y"),0.08,0.5)</f>
        <v/>
      </c>
      <c r="AB1824" s="4">
        <f>$AG$5/$AG$2*Z1824</f>
        <v/>
      </c>
      <c r="AC1824" s="19">
        <f>Z1824+AA1824</f>
        <v/>
      </c>
      <c r="AD1824" s="8">
        <f>IF(COUNTIF(Catégories!A:A,N1824)=0,"catégorie inconnue",LOOKUP(N1824,Catégories!A:A,Catégories!B:B))</f>
        <v/>
      </c>
      <c r="AE1824" s="21">
        <f>SUM(Z1824:AB1824)</f>
        <v/>
      </c>
    </row>
    <row r="1825" hidden="1" s="101">
      <c r="B1825" s="127" t="inlineStr">
        <is>
          <t>13624021</t>
        </is>
      </c>
      <c r="C1825" s="127" t="inlineStr">
        <is>
          <t>2</t>
        </is>
      </c>
      <c r="D1825" s="123" t="n">
        <v>46159</v>
      </c>
      <c r="E1825" s="127" t="inlineStr">
        <is>
          <t>55546</t>
        </is>
      </c>
      <c r="F1825" s="127" t="inlineStr">
        <is>
          <t>21320</t>
        </is>
      </c>
      <c r="G1825" s="127" t="inlineStr">
        <is>
          <t>DE</t>
        </is>
      </c>
      <c r="H1825" s="127" t="inlineStr">
        <is>
          <t>FR</t>
        </is>
      </c>
      <c r="I1825" s="127" t="inlineStr">
        <is>
          <t>111679</t>
        </is>
      </c>
      <c r="J1825" s="127" t="inlineStr">
        <is>
          <t>111679</t>
        </is>
      </c>
      <c r="K1825" s="127" t="inlineStr">
        <is>
          <t>999999</t>
        </is>
      </c>
      <c r="L1825" s="127" t="inlineStr">
        <is>
          <t>XT414295938TS</t>
        </is>
      </c>
      <c r="M1825" s="127" t="inlineStr">
        <is>
          <t>N</t>
        </is>
      </c>
      <c r="N1825" s="127" t="inlineStr">
        <is>
          <t>Transport</t>
        </is>
      </c>
      <c r="O1825" s="127" t="inlineStr">
        <is>
          <t>N</t>
        </is>
      </c>
      <c r="P1825" s="127" t="inlineStr">
        <is>
          <t>S</t>
        </is>
      </c>
      <c r="Q1825" s="127" t="inlineStr">
        <is>
          <t>ZA</t>
        </is>
      </c>
      <c r="R1825" s="147" t="n">
        <v>1.03</v>
      </c>
      <c r="S1825" s="127" t="inlineStr">
        <is>
          <t>6C</t>
        </is>
      </c>
      <c r="T1825" s="148" t="n">
        <v>5.88</v>
      </c>
      <c r="U1825" s="127" t="inlineStr">
        <is>
          <t>LA RUCHE LOGISTIQUE</t>
        </is>
      </c>
      <c r="W1825" s="8">
        <f>IF(C1825&lt;&gt;2,"",IF(S1825="5X","5XK",IF(S1825="5Y","5YK",IF(S1825="6B","6BK",IF(S1825="6C","6CK","")))))</f>
        <v/>
      </c>
      <c r="X1825" s="8">
        <f>IF(S1825="6B",_xlfn.XLOOKUP(H1825,'Zoning 2shop'!A:A,'Zoning 2shop'!B:B),IF(S1825="6C",_xlfn.XLOOKUP(G1825,'Zoning 2shop'!C:C,'Zoning 2shop'!D:D),""))</f>
        <v/>
      </c>
      <c r="Y1825" s="112">
        <f>AB1825/Z1825</f>
        <v/>
      </c>
      <c r="Z1825" s="4">
        <f>T1825</f>
        <v/>
      </c>
      <c r="AA1825" s="4">
        <f>IF(OR(S1825="6C",S1825="6B",S1825="5X",S1825="5Y"),0.08,0.5)</f>
        <v/>
      </c>
      <c r="AB1825" s="4">
        <f>$AG$5/$AG$2*Z1825</f>
        <v/>
      </c>
      <c r="AC1825" s="19">
        <f>Z1825+AA1825</f>
        <v/>
      </c>
      <c r="AD1825" s="8">
        <f>IF(COUNTIF(Catégories!A:A,N1825)=0,"catégorie inconnue",LOOKUP(N1825,Catégories!A:A,Catégories!B:B))</f>
        <v/>
      </c>
      <c r="AE1825" s="21">
        <f>SUM(Z1825:AB1825)</f>
        <v/>
      </c>
    </row>
    <row r="1826" hidden="1" s="101">
      <c r="B1826" s="127" t="inlineStr">
        <is>
          <t>13624021</t>
        </is>
      </c>
      <c r="C1826" s="127" t="inlineStr">
        <is>
          <t>2</t>
        </is>
      </c>
      <c r="D1826" s="123" t="n">
        <v>46159</v>
      </c>
      <c r="E1826" s="127" t="inlineStr">
        <is>
          <t>48565</t>
        </is>
      </c>
      <c r="F1826" s="127" t="inlineStr">
        <is>
          <t>21320</t>
        </is>
      </c>
      <c r="G1826" s="127" t="inlineStr">
        <is>
          <t>DE</t>
        </is>
      </c>
      <c r="H1826" s="127" t="inlineStr">
        <is>
          <t>FR</t>
        </is>
      </c>
      <c r="I1826" s="127" t="inlineStr">
        <is>
          <t>111920</t>
        </is>
      </c>
      <c r="J1826" s="127" t="inlineStr">
        <is>
          <t>111920</t>
        </is>
      </c>
      <c r="K1826" s="127" t="inlineStr">
        <is>
          <t>999999</t>
        </is>
      </c>
      <c r="L1826" s="127" t="inlineStr">
        <is>
          <t>XT414296111TS</t>
        </is>
      </c>
      <c r="M1826" s="127" t="inlineStr">
        <is>
          <t>N</t>
        </is>
      </c>
      <c r="N1826" s="127" t="inlineStr">
        <is>
          <t>Transport</t>
        </is>
      </c>
      <c r="O1826" s="127" t="inlineStr">
        <is>
          <t>N</t>
        </is>
      </c>
      <c r="P1826" s="127" t="inlineStr">
        <is>
          <t>S</t>
        </is>
      </c>
      <c r="Q1826" s="127" t="inlineStr">
        <is>
          <t>ZA</t>
        </is>
      </c>
      <c r="R1826" s="147" t="n">
        <v>1.004</v>
      </c>
      <c r="S1826" s="127" t="inlineStr">
        <is>
          <t>6C</t>
        </is>
      </c>
      <c r="T1826" s="148" t="n">
        <v>5.88</v>
      </c>
      <c r="U1826" s="127" t="inlineStr">
        <is>
          <t>LA RUCHE LOGISTIQUE</t>
        </is>
      </c>
      <c r="W1826" s="8">
        <f>IF(C1826&lt;&gt;2,"",IF(S1826="5X","5XK",IF(S1826="5Y","5YK",IF(S1826="6B","6BK",IF(S1826="6C","6CK","")))))</f>
        <v/>
      </c>
      <c r="X1826" s="8">
        <f>IF(S1826="6B",_xlfn.XLOOKUP(H1826,'Zoning 2shop'!A:A,'Zoning 2shop'!B:B),IF(S1826="6C",_xlfn.XLOOKUP(G1826,'Zoning 2shop'!C:C,'Zoning 2shop'!D:D),""))</f>
        <v/>
      </c>
      <c r="Y1826" s="112">
        <f>AB1826/Z1826</f>
        <v/>
      </c>
      <c r="Z1826" s="4">
        <f>T1826</f>
        <v/>
      </c>
      <c r="AA1826" s="4">
        <f>IF(OR(S1826="6C",S1826="6B",S1826="5X",S1826="5Y"),0.08,0.5)</f>
        <v/>
      </c>
      <c r="AB1826" s="4">
        <f>$AG$5/$AG$2*Z1826</f>
        <v/>
      </c>
      <c r="AC1826" s="19">
        <f>Z1826+AA1826</f>
        <v/>
      </c>
      <c r="AD1826" s="8">
        <f>IF(COUNTIF(Catégories!A:A,N1826)=0,"catégorie inconnue",LOOKUP(N1826,Catégories!A:A,Catégories!B:B))</f>
        <v/>
      </c>
      <c r="AE1826" s="21">
        <f>SUM(Z1826:AB1826)</f>
        <v/>
      </c>
    </row>
    <row r="1827" hidden="1" s="101">
      <c r="B1827" s="127" t="inlineStr">
        <is>
          <t>13624021</t>
        </is>
      </c>
      <c r="C1827" s="127" t="inlineStr">
        <is>
          <t>2</t>
        </is>
      </c>
      <c r="D1827" s="123" t="n">
        <v>46159</v>
      </c>
      <c r="E1827" s="127" t="inlineStr">
        <is>
          <t>63303</t>
        </is>
      </c>
      <c r="F1827" s="127" t="inlineStr">
        <is>
          <t>21320</t>
        </is>
      </c>
      <c r="G1827" s="127" t="inlineStr">
        <is>
          <t>DE</t>
        </is>
      </c>
      <c r="H1827" s="127" t="inlineStr">
        <is>
          <t>FR</t>
        </is>
      </c>
      <c r="I1827" s="127" t="inlineStr">
        <is>
          <t>108826</t>
        </is>
      </c>
      <c r="J1827" s="127" t="inlineStr">
        <is>
          <t>108826</t>
        </is>
      </c>
      <c r="K1827" s="127" t="inlineStr">
        <is>
          <t>999999</t>
        </is>
      </c>
      <c r="L1827" s="127" t="inlineStr">
        <is>
          <t>XT414296828TS</t>
        </is>
      </c>
      <c r="M1827" s="127" t="inlineStr">
        <is>
          <t>N</t>
        </is>
      </c>
      <c r="N1827" s="127" t="inlineStr">
        <is>
          <t>Transport</t>
        </is>
      </c>
      <c r="O1827" s="127" t="inlineStr">
        <is>
          <t>N</t>
        </is>
      </c>
      <c r="P1827" s="127" t="inlineStr">
        <is>
          <t>S</t>
        </is>
      </c>
      <c r="Q1827" s="127" t="inlineStr">
        <is>
          <t>ZA</t>
        </is>
      </c>
      <c r="R1827" s="147" t="n">
        <v>9.279999999999999</v>
      </c>
      <c r="S1827" s="127" t="inlineStr">
        <is>
          <t>6C</t>
        </is>
      </c>
      <c r="T1827" s="148" t="n">
        <v>12.99</v>
      </c>
      <c r="U1827" s="127" t="inlineStr">
        <is>
          <t>LA RUCHE LOGISTIQUE</t>
        </is>
      </c>
      <c r="W1827" s="8">
        <f>IF(C1827&lt;&gt;2,"",IF(S1827="5X","5XK",IF(S1827="5Y","5YK",IF(S1827="6B","6BK",IF(S1827="6C","6CK","")))))</f>
        <v/>
      </c>
      <c r="X1827" s="8">
        <f>IF(S1827="6B",_xlfn.XLOOKUP(H1827,'Zoning 2shop'!A:A,'Zoning 2shop'!B:B),IF(S1827="6C",_xlfn.XLOOKUP(G1827,'Zoning 2shop'!C:C,'Zoning 2shop'!D:D),""))</f>
        <v/>
      </c>
      <c r="Y1827" s="112">
        <f>AB1827/Z1827</f>
        <v/>
      </c>
      <c r="Z1827" s="4">
        <f>T1827</f>
        <v/>
      </c>
      <c r="AA1827" s="4">
        <f>IF(OR(S1827="6C",S1827="6B",S1827="5X",S1827="5Y"),0.08,0.5)</f>
        <v/>
      </c>
      <c r="AB1827" s="4">
        <f>$AG$5/$AG$2*Z1827</f>
        <v/>
      </c>
      <c r="AC1827" s="19">
        <f>Z1827+AA1827</f>
        <v/>
      </c>
      <c r="AD1827" s="8">
        <f>IF(COUNTIF(Catégories!A:A,N1827)=0,"catégorie inconnue",LOOKUP(N1827,Catégories!A:A,Catégories!B:B))</f>
        <v/>
      </c>
      <c r="AE1827" s="21">
        <f>SUM(Z1827:AB1827)</f>
        <v/>
      </c>
    </row>
    <row r="1828" hidden="1" s="101">
      <c r="B1828" s="127" t="inlineStr">
        <is>
          <t>13624021</t>
        </is>
      </c>
      <c r="C1828" s="127" t="inlineStr">
        <is>
          <t>2</t>
        </is>
      </c>
      <c r="D1828" s="123" t="n">
        <v>46159</v>
      </c>
      <c r="E1828" s="127" t="inlineStr">
        <is>
          <t>91056</t>
        </is>
      </c>
      <c r="F1828" s="127" t="inlineStr">
        <is>
          <t>21320</t>
        </is>
      </c>
      <c r="G1828" s="127" t="inlineStr">
        <is>
          <t>DE</t>
        </is>
      </c>
      <c r="H1828" s="127" t="inlineStr">
        <is>
          <t>FR</t>
        </is>
      </c>
      <c r="I1828" s="127" t="inlineStr">
        <is>
          <t>111855</t>
        </is>
      </c>
      <c r="J1828" s="127" t="inlineStr">
        <is>
          <t>111855</t>
        </is>
      </c>
      <c r="K1828" s="127" t="inlineStr">
        <is>
          <t>999999</t>
        </is>
      </c>
      <c r="L1828" s="127" t="inlineStr">
        <is>
          <t>XT414297797TS</t>
        </is>
      </c>
      <c r="M1828" s="127" t="inlineStr">
        <is>
          <t>N</t>
        </is>
      </c>
      <c r="N1828" s="127" t="inlineStr">
        <is>
          <t>Transport</t>
        </is>
      </c>
      <c r="O1828" s="127" t="inlineStr">
        <is>
          <t>N</t>
        </is>
      </c>
      <c r="P1828" s="127" t="inlineStr">
        <is>
          <t>S</t>
        </is>
      </c>
      <c r="Q1828" s="127" t="inlineStr">
        <is>
          <t>ZA</t>
        </is>
      </c>
      <c r="R1828" s="147" t="n">
        <v>4.532</v>
      </c>
      <c r="S1828" s="127" t="inlineStr">
        <is>
          <t>6C</t>
        </is>
      </c>
      <c r="T1828" s="148" t="n">
        <v>9.69</v>
      </c>
      <c r="U1828" s="127" t="inlineStr">
        <is>
          <t>LA RUCHE LOGISTIQUE</t>
        </is>
      </c>
      <c r="W1828" s="8">
        <f>IF(C1828&lt;&gt;2,"",IF(S1828="5X","5XK",IF(S1828="5Y","5YK",IF(S1828="6B","6BK",IF(S1828="6C","6CK","")))))</f>
        <v/>
      </c>
      <c r="X1828" s="8">
        <f>IF(S1828="6B",_xlfn.XLOOKUP(H1828,'Zoning 2shop'!A:A,'Zoning 2shop'!B:B),IF(S1828="6C",_xlfn.XLOOKUP(G1828,'Zoning 2shop'!C:C,'Zoning 2shop'!D:D),""))</f>
        <v/>
      </c>
      <c r="Y1828" s="112">
        <f>AB1828/Z1828</f>
        <v/>
      </c>
      <c r="Z1828" s="4">
        <f>T1828</f>
        <v/>
      </c>
      <c r="AA1828" s="4">
        <f>IF(OR(S1828="6C",S1828="6B",S1828="5X",S1828="5Y"),0.08,0.5)</f>
        <v/>
      </c>
      <c r="AB1828" s="4">
        <f>$AG$5/$AG$2*Z1828</f>
        <v/>
      </c>
      <c r="AC1828" s="19">
        <f>Z1828+AA1828</f>
        <v/>
      </c>
      <c r="AD1828" s="8">
        <f>IF(COUNTIF(Catégories!A:A,N1828)=0,"catégorie inconnue",LOOKUP(N1828,Catégories!A:A,Catégories!B:B))</f>
        <v/>
      </c>
      <c r="AE1828" s="21">
        <f>SUM(Z1828:AB1828)</f>
        <v/>
      </c>
    </row>
    <row r="1829" hidden="1" s="101">
      <c r="B1829" s="127" t="inlineStr">
        <is>
          <t>13624021</t>
        </is>
      </c>
      <c r="C1829" s="127" t="inlineStr">
        <is>
          <t>2</t>
        </is>
      </c>
      <c r="D1829" s="123" t="n">
        <v>46159</v>
      </c>
      <c r="E1829" s="127" t="inlineStr">
        <is>
          <t>53757</t>
        </is>
      </c>
      <c r="F1829" s="127" t="inlineStr">
        <is>
          <t>21320</t>
        </is>
      </c>
      <c r="G1829" s="127" t="inlineStr">
        <is>
          <t>DE</t>
        </is>
      </c>
      <c r="H1829" s="127" t="inlineStr">
        <is>
          <t>FR</t>
        </is>
      </c>
      <c r="I1829" s="127" t="inlineStr">
        <is>
          <t>110715</t>
        </is>
      </c>
      <c r="J1829" s="127" t="inlineStr">
        <is>
          <t>110715</t>
        </is>
      </c>
      <c r="K1829" s="127" t="inlineStr">
        <is>
          <t>999999</t>
        </is>
      </c>
      <c r="L1829" s="127" t="inlineStr">
        <is>
          <t>XT414299268TS</t>
        </is>
      </c>
      <c r="M1829" s="127" t="inlineStr">
        <is>
          <t>N</t>
        </is>
      </c>
      <c r="N1829" s="127" t="inlineStr">
        <is>
          <t>Transport</t>
        </is>
      </c>
      <c r="O1829" s="127" t="inlineStr">
        <is>
          <t>N</t>
        </is>
      </c>
      <c r="P1829" s="127" t="inlineStr">
        <is>
          <t>S</t>
        </is>
      </c>
      <c r="Q1829" s="127" t="inlineStr">
        <is>
          <t>ZA</t>
        </is>
      </c>
      <c r="R1829" s="147" t="n">
        <v>4.638</v>
      </c>
      <c r="S1829" s="127" t="inlineStr">
        <is>
          <t>6C</t>
        </is>
      </c>
      <c r="T1829" s="148" t="n">
        <v>9.69</v>
      </c>
      <c r="U1829" s="127" t="inlineStr">
        <is>
          <t>LA RUCHE LOGISTIQUE</t>
        </is>
      </c>
      <c r="W1829" s="8">
        <f>IF(C1829&lt;&gt;2,"",IF(S1829="5X","5XK",IF(S1829="5Y","5YK",IF(S1829="6B","6BK",IF(S1829="6C","6CK","")))))</f>
        <v/>
      </c>
      <c r="X1829" s="8">
        <f>IF(S1829="6B",_xlfn.XLOOKUP(H1829,'Zoning 2shop'!A:A,'Zoning 2shop'!B:B),IF(S1829="6C",_xlfn.XLOOKUP(G1829,'Zoning 2shop'!C:C,'Zoning 2shop'!D:D),""))</f>
        <v/>
      </c>
      <c r="Y1829" s="112">
        <f>AB1829/Z1829</f>
        <v/>
      </c>
      <c r="Z1829" s="4">
        <f>T1829</f>
        <v/>
      </c>
      <c r="AA1829" s="4">
        <f>IF(OR(S1829="6C",S1829="6B",S1829="5X",S1829="5Y"),0.08,0.5)</f>
        <v/>
      </c>
      <c r="AB1829" s="4">
        <f>$AG$5/$AG$2*Z1829</f>
        <v/>
      </c>
      <c r="AC1829" s="19">
        <f>Z1829+AA1829</f>
        <v/>
      </c>
      <c r="AD1829" s="8">
        <f>IF(COUNTIF(Catégories!A:A,N1829)=0,"catégorie inconnue",LOOKUP(N1829,Catégories!A:A,Catégories!B:B))</f>
        <v/>
      </c>
      <c r="AE1829" s="21">
        <f>SUM(Z1829:AB1829)</f>
        <v/>
      </c>
    </row>
    <row r="1830" hidden="1" s="101">
      <c r="B1830" s="127" t="inlineStr">
        <is>
          <t>13624021</t>
        </is>
      </c>
      <c r="C1830" s="127" t="inlineStr">
        <is>
          <t>2</t>
        </is>
      </c>
      <c r="D1830" s="123" t="n">
        <v>46159</v>
      </c>
      <c r="E1830" s="127" t="inlineStr">
        <is>
          <t>12159</t>
        </is>
      </c>
      <c r="F1830" s="127" t="inlineStr">
        <is>
          <t>21320</t>
        </is>
      </c>
      <c r="G1830" s="127" t="inlineStr">
        <is>
          <t>DE</t>
        </is>
      </c>
      <c r="H1830" s="127" t="inlineStr">
        <is>
          <t>FR</t>
        </is>
      </c>
      <c r="I1830" s="127" t="inlineStr">
        <is>
          <t>109818</t>
        </is>
      </c>
      <c r="J1830" s="127" t="inlineStr">
        <is>
          <t>109818</t>
        </is>
      </c>
      <c r="K1830" s="127" t="inlineStr">
        <is>
          <t>999999</t>
        </is>
      </c>
      <c r="L1830" s="127" t="inlineStr">
        <is>
          <t>XT414300425TS</t>
        </is>
      </c>
      <c r="M1830" s="127" t="inlineStr">
        <is>
          <t>N</t>
        </is>
      </c>
      <c r="N1830" s="127" t="inlineStr">
        <is>
          <t>Transport</t>
        </is>
      </c>
      <c r="O1830" s="127" t="inlineStr">
        <is>
          <t>N</t>
        </is>
      </c>
      <c r="P1830" s="127" t="inlineStr">
        <is>
          <t>S</t>
        </is>
      </c>
      <c r="Q1830" s="127" t="inlineStr">
        <is>
          <t>ZA</t>
        </is>
      </c>
      <c r="R1830" s="147" t="n">
        <v>4.365</v>
      </c>
      <c r="S1830" s="127" t="inlineStr">
        <is>
          <t>6C</t>
        </is>
      </c>
      <c r="T1830" s="148" t="n">
        <v>9.69</v>
      </c>
      <c r="U1830" s="127" t="inlineStr">
        <is>
          <t>LA RUCHE LOGISTIQUE</t>
        </is>
      </c>
      <c r="W1830" s="8">
        <f>IF(C1830&lt;&gt;2,"",IF(S1830="5X","5XK",IF(S1830="5Y","5YK",IF(S1830="6B","6BK",IF(S1830="6C","6CK","")))))</f>
        <v/>
      </c>
      <c r="X1830" s="8">
        <f>IF(S1830="6B",_xlfn.XLOOKUP(H1830,'Zoning 2shop'!A:A,'Zoning 2shop'!B:B),IF(S1830="6C",_xlfn.XLOOKUP(G1830,'Zoning 2shop'!C:C,'Zoning 2shop'!D:D),""))</f>
        <v/>
      </c>
      <c r="Y1830" s="112">
        <f>AB1830/Z1830</f>
        <v/>
      </c>
      <c r="Z1830" s="4">
        <f>T1830</f>
        <v/>
      </c>
      <c r="AA1830" s="4">
        <f>IF(OR(S1830="6C",S1830="6B",S1830="5X",S1830="5Y"),0.08,0.5)</f>
        <v/>
      </c>
      <c r="AB1830" s="4">
        <f>$AG$5/$AG$2*Z1830</f>
        <v/>
      </c>
      <c r="AC1830" s="19">
        <f>Z1830+AA1830</f>
        <v/>
      </c>
      <c r="AD1830" s="8">
        <f>IF(COUNTIF(Catégories!A:A,N1830)=0,"catégorie inconnue",LOOKUP(N1830,Catégories!A:A,Catégories!B:B))</f>
        <v/>
      </c>
      <c r="AE1830" s="21">
        <f>SUM(Z1830:AB1830)</f>
        <v/>
      </c>
    </row>
    <row r="1831" hidden="1" s="101">
      <c r="B1831" s="127" t="inlineStr">
        <is>
          <t>13624021</t>
        </is>
      </c>
      <c r="C1831" s="127" t="inlineStr">
        <is>
          <t>2</t>
        </is>
      </c>
      <c r="D1831" s="123" t="n">
        <v>46159</v>
      </c>
      <c r="E1831" s="127" t="inlineStr">
        <is>
          <t>76297</t>
        </is>
      </c>
      <c r="F1831" s="127" t="inlineStr">
        <is>
          <t>21320</t>
        </is>
      </c>
      <c r="G1831" s="127" t="inlineStr">
        <is>
          <t>DE</t>
        </is>
      </c>
      <c r="H1831" s="127" t="inlineStr">
        <is>
          <t>FR</t>
        </is>
      </c>
      <c r="I1831" s="127" t="inlineStr">
        <is>
          <t>112341</t>
        </is>
      </c>
      <c r="J1831" s="127" t="inlineStr">
        <is>
          <t>112341</t>
        </is>
      </c>
      <c r="K1831" s="127" t="inlineStr">
        <is>
          <t>999999</t>
        </is>
      </c>
      <c r="L1831" s="127" t="inlineStr">
        <is>
          <t>XT414300482TS</t>
        </is>
      </c>
      <c r="M1831" s="127" t="inlineStr">
        <is>
          <t>N</t>
        </is>
      </c>
      <c r="N1831" s="127" t="inlineStr">
        <is>
          <t>Transport</t>
        </is>
      </c>
      <c r="O1831" s="127" t="inlineStr">
        <is>
          <t>N</t>
        </is>
      </c>
      <c r="P1831" s="127" t="inlineStr">
        <is>
          <t>S</t>
        </is>
      </c>
      <c r="Q1831" s="127" t="inlineStr">
        <is>
          <t>ZA</t>
        </is>
      </c>
      <c r="R1831" s="147" t="n">
        <v>4.365</v>
      </c>
      <c r="S1831" s="127" t="inlineStr">
        <is>
          <t>6C</t>
        </is>
      </c>
      <c r="T1831" s="148" t="n">
        <v>9.69</v>
      </c>
      <c r="U1831" s="127" t="inlineStr">
        <is>
          <t>LA RUCHE LOGISTIQUE</t>
        </is>
      </c>
      <c r="W1831" s="8">
        <f>IF(C1831&lt;&gt;2,"",IF(S1831="5X","5XK",IF(S1831="5Y","5YK",IF(S1831="6B","6BK",IF(S1831="6C","6CK","")))))</f>
        <v/>
      </c>
      <c r="X1831" s="8">
        <f>IF(S1831="6B",_xlfn.XLOOKUP(H1831,'Zoning 2shop'!A:A,'Zoning 2shop'!B:B),IF(S1831="6C",_xlfn.XLOOKUP(G1831,'Zoning 2shop'!C:C,'Zoning 2shop'!D:D),""))</f>
        <v/>
      </c>
      <c r="Y1831" s="112">
        <f>AB1831/Z1831</f>
        <v/>
      </c>
      <c r="Z1831" s="4">
        <f>T1831</f>
        <v/>
      </c>
      <c r="AA1831" s="4">
        <f>IF(OR(S1831="6C",S1831="6B",S1831="5X",S1831="5Y"),0.08,0.5)</f>
        <v/>
      </c>
      <c r="AB1831" s="4">
        <f>$AG$5/$AG$2*Z1831</f>
        <v/>
      </c>
      <c r="AC1831" s="19">
        <f>Z1831+AA1831</f>
        <v/>
      </c>
      <c r="AD1831" s="8">
        <f>IF(COUNTIF(Catégories!A:A,N1831)=0,"catégorie inconnue",LOOKUP(N1831,Catégories!A:A,Catégories!B:B))</f>
        <v/>
      </c>
      <c r="AE1831" s="21">
        <f>SUM(Z1831:AB1831)</f>
        <v/>
      </c>
    </row>
    <row r="1832" hidden="1" s="101">
      <c r="B1832" s="127" t="inlineStr">
        <is>
          <t>13624021</t>
        </is>
      </c>
      <c r="C1832" s="127" t="inlineStr">
        <is>
          <t>2</t>
        </is>
      </c>
      <c r="D1832" s="123" t="n">
        <v>46159</v>
      </c>
      <c r="E1832" s="127" t="inlineStr">
        <is>
          <t>40221</t>
        </is>
      </c>
      <c r="F1832" s="127" t="inlineStr">
        <is>
          <t>21320</t>
        </is>
      </c>
      <c r="G1832" s="127" t="inlineStr">
        <is>
          <t>DE</t>
        </is>
      </c>
      <c r="H1832" s="127" t="inlineStr">
        <is>
          <t>FR</t>
        </is>
      </c>
      <c r="I1832" s="127" t="inlineStr">
        <is>
          <t>112038</t>
        </is>
      </c>
      <c r="J1832" s="127" t="inlineStr">
        <is>
          <t>112038</t>
        </is>
      </c>
      <c r="K1832" s="127" t="inlineStr">
        <is>
          <t>999999</t>
        </is>
      </c>
      <c r="L1832" s="127" t="inlineStr">
        <is>
          <t>XT414301514TS</t>
        </is>
      </c>
      <c r="M1832" s="127" t="inlineStr">
        <is>
          <t>N</t>
        </is>
      </c>
      <c r="N1832" s="127" t="inlineStr">
        <is>
          <t>Transport</t>
        </is>
      </c>
      <c r="O1832" s="127" t="inlineStr">
        <is>
          <t>N</t>
        </is>
      </c>
      <c r="P1832" s="127" t="inlineStr">
        <is>
          <t>S</t>
        </is>
      </c>
      <c r="Q1832" s="127" t="inlineStr">
        <is>
          <t>ZA</t>
        </is>
      </c>
      <c r="R1832" s="147" t="n">
        <v>0.728</v>
      </c>
      <c r="S1832" s="127" t="inlineStr">
        <is>
          <t>6C</t>
        </is>
      </c>
      <c r="T1832" s="148" t="n">
        <v>5.55</v>
      </c>
      <c r="U1832" s="127" t="inlineStr">
        <is>
          <t>LA RUCHE LOGISTIQUE</t>
        </is>
      </c>
      <c r="W1832" s="8">
        <f>IF(C1832&lt;&gt;2,"",IF(S1832="5X","5XK",IF(S1832="5Y","5YK",IF(S1832="6B","6BK",IF(S1832="6C","6CK","")))))</f>
        <v/>
      </c>
      <c r="X1832" s="8">
        <f>IF(S1832="6B",_xlfn.XLOOKUP(H1832,'Zoning 2shop'!A:A,'Zoning 2shop'!B:B),IF(S1832="6C",_xlfn.XLOOKUP(G1832,'Zoning 2shop'!C:C,'Zoning 2shop'!D:D),""))</f>
        <v/>
      </c>
      <c r="Y1832" s="112">
        <f>AB1832/Z1832</f>
        <v/>
      </c>
      <c r="Z1832" s="4">
        <f>T1832</f>
        <v/>
      </c>
      <c r="AA1832" s="4">
        <f>IF(OR(S1832="6C",S1832="6B",S1832="5X",S1832="5Y"),0.08,0.5)</f>
        <v/>
      </c>
      <c r="AB1832" s="4">
        <f>$AG$5/$AG$2*Z1832</f>
        <v/>
      </c>
      <c r="AC1832" s="19">
        <f>Z1832+AA1832</f>
        <v/>
      </c>
      <c r="AD1832" s="8">
        <f>IF(COUNTIF(Catégories!A:A,N1832)=0,"catégorie inconnue",LOOKUP(N1832,Catégories!A:A,Catégories!B:B))</f>
        <v/>
      </c>
      <c r="AE1832" s="21">
        <f>SUM(Z1832:AB1832)</f>
        <v/>
      </c>
    </row>
    <row r="1833" hidden="1" s="101">
      <c r="B1833" s="127" t="inlineStr">
        <is>
          <t>13624021</t>
        </is>
      </c>
      <c r="C1833" s="127" t="inlineStr">
        <is>
          <t>2</t>
        </is>
      </c>
      <c r="D1833" s="123" t="n">
        <v>46159</v>
      </c>
      <c r="E1833" s="127" t="inlineStr">
        <is>
          <t>44269</t>
        </is>
      </c>
      <c r="F1833" s="127" t="inlineStr">
        <is>
          <t>21320</t>
        </is>
      </c>
      <c r="G1833" s="127" t="inlineStr">
        <is>
          <t>DE</t>
        </is>
      </c>
      <c r="H1833" s="127" t="inlineStr">
        <is>
          <t>FR</t>
        </is>
      </c>
      <c r="I1833" s="127" t="inlineStr">
        <is>
          <t>110822</t>
        </is>
      </c>
      <c r="J1833" s="127" t="inlineStr">
        <is>
          <t>110822</t>
        </is>
      </c>
      <c r="K1833" s="127" t="inlineStr">
        <is>
          <t>999999</t>
        </is>
      </c>
      <c r="L1833" s="127" t="inlineStr">
        <is>
          <t>XT414302276TS</t>
        </is>
      </c>
      <c r="M1833" s="127" t="inlineStr">
        <is>
          <t>N</t>
        </is>
      </c>
      <c r="N1833" s="127" t="inlineStr">
        <is>
          <t>Transport</t>
        </is>
      </c>
      <c r="O1833" s="127" t="inlineStr">
        <is>
          <t>N</t>
        </is>
      </c>
      <c r="P1833" s="127" t="inlineStr">
        <is>
          <t>S</t>
        </is>
      </c>
      <c r="Q1833" s="127" t="inlineStr">
        <is>
          <t>ZA</t>
        </is>
      </c>
      <c r="R1833" s="147" t="n">
        <v>4.638</v>
      </c>
      <c r="S1833" s="127" t="inlineStr">
        <is>
          <t>6C</t>
        </is>
      </c>
      <c r="T1833" s="148" t="n">
        <v>9.69</v>
      </c>
      <c r="U1833" s="127" t="inlineStr">
        <is>
          <t>LA RUCHE LOGISTIQUE</t>
        </is>
      </c>
      <c r="W1833" s="8">
        <f>IF(C1833&lt;&gt;2,"",IF(S1833="5X","5XK",IF(S1833="5Y","5YK",IF(S1833="6B","6BK",IF(S1833="6C","6CK","")))))</f>
        <v/>
      </c>
      <c r="X1833" s="8">
        <f>IF(S1833="6B",_xlfn.XLOOKUP(H1833,'Zoning 2shop'!A:A,'Zoning 2shop'!B:B),IF(S1833="6C",_xlfn.XLOOKUP(G1833,'Zoning 2shop'!C:C,'Zoning 2shop'!D:D),""))</f>
        <v/>
      </c>
      <c r="Y1833" s="112">
        <f>AB1833/Z1833</f>
        <v/>
      </c>
      <c r="Z1833" s="4">
        <f>T1833</f>
        <v/>
      </c>
      <c r="AA1833" s="4">
        <f>IF(OR(S1833="6C",S1833="6B",S1833="5X",S1833="5Y"),0.08,0.5)</f>
        <v/>
      </c>
      <c r="AB1833" s="4">
        <f>$AG$5/$AG$2*Z1833</f>
        <v/>
      </c>
      <c r="AC1833" s="19">
        <f>Z1833+AA1833</f>
        <v/>
      </c>
      <c r="AD1833" s="8">
        <f>IF(COUNTIF(Catégories!A:A,N1833)=0,"catégorie inconnue",LOOKUP(N1833,Catégories!A:A,Catégories!B:B))</f>
        <v/>
      </c>
      <c r="AE1833" s="21">
        <f>SUM(Z1833:AB1833)</f>
        <v/>
      </c>
    </row>
    <row r="1834" hidden="1" s="101">
      <c r="B1834" s="127" t="inlineStr">
        <is>
          <t>13624021</t>
        </is>
      </c>
      <c r="C1834" s="127" t="inlineStr">
        <is>
          <t>2</t>
        </is>
      </c>
      <c r="D1834" s="123" t="n">
        <v>46159</v>
      </c>
      <c r="E1834" s="127" t="inlineStr">
        <is>
          <t>10719</t>
        </is>
      </c>
      <c r="F1834" s="127" t="inlineStr">
        <is>
          <t>21320</t>
        </is>
      </c>
      <c r="G1834" s="127" t="inlineStr">
        <is>
          <t>DE</t>
        </is>
      </c>
      <c r="H1834" s="127" t="inlineStr">
        <is>
          <t>FR</t>
        </is>
      </c>
      <c r="I1834" s="127" t="inlineStr">
        <is>
          <t>110420</t>
        </is>
      </c>
      <c r="J1834" s="127" t="inlineStr">
        <is>
          <t>110420</t>
        </is>
      </c>
      <c r="K1834" s="127" t="inlineStr">
        <is>
          <t>999999</t>
        </is>
      </c>
      <c r="L1834" s="127" t="inlineStr">
        <is>
          <t>XT414303965TS</t>
        </is>
      </c>
      <c r="M1834" s="127" t="inlineStr">
        <is>
          <t>N</t>
        </is>
      </c>
      <c r="N1834" s="127" t="inlineStr">
        <is>
          <t>Transport</t>
        </is>
      </c>
      <c r="O1834" s="127" t="inlineStr">
        <is>
          <t>N</t>
        </is>
      </c>
      <c r="P1834" s="127" t="inlineStr">
        <is>
          <t>S</t>
        </is>
      </c>
      <c r="Q1834" s="127" t="inlineStr">
        <is>
          <t>ZA</t>
        </is>
      </c>
      <c r="R1834" s="147" t="n">
        <v>4.128</v>
      </c>
      <c r="S1834" s="127" t="inlineStr">
        <is>
          <t>6C</t>
        </is>
      </c>
      <c r="T1834" s="148" t="n">
        <v>9.69</v>
      </c>
      <c r="U1834" s="127" t="inlineStr">
        <is>
          <t>LA RUCHE LOGISTIQUE</t>
        </is>
      </c>
      <c r="W1834" s="8">
        <f>IF(C1834&lt;&gt;2,"",IF(S1834="5X","5XK",IF(S1834="5Y","5YK",IF(S1834="6B","6BK",IF(S1834="6C","6CK","")))))</f>
        <v/>
      </c>
      <c r="X1834" s="8">
        <f>IF(S1834="6B",_xlfn.XLOOKUP(H1834,'Zoning 2shop'!A:A,'Zoning 2shop'!B:B),IF(S1834="6C",_xlfn.XLOOKUP(G1834,'Zoning 2shop'!C:C,'Zoning 2shop'!D:D),""))</f>
        <v/>
      </c>
      <c r="Y1834" s="112">
        <f>AB1834/Z1834</f>
        <v/>
      </c>
      <c r="Z1834" s="4">
        <f>T1834</f>
        <v/>
      </c>
      <c r="AA1834" s="4">
        <f>IF(OR(S1834="6C",S1834="6B",S1834="5X",S1834="5Y"),0.08,0.5)</f>
        <v/>
      </c>
      <c r="AB1834" s="4">
        <f>$AG$5/$AG$2*Z1834</f>
        <v/>
      </c>
      <c r="AC1834" s="19">
        <f>Z1834+AA1834</f>
        <v/>
      </c>
      <c r="AD1834" s="8">
        <f>IF(COUNTIF(Catégories!A:A,N1834)=0,"catégorie inconnue",LOOKUP(N1834,Catégories!A:A,Catégories!B:B))</f>
        <v/>
      </c>
      <c r="AE1834" s="21">
        <f>SUM(Z1834:AB1834)</f>
        <v/>
      </c>
    </row>
    <row r="1835" hidden="1" s="101">
      <c r="B1835" s="127" t="inlineStr">
        <is>
          <t>13624021</t>
        </is>
      </c>
      <c r="C1835" s="127" t="inlineStr">
        <is>
          <t>2</t>
        </is>
      </c>
      <c r="D1835" s="123" t="n">
        <v>46159</v>
      </c>
      <c r="E1835" s="127" t="inlineStr">
        <is>
          <t>16556</t>
        </is>
      </c>
      <c r="F1835" s="127" t="inlineStr">
        <is>
          <t>21320</t>
        </is>
      </c>
      <c r="G1835" s="127" t="inlineStr">
        <is>
          <t>DE</t>
        </is>
      </c>
      <c r="H1835" s="127" t="inlineStr">
        <is>
          <t>FR</t>
        </is>
      </c>
      <c r="I1835" s="127" t="inlineStr">
        <is>
          <t>110129</t>
        </is>
      </c>
      <c r="J1835" s="127" t="inlineStr">
        <is>
          <t>110129</t>
        </is>
      </c>
      <c r="K1835" s="127" t="inlineStr">
        <is>
          <t>999999</t>
        </is>
      </c>
      <c r="L1835" s="127" t="inlineStr">
        <is>
          <t>XT414305502TS</t>
        </is>
      </c>
      <c r="M1835" s="127" t="inlineStr">
        <is>
          <t>N</t>
        </is>
      </c>
      <c r="N1835" s="127" t="inlineStr">
        <is>
          <t>Transport</t>
        </is>
      </c>
      <c r="O1835" s="127" t="inlineStr">
        <is>
          <t>N</t>
        </is>
      </c>
      <c r="P1835" s="127" t="inlineStr">
        <is>
          <t>S</t>
        </is>
      </c>
      <c r="Q1835" s="127" t="inlineStr">
        <is>
          <t>ZA</t>
        </is>
      </c>
      <c r="R1835" s="147" t="n">
        <v>4.403</v>
      </c>
      <c r="S1835" s="127" t="inlineStr">
        <is>
          <t>6C</t>
        </is>
      </c>
      <c r="T1835" s="148" t="n">
        <v>9.69</v>
      </c>
      <c r="U1835" s="127" t="inlineStr">
        <is>
          <t>LA RUCHE LOGISTIQUE</t>
        </is>
      </c>
      <c r="W1835" s="8">
        <f>IF(C1835&lt;&gt;2,"",IF(S1835="5X","5XK",IF(S1835="5Y","5YK",IF(S1835="6B","6BK",IF(S1835="6C","6CK","")))))</f>
        <v/>
      </c>
      <c r="X1835" s="8">
        <f>IF(S1835="6B",_xlfn.XLOOKUP(H1835,'Zoning 2shop'!A:A,'Zoning 2shop'!B:B),IF(S1835="6C",_xlfn.XLOOKUP(G1835,'Zoning 2shop'!C:C,'Zoning 2shop'!D:D),""))</f>
        <v/>
      </c>
      <c r="Y1835" s="112">
        <f>AB1835/Z1835</f>
        <v/>
      </c>
      <c r="Z1835" s="4">
        <f>T1835</f>
        <v/>
      </c>
      <c r="AA1835" s="4">
        <f>IF(OR(S1835="6C",S1835="6B",S1835="5X",S1835="5Y"),0.08,0.5)</f>
        <v/>
      </c>
      <c r="AB1835" s="4">
        <f>$AG$5/$AG$2*Z1835</f>
        <v/>
      </c>
      <c r="AC1835" s="19">
        <f>Z1835+AA1835</f>
        <v/>
      </c>
      <c r="AD1835" s="8">
        <f>IF(COUNTIF(Catégories!A:A,N1835)=0,"catégorie inconnue",LOOKUP(N1835,Catégories!A:A,Catégories!B:B))</f>
        <v/>
      </c>
      <c r="AE1835" s="21">
        <f>SUM(Z1835:AB1835)</f>
        <v/>
      </c>
    </row>
    <row r="1836" hidden="1" s="101">
      <c r="B1836" s="127" t="inlineStr">
        <is>
          <t>13624021</t>
        </is>
      </c>
      <c r="C1836" s="127" t="inlineStr">
        <is>
          <t>2</t>
        </is>
      </c>
      <c r="D1836" s="123" t="n">
        <v>46159</v>
      </c>
      <c r="E1836" s="127" t="inlineStr">
        <is>
          <t>82544</t>
        </is>
      </c>
      <c r="F1836" s="127" t="inlineStr">
        <is>
          <t>21320</t>
        </is>
      </c>
      <c r="G1836" s="127" t="inlineStr">
        <is>
          <t>DE</t>
        </is>
      </c>
      <c r="H1836" s="127" t="inlineStr">
        <is>
          <t>FR</t>
        </is>
      </c>
      <c r="I1836" s="127" t="inlineStr">
        <is>
          <t>111926</t>
        </is>
      </c>
      <c r="J1836" s="127" t="inlineStr">
        <is>
          <t>111926</t>
        </is>
      </c>
      <c r="K1836" s="127" t="inlineStr">
        <is>
          <t>999999</t>
        </is>
      </c>
      <c r="L1836" s="127" t="inlineStr">
        <is>
          <t>XT414306009TS</t>
        </is>
      </c>
      <c r="M1836" s="127" t="inlineStr">
        <is>
          <t>N</t>
        </is>
      </c>
      <c r="N1836" s="127" t="inlineStr">
        <is>
          <t>Transport</t>
        </is>
      </c>
      <c r="O1836" s="127" t="inlineStr">
        <is>
          <t>N</t>
        </is>
      </c>
      <c r="P1836" s="127" t="inlineStr">
        <is>
          <t>S</t>
        </is>
      </c>
      <c r="Q1836" s="127" t="inlineStr">
        <is>
          <t>ZA</t>
        </is>
      </c>
      <c r="R1836" s="147" t="n">
        <v>0.884</v>
      </c>
      <c r="S1836" s="127" t="inlineStr">
        <is>
          <t>6C</t>
        </is>
      </c>
      <c r="T1836" s="148" t="n">
        <v>5.55</v>
      </c>
      <c r="U1836" s="127" t="inlineStr">
        <is>
          <t>LA RUCHE LOGISTIQUE</t>
        </is>
      </c>
      <c r="W1836" s="8">
        <f>IF(C1836&lt;&gt;2,"",IF(S1836="5X","5XK",IF(S1836="5Y","5YK",IF(S1836="6B","6BK",IF(S1836="6C","6CK","")))))</f>
        <v/>
      </c>
      <c r="X1836" s="8">
        <f>IF(S1836="6B",_xlfn.XLOOKUP(H1836,'Zoning 2shop'!A:A,'Zoning 2shop'!B:B),IF(S1836="6C",_xlfn.XLOOKUP(G1836,'Zoning 2shop'!C:C,'Zoning 2shop'!D:D),""))</f>
        <v/>
      </c>
      <c r="Y1836" s="112">
        <f>AB1836/Z1836</f>
        <v/>
      </c>
      <c r="Z1836" s="4">
        <f>T1836</f>
        <v/>
      </c>
      <c r="AA1836" s="4">
        <f>IF(OR(S1836="6C",S1836="6B",S1836="5X",S1836="5Y"),0.08,0.5)</f>
        <v/>
      </c>
      <c r="AB1836" s="4">
        <f>$AG$5/$AG$2*Z1836</f>
        <v/>
      </c>
      <c r="AC1836" s="19">
        <f>Z1836+AA1836</f>
        <v/>
      </c>
      <c r="AD1836" s="8">
        <f>IF(COUNTIF(Catégories!A:A,N1836)=0,"catégorie inconnue",LOOKUP(N1836,Catégories!A:A,Catégories!B:B))</f>
        <v/>
      </c>
      <c r="AE1836" s="21">
        <f>SUM(Z1836:AB1836)</f>
        <v/>
      </c>
    </row>
    <row r="1837" hidden="1" s="101">
      <c r="B1837" s="127" t="inlineStr">
        <is>
          <t>13624021</t>
        </is>
      </c>
      <c r="C1837" s="127" t="inlineStr">
        <is>
          <t>2</t>
        </is>
      </c>
      <c r="D1837" s="123" t="n">
        <v>46159</v>
      </c>
      <c r="E1837" s="127" t="inlineStr">
        <is>
          <t>67240</t>
        </is>
      </c>
      <c r="F1837" s="127" t="inlineStr">
        <is>
          <t>21320</t>
        </is>
      </c>
      <c r="G1837" s="127" t="inlineStr">
        <is>
          <t>DE</t>
        </is>
      </c>
      <c r="H1837" s="127" t="inlineStr">
        <is>
          <t>FR</t>
        </is>
      </c>
      <c r="I1837" s="127" t="inlineStr">
        <is>
          <t>111740</t>
        </is>
      </c>
      <c r="J1837" s="127" t="inlineStr">
        <is>
          <t>111740</t>
        </is>
      </c>
      <c r="K1837" s="127" t="inlineStr">
        <is>
          <t>999999</t>
        </is>
      </c>
      <c r="L1837" s="127" t="inlineStr">
        <is>
          <t>XT414306905TS</t>
        </is>
      </c>
      <c r="M1837" s="127" t="inlineStr">
        <is>
          <t>N</t>
        </is>
      </c>
      <c r="N1837" s="127" t="inlineStr">
        <is>
          <t>Transport</t>
        </is>
      </c>
      <c r="O1837" s="127" t="inlineStr">
        <is>
          <t>N</t>
        </is>
      </c>
      <c r="P1837" s="127" t="inlineStr">
        <is>
          <t>S</t>
        </is>
      </c>
      <c r="Q1837" s="127" t="inlineStr">
        <is>
          <t>ZA</t>
        </is>
      </c>
      <c r="R1837" s="147" t="n">
        <v>4.532</v>
      </c>
      <c r="S1837" s="127" t="inlineStr">
        <is>
          <t>6C</t>
        </is>
      </c>
      <c r="T1837" s="148" t="n">
        <v>9.69</v>
      </c>
      <c r="U1837" s="127" t="inlineStr">
        <is>
          <t>LA RUCHE LOGISTIQUE</t>
        </is>
      </c>
      <c r="W1837" s="8">
        <f>IF(C1837&lt;&gt;2,"",IF(S1837="5X","5XK",IF(S1837="5Y","5YK",IF(S1837="6B","6BK",IF(S1837="6C","6CK","")))))</f>
        <v/>
      </c>
      <c r="X1837" s="8">
        <f>IF(S1837="6B",_xlfn.XLOOKUP(H1837,'Zoning 2shop'!A:A,'Zoning 2shop'!B:B),IF(S1837="6C",_xlfn.XLOOKUP(G1837,'Zoning 2shop'!C:C,'Zoning 2shop'!D:D),""))</f>
        <v/>
      </c>
      <c r="Y1837" s="112">
        <f>AB1837/Z1837</f>
        <v/>
      </c>
      <c r="Z1837" s="4">
        <f>T1837</f>
        <v/>
      </c>
      <c r="AA1837" s="4">
        <f>IF(OR(S1837="6C",S1837="6B",S1837="5X",S1837="5Y"),0.08,0.5)</f>
        <v/>
      </c>
      <c r="AB1837" s="4">
        <f>$AG$5/$AG$2*Z1837</f>
        <v/>
      </c>
      <c r="AC1837" s="19">
        <f>Z1837+AA1837</f>
        <v/>
      </c>
      <c r="AD1837" s="8">
        <f>IF(COUNTIF(Catégories!A:A,N1837)=0,"catégorie inconnue",LOOKUP(N1837,Catégories!A:A,Catégories!B:B))</f>
        <v/>
      </c>
      <c r="AE1837" s="21">
        <f>SUM(Z1837:AB1837)</f>
        <v/>
      </c>
    </row>
    <row r="1838" hidden="1" s="101">
      <c r="B1838" s="127" t="inlineStr">
        <is>
          <t>13624021</t>
        </is>
      </c>
      <c r="C1838" s="127" t="inlineStr">
        <is>
          <t>2</t>
        </is>
      </c>
      <c r="D1838" s="123" t="n">
        <v>46160</v>
      </c>
      <c r="E1838" s="127" t="inlineStr">
        <is>
          <t>76307</t>
        </is>
      </c>
      <c r="F1838" s="127" t="inlineStr">
        <is>
          <t>21320</t>
        </is>
      </c>
      <c r="G1838" s="127" t="inlineStr">
        <is>
          <t>DE</t>
        </is>
      </c>
      <c r="H1838" s="127" t="inlineStr">
        <is>
          <t>FR</t>
        </is>
      </c>
      <c r="I1838" s="127" t="inlineStr">
        <is>
          <t>111361</t>
        </is>
      </c>
      <c r="J1838" s="127" t="inlineStr">
        <is>
          <t>111361</t>
        </is>
      </c>
      <c r="K1838" s="127" t="inlineStr">
        <is>
          <t>999999</t>
        </is>
      </c>
      <c r="L1838" s="127" t="inlineStr">
        <is>
          <t>XT414309756TS</t>
        </is>
      </c>
      <c r="M1838" s="127" t="inlineStr">
        <is>
          <t>N</t>
        </is>
      </c>
      <c r="N1838" s="127" t="inlineStr">
        <is>
          <t>Transport</t>
        </is>
      </c>
      <c r="O1838" s="127" t="inlineStr">
        <is>
          <t>N</t>
        </is>
      </c>
      <c r="P1838" s="127" t="inlineStr">
        <is>
          <t>S</t>
        </is>
      </c>
      <c r="Q1838" s="127" t="inlineStr">
        <is>
          <t>ZA</t>
        </is>
      </c>
      <c r="R1838" s="147" t="n">
        <v>4.506</v>
      </c>
      <c r="S1838" s="127" t="inlineStr">
        <is>
          <t>6C</t>
        </is>
      </c>
      <c r="T1838" s="148" t="n">
        <v>9.69</v>
      </c>
      <c r="U1838" s="127" t="inlineStr">
        <is>
          <t>LA RUCHE LOGISTIQUE</t>
        </is>
      </c>
      <c r="W1838" s="8">
        <f>IF(C1838&lt;&gt;2,"",IF(S1838="5X","5XK",IF(S1838="5Y","5YK",IF(S1838="6B","6BK",IF(S1838="6C","6CK","")))))</f>
        <v/>
      </c>
      <c r="X1838" s="8">
        <f>IF(S1838="6B",_xlfn.XLOOKUP(H1838,'Zoning 2shop'!A:A,'Zoning 2shop'!B:B),IF(S1838="6C",_xlfn.XLOOKUP(G1838,'Zoning 2shop'!C:C,'Zoning 2shop'!D:D),""))</f>
        <v/>
      </c>
      <c r="Y1838" s="112">
        <f>AB1838/Z1838</f>
        <v/>
      </c>
      <c r="Z1838" s="4">
        <f>T1838</f>
        <v/>
      </c>
      <c r="AA1838" s="4">
        <f>IF(OR(S1838="6C",S1838="6B",S1838="5X",S1838="5Y"),0.08,0.5)</f>
        <v/>
      </c>
      <c r="AB1838" s="4">
        <f>$AG$5/$AG$2*Z1838</f>
        <v/>
      </c>
      <c r="AC1838" s="19">
        <f>Z1838+AA1838</f>
        <v/>
      </c>
      <c r="AD1838" s="8">
        <f>IF(COUNTIF(Catégories!A:A,N1838)=0,"catégorie inconnue",LOOKUP(N1838,Catégories!A:A,Catégories!B:B))</f>
        <v/>
      </c>
      <c r="AE1838" s="21">
        <f>SUM(Z1838:AB1838)</f>
        <v/>
      </c>
    </row>
    <row r="1839" hidden="1" s="101">
      <c r="B1839" s="127" t="inlineStr">
        <is>
          <t>13624021</t>
        </is>
      </c>
      <c r="C1839" s="127" t="inlineStr">
        <is>
          <t>2</t>
        </is>
      </c>
      <c r="D1839" s="123" t="n">
        <v>46160</v>
      </c>
      <c r="E1839" s="127" t="inlineStr">
        <is>
          <t>27753</t>
        </is>
      </c>
      <c r="F1839" s="127" t="inlineStr">
        <is>
          <t>21320</t>
        </is>
      </c>
      <c r="G1839" s="127" t="inlineStr">
        <is>
          <t>DE</t>
        </is>
      </c>
      <c r="H1839" s="127" t="inlineStr">
        <is>
          <t>FR</t>
        </is>
      </c>
      <c r="I1839" s="127" t="inlineStr">
        <is>
          <t>111191</t>
        </is>
      </c>
      <c r="J1839" s="127" t="inlineStr">
        <is>
          <t>111191</t>
        </is>
      </c>
      <c r="K1839" s="127" t="inlineStr">
        <is>
          <t>999999</t>
        </is>
      </c>
      <c r="L1839" s="127" t="inlineStr">
        <is>
          <t>XT414312018TS</t>
        </is>
      </c>
      <c r="M1839" s="127" t="inlineStr">
        <is>
          <t>N</t>
        </is>
      </c>
      <c r="N1839" s="127" t="inlineStr">
        <is>
          <t>Transport</t>
        </is>
      </c>
      <c r="O1839" s="127" t="inlineStr">
        <is>
          <t>N</t>
        </is>
      </c>
      <c r="P1839" s="127" t="inlineStr">
        <is>
          <t>S</t>
        </is>
      </c>
      <c r="Q1839" s="127" t="inlineStr">
        <is>
          <t>ZA</t>
        </is>
      </c>
      <c r="R1839" s="147" t="n">
        <v>4.532</v>
      </c>
      <c r="S1839" s="127" t="inlineStr">
        <is>
          <t>6C</t>
        </is>
      </c>
      <c r="T1839" s="148" t="n">
        <v>9.69</v>
      </c>
      <c r="U1839" s="127" t="inlineStr">
        <is>
          <t>LA RUCHE LOGISTIQUE</t>
        </is>
      </c>
      <c r="W1839" s="8">
        <f>IF(C1839&lt;&gt;2,"",IF(S1839="5X","5XK",IF(S1839="5Y","5YK",IF(S1839="6B","6BK",IF(S1839="6C","6CK","")))))</f>
        <v/>
      </c>
      <c r="X1839" s="8">
        <f>IF(S1839="6B",_xlfn.XLOOKUP(H1839,'Zoning 2shop'!A:A,'Zoning 2shop'!B:B),IF(S1839="6C",_xlfn.XLOOKUP(G1839,'Zoning 2shop'!C:C,'Zoning 2shop'!D:D),""))</f>
        <v/>
      </c>
      <c r="Y1839" s="112">
        <f>AB1839/Z1839</f>
        <v/>
      </c>
      <c r="Z1839" s="4">
        <f>T1839</f>
        <v/>
      </c>
      <c r="AA1839" s="4">
        <f>IF(OR(S1839="6C",S1839="6B",S1839="5X",S1839="5Y"),0.08,0.5)</f>
        <v/>
      </c>
      <c r="AB1839" s="4">
        <f>$AG$5/$AG$2*Z1839</f>
        <v/>
      </c>
      <c r="AC1839" s="19">
        <f>Z1839+AA1839</f>
        <v/>
      </c>
      <c r="AD1839" s="8">
        <f>IF(COUNTIF(Catégories!A:A,N1839)=0,"catégorie inconnue",LOOKUP(N1839,Catégories!A:A,Catégories!B:B))</f>
        <v/>
      </c>
      <c r="AE1839" s="21">
        <f>SUM(Z1839:AB1839)</f>
        <v/>
      </c>
    </row>
    <row r="1840" hidden="1" s="101">
      <c r="B1840" s="127" t="inlineStr">
        <is>
          <t>13624021</t>
        </is>
      </c>
      <c r="C1840" s="127" t="inlineStr">
        <is>
          <t>2</t>
        </is>
      </c>
      <c r="D1840" s="123" t="n">
        <v>46160</v>
      </c>
      <c r="E1840" s="127" t="inlineStr">
        <is>
          <t>15806</t>
        </is>
      </c>
      <c r="F1840" s="127" t="inlineStr">
        <is>
          <t>21320</t>
        </is>
      </c>
      <c r="G1840" s="127" t="inlineStr">
        <is>
          <t>DE</t>
        </is>
      </c>
      <c r="H1840" s="127" t="inlineStr">
        <is>
          <t>FR</t>
        </is>
      </c>
      <c r="I1840" s="127" t="inlineStr">
        <is>
          <t>109251</t>
        </is>
      </c>
      <c r="J1840" s="127" t="inlineStr">
        <is>
          <t>109251</t>
        </is>
      </c>
      <c r="K1840" s="127" t="inlineStr">
        <is>
          <t>999999</t>
        </is>
      </c>
      <c r="L1840" s="127" t="inlineStr">
        <is>
          <t>XT414313092TS</t>
        </is>
      </c>
      <c r="M1840" s="127" t="inlineStr">
        <is>
          <t>N</t>
        </is>
      </c>
      <c r="N1840" s="127" t="inlineStr">
        <is>
          <t>Transport</t>
        </is>
      </c>
      <c r="O1840" s="127" t="inlineStr">
        <is>
          <t>N</t>
        </is>
      </c>
      <c r="P1840" s="127" t="inlineStr">
        <is>
          <t>S</t>
        </is>
      </c>
      <c r="Q1840" s="127" t="inlineStr">
        <is>
          <t>ZA</t>
        </is>
      </c>
      <c r="R1840" s="147" t="n">
        <v>4.356</v>
      </c>
      <c r="S1840" s="127" t="inlineStr">
        <is>
          <t>6C</t>
        </is>
      </c>
      <c r="T1840" s="148" t="n">
        <v>9.69</v>
      </c>
      <c r="U1840" s="127" t="inlineStr">
        <is>
          <t>LA RUCHE LOGISTIQUE</t>
        </is>
      </c>
      <c r="W1840" s="8">
        <f>IF(C1840&lt;&gt;2,"",IF(S1840="5X","5XK",IF(S1840="5Y","5YK",IF(S1840="6B","6BK",IF(S1840="6C","6CK","")))))</f>
        <v/>
      </c>
      <c r="X1840" s="8">
        <f>IF(S1840="6B",_xlfn.XLOOKUP(H1840,'Zoning 2shop'!A:A,'Zoning 2shop'!B:B),IF(S1840="6C",_xlfn.XLOOKUP(G1840,'Zoning 2shop'!C:C,'Zoning 2shop'!D:D),""))</f>
        <v/>
      </c>
      <c r="Y1840" s="112">
        <f>AB1840/Z1840</f>
        <v/>
      </c>
      <c r="Z1840" s="4">
        <f>T1840</f>
        <v/>
      </c>
      <c r="AA1840" s="4">
        <f>IF(OR(S1840="6C",S1840="6B",S1840="5X",S1840="5Y"),0.08,0.5)</f>
        <v/>
      </c>
      <c r="AB1840" s="4">
        <f>$AG$5/$AG$2*Z1840</f>
        <v/>
      </c>
      <c r="AC1840" s="19">
        <f>Z1840+AA1840</f>
        <v/>
      </c>
      <c r="AD1840" s="8">
        <f>IF(COUNTIF(Catégories!A:A,N1840)=0,"catégorie inconnue",LOOKUP(N1840,Catégories!A:A,Catégories!B:B))</f>
        <v/>
      </c>
      <c r="AE1840" s="21">
        <f>SUM(Z1840:AB1840)</f>
        <v/>
      </c>
    </row>
    <row r="1841" hidden="1" s="101">
      <c r="B1841" s="127" t="inlineStr">
        <is>
          <t>13624021</t>
        </is>
      </c>
      <c r="C1841" s="127" t="inlineStr">
        <is>
          <t>2</t>
        </is>
      </c>
      <c r="D1841" s="123" t="n">
        <v>46160</v>
      </c>
      <c r="E1841" s="127" t="inlineStr">
        <is>
          <t>83700</t>
        </is>
      </c>
      <c r="F1841" s="127" t="inlineStr">
        <is>
          <t>21320</t>
        </is>
      </c>
      <c r="G1841" s="127" t="inlineStr">
        <is>
          <t>DE</t>
        </is>
      </c>
      <c r="H1841" s="127" t="inlineStr">
        <is>
          <t>FR</t>
        </is>
      </c>
      <c r="I1841" s="127" t="inlineStr">
        <is>
          <t>112030</t>
        </is>
      </c>
      <c r="J1841" s="127" t="inlineStr">
        <is>
          <t>112030</t>
        </is>
      </c>
      <c r="K1841" s="127" t="inlineStr">
        <is>
          <t>999999</t>
        </is>
      </c>
      <c r="L1841" s="127" t="inlineStr">
        <is>
          <t>XT414313336TS</t>
        </is>
      </c>
      <c r="M1841" s="127" t="inlineStr">
        <is>
          <t>N</t>
        </is>
      </c>
      <c r="N1841" s="127" t="inlineStr">
        <is>
          <t>Transport</t>
        </is>
      </c>
      <c r="O1841" s="127" t="inlineStr">
        <is>
          <t>N</t>
        </is>
      </c>
      <c r="P1841" s="127" t="inlineStr">
        <is>
          <t>S</t>
        </is>
      </c>
      <c r="Q1841" s="127" t="inlineStr">
        <is>
          <t>ZA</t>
        </is>
      </c>
      <c r="R1841" s="147" t="n">
        <v>4.532</v>
      </c>
      <c r="S1841" s="127" t="inlineStr">
        <is>
          <t>6C</t>
        </is>
      </c>
      <c r="T1841" s="148" t="n">
        <v>9.69</v>
      </c>
      <c r="U1841" s="127" t="inlineStr">
        <is>
          <t>LA RUCHE LOGISTIQUE</t>
        </is>
      </c>
      <c r="W1841" s="8">
        <f>IF(C1841&lt;&gt;2,"",IF(S1841="5X","5XK",IF(S1841="5Y","5YK",IF(S1841="6B","6BK",IF(S1841="6C","6CK","")))))</f>
        <v/>
      </c>
      <c r="X1841" s="8">
        <f>IF(S1841="6B",_xlfn.XLOOKUP(H1841,'Zoning 2shop'!A:A,'Zoning 2shop'!B:B),IF(S1841="6C",_xlfn.XLOOKUP(G1841,'Zoning 2shop'!C:C,'Zoning 2shop'!D:D),""))</f>
        <v/>
      </c>
      <c r="Y1841" s="112">
        <f>AB1841/Z1841</f>
        <v/>
      </c>
      <c r="Z1841" s="4">
        <f>T1841</f>
        <v/>
      </c>
      <c r="AA1841" s="4">
        <f>IF(OR(S1841="6C",S1841="6B",S1841="5X",S1841="5Y"),0.08,0.5)</f>
        <v/>
      </c>
      <c r="AB1841" s="4">
        <f>$AG$5/$AG$2*Z1841</f>
        <v/>
      </c>
      <c r="AC1841" s="19">
        <f>Z1841+AA1841</f>
        <v/>
      </c>
      <c r="AD1841" s="8">
        <f>IF(COUNTIF(Catégories!A:A,N1841)=0,"catégorie inconnue",LOOKUP(N1841,Catégories!A:A,Catégories!B:B))</f>
        <v/>
      </c>
      <c r="AE1841" s="21">
        <f>SUM(Z1841:AB1841)</f>
        <v/>
      </c>
    </row>
    <row r="1842" hidden="1" s="101">
      <c r="B1842" s="127" t="inlineStr">
        <is>
          <t>13624021</t>
        </is>
      </c>
      <c r="C1842" s="127" t="inlineStr">
        <is>
          <t>2</t>
        </is>
      </c>
      <c r="D1842" s="123" t="n">
        <v>46160</v>
      </c>
      <c r="E1842" s="127" t="inlineStr">
        <is>
          <t>144 51</t>
        </is>
      </c>
      <c r="F1842" s="127" t="inlineStr">
        <is>
          <t>21320</t>
        </is>
      </c>
      <c r="G1842" s="127" t="inlineStr">
        <is>
          <t>SE</t>
        </is>
      </c>
      <c r="H1842" s="127" t="inlineStr">
        <is>
          <t>FR</t>
        </is>
      </c>
      <c r="I1842" s="127" t="inlineStr">
        <is>
          <t>107812</t>
        </is>
      </c>
      <c r="J1842" s="127" t="inlineStr">
        <is>
          <t>107812</t>
        </is>
      </c>
      <c r="K1842" s="127" t="inlineStr">
        <is>
          <t>999999</t>
        </is>
      </c>
      <c r="L1842" s="127" t="inlineStr">
        <is>
          <t>XT414313591TS</t>
        </is>
      </c>
      <c r="M1842" s="127" t="inlineStr">
        <is>
          <t>N</t>
        </is>
      </c>
      <c r="N1842" s="127" t="inlineStr">
        <is>
          <t>Transport</t>
        </is>
      </c>
      <c r="O1842" s="127" t="inlineStr">
        <is>
          <t>N</t>
        </is>
      </c>
      <c r="P1842" s="127" t="inlineStr">
        <is>
          <t>S</t>
        </is>
      </c>
      <c r="Q1842" s="127" t="inlineStr">
        <is>
          <t>ZA</t>
        </is>
      </c>
      <c r="R1842" s="147" t="n">
        <v>2.765</v>
      </c>
      <c r="S1842" s="127" t="inlineStr">
        <is>
          <t>6C</t>
        </is>
      </c>
      <c r="T1842" s="148" t="n">
        <v>13.36</v>
      </c>
      <c r="U1842" s="127" t="inlineStr">
        <is>
          <t>LA RUCHE LOGISTIQUE</t>
        </is>
      </c>
      <c r="W1842" s="8">
        <f>IF(C1842&lt;&gt;2,"",IF(S1842="5X","5XK",IF(S1842="5Y","5YK",IF(S1842="6B","6BK",IF(S1842="6C","6CK","")))))</f>
        <v/>
      </c>
      <c r="X1842" s="8">
        <f>IF(S1842="6B",_xlfn.XLOOKUP(H1842,'Zoning 2shop'!A:A,'Zoning 2shop'!B:B),IF(S1842="6C",_xlfn.XLOOKUP(G1842,'Zoning 2shop'!C:C,'Zoning 2shop'!D:D),""))</f>
        <v/>
      </c>
      <c r="Y1842" s="112">
        <f>AB1842/Z1842</f>
        <v/>
      </c>
      <c r="Z1842" s="4">
        <f>T1842</f>
        <v/>
      </c>
      <c r="AA1842" s="4">
        <f>IF(OR(S1842="6C",S1842="6B",S1842="5X",S1842="5Y"),0.08,0.5)</f>
        <v/>
      </c>
      <c r="AB1842" s="4">
        <f>$AG$5/$AG$2*Z1842</f>
        <v/>
      </c>
      <c r="AC1842" s="19">
        <f>Z1842+AA1842</f>
        <v/>
      </c>
      <c r="AD1842" s="8">
        <f>IF(COUNTIF(Catégories!A:A,N1842)=0,"catégorie inconnue",LOOKUP(N1842,Catégories!A:A,Catégories!B:B))</f>
        <v/>
      </c>
      <c r="AE1842" s="21">
        <f>SUM(Z1842:AB1842)</f>
        <v/>
      </c>
    </row>
    <row r="1843" hidden="1" s="101">
      <c r="B1843" s="127" t="inlineStr">
        <is>
          <t>13624021</t>
        </is>
      </c>
      <c r="C1843" s="127" t="inlineStr">
        <is>
          <t>2</t>
        </is>
      </c>
      <c r="D1843" s="123" t="n">
        <v>46160</v>
      </c>
      <c r="E1843" s="127" t="inlineStr">
        <is>
          <t>89420</t>
        </is>
      </c>
      <c r="F1843" s="127" t="inlineStr">
        <is>
          <t>21320</t>
        </is>
      </c>
      <c r="G1843" s="127" t="inlineStr">
        <is>
          <t>DE</t>
        </is>
      </c>
      <c r="H1843" s="127" t="inlineStr">
        <is>
          <t>FR</t>
        </is>
      </c>
      <c r="I1843" s="127" t="inlineStr">
        <is>
          <t>111129</t>
        </is>
      </c>
      <c r="J1843" s="127" t="inlineStr">
        <is>
          <t>111129</t>
        </is>
      </c>
      <c r="K1843" s="127" t="inlineStr">
        <is>
          <t>999999</t>
        </is>
      </c>
      <c r="L1843" s="127" t="inlineStr">
        <is>
          <t>XT414314402TS</t>
        </is>
      </c>
      <c r="M1843" s="127" t="inlineStr">
        <is>
          <t>N</t>
        </is>
      </c>
      <c r="N1843" s="127" t="inlineStr">
        <is>
          <t>Transport</t>
        </is>
      </c>
      <c r="O1843" s="127" t="inlineStr">
        <is>
          <t>N</t>
        </is>
      </c>
      <c r="P1843" s="127" t="inlineStr">
        <is>
          <t>S</t>
        </is>
      </c>
      <c r="Q1843" s="127" t="inlineStr">
        <is>
          <t>ZA</t>
        </is>
      </c>
      <c r="R1843" s="147" t="n">
        <v>4.166</v>
      </c>
      <c r="S1843" s="127" t="inlineStr">
        <is>
          <t>6C</t>
        </is>
      </c>
      <c r="T1843" s="148" t="n">
        <v>9.69</v>
      </c>
      <c r="U1843" s="127" t="inlineStr">
        <is>
          <t>LA RUCHE LOGISTIQUE</t>
        </is>
      </c>
      <c r="W1843" s="8">
        <f>IF(C1843&lt;&gt;2,"",IF(S1843="5X","5XK",IF(S1843="5Y","5YK",IF(S1843="6B","6BK",IF(S1843="6C","6CK","")))))</f>
        <v/>
      </c>
      <c r="X1843" s="8">
        <f>IF(S1843="6B",_xlfn.XLOOKUP(H1843,'Zoning 2shop'!A:A,'Zoning 2shop'!B:B),IF(S1843="6C",_xlfn.XLOOKUP(G1843,'Zoning 2shop'!C:C,'Zoning 2shop'!D:D),""))</f>
        <v/>
      </c>
      <c r="Y1843" s="112">
        <f>AB1843/Z1843</f>
        <v/>
      </c>
      <c r="Z1843" s="4">
        <f>T1843</f>
        <v/>
      </c>
      <c r="AA1843" s="4">
        <f>IF(OR(S1843="6C",S1843="6B",S1843="5X",S1843="5Y"),0.08,0.5)</f>
        <v/>
      </c>
      <c r="AB1843" s="4">
        <f>$AG$5/$AG$2*Z1843</f>
        <v/>
      </c>
      <c r="AC1843" s="19">
        <f>Z1843+AA1843</f>
        <v/>
      </c>
      <c r="AD1843" s="8">
        <f>IF(COUNTIF(Catégories!A:A,N1843)=0,"catégorie inconnue",LOOKUP(N1843,Catégories!A:A,Catégories!B:B))</f>
        <v/>
      </c>
      <c r="AE1843" s="21">
        <f>SUM(Z1843:AB1843)</f>
        <v/>
      </c>
    </row>
    <row r="1844" hidden="1" s="101">
      <c r="B1844" s="127" t="inlineStr">
        <is>
          <t>13624021</t>
        </is>
      </c>
      <c r="C1844" s="127" t="inlineStr">
        <is>
          <t>2</t>
        </is>
      </c>
      <c r="D1844" s="123" t="n">
        <v>46160</v>
      </c>
      <c r="E1844" s="127" t="inlineStr">
        <is>
          <t>52064</t>
        </is>
      </c>
      <c r="F1844" s="127" t="inlineStr">
        <is>
          <t>21320</t>
        </is>
      </c>
      <c r="G1844" s="127" t="inlineStr">
        <is>
          <t>DE</t>
        </is>
      </c>
      <c r="H1844" s="127" t="inlineStr">
        <is>
          <t>FR</t>
        </is>
      </c>
      <c r="I1844" s="127" t="inlineStr">
        <is>
          <t>110105</t>
        </is>
      </c>
      <c r="J1844" s="127" t="inlineStr">
        <is>
          <t>110105</t>
        </is>
      </c>
      <c r="K1844" s="127" t="inlineStr">
        <is>
          <t>999999</t>
        </is>
      </c>
      <c r="L1844" s="127" t="inlineStr">
        <is>
          <t>XT414315283TS</t>
        </is>
      </c>
      <c r="M1844" s="127" t="inlineStr">
        <is>
          <t>N</t>
        </is>
      </c>
      <c r="N1844" s="127" t="inlineStr">
        <is>
          <t>Transport</t>
        </is>
      </c>
      <c r="O1844" s="127" t="inlineStr">
        <is>
          <t>N</t>
        </is>
      </c>
      <c r="P1844" s="127" t="inlineStr">
        <is>
          <t>S</t>
        </is>
      </c>
      <c r="Q1844" s="127" t="inlineStr">
        <is>
          <t>ZA</t>
        </is>
      </c>
      <c r="R1844" s="147" t="n">
        <v>1.766</v>
      </c>
      <c r="S1844" s="127" t="inlineStr">
        <is>
          <t>6C</t>
        </is>
      </c>
      <c r="T1844" s="148" t="n">
        <v>5.88</v>
      </c>
      <c r="U1844" s="127" t="inlineStr">
        <is>
          <t>LA RUCHE LOGISTIQUE</t>
        </is>
      </c>
      <c r="W1844" s="8">
        <f>IF(C1844&lt;&gt;2,"",IF(S1844="5X","5XK",IF(S1844="5Y","5YK",IF(S1844="6B","6BK",IF(S1844="6C","6CK","")))))</f>
        <v/>
      </c>
      <c r="X1844" s="8">
        <f>IF(S1844="6B",_xlfn.XLOOKUP(H1844,'Zoning 2shop'!A:A,'Zoning 2shop'!B:B),IF(S1844="6C",_xlfn.XLOOKUP(G1844,'Zoning 2shop'!C:C,'Zoning 2shop'!D:D),""))</f>
        <v/>
      </c>
      <c r="Y1844" s="112">
        <f>AB1844/Z1844</f>
        <v/>
      </c>
      <c r="Z1844" s="4">
        <f>T1844</f>
        <v/>
      </c>
      <c r="AA1844" s="4">
        <f>IF(OR(S1844="6C",S1844="6B",S1844="5X",S1844="5Y"),0.08,0.5)</f>
        <v/>
      </c>
      <c r="AB1844" s="4">
        <f>$AG$5/$AG$2*Z1844</f>
        <v/>
      </c>
      <c r="AC1844" s="19">
        <f>Z1844+AA1844</f>
        <v/>
      </c>
      <c r="AD1844" s="8">
        <f>IF(COUNTIF(Catégories!A:A,N1844)=0,"catégorie inconnue",LOOKUP(N1844,Catégories!A:A,Catégories!B:B))</f>
        <v/>
      </c>
      <c r="AE1844" s="21">
        <f>SUM(Z1844:AB1844)</f>
        <v/>
      </c>
    </row>
    <row r="1845" hidden="1" s="101">
      <c r="B1845" s="127" t="inlineStr">
        <is>
          <t>13624021</t>
        </is>
      </c>
      <c r="C1845" s="127" t="inlineStr">
        <is>
          <t>2</t>
        </is>
      </c>
      <c r="D1845" s="123" t="n">
        <v>46160</v>
      </c>
      <c r="E1845" s="127" t="inlineStr">
        <is>
          <t>74321</t>
        </is>
      </c>
      <c r="F1845" s="127" t="inlineStr">
        <is>
          <t>21320</t>
        </is>
      </c>
      <c r="G1845" s="127" t="inlineStr">
        <is>
          <t>DE</t>
        </is>
      </c>
      <c r="H1845" s="127" t="inlineStr">
        <is>
          <t>FR</t>
        </is>
      </c>
      <c r="I1845" s="127" t="inlineStr">
        <is>
          <t>110043</t>
        </is>
      </c>
      <c r="J1845" s="127" t="inlineStr">
        <is>
          <t>110043</t>
        </is>
      </c>
      <c r="K1845" s="127" t="inlineStr">
        <is>
          <t>999999</t>
        </is>
      </c>
      <c r="L1845" s="127" t="inlineStr">
        <is>
          <t>XT414319373TS</t>
        </is>
      </c>
      <c r="M1845" s="127" t="inlineStr">
        <is>
          <t>N</t>
        </is>
      </c>
      <c r="N1845" s="127" t="inlineStr">
        <is>
          <t>Transport</t>
        </is>
      </c>
      <c r="O1845" s="127" t="inlineStr">
        <is>
          <t>N</t>
        </is>
      </c>
      <c r="P1845" s="127" t="inlineStr">
        <is>
          <t>S</t>
        </is>
      </c>
      <c r="Q1845" s="127" t="inlineStr">
        <is>
          <t>ZA</t>
        </is>
      </c>
      <c r="R1845" s="147" t="n">
        <v>0.09</v>
      </c>
      <c r="S1845" s="127" t="inlineStr">
        <is>
          <t>6C</t>
        </is>
      </c>
      <c r="T1845" s="148" t="n">
        <v>5.33</v>
      </c>
      <c r="U1845" s="127" t="inlineStr">
        <is>
          <t>LA RUCHE LOGISTIQUE</t>
        </is>
      </c>
      <c r="W1845" s="8">
        <f>IF(C1845&lt;&gt;2,"",IF(S1845="5X","5XK",IF(S1845="5Y","5YK",IF(S1845="6B","6BK",IF(S1845="6C","6CK","")))))</f>
        <v/>
      </c>
      <c r="X1845" s="8">
        <f>IF(S1845="6B",_xlfn.XLOOKUP(H1845,'Zoning 2shop'!A:A,'Zoning 2shop'!B:B),IF(S1845="6C",_xlfn.XLOOKUP(G1845,'Zoning 2shop'!C:C,'Zoning 2shop'!D:D),""))</f>
        <v/>
      </c>
      <c r="Y1845" s="112">
        <f>AB1845/Z1845</f>
        <v/>
      </c>
      <c r="Z1845" s="4">
        <f>T1845</f>
        <v/>
      </c>
      <c r="AA1845" s="4">
        <f>IF(OR(S1845="6C",S1845="6B",S1845="5X",S1845="5Y"),0.08,0.5)</f>
        <v/>
      </c>
      <c r="AB1845" s="4">
        <f>$AG$5/$AG$2*Z1845</f>
        <v/>
      </c>
      <c r="AC1845" s="19">
        <f>Z1845+AA1845</f>
        <v/>
      </c>
      <c r="AD1845" s="8">
        <f>IF(COUNTIF(Catégories!A:A,N1845)=0,"catégorie inconnue",LOOKUP(N1845,Catégories!A:A,Catégories!B:B))</f>
        <v/>
      </c>
      <c r="AE1845" s="21">
        <f>SUM(Z1845:AB1845)</f>
        <v/>
      </c>
    </row>
    <row r="1846" hidden="1" s="101">
      <c r="B1846" s="127" t="inlineStr">
        <is>
          <t>13624021</t>
        </is>
      </c>
      <c r="C1846" s="127" t="inlineStr">
        <is>
          <t>2</t>
        </is>
      </c>
      <c r="D1846" s="123" t="n">
        <v>46160</v>
      </c>
      <c r="E1846" s="127" t="inlineStr">
        <is>
          <t>71111</t>
        </is>
      </c>
      <c r="F1846" s="127" t="inlineStr">
        <is>
          <t>21320</t>
        </is>
      </c>
      <c r="G1846" s="127" t="inlineStr">
        <is>
          <t>DE</t>
        </is>
      </c>
      <c r="H1846" s="127" t="inlineStr">
        <is>
          <t>FR</t>
        </is>
      </c>
      <c r="I1846" s="127" t="inlineStr">
        <is>
          <t>111327</t>
        </is>
      </c>
      <c r="J1846" s="127" t="inlineStr">
        <is>
          <t>111327</t>
        </is>
      </c>
      <c r="K1846" s="127" t="inlineStr">
        <is>
          <t>999999</t>
        </is>
      </c>
      <c r="L1846" s="127" t="inlineStr">
        <is>
          <t>XT414321160TS</t>
        </is>
      </c>
      <c r="M1846" s="127" t="inlineStr">
        <is>
          <t>N</t>
        </is>
      </c>
      <c r="N1846" s="127" t="inlineStr">
        <is>
          <t>Transport</t>
        </is>
      </c>
      <c r="O1846" s="127" t="inlineStr">
        <is>
          <t>N</t>
        </is>
      </c>
      <c r="P1846" s="127" t="inlineStr">
        <is>
          <t>S</t>
        </is>
      </c>
      <c r="Q1846" s="127" t="inlineStr">
        <is>
          <t>ZA</t>
        </is>
      </c>
      <c r="R1846" s="147" t="n">
        <v>1.104</v>
      </c>
      <c r="S1846" s="127" t="inlineStr">
        <is>
          <t>6C</t>
        </is>
      </c>
      <c r="T1846" s="148" t="n">
        <v>5.88</v>
      </c>
      <c r="U1846" s="127" t="inlineStr">
        <is>
          <t>LA RUCHE LOGISTIQUE</t>
        </is>
      </c>
      <c r="W1846" s="8">
        <f>IF(C1846&lt;&gt;2,"",IF(S1846="5X","5XK",IF(S1846="5Y","5YK",IF(S1846="6B","6BK",IF(S1846="6C","6CK","")))))</f>
        <v/>
      </c>
      <c r="X1846" s="8">
        <f>IF(S1846="6B",_xlfn.XLOOKUP(H1846,'Zoning 2shop'!A:A,'Zoning 2shop'!B:B),IF(S1846="6C",_xlfn.XLOOKUP(G1846,'Zoning 2shop'!C:C,'Zoning 2shop'!D:D),""))</f>
        <v/>
      </c>
      <c r="Y1846" s="112">
        <f>AB1846/Z1846</f>
        <v/>
      </c>
      <c r="Z1846" s="4">
        <f>T1846</f>
        <v/>
      </c>
      <c r="AA1846" s="4">
        <f>IF(OR(S1846="6C",S1846="6B",S1846="5X",S1846="5Y"),0.08,0.5)</f>
        <v/>
      </c>
      <c r="AB1846" s="4">
        <f>$AG$5/$AG$2*Z1846</f>
        <v/>
      </c>
      <c r="AC1846" s="19">
        <f>Z1846+AA1846</f>
        <v/>
      </c>
      <c r="AD1846" s="8">
        <f>IF(COUNTIF(Catégories!A:A,N1846)=0,"catégorie inconnue",LOOKUP(N1846,Catégories!A:A,Catégories!B:B))</f>
        <v/>
      </c>
      <c r="AE1846" s="21">
        <f>SUM(Z1846:AB1846)</f>
        <v/>
      </c>
    </row>
    <row r="1847" hidden="1" s="101">
      <c r="B1847" s="127" t="inlineStr">
        <is>
          <t>13624021</t>
        </is>
      </c>
      <c r="C1847" s="127" t="inlineStr">
        <is>
          <t>2</t>
        </is>
      </c>
      <c r="D1847" s="123" t="n">
        <v>46160</v>
      </c>
      <c r="E1847" s="127" t="inlineStr">
        <is>
          <t>64342</t>
        </is>
      </c>
      <c r="F1847" s="127" t="inlineStr">
        <is>
          <t>21320</t>
        </is>
      </c>
      <c r="G1847" s="127" t="inlineStr">
        <is>
          <t>DE</t>
        </is>
      </c>
      <c r="H1847" s="127" t="inlineStr">
        <is>
          <t>FR</t>
        </is>
      </c>
      <c r="I1847" s="127" t="inlineStr">
        <is>
          <t>106068</t>
        </is>
      </c>
      <c r="J1847" s="127" t="inlineStr">
        <is>
          <t>106068</t>
        </is>
      </c>
      <c r="K1847" s="127" t="inlineStr">
        <is>
          <t>999999</t>
        </is>
      </c>
      <c r="L1847" s="127" t="inlineStr">
        <is>
          <t>XT414321275TS</t>
        </is>
      </c>
      <c r="M1847" s="127" t="inlineStr">
        <is>
          <t>N</t>
        </is>
      </c>
      <c r="N1847" s="127" t="inlineStr">
        <is>
          <t>Transport</t>
        </is>
      </c>
      <c r="O1847" s="127" t="inlineStr">
        <is>
          <t>N</t>
        </is>
      </c>
      <c r="P1847" s="127" t="inlineStr">
        <is>
          <t>S</t>
        </is>
      </c>
      <c r="Q1847" s="127" t="inlineStr">
        <is>
          <t>ZA</t>
        </is>
      </c>
      <c r="R1847" s="147" t="n">
        <v>6.273</v>
      </c>
      <c r="S1847" s="127" t="inlineStr">
        <is>
          <t>6C</t>
        </is>
      </c>
      <c r="T1847" s="148" t="n">
        <v>11.01</v>
      </c>
      <c r="U1847" s="127" t="inlineStr">
        <is>
          <t>LA RUCHE LOGISTIQUE</t>
        </is>
      </c>
      <c r="W1847" s="8">
        <f>IF(C1847&lt;&gt;2,"",IF(S1847="5X","5XK",IF(S1847="5Y","5YK",IF(S1847="6B","6BK",IF(S1847="6C","6CK","")))))</f>
        <v/>
      </c>
      <c r="X1847" s="8">
        <f>IF(S1847="6B",_xlfn.XLOOKUP(H1847,'Zoning 2shop'!A:A,'Zoning 2shop'!B:B),IF(S1847="6C",_xlfn.XLOOKUP(G1847,'Zoning 2shop'!C:C,'Zoning 2shop'!D:D),""))</f>
        <v/>
      </c>
      <c r="Y1847" s="112">
        <f>AB1847/Z1847</f>
        <v/>
      </c>
      <c r="Z1847" s="4">
        <f>T1847</f>
        <v/>
      </c>
      <c r="AA1847" s="4">
        <f>IF(OR(S1847="6C",S1847="6B",S1847="5X",S1847="5Y"),0.08,0.5)</f>
        <v/>
      </c>
      <c r="AB1847" s="4">
        <f>$AG$5/$AG$2*Z1847</f>
        <v/>
      </c>
      <c r="AC1847" s="19">
        <f>Z1847+AA1847</f>
        <v/>
      </c>
      <c r="AD1847" s="8">
        <f>IF(COUNTIF(Catégories!A:A,N1847)=0,"catégorie inconnue",LOOKUP(N1847,Catégories!A:A,Catégories!B:B))</f>
        <v/>
      </c>
      <c r="AE1847" s="21">
        <f>SUM(Z1847:AB1847)</f>
        <v/>
      </c>
    </row>
    <row r="1848" hidden="1" s="101">
      <c r="B1848" s="127" t="inlineStr">
        <is>
          <t>13624021</t>
        </is>
      </c>
      <c r="C1848" s="127" t="inlineStr">
        <is>
          <t>2</t>
        </is>
      </c>
      <c r="D1848" s="123" t="n">
        <v>46160</v>
      </c>
      <c r="E1848" s="127" t="inlineStr">
        <is>
          <t>49013</t>
        </is>
      </c>
      <c r="F1848" s="127" t="inlineStr">
        <is>
          <t>21320</t>
        </is>
      </c>
      <c r="G1848" s="127" t="inlineStr">
        <is>
          <t>ES</t>
        </is>
      </c>
      <c r="H1848" s="127" t="inlineStr">
        <is>
          <t>FR</t>
        </is>
      </c>
      <c r="I1848" s="127" t="inlineStr">
        <is>
          <t>110796</t>
        </is>
      </c>
      <c r="J1848" s="127" t="inlineStr">
        <is>
          <t>110796</t>
        </is>
      </c>
      <c r="K1848" s="127" t="inlineStr">
        <is>
          <t>999999</t>
        </is>
      </c>
      <c r="L1848" s="127" t="inlineStr">
        <is>
          <t>XT414322514TS</t>
        </is>
      </c>
      <c r="M1848" s="127" t="inlineStr">
        <is>
          <t>N</t>
        </is>
      </c>
      <c r="N1848" s="127" t="inlineStr">
        <is>
          <t>Transport</t>
        </is>
      </c>
      <c r="O1848" s="127" t="inlineStr">
        <is>
          <t>N</t>
        </is>
      </c>
      <c r="P1848" s="127" t="inlineStr">
        <is>
          <t>S</t>
        </is>
      </c>
      <c r="Q1848" s="127" t="inlineStr">
        <is>
          <t>ZA</t>
        </is>
      </c>
      <c r="R1848" s="147" t="n">
        <v>0.36</v>
      </c>
      <c r="S1848" s="127" t="inlineStr">
        <is>
          <t>6C</t>
        </is>
      </c>
      <c r="T1848" s="148" t="n">
        <v>6.4</v>
      </c>
      <c r="U1848" s="127" t="inlineStr">
        <is>
          <t>LA RUCHE LOGISTIQUE</t>
        </is>
      </c>
      <c r="W1848" s="8">
        <f>IF(C1848&lt;&gt;2,"",IF(S1848="5X","5XK",IF(S1848="5Y","5YK",IF(S1848="6B","6BK",IF(S1848="6C","6CK","")))))</f>
        <v/>
      </c>
      <c r="X1848" s="8">
        <f>IF(S1848="6B",_xlfn.XLOOKUP(H1848,'Zoning 2shop'!A:A,'Zoning 2shop'!B:B),IF(S1848="6C",_xlfn.XLOOKUP(G1848,'Zoning 2shop'!C:C,'Zoning 2shop'!D:D),""))</f>
        <v/>
      </c>
      <c r="Y1848" s="112">
        <f>AB1848/Z1848</f>
        <v/>
      </c>
      <c r="Z1848" s="4">
        <f>T1848</f>
        <v/>
      </c>
      <c r="AA1848" s="4">
        <f>IF(OR(S1848="6C",S1848="6B",S1848="5X",S1848="5Y"),0.08,0.5)</f>
        <v/>
      </c>
      <c r="AB1848" s="4">
        <f>$AG$5/$AG$2*Z1848</f>
        <v/>
      </c>
      <c r="AC1848" s="19">
        <f>Z1848+AA1848</f>
        <v/>
      </c>
      <c r="AD1848" s="8">
        <f>IF(COUNTIF(Catégories!A:A,N1848)=0,"catégorie inconnue",LOOKUP(N1848,Catégories!A:A,Catégories!B:B))</f>
        <v/>
      </c>
      <c r="AE1848" s="21">
        <f>SUM(Z1848:AB1848)</f>
        <v/>
      </c>
    </row>
    <row r="1849" hidden="1" s="101">
      <c r="B1849" s="127" t="inlineStr">
        <is>
          <t>13624021</t>
        </is>
      </c>
      <c r="C1849" s="127" t="inlineStr">
        <is>
          <t>2</t>
        </is>
      </c>
      <c r="D1849" s="123" t="n">
        <v>46160</v>
      </c>
      <c r="E1849" s="127" t="inlineStr">
        <is>
          <t>19069</t>
        </is>
      </c>
      <c r="F1849" s="127" t="inlineStr">
        <is>
          <t>21320</t>
        </is>
      </c>
      <c r="G1849" s="127" t="inlineStr">
        <is>
          <t>DE</t>
        </is>
      </c>
      <c r="H1849" s="127" t="inlineStr">
        <is>
          <t>FR</t>
        </is>
      </c>
      <c r="I1849" s="127" t="inlineStr">
        <is>
          <t>110656</t>
        </is>
      </c>
      <c r="J1849" s="127" t="inlineStr">
        <is>
          <t>110656</t>
        </is>
      </c>
      <c r="K1849" s="127" t="inlineStr">
        <is>
          <t>999999</t>
        </is>
      </c>
      <c r="L1849" s="127" t="inlineStr">
        <is>
          <t>XT414325250TS</t>
        </is>
      </c>
      <c r="M1849" s="127" t="inlineStr">
        <is>
          <t>N</t>
        </is>
      </c>
      <c r="N1849" s="127" t="inlineStr">
        <is>
          <t>Transport</t>
        </is>
      </c>
      <c r="O1849" s="127" t="inlineStr">
        <is>
          <t>N</t>
        </is>
      </c>
      <c r="P1849" s="127" t="inlineStr">
        <is>
          <t>S</t>
        </is>
      </c>
      <c r="Q1849" s="127" t="inlineStr">
        <is>
          <t>ZA</t>
        </is>
      </c>
      <c r="R1849" s="147" t="n">
        <v>4.532</v>
      </c>
      <c r="S1849" s="127" t="inlineStr">
        <is>
          <t>6C</t>
        </is>
      </c>
      <c r="T1849" s="148" t="n">
        <v>9.69</v>
      </c>
      <c r="U1849" s="127" t="inlineStr">
        <is>
          <t>LA RUCHE LOGISTIQUE</t>
        </is>
      </c>
      <c r="W1849" s="8">
        <f>IF(C1849&lt;&gt;2,"",IF(S1849="5X","5XK",IF(S1849="5Y","5YK",IF(S1849="6B","6BK",IF(S1849="6C","6CK","")))))</f>
        <v/>
      </c>
      <c r="X1849" s="8">
        <f>IF(S1849="6B",_xlfn.XLOOKUP(H1849,'Zoning 2shop'!A:A,'Zoning 2shop'!B:B),IF(S1849="6C",_xlfn.XLOOKUP(G1849,'Zoning 2shop'!C:C,'Zoning 2shop'!D:D),""))</f>
        <v/>
      </c>
      <c r="Y1849" s="112">
        <f>AB1849/Z1849</f>
        <v/>
      </c>
      <c r="Z1849" s="4">
        <f>T1849</f>
        <v/>
      </c>
      <c r="AA1849" s="4">
        <f>IF(OR(S1849="6C",S1849="6B",S1849="5X",S1849="5Y"),0.08,0.5)</f>
        <v/>
      </c>
      <c r="AB1849" s="4">
        <f>$AG$5/$AG$2*Z1849</f>
        <v/>
      </c>
      <c r="AC1849" s="19">
        <f>Z1849+AA1849</f>
        <v/>
      </c>
      <c r="AD1849" s="8">
        <f>IF(COUNTIF(Catégories!A:A,N1849)=0,"catégorie inconnue",LOOKUP(N1849,Catégories!A:A,Catégories!B:B))</f>
        <v/>
      </c>
      <c r="AE1849" s="21">
        <f>SUM(Z1849:AB1849)</f>
        <v/>
      </c>
    </row>
    <row r="1850" hidden="1" s="101">
      <c r="B1850" s="127" t="inlineStr">
        <is>
          <t>13624021</t>
        </is>
      </c>
      <c r="C1850" s="127" t="inlineStr">
        <is>
          <t>2</t>
        </is>
      </c>
      <c r="D1850" s="123" t="n">
        <v>46160</v>
      </c>
      <c r="E1850" s="127" t="inlineStr">
        <is>
          <t>70619</t>
        </is>
      </c>
      <c r="F1850" s="127" t="inlineStr">
        <is>
          <t>21320</t>
        </is>
      </c>
      <c r="G1850" s="127" t="inlineStr">
        <is>
          <t>DE</t>
        </is>
      </c>
      <c r="H1850" s="127" t="inlineStr">
        <is>
          <t>FR</t>
        </is>
      </c>
      <c r="I1850" s="127" t="inlineStr">
        <is>
          <t>112546</t>
        </is>
      </c>
      <c r="J1850" s="127" t="inlineStr">
        <is>
          <t>112546</t>
        </is>
      </c>
      <c r="K1850" s="127" t="inlineStr">
        <is>
          <t>999999</t>
        </is>
      </c>
      <c r="L1850" s="127" t="inlineStr">
        <is>
          <t>XT414327627TS</t>
        </is>
      </c>
      <c r="M1850" s="127" t="inlineStr">
        <is>
          <t>N</t>
        </is>
      </c>
      <c r="N1850" s="127" t="inlineStr">
        <is>
          <t>Transport</t>
        </is>
      </c>
      <c r="O1850" s="127" t="inlineStr">
        <is>
          <t>N</t>
        </is>
      </c>
      <c r="P1850" s="127" t="inlineStr">
        <is>
          <t>S</t>
        </is>
      </c>
      <c r="Q1850" s="127" t="inlineStr">
        <is>
          <t>ZA</t>
        </is>
      </c>
      <c r="R1850" s="147" t="n">
        <v>0.775</v>
      </c>
      <c r="S1850" s="127" t="inlineStr">
        <is>
          <t>6C</t>
        </is>
      </c>
      <c r="T1850" s="148" t="n">
        <v>5.55</v>
      </c>
      <c r="U1850" s="127" t="inlineStr">
        <is>
          <t>LA RUCHE LOGISTIQUE</t>
        </is>
      </c>
      <c r="W1850" s="8">
        <f>IF(C1850&lt;&gt;2,"",IF(S1850="5X","5XK",IF(S1850="5Y","5YK",IF(S1850="6B","6BK",IF(S1850="6C","6CK","")))))</f>
        <v/>
      </c>
      <c r="X1850" s="8">
        <f>IF(S1850="6B",_xlfn.XLOOKUP(H1850,'Zoning 2shop'!A:A,'Zoning 2shop'!B:B),IF(S1850="6C",_xlfn.XLOOKUP(G1850,'Zoning 2shop'!C:C,'Zoning 2shop'!D:D),""))</f>
        <v/>
      </c>
      <c r="Y1850" s="112">
        <f>AB1850/Z1850</f>
        <v/>
      </c>
      <c r="Z1850" s="4">
        <f>T1850</f>
        <v/>
      </c>
      <c r="AA1850" s="4">
        <f>IF(OR(S1850="6C",S1850="6B",S1850="5X",S1850="5Y"),0.08,0.5)</f>
        <v/>
      </c>
      <c r="AB1850" s="4">
        <f>$AG$5/$AG$2*Z1850</f>
        <v/>
      </c>
      <c r="AC1850" s="19">
        <f>Z1850+AA1850</f>
        <v/>
      </c>
      <c r="AD1850" s="8">
        <f>IF(COUNTIF(Catégories!A:A,N1850)=0,"catégorie inconnue",LOOKUP(N1850,Catégories!A:A,Catégories!B:B))</f>
        <v/>
      </c>
      <c r="AE1850" s="21">
        <f>SUM(Z1850:AB1850)</f>
        <v/>
      </c>
    </row>
    <row r="1851" hidden="1" s="101">
      <c r="B1851" s="127" t="inlineStr">
        <is>
          <t>13624021</t>
        </is>
      </c>
      <c r="C1851" s="127" t="inlineStr">
        <is>
          <t>2</t>
        </is>
      </c>
      <c r="D1851" s="123" t="n">
        <v>46160</v>
      </c>
      <c r="E1851" s="127" t="inlineStr">
        <is>
          <t>91074</t>
        </is>
      </c>
      <c r="F1851" s="127" t="inlineStr">
        <is>
          <t>21320</t>
        </is>
      </c>
      <c r="G1851" s="127" t="inlineStr">
        <is>
          <t>DE</t>
        </is>
      </c>
      <c r="H1851" s="127" t="inlineStr">
        <is>
          <t>FR</t>
        </is>
      </c>
      <c r="I1851" s="127" t="inlineStr">
        <is>
          <t>104896</t>
        </is>
      </c>
      <c r="J1851" s="127" t="inlineStr">
        <is>
          <t>104896</t>
        </is>
      </c>
      <c r="K1851" s="127" t="inlineStr">
        <is>
          <t>999999</t>
        </is>
      </c>
      <c r="L1851" s="127" t="inlineStr">
        <is>
          <t>XT414327984TS</t>
        </is>
      </c>
      <c r="M1851" s="127" t="inlineStr">
        <is>
          <t>N</t>
        </is>
      </c>
      <c r="N1851" s="127" t="inlineStr">
        <is>
          <t>Transport</t>
        </is>
      </c>
      <c r="O1851" s="127" t="inlineStr">
        <is>
          <t>N</t>
        </is>
      </c>
      <c r="P1851" s="127" t="inlineStr">
        <is>
          <t>S</t>
        </is>
      </c>
      <c r="Q1851" s="127" t="inlineStr">
        <is>
          <t>ZA</t>
        </is>
      </c>
      <c r="R1851" s="147" t="n">
        <v>1.575</v>
      </c>
      <c r="S1851" s="127" t="inlineStr">
        <is>
          <t>6C</t>
        </is>
      </c>
      <c r="T1851" s="148" t="n">
        <v>5.88</v>
      </c>
      <c r="U1851" s="127" t="inlineStr">
        <is>
          <t>LA RUCHE LOGISTIQUE</t>
        </is>
      </c>
      <c r="W1851" s="8">
        <f>IF(C1851&lt;&gt;2,"",IF(S1851="5X","5XK",IF(S1851="5Y","5YK",IF(S1851="6B","6BK",IF(S1851="6C","6CK","")))))</f>
        <v/>
      </c>
      <c r="X1851" s="8">
        <f>IF(S1851="6B",_xlfn.XLOOKUP(H1851,'Zoning 2shop'!A:A,'Zoning 2shop'!B:B),IF(S1851="6C",_xlfn.XLOOKUP(G1851,'Zoning 2shop'!C:C,'Zoning 2shop'!D:D),""))</f>
        <v/>
      </c>
      <c r="Y1851" s="112">
        <f>AB1851/Z1851</f>
        <v/>
      </c>
      <c r="Z1851" s="4">
        <f>T1851</f>
        <v/>
      </c>
      <c r="AA1851" s="4">
        <f>IF(OR(S1851="6C",S1851="6B",S1851="5X",S1851="5Y"),0.08,0.5)</f>
        <v/>
      </c>
      <c r="AB1851" s="4">
        <f>$AG$5/$AG$2*Z1851</f>
        <v/>
      </c>
      <c r="AC1851" s="19">
        <f>Z1851+AA1851</f>
        <v/>
      </c>
      <c r="AD1851" s="8">
        <f>IF(COUNTIF(Catégories!A:A,N1851)=0,"catégorie inconnue",LOOKUP(N1851,Catégories!A:A,Catégories!B:B))</f>
        <v/>
      </c>
      <c r="AE1851" s="21">
        <f>SUM(Z1851:AB1851)</f>
        <v/>
      </c>
    </row>
    <row r="1852" hidden="1" s="101">
      <c r="B1852" s="127" t="inlineStr">
        <is>
          <t>13624021</t>
        </is>
      </c>
      <c r="C1852" s="127" t="inlineStr">
        <is>
          <t>2</t>
        </is>
      </c>
      <c r="D1852" s="123" t="n">
        <v>46160</v>
      </c>
      <c r="E1852" s="127" t="inlineStr">
        <is>
          <t>4101 JG</t>
        </is>
      </c>
      <c r="F1852" s="127" t="inlineStr">
        <is>
          <t>21320</t>
        </is>
      </c>
      <c r="G1852" s="127" t="inlineStr">
        <is>
          <t>NL</t>
        </is>
      </c>
      <c r="H1852" s="127" t="inlineStr">
        <is>
          <t>FR</t>
        </is>
      </c>
      <c r="I1852" s="127" t="inlineStr">
        <is>
          <t>108957</t>
        </is>
      </c>
      <c r="J1852" s="127" t="inlineStr">
        <is>
          <t>108957</t>
        </is>
      </c>
      <c r="K1852" s="127" t="inlineStr">
        <is>
          <t>999999</t>
        </is>
      </c>
      <c r="L1852" s="127" t="inlineStr">
        <is>
          <t>XT414328565TS</t>
        </is>
      </c>
      <c r="M1852" s="127" t="inlineStr">
        <is>
          <t>N</t>
        </is>
      </c>
      <c r="N1852" s="127" t="inlineStr">
        <is>
          <t>Transport</t>
        </is>
      </c>
      <c r="O1852" s="127" t="inlineStr">
        <is>
          <t>N</t>
        </is>
      </c>
      <c r="P1852" s="127" t="inlineStr">
        <is>
          <t>S</t>
        </is>
      </c>
      <c r="Q1852" s="127" t="inlineStr">
        <is>
          <t>ZA</t>
        </is>
      </c>
      <c r="R1852" s="147" t="n">
        <v>0.882</v>
      </c>
      <c r="S1852" s="127" t="inlineStr">
        <is>
          <t>6C</t>
        </is>
      </c>
      <c r="T1852" s="148" t="n">
        <v>5.55</v>
      </c>
      <c r="U1852" s="127" t="inlineStr">
        <is>
          <t>LA RUCHE LOGISTIQUE</t>
        </is>
      </c>
      <c r="W1852" s="8">
        <f>IF(C1852&lt;&gt;2,"",IF(S1852="5X","5XK",IF(S1852="5Y","5YK",IF(S1852="6B","6BK",IF(S1852="6C","6CK","")))))</f>
        <v/>
      </c>
      <c r="X1852" s="8">
        <f>IF(S1852="6B",_xlfn.XLOOKUP(H1852,'Zoning 2shop'!A:A,'Zoning 2shop'!B:B),IF(S1852="6C",_xlfn.XLOOKUP(G1852,'Zoning 2shop'!C:C,'Zoning 2shop'!D:D),""))</f>
        <v/>
      </c>
      <c r="Y1852" s="112">
        <f>AB1852/Z1852</f>
        <v/>
      </c>
      <c r="Z1852" s="4">
        <f>T1852</f>
        <v/>
      </c>
      <c r="AA1852" s="4">
        <f>IF(OR(S1852="6C",S1852="6B",S1852="5X",S1852="5Y"),0.08,0.5)</f>
        <v/>
      </c>
      <c r="AB1852" s="4">
        <f>$AG$5/$AG$2*Z1852</f>
        <v/>
      </c>
      <c r="AC1852" s="19">
        <f>Z1852+AA1852</f>
        <v/>
      </c>
      <c r="AD1852" s="8">
        <f>IF(COUNTIF(Catégories!A:A,N1852)=0,"catégorie inconnue",LOOKUP(N1852,Catégories!A:A,Catégories!B:B))</f>
        <v/>
      </c>
      <c r="AE1852" s="21">
        <f>SUM(Z1852:AB1852)</f>
        <v/>
      </c>
    </row>
    <row r="1853" hidden="1" s="101">
      <c r="B1853" s="127" t="inlineStr">
        <is>
          <t>13624021</t>
        </is>
      </c>
      <c r="C1853" s="127" t="inlineStr">
        <is>
          <t>2</t>
        </is>
      </c>
      <c r="D1853" s="123" t="n">
        <v>46160</v>
      </c>
      <c r="E1853" s="127" t="inlineStr">
        <is>
          <t>70567</t>
        </is>
      </c>
      <c r="F1853" s="127" t="inlineStr">
        <is>
          <t>21320</t>
        </is>
      </c>
      <c r="G1853" s="127" t="inlineStr">
        <is>
          <t>DE</t>
        </is>
      </c>
      <c r="H1853" s="127" t="inlineStr">
        <is>
          <t>FR</t>
        </is>
      </c>
      <c r="I1853" s="127" t="inlineStr">
        <is>
          <t>109102</t>
        </is>
      </c>
      <c r="J1853" s="127" t="inlineStr">
        <is>
          <t>109102</t>
        </is>
      </c>
      <c r="K1853" s="127" t="inlineStr">
        <is>
          <t>999999</t>
        </is>
      </c>
      <c r="L1853" s="127" t="inlineStr">
        <is>
          <t>XT414329424TS</t>
        </is>
      </c>
      <c r="M1853" s="127" t="inlineStr">
        <is>
          <t>N</t>
        </is>
      </c>
      <c r="N1853" s="127" t="inlineStr">
        <is>
          <t>Transport</t>
        </is>
      </c>
      <c r="O1853" s="127" t="inlineStr">
        <is>
          <t>N</t>
        </is>
      </c>
      <c r="P1853" s="127" t="inlineStr">
        <is>
          <t>S</t>
        </is>
      </c>
      <c r="Q1853" s="127" t="inlineStr">
        <is>
          <t>ZA</t>
        </is>
      </c>
      <c r="R1853" s="147" t="n">
        <v>0.27</v>
      </c>
      <c r="S1853" s="127" t="inlineStr">
        <is>
          <t>6C</t>
        </is>
      </c>
      <c r="T1853" s="148" t="n">
        <v>5.33</v>
      </c>
      <c r="U1853" s="127" t="inlineStr">
        <is>
          <t>LA RUCHE LOGISTIQUE</t>
        </is>
      </c>
      <c r="W1853" s="8">
        <f>IF(C1853&lt;&gt;2,"",IF(S1853="5X","5XK",IF(S1853="5Y","5YK",IF(S1853="6B","6BK",IF(S1853="6C","6CK","")))))</f>
        <v/>
      </c>
      <c r="X1853" s="8">
        <f>IF(S1853="6B",_xlfn.XLOOKUP(H1853,'Zoning 2shop'!A:A,'Zoning 2shop'!B:B),IF(S1853="6C",_xlfn.XLOOKUP(G1853,'Zoning 2shop'!C:C,'Zoning 2shop'!D:D),""))</f>
        <v/>
      </c>
      <c r="Y1853" s="112">
        <f>AB1853/Z1853</f>
        <v/>
      </c>
      <c r="Z1853" s="4">
        <f>T1853</f>
        <v/>
      </c>
      <c r="AA1853" s="4">
        <f>IF(OR(S1853="6C",S1853="6B",S1853="5X",S1853="5Y"),0.08,0.5)</f>
        <v/>
      </c>
      <c r="AB1853" s="4">
        <f>$AG$5/$AG$2*Z1853</f>
        <v/>
      </c>
      <c r="AC1853" s="19">
        <f>Z1853+AA1853</f>
        <v/>
      </c>
      <c r="AD1853" s="8">
        <f>IF(COUNTIF(Catégories!A:A,N1853)=0,"catégorie inconnue",LOOKUP(N1853,Catégories!A:A,Catégories!B:B))</f>
        <v/>
      </c>
      <c r="AE1853" s="21">
        <f>SUM(Z1853:AB1853)</f>
        <v/>
      </c>
    </row>
    <row r="1854" hidden="1" s="101">
      <c r="B1854" s="127" t="inlineStr">
        <is>
          <t>13624021</t>
        </is>
      </c>
      <c r="C1854" s="127" t="inlineStr">
        <is>
          <t>2</t>
        </is>
      </c>
      <c r="D1854" s="123" t="n">
        <v>46160</v>
      </c>
      <c r="E1854" s="127" t="inlineStr">
        <is>
          <t>53804</t>
        </is>
      </c>
      <c r="F1854" s="127" t="inlineStr">
        <is>
          <t>21320</t>
        </is>
      </c>
      <c r="G1854" s="127" t="inlineStr">
        <is>
          <t>DE</t>
        </is>
      </c>
      <c r="H1854" s="127" t="inlineStr">
        <is>
          <t>FR</t>
        </is>
      </c>
      <c r="I1854" s="127" t="inlineStr">
        <is>
          <t>112340</t>
        </is>
      </c>
      <c r="J1854" s="127" t="inlineStr">
        <is>
          <t>112340</t>
        </is>
      </c>
      <c r="K1854" s="127" t="inlineStr">
        <is>
          <t>999999</t>
        </is>
      </c>
      <c r="L1854" s="127" t="inlineStr">
        <is>
          <t>XT414331785TS</t>
        </is>
      </c>
      <c r="M1854" s="127" t="inlineStr">
        <is>
          <t>N</t>
        </is>
      </c>
      <c r="N1854" s="127" t="inlineStr">
        <is>
          <t>Transport</t>
        </is>
      </c>
      <c r="O1854" s="127" t="inlineStr">
        <is>
          <t>N</t>
        </is>
      </c>
      <c r="P1854" s="127" t="inlineStr">
        <is>
          <t>S</t>
        </is>
      </c>
      <c r="Q1854" s="127" t="inlineStr">
        <is>
          <t>ZA</t>
        </is>
      </c>
      <c r="R1854" s="147" t="n">
        <v>4.532</v>
      </c>
      <c r="S1854" s="127" t="inlineStr">
        <is>
          <t>6C</t>
        </is>
      </c>
      <c r="T1854" s="148" t="n">
        <v>9.69</v>
      </c>
      <c r="U1854" s="127" t="inlineStr">
        <is>
          <t>LA RUCHE LOGISTIQUE</t>
        </is>
      </c>
      <c r="W1854" s="8">
        <f>IF(C1854&lt;&gt;2,"",IF(S1854="5X","5XK",IF(S1854="5Y","5YK",IF(S1854="6B","6BK",IF(S1854="6C","6CK","")))))</f>
        <v/>
      </c>
      <c r="X1854" s="8">
        <f>IF(S1854="6B",_xlfn.XLOOKUP(H1854,'Zoning 2shop'!A:A,'Zoning 2shop'!B:B),IF(S1854="6C",_xlfn.XLOOKUP(G1854,'Zoning 2shop'!C:C,'Zoning 2shop'!D:D),""))</f>
        <v/>
      </c>
      <c r="Y1854" s="112">
        <f>AB1854/Z1854</f>
        <v/>
      </c>
      <c r="Z1854" s="4">
        <f>T1854</f>
        <v/>
      </c>
      <c r="AA1854" s="4">
        <f>IF(OR(S1854="6C",S1854="6B",S1854="5X",S1854="5Y"),0.08,0.5)</f>
        <v/>
      </c>
      <c r="AB1854" s="4">
        <f>$AG$5/$AG$2*Z1854</f>
        <v/>
      </c>
      <c r="AC1854" s="19">
        <f>Z1854+AA1854</f>
        <v/>
      </c>
      <c r="AD1854" s="8">
        <f>IF(COUNTIF(Catégories!A:A,N1854)=0,"catégorie inconnue",LOOKUP(N1854,Catégories!A:A,Catégories!B:B))</f>
        <v/>
      </c>
      <c r="AE1854" s="21">
        <f>SUM(Z1854:AB1854)</f>
        <v/>
      </c>
    </row>
    <row r="1855" hidden="1" s="101">
      <c r="B1855" s="127" t="inlineStr">
        <is>
          <t>13624021</t>
        </is>
      </c>
      <c r="C1855" s="127" t="inlineStr">
        <is>
          <t>2</t>
        </is>
      </c>
      <c r="D1855" s="123" t="n">
        <v>46160</v>
      </c>
      <c r="E1855" s="127" t="inlineStr">
        <is>
          <t>14513</t>
        </is>
      </c>
      <c r="F1855" s="127" t="inlineStr">
        <is>
          <t>21320</t>
        </is>
      </c>
      <c r="G1855" s="127" t="inlineStr">
        <is>
          <t>DE</t>
        </is>
      </c>
      <c r="H1855" s="127" t="inlineStr">
        <is>
          <t>FR</t>
        </is>
      </c>
      <c r="I1855" s="127" t="inlineStr">
        <is>
          <t>108730</t>
        </is>
      </c>
      <c r="J1855" s="127" t="inlineStr">
        <is>
          <t>108730</t>
        </is>
      </c>
      <c r="K1855" s="127" t="inlineStr">
        <is>
          <t>999999</t>
        </is>
      </c>
      <c r="L1855" s="127" t="inlineStr">
        <is>
          <t>XT414331799TS</t>
        </is>
      </c>
      <c r="M1855" s="127" t="inlineStr">
        <is>
          <t>N</t>
        </is>
      </c>
      <c r="N1855" s="127" t="inlineStr">
        <is>
          <t>Transport</t>
        </is>
      </c>
      <c r="O1855" s="127" t="inlineStr">
        <is>
          <t>N</t>
        </is>
      </c>
      <c r="P1855" s="127" t="inlineStr">
        <is>
          <t>S</t>
        </is>
      </c>
      <c r="Q1855" s="127" t="inlineStr">
        <is>
          <t>ZA</t>
        </is>
      </c>
      <c r="R1855" s="147" t="n">
        <v>1.2</v>
      </c>
      <c r="S1855" s="127" t="inlineStr">
        <is>
          <t>6C</t>
        </is>
      </c>
      <c r="T1855" s="148" t="n">
        <v>5.88</v>
      </c>
      <c r="U1855" s="127" t="inlineStr">
        <is>
          <t>LA RUCHE LOGISTIQUE</t>
        </is>
      </c>
      <c r="W1855" s="8">
        <f>IF(C1855&lt;&gt;2,"",IF(S1855="5X","5XK",IF(S1855="5Y","5YK",IF(S1855="6B","6BK",IF(S1855="6C","6CK","")))))</f>
        <v/>
      </c>
      <c r="X1855" s="8">
        <f>IF(S1855="6B",_xlfn.XLOOKUP(H1855,'Zoning 2shop'!A:A,'Zoning 2shop'!B:B),IF(S1855="6C",_xlfn.XLOOKUP(G1855,'Zoning 2shop'!C:C,'Zoning 2shop'!D:D),""))</f>
        <v/>
      </c>
      <c r="Y1855" s="112">
        <f>AB1855/Z1855</f>
        <v/>
      </c>
      <c r="Z1855" s="4">
        <f>T1855</f>
        <v/>
      </c>
      <c r="AA1855" s="4">
        <f>IF(OR(S1855="6C",S1855="6B",S1855="5X",S1855="5Y"),0.08,0.5)</f>
        <v/>
      </c>
      <c r="AB1855" s="4">
        <f>$AG$5/$AG$2*Z1855</f>
        <v/>
      </c>
      <c r="AC1855" s="19">
        <f>Z1855+AA1855</f>
        <v/>
      </c>
      <c r="AD1855" s="8">
        <f>IF(COUNTIF(Catégories!A:A,N1855)=0,"catégorie inconnue",LOOKUP(N1855,Catégories!A:A,Catégories!B:B))</f>
        <v/>
      </c>
      <c r="AE1855" s="21">
        <f>SUM(Z1855:AB1855)</f>
        <v/>
      </c>
    </row>
    <row r="1856" hidden="1" s="101">
      <c r="B1856" s="127" t="inlineStr">
        <is>
          <t>13624021</t>
        </is>
      </c>
      <c r="C1856" s="127" t="inlineStr">
        <is>
          <t>2</t>
        </is>
      </c>
      <c r="D1856" s="123" t="n">
        <v>46160</v>
      </c>
      <c r="E1856" s="127" t="inlineStr">
        <is>
          <t>754 52</t>
        </is>
      </c>
      <c r="F1856" s="127" t="inlineStr">
        <is>
          <t>21320</t>
        </is>
      </c>
      <c r="G1856" s="127" t="inlineStr">
        <is>
          <t>SE</t>
        </is>
      </c>
      <c r="H1856" s="127" t="inlineStr">
        <is>
          <t>FR</t>
        </is>
      </c>
      <c r="I1856" s="127" t="inlineStr">
        <is>
          <t>111181</t>
        </is>
      </c>
      <c r="J1856" s="127" t="inlineStr">
        <is>
          <t>111181</t>
        </is>
      </c>
      <c r="K1856" s="127" t="inlineStr">
        <is>
          <t>999999</t>
        </is>
      </c>
      <c r="L1856" s="127" t="inlineStr">
        <is>
          <t>XT414333565TS</t>
        </is>
      </c>
      <c r="M1856" s="127" t="inlineStr">
        <is>
          <t>N</t>
        </is>
      </c>
      <c r="N1856" s="127" t="inlineStr">
        <is>
          <t>Transport</t>
        </is>
      </c>
      <c r="O1856" s="127" t="inlineStr">
        <is>
          <t>N</t>
        </is>
      </c>
      <c r="P1856" s="127" t="inlineStr">
        <is>
          <t>S</t>
        </is>
      </c>
      <c r="Q1856" s="127" t="inlineStr">
        <is>
          <t>ZA</t>
        </is>
      </c>
      <c r="R1856" s="147" t="n">
        <v>4.787</v>
      </c>
      <c r="S1856" s="127" t="inlineStr">
        <is>
          <t>6C</t>
        </is>
      </c>
      <c r="T1856" s="148" t="n">
        <v>14.68</v>
      </c>
      <c r="U1856" s="127" t="inlineStr">
        <is>
          <t>LA RUCHE LOGISTIQUE</t>
        </is>
      </c>
      <c r="W1856" s="8">
        <f>IF(C1856&lt;&gt;2,"",IF(S1856="5X","5XK",IF(S1856="5Y","5YK",IF(S1856="6B","6BK",IF(S1856="6C","6CK","")))))</f>
        <v/>
      </c>
      <c r="X1856" s="8">
        <f>IF(S1856="6B",_xlfn.XLOOKUP(H1856,'Zoning 2shop'!A:A,'Zoning 2shop'!B:B),IF(S1856="6C",_xlfn.XLOOKUP(G1856,'Zoning 2shop'!C:C,'Zoning 2shop'!D:D),""))</f>
        <v/>
      </c>
      <c r="Y1856" s="112">
        <f>AB1856/Z1856</f>
        <v/>
      </c>
      <c r="Z1856" s="4">
        <f>T1856</f>
        <v/>
      </c>
      <c r="AA1856" s="4">
        <f>IF(OR(S1856="6C",S1856="6B",S1856="5X",S1856="5Y"),0.08,0.5)</f>
        <v/>
      </c>
      <c r="AB1856" s="4">
        <f>$AG$5/$AG$2*Z1856</f>
        <v/>
      </c>
      <c r="AC1856" s="19">
        <f>Z1856+AA1856</f>
        <v/>
      </c>
      <c r="AD1856" s="8">
        <f>IF(COUNTIF(Catégories!A:A,N1856)=0,"catégorie inconnue",LOOKUP(N1856,Catégories!A:A,Catégories!B:B))</f>
        <v/>
      </c>
      <c r="AE1856" s="21">
        <f>SUM(Z1856:AB1856)</f>
        <v/>
      </c>
    </row>
    <row r="1857" hidden="1" s="101">
      <c r="B1857" s="127" t="inlineStr">
        <is>
          <t>13624021</t>
        </is>
      </c>
      <c r="C1857" s="127" t="inlineStr">
        <is>
          <t>2</t>
        </is>
      </c>
      <c r="D1857" s="123" t="n">
        <v>46160</v>
      </c>
      <c r="E1857" s="127" t="inlineStr">
        <is>
          <t>81371</t>
        </is>
      </c>
      <c r="F1857" s="127" t="inlineStr">
        <is>
          <t>21320</t>
        </is>
      </c>
      <c r="G1857" s="127" t="inlineStr">
        <is>
          <t>DE</t>
        </is>
      </c>
      <c r="H1857" s="127" t="inlineStr">
        <is>
          <t>FR</t>
        </is>
      </c>
      <c r="I1857" s="127" t="inlineStr">
        <is>
          <t>112508</t>
        </is>
      </c>
      <c r="J1857" s="127" t="inlineStr">
        <is>
          <t>112508</t>
        </is>
      </c>
      <c r="K1857" s="127" t="inlineStr">
        <is>
          <t>999999</t>
        </is>
      </c>
      <c r="L1857" s="127" t="inlineStr">
        <is>
          <t>XT414334565TS</t>
        </is>
      </c>
      <c r="M1857" s="127" t="inlineStr">
        <is>
          <t>N</t>
        </is>
      </c>
      <c r="N1857" s="127" t="inlineStr">
        <is>
          <t>Transport</t>
        </is>
      </c>
      <c r="O1857" s="127" t="inlineStr">
        <is>
          <t>N</t>
        </is>
      </c>
      <c r="P1857" s="127" t="inlineStr">
        <is>
          <t>S</t>
        </is>
      </c>
      <c r="Q1857" s="127" t="inlineStr">
        <is>
          <t>ZA</t>
        </is>
      </c>
      <c r="R1857" s="147" t="n">
        <v>1.17</v>
      </c>
      <c r="S1857" s="127" t="inlineStr">
        <is>
          <t>6C</t>
        </is>
      </c>
      <c r="T1857" s="148" t="n">
        <v>5.88</v>
      </c>
      <c r="U1857" s="127" t="inlineStr">
        <is>
          <t>LA RUCHE LOGISTIQUE</t>
        </is>
      </c>
      <c r="W1857" s="8">
        <f>IF(C1857&lt;&gt;2,"",IF(S1857="5X","5XK",IF(S1857="5Y","5YK",IF(S1857="6B","6BK",IF(S1857="6C","6CK","")))))</f>
        <v/>
      </c>
      <c r="X1857" s="8">
        <f>IF(S1857="6B",_xlfn.XLOOKUP(H1857,'Zoning 2shop'!A:A,'Zoning 2shop'!B:B),IF(S1857="6C",_xlfn.XLOOKUP(G1857,'Zoning 2shop'!C:C,'Zoning 2shop'!D:D),""))</f>
        <v/>
      </c>
      <c r="Y1857" s="112">
        <f>AB1857/Z1857</f>
        <v/>
      </c>
      <c r="Z1857" s="4">
        <f>T1857</f>
        <v/>
      </c>
      <c r="AA1857" s="4">
        <f>IF(OR(S1857="6C",S1857="6B",S1857="5X",S1857="5Y"),0.08,0.5)</f>
        <v/>
      </c>
      <c r="AB1857" s="4">
        <f>$AG$5/$AG$2*Z1857</f>
        <v/>
      </c>
      <c r="AC1857" s="19">
        <f>Z1857+AA1857</f>
        <v/>
      </c>
      <c r="AD1857" s="8">
        <f>IF(COUNTIF(Catégories!A:A,N1857)=0,"catégorie inconnue",LOOKUP(N1857,Catégories!A:A,Catégories!B:B))</f>
        <v/>
      </c>
      <c r="AE1857" s="21">
        <f>SUM(Z1857:AB1857)</f>
        <v/>
      </c>
    </row>
    <row r="1858" hidden="1" s="101">
      <c r="B1858" s="127" t="inlineStr">
        <is>
          <t>13624021</t>
        </is>
      </c>
      <c r="C1858" s="127" t="inlineStr">
        <is>
          <t>2</t>
        </is>
      </c>
      <c r="D1858" s="123" t="n">
        <v>46160</v>
      </c>
      <c r="E1858" s="127" t="inlineStr">
        <is>
          <t>58332</t>
        </is>
      </c>
      <c r="F1858" s="127" t="inlineStr">
        <is>
          <t>21320</t>
        </is>
      </c>
      <c r="G1858" s="127" t="inlineStr">
        <is>
          <t>DE</t>
        </is>
      </c>
      <c r="H1858" s="127" t="inlineStr">
        <is>
          <t>FR</t>
        </is>
      </c>
      <c r="I1858" s="127" t="inlineStr">
        <is>
          <t>111200</t>
        </is>
      </c>
      <c r="J1858" s="127" t="inlineStr">
        <is>
          <t>111200</t>
        </is>
      </c>
      <c r="K1858" s="127" t="inlineStr">
        <is>
          <t>999999</t>
        </is>
      </c>
      <c r="L1858" s="127" t="inlineStr">
        <is>
          <t>XT414335040TS</t>
        </is>
      </c>
      <c r="M1858" s="127" t="inlineStr">
        <is>
          <t>N</t>
        </is>
      </c>
      <c r="N1858" s="127" t="inlineStr">
        <is>
          <t>Transport</t>
        </is>
      </c>
      <c r="O1858" s="127" t="inlineStr">
        <is>
          <t>N</t>
        </is>
      </c>
      <c r="P1858" s="127" t="inlineStr">
        <is>
          <t>S</t>
        </is>
      </c>
      <c r="Q1858" s="127" t="inlineStr">
        <is>
          <t>ZA</t>
        </is>
      </c>
      <c r="R1858" s="147" t="n">
        <v>4.532</v>
      </c>
      <c r="S1858" s="127" t="inlineStr">
        <is>
          <t>6C</t>
        </is>
      </c>
      <c r="T1858" s="148" t="n">
        <v>9.69</v>
      </c>
      <c r="U1858" s="127" t="inlineStr">
        <is>
          <t>LA RUCHE LOGISTIQUE</t>
        </is>
      </c>
      <c r="W1858" s="8">
        <f>IF(C1858&lt;&gt;2,"",IF(S1858="5X","5XK",IF(S1858="5Y","5YK",IF(S1858="6B","6BK",IF(S1858="6C","6CK","")))))</f>
        <v/>
      </c>
      <c r="X1858" s="8">
        <f>IF(S1858="6B",_xlfn.XLOOKUP(H1858,'Zoning 2shop'!A:A,'Zoning 2shop'!B:B),IF(S1858="6C",_xlfn.XLOOKUP(G1858,'Zoning 2shop'!C:C,'Zoning 2shop'!D:D),""))</f>
        <v/>
      </c>
      <c r="Y1858" s="112">
        <f>AB1858/Z1858</f>
        <v/>
      </c>
      <c r="Z1858" s="4">
        <f>T1858</f>
        <v/>
      </c>
      <c r="AA1858" s="4">
        <f>IF(OR(S1858="6C",S1858="6B",S1858="5X",S1858="5Y"),0.08,0.5)</f>
        <v/>
      </c>
      <c r="AB1858" s="4">
        <f>$AG$5/$AG$2*Z1858</f>
        <v/>
      </c>
      <c r="AC1858" s="19">
        <f>Z1858+AA1858</f>
        <v/>
      </c>
      <c r="AD1858" s="8">
        <f>IF(COUNTIF(Catégories!A:A,N1858)=0,"catégorie inconnue",LOOKUP(N1858,Catégories!A:A,Catégories!B:B))</f>
        <v/>
      </c>
      <c r="AE1858" s="21">
        <f>SUM(Z1858:AB1858)</f>
        <v/>
      </c>
    </row>
    <row r="1859" hidden="1" s="101">
      <c r="B1859" s="127" t="inlineStr">
        <is>
          <t>13624021</t>
        </is>
      </c>
      <c r="C1859" s="127" t="inlineStr">
        <is>
          <t>2</t>
        </is>
      </c>
      <c r="D1859" s="123" t="n">
        <v>46160</v>
      </c>
      <c r="E1859" s="127" t="inlineStr">
        <is>
          <t>2440</t>
        </is>
      </c>
      <c r="F1859" s="127" t="inlineStr">
        <is>
          <t>21320</t>
        </is>
      </c>
      <c r="G1859" s="127" t="inlineStr">
        <is>
          <t>BE</t>
        </is>
      </c>
      <c r="H1859" s="127" t="inlineStr">
        <is>
          <t>FR</t>
        </is>
      </c>
      <c r="I1859" s="127" t="inlineStr">
        <is>
          <t>110772</t>
        </is>
      </c>
      <c r="J1859" s="127" t="inlineStr">
        <is>
          <t>110772</t>
        </is>
      </c>
      <c r="K1859" s="127" t="inlineStr">
        <is>
          <t>999999</t>
        </is>
      </c>
      <c r="L1859" s="127" t="inlineStr">
        <is>
          <t>XT414339660TS</t>
        </is>
      </c>
      <c r="M1859" s="127" t="inlineStr">
        <is>
          <t>N</t>
        </is>
      </c>
      <c r="N1859" s="127" t="inlineStr">
        <is>
          <t>Transport</t>
        </is>
      </c>
      <c r="O1859" s="127" t="inlineStr">
        <is>
          <t>N</t>
        </is>
      </c>
      <c r="P1859" s="127" t="inlineStr">
        <is>
          <t>S</t>
        </is>
      </c>
      <c r="Q1859" s="127" t="inlineStr">
        <is>
          <t>ZA</t>
        </is>
      </c>
      <c r="R1859" s="147" t="n">
        <v>6.35</v>
      </c>
      <c r="S1859" s="127" t="inlineStr">
        <is>
          <t>6C</t>
        </is>
      </c>
      <c r="T1859" s="148" t="n">
        <v>10.52</v>
      </c>
      <c r="U1859" s="127" t="inlineStr">
        <is>
          <t>LA RUCHE LOGISTIQUE</t>
        </is>
      </c>
      <c r="W1859" s="8">
        <f>IF(C1859&lt;&gt;2,"",IF(S1859="5X","5XK",IF(S1859="5Y","5YK",IF(S1859="6B","6BK",IF(S1859="6C","6CK","")))))</f>
        <v/>
      </c>
      <c r="X1859" s="8">
        <f>IF(S1859="6B",_xlfn.XLOOKUP(H1859,'Zoning 2shop'!A:A,'Zoning 2shop'!B:B),IF(S1859="6C",_xlfn.XLOOKUP(G1859,'Zoning 2shop'!C:C,'Zoning 2shop'!D:D),""))</f>
        <v/>
      </c>
      <c r="Y1859" s="112">
        <f>AB1859/Z1859</f>
        <v/>
      </c>
      <c r="Z1859" s="4">
        <f>T1859</f>
        <v/>
      </c>
      <c r="AA1859" s="4">
        <f>IF(OR(S1859="6C",S1859="6B",S1859="5X",S1859="5Y"),0.08,0.5)</f>
        <v/>
      </c>
      <c r="AB1859" s="4">
        <f>$AG$5/$AG$2*Z1859</f>
        <v/>
      </c>
      <c r="AC1859" s="19">
        <f>Z1859+AA1859</f>
        <v/>
      </c>
      <c r="AD1859" s="8">
        <f>IF(COUNTIF(Catégories!A:A,N1859)=0,"catégorie inconnue",LOOKUP(N1859,Catégories!A:A,Catégories!B:B))</f>
        <v/>
      </c>
      <c r="AE1859" s="21">
        <f>SUM(Z1859:AB1859)</f>
        <v/>
      </c>
    </row>
    <row r="1860" hidden="1" s="101">
      <c r="B1860" s="127" t="inlineStr">
        <is>
          <t>13624021</t>
        </is>
      </c>
      <c r="C1860" s="127" t="inlineStr">
        <is>
          <t>2</t>
        </is>
      </c>
      <c r="D1860" s="123" t="n">
        <v>46160</v>
      </c>
      <c r="E1860" s="127" t="inlineStr">
        <is>
          <t>08340</t>
        </is>
      </c>
      <c r="F1860" s="127" t="inlineStr">
        <is>
          <t>21320</t>
        </is>
      </c>
      <c r="G1860" s="127" t="inlineStr">
        <is>
          <t>DE</t>
        </is>
      </c>
      <c r="H1860" s="127" t="inlineStr">
        <is>
          <t>FR</t>
        </is>
      </c>
      <c r="I1860" s="127" t="inlineStr">
        <is>
          <t>109086</t>
        </is>
      </c>
      <c r="J1860" s="127" t="inlineStr">
        <is>
          <t>109086</t>
        </is>
      </c>
      <c r="K1860" s="127" t="inlineStr">
        <is>
          <t>999999</t>
        </is>
      </c>
      <c r="L1860" s="127" t="inlineStr">
        <is>
          <t>XT414340380TS</t>
        </is>
      </c>
      <c r="M1860" s="127" t="inlineStr">
        <is>
          <t>N</t>
        </is>
      </c>
      <c r="N1860" s="127" t="inlineStr">
        <is>
          <t>Transport</t>
        </is>
      </c>
      <c r="O1860" s="127" t="inlineStr">
        <is>
          <t>N</t>
        </is>
      </c>
      <c r="P1860" s="127" t="inlineStr">
        <is>
          <t>S</t>
        </is>
      </c>
      <c r="Q1860" s="127" t="inlineStr">
        <is>
          <t>ZA</t>
        </is>
      </c>
      <c r="R1860" s="147" t="n">
        <v>0.04</v>
      </c>
      <c r="S1860" s="127" t="inlineStr">
        <is>
          <t>6C</t>
        </is>
      </c>
      <c r="T1860" s="148" t="n">
        <v>5.33</v>
      </c>
      <c r="U1860" s="127" t="inlineStr">
        <is>
          <t>LA RUCHE LOGISTIQUE</t>
        </is>
      </c>
      <c r="W1860" s="8">
        <f>IF(C1860&lt;&gt;2,"",IF(S1860="5X","5XK",IF(S1860="5Y","5YK",IF(S1860="6B","6BK",IF(S1860="6C","6CK","")))))</f>
        <v/>
      </c>
      <c r="X1860" s="8">
        <f>IF(S1860="6B",_xlfn.XLOOKUP(H1860,'Zoning 2shop'!A:A,'Zoning 2shop'!B:B),IF(S1860="6C",_xlfn.XLOOKUP(G1860,'Zoning 2shop'!C:C,'Zoning 2shop'!D:D),""))</f>
        <v/>
      </c>
      <c r="Y1860" s="112">
        <f>AB1860/Z1860</f>
        <v/>
      </c>
      <c r="Z1860" s="4">
        <f>T1860</f>
        <v/>
      </c>
      <c r="AA1860" s="4">
        <f>IF(OR(S1860="6C",S1860="6B",S1860="5X",S1860="5Y"),0.08,0.5)</f>
        <v/>
      </c>
      <c r="AB1860" s="4">
        <f>$AG$5/$AG$2*Z1860</f>
        <v/>
      </c>
      <c r="AC1860" s="19">
        <f>Z1860+AA1860</f>
        <v/>
      </c>
      <c r="AD1860" s="8">
        <f>IF(COUNTIF(Catégories!A:A,N1860)=0,"catégorie inconnue",LOOKUP(N1860,Catégories!A:A,Catégories!B:B))</f>
        <v/>
      </c>
      <c r="AE1860" s="21">
        <f>SUM(Z1860:AB1860)</f>
        <v/>
      </c>
    </row>
    <row r="1861" hidden="1" s="101">
      <c r="B1861" s="127" t="inlineStr">
        <is>
          <t>13624021</t>
        </is>
      </c>
      <c r="C1861" s="127" t="inlineStr">
        <is>
          <t>2</t>
        </is>
      </c>
      <c r="D1861" s="123" t="n">
        <v>46160</v>
      </c>
      <c r="E1861" s="127" t="inlineStr">
        <is>
          <t>47918</t>
        </is>
      </c>
      <c r="F1861" s="127" t="inlineStr">
        <is>
          <t>21320</t>
        </is>
      </c>
      <c r="G1861" s="127" t="inlineStr">
        <is>
          <t>DE</t>
        </is>
      </c>
      <c r="H1861" s="127" t="inlineStr">
        <is>
          <t>FR</t>
        </is>
      </c>
      <c r="I1861" s="127" t="inlineStr">
        <is>
          <t>109290</t>
        </is>
      </c>
      <c r="J1861" s="127" t="inlineStr">
        <is>
          <t>109290</t>
        </is>
      </c>
      <c r="K1861" s="127" t="inlineStr">
        <is>
          <t>999999</t>
        </is>
      </c>
      <c r="L1861" s="127" t="inlineStr">
        <is>
          <t>XT414341116TS</t>
        </is>
      </c>
      <c r="M1861" s="127" t="inlineStr">
        <is>
          <t>N</t>
        </is>
      </c>
      <c r="N1861" s="127" t="inlineStr">
        <is>
          <t>Transport</t>
        </is>
      </c>
      <c r="O1861" s="127" t="inlineStr">
        <is>
          <t>N</t>
        </is>
      </c>
      <c r="P1861" s="127" t="inlineStr">
        <is>
          <t>S</t>
        </is>
      </c>
      <c r="Q1861" s="127" t="inlineStr">
        <is>
          <t>ZA</t>
        </is>
      </c>
      <c r="R1861" s="147" t="n">
        <v>4.743</v>
      </c>
      <c r="S1861" s="127" t="inlineStr">
        <is>
          <t>6C</t>
        </is>
      </c>
      <c r="T1861" s="148" t="n">
        <v>9.69</v>
      </c>
      <c r="U1861" s="127" t="inlineStr">
        <is>
          <t>LA RUCHE LOGISTIQUE</t>
        </is>
      </c>
      <c r="W1861" s="8">
        <f>IF(C1861&lt;&gt;2,"",IF(S1861="5X","5XK",IF(S1861="5Y","5YK",IF(S1861="6B","6BK",IF(S1861="6C","6CK","")))))</f>
        <v/>
      </c>
      <c r="X1861" s="8">
        <f>IF(S1861="6B",_xlfn.XLOOKUP(H1861,'Zoning 2shop'!A:A,'Zoning 2shop'!B:B),IF(S1861="6C",_xlfn.XLOOKUP(G1861,'Zoning 2shop'!C:C,'Zoning 2shop'!D:D),""))</f>
        <v/>
      </c>
      <c r="Y1861" s="112">
        <f>AB1861/Z1861</f>
        <v/>
      </c>
      <c r="Z1861" s="4">
        <f>T1861</f>
        <v/>
      </c>
      <c r="AA1861" s="4">
        <f>IF(OR(S1861="6C",S1861="6B",S1861="5X",S1861="5Y"),0.08,0.5)</f>
        <v/>
      </c>
      <c r="AB1861" s="4">
        <f>$AG$5/$AG$2*Z1861</f>
        <v/>
      </c>
      <c r="AC1861" s="19">
        <f>Z1861+AA1861</f>
        <v/>
      </c>
      <c r="AD1861" s="8">
        <f>IF(COUNTIF(Catégories!A:A,N1861)=0,"catégorie inconnue",LOOKUP(N1861,Catégories!A:A,Catégories!B:B))</f>
        <v/>
      </c>
      <c r="AE1861" s="21">
        <f>SUM(Z1861:AB1861)</f>
        <v/>
      </c>
    </row>
    <row r="1862" hidden="1" s="101">
      <c r="B1862" s="127" t="inlineStr">
        <is>
          <t>13624021</t>
        </is>
      </c>
      <c r="C1862" s="127" t="inlineStr">
        <is>
          <t>2</t>
        </is>
      </c>
      <c r="D1862" s="123" t="n">
        <v>46160</v>
      </c>
      <c r="E1862" s="127" t="inlineStr">
        <is>
          <t>6515 EG</t>
        </is>
      </c>
      <c r="F1862" s="127" t="inlineStr">
        <is>
          <t>21320</t>
        </is>
      </c>
      <c r="G1862" s="127" t="inlineStr">
        <is>
          <t>NL</t>
        </is>
      </c>
      <c r="H1862" s="127" t="inlineStr">
        <is>
          <t>FR</t>
        </is>
      </c>
      <c r="I1862" s="127" t="inlineStr">
        <is>
          <t>108849</t>
        </is>
      </c>
      <c r="J1862" s="127" t="inlineStr">
        <is>
          <t>108849</t>
        </is>
      </c>
      <c r="K1862" s="127" t="inlineStr">
        <is>
          <t>999999</t>
        </is>
      </c>
      <c r="L1862" s="127" t="inlineStr">
        <is>
          <t>XT414344687TS</t>
        </is>
      </c>
      <c r="M1862" s="127" t="inlineStr">
        <is>
          <t>N</t>
        </is>
      </c>
      <c r="N1862" s="127" t="inlineStr">
        <is>
          <t>Transport</t>
        </is>
      </c>
      <c r="O1862" s="127" t="inlineStr">
        <is>
          <t>N</t>
        </is>
      </c>
      <c r="P1862" s="127" t="inlineStr">
        <is>
          <t>S</t>
        </is>
      </c>
      <c r="Q1862" s="127" t="inlineStr">
        <is>
          <t>ZA</t>
        </is>
      </c>
      <c r="R1862" s="147" t="n">
        <v>0.546</v>
      </c>
      <c r="S1862" s="127" t="inlineStr">
        <is>
          <t>6C</t>
        </is>
      </c>
      <c r="T1862" s="148" t="n">
        <v>5.55</v>
      </c>
      <c r="U1862" s="127" t="inlineStr">
        <is>
          <t>LA RUCHE LOGISTIQUE</t>
        </is>
      </c>
      <c r="W1862" s="8">
        <f>IF(C1862&lt;&gt;2,"",IF(S1862="5X","5XK",IF(S1862="5Y","5YK",IF(S1862="6B","6BK",IF(S1862="6C","6CK","")))))</f>
        <v/>
      </c>
      <c r="X1862" s="8">
        <f>IF(S1862="6B",_xlfn.XLOOKUP(H1862,'Zoning 2shop'!A:A,'Zoning 2shop'!B:B),IF(S1862="6C",_xlfn.XLOOKUP(G1862,'Zoning 2shop'!C:C,'Zoning 2shop'!D:D),""))</f>
        <v/>
      </c>
      <c r="Y1862" s="112">
        <f>AB1862/Z1862</f>
        <v/>
      </c>
      <c r="Z1862" s="4">
        <f>T1862</f>
        <v/>
      </c>
      <c r="AA1862" s="4">
        <f>IF(OR(S1862="6C",S1862="6B",S1862="5X",S1862="5Y"),0.08,0.5)</f>
        <v/>
      </c>
      <c r="AB1862" s="4">
        <f>$AG$5/$AG$2*Z1862</f>
        <v/>
      </c>
      <c r="AC1862" s="19">
        <f>Z1862+AA1862</f>
        <v/>
      </c>
      <c r="AD1862" s="8">
        <f>IF(COUNTIF(Catégories!A:A,N1862)=0,"catégorie inconnue",LOOKUP(N1862,Catégories!A:A,Catégories!B:B))</f>
        <v/>
      </c>
      <c r="AE1862" s="21">
        <f>SUM(Z1862:AB1862)</f>
        <v/>
      </c>
    </row>
    <row r="1863" hidden="1" s="101">
      <c r="B1863" s="127" t="inlineStr">
        <is>
          <t>13624021</t>
        </is>
      </c>
      <c r="C1863" s="127" t="inlineStr">
        <is>
          <t>2</t>
        </is>
      </c>
      <c r="D1863" s="123" t="n">
        <v>46161</v>
      </c>
      <c r="E1863" s="127" t="inlineStr">
        <is>
          <t>3411 ZJ</t>
        </is>
      </c>
      <c r="F1863" s="127" t="inlineStr">
        <is>
          <t>21320</t>
        </is>
      </c>
      <c r="G1863" s="127" t="inlineStr">
        <is>
          <t>NL</t>
        </is>
      </c>
      <c r="H1863" s="127" t="inlineStr">
        <is>
          <t>FR</t>
        </is>
      </c>
      <c r="I1863" s="127" t="inlineStr">
        <is>
          <t>110093</t>
        </is>
      </c>
      <c r="J1863" s="127" t="inlineStr">
        <is>
          <t>110093</t>
        </is>
      </c>
      <c r="K1863" s="127" t="inlineStr">
        <is>
          <t>999999</t>
        </is>
      </c>
      <c r="L1863" s="127" t="inlineStr">
        <is>
          <t>XT414345872TS</t>
        </is>
      </c>
      <c r="M1863" s="127" t="inlineStr">
        <is>
          <t>N</t>
        </is>
      </c>
      <c r="N1863" s="127" t="inlineStr">
        <is>
          <t>Transport</t>
        </is>
      </c>
      <c r="O1863" s="127" t="inlineStr">
        <is>
          <t>N</t>
        </is>
      </c>
      <c r="P1863" s="127" t="inlineStr">
        <is>
          <t>S</t>
        </is>
      </c>
      <c r="Q1863" s="127" t="inlineStr">
        <is>
          <t>ZA</t>
        </is>
      </c>
      <c r="R1863" s="147" t="n">
        <v>0.13</v>
      </c>
      <c r="S1863" s="127" t="inlineStr">
        <is>
          <t>6C</t>
        </is>
      </c>
      <c r="T1863" s="148" t="n">
        <v>5.33</v>
      </c>
      <c r="U1863" s="127" t="inlineStr">
        <is>
          <t>LA RUCHE LOGISTIQUE</t>
        </is>
      </c>
      <c r="W1863" s="8">
        <f>IF(C1863&lt;&gt;2,"",IF(S1863="5X","5XK",IF(S1863="5Y","5YK",IF(S1863="6B","6BK",IF(S1863="6C","6CK","")))))</f>
        <v/>
      </c>
      <c r="X1863" s="8">
        <f>IF(S1863="6B",_xlfn.XLOOKUP(H1863,'Zoning 2shop'!A:A,'Zoning 2shop'!B:B),IF(S1863="6C",_xlfn.XLOOKUP(G1863,'Zoning 2shop'!C:C,'Zoning 2shop'!D:D),""))</f>
        <v/>
      </c>
      <c r="Y1863" s="112">
        <f>AB1863/Z1863</f>
        <v/>
      </c>
      <c r="Z1863" s="4">
        <f>T1863</f>
        <v/>
      </c>
      <c r="AA1863" s="4">
        <f>IF(OR(S1863="6C",S1863="6B",S1863="5X",S1863="5Y"),0.08,0.5)</f>
        <v/>
      </c>
      <c r="AB1863" s="4">
        <f>$AG$5/$AG$2*Z1863</f>
        <v/>
      </c>
      <c r="AC1863" s="19">
        <f>Z1863+AA1863</f>
        <v/>
      </c>
      <c r="AD1863" s="8">
        <f>IF(COUNTIF(Catégories!A:A,N1863)=0,"catégorie inconnue",LOOKUP(N1863,Catégories!A:A,Catégories!B:B))</f>
        <v/>
      </c>
      <c r="AE1863" s="21">
        <f>SUM(Z1863:AB1863)</f>
        <v/>
      </c>
    </row>
    <row r="1864" hidden="1" s="101">
      <c r="B1864" s="127" t="inlineStr">
        <is>
          <t>13624021</t>
        </is>
      </c>
      <c r="C1864" s="127" t="inlineStr">
        <is>
          <t>2</t>
        </is>
      </c>
      <c r="D1864" s="123" t="n">
        <v>46161</v>
      </c>
      <c r="E1864" s="127" t="inlineStr">
        <is>
          <t>12161</t>
        </is>
      </c>
      <c r="F1864" s="127" t="inlineStr">
        <is>
          <t>21320</t>
        </is>
      </c>
      <c r="G1864" s="127" t="inlineStr">
        <is>
          <t>DE</t>
        </is>
      </c>
      <c r="H1864" s="127" t="inlineStr">
        <is>
          <t>FR</t>
        </is>
      </c>
      <c r="I1864" s="127" t="inlineStr">
        <is>
          <t>111810</t>
        </is>
      </c>
      <c r="J1864" s="127" t="inlineStr">
        <is>
          <t>111810</t>
        </is>
      </c>
      <c r="K1864" s="127" t="inlineStr">
        <is>
          <t>999999</t>
        </is>
      </c>
      <c r="L1864" s="127" t="inlineStr">
        <is>
          <t>XT414350245TS</t>
        </is>
      </c>
      <c r="M1864" s="127" t="inlineStr">
        <is>
          <t>N</t>
        </is>
      </c>
      <c r="N1864" s="127" t="inlineStr">
        <is>
          <t>Transport</t>
        </is>
      </c>
      <c r="O1864" s="127" t="inlineStr">
        <is>
          <t>N</t>
        </is>
      </c>
      <c r="P1864" s="127" t="inlineStr">
        <is>
          <t>S</t>
        </is>
      </c>
      <c r="Q1864" s="127" t="inlineStr">
        <is>
          <t>ZA</t>
        </is>
      </c>
      <c r="R1864" s="147" t="n">
        <v>3.888</v>
      </c>
      <c r="S1864" s="127" t="inlineStr">
        <is>
          <t>6C</t>
        </is>
      </c>
      <c r="T1864" s="148" t="n">
        <v>9.029999999999999</v>
      </c>
      <c r="U1864" s="127" t="inlineStr">
        <is>
          <t>LA RUCHE LOGISTIQUE</t>
        </is>
      </c>
      <c r="W1864" s="8">
        <f>IF(C1864&lt;&gt;2,"",IF(S1864="5X","5XK",IF(S1864="5Y","5YK",IF(S1864="6B","6BK",IF(S1864="6C","6CK","")))))</f>
        <v/>
      </c>
      <c r="X1864" s="8">
        <f>IF(S1864="6B",_xlfn.XLOOKUP(H1864,'Zoning 2shop'!A:A,'Zoning 2shop'!B:B),IF(S1864="6C",_xlfn.XLOOKUP(G1864,'Zoning 2shop'!C:C,'Zoning 2shop'!D:D),""))</f>
        <v/>
      </c>
      <c r="Y1864" s="112">
        <f>AB1864/Z1864</f>
        <v/>
      </c>
      <c r="Z1864" s="4">
        <f>T1864</f>
        <v/>
      </c>
      <c r="AA1864" s="4">
        <f>IF(OR(S1864="6C",S1864="6B",S1864="5X",S1864="5Y"),0.08,0.5)</f>
        <v/>
      </c>
      <c r="AB1864" s="4">
        <f>$AG$5/$AG$2*Z1864</f>
        <v/>
      </c>
      <c r="AC1864" s="19">
        <f>Z1864+AA1864</f>
        <v/>
      </c>
      <c r="AD1864" s="8">
        <f>IF(COUNTIF(Catégories!A:A,N1864)=0,"catégorie inconnue",LOOKUP(N1864,Catégories!A:A,Catégories!B:B))</f>
        <v/>
      </c>
      <c r="AE1864" s="21">
        <f>SUM(Z1864:AB1864)</f>
        <v/>
      </c>
    </row>
    <row r="1865" hidden="1" s="101">
      <c r="B1865" s="127" t="inlineStr">
        <is>
          <t>13624021</t>
        </is>
      </c>
      <c r="C1865" s="127" t="inlineStr">
        <is>
          <t>2</t>
        </is>
      </c>
      <c r="D1865" s="123" t="n">
        <v>46161</v>
      </c>
      <c r="E1865" s="127" t="inlineStr">
        <is>
          <t>69121</t>
        </is>
      </c>
      <c r="F1865" s="127" t="inlineStr">
        <is>
          <t>21320</t>
        </is>
      </c>
      <c r="G1865" s="127" t="inlineStr">
        <is>
          <t>DE</t>
        </is>
      </c>
      <c r="H1865" s="127" t="inlineStr">
        <is>
          <t>FR</t>
        </is>
      </c>
      <c r="I1865" s="127" t="inlineStr">
        <is>
          <t>112337</t>
        </is>
      </c>
      <c r="J1865" s="127" t="inlineStr">
        <is>
          <t>112337</t>
        </is>
      </c>
      <c r="K1865" s="127" t="inlineStr">
        <is>
          <t>999999</t>
        </is>
      </c>
      <c r="L1865" s="127" t="inlineStr">
        <is>
          <t>XT414350271TS</t>
        </is>
      </c>
      <c r="M1865" s="127" t="inlineStr">
        <is>
          <t>N</t>
        </is>
      </c>
      <c r="N1865" s="127" t="inlineStr">
        <is>
          <t>Transport</t>
        </is>
      </c>
      <c r="O1865" s="127" t="inlineStr">
        <is>
          <t>N</t>
        </is>
      </c>
      <c r="P1865" s="127" t="inlineStr">
        <is>
          <t>S</t>
        </is>
      </c>
      <c r="Q1865" s="127" t="inlineStr">
        <is>
          <t>ZA</t>
        </is>
      </c>
      <c r="R1865" s="147" t="n">
        <v>4.365</v>
      </c>
      <c r="S1865" s="127" t="inlineStr">
        <is>
          <t>6C</t>
        </is>
      </c>
      <c r="T1865" s="148" t="n">
        <v>9.69</v>
      </c>
      <c r="U1865" s="127" t="inlineStr">
        <is>
          <t>LA RUCHE LOGISTIQUE</t>
        </is>
      </c>
      <c r="W1865" s="8">
        <f>IF(C1865&lt;&gt;2,"",IF(S1865="5X","5XK",IF(S1865="5Y","5YK",IF(S1865="6B","6BK",IF(S1865="6C","6CK","")))))</f>
        <v/>
      </c>
      <c r="X1865" s="8">
        <f>IF(S1865="6B",_xlfn.XLOOKUP(H1865,'Zoning 2shop'!A:A,'Zoning 2shop'!B:B),IF(S1865="6C",_xlfn.XLOOKUP(G1865,'Zoning 2shop'!C:C,'Zoning 2shop'!D:D),""))</f>
        <v/>
      </c>
      <c r="Y1865" s="112">
        <f>AB1865/Z1865</f>
        <v/>
      </c>
      <c r="Z1865" s="4">
        <f>T1865</f>
        <v/>
      </c>
      <c r="AA1865" s="4">
        <f>IF(OR(S1865="6C",S1865="6B",S1865="5X",S1865="5Y"),0.08,0.5)</f>
        <v/>
      </c>
      <c r="AB1865" s="4">
        <f>$AG$5/$AG$2*Z1865</f>
        <v/>
      </c>
      <c r="AC1865" s="19">
        <f>Z1865+AA1865</f>
        <v/>
      </c>
      <c r="AD1865" s="8">
        <f>IF(COUNTIF(Catégories!A:A,N1865)=0,"catégorie inconnue",LOOKUP(N1865,Catégories!A:A,Catégories!B:B))</f>
        <v/>
      </c>
      <c r="AE1865" s="21">
        <f>SUM(Z1865:AB1865)</f>
        <v/>
      </c>
    </row>
    <row r="1866" hidden="1" s="101">
      <c r="B1866" s="127" t="inlineStr">
        <is>
          <t>13624021</t>
        </is>
      </c>
      <c r="C1866" s="127" t="inlineStr">
        <is>
          <t>2</t>
        </is>
      </c>
      <c r="D1866" s="123" t="n">
        <v>46161</v>
      </c>
      <c r="E1866" s="127" t="inlineStr">
        <is>
          <t>1050</t>
        </is>
      </c>
      <c r="F1866" s="127" t="inlineStr">
        <is>
          <t>21320</t>
        </is>
      </c>
      <c r="G1866" s="127" t="inlineStr">
        <is>
          <t>BE</t>
        </is>
      </c>
      <c r="H1866" s="127" t="inlineStr">
        <is>
          <t>FR</t>
        </is>
      </c>
      <c r="I1866" s="127" t="inlineStr">
        <is>
          <t>110995</t>
        </is>
      </c>
      <c r="J1866" s="127" t="inlineStr">
        <is>
          <t>110995</t>
        </is>
      </c>
      <c r="K1866" s="127" t="inlineStr">
        <is>
          <t>999999</t>
        </is>
      </c>
      <c r="L1866" s="127" t="inlineStr">
        <is>
          <t>XT414351113TS</t>
        </is>
      </c>
      <c r="M1866" s="127" t="inlineStr">
        <is>
          <t>N</t>
        </is>
      </c>
      <c r="N1866" s="127" t="inlineStr">
        <is>
          <t>Transport</t>
        </is>
      </c>
      <c r="O1866" s="127" t="inlineStr">
        <is>
          <t>N</t>
        </is>
      </c>
      <c r="P1866" s="127" t="inlineStr">
        <is>
          <t>S</t>
        </is>
      </c>
      <c r="Q1866" s="127" t="inlineStr">
        <is>
          <t>ZA</t>
        </is>
      </c>
      <c r="R1866" s="147" t="n">
        <v>4.678</v>
      </c>
      <c r="S1866" s="127" t="inlineStr">
        <is>
          <t>6C</t>
        </is>
      </c>
      <c r="T1866" s="148" t="n">
        <v>9.199999999999999</v>
      </c>
      <c r="U1866" s="127" t="inlineStr">
        <is>
          <t>LA RUCHE LOGISTIQUE</t>
        </is>
      </c>
      <c r="W1866" s="8">
        <f>IF(C1866&lt;&gt;2,"",IF(S1866="5X","5XK",IF(S1866="5Y","5YK",IF(S1866="6B","6BK",IF(S1866="6C","6CK","")))))</f>
        <v/>
      </c>
      <c r="X1866" s="8">
        <f>IF(S1866="6B",_xlfn.XLOOKUP(H1866,'Zoning 2shop'!A:A,'Zoning 2shop'!B:B),IF(S1866="6C",_xlfn.XLOOKUP(G1866,'Zoning 2shop'!C:C,'Zoning 2shop'!D:D),""))</f>
        <v/>
      </c>
      <c r="Y1866" s="112">
        <f>AB1866/Z1866</f>
        <v/>
      </c>
      <c r="Z1866" s="4">
        <f>T1866</f>
        <v/>
      </c>
      <c r="AA1866" s="4">
        <f>IF(OR(S1866="6C",S1866="6B",S1866="5X",S1866="5Y"),0.08,0.5)</f>
        <v/>
      </c>
      <c r="AB1866" s="4">
        <f>$AG$5/$AG$2*Z1866</f>
        <v/>
      </c>
      <c r="AC1866" s="19">
        <f>Z1866+AA1866</f>
        <v/>
      </c>
      <c r="AD1866" s="8">
        <f>IF(COUNTIF(Catégories!A:A,N1866)=0,"catégorie inconnue",LOOKUP(N1866,Catégories!A:A,Catégories!B:B))</f>
        <v/>
      </c>
      <c r="AE1866" s="21">
        <f>SUM(Z1866:AB1866)</f>
        <v/>
      </c>
    </row>
    <row r="1867" hidden="1" s="101">
      <c r="B1867" s="127" t="inlineStr">
        <is>
          <t>13624021</t>
        </is>
      </c>
      <c r="C1867" s="127" t="inlineStr">
        <is>
          <t>2</t>
        </is>
      </c>
      <c r="D1867" s="123" t="n">
        <v>46161</v>
      </c>
      <c r="E1867" s="127" t="inlineStr">
        <is>
          <t>72072</t>
        </is>
      </c>
      <c r="F1867" s="127" t="inlineStr">
        <is>
          <t>21320</t>
        </is>
      </c>
      <c r="G1867" s="127" t="inlineStr">
        <is>
          <t>DE</t>
        </is>
      </c>
      <c r="H1867" s="127" t="inlineStr">
        <is>
          <t>FR</t>
        </is>
      </c>
      <c r="I1867" s="127" t="inlineStr">
        <is>
          <t>112516</t>
        </is>
      </c>
      <c r="J1867" s="127" t="inlineStr">
        <is>
          <t>112516</t>
        </is>
      </c>
      <c r="K1867" s="127" t="inlineStr">
        <is>
          <t>999999</t>
        </is>
      </c>
      <c r="L1867" s="127" t="inlineStr">
        <is>
          <t>XT414351192TS</t>
        </is>
      </c>
      <c r="M1867" s="127" t="inlineStr">
        <is>
          <t>N</t>
        </is>
      </c>
      <c r="N1867" s="127" t="inlineStr">
        <is>
          <t>Transport</t>
        </is>
      </c>
      <c r="O1867" s="127" t="inlineStr">
        <is>
          <t>N</t>
        </is>
      </c>
      <c r="P1867" s="127" t="inlineStr">
        <is>
          <t>S</t>
        </is>
      </c>
      <c r="Q1867" s="127" t="inlineStr">
        <is>
          <t>ZA</t>
        </is>
      </c>
      <c r="R1867" s="147" t="n">
        <v>4.464</v>
      </c>
      <c r="S1867" s="127" t="inlineStr">
        <is>
          <t>6C</t>
        </is>
      </c>
      <c r="T1867" s="148" t="n">
        <v>9.69</v>
      </c>
      <c r="U1867" s="127" t="inlineStr">
        <is>
          <t>LA RUCHE LOGISTIQUE</t>
        </is>
      </c>
      <c r="W1867" s="8">
        <f>IF(C1867&lt;&gt;2,"",IF(S1867="5X","5XK",IF(S1867="5Y","5YK",IF(S1867="6B","6BK",IF(S1867="6C","6CK","")))))</f>
        <v/>
      </c>
      <c r="X1867" s="8">
        <f>IF(S1867="6B",_xlfn.XLOOKUP(H1867,'Zoning 2shop'!A:A,'Zoning 2shop'!B:B),IF(S1867="6C",_xlfn.XLOOKUP(G1867,'Zoning 2shop'!C:C,'Zoning 2shop'!D:D),""))</f>
        <v/>
      </c>
      <c r="Y1867" s="112">
        <f>AB1867/Z1867</f>
        <v/>
      </c>
      <c r="Z1867" s="4">
        <f>T1867</f>
        <v/>
      </c>
      <c r="AA1867" s="4">
        <f>IF(OR(S1867="6C",S1867="6B",S1867="5X",S1867="5Y"),0.08,0.5)</f>
        <v/>
      </c>
      <c r="AB1867" s="4">
        <f>$AG$5/$AG$2*Z1867</f>
        <v/>
      </c>
      <c r="AC1867" s="19">
        <f>Z1867+AA1867</f>
        <v/>
      </c>
      <c r="AD1867" s="8">
        <f>IF(COUNTIF(Catégories!A:A,N1867)=0,"catégorie inconnue",LOOKUP(N1867,Catégories!A:A,Catégories!B:B))</f>
        <v/>
      </c>
      <c r="AE1867" s="21">
        <f>SUM(Z1867:AB1867)</f>
        <v/>
      </c>
    </row>
    <row r="1868" hidden="1" s="101">
      <c r="B1868" s="127" t="inlineStr">
        <is>
          <t>13624021</t>
        </is>
      </c>
      <c r="C1868" s="127" t="inlineStr">
        <is>
          <t>2</t>
        </is>
      </c>
      <c r="D1868" s="123" t="n">
        <v>46161</v>
      </c>
      <c r="E1868" s="127" t="inlineStr">
        <is>
          <t>07743</t>
        </is>
      </c>
      <c r="F1868" s="127" t="inlineStr">
        <is>
          <t>21320</t>
        </is>
      </c>
      <c r="G1868" s="127" t="inlineStr">
        <is>
          <t>DE</t>
        </is>
      </c>
      <c r="H1868" s="127" t="inlineStr">
        <is>
          <t>FR</t>
        </is>
      </c>
      <c r="I1868" s="127" t="inlineStr">
        <is>
          <t>111820</t>
        </is>
      </c>
      <c r="J1868" s="127" t="inlineStr">
        <is>
          <t>111820</t>
        </is>
      </c>
      <c r="K1868" s="127" t="inlineStr">
        <is>
          <t>999999</t>
        </is>
      </c>
      <c r="L1868" s="127" t="inlineStr">
        <is>
          <t>XT414351348TS</t>
        </is>
      </c>
      <c r="M1868" s="127" t="inlineStr">
        <is>
          <t>N</t>
        </is>
      </c>
      <c r="N1868" s="127" t="inlineStr">
        <is>
          <t>Transport</t>
        </is>
      </c>
      <c r="O1868" s="127" t="inlineStr">
        <is>
          <t>N</t>
        </is>
      </c>
      <c r="P1868" s="127" t="inlineStr">
        <is>
          <t>S</t>
        </is>
      </c>
      <c r="Q1868" s="127" t="inlineStr">
        <is>
          <t>ZA</t>
        </is>
      </c>
      <c r="R1868" s="147" t="n">
        <v>0.9</v>
      </c>
      <c r="S1868" s="127" t="inlineStr">
        <is>
          <t>6C</t>
        </is>
      </c>
      <c r="T1868" s="148" t="n">
        <v>5.55</v>
      </c>
      <c r="U1868" s="127" t="inlineStr">
        <is>
          <t>LA RUCHE LOGISTIQUE</t>
        </is>
      </c>
      <c r="W1868" s="8">
        <f>IF(C1868&lt;&gt;2,"",IF(S1868="5X","5XK",IF(S1868="5Y","5YK",IF(S1868="6B","6BK",IF(S1868="6C","6CK","")))))</f>
        <v/>
      </c>
      <c r="X1868" s="8">
        <f>IF(S1868="6B",_xlfn.XLOOKUP(H1868,'Zoning 2shop'!A:A,'Zoning 2shop'!B:B),IF(S1868="6C",_xlfn.XLOOKUP(G1868,'Zoning 2shop'!C:C,'Zoning 2shop'!D:D),""))</f>
        <v/>
      </c>
      <c r="Y1868" s="112">
        <f>AB1868/Z1868</f>
        <v/>
      </c>
      <c r="Z1868" s="4">
        <f>T1868</f>
        <v/>
      </c>
      <c r="AA1868" s="4">
        <f>IF(OR(S1868="6C",S1868="6B",S1868="5X",S1868="5Y"),0.08,0.5)</f>
        <v/>
      </c>
      <c r="AB1868" s="4">
        <f>$AG$5/$AG$2*Z1868</f>
        <v/>
      </c>
      <c r="AC1868" s="19">
        <f>Z1868+AA1868</f>
        <v/>
      </c>
      <c r="AD1868" s="8">
        <f>IF(COUNTIF(Catégories!A:A,N1868)=0,"catégorie inconnue",LOOKUP(N1868,Catégories!A:A,Catégories!B:B))</f>
        <v/>
      </c>
      <c r="AE1868" s="21">
        <f>SUM(Z1868:AB1868)</f>
        <v/>
      </c>
    </row>
    <row r="1869" hidden="1" s="101">
      <c r="B1869" s="127" t="inlineStr">
        <is>
          <t>13624021</t>
        </is>
      </c>
      <c r="C1869" s="127" t="inlineStr">
        <is>
          <t>2</t>
        </is>
      </c>
      <c r="D1869" s="123" t="n">
        <v>46161</v>
      </c>
      <c r="E1869" s="127" t="inlineStr">
        <is>
          <t>35423</t>
        </is>
      </c>
      <c r="F1869" s="127" t="inlineStr">
        <is>
          <t>21320</t>
        </is>
      </c>
      <c r="G1869" s="127" t="inlineStr">
        <is>
          <t>DE</t>
        </is>
      </c>
      <c r="H1869" s="127" t="inlineStr">
        <is>
          <t>FR</t>
        </is>
      </c>
      <c r="I1869" s="127" t="inlineStr">
        <is>
          <t>108862</t>
        </is>
      </c>
      <c r="J1869" s="127" t="inlineStr">
        <is>
          <t>108862</t>
        </is>
      </c>
      <c r="K1869" s="127" t="inlineStr">
        <is>
          <t>999999</t>
        </is>
      </c>
      <c r="L1869" s="127" t="inlineStr">
        <is>
          <t>XT414353397TS</t>
        </is>
      </c>
      <c r="M1869" s="127" t="inlineStr">
        <is>
          <t>N</t>
        </is>
      </c>
      <c r="N1869" s="127" t="inlineStr">
        <is>
          <t>Transport</t>
        </is>
      </c>
      <c r="O1869" s="127" t="inlineStr">
        <is>
          <t>N</t>
        </is>
      </c>
      <c r="P1869" s="127" t="inlineStr">
        <is>
          <t>S</t>
        </is>
      </c>
      <c r="Q1869" s="127" t="inlineStr">
        <is>
          <t>ZA</t>
        </is>
      </c>
      <c r="R1869" s="147" t="n">
        <v>14.88</v>
      </c>
      <c r="S1869" s="127" t="inlineStr">
        <is>
          <t>6C</t>
        </is>
      </c>
      <c r="T1869" s="148" t="n">
        <v>16.29</v>
      </c>
      <c r="U1869" s="127" t="inlineStr">
        <is>
          <t>LA RUCHE LOGISTIQUE</t>
        </is>
      </c>
      <c r="W1869" s="8">
        <f>IF(C1869&lt;&gt;2,"",IF(S1869="5X","5XK",IF(S1869="5Y","5YK",IF(S1869="6B","6BK",IF(S1869="6C","6CK","")))))</f>
        <v/>
      </c>
      <c r="X1869" s="8">
        <f>IF(S1869="6B",_xlfn.XLOOKUP(H1869,'Zoning 2shop'!A:A,'Zoning 2shop'!B:B),IF(S1869="6C",_xlfn.XLOOKUP(G1869,'Zoning 2shop'!C:C,'Zoning 2shop'!D:D),""))</f>
        <v/>
      </c>
      <c r="Y1869" s="112">
        <f>AB1869/Z1869</f>
        <v/>
      </c>
      <c r="Z1869" s="4">
        <f>T1869</f>
        <v/>
      </c>
      <c r="AA1869" s="4">
        <f>IF(OR(S1869="6C",S1869="6B",S1869="5X",S1869="5Y"),0.08,0.5)</f>
        <v/>
      </c>
      <c r="AB1869" s="4">
        <f>$AG$5/$AG$2*Z1869</f>
        <v/>
      </c>
      <c r="AC1869" s="19">
        <f>Z1869+AA1869</f>
        <v/>
      </c>
      <c r="AD1869" s="8">
        <f>IF(COUNTIF(Catégories!A:A,N1869)=0,"catégorie inconnue",LOOKUP(N1869,Catégories!A:A,Catégories!B:B))</f>
        <v/>
      </c>
      <c r="AE1869" s="21">
        <f>SUM(Z1869:AB1869)</f>
        <v/>
      </c>
    </row>
    <row r="1870" hidden="1" s="101">
      <c r="B1870" s="127" t="inlineStr">
        <is>
          <t>13624021</t>
        </is>
      </c>
      <c r="C1870" s="127" t="inlineStr">
        <is>
          <t>2</t>
        </is>
      </c>
      <c r="D1870" s="123" t="n">
        <v>46161</v>
      </c>
      <c r="E1870" s="127" t="inlineStr">
        <is>
          <t>86899</t>
        </is>
      </c>
      <c r="F1870" s="127" t="inlineStr">
        <is>
          <t>21320</t>
        </is>
      </c>
      <c r="G1870" s="127" t="inlineStr">
        <is>
          <t>DE</t>
        </is>
      </c>
      <c r="H1870" s="127" t="inlineStr">
        <is>
          <t>FR</t>
        </is>
      </c>
      <c r="I1870" s="127" t="inlineStr">
        <is>
          <t>112893</t>
        </is>
      </c>
      <c r="J1870" s="127" t="inlineStr">
        <is>
          <t>112893</t>
        </is>
      </c>
      <c r="K1870" s="127" t="inlineStr">
        <is>
          <t>999999</t>
        </is>
      </c>
      <c r="L1870" s="127" t="inlineStr">
        <is>
          <t>XT414354741TS</t>
        </is>
      </c>
      <c r="M1870" s="127" t="inlineStr">
        <is>
          <t>N</t>
        </is>
      </c>
      <c r="N1870" s="127" t="inlineStr">
        <is>
          <t>Transport</t>
        </is>
      </c>
      <c r="O1870" s="127" t="inlineStr">
        <is>
          <t>N</t>
        </is>
      </c>
      <c r="P1870" s="127" t="inlineStr">
        <is>
          <t>S</t>
        </is>
      </c>
      <c r="Q1870" s="127" t="inlineStr">
        <is>
          <t>ZA</t>
        </is>
      </c>
      <c r="R1870" s="147" t="n">
        <v>4.365</v>
      </c>
      <c r="S1870" s="127" t="inlineStr">
        <is>
          <t>6C</t>
        </is>
      </c>
      <c r="T1870" s="148" t="n">
        <v>9.69</v>
      </c>
      <c r="U1870" s="127" t="inlineStr">
        <is>
          <t>LA RUCHE LOGISTIQUE</t>
        </is>
      </c>
      <c r="W1870" s="8">
        <f>IF(C1870&lt;&gt;2,"",IF(S1870="5X","5XK",IF(S1870="5Y","5YK",IF(S1870="6B","6BK",IF(S1870="6C","6CK","")))))</f>
        <v/>
      </c>
      <c r="X1870" s="8">
        <f>IF(S1870="6B",_xlfn.XLOOKUP(H1870,'Zoning 2shop'!A:A,'Zoning 2shop'!B:B),IF(S1870="6C",_xlfn.XLOOKUP(G1870,'Zoning 2shop'!C:C,'Zoning 2shop'!D:D),""))</f>
        <v/>
      </c>
      <c r="Y1870" s="112">
        <f>AB1870/Z1870</f>
        <v/>
      </c>
      <c r="Z1870" s="4">
        <f>T1870</f>
        <v/>
      </c>
      <c r="AA1870" s="4">
        <f>IF(OR(S1870="6C",S1870="6B",S1870="5X",S1870="5Y"),0.08,0.5)</f>
        <v/>
      </c>
      <c r="AB1870" s="4">
        <f>$AG$5/$AG$2*Z1870</f>
        <v/>
      </c>
      <c r="AC1870" s="19">
        <f>Z1870+AA1870</f>
        <v/>
      </c>
      <c r="AD1870" s="8">
        <f>IF(COUNTIF(Catégories!A:A,N1870)=0,"catégorie inconnue",LOOKUP(N1870,Catégories!A:A,Catégories!B:B))</f>
        <v/>
      </c>
      <c r="AE1870" s="21">
        <f>SUM(Z1870:AB1870)</f>
        <v/>
      </c>
    </row>
    <row r="1871" hidden="1" s="101">
      <c r="B1871" s="127" t="inlineStr">
        <is>
          <t>13624021</t>
        </is>
      </c>
      <c r="C1871" s="127" t="inlineStr">
        <is>
          <t>2</t>
        </is>
      </c>
      <c r="D1871" s="123" t="n">
        <v>46161</v>
      </c>
      <c r="E1871" s="127" t="inlineStr">
        <is>
          <t>60322</t>
        </is>
      </c>
      <c r="F1871" s="127" t="inlineStr">
        <is>
          <t>21320</t>
        </is>
      </c>
      <c r="G1871" s="127" t="inlineStr">
        <is>
          <t>DE</t>
        </is>
      </c>
      <c r="H1871" s="127" t="inlineStr">
        <is>
          <t>FR</t>
        </is>
      </c>
      <c r="I1871" s="127" t="inlineStr">
        <is>
          <t>111322</t>
        </is>
      </c>
      <c r="J1871" s="127" t="inlineStr">
        <is>
          <t>111322</t>
        </is>
      </c>
      <c r="K1871" s="127" t="inlineStr">
        <is>
          <t>999999</t>
        </is>
      </c>
      <c r="L1871" s="127" t="inlineStr">
        <is>
          <t>XT414355217TS</t>
        </is>
      </c>
      <c r="M1871" s="127" t="inlineStr">
        <is>
          <t>N</t>
        </is>
      </c>
      <c r="N1871" s="127" t="inlineStr">
        <is>
          <t>Transport</t>
        </is>
      </c>
      <c r="O1871" s="127" t="inlineStr">
        <is>
          <t>N</t>
        </is>
      </c>
      <c r="P1871" s="127" t="inlineStr">
        <is>
          <t>S</t>
        </is>
      </c>
      <c r="Q1871" s="127" t="inlineStr">
        <is>
          <t>ZA</t>
        </is>
      </c>
      <c r="R1871" s="147" t="n">
        <v>4.532</v>
      </c>
      <c r="S1871" s="127" t="inlineStr">
        <is>
          <t>6C</t>
        </is>
      </c>
      <c r="T1871" s="148" t="n">
        <v>9.69</v>
      </c>
      <c r="U1871" s="127" t="inlineStr">
        <is>
          <t>LA RUCHE LOGISTIQUE</t>
        </is>
      </c>
      <c r="W1871" s="8">
        <f>IF(C1871&lt;&gt;2,"",IF(S1871="5X","5XK",IF(S1871="5Y","5YK",IF(S1871="6B","6BK",IF(S1871="6C","6CK","")))))</f>
        <v/>
      </c>
      <c r="X1871" s="8">
        <f>IF(S1871="6B",_xlfn.XLOOKUP(H1871,'Zoning 2shop'!A:A,'Zoning 2shop'!B:B),IF(S1871="6C",_xlfn.XLOOKUP(G1871,'Zoning 2shop'!C:C,'Zoning 2shop'!D:D),""))</f>
        <v/>
      </c>
      <c r="Y1871" s="112">
        <f>AB1871/Z1871</f>
        <v/>
      </c>
      <c r="Z1871" s="4">
        <f>T1871</f>
        <v/>
      </c>
      <c r="AA1871" s="4">
        <f>IF(OR(S1871="6C",S1871="6B",S1871="5X",S1871="5Y"),0.08,0.5)</f>
        <v/>
      </c>
      <c r="AB1871" s="4">
        <f>$AG$5/$AG$2*Z1871</f>
        <v/>
      </c>
      <c r="AC1871" s="19">
        <f>Z1871+AA1871</f>
        <v/>
      </c>
      <c r="AD1871" s="8">
        <f>IF(COUNTIF(Catégories!A:A,N1871)=0,"catégorie inconnue",LOOKUP(N1871,Catégories!A:A,Catégories!B:B))</f>
        <v/>
      </c>
      <c r="AE1871" s="21">
        <f>SUM(Z1871:AB1871)</f>
        <v/>
      </c>
    </row>
    <row r="1872" hidden="1" s="101">
      <c r="B1872" s="127" t="inlineStr">
        <is>
          <t>13624021</t>
        </is>
      </c>
      <c r="C1872" s="127" t="inlineStr">
        <is>
          <t>2</t>
        </is>
      </c>
      <c r="D1872" s="123" t="n">
        <v>46161</v>
      </c>
      <c r="E1872" s="127" t="inlineStr">
        <is>
          <t>2011 PB</t>
        </is>
      </c>
      <c r="F1872" s="127" t="inlineStr">
        <is>
          <t>21320</t>
        </is>
      </c>
      <c r="G1872" s="127" t="inlineStr">
        <is>
          <t>NL</t>
        </is>
      </c>
      <c r="H1872" s="127" t="inlineStr">
        <is>
          <t>FR</t>
        </is>
      </c>
      <c r="I1872" s="127" t="inlineStr">
        <is>
          <t>111470</t>
        </is>
      </c>
      <c r="J1872" s="127" t="inlineStr">
        <is>
          <t>111470</t>
        </is>
      </c>
      <c r="K1872" s="127" t="inlineStr">
        <is>
          <t>999999</t>
        </is>
      </c>
      <c r="L1872" s="127" t="inlineStr">
        <is>
          <t>XT414355526TS</t>
        </is>
      </c>
      <c r="M1872" s="127" t="inlineStr">
        <is>
          <t>N</t>
        </is>
      </c>
      <c r="N1872" s="127" t="inlineStr">
        <is>
          <t>Transport</t>
        </is>
      </c>
      <c r="O1872" s="127" t="inlineStr">
        <is>
          <t>N</t>
        </is>
      </c>
      <c r="P1872" s="127" t="inlineStr">
        <is>
          <t>S</t>
        </is>
      </c>
      <c r="Q1872" s="127" t="inlineStr">
        <is>
          <t>ZA</t>
        </is>
      </c>
      <c r="R1872" s="147" t="n">
        <v>1.176</v>
      </c>
      <c r="S1872" s="127" t="inlineStr">
        <is>
          <t>6C</t>
        </is>
      </c>
      <c r="T1872" s="148" t="n">
        <v>5.88</v>
      </c>
      <c r="U1872" s="127" t="inlineStr">
        <is>
          <t>LA RUCHE LOGISTIQUE</t>
        </is>
      </c>
      <c r="W1872" s="8">
        <f>IF(C1872&lt;&gt;2,"",IF(S1872="5X","5XK",IF(S1872="5Y","5YK",IF(S1872="6B","6BK",IF(S1872="6C","6CK","")))))</f>
        <v/>
      </c>
      <c r="X1872" s="8">
        <f>IF(S1872="6B",_xlfn.XLOOKUP(H1872,'Zoning 2shop'!A:A,'Zoning 2shop'!B:B),IF(S1872="6C",_xlfn.XLOOKUP(G1872,'Zoning 2shop'!C:C,'Zoning 2shop'!D:D),""))</f>
        <v/>
      </c>
      <c r="Y1872" s="112">
        <f>AB1872/Z1872</f>
        <v/>
      </c>
      <c r="Z1872" s="4">
        <f>T1872</f>
        <v/>
      </c>
      <c r="AA1872" s="4">
        <f>IF(OR(S1872="6C",S1872="6B",S1872="5X",S1872="5Y"),0.08,0.5)</f>
        <v/>
      </c>
      <c r="AB1872" s="4">
        <f>$AG$5/$AG$2*Z1872</f>
        <v/>
      </c>
      <c r="AC1872" s="19">
        <f>Z1872+AA1872</f>
        <v/>
      </c>
      <c r="AD1872" s="8">
        <f>IF(COUNTIF(Catégories!A:A,N1872)=0,"catégorie inconnue",LOOKUP(N1872,Catégories!A:A,Catégories!B:B))</f>
        <v/>
      </c>
      <c r="AE1872" s="21">
        <f>SUM(Z1872:AB1872)</f>
        <v/>
      </c>
    </row>
    <row r="1873" hidden="1" s="101">
      <c r="B1873" s="127" t="inlineStr">
        <is>
          <t>13624021</t>
        </is>
      </c>
      <c r="C1873" s="127" t="inlineStr">
        <is>
          <t>2</t>
        </is>
      </c>
      <c r="D1873" s="123" t="n">
        <v>46161</v>
      </c>
      <c r="E1873" s="127" t="inlineStr">
        <is>
          <t>45481</t>
        </is>
      </c>
      <c r="F1873" s="127" t="inlineStr">
        <is>
          <t>21320</t>
        </is>
      </c>
      <c r="G1873" s="127" t="inlineStr">
        <is>
          <t>DE</t>
        </is>
      </c>
      <c r="H1873" s="127" t="inlineStr">
        <is>
          <t>FR</t>
        </is>
      </c>
      <c r="I1873" s="127" t="inlineStr">
        <is>
          <t>111937</t>
        </is>
      </c>
      <c r="J1873" s="127" t="inlineStr">
        <is>
          <t>111937</t>
        </is>
      </c>
      <c r="K1873" s="127" t="inlineStr">
        <is>
          <t>999999</t>
        </is>
      </c>
      <c r="L1873" s="127" t="inlineStr">
        <is>
          <t>XT414355720TS</t>
        </is>
      </c>
      <c r="M1873" s="127" t="inlineStr">
        <is>
          <t>N</t>
        </is>
      </c>
      <c r="N1873" s="127" t="inlineStr">
        <is>
          <t>Transport</t>
        </is>
      </c>
      <c r="O1873" s="127" t="inlineStr">
        <is>
          <t>N</t>
        </is>
      </c>
      <c r="P1873" s="127" t="inlineStr">
        <is>
          <t>S</t>
        </is>
      </c>
      <c r="Q1873" s="127" t="inlineStr">
        <is>
          <t>ZA</t>
        </is>
      </c>
      <c r="R1873" s="147" t="n">
        <v>0.23</v>
      </c>
      <c r="S1873" s="127" t="inlineStr">
        <is>
          <t>6C</t>
        </is>
      </c>
      <c r="T1873" s="148" t="n">
        <v>5.33</v>
      </c>
      <c r="U1873" s="127" t="inlineStr">
        <is>
          <t>LA RUCHE LOGISTIQUE</t>
        </is>
      </c>
      <c r="W1873" s="8">
        <f>IF(C1873&lt;&gt;2,"",IF(S1873="5X","5XK",IF(S1873="5Y","5YK",IF(S1873="6B","6BK",IF(S1873="6C","6CK","")))))</f>
        <v/>
      </c>
      <c r="X1873" s="8">
        <f>IF(S1873="6B",_xlfn.XLOOKUP(H1873,'Zoning 2shop'!A:A,'Zoning 2shop'!B:B),IF(S1873="6C",_xlfn.XLOOKUP(G1873,'Zoning 2shop'!C:C,'Zoning 2shop'!D:D),""))</f>
        <v/>
      </c>
      <c r="Y1873" s="112">
        <f>AB1873/Z1873</f>
        <v/>
      </c>
      <c r="Z1873" s="4">
        <f>T1873</f>
        <v/>
      </c>
      <c r="AA1873" s="4">
        <f>IF(OR(S1873="6C",S1873="6B",S1873="5X",S1873="5Y"),0.08,0.5)</f>
        <v/>
      </c>
      <c r="AB1873" s="4">
        <f>$AG$5/$AG$2*Z1873</f>
        <v/>
      </c>
      <c r="AC1873" s="19">
        <f>Z1873+AA1873</f>
        <v/>
      </c>
      <c r="AD1873" s="8">
        <f>IF(COUNTIF(Catégories!A:A,N1873)=0,"catégorie inconnue",LOOKUP(N1873,Catégories!A:A,Catégories!B:B))</f>
        <v/>
      </c>
      <c r="AE1873" s="21">
        <f>SUM(Z1873:AB1873)</f>
        <v/>
      </c>
    </row>
    <row r="1874" hidden="1" s="101">
      <c r="B1874" s="127" t="inlineStr">
        <is>
          <t>13624021</t>
        </is>
      </c>
      <c r="C1874" s="127" t="inlineStr">
        <is>
          <t>2</t>
        </is>
      </c>
      <c r="D1874" s="123" t="n">
        <v>46161</v>
      </c>
      <c r="E1874" s="127" t="inlineStr">
        <is>
          <t>10587</t>
        </is>
      </c>
      <c r="F1874" s="127" t="inlineStr">
        <is>
          <t>21320</t>
        </is>
      </c>
      <c r="G1874" s="127" t="inlineStr">
        <is>
          <t>DE</t>
        </is>
      </c>
      <c r="H1874" s="127" t="inlineStr">
        <is>
          <t>FR</t>
        </is>
      </c>
      <c r="I1874" s="127" t="inlineStr">
        <is>
          <t>112146</t>
        </is>
      </c>
      <c r="J1874" s="127" t="inlineStr">
        <is>
          <t>112146</t>
        </is>
      </c>
      <c r="K1874" s="127" t="inlineStr">
        <is>
          <t>999999</t>
        </is>
      </c>
      <c r="L1874" s="127" t="inlineStr">
        <is>
          <t>XT414359562TS</t>
        </is>
      </c>
      <c r="M1874" s="127" t="inlineStr">
        <is>
          <t>N</t>
        </is>
      </c>
      <c r="N1874" s="127" t="inlineStr">
        <is>
          <t>Transport</t>
        </is>
      </c>
      <c r="O1874" s="127" t="inlineStr">
        <is>
          <t>N</t>
        </is>
      </c>
      <c r="P1874" s="127" t="inlineStr">
        <is>
          <t>S</t>
        </is>
      </c>
      <c r="Q1874" s="127" t="inlineStr">
        <is>
          <t>ZA</t>
        </is>
      </c>
      <c r="R1874" s="147" t="n">
        <v>1.247</v>
      </c>
      <c r="S1874" s="127" t="inlineStr">
        <is>
          <t>6C</t>
        </is>
      </c>
      <c r="T1874" s="148" t="n">
        <v>5.88</v>
      </c>
      <c r="U1874" s="127" t="inlineStr">
        <is>
          <t>LA RUCHE LOGISTIQUE</t>
        </is>
      </c>
      <c r="W1874" s="8">
        <f>IF(C1874&lt;&gt;2,"",IF(S1874="5X","5XK",IF(S1874="5Y","5YK",IF(S1874="6B","6BK",IF(S1874="6C","6CK","")))))</f>
        <v/>
      </c>
      <c r="X1874" s="8">
        <f>IF(S1874="6B",_xlfn.XLOOKUP(H1874,'Zoning 2shop'!A:A,'Zoning 2shop'!B:B),IF(S1874="6C",_xlfn.XLOOKUP(G1874,'Zoning 2shop'!C:C,'Zoning 2shop'!D:D),""))</f>
        <v/>
      </c>
      <c r="Y1874" s="112">
        <f>AB1874/Z1874</f>
        <v/>
      </c>
      <c r="Z1874" s="4">
        <f>T1874</f>
        <v/>
      </c>
      <c r="AA1874" s="4">
        <f>IF(OR(S1874="6C",S1874="6B",S1874="5X",S1874="5Y"),0.08,0.5)</f>
        <v/>
      </c>
      <c r="AB1874" s="4">
        <f>$AG$5/$AG$2*Z1874</f>
        <v/>
      </c>
      <c r="AC1874" s="19">
        <f>Z1874+AA1874</f>
        <v/>
      </c>
      <c r="AD1874" s="8">
        <f>IF(COUNTIF(Catégories!A:A,N1874)=0,"catégorie inconnue",LOOKUP(N1874,Catégories!A:A,Catégories!B:B))</f>
        <v/>
      </c>
      <c r="AE1874" s="21">
        <f>SUM(Z1874:AB1874)</f>
        <v/>
      </c>
    </row>
    <row r="1875" hidden="1" s="101">
      <c r="B1875" s="127" t="inlineStr">
        <is>
          <t>13624021</t>
        </is>
      </c>
      <c r="C1875" s="127" t="inlineStr">
        <is>
          <t>2</t>
        </is>
      </c>
      <c r="D1875" s="123" t="n">
        <v>46161</v>
      </c>
      <c r="E1875" s="127" t="inlineStr">
        <is>
          <t>8160</t>
        </is>
      </c>
      <c r="F1875" s="127" t="inlineStr">
        <is>
          <t>21320</t>
        </is>
      </c>
      <c r="G1875" s="127" t="inlineStr">
        <is>
          <t>AT</t>
        </is>
      </c>
      <c r="H1875" s="127" t="inlineStr">
        <is>
          <t>FR</t>
        </is>
      </c>
      <c r="I1875" s="127" t="inlineStr">
        <is>
          <t>112519</t>
        </is>
      </c>
      <c r="J1875" s="127" t="inlineStr">
        <is>
          <t>112519</t>
        </is>
      </c>
      <c r="K1875" s="127" t="inlineStr">
        <is>
          <t>999999</t>
        </is>
      </c>
      <c r="L1875" s="127" t="inlineStr">
        <is>
          <t>XT414360061TS</t>
        </is>
      </c>
      <c r="M1875" s="127" t="inlineStr">
        <is>
          <t>N</t>
        </is>
      </c>
      <c r="N1875" s="127" t="inlineStr">
        <is>
          <t>Transport</t>
        </is>
      </c>
      <c r="O1875" s="127" t="inlineStr">
        <is>
          <t>N</t>
        </is>
      </c>
      <c r="P1875" s="127" t="inlineStr">
        <is>
          <t>S</t>
        </is>
      </c>
      <c r="Q1875" s="127" t="inlineStr">
        <is>
          <t>ZA</t>
        </is>
      </c>
      <c r="R1875" s="147" t="n">
        <v>0.648</v>
      </c>
      <c r="S1875" s="127" t="inlineStr">
        <is>
          <t>6C</t>
        </is>
      </c>
      <c r="T1875" s="148" t="n">
        <v>9.69</v>
      </c>
      <c r="U1875" s="127" t="inlineStr">
        <is>
          <t>LA RUCHE LOGISTIQUE</t>
        </is>
      </c>
      <c r="W1875" s="8">
        <f>IF(C1875&lt;&gt;2,"",IF(S1875="5X","5XK",IF(S1875="5Y","5YK",IF(S1875="6B","6BK",IF(S1875="6C","6CK","")))))</f>
        <v/>
      </c>
      <c r="X1875" s="8">
        <f>IF(S1875="6B",_xlfn.XLOOKUP(H1875,'Zoning 2shop'!A:A,'Zoning 2shop'!B:B),IF(S1875="6C",_xlfn.XLOOKUP(G1875,'Zoning 2shop'!C:C,'Zoning 2shop'!D:D),""))</f>
        <v/>
      </c>
      <c r="Y1875" s="112">
        <f>AB1875/Z1875</f>
        <v/>
      </c>
      <c r="Z1875" s="4">
        <f>T1875</f>
        <v/>
      </c>
      <c r="AA1875" s="4">
        <f>IF(OR(S1875="6C",S1875="6B",S1875="5X",S1875="5Y"),0.08,0.5)</f>
        <v/>
      </c>
      <c r="AB1875" s="4">
        <f>$AG$5/$AG$2*Z1875</f>
        <v/>
      </c>
      <c r="AC1875" s="19">
        <f>Z1875+AA1875</f>
        <v/>
      </c>
      <c r="AD1875" s="8">
        <f>IF(COUNTIF(Catégories!A:A,N1875)=0,"catégorie inconnue",LOOKUP(N1875,Catégories!A:A,Catégories!B:B))</f>
        <v/>
      </c>
      <c r="AE1875" s="21">
        <f>SUM(Z1875:AB1875)</f>
        <v/>
      </c>
    </row>
    <row r="1876" hidden="1" s="101">
      <c r="B1876" s="127" t="inlineStr">
        <is>
          <t>13624021</t>
        </is>
      </c>
      <c r="C1876" s="127" t="inlineStr">
        <is>
          <t>2</t>
        </is>
      </c>
      <c r="D1876" s="123" t="n">
        <v>46161</v>
      </c>
      <c r="E1876" s="127" t="inlineStr">
        <is>
          <t>51491</t>
        </is>
      </c>
      <c r="F1876" s="127" t="inlineStr">
        <is>
          <t>21320</t>
        </is>
      </c>
      <c r="G1876" s="127" t="inlineStr">
        <is>
          <t>DE</t>
        </is>
      </c>
      <c r="H1876" s="127" t="inlineStr">
        <is>
          <t>FR</t>
        </is>
      </c>
      <c r="I1876" s="127" t="inlineStr">
        <is>
          <t>113067</t>
        </is>
      </c>
      <c r="J1876" s="127" t="inlineStr">
        <is>
          <t>113067</t>
        </is>
      </c>
      <c r="K1876" s="127" t="inlineStr">
        <is>
          <t>999999</t>
        </is>
      </c>
      <c r="L1876" s="127" t="inlineStr">
        <is>
          <t>XT414361172TS</t>
        </is>
      </c>
      <c r="M1876" s="127" t="inlineStr">
        <is>
          <t>N</t>
        </is>
      </c>
      <c r="N1876" s="127" t="inlineStr">
        <is>
          <t>Transport</t>
        </is>
      </c>
      <c r="O1876" s="127" t="inlineStr">
        <is>
          <t>N</t>
        </is>
      </c>
      <c r="P1876" s="127" t="inlineStr">
        <is>
          <t>S</t>
        </is>
      </c>
      <c r="Q1876" s="127" t="inlineStr">
        <is>
          <t>ZA</t>
        </is>
      </c>
      <c r="R1876" s="147" t="n">
        <v>0.08</v>
      </c>
      <c r="S1876" s="127" t="inlineStr">
        <is>
          <t>6C</t>
        </is>
      </c>
      <c r="T1876" s="148" t="n">
        <v>5.33</v>
      </c>
      <c r="U1876" s="127" t="inlineStr">
        <is>
          <t>LA RUCHE LOGISTIQUE</t>
        </is>
      </c>
      <c r="W1876" s="8">
        <f>IF(C1876&lt;&gt;2,"",IF(S1876="5X","5XK",IF(S1876="5Y","5YK",IF(S1876="6B","6BK",IF(S1876="6C","6CK","")))))</f>
        <v/>
      </c>
      <c r="X1876" s="8">
        <f>IF(S1876="6B",_xlfn.XLOOKUP(H1876,'Zoning 2shop'!A:A,'Zoning 2shop'!B:B),IF(S1876="6C",_xlfn.XLOOKUP(G1876,'Zoning 2shop'!C:C,'Zoning 2shop'!D:D),""))</f>
        <v/>
      </c>
      <c r="Y1876" s="112">
        <f>AB1876/Z1876</f>
        <v/>
      </c>
      <c r="Z1876" s="4">
        <f>T1876</f>
        <v/>
      </c>
      <c r="AA1876" s="4">
        <f>IF(OR(S1876="6C",S1876="6B",S1876="5X",S1876="5Y"),0.08,0.5)</f>
        <v/>
      </c>
      <c r="AB1876" s="4">
        <f>$AG$5/$AG$2*Z1876</f>
        <v/>
      </c>
      <c r="AC1876" s="19">
        <f>Z1876+AA1876</f>
        <v/>
      </c>
      <c r="AD1876" s="8">
        <f>IF(COUNTIF(Catégories!A:A,N1876)=0,"catégorie inconnue",LOOKUP(N1876,Catégories!A:A,Catégories!B:B))</f>
        <v/>
      </c>
      <c r="AE1876" s="21">
        <f>SUM(Z1876:AB1876)</f>
        <v/>
      </c>
    </row>
    <row r="1877" hidden="1" s="101">
      <c r="B1877" s="127" t="inlineStr">
        <is>
          <t>13624021</t>
        </is>
      </c>
      <c r="C1877" s="127" t="inlineStr">
        <is>
          <t>2</t>
        </is>
      </c>
      <c r="D1877" s="123" t="n">
        <v>46161</v>
      </c>
      <c r="E1877" s="127" t="inlineStr">
        <is>
          <t>14542</t>
        </is>
      </c>
      <c r="F1877" s="127" t="inlineStr">
        <is>
          <t>21320</t>
        </is>
      </c>
      <c r="G1877" s="127" t="inlineStr">
        <is>
          <t>DE</t>
        </is>
      </c>
      <c r="H1877" s="127" t="inlineStr">
        <is>
          <t>FR</t>
        </is>
      </c>
      <c r="I1877" s="127" t="inlineStr">
        <is>
          <t>107534</t>
        </is>
      </c>
      <c r="J1877" s="127" t="inlineStr">
        <is>
          <t>107534</t>
        </is>
      </c>
      <c r="K1877" s="127" t="inlineStr">
        <is>
          <t>999999</t>
        </is>
      </c>
      <c r="L1877" s="127" t="inlineStr">
        <is>
          <t>XT414361915TS</t>
        </is>
      </c>
      <c r="M1877" s="127" t="inlineStr">
        <is>
          <t>N</t>
        </is>
      </c>
      <c r="N1877" s="127" t="inlineStr">
        <is>
          <t>Transport</t>
        </is>
      </c>
      <c r="O1877" s="127" t="inlineStr">
        <is>
          <t>N</t>
        </is>
      </c>
      <c r="P1877" s="127" t="inlineStr">
        <is>
          <t>S</t>
        </is>
      </c>
      <c r="Q1877" s="127" t="inlineStr">
        <is>
          <t>ZA</t>
        </is>
      </c>
      <c r="R1877" s="147" t="n">
        <v>4.506</v>
      </c>
      <c r="S1877" s="127" t="inlineStr">
        <is>
          <t>6C</t>
        </is>
      </c>
      <c r="T1877" s="148" t="n">
        <v>9.69</v>
      </c>
      <c r="U1877" s="127" t="inlineStr">
        <is>
          <t>LA RUCHE LOGISTIQUE</t>
        </is>
      </c>
      <c r="W1877" s="8">
        <f>IF(C1877&lt;&gt;2,"",IF(S1877="5X","5XK",IF(S1877="5Y","5YK",IF(S1877="6B","6BK",IF(S1877="6C","6CK","")))))</f>
        <v/>
      </c>
      <c r="X1877" s="8">
        <f>IF(S1877="6B",_xlfn.XLOOKUP(H1877,'Zoning 2shop'!A:A,'Zoning 2shop'!B:B),IF(S1877="6C",_xlfn.XLOOKUP(G1877,'Zoning 2shop'!C:C,'Zoning 2shop'!D:D),""))</f>
        <v/>
      </c>
      <c r="Y1877" s="112">
        <f>AB1877/Z1877</f>
        <v/>
      </c>
      <c r="Z1877" s="4">
        <f>T1877</f>
        <v/>
      </c>
      <c r="AA1877" s="4">
        <f>IF(OR(S1877="6C",S1877="6B",S1877="5X",S1877="5Y"),0.08,0.5)</f>
        <v/>
      </c>
      <c r="AB1877" s="4">
        <f>$AG$5/$AG$2*Z1877</f>
        <v/>
      </c>
      <c r="AC1877" s="19">
        <f>Z1877+AA1877</f>
        <v/>
      </c>
      <c r="AD1877" s="8">
        <f>IF(COUNTIF(Catégories!A:A,N1877)=0,"catégorie inconnue",LOOKUP(N1877,Catégories!A:A,Catégories!B:B))</f>
        <v/>
      </c>
      <c r="AE1877" s="21">
        <f>SUM(Z1877:AB1877)</f>
        <v/>
      </c>
    </row>
    <row r="1878" hidden="1" s="101">
      <c r="B1878" s="127" t="inlineStr">
        <is>
          <t>13624021</t>
        </is>
      </c>
      <c r="C1878" s="127" t="inlineStr">
        <is>
          <t>2</t>
        </is>
      </c>
      <c r="D1878" s="123" t="n">
        <v>46161</v>
      </c>
      <c r="E1878" s="127" t="inlineStr">
        <is>
          <t>52538</t>
        </is>
      </c>
      <c r="F1878" s="127" t="inlineStr">
        <is>
          <t>21320</t>
        </is>
      </c>
      <c r="G1878" s="127" t="inlineStr">
        <is>
          <t>DE</t>
        </is>
      </c>
      <c r="H1878" s="127" t="inlineStr">
        <is>
          <t>FR</t>
        </is>
      </c>
      <c r="I1878" s="127" t="inlineStr">
        <is>
          <t>108364</t>
        </is>
      </c>
      <c r="J1878" s="127" t="inlineStr">
        <is>
          <t>108364</t>
        </is>
      </c>
      <c r="K1878" s="127" t="inlineStr">
        <is>
          <t>999999</t>
        </is>
      </c>
      <c r="L1878" s="127" t="inlineStr">
        <is>
          <t>XT414362345TS</t>
        </is>
      </c>
      <c r="M1878" s="127" t="inlineStr">
        <is>
          <t>N</t>
        </is>
      </c>
      <c r="N1878" s="127" t="inlineStr">
        <is>
          <t>Transport</t>
        </is>
      </c>
      <c r="O1878" s="127" t="inlineStr">
        <is>
          <t>N</t>
        </is>
      </c>
      <c r="P1878" s="127" t="inlineStr">
        <is>
          <t>S</t>
        </is>
      </c>
      <c r="Q1878" s="127" t="inlineStr">
        <is>
          <t>ZA</t>
        </is>
      </c>
      <c r="R1878" s="147" t="n">
        <v>6.691</v>
      </c>
      <c r="S1878" s="127" t="inlineStr">
        <is>
          <t>6C</t>
        </is>
      </c>
      <c r="T1878" s="148" t="n">
        <v>11.01</v>
      </c>
      <c r="U1878" s="127" t="inlineStr">
        <is>
          <t>LA RUCHE LOGISTIQUE</t>
        </is>
      </c>
      <c r="W1878" s="8">
        <f>IF(C1878&lt;&gt;2,"",IF(S1878="5X","5XK",IF(S1878="5Y","5YK",IF(S1878="6B","6BK",IF(S1878="6C","6CK","")))))</f>
        <v/>
      </c>
      <c r="X1878" s="8">
        <f>IF(S1878="6B",_xlfn.XLOOKUP(H1878,'Zoning 2shop'!A:A,'Zoning 2shop'!B:B),IF(S1878="6C",_xlfn.XLOOKUP(G1878,'Zoning 2shop'!C:C,'Zoning 2shop'!D:D),""))</f>
        <v/>
      </c>
      <c r="Y1878" s="112">
        <f>AB1878/Z1878</f>
        <v/>
      </c>
      <c r="Z1878" s="4">
        <f>T1878</f>
        <v/>
      </c>
      <c r="AA1878" s="4">
        <f>IF(OR(S1878="6C",S1878="6B",S1878="5X",S1878="5Y"),0.08,0.5)</f>
        <v/>
      </c>
      <c r="AB1878" s="4">
        <f>$AG$5/$AG$2*Z1878</f>
        <v/>
      </c>
      <c r="AC1878" s="19">
        <f>Z1878+AA1878</f>
        <v/>
      </c>
      <c r="AD1878" s="8">
        <f>IF(COUNTIF(Catégories!A:A,N1878)=0,"catégorie inconnue",LOOKUP(N1878,Catégories!A:A,Catégories!B:B))</f>
        <v/>
      </c>
      <c r="AE1878" s="21">
        <f>SUM(Z1878:AB1878)</f>
        <v/>
      </c>
    </row>
    <row r="1879" hidden="1" s="101">
      <c r="B1879" s="127" t="inlineStr">
        <is>
          <t>13624021</t>
        </is>
      </c>
      <c r="C1879" s="127" t="inlineStr">
        <is>
          <t>2</t>
        </is>
      </c>
      <c r="D1879" s="123" t="n">
        <v>46161</v>
      </c>
      <c r="E1879" s="127" t="inlineStr">
        <is>
          <t>27337</t>
        </is>
      </c>
      <c r="F1879" s="127" t="inlineStr">
        <is>
          <t>21320</t>
        </is>
      </c>
      <c r="G1879" s="127" t="inlineStr">
        <is>
          <t>DE</t>
        </is>
      </c>
      <c r="H1879" s="127" t="inlineStr">
        <is>
          <t>FR</t>
        </is>
      </c>
      <c r="I1879" s="127" t="inlineStr">
        <is>
          <t>111056</t>
        </is>
      </c>
      <c r="J1879" s="127" t="inlineStr">
        <is>
          <t>111056</t>
        </is>
      </c>
      <c r="K1879" s="127" t="inlineStr">
        <is>
          <t>999999</t>
        </is>
      </c>
      <c r="L1879" s="127" t="inlineStr">
        <is>
          <t>XT414362915TS</t>
        </is>
      </c>
      <c r="M1879" s="127" t="inlineStr">
        <is>
          <t>N</t>
        </is>
      </c>
      <c r="N1879" s="127" t="inlineStr">
        <is>
          <t>Transport</t>
        </is>
      </c>
      <c r="O1879" s="127" t="inlineStr">
        <is>
          <t>N</t>
        </is>
      </c>
      <c r="P1879" s="127" t="inlineStr">
        <is>
          <t>S</t>
        </is>
      </c>
      <c r="Q1879" s="127" t="inlineStr">
        <is>
          <t>ZA</t>
        </is>
      </c>
      <c r="R1879" s="147" t="n">
        <v>4.971</v>
      </c>
      <c r="S1879" s="127" t="inlineStr">
        <is>
          <t>6C</t>
        </is>
      </c>
      <c r="T1879" s="148" t="n">
        <v>9.69</v>
      </c>
      <c r="U1879" s="127" t="inlineStr">
        <is>
          <t>LA RUCHE LOGISTIQUE</t>
        </is>
      </c>
      <c r="W1879" s="8">
        <f>IF(C1879&lt;&gt;2,"",IF(S1879="5X","5XK",IF(S1879="5Y","5YK",IF(S1879="6B","6BK",IF(S1879="6C","6CK","")))))</f>
        <v/>
      </c>
      <c r="X1879" s="8">
        <f>IF(S1879="6B",_xlfn.XLOOKUP(H1879,'Zoning 2shop'!A:A,'Zoning 2shop'!B:B),IF(S1879="6C",_xlfn.XLOOKUP(G1879,'Zoning 2shop'!C:C,'Zoning 2shop'!D:D),""))</f>
        <v/>
      </c>
      <c r="Y1879" s="112">
        <f>AB1879/Z1879</f>
        <v/>
      </c>
      <c r="Z1879" s="4">
        <f>T1879</f>
        <v/>
      </c>
      <c r="AA1879" s="4">
        <f>IF(OR(S1879="6C",S1879="6B",S1879="5X",S1879="5Y"),0.08,0.5)</f>
        <v/>
      </c>
      <c r="AB1879" s="4">
        <f>$AG$5/$AG$2*Z1879</f>
        <v/>
      </c>
      <c r="AC1879" s="19">
        <f>Z1879+AA1879</f>
        <v/>
      </c>
      <c r="AD1879" s="8">
        <f>IF(COUNTIF(Catégories!A:A,N1879)=0,"catégorie inconnue",LOOKUP(N1879,Catégories!A:A,Catégories!B:B))</f>
        <v/>
      </c>
      <c r="AE1879" s="21">
        <f>SUM(Z1879:AB1879)</f>
        <v/>
      </c>
    </row>
    <row r="1880" hidden="1" s="101">
      <c r="B1880" s="127" t="inlineStr">
        <is>
          <t>13624021</t>
        </is>
      </c>
      <c r="C1880" s="127" t="inlineStr">
        <is>
          <t>2</t>
        </is>
      </c>
      <c r="D1880" s="123" t="n">
        <v>46161</v>
      </c>
      <c r="E1880" s="127" t="inlineStr">
        <is>
          <t>45659</t>
        </is>
      </c>
      <c r="F1880" s="127" t="inlineStr">
        <is>
          <t>21320</t>
        </is>
      </c>
      <c r="G1880" s="127" t="inlineStr">
        <is>
          <t>DE</t>
        </is>
      </c>
      <c r="H1880" s="127" t="inlineStr">
        <is>
          <t>FR</t>
        </is>
      </c>
      <c r="I1880" s="127" t="inlineStr">
        <is>
          <t>112467</t>
        </is>
      </c>
      <c r="J1880" s="127" t="inlineStr">
        <is>
          <t>112467</t>
        </is>
      </c>
      <c r="K1880" s="127" t="inlineStr">
        <is>
          <t>999999</t>
        </is>
      </c>
      <c r="L1880" s="127" t="inlineStr">
        <is>
          <t>XT414364430TS</t>
        </is>
      </c>
      <c r="M1880" s="127" t="inlineStr">
        <is>
          <t>N</t>
        </is>
      </c>
      <c r="N1880" s="127" t="inlineStr">
        <is>
          <t>Transport</t>
        </is>
      </c>
      <c r="O1880" s="127" t="inlineStr">
        <is>
          <t>N</t>
        </is>
      </c>
      <c r="P1880" s="127" t="inlineStr">
        <is>
          <t>S</t>
        </is>
      </c>
      <c r="Q1880" s="127" t="inlineStr">
        <is>
          <t>ZA</t>
        </is>
      </c>
      <c r="R1880" s="147" t="n">
        <v>0.1</v>
      </c>
      <c r="S1880" s="127" t="inlineStr">
        <is>
          <t>6C</t>
        </is>
      </c>
      <c r="T1880" s="148" t="n">
        <v>5.33</v>
      </c>
      <c r="U1880" s="127" t="inlineStr">
        <is>
          <t>LA RUCHE LOGISTIQUE</t>
        </is>
      </c>
      <c r="W1880" s="8">
        <f>IF(C1880&lt;&gt;2,"",IF(S1880="5X","5XK",IF(S1880="5Y","5YK",IF(S1880="6B","6BK",IF(S1880="6C","6CK","")))))</f>
        <v/>
      </c>
      <c r="X1880" s="8">
        <f>IF(S1880="6B",_xlfn.XLOOKUP(H1880,'Zoning 2shop'!A:A,'Zoning 2shop'!B:B),IF(S1880="6C",_xlfn.XLOOKUP(G1880,'Zoning 2shop'!C:C,'Zoning 2shop'!D:D),""))</f>
        <v/>
      </c>
      <c r="Y1880" s="112">
        <f>AB1880/Z1880</f>
        <v/>
      </c>
      <c r="Z1880" s="4">
        <f>T1880</f>
        <v/>
      </c>
      <c r="AA1880" s="4">
        <f>IF(OR(S1880="6C",S1880="6B",S1880="5X",S1880="5Y"),0.08,0.5)</f>
        <v/>
      </c>
      <c r="AB1880" s="4">
        <f>$AG$5/$AG$2*Z1880</f>
        <v/>
      </c>
      <c r="AC1880" s="19">
        <f>Z1880+AA1880</f>
        <v/>
      </c>
      <c r="AD1880" s="8">
        <f>IF(COUNTIF(Catégories!A:A,N1880)=0,"catégorie inconnue",LOOKUP(N1880,Catégories!A:A,Catégories!B:B))</f>
        <v/>
      </c>
      <c r="AE1880" s="21">
        <f>SUM(Z1880:AB1880)</f>
        <v/>
      </c>
    </row>
    <row r="1881" hidden="1" s="101">
      <c r="B1881" s="127" t="inlineStr">
        <is>
          <t>13624021</t>
        </is>
      </c>
      <c r="C1881" s="127" t="inlineStr">
        <is>
          <t>2</t>
        </is>
      </c>
      <c r="D1881" s="123" t="n">
        <v>46161</v>
      </c>
      <c r="E1881" s="127" t="inlineStr">
        <is>
          <t>1200</t>
        </is>
      </c>
      <c r="F1881" s="127" t="inlineStr">
        <is>
          <t>21320</t>
        </is>
      </c>
      <c r="G1881" s="127" t="inlineStr">
        <is>
          <t>AT</t>
        </is>
      </c>
      <c r="H1881" s="127" t="inlineStr">
        <is>
          <t>FR</t>
        </is>
      </c>
      <c r="I1881" s="127" t="inlineStr">
        <is>
          <t>111272</t>
        </is>
      </c>
      <c r="J1881" s="127" t="inlineStr">
        <is>
          <t>111272</t>
        </is>
      </c>
      <c r="K1881" s="127" t="inlineStr">
        <is>
          <t>999999</t>
        </is>
      </c>
      <c r="L1881" s="127" t="inlineStr">
        <is>
          <t>XT414365792TS</t>
        </is>
      </c>
      <c r="M1881" s="127" t="inlineStr">
        <is>
          <t>N</t>
        </is>
      </c>
      <c r="N1881" s="127" t="inlineStr">
        <is>
          <t>Transport</t>
        </is>
      </c>
      <c r="O1881" s="127" t="inlineStr">
        <is>
          <t>N</t>
        </is>
      </c>
      <c r="P1881" s="127" t="inlineStr">
        <is>
          <t>S</t>
        </is>
      </c>
      <c r="Q1881" s="127" t="inlineStr">
        <is>
          <t>ZA</t>
        </is>
      </c>
      <c r="R1881" s="147" t="n">
        <v>0.07000000000000001</v>
      </c>
      <c r="S1881" s="127" t="inlineStr">
        <is>
          <t>6C</t>
        </is>
      </c>
      <c r="T1881" s="148" t="n">
        <v>9.470000000000001</v>
      </c>
      <c r="U1881" s="127" t="inlineStr">
        <is>
          <t>LA RUCHE LOGISTIQUE</t>
        </is>
      </c>
      <c r="W1881" s="8">
        <f>IF(C1881&lt;&gt;2,"",IF(S1881="5X","5XK",IF(S1881="5Y","5YK",IF(S1881="6B","6BK",IF(S1881="6C","6CK","")))))</f>
        <v/>
      </c>
      <c r="X1881" s="8">
        <f>IF(S1881="6B",_xlfn.XLOOKUP(H1881,'Zoning 2shop'!A:A,'Zoning 2shop'!B:B),IF(S1881="6C",_xlfn.XLOOKUP(G1881,'Zoning 2shop'!C:C,'Zoning 2shop'!D:D),""))</f>
        <v/>
      </c>
      <c r="Y1881" s="112">
        <f>AB1881/Z1881</f>
        <v/>
      </c>
      <c r="Z1881" s="4">
        <f>T1881</f>
        <v/>
      </c>
      <c r="AA1881" s="4">
        <f>IF(OR(S1881="6C",S1881="6B",S1881="5X",S1881="5Y"),0.08,0.5)</f>
        <v/>
      </c>
      <c r="AB1881" s="4">
        <f>$AG$5/$AG$2*Z1881</f>
        <v/>
      </c>
      <c r="AC1881" s="19">
        <f>Z1881+AA1881</f>
        <v/>
      </c>
      <c r="AD1881" s="8">
        <f>IF(COUNTIF(Catégories!A:A,N1881)=0,"catégorie inconnue",LOOKUP(N1881,Catégories!A:A,Catégories!B:B))</f>
        <v/>
      </c>
      <c r="AE1881" s="21">
        <f>SUM(Z1881:AB1881)</f>
        <v/>
      </c>
    </row>
    <row r="1882" hidden="1" s="101">
      <c r="B1882" s="127" t="inlineStr">
        <is>
          <t>13624021</t>
        </is>
      </c>
      <c r="C1882" s="127" t="inlineStr">
        <is>
          <t>2</t>
        </is>
      </c>
      <c r="D1882" s="123" t="n">
        <v>46161</v>
      </c>
      <c r="E1882" s="127" t="inlineStr">
        <is>
          <t>34131</t>
        </is>
      </c>
      <c r="F1882" s="127" t="inlineStr">
        <is>
          <t>21320</t>
        </is>
      </c>
      <c r="G1882" s="127" t="inlineStr">
        <is>
          <t>DE</t>
        </is>
      </c>
      <c r="H1882" s="127" t="inlineStr">
        <is>
          <t>FR</t>
        </is>
      </c>
      <c r="I1882" s="127" t="inlineStr">
        <is>
          <t>109143</t>
        </is>
      </c>
      <c r="J1882" s="127" t="inlineStr">
        <is>
          <t>109143</t>
        </is>
      </c>
      <c r="K1882" s="127" t="inlineStr">
        <is>
          <t>999999</t>
        </is>
      </c>
      <c r="L1882" s="127" t="inlineStr">
        <is>
          <t>XT414367113TS</t>
        </is>
      </c>
      <c r="M1882" s="127" t="inlineStr">
        <is>
          <t>N</t>
        </is>
      </c>
      <c r="N1882" s="127" t="inlineStr">
        <is>
          <t>Transport</t>
        </is>
      </c>
      <c r="O1882" s="127" t="inlineStr">
        <is>
          <t>N</t>
        </is>
      </c>
      <c r="P1882" s="127" t="inlineStr">
        <is>
          <t>S</t>
        </is>
      </c>
      <c r="Q1882" s="127" t="inlineStr">
        <is>
          <t>ZA</t>
        </is>
      </c>
      <c r="R1882" s="147" t="n">
        <v>4.128</v>
      </c>
      <c r="S1882" s="127" t="inlineStr">
        <is>
          <t>6C</t>
        </is>
      </c>
      <c r="T1882" s="148" t="n">
        <v>9.69</v>
      </c>
      <c r="U1882" s="127" t="inlineStr">
        <is>
          <t>LA RUCHE LOGISTIQUE</t>
        </is>
      </c>
      <c r="W1882" s="8">
        <f>IF(C1882&lt;&gt;2,"",IF(S1882="5X","5XK",IF(S1882="5Y","5YK",IF(S1882="6B","6BK",IF(S1882="6C","6CK","")))))</f>
        <v/>
      </c>
      <c r="X1882" s="8">
        <f>IF(S1882="6B",_xlfn.XLOOKUP(H1882,'Zoning 2shop'!A:A,'Zoning 2shop'!B:B),IF(S1882="6C",_xlfn.XLOOKUP(G1882,'Zoning 2shop'!C:C,'Zoning 2shop'!D:D),""))</f>
        <v/>
      </c>
      <c r="Y1882" s="112">
        <f>AB1882/Z1882</f>
        <v/>
      </c>
      <c r="Z1882" s="4">
        <f>T1882</f>
        <v/>
      </c>
      <c r="AA1882" s="4">
        <f>IF(OR(S1882="6C",S1882="6B",S1882="5X",S1882="5Y"),0.08,0.5)</f>
        <v/>
      </c>
      <c r="AB1882" s="4">
        <f>$AG$5/$AG$2*Z1882</f>
        <v/>
      </c>
      <c r="AC1882" s="19">
        <f>Z1882+AA1882</f>
        <v/>
      </c>
      <c r="AD1882" s="8">
        <f>IF(COUNTIF(Catégories!A:A,N1882)=0,"catégorie inconnue",LOOKUP(N1882,Catégories!A:A,Catégories!B:B))</f>
        <v/>
      </c>
      <c r="AE1882" s="21">
        <f>SUM(Z1882:AB1882)</f>
        <v/>
      </c>
    </row>
    <row r="1883" hidden="1" s="101">
      <c r="B1883" s="127" t="inlineStr">
        <is>
          <t>13624021</t>
        </is>
      </c>
      <c r="C1883" s="127" t="inlineStr">
        <is>
          <t>2</t>
        </is>
      </c>
      <c r="D1883" s="123" t="n">
        <v>46161</v>
      </c>
      <c r="E1883" s="127" t="inlineStr">
        <is>
          <t>10247</t>
        </is>
      </c>
      <c r="F1883" s="127" t="inlineStr">
        <is>
          <t>21320</t>
        </is>
      </c>
      <c r="G1883" s="127" t="inlineStr">
        <is>
          <t>DE</t>
        </is>
      </c>
      <c r="H1883" s="127" t="inlineStr">
        <is>
          <t>FR</t>
        </is>
      </c>
      <c r="I1883" s="127" t="inlineStr">
        <is>
          <t>113798</t>
        </is>
      </c>
      <c r="J1883" s="127" t="inlineStr">
        <is>
          <t>113798</t>
        </is>
      </c>
      <c r="K1883" s="127" t="inlineStr">
        <is>
          <t>999999</t>
        </is>
      </c>
      <c r="L1883" s="127" t="inlineStr">
        <is>
          <t>XT414367467TS</t>
        </is>
      </c>
      <c r="M1883" s="127" t="inlineStr">
        <is>
          <t>N</t>
        </is>
      </c>
      <c r="N1883" s="127" t="inlineStr">
        <is>
          <t>Transport</t>
        </is>
      </c>
      <c r="O1883" s="127" t="inlineStr">
        <is>
          <t>N</t>
        </is>
      </c>
      <c r="P1883" s="127" t="inlineStr">
        <is>
          <t>S</t>
        </is>
      </c>
      <c r="Q1883" s="127" t="inlineStr">
        <is>
          <t>ZA</t>
        </is>
      </c>
      <c r="R1883" s="147" t="n">
        <v>0.1</v>
      </c>
      <c r="S1883" s="127" t="inlineStr">
        <is>
          <t>6C</t>
        </is>
      </c>
      <c r="T1883" s="148" t="n">
        <v>5.33</v>
      </c>
      <c r="U1883" s="127" t="inlineStr">
        <is>
          <t>LA RUCHE LOGISTIQUE</t>
        </is>
      </c>
      <c r="W1883" s="8">
        <f>IF(C1883&lt;&gt;2,"",IF(S1883="5X","5XK",IF(S1883="5Y","5YK",IF(S1883="6B","6BK",IF(S1883="6C","6CK","")))))</f>
        <v/>
      </c>
      <c r="X1883" s="8">
        <f>IF(S1883="6B",_xlfn.XLOOKUP(H1883,'Zoning 2shop'!A:A,'Zoning 2shop'!B:B),IF(S1883="6C",_xlfn.XLOOKUP(G1883,'Zoning 2shop'!C:C,'Zoning 2shop'!D:D),""))</f>
        <v/>
      </c>
      <c r="Y1883" s="112">
        <f>AB1883/Z1883</f>
        <v/>
      </c>
      <c r="Z1883" s="4">
        <f>T1883</f>
        <v/>
      </c>
      <c r="AA1883" s="4">
        <f>IF(OR(S1883="6C",S1883="6B",S1883="5X",S1883="5Y"),0.08,0.5)</f>
        <v/>
      </c>
      <c r="AB1883" s="4">
        <f>$AG$5/$AG$2*Z1883</f>
        <v/>
      </c>
      <c r="AC1883" s="19">
        <f>Z1883+AA1883</f>
        <v/>
      </c>
      <c r="AD1883" s="8">
        <f>IF(COUNTIF(Catégories!A:A,N1883)=0,"catégorie inconnue",LOOKUP(N1883,Catégories!A:A,Catégories!B:B))</f>
        <v/>
      </c>
      <c r="AE1883" s="21">
        <f>SUM(Z1883:AB1883)</f>
        <v/>
      </c>
    </row>
    <row r="1884" hidden="1" s="101">
      <c r="B1884" s="127" t="inlineStr">
        <is>
          <t>13624021</t>
        </is>
      </c>
      <c r="C1884" s="127" t="inlineStr">
        <is>
          <t>2</t>
        </is>
      </c>
      <c r="D1884" s="123" t="n">
        <v>46161</v>
      </c>
      <c r="E1884" s="127" t="inlineStr">
        <is>
          <t>14542</t>
        </is>
      </c>
      <c r="F1884" s="127" t="inlineStr">
        <is>
          <t>21320</t>
        </is>
      </c>
      <c r="G1884" s="127" t="inlineStr">
        <is>
          <t>DE</t>
        </is>
      </c>
      <c r="H1884" s="127" t="inlineStr">
        <is>
          <t>FR</t>
        </is>
      </c>
      <c r="I1884" s="127" t="inlineStr">
        <is>
          <t>113762</t>
        </is>
      </c>
      <c r="J1884" s="127" t="inlineStr">
        <is>
          <t>113762</t>
        </is>
      </c>
      <c r="K1884" s="127" t="inlineStr">
        <is>
          <t>999999</t>
        </is>
      </c>
      <c r="L1884" s="127" t="inlineStr">
        <is>
          <t>XT414368365TS</t>
        </is>
      </c>
      <c r="M1884" s="127" t="inlineStr">
        <is>
          <t>N</t>
        </is>
      </c>
      <c r="N1884" s="127" t="inlineStr">
        <is>
          <t>Transport</t>
        </is>
      </c>
      <c r="O1884" s="127" t="inlineStr">
        <is>
          <t>N</t>
        </is>
      </c>
      <c r="P1884" s="127" t="inlineStr">
        <is>
          <t>S</t>
        </is>
      </c>
      <c r="Q1884" s="127" t="inlineStr">
        <is>
          <t>ZA</t>
        </is>
      </c>
      <c r="R1884" s="147" t="n">
        <v>0.22</v>
      </c>
      <c r="S1884" s="127" t="inlineStr">
        <is>
          <t>6C</t>
        </is>
      </c>
      <c r="T1884" s="148" t="n">
        <v>5.33</v>
      </c>
      <c r="U1884" s="127" t="inlineStr">
        <is>
          <t>LA RUCHE LOGISTIQUE</t>
        </is>
      </c>
      <c r="W1884" s="8">
        <f>IF(C1884&lt;&gt;2,"",IF(S1884="5X","5XK",IF(S1884="5Y","5YK",IF(S1884="6B","6BK",IF(S1884="6C","6CK","")))))</f>
        <v/>
      </c>
      <c r="X1884" s="8">
        <f>IF(S1884="6B",_xlfn.XLOOKUP(H1884,'Zoning 2shop'!A:A,'Zoning 2shop'!B:B),IF(S1884="6C",_xlfn.XLOOKUP(G1884,'Zoning 2shop'!C:C,'Zoning 2shop'!D:D),""))</f>
        <v/>
      </c>
      <c r="Y1884" s="112">
        <f>AB1884/Z1884</f>
        <v/>
      </c>
      <c r="Z1884" s="4">
        <f>T1884</f>
        <v/>
      </c>
      <c r="AA1884" s="4">
        <f>IF(OR(S1884="6C",S1884="6B",S1884="5X",S1884="5Y"),0.08,0.5)</f>
        <v/>
      </c>
      <c r="AB1884" s="4">
        <f>$AG$5/$AG$2*Z1884</f>
        <v/>
      </c>
      <c r="AC1884" s="19">
        <f>Z1884+AA1884</f>
        <v/>
      </c>
      <c r="AD1884" s="8">
        <f>IF(COUNTIF(Catégories!A:A,N1884)=0,"catégorie inconnue",LOOKUP(N1884,Catégories!A:A,Catégories!B:B))</f>
        <v/>
      </c>
      <c r="AE1884" s="21">
        <f>SUM(Z1884:AB1884)</f>
        <v/>
      </c>
    </row>
    <row r="1885" hidden="1" s="101">
      <c r="B1885" s="127" t="inlineStr">
        <is>
          <t>13624021</t>
        </is>
      </c>
      <c r="C1885" s="127" t="inlineStr">
        <is>
          <t>2</t>
        </is>
      </c>
      <c r="D1885" s="123" t="n">
        <v>46161</v>
      </c>
      <c r="E1885" s="127" t="inlineStr">
        <is>
          <t>10247</t>
        </is>
      </c>
      <c r="F1885" s="127" t="inlineStr">
        <is>
          <t>21320</t>
        </is>
      </c>
      <c r="G1885" s="127" t="inlineStr">
        <is>
          <t>DE</t>
        </is>
      </c>
      <c r="H1885" s="127" t="inlineStr">
        <is>
          <t>FR</t>
        </is>
      </c>
      <c r="I1885" s="127" t="inlineStr">
        <is>
          <t>114039</t>
        </is>
      </c>
      <c r="J1885" s="127" t="inlineStr">
        <is>
          <t>114039</t>
        </is>
      </c>
      <c r="K1885" s="127" t="inlineStr">
        <is>
          <t>999999</t>
        </is>
      </c>
      <c r="L1885" s="127" t="inlineStr">
        <is>
          <t>XT414368839TS</t>
        </is>
      </c>
      <c r="M1885" s="127" t="inlineStr">
        <is>
          <t>N</t>
        </is>
      </c>
      <c r="N1885" s="127" t="inlineStr">
        <is>
          <t>Transport</t>
        </is>
      </c>
      <c r="O1885" s="127" t="inlineStr">
        <is>
          <t>N</t>
        </is>
      </c>
      <c r="P1885" s="127" t="inlineStr">
        <is>
          <t>S</t>
        </is>
      </c>
      <c r="Q1885" s="127" t="inlineStr">
        <is>
          <t>ZA</t>
        </is>
      </c>
      <c r="R1885" s="147" t="n">
        <v>0.98</v>
      </c>
      <c r="S1885" s="127" t="inlineStr">
        <is>
          <t>6C</t>
        </is>
      </c>
      <c r="T1885" s="148" t="n">
        <v>5.55</v>
      </c>
      <c r="U1885" s="127" t="inlineStr">
        <is>
          <t>LA RUCHE LOGISTIQUE</t>
        </is>
      </c>
      <c r="W1885" s="8">
        <f>IF(C1885&lt;&gt;2,"",IF(S1885="5X","5XK",IF(S1885="5Y","5YK",IF(S1885="6B","6BK",IF(S1885="6C","6CK","")))))</f>
        <v/>
      </c>
      <c r="X1885" s="8">
        <f>IF(S1885="6B",_xlfn.XLOOKUP(H1885,'Zoning 2shop'!A:A,'Zoning 2shop'!B:B),IF(S1885="6C",_xlfn.XLOOKUP(G1885,'Zoning 2shop'!C:C,'Zoning 2shop'!D:D),""))</f>
        <v/>
      </c>
      <c r="Y1885" s="112">
        <f>AB1885/Z1885</f>
        <v/>
      </c>
      <c r="Z1885" s="4">
        <f>T1885</f>
        <v/>
      </c>
      <c r="AA1885" s="4">
        <f>IF(OR(S1885="6C",S1885="6B",S1885="5X",S1885="5Y"),0.08,0.5)</f>
        <v/>
      </c>
      <c r="AB1885" s="4">
        <f>$AG$5/$AG$2*Z1885</f>
        <v/>
      </c>
      <c r="AC1885" s="19">
        <f>Z1885+AA1885</f>
        <v/>
      </c>
      <c r="AD1885" s="8">
        <f>IF(COUNTIF(Catégories!A:A,N1885)=0,"catégorie inconnue",LOOKUP(N1885,Catégories!A:A,Catégories!B:B))</f>
        <v/>
      </c>
      <c r="AE1885" s="21">
        <f>SUM(Z1885:AB1885)</f>
        <v/>
      </c>
    </row>
    <row r="1886" hidden="1" s="101">
      <c r="B1886" s="127" t="inlineStr">
        <is>
          <t>13624021</t>
        </is>
      </c>
      <c r="C1886" s="127" t="inlineStr">
        <is>
          <t>2</t>
        </is>
      </c>
      <c r="D1886" s="123" t="n">
        <v>46161</v>
      </c>
      <c r="E1886" s="127" t="inlineStr">
        <is>
          <t>70190</t>
        </is>
      </c>
      <c r="F1886" s="127" t="inlineStr">
        <is>
          <t>21320</t>
        </is>
      </c>
      <c r="G1886" s="127" t="inlineStr">
        <is>
          <t>DE</t>
        </is>
      </c>
      <c r="H1886" s="127" t="inlineStr">
        <is>
          <t>FR</t>
        </is>
      </c>
      <c r="I1886" s="127" t="inlineStr">
        <is>
          <t>110752</t>
        </is>
      </c>
      <c r="J1886" s="127" t="inlineStr">
        <is>
          <t>110752</t>
        </is>
      </c>
      <c r="K1886" s="127" t="inlineStr">
        <is>
          <t>999999</t>
        </is>
      </c>
      <c r="L1886" s="127" t="inlineStr">
        <is>
          <t>XT414370934TS</t>
        </is>
      </c>
      <c r="M1886" s="127" t="inlineStr">
        <is>
          <t>N</t>
        </is>
      </c>
      <c r="N1886" s="127" t="inlineStr">
        <is>
          <t>Transport</t>
        </is>
      </c>
      <c r="O1886" s="127" t="inlineStr">
        <is>
          <t>N</t>
        </is>
      </c>
      <c r="P1886" s="127" t="inlineStr">
        <is>
          <t>S</t>
        </is>
      </c>
      <c r="Q1886" s="127" t="inlineStr">
        <is>
          <t>ZA</t>
        </is>
      </c>
      <c r="R1886" s="147" t="n">
        <v>0.646</v>
      </c>
      <c r="S1886" s="127" t="inlineStr">
        <is>
          <t>6C</t>
        </is>
      </c>
      <c r="T1886" s="148" t="n">
        <v>5.55</v>
      </c>
      <c r="U1886" s="127" t="inlineStr">
        <is>
          <t>LA RUCHE LOGISTIQUE</t>
        </is>
      </c>
      <c r="W1886" s="8">
        <f>IF(C1886&lt;&gt;2,"",IF(S1886="5X","5XK",IF(S1886="5Y","5YK",IF(S1886="6B","6BK",IF(S1886="6C","6CK","")))))</f>
        <v/>
      </c>
      <c r="X1886" s="8">
        <f>IF(S1886="6B",_xlfn.XLOOKUP(H1886,'Zoning 2shop'!A:A,'Zoning 2shop'!B:B),IF(S1886="6C",_xlfn.XLOOKUP(G1886,'Zoning 2shop'!C:C,'Zoning 2shop'!D:D),""))</f>
        <v/>
      </c>
      <c r="Y1886" s="112">
        <f>AB1886/Z1886</f>
        <v/>
      </c>
      <c r="Z1886" s="4">
        <f>T1886</f>
        <v/>
      </c>
      <c r="AA1886" s="4">
        <f>IF(OR(S1886="6C",S1886="6B",S1886="5X",S1886="5Y"),0.08,0.5)</f>
        <v/>
      </c>
      <c r="AB1886" s="4">
        <f>$AG$5/$AG$2*Z1886</f>
        <v/>
      </c>
      <c r="AC1886" s="19">
        <f>Z1886+AA1886</f>
        <v/>
      </c>
      <c r="AD1886" s="8">
        <f>IF(COUNTIF(Catégories!A:A,N1886)=0,"catégorie inconnue",LOOKUP(N1886,Catégories!A:A,Catégories!B:B))</f>
        <v/>
      </c>
      <c r="AE1886" s="21">
        <f>SUM(Z1886:AB1886)</f>
        <v/>
      </c>
    </row>
    <row r="1887" hidden="1" s="101">
      <c r="B1887" s="127" t="inlineStr">
        <is>
          <t>13624021</t>
        </is>
      </c>
      <c r="C1887" s="127" t="inlineStr">
        <is>
          <t>2</t>
        </is>
      </c>
      <c r="D1887" s="123" t="n">
        <v>46161</v>
      </c>
      <c r="E1887" s="127" t="inlineStr">
        <is>
          <t>45894</t>
        </is>
      </c>
      <c r="F1887" s="127" t="inlineStr">
        <is>
          <t>21320</t>
        </is>
      </c>
      <c r="G1887" s="127" t="inlineStr">
        <is>
          <t>DE</t>
        </is>
      </c>
      <c r="H1887" s="127" t="inlineStr">
        <is>
          <t>FR</t>
        </is>
      </c>
      <c r="I1887" s="127" t="inlineStr">
        <is>
          <t>110980</t>
        </is>
      </c>
      <c r="J1887" s="127" t="inlineStr">
        <is>
          <t>110980</t>
        </is>
      </c>
      <c r="K1887" s="127" t="inlineStr">
        <is>
          <t>999999</t>
        </is>
      </c>
      <c r="L1887" s="127" t="inlineStr">
        <is>
          <t>XT414372060TS</t>
        </is>
      </c>
      <c r="M1887" s="127" t="inlineStr">
        <is>
          <t>N</t>
        </is>
      </c>
      <c r="N1887" s="127" t="inlineStr">
        <is>
          <t>Transport</t>
        </is>
      </c>
      <c r="O1887" s="127" t="inlineStr">
        <is>
          <t>N</t>
        </is>
      </c>
      <c r="P1887" s="127" t="inlineStr">
        <is>
          <t>S</t>
        </is>
      </c>
      <c r="Q1887" s="127" t="inlineStr">
        <is>
          <t>ZA</t>
        </is>
      </c>
      <c r="R1887" s="147" t="n">
        <v>4.365</v>
      </c>
      <c r="S1887" s="127" t="inlineStr">
        <is>
          <t>6C</t>
        </is>
      </c>
      <c r="T1887" s="148" t="n">
        <v>9.69</v>
      </c>
      <c r="U1887" s="127" t="inlineStr">
        <is>
          <t>LA RUCHE LOGISTIQUE</t>
        </is>
      </c>
      <c r="W1887" s="8">
        <f>IF(C1887&lt;&gt;2,"",IF(S1887="5X","5XK",IF(S1887="5Y","5YK",IF(S1887="6B","6BK",IF(S1887="6C","6CK","")))))</f>
        <v/>
      </c>
      <c r="X1887" s="8">
        <f>IF(S1887="6B",_xlfn.XLOOKUP(H1887,'Zoning 2shop'!A:A,'Zoning 2shop'!B:B),IF(S1887="6C",_xlfn.XLOOKUP(G1887,'Zoning 2shop'!C:C,'Zoning 2shop'!D:D),""))</f>
        <v/>
      </c>
      <c r="Y1887" s="112">
        <f>AB1887/Z1887</f>
        <v/>
      </c>
      <c r="Z1887" s="4">
        <f>T1887</f>
        <v/>
      </c>
      <c r="AA1887" s="4">
        <f>IF(OR(S1887="6C",S1887="6B",S1887="5X",S1887="5Y"),0.08,0.5)</f>
        <v/>
      </c>
      <c r="AB1887" s="4">
        <f>$AG$5/$AG$2*Z1887</f>
        <v/>
      </c>
      <c r="AC1887" s="19">
        <f>Z1887+AA1887</f>
        <v/>
      </c>
      <c r="AD1887" s="8">
        <f>IF(COUNTIF(Catégories!A:A,N1887)=0,"catégorie inconnue",LOOKUP(N1887,Catégories!A:A,Catégories!B:B))</f>
        <v/>
      </c>
      <c r="AE1887" s="21">
        <f>SUM(Z1887:AB1887)</f>
        <v/>
      </c>
    </row>
    <row r="1888" hidden="1" s="101">
      <c r="B1888" s="127" t="inlineStr">
        <is>
          <t>13624021</t>
        </is>
      </c>
      <c r="C1888" s="127" t="inlineStr">
        <is>
          <t>2</t>
        </is>
      </c>
      <c r="D1888" s="123" t="n">
        <v>46161</v>
      </c>
      <c r="E1888" s="127" t="inlineStr">
        <is>
          <t>87439</t>
        </is>
      </c>
      <c r="F1888" s="127" t="inlineStr">
        <is>
          <t>21320</t>
        </is>
      </c>
      <c r="G1888" s="127" t="inlineStr">
        <is>
          <t>DE</t>
        </is>
      </c>
      <c r="H1888" s="127" t="inlineStr">
        <is>
          <t>FR</t>
        </is>
      </c>
      <c r="I1888" s="127" t="inlineStr">
        <is>
          <t>110888</t>
        </is>
      </c>
      <c r="J1888" s="127" t="inlineStr">
        <is>
          <t>110888</t>
        </is>
      </c>
      <c r="K1888" s="127" t="inlineStr">
        <is>
          <t>999999</t>
        </is>
      </c>
      <c r="L1888" s="127" t="inlineStr">
        <is>
          <t>XT414372586TS</t>
        </is>
      </c>
      <c r="M1888" s="127" t="inlineStr">
        <is>
          <t>N</t>
        </is>
      </c>
      <c r="N1888" s="127" t="inlineStr">
        <is>
          <t>Transport</t>
        </is>
      </c>
      <c r="O1888" s="127" t="inlineStr">
        <is>
          <t>N</t>
        </is>
      </c>
      <c r="P1888" s="127" t="inlineStr">
        <is>
          <t>S</t>
        </is>
      </c>
      <c r="Q1888" s="127" t="inlineStr">
        <is>
          <t>ZA</t>
        </is>
      </c>
      <c r="R1888" s="147" t="n">
        <v>6.204</v>
      </c>
      <c r="S1888" s="127" t="inlineStr">
        <is>
          <t>6C</t>
        </is>
      </c>
      <c r="T1888" s="148" t="n">
        <v>11.01</v>
      </c>
      <c r="U1888" s="127" t="inlineStr">
        <is>
          <t>LA RUCHE LOGISTIQUE</t>
        </is>
      </c>
      <c r="W1888" s="8">
        <f>IF(C1888&lt;&gt;2,"",IF(S1888="5X","5XK",IF(S1888="5Y","5YK",IF(S1888="6B","6BK",IF(S1888="6C","6CK","")))))</f>
        <v/>
      </c>
      <c r="X1888" s="8">
        <f>IF(S1888="6B",_xlfn.XLOOKUP(H1888,'Zoning 2shop'!A:A,'Zoning 2shop'!B:B),IF(S1888="6C",_xlfn.XLOOKUP(G1888,'Zoning 2shop'!C:C,'Zoning 2shop'!D:D),""))</f>
        <v/>
      </c>
      <c r="Y1888" s="112">
        <f>AB1888/Z1888</f>
        <v/>
      </c>
      <c r="Z1888" s="4">
        <f>T1888</f>
        <v/>
      </c>
      <c r="AA1888" s="4">
        <f>IF(OR(S1888="6C",S1888="6B",S1888="5X",S1888="5Y"),0.08,0.5)</f>
        <v/>
      </c>
      <c r="AB1888" s="4">
        <f>$AG$5/$AG$2*Z1888</f>
        <v/>
      </c>
      <c r="AC1888" s="19">
        <f>Z1888+AA1888</f>
        <v/>
      </c>
      <c r="AD1888" s="8">
        <f>IF(COUNTIF(Catégories!A:A,N1888)=0,"catégorie inconnue",LOOKUP(N1888,Catégories!A:A,Catégories!B:B))</f>
        <v/>
      </c>
      <c r="AE1888" s="21">
        <f>SUM(Z1888:AB1888)</f>
        <v/>
      </c>
    </row>
    <row r="1889" hidden="1" s="101">
      <c r="B1889" s="127" t="inlineStr">
        <is>
          <t>13624021</t>
        </is>
      </c>
      <c r="C1889" s="127" t="inlineStr">
        <is>
          <t>2</t>
        </is>
      </c>
      <c r="D1889" s="123" t="n">
        <v>46161</v>
      </c>
      <c r="E1889" s="127" t="inlineStr">
        <is>
          <t>59423</t>
        </is>
      </c>
      <c r="F1889" s="127" t="inlineStr">
        <is>
          <t>21320</t>
        </is>
      </c>
      <c r="G1889" s="127" t="inlineStr">
        <is>
          <t>DE</t>
        </is>
      </c>
      <c r="H1889" s="127" t="inlineStr">
        <is>
          <t>FR</t>
        </is>
      </c>
      <c r="I1889" s="127" t="inlineStr">
        <is>
          <t>111965</t>
        </is>
      </c>
      <c r="J1889" s="127" t="inlineStr">
        <is>
          <t>111965</t>
        </is>
      </c>
      <c r="K1889" s="127" t="inlineStr">
        <is>
          <t>999999</t>
        </is>
      </c>
      <c r="L1889" s="127" t="inlineStr">
        <is>
          <t>XT414373025TS</t>
        </is>
      </c>
      <c r="M1889" s="127" t="inlineStr">
        <is>
          <t>N</t>
        </is>
      </c>
      <c r="N1889" s="127" t="inlineStr">
        <is>
          <t>Transport</t>
        </is>
      </c>
      <c r="O1889" s="127" t="inlineStr">
        <is>
          <t>N</t>
        </is>
      </c>
      <c r="P1889" s="127" t="inlineStr">
        <is>
          <t>S</t>
        </is>
      </c>
      <c r="Q1889" s="127" t="inlineStr">
        <is>
          <t>ZA</t>
        </is>
      </c>
      <c r="R1889" s="147" t="n">
        <v>4.532</v>
      </c>
      <c r="S1889" s="127" t="inlineStr">
        <is>
          <t>6C</t>
        </is>
      </c>
      <c r="T1889" s="148" t="n">
        <v>9.69</v>
      </c>
      <c r="U1889" s="127" t="inlineStr">
        <is>
          <t>LA RUCHE LOGISTIQUE</t>
        </is>
      </c>
      <c r="W1889" s="8">
        <f>IF(C1889&lt;&gt;2,"",IF(S1889="5X","5XK",IF(S1889="5Y","5YK",IF(S1889="6B","6BK",IF(S1889="6C","6CK","")))))</f>
        <v/>
      </c>
      <c r="X1889" s="8">
        <f>IF(S1889="6B",_xlfn.XLOOKUP(H1889,'Zoning 2shop'!A:A,'Zoning 2shop'!B:B),IF(S1889="6C",_xlfn.XLOOKUP(G1889,'Zoning 2shop'!C:C,'Zoning 2shop'!D:D),""))</f>
        <v/>
      </c>
      <c r="Y1889" s="112">
        <f>AB1889/Z1889</f>
        <v/>
      </c>
      <c r="Z1889" s="4">
        <f>T1889</f>
        <v/>
      </c>
      <c r="AA1889" s="4">
        <f>IF(OR(S1889="6C",S1889="6B",S1889="5X",S1889="5Y"),0.08,0.5)</f>
        <v/>
      </c>
      <c r="AB1889" s="4">
        <f>$AG$5/$AG$2*Z1889</f>
        <v/>
      </c>
      <c r="AC1889" s="19">
        <f>Z1889+AA1889</f>
        <v/>
      </c>
      <c r="AD1889" s="8">
        <f>IF(COUNTIF(Catégories!A:A,N1889)=0,"catégorie inconnue",LOOKUP(N1889,Catégories!A:A,Catégories!B:B))</f>
        <v/>
      </c>
      <c r="AE1889" s="21">
        <f>SUM(Z1889:AB1889)</f>
        <v/>
      </c>
    </row>
    <row r="1890" hidden="1" s="101">
      <c r="B1890" s="127" t="inlineStr">
        <is>
          <t>13624021</t>
        </is>
      </c>
      <c r="C1890" s="127" t="inlineStr">
        <is>
          <t>2</t>
        </is>
      </c>
      <c r="D1890" s="123" t="n">
        <v>46161</v>
      </c>
      <c r="E1890" s="127" t="inlineStr">
        <is>
          <t>23562</t>
        </is>
      </c>
      <c r="F1890" s="127" t="inlineStr">
        <is>
          <t>21320</t>
        </is>
      </c>
      <c r="G1890" s="127" t="inlineStr">
        <is>
          <t>DE</t>
        </is>
      </c>
      <c r="H1890" s="127" t="inlineStr">
        <is>
          <t>FR</t>
        </is>
      </c>
      <c r="I1890" s="127" t="inlineStr">
        <is>
          <t>111276</t>
        </is>
      </c>
      <c r="J1890" s="127" t="inlineStr">
        <is>
          <t>111276</t>
        </is>
      </c>
      <c r="K1890" s="127" t="inlineStr">
        <is>
          <t>999999</t>
        </is>
      </c>
      <c r="L1890" s="127" t="inlineStr">
        <is>
          <t>XT414374065TS</t>
        </is>
      </c>
      <c r="M1890" s="127" t="inlineStr">
        <is>
          <t>N</t>
        </is>
      </c>
      <c r="N1890" s="127" t="inlineStr">
        <is>
          <t>Transport</t>
        </is>
      </c>
      <c r="O1890" s="127" t="inlineStr">
        <is>
          <t>N</t>
        </is>
      </c>
      <c r="P1890" s="127" t="inlineStr">
        <is>
          <t>S</t>
        </is>
      </c>
      <c r="Q1890" s="127" t="inlineStr">
        <is>
          <t>ZA</t>
        </is>
      </c>
      <c r="R1890" s="147" t="n">
        <v>0.713</v>
      </c>
      <c r="S1890" s="127" t="inlineStr">
        <is>
          <t>6C</t>
        </is>
      </c>
      <c r="T1890" s="148" t="n">
        <v>5.55</v>
      </c>
      <c r="U1890" s="127" t="inlineStr">
        <is>
          <t>LA RUCHE LOGISTIQUE</t>
        </is>
      </c>
      <c r="W1890" s="8">
        <f>IF(C1890&lt;&gt;2,"",IF(S1890="5X","5XK",IF(S1890="5Y","5YK",IF(S1890="6B","6BK",IF(S1890="6C","6CK","")))))</f>
        <v/>
      </c>
      <c r="X1890" s="8">
        <f>IF(S1890="6B",_xlfn.XLOOKUP(H1890,'Zoning 2shop'!A:A,'Zoning 2shop'!B:B),IF(S1890="6C",_xlfn.XLOOKUP(G1890,'Zoning 2shop'!C:C,'Zoning 2shop'!D:D),""))</f>
        <v/>
      </c>
      <c r="Y1890" s="112">
        <f>AB1890/Z1890</f>
        <v/>
      </c>
      <c r="Z1890" s="4">
        <f>T1890</f>
        <v/>
      </c>
      <c r="AA1890" s="4">
        <f>IF(OR(S1890="6C",S1890="6B",S1890="5X",S1890="5Y"),0.08,0.5)</f>
        <v/>
      </c>
      <c r="AB1890" s="4">
        <f>$AG$5/$AG$2*Z1890</f>
        <v/>
      </c>
      <c r="AC1890" s="19">
        <f>Z1890+AA1890</f>
        <v/>
      </c>
      <c r="AD1890" s="8">
        <f>IF(COUNTIF(Catégories!A:A,N1890)=0,"catégorie inconnue",LOOKUP(N1890,Catégories!A:A,Catégories!B:B))</f>
        <v/>
      </c>
      <c r="AE1890" s="21">
        <f>SUM(Z1890:AB1890)</f>
        <v/>
      </c>
    </row>
    <row r="1891" hidden="1" s="101">
      <c r="B1891" s="127" t="inlineStr">
        <is>
          <t>13624021</t>
        </is>
      </c>
      <c r="C1891" s="127" t="inlineStr">
        <is>
          <t>2</t>
        </is>
      </c>
      <c r="D1891" s="123" t="n">
        <v>46161</v>
      </c>
      <c r="E1891" s="127" t="inlineStr">
        <is>
          <t>53424</t>
        </is>
      </c>
      <c r="F1891" s="127" t="inlineStr">
        <is>
          <t>21320</t>
        </is>
      </c>
      <c r="G1891" s="127" t="inlineStr">
        <is>
          <t>DE</t>
        </is>
      </c>
      <c r="H1891" s="127" t="inlineStr">
        <is>
          <t>FR</t>
        </is>
      </c>
      <c r="I1891" s="127" t="inlineStr">
        <is>
          <t>110102</t>
        </is>
      </c>
      <c r="J1891" s="127" t="inlineStr">
        <is>
          <t>110102</t>
        </is>
      </c>
      <c r="K1891" s="127" t="inlineStr">
        <is>
          <t>999999</t>
        </is>
      </c>
      <c r="L1891" s="127" t="inlineStr">
        <is>
          <t>XT414374247TS</t>
        </is>
      </c>
      <c r="M1891" s="127" t="inlineStr">
        <is>
          <t>N</t>
        </is>
      </c>
      <c r="N1891" s="127" t="inlineStr">
        <is>
          <t>Transport</t>
        </is>
      </c>
      <c r="O1891" s="127" t="inlineStr">
        <is>
          <t>N</t>
        </is>
      </c>
      <c r="P1891" s="127" t="inlineStr">
        <is>
          <t>S</t>
        </is>
      </c>
      <c r="Q1891" s="127" t="inlineStr">
        <is>
          <t>ZA</t>
        </is>
      </c>
      <c r="R1891" s="147" t="n">
        <v>0.442</v>
      </c>
      <c r="S1891" s="127" t="inlineStr">
        <is>
          <t>6C</t>
        </is>
      </c>
      <c r="T1891" s="148" t="n">
        <v>5.33</v>
      </c>
      <c r="U1891" s="127" t="inlineStr">
        <is>
          <t>LA RUCHE LOGISTIQUE</t>
        </is>
      </c>
      <c r="W1891" s="8">
        <f>IF(C1891&lt;&gt;2,"",IF(S1891="5X","5XK",IF(S1891="5Y","5YK",IF(S1891="6B","6BK",IF(S1891="6C","6CK","")))))</f>
        <v/>
      </c>
      <c r="X1891" s="8">
        <f>IF(S1891="6B",_xlfn.XLOOKUP(H1891,'Zoning 2shop'!A:A,'Zoning 2shop'!B:B),IF(S1891="6C",_xlfn.XLOOKUP(G1891,'Zoning 2shop'!C:C,'Zoning 2shop'!D:D),""))</f>
        <v/>
      </c>
      <c r="Y1891" s="112">
        <f>AB1891/Z1891</f>
        <v/>
      </c>
      <c r="Z1891" s="4">
        <f>T1891</f>
        <v/>
      </c>
      <c r="AA1891" s="4">
        <f>IF(OR(S1891="6C",S1891="6B",S1891="5X",S1891="5Y"),0.08,0.5)</f>
        <v/>
      </c>
      <c r="AB1891" s="4">
        <f>$AG$5/$AG$2*Z1891</f>
        <v/>
      </c>
      <c r="AC1891" s="19">
        <f>Z1891+AA1891</f>
        <v/>
      </c>
      <c r="AD1891" s="8">
        <f>IF(COUNTIF(Catégories!A:A,N1891)=0,"catégorie inconnue",LOOKUP(N1891,Catégories!A:A,Catégories!B:B))</f>
        <v/>
      </c>
      <c r="AE1891" s="21">
        <f>SUM(Z1891:AB1891)</f>
        <v/>
      </c>
    </row>
    <row r="1892" hidden="1" s="101">
      <c r="B1892" s="127" t="inlineStr">
        <is>
          <t>13624021</t>
        </is>
      </c>
      <c r="C1892" s="127" t="inlineStr">
        <is>
          <t>2</t>
        </is>
      </c>
      <c r="D1892" s="123" t="n">
        <v>46161</v>
      </c>
      <c r="E1892" s="127" t="inlineStr">
        <is>
          <t>79102</t>
        </is>
      </c>
      <c r="F1892" s="127" t="inlineStr">
        <is>
          <t>21320</t>
        </is>
      </c>
      <c r="G1892" s="127" t="inlineStr">
        <is>
          <t>DE</t>
        </is>
      </c>
      <c r="H1892" s="127" t="inlineStr">
        <is>
          <t>FR</t>
        </is>
      </c>
      <c r="I1892" s="127" t="inlineStr">
        <is>
          <t>110602</t>
        </is>
      </c>
      <c r="J1892" s="127" t="inlineStr">
        <is>
          <t>110602</t>
        </is>
      </c>
      <c r="K1892" s="127" t="inlineStr">
        <is>
          <t>999999</t>
        </is>
      </c>
      <c r="L1892" s="127" t="inlineStr">
        <is>
          <t>XT414375891TS</t>
        </is>
      </c>
      <c r="M1892" s="127" t="inlineStr">
        <is>
          <t>N</t>
        </is>
      </c>
      <c r="N1892" s="127" t="inlineStr">
        <is>
          <t>Transport</t>
        </is>
      </c>
      <c r="O1892" s="127" t="inlineStr">
        <is>
          <t>N</t>
        </is>
      </c>
      <c r="P1892" s="127" t="inlineStr">
        <is>
          <t>S</t>
        </is>
      </c>
      <c r="Q1892" s="127" t="inlineStr">
        <is>
          <t>ZA</t>
        </is>
      </c>
      <c r="R1892" s="147" t="n">
        <v>4.506</v>
      </c>
      <c r="S1892" s="127" t="inlineStr">
        <is>
          <t>6C</t>
        </is>
      </c>
      <c r="T1892" s="148" t="n">
        <v>9.69</v>
      </c>
      <c r="U1892" s="127" t="inlineStr">
        <is>
          <t>LA RUCHE LOGISTIQUE</t>
        </is>
      </c>
      <c r="W1892" s="8">
        <f>IF(C1892&lt;&gt;2,"",IF(S1892="5X","5XK",IF(S1892="5Y","5YK",IF(S1892="6B","6BK",IF(S1892="6C","6CK","")))))</f>
        <v/>
      </c>
      <c r="X1892" s="8">
        <f>IF(S1892="6B",_xlfn.XLOOKUP(H1892,'Zoning 2shop'!A:A,'Zoning 2shop'!B:B),IF(S1892="6C",_xlfn.XLOOKUP(G1892,'Zoning 2shop'!C:C,'Zoning 2shop'!D:D),""))</f>
        <v/>
      </c>
      <c r="Y1892" s="112">
        <f>AB1892/Z1892</f>
        <v/>
      </c>
      <c r="Z1892" s="4">
        <f>T1892</f>
        <v/>
      </c>
      <c r="AA1892" s="4">
        <f>IF(OR(S1892="6C",S1892="6B",S1892="5X",S1892="5Y"),0.08,0.5)</f>
        <v/>
      </c>
      <c r="AB1892" s="4">
        <f>$AG$5/$AG$2*Z1892</f>
        <v/>
      </c>
      <c r="AC1892" s="19">
        <f>Z1892+AA1892</f>
        <v/>
      </c>
      <c r="AD1892" s="8">
        <f>IF(COUNTIF(Catégories!A:A,N1892)=0,"catégorie inconnue",LOOKUP(N1892,Catégories!A:A,Catégories!B:B))</f>
        <v/>
      </c>
      <c r="AE1892" s="21">
        <f>SUM(Z1892:AB1892)</f>
        <v/>
      </c>
    </row>
    <row r="1893" hidden="1" s="101">
      <c r="B1893" s="127" t="inlineStr">
        <is>
          <t>13624021</t>
        </is>
      </c>
      <c r="C1893" s="127" t="inlineStr">
        <is>
          <t>2</t>
        </is>
      </c>
      <c r="D1893" s="123" t="n">
        <v>46161</v>
      </c>
      <c r="E1893" s="127" t="inlineStr">
        <is>
          <t>53332</t>
        </is>
      </c>
      <c r="F1893" s="127" t="inlineStr">
        <is>
          <t>21320</t>
        </is>
      </c>
      <c r="G1893" s="127" t="inlineStr">
        <is>
          <t>DE</t>
        </is>
      </c>
      <c r="H1893" s="127" t="inlineStr">
        <is>
          <t>FR</t>
        </is>
      </c>
      <c r="I1893" s="127" t="inlineStr">
        <is>
          <t>112539</t>
        </is>
      </c>
      <c r="J1893" s="127" t="inlineStr">
        <is>
          <t>112539</t>
        </is>
      </c>
      <c r="K1893" s="127" t="inlineStr">
        <is>
          <t>999999</t>
        </is>
      </c>
      <c r="L1893" s="127" t="inlineStr">
        <is>
          <t>XT414376061TS</t>
        </is>
      </c>
      <c r="M1893" s="127" t="inlineStr">
        <is>
          <t>N</t>
        </is>
      </c>
      <c r="N1893" s="127" t="inlineStr">
        <is>
          <t>Transport</t>
        </is>
      </c>
      <c r="O1893" s="127" t="inlineStr">
        <is>
          <t>N</t>
        </is>
      </c>
      <c r="P1893" s="127" t="inlineStr">
        <is>
          <t>S</t>
        </is>
      </c>
      <c r="Q1893" s="127" t="inlineStr">
        <is>
          <t>ZA</t>
        </is>
      </c>
      <c r="R1893" s="147" t="n">
        <v>0.09</v>
      </c>
      <c r="S1893" s="127" t="inlineStr">
        <is>
          <t>6C</t>
        </is>
      </c>
      <c r="T1893" s="148" t="n">
        <v>5.33</v>
      </c>
      <c r="U1893" s="127" t="inlineStr">
        <is>
          <t>LA RUCHE LOGISTIQUE</t>
        </is>
      </c>
      <c r="W1893" s="8">
        <f>IF(C1893&lt;&gt;2,"",IF(S1893="5X","5XK",IF(S1893="5Y","5YK",IF(S1893="6B","6BK",IF(S1893="6C","6CK","")))))</f>
        <v/>
      </c>
      <c r="X1893" s="8">
        <f>IF(S1893="6B",_xlfn.XLOOKUP(H1893,'Zoning 2shop'!A:A,'Zoning 2shop'!B:B),IF(S1893="6C",_xlfn.XLOOKUP(G1893,'Zoning 2shop'!C:C,'Zoning 2shop'!D:D),""))</f>
        <v/>
      </c>
      <c r="Y1893" s="112">
        <f>AB1893/Z1893</f>
        <v/>
      </c>
      <c r="Z1893" s="4">
        <f>T1893</f>
        <v/>
      </c>
      <c r="AA1893" s="4">
        <f>IF(OR(S1893="6C",S1893="6B",S1893="5X",S1893="5Y"),0.08,0.5)</f>
        <v/>
      </c>
      <c r="AB1893" s="4">
        <f>$AG$5/$AG$2*Z1893</f>
        <v/>
      </c>
      <c r="AC1893" s="19">
        <f>Z1893+AA1893</f>
        <v/>
      </c>
      <c r="AD1893" s="8">
        <f>IF(COUNTIF(Catégories!A:A,N1893)=0,"catégorie inconnue",LOOKUP(N1893,Catégories!A:A,Catégories!B:B))</f>
        <v/>
      </c>
      <c r="AE1893" s="21">
        <f>SUM(Z1893:AB1893)</f>
        <v/>
      </c>
    </row>
    <row r="1894" hidden="1" s="101">
      <c r="B1894" s="127" t="inlineStr">
        <is>
          <t>13624021</t>
        </is>
      </c>
      <c r="C1894" s="127" t="inlineStr">
        <is>
          <t>2</t>
        </is>
      </c>
      <c r="D1894" s="123" t="n">
        <v>46161</v>
      </c>
      <c r="E1894" s="127" t="inlineStr">
        <is>
          <t>33106</t>
        </is>
      </c>
      <c r="F1894" s="127" t="inlineStr">
        <is>
          <t>21320</t>
        </is>
      </c>
      <c r="G1894" s="127" t="inlineStr">
        <is>
          <t>DE</t>
        </is>
      </c>
      <c r="H1894" s="127" t="inlineStr">
        <is>
          <t>FR</t>
        </is>
      </c>
      <c r="I1894" s="127" t="inlineStr">
        <is>
          <t>109787</t>
        </is>
      </c>
      <c r="J1894" s="127" t="inlineStr">
        <is>
          <t>109787</t>
        </is>
      </c>
      <c r="K1894" s="127" t="inlineStr">
        <is>
          <t>999999</t>
        </is>
      </c>
      <c r="L1894" s="127" t="inlineStr">
        <is>
          <t>XT414377535TS</t>
        </is>
      </c>
      <c r="M1894" s="127" t="inlineStr">
        <is>
          <t>N</t>
        </is>
      </c>
      <c r="N1894" s="127" t="inlineStr">
        <is>
          <t>Transport</t>
        </is>
      </c>
      <c r="O1894" s="127" t="inlineStr">
        <is>
          <t>N</t>
        </is>
      </c>
      <c r="P1894" s="127" t="inlineStr">
        <is>
          <t>S</t>
        </is>
      </c>
      <c r="Q1894" s="127" t="inlineStr">
        <is>
          <t>ZA</t>
        </is>
      </c>
      <c r="R1894" s="147" t="n">
        <v>9.84</v>
      </c>
      <c r="S1894" s="127" t="inlineStr">
        <is>
          <t>6C</t>
        </is>
      </c>
      <c r="T1894" s="148" t="n">
        <v>12.99</v>
      </c>
      <c r="U1894" s="127" t="inlineStr">
        <is>
          <t>LA RUCHE LOGISTIQUE</t>
        </is>
      </c>
      <c r="W1894" s="8">
        <f>IF(C1894&lt;&gt;2,"",IF(S1894="5X","5XK",IF(S1894="5Y","5YK",IF(S1894="6B","6BK",IF(S1894="6C","6CK","")))))</f>
        <v/>
      </c>
      <c r="X1894" s="8">
        <f>IF(S1894="6B",_xlfn.XLOOKUP(H1894,'Zoning 2shop'!A:A,'Zoning 2shop'!B:B),IF(S1894="6C",_xlfn.XLOOKUP(G1894,'Zoning 2shop'!C:C,'Zoning 2shop'!D:D),""))</f>
        <v/>
      </c>
      <c r="Y1894" s="112">
        <f>AB1894/Z1894</f>
        <v/>
      </c>
      <c r="Z1894" s="4">
        <f>T1894</f>
        <v/>
      </c>
      <c r="AA1894" s="4">
        <f>IF(OR(S1894="6C",S1894="6B",S1894="5X",S1894="5Y"),0.08,0.5)</f>
        <v/>
      </c>
      <c r="AB1894" s="4">
        <f>$AG$5/$AG$2*Z1894</f>
        <v/>
      </c>
      <c r="AC1894" s="19">
        <f>Z1894+AA1894</f>
        <v/>
      </c>
      <c r="AD1894" s="8">
        <f>IF(COUNTIF(Catégories!A:A,N1894)=0,"catégorie inconnue",LOOKUP(N1894,Catégories!A:A,Catégories!B:B))</f>
        <v/>
      </c>
      <c r="AE1894" s="21">
        <f>SUM(Z1894:AB1894)</f>
        <v/>
      </c>
    </row>
    <row r="1895" hidden="1" s="101">
      <c r="B1895" s="127" t="inlineStr">
        <is>
          <t>13624021</t>
        </is>
      </c>
      <c r="C1895" s="127" t="inlineStr">
        <is>
          <t>2</t>
        </is>
      </c>
      <c r="D1895" s="123" t="n">
        <v>46161</v>
      </c>
      <c r="E1895" s="127" t="inlineStr">
        <is>
          <t>9000</t>
        </is>
      </c>
      <c r="F1895" s="127" t="inlineStr">
        <is>
          <t>21320</t>
        </is>
      </c>
      <c r="G1895" s="127" t="inlineStr">
        <is>
          <t>BE</t>
        </is>
      </c>
      <c r="H1895" s="127" t="inlineStr">
        <is>
          <t>FR</t>
        </is>
      </c>
      <c r="I1895" s="127" t="inlineStr">
        <is>
          <t>111456</t>
        </is>
      </c>
      <c r="J1895" s="127" t="inlineStr">
        <is>
          <t>111456</t>
        </is>
      </c>
      <c r="K1895" s="127" t="inlineStr">
        <is>
          <t>999999</t>
        </is>
      </c>
      <c r="L1895" s="127" t="inlineStr">
        <is>
          <t>XT414378045TS</t>
        </is>
      </c>
      <c r="M1895" s="127" t="inlineStr">
        <is>
          <t>N</t>
        </is>
      </c>
      <c r="N1895" s="127" t="inlineStr">
        <is>
          <t>Transport</t>
        </is>
      </c>
      <c r="O1895" s="127" t="inlineStr">
        <is>
          <t>N</t>
        </is>
      </c>
      <c r="P1895" s="127" t="inlineStr">
        <is>
          <t>S</t>
        </is>
      </c>
      <c r="Q1895" s="127" t="inlineStr">
        <is>
          <t>ZA</t>
        </is>
      </c>
      <c r="R1895" s="147" t="n">
        <v>0.85</v>
      </c>
      <c r="S1895" s="127" t="inlineStr">
        <is>
          <t>6C</t>
        </is>
      </c>
      <c r="T1895" s="148" t="n">
        <v>4.95</v>
      </c>
      <c r="U1895" s="127" t="inlineStr">
        <is>
          <t>LA RUCHE LOGISTIQUE</t>
        </is>
      </c>
      <c r="W1895" s="8">
        <f>IF(C1895&lt;&gt;2,"",IF(S1895="5X","5XK",IF(S1895="5Y","5YK",IF(S1895="6B","6BK",IF(S1895="6C","6CK","")))))</f>
        <v/>
      </c>
      <c r="X1895" s="8">
        <f>IF(S1895="6B",_xlfn.XLOOKUP(H1895,'Zoning 2shop'!A:A,'Zoning 2shop'!B:B),IF(S1895="6C",_xlfn.XLOOKUP(G1895,'Zoning 2shop'!C:C,'Zoning 2shop'!D:D),""))</f>
        <v/>
      </c>
      <c r="Y1895" s="112">
        <f>AB1895/Z1895</f>
        <v/>
      </c>
      <c r="Z1895" s="4">
        <f>T1895</f>
        <v/>
      </c>
      <c r="AA1895" s="4">
        <f>IF(OR(S1895="6C",S1895="6B",S1895="5X",S1895="5Y"),0.08,0.5)</f>
        <v/>
      </c>
      <c r="AB1895" s="4">
        <f>$AG$5/$AG$2*Z1895</f>
        <v/>
      </c>
      <c r="AC1895" s="19">
        <f>Z1895+AA1895</f>
        <v/>
      </c>
      <c r="AD1895" s="8">
        <f>IF(COUNTIF(Catégories!A:A,N1895)=0,"catégorie inconnue",LOOKUP(N1895,Catégories!A:A,Catégories!B:B))</f>
        <v/>
      </c>
      <c r="AE1895" s="21">
        <f>SUM(Z1895:AB1895)</f>
        <v/>
      </c>
    </row>
    <row r="1896" hidden="1" s="101">
      <c r="B1896" s="127" t="inlineStr">
        <is>
          <t>13624021</t>
        </is>
      </c>
      <c r="C1896" s="127" t="inlineStr">
        <is>
          <t>2</t>
        </is>
      </c>
      <c r="D1896" s="123" t="n">
        <v>46162</v>
      </c>
      <c r="E1896" s="127" t="inlineStr">
        <is>
          <t>76297</t>
        </is>
      </c>
      <c r="F1896" s="127" t="inlineStr">
        <is>
          <t>21320</t>
        </is>
      </c>
      <c r="G1896" s="127" t="inlineStr">
        <is>
          <t>DE</t>
        </is>
      </c>
      <c r="H1896" s="127" t="inlineStr">
        <is>
          <t>FR</t>
        </is>
      </c>
      <c r="I1896" s="127" t="inlineStr">
        <is>
          <t>112715</t>
        </is>
      </c>
      <c r="J1896" s="127" t="inlineStr">
        <is>
          <t>112715</t>
        </is>
      </c>
      <c r="K1896" s="127" t="inlineStr">
        <is>
          <t>999999</t>
        </is>
      </c>
      <c r="L1896" s="127" t="inlineStr">
        <is>
          <t>XT414383080TS</t>
        </is>
      </c>
      <c r="M1896" s="127" t="inlineStr">
        <is>
          <t>N</t>
        </is>
      </c>
      <c r="N1896" s="127" t="inlineStr">
        <is>
          <t>Transport</t>
        </is>
      </c>
      <c r="O1896" s="127" t="inlineStr">
        <is>
          <t>N</t>
        </is>
      </c>
      <c r="P1896" s="127" t="inlineStr">
        <is>
          <t>S</t>
        </is>
      </c>
      <c r="Q1896" s="127" t="inlineStr">
        <is>
          <t>ZA</t>
        </is>
      </c>
      <c r="R1896" s="147" t="n">
        <v>0.05</v>
      </c>
      <c r="S1896" s="127" t="inlineStr">
        <is>
          <t>6C</t>
        </is>
      </c>
      <c r="T1896" s="148" t="n">
        <v>5.33</v>
      </c>
      <c r="U1896" s="127" t="inlineStr">
        <is>
          <t>LA RUCHE LOGISTIQUE</t>
        </is>
      </c>
      <c r="W1896" s="8">
        <f>IF(C1896&lt;&gt;2,"",IF(S1896="5X","5XK",IF(S1896="5Y","5YK",IF(S1896="6B","6BK",IF(S1896="6C","6CK","")))))</f>
        <v/>
      </c>
      <c r="X1896" s="8">
        <f>IF(S1896="6B",_xlfn.XLOOKUP(H1896,'Zoning 2shop'!A:A,'Zoning 2shop'!B:B),IF(S1896="6C",_xlfn.XLOOKUP(G1896,'Zoning 2shop'!C:C,'Zoning 2shop'!D:D),""))</f>
        <v/>
      </c>
      <c r="Y1896" s="112">
        <f>AB1896/Z1896</f>
        <v/>
      </c>
      <c r="Z1896" s="4">
        <f>T1896</f>
        <v/>
      </c>
      <c r="AA1896" s="4">
        <f>IF(OR(S1896="6C",S1896="6B",S1896="5X",S1896="5Y"),0.08,0.5)</f>
        <v/>
      </c>
      <c r="AB1896" s="4">
        <f>$AG$5/$AG$2*Z1896</f>
        <v/>
      </c>
      <c r="AC1896" s="19">
        <f>Z1896+AA1896</f>
        <v/>
      </c>
      <c r="AD1896" s="8">
        <f>IF(COUNTIF(Catégories!A:A,N1896)=0,"catégorie inconnue",LOOKUP(N1896,Catégories!A:A,Catégories!B:B))</f>
        <v/>
      </c>
      <c r="AE1896" s="21">
        <f>SUM(Z1896:AB1896)</f>
        <v/>
      </c>
    </row>
    <row r="1897" hidden="1" s="101">
      <c r="B1897" s="127" t="inlineStr">
        <is>
          <t>13624021</t>
        </is>
      </c>
      <c r="C1897" s="127" t="inlineStr">
        <is>
          <t>2</t>
        </is>
      </c>
      <c r="D1897" s="123" t="n">
        <v>46162</v>
      </c>
      <c r="E1897" s="127" t="inlineStr">
        <is>
          <t>76297</t>
        </is>
      </c>
      <c r="F1897" s="127" t="inlineStr">
        <is>
          <t>21320</t>
        </is>
      </c>
      <c r="G1897" s="127" t="inlineStr">
        <is>
          <t>DE</t>
        </is>
      </c>
      <c r="H1897" s="127" t="inlineStr">
        <is>
          <t>FR</t>
        </is>
      </c>
      <c r="I1897" s="127" t="inlineStr">
        <is>
          <t>113461</t>
        </is>
      </c>
      <c r="J1897" s="127" t="inlineStr">
        <is>
          <t>113461</t>
        </is>
      </c>
      <c r="K1897" s="127" t="inlineStr">
        <is>
          <t>999999</t>
        </is>
      </c>
      <c r="L1897" s="127" t="inlineStr">
        <is>
          <t>XT414384227TS</t>
        </is>
      </c>
      <c r="M1897" s="127" t="inlineStr">
        <is>
          <t>N</t>
        </is>
      </c>
      <c r="N1897" s="127" t="inlineStr">
        <is>
          <t>Transport</t>
        </is>
      </c>
      <c r="O1897" s="127" t="inlineStr">
        <is>
          <t>N</t>
        </is>
      </c>
      <c r="P1897" s="127" t="inlineStr">
        <is>
          <t>S</t>
        </is>
      </c>
      <c r="Q1897" s="127" t="inlineStr">
        <is>
          <t>ZA</t>
        </is>
      </c>
      <c r="R1897" s="147" t="n">
        <v>4.541</v>
      </c>
      <c r="S1897" s="127" t="inlineStr">
        <is>
          <t>6C</t>
        </is>
      </c>
      <c r="T1897" s="148" t="n">
        <v>9.69</v>
      </c>
      <c r="U1897" s="127" t="inlineStr">
        <is>
          <t>LA RUCHE LOGISTIQUE</t>
        </is>
      </c>
      <c r="W1897" s="8">
        <f>IF(C1897&lt;&gt;2,"",IF(S1897="5X","5XK",IF(S1897="5Y","5YK",IF(S1897="6B","6BK",IF(S1897="6C","6CK","")))))</f>
        <v/>
      </c>
      <c r="X1897" s="8">
        <f>IF(S1897="6B",_xlfn.XLOOKUP(H1897,'Zoning 2shop'!A:A,'Zoning 2shop'!B:B),IF(S1897="6C",_xlfn.XLOOKUP(G1897,'Zoning 2shop'!C:C,'Zoning 2shop'!D:D),""))</f>
        <v/>
      </c>
      <c r="Y1897" s="112">
        <f>AB1897/Z1897</f>
        <v/>
      </c>
      <c r="Z1897" s="4">
        <f>T1897</f>
        <v/>
      </c>
      <c r="AA1897" s="4">
        <f>IF(OR(S1897="6C",S1897="6B",S1897="5X",S1897="5Y"),0.08,0.5)</f>
        <v/>
      </c>
      <c r="AB1897" s="4">
        <f>$AG$5/$AG$2*Z1897</f>
        <v/>
      </c>
      <c r="AC1897" s="19">
        <f>Z1897+AA1897</f>
        <v/>
      </c>
      <c r="AD1897" s="8">
        <f>IF(COUNTIF(Catégories!A:A,N1897)=0,"catégorie inconnue",LOOKUP(N1897,Catégories!A:A,Catégories!B:B))</f>
        <v/>
      </c>
      <c r="AE1897" s="21">
        <f>SUM(Z1897:AB1897)</f>
        <v/>
      </c>
    </row>
    <row r="1898" hidden="1" s="101">
      <c r="B1898" s="127" t="inlineStr">
        <is>
          <t>13624021</t>
        </is>
      </c>
      <c r="C1898" s="127" t="inlineStr">
        <is>
          <t>2</t>
        </is>
      </c>
      <c r="D1898" s="123" t="n">
        <v>46162</v>
      </c>
      <c r="E1898" s="127" t="inlineStr">
        <is>
          <t>2250</t>
        </is>
      </c>
      <c r="F1898" s="127" t="inlineStr">
        <is>
          <t>21320</t>
        </is>
      </c>
      <c r="G1898" s="127" t="inlineStr">
        <is>
          <t>BE</t>
        </is>
      </c>
      <c r="H1898" s="127" t="inlineStr">
        <is>
          <t>FR</t>
        </is>
      </c>
      <c r="I1898" s="127" t="inlineStr">
        <is>
          <t>111567</t>
        </is>
      </c>
      <c r="J1898" s="127" t="inlineStr">
        <is>
          <t>111567</t>
        </is>
      </c>
      <c r="K1898" s="127" t="inlineStr">
        <is>
          <t>999999</t>
        </is>
      </c>
      <c r="L1898" s="127" t="inlineStr">
        <is>
          <t>XT414385063TS</t>
        </is>
      </c>
      <c r="M1898" s="127" t="inlineStr">
        <is>
          <t>N</t>
        </is>
      </c>
      <c r="N1898" s="127" t="inlineStr">
        <is>
          <t>Transport</t>
        </is>
      </c>
      <c r="O1898" s="127" t="inlineStr">
        <is>
          <t>N</t>
        </is>
      </c>
      <c r="P1898" s="127" t="inlineStr">
        <is>
          <t>S</t>
        </is>
      </c>
      <c r="Q1898" s="127" t="inlineStr">
        <is>
          <t>ZA</t>
        </is>
      </c>
      <c r="R1898" s="147" t="n">
        <v>0.655</v>
      </c>
      <c r="S1898" s="127" t="inlineStr">
        <is>
          <t>6C</t>
        </is>
      </c>
      <c r="T1898" s="148" t="n">
        <v>4.95</v>
      </c>
      <c r="U1898" s="127" t="inlineStr">
        <is>
          <t>LA RUCHE LOGISTIQUE</t>
        </is>
      </c>
      <c r="W1898" s="8">
        <f>IF(C1898&lt;&gt;2,"",IF(S1898="5X","5XK",IF(S1898="5Y","5YK",IF(S1898="6B","6BK",IF(S1898="6C","6CK","")))))</f>
        <v/>
      </c>
      <c r="X1898" s="8">
        <f>IF(S1898="6B",_xlfn.XLOOKUP(H1898,'Zoning 2shop'!A:A,'Zoning 2shop'!B:B),IF(S1898="6C",_xlfn.XLOOKUP(G1898,'Zoning 2shop'!C:C,'Zoning 2shop'!D:D),""))</f>
        <v/>
      </c>
      <c r="Y1898" s="112">
        <f>AB1898/Z1898</f>
        <v/>
      </c>
      <c r="Z1898" s="4">
        <f>T1898</f>
        <v/>
      </c>
      <c r="AA1898" s="4">
        <f>IF(OR(S1898="6C",S1898="6B",S1898="5X",S1898="5Y"),0.08,0.5)</f>
        <v/>
      </c>
      <c r="AB1898" s="4">
        <f>$AG$5/$AG$2*Z1898</f>
        <v/>
      </c>
      <c r="AC1898" s="19">
        <f>Z1898+AA1898</f>
        <v/>
      </c>
      <c r="AD1898" s="8">
        <f>IF(COUNTIF(Catégories!A:A,N1898)=0,"catégorie inconnue",LOOKUP(N1898,Catégories!A:A,Catégories!B:B))</f>
        <v/>
      </c>
      <c r="AE1898" s="21">
        <f>SUM(Z1898:AB1898)</f>
        <v/>
      </c>
    </row>
    <row r="1899" hidden="1" s="101">
      <c r="B1899" s="127" t="inlineStr">
        <is>
          <t>13624021</t>
        </is>
      </c>
      <c r="C1899" s="127" t="inlineStr">
        <is>
          <t>2</t>
        </is>
      </c>
      <c r="D1899" s="123" t="n">
        <v>46162</v>
      </c>
      <c r="E1899" s="127" t="inlineStr">
        <is>
          <t>6200</t>
        </is>
      </c>
      <c r="F1899" s="127" t="inlineStr">
        <is>
          <t>21320</t>
        </is>
      </c>
      <c r="G1899" s="127" t="inlineStr">
        <is>
          <t>DK</t>
        </is>
      </c>
      <c r="H1899" s="127" t="inlineStr">
        <is>
          <t>FR</t>
        </is>
      </c>
      <c r="I1899" s="127" t="inlineStr">
        <is>
          <t>111999</t>
        </is>
      </c>
      <c r="J1899" s="127" t="inlineStr">
        <is>
          <t>111999</t>
        </is>
      </c>
      <c r="K1899" s="127" t="inlineStr">
        <is>
          <t>999999</t>
        </is>
      </c>
      <c r="L1899" s="127" t="inlineStr">
        <is>
          <t>XT414385823TS</t>
        </is>
      </c>
      <c r="M1899" s="127" t="inlineStr">
        <is>
          <t>N</t>
        </is>
      </c>
      <c r="N1899" s="127" t="inlineStr">
        <is>
          <t>Transport</t>
        </is>
      </c>
      <c r="O1899" s="127" t="inlineStr">
        <is>
          <t>N</t>
        </is>
      </c>
      <c r="P1899" s="127" t="inlineStr">
        <is>
          <t>S</t>
        </is>
      </c>
      <c r="Q1899" s="127" t="inlineStr">
        <is>
          <t>ZA</t>
        </is>
      </c>
      <c r="R1899" s="147" t="n">
        <v>6.912</v>
      </c>
      <c r="S1899" s="127" t="inlineStr">
        <is>
          <t>6C</t>
        </is>
      </c>
      <c r="T1899" s="148" t="n">
        <v>15.15</v>
      </c>
      <c r="U1899" s="127" t="inlineStr">
        <is>
          <t>LA RUCHE LOGISTIQUE</t>
        </is>
      </c>
      <c r="W1899" s="8">
        <f>IF(C1899&lt;&gt;2,"",IF(S1899="5X","5XK",IF(S1899="5Y","5YK",IF(S1899="6B","6BK",IF(S1899="6C","6CK","")))))</f>
        <v/>
      </c>
      <c r="X1899" s="8">
        <f>IF(S1899="6B",_xlfn.XLOOKUP(H1899,'Zoning 2shop'!A:A,'Zoning 2shop'!B:B),IF(S1899="6C",_xlfn.XLOOKUP(G1899,'Zoning 2shop'!C:C,'Zoning 2shop'!D:D),""))</f>
        <v/>
      </c>
      <c r="Y1899" s="112">
        <f>AB1899/Z1899</f>
        <v/>
      </c>
      <c r="Z1899" s="4">
        <f>T1899</f>
        <v/>
      </c>
      <c r="AA1899" s="4">
        <f>IF(OR(S1899="6C",S1899="6B",S1899="5X",S1899="5Y"),0.08,0.5)</f>
        <v/>
      </c>
      <c r="AB1899" s="4">
        <f>$AG$5/$AG$2*Z1899</f>
        <v/>
      </c>
      <c r="AC1899" s="19">
        <f>Z1899+AA1899</f>
        <v/>
      </c>
      <c r="AD1899" s="8">
        <f>IF(COUNTIF(Catégories!A:A,N1899)=0,"catégorie inconnue",LOOKUP(N1899,Catégories!A:A,Catégories!B:B))</f>
        <v/>
      </c>
      <c r="AE1899" s="21">
        <f>SUM(Z1899:AB1899)</f>
        <v/>
      </c>
    </row>
    <row r="1900" hidden="1" s="101">
      <c r="B1900" s="127" t="inlineStr">
        <is>
          <t>13624021</t>
        </is>
      </c>
      <c r="C1900" s="127" t="inlineStr">
        <is>
          <t>2</t>
        </is>
      </c>
      <c r="D1900" s="123" t="n">
        <v>46162</v>
      </c>
      <c r="E1900" s="127" t="inlineStr">
        <is>
          <t>85375</t>
        </is>
      </c>
      <c r="F1900" s="127" t="inlineStr">
        <is>
          <t>21320</t>
        </is>
      </c>
      <c r="G1900" s="127" t="inlineStr">
        <is>
          <t>DE</t>
        </is>
      </c>
      <c r="H1900" s="127" t="inlineStr">
        <is>
          <t>FR</t>
        </is>
      </c>
      <c r="I1900" s="127" t="inlineStr">
        <is>
          <t>113475</t>
        </is>
      </c>
      <c r="J1900" s="127" t="inlineStr">
        <is>
          <t>113475</t>
        </is>
      </c>
      <c r="K1900" s="127" t="inlineStr">
        <is>
          <t>999999</t>
        </is>
      </c>
      <c r="L1900" s="127" t="inlineStr">
        <is>
          <t>XT414386497TS</t>
        </is>
      </c>
      <c r="M1900" s="127" t="inlineStr">
        <is>
          <t>N</t>
        </is>
      </c>
      <c r="N1900" s="127" t="inlineStr">
        <is>
          <t>Transport</t>
        </is>
      </c>
      <c r="O1900" s="127" t="inlineStr">
        <is>
          <t>N</t>
        </is>
      </c>
      <c r="P1900" s="127" t="inlineStr">
        <is>
          <t>S</t>
        </is>
      </c>
      <c r="Q1900" s="127" t="inlineStr">
        <is>
          <t>ZA</t>
        </is>
      </c>
      <c r="R1900" s="147" t="n">
        <v>4.608</v>
      </c>
      <c r="S1900" s="127" t="inlineStr">
        <is>
          <t>6C</t>
        </is>
      </c>
      <c r="T1900" s="148" t="n">
        <v>9.69</v>
      </c>
      <c r="U1900" s="127" t="inlineStr">
        <is>
          <t>LA RUCHE LOGISTIQUE</t>
        </is>
      </c>
      <c r="W1900" s="8">
        <f>IF(C1900&lt;&gt;2,"",IF(S1900="5X","5XK",IF(S1900="5Y","5YK",IF(S1900="6B","6BK",IF(S1900="6C","6CK","")))))</f>
        <v/>
      </c>
      <c r="X1900" s="8">
        <f>IF(S1900="6B",_xlfn.XLOOKUP(H1900,'Zoning 2shop'!A:A,'Zoning 2shop'!B:B),IF(S1900="6C",_xlfn.XLOOKUP(G1900,'Zoning 2shop'!C:C,'Zoning 2shop'!D:D),""))</f>
        <v/>
      </c>
      <c r="Y1900" s="112">
        <f>AB1900/Z1900</f>
        <v/>
      </c>
      <c r="Z1900" s="4">
        <f>T1900</f>
        <v/>
      </c>
      <c r="AA1900" s="4">
        <f>IF(OR(S1900="6C",S1900="6B",S1900="5X",S1900="5Y"),0.08,0.5)</f>
        <v/>
      </c>
      <c r="AB1900" s="4">
        <f>$AG$5/$AG$2*Z1900</f>
        <v/>
      </c>
      <c r="AC1900" s="19">
        <f>Z1900+AA1900</f>
        <v/>
      </c>
      <c r="AD1900" s="8">
        <f>IF(COUNTIF(Catégories!A:A,N1900)=0,"catégorie inconnue",LOOKUP(N1900,Catégories!A:A,Catégories!B:B))</f>
        <v/>
      </c>
      <c r="AE1900" s="21">
        <f>SUM(Z1900:AB1900)</f>
        <v/>
      </c>
    </row>
    <row r="1901" hidden="1" s="101">
      <c r="B1901" s="127" t="inlineStr">
        <is>
          <t>13624021</t>
        </is>
      </c>
      <c r="C1901" s="127" t="inlineStr">
        <is>
          <t>2</t>
        </is>
      </c>
      <c r="D1901" s="123" t="n">
        <v>46162</v>
      </c>
      <c r="E1901" s="127" t="inlineStr">
        <is>
          <t>54308</t>
        </is>
      </c>
      <c r="F1901" s="127" t="inlineStr">
        <is>
          <t>21320</t>
        </is>
      </c>
      <c r="G1901" s="127" t="inlineStr">
        <is>
          <t>DE</t>
        </is>
      </c>
      <c r="H1901" s="127" t="inlineStr">
        <is>
          <t>FR</t>
        </is>
      </c>
      <c r="I1901" s="127" t="inlineStr">
        <is>
          <t>109878</t>
        </is>
      </c>
      <c r="J1901" s="127" t="inlineStr">
        <is>
          <t>109878</t>
        </is>
      </c>
      <c r="K1901" s="127" t="inlineStr">
        <is>
          <t>999999</t>
        </is>
      </c>
      <c r="L1901" s="127" t="inlineStr">
        <is>
          <t>XT414386695TS</t>
        </is>
      </c>
      <c r="M1901" s="127" t="inlineStr">
        <is>
          <t>N</t>
        </is>
      </c>
      <c r="N1901" s="127" t="inlineStr">
        <is>
          <t>Transport</t>
        </is>
      </c>
      <c r="O1901" s="127" t="inlineStr">
        <is>
          <t>N</t>
        </is>
      </c>
      <c r="P1901" s="127" t="inlineStr">
        <is>
          <t>S</t>
        </is>
      </c>
      <c r="Q1901" s="127" t="inlineStr">
        <is>
          <t>ZA</t>
        </is>
      </c>
      <c r="R1901" s="147" t="n">
        <v>4.532</v>
      </c>
      <c r="S1901" s="127" t="inlineStr">
        <is>
          <t>6C</t>
        </is>
      </c>
      <c r="T1901" s="148" t="n">
        <v>9.69</v>
      </c>
      <c r="U1901" s="127" t="inlineStr">
        <is>
          <t>LA RUCHE LOGISTIQUE</t>
        </is>
      </c>
      <c r="W1901" s="8">
        <f>IF(C1901&lt;&gt;2,"",IF(S1901="5X","5XK",IF(S1901="5Y","5YK",IF(S1901="6B","6BK",IF(S1901="6C","6CK","")))))</f>
        <v/>
      </c>
      <c r="X1901" s="8">
        <f>IF(S1901="6B",_xlfn.XLOOKUP(H1901,'Zoning 2shop'!A:A,'Zoning 2shop'!B:B),IF(S1901="6C",_xlfn.XLOOKUP(G1901,'Zoning 2shop'!C:C,'Zoning 2shop'!D:D),""))</f>
        <v/>
      </c>
      <c r="Y1901" s="112">
        <f>AB1901/Z1901</f>
        <v/>
      </c>
      <c r="Z1901" s="4">
        <f>T1901</f>
        <v/>
      </c>
      <c r="AA1901" s="4">
        <f>IF(OR(S1901="6C",S1901="6B",S1901="5X",S1901="5Y"),0.08,0.5)</f>
        <v/>
      </c>
      <c r="AB1901" s="4">
        <f>$AG$5/$AG$2*Z1901</f>
        <v/>
      </c>
      <c r="AC1901" s="19">
        <f>Z1901+AA1901</f>
        <v/>
      </c>
      <c r="AD1901" s="8">
        <f>IF(COUNTIF(Catégories!A:A,N1901)=0,"catégorie inconnue",LOOKUP(N1901,Catégories!A:A,Catégories!B:B))</f>
        <v/>
      </c>
      <c r="AE1901" s="21">
        <f>SUM(Z1901:AB1901)</f>
        <v/>
      </c>
    </row>
    <row r="1902" hidden="1" s="101">
      <c r="B1902" s="127" t="inlineStr">
        <is>
          <t>13624021</t>
        </is>
      </c>
      <c r="C1902" s="127" t="inlineStr">
        <is>
          <t>2</t>
        </is>
      </c>
      <c r="D1902" s="123" t="n">
        <v>46162</v>
      </c>
      <c r="E1902" s="127" t="inlineStr">
        <is>
          <t>1086 XT</t>
        </is>
      </c>
      <c r="F1902" s="127" t="inlineStr">
        <is>
          <t>21320</t>
        </is>
      </c>
      <c r="G1902" s="127" t="inlineStr">
        <is>
          <t>NL</t>
        </is>
      </c>
      <c r="H1902" s="127" t="inlineStr">
        <is>
          <t>FR</t>
        </is>
      </c>
      <c r="I1902" s="127" t="inlineStr">
        <is>
          <t>111798</t>
        </is>
      </c>
      <c r="J1902" s="127" t="inlineStr">
        <is>
          <t>111798</t>
        </is>
      </c>
      <c r="K1902" s="127" t="inlineStr">
        <is>
          <t>999999</t>
        </is>
      </c>
      <c r="L1902" s="127" t="inlineStr">
        <is>
          <t>XT414387081TS</t>
        </is>
      </c>
      <c r="M1902" s="127" t="inlineStr">
        <is>
          <t>N</t>
        </is>
      </c>
      <c r="N1902" s="127" t="inlineStr">
        <is>
          <t>Transport</t>
        </is>
      </c>
      <c r="O1902" s="127" t="inlineStr">
        <is>
          <t>N</t>
        </is>
      </c>
      <c r="P1902" s="127" t="inlineStr">
        <is>
          <t>S</t>
        </is>
      </c>
      <c r="Q1902" s="127" t="inlineStr">
        <is>
          <t>ZA</t>
        </is>
      </c>
      <c r="R1902" s="147" t="n">
        <v>0.03</v>
      </c>
      <c r="S1902" s="127" t="inlineStr">
        <is>
          <t>6C</t>
        </is>
      </c>
      <c r="T1902" s="148" t="n">
        <v>5.33</v>
      </c>
      <c r="U1902" s="127" t="inlineStr">
        <is>
          <t>LA RUCHE LOGISTIQUE</t>
        </is>
      </c>
      <c r="W1902" s="8">
        <f>IF(C1902&lt;&gt;2,"",IF(S1902="5X","5XK",IF(S1902="5Y","5YK",IF(S1902="6B","6BK",IF(S1902="6C","6CK","")))))</f>
        <v/>
      </c>
      <c r="X1902" s="8">
        <f>IF(S1902="6B",_xlfn.XLOOKUP(H1902,'Zoning 2shop'!A:A,'Zoning 2shop'!B:B),IF(S1902="6C",_xlfn.XLOOKUP(G1902,'Zoning 2shop'!C:C,'Zoning 2shop'!D:D),""))</f>
        <v/>
      </c>
      <c r="Y1902" s="112">
        <f>AB1902/Z1902</f>
        <v/>
      </c>
      <c r="Z1902" s="4">
        <f>T1902</f>
        <v/>
      </c>
      <c r="AA1902" s="4">
        <f>IF(OR(S1902="6C",S1902="6B",S1902="5X",S1902="5Y"),0.08,0.5)</f>
        <v/>
      </c>
      <c r="AB1902" s="4">
        <f>$AG$5/$AG$2*Z1902</f>
        <v/>
      </c>
      <c r="AC1902" s="19">
        <f>Z1902+AA1902</f>
        <v/>
      </c>
      <c r="AD1902" s="8">
        <f>IF(COUNTIF(Catégories!A:A,N1902)=0,"catégorie inconnue",LOOKUP(N1902,Catégories!A:A,Catégories!B:B))</f>
        <v/>
      </c>
      <c r="AE1902" s="21">
        <f>SUM(Z1902:AB1902)</f>
        <v/>
      </c>
    </row>
    <row r="1903" hidden="1" s="101">
      <c r="B1903" s="127" t="inlineStr">
        <is>
          <t>13624021</t>
        </is>
      </c>
      <c r="C1903" s="127" t="inlineStr">
        <is>
          <t>2</t>
        </is>
      </c>
      <c r="D1903" s="123" t="n">
        <v>46162</v>
      </c>
      <c r="E1903" s="127" t="inlineStr">
        <is>
          <t>1050</t>
        </is>
      </c>
      <c r="F1903" s="127" t="inlineStr">
        <is>
          <t>21320</t>
        </is>
      </c>
      <c r="G1903" s="127" t="inlineStr">
        <is>
          <t>AT</t>
        </is>
      </c>
      <c r="H1903" s="127" t="inlineStr">
        <is>
          <t>FR</t>
        </is>
      </c>
      <c r="I1903" s="127" t="inlineStr">
        <is>
          <t>112818</t>
        </is>
      </c>
      <c r="J1903" s="127" t="inlineStr">
        <is>
          <t>112818</t>
        </is>
      </c>
      <c r="K1903" s="127" t="inlineStr">
        <is>
          <t>999999</t>
        </is>
      </c>
      <c r="L1903" s="127" t="inlineStr">
        <is>
          <t>XT414388127TS</t>
        </is>
      </c>
      <c r="M1903" s="127" t="inlineStr">
        <is>
          <t>N</t>
        </is>
      </c>
      <c r="N1903" s="127" t="inlineStr">
        <is>
          <t>Transport</t>
        </is>
      </c>
      <c r="O1903" s="127" t="inlineStr">
        <is>
          <t>N</t>
        </is>
      </c>
      <c r="P1903" s="127" t="inlineStr">
        <is>
          <t>S</t>
        </is>
      </c>
      <c r="Q1903" s="127" t="inlineStr">
        <is>
          <t>ZA</t>
        </is>
      </c>
      <c r="R1903" s="147" t="n">
        <v>4.954</v>
      </c>
      <c r="S1903" s="127" t="inlineStr">
        <is>
          <t>6C</t>
        </is>
      </c>
      <c r="T1903" s="148" t="n">
        <v>13.83</v>
      </c>
      <c r="U1903" s="127" t="inlineStr">
        <is>
          <t>LA RUCHE LOGISTIQUE</t>
        </is>
      </c>
      <c r="W1903" s="8">
        <f>IF(C1903&lt;&gt;2,"",IF(S1903="5X","5XK",IF(S1903="5Y","5YK",IF(S1903="6B","6BK",IF(S1903="6C","6CK","")))))</f>
        <v/>
      </c>
      <c r="X1903" s="8">
        <f>IF(S1903="6B",_xlfn.XLOOKUP(H1903,'Zoning 2shop'!A:A,'Zoning 2shop'!B:B),IF(S1903="6C",_xlfn.XLOOKUP(G1903,'Zoning 2shop'!C:C,'Zoning 2shop'!D:D),""))</f>
        <v/>
      </c>
      <c r="Y1903" s="112">
        <f>AB1903/Z1903</f>
        <v/>
      </c>
      <c r="Z1903" s="4">
        <f>T1903</f>
        <v/>
      </c>
      <c r="AA1903" s="4">
        <f>IF(OR(S1903="6C",S1903="6B",S1903="5X",S1903="5Y"),0.08,0.5)</f>
        <v/>
      </c>
      <c r="AB1903" s="4">
        <f>$AG$5/$AG$2*Z1903</f>
        <v/>
      </c>
      <c r="AC1903" s="19">
        <f>Z1903+AA1903</f>
        <v/>
      </c>
      <c r="AD1903" s="8">
        <f>IF(COUNTIF(Catégories!A:A,N1903)=0,"catégorie inconnue",LOOKUP(N1903,Catégories!A:A,Catégories!B:B))</f>
        <v/>
      </c>
      <c r="AE1903" s="21">
        <f>SUM(Z1903:AB1903)</f>
        <v/>
      </c>
    </row>
    <row r="1904" hidden="1" s="101">
      <c r="B1904" s="127" t="inlineStr">
        <is>
          <t>13624021</t>
        </is>
      </c>
      <c r="C1904" s="127" t="inlineStr">
        <is>
          <t>2</t>
        </is>
      </c>
      <c r="D1904" s="123" t="n">
        <v>46162</v>
      </c>
      <c r="E1904" s="127" t="inlineStr">
        <is>
          <t>50931</t>
        </is>
      </c>
      <c r="F1904" s="127" t="inlineStr">
        <is>
          <t>21320</t>
        </is>
      </c>
      <c r="G1904" s="127" t="inlineStr">
        <is>
          <t>DE</t>
        </is>
      </c>
      <c r="H1904" s="127" t="inlineStr">
        <is>
          <t>FR</t>
        </is>
      </c>
      <c r="I1904" s="127" t="inlineStr">
        <is>
          <t>112997</t>
        </is>
      </c>
      <c r="J1904" s="127" t="inlineStr">
        <is>
          <t>112997</t>
        </is>
      </c>
      <c r="K1904" s="127" t="inlineStr">
        <is>
          <t>999999</t>
        </is>
      </c>
      <c r="L1904" s="127" t="inlineStr">
        <is>
          <t>XT414389215TS</t>
        </is>
      </c>
      <c r="M1904" s="127" t="inlineStr">
        <is>
          <t>N</t>
        </is>
      </c>
      <c r="N1904" s="127" t="inlineStr">
        <is>
          <t>Transport</t>
        </is>
      </c>
      <c r="O1904" s="127" t="inlineStr">
        <is>
          <t>N</t>
        </is>
      </c>
      <c r="P1904" s="127" t="inlineStr">
        <is>
          <t>S</t>
        </is>
      </c>
      <c r="Q1904" s="127" t="inlineStr">
        <is>
          <t>ZA</t>
        </is>
      </c>
      <c r="R1904" s="147" t="n">
        <v>4.403</v>
      </c>
      <c r="S1904" s="127" t="inlineStr">
        <is>
          <t>6C</t>
        </is>
      </c>
      <c r="T1904" s="148" t="n">
        <v>9.69</v>
      </c>
      <c r="U1904" s="127" t="inlineStr">
        <is>
          <t>LA RUCHE LOGISTIQUE</t>
        </is>
      </c>
      <c r="W1904" s="8">
        <f>IF(C1904&lt;&gt;2,"",IF(S1904="5X","5XK",IF(S1904="5Y","5YK",IF(S1904="6B","6BK",IF(S1904="6C","6CK","")))))</f>
        <v/>
      </c>
      <c r="X1904" s="8">
        <f>IF(S1904="6B",_xlfn.XLOOKUP(H1904,'Zoning 2shop'!A:A,'Zoning 2shop'!B:B),IF(S1904="6C",_xlfn.XLOOKUP(G1904,'Zoning 2shop'!C:C,'Zoning 2shop'!D:D),""))</f>
        <v/>
      </c>
      <c r="Y1904" s="112">
        <f>AB1904/Z1904</f>
        <v/>
      </c>
      <c r="Z1904" s="4">
        <f>T1904</f>
        <v/>
      </c>
      <c r="AA1904" s="4">
        <f>IF(OR(S1904="6C",S1904="6B",S1904="5X",S1904="5Y"),0.08,0.5)</f>
        <v/>
      </c>
      <c r="AB1904" s="4">
        <f>$AG$5/$AG$2*Z1904</f>
        <v/>
      </c>
      <c r="AC1904" s="19">
        <f>Z1904+AA1904</f>
        <v/>
      </c>
      <c r="AD1904" s="8">
        <f>IF(COUNTIF(Catégories!A:A,N1904)=0,"catégorie inconnue",LOOKUP(N1904,Catégories!A:A,Catégories!B:B))</f>
        <v/>
      </c>
      <c r="AE1904" s="21">
        <f>SUM(Z1904:AB1904)</f>
        <v/>
      </c>
    </row>
    <row r="1905" hidden="1" s="101">
      <c r="B1905" s="127" t="inlineStr">
        <is>
          <t>13624021</t>
        </is>
      </c>
      <c r="C1905" s="127" t="inlineStr">
        <is>
          <t>2</t>
        </is>
      </c>
      <c r="D1905" s="123" t="n">
        <v>46162</v>
      </c>
      <c r="E1905" s="127" t="inlineStr">
        <is>
          <t>3520</t>
        </is>
      </c>
      <c r="F1905" s="127" t="inlineStr">
        <is>
          <t>21320</t>
        </is>
      </c>
      <c r="G1905" s="127" t="inlineStr">
        <is>
          <t>DK</t>
        </is>
      </c>
      <c r="H1905" s="127" t="inlineStr">
        <is>
          <t>FR</t>
        </is>
      </c>
      <c r="I1905" s="127" t="inlineStr">
        <is>
          <t>111706</t>
        </is>
      </c>
      <c r="J1905" s="127" t="inlineStr">
        <is>
          <t>111706</t>
        </is>
      </c>
      <c r="K1905" s="127" t="inlineStr">
        <is>
          <t>999999</t>
        </is>
      </c>
      <c r="L1905" s="127" t="inlineStr">
        <is>
          <t>XT414389445TS</t>
        </is>
      </c>
      <c r="M1905" s="127" t="inlineStr">
        <is>
          <t>N</t>
        </is>
      </c>
      <c r="N1905" s="127" t="inlineStr">
        <is>
          <t>Transport</t>
        </is>
      </c>
      <c r="O1905" s="127" t="inlineStr">
        <is>
          <t>N</t>
        </is>
      </c>
      <c r="P1905" s="127" t="inlineStr">
        <is>
          <t>S</t>
        </is>
      </c>
      <c r="Q1905" s="127" t="inlineStr">
        <is>
          <t>ZA</t>
        </is>
      </c>
      <c r="R1905" s="147" t="n">
        <v>4.787</v>
      </c>
      <c r="S1905" s="127" t="inlineStr">
        <is>
          <t>6C</t>
        </is>
      </c>
      <c r="T1905" s="148" t="n">
        <v>13.83</v>
      </c>
      <c r="U1905" s="127" t="inlineStr">
        <is>
          <t>LA RUCHE LOGISTIQUE</t>
        </is>
      </c>
      <c r="W1905" s="8">
        <f>IF(C1905&lt;&gt;2,"",IF(S1905="5X","5XK",IF(S1905="5Y","5YK",IF(S1905="6B","6BK",IF(S1905="6C","6CK","")))))</f>
        <v/>
      </c>
      <c r="X1905" s="8">
        <f>IF(S1905="6B",_xlfn.XLOOKUP(H1905,'Zoning 2shop'!A:A,'Zoning 2shop'!B:B),IF(S1905="6C",_xlfn.XLOOKUP(G1905,'Zoning 2shop'!C:C,'Zoning 2shop'!D:D),""))</f>
        <v/>
      </c>
      <c r="Y1905" s="112">
        <f>AB1905/Z1905</f>
        <v/>
      </c>
      <c r="Z1905" s="4">
        <f>T1905</f>
        <v/>
      </c>
      <c r="AA1905" s="4">
        <f>IF(OR(S1905="6C",S1905="6B",S1905="5X",S1905="5Y"),0.08,0.5)</f>
        <v/>
      </c>
      <c r="AB1905" s="4">
        <f>$AG$5/$AG$2*Z1905</f>
        <v/>
      </c>
      <c r="AC1905" s="19">
        <f>Z1905+AA1905</f>
        <v/>
      </c>
      <c r="AD1905" s="8">
        <f>IF(COUNTIF(Catégories!A:A,N1905)=0,"catégorie inconnue",LOOKUP(N1905,Catégories!A:A,Catégories!B:B))</f>
        <v/>
      </c>
      <c r="AE1905" s="21">
        <f>SUM(Z1905:AB1905)</f>
        <v/>
      </c>
    </row>
    <row r="1906" hidden="1" s="101">
      <c r="B1906" s="127" t="inlineStr">
        <is>
          <t>13624021</t>
        </is>
      </c>
      <c r="C1906" s="127" t="inlineStr">
        <is>
          <t>2</t>
        </is>
      </c>
      <c r="D1906" s="123" t="n">
        <v>46162</v>
      </c>
      <c r="E1906" s="127" t="inlineStr">
        <is>
          <t>87534</t>
        </is>
      </c>
      <c r="F1906" s="127" t="inlineStr">
        <is>
          <t>21320</t>
        </is>
      </c>
      <c r="G1906" s="127" t="inlineStr">
        <is>
          <t>DE</t>
        </is>
      </c>
      <c r="H1906" s="127" t="inlineStr">
        <is>
          <t>FR</t>
        </is>
      </c>
      <c r="I1906" s="127" t="inlineStr">
        <is>
          <t>107074</t>
        </is>
      </c>
      <c r="J1906" s="127" t="inlineStr">
        <is>
          <t>107074</t>
        </is>
      </c>
      <c r="K1906" s="127" t="inlineStr">
        <is>
          <t>999999</t>
        </is>
      </c>
      <c r="L1906" s="127" t="inlineStr">
        <is>
          <t>XT414389754TS</t>
        </is>
      </c>
      <c r="M1906" s="127" t="inlineStr">
        <is>
          <t>N</t>
        </is>
      </c>
      <c r="N1906" s="127" t="inlineStr">
        <is>
          <t>Transport</t>
        </is>
      </c>
      <c r="O1906" s="127" t="inlineStr">
        <is>
          <t>N</t>
        </is>
      </c>
      <c r="P1906" s="127" t="inlineStr">
        <is>
          <t>S</t>
        </is>
      </c>
      <c r="Q1906" s="127" t="inlineStr">
        <is>
          <t>ZA</t>
        </is>
      </c>
      <c r="R1906" s="147" t="n">
        <v>1.12</v>
      </c>
      <c r="S1906" s="127" t="inlineStr">
        <is>
          <t>6C</t>
        </is>
      </c>
      <c r="T1906" s="148" t="n">
        <v>5.88</v>
      </c>
      <c r="U1906" s="127" t="inlineStr">
        <is>
          <t>LA RUCHE LOGISTIQUE</t>
        </is>
      </c>
      <c r="W1906" s="8">
        <f>IF(C1906&lt;&gt;2,"",IF(S1906="5X","5XK",IF(S1906="5Y","5YK",IF(S1906="6B","6BK",IF(S1906="6C","6CK","")))))</f>
        <v/>
      </c>
      <c r="X1906" s="8">
        <f>IF(S1906="6B",_xlfn.XLOOKUP(H1906,'Zoning 2shop'!A:A,'Zoning 2shop'!B:B),IF(S1906="6C",_xlfn.XLOOKUP(G1906,'Zoning 2shop'!C:C,'Zoning 2shop'!D:D),""))</f>
        <v/>
      </c>
      <c r="Y1906" s="112">
        <f>AB1906/Z1906</f>
        <v/>
      </c>
      <c r="Z1906" s="4">
        <f>T1906</f>
        <v/>
      </c>
      <c r="AA1906" s="4">
        <f>IF(OR(S1906="6C",S1906="6B",S1906="5X",S1906="5Y"),0.08,0.5)</f>
        <v/>
      </c>
      <c r="AB1906" s="4">
        <f>$AG$5/$AG$2*Z1906</f>
        <v/>
      </c>
      <c r="AC1906" s="19">
        <f>Z1906+AA1906</f>
        <v/>
      </c>
      <c r="AD1906" s="8">
        <f>IF(COUNTIF(Catégories!A:A,N1906)=0,"catégorie inconnue",LOOKUP(N1906,Catégories!A:A,Catégories!B:B))</f>
        <v/>
      </c>
      <c r="AE1906" s="21">
        <f>SUM(Z1906:AB1906)</f>
        <v/>
      </c>
    </row>
    <row r="1907" hidden="1" s="101">
      <c r="B1907" s="127" t="inlineStr">
        <is>
          <t>13624021</t>
        </is>
      </c>
      <c r="C1907" s="127" t="inlineStr">
        <is>
          <t>2</t>
        </is>
      </c>
      <c r="D1907" s="123" t="n">
        <v>46162</v>
      </c>
      <c r="E1907" s="127" t="inlineStr">
        <is>
          <t>45133</t>
        </is>
      </c>
      <c r="F1907" s="127" t="inlineStr">
        <is>
          <t>21320</t>
        </is>
      </c>
      <c r="G1907" s="127" t="inlineStr">
        <is>
          <t>DE</t>
        </is>
      </c>
      <c r="H1907" s="127" t="inlineStr">
        <is>
          <t>FR</t>
        </is>
      </c>
      <c r="I1907" s="127" t="inlineStr">
        <is>
          <t>112603</t>
        </is>
      </c>
      <c r="J1907" s="127" t="inlineStr">
        <is>
          <t>112603</t>
        </is>
      </c>
      <c r="K1907" s="127" t="inlineStr">
        <is>
          <t>999999</t>
        </is>
      </c>
      <c r="L1907" s="127" t="inlineStr">
        <is>
          <t>XT414390899TS</t>
        </is>
      </c>
      <c r="M1907" s="127" t="inlineStr">
        <is>
          <t>N</t>
        </is>
      </c>
      <c r="N1907" s="127" t="inlineStr">
        <is>
          <t>Transport</t>
        </is>
      </c>
      <c r="O1907" s="127" t="inlineStr">
        <is>
          <t>N</t>
        </is>
      </c>
      <c r="P1907" s="127" t="inlineStr">
        <is>
          <t>S</t>
        </is>
      </c>
      <c r="Q1907" s="127" t="inlineStr">
        <is>
          <t>ZA</t>
        </is>
      </c>
      <c r="R1907" s="147" t="n">
        <v>1.822</v>
      </c>
      <c r="S1907" s="127" t="inlineStr">
        <is>
          <t>6C</t>
        </is>
      </c>
      <c r="T1907" s="148" t="n">
        <v>5.88</v>
      </c>
      <c r="U1907" s="127" t="inlineStr">
        <is>
          <t>LA RUCHE LOGISTIQUE</t>
        </is>
      </c>
      <c r="W1907" s="8">
        <f>IF(C1907&lt;&gt;2,"",IF(S1907="5X","5XK",IF(S1907="5Y","5YK",IF(S1907="6B","6BK",IF(S1907="6C","6CK","")))))</f>
        <v/>
      </c>
      <c r="X1907" s="8">
        <f>IF(S1907="6B",_xlfn.XLOOKUP(H1907,'Zoning 2shop'!A:A,'Zoning 2shop'!B:B),IF(S1907="6C",_xlfn.XLOOKUP(G1907,'Zoning 2shop'!C:C,'Zoning 2shop'!D:D),""))</f>
        <v/>
      </c>
      <c r="Y1907" s="112">
        <f>AB1907/Z1907</f>
        <v/>
      </c>
      <c r="Z1907" s="4">
        <f>T1907</f>
        <v/>
      </c>
      <c r="AA1907" s="4">
        <f>IF(OR(S1907="6C",S1907="6B",S1907="5X",S1907="5Y"),0.08,0.5)</f>
        <v/>
      </c>
      <c r="AB1907" s="4">
        <f>$AG$5/$AG$2*Z1907</f>
        <v/>
      </c>
      <c r="AC1907" s="19">
        <f>Z1907+AA1907</f>
        <v/>
      </c>
      <c r="AD1907" s="8">
        <f>IF(COUNTIF(Catégories!A:A,N1907)=0,"catégorie inconnue",LOOKUP(N1907,Catégories!A:A,Catégories!B:B))</f>
        <v/>
      </c>
      <c r="AE1907" s="21">
        <f>SUM(Z1907:AB1907)</f>
        <v/>
      </c>
    </row>
    <row r="1908" hidden="1" s="101">
      <c r="B1908" s="127" t="inlineStr">
        <is>
          <t>13624021</t>
        </is>
      </c>
      <c r="C1908" s="127" t="inlineStr">
        <is>
          <t>2</t>
        </is>
      </c>
      <c r="D1908" s="123" t="n">
        <v>46162</v>
      </c>
      <c r="E1908" s="127" t="inlineStr">
        <is>
          <t>91593</t>
        </is>
      </c>
      <c r="F1908" s="127" t="inlineStr">
        <is>
          <t>21320</t>
        </is>
      </c>
      <c r="G1908" s="127" t="inlineStr">
        <is>
          <t>DE</t>
        </is>
      </c>
      <c r="H1908" s="127" t="inlineStr">
        <is>
          <t>FR</t>
        </is>
      </c>
      <c r="I1908" s="127" t="inlineStr">
        <is>
          <t>109519</t>
        </is>
      </c>
      <c r="J1908" s="127" t="inlineStr">
        <is>
          <t>109519</t>
        </is>
      </c>
      <c r="K1908" s="127" t="inlineStr">
        <is>
          <t>999999</t>
        </is>
      </c>
      <c r="L1908" s="127" t="inlineStr">
        <is>
          <t>XT414391214TS</t>
        </is>
      </c>
      <c r="M1908" s="127" t="inlineStr">
        <is>
          <t>N</t>
        </is>
      </c>
      <c r="N1908" s="127" t="inlineStr">
        <is>
          <t>Transport</t>
        </is>
      </c>
      <c r="O1908" s="127" t="inlineStr">
        <is>
          <t>N</t>
        </is>
      </c>
      <c r="P1908" s="127" t="inlineStr">
        <is>
          <t>S</t>
        </is>
      </c>
      <c r="Q1908" s="127" t="inlineStr">
        <is>
          <t>ZA</t>
        </is>
      </c>
      <c r="R1908" s="147" t="n">
        <v>0.22</v>
      </c>
      <c r="S1908" s="127" t="inlineStr">
        <is>
          <t>6C</t>
        </is>
      </c>
      <c r="T1908" s="148" t="n">
        <v>5.33</v>
      </c>
      <c r="U1908" s="127" t="inlineStr">
        <is>
          <t>LA RUCHE LOGISTIQUE</t>
        </is>
      </c>
      <c r="W1908" s="8">
        <f>IF(C1908&lt;&gt;2,"",IF(S1908="5X","5XK",IF(S1908="5Y","5YK",IF(S1908="6B","6BK",IF(S1908="6C","6CK","")))))</f>
        <v/>
      </c>
      <c r="X1908" s="8">
        <f>IF(S1908="6B",_xlfn.XLOOKUP(H1908,'Zoning 2shop'!A:A,'Zoning 2shop'!B:B),IF(S1908="6C",_xlfn.XLOOKUP(G1908,'Zoning 2shop'!C:C,'Zoning 2shop'!D:D),""))</f>
        <v/>
      </c>
      <c r="Y1908" s="112">
        <f>AB1908/Z1908</f>
        <v/>
      </c>
      <c r="Z1908" s="4">
        <f>T1908</f>
        <v/>
      </c>
      <c r="AA1908" s="4">
        <f>IF(OR(S1908="6C",S1908="6B",S1908="5X",S1908="5Y"),0.08,0.5)</f>
        <v/>
      </c>
      <c r="AB1908" s="4">
        <f>$AG$5/$AG$2*Z1908</f>
        <v/>
      </c>
      <c r="AC1908" s="19">
        <f>Z1908+AA1908</f>
        <v/>
      </c>
      <c r="AD1908" s="8">
        <f>IF(COUNTIF(Catégories!A:A,N1908)=0,"catégorie inconnue",LOOKUP(N1908,Catégories!A:A,Catégories!B:B))</f>
        <v/>
      </c>
      <c r="AE1908" s="21">
        <f>SUM(Z1908:AB1908)</f>
        <v/>
      </c>
    </row>
    <row r="1909" hidden="1" s="101">
      <c r="B1909" s="127" t="inlineStr">
        <is>
          <t>13624021</t>
        </is>
      </c>
      <c r="C1909" s="127" t="inlineStr">
        <is>
          <t>2</t>
        </is>
      </c>
      <c r="D1909" s="123" t="n">
        <v>46162</v>
      </c>
      <c r="E1909" s="127" t="inlineStr">
        <is>
          <t>91593</t>
        </is>
      </c>
      <c r="F1909" s="127" t="inlineStr">
        <is>
          <t>21320</t>
        </is>
      </c>
      <c r="G1909" s="127" t="inlineStr">
        <is>
          <t>DE</t>
        </is>
      </c>
      <c r="H1909" s="127" t="inlineStr">
        <is>
          <t>FR</t>
        </is>
      </c>
      <c r="I1909" s="127" t="inlineStr">
        <is>
          <t>109519</t>
        </is>
      </c>
      <c r="J1909" s="127" t="inlineStr">
        <is>
          <t>109519</t>
        </is>
      </c>
      <c r="K1909" s="127" t="inlineStr">
        <is>
          <t>999999</t>
        </is>
      </c>
      <c r="L1909" s="127" t="inlineStr">
        <is>
          <t>XT414391259TS</t>
        </is>
      </c>
      <c r="M1909" s="127" t="inlineStr">
        <is>
          <t>N</t>
        </is>
      </c>
      <c r="N1909" s="127" t="inlineStr">
        <is>
          <t>Transport</t>
        </is>
      </c>
      <c r="O1909" s="127" t="inlineStr">
        <is>
          <t>N</t>
        </is>
      </c>
      <c r="P1909" s="127" t="inlineStr">
        <is>
          <t>S</t>
        </is>
      </c>
      <c r="Q1909" s="127" t="inlineStr">
        <is>
          <t>ZA</t>
        </is>
      </c>
      <c r="R1909" s="147" t="n">
        <v>5.773</v>
      </c>
      <c r="S1909" s="127" t="inlineStr">
        <is>
          <t>6C</t>
        </is>
      </c>
      <c r="T1909" s="148" t="n">
        <v>10.35</v>
      </c>
      <c r="U1909" s="127" t="inlineStr">
        <is>
          <t>LA RUCHE LOGISTIQUE</t>
        </is>
      </c>
      <c r="W1909" s="8">
        <f>IF(C1909&lt;&gt;2,"",IF(S1909="5X","5XK",IF(S1909="5Y","5YK",IF(S1909="6B","6BK",IF(S1909="6C","6CK","")))))</f>
        <v/>
      </c>
      <c r="X1909" s="8">
        <f>IF(S1909="6B",_xlfn.XLOOKUP(H1909,'Zoning 2shop'!A:A,'Zoning 2shop'!B:B),IF(S1909="6C",_xlfn.XLOOKUP(G1909,'Zoning 2shop'!C:C,'Zoning 2shop'!D:D),""))</f>
        <v/>
      </c>
      <c r="Y1909" s="112">
        <f>AB1909/Z1909</f>
        <v/>
      </c>
      <c r="Z1909" s="4">
        <f>T1909</f>
        <v/>
      </c>
      <c r="AA1909" s="4">
        <f>IF(OR(S1909="6C",S1909="6B",S1909="5X",S1909="5Y"),0.08,0.5)</f>
        <v/>
      </c>
      <c r="AB1909" s="4">
        <f>$AG$5/$AG$2*Z1909</f>
        <v/>
      </c>
      <c r="AC1909" s="19">
        <f>Z1909+AA1909</f>
        <v/>
      </c>
      <c r="AD1909" s="8">
        <f>IF(COUNTIF(Catégories!A:A,N1909)=0,"catégorie inconnue",LOOKUP(N1909,Catégories!A:A,Catégories!B:B))</f>
        <v/>
      </c>
      <c r="AE1909" s="21">
        <f>SUM(Z1909:AB1909)</f>
        <v/>
      </c>
    </row>
    <row r="1910" hidden="1" s="101">
      <c r="B1910" s="127" t="inlineStr">
        <is>
          <t>13624021</t>
        </is>
      </c>
      <c r="C1910" s="127" t="inlineStr">
        <is>
          <t>2</t>
        </is>
      </c>
      <c r="D1910" s="123" t="n">
        <v>46162</v>
      </c>
      <c r="E1910" s="127" t="inlineStr">
        <is>
          <t>48161</t>
        </is>
      </c>
      <c r="F1910" s="127" t="inlineStr">
        <is>
          <t>21320</t>
        </is>
      </c>
      <c r="G1910" s="127" t="inlineStr">
        <is>
          <t>DE</t>
        </is>
      </c>
      <c r="H1910" s="127" t="inlineStr">
        <is>
          <t>FR</t>
        </is>
      </c>
      <c r="I1910" s="127" t="inlineStr">
        <is>
          <t>112130</t>
        </is>
      </c>
      <c r="J1910" s="127" t="inlineStr">
        <is>
          <t>112130</t>
        </is>
      </c>
      <c r="K1910" s="127" t="inlineStr">
        <is>
          <t>999999</t>
        </is>
      </c>
      <c r="L1910" s="127" t="inlineStr">
        <is>
          <t>XT414391571TS</t>
        </is>
      </c>
      <c r="M1910" s="127" t="inlineStr">
        <is>
          <t>N</t>
        </is>
      </c>
      <c r="N1910" s="127" t="inlineStr">
        <is>
          <t>Transport</t>
        </is>
      </c>
      <c r="O1910" s="127" t="inlineStr">
        <is>
          <t>N</t>
        </is>
      </c>
      <c r="P1910" s="127" t="inlineStr">
        <is>
          <t>S</t>
        </is>
      </c>
      <c r="Q1910" s="127" t="inlineStr">
        <is>
          <t>ZA</t>
        </is>
      </c>
      <c r="R1910" s="147" t="n">
        <v>0.08</v>
      </c>
      <c r="S1910" s="127" t="inlineStr">
        <is>
          <t>6C</t>
        </is>
      </c>
      <c r="T1910" s="148" t="n">
        <v>5.33</v>
      </c>
      <c r="U1910" s="127" t="inlineStr">
        <is>
          <t>LA RUCHE LOGISTIQUE</t>
        </is>
      </c>
      <c r="W1910" s="8">
        <f>IF(C1910&lt;&gt;2,"",IF(S1910="5X","5XK",IF(S1910="5Y","5YK",IF(S1910="6B","6BK",IF(S1910="6C","6CK","")))))</f>
        <v/>
      </c>
      <c r="X1910" s="8">
        <f>IF(S1910="6B",_xlfn.XLOOKUP(H1910,'Zoning 2shop'!A:A,'Zoning 2shop'!B:B),IF(S1910="6C",_xlfn.XLOOKUP(G1910,'Zoning 2shop'!C:C,'Zoning 2shop'!D:D),""))</f>
        <v/>
      </c>
      <c r="Y1910" s="112">
        <f>AB1910/Z1910</f>
        <v/>
      </c>
      <c r="Z1910" s="4">
        <f>T1910</f>
        <v/>
      </c>
      <c r="AA1910" s="4">
        <f>IF(OR(S1910="6C",S1910="6B",S1910="5X",S1910="5Y"),0.08,0.5)</f>
        <v/>
      </c>
      <c r="AB1910" s="4">
        <f>$AG$5/$AG$2*Z1910</f>
        <v/>
      </c>
      <c r="AC1910" s="19">
        <f>Z1910+AA1910</f>
        <v/>
      </c>
      <c r="AD1910" s="8">
        <f>IF(COUNTIF(Catégories!A:A,N1910)=0,"catégorie inconnue",LOOKUP(N1910,Catégories!A:A,Catégories!B:B))</f>
        <v/>
      </c>
      <c r="AE1910" s="21">
        <f>SUM(Z1910:AB1910)</f>
        <v/>
      </c>
    </row>
    <row r="1911" hidden="1" s="101">
      <c r="B1911" s="127" t="inlineStr">
        <is>
          <t>13624021</t>
        </is>
      </c>
      <c r="C1911" s="127" t="inlineStr">
        <is>
          <t>2</t>
        </is>
      </c>
      <c r="D1911" s="123" t="n">
        <v>46162</v>
      </c>
      <c r="E1911" s="127" t="inlineStr">
        <is>
          <t>40547</t>
        </is>
      </c>
      <c r="F1911" s="127" t="inlineStr">
        <is>
          <t>21320</t>
        </is>
      </c>
      <c r="G1911" s="127" t="inlineStr">
        <is>
          <t>DE</t>
        </is>
      </c>
      <c r="H1911" s="127" t="inlineStr">
        <is>
          <t>FR</t>
        </is>
      </c>
      <c r="I1911" s="127" t="inlineStr">
        <is>
          <t>112585</t>
        </is>
      </c>
      <c r="J1911" s="127" t="inlineStr">
        <is>
          <t>112585</t>
        </is>
      </c>
      <c r="K1911" s="127" t="inlineStr">
        <is>
          <t>999999</t>
        </is>
      </c>
      <c r="L1911" s="127" t="inlineStr">
        <is>
          <t>XT414391965TS</t>
        </is>
      </c>
      <c r="M1911" s="127" t="inlineStr">
        <is>
          <t>N</t>
        </is>
      </c>
      <c r="N1911" s="127" t="inlineStr">
        <is>
          <t>Transport</t>
        </is>
      </c>
      <c r="O1911" s="127" t="inlineStr">
        <is>
          <t>N</t>
        </is>
      </c>
      <c r="P1911" s="127" t="inlineStr">
        <is>
          <t>S</t>
        </is>
      </c>
      <c r="Q1911" s="127" t="inlineStr">
        <is>
          <t>ZA</t>
        </is>
      </c>
      <c r="R1911" s="147" t="n">
        <v>4.464</v>
      </c>
      <c r="S1911" s="127" t="inlineStr">
        <is>
          <t>6C</t>
        </is>
      </c>
      <c r="T1911" s="148" t="n">
        <v>9.69</v>
      </c>
      <c r="U1911" s="127" t="inlineStr">
        <is>
          <t>LA RUCHE LOGISTIQUE</t>
        </is>
      </c>
      <c r="W1911" s="8">
        <f>IF(C1911&lt;&gt;2,"",IF(S1911="5X","5XK",IF(S1911="5Y","5YK",IF(S1911="6B","6BK",IF(S1911="6C","6CK","")))))</f>
        <v/>
      </c>
      <c r="X1911" s="8">
        <f>IF(S1911="6B",_xlfn.XLOOKUP(H1911,'Zoning 2shop'!A:A,'Zoning 2shop'!B:B),IF(S1911="6C",_xlfn.XLOOKUP(G1911,'Zoning 2shop'!C:C,'Zoning 2shop'!D:D),""))</f>
        <v/>
      </c>
      <c r="Y1911" s="112">
        <f>AB1911/Z1911</f>
        <v/>
      </c>
      <c r="Z1911" s="4">
        <f>T1911</f>
        <v/>
      </c>
      <c r="AA1911" s="4">
        <f>IF(OR(S1911="6C",S1911="6B",S1911="5X",S1911="5Y"),0.08,0.5)</f>
        <v/>
      </c>
      <c r="AB1911" s="4">
        <f>$AG$5/$AG$2*Z1911</f>
        <v/>
      </c>
      <c r="AC1911" s="19">
        <f>Z1911+AA1911</f>
        <v/>
      </c>
      <c r="AD1911" s="8">
        <f>IF(COUNTIF(Catégories!A:A,N1911)=0,"catégorie inconnue",LOOKUP(N1911,Catégories!A:A,Catégories!B:B))</f>
        <v/>
      </c>
      <c r="AE1911" s="21">
        <f>SUM(Z1911:AB1911)</f>
        <v/>
      </c>
    </row>
    <row r="1912" hidden="1" s="101">
      <c r="B1912" s="127" t="inlineStr">
        <is>
          <t>13624021</t>
        </is>
      </c>
      <c r="C1912" s="127" t="inlineStr">
        <is>
          <t>2</t>
        </is>
      </c>
      <c r="D1912" s="123" t="n">
        <v>46162</v>
      </c>
      <c r="E1912" s="127" t="inlineStr">
        <is>
          <t>32361</t>
        </is>
      </c>
      <c r="F1912" s="127" t="inlineStr">
        <is>
          <t>21320</t>
        </is>
      </c>
      <c r="G1912" s="127" t="inlineStr">
        <is>
          <t>DE</t>
        </is>
      </c>
      <c r="H1912" s="127" t="inlineStr">
        <is>
          <t>FR</t>
        </is>
      </c>
      <c r="I1912" s="127" t="inlineStr">
        <is>
          <t>110838</t>
        </is>
      </c>
      <c r="J1912" s="127" t="inlineStr">
        <is>
          <t>110838</t>
        </is>
      </c>
      <c r="K1912" s="127" t="inlineStr">
        <is>
          <t>999999</t>
        </is>
      </c>
      <c r="L1912" s="127" t="inlineStr">
        <is>
          <t>XT414392078TS</t>
        </is>
      </c>
      <c r="M1912" s="127" t="inlineStr">
        <is>
          <t>N</t>
        </is>
      </c>
      <c r="N1912" s="127" t="inlineStr">
        <is>
          <t>Transport</t>
        </is>
      </c>
      <c r="O1912" s="127" t="inlineStr">
        <is>
          <t>N</t>
        </is>
      </c>
      <c r="P1912" s="127" t="inlineStr">
        <is>
          <t>S</t>
        </is>
      </c>
      <c r="Q1912" s="127" t="inlineStr">
        <is>
          <t>ZA</t>
        </is>
      </c>
      <c r="R1912" s="147" t="n">
        <v>0.6</v>
      </c>
      <c r="S1912" s="127" t="inlineStr">
        <is>
          <t>6C</t>
        </is>
      </c>
      <c r="T1912" s="148" t="n">
        <v>5.55</v>
      </c>
      <c r="U1912" s="127" t="inlineStr">
        <is>
          <t>LA RUCHE LOGISTIQUE</t>
        </is>
      </c>
      <c r="W1912" s="8">
        <f>IF(C1912&lt;&gt;2,"",IF(S1912="5X","5XK",IF(S1912="5Y","5YK",IF(S1912="6B","6BK",IF(S1912="6C","6CK","")))))</f>
        <v/>
      </c>
      <c r="X1912" s="8">
        <f>IF(S1912="6B",_xlfn.XLOOKUP(H1912,'Zoning 2shop'!A:A,'Zoning 2shop'!B:B),IF(S1912="6C",_xlfn.XLOOKUP(G1912,'Zoning 2shop'!C:C,'Zoning 2shop'!D:D),""))</f>
        <v/>
      </c>
      <c r="Y1912" s="112">
        <f>AB1912/Z1912</f>
        <v/>
      </c>
      <c r="Z1912" s="4">
        <f>T1912</f>
        <v/>
      </c>
      <c r="AA1912" s="4">
        <f>IF(OR(S1912="6C",S1912="6B",S1912="5X",S1912="5Y"),0.08,0.5)</f>
        <v/>
      </c>
      <c r="AB1912" s="4">
        <f>$AG$5/$AG$2*Z1912</f>
        <v/>
      </c>
      <c r="AC1912" s="19">
        <f>Z1912+AA1912</f>
        <v/>
      </c>
      <c r="AD1912" s="8">
        <f>IF(COUNTIF(Catégories!A:A,N1912)=0,"catégorie inconnue",LOOKUP(N1912,Catégories!A:A,Catégories!B:B))</f>
        <v/>
      </c>
      <c r="AE1912" s="21">
        <f>SUM(Z1912:AB1912)</f>
        <v/>
      </c>
    </row>
    <row r="1913" hidden="1" s="101">
      <c r="B1913" s="127" t="inlineStr">
        <is>
          <t>13624021</t>
        </is>
      </c>
      <c r="C1913" s="127" t="inlineStr">
        <is>
          <t>2</t>
        </is>
      </c>
      <c r="D1913" s="123" t="n">
        <v>46162</v>
      </c>
      <c r="E1913" s="127" t="inlineStr">
        <is>
          <t>22145</t>
        </is>
      </c>
      <c r="F1913" s="127" t="inlineStr">
        <is>
          <t>21320</t>
        </is>
      </c>
      <c r="G1913" s="127" t="inlineStr">
        <is>
          <t>DE</t>
        </is>
      </c>
      <c r="H1913" s="127" t="inlineStr">
        <is>
          <t>FR</t>
        </is>
      </c>
      <c r="I1913" s="127" t="inlineStr">
        <is>
          <t>113502</t>
        </is>
      </c>
      <c r="J1913" s="127" t="inlineStr">
        <is>
          <t>113502</t>
        </is>
      </c>
      <c r="K1913" s="127" t="inlineStr">
        <is>
          <t>999999</t>
        </is>
      </c>
      <c r="L1913" s="127" t="inlineStr">
        <is>
          <t>XT414392872TS</t>
        </is>
      </c>
      <c r="M1913" s="127" t="inlineStr">
        <is>
          <t>N</t>
        </is>
      </c>
      <c r="N1913" s="127" t="inlineStr">
        <is>
          <t>Transport</t>
        </is>
      </c>
      <c r="O1913" s="127" t="inlineStr">
        <is>
          <t>N</t>
        </is>
      </c>
      <c r="P1913" s="127" t="inlineStr">
        <is>
          <t>S</t>
        </is>
      </c>
      <c r="Q1913" s="127" t="inlineStr">
        <is>
          <t>ZA</t>
        </is>
      </c>
      <c r="R1913" s="147" t="n">
        <v>5.904</v>
      </c>
      <c r="S1913" s="127" t="inlineStr">
        <is>
          <t>6C</t>
        </is>
      </c>
      <c r="T1913" s="148" t="n">
        <v>10.35</v>
      </c>
      <c r="U1913" s="127" t="inlineStr">
        <is>
          <t>LA RUCHE LOGISTIQUE</t>
        </is>
      </c>
      <c r="W1913" s="8">
        <f>IF(C1913&lt;&gt;2,"",IF(S1913="5X","5XK",IF(S1913="5Y","5YK",IF(S1913="6B","6BK",IF(S1913="6C","6CK","")))))</f>
        <v/>
      </c>
      <c r="X1913" s="8">
        <f>IF(S1913="6B",_xlfn.XLOOKUP(H1913,'Zoning 2shop'!A:A,'Zoning 2shop'!B:B),IF(S1913="6C",_xlfn.XLOOKUP(G1913,'Zoning 2shop'!C:C,'Zoning 2shop'!D:D),""))</f>
        <v/>
      </c>
      <c r="Y1913" s="112">
        <f>AB1913/Z1913</f>
        <v/>
      </c>
      <c r="Z1913" s="4">
        <f>T1913</f>
        <v/>
      </c>
      <c r="AA1913" s="4">
        <f>IF(OR(S1913="6C",S1913="6B",S1913="5X",S1913="5Y"),0.08,0.5)</f>
        <v/>
      </c>
      <c r="AB1913" s="4">
        <f>$AG$5/$AG$2*Z1913</f>
        <v/>
      </c>
      <c r="AC1913" s="19">
        <f>Z1913+AA1913</f>
        <v/>
      </c>
      <c r="AD1913" s="8">
        <f>IF(COUNTIF(Catégories!A:A,N1913)=0,"catégorie inconnue",LOOKUP(N1913,Catégories!A:A,Catégories!B:B))</f>
        <v/>
      </c>
      <c r="AE1913" s="21">
        <f>SUM(Z1913:AB1913)</f>
        <v/>
      </c>
    </row>
    <row r="1914" hidden="1" s="101">
      <c r="B1914" s="127" t="inlineStr">
        <is>
          <t>13624021</t>
        </is>
      </c>
      <c r="C1914" s="127" t="inlineStr">
        <is>
          <t>2</t>
        </is>
      </c>
      <c r="D1914" s="123" t="n">
        <v>46162</v>
      </c>
      <c r="E1914" s="127" t="inlineStr">
        <is>
          <t>07586</t>
        </is>
      </c>
      <c r="F1914" s="127" t="inlineStr">
        <is>
          <t>21320</t>
        </is>
      </c>
      <c r="G1914" s="127" t="inlineStr">
        <is>
          <t>DE</t>
        </is>
      </c>
      <c r="H1914" s="127" t="inlineStr">
        <is>
          <t>FR</t>
        </is>
      </c>
      <c r="I1914" s="127" t="inlineStr">
        <is>
          <t>110552</t>
        </is>
      </c>
      <c r="J1914" s="127" t="inlineStr">
        <is>
          <t>110552</t>
        </is>
      </c>
      <c r="K1914" s="127" t="inlineStr">
        <is>
          <t>999999</t>
        </is>
      </c>
      <c r="L1914" s="127" t="inlineStr">
        <is>
          <t>XT414394330TS</t>
        </is>
      </c>
      <c r="M1914" s="127" t="inlineStr">
        <is>
          <t>N</t>
        </is>
      </c>
      <c r="N1914" s="127" t="inlineStr">
        <is>
          <t>Transport</t>
        </is>
      </c>
      <c r="O1914" s="127" t="inlineStr">
        <is>
          <t>N</t>
        </is>
      </c>
      <c r="P1914" s="127" t="inlineStr">
        <is>
          <t>S</t>
        </is>
      </c>
      <c r="Q1914" s="127" t="inlineStr">
        <is>
          <t>ZA</t>
        </is>
      </c>
      <c r="R1914" s="147" t="n">
        <v>0.09</v>
      </c>
      <c r="S1914" s="127" t="inlineStr">
        <is>
          <t>6C</t>
        </is>
      </c>
      <c r="T1914" s="148" t="n">
        <v>5.33</v>
      </c>
      <c r="U1914" s="127" t="inlineStr">
        <is>
          <t>LA RUCHE LOGISTIQUE</t>
        </is>
      </c>
      <c r="W1914" s="8">
        <f>IF(C1914&lt;&gt;2,"",IF(S1914="5X","5XK",IF(S1914="5Y","5YK",IF(S1914="6B","6BK",IF(S1914="6C","6CK","")))))</f>
        <v/>
      </c>
      <c r="X1914" s="8">
        <f>IF(S1914="6B",_xlfn.XLOOKUP(H1914,'Zoning 2shop'!A:A,'Zoning 2shop'!B:B),IF(S1914="6C",_xlfn.XLOOKUP(G1914,'Zoning 2shop'!C:C,'Zoning 2shop'!D:D),""))</f>
        <v/>
      </c>
      <c r="Y1914" s="112">
        <f>AB1914/Z1914</f>
        <v/>
      </c>
      <c r="Z1914" s="4">
        <f>T1914</f>
        <v/>
      </c>
      <c r="AA1914" s="4">
        <f>IF(OR(S1914="6C",S1914="6B",S1914="5X",S1914="5Y"),0.08,0.5)</f>
        <v/>
      </c>
      <c r="AB1914" s="4">
        <f>$AG$5/$AG$2*Z1914</f>
        <v/>
      </c>
      <c r="AC1914" s="19">
        <f>Z1914+AA1914</f>
        <v/>
      </c>
      <c r="AD1914" s="8">
        <f>IF(COUNTIF(Catégories!A:A,N1914)=0,"catégorie inconnue",LOOKUP(N1914,Catégories!A:A,Catégories!B:B))</f>
        <v/>
      </c>
      <c r="AE1914" s="21">
        <f>SUM(Z1914:AB1914)</f>
        <v/>
      </c>
    </row>
    <row r="1915" hidden="1" s="101">
      <c r="B1915" s="127" t="inlineStr">
        <is>
          <t>13624021</t>
        </is>
      </c>
      <c r="C1915" s="127" t="inlineStr">
        <is>
          <t>2</t>
        </is>
      </c>
      <c r="D1915" s="123" t="n">
        <v>46162</v>
      </c>
      <c r="E1915" s="127" t="inlineStr">
        <is>
          <t>7312 DS</t>
        </is>
      </c>
      <c r="F1915" s="127" t="inlineStr">
        <is>
          <t>21320</t>
        </is>
      </c>
      <c r="G1915" s="127" t="inlineStr">
        <is>
          <t>NL</t>
        </is>
      </c>
      <c r="H1915" s="127" t="inlineStr">
        <is>
          <t>FR</t>
        </is>
      </c>
      <c r="I1915" s="127" t="inlineStr">
        <is>
          <t>112286</t>
        </is>
      </c>
      <c r="J1915" s="127" t="inlineStr">
        <is>
          <t>112286</t>
        </is>
      </c>
      <c r="K1915" s="127" t="inlineStr">
        <is>
          <t>999999</t>
        </is>
      </c>
      <c r="L1915" s="127" t="inlineStr">
        <is>
          <t>XT414395180TS</t>
        </is>
      </c>
      <c r="M1915" s="127" t="inlineStr">
        <is>
          <t>N</t>
        </is>
      </c>
      <c r="N1915" s="127" t="inlineStr">
        <is>
          <t>Transport</t>
        </is>
      </c>
      <c r="O1915" s="127" t="inlineStr">
        <is>
          <t>N</t>
        </is>
      </c>
      <c r="P1915" s="127" t="inlineStr">
        <is>
          <t>S</t>
        </is>
      </c>
      <c r="Q1915" s="127" t="inlineStr">
        <is>
          <t>ZA</t>
        </is>
      </c>
      <c r="R1915" s="147" t="n">
        <v>2.975</v>
      </c>
      <c r="S1915" s="127" t="inlineStr">
        <is>
          <t>6C</t>
        </is>
      </c>
      <c r="T1915" s="148" t="n">
        <v>8.369999999999999</v>
      </c>
      <c r="U1915" s="127" t="inlineStr">
        <is>
          <t>LA RUCHE LOGISTIQUE</t>
        </is>
      </c>
      <c r="W1915" s="8">
        <f>IF(C1915&lt;&gt;2,"",IF(S1915="5X","5XK",IF(S1915="5Y","5YK",IF(S1915="6B","6BK",IF(S1915="6C","6CK","")))))</f>
        <v/>
      </c>
      <c r="X1915" s="8">
        <f>IF(S1915="6B",_xlfn.XLOOKUP(H1915,'Zoning 2shop'!A:A,'Zoning 2shop'!B:B),IF(S1915="6C",_xlfn.XLOOKUP(G1915,'Zoning 2shop'!C:C,'Zoning 2shop'!D:D),""))</f>
        <v/>
      </c>
      <c r="Y1915" s="112">
        <f>AB1915/Z1915</f>
        <v/>
      </c>
      <c r="Z1915" s="4">
        <f>T1915</f>
        <v/>
      </c>
      <c r="AA1915" s="4">
        <f>IF(OR(S1915="6C",S1915="6B",S1915="5X",S1915="5Y"),0.08,0.5)</f>
        <v/>
      </c>
      <c r="AB1915" s="4">
        <f>$AG$5/$AG$2*Z1915</f>
        <v/>
      </c>
      <c r="AC1915" s="19">
        <f>Z1915+AA1915</f>
        <v/>
      </c>
      <c r="AD1915" s="8">
        <f>IF(COUNTIF(Catégories!A:A,N1915)=0,"catégorie inconnue",LOOKUP(N1915,Catégories!A:A,Catégories!B:B))</f>
        <v/>
      </c>
      <c r="AE1915" s="21">
        <f>SUM(Z1915:AB1915)</f>
        <v/>
      </c>
    </row>
    <row r="1916" hidden="1" ht="25.5" customHeight="1" s="101">
      <c r="B1916" s="127" t="inlineStr">
        <is>
          <t>13624021</t>
        </is>
      </c>
      <c r="C1916" s="127" t="inlineStr">
        <is>
          <t>2</t>
        </is>
      </c>
      <c r="D1916" s="123" t="n">
        <v>46162</v>
      </c>
      <c r="E1916" s="127" t="inlineStr">
        <is>
          <t>7312 DS</t>
        </is>
      </c>
      <c r="F1916" s="127" t="inlineStr">
        <is>
          <t>21320</t>
        </is>
      </c>
      <c r="G1916" s="127" t="inlineStr">
        <is>
          <t>NL</t>
        </is>
      </c>
      <c r="H1916" s="127" t="inlineStr">
        <is>
          <t>FR</t>
        </is>
      </c>
      <c r="I1916" s="127" t="inlineStr">
        <is>
          <t>112286</t>
        </is>
      </c>
      <c r="J1916" s="127" t="inlineStr">
        <is>
          <t>112286</t>
        </is>
      </c>
      <c r="K1916" s="127" t="inlineStr">
        <is>
          <t>999999</t>
        </is>
      </c>
      <c r="L1916" s="127" t="inlineStr">
        <is>
          <t>XT414395180TS</t>
        </is>
      </c>
      <c r="M1916" s="127" t="inlineStr">
        <is>
          <t>N</t>
        </is>
      </c>
      <c r="N1916" s="127" t="inlineStr">
        <is>
          <t>Supplement Etiquette Non Conforme</t>
        </is>
      </c>
      <c r="O1916" s="127" t="inlineStr">
        <is>
          <t>N</t>
        </is>
      </c>
      <c r="P1916" s="127" t="n"/>
      <c r="Q1916" s="127" t="inlineStr">
        <is>
          <t>ZA</t>
        </is>
      </c>
      <c r="R1916" s="147" t="n">
        <v>0</v>
      </c>
      <c r="S1916" s="127" t="inlineStr">
        <is>
          <t>6C</t>
        </is>
      </c>
      <c r="T1916" s="148" t="n">
        <v>2</v>
      </c>
      <c r="U1916" s="127" t="inlineStr">
        <is>
          <t>LA RUCHE LOGISTIQUE</t>
        </is>
      </c>
      <c r="W1916" s="8">
        <f>IF(C1916&lt;&gt;2,"",IF(S1916="5X","5XK",IF(S1916="5Y","5YK",IF(S1916="6B","6BK",IF(S1916="6C","6CK","")))))</f>
        <v/>
      </c>
      <c r="X1916" s="8">
        <f>IF(S1916="6B",_xlfn.XLOOKUP(H1916,'Zoning 2shop'!A:A,'Zoning 2shop'!B:B),IF(S1916="6C",_xlfn.XLOOKUP(G1916,'Zoning 2shop'!C:C,'Zoning 2shop'!D:D),""))</f>
        <v/>
      </c>
      <c r="Y1916" s="112">
        <f>AB1916/Z1916</f>
        <v/>
      </c>
      <c r="Z1916" s="4">
        <f>T1916</f>
        <v/>
      </c>
      <c r="AA1916" s="4">
        <f>IF(OR(S1916="6C",S1916="6B",S1916="5X",S1916="5Y"),0.08,0.5)</f>
        <v/>
      </c>
      <c r="AB1916" s="4">
        <f>$AG$5/$AG$2*Z1916</f>
        <v/>
      </c>
      <c r="AC1916" s="19">
        <f>Z1916+AA1916</f>
        <v/>
      </c>
      <c r="AD1916" s="8">
        <f>IF(COUNTIF(Catégories!A:A,N1916)=0,"catégorie inconnue",LOOKUP(N1916,Catégories!A:A,Catégories!B:B))</f>
        <v/>
      </c>
      <c r="AE1916" s="21">
        <f>SUM(Z1916:AB1916)</f>
        <v/>
      </c>
    </row>
    <row r="1917" hidden="1" s="101">
      <c r="B1917" s="127" t="inlineStr">
        <is>
          <t>13624021</t>
        </is>
      </c>
      <c r="C1917" s="127" t="inlineStr">
        <is>
          <t>2</t>
        </is>
      </c>
      <c r="D1917" s="123" t="n">
        <v>46162</v>
      </c>
      <c r="E1917" s="127" t="inlineStr">
        <is>
          <t>64569</t>
        </is>
      </c>
      <c r="F1917" s="127" t="inlineStr">
        <is>
          <t>21320</t>
        </is>
      </c>
      <c r="G1917" s="127" t="inlineStr">
        <is>
          <t>DE</t>
        </is>
      </c>
      <c r="H1917" s="127" t="inlineStr">
        <is>
          <t>FR</t>
        </is>
      </c>
      <c r="I1917" s="127" t="inlineStr">
        <is>
          <t>113023</t>
        </is>
      </c>
      <c r="J1917" s="127" t="inlineStr">
        <is>
          <t>113023</t>
        </is>
      </c>
      <c r="K1917" s="127" t="inlineStr">
        <is>
          <t>999999</t>
        </is>
      </c>
      <c r="L1917" s="127" t="inlineStr">
        <is>
          <t>XT414396724TS</t>
        </is>
      </c>
      <c r="M1917" s="127" t="inlineStr">
        <is>
          <t>N</t>
        </is>
      </c>
      <c r="N1917" s="127" t="inlineStr">
        <is>
          <t>Transport</t>
        </is>
      </c>
      <c r="O1917" s="127" t="inlineStr">
        <is>
          <t>N</t>
        </is>
      </c>
      <c r="P1917" s="127" t="inlineStr">
        <is>
          <t>S</t>
        </is>
      </c>
      <c r="Q1917" s="127" t="inlineStr">
        <is>
          <t>ZA</t>
        </is>
      </c>
      <c r="R1917" s="147" t="n">
        <v>4.532</v>
      </c>
      <c r="S1917" s="127" t="inlineStr">
        <is>
          <t>6C</t>
        </is>
      </c>
      <c r="T1917" s="148" t="n">
        <v>9.69</v>
      </c>
      <c r="U1917" s="127" t="inlineStr">
        <is>
          <t>LA RUCHE LOGISTIQUE</t>
        </is>
      </c>
      <c r="W1917" s="8">
        <f>IF(C1917&lt;&gt;2,"",IF(S1917="5X","5XK",IF(S1917="5Y","5YK",IF(S1917="6B","6BK",IF(S1917="6C","6CK","")))))</f>
        <v/>
      </c>
      <c r="X1917" s="8">
        <f>IF(S1917="6B",_xlfn.XLOOKUP(H1917,'Zoning 2shop'!A:A,'Zoning 2shop'!B:B),IF(S1917="6C",_xlfn.XLOOKUP(G1917,'Zoning 2shop'!C:C,'Zoning 2shop'!D:D),""))</f>
        <v/>
      </c>
      <c r="Y1917" s="112">
        <f>AB1917/Z1917</f>
        <v/>
      </c>
      <c r="Z1917" s="4">
        <f>T1917</f>
        <v/>
      </c>
      <c r="AA1917" s="4">
        <f>IF(OR(S1917="6C",S1917="6B",S1917="5X",S1917="5Y"),0.08,0.5)</f>
        <v/>
      </c>
      <c r="AB1917" s="4">
        <f>$AG$5/$AG$2*Z1917</f>
        <v/>
      </c>
      <c r="AC1917" s="19">
        <f>Z1917+AA1917</f>
        <v/>
      </c>
      <c r="AD1917" s="8">
        <f>IF(COUNTIF(Catégories!A:A,N1917)=0,"catégorie inconnue",LOOKUP(N1917,Catégories!A:A,Catégories!B:B))</f>
        <v/>
      </c>
      <c r="AE1917" s="21">
        <f>SUM(Z1917:AB1917)</f>
        <v/>
      </c>
    </row>
    <row r="1918" hidden="1" s="101">
      <c r="B1918" s="127" t="inlineStr">
        <is>
          <t>13624021</t>
        </is>
      </c>
      <c r="C1918" s="127" t="inlineStr">
        <is>
          <t>2</t>
        </is>
      </c>
      <c r="D1918" s="123" t="n">
        <v>46162</v>
      </c>
      <c r="E1918" s="127" t="inlineStr">
        <is>
          <t>73773</t>
        </is>
      </c>
      <c r="F1918" s="127" t="inlineStr">
        <is>
          <t>21320</t>
        </is>
      </c>
      <c r="G1918" s="127" t="inlineStr">
        <is>
          <t>DE</t>
        </is>
      </c>
      <c r="H1918" s="127" t="inlineStr">
        <is>
          <t>FR</t>
        </is>
      </c>
      <c r="I1918" s="127" t="inlineStr">
        <is>
          <t>111658</t>
        </is>
      </c>
      <c r="J1918" s="127" t="inlineStr">
        <is>
          <t>111658</t>
        </is>
      </c>
      <c r="K1918" s="127" t="inlineStr">
        <is>
          <t>999999</t>
        </is>
      </c>
      <c r="L1918" s="127" t="inlineStr">
        <is>
          <t>XT414400052TS</t>
        </is>
      </c>
      <c r="M1918" s="127" t="inlineStr">
        <is>
          <t>N</t>
        </is>
      </c>
      <c r="N1918" s="127" t="inlineStr">
        <is>
          <t>Transport</t>
        </is>
      </c>
      <c r="O1918" s="127" t="inlineStr">
        <is>
          <t>N</t>
        </is>
      </c>
      <c r="P1918" s="127" t="inlineStr">
        <is>
          <t>S</t>
        </is>
      </c>
      <c r="Q1918" s="127" t="inlineStr">
        <is>
          <t>ZA</t>
        </is>
      </c>
      <c r="R1918" s="147" t="n">
        <v>4.894</v>
      </c>
      <c r="S1918" s="127" t="inlineStr">
        <is>
          <t>6C</t>
        </is>
      </c>
      <c r="T1918" s="148" t="n">
        <v>9.69</v>
      </c>
      <c r="U1918" s="127" t="inlineStr">
        <is>
          <t>LA RUCHE LOGISTIQUE</t>
        </is>
      </c>
      <c r="W1918" s="8">
        <f>IF(C1918&lt;&gt;2,"",IF(S1918="5X","5XK",IF(S1918="5Y","5YK",IF(S1918="6B","6BK",IF(S1918="6C","6CK","")))))</f>
        <v/>
      </c>
      <c r="X1918" s="8">
        <f>IF(S1918="6B",_xlfn.XLOOKUP(H1918,'Zoning 2shop'!A:A,'Zoning 2shop'!B:B),IF(S1918="6C",_xlfn.XLOOKUP(G1918,'Zoning 2shop'!C:C,'Zoning 2shop'!D:D),""))</f>
        <v/>
      </c>
      <c r="Y1918" s="112">
        <f>AB1918/Z1918</f>
        <v/>
      </c>
      <c r="Z1918" s="4">
        <f>T1918</f>
        <v/>
      </c>
      <c r="AA1918" s="4">
        <f>IF(OR(S1918="6C",S1918="6B",S1918="5X",S1918="5Y"),0.08,0.5)</f>
        <v/>
      </c>
      <c r="AB1918" s="4">
        <f>$AG$5/$AG$2*Z1918</f>
        <v/>
      </c>
      <c r="AC1918" s="19">
        <f>Z1918+AA1918</f>
        <v/>
      </c>
      <c r="AD1918" s="8">
        <f>IF(COUNTIF(Catégories!A:A,N1918)=0,"catégorie inconnue",LOOKUP(N1918,Catégories!A:A,Catégories!B:B))</f>
        <v/>
      </c>
      <c r="AE1918" s="21">
        <f>SUM(Z1918:AB1918)</f>
        <v/>
      </c>
    </row>
    <row r="1919" hidden="1" s="101">
      <c r="B1919" s="127" t="inlineStr">
        <is>
          <t>13624021</t>
        </is>
      </c>
      <c r="C1919" s="127" t="inlineStr">
        <is>
          <t>2</t>
        </is>
      </c>
      <c r="D1919" s="123" t="n">
        <v>46162</v>
      </c>
      <c r="E1919" s="127" t="inlineStr">
        <is>
          <t>80995</t>
        </is>
      </c>
      <c r="F1919" s="127" t="inlineStr">
        <is>
          <t>21320</t>
        </is>
      </c>
      <c r="G1919" s="127" t="inlineStr">
        <is>
          <t>DE</t>
        </is>
      </c>
      <c r="H1919" s="127" t="inlineStr">
        <is>
          <t>FR</t>
        </is>
      </c>
      <c r="I1919" s="127" t="inlineStr">
        <is>
          <t>113361</t>
        </is>
      </c>
      <c r="J1919" s="127" t="inlineStr">
        <is>
          <t>113361</t>
        </is>
      </c>
      <c r="K1919" s="127" t="inlineStr">
        <is>
          <t>999999</t>
        </is>
      </c>
      <c r="L1919" s="127" t="inlineStr">
        <is>
          <t>XT414400110TS</t>
        </is>
      </c>
      <c r="M1919" s="127" t="inlineStr">
        <is>
          <t>N</t>
        </is>
      </c>
      <c r="N1919" s="127" t="inlineStr">
        <is>
          <t>Transport</t>
        </is>
      </c>
      <c r="O1919" s="127" t="inlineStr">
        <is>
          <t>N</t>
        </is>
      </c>
      <c r="P1919" s="127" t="inlineStr">
        <is>
          <t>S</t>
        </is>
      </c>
      <c r="Q1919" s="127" t="inlineStr">
        <is>
          <t>ZA</t>
        </is>
      </c>
      <c r="R1919" s="147" t="n">
        <v>0.17</v>
      </c>
      <c r="S1919" s="127" t="inlineStr">
        <is>
          <t>6C</t>
        </is>
      </c>
      <c r="T1919" s="148" t="n">
        <v>5.33</v>
      </c>
      <c r="U1919" s="127" t="inlineStr">
        <is>
          <t>LA RUCHE LOGISTIQUE</t>
        </is>
      </c>
      <c r="W1919" s="8">
        <f>IF(C1919&lt;&gt;2,"",IF(S1919="5X","5XK",IF(S1919="5Y","5YK",IF(S1919="6B","6BK",IF(S1919="6C","6CK","")))))</f>
        <v/>
      </c>
      <c r="X1919" s="8">
        <f>IF(S1919="6B",_xlfn.XLOOKUP(H1919,'Zoning 2shop'!A:A,'Zoning 2shop'!B:B),IF(S1919="6C",_xlfn.XLOOKUP(G1919,'Zoning 2shop'!C:C,'Zoning 2shop'!D:D),""))</f>
        <v/>
      </c>
      <c r="Y1919" s="112">
        <f>AB1919/Z1919</f>
        <v/>
      </c>
      <c r="Z1919" s="4">
        <f>T1919</f>
        <v/>
      </c>
      <c r="AA1919" s="4">
        <f>IF(OR(S1919="6C",S1919="6B",S1919="5X",S1919="5Y"),0.08,0.5)</f>
        <v/>
      </c>
      <c r="AB1919" s="4">
        <f>$AG$5/$AG$2*Z1919</f>
        <v/>
      </c>
      <c r="AC1919" s="19">
        <f>Z1919+AA1919</f>
        <v/>
      </c>
      <c r="AD1919" s="8">
        <f>IF(COUNTIF(Catégories!A:A,N1919)=0,"catégorie inconnue",LOOKUP(N1919,Catégories!A:A,Catégories!B:B))</f>
        <v/>
      </c>
      <c r="AE1919" s="21">
        <f>SUM(Z1919:AB1919)</f>
        <v/>
      </c>
    </row>
    <row r="1920" hidden="1" s="101">
      <c r="B1920" s="127" t="inlineStr">
        <is>
          <t>13624021</t>
        </is>
      </c>
      <c r="C1920" s="127" t="inlineStr">
        <is>
          <t>2</t>
        </is>
      </c>
      <c r="D1920" s="123" t="n">
        <v>46162</v>
      </c>
      <c r="E1920" s="127" t="inlineStr">
        <is>
          <t>81371</t>
        </is>
      </c>
      <c r="F1920" s="127" t="inlineStr">
        <is>
          <t>21320</t>
        </is>
      </c>
      <c r="G1920" s="127" t="inlineStr">
        <is>
          <t>DE</t>
        </is>
      </c>
      <c r="H1920" s="127" t="inlineStr">
        <is>
          <t>FR</t>
        </is>
      </c>
      <c r="I1920" s="127" t="inlineStr">
        <is>
          <t>112079</t>
        </is>
      </c>
      <c r="J1920" s="127" t="inlineStr">
        <is>
          <t>112079</t>
        </is>
      </c>
      <c r="K1920" s="127" t="inlineStr">
        <is>
          <t>999999</t>
        </is>
      </c>
      <c r="L1920" s="127" t="inlineStr">
        <is>
          <t>XT414400980TS</t>
        </is>
      </c>
      <c r="M1920" s="127" t="inlineStr">
        <is>
          <t>N</t>
        </is>
      </c>
      <c r="N1920" s="127" t="inlineStr">
        <is>
          <t>Transport</t>
        </is>
      </c>
      <c r="O1920" s="127" t="inlineStr">
        <is>
          <t>N</t>
        </is>
      </c>
      <c r="P1920" s="127" t="inlineStr">
        <is>
          <t>S</t>
        </is>
      </c>
      <c r="Q1920" s="127" t="inlineStr">
        <is>
          <t>ZA</t>
        </is>
      </c>
      <c r="R1920" s="147" t="n">
        <v>0.624</v>
      </c>
      <c r="S1920" s="127" t="inlineStr">
        <is>
          <t>6C</t>
        </is>
      </c>
      <c r="T1920" s="148" t="n">
        <v>5.55</v>
      </c>
      <c r="U1920" s="127" t="inlineStr">
        <is>
          <t>LA RUCHE LOGISTIQUE</t>
        </is>
      </c>
      <c r="W1920" s="8">
        <f>IF(C1920&lt;&gt;2,"",IF(S1920="5X","5XK",IF(S1920="5Y","5YK",IF(S1920="6B","6BK",IF(S1920="6C","6CK","")))))</f>
        <v/>
      </c>
      <c r="X1920" s="8">
        <f>IF(S1920="6B",_xlfn.XLOOKUP(H1920,'Zoning 2shop'!A:A,'Zoning 2shop'!B:B),IF(S1920="6C",_xlfn.XLOOKUP(G1920,'Zoning 2shop'!C:C,'Zoning 2shop'!D:D),""))</f>
        <v/>
      </c>
      <c r="Y1920" s="112">
        <f>AB1920/Z1920</f>
        <v/>
      </c>
      <c r="Z1920" s="4">
        <f>T1920</f>
        <v/>
      </c>
      <c r="AA1920" s="4">
        <f>IF(OR(S1920="6C",S1920="6B",S1920="5X",S1920="5Y"),0.08,0.5)</f>
        <v/>
      </c>
      <c r="AB1920" s="4">
        <f>$AG$5/$AG$2*Z1920</f>
        <v/>
      </c>
      <c r="AC1920" s="19">
        <f>Z1920+AA1920</f>
        <v/>
      </c>
      <c r="AD1920" s="8">
        <f>IF(COUNTIF(Catégories!A:A,N1920)=0,"catégorie inconnue",LOOKUP(N1920,Catégories!A:A,Catégories!B:B))</f>
        <v/>
      </c>
      <c r="AE1920" s="21">
        <f>SUM(Z1920:AB1920)</f>
        <v/>
      </c>
    </row>
    <row r="1921" hidden="1" s="101">
      <c r="B1921" s="127" t="inlineStr">
        <is>
          <t>13624021</t>
        </is>
      </c>
      <c r="C1921" s="127" t="inlineStr">
        <is>
          <t>2</t>
        </is>
      </c>
      <c r="D1921" s="123" t="n">
        <v>46162</v>
      </c>
      <c r="E1921" s="127" t="inlineStr">
        <is>
          <t>4840</t>
        </is>
      </c>
      <c r="F1921" s="127" t="inlineStr">
        <is>
          <t>21320</t>
        </is>
      </c>
      <c r="G1921" s="127" t="inlineStr">
        <is>
          <t>BE</t>
        </is>
      </c>
      <c r="H1921" s="127" t="inlineStr">
        <is>
          <t>FR</t>
        </is>
      </c>
      <c r="I1921" s="127" t="inlineStr">
        <is>
          <t>113240</t>
        </is>
      </c>
      <c r="J1921" s="127" t="inlineStr">
        <is>
          <t>113240</t>
        </is>
      </c>
      <c r="K1921" s="127" t="inlineStr">
        <is>
          <t>999999</t>
        </is>
      </c>
      <c r="L1921" s="127" t="inlineStr">
        <is>
          <t>XT414401035TS</t>
        </is>
      </c>
      <c r="M1921" s="127" t="inlineStr">
        <is>
          <t>N</t>
        </is>
      </c>
      <c r="N1921" s="127" t="inlineStr">
        <is>
          <t>Transport</t>
        </is>
      </c>
      <c r="O1921" s="127" t="inlineStr">
        <is>
          <t>N</t>
        </is>
      </c>
      <c r="P1921" s="127" t="inlineStr">
        <is>
          <t>S</t>
        </is>
      </c>
      <c r="Q1921" s="127" t="inlineStr">
        <is>
          <t>ZA</t>
        </is>
      </c>
      <c r="R1921" s="147" t="n">
        <v>0.1</v>
      </c>
      <c r="S1921" s="127" t="inlineStr">
        <is>
          <t>6C</t>
        </is>
      </c>
      <c r="T1921" s="148" t="n">
        <v>4.84</v>
      </c>
      <c r="U1921" s="127" t="inlineStr">
        <is>
          <t>LA RUCHE LOGISTIQUE</t>
        </is>
      </c>
      <c r="W1921" s="8">
        <f>IF(C1921&lt;&gt;2,"",IF(S1921="5X","5XK",IF(S1921="5Y","5YK",IF(S1921="6B","6BK",IF(S1921="6C","6CK","")))))</f>
        <v/>
      </c>
      <c r="X1921" s="8">
        <f>IF(S1921="6B",_xlfn.XLOOKUP(H1921,'Zoning 2shop'!A:A,'Zoning 2shop'!B:B),IF(S1921="6C",_xlfn.XLOOKUP(G1921,'Zoning 2shop'!C:C,'Zoning 2shop'!D:D),""))</f>
        <v/>
      </c>
      <c r="Y1921" s="112">
        <f>AB1921/Z1921</f>
        <v/>
      </c>
      <c r="Z1921" s="4">
        <f>T1921</f>
        <v/>
      </c>
      <c r="AA1921" s="4">
        <f>IF(OR(S1921="6C",S1921="6B",S1921="5X",S1921="5Y"),0.08,0.5)</f>
        <v/>
      </c>
      <c r="AB1921" s="4">
        <f>$AG$5/$AG$2*Z1921</f>
        <v/>
      </c>
      <c r="AC1921" s="19">
        <f>Z1921+AA1921</f>
        <v/>
      </c>
      <c r="AD1921" s="8">
        <f>IF(COUNTIF(Catégories!A:A,N1921)=0,"catégorie inconnue",LOOKUP(N1921,Catégories!A:A,Catégories!B:B))</f>
        <v/>
      </c>
      <c r="AE1921" s="21">
        <f>SUM(Z1921:AB1921)</f>
        <v/>
      </c>
    </row>
    <row r="1922" hidden="1" s="101">
      <c r="B1922" s="127" t="inlineStr">
        <is>
          <t>13624021</t>
        </is>
      </c>
      <c r="C1922" s="127" t="inlineStr">
        <is>
          <t>2</t>
        </is>
      </c>
      <c r="D1922" s="123" t="n">
        <v>46162</v>
      </c>
      <c r="E1922" s="127" t="inlineStr">
        <is>
          <t>30163</t>
        </is>
      </c>
      <c r="F1922" s="127" t="inlineStr">
        <is>
          <t>21320</t>
        </is>
      </c>
      <c r="G1922" s="127" t="inlineStr">
        <is>
          <t>DE</t>
        </is>
      </c>
      <c r="H1922" s="127" t="inlineStr">
        <is>
          <t>FR</t>
        </is>
      </c>
      <c r="I1922" s="127" t="inlineStr">
        <is>
          <t>113396</t>
        </is>
      </c>
      <c r="J1922" s="127" t="inlineStr">
        <is>
          <t>113396</t>
        </is>
      </c>
      <c r="K1922" s="127" t="inlineStr">
        <is>
          <t>999999</t>
        </is>
      </c>
      <c r="L1922" s="127" t="inlineStr">
        <is>
          <t>XT414401628TS</t>
        </is>
      </c>
      <c r="M1922" s="127" t="inlineStr">
        <is>
          <t>N</t>
        </is>
      </c>
      <c r="N1922" s="127" t="inlineStr">
        <is>
          <t>Transport</t>
        </is>
      </c>
      <c r="O1922" s="127" t="inlineStr">
        <is>
          <t>N</t>
        </is>
      </c>
      <c r="P1922" s="127" t="inlineStr">
        <is>
          <t>S</t>
        </is>
      </c>
      <c r="Q1922" s="127" t="inlineStr">
        <is>
          <t>ZA</t>
        </is>
      </c>
      <c r="R1922" s="147" t="n">
        <v>1.116</v>
      </c>
      <c r="S1922" s="127" t="inlineStr">
        <is>
          <t>6C</t>
        </is>
      </c>
      <c r="T1922" s="148" t="n">
        <v>5.88</v>
      </c>
      <c r="U1922" s="127" t="inlineStr">
        <is>
          <t>LA RUCHE LOGISTIQUE</t>
        </is>
      </c>
      <c r="W1922" s="8">
        <f>IF(C1922&lt;&gt;2,"",IF(S1922="5X","5XK",IF(S1922="5Y","5YK",IF(S1922="6B","6BK",IF(S1922="6C","6CK","")))))</f>
        <v/>
      </c>
      <c r="X1922" s="8">
        <f>IF(S1922="6B",_xlfn.XLOOKUP(H1922,'Zoning 2shop'!A:A,'Zoning 2shop'!B:B),IF(S1922="6C",_xlfn.XLOOKUP(G1922,'Zoning 2shop'!C:C,'Zoning 2shop'!D:D),""))</f>
        <v/>
      </c>
      <c r="Y1922" s="112">
        <f>AB1922/Z1922</f>
        <v/>
      </c>
      <c r="Z1922" s="4">
        <f>T1922</f>
        <v/>
      </c>
      <c r="AA1922" s="4">
        <f>IF(OR(S1922="6C",S1922="6B",S1922="5X",S1922="5Y"),0.08,0.5)</f>
        <v/>
      </c>
      <c r="AB1922" s="4">
        <f>$AG$5/$AG$2*Z1922</f>
        <v/>
      </c>
      <c r="AC1922" s="19">
        <f>Z1922+AA1922</f>
        <v/>
      </c>
      <c r="AD1922" s="8">
        <f>IF(COUNTIF(Catégories!A:A,N1922)=0,"catégorie inconnue",LOOKUP(N1922,Catégories!A:A,Catégories!B:B))</f>
        <v/>
      </c>
      <c r="AE1922" s="21">
        <f>SUM(Z1922:AB1922)</f>
        <v/>
      </c>
    </row>
    <row r="1923" hidden="1" s="101">
      <c r="B1923" s="127" t="inlineStr">
        <is>
          <t>13624021</t>
        </is>
      </c>
      <c r="C1923" s="127" t="inlineStr">
        <is>
          <t>2</t>
        </is>
      </c>
      <c r="D1923" s="123" t="n">
        <v>46162</v>
      </c>
      <c r="E1923" s="127" t="inlineStr">
        <is>
          <t>86159</t>
        </is>
      </c>
      <c r="F1923" s="127" t="inlineStr">
        <is>
          <t>21320</t>
        </is>
      </c>
      <c r="G1923" s="127" t="inlineStr">
        <is>
          <t>DE</t>
        </is>
      </c>
      <c r="H1923" s="127" t="inlineStr">
        <is>
          <t>FR</t>
        </is>
      </c>
      <c r="I1923" s="127" t="inlineStr">
        <is>
          <t>113507</t>
        </is>
      </c>
      <c r="J1923" s="127" t="inlineStr">
        <is>
          <t>113507</t>
        </is>
      </c>
      <c r="K1923" s="127" t="inlineStr">
        <is>
          <t>999999</t>
        </is>
      </c>
      <c r="L1923" s="127" t="inlineStr">
        <is>
          <t>XT414402623TS</t>
        </is>
      </c>
      <c r="M1923" s="127" t="inlineStr">
        <is>
          <t>N</t>
        </is>
      </c>
      <c r="N1923" s="127" t="inlineStr">
        <is>
          <t>Transport</t>
        </is>
      </c>
      <c r="O1923" s="127" t="inlineStr">
        <is>
          <t>N</t>
        </is>
      </c>
      <c r="P1923" s="127" t="inlineStr">
        <is>
          <t>S</t>
        </is>
      </c>
      <c r="Q1923" s="127" t="inlineStr">
        <is>
          <t>ZA</t>
        </is>
      </c>
      <c r="R1923" s="147" t="n">
        <v>0.5590000000000001</v>
      </c>
      <c r="S1923" s="127" t="inlineStr">
        <is>
          <t>6C</t>
        </is>
      </c>
      <c r="T1923" s="148" t="n">
        <v>5.55</v>
      </c>
      <c r="U1923" s="127" t="inlineStr">
        <is>
          <t>LA RUCHE LOGISTIQUE</t>
        </is>
      </c>
      <c r="W1923" s="8">
        <f>IF(C1923&lt;&gt;2,"",IF(S1923="5X","5XK",IF(S1923="5Y","5YK",IF(S1923="6B","6BK",IF(S1923="6C","6CK","")))))</f>
        <v/>
      </c>
      <c r="X1923" s="8">
        <f>IF(S1923="6B",_xlfn.XLOOKUP(H1923,'Zoning 2shop'!A:A,'Zoning 2shop'!B:B),IF(S1923="6C",_xlfn.XLOOKUP(G1923,'Zoning 2shop'!C:C,'Zoning 2shop'!D:D),""))</f>
        <v/>
      </c>
      <c r="Y1923" s="112">
        <f>AB1923/Z1923</f>
        <v/>
      </c>
      <c r="Z1923" s="4">
        <f>T1923</f>
        <v/>
      </c>
      <c r="AA1923" s="4">
        <f>IF(OR(S1923="6C",S1923="6B",S1923="5X",S1923="5Y"),0.08,0.5)</f>
        <v/>
      </c>
      <c r="AB1923" s="4">
        <f>$AG$5/$AG$2*Z1923</f>
        <v/>
      </c>
      <c r="AC1923" s="19">
        <f>Z1923+AA1923</f>
        <v/>
      </c>
      <c r="AD1923" s="8">
        <f>IF(COUNTIF(Catégories!A:A,N1923)=0,"catégorie inconnue",LOOKUP(N1923,Catégories!A:A,Catégories!B:B))</f>
        <v/>
      </c>
      <c r="AE1923" s="21">
        <f>SUM(Z1923:AB1923)</f>
        <v/>
      </c>
    </row>
    <row r="1924" hidden="1" s="101">
      <c r="B1924" s="127" t="inlineStr">
        <is>
          <t>13624021</t>
        </is>
      </c>
      <c r="C1924" s="127" t="inlineStr">
        <is>
          <t>2</t>
        </is>
      </c>
      <c r="D1924" s="123" t="n">
        <v>46162</v>
      </c>
      <c r="E1924" s="127" t="inlineStr">
        <is>
          <t>3037 GA</t>
        </is>
      </c>
      <c r="F1924" s="127" t="inlineStr">
        <is>
          <t>21320</t>
        </is>
      </c>
      <c r="G1924" s="127" t="inlineStr">
        <is>
          <t>NL</t>
        </is>
      </c>
      <c r="H1924" s="127" t="inlineStr">
        <is>
          <t>FR</t>
        </is>
      </c>
      <c r="I1924" s="127" t="inlineStr">
        <is>
          <t>111816</t>
        </is>
      </c>
      <c r="J1924" s="127" t="inlineStr">
        <is>
          <t>111816</t>
        </is>
      </c>
      <c r="K1924" s="127" t="inlineStr">
        <is>
          <t>999999</t>
        </is>
      </c>
      <c r="L1924" s="127" t="inlineStr">
        <is>
          <t>XT414404916TS</t>
        </is>
      </c>
      <c r="M1924" s="127" t="inlineStr">
        <is>
          <t>N</t>
        </is>
      </c>
      <c r="N1924" s="127" t="inlineStr">
        <is>
          <t>Transport</t>
        </is>
      </c>
      <c r="O1924" s="127" t="inlineStr">
        <is>
          <t>N</t>
        </is>
      </c>
      <c r="P1924" s="127" t="inlineStr">
        <is>
          <t>S</t>
        </is>
      </c>
      <c r="Q1924" s="127" t="inlineStr">
        <is>
          <t>ZA</t>
        </is>
      </c>
      <c r="R1924" s="147" t="n">
        <v>4.57</v>
      </c>
      <c r="S1924" s="127" t="inlineStr">
        <is>
          <t>6C</t>
        </is>
      </c>
      <c r="T1924" s="148" t="n">
        <v>9.69</v>
      </c>
      <c r="U1924" s="127" t="inlineStr">
        <is>
          <t>LA RUCHE LOGISTIQUE</t>
        </is>
      </c>
      <c r="W1924" s="8">
        <f>IF(C1924&lt;&gt;2,"",IF(S1924="5X","5XK",IF(S1924="5Y","5YK",IF(S1924="6B","6BK",IF(S1924="6C","6CK","")))))</f>
        <v/>
      </c>
      <c r="X1924" s="8">
        <f>IF(S1924="6B",_xlfn.XLOOKUP(H1924,'Zoning 2shop'!A:A,'Zoning 2shop'!B:B),IF(S1924="6C",_xlfn.XLOOKUP(G1924,'Zoning 2shop'!C:C,'Zoning 2shop'!D:D),""))</f>
        <v/>
      </c>
      <c r="Y1924" s="112">
        <f>AB1924/Z1924</f>
        <v/>
      </c>
      <c r="Z1924" s="4">
        <f>T1924</f>
        <v/>
      </c>
      <c r="AA1924" s="4">
        <f>IF(OR(S1924="6C",S1924="6B",S1924="5X",S1924="5Y"),0.08,0.5)</f>
        <v/>
      </c>
      <c r="AB1924" s="4">
        <f>$AG$5/$AG$2*Z1924</f>
        <v/>
      </c>
      <c r="AC1924" s="19">
        <f>Z1924+AA1924</f>
        <v/>
      </c>
      <c r="AD1924" s="8">
        <f>IF(COUNTIF(Catégories!A:A,N1924)=0,"catégorie inconnue",LOOKUP(N1924,Catégories!A:A,Catégories!B:B))</f>
        <v/>
      </c>
      <c r="AE1924" s="21">
        <f>SUM(Z1924:AB1924)</f>
        <v/>
      </c>
    </row>
    <row r="1925" hidden="1" s="101">
      <c r="B1925" s="127" t="inlineStr">
        <is>
          <t>13624021</t>
        </is>
      </c>
      <c r="C1925" s="127" t="inlineStr">
        <is>
          <t>2</t>
        </is>
      </c>
      <c r="D1925" s="123" t="n">
        <v>46162</v>
      </c>
      <c r="E1925" s="127" t="inlineStr">
        <is>
          <t>27749</t>
        </is>
      </c>
      <c r="F1925" s="127" t="inlineStr">
        <is>
          <t>21320</t>
        </is>
      </c>
      <c r="G1925" s="127" t="inlineStr">
        <is>
          <t>DE</t>
        </is>
      </c>
      <c r="H1925" s="127" t="inlineStr">
        <is>
          <t>FR</t>
        </is>
      </c>
      <c r="I1925" s="127" t="inlineStr">
        <is>
          <t>112314</t>
        </is>
      </c>
      <c r="J1925" s="127" t="inlineStr">
        <is>
          <t>112314</t>
        </is>
      </c>
      <c r="K1925" s="127" t="inlineStr">
        <is>
          <t>999999</t>
        </is>
      </c>
      <c r="L1925" s="127" t="inlineStr">
        <is>
          <t>XT414405046TS</t>
        </is>
      </c>
      <c r="M1925" s="127" t="inlineStr">
        <is>
          <t>N</t>
        </is>
      </c>
      <c r="N1925" s="127" t="inlineStr">
        <is>
          <t>Transport</t>
        </is>
      </c>
      <c r="O1925" s="127" t="inlineStr">
        <is>
          <t>N</t>
        </is>
      </c>
      <c r="P1925" s="127" t="inlineStr">
        <is>
          <t>S</t>
        </is>
      </c>
      <c r="Q1925" s="127" t="inlineStr">
        <is>
          <t>ZA</t>
        </is>
      </c>
      <c r="R1925" s="147" t="n">
        <v>4.678</v>
      </c>
      <c r="S1925" s="127" t="inlineStr">
        <is>
          <t>6C</t>
        </is>
      </c>
      <c r="T1925" s="148" t="n">
        <v>9.69</v>
      </c>
      <c r="U1925" s="127" t="inlineStr">
        <is>
          <t>LA RUCHE LOGISTIQUE</t>
        </is>
      </c>
      <c r="W1925" s="8">
        <f>IF(C1925&lt;&gt;2,"",IF(S1925="5X","5XK",IF(S1925="5Y","5YK",IF(S1925="6B","6BK",IF(S1925="6C","6CK","")))))</f>
        <v/>
      </c>
      <c r="X1925" s="8">
        <f>IF(S1925="6B",_xlfn.XLOOKUP(H1925,'Zoning 2shop'!A:A,'Zoning 2shop'!B:B),IF(S1925="6C",_xlfn.XLOOKUP(G1925,'Zoning 2shop'!C:C,'Zoning 2shop'!D:D),""))</f>
        <v/>
      </c>
      <c r="Y1925" s="112">
        <f>AB1925/Z1925</f>
        <v/>
      </c>
      <c r="Z1925" s="4">
        <f>T1925</f>
        <v/>
      </c>
      <c r="AA1925" s="4">
        <f>IF(OR(S1925="6C",S1925="6B",S1925="5X",S1925="5Y"),0.08,0.5)</f>
        <v/>
      </c>
      <c r="AB1925" s="4">
        <f>$AG$5/$AG$2*Z1925</f>
        <v/>
      </c>
      <c r="AC1925" s="19">
        <f>Z1925+AA1925</f>
        <v/>
      </c>
      <c r="AD1925" s="8">
        <f>IF(COUNTIF(Catégories!A:A,N1925)=0,"catégorie inconnue",LOOKUP(N1925,Catégories!A:A,Catégories!B:B))</f>
        <v/>
      </c>
      <c r="AE1925" s="21">
        <f>SUM(Z1925:AB1925)</f>
        <v/>
      </c>
    </row>
    <row r="1926" hidden="1" s="101">
      <c r="B1926" s="127" t="inlineStr">
        <is>
          <t>13624021</t>
        </is>
      </c>
      <c r="C1926" s="127" t="inlineStr">
        <is>
          <t>2</t>
        </is>
      </c>
      <c r="D1926" s="123" t="n">
        <v>46162</v>
      </c>
      <c r="E1926" s="127" t="inlineStr">
        <is>
          <t>46242</t>
        </is>
      </c>
      <c r="F1926" s="127" t="inlineStr">
        <is>
          <t>21320</t>
        </is>
      </c>
      <c r="G1926" s="127" t="inlineStr">
        <is>
          <t>DE</t>
        </is>
      </c>
      <c r="H1926" s="127" t="inlineStr">
        <is>
          <t>FR</t>
        </is>
      </c>
      <c r="I1926" s="127" t="inlineStr">
        <is>
          <t>112597</t>
        </is>
      </c>
      <c r="J1926" s="127" t="inlineStr">
        <is>
          <t>112597</t>
        </is>
      </c>
      <c r="K1926" s="127" t="inlineStr">
        <is>
          <t>999999</t>
        </is>
      </c>
      <c r="L1926" s="127" t="inlineStr">
        <is>
          <t>XT414405050TS</t>
        </is>
      </c>
      <c r="M1926" s="127" t="inlineStr">
        <is>
          <t>N</t>
        </is>
      </c>
      <c r="N1926" s="127" t="inlineStr">
        <is>
          <t>Transport</t>
        </is>
      </c>
      <c r="O1926" s="127" t="inlineStr">
        <is>
          <t>N</t>
        </is>
      </c>
      <c r="P1926" s="127" t="inlineStr">
        <is>
          <t>S</t>
        </is>
      </c>
      <c r="Q1926" s="127" t="inlineStr">
        <is>
          <t>ZA</t>
        </is>
      </c>
      <c r="R1926" s="147" t="n">
        <v>0.06</v>
      </c>
      <c r="S1926" s="127" t="inlineStr">
        <is>
          <t>6C</t>
        </is>
      </c>
      <c r="T1926" s="148" t="n">
        <v>5.33</v>
      </c>
      <c r="U1926" s="127" t="inlineStr">
        <is>
          <t>LA RUCHE LOGISTIQUE</t>
        </is>
      </c>
      <c r="W1926" s="8">
        <f>IF(C1926&lt;&gt;2,"",IF(S1926="5X","5XK",IF(S1926="5Y","5YK",IF(S1926="6B","6BK",IF(S1926="6C","6CK","")))))</f>
        <v/>
      </c>
      <c r="X1926" s="8">
        <f>IF(S1926="6B",_xlfn.XLOOKUP(H1926,'Zoning 2shop'!A:A,'Zoning 2shop'!B:B),IF(S1926="6C",_xlfn.XLOOKUP(G1926,'Zoning 2shop'!C:C,'Zoning 2shop'!D:D),""))</f>
        <v/>
      </c>
      <c r="Y1926" s="112">
        <f>AB1926/Z1926</f>
        <v/>
      </c>
      <c r="Z1926" s="4">
        <f>T1926</f>
        <v/>
      </c>
      <c r="AA1926" s="4">
        <f>IF(OR(S1926="6C",S1926="6B",S1926="5X",S1926="5Y"),0.08,0.5)</f>
        <v/>
      </c>
      <c r="AB1926" s="4">
        <f>$AG$5/$AG$2*Z1926</f>
        <v/>
      </c>
      <c r="AC1926" s="19">
        <f>Z1926+AA1926</f>
        <v/>
      </c>
      <c r="AD1926" s="8">
        <f>IF(COUNTIF(Catégories!A:A,N1926)=0,"catégorie inconnue",LOOKUP(N1926,Catégories!A:A,Catégories!B:B))</f>
        <v/>
      </c>
      <c r="AE1926" s="21">
        <f>SUM(Z1926:AB1926)</f>
        <v/>
      </c>
    </row>
    <row r="1927" hidden="1" s="101">
      <c r="B1927" s="127" t="inlineStr">
        <is>
          <t>13624021</t>
        </is>
      </c>
      <c r="C1927" s="127" t="inlineStr">
        <is>
          <t>2</t>
        </is>
      </c>
      <c r="D1927" s="123" t="n">
        <v>46162</v>
      </c>
      <c r="E1927" s="127" t="inlineStr">
        <is>
          <t>36286</t>
        </is>
      </c>
      <c r="F1927" s="127" t="inlineStr">
        <is>
          <t>21320</t>
        </is>
      </c>
      <c r="G1927" s="127" t="inlineStr">
        <is>
          <t>DE</t>
        </is>
      </c>
      <c r="H1927" s="127" t="inlineStr">
        <is>
          <t>FR</t>
        </is>
      </c>
      <c r="I1927" s="127" t="inlineStr">
        <is>
          <t>113586</t>
        </is>
      </c>
      <c r="J1927" s="127" t="inlineStr">
        <is>
          <t>113586</t>
        </is>
      </c>
      <c r="K1927" s="127" t="inlineStr">
        <is>
          <t>999999</t>
        </is>
      </c>
      <c r="L1927" s="127" t="inlineStr">
        <is>
          <t>XT414405063TS</t>
        </is>
      </c>
      <c r="M1927" s="127" t="inlineStr">
        <is>
          <t>N</t>
        </is>
      </c>
      <c r="N1927" s="127" t="inlineStr">
        <is>
          <t>Transport</t>
        </is>
      </c>
      <c r="O1927" s="127" t="inlineStr">
        <is>
          <t>N</t>
        </is>
      </c>
      <c r="P1927" s="127" t="inlineStr">
        <is>
          <t>S</t>
        </is>
      </c>
      <c r="Q1927" s="127" t="inlineStr">
        <is>
          <t>ZA</t>
        </is>
      </c>
      <c r="R1927" s="147" t="n">
        <v>5.848</v>
      </c>
      <c r="S1927" s="127" t="inlineStr">
        <is>
          <t>6C</t>
        </is>
      </c>
      <c r="T1927" s="148" t="n">
        <v>10.35</v>
      </c>
      <c r="U1927" s="127" t="inlineStr">
        <is>
          <t>LA RUCHE LOGISTIQUE</t>
        </is>
      </c>
      <c r="W1927" s="8">
        <f>IF(C1927&lt;&gt;2,"",IF(S1927="5X","5XK",IF(S1927="5Y","5YK",IF(S1927="6B","6BK",IF(S1927="6C","6CK","")))))</f>
        <v/>
      </c>
      <c r="X1927" s="8">
        <f>IF(S1927="6B",_xlfn.XLOOKUP(H1927,'Zoning 2shop'!A:A,'Zoning 2shop'!B:B),IF(S1927="6C",_xlfn.XLOOKUP(G1927,'Zoning 2shop'!C:C,'Zoning 2shop'!D:D),""))</f>
        <v/>
      </c>
      <c r="Y1927" s="112">
        <f>AB1927/Z1927</f>
        <v/>
      </c>
      <c r="Z1927" s="4">
        <f>T1927</f>
        <v/>
      </c>
      <c r="AA1927" s="4">
        <f>IF(OR(S1927="6C",S1927="6B",S1927="5X",S1927="5Y"),0.08,0.5)</f>
        <v/>
      </c>
      <c r="AB1927" s="4">
        <f>$AG$5/$AG$2*Z1927</f>
        <v/>
      </c>
      <c r="AC1927" s="19">
        <f>Z1927+AA1927</f>
        <v/>
      </c>
      <c r="AD1927" s="8">
        <f>IF(COUNTIF(Catégories!A:A,N1927)=0,"catégorie inconnue",LOOKUP(N1927,Catégories!A:A,Catégories!B:B))</f>
        <v/>
      </c>
      <c r="AE1927" s="21">
        <f>SUM(Z1927:AB1927)</f>
        <v/>
      </c>
    </row>
    <row r="1928" hidden="1" s="101">
      <c r="B1928" s="127" t="inlineStr">
        <is>
          <t>13624021</t>
        </is>
      </c>
      <c r="C1928" s="127" t="inlineStr">
        <is>
          <t>2</t>
        </is>
      </c>
      <c r="D1928" s="123" t="n">
        <v>46162</v>
      </c>
      <c r="E1928" s="127" t="inlineStr">
        <is>
          <t>71229</t>
        </is>
      </c>
      <c r="F1928" s="127" t="inlineStr">
        <is>
          <t>21320</t>
        </is>
      </c>
      <c r="G1928" s="127" t="inlineStr">
        <is>
          <t>DE</t>
        </is>
      </c>
      <c r="H1928" s="127" t="inlineStr">
        <is>
          <t>FR</t>
        </is>
      </c>
      <c r="I1928" s="127" t="inlineStr">
        <is>
          <t>111709</t>
        </is>
      </c>
      <c r="J1928" s="127" t="inlineStr">
        <is>
          <t>111709</t>
        </is>
      </c>
      <c r="K1928" s="127" t="inlineStr">
        <is>
          <t>999999</t>
        </is>
      </c>
      <c r="L1928" s="127" t="inlineStr">
        <is>
          <t>XT414405182TS</t>
        </is>
      </c>
      <c r="M1928" s="127" t="inlineStr">
        <is>
          <t>N</t>
        </is>
      </c>
      <c r="N1928" s="127" t="inlineStr">
        <is>
          <t>Transport</t>
        </is>
      </c>
      <c r="O1928" s="127" t="inlineStr">
        <is>
          <t>N</t>
        </is>
      </c>
      <c r="P1928" s="127" t="inlineStr">
        <is>
          <t>S</t>
        </is>
      </c>
      <c r="Q1928" s="127" t="inlineStr">
        <is>
          <t>ZA</t>
        </is>
      </c>
      <c r="R1928" s="147" t="n">
        <v>4.266</v>
      </c>
      <c r="S1928" s="127" t="inlineStr">
        <is>
          <t>6C</t>
        </is>
      </c>
      <c r="T1928" s="148" t="n">
        <v>9.69</v>
      </c>
      <c r="U1928" s="127" t="inlineStr">
        <is>
          <t>LA RUCHE LOGISTIQUE</t>
        </is>
      </c>
      <c r="W1928" s="8">
        <f>IF(C1928&lt;&gt;2,"",IF(S1928="5X","5XK",IF(S1928="5Y","5YK",IF(S1928="6B","6BK",IF(S1928="6C","6CK","")))))</f>
        <v/>
      </c>
      <c r="X1928" s="8">
        <f>IF(S1928="6B",_xlfn.XLOOKUP(H1928,'Zoning 2shop'!A:A,'Zoning 2shop'!B:B),IF(S1928="6C",_xlfn.XLOOKUP(G1928,'Zoning 2shop'!C:C,'Zoning 2shop'!D:D),""))</f>
        <v/>
      </c>
      <c r="Y1928" s="112">
        <f>AB1928/Z1928</f>
        <v/>
      </c>
      <c r="Z1928" s="4">
        <f>T1928</f>
        <v/>
      </c>
      <c r="AA1928" s="4">
        <f>IF(OR(S1928="6C",S1928="6B",S1928="5X",S1928="5Y"),0.08,0.5)</f>
        <v/>
      </c>
      <c r="AB1928" s="4">
        <f>$AG$5/$AG$2*Z1928</f>
        <v/>
      </c>
      <c r="AC1928" s="19">
        <f>Z1928+AA1928</f>
        <v/>
      </c>
      <c r="AD1928" s="8">
        <f>IF(COUNTIF(Catégories!A:A,N1928)=0,"catégorie inconnue",LOOKUP(N1928,Catégories!A:A,Catégories!B:B))</f>
        <v/>
      </c>
      <c r="AE1928" s="21">
        <f>SUM(Z1928:AB1928)</f>
        <v/>
      </c>
    </row>
    <row r="1929" hidden="1" s="101">
      <c r="B1929" s="127" t="inlineStr">
        <is>
          <t>13624021</t>
        </is>
      </c>
      <c r="C1929" s="127" t="inlineStr">
        <is>
          <t>2</t>
        </is>
      </c>
      <c r="D1929" s="123" t="n">
        <v>46162</v>
      </c>
      <c r="E1929" s="127" t="inlineStr">
        <is>
          <t>22143</t>
        </is>
      </c>
      <c r="F1929" s="127" t="inlineStr">
        <is>
          <t>21320</t>
        </is>
      </c>
      <c r="G1929" s="127" t="inlineStr">
        <is>
          <t>DE</t>
        </is>
      </c>
      <c r="H1929" s="127" t="inlineStr">
        <is>
          <t>FR</t>
        </is>
      </c>
      <c r="I1929" s="127" t="inlineStr">
        <is>
          <t>108139</t>
        </is>
      </c>
      <c r="J1929" s="127" t="inlineStr">
        <is>
          <t>108139</t>
        </is>
      </c>
      <c r="K1929" s="127" t="inlineStr">
        <is>
          <t>999999</t>
        </is>
      </c>
      <c r="L1929" s="127" t="inlineStr">
        <is>
          <t>XT414405960TS</t>
        </is>
      </c>
      <c r="M1929" s="127" t="inlineStr">
        <is>
          <t>N</t>
        </is>
      </c>
      <c r="N1929" s="127" t="inlineStr">
        <is>
          <t>Transport</t>
        </is>
      </c>
      <c r="O1929" s="127" t="inlineStr">
        <is>
          <t>N</t>
        </is>
      </c>
      <c r="P1929" s="127" t="inlineStr">
        <is>
          <t>S</t>
        </is>
      </c>
      <c r="Q1929" s="127" t="inlineStr">
        <is>
          <t>ZA</t>
        </is>
      </c>
      <c r="R1929" s="147" t="n">
        <v>0.22</v>
      </c>
      <c r="S1929" s="127" t="inlineStr">
        <is>
          <t>6C</t>
        </is>
      </c>
      <c r="T1929" s="148" t="n">
        <v>5.33</v>
      </c>
      <c r="U1929" s="127" t="inlineStr">
        <is>
          <t>LA RUCHE LOGISTIQUE</t>
        </is>
      </c>
      <c r="W1929" s="8">
        <f>IF(C1929&lt;&gt;2,"",IF(S1929="5X","5XK",IF(S1929="5Y","5YK",IF(S1929="6B","6BK",IF(S1929="6C","6CK","")))))</f>
        <v/>
      </c>
      <c r="X1929" s="8">
        <f>IF(S1929="6B",_xlfn.XLOOKUP(H1929,'Zoning 2shop'!A:A,'Zoning 2shop'!B:B),IF(S1929="6C",_xlfn.XLOOKUP(G1929,'Zoning 2shop'!C:C,'Zoning 2shop'!D:D),""))</f>
        <v/>
      </c>
      <c r="Y1929" s="112">
        <f>AB1929/Z1929</f>
        <v/>
      </c>
      <c r="Z1929" s="4">
        <f>T1929</f>
        <v/>
      </c>
      <c r="AA1929" s="4">
        <f>IF(OR(S1929="6C",S1929="6B",S1929="5X",S1929="5Y"),0.08,0.5)</f>
        <v/>
      </c>
      <c r="AB1929" s="4">
        <f>$AG$5/$AG$2*Z1929</f>
        <v/>
      </c>
      <c r="AC1929" s="19">
        <f>Z1929+AA1929</f>
        <v/>
      </c>
      <c r="AD1929" s="8">
        <f>IF(COUNTIF(Catégories!A:A,N1929)=0,"catégorie inconnue",LOOKUP(N1929,Catégories!A:A,Catégories!B:B))</f>
        <v/>
      </c>
      <c r="AE1929" s="21">
        <f>SUM(Z1929:AB1929)</f>
        <v/>
      </c>
    </row>
    <row r="1930" hidden="1" s="101">
      <c r="B1930" s="127" t="inlineStr">
        <is>
          <t>13624021</t>
        </is>
      </c>
      <c r="C1930" s="127" t="inlineStr">
        <is>
          <t>2</t>
        </is>
      </c>
      <c r="D1930" s="123" t="n">
        <v>46162</v>
      </c>
      <c r="E1930" s="127" t="inlineStr">
        <is>
          <t>22143</t>
        </is>
      </c>
      <c r="F1930" s="127" t="inlineStr">
        <is>
          <t>21320</t>
        </is>
      </c>
      <c r="G1930" s="127" t="inlineStr">
        <is>
          <t>DE</t>
        </is>
      </c>
      <c r="H1930" s="127" t="inlineStr">
        <is>
          <t>FR</t>
        </is>
      </c>
      <c r="I1930" s="127" t="inlineStr">
        <is>
          <t>107744</t>
        </is>
      </c>
      <c r="J1930" s="127" t="inlineStr">
        <is>
          <t>107744</t>
        </is>
      </c>
      <c r="K1930" s="127" t="inlineStr">
        <is>
          <t>999999</t>
        </is>
      </c>
      <c r="L1930" s="127" t="inlineStr">
        <is>
          <t>XT414406055TS</t>
        </is>
      </c>
      <c r="M1930" s="127" t="inlineStr">
        <is>
          <t>N</t>
        </is>
      </c>
      <c r="N1930" s="127" t="inlineStr">
        <is>
          <t>Transport</t>
        </is>
      </c>
      <c r="O1930" s="127" t="inlineStr">
        <is>
          <t>N</t>
        </is>
      </c>
      <c r="P1930" s="127" t="inlineStr">
        <is>
          <t>S</t>
        </is>
      </c>
      <c r="Q1930" s="127" t="inlineStr">
        <is>
          <t>ZA</t>
        </is>
      </c>
      <c r="R1930" s="147" t="n">
        <v>0.6</v>
      </c>
      <c r="S1930" s="127" t="inlineStr">
        <is>
          <t>6C</t>
        </is>
      </c>
      <c r="T1930" s="148" t="n">
        <v>5.55</v>
      </c>
      <c r="U1930" s="127" t="inlineStr">
        <is>
          <t>LA RUCHE LOGISTIQUE</t>
        </is>
      </c>
      <c r="W1930" s="8">
        <f>IF(C1930&lt;&gt;2,"",IF(S1930="5X","5XK",IF(S1930="5Y","5YK",IF(S1930="6B","6BK",IF(S1930="6C","6CK","")))))</f>
        <v/>
      </c>
      <c r="X1930" s="8">
        <f>IF(S1930="6B",_xlfn.XLOOKUP(H1930,'Zoning 2shop'!A:A,'Zoning 2shop'!B:B),IF(S1930="6C",_xlfn.XLOOKUP(G1930,'Zoning 2shop'!C:C,'Zoning 2shop'!D:D),""))</f>
        <v/>
      </c>
      <c r="Y1930" s="112">
        <f>AB1930/Z1930</f>
        <v/>
      </c>
      <c r="Z1930" s="4">
        <f>T1930</f>
        <v/>
      </c>
      <c r="AA1930" s="4">
        <f>IF(OR(S1930="6C",S1930="6B",S1930="5X",S1930="5Y"),0.08,0.5)</f>
        <v/>
      </c>
      <c r="AB1930" s="4">
        <f>$AG$5/$AG$2*Z1930</f>
        <v/>
      </c>
      <c r="AC1930" s="19">
        <f>Z1930+AA1930</f>
        <v/>
      </c>
      <c r="AD1930" s="8">
        <f>IF(COUNTIF(Catégories!A:A,N1930)=0,"catégorie inconnue",LOOKUP(N1930,Catégories!A:A,Catégories!B:B))</f>
        <v/>
      </c>
      <c r="AE1930" s="21">
        <f>SUM(Z1930:AB1930)</f>
        <v/>
      </c>
    </row>
    <row r="1931" hidden="1" s="101">
      <c r="B1931" s="127" t="inlineStr">
        <is>
          <t>13624021</t>
        </is>
      </c>
      <c r="C1931" s="127" t="inlineStr">
        <is>
          <t>2</t>
        </is>
      </c>
      <c r="D1931" s="123" t="n">
        <v>46162</v>
      </c>
      <c r="E1931" s="127" t="inlineStr">
        <is>
          <t>50733</t>
        </is>
      </c>
      <c r="F1931" s="127" t="inlineStr">
        <is>
          <t>21320</t>
        </is>
      </c>
      <c r="G1931" s="127" t="inlineStr">
        <is>
          <t>DE</t>
        </is>
      </c>
      <c r="H1931" s="127" t="inlineStr">
        <is>
          <t>FR</t>
        </is>
      </c>
      <c r="I1931" s="127" t="inlineStr">
        <is>
          <t>112958</t>
        </is>
      </c>
      <c r="J1931" s="127" t="inlineStr">
        <is>
          <t>112958</t>
        </is>
      </c>
      <c r="K1931" s="127" t="inlineStr">
        <is>
          <t>999999</t>
        </is>
      </c>
      <c r="L1931" s="127" t="inlineStr">
        <is>
          <t>XT414406483TS</t>
        </is>
      </c>
      <c r="M1931" s="127" t="inlineStr">
        <is>
          <t>N</t>
        </is>
      </c>
      <c r="N1931" s="127" t="inlineStr">
        <is>
          <t>Transport</t>
        </is>
      </c>
      <c r="O1931" s="127" t="inlineStr">
        <is>
          <t>N</t>
        </is>
      </c>
      <c r="P1931" s="127" t="inlineStr">
        <is>
          <t>S</t>
        </is>
      </c>
      <c r="Q1931" s="127" t="inlineStr">
        <is>
          <t>ZA</t>
        </is>
      </c>
      <c r="R1931" s="147" t="n">
        <v>0.17</v>
      </c>
      <c r="S1931" s="127" t="inlineStr">
        <is>
          <t>6C</t>
        </is>
      </c>
      <c r="T1931" s="148" t="n">
        <v>5.33</v>
      </c>
      <c r="U1931" s="127" t="inlineStr">
        <is>
          <t>LA RUCHE LOGISTIQUE</t>
        </is>
      </c>
      <c r="W1931" s="8">
        <f>IF(C1931&lt;&gt;2,"",IF(S1931="5X","5XK",IF(S1931="5Y","5YK",IF(S1931="6B","6BK",IF(S1931="6C","6CK","")))))</f>
        <v/>
      </c>
      <c r="X1931" s="8">
        <f>IF(S1931="6B",_xlfn.XLOOKUP(H1931,'Zoning 2shop'!A:A,'Zoning 2shop'!B:B),IF(S1931="6C",_xlfn.XLOOKUP(G1931,'Zoning 2shop'!C:C,'Zoning 2shop'!D:D),""))</f>
        <v/>
      </c>
      <c r="Y1931" s="112">
        <f>AB1931/Z1931</f>
        <v/>
      </c>
      <c r="Z1931" s="4">
        <f>T1931</f>
        <v/>
      </c>
      <c r="AA1931" s="4">
        <f>IF(OR(S1931="6C",S1931="6B",S1931="5X",S1931="5Y"),0.08,0.5)</f>
        <v/>
      </c>
      <c r="AB1931" s="4">
        <f>$AG$5/$AG$2*Z1931</f>
        <v/>
      </c>
      <c r="AC1931" s="19">
        <f>Z1931+AA1931</f>
        <v/>
      </c>
      <c r="AD1931" s="8">
        <f>IF(COUNTIF(Catégories!A:A,N1931)=0,"catégorie inconnue",LOOKUP(N1931,Catégories!A:A,Catégories!B:B))</f>
        <v/>
      </c>
      <c r="AE1931" s="21">
        <f>SUM(Z1931:AB1931)</f>
        <v/>
      </c>
    </row>
    <row r="1932" hidden="1" s="101">
      <c r="B1932" s="127" t="inlineStr">
        <is>
          <t>13624021</t>
        </is>
      </c>
      <c r="C1932" s="127" t="inlineStr">
        <is>
          <t>2</t>
        </is>
      </c>
      <c r="D1932" s="123" t="n">
        <v>46162</v>
      </c>
      <c r="E1932" s="127" t="inlineStr">
        <is>
          <t>41515</t>
        </is>
      </c>
      <c r="F1932" s="127" t="inlineStr">
        <is>
          <t>21320</t>
        </is>
      </c>
      <c r="G1932" s="127" t="inlineStr">
        <is>
          <t>DE</t>
        </is>
      </c>
      <c r="H1932" s="127" t="inlineStr">
        <is>
          <t>FR</t>
        </is>
      </c>
      <c r="I1932" s="127" t="inlineStr">
        <is>
          <t>112624</t>
        </is>
      </c>
      <c r="J1932" s="127" t="inlineStr">
        <is>
          <t>112624</t>
        </is>
      </c>
      <c r="K1932" s="127" t="inlineStr">
        <is>
          <t>999999</t>
        </is>
      </c>
      <c r="L1932" s="127" t="inlineStr">
        <is>
          <t>XT414406965TS</t>
        </is>
      </c>
      <c r="M1932" s="127" t="inlineStr">
        <is>
          <t>N</t>
        </is>
      </c>
      <c r="N1932" s="127" t="inlineStr">
        <is>
          <t>Transport</t>
        </is>
      </c>
      <c r="O1932" s="127" t="inlineStr">
        <is>
          <t>N</t>
        </is>
      </c>
      <c r="P1932" s="127" t="inlineStr">
        <is>
          <t>S</t>
        </is>
      </c>
      <c r="Q1932" s="127" t="inlineStr">
        <is>
          <t>ZA</t>
        </is>
      </c>
      <c r="R1932" s="147" t="n">
        <v>4.365</v>
      </c>
      <c r="S1932" s="127" t="inlineStr">
        <is>
          <t>6C</t>
        </is>
      </c>
      <c r="T1932" s="148" t="n">
        <v>9.69</v>
      </c>
      <c r="U1932" s="127" t="inlineStr">
        <is>
          <t>LA RUCHE LOGISTIQUE</t>
        </is>
      </c>
      <c r="W1932" s="8">
        <f>IF(C1932&lt;&gt;2,"",IF(S1932="5X","5XK",IF(S1932="5Y","5YK",IF(S1932="6B","6BK",IF(S1932="6C","6CK","")))))</f>
        <v/>
      </c>
      <c r="X1932" s="8">
        <f>IF(S1932="6B",_xlfn.XLOOKUP(H1932,'Zoning 2shop'!A:A,'Zoning 2shop'!B:B),IF(S1932="6C",_xlfn.XLOOKUP(G1932,'Zoning 2shop'!C:C,'Zoning 2shop'!D:D),""))</f>
        <v/>
      </c>
      <c r="Y1932" s="112">
        <f>AB1932/Z1932</f>
        <v/>
      </c>
      <c r="Z1932" s="4">
        <f>T1932</f>
        <v/>
      </c>
      <c r="AA1932" s="4">
        <f>IF(OR(S1932="6C",S1932="6B",S1932="5X",S1932="5Y"),0.08,0.5)</f>
        <v/>
      </c>
      <c r="AB1932" s="4">
        <f>$AG$5/$AG$2*Z1932</f>
        <v/>
      </c>
      <c r="AC1932" s="19">
        <f>Z1932+AA1932</f>
        <v/>
      </c>
      <c r="AD1932" s="8">
        <f>IF(COUNTIF(Catégories!A:A,N1932)=0,"catégorie inconnue",LOOKUP(N1932,Catégories!A:A,Catégories!B:B))</f>
        <v/>
      </c>
      <c r="AE1932" s="21">
        <f>SUM(Z1932:AB1932)</f>
        <v/>
      </c>
    </row>
    <row r="1933" hidden="1" s="101">
      <c r="B1933" s="127" t="inlineStr">
        <is>
          <t>13624021</t>
        </is>
      </c>
      <c r="C1933" s="127" t="inlineStr">
        <is>
          <t>2</t>
        </is>
      </c>
      <c r="D1933" s="123" t="n">
        <v>46162</v>
      </c>
      <c r="E1933" s="127" t="inlineStr">
        <is>
          <t>82178</t>
        </is>
      </c>
      <c r="F1933" s="127" t="inlineStr">
        <is>
          <t>21320</t>
        </is>
      </c>
      <c r="G1933" s="127" t="inlineStr">
        <is>
          <t>DE</t>
        </is>
      </c>
      <c r="H1933" s="127" t="inlineStr">
        <is>
          <t>FR</t>
        </is>
      </c>
      <c r="I1933" s="127" t="inlineStr">
        <is>
          <t>113663</t>
        </is>
      </c>
      <c r="J1933" s="127" t="inlineStr">
        <is>
          <t>113663</t>
        </is>
      </c>
      <c r="K1933" s="127" t="inlineStr">
        <is>
          <t>999999</t>
        </is>
      </c>
      <c r="L1933" s="127" t="inlineStr">
        <is>
          <t>XT414407356TS</t>
        </is>
      </c>
      <c r="M1933" s="127" t="inlineStr">
        <is>
          <t>N</t>
        </is>
      </c>
      <c r="N1933" s="127" t="inlineStr">
        <is>
          <t>Transport</t>
        </is>
      </c>
      <c r="O1933" s="127" t="inlineStr">
        <is>
          <t>N</t>
        </is>
      </c>
      <c r="P1933" s="127" t="inlineStr">
        <is>
          <t>S</t>
        </is>
      </c>
      <c r="Q1933" s="127" t="inlineStr">
        <is>
          <t>ZA</t>
        </is>
      </c>
      <c r="R1933" s="147" t="n">
        <v>4.743</v>
      </c>
      <c r="S1933" s="127" t="inlineStr">
        <is>
          <t>6C</t>
        </is>
      </c>
      <c r="T1933" s="148" t="n">
        <v>9.69</v>
      </c>
      <c r="U1933" s="127" t="inlineStr">
        <is>
          <t>LA RUCHE LOGISTIQUE</t>
        </is>
      </c>
      <c r="W1933" s="8">
        <f>IF(C1933&lt;&gt;2,"",IF(S1933="5X","5XK",IF(S1933="5Y","5YK",IF(S1933="6B","6BK",IF(S1933="6C","6CK","")))))</f>
        <v/>
      </c>
      <c r="X1933" s="8">
        <f>IF(S1933="6B",_xlfn.XLOOKUP(H1933,'Zoning 2shop'!A:A,'Zoning 2shop'!B:B),IF(S1933="6C",_xlfn.XLOOKUP(G1933,'Zoning 2shop'!C:C,'Zoning 2shop'!D:D),""))</f>
        <v/>
      </c>
      <c r="Y1933" s="112">
        <f>AB1933/Z1933</f>
        <v/>
      </c>
      <c r="Z1933" s="4">
        <f>T1933</f>
        <v/>
      </c>
      <c r="AA1933" s="4">
        <f>IF(OR(S1933="6C",S1933="6B",S1933="5X",S1933="5Y"),0.08,0.5)</f>
        <v/>
      </c>
      <c r="AB1933" s="4">
        <f>$AG$5/$AG$2*Z1933</f>
        <v/>
      </c>
      <c r="AC1933" s="19">
        <f>Z1933+AA1933</f>
        <v/>
      </c>
      <c r="AD1933" s="8">
        <f>IF(COUNTIF(Catégories!A:A,N1933)=0,"catégorie inconnue",LOOKUP(N1933,Catégories!A:A,Catégories!B:B))</f>
        <v/>
      </c>
      <c r="AE1933" s="21">
        <f>SUM(Z1933:AB1933)</f>
        <v/>
      </c>
    </row>
    <row r="1934" hidden="1" s="101">
      <c r="B1934" s="127" t="inlineStr">
        <is>
          <t>13624021</t>
        </is>
      </c>
      <c r="C1934" s="127" t="inlineStr">
        <is>
          <t>2</t>
        </is>
      </c>
      <c r="D1934" s="123" t="n">
        <v>46162</v>
      </c>
      <c r="E1934" s="127" t="inlineStr">
        <is>
          <t>82547</t>
        </is>
      </c>
      <c r="F1934" s="127" t="inlineStr">
        <is>
          <t>21320</t>
        </is>
      </c>
      <c r="G1934" s="127" t="inlineStr">
        <is>
          <t>DE</t>
        </is>
      </c>
      <c r="H1934" s="127" t="inlineStr">
        <is>
          <t>FR</t>
        </is>
      </c>
      <c r="I1934" s="127" t="inlineStr">
        <is>
          <t>113171</t>
        </is>
      </c>
      <c r="J1934" s="127" t="inlineStr">
        <is>
          <t>113171</t>
        </is>
      </c>
      <c r="K1934" s="127" t="inlineStr">
        <is>
          <t>999999</t>
        </is>
      </c>
      <c r="L1934" s="127" t="inlineStr">
        <is>
          <t>XT414407461TS</t>
        </is>
      </c>
      <c r="M1934" s="127" t="inlineStr">
        <is>
          <t>N</t>
        </is>
      </c>
      <c r="N1934" s="127" t="inlineStr">
        <is>
          <t>Transport</t>
        </is>
      </c>
      <c r="O1934" s="127" t="inlineStr">
        <is>
          <t>N</t>
        </is>
      </c>
      <c r="P1934" s="127" t="inlineStr">
        <is>
          <t>S</t>
        </is>
      </c>
      <c r="Q1934" s="127" t="inlineStr">
        <is>
          <t>ZA</t>
        </is>
      </c>
      <c r="R1934" s="147" t="n">
        <v>4.532</v>
      </c>
      <c r="S1934" s="127" t="inlineStr">
        <is>
          <t>6C</t>
        </is>
      </c>
      <c r="T1934" s="148" t="n">
        <v>9.69</v>
      </c>
      <c r="U1934" s="127" t="inlineStr">
        <is>
          <t>LA RUCHE LOGISTIQUE</t>
        </is>
      </c>
      <c r="W1934" s="8">
        <f>IF(C1934&lt;&gt;2,"",IF(S1934="5X","5XK",IF(S1934="5Y","5YK",IF(S1934="6B","6BK",IF(S1934="6C","6CK","")))))</f>
        <v/>
      </c>
      <c r="X1934" s="8">
        <f>IF(S1934="6B",_xlfn.XLOOKUP(H1934,'Zoning 2shop'!A:A,'Zoning 2shop'!B:B),IF(S1934="6C",_xlfn.XLOOKUP(G1934,'Zoning 2shop'!C:C,'Zoning 2shop'!D:D),""))</f>
        <v/>
      </c>
      <c r="Y1934" s="112">
        <f>AB1934/Z1934</f>
        <v/>
      </c>
      <c r="Z1934" s="4">
        <f>T1934</f>
        <v/>
      </c>
      <c r="AA1934" s="4">
        <f>IF(OR(S1934="6C",S1934="6B",S1934="5X",S1934="5Y"),0.08,0.5)</f>
        <v/>
      </c>
      <c r="AB1934" s="4">
        <f>$AG$5/$AG$2*Z1934</f>
        <v/>
      </c>
      <c r="AC1934" s="19">
        <f>Z1934+AA1934</f>
        <v/>
      </c>
      <c r="AD1934" s="8">
        <f>IF(COUNTIF(Catégories!A:A,N1934)=0,"catégorie inconnue",LOOKUP(N1934,Catégories!A:A,Catégories!B:B))</f>
        <v/>
      </c>
      <c r="AE1934" s="21">
        <f>SUM(Z1934:AB1934)</f>
        <v/>
      </c>
    </row>
    <row r="1935" hidden="1" s="101">
      <c r="B1935" s="127" t="inlineStr">
        <is>
          <t>13624021</t>
        </is>
      </c>
      <c r="C1935" s="127" t="inlineStr">
        <is>
          <t>2</t>
        </is>
      </c>
      <c r="D1935" s="123" t="n">
        <v>46162</v>
      </c>
      <c r="E1935" s="127" t="inlineStr">
        <is>
          <t>2184</t>
        </is>
      </c>
      <c r="F1935" s="127" t="inlineStr">
        <is>
          <t>21320</t>
        </is>
      </c>
      <c r="G1935" s="127" t="inlineStr">
        <is>
          <t>AT</t>
        </is>
      </c>
      <c r="H1935" s="127" t="inlineStr">
        <is>
          <t>FR</t>
        </is>
      </c>
      <c r="I1935" s="127" t="inlineStr">
        <is>
          <t>113155</t>
        </is>
      </c>
      <c r="J1935" s="127" t="inlineStr">
        <is>
          <t>113155</t>
        </is>
      </c>
      <c r="K1935" s="127" t="inlineStr">
        <is>
          <t>999999</t>
        </is>
      </c>
      <c r="L1935" s="127" t="inlineStr">
        <is>
          <t>XT414407648TS</t>
        </is>
      </c>
      <c r="M1935" s="127" t="inlineStr">
        <is>
          <t>N</t>
        </is>
      </c>
      <c r="N1935" s="127" t="inlineStr">
        <is>
          <t>Transport</t>
        </is>
      </c>
      <c r="O1935" s="127" t="inlineStr">
        <is>
          <t>N</t>
        </is>
      </c>
      <c r="P1935" s="127" t="inlineStr">
        <is>
          <t>S</t>
        </is>
      </c>
      <c r="Q1935" s="127" t="inlineStr">
        <is>
          <t>ZA</t>
        </is>
      </c>
      <c r="R1935" s="147" t="n">
        <v>0.07000000000000001</v>
      </c>
      <c r="S1935" s="127" t="inlineStr">
        <is>
          <t>6C</t>
        </is>
      </c>
      <c r="T1935" s="148" t="n">
        <v>9.470000000000001</v>
      </c>
      <c r="U1935" s="127" t="inlineStr">
        <is>
          <t>LA RUCHE LOGISTIQUE</t>
        </is>
      </c>
      <c r="W1935" s="8">
        <f>IF(C1935&lt;&gt;2,"",IF(S1935="5X","5XK",IF(S1935="5Y","5YK",IF(S1935="6B","6BK",IF(S1935="6C","6CK","")))))</f>
        <v/>
      </c>
      <c r="X1935" s="8">
        <f>IF(S1935="6B",_xlfn.XLOOKUP(H1935,'Zoning 2shop'!A:A,'Zoning 2shop'!B:B),IF(S1935="6C",_xlfn.XLOOKUP(G1935,'Zoning 2shop'!C:C,'Zoning 2shop'!D:D),""))</f>
        <v/>
      </c>
      <c r="Y1935" s="112">
        <f>AB1935/Z1935</f>
        <v/>
      </c>
      <c r="Z1935" s="4">
        <f>T1935</f>
        <v/>
      </c>
      <c r="AA1935" s="4">
        <f>IF(OR(S1935="6C",S1935="6B",S1935="5X",S1935="5Y"),0.08,0.5)</f>
        <v/>
      </c>
      <c r="AB1935" s="4">
        <f>$AG$5/$AG$2*Z1935</f>
        <v/>
      </c>
      <c r="AC1935" s="19">
        <f>Z1935+AA1935</f>
        <v/>
      </c>
      <c r="AD1935" s="8">
        <f>IF(COUNTIF(Catégories!A:A,N1935)=0,"catégorie inconnue",LOOKUP(N1935,Catégories!A:A,Catégories!B:B))</f>
        <v/>
      </c>
      <c r="AE1935" s="21">
        <f>SUM(Z1935:AB1935)</f>
        <v/>
      </c>
    </row>
    <row r="1936" hidden="1" s="101">
      <c r="B1936" s="127" t="inlineStr">
        <is>
          <t>13624021</t>
        </is>
      </c>
      <c r="C1936" s="127" t="inlineStr">
        <is>
          <t>2</t>
        </is>
      </c>
      <c r="D1936" s="123" t="n">
        <v>46162</v>
      </c>
      <c r="E1936" s="127" t="inlineStr">
        <is>
          <t>06366</t>
        </is>
      </c>
      <c r="F1936" s="127" t="inlineStr">
        <is>
          <t>21320</t>
        </is>
      </c>
      <c r="G1936" s="127" t="inlineStr">
        <is>
          <t>DE</t>
        </is>
      </c>
      <c r="H1936" s="127" t="inlineStr">
        <is>
          <t>FR</t>
        </is>
      </c>
      <c r="I1936" s="127" t="inlineStr">
        <is>
          <t>111360</t>
        </is>
      </c>
      <c r="J1936" s="127" t="inlineStr">
        <is>
          <t>111360</t>
        </is>
      </c>
      <c r="K1936" s="127" t="inlineStr">
        <is>
          <t>999999</t>
        </is>
      </c>
      <c r="L1936" s="127" t="inlineStr">
        <is>
          <t>XT414408731TS</t>
        </is>
      </c>
      <c r="M1936" s="127" t="inlineStr">
        <is>
          <t>N</t>
        </is>
      </c>
      <c r="N1936" s="127" t="inlineStr">
        <is>
          <t>Transport</t>
        </is>
      </c>
      <c r="O1936" s="127" t="inlineStr">
        <is>
          <t>N</t>
        </is>
      </c>
      <c r="P1936" s="127" t="inlineStr">
        <is>
          <t>S</t>
        </is>
      </c>
      <c r="Q1936" s="127" t="inlineStr">
        <is>
          <t>ZA</t>
        </is>
      </c>
      <c r="R1936" s="147" t="n">
        <v>0.13</v>
      </c>
      <c r="S1936" s="127" t="inlineStr">
        <is>
          <t>6C</t>
        </is>
      </c>
      <c r="T1936" s="148" t="n">
        <v>5.33</v>
      </c>
      <c r="U1936" s="127" t="inlineStr">
        <is>
          <t>LA RUCHE LOGISTIQUE</t>
        </is>
      </c>
      <c r="W1936" s="8">
        <f>IF(C1936&lt;&gt;2,"",IF(S1936="5X","5XK",IF(S1936="5Y","5YK",IF(S1936="6B","6BK",IF(S1936="6C","6CK","")))))</f>
        <v/>
      </c>
      <c r="X1936" s="8">
        <f>IF(S1936="6B",_xlfn.XLOOKUP(H1936,'Zoning 2shop'!A:A,'Zoning 2shop'!B:B),IF(S1936="6C",_xlfn.XLOOKUP(G1936,'Zoning 2shop'!C:C,'Zoning 2shop'!D:D),""))</f>
        <v/>
      </c>
      <c r="Y1936" s="112">
        <f>AB1936/Z1936</f>
        <v/>
      </c>
      <c r="Z1936" s="4">
        <f>T1936</f>
        <v/>
      </c>
      <c r="AA1936" s="4">
        <f>IF(OR(S1936="6C",S1936="6B",S1936="5X",S1936="5Y"),0.08,0.5)</f>
        <v/>
      </c>
      <c r="AB1936" s="4">
        <f>$AG$5/$AG$2*Z1936</f>
        <v/>
      </c>
      <c r="AC1936" s="19">
        <f>Z1936+AA1936</f>
        <v/>
      </c>
      <c r="AD1936" s="8">
        <f>IF(COUNTIF(Catégories!A:A,N1936)=0,"catégorie inconnue",LOOKUP(N1936,Catégories!A:A,Catégories!B:B))</f>
        <v/>
      </c>
      <c r="AE1936" s="21">
        <f>SUM(Z1936:AB1936)</f>
        <v/>
      </c>
    </row>
    <row r="1937" hidden="1" s="101">
      <c r="B1937" s="127" t="inlineStr">
        <is>
          <t>13624021</t>
        </is>
      </c>
      <c r="C1937" s="127" t="inlineStr">
        <is>
          <t>2</t>
        </is>
      </c>
      <c r="D1937" s="123" t="n">
        <v>46162</v>
      </c>
      <c r="E1937" s="127" t="inlineStr">
        <is>
          <t>53117</t>
        </is>
      </c>
      <c r="F1937" s="127" t="inlineStr">
        <is>
          <t>21320</t>
        </is>
      </c>
      <c r="G1937" s="127" t="inlineStr">
        <is>
          <t>DE</t>
        </is>
      </c>
      <c r="H1937" s="127" t="inlineStr">
        <is>
          <t>FR</t>
        </is>
      </c>
      <c r="I1937" s="127" t="inlineStr">
        <is>
          <t>113444</t>
        </is>
      </c>
      <c r="J1937" s="127" t="inlineStr">
        <is>
          <t>113444</t>
        </is>
      </c>
      <c r="K1937" s="127" t="inlineStr">
        <is>
          <t>999999</t>
        </is>
      </c>
      <c r="L1937" s="127" t="inlineStr">
        <is>
          <t>XT414409431TS</t>
        </is>
      </c>
      <c r="M1937" s="127" t="inlineStr">
        <is>
          <t>N</t>
        </is>
      </c>
      <c r="N1937" s="127" t="inlineStr">
        <is>
          <t>Transport</t>
        </is>
      </c>
      <c r="O1937" s="127" t="inlineStr">
        <is>
          <t>N</t>
        </is>
      </c>
      <c r="P1937" s="127" t="inlineStr">
        <is>
          <t>S</t>
        </is>
      </c>
      <c r="Q1937" s="127" t="inlineStr">
        <is>
          <t>ZA</t>
        </is>
      </c>
      <c r="R1937" s="147" t="n">
        <v>0.336</v>
      </c>
      <c r="S1937" s="127" t="inlineStr">
        <is>
          <t>6C</t>
        </is>
      </c>
      <c r="T1937" s="148" t="n">
        <v>5.33</v>
      </c>
      <c r="U1937" s="127" t="inlineStr">
        <is>
          <t>LA RUCHE LOGISTIQUE</t>
        </is>
      </c>
      <c r="W1937" s="8">
        <f>IF(C1937&lt;&gt;2,"",IF(S1937="5X","5XK",IF(S1937="5Y","5YK",IF(S1937="6B","6BK",IF(S1937="6C","6CK","")))))</f>
        <v/>
      </c>
      <c r="X1937" s="8">
        <f>IF(S1937="6B",_xlfn.XLOOKUP(H1937,'Zoning 2shop'!A:A,'Zoning 2shop'!B:B),IF(S1937="6C",_xlfn.XLOOKUP(G1937,'Zoning 2shop'!C:C,'Zoning 2shop'!D:D),""))</f>
        <v/>
      </c>
      <c r="Y1937" s="112">
        <f>AB1937/Z1937</f>
        <v/>
      </c>
      <c r="Z1937" s="4">
        <f>T1937</f>
        <v/>
      </c>
      <c r="AA1937" s="4">
        <f>IF(OR(S1937="6C",S1937="6B",S1937="5X",S1937="5Y"),0.08,0.5)</f>
        <v/>
      </c>
      <c r="AB1937" s="4">
        <f>$AG$5/$AG$2*Z1937</f>
        <v/>
      </c>
      <c r="AC1937" s="19">
        <f>Z1937+AA1937</f>
        <v/>
      </c>
      <c r="AD1937" s="8">
        <f>IF(COUNTIF(Catégories!A:A,N1937)=0,"catégorie inconnue",LOOKUP(N1937,Catégories!A:A,Catégories!B:B))</f>
        <v/>
      </c>
      <c r="AE1937" s="21">
        <f>SUM(Z1937:AB1937)</f>
        <v/>
      </c>
    </row>
    <row r="1938" hidden="1" s="101">
      <c r="B1938" s="127" t="inlineStr">
        <is>
          <t>13624021</t>
        </is>
      </c>
      <c r="C1938" s="127" t="inlineStr">
        <is>
          <t>2</t>
        </is>
      </c>
      <c r="D1938" s="123" t="n">
        <v>46162</v>
      </c>
      <c r="E1938" s="127" t="inlineStr">
        <is>
          <t>6071</t>
        </is>
      </c>
      <c r="F1938" s="127" t="inlineStr">
        <is>
          <t>21320</t>
        </is>
      </c>
      <c r="G1938" s="127" t="inlineStr">
        <is>
          <t>AT</t>
        </is>
      </c>
      <c r="H1938" s="127" t="inlineStr">
        <is>
          <t>FR</t>
        </is>
      </c>
      <c r="I1938" s="127" t="inlineStr">
        <is>
          <t>113278</t>
        </is>
      </c>
      <c r="J1938" s="127" t="inlineStr">
        <is>
          <t>113278</t>
        </is>
      </c>
      <c r="K1938" s="127" t="inlineStr">
        <is>
          <t>999999</t>
        </is>
      </c>
      <c r="L1938" s="127" t="inlineStr">
        <is>
          <t>XT414409445TS</t>
        </is>
      </c>
      <c r="M1938" s="127" t="inlineStr">
        <is>
          <t>N</t>
        </is>
      </c>
      <c r="N1938" s="127" t="inlineStr">
        <is>
          <t>Transport</t>
        </is>
      </c>
      <c r="O1938" s="127" t="inlineStr">
        <is>
          <t>N</t>
        </is>
      </c>
      <c r="P1938" s="127" t="inlineStr">
        <is>
          <t>S</t>
        </is>
      </c>
      <c r="Q1938" s="127" t="inlineStr">
        <is>
          <t>ZA</t>
        </is>
      </c>
      <c r="R1938" s="147" t="n">
        <v>5.984</v>
      </c>
      <c r="S1938" s="127" t="inlineStr">
        <is>
          <t>6C</t>
        </is>
      </c>
      <c r="T1938" s="148" t="n">
        <v>14.49</v>
      </c>
      <c r="U1938" s="127" t="inlineStr">
        <is>
          <t>LA RUCHE LOGISTIQUE</t>
        </is>
      </c>
      <c r="W1938" s="8">
        <f>IF(C1938&lt;&gt;2,"",IF(S1938="5X","5XK",IF(S1938="5Y","5YK",IF(S1938="6B","6BK",IF(S1938="6C","6CK","")))))</f>
        <v/>
      </c>
      <c r="X1938" s="8">
        <f>IF(S1938="6B",_xlfn.XLOOKUP(H1938,'Zoning 2shop'!A:A,'Zoning 2shop'!B:B),IF(S1938="6C",_xlfn.XLOOKUP(G1938,'Zoning 2shop'!C:C,'Zoning 2shop'!D:D),""))</f>
        <v/>
      </c>
      <c r="Y1938" s="112">
        <f>AB1938/Z1938</f>
        <v/>
      </c>
      <c r="Z1938" s="4">
        <f>T1938</f>
        <v/>
      </c>
      <c r="AA1938" s="4">
        <f>IF(OR(S1938="6C",S1938="6B",S1938="5X",S1938="5Y"),0.08,0.5)</f>
        <v/>
      </c>
      <c r="AB1938" s="4">
        <f>$AG$5/$AG$2*Z1938</f>
        <v/>
      </c>
      <c r="AC1938" s="19">
        <f>Z1938+AA1938</f>
        <v/>
      </c>
      <c r="AD1938" s="8">
        <f>IF(COUNTIF(Catégories!A:A,N1938)=0,"catégorie inconnue",LOOKUP(N1938,Catégories!A:A,Catégories!B:B))</f>
        <v/>
      </c>
      <c r="AE1938" s="21">
        <f>SUM(Z1938:AB1938)</f>
        <v/>
      </c>
    </row>
    <row r="1939" hidden="1" s="101">
      <c r="B1939" s="127" t="inlineStr">
        <is>
          <t>13624021</t>
        </is>
      </c>
      <c r="C1939" s="127" t="inlineStr">
        <is>
          <t>2</t>
        </is>
      </c>
      <c r="D1939" s="123" t="n">
        <v>46162</v>
      </c>
      <c r="E1939" s="127" t="inlineStr">
        <is>
          <t>831 39</t>
        </is>
      </c>
      <c r="F1939" s="127" t="inlineStr">
        <is>
          <t>21320</t>
        </is>
      </c>
      <c r="G1939" s="127" t="inlineStr">
        <is>
          <t>SE</t>
        </is>
      </c>
      <c r="H1939" s="127" t="inlineStr">
        <is>
          <t>FR</t>
        </is>
      </c>
      <c r="I1939" s="127" t="inlineStr">
        <is>
          <t>112490</t>
        </is>
      </c>
      <c r="J1939" s="127" t="inlineStr">
        <is>
          <t>112490</t>
        </is>
      </c>
      <c r="K1939" s="127" t="inlineStr">
        <is>
          <t>999999</t>
        </is>
      </c>
      <c r="L1939" s="127" t="inlineStr">
        <is>
          <t>XT414411934TS</t>
        </is>
      </c>
      <c r="M1939" s="127" t="inlineStr">
        <is>
          <t>N</t>
        </is>
      </c>
      <c r="N1939" s="127" t="inlineStr">
        <is>
          <t>Transport</t>
        </is>
      </c>
      <c r="O1939" s="127" t="inlineStr">
        <is>
          <t>N</t>
        </is>
      </c>
      <c r="P1939" s="127" t="inlineStr">
        <is>
          <t>S</t>
        </is>
      </c>
      <c r="Q1939" s="127" t="inlineStr">
        <is>
          <t>ZA</t>
        </is>
      </c>
      <c r="R1939" s="147" t="n">
        <v>4.678</v>
      </c>
      <c r="S1939" s="127" t="inlineStr">
        <is>
          <t>6C</t>
        </is>
      </c>
      <c r="T1939" s="148" t="n">
        <v>14.68</v>
      </c>
      <c r="U1939" s="127" t="inlineStr">
        <is>
          <t>LA RUCHE LOGISTIQUE</t>
        </is>
      </c>
      <c r="W1939" s="8">
        <f>IF(C1939&lt;&gt;2,"",IF(S1939="5X","5XK",IF(S1939="5Y","5YK",IF(S1939="6B","6BK",IF(S1939="6C","6CK","")))))</f>
        <v/>
      </c>
      <c r="X1939" s="8">
        <f>IF(S1939="6B",_xlfn.XLOOKUP(H1939,'Zoning 2shop'!A:A,'Zoning 2shop'!B:B),IF(S1939="6C",_xlfn.XLOOKUP(G1939,'Zoning 2shop'!C:C,'Zoning 2shop'!D:D),""))</f>
        <v/>
      </c>
      <c r="Y1939" s="112">
        <f>AB1939/Z1939</f>
        <v/>
      </c>
      <c r="Z1939" s="4">
        <f>T1939</f>
        <v/>
      </c>
      <c r="AA1939" s="4">
        <f>IF(OR(S1939="6C",S1939="6B",S1939="5X",S1939="5Y"),0.08,0.5)</f>
        <v/>
      </c>
      <c r="AB1939" s="4">
        <f>$AG$5/$AG$2*Z1939</f>
        <v/>
      </c>
      <c r="AC1939" s="19">
        <f>Z1939+AA1939</f>
        <v/>
      </c>
      <c r="AD1939" s="8">
        <f>IF(COUNTIF(Catégories!A:A,N1939)=0,"catégorie inconnue",LOOKUP(N1939,Catégories!A:A,Catégories!B:B))</f>
        <v/>
      </c>
      <c r="AE1939" s="21">
        <f>SUM(Z1939:AB1939)</f>
        <v/>
      </c>
    </row>
    <row r="1940" hidden="1" s="101">
      <c r="B1940" s="127" t="inlineStr">
        <is>
          <t>13624021</t>
        </is>
      </c>
      <c r="C1940" s="127" t="inlineStr">
        <is>
          <t>2</t>
        </is>
      </c>
      <c r="D1940" s="123" t="n">
        <v>46162</v>
      </c>
      <c r="E1940" s="127" t="inlineStr">
        <is>
          <t>41004</t>
        </is>
      </c>
      <c r="F1940" s="127" t="inlineStr">
        <is>
          <t>21320</t>
        </is>
      </c>
      <c r="G1940" s="127" t="inlineStr">
        <is>
          <t>ES</t>
        </is>
      </c>
      <c r="H1940" s="127" t="inlineStr">
        <is>
          <t>FR</t>
        </is>
      </c>
      <c r="I1940" s="127" t="inlineStr">
        <is>
          <t>110072</t>
        </is>
      </c>
      <c r="J1940" s="127" t="inlineStr">
        <is>
          <t>110072</t>
        </is>
      </c>
      <c r="K1940" s="127" t="inlineStr">
        <is>
          <t>999999</t>
        </is>
      </c>
      <c r="L1940" s="127" t="inlineStr">
        <is>
          <t>XT414412016TS</t>
        </is>
      </c>
      <c r="M1940" s="127" t="inlineStr">
        <is>
          <t>N</t>
        </is>
      </c>
      <c r="N1940" s="127" t="inlineStr">
        <is>
          <t>Transport</t>
        </is>
      </c>
      <c r="O1940" s="127" t="inlineStr">
        <is>
          <t>N</t>
        </is>
      </c>
      <c r="P1940" s="127" t="inlineStr">
        <is>
          <t>S</t>
        </is>
      </c>
      <c r="Q1940" s="127" t="inlineStr">
        <is>
          <t>ZA</t>
        </is>
      </c>
      <c r="R1940" s="147" t="n">
        <v>0.21</v>
      </c>
      <c r="S1940" s="127" t="inlineStr">
        <is>
          <t>6C</t>
        </is>
      </c>
      <c r="T1940" s="148" t="n">
        <v>6.4</v>
      </c>
      <c r="U1940" s="127" t="inlineStr">
        <is>
          <t>LA RUCHE LOGISTIQUE</t>
        </is>
      </c>
      <c r="W1940" s="8">
        <f>IF(C1940&lt;&gt;2,"",IF(S1940="5X","5XK",IF(S1940="5Y","5YK",IF(S1940="6B","6BK",IF(S1940="6C","6CK","")))))</f>
        <v/>
      </c>
      <c r="X1940" s="8">
        <f>IF(S1940="6B",_xlfn.XLOOKUP(H1940,'Zoning 2shop'!A:A,'Zoning 2shop'!B:B),IF(S1940="6C",_xlfn.XLOOKUP(G1940,'Zoning 2shop'!C:C,'Zoning 2shop'!D:D),""))</f>
        <v/>
      </c>
      <c r="Y1940" s="112">
        <f>AB1940/Z1940</f>
        <v/>
      </c>
      <c r="Z1940" s="4">
        <f>T1940</f>
        <v/>
      </c>
      <c r="AA1940" s="4">
        <f>IF(OR(S1940="6C",S1940="6B",S1940="5X",S1940="5Y"),0.08,0.5)</f>
        <v/>
      </c>
      <c r="AB1940" s="4">
        <f>$AG$5/$AG$2*Z1940</f>
        <v/>
      </c>
      <c r="AC1940" s="19">
        <f>Z1940+AA1940</f>
        <v/>
      </c>
      <c r="AD1940" s="8">
        <f>IF(COUNTIF(Catégories!A:A,N1940)=0,"catégorie inconnue",LOOKUP(N1940,Catégories!A:A,Catégories!B:B))</f>
        <v/>
      </c>
      <c r="AE1940" s="21">
        <f>SUM(Z1940:AB1940)</f>
        <v/>
      </c>
    </row>
    <row r="1941" hidden="1" s="101">
      <c r="B1941" s="127" t="inlineStr">
        <is>
          <t>13624021</t>
        </is>
      </c>
      <c r="C1941" s="127" t="inlineStr">
        <is>
          <t>2</t>
        </is>
      </c>
      <c r="D1941" s="123" t="n">
        <v>46163</v>
      </c>
      <c r="E1941" s="127" t="inlineStr">
        <is>
          <t>2960</t>
        </is>
      </c>
      <c r="F1941" s="127" t="inlineStr">
        <is>
          <t>21320</t>
        </is>
      </c>
      <c r="G1941" s="127" t="inlineStr">
        <is>
          <t>DK</t>
        </is>
      </c>
      <c r="H1941" s="127" t="inlineStr">
        <is>
          <t>FR</t>
        </is>
      </c>
      <c r="I1941" s="127" t="inlineStr">
        <is>
          <t>112929</t>
        </is>
      </c>
      <c r="J1941" s="127" t="inlineStr">
        <is>
          <t>112929</t>
        </is>
      </c>
      <c r="K1941" s="127" t="inlineStr">
        <is>
          <t>999999</t>
        </is>
      </c>
      <c r="L1941" s="127" t="inlineStr">
        <is>
          <t>XT414415065TS</t>
        </is>
      </c>
      <c r="M1941" s="127" t="inlineStr">
        <is>
          <t>N</t>
        </is>
      </c>
      <c r="N1941" s="127" t="inlineStr">
        <is>
          <t>Transport</t>
        </is>
      </c>
      <c r="O1941" s="127" t="inlineStr">
        <is>
          <t>N</t>
        </is>
      </c>
      <c r="P1941" s="127" t="inlineStr">
        <is>
          <t>S</t>
        </is>
      </c>
      <c r="Q1941" s="127" t="inlineStr">
        <is>
          <t>ZA</t>
        </is>
      </c>
      <c r="R1941" s="147" t="n">
        <v>7.031</v>
      </c>
      <c r="S1941" s="127" t="inlineStr">
        <is>
          <t>6C</t>
        </is>
      </c>
      <c r="T1941" s="148" t="n">
        <v>15.81</v>
      </c>
      <c r="U1941" s="127" t="inlineStr">
        <is>
          <t>LA RUCHE LOGISTIQUE</t>
        </is>
      </c>
      <c r="W1941" s="8">
        <f>IF(C1941&lt;&gt;2,"",IF(S1941="5X","5XK",IF(S1941="5Y","5YK",IF(S1941="6B","6BK",IF(S1941="6C","6CK","")))))</f>
        <v/>
      </c>
      <c r="X1941" s="8">
        <f>IF(S1941="6B",_xlfn.XLOOKUP(H1941,'Zoning 2shop'!A:A,'Zoning 2shop'!B:B),IF(S1941="6C",_xlfn.XLOOKUP(G1941,'Zoning 2shop'!C:C,'Zoning 2shop'!D:D),""))</f>
        <v/>
      </c>
      <c r="Y1941" s="112">
        <f>AB1941/Z1941</f>
        <v/>
      </c>
      <c r="Z1941" s="4">
        <f>T1941</f>
        <v/>
      </c>
      <c r="AA1941" s="4">
        <f>IF(OR(S1941="6C",S1941="6B",S1941="5X",S1941="5Y"),0.08,0.5)</f>
        <v/>
      </c>
      <c r="AB1941" s="4">
        <f>$AG$5/$AG$2*Z1941</f>
        <v/>
      </c>
      <c r="AC1941" s="19">
        <f>Z1941+AA1941</f>
        <v/>
      </c>
      <c r="AD1941" s="8">
        <f>IF(COUNTIF(Catégories!A:A,N1941)=0,"catégorie inconnue",LOOKUP(N1941,Catégories!A:A,Catégories!B:B))</f>
        <v/>
      </c>
      <c r="AE1941" s="21">
        <f>SUM(Z1941:AB1941)</f>
        <v/>
      </c>
    </row>
    <row r="1942" hidden="1" s="101">
      <c r="B1942" s="127" t="inlineStr">
        <is>
          <t>13624021</t>
        </is>
      </c>
      <c r="C1942" s="127" t="inlineStr">
        <is>
          <t>2</t>
        </is>
      </c>
      <c r="D1942" s="123" t="n">
        <v>46163</v>
      </c>
      <c r="E1942" s="127" t="inlineStr">
        <is>
          <t>70565</t>
        </is>
      </c>
      <c r="F1942" s="127" t="inlineStr">
        <is>
          <t>21320</t>
        </is>
      </c>
      <c r="G1942" s="127" t="inlineStr">
        <is>
          <t>DE</t>
        </is>
      </c>
      <c r="H1942" s="127" t="inlineStr">
        <is>
          <t>FR</t>
        </is>
      </c>
      <c r="I1942" s="127" t="inlineStr">
        <is>
          <t>112864</t>
        </is>
      </c>
      <c r="J1942" s="127" t="inlineStr">
        <is>
          <t>112864</t>
        </is>
      </c>
      <c r="K1942" s="127" t="inlineStr">
        <is>
          <t>999999</t>
        </is>
      </c>
      <c r="L1942" s="127" t="inlineStr">
        <is>
          <t>XT414418209TS</t>
        </is>
      </c>
      <c r="M1942" s="127" t="inlineStr">
        <is>
          <t>N</t>
        </is>
      </c>
      <c r="N1942" s="127" t="inlineStr">
        <is>
          <t>Transport</t>
        </is>
      </c>
      <c r="O1942" s="127" t="inlineStr">
        <is>
          <t>N</t>
        </is>
      </c>
      <c r="P1942" s="127" t="inlineStr">
        <is>
          <t>S</t>
        </is>
      </c>
      <c r="Q1942" s="127" t="inlineStr">
        <is>
          <t>ZA</t>
        </is>
      </c>
      <c r="R1942" s="147" t="n">
        <v>5.773</v>
      </c>
      <c r="S1942" s="127" t="inlineStr">
        <is>
          <t>6C</t>
        </is>
      </c>
      <c r="T1942" s="148" t="n">
        <v>10.35</v>
      </c>
      <c r="U1942" s="127" t="inlineStr">
        <is>
          <t>LA RUCHE LOGISTIQUE</t>
        </is>
      </c>
      <c r="W1942" s="8">
        <f>IF(C1942&lt;&gt;2,"",IF(S1942="5X","5XK",IF(S1942="5Y","5YK",IF(S1942="6B","6BK",IF(S1942="6C","6CK","")))))</f>
        <v/>
      </c>
      <c r="X1942" s="8">
        <f>IF(S1942="6B",_xlfn.XLOOKUP(H1942,'Zoning 2shop'!A:A,'Zoning 2shop'!B:B),IF(S1942="6C",_xlfn.XLOOKUP(G1942,'Zoning 2shop'!C:C,'Zoning 2shop'!D:D),""))</f>
        <v/>
      </c>
      <c r="Y1942" s="112">
        <f>AB1942/Z1942</f>
        <v/>
      </c>
      <c r="Z1942" s="4">
        <f>T1942</f>
        <v/>
      </c>
      <c r="AA1942" s="4">
        <f>IF(OR(S1942="6C",S1942="6B",S1942="5X",S1942="5Y"),0.08,0.5)</f>
        <v/>
      </c>
      <c r="AB1942" s="4">
        <f>$AG$5/$AG$2*Z1942</f>
        <v/>
      </c>
      <c r="AC1942" s="19">
        <f>Z1942+AA1942</f>
        <v/>
      </c>
      <c r="AD1942" s="8">
        <f>IF(COUNTIF(Catégories!A:A,N1942)=0,"catégorie inconnue",LOOKUP(N1942,Catégories!A:A,Catégories!B:B))</f>
        <v/>
      </c>
      <c r="AE1942" s="21">
        <f>SUM(Z1942:AB1942)</f>
        <v/>
      </c>
    </row>
    <row r="1943" hidden="1" s="101">
      <c r="B1943" s="127" t="inlineStr">
        <is>
          <t>13624021</t>
        </is>
      </c>
      <c r="C1943" s="127" t="inlineStr">
        <is>
          <t>2</t>
        </is>
      </c>
      <c r="D1943" s="123" t="n">
        <v>46163</v>
      </c>
      <c r="E1943" s="127" t="inlineStr">
        <is>
          <t>82515</t>
        </is>
      </c>
      <c r="F1943" s="127" t="inlineStr">
        <is>
          <t>21320</t>
        </is>
      </c>
      <c r="G1943" s="127" t="inlineStr">
        <is>
          <t>DE</t>
        </is>
      </c>
      <c r="H1943" s="127" t="inlineStr">
        <is>
          <t>FR</t>
        </is>
      </c>
      <c r="I1943" s="127" t="inlineStr">
        <is>
          <t>112451</t>
        </is>
      </c>
      <c r="J1943" s="127" t="inlineStr">
        <is>
          <t>112451</t>
        </is>
      </c>
      <c r="K1943" s="127" t="inlineStr">
        <is>
          <t>999999</t>
        </is>
      </c>
      <c r="L1943" s="127" t="inlineStr">
        <is>
          <t>XT414418566TS</t>
        </is>
      </c>
      <c r="M1943" s="127" t="inlineStr">
        <is>
          <t>N</t>
        </is>
      </c>
      <c r="N1943" s="127" t="inlineStr">
        <is>
          <t>Transport</t>
        </is>
      </c>
      <c r="O1943" s="127" t="inlineStr">
        <is>
          <t>N</t>
        </is>
      </c>
      <c r="P1943" s="127" t="inlineStr">
        <is>
          <t>S</t>
        </is>
      </c>
      <c r="Q1943" s="127" t="inlineStr">
        <is>
          <t>ZA</t>
        </is>
      </c>
      <c r="R1943" s="147" t="n">
        <v>6.48</v>
      </c>
      <c r="S1943" s="127" t="inlineStr">
        <is>
          <t>6C</t>
        </is>
      </c>
      <c r="T1943" s="148" t="n">
        <v>11.01</v>
      </c>
      <c r="U1943" s="127" t="inlineStr">
        <is>
          <t>LA RUCHE LOGISTIQUE</t>
        </is>
      </c>
      <c r="W1943" s="8">
        <f>IF(C1943&lt;&gt;2,"",IF(S1943="5X","5XK",IF(S1943="5Y","5YK",IF(S1943="6B","6BK",IF(S1943="6C","6CK","")))))</f>
        <v/>
      </c>
      <c r="X1943" s="8">
        <f>IF(S1943="6B",_xlfn.XLOOKUP(H1943,'Zoning 2shop'!A:A,'Zoning 2shop'!B:B),IF(S1943="6C",_xlfn.XLOOKUP(G1943,'Zoning 2shop'!C:C,'Zoning 2shop'!D:D),""))</f>
        <v/>
      </c>
      <c r="Y1943" s="112">
        <f>AB1943/Z1943</f>
        <v/>
      </c>
      <c r="Z1943" s="4">
        <f>T1943</f>
        <v/>
      </c>
      <c r="AA1943" s="4">
        <f>IF(OR(S1943="6C",S1943="6B",S1943="5X",S1943="5Y"),0.08,0.5)</f>
        <v/>
      </c>
      <c r="AB1943" s="4">
        <f>$AG$5/$AG$2*Z1943</f>
        <v/>
      </c>
      <c r="AC1943" s="19">
        <f>Z1943+AA1943</f>
        <v/>
      </c>
      <c r="AD1943" s="8">
        <f>IF(COUNTIF(Catégories!A:A,N1943)=0,"catégorie inconnue",LOOKUP(N1943,Catégories!A:A,Catégories!B:B))</f>
        <v/>
      </c>
      <c r="AE1943" s="21">
        <f>SUM(Z1943:AB1943)</f>
        <v/>
      </c>
    </row>
    <row r="1944" hidden="1" s="101">
      <c r="B1944" s="127" t="inlineStr">
        <is>
          <t>13624021</t>
        </is>
      </c>
      <c r="C1944" s="127" t="inlineStr">
        <is>
          <t>2</t>
        </is>
      </c>
      <c r="D1944" s="123" t="n">
        <v>46163</v>
      </c>
      <c r="E1944" s="127" t="inlineStr">
        <is>
          <t>81925</t>
        </is>
      </c>
      <c r="F1944" s="127" t="inlineStr">
        <is>
          <t>21320</t>
        </is>
      </c>
      <c r="G1944" s="127" t="inlineStr">
        <is>
          <t>DE</t>
        </is>
      </c>
      <c r="H1944" s="127" t="inlineStr">
        <is>
          <t>FR</t>
        </is>
      </c>
      <c r="I1944" s="127" t="inlineStr">
        <is>
          <t>112420</t>
        </is>
      </c>
      <c r="J1944" s="127" t="inlineStr">
        <is>
          <t>112420</t>
        </is>
      </c>
      <c r="K1944" s="127" t="inlineStr">
        <is>
          <t>999999</t>
        </is>
      </c>
      <c r="L1944" s="127" t="inlineStr">
        <is>
          <t>XT414418858TS</t>
        </is>
      </c>
      <c r="M1944" s="127" t="inlineStr">
        <is>
          <t>N</t>
        </is>
      </c>
      <c r="N1944" s="127" t="inlineStr">
        <is>
          <t>Transport</t>
        </is>
      </c>
      <c r="O1944" s="127" t="inlineStr">
        <is>
          <t>N</t>
        </is>
      </c>
      <c r="P1944" s="127" t="inlineStr">
        <is>
          <t>S</t>
        </is>
      </c>
      <c r="Q1944" s="127" t="inlineStr">
        <is>
          <t>ZA</t>
        </is>
      </c>
      <c r="R1944" s="147" t="n">
        <v>4.638</v>
      </c>
      <c r="S1944" s="127" t="inlineStr">
        <is>
          <t>6C</t>
        </is>
      </c>
      <c r="T1944" s="148" t="n">
        <v>9.69</v>
      </c>
      <c r="U1944" s="127" t="inlineStr">
        <is>
          <t>LA RUCHE LOGISTIQUE</t>
        </is>
      </c>
      <c r="W1944" s="8">
        <f>IF(C1944&lt;&gt;2,"",IF(S1944="5X","5XK",IF(S1944="5Y","5YK",IF(S1944="6B","6BK",IF(S1944="6C","6CK","")))))</f>
        <v/>
      </c>
      <c r="X1944" s="8">
        <f>IF(S1944="6B",_xlfn.XLOOKUP(H1944,'Zoning 2shop'!A:A,'Zoning 2shop'!B:B),IF(S1944="6C",_xlfn.XLOOKUP(G1944,'Zoning 2shop'!C:C,'Zoning 2shop'!D:D),""))</f>
        <v/>
      </c>
      <c r="Y1944" s="112">
        <f>AB1944/Z1944</f>
        <v/>
      </c>
      <c r="Z1944" s="4">
        <f>T1944</f>
        <v/>
      </c>
      <c r="AA1944" s="4">
        <f>IF(OR(S1944="6C",S1944="6B",S1944="5X",S1944="5Y"),0.08,0.5)</f>
        <v/>
      </c>
      <c r="AB1944" s="4">
        <f>$AG$5/$AG$2*Z1944</f>
        <v/>
      </c>
      <c r="AC1944" s="19">
        <f>Z1944+AA1944</f>
        <v/>
      </c>
      <c r="AD1944" s="8">
        <f>IF(COUNTIF(Catégories!A:A,N1944)=0,"catégorie inconnue",LOOKUP(N1944,Catégories!A:A,Catégories!B:B))</f>
        <v/>
      </c>
      <c r="AE1944" s="21">
        <f>SUM(Z1944:AB1944)</f>
        <v/>
      </c>
    </row>
    <row r="1945" hidden="1" s="101">
      <c r="B1945" s="127" t="inlineStr">
        <is>
          <t>13624021</t>
        </is>
      </c>
      <c r="C1945" s="127" t="inlineStr">
        <is>
          <t>2</t>
        </is>
      </c>
      <c r="D1945" s="123" t="n">
        <v>46163</v>
      </c>
      <c r="E1945" s="127" t="inlineStr">
        <is>
          <t>04159</t>
        </is>
      </c>
      <c r="F1945" s="127" t="inlineStr">
        <is>
          <t>21320</t>
        </is>
      </c>
      <c r="G1945" s="127" t="inlineStr">
        <is>
          <t>DE</t>
        </is>
      </c>
      <c r="H1945" s="127" t="inlineStr">
        <is>
          <t>FR</t>
        </is>
      </c>
      <c r="I1945" s="127" t="inlineStr">
        <is>
          <t>113158</t>
        </is>
      </c>
      <c r="J1945" s="127" t="inlineStr">
        <is>
          <t>113158</t>
        </is>
      </c>
      <c r="K1945" s="127" t="inlineStr">
        <is>
          <t>999999</t>
        </is>
      </c>
      <c r="L1945" s="127" t="inlineStr">
        <is>
          <t>XT414420026TS</t>
        </is>
      </c>
      <c r="M1945" s="127" t="inlineStr">
        <is>
          <t>N</t>
        </is>
      </c>
      <c r="N1945" s="127" t="inlineStr">
        <is>
          <t>Transport</t>
        </is>
      </c>
      <c r="O1945" s="127" t="inlineStr">
        <is>
          <t>N</t>
        </is>
      </c>
      <c r="P1945" s="127" t="inlineStr">
        <is>
          <t>S</t>
        </is>
      </c>
      <c r="Q1945" s="127" t="inlineStr">
        <is>
          <t>ZA</t>
        </is>
      </c>
      <c r="R1945" s="147" t="n">
        <v>4.678</v>
      </c>
      <c r="S1945" s="127" t="inlineStr">
        <is>
          <t>6C</t>
        </is>
      </c>
      <c r="T1945" s="148" t="n">
        <v>9.69</v>
      </c>
      <c r="U1945" s="127" t="inlineStr">
        <is>
          <t>LA RUCHE LOGISTIQUE</t>
        </is>
      </c>
      <c r="W1945" s="8">
        <f>IF(C1945&lt;&gt;2,"",IF(S1945="5X","5XK",IF(S1945="5Y","5YK",IF(S1945="6B","6BK",IF(S1945="6C","6CK","")))))</f>
        <v/>
      </c>
      <c r="X1945" s="8">
        <f>IF(S1945="6B",_xlfn.XLOOKUP(H1945,'Zoning 2shop'!A:A,'Zoning 2shop'!B:B),IF(S1945="6C",_xlfn.XLOOKUP(G1945,'Zoning 2shop'!C:C,'Zoning 2shop'!D:D),""))</f>
        <v/>
      </c>
      <c r="Y1945" s="112">
        <f>AB1945/Z1945</f>
        <v/>
      </c>
      <c r="Z1945" s="4">
        <f>T1945</f>
        <v/>
      </c>
      <c r="AA1945" s="4">
        <f>IF(OR(S1945="6C",S1945="6B",S1945="5X",S1945="5Y"),0.08,0.5)</f>
        <v/>
      </c>
      <c r="AB1945" s="4">
        <f>$AG$5/$AG$2*Z1945</f>
        <v/>
      </c>
      <c r="AC1945" s="19">
        <f>Z1945+AA1945</f>
        <v/>
      </c>
      <c r="AD1945" s="8">
        <f>IF(COUNTIF(Catégories!A:A,N1945)=0,"catégorie inconnue",LOOKUP(N1945,Catégories!A:A,Catégories!B:B))</f>
        <v/>
      </c>
      <c r="AE1945" s="21">
        <f>SUM(Z1945:AB1945)</f>
        <v/>
      </c>
    </row>
    <row r="1946" hidden="1" s="101">
      <c r="B1946" s="127" t="inlineStr">
        <is>
          <t>13624021</t>
        </is>
      </c>
      <c r="C1946" s="127" t="inlineStr">
        <is>
          <t>2</t>
        </is>
      </c>
      <c r="D1946" s="123" t="n">
        <v>46163</v>
      </c>
      <c r="E1946" s="127" t="inlineStr">
        <is>
          <t>63110</t>
        </is>
      </c>
      <c r="F1946" s="127" t="inlineStr">
        <is>
          <t>21320</t>
        </is>
      </c>
      <c r="G1946" s="127" t="inlineStr">
        <is>
          <t>DE</t>
        </is>
      </c>
      <c r="H1946" s="127" t="inlineStr">
        <is>
          <t>FR</t>
        </is>
      </c>
      <c r="I1946" s="127" t="inlineStr">
        <is>
          <t>113467</t>
        </is>
      </c>
      <c r="J1946" s="127" t="inlineStr">
        <is>
          <t>113467</t>
        </is>
      </c>
      <c r="K1946" s="127" t="inlineStr">
        <is>
          <t>999999</t>
        </is>
      </c>
      <c r="L1946" s="127" t="inlineStr">
        <is>
          <t>XT414424822TS</t>
        </is>
      </c>
      <c r="M1946" s="127" t="inlineStr">
        <is>
          <t>N</t>
        </is>
      </c>
      <c r="N1946" s="127" t="inlineStr">
        <is>
          <t>Transport</t>
        </is>
      </c>
      <c r="O1946" s="127" t="inlineStr">
        <is>
          <t>N</t>
        </is>
      </c>
      <c r="P1946" s="127" t="inlineStr">
        <is>
          <t>S</t>
        </is>
      </c>
      <c r="Q1946" s="127" t="inlineStr">
        <is>
          <t>ZA</t>
        </is>
      </c>
      <c r="R1946" s="147" t="n">
        <v>0.35</v>
      </c>
      <c r="S1946" s="127" t="inlineStr">
        <is>
          <t>6C</t>
        </is>
      </c>
      <c r="T1946" s="148" t="n">
        <v>5.33</v>
      </c>
      <c r="U1946" s="127" t="inlineStr">
        <is>
          <t>LA RUCHE LOGISTIQUE</t>
        </is>
      </c>
      <c r="W1946" s="8">
        <f>IF(C1946&lt;&gt;2,"",IF(S1946="5X","5XK",IF(S1946="5Y","5YK",IF(S1946="6B","6BK",IF(S1946="6C","6CK","")))))</f>
        <v/>
      </c>
      <c r="X1946" s="8">
        <f>IF(S1946="6B",_xlfn.XLOOKUP(H1946,'Zoning 2shop'!A:A,'Zoning 2shop'!B:B),IF(S1946="6C",_xlfn.XLOOKUP(G1946,'Zoning 2shop'!C:C,'Zoning 2shop'!D:D),""))</f>
        <v/>
      </c>
      <c r="Y1946" s="112">
        <f>AB1946/Z1946</f>
        <v/>
      </c>
      <c r="Z1946" s="4">
        <f>T1946</f>
        <v/>
      </c>
      <c r="AA1946" s="4">
        <f>IF(OR(S1946="6C",S1946="6B",S1946="5X",S1946="5Y"),0.08,0.5)</f>
        <v/>
      </c>
      <c r="AB1946" s="4">
        <f>$AG$5/$AG$2*Z1946</f>
        <v/>
      </c>
      <c r="AC1946" s="19">
        <f>Z1946+AA1946</f>
        <v/>
      </c>
      <c r="AD1946" s="8">
        <f>IF(COUNTIF(Catégories!A:A,N1946)=0,"catégorie inconnue",LOOKUP(N1946,Catégories!A:A,Catégories!B:B))</f>
        <v/>
      </c>
      <c r="AE1946" s="21">
        <f>SUM(Z1946:AB1946)</f>
        <v/>
      </c>
    </row>
    <row r="1947" hidden="1" s="101">
      <c r="B1947" s="127" t="inlineStr">
        <is>
          <t>13624021</t>
        </is>
      </c>
      <c r="C1947" s="127" t="inlineStr">
        <is>
          <t>2</t>
        </is>
      </c>
      <c r="D1947" s="123" t="n">
        <v>46163</v>
      </c>
      <c r="E1947" s="127" t="inlineStr">
        <is>
          <t>22453</t>
        </is>
      </c>
      <c r="F1947" s="127" t="inlineStr">
        <is>
          <t>21320</t>
        </is>
      </c>
      <c r="G1947" s="127" t="inlineStr">
        <is>
          <t>DE</t>
        </is>
      </c>
      <c r="H1947" s="127" t="inlineStr">
        <is>
          <t>FR</t>
        </is>
      </c>
      <c r="I1947" s="127" t="inlineStr">
        <is>
          <t>113723</t>
        </is>
      </c>
      <c r="J1947" s="127" t="inlineStr">
        <is>
          <t>113723</t>
        </is>
      </c>
      <c r="K1947" s="127" t="inlineStr">
        <is>
          <t>999999</t>
        </is>
      </c>
      <c r="L1947" s="127" t="inlineStr">
        <is>
          <t>XT414425350TS</t>
        </is>
      </c>
      <c r="M1947" s="127" t="inlineStr">
        <is>
          <t>N</t>
        </is>
      </c>
      <c r="N1947" s="127" t="inlineStr">
        <is>
          <t>Transport</t>
        </is>
      </c>
      <c r="O1947" s="127" t="inlineStr">
        <is>
          <t>N</t>
        </is>
      </c>
      <c r="P1947" s="127" t="inlineStr">
        <is>
          <t>S</t>
        </is>
      </c>
      <c r="Q1947" s="127" t="inlineStr">
        <is>
          <t>ZA</t>
        </is>
      </c>
      <c r="R1947" s="147" t="n">
        <v>4.743</v>
      </c>
      <c r="S1947" s="127" t="inlineStr">
        <is>
          <t>6C</t>
        </is>
      </c>
      <c r="T1947" s="148" t="n">
        <v>9.69</v>
      </c>
      <c r="U1947" s="127" t="inlineStr">
        <is>
          <t>LA RUCHE LOGISTIQUE</t>
        </is>
      </c>
      <c r="W1947" s="8">
        <f>IF(C1947&lt;&gt;2,"",IF(S1947="5X","5XK",IF(S1947="5Y","5YK",IF(S1947="6B","6BK",IF(S1947="6C","6CK","")))))</f>
        <v/>
      </c>
      <c r="X1947" s="8">
        <f>IF(S1947="6B",_xlfn.XLOOKUP(H1947,'Zoning 2shop'!A:A,'Zoning 2shop'!B:B),IF(S1947="6C",_xlfn.XLOOKUP(G1947,'Zoning 2shop'!C:C,'Zoning 2shop'!D:D),""))</f>
        <v/>
      </c>
      <c r="Y1947" s="112">
        <f>AB1947/Z1947</f>
        <v/>
      </c>
      <c r="Z1947" s="4">
        <f>T1947</f>
        <v/>
      </c>
      <c r="AA1947" s="4">
        <f>IF(OR(S1947="6C",S1947="6B",S1947="5X",S1947="5Y"),0.08,0.5)</f>
        <v/>
      </c>
      <c r="AB1947" s="4">
        <f>$AG$5/$AG$2*Z1947</f>
        <v/>
      </c>
      <c r="AC1947" s="19">
        <f>Z1947+AA1947</f>
        <v/>
      </c>
      <c r="AD1947" s="8">
        <f>IF(COUNTIF(Catégories!A:A,N1947)=0,"catégorie inconnue",LOOKUP(N1947,Catégories!A:A,Catégories!B:B))</f>
        <v/>
      </c>
      <c r="AE1947" s="21">
        <f>SUM(Z1947:AB1947)</f>
        <v/>
      </c>
    </row>
    <row r="1948" hidden="1" s="101">
      <c r="B1948" s="127" t="inlineStr">
        <is>
          <t>13624021</t>
        </is>
      </c>
      <c r="C1948" s="127" t="inlineStr">
        <is>
          <t>2</t>
        </is>
      </c>
      <c r="D1948" s="123" t="n">
        <v>46163</v>
      </c>
      <c r="E1948" s="127" t="inlineStr">
        <is>
          <t>74238</t>
        </is>
      </c>
      <c r="F1948" s="127" t="inlineStr">
        <is>
          <t>21320</t>
        </is>
      </c>
      <c r="G1948" s="127" t="inlineStr">
        <is>
          <t>DE</t>
        </is>
      </c>
      <c r="H1948" s="127" t="inlineStr">
        <is>
          <t>FR</t>
        </is>
      </c>
      <c r="I1948" s="127" t="inlineStr">
        <is>
          <t>112665</t>
        </is>
      </c>
      <c r="J1948" s="127" t="inlineStr">
        <is>
          <t>112665</t>
        </is>
      </c>
      <c r="K1948" s="127" t="inlineStr">
        <is>
          <t>999999</t>
        </is>
      </c>
      <c r="L1948" s="127" t="inlineStr">
        <is>
          <t>XT414425377TS</t>
        </is>
      </c>
      <c r="M1948" s="127" t="inlineStr">
        <is>
          <t>N</t>
        </is>
      </c>
      <c r="N1948" s="127" t="inlineStr">
        <is>
          <t>Transport</t>
        </is>
      </c>
      <c r="O1948" s="127" t="inlineStr">
        <is>
          <t>N</t>
        </is>
      </c>
      <c r="P1948" s="127" t="inlineStr">
        <is>
          <t>S</t>
        </is>
      </c>
      <c r="Q1948" s="127" t="inlineStr">
        <is>
          <t>ZA</t>
        </is>
      </c>
      <c r="R1948" s="147" t="n">
        <v>1.4</v>
      </c>
      <c r="S1948" s="127" t="inlineStr">
        <is>
          <t>6C</t>
        </is>
      </c>
      <c r="T1948" s="148" t="n">
        <v>5.88</v>
      </c>
      <c r="U1948" s="127" t="inlineStr">
        <is>
          <t>LA RUCHE LOGISTIQUE</t>
        </is>
      </c>
      <c r="W1948" s="8">
        <f>IF(C1948&lt;&gt;2,"",IF(S1948="5X","5XK",IF(S1948="5Y","5YK",IF(S1948="6B","6BK",IF(S1948="6C","6CK","")))))</f>
        <v/>
      </c>
      <c r="X1948" s="8">
        <f>IF(S1948="6B",_xlfn.XLOOKUP(H1948,'Zoning 2shop'!A:A,'Zoning 2shop'!B:B),IF(S1948="6C",_xlfn.XLOOKUP(G1948,'Zoning 2shop'!C:C,'Zoning 2shop'!D:D),""))</f>
        <v/>
      </c>
      <c r="Y1948" s="112">
        <f>AB1948/Z1948</f>
        <v/>
      </c>
      <c r="Z1948" s="4">
        <f>T1948</f>
        <v/>
      </c>
      <c r="AA1948" s="4">
        <f>IF(OR(S1948="6C",S1948="6B",S1948="5X",S1948="5Y"),0.08,0.5)</f>
        <v/>
      </c>
      <c r="AB1948" s="4">
        <f>$AG$5/$AG$2*Z1948</f>
        <v/>
      </c>
      <c r="AC1948" s="19">
        <f>Z1948+AA1948</f>
        <v/>
      </c>
      <c r="AD1948" s="8">
        <f>IF(COUNTIF(Catégories!A:A,N1948)=0,"catégorie inconnue",LOOKUP(N1948,Catégories!A:A,Catégories!B:B))</f>
        <v/>
      </c>
      <c r="AE1948" s="21">
        <f>SUM(Z1948:AB1948)</f>
        <v/>
      </c>
    </row>
    <row r="1949" hidden="1" s="101">
      <c r="B1949" s="127" t="inlineStr">
        <is>
          <t>13624021</t>
        </is>
      </c>
      <c r="C1949" s="127" t="inlineStr">
        <is>
          <t>2</t>
        </is>
      </c>
      <c r="D1949" s="123" t="n">
        <v>46163</v>
      </c>
      <c r="E1949" s="127" t="inlineStr">
        <is>
          <t>06749</t>
        </is>
      </c>
      <c r="F1949" s="127" t="inlineStr">
        <is>
          <t>21320</t>
        </is>
      </c>
      <c r="G1949" s="127" t="inlineStr">
        <is>
          <t>DE</t>
        </is>
      </c>
      <c r="H1949" s="127" t="inlineStr">
        <is>
          <t>FR</t>
        </is>
      </c>
      <c r="I1949" s="127" t="inlineStr">
        <is>
          <t>113270</t>
        </is>
      </c>
      <c r="J1949" s="127" t="inlineStr">
        <is>
          <t>113270</t>
        </is>
      </c>
      <c r="K1949" s="127" t="inlineStr">
        <is>
          <t>999999</t>
        </is>
      </c>
      <c r="L1949" s="127" t="inlineStr">
        <is>
          <t>XT414425417TS</t>
        </is>
      </c>
      <c r="M1949" s="127" t="inlineStr">
        <is>
          <t>N</t>
        </is>
      </c>
      <c r="N1949" s="127" t="inlineStr">
        <is>
          <t>Transport</t>
        </is>
      </c>
      <c r="O1949" s="127" t="inlineStr">
        <is>
          <t>N</t>
        </is>
      </c>
      <c r="P1949" s="127" t="inlineStr">
        <is>
          <t>S</t>
        </is>
      </c>
      <c r="Q1949" s="127" t="inlineStr">
        <is>
          <t>ZA</t>
        </is>
      </c>
      <c r="R1949" s="147" t="n">
        <v>4.506</v>
      </c>
      <c r="S1949" s="127" t="inlineStr">
        <is>
          <t>6C</t>
        </is>
      </c>
      <c r="T1949" s="148" t="n">
        <v>9.69</v>
      </c>
      <c r="U1949" s="127" t="inlineStr">
        <is>
          <t>LA RUCHE LOGISTIQUE</t>
        </is>
      </c>
      <c r="W1949" s="8">
        <f>IF(C1949&lt;&gt;2,"",IF(S1949="5X","5XK",IF(S1949="5Y","5YK",IF(S1949="6B","6BK",IF(S1949="6C","6CK","")))))</f>
        <v/>
      </c>
      <c r="X1949" s="8">
        <f>IF(S1949="6B",_xlfn.XLOOKUP(H1949,'Zoning 2shop'!A:A,'Zoning 2shop'!B:B),IF(S1949="6C",_xlfn.XLOOKUP(G1949,'Zoning 2shop'!C:C,'Zoning 2shop'!D:D),""))</f>
        <v/>
      </c>
      <c r="Y1949" s="112">
        <f>AB1949/Z1949</f>
        <v/>
      </c>
      <c r="Z1949" s="4">
        <f>T1949</f>
        <v/>
      </c>
      <c r="AA1949" s="4">
        <f>IF(OR(S1949="6C",S1949="6B",S1949="5X",S1949="5Y"),0.08,0.5)</f>
        <v/>
      </c>
      <c r="AB1949" s="4">
        <f>$AG$5/$AG$2*Z1949</f>
        <v/>
      </c>
      <c r="AC1949" s="19">
        <f>Z1949+AA1949</f>
        <v/>
      </c>
      <c r="AD1949" s="8">
        <f>IF(COUNTIF(Catégories!A:A,N1949)=0,"catégorie inconnue",LOOKUP(N1949,Catégories!A:A,Catégories!B:B))</f>
        <v/>
      </c>
      <c r="AE1949" s="21">
        <f>SUM(Z1949:AB1949)</f>
        <v/>
      </c>
    </row>
    <row r="1950" hidden="1" s="101">
      <c r="B1950" s="127" t="inlineStr">
        <is>
          <t>13624021</t>
        </is>
      </c>
      <c r="C1950" s="127" t="inlineStr">
        <is>
          <t>2</t>
        </is>
      </c>
      <c r="D1950" s="123" t="n">
        <v>46163</v>
      </c>
      <c r="E1950" s="127" t="inlineStr">
        <is>
          <t>06886</t>
        </is>
      </c>
      <c r="F1950" s="127" t="inlineStr">
        <is>
          <t>21320</t>
        </is>
      </c>
      <c r="G1950" s="127" t="inlineStr">
        <is>
          <t>DE</t>
        </is>
      </c>
      <c r="H1950" s="127" t="inlineStr">
        <is>
          <t>FR</t>
        </is>
      </c>
      <c r="I1950" s="127" t="inlineStr">
        <is>
          <t>112580</t>
        </is>
      </c>
      <c r="J1950" s="127" t="inlineStr">
        <is>
          <t>112580</t>
        </is>
      </c>
      <c r="K1950" s="127" t="inlineStr">
        <is>
          <t>999999</t>
        </is>
      </c>
      <c r="L1950" s="127" t="inlineStr">
        <is>
          <t>XT414425902TS</t>
        </is>
      </c>
      <c r="M1950" s="127" t="inlineStr">
        <is>
          <t>N</t>
        </is>
      </c>
      <c r="N1950" s="127" t="inlineStr">
        <is>
          <t>Transport</t>
        </is>
      </c>
      <c r="O1950" s="127" t="inlineStr">
        <is>
          <t>N</t>
        </is>
      </c>
      <c r="P1950" s="127" t="inlineStr">
        <is>
          <t>S</t>
        </is>
      </c>
      <c r="Q1950" s="127" t="inlineStr">
        <is>
          <t>ZA</t>
        </is>
      </c>
      <c r="R1950" s="147" t="n">
        <v>1.24</v>
      </c>
      <c r="S1950" s="127" t="inlineStr">
        <is>
          <t>6C</t>
        </is>
      </c>
      <c r="T1950" s="148" t="n">
        <v>5.88</v>
      </c>
      <c r="U1950" s="127" t="inlineStr">
        <is>
          <t>LA RUCHE LOGISTIQUE</t>
        </is>
      </c>
      <c r="W1950" s="8">
        <f>IF(C1950&lt;&gt;2,"",IF(S1950="5X","5XK",IF(S1950="5Y","5YK",IF(S1950="6B","6BK",IF(S1950="6C","6CK","")))))</f>
        <v/>
      </c>
      <c r="X1950" s="8">
        <f>IF(S1950="6B",_xlfn.XLOOKUP(H1950,'Zoning 2shop'!A:A,'Zoning 2shop'!B:B),IF(S1950="6C",_xlfn.XLOOKUP(G1950,'Zoning 2shop'!C:C,'Zoning 2shop'!D:D),""))</f>
        <v/>
      </c>
      <c r="Y1950" s="112">
        <f>AB1950/Z1950</f>
        <v/>
      </c>
      <c r="Z1950" s="4">
        <f>T1950</f>
        <v/>
      </c>
      <c r="AA1950" s="4">
        <f>IF(OR(S1950="6C",S1950="6B",S1950="5X",S1950="5Y"),0.08,0.5)</f>
        <v/>
      </c>
      <c r="AB1950" s="4">
        <f>$AG$5/$AG$2*Z1950</f>
        <v/>
      </c>
      <c r="AC1950" s="19">
        <f>Z1950+AA1950</f>
        <v/>
      </c>
      <c r="AD1950" s="8">
        <f>IF(COUNTIF(Catégories!A:A,N1950)=0,"catégorie inconnue",LOOKUP(N1950,Catégories!A:A,Catégories!B:B))</f>
        <v/>
      </c>
      <c r="AE1950" s="21">
        <f>SUM(Z1950:AB1950)</f>
        <v/>
      </c>
    </row>
    <row r="1951" hidden="1" s="101">
      <c r="B1951" s="127" t="inlineStr">
        <is>
          <t>13624021</t>
        </is>
      </c>
      <c r="C1951" s="127" t="inlineStr">
        <is>
          <t>2</t>
        </is>
      </c>
      <c r="D1951" s="123" t="n">
        <v>46163</v>
      </c>
      <c r="E1951" s="127" t="inlineStr">
        <is>
          <t>55128</t>
        </is>
      </c>
      <c r="F1951" s="127" t="inlineStr">
        <is>
          <t>21320</t>
        </is>
      </c>
      <c r="G1951" s="127" t="inlineStr">
        <is>
          <t>DE</t>
        </is>
      </c>
      <c r="H1951" s="127" t="inlineStr">
        <is>
          <t>FR</t>
        </is>
      </c>
      <c r="I1951" s="127" t="inlineStr">
        <is>
          <t>111852</t>
        </is>
      </c>
      <c r="J1951" s="127" t="inlineStr">
        <is>
          <t>111852</t>
        </is>
      </c>
      <c r="K1951" s="127" t="inlineStr">
        <is>
          <t>999999</t>
        </is>
      </c>
      <c r="L1951" s="127" t="inlineStr">
        <is>
          <t>XT414427333TS</t>
        </is>
      </c>
      <c r="M1951" s="127" t="inlineStr">
        <is>
          <t>N</t>
        </is>
      </c>
      <c r="N1951" s="127" t="inlineStr">
        <is>
          <t>Transport</t>
        </is>
      </c>
      <c r="O1951" s="127" t="inlineStr">
        <is>
          <t>N</t>
        </is>
      </c>
      <c r="P1951" s="127" t="inlineStr">
        <is>
          <t>S</t>
        </is>
      </c>
      <c r="Q1951" s="127" t="inlineStr">
        <is>
          <t>ZA</t>
        </is>
      </c>
      <c r="R1951" s="147" t="n">
        <v>0.22</v>
      </c>
      <c r="S1951" s="127" t="inlineStr">
        <is>
          <t>6C</t>
        </is>
      </c>
      <c r="T1951" s="148" t="n">
        <v>5.33</v>
      </c>
      <c r="U1951" s="127" t="inlineStr">
        <is>
          <t>LA RUCHE LOGISTIQUE</t>
        </is>
      </c>
      <c r="W1951" s="8">
        <f>IF(C1951&lt;&gt;2,"",IF(S1951="5X","5XK",IF(S1951="5Y","5YK",IF(S1951="6B","6BK",IF(S1951="6C","6CK","")))))</f>
        <v/>
      </c>
      <c r="X1951" s="8">
        <f>IF(S1951="6B",_xlfn.XLOOKUP(H1951,'Zoning 2shop'!A:A,'Zoning 2shop'!B:B),IF(S1951="6C",_xlfn.XLOOKUP(G1951,'Zoning 2shop'!C:C,'Zoning 2shop'!D:D),""))</f>
        <v/>
      </c>
      <c r="Y1951" s="112">
        <f>AB1951/Z1951</f>
        <v/>
      </c>
      <c r="Z1951" s="4">
        <f>T1951</f>
        <v/>
      </c>
      <c r="AA1951" s="4">
        <f>IF(OR(S1951="6C",S1951="6B",S1951="5X",S1951="5Y"),0.08,0.5)</f>
        <v/>
      </c>
      <c r="AB1951" s="4">
        <f>$AG$5/$AG$2*Z1951</f>
        <v/>
      </c>
      <c r="AC1951" s="19">
        <f>Z1951+AA1951</f>
        <v/>
      </c>
      <c r="AD1951" s="8">
        <f>IF(COUNTIF(Catégories!A:A,N1951)=0,"catégorie inconnue",LOOKUP(N1951,Catégories!A:A,Catégories!B:B))</f>
        <v/>
      </c>
      <c r="AE1951" s="21">
        <f>SUM(Z1951:AB1951)</f>
        <v/>
      </c>
    </row>
    <row r="1952" hidden="1" s="101">
      <c r="B1952" s="127" t="inlineStr">
        <is>
          <t>13624021</t>
        </is>
      </c>
      <c r="C1952" s="127" t="inlineStr">
        <is>
          <t>2</t>
        </is>
      </c>
      <c r="D1952" s="123" t="n">
        <v>46163</v>
      </c>
      <c r="E1952" s="127" t="inlineStr">
        <is>
          <t>9718 JZ</t>
        </is>
      </c>
      <c r="F1952" s="127" t="inlineStr">
        <is>
          <t>21320</t>
        </is>
      </c>
      <c r="G1952" s="127" t="inlineStr">
        <is>
          <t>NL</t>
        </is>
      </c>
      <c r="H1952" s="127" t="inlineStr">
        <is>
          <t>FR</t>
        </is>
      </c>
      <c r="I1952" s="127" t="inlineStr">
        <is>
          <t>110933</t>
        </is>
      </c>
      <c r="J1952" s="127" t="inlineStr">
        <is>
          <t>110933</t>
        </is>
      </c>
      <c r="K1952" s="127" t="inlineStr">
        <is>
          <t>999999</t>
        </is>
      </c>
      <c r="L1952" s="127" t="inlineStr">
        <is>
          <t>XT414427625TS</t>
        </is>
      </c>
      <c r="M1952" s="127" t="inlineStr">
        <is>
          <t>N</t>
        </is>
      </c>
      <c r="N1952" s="127" t="inlineStr">
        <is>
          <t>Transport</t>
        </is>
      </c>
      <c r="O1952" s="127" t="inlineStr">
        <is>
          <t>N</t>
        </is>
      </c>
      <c r="P1952" s="127" t="inlineStr">
        <is>
          <t>S</t>
        </is>
      </c>
      <c r="Q1952" s="127" t="inlineStr">
        <is>
          <t>ZA</t>
        </is>
      </c>
      <c r="R1952" s="147" t="n">
        <v>0.13</v>
      </c>
      <c r="S1952" s="127" t="inlineStr">
        <is>
          <t>6C</t>
        </is>
      </c>
      <c r="T1952" s="148" t="n">
        <v>5.33</v>
      </c>
      <c r="U1952" s="127" t="inlineStr">
        <is>
          <t>LA RUCHE LOGISTIQUE</t>
        </is>
      </c>
      <c r="W1952" s="8">
        <f>IF(C1952&lt;&gt;2,"",IF(S1952="5X","5XK",IF(S1952="5Y","5YK",IF(S1952="6B","6BK",IF(S1952="6C","6CK","")))))</f>
        <v/>
      </c>
      <c r="X1952" s="8">
        <f>IF(S1952="6B",_xlfn.XLOOKUP(H1952,'Zoning 2shop'!A:A,'Zoning 2shop'!B:B),IF(S1952="6C",_xlfn.XLOOKUP(G1952,'Zoning 2shop'!C:C,'Zoning 2shop'!D:D),""))</f>
        <v/>
      </c>
      <c r="Y1952" s="112">
        <f>AB1952/Z1952</f>
        <v/>
      </c>
      <c r="Z1952" s="4">
        <f>T1952</f>
        <v/>
      </c>
      <c r="AA1952" s="4">
        <f>IF(OR(S1952="6C",S1952="6B",S1952="5X",S1952="5Y"),0.08,0.5)</f>
        <v/>
      </c>
      <c r="AB1952" s="4">
        <f>$AG$5/$AG$2*Z1952</f>
        <v/>
      </c>
      <c r="AC1952" s="19">
        <f>Z1952+AA1952</f>
        <v/>
      </c>
      <c r="AD1952" s="8">
        <f>IF(COUNTIF(Catégories!A:A,N1952)=0,"catégorie inconnue",LOOKUP(N1952,Catégories!A:A,Catégories!B:B))</f>
        <v/>
      </c>
      <c r="AE1952" s="21">
        <f>SUM(Z1952:AB1952)</f>
        <v/>
      </c>
    </row>
    <row r="1953" hidden="1" s="101">
      <c r="B1953" s="127" t="inlineStr">
        <is>
          <t>13624021</t>
        </is>
      </c>
      <c r="C1953" s="127" t="inlineStr">
        <is>
          <t>2</t>
        </is>
      </c>
      <c r="D1953" s="123" t="n">
        <v>46163</v>
      </c>
      <c r="E1953" s="127" t="inlineStr">
        <is>
          <t>2678 VM</t>
        </is>
      </c>
      <c r="F1953" s="127" t="inlineStr">
        <is>
          <t>21320</t>
        </is>
      </c>
      <c r="G1953" s="127" t="inlineStr">
        <is>
          <t>NL</t>
        </is>
      </c>
      <c r="H1953" s="127" t="inlineStr">
        <is>
          <t>FR</t>
        </is>
      </c>
      <c r="I1953" s="127" t="inlineStr">
        <is>
          <t>111493</t>
        </is>
      </c>
      <c r="J1953" s="127" t="inlineStr">
        <is>
          <t>111493</t>
        </is>
      </c>
      <c r="K1953" s="127" t="inlineStr">
        <is>
          <t>999999</t>
        </is>
      </c>
      <c r="L1953" s="127" t="inlineStr">
        <is>
          <t>XT414427863TS</t>
        </is>
      </c>
      <c r="M1953" s="127" t="inlineStr">
        <is>
          <t>N</t>
        </is>
      </c>
      <c r="N1953" s="127" t="inlineStr">
        <is>
          <t>Transport</t>
        </is>
      </c>
      <c r="O1953" s="127" t="inlineStr">
        <is>
          <t>N</t>
        </is>
      </c>
      <c r="P1953" s="127" t="inlineStr">
        <is>
          <t>S</t>
        </is>
      </c>
      <c r="Q1953" s="127" t="inlineStr">
        <is>
          <t>ZA</t>
        </is>
      </c>
      <c r="R1953" s="147" t="n">
        <v>5.267</v>
      </c>
      <c r="S1953" s="127" t="inlineStr">
        <is>
          <t>6C</t>
        </is>
      </c>
      <c r="T1953" s="148" t="n">
        <v>10.35</v>
      </c>
      <c r="U1953" s="127" t="inlineStr">
        <is>
          <t>LA RUCHE LOGISTIQUE</t>
        </is>
      </c>
      <c r="W1953" s="8">
        <f>IF(C1953&lt;&gt;2,"",IF(S1953="5X","5XK",IF(S1953="5Y","5YK",IF(S1953="6B","6BK",IF(S1953="6C","6CK","")))))</f>
        <v/>
      </c>
      <c r="X1953" s="8">
        <f>IF(S1953="6B",_xlfn.XLOOKUP(H1953,'Zoning 2shop'!A:A,'Zoning 2shop'!B:B),IF(S1953="6C",_xlfn.XLOOKUP(G1953,'Zoning 2shop'!C:C,'Zoning 2shop'!D:D),""))</f>
        <v/>
      </c>
      <c r="Y1953" s="112">
        <f>AB1953/Z1953</f>
        <v/>
      </c>
      <c r="Z1953" s="4">
        <f>T1953</f>
        <v/>
      </c>
      <c r="AA1953" s="4">
        <f>IF(OR(S1953="6C",S1953="6B",S1953="5X",S1953="5Y"),0.08,0.5)</f>
        <v/>
      </c>
      <c r="AB1953" s="4">
        <f>$AG$5/$AG$2*Z1953</f>
        <v/>
      </c>
      <c r="AC1953" s="19">
        <f>Z1953+AA1953</f>
        <v/>
      </c>
      <c r="AD1953" s="8">
        <f>IF(COUNTIF(Catégories!A:A,N1953)=0,"catégorie inconnue",LOOKUP(N1953,Catégories!A:A,Catégories!B:B))</f>
        <v/>
      </c>
      <c r="AE1953" s="21">
        <f>SUM(Z1953:AB1953)</f>
        <v/>
      </c>
    </row>
    <row r="1954" hidden="1" s="101">
      <c r="B1954" s="127" t="inlineStr">
        <is>
          <t>13624021</t>
        </is>
      </c>
      <c r="C1954" s="127" t="inlineStr">
        <is>
          <t>2</t>
        </is>
      </c>
      <c r="D1954" s="123" t="n">
        <v>46163</v>
      </c>
      <c r="E1954" s="127" t="inlineStr">
        <is>
          <t>2678 VM</t>
        </is>
      </c>
      <c r="F1954" s="127" t="inlineStr">
        <is>
          <t>21320</t>
        </is>
      </c>
      <c r="G1954" s="127" t="inlineStr">
        <is>
          <t>NL</t>
        </is>
      </c>
      <c r="H1954" s="127" t="inlineStr">
        <is>
          <t>FR</t>
        </is>
      </c>
      <c r="I1954" s="127" t="inlineStr">
        <is>
          <t>111493</t>
        </is>
      </c>
      <c r="J1954" s="127" t="inlineStr">
        <is>
          <t>111493</t>
        </is>
      </c>
      <c r="K1954" s="127" t="inlineStr">
        <is>
          <t>999999</t>
        </is>
      </c>
      <c r="L1954" s="127" t="inlineStr">
        <is>
          <t>XT414427863TS</t>
        </is>
      </c>
      <c r="M1954" s="127" t="inlineStr">
        <is>
          <t>N</t>
        </is>
      </c>
      <c r="N1954" s="127" t="inlineStr">
        <is>
          <t>Supplement Manutention</t>
        </is>
      </c>
      <c r="O1954" s="127" t="inlineStr">
        <is>
          <t>N</t>
        </is>
      </c>
      <c r="P1954" s="127" t="n"/>
      <c r="Q1954" s="127" t="inlineStr">
        <is>
          <t>ZA</t>
        </is>
      </c>
      <c r="R1954" s="147" t="n">
        <v>0</v>
      </c>
      <c r="S1954" s="127" t="inlineStr">
        <is>
          <t>6C</t>
        </is>
      </c>
      <c r="T1954" s="148" t="n">
        <v>20</v>
      </c>
      <c r="U1954" s="127" t="inlineStr">
        <is>
          <t>LA RUCHE LOGISTIQUE</t>
        </is>
      </c>
      <c r="W1954" s="8">
        <f>IF(C1954&lt;&gt;2,"",IF(S1954="5X","5XK",IF(S1954="5Y","5YK",IF(S1954="6B","6BK",IF(S1954="6C","6CK","")))))</f>
        <v/>
      </c>
      <c r="X1954" s="8">
        <f>IF(S1954="6B",_xlfn.XLOOKUP(H1954,'Zoning 2shop'!A:A,'Zoning 2shop'!B:B),IF(S1954="6C",_xlfn.XLOOKUP(G1954,'Zoning 2shop'!C:C,'Zoning 2shop'!D:D),""))</f>
        <v/>
      </c>
      <c r="Y1954" s="112">
        <f>AB1954/Z1954</f>
        <v/>
      </c>
      <c r="Z1954" s="4">
        <f>T1954</f>
        <v/>
      </c>
      <c r="AA1954" s="4">
        <f>IF(OR(S1954="6C",S1954="6B",S1954="5X",S1954="5Y"),0.08,0.5)</f>
        <v/>
      </c>
      <c r="AB1954" s="4">
        <f>$AG$5/$AG$2*Z1954</f>
        <v/>
      </c>
      <c r="AC1954" s="19">
        <f>Z1954+AA1954</f>
        <v/>
      </c>
      <c r="AD1954" s="8">
        <f>IF(COUNTIF(Catégories!A:A,N1954)=0,"catégorie inconnue",LOOKUP(N1954,Catégories!A:A,Catégories!B:B))</f>
        <v/>
      </c>
      <c r="AE1954" s="21">
        <f>SUM(Z1954:AB1954)</f>
        <v/>
      </c>
    </row>
    <row r="1955" hidden="1" s="101">
      <c r="B1955" s="127" t="inlineStr">
        <is>
          <t>13624021</t>
        </is>
      </c>
      <c r="C1955" s="127" t="inlineStr">
        <is>
          <t>2</t>
        </is>
      </c>
      <c r="D1955" s="123" t="n">
        <v>46163</v>
      </c>
      <c r="E1955" s="127" t="inlineStr">
        <is>
          <t>23566</t>
        </is>
      </c>
      <c r="F1955" s="127" t="inlineStr">
        <is>
          <t>21320</t>
        </is>
      </c>
      <c r="G1955" s="127" t="inlineStr">
        <is>
          <t>DE</t>
        </is>
      </c>
      <c r="H1955" s="127" t="inlineStr">
        <is>
          <t>FR</t>
        </is>
      </c>
      <c r="I1955" s="127" t="inlineStr">
        <is>
          <t>112591</t>
        </is>
      </c>
      <c r="J1955" s="127" t="inlineStr">
        <is>
          <t>112591</t>
        </is>
      </c>
      <c r="K1955" s="127" t="inlineStr">
        <is>
          <t>999999</t>
        </is>
      </c>
      <c r="L1955" s="127" t="inlineStr">
        <is>
          <t>XT414429144TS</t>
        </is>
      </c>
      <c r="M1955" s="127" t="inlineStr">
        <is>
          <t>N</t>
        </is>
      </c>
      <c r="N1955" s="127" t="inlineStr">
        <is>
          <t>Transport</t>
        </is>
      </c>
      <c r="O1955" s="127" t="inlineStr">
        <is>
          <t>N</t>
        </is>
      </c>
      <c r="P1955" s="127" t="inlineStr">
        <is>
          <t>S</t>
        </is>
      </c>
      <c r="Q1955" s="127" t="inlineStr">
        <is>
          <t>ZA</t>
        </is>
      </c>
      <c r="R1955" s="147" t="n">
        <v>0.1</v>
      </c>
      <c r="S1955" s="127" t="inlineStr">
        <is>
          <t>6C</t>
        </is>
      </c>
      <c r="T1955" s="148" t="n">
        <v>5.33</v>
      </c>
      <c r="U1955" s="127" t="inlineStr">
        <is>
          <t>LA RUCHE LOGISTIQUE</t>
        </is>
      </c>
      <c r="W1955" s="8">
        <f>IF(C1955&lt;&gt;2,"",IF(S1955="5X","5XK",IF(S1955="5Y","5YK",IF(S1955="6B","6BK",IF(S1955="6C","6CK","")))))</f>
        <v/>
      </c>
      <c r="X1955" s="8">
        <f>IF(S1955="6B",_xlfn.XLOOKUP(H1955,'Zoning 2shop'!A:A,'Zoning 2shop'!B:B),IF(S1955="6C",_xlfn.XLOOKUP(G1955,'Zoning 2shop'!C:C,'Zoning 2shop'!D:D),""))</f>
        <v/>
      </c>
      <c r="Y1955" s="112">
        <f>AB1955/Z1955</f>
        <v/>
      </c>
      <c r="Z1955" s="4">
        <f>T1955</f>
        <v/>
      </c>
      <c r="AA1955" s="4">
        <f>IF(OR(S1955="6C",S1955="6B",S1955="5X",S1955="5Y"),0.08,0.5)</f>
        <v/>
      </c>
      <c r="AB1955" s="4">
        <f>$AG$5/$AG$2*Z1955</f>
        <v/>
      </c>
      <c r="AC1955" s="19">
        <f>Z1955+AA1955</f>
        <v/>
      </c>
      <c r="AD1955" s="8">
        <f>IF(COUNTIF(Catégories!A:A,N1955)=0,"catégorie inconnue",LOOKUP(N1955,Catégories!A:A,Catégories!B:B))</f>
        <v/>
      </c>
      <c r="AE1955" s="21">
        <f>SUM(Z1955:AB1955)</f>
        <v/>
      </c>
    </row>
    <row r="1956" hidden="1" s="101">
      <c r="B1956" s="127" t="inlineStr">
        <is>
          <t>13624021</t>
        </is>
      </c>
      <c r="C1956" s="127" t="inlineStr">
        <is>
          <t>2</t>
        </is>
      </c>
      <c r="D1956" s="123" t="n">
        <v>46163</v>
      </c>
      <c r="E1956" s="127" t="inlineStr">
        <is>
          <t>07400</t>
        </is>
      </c>
      <c r="F1956" s="127" t="inlineStr">
        <is>
          <t>21320</t>
        </is>
      </c>
      <c r="G1956" s="127" t="inlineStr">
        <is>
          <t>ES</t>
        </is>
      </c>
      <c r="H1956" s="127" t="inlineStr">
        <is>
          <t>FR</t>
        </is>
      </c>
      <c r="I1956" s="127" t="inlineStr">
        <is>
          <t>102274</t>
        </is>
      </c>
      <c r="J1956" s="127" t="inlineStr">
        <is>
          <t>102274</t>
        </is>
      </c>
      <c r="K1956" s="127" t="inlineStr">
        <is>
          <t>999999</t>
        </is>
      </c>
      <c r="L1956" s="127" t="inlineStr">
        <is>
          <t>XT414432126TS</t>
        </is>
      </c>
      <c r="M1956" s="127" t="inlineStr">
        <is>
          <t>N</t>
        </is>
      </c>
      <c r="N1956" s="127" t="inlineStr">
        <is>
          <t>Transport</t>
        </is>
      </c>
      <c r="O1956" s="127" t="inlineStr">
        <is>
          <t>N</t>
        </is>
      </c>
      <c r="P1956" s="127" t="inlineStr">
        <is>
          <t>S</t>
        </is>
      </c>
      <c r="Q1956" s="127" t="inlineStr">
        <is>
          <t>ZA</t>
        </is>
      </c>
      <c r="R1956" s="147" t="n">
        <v>4.403</v>
      </c>
      <c r="S1956" s="127" t="inlineStr">
        <is>
          <t>6C</t>
        </is>
      </c>
      <c r="T1956" s="148" t="n">
        <v>10.76</v>
      </c>
      <c r="U1956" s="127" t="inlineStr">
        <is>
          <t>LA RUCHE LOGISTIQUE</t>
        </is>
      </c>
      <c r="W1956" s="8">
        <f>IF(C1956&lt;&gt;2,"",IF(S1956="5X","5XK",IF(S1956="5Y","5YK",IF(S1956="6B","6BK",IF(S1956="6C","6CK","")))))</f>
        <v/>
      </c>
      <c r="X1956" s="8">
        <f>IF(S1956="6B",_xlfn.XLOOKUP(H1956,'Zoning 2shop'!A:A,'Zoning 2shop'!B:B),IF(S1956="6C",_xlfn.XLOOKUP(G1956,'Zoning 2shop'!C:C,'Zoning 2shop'!D:D),""))</f>
        <v/>
      </c>
      <c r="Y1956" s="112">
        <f>AB1956/Z1956</f>
        <v/>
      </c>
      <c r="Z1956" s="4">
        <f>T1956</f>
        <v/>
      </c>
      <c r="AA1956" s="4">
        <f>IF(OR(S1956="6C",S1956="6B",S1956="5X",S1956="5Y"),0.08,0.5)</f>
        <v/>
      </c>
      <c r="AB1956" s="4">
        <f>$AG$5/$AG$2*Z1956</f>
        <v/>
      </c>
      <c r="AC1956" s="19">
        <f>Z1956+AA1956</f>
        <v/>
      </c>
      <c r="AD1956" s="8">
        <f>IF(COUNTIF(Catégories!A:A,N1956)=0,"catégorie inconnue",LOOKUP(N1956,Catégories!A:A,Catégories!B:B))</f>
        <v/>
      </c>
      <c r="AE1956" s="21">
        <f>SUM(Z1956:AB1956)</f>
        <v/>
      </c>
    </row>
    <row r="1957" hidden="1" s="101">
      <c r="B1957" s="127" t="inlineStr">
        <is>
          <t>13624021</t>
        </is>
      </c>
      <c r="C1957" s="127" t="inlineStr">
        <is>
          <t>2</t>
        </is>
      </c>
      <c r="D1957" s="123" t="n">
        <v>46163</v>
      </c>
      <c r="E1957" s="127" t="inlineStr">
        <is>
          <t>66121</t>
        </is>
      </c>
      <c r="F1957" s="127" t="inlineStr">
        <is>
          <t>21320</t>
        </is>
      </c>
      <c r="G1957" s="127" t="inlineStr">
        <is>
          <t>DE</t>
        </is>
      </c>
      <c r="H1957" s="127" t="inlineStr">
        <is>
          <t>FR</t>
        </is>
      </c>
      <c r="I1957" s="127" t="inlineStr">
        <is>
          <t>114024</t>
        </is>
      </c>
      <c r="J1957" s="127" t="inlineStr">
        <is>
          <t>114024</t>
        </is>
      </c>
      <c r="K1957" s="127" t="inlineStr">
        <is>
          <t>999999</t>
        </is>
      </c>
      <c r="L1957" s="127" t="inlineStr">
        <is>
          <t>XT414432165TS</t>
        </is>
      </c>
      <c r="M1957" s="127" t="inlineStr">
        <is>
          <t>N</t>
        </is>
      </c>
      <c r="N1957" s="127" t="inlineStr">
        <is>
          <t>Transport</t>
        </is>
      </c>
      <c r="O1957" s="127" t="inlineStr">
        <is>
          <t>N</t>
        </is>
      </c>
      <c r="P1957" s="127" t="inlineStr">
        <is>
          <t>S</t>
        </is>
      </c>
      <c r="Q1957" s="127" t="inlineStr">
        <is>
          <t>ZA</t>
        </is>
      </c>
      <c r="R1957" s="147" t="n">
        <v>0.276</v>
      </c>
      <c r="S1957" s="127" t="inlineStr">
        <is>
          <t>6C</t>
        </is>
      </c>
      <c r="T1957" s="148" t="n">
        <v>5.33</v>
      </c>
      <c r="U1957" s="127" t="inlineStr">
        <is>
          <t>LA RUCHE LOGISTIQUE</t>
        </is>
      </c>
      <c r="W1957" s="8">
        <f>IF(C1957&lt;&gt;2,"",IF(S1957="5X","5XK",IF(S1957="5Y","5YK",IF(S1957="6B","6BK",IF(S1957="6C","6CK","")))))</f>
        <v/>
      </c>
      <c r="X1957" s="8">
        <f>IF(S1957="6B",_xlfn.XLOOKUP(H1957,'Zoning 2shop'!A:A,'Zoning 2shop'!B:B),IF(S1957="6C",_xlfn.XLOOKUP(G1957,'Zoning 2shop'!C:C,'Zoning 2shop'!D:D),""))</f>
        <v/>
      </c>
      <c r="Y1957" s="112">
        <f>AB1957/Z1957</f>
        <v/>
      </c>
      <c r="Z1957" s="4">
        <f>T1957</f>
        <v/>
      </c>
      <c r="AA1957" s="4">
        <f>IF(OR(S1957="6C",S1957="6B",S1957="5X",S1957="5Y"),0.08,0.5)</f>
        <v/>
      </c>
      <c r="AB1957" s="4">
        <f>$AG$5/$AG$2*Z1957</f>
        <v/>
      </c>
      <c r="AC1957" s="19">
        <f>Z1957+AA1957</f>
        <v/>
      </c>
      <c r="AD1957" s="8">
        <f>IF(COUNTIF(Catégories!A:A,N1957)=0,"catégorie inconnue",LOOKUP(N1957,Catégories!A:A,Catégories!B:B))</f>
        <v/>
      </c>
      <c r="AE1957" s="21">
        <f>SUM(Z1957:AB1957)</f>
        <v/>
      </c>
    </row>
    <row r="1958" hidden="1" s="101">
      <c r="B1958" s="127" t="inlineStr">
        <is>
          <t>13624021</t>
        </is>
      </c>
      <c r="C1958" s="127" t="inlineStr">
        <is>
          <t>2</t>
        </is>
      </c>
      <c r="D1958" s="123" t="n">
        <v>46163</v>
      </c>
      <c r="E1958" s="127" t="inlineStr">
        <is>
          <t>2514</t>
        </is>
      </c>
      <c r="F1958" s="127" t="inlineStr">
        <is>
          <t>21320</t>
        </is>
      </c>
      <c r="G1958" s="127" t="inlineStr">
        <is>
          <t>AT</t>
        </is>
      </c>
      <c r="H1958" s="127" t="inlineStr">
        <is>
          <t>FR</t>
        </is>
      </c>
      <c r="I1958" s="127" t="inlineStr">
        <is>
          <t>113081</t>
        </is>
      </c>
      <c r="J1958" s="127" t="inlineStr">
        <is>
          <t>113081</t>
        </is>
      </c>
      <c r="K1958" s="127" t="inlineStr">
        <is>
          <t>999999</t>
        </is>
      </c>
      <c r="L1958" s="127" t="inlineStr">
        <is>
          <t>XT414432320TS</t>
        </is>
      </c>
      <c r="M1958" s="127" t="inlineStr">
        <is>
          <t>N</t>
        </is>
      </c>
      <c r="N1958" s="127" t="inlineStr">
        <is>
          <t>Transport</t>
        </is>
      </c>
      <c r="O1958" s="127" t="inlineStr">
        <is>
          <t>N</t>
        </is>
      </c>
      <c r="P1958" s="127" t="inlineStr">
        <is>
          <t>S</t>
        </is>
      </c>
      <c r="Q1958" s="127" t="inlineStr">
        <is>
          <t>ZA</t>
        </is>
      </c>
      <c r="R1958" s="147" t="n">
        <v>4.532</v>
      </c>
      <c r="S1958" s="127" t="inlineStr">
        <is>
          <t>6C</t>
        </is>
      </c>
      <c r="T1958" s="148" t="n">
        <v>13.83</v>
      </c>
      <c r="U1958" s="127" t="inlineStr">
        <is>
          <t>LA RUCHE LOGISTIQUE</t>
        </is>
      </c>
      <c r="W1958" s="8">
        <f>IF(C1958&lt;&gt;2,"",IF(S1958="5X","5XK",IF(S1958="5Y","5YK",IF(S1958="6B","6BK",IF(S1958="6C","6CK","")))))</f>
        <v/>
      </c>
      <c r="X1958" s="8">
        <f>IF(S1958="6B",_xlfn.XLOOKUP(H1958,'Zoning 2shop'!A:A,'Zoning 2shop'!B:B),IF(S1958="6C",_xlfn.XLOOKUP(G1958,'Zoning 2shop'!C:C,'Zoning 2shop'!D:D),""))</f>
        <v/>
      </c>
      <c r="Y1958" s="112">
        <f>AB1958/Z1958</f>
        <v/>
      </c>
      <c r="Z1958" s="4">
        <f>T1958</f>
        <v/>
      </c>
      <c r="AA1958" s="4">
        <f>IF(OR(S1958="6C",S1958="6B",S1958="5X",S1958="5Y"),0.08,0.5)</f>
        <v/>
      </c>
      <c r="AB1958" s="4">
        <f>$AG$5/$AG$2*Z1958</f>
        <v/>
      </c>
      <c r="AC1958" s="19">
        <f>Z1958+AA1958</f>
        <v/>
      </c>
      <c r="AD1958" s="8">
        <f>IF(COUNTIF(Catégories!A:A,N1958)=0,"catégorie inconnue",LOOKUP(N1958,Catégories!A:A,Catégories!B:B))</f>
        <v/>
      </c>
      <c r="AE1958" s="21">
        <f>SUM(Z1958:AB1958)</f>
        <v/>
      </c>
    </row>
    <row r="1959" hidden="1" s="101">
      <c r="B1959" s="127" t="inlineStr">
        <is>
          <t>13624021</t>
        </is>
      </c>
      <c r="C1959" s="127" t="inlineStr">
        <is>
          <t>2</t>
        </is>
      </c>
      <c r="D1959" s="123" t="n">
        <v>46163</v>
      </c>
      <c r="E1959" s="127" t="inlineStr">
        <is>
          <t>10825</t>
        </is>
      </c>
      <c r="F1959" s="127" t="inlineStr">
        <is>
          <t>21320</t>
        </is>
      </c>
      <c r="G1959" s="127" t="inlineStr">
        <is>
          <t>DE</t>
        </is>
      </c>
      <c r="H1959" s="127" t="inlineStr">
        <is>
          <t>FR</t>
        </is>
      </c>
      <c r="I1959" s="127" t="inlineStr">
        <is>
          <t>113503</t>
        </is>
      </c>
      <c r="J1959" s="127" t="inlineStr">
        <is>
          <t>113503</t>
        </is>
      </c>
      <c r="K1959" s="127" t="inlineStr">
        <is>
          <t>999999</t>
        </is>
      </c>
      <c r="L1959" s="127" t="inlineStr">
        <is>
          <t>XT414434379TS</t>
        </is>
      </c>
      <c r="M1959" s="127" t="inlineStr">
        <is>
          <t>N</t>
        </is>
      </c>
      <c r="N1959" s="127" t="inlineStr">
        <is>
          <t>Transport</t>
        </is>
      </c>
      <c r="O1959" s="127" t="inlineStr">
        <is>
          <t>N</t>
        </is>
      </c>
      <c r="P1959" s="127" t="inlineStr">
        <is>
          <t>S</t>
        </is>
      </c>
      <c r="Q1959" s="127" t="inlineStr">
        <is>
          <t>ZA</t>
        </is>
      </c>
      <c r="R1959" s="147" t="n">
        <v>2.957</v>
      </c>
      <c r="S1959" s="127" t="inlineStr">
        <is>
          <t>6C</t>
        </is>
      </c>
      <c r="T1959" s="148" t="n">
        <v>8.369999999999999</v>
      </c>
      <c r="U1959" s="127" t="inlineStr">
        <is>
          <t>LA RUCHE LOGISTIQUE</t>
        </is>
      </c>
      <c r="W1959" s="8">
        <f>IF(C1959&lt;&gt;2,"",IF(S1959="5X","5XK",IF(S1959="5Y","5YK",IF(S1959="6B","6BK",IF(S1959="6C","6CK","")))))</f>
        <v/>
      </c>
      <c r="X1959" s="8">
        <f>IF(S1959="6B",_xlfn.XLOOKUP(H1959,'Zoning 2shop'!A:A,'Zoning 2shop'!B:B),IF(S1959="6C",_xlfn.XLOOKUP(G1959,'Zoning 2shop'!C:C,'Zoning 2shop'!D:D),""))</f>
        <v/>
      </c>
      <c r="Y1959" s="112">
        <f>AB1959/Z1959</f>
        <v/>
      </c>
      <c r="Z1959" s="4">
        <f>T1959</f>
        <v/>
      </c>
      <c r="AA1959" s="4">
        <f>IF(OR(S1959="6C",S1959="6B",S1959="5X",S1959="5Y"),0.08,0.5)</f>
        <v/>
      </c>
      <c r="AB1959" s="4">
        <f>$AG$5/$AG$2*Z1959</f>
        <v/>
      </c>
      <c r="AC1959" s="19">
        <f>Z1959+AA1959</f>
        <v/>
      </c>
      <c r="AD1959" s="8">
        <f>IF(COUNTIF(Catégories!A:A,N1959)=0,"catégorie inconnue",LOOKUP(N1959,Catégories!A:A,Catégories!B:B))</f>
        <v/>
      </c>
      <c r="AE1959" s="21">
        <f>SUM(Z1959:AB1959)</f>
        <v/>
      </c>
    </row>
    <row r="1960" hidden="1" s="101">
      <c r="B1960" s="127" t="inlineStr">
        <is>
          <t>13624021</t>
        </is>
      </c>
      <c r="C1960" s="127" t="inlineStr">
        <is>
          <t>2</t>
        </is>
      </c>
      <c r="D1960" s="123" t="n">
        <v>46163</v>
      </c>
      <c r="E1960" s="127" t="inlineStr">
        <is>
          <t>22527</t>
        </is>
      </c>
      <c r="F1960" s="127" t="inlineStr">
        <is>
          <t>21320</t>
        </is>
      </c>
      <c r="G1960" s="127" t="inlineStr">
        <is>
          <t>DE</t>
        </is>
      </c>
      <c r="H1960" s="127" t="inlineStr">
        <is>
          <t>FR</t>
        </is>
      </c>
      <c r="I1960" s="127" t="inlineStr">
        <is>
          <t>112155</t>
        </is>
      </c>
      <c r="J1960" s="127" t="inlineStr">
        <is>
          <t>112155</t>
        </is>
      </c>
      <c r="K1960" s="127" t="inlineStr">
        <is>
          <t>999999</t>
        </is>
      </c>
      <c r="L1960" s="127" t="inlineStr">
        <is>
          <t>XT414434762TS</t>
        </is>
      </c>
      <c r="M1960" s="127" t="inlineStr">
        <is>
          <t>N</t>
        </is>
      </c>
      <c r="N1960" s="127" t="inlineStr">
        <is>
          <t>Transport</t>
        </is>
      </c>
      <c r="O1960" s="127" t="inlineStr">
        <is>
          <t>N</t>
        </is>
      </c>
      <c r="P1960" s="127" t="inlineStr">
        <is>
          <t>S</t>
        </is>
      </c>
      <c r="Q1960" s="127" t="inlineStr">
        <is>
          <t>ZA</t>
        </is>
      </c>
      <c r="R1960" s="147" t="n">
        <v>0.06</v>
      </c>
      <c r="S1960" s="127" t="inlineStr">
        <is>
          <t>6C</t>
        </is>
      </c>
      <c r="T1960" s="148" t="n">
        <v>5.33</v>
      </c>
      <c r="U1960" s="127" t="inlineStr">
        <is>
          <t>LA RUCHE LOGISTIQUE</t>
        </is>
      </c>
      <c r="W1960" s="8">
        <f>IF(C1960&lt;&gt;2,"",IF(S1960="5X","5XK",IF(S1960="5Y","5YK",IF(S1960="6B","6BK",IF(S1960="6C","6CK","")))))</f>
        <v/>
      </c>
      <c r="X1960" s="8">
        <f>IF(S1960="6B",_xlfn.XLOOKUP(H1960,'Zoning 2shop'!A:A,'Zoning 2shop'!B:B),IF(S1960="6C",_xlfn.XLOOKUP(G1960,'Zoning 2shop'!C:C,'Zoning 2shop'!D:D),""))</f>
        <v/>
      </c>
      <c r="Y1960" s="112">
        <f>AB1960/Z1960</f>
        <v/>
      </c>
      <c r="Z1960" s="4">
        <f>T1960</f>
        <v/>
      </c>
      <c r="AA1960" s="4">
        <f>IF(OR(S1960="6C",S1960="6B",S1960="5X",S1960="5Y"),0.08,0.5)</f>
        <v/>
      </c>
      <c r="AB1960" s="4">
        <f>$AG$5/$AG$2*Z1960</f>
        <v/>
      </c>
      <c r="AC1960" s="19">
        <f>Z1960+AA1960</f>
        <v/>
      </c>
      <c r="AD1960" s="8">
        <f>IF(COUNTIF(Catégories!A:A,N1960)=0,"catégorie inconnue",LOOKUP(N1960,Catégories!A:A,Catégories!B:B))</f>
        <v/>
      </c>
      <c r="AE1960" s="21">
        <f>SUM(Z1960:AB1960)</f>
        <v/>
      </c>
    </row>
    <row r="1961" hidden="1" s="101">
      <c r="B1961" s="127" t="inlineStr">
        <is>
          <t>13624021</t>
        </is>
      </c>
      <c r="C1961" s="127" t="inlineStr">
        <is>
          <t>2</t>
        </is>
      </c>
      <c r="D1961" s="123" t="n">
        <v>46163</v>
      </c>
      <c r="E1961" s="127" t="inlineStr">
        <is>
          <t>88094</t>
        </is>
      </c>
      <c r="F1961" s="127" t="inlineStr">
        <is>
          <t>21320</t>
        </is>
      </c>
      <c r="G1961" s="127" t="inlineStr">
        <is>
          <t>DE</t>
        </is>
      </c>
      <c r="H1961" s="127" t="inlineStr">
        <is>
          <t>FR</t>
        </is>
      </c>
      <c r="I1961" s="127" t="inlineStr">
        <is>
          <t>114030</t>
        </is>
      </c>
      <c r="J1961" s="127" t="inlineStr">
        <is>
          <t>114030</t>
        </is>
      </c>
      <c r="K1961" s="127" t="inlineStr">
        <is>
          <t>999999</t>
        </is>
      </c>
      <c r="L1961" s="127" t="inlineStr">
        <is>
          <t>XT414436508TS</t>
        </is>
      </c>
      <c r="M1961" s="127" t="inlineStr">
        <is>
          <t>N</t>
        </is>
      </c>
      <c r="N1961" s="127" t="inlineStr">
        <is>
          <t>Transport</t>
        </is>
      </c>
      <c r="O1961" s="127" t="inlineStr">
        <is>
          <t>N</t>
        </is>
      </c>
      <c r="P1961" s="127" t="inlineStr">
        <is>
          <t>S</t>
        </is>
      </c>
      <c r="Q1961" s="127" t="inlineStr">
        <is>
          <t>ZA</t>
        </is>
      </c>
      <c r="R1961" s="147" t="n">
        <v>1.55</v>
      </c>
      <c r="S1961" s="127" t="inlineStr">
        <is>
          <t>6C</t>
        </is>
      </c>
      <c r="T1961" s="148" t="n">
        <v>5.88</v>
      </c>
      <c r="U1961" s="127" t="inlineStr">
        <is>
          <t>LA RUCHE LOGISTIQUE</t>
        </is>
      </c>
      <c r="W1961" s="8">
        <f>IF(C1961&lt;&gt;2,"",IF(S1961="5X","5XK",IF(S1961="5Y","5YK",IF(S1961="6B","6BK",IF(S1961="6C","6CK","")))))</f>
        <v/>
      </c>
      <c r="X1961" s="8">
        <f>IF(S1961="6B",_xlfn.XLOOKUP(H1961,'Zoning 2shop'!A:A,'Zoning 2shop'!B:B),IF(S1961="6C",_xlfn.XLOOKUP(G1961,'Zoning 2shop'!C:C,'Zoning 2shop'!D:D),""))</f>
        <v/>
      </c>
      <c r="Y1961" s="112">
        <f>AB1961/Z1961</f>
        <v/>
      </c>
      <c r="Z1961" s="4">
        <f>T1961</f>
        <v/>
      </c>
      <c r="AA1961" s="4">
        <f>IF(OR(S1961="6C",S1961="6B",S1961="5X",S1961="5Y"),0.08,0.5)</f>
        <v/>
      </c>
      <c r="AB1961" s="4">
        <f>$AG$5/$AG$2*Z1961</f>
        <v/>
      </c>
      <c r="AC1961" s="19">
        <f>Z1961+AA1961</f>
        <v/>
      </c>
      <c r="AD1961" s="8">
        <f>IF(COUNTIF(Catégories!A:A,N1961)=0,"catégorie inconnue",LOOKUP(N1961,Catégories!A:A,Catégories!B:B))</f>
        <v/>
      </c>
      <c r="AE1961" s="21">
        <f>SUM(Z1961:AB1961)</f>
        <v/>
      </c>
    </row>
    <row r="1962" hidden="1" s="101">
      <c r="B1962" s="127" t="inlineStr">
        <is>
          <t>13624021</t>
        </is>
      </c>
      <c r="C1962" s="127" t="inlineStr">
        <is>
          <t>2</t>
        </is>
      </c>
      <c r="D1962" s="123" t="n">
        <v>46163</v>
      </c>
      <c r="E1962" s="127" t="inlineStr">
        <is>
          <t>68526</t>
        </is>
      </c>
      <c r="F1962" s="127" t="inlineStr">
        <is>
          <t>21320</t>
        </is>
      </c>
      <c r="G1962" s="127" t="inlineStr">
        <is>
          <t>DE</t>
        </is>
      </c>
      <c r="H1962" s="127" t="inlineStr">
        <is>
          <t>FR</t>
        </is>
      </c>
      <c r="I1962" s="127" t="inlineStr">
        <is>
          <t>112573</t>
        </is>
      </c>
      <c r="J1962" s="127" t="inlineStr">
        <is>
          <t>112573</t>
        </is>
      </c>
      <c r="K1962" s="127" t="inlineStr">
        <is>
          <t>999999</t>
        </is>
      </c>
      <c r="L1962" s="127" t="inlineStr">
        <is>
          <t>XT414438279TS</t>
        </is>
      </c>
      <c r="M1962" s="127" t="inlineStr">
        <is>
          <t>N</t>
        </is>
      </c>
      <c r="N1962" s="127" t="inlineStr">
        <is>
          <t>Transport</t>
        </is>
      </c>
      <c r="O1962" s="127" t="inlineStr">
        <is>
          <t>N</t>
        </is>
      </c>
      <c r="P1962" s="127" t="inlineStr">
        <is>
          <t>S</t>
        </is>
      </c>
      <c r="Q1962" s="127" t="inlineStr">
        <is>
          <t>ZA</t>
        </is>
      </c>
      <c r="R1962" s="147" t="n">
        <v>0.29</v>
      </c>
      <c r="S1962" s="127" t="inlineStr">
        <is>
          <t>6C</t>
        </is>
      </c>
      <c r="T1962" s="148" t="n">
        <v>5.33</v>
      </c>
      <c r="U1962" s="127" t="inlineStr">
        <is>
          <t>LA RUCHE LOGISTIQUE</t>
        </is>
      </c>
      <c r="W1962" s="8">
        <f>IF(C1962&lt;&gt;2,"",IF(S1962="5X","5XK",IF(S1962="5Y","5YK",IF(S1962="6B","6BK",IF(S1962="6C","6CK","")))))</f>
        <v/>
      </c>
      <c r="X1962" s="8">
        <f>IF(S1962="6B",_xlfn.XLOOKUP(H1962,'Zoning 2shop'!A:A,'Zoning 2shop'!B:B),IF(S1962="6C",_xlfn.XLOOKUP(G1962,'Zoning 2shop'!C:C,'Zoning 2shop'!D:D),""))</f>
        <v/>
      </c>
      <c r="Y1962" s="112">
        <f>AB1962/Z1962</f>
        <v/>
      </c>
      <c r="Z1962" s="4">
        <f>T1962</f>
        <v/>
      </c>
      <c r="AA1962" s="4">
        <f>IF(OR(S1962="6C",S1962="6B",S1962="5X",S1962="5Y"),0.08,0.5)</f>
        <v/>
      </c>
      <c r="AB1962" s="4">
        <f>$AG$5/$AG$2*Z1962</f>
        <v/>
      </c>
      <c r="AC1962" s="19">
        <f>Z1962+AA1962</f>
        <v/>
      </c>
      <c r="AD1962" s="8">
        <f>IF(COUNTIF(Catégories!A:A,N1962)=0,"catégorie inconnue",LOOKUP(N1962,Catégories!A:A,Catégories!B:B))</f>
        <v/>
      </c>
      <c r="AE1962" s="21">
        <f>SUM(Z1962:AB1962)</f>
        <v/>
      </c>
    </row>
    <row r="1963" hidden="1" s="101">
      <c r="B1963" s="127" t="inlineStr">
        <is>
          <t>13624021</t>
        </is>
      </c>
      <c r="C1963" s="127" t="inlineStr">
        <is>
          <t>2</t>
        </is>
      </c>
      <c r="D1963" s="123" t="n">
        <v>46163</v>
      </c>
      <c r="E1963" s="127" t="inlineStr">
        <is>
          <t>22926</t>
        </is>
      </c>
      <c r="F1963" s="127" t="inlineStr">
        <is>
          <t>21320</t>
        </is>
      </c>
      <c r="G1963" s="127" t="inlineStr">
        <is>
          <t>DE</t>
        </is>
      </c>
      <c r="H1963" s="127" t="inlineStr">
        <is>
          <t>FR</t>
        </is>
      </c>
      <c r="I1963" s="127" t="inlineStr">
        <is>
          <t>114036</t>
        </is>
      </c>
      <c r="J1963" s="127" t="inlineStr">
        <is>
          <t>114036</t>
        </is>
      </c>
      <c r="K1963" s="127" t="inlineStr">
        <is>
          <t>999999</t>
        </is>
      </c>
      <c r="L1963" s="127" t="inlineStr">
        <is>
          <t>XT414438645TS</t>
        </is>
      </c>
      <c r="M1963" s="127" t="inlineStr">
        <is>
          <t>N</t>
        </is>
      </c>
      <c r="N1963" s="127" t="inlineStr">
        <is>
          <t>Transport</t>
        </is>
      </c>
      <c r="O1963" s="127" t="inlineStr">
        <is>
          <t>N</t>
        </is>
      </c>
      <c r="P1963" s="127" t="inlineStr">
        <is>
          <t>S</t>
        </is>
      </c>
      <c r="Q1963" s="127" t="inlineStr">
        <is>
          <t>ZA</t>
        </is>
      </c>
      <c r="R1963" s="147" t="n">
        <v>4.638</v>
      </c>
      <c r="S1963" s="127" t="inlineStr">
        <is>
          <t>6C</t>
        </is>
      </c>
      <c r="T1963" s="148" t="n">
        <v>9.69</v>
      </c>
      <c r="U1963" s="127" t="inlineStr">
        <is>
          <t>LA RUCHE LOGISTIQUE</t>
        </is>
      </c>
      <c r="W1963" s="8">
        <f>IF(C1963&lt;&gt;2,"",IF(S1963="5X","5XK",IF(S1963="5Y","5YK",IF(S1963="6B","6BK",IF(S1963="6C","6CK","")))))</f>
        <v/>
      </c>
      <c r="X1963" s="8">
        <f>IF(S1963="6B",_xlfn.XLOOKUP(H1963,'Zoning 2shop'!A:A,'Zoning 2shop'!B:B),IF(S1963="6C",_xlfn.XLOOKUP(G1963,'Zoning 2shop'!C:C,'Zoning 2shop'!D:D),""))</f>
        <v/>
      </c>
      <c r="Y1963" s="112">
        <f>AB1963/Z1963</f>
        <v/>
      </c>
      <c r="Z1963" s="4">
        <f>T1963</f>
        <v/>
      </c>
      <c r="AA1963" s="4">
        <f>IF(OR(S1963="6C",S1963="6B",S1963="5X",S1963="5Y"),0.08,0.5)</f>
        <v/>
      </c>
      <c r="AB1963" s="4">
        <f>$AG$5/$AG$2*Z1963</f>
        <v/>
      </c>
      <c r="AC1963" s="19">
        <f>Z1963+AA1963</f>
        <v/>
      </c>
      <c r="AD1963" s="8">
        <f>IF(COUNTIF(Catégories!A:A,N1963)=0,"catégorie inconnue",LOOKUP(N1963,Catégories!A:A,Catégories!B:B))</f>
        <v/>
      </c>
      <c r="AE1963" s="21">
        <f>SUM(Z1963:AB1963)</f>
        <v/>
      </c>
    </row>
    <row r="1964" hidden="1" s="101">
      <c r="B1964" s="127" t="inlineStr">
        <is>
          <t>13624021</t>
        </is>
      </c>
      <c r="C1964" s="127" t="inlineStr">
        <is>
          <t>2</t>
        </is>
      </c>
      <c r="D1964" s="123" t="n">
        <v>46163</v>
      </c>
      <c r="E1964" s="127" t="inlineStr">
        <is>
          <t>2670</t>
        </is>
      </c>
      <c r="F1964" s="127" t="inlineStr">
        <is>
          <t>21320</t>
        </is>
      </c>
      <c r="G1964" s="127" t="inlineStr">
        <is>
          <t>DK</t>
        </is>
      </c>
      <c r="H1964" s="127" t="inlineStr">
        <is>
          <t>FR</t>
        </is>
      </c>
      <c r="I1964" s="127" t="inlineStr">
        <is>
          <t>111077</t>
        </is>
      </c>
      <c r="J1964" s="127" t="inlineStr">
        <is>
          <t>111077</t>
        </is>
      </c>
      <c r="K1964" s="127" t="inlineStr">
        <is>
          <t>999999</t>
        </is>
      </c>
      <c r="L1964" s="127" t="inlineStr">
        <is>
          <t>XT414439098TS</t>
        </is>
      </c>
      <c r="M1964" s="127" t="inlineStr">
        <is>
          <t>N</t>
        </is>
      </c>
      <c r="N1964" s="127" t="inlineStr">
        <is>
          <t>Transport</t>
        </is>
      </c>
      <c r="O1964" s="127" t="inlineStr">
        <is>
          <t>N</t>
        </is>
      </c>
      <c r="P1964" s="127" t="inlineStr">
        <is>
          <t>S</t>
        </is>
      </c>
      <c r="Q1964" s="127" t="inlineStr">
        <is>
          <t>ZA</t>
        </is>
      </c>
      <c r="R1964" s="147" t="n">
        <v>0.23</v>
      </c>
      <c r="S1964" s="127" t="inlineStr">
        <is>
          <t>6C</t>
        </is>
      </c>
      <c r="T1964" s="148" t="n">
        <v>9.470000000000001</v>
      </c>
      <c r="U1964" s="127" t="inlineStr">
        <is>
          <t>LA RUCHE LOGISTIQUE</t>
        </is>
      </c>
      <c r="W1964" s="8">
        <f>IF(C1964&lt;&gt;2,"",IF(S1964="5X","5XK",IF(S1964="5Y","5YK",IF(S1964="6B","6BK",IF(S1964="6C","6CK","")))))</f>
        <v/>
      </c>
      <c r="X1964" s="8">
        <f>IF(S1964="6B",_xlfn.XLOOKUP(H1964,'Zoning 2shop'!A:A,'Zoning 2shop'!B:B),IF(S1964="6C",_xlfn.XLOOKUP(G1964,'Zoning 2shop'!C:C,'Zoning 2shop'!D:D),""))</f>
        <v/>
      </c>
      <c r="Y1964" s="112">
        <f>AB1964/Z1964</f>
        <v/>
      </c>
      <c r="Z1964" s="4">
        <f>T1964</f>
        <v/>
      </c>
      <c r="AA1964" s="4">
        <f>IF(OR(S1964="6C",S1964="6B",S1964="5X",S1964="5Y"),0.08,0.5)</f>
        <v/>
      </c>
      <c r="AB1964" s="4">
        <f>$AG$5/$AG$2*Z1964</f>
        <v/>
      </c>
      <c r="AC1964" s="19">
        <f>Z1964+AA1964</f>
        <v/>
      </c>
      <c r="AD1964" s="8">
        <f>IF(COUNTIF(Catégories!A:A,N1964)=0,"catégorie inconnue",LOOKUP(N1964,Catégories!A:A,Catégories!B:B))</f>
        <v/>
      </c>
      <c r="AE1964" s="21">
        <f>SUM(Z1964:AB1964)</f>
        <v/>
      </c>
    </row>
    <row r="1965" hidden="1" s="101">
      <c r="B1965" s="127" t="inlineStr">
        <is>
          <t>13624021</t>
        </is>
      </c>
      <c r="C1965" s="127" t="inlineStr">
        <is>
          <t>2</t>
        </is>
      </c>
      <c r="D1965" s="123" t="n">
        <v>46163</v>
      </c>
      <c r="E1965" s="127" t="inlineStr">
        <is>
          <t>2670</t>
        </is>
      </c>
      <c r="F1965" s="127" t="inlineStr">
        <is>
          <t>21320</t>
        </is>
      </c>
      <c r="G1965" s="127" t="inlineStr">
        <is>
          <t>DK</t>
        </is>
      </c>
      <c r="H1965" s="127" t="inlineStr">
        <is>
          <t>FR</t>
        </is>
      </c>
      <c r="I1965" s="127" t="inlineStr">
        <is>
          <t>113247</t>
        </is>
      </c>
      <c r="J1965" s="127" t="inlineStr">
        <is>
          <t>113247</t>
        </is>
      </c>
      <c r="K1965" s="127" t="inlineStr">
        <is>
          <t>999999</t>
        </is>
      </c>
      <c r="L1965" s="127" t="inlineStr">
        <is>
          <t>XT414439402TS</t>
        </is>
      </c>
      <c r="M1965" s="127" t="inlineStr">
        <is>
          <t>N</t>
        </is>
      </c>
      <c r="N1965" s="127" t="inlineStr">
        <is>
          <t>Transport</t>
        </is>
      </c>
      <c r="O1965" s="127" t="inlineStr">
        <is>
          <t>N</t>
        </is>
      </c>
      <c r="P1965" s="127" t="inlineStr">
        <is>
          <t>S</t>
        </is>
      </c>
      <c r="Q1965" s="127" t="inlineStr">
        <is>
          <t>ZA</t>
        </is>
      </c>
      <c r="R1965" s="147" t="n">
        <v>6.134</v>
      </c>
      <c r="S1965" s="127" t="inlineStr">
        <is>
          <t>6C</t>
        </is>
      </c>
      <c r="T1965" s="148" t="n">
        <v>15.15</v>
      </c>
      <c r="U1965" s="127" t="inlineStr">
        <is>
          <t>LA RUCHE LOGISTIQUE</t>
        </is>
      </c>
      <c r="W1965" s="8">
        <f>IF(C1965&lt;&gt;2,"",IF(S1965="5X","5XK",IF(S1965="5Y","5YK",IF(S1965="6B","6BK",IF(S1965="6C","6CK","")))))</f>
        <v/>
      </c>
      <c r="X1965" s="8">
        <f>IF(S1965="6B",_xlfn.XLOOKUP(H1965,'Zoning 2shop'!A:A,'Zoning 2shop'!B:B),IF(S1965="6C",_xlfn.XLOOKUP(G1965,'Zoning 2shop'!C:C,'Zoning 2shop'!D:D),""))</f>
        <v/>
      </c>
      <c r="Y1965" s="112">
        <f>AB1965/Z1965</f>
        <v/>
      </c>
      <c r="Z1965" s="4">
        <f>T1965</f>
        <v/>
      </c>
      <c r="AA1965" s="4">
        <f>IF(OR(S1965="6C",S1965="6B",S1965="5X",S1965="5Y"),0.08,0.5)</f>
        <v/>
      </c>
      <c r="AB1965" s="4">
        <f>$AG$5/$AG$2*Z1965</f>
        <v/>
      </c>
      <c r="AC1965" s="19">
        <f>Z1965+AA1965</f>
        <v/>
      </c>
      <c r="AD1965" s="8">
        <f>IF(COUNTIF(Catégories!A:A,N1965)=0,"catégorie inconnue",LOOKUP(N1965,Catégories!A:A,Catégories!B:B))</f>
        <v/>
      </c>
      <c r="AE1965" s="21">
        <f>SUM(Z1965:AB1965)</f>
        <v/>
      </c>
    </row>
    <row r="1966" hidden="1" s="101">
      <c r="B1966" s="127" t="inlineStr">
        <is>
          <t>13624021</t>
        </is>
      </c>
      <c r="C1966" s="127" t="inlineStr">
        <is>
          <t>2</t>
        </is>
      </c>
      <c r="D1966" s="123" t="n">
        <v>46163</v>
      </c>
      <c r="E1966" s="127" t="inlineStr">
        <is>
          <t>2610</t>
        </is>
      </c>
      <c r="F1966" s="127" t="inlineStr">
        <is>
          <t>21320</t>
        </is>
      </c>
      <c r="G1966" s="127" t="inlineStr">
        <is>
          <t>DK</t>
        </is>
      </c>
      <c r="H1966" s="127" t="inlineStr">
        <is>
          <t>FR</t>
        </is>
      </c>
      <c r="I1966" s="127" t="inlineStr">
        <is>
          <t>110366</t>
        </is>
      </c>
      <c r="J1966" s="127" t="inlineStr">
        <is>
          <t>110366</t>
        </is>
      </c>
      <c r="K1966" s="127" t="inlineStr">
        <is>
          <t>999999</t>
        </is>
      </c>
      <c r="L1966" s="127" t="inlineStr">
        <is>
          <t>XT414440768TS</t>
        </is>
      </c>
      <c r="M1966" s="127" t="inlineStr">
        <is>
          <t>N</t>
        </is>
      </c>
      <c r="N1966" s="127" t="inlineStr">
        <is>
          <t>Transport</t>
        </is>
      </c>
      <c r="O1966" s="127" t="inlineStr">
        <is>
          <t>N</t>
        </is>
      </c>
      <c r="P1966" s="127" t="inlineStr">
        <is>
          <t>S</t>
        </is>
      </c>
      <c r="Q1966" s="127" t="inlineStr">
        <is>
          <t>ZA</t>
        </is>
      </c>
      <c r="R1966" s="147" t="n">
        <v>2.091</v>
      </c>
      <c r="S1966" s="127" t="inlineStr">
        <is>
          <t>6C</t>
        </is>
      </c>
      <c r="T1966" s="148" t="n">
        <v>12.51</v>
      </c>
      <c r="U1966" s="127" t="inlineStr">
        <is>
          <t>LA RUCHE LOGISTIQUE</t>
        </is>
      </c>
      <c r="W1966" s="8">
        <f>IF(C1966&lt;&gt;2,"",IF(S1966="5X","5XK",IF(S1966="5Y","5YK",IF(S1966="6B","6BK",IF(S1966="6C","6CK","")))))</f>
        <v/>
      </c>
      <c r="X1966" s="8">
        <f>IF(S1966="6B",_xlfn.XLOOKUP(H1966,'Zoning 2shop'!A:A,'Zoning 2shop'!B:B),IF(S1966="6C",_xlfn.XLOOKUP(G1966,'Zoning 2shop'!C:C,'Zoning 2shop'!D:D),""))</f>
        <v/>
      </c>
      <c r="Y1966" s="112">
        <f>AB1966/Z1966</f>
        <v/>
      </c>
      <c r="Z1966" s="4">
        <f>T1966</f>
        <v/>
      </c>
      <c r="AA1966" s="4">
        <f>IF(OR(S1966="6C",S1966="6B",S1966="5X",S1966="5Y"),0.08,0.5)</f>
        <v/>
      </c>
      <c r="AB1966" s="4">
        <f>$AG$5/$AG$2*Z1966</f>
        <v/>
      </c>
      <c r="AC1966" s="19">
        <f>Z1966+AA1966</f>
        <v/>
      </c>
      <c r="AD1966" s="8">
        <f>IF(COUNTIF(Catégories!A:A,N1966)=0,"catégorie inconnue",LOOKUP(N1966,Catégories!A:A,Catégories!B:B))</f>
        <v/>
      </c>
      <c r="AE1966" s="21">
        <f>SUM(Z1966:AB1966)</f>
        <v/>
      </c>
    </row>
    <row r="1967" hidden="1" s="101">
      <c r="B1967" s="127" t="inlineStr">
        <is>
          <t>13624021</t>
        </is>
      </c>
      <c r="C1967" s="127" t="inlineStr">
        <is>
          <t>2</t>
        </is>
      </c>
      <c r="D1967" s="123" t="n">
        <v>46163</v>
      </c>
      <c r="E1967" s="127" t="inlineStr">
        <is>
          <t>76829</t>
        </is>
      </c>
      <c r="F1967" s="127" t="inlineStr">
        <is>
          <t>21320</t>
        </is>
      </c>
      <c r="G1967" s="127" t="inlineStr">
        <is>
          <t>DE</t>
        </is>
      </c>
      <c r="H1967" s="127" t="inlineStr">
        <is>
          <t>FR</t>
        </is>
      </c>
      <c r="I1967" s="127" t="inlineStr">
        <is>
          <t>114028</t>
        </is>
      </c>
      <c r="J1967" s="127" t="inlineStr">
        <is>
          <t>114028</t>
        </is>
      </c>
      <c r="K1967" s="127" t="inlineStr">
        <is>
          <t>999999</t>
        </is>
      </c>
      <c r="L1967" s="127" t="inlineStr">
        <is>
          <t>XT414440860TS</t>
        </is>
      </c>
      <c r="M1967" s="127" t="inlineStr">
        <is>
          <t>N</t>
        </is>
      </c>
      <c r="N1967" s="127" t="inlineStr">
        <is>
          <t>Transport</t>
        </is>
      </c>
      <c r="O1967" s="127" t="inlineStr">
        <is>
          <t>N</t>
        </is>
      </c>
      <c r="P1967" s="127" t="inlineStr">
        <is>
          <t>S</t>
        </is>
      </c>
      <c r="Q1967" s="127" t="inlineStr">
        <is>
          <t>ZA</t>
        </is>
      </c>
      <c r="R1967" s="147" t="n">
        <v>4.365</v>
      </c>
      <c r="S1967" s="127" t="inlineStr">
        <is>
          <t>6C</t>
        </is>
      </c>
      <c r="T1967" s="148" t="n">
        <v>9.69</v>
      </c>
      <c r="U1967" s="127" t="inlineStr">
        <is>
          <t>LA RUCHE LOGISTIQUE</t>
        </is>
      </c>
      <c r="W1967" s="8">
        <f>IF(C1967&lt;&gt;2,"",IF(S1967="5X","5XK",IF(S1967="5Y","5YK",IF(S1967="6B","6BK",IF(S1967="6C","6CK","")))))</f>
        <v/>
      </c>
      <c r="X1967" s="8">
        <f>IF(S1967="6B",_xlfn.XLOOKUP(H1967,'Zoning 2shop'!A:A,'Zoning 2shop'!B:B),IF(S1967="6C",_xlfn.XLOOKUP(G1967,'Zoning 2shop'!C:C,'Zoning 2shop'!D:D),""))</f>
        <v/>
      </c>
      <c r="Y1967" s="112">
        <f>AB1967/Z1967</f>
        <v/>
      </c>
      <c r="Z1967" s="4">
        <f>T1967</f>
        <v/>
      </c>
      <c r="AA1967" s="4">
        <f>IF(OR(S1967="6C",S1967="6B",S1967="5X",S1967="5Y"),0.08,0.5)</f>
        <v/>
      </c>
      <c r="AB1967" s="4">
        <f>$AG$5/$AG$2*Z1967</f>
        <v/>
      </c>
      <c r="AC1967" s="19">
        <f>Z1967+AA1967</f>
        <v/>
      </c>
      <c r="AD1967" s="8">
        <f>IF(COUNTIF(Catégories!A:A,N1967)=0,"catégorie inconnue",LOOKUP(N1967,Catégories!A:A,Catégories!B:B))</f>
        <v/>
      </c>
      <c r="AE1967" s="21">
        <f>SUM(Z1967:AB1967)</f>
        <v/>
      </c>
    </row>
    <row r="1968" hidden="1" s="101">
      <c r="B1968" s="127" t="inlineStr">
        <is>
          <t>13624021</t>
        </is>
      </c>
      <c r="C1968" s="127" t="inlineStr">
        <is>
          <t>2</t>
        </is>
      </c>
      <c r="D1968" s="123" t="n">
        <v>46163</v>
      </c>
      <c r="E1968" s="127" t="inlineStr">
        <is>
          <t>95234</t>
        </is>
      </c>
      <c r="F1968" s="127" t="inlineStr">
        <is>
          <t>21320</t>
        </is>
      </c>
      <c r="G1968" s="127" t="inlineStr">
        <is>
          <t>DE</t>
        </is>
      </c>
      <c r="H1968" s="127" t="inlineStr">
        <is>
          <t>FR</t>
        </is>
      </c>
      <c r="I1968" s="127" t="inlineStr">
        <is>
          <t>114166</t>
        </is>
      </c>
      <c r="J1968" s="127" t="inlineStr">
        <is>
          <t>114166</t>
        </is>
      </c>
      <c r="K1968" s="127" t="inlineStr">
        <is>
          <t>999999</t>
        </is>
      </c>
      <c r="L1968" s="127" t="inlineStr">
        <is>
          <t>XT414442579TS</t>
        </is>
      </c>
      <c r="M1968" s="127" t="inlineStr">
        <is>
          <t>N</t>
        </is>
      </c>
      <c r="N1968" s="127" t="inlineStr">
        <is>
          <t>Transport</t>
        </is>
      </c>
      <c r="O1968" s="127" t="inlineStr">
        <is>
          <t>N</t>
        </is>
      </c>
      <c r="P1968" s="127" t="inlineStr">
        <is>
          <t>S</t>
        </is>
      </c>
      <c r="Q1968" s="127" t="inlineStr">
        <is>
          <t>ZA</t>
        </is>
      </c>
      <c r="R1968" s="147" t="n">
        <v>5.544</v>
      </c>
      <c r="S1968" s="127" t="inlineStr">
        <is>
          <t>6C</t>
        </is>
      </c>
      <c r="T1968" s="148" t="n">
        <v>10.35</v>
      </c>
      <c r="U1968" s="127" t="inlineStr">
        <is>
          <t>LA RUCHE LOGISTIQUE</t>
        </is>
      </c>
      <c r="W1968" s="8">
        <f>IF(C1968&lt;&gt;2,"",IF(S1968="5X","5XK",IF(S1968="5Y","5YK",IF(S1968="6B","6BK",IF(S1968="6C","6CK","")))))</f>
        <v/>
      </c>
      <c r="X1968" s="8">
        <f>IF(S1968="6B",_xlfn.XLOOKUP(H1968,'Zoning 2shop'!A:A,'Zoning 2shop'!B:B),IF(S1968="6C",_xlfn.XLOOKUP(G1968,'Zoning 2shop'!C:C,'Zoning 2shop'!D:D),""))</f>
        <v/>
      </c>
      <c r="Y1968" s="112">
        <f>AB1968/Z1968</f>
        <v/>
      </c>
      <c r="Z1968" s="4">
        <f>T1968</f>
        <v/>
      </c>
      <c r="AA1968" s="4">
        <f>IF(OR(S1968="6C",S1968="6B",S1968="5X",S1968="5Y"),0.08,0.5)</f>
        <v/>
      </c>
      <c r="AB1968" s="4">
        <f>$AG$5/$AG$2*Z1968</f>
        <v/>
      </c>
      <c r="AC1968" s="19">
        <f>Z1968+AA1968</f>
        <v/>
      </c>
      <c r="AD1968" s="8">
        <f>IF(COUNTIF(Catégories!A:A,N1968)=0,"catégorie inconnue",LOOKUP(N1968,Catégories!A:A,Catégories!B:B))</f>
        <v/>
      </c>
      <c r="AE1968" s="21">
        <f>SUM(Z1968:AB1968)</f>
        <v/>
      </c>
    </row>
    <row r="1969" hidden="1" ht="25.5" customHeight="1" s="101">
      <c r="B1969" s="127" t="inlineStr">
        <is>
          <t>13624021</t>
        </is>
      </c>
      <c r="C1969" s="127" t="inlineStr">
        <is>
          <t>2</t>
        </is>
      </c>
      <c r="D1969" s="123" t="n">
        <v>46163</v>
      </c>
      <c r="E1969" s="127" t="inlineStr">
        <is>
          <t>95234</t>
        </is>
      </c>
      <c r="F1969" s="127" t="inlineStr">
        <is>
          <t>21320</t>
        </is>
      </c>
      <c r="G1969" s="127" t="inlineStr">
        <is>
          <t>DE</t>
        </is>
      </c>
      <c r="H1969" s="127" t="inlineStr">
        <is>
          <t>FR</t>
        </is>
      </c>
      <c r="I1969" s="127" t="inlineStr">
        <is>
          <t>114166</t>
        </is>
      </c>
      <c r="J1969" s="127" t="inlineStr">
        <is>
          <t>114166</t>
        </is>
      </c>
      <c r="K1969" s="127" t="inlineStr">
        <is>
          <t>999999</t>
        </is>
      </c>
      <c r="L1969" s="127" t="inlineStr">
        <is>
          <t>XT414442579TS</t>
        </is>
      </c>
      <c r="M1969" s="127" t="inlineStr">
        <is>
          <t>N</t>
        </is>
      </c>
      <c r="N1969" s="127" t="inlineStr">
        <is>
          <t>Supplement Etiquette Non Conforme</t>
        </is>
      </c>
      <c r="O1969" s="127" t="inlineStr">
        <is>
          <t>N</t>
        </is>
      </c>
      <c r="P1969" s="127" t="n"/>
      <c r="Q1969" s="127" t="inlineStr">
        <is>
          <t>ZA</t>
        </is>
      </c>
      <c r="R1969" s="147" t="n">
        <v>0</v>
      </c>
      <c r="S1969" s="127" t="inlineStr">
        <is>
          <t>6C</t>
        </is>
      </c>
      <c r="T1969" s="148" t="n">
        <v>2</v>
      </c>
      <c r="U1969" s="127" t="inlineStr">
        <is>
          <t>LA RUCHE LOGISTIQUE</t>
        </is>
      </c>
      <c r="W1969" s="8">
        <f>IF(C1969&lt;&gt;2,"",IF(S1969="5X","5XK",IF(S1969="5Y","5YK",IF(S1969="6B","6BK",IF(S1969="6C","6CK","")))))</f>
        <v/>
      </c>
      <c r="X1969" s="8">
        <f>IF(S1969="6B",_xlfn.XLOOKUP(H1969,'Zoning 2shop'!A:A,'Zoning 2shop'!B:B),IF(S1969="6C",_xlfn.XLOOKUP(G1969,'Zoning 2shop'!C:C,'Zoning 2shop'!D:D),""))</f>
        <v/>
      </c>
      <c r="Y1969" s="112">
        <f>AB1969/Z1969</f>
        <v/>
      </c>
      <c r="Z1969" s="4">
        <f>T1969</f>
        <v/>
      </c>
      <c r="AA1969" s="4">
        <f>IF(OR(S1969="6C",S1969="6B",S1969="5X",S1969="5Y"),0.08,0.5)</f>
        <v/>
      </c>
      <c r="AB1969" s="4">
        <f>$AG$5/$AG$2*Z1969</f>
        <v/>
      </c>
      <c r="AC1969" s="19">
        <f>Z1969+AA1969</f>
        <v/>
      </c>
      <c r="AD1969" s="8">
        <f>IF(COUNTIF(Catégories!A:A,N1969)=0,"catégorie inconnue",LOOKUP(N1969,Catégories!A:A,Catégories!B:B))</f>
        <v/>
      </c>
      <c r="AE1969" s="21">
        <f>SUM(Z1969:AB1969)</f>
        <v/>
      </c>
    </row>
    <row r="1970" hidden="1" s="101">
      <c r="B1970" s="127" t="inlineStr">
        <is>
          <t>13624021</t>
        </is>
      </c>
      <c r="C1970" s="127" t="inlineStr">
        <is>
          <t>2</t>
        </is>
      </c>
      <c r="D1970" s="123" t="n">
        <v>46163</v>
      </c>
      <c r="E1970" s="127" t="inlineStr">
        <is>
          <t>91080</t>
        </is>
      </c>
      <c r="F1970" s="127" t="inlineStr">
        <is>
          <t>21320</t>
        </is>
      </c>
      <c r="G1970" s="127" t="inlineStr">
        <is>
          <t>DE</t>
        </is>
      </c>
      <c r="H1970" s="127" t="inlineStr">
        <is>
          <t>FR</t>
        </is>
      </c>
      <c r="I1970" s="127" t="inlineStr">
        <is>
          <t>111320</t>
        </is>
      </c>
      <c r="J1970" s="127" t="inlineStr">
        <is>
          <t>111320</t>
        </is>
      </c>
      <c r="K1970" s="127" t="inlineStr">
        <is>
          <t>999999</t>
        </is>
      </c>
      <c r="L1970" s="127" t="inlineStr">
        <is>
          <t>XT414442843TS</t>
        </is>
      </c>
      <c r="M1970" s="127" t="inlineStr">
        <is>
          <t>N</t>
        </is>
      </c>
      <c r="N1970" s="127" t="inlineStr">
        <is>
          <t>Transport</t>
        </is>
      </c>
      <c r="O1970" s="127" t="inlineStr">
        <is>
          <t>N</t>
        </is>
      </c>
      <c r="P1970" s="127" t="inlineStr">
        <is>
          <t>S</t>
        </is>
      </c>
      <c r="Q1970" s="127" t="inlineStr">
        <is>
          <t>ZA</t>
        </is>
      </c>
      <c r="R1970" s="147" t="n">
        <v>0.04</v>
      </c>
      <c r="S1970" s="127" t="inlineStr">
        <is>
          <t>6C</t>
        </is>
      </c>
      <c r="T1970" s="148" t="n">
        <v>5.33</v>
      </c>
      <c r="U1970" s="127" t="inlineStr">
        <is>
          <t>LA RUCHE LOGISTIQUE</t>
        </is>
      </c>
      <c r="W1970" s="8">
        <f>IF(C1970&lt;&gt;2,"",IF(S1970="5X","5XK",IF(S1970="5Y","5YK",IF(S1970="6B","6BK",IF(S1970="6C","6CK","")))))</f>
        <v/>
      </c>
      <c r="X1970" s="8">
        <f>IF(S1970="6B",_xlfn.XLOOKUP(H1970,'Zoning 2shop'!A:A,'Zoning 2shop'!B:B),IF(S1970="6C",_xlfn.XLOOKUP(G1970,'Zoning 2shop'!C:C,'Zoning 2shop'!D:D),""))</f>
        <v/>
      </c>
      <c r="Y1970" s="112">
        <f>AB1970/Z1970</f>
        <v/>
      </c>
      <c r="Z1970" s="4">
        <f>T1970</f>
        <v/>
      </c>
      <c r="AA1970" s="4">
        <f>IF(OR(S1970="6C",S1970="6B",S1970="5X",S1970="5Y"),0.08,0.5)</f>
        <v/>
      </c>
      <c r="AB1970" s="4">
        <f>$AG$5/$AG$2*Z1970</f>
        <v/>
      </c>
      <c r="AC1970" s="19">
        <f>Z1970+AA1970</f>
        <v/>
      </c>
      <c r="AD1970" s="8">
        <f>IF(COUNTIF(Catégories!A:A,N1970)=0,"catégorie inconnue",LOOKUP(N1970,Catégories!A:A,Catégories!B:B))</f>
        <v/>
      </c>
      <c r="AE1970" s="21">
        <f>SUM(Z1970:AB1970)</f>
        <v/>
      </c>
    </row>
    <row r="1971" hidden="1" s="101">
      <c r="B1971" s="127" t="inlineStr">
        <is>
          <t>13624021</t>
        </is>
      </c>
      <c r="C1971" s="127" t="inlineStr">
        <is>
          <t>2</t>
        </is>
      </c>
      <c r="D1971" s="123" t="n">
        <v>46163</v>
      </c>
      <c r="E1971" s="127" t="inlineStr">
        <is>
          <t>38442</t>
        </is>
      </c>
      <c r="F1971" s="127" t="inlineStr">
        <is>
          <t>21320</t>
        </is>
      </c>
      <c r="G1971" s="127" t="inlineStr">
        <is>
          <t>DE</t>
        </is>
      </c>
      <c r="H1971" s="127" t="inlineStr">
        <is>
          <t>FR</t>
        </is>
      </c>
      <c r="I1971" s="127" t="inlineStr">
        <is>
          <t>113392</t>
        </is>
      </c>
      <c r="J1971" s="127" t="inlineStr">
        <is>
          <t>113392</t>
        </is>
      </c>
      <c r="K1971" s="127" t="inlineStr">
        <is>
          <t>999999</t>
        </is>
      </c>
      <c r="L1971" s="127" t="inlineStr">
        <is>
          <t>XT414443013TS</t>
        </is>
      </c>
      <c r="M1971" s="127" t="inlineStr">
        <is>
          <t>N</t>
        </is>
      </c>
      <c r="N1971" s="127" t="inlineStr">
        <is>
          <t>Transport</t>
        </is>
      </c>
      <c r="O1971" s="127" t="inlineStr">
        <is>
          <t>N</t>
        </is>
      </c>
      <c r="P1971" s="127" t="inlineStr">
        <is>
          <t>S</t>
        </is>
      </c>
      <c r="Q1971" s="127" t="inlineStr">
        <is>
          <t>ZA</t>
        </is>
      </c>
      <c r="R1971" s="147" t="n">
        <v>0.17</v>
      </c>
      <c r="S1971" s="127" t="inlineStr">
        <is>
          <t>6C</t>
        </is>
      </c>
      <c r="T1971" s="148" t="n">
        <v>5.33</v>
      </c>
      <c r="U1971" s="127" t="inlineStr">
        <is>
          <t>LA RUCHE LOGISTIQUE</t>
        </is>
      </c>
      <c r="W1971" s="8">
        <f>IF(C1971&lt;&gt;2,"",IF(S1971="5X","5XK",IF(S1971="5Y","5YK",IF(S1971="6B","6BK",IF(S1971="6C","6CK","")))))</f>
        <v/>
      </c>
      <c r="X1971" s="8">
        <f>IF(S1971="6B",_xlfn.XLOOKUP(H1971,'Zoning 2shop'!A:A,'Zoning 2shop'!B:B),IF(S1971="6C",_xlfn.XLOOKUP(G1971,'Zoning 2shop'!C:C,'Zoning 2shop'!D:D),""))</f>
        <v/>
      </c>
      <c r="Y1971" s="112">
        <f>AB1971/Z1971</f>
        <v/>
      </c>
      <c r="Z1971" s="4">
        <f>T1971</f>
        <v/>
      </c>
      <c r="AA1971" s="4">
        <f>IF(OR(S1971="6C",S1971="6B",S1971="5X",S1971="5Y"),0.08,0.5)</f>
        <v/>
      </c>
      <c r="AB1971" s="4">
        <f>$AG$5/$AG$2*Z1971</f>
        <v/>
      </c>
      <c r="AC1971" s="19">
        <f>Z1971+AA1971</f>
        <v/>
      </c>
      <c r="AD1971" s="8">
        <f>IF(COUNTIF(Catégories!A:A,N1971)=0,"catégorie inconnue",LOOKUP(N1971,Catégories!A:A,Catégories!B:B))</f>
        <v/>
      </c>
      <c r="AE1971" s="21">
        <f>SUM(Z1971:AB1971)</f>
        <v/>
      </c>
    </row>
    <row r="1972" hidden="1" s="101">
      <c r="B1972" s="127" t="inlineStr">
        <is>
          <t>13624021</t>
        </is>
      </c>
      <c r="C1972" s="127" t="inlineStr">
        <is>
          <t>2</t>
        </is>
      </c>
      <c r="D1972" s="123" t="n">
        <v>46163</v>
      </c>
      <c r="E1972" s="127" t="inlineStr">
        <is>
          <t>01129</t>
        </is>
      </c>
      <c r="F1972" s="127" t="inlineStr">
        <is>
          <t>21320</t>
        </is>
      </c>
      <c r="G1972" s="127" t="inlineStr">
        <is>
          <t>DE</t>
        </is>
      </c>
      <c r="H1972" s="127" t="inlineStr">
        <is>
          <t>FR</t>
        </is>
      </c>
      <c r="I1972" s="127" t="inlineStr">
        <is>
          <t>113007</t>
        </is>
      </c>
      <c r="J1972" s="127" t="inlineStr">
        <is>
          <t>113007</t>
        </is>
      </c>
      <c r="K1972" s="127" t="inlineStr">
        <is>
          <t>999999</t>
        </is>
      </c>
      <c r="L1972" s="127" t="inlineStr">
        <is>
          <t>XT414443061TS</t>
        </is>
      </c>
      <c r="M1972" s="127" t="inlineStr">
        <is>
          <t>N</t>
        </is>
      </c>
      <c r="N1972" s="127" t="inlineStr">
        <is>
          <t>Transport</t>
        </is>
      </c>
      <c r="O1972" s="127" t="inlineStr">
        <is>
          <t>N</t>
        </is>
      </c>
      <c r="P1972" s="127" t="inlineStr">
        <is>
          <t>S</t>
        </is>
      </c>
      <c r="Q1972" s="127" t="inlineStr">
        <is>
          <t>ZA</t>
        </is>
      </c>
      <c r="R1972" s="147" t="n">
        <v>4.365</v>
      </c>
      <c r="S1972" s="127" t="inlineStr">
        <is>
          <t>6C</t>
        </is>
      </c>
      <c r="T1972" s="148" t="n">
        <v>9.69</v>
      </c>
      <c r="U1972" s="127" t="inlineStr">
        <is>
          <t>LA RUCHE LOGISTIQUE</t>
        </is>
      </c>
      <c r="W1972" s="8">
        <f>IF(C1972&lt;&gt;2,"",IF(S1972="5X","5XK",IF(S1972="5Y","5YK",IF(S1972="6B","6BK",IF(S1972="6C","6CK","")))))</f>
        <v/>
      </c>
      <c r="X1972" s="8">
        <f>IF(S1972="6B",_xlfn.XLOOKUP(H1972,'Zoning 2shop'!A:A,'Zoning 2shop'!B:B),IF(S1972="6C",_xlfn.XLOOKUP(G1972,'Zoning 2shop'!C:C,'Zoning 2shop'!D:D),""))</f>
        <v/>
      </c>
      <c r="Y1972" s="112">
        <f>AB1972/Z1972</f>
        <v/>
      </c>
      <c r="Z1972" s="4">
        <f>T1972</f>
        <v/>
      </c>
      <c r="AA1972" s="4">
        <f>IF(OR(S1972="6C",S1972="6B",S1972="5X",S1972="5Y"),0.08,0.5)</f>
        <v/>
      </c>
      <c r="AB1972" s="4">
        <f>$AG$5/$AG$2*Z1972</f>
        <v/>
      </c>
      <c r="AC1972" s="19">
        <f>Z1972+AA1972</f>
        <v/>
      </c>
      <c r="AD1972" s="8">
        <f>IF(COUNTIF(Catégories!A:A,N1972)=0,"catégorie inconnue",LOOKUP(N1972,Catégories!A:A,Catégories!B:B))</f>
        <v/>
      </c>
      <c r="AE1972" s="21">
        <f>SUM(Z1972:AB1972)</f>
        <v/>
      </c>
    </row>
    <row r="1973" hidden="1" s="101">
      <c r="B1973" s="127" t="inlineStr">
        <is>
          <t>13624021</t>
        </is>
      </c>
      <c r="C1973" s="127" t="inlineStr">
        <is>
          <t>2</t>
        </is>
      </c>
      <c r="D1973" s="123" t="n">
        <v>46163</v>
      </c>
      <c r="E1973" s="127" t="inlineStr">
        <is>
          <t>382 96</t>
        </is>
      </c>
      <c r="F1973" s="127" t="inlineStr">
        <is>
          <t>21320</t>
        </is>
      </c>
      <c r="G1973" s="127" t="inlineStr">
        <is>
          <t>SE</t>
        </is>
      </c>
      <c r="H1973" s="127" t="inlineStr">
        <is>
          <t>FR</t>
        </is>
      </c>
      <c r="I1973" s="127" t="inlineStr">
        <is>
          <t>110853</t>
        </is>
      </c>
      <c r="J1973" s="127" t="inlineStr">
        <is>
          <t>110853</t>
        </is>
      </c>
      <c r="K1973" s="127" t="inlineStr">
        <is>
          <t>999999</t>
        </is>
      </c>
      <c r="L1973" s="127" t="inlineStr">
        <is>
          <t>XT414443185TS</t>
        </is>
      </c>
      <c r="M1973" s="127" t="inlineStr">
        <is>
          <t>N</t>
        </is>
      </c>
      <c r="N1973" s="127" t="inlineStr">
        <is>
          <t>Transport</t>
        </is>
      </c>
      <c r="O1973" s="127" t="inlineStr">
        <is>
          <t>N</t>
        </is>
      </c>
      <c r="P1973" s="127" t="inlineStr">
        <is>
          <t>S</t>
        </is>
      </c>
      <c r="Q1973" s="127" t="inlineStr">
        <is>
          <t>ZA</t>
        </is>
      </c>
      <c r="R1973" s="147" t="n">
        <v>4.532</v>
      </c>
      <c r="S1973" s="127" t="inlineStr">
        <is>
          <t>6C</t>
        </is>
      </c>
      <c r="T1973" s="148" t="n">
        <v>14.68</v>
      </c>
      <c r="U1973" s="127" t="inlineStr">
        <is>
          <t>LA RUCHE LOGISTIQUE</t>
        </is>
      </c>
      <c r="W1973" s="8">
        <f>IF(C1973&lt;&gt;2,"",IF(S1973="5X","5XK",IF(S1973="5Y","5YK",IF(S1973="6B","6BK",IF(S1973="6C","6CK","")))))</f>
        <v/>
      </c>
      <c r="X1973" s="8">
        <f>IF(S1973="6B",_xlfn.XLOOKUP(H1973,'Zoning 2shop'!A:A,'Zoning 2shop'!B:B),IF(S1973="6C",_xlfn.XLOOKUP(G1973,'Zoning 2shop'!C:C,'Zoning 2shop'!D:D),""))</f>
        <v/>
      </c>
      <c r="Y1973" s="112">
        <f>AB1973/Z1973</f>
        <v/>
      </c>
      <c r="Z1973" s="4">
        <f>T1973</f>
        <v/>
      </c>
      <c r="AA1973" s="4">
        <f>IF(OR(S1973="6C",S1973="6B",S1973="5X",S1973="5Y"),0.08,0.5)</f>
        <v/>
      </c>
      <c r="AB1973" s="4">
        <f>$AG$5/$AG$2*Z1973</f>
        <v/>
      </c>
      <c r="AC1973" s="19">
        <f>Z1973+AA1973</f>
        <v/>
      </c>
      <c r="AD1973" s="8">
        <f>IF(COUNTIF(Catégories!A:A,N1973)=0,"catégorie inconnue",LOOKUP(N1973,Catégories!A:A,Catégories!B:B))</f>
        <v/>
      </c>
      <c r="AE1973" s="21">
        <f>SUM(Z1973:AB1973)</f>
        <v/>
      </c>
    </row>
    <row r="1974" hidden="1" s="101">
      <c r="B1974" s="127" t="inlineStr">
        <is>
          <t>13624021</t>
        </is>
      </c>
      <c r="C1974" s="127" t="inlineStr">
        <is>
          <t>2</t>
        </is>
      </c>
      <c r="D1974" s="123" t="n">
        <v>46163</v>
      </c>
      <c r="E1974" s="127" t="inlineStr">
        <is>
          <t>06114</t>
        </is>
      </c>
      <c r="F1974" s="127" t="inlineStr">
        <is>
          <t>21320</t>
        </is>
      </c>
      <c r="G1974" s="127" t="inlineStr">
        <is>
          <t>DE</t>
        </is>
      </c>
      <c r="H1974" s="127" t="inlineStr">
        <is>
          <t>FR</t>
        </is>
      </c>
      <c r="I1974" s="127" t="inlineStr">
        <is>
          <t>113108</t>
        </is>
      </c>
      <c r="J1974" s="127" t="inlineStr">
        <is>
          <t>113108</t>
        </is>
      </c>
      <c r="K1974" s="127" t="inlineStr">
        <is>
          <t>999999</t>
        </is>
      </c>
      <c r="L1974" s="127" t="inlineStr">
        <is>
          <t>XT414444654TS</t>
        </is>
      </c>
      <c r="M1974" s="127" t="inlineStr">
        <is>
          <t>N</t>
        </is>
      </c>
      <c r="N1974" s="127" t="inlineStr">
        <is>
          <t>Transport</t>
        </is>
      </c>
      <c r="O1974" s="127" t="inlineStr">
        <is>
          <t>N</t>
        </is>
      </c>
      <c r="P1974" s="127" t="inlineStr">
        <is>
          <t>S</t>
        </is>
      </c>
      <c r="Q1974" s="127" t="inlineStr">
        <is>
          <t>ZA</t>
        </is>
      </c>
      <c r="R1974" s="147" t="n">
        <v>3.827</v>
      </c>
      <c r="S1974" s="127" t="inlineStr">
        <is>
          <t>6C</t>
        </is>
      </c>
      <c r="T1974" s="148" t="n">
        <v>9.029999999999999</v>
      </c>
      <c r="U1974" s="127" t="inlineStr">
        <is>
          <t>LA RUCHE LOGISTIQUE</t>
        </is>
      </c>
      <c r="W1974" s="8">
        <f>IF(C1974&lt;&gt;2,"",IF(S1974="5X","5XK",IF(S1974="5Y","5YK",IF(S1974="6B","6BK",IF(S1974="6C","6CK","")))))</f>
        <v/>
      </c>
      <c r="X1974" s="8">
        <f>IF(S1974="6B",_xlfn.XLOOKUP(H1974,'Zoning 2shop'!A:A,'Zoning 2shop'!B:B),IF(S1974="6C",_xlfn.XLOOKUP(G1974,'Zoning 2shop'!C:C,'Zoning 2shop'!D:D),""))</f>
        <v/>
      </c>
      <c r="Y1974" s="112">
        <f>AB1974/Z1974</f>
        <v/>
      </c>
      <c r="Z1974" s="4">
        <f>T1974</f>
        <v/>
      </c>
      <c r="AA1974" s="4">
        <f>IF(OR(S1974="6C",S1974="6B",S1974="5X",S1974="5Y"),0.08,0.5)</f>
        <v/>
      </c>
      <c r="AB1974" s="4">
        <f>$AG$5/$AG$2*Z1974</f>
        <v/>
      </c>
      <c r="AC1974" s="19">
        <f>Z1974+AA1974</f>
        <v/>
      </c>
      <c r="AD1974" s="8">
        <f>IF(COUNTIF(Catégories!A:A,N1974)=0,"catégorie inconnue",LOOKUP(N1974,Catégories!A:A,Catégories!B:B))</f>
        <v/>
      </c>
      <c r="AE1974" s="21">
        <f>SUM(Z1974:AB1974)</f>
        <v/>
      </c>
    </row>
    <row r="1975" hidden="1" s="101">
      <c r="B1975" s="127" t="inlineStr">
        <is>
          <t>13624021</t>
        </is>
      </c>
      <c r="C1975" s="127" t="inlineStr">
        <is>
          <t>2</t>
        </is>
      </c>
      <c r="D1975" s="123" t="n">
        <v>46163</v>
      </c>
      <c r="E1975" s="127" t="inlineStr">
        <is>
          <t>79618</t>
        </is>
      </c>
      <c r="F1975" s="127" t="inlineStr">
        <is>
          <t>21320</t>
        </is>
      </c>
      <c r="G1975" s="127" t="inlineStr">
        <is>
          <t>DE</t>
        </is>
      </c>
      <c r="H1975" s="127" t="inlineStr">
        <is>
          <t>FR</t>
        </is>
      </c>
      <c r="I1975" s="127" t="inlineStr">
        <is>
          <t>110587</t>
        </is>
      </c>
      <c r="J1975" s="127" t="inlineStr">
        <is>
          <t>110587</t>
        </is>
      </c>
      <c r="K1975" s="127" t="inlineStr">
        <is>
          <t>999999</t>
        </is>
      </c>
      <c r="L1975" s="127" t="inlineStr">
        <is>
          <t>XT414444711TS</t>
        </is>
      </c>
      <c r="M1975" s="127" t="inlineStr">
        <is>
          <t>N</t>
        </is>
      </c>
      <c r="N1975" s="127" t="inlineStr">
        <is>
          <t>Transport</t>
        </is>
      </c>
      <c r="O1975" s="127" t="inlineStr">
        <is>
          <t>N</t>
        </is>
      </c>
      <c r="P1975" s="127" t="inlineStr">
        <is>
          <t>S</t>
        </is>
      </c>
      <c r="Q1975" s="127" t="inlineStr">
        <is>
          <t>ZA</t>
        </is>
      </c>
      <c r="R1975" s="147" t="n">
        <v>9.662000000000001</v>
      </c>
      <c r="S1975" s="127" t="inlineStr">
        <is>
          <t>6C</t>
        </is>
      </c>
      <c r="T1975" s="148" t="n">
        <v>12.99</v>
      </c>
      <c r="U1975" s="127" t="inlineStr">
        <is>
          <t>LA RUCHE LOGISTIQUE</t>
        </is>
      </c>
      <c r="W1975" s="8">
        <f>IF(C1975&lt;&gt;2,"",IF(S1975="5X","5XK",IF(S1975="5Y","5YK",IF(S1975="6B","6BK",IF(S1975="6C","6CK","")))))</f>
        <v/>
      </c>
      <c r="X1975" s="8">
        <f>IF(S1975="6B",_xlfn.XLOOKUP(H1975,'Zoning 2shop'!A:A,'Zoning 2shop'!B:B),IF(S1975="6C",_xlfn.XLOOKUP(G1975,'Zoning 2shop'!C:C,'Zoning 2shop'!D:D),""))</f>
        <v/>
      </c>
      <c r="Y1975" s="112">
        <f>AB1975/Z1975</f>
        <v/>
      </c>
      <c r="Z1975" s="4">
        <f>T1975</f>
        <v/>
      </c>
      <c r="AA1975" s="4">
        <f>IF(OR(S1975="6C",S1975="6B",S1975="5X",S1975="5Y"),0.08,0.5)</f>
        <v/>
      </c>
      <c r="AB1975" s="4">
        <f>$AG$5/$AG$2*Z1975</f>
        <v/>
      </c>
      <c r="AC1975" s="19">
        <f>Z1975+AA1975</f>
        <v/>
      </c>
      <c r="AD1975" s="8">
        <f>IF(COUNTIF(Catégories!A:A,N1975)=0,"catégorie inconnue",LOOKUP(N1975,Catégories!A:A,Catégories!B:B))</f>
        <v/>
      </c>
      <c r="AE1975" s="21">
        <f>SUM(Z1975:AB1975)</f>
        <v/>
      </c>
    </row>
    <row r="1976" hidden="1" s="101">
      <c r="B1976" s="127" t="inlineStr">
        <is>
          <t>13624021</t>
        </is>
      </c>
      <c r="C1976" s="127" t="inlineStr">
        <is>
          <t>2</t>
        </is>
      </c>
      <c r="D1976" s="123" t="n">
        <v>46164</v>
      </c>
      <c r="E1976" s="127" t="inlineStr">
        <is>
          <t>81669</t>
        </is>
      </c>
      <c r="F1976" s="127" t="inlineStr">
        <is>
          <t>21320</t>
        </is>
      </c>
      <c r="G1976" s="127" t="inlineStr">
        <is>
          <t>DE</t>
        </is>
      </c>
      <c r="H1976" s="127" t="inlineStr">
        <is>
          <t>FR</t>
        </is>
      </c>
      <c r="I1976" s="127" t="inlineStr">
        <is>
          <t>113205</t>
        </is>
      </c>
      <c r="J1976" s="127" t="inlineStr">
        <is>
          <t>113205</t>
        </is>
      </c>
      <c r="K1976" s="127" t="inlineStr">
        <is>
          <t>999999</t>
        </is>
      </c>
      <c r="L1976" s="127" t="inlineStr">
        <is>
          <t>XT414448801TS</t>
        </is>
      </c>
      <c r="M1976" s="127" t="inlineStr">
        <is>
          <t>N</t>
        </is>
      </c>
      <c r="N1976" s="127" t="inlineStr">
        <is>
          <t>Transport</t>
        </is>
      </c>
      <c r="O1976" s="127" t="inlineStr">
        <is>
          <t>N</t>
        </is>
      </c>
      <c r="P1976" s="127" t="inlineStr">
        <is>
          <t>S</t>
        </is>
      </c>
      <c r="Q1976" s="127" t="inlineStr">
        <is>
          <t>ZA</t>
        </is>
      </c>
      <c r="R1976" s="147" t="n">
        <v>4.638</v>
      </c>
      <c r="S1976" s="127" t="inlineStr">
        <is>
          <t>6C</t>
        </is>
      </c>
      <c r="T1976" s="148" t="n">
        <v>9.69</v>
      </c>
      <c r="U1976" s="127" t="inlineStr">
        <is>
          <t>LA RUCHE LOGISTIQUE</t>
        </is>
      </c>
      <c r="W1976" s="8">
        <f>IF(C1976&lt;&gt;2,"",IF(S1976="5X","5XK",IF(S1976="5Y","5YK",IF(S1976="6B","6BK",IF(S1976="6C","6CK","")))))</f>
        <v/>
      </c>
      <c r="X1976" s="8">
        <f>IF(S1976="6B",_xlfn.XLOOKUP(H1976,'Zoning 2shop'!A:A,'Zoning 2shop'!B:B),IF(S1976="6C",_xlfn.XLOOKUP(G1976,'Zoning 2shop'!C:C,'Zoning 2shop'!D:D),""))</f>
        <v/>
      </c>
      <c r="Y1976" s="112">
        <f>AB1976/Z1976</f>
        <v/>
      </c>
      <c r="Z1976" s="4">
        <f>T1976</f>
        <v/>
      </c>
      <c r="AA1976" s="4">
        <f>IF(OR(S1976="6C",S1976="6B",S1976="5X",S1976="5Y"),0.08,0.5)</f>
        <v/>
      </c>
      <c r="AB1976" s="4">
        <f>$AG$5/$AG$2*Z1976</f>
        <v/>
      </c>
      <c r="AC1976" s="19">
        <f>Z1976+AA1976</f>
        <v/>
      </c>
      <c r="AD1976" s="8">
        <f>IF(COUNTIF(Catégories!A:A,N1976)=0,"catégorie inconnue",LOOKUP(N1976,Catégories!A:A,Catégories!B:B))</f>
        <v/>
      </c>
      <c r="AE1976" s="21">
        <f>SUM(Z1976:AB1976)</f>
        <v/>
      </c>
    </row>
    <row r="1977" hidden="1" s="101">
      <c r="B1977" s="127" t="inlineStr">
        <is>
          <t>13624021</t>
        </is>
      </c>
      <c r="C1977" s="127" t="inlineStr">
        <is>
          <t>2</t>
        </is>
      </c>
      <c r="D1977" s="123" t="n">
        <v>46164</v>
      </c>
      <c r="E1977" s="127" t="inlineStr">
        <is>
          <t>90766</t>
        </is>
      </c>
      <c r="F1977" s="127" t="inlineStr">
        <is>
          <t>21320</t>
        </is>
      </c>
      <c r="G1977" s="127" t="inlineStr">
        <is>
          <t>DE</t>
        </is>
      </c>
      <c r="H1977" s="127" t="inlineStr">
        <is>
          <t>FR</t>
        </is>
      </c>
      <c r="I1977" s="127" t="inlineStr">
        <is>
          <t>108841</t>
        </is>
      </c>
      <c r="J1977" s="127" t="inlineStr">
        <is>
          <t>108841</t>
        </is>
      </c>
      <c r="K1977" s="127" t="inlineStr">
        <is>
          <t>999999</t>
        </is>
      </c>
      <c r="L1977" s="127" t="inlineStr">
        <is>
          <t>XT414449149TS</t>
        </is>
      </c>
      <c r="M1977" s="127" t="inlineStr">
        <is>
          <t>N</t>
        </is>
      </c>
      <c r="N1977" s="127" t="inlineStr">
        <is>
          <t>Transport</t>
        </is>
      </c>
      <c r="O1977" s="127" t="inlineStr">
        <is>
          <t>N</t>
        </is>
      </c>
      <c r="P1977" s="127" t="inlineStr">
        <is>
          <t>S</t>
        </is>
      </c>
      <c r="Q1977" s="127" t="inlineStr">
        <is>
          <t>ZA</t>
        </is>
      </c>
      <c r="R1977" s="147" t="n">
        <v>4.365</v>
      </c>
      <c r="S1977" s="127" t="inlineStr">
        <is>
          <t>6C</t>
        </is>
      </c>
      <c r="T1977" s="148" t="n">
        <v>9.69</v>
      </c>
      <c r="U1977" s="127" t="inlineStr">
        <is>
          <t>LA RUCHE LOGISTIQUE</t>
        </is>
      </c>
      <c r="W1977" s="8">
        <f>IF(C1977&lt;&gt;2,"",IF(S1977="5X","5XK",IF(S1977="5Y","5YK",IF(S1977="6B","6BK",IF(S1977="6C","6CK","")))))</f>
        <v/>
      </c>
      <c r="X1977" s="8">
        <f>IF(S1977="6B",_xlfn.XLOOKUP(H1977,'Zoning 2shop'!A:A,'Zoning 2shop'!B:B),IF(S1977="6C",_xlfn.XLOOKUP(G1977,'Zoning 2shop'!C:C,'Zoning 2shop'!D:D),""))</f>
        <v/>
      </c>
      <c r="Y1977" s="112">
        <f>AB1977/Z1977</f>
        <v/>
      </c>
      <c r="Z1977" s="4">
        <f>T1977</f>
        <v/>
      </c>
      <c r="AA1977" s="4">
        <f>IF(OR(S1977="6C",S1977="6B",S1977="5X",S1977="5Y"),0.08,0.5)</f>
        <v/>
      </c>
      <c r="AB1977" s="4">
        <f>$AG$5/$AG$2*Z1977</f>
        <v/>
      </c>
      <c r="AC1977" s="19">
        <f>Z1977+AA1977</f>
        <v/>
      </c>
      <c r="AD1977" s="8">
        <f>IF(COUNTIF(Catégories!A:A,N1977)=0,"catégorie inconnue",LOOKUP(N1977,Catégories!A:A,Catégories!B:B))</f>
        <v/>
      </c>
      <c r="AE1977" s="21">
        <f>SUM(Z1977:AB1977)</f>
        <v/>
      </c>
    </row>
    <row r="1978" hidden="1" s="101">
      <c r="B1978" s="127" t="inlineStr">
        <is>
          <t>13624021</t>
        </is>
      </c>
      <c r="C1978" s="127" t="inlineStr">
        <is>
          <t>2</t>
        </is>
      </c>
      <c r="D1978" s="123" t="n">
        <v>46164</v>
      </c>
      <c r="E1978" s="127" t="inlineStr">
        <is>
          <t>5300</t>
        </is>
      </c>
      <c r="F1978" s="127" t="inlineStr">
        <is>
          <t>21320</t>
        </is>
      </c>
      <c r="G1978" s="127" t="inlineStr">
        <is>
          <t>AT</t>
        </is>
      </c>
      <c r="H1978" s="127" t="inlineStr">
        <is>
          <t>FR</t>
        </is>
      </c>
      <c r="I1978" s="127" t="inlineStr">
        <is>
          <t>110448</t>
        </is>
      </c>
      <c r="J1978" s="127" t="inlineStr">
        <is>
          <t>110448</t>
        </is>
      </c>
      <c r="K1978" s="127" t="inlineStr">
        <is>
          <t>999999</t>
        </is>
      </c>
      <c r="L1978" s="127" t="inlineStr">
        <is>
          <t>XT414449988TS</t>
        </is>
      </c>
      <c r="M1978" s="127" t="inlineStr">
        <is>
          <t>N</t>
        </is>
      </c>
      <c r="N1978" s="127" t="inlineStr">
        <is>
          <t>Transport</t>
        </is>
      </c>
      <c r="O1978" s="127" t="inlineStr">
        <is>
          <t>N</t>
        </is>
      </c>
      <c r="P1978" s="127" t="inlineStr">
        <is>
          <t>S</t>
        </is>
      </c>
      <c r="Q1978" s="127" t="inlineStr">
        <is>
          <t>ZA</t>
        </is>
      </c>
      <c r="R1978" s="147" t="n">
        <v>4.57</v>
      </c>
      <c r="S1978" s="127" t="inlineStr">
        <is>
          <t>6C</t>
        </is>
      </c>
      <c r="T1978" s="148" t="n">
        <v>13.83</v>
      </c>
      <c r="U1978" s="127" t="inlineStr">
        <is>
          <t>LA RUCHE LOGISTIQUE</t>
        </is>
      </c>
      <c r="W1978" s="8">
        <f>IF(C1978&lt;&gt;2,"",IF(S1978="5X","5XK",IF(S1978="5Y","5YK",IF(S1978="6B","6BK",IF(S1978="6C","6CK","")))))</f>
        <v/>
      </c>
      <c r="X1978" s="8">
        <f>IF(S1978="6B",_xlfn.XLOOKUP(H1978,'Zoning 2shop'!A:A,'Zoning 2shop'!B:B),IF(S1978="6C",_xlfn.XLOOKUP(G1978,'Zoning 2shop'!C:C,'Zoning 2shop'!D:D),""))</f>
        <v/>
      </c>
      <c r="Y1978" s="112">
        <f>AB1978/Z1978</f>
        <v/>
      </c>
      <c r="Z1978" s="4">
        <f>T1978</f>
        <v/>
      </c>
      <c r="AA1978" s="4">
        <f>IF(OR(S1978="6C",S1978="6B",S1978="5X",S1978="5Y"),0.08,0.5)</f>
        <v/>
      </c>
      <c r="AB1978" s="4">
        <f>$AG$5/$AG$2*Z1978</f>
        <v/>
      </c>
      <c r="AC1978" s="19">
        <f>Z1978+AA1978</f>
        <v/>
      </c>
      <c r="AD1978" s="8">
        <f>IF(COUNTIF(Catégories!A:A,N1978)=0,"catégorie inconnue",LOOKUP(N1978,Catégories!A:A,Catégories!B:B))</f>
        <v/>
      </c>
      <c r="AE1978" s="21">
        <f>SUM(Z1978:AB1978)</f>
        <v/>
      </c>
    </row>
    <row r="1979" hidden="1" s="101">
      <c r="B1979" s="127" t="inlineStr">
        <is>
          <t>13624021</t>
        </is>
      </c>
      <c r="C1979" s="127" t="inlineStr">
        <is>
          <t>2</t>
        </is>
      </c>
      <c r="D1979" s="123" t="n">
        <v>46164</v>
      </c>
      <c r="E1979" s="127" t="inlineStr">
        <is>
          <t>15907</t>
        </is>
      </c>
      <c r="F1979" s="127" t="inlineStr">
        <is>
          <t>21320</t>
        </is>
      </c>
      <c r="G1979" s="127" t="inlineStr">
        <is>
          <t>DE</t>
        </is>
      </c>
      <c r="H1979" s="127" t="inlineStr">
        <is>
          <t>FR</t>
        </is>
      </c>
      <c r="I1979" s="127" t="inlineStr">
        <is>
          <t>111186</t>
        </is>
      </c>
      <c r="J1979" s="127" t="inlineStr">
        <is>
          <t>111186</t>
        </is>
      </c>
      <c r="K1979" s="127" t="inlineStr">
        <is>
          <t>999999</t>
        </is>
      </c>
      <c r="L1979" s="127" t="inlineStr">
        <is>
          <t>XT414450093TS</t>
        </is>
      </c>
      <c r="M1979" s="127" t="inlineStr">
        <is>
          <t>N</t>
        </is>
      </c>
      <c r="N1979" s="127" t="inlineStr">
        <is>
          <t>Transport</t>
        </is>
      </c>
      <c r="O1979" s="127" t="inlineStr">
        <is>
          <t>N</t>
        </is>
      </c>
      <c r="P1979" s="127" t="inlineStr">
        <is>
          <t>S</t>
        </is>
      </c>
      <c r="Q1979" s="127" t="inlineStr">
        <is>
          <t>ZA</t>
        </is>
      </c>
      <c r="R1979" s="147" t="n">
        <v>7.834</v>
      </c>
      <c r="S1979" s="127" t="inlineStr">
        <is>
          <t>6C</t>
        </is>
      </c>
      <c r="T1979" s="148" t="n">
        <v>11.67</v>
      </c>
      <c r="U1979" s="127" t="inlineStr">
        <is>
          <t>LA RUCHE LOGISTIQUE</t>
        </is>
      </c>
      <c r="W1979" s="8">
        <f>IF(C1979&lt;&gt;2,"",IF(S1979="5X","5XK",IF(S1979="5Y","5YK",IF(S1979="6B","6BK",IF(S1979="6C","6CK","")))))</f>
        <v/>
      </c>
      <c r="X1979" s="8">
        <f>IF(S1979="6B",_xlfn.XLOOKUP(H1979,'Zoning 2shop'!A:A,'Zoning 2shop'!B:B),IF(S1979="6C",_xlfn.XLOOKUP(G1979,'Zoning 2shop'!C:C,'Zoning 2shop'!D:D),""))</f>
        <v/>
      </c>
      <c r="Y1979" s="112">
        <f>AB1979/Z1979</f>
        <v/>
      </c>
      <c r="Z1979" s="4">
        <f>T1979</f>
        <v/>
      </c>
      <c r="AA1979" s="4">
        <f>IF(OR(S1979="6C",S1979="6B",S1979="5X",S1979="5Y"),0.08,0.5)</f>
        <v/>
      </c>
      <c r="AB1979" s="4">
        <f>$AG$5/$AG$2*Z1979</f>
        <v/>
      </c>
      <c r="AC1979" s="19">
        <f>Z1979+AA1979</f>
        <v/>
      </c>
      <c r="AD1979" s="8">
        <f>IF(COUNTIF(Catégories!A:A,N1979)=0,"catégorie inconnue",LOOKUP(N1979,Catégories!A:A,Catégories!B:B))</f>
        <v/>
      </c>
      <c r="AE1979" s="21">
        <f>SUM(Z1979:AB1979)</f>
        <v/>
      </c>
    </row>
    <row r="1980" hidden="1" s="101">
      <c r="B1980" s="127" t="inlineStr">
        <is>
          <t>13624021</t>
        </is>
      </c>
      <c r="C1980" s="127" t="inlineStr">
        <is>
          <t>2</t>
        </is>
      </c>
      <c r="D1980" s="123" t="n">
        <v>46164</v>
      </c>
      <c r="E1980" s="127" t="inlineStr">
        <is>
          <t>41169</t>
        </is>
      </c>
      <c r="F1980" s="127" t="inlineStr">
        <is>
          <t>21320</t>
        </is>
      </c>
      <c r="G1980" s="127" t="inlineStr">
        <is>
          <t>DE</t>
        </is>
      </c>
      <c r="H1980" s="127" t="inlineStr">
        <is>
          <t>FR</t>
        </is>
      </c>
      <c r="I1980" s="127" t="inlineStr">
        <is>
          <t>113125</t>
        </is>
      </c>
      <c r="J1980" s="127" t="inlineStr">
        <is>
          <t>113125</t>
        </is>
      </c>
      <c r="K1980" s="127" t="inlineStr">
        <is>
          <t>999999</t>
        </is>
      </c>
      <c r="L1980" s="127" t="inlineStr">
        <is>
          <t>XT414451690TS</t>
        </is>
      </c>
      <c r="M1980" s="127" t="inlineStr">
        <is>
          <t>N</t>
        </is>
      </c>
      <c r="N1980" s="127" t="inlineStr">
        <is>
          <t>Transport</t>
        </is>
      </c>
      <c r="O1980" s="127" t="inlineStr">
        <is>
          <t>N</t>
        </is>
      </c>
      <c r="P1980" s="127" t="inlineStr">
        <is>
          <t>S</t>
        </is>
      </c>
      <c r="Q1980" s="127" t="inlineStr">
        <is>
          <t>ZA</t>
        </is>
      </c>
      <c r="R1980" s="147" t="n">
        <v>1.044</v>
      </c>
      <c r="S1980" s="127" t="inlineStr">
        <is>
          <t>6C</t>
        </is>
      </c>
      <c r="T1980" s="148" t="n">
        <v>5.88</v>
      </c>
      <c r="U1980" s="127" t="inlineStr">
        <is>
          <t>LA RUCHE LOGISTIQUE</t>
        </is>
      </c>
      <c r="W1980" s="8">
        <f>IF(C1980&lt;&gt;2,"",IF(S1980="5X","5XK",IF(S1980="5Y","5YK",IF(S1980="6B","6BK",IF(S1980="6C","6CK","")))))</f>
        <v/>
      </c>
      <c r="X1980" s="8">
        <f>IF(S1980="6B",_xlfn.XLOOKUP(H1980,'Zoning 2shop'!A:A,'Zoning 2shop'!B:B),IF(S1980="6C",_xlfn.XLOOKUP(G1980,'Zoning 2shop'!C:C,'Zoning 2shop'!D:D),""))</f>
        <v/>
      </c>
      <c r="Y1980" s="112">
        <f>AB1980/Z1980</f>
        <v/>
      </c>
      <c r="Z1980" s="4">
        <f>T1980</f>
        <v/>
      </c>
      <c r="AA1980" s="4">
        <f>IF(OR(S1980="6C",S1980="6B",S1980="5X",S1980="5Y"),0.08,0.5)</f>
        <v/>
      </c>
      <c r="AB1980" s="4">
        <f>$AG$5/$AG$2*Z1980</f>
        <v/>
      </c>
      <c r="AC1980" s="19">
        <f>Z1980+AA1980</f>
        <v/>
      </c>
      <c r="AD1980" s="8">
        <f>IF(COUNTIF(Catégories!A:A,N1980)=0,"catégorie inconnue",LOOKUP(N1980,Catégories!A:A,Catégories!B:B))</f>
        <v/>
      </c>
      <c r="AE1980" s="21">
        <f>SUM(Z1980:AB1980)</f>
        <v/>
      </c>
    </row>
    <row r="1981" hidden="1" s="101">
      <c r="B1981" s="127" t="inlineStr">
        <is>
          <t>13624021</t>
        </is>
      </c>
      <c r="C1981" s="127" t="inlineStr">
        <is>
          <t>2</t>
        </is>
      </c>
      <c r="D1981" s="123" t="n">
        <v>46164</v>
      </c>
      <c r="E1981" s="127" t="inlineStr">
        <is>
          <t>96167</t>
        </is>
      </c>
      <c r="F1981" s="127" t="inlineStr">
        <is>
          <t>21320</t>
        </is>
      </c>
      <c r="G1981" s="127" t="inlineStr">
        <is>
          <t>DE</t>
        </is>
      </c>
      <c r="H1981" s="127" t="inlineStr">
        <is>
          <t>FR</t>
        </is>
      </c>
      <c r="I1981" s="127" t="inlineStr">
        <is>
          <t>113698</t>
        </is>
      </c>
      <c r="J1981" s="127" t="inlineStr">
        <is>
          <t>113698</t>
        </is>
      </c>
      <c r="K1981" s="127" t="inlineStr">
        <is>
          <t>999999</t>
        </is>
      </c>
      <c r="L1981" s="127" t="inlineStr">
        <is>
          <t>XT414451916TS</t>
        </is>
      </c>
      <c r="M1981" s="127" t="inlineStr">
        <is>
          <t>N</t>
        </is>
      </c>
      <c r="N1981" s="127" t="inlineStr">
        <is>
          <t>Transport</t>
        </is>
      </c>
      <c r="O1981" s="127" t="inlineStr">
        <is>
          <t>N</t>
        </is>
      </c>
      <c r="P1981" s="127" t="inlineStr">
        <is>
          <t>S</t>
        </is>
      </c>
      <c r="Q1981" s="127" t="inlineStr">
        <is>
          <t>ZA</t>
        </is>
      </c>
      <c r="R1981" s="147" t="n">
        <v>0.9360000000000001</v>
      </c>
      <c r="S1981" s="127" t="inlineStr">
        <is>
          <t>6C</t>
        </is>
      </c>
      <c r="T1981" s="148" t="n">
        <v>5.55</v>
      </c>
      <c r="U1981" s="127" t="inlineStr">
        <is>
          <t>LA RUCHE LOGISTIQUE</t>
        </is>
      </c>
      <c r="W1981" s="8">
        <f>IF(C1981&lt;&gt;2,"",IF(S1981="5X","5XK",IF(S1981="5Y","5YK",IF(S1981="6B","6BK",IF(S1981="6C","6CK","")))))</f>
        <v/>
      </c>
      <c r="X1981" s="8">
        <f>IF(S1981="6B",_xlfn.XLOOKUP(H1981,'Zoning 2shop'!A:A,'Zoning 2shop'!B:B),IF(S1981="6C",_xlfn.XLOOKUP(G1981,'Zoning 2shop'!C:C,'Zoning 2shop'!D:D),""))</f>
        <v/>
      </c>
      <c r="Y1981" s="112">
        <f>AB1981/Z1981</f>
        <v/>
      </c>
      <c r="Z1981" s="4">
        <f>T1981</f>
        <v/>
      </c>
      <c r="AA1981" s="4">
        <f>IF(OR(S1981="6C",S1981="6B",S1981="5X",S1981="5Y"),0.08,0.5)</f>
        <v/>
      </c>
      <c r="AB1981" s="4">
        <f>$AG$5/$AG$2*Z1981</f>
        <v/>
      </c>
      <c r="AC1981" s="19">
        <f>Z1981+AA1981</f>
        <v/>
      </c>
      <c r="AD1981" s="8">
        <f>IF(COUNTIF(Catégories!A:A,N1981)=0,"catégorie inconnue",LOOKUP(N1981,Catégories!A:A,Catégories!B:B))</f>
        <v/>
      </c>
      <c r="AE1981" s="21">
        <f>SUM(Z1981:AB1981)</f>
        <v/>
      </c>
    </row>
    <row r="1982" hidden="1" s="101">
      <c r="B1982" s="127" t="inlineStr">
        <is>
          <t>13624021</t>
        </is>
      </c>
      <c r="C1982" s="127" t="inlineStr">
        <is>
          <t>2</t>
        </is>
      </c>
      <c r="D1982" s="123" t="n">
        <v>46164</v>
      </c>
      <c r="E1982" s="127" t="inlineStr">
        <is>
          <t>48147</t>
        </is>
      </c>
      <c r="F1982" s="127" t="inlineStr">
        <is>
          <t>21320</t>
        </is>
      </c>
      <c r="G1982" s="127" t="inlineStr">
        <is>
          <t>DE</t>
        </is>
      </c>
      <c r="H1982" s="127" t="inlineStr">
        <is>
          <t>FR</t>
        </is>
      </c>
      <c r="I1982" s="127" t="inlineStr">
        <is>
          <t>111892</t>
        </is>
      </c>
      <c r="J1982" s="127" t="inlineStr">
        <is>
          <t>111892</t>
        </is>
      </c>
      <c r="K1982" s="127" t="inlineStr">
        <is>
          <t>999999</t>
        </is>
      </c>
      <c r="L1982" s="127" t="inlineStr">
        <is>
          <t>XT414457817TS</t>
        </is>
      </c>
      <c r="M1982" s="127" t="inlineStr">
        <is>
          <t>N</t>
        </is>
      </c>
      <c r="N1982" s="127" t="inlineStr">
        <is>
          <t>Transport</t>
        </is>
      </c>
      <c r="O1982" s="127" t="inlineStr">
        <is>
          <t>N</t>
        </is>
      </c>
      <c r="P1982" s="127" t="inlineStr">
        <is>
          <t>S</t>
        </is>
      </c>
      <c r="Q1982" s="127" t="inlineStr">
        <is>
          <t>ZA</t>
        </is>
      </c>
      <c r="R1982" s="147" t="n">
        <v>4.532</v>
      </c>
      <c r="S1982" s="127" t="inlineStr">
        <is>
          <t>6C</t>
        </is>
      </c>
      <c r="T1982" s="148" t="n">
        <v>9.69</v>
      </c>
      <c r="U1982" s="127" t="inlineStr">
        <is>
          <t>LA RUCHE LOGISTIQUE</t>
        </is>
      </c>
      <c r="W1982" s="8">
        <f>IF(C1982&lt;&gt;2,"",IF(S1982="5X","5XK",IF(S1982="5Y","5YK",IF(S1982="6B","6BK",IF(S1982="6C","6CK","")))))</f>
        <v/>
      </c>
      <c r="X1982" s="8">
        <f>IF(S1982="6B",_xlfn.XLOOKUP(H1982,'Zoning 2shop'!A:A,'Zoning 2shop'!B:B),IF(S1982="6C",_xlfn.XLOOKUP(G1982,'Zoning 2shop'!C:C,'Zoning 2shop'!D:D),""))</f>
        <v/>
      </c>
      <c r="Y1982" s="112">
        <f>AB1982/Z1982</f>
        <v/>
      </c>
      <c r="Z1982" s="4">
        <f>T1982</f>
        <v/>
      </c>
      <c r="AA1982" s="4">
        <f>IF(OR(S1982="6C",S1982="6B",S1982="5X",S1982="5Y"),0.08,0.5)</f>
        <v/>
      </c>
      <c r="AB1982" s="4">
        <f>$AG$5/$AG$2*Z1982</f>
        <v/>
      </c>
      <c r="AC1982" s="19">
        <f>Z1982+AA1982</f>
        <v/>
      </c>
      <c r="AD1982" s="8">
        <f>IF(COUNTIF(Catégories!A:A,N1982)=0,"catégorie inconnue",LOOKUP(N1982,Catégories!A:A,Catégories!B:B))</f>
        <v/>
      </c>
      <c r="AE1982" s="21">
        <f>SUM(Z1982:AB1982)</f>
        <v/>
      </c>
    </row>
    <row r="1983" hidden="1" s="101">
      <c r="B1983" s="127" t="inlineStr">
        <is>
          <t>13624021</t>
        </is>
      </c>
      <c r="C1983" s="127" t="inlineStr">
        <is>
          <t>2</t>
        </is>
      </c>
      <c r="D1983" s="123" t="n">
        <v>46164</v>
      </c>
      <c r="E1983" s="127" t="inlineStr">
        <is>
          <t>70329</t>
        </is>
      </c>
      <c r="F1983" s="127" t="inlineStr">
        <is>
          <t>21320</t>
        </is>
      </c>
      <c r="G1983" s="127" t="inlineStr">
        <is>
          <t>DE</t>
        </is>
      </c>
      <c r="H1983" s="127" t="inlineStr">
        <is>
          <t>FR</t>
        </is>
      </c>
      <c r="I1983" s="127" t="inlineStr">
        <is>
          <t>113267</t>
        </is>
      </c>
      <c r="J1983" s="127" t="inlineStr">
        <is>
          <t>113267</t>
        </is>
      </c>
      <c r="K1983" s="127" t="inlineStr">
        <is>
          <t>999999</t>
        </is>
      </c>
      <c r="L1983" s="127" t="inlineStr">
        <is>
          <t>XT414458874TS</t>
        </is>
      </c>
      <c r="M1983" s="127" t="inlineStr">
        <is>
          <t>N</t>
        </is>
      </c>
      <c r="N1983" s="127" t="inlineStr">
        <is>
          <t>Transport</t>
        </is>
      </c>
      <c r="O1983" s="127" t="inlineStr">
        <is>
          <t>N</t>
        </is>
      </c>
      <c r="P1983" s="127" t="inlineStr">
        <is>
          <t>S</t>
        </is>
      </c>
      <c r="Q1983" s="127" t="inlineStr">
        <is>
          <t>ZA</t>
        </is>
      </c>
      <c r="R1983" s="147" t="n">
        <v>4.506</v>
      </c>
      <c r="S1983" s="127" t="inlineStr">
        <is>
          <t>6C</t>
        </is>
      </c>
      <c r="T1983" s="148" t="n">
        <v>9.69</v>
      </c>
      <c r="U1983" s="127" t="inlineStr">
        <is>
          <t>LA RUCHE LOGISTIQUE</t>
        </is>
      </c>
      <c r="W1983" s="8">
        <f>IF(C1983&lt;&gt;2,"",IF(S1983="5X","5XK",IF(S1983="5Y","5YK",IF(S1983="6B","6BK",IF(S1983="6C","6CK","")))))</f>
        <v/>
      </c>
      <c r="X1983" s="8">
        <f>IF(S1983="6B",_xlfn.XLOOKUP(H1983,'Zoning 2shop'!A:A,'Zoning 2shop'!B:B),IF(S1983="6C",_xlfn.XLOOKUP(G1983,'Zoning 2shop'!C:C,'Zoning 2shop'!D:D),""))</f>
        <v/>
      </c>
      <c r="Y1983" s="112">
        <f>AB1983/Z1983</f>
        <v/>
      </c>
      <c r="Z1983" s="4">
        <f>T1983</f>
        <v/>
      </c>
      <c r="AA1983" s="4">
        <f>IF(OR(S1983="6C",S1983="6B",S1983="5X",S1983="5Y"),0.08,0.5)</f>
        <v/>
      </c>
      <c r="AB1983" s="4">
        <f>$AG$5/$AG$2*Z1983</f>
        <v/>
      </c>
      <c r="AC1983" s="19">
        <f>Z1983+AA1983</f>
        <v/>
      </c>
      <c r="AD1983" s="8">
        <f>IF(COUNTIF(Catégories!A:A,N1983)=0,"catégorie inconnue",LOOKUP(N1983,Catégories!A:A,Catégories!B:B))</f>
        <v/>
      </c>
      <c r="AE1983" s="21">
        <f>SUM(Z1983:AB1983)</f>
        <v/>
      </c>
    </row>
    <row r="1984" hidden="1" s="101">
      <c r="B1984" s="127" t="inlineStr">
        <is>
          <t>13624021</t>
        </is>
      </c>
      <c r="C1984" s="127" t="inlineStr">
        <is>
          <t>2</t>
        </is>
      </c>
      <c r="D1984" s="123" t="n">
        <v>46164</v>
      </c>
      <c r="E1984" s="127" t="inlineStr">
        <is>
          <t>53757</t>
        </is>
      </c>
      <c r="F1984" s="127" t="inlineStr">
        <is>
          <t>21320</t>
        </is>
      </c>
      <c r="G1984" s="127" t="inlineStr">
        <is>
          <t>DE</t>
        </is>
      </c>
      <c r="H1984" s="127" t="inlineStr">
        <is>
          <t>FR</t>
        </is>
      </c>
      <c r="I1984" s="127" t="inlineStr">
        <is>
          <t>112458</t>
        </is>
      </c>
      <c r="J1984" s="127" t="inlineStr">
        <is>
          <t>112458</t>
        </is>
      </c>
      <c r="K1984" s="127" t="inlineStr">
        <is>
          <t>999999</t>
        </is>
      </c>
      <c r="L1984" s="127" t="inlineStr">
        <is>
          <t>XT414459129TS</t>
        </is>
      </c>
      <c r="M1984" s="127" t="inlineStr">
        <is>
          <t>N</t>
        </is>
      </c>
      <c r="N1984" s="127" t="inlineStr">
        <is>
          <t>Transport</t>
        </is>
      </c>
      <c r="O1984" s="127" t="inlineStr">
        <is>
          <t>N</t>
        </is>
      </c>
      <c r="P1984" s="127" t="inlineStr">
        <is>
          <t>S</t>
        </is>
      </c>
      <c r="Q1984" s="127" t="inlineStr">
        <is>
          <t>ZA</t>
        </is>
      </c>
      <c r="R1984" s="147" t="n">
        <v>4.506</v>
      </c>
      <c r="S1984" s="127" t="inlineStr">
        <is>
          <t>6C</t>
        </is>
      </c>
      <c r="T1984" s="148" t="n">
        <v>9.69</v>
      </c>
      <c r="U1984" s="127" t="inlineStr">
        <is>
          <t>LA RUCHE LOGISTIQUE</t>
        </is>
      </c>
      <c r="W1984" s="8">
        <f>IF(C1984&lt;&gt;2,"",IF(S1984="5X","5XK",IF(S1984="5Y","5YK",IF(S1984="6B","6BK",IF(S1984="6C","6CK","")))))</f>
        <v/>
      </c>
      <c r="X1984" s="8">
        <f>IF(S1984="6B",_xlfn.XLOOKUP(H1984,'Zoning 2shop'!A:A,'Zoning 2shop'!B:B),IF(S1984="6C",_xlfn.XLOOKUP(G1984,'Zoning 2shop'!C:C,'Zoning 2shop'!D:D),""))</f>
        <v/>
      </c>
      <c r="Y1984" s="112">
        <f>AB1984/Z1984</f>
        <v/>
      </c>
      <c r="Z1984" s="4">
        <f>T1984</f>
        <v/>
      </c>
      <c r="AA1984" s="4">
        <f>IF(OR(S1984="6C",S1984="6B",S1984="5X",S1984="5Y"),0.08,0.5)</f>
        <v/>
      </c>
      <c r="AB1984" s="4">
        <f>$AG$5/$AG$2*Z1984</f>
        <v/>
      </c>
      <c r="AC1984" s="19">
        <f>Z1984+AA1984</f>
        <v/>
      </c>
      <c r="AD1984" s="8">
        <f>IF(COUNTIF(Catégories!A:A,N1984)=0,"catégorie inconnue",LOOKUP(N1984,Catégories!A:A,Catégories!B:B))</f>
        <v/>
      </c>
      <c r="AE1984" s="21">
        <f>SUM(Z1984:AB1984)</f>
        <v/>
      </c>
    </row>
    <row r="1985" hidden="1" s="101">
      <c r="B1985" s="127" t="inlineStr">
        <is>
          <t>13624021</t>
        </is>
      </c>
      <c r="C1985" s="127" t="inlineStr">
        <is>
          <t>2</t>
        </is>
      </c>
      <c r="D1985" s="123" t="n">
        <v>46164</v>
      </c>
      <c r="E1985" s="127" t="inlineStr">
        <is>
          <t>46117</t>
        </is>
      </c>
      <c r="F1985" s="127" t="inlineStr">
        <is>
          <t>21320</t>
        </is>
      </c>
      <c r="G1985" s="127" t="inlineStr">
        <is>
          <t>DE</t>
        </is>
      </c>
      <c r="H1985" s="127" t="inlineStr">
        <is>
          <t>FR</t>
        </is>
      </c>
      <c r="I1985" s="127" t="inlineStr">
        <is>
          <t>112806</t>
        </is>
      </c>
      <c r="J1985" s="127" t="inlineStr">
        <is>
          <t>112806</t>
        </is>
      </c>
      <c r="K1985" s="127" t="inlineStr">
        <is>
          <t>999999</t>
        </is>
      </c>
      <c r="L1985" s="127" t="inlineStr">
        <is>
          <t>XT414459424TS</t>
        </is>
      </c>
      <c r="M1985" s="127" t="inlineStr">
        <is>
          <t>N</t>
        </is>
      </c>
      <c r="N1985" s="127" t="inlineStr">
        <is>
          <t>Transport</t>
        </is>
      </c>
      <c r="O1985" s="127" t="inlineStr">
        <is>
          <t>N</t>
        </is>
      </c>
      <c r="P1985" s="127" t="inlineStr">
        <is>
          <t>S</t>
        </is>
      </c>
      <c r="Q1985" s="127" t="inlineStr">
        <is>
          <t>ZA</t>
        </is>
      </c>
      <c r="R1985" s="147" t="n">
        <v>5.779</v>
      </c>
      <c r="S1985" s="127" t="inlineStr">
        <is>
          <t>6C</t>
        </is>
      </c>
      <c r="T1985" s="148" t="n">
        <v>10.35</v>
      </c>
      <c r="U1985" s="127" t="inlineStr">
        <is>
          <t>LA RUCHE LOGISTIQUE</t>
        </is>
      </c>
      <c r="W1985" s="8">
        <f>IF(C1985&lt;&gt;2,"",IF(S1985="5X","5XK",IF(S1985="5Y","5YK",IF(S1985="6B","6BK",IF(S1985="6C","6CK","")))))</f>
        <v/>
      </c>
      <c r="X1985" s="8">
        <f>IF(S1985="6B",_xlfn.XLOOKUP(H1985,'Zoning 2shop'!A:A,'Zoning 2shop'!B:B),IF(S1985="6C",_xlfn.XLOOKUP(G1985,'Zoning 2shop'!C:C,'Zoning 2shop'!D:D),""))</f>
        <v/>
      </c>
      <c r="Y1985" s="112">
        <f>AB1985/Z1985</f>
        <v/>
      </c>
      <c r="Z1985" s="4">
        <f>T1985</f>
        <v/>
      </c>
      <c r="AA1985" s="4">
        <f>IF(OR(S1985="6C",S1985="6B",S1985="5X",S1985="5Y"),0.08,0.5)</f>
        <v/>
      </c>
      <c r="AB1985" s="4">
        <f>$AG$5/$AG$2*Z1985</f>
        <v/>
      </c>
      <c r="AC1985" s="19">
        <f>Z1985+AA1985</f>
        <v/>
      </c>
      <c r="AD1985" s="8">
        <f>IF(COUNTIF(Catégories!A:A,N1985)=0,"catégorie inconnue",LOOKUP(N1985,Catégories!A:A,Catégories!B:B))</f>
        <v/>
      </c>
      <c r="AE1985" s="21">
        <f>SUM(Z1985:AB1985)</f>
        <v/>
      </c>
    </row>
    <row r="1986" hidden="1" s="101">
      <c r="B1986" s="127" t="inlineStr">
        <is>
          <t>13624021</t>
        </is>
      </c>
      <c r="C1986" s="127" t="inlineStr">
        <is>
          <t>2</t>
        </is>
      </c>
      <c r="D1986" s="123" t="n">
        <v>46164</v>
      </c>
      <c r="E1986" s="127" t="inlineStr">
        <is>
          <t>1230</t>
        </is>
      </c>
      <c r="F1986" s="127" t="inlineStr">
        <is>
          <t>21320</t>
        </is>
      </c>
      <c r="G1986" s="127" t="inlineStr">
        <is>
          <t>AT</t>
        </is>
      </c>
      <c r="H1986" s="127" t="inlineStr">
        <is>
          <t>FR</t>
        </is>
      </c>
      <c r="I1986" s="127" t="inlineStr">
        <is>
          <t>109571</t>
        </is>
      </c>
      <c r="J1986" s="127" t="inlineStr">
        <is>
          <t>109571</t>
        </is>
      </c>
      <c r="K1986" s="127" t="inlineStr">
        <is>
          <t>999999</t>
        </is>
      </c>
      <c r="L1986" s="127" t="inlineStr">
        <is>
          <t>XT414460056TS</t>
        </is>
      </c>
      <c r="M1986" s="127" t="inlineStr">
        <is>
          <t>N</t>
        </is>
      </c>
      <c r="N1986" s="127" t="inlineStr">
        <is>
          <t>Transport</t>
        </is>
      </c>
      <c r="O1986" s="127" t="inlineStr">
        <is>
          <t>N</t>
        </is>
      </c>
      <c r="P1986" s="127" t="inlineStr">
        <is>
          <t>S</t>
        </is>
      </c>
      <c r="Q1986" s="127" t="inlineStr">
        <is>
          <t>ZA</t>
        </is>
      </c>
      <c r="R1986" s="147" t="n">
        <v>0.544</v>
      </c>
      <c r="S1986" s="127" t="inlineStr">
        <is>
          <t>6C</t>
        </is>
      </c>
      <c r="T1986" s="148" t="n">
        <v>9.69</v>
      </c>
      <c r="U1986" s="127" t="inlineStr">
        <is>
          <t>LA RUCHE LOGISTIQUE</t>
        </is>
      </c>
      <c r="W1986" s="8">
        <f>IF(C1986&lt;&gt;2,"",IF(S1986="5X","5XK",IF(S1986="5Y","5YK",IF(S1986="6B","6BK",IF(S1986="6C","6CK","")))))</f>
        <v/>
      </c>
      <c r="X1986" s="8">
        <f>IF(S1986="6B",_xlfn.XLOOKUP(H1986,'Zoning 2shop'!A:A,'Zoning 2shop'!B:B),IF(S1986="6C",_xlfn.XLOOKUP(G1986,'Zoning 2shop'!C:C,'Zoning 2shop'!D:D),""))</f>
        <v/>
      </c>
      <c r="Y1986" s="112">
        <f>AB1986/Z1986</f>
        <v/>
      </c>
      <c r="Z1986" s="4">
        <f>T1986</f>
        <v/>
      </c>
      <c r="AA1986" s="4">
        <f>IF(OR(S1986="6C",S1986="6B",S1986="5X",S1986="5Y"),0.08,0.5)</f>
        <v/>
      </c>
      <c r="AB1986" s="4">
        <f>$AG$5/$AG$2*Z1986</f>
        <v/>
      </c>
      <c r="AC1986" s="19">
        <f>Z1986+AA1986</f>
        <v/>
      </c>
      <c r="AD1986" s="8">
        <f>IF(COUNTIF(Catégories!A:A,N1986)=0,"catégorie inconnue",LOOKUP(N1986,Catégories!A:A,Catégories!B:B))</f>
        <v/>
      </c>
      <c r="AE1986" s="21">
        <f>SUM(Z1986:AB1986)</f>
        <v/>
      </c>
    </row>
    <row r="1987" hidden="1" s="101">
      <c r="B1987" s="127" t="inlineStr">
        <is>
          <t>13624021</t>
        </is>
      </c>
      <c r="C1987" s="127" t="inlineStr">
        <is>
          <t>2</t>
        </is>
      </c>
      <c r="D1987" s="123" t="n">
        <v>46164</v>
      </c>
      <c r="E1987" s="127" t="inlineStr">
        <is>
          <t>8700</t>
        </is>
      </c>
      <c r="F1987" s="127" t="inlineStr">
        <is>
          <t>21320</t>
        </is>
      </c>
      <c r="G1987" s="127" t="inlineStr">
        <is>
          <t>AT</t>
        </is>
      </c>
      <c r="H1987" s="127" t="inlineStr">
        <is>
          <t>FR</t>
        </is>
      </c>
      <c r="I1987" s="127" t="inlineStr">
        <is>
          <t>114035</t>
        </is>
      </c>
      <c r="J1987" s="127" t="inlineStr">
        <is>
          <t>114035</t>
        </is>
      </c>
      <c r="K1987" s="127" t="inlineStr">
        <is>
          <t>999999</t>
        </is>
      </c>
      <c r="L1987" s="127" t="inlineStr">
        <is>
          <t>XT414460317TS</t>
        </is>
      </c>
      <c r="M1987" s="127" t="inlineStr">
        <is>
          <t>N</t>
        </is>
      </c>
      <c r="N1987" s="127" t="inlineStr">
        <is>
          <t>Transport</t>
        </is>
      </c>
      <c r="O1987" s="127" t="inlineStr">
        <is>
          <t>N</t>
        </is>
      </c>
      <c r="P1987" s="127" t="inlineStr">
        <is>
          <t>S</t>
        </is>
      </c>
      <c r="Q1987" s="127" t="inlineStr">
        <is>
          <t>ZA</t>
        </is>
      </c>
      <c r="R1987" s="147" t="n">
        <v>6.035</v>
      </c>
      <c r="S1987" s="127" t="inlineStr">
        <is>
          <t>6C</t>
        </is>
      </c>
      <c r="T1987" s="148" t="n">
        <v>15.15</v>
      </c>
      <c r="U1987" s="127" t="inlineStr">
        <is>
          <t>LA RUCHE LOGISTIQUE</t>
        </is>
      </c>
      <c r="W1987" s="8">
        <f>IF(C1987&lt;&gt;2,"",IF(S1987="5X","5XK",IF(S1987="5Y","5YK",IF(S1987="6B","6BK",IF(S1987="6C","6CK","")))))</f>
        <v/>
      </c>
      <c r="X1987" s="8">
        <f>IF(S1987="6B",_xlfn.XLOOKUP(H1987,'Zoning 2shop'!A:A,'Zoning 2shop'!B:B),IF(S1987="6C",_xlfn.XLOOKUP(G1987,'Zoning 2shop'!C:C,'Zoning 2shop'!D:D),""))</f>
        <v/>
      </c>
      <c r="Y1987" s="112">
        <f>AB1987/Z1987</f>
        <v/>
      </c>
      <c r="Z1987" s="4">
        <f>T1987</f>
        <v/>
      </c>
      <c r="AA1987" s="4">
        <f>IF(OR(S1987="6C",S1987="6B",S1987="5X",S1987="5Y"),0.08,0.5)</f>
        <v/>
      </c>
      <c r="AB1987" s="4">
        <f>$AG$5/$AG$2*Z1987</f>
        <v/>
      </c>
      <c r="AC1987" s="19">
        <f>Z1987+AA1987</f>
        <v/>
      </c>
      <c r="AD1987" s="8">
        <f>IF(COUNTIF(Catégories!A:A,N1987)=0,"catégorie inconnue",LOOKUP(N1987,Catégories!A:A,Catégories!B:B))</f>
        <v/>
      </c>
      <c r="AE1987" s="21">
        <f>SUM(Z1987:AB1987)</f>
        <v/>
      </c>
    </row>
    <row r="1988" hidden="1" s="101">
      <c r="B1988" s="127" t="inlineStr">
        <is>
          <t>13624021</t>
        </is>
      </c>
      <c r="C1988" s="127" t="inlineStr">
        <is>
          <t>2</t>
        </is>
      </c>
      <c r="D1988" s="123" t="n">
        <v>46164</v>
      </c>
      <c r="E1988" s="127" t="inlineStr">
        <is>
          <t>14800</t>
        </is>
      </c>
      <c r="F1988" s="127" t="inlineStr">
        <is>
          <t>21320</t>
        </is>
      </c>
      <c r="G1988" s="127" t="inlineStr">
        <is>
          <t>ES</t>
        </is>
      </c>
      <c r="H1988" s="127" t="inlineStr">
        <is>
          <t>FR</t>
        </is>
      </c>
      <c r="I1988" s="127" t="inlineStr">
        <is>
          <t>112755</t>
        </is>
      </c>
      <c r="J1988" s="127" t="inlineStr">
        <is>
          <t>112755</t>
        </is>
      </c>
      <c r="K1988" s="127" t="inlineStr">
        <is>
          <t>999999</t>
        </is>
      </c>
      <c r="L1988" s="127" t="inlineStr">
        <is>
          <t>XT414461480TS</t>
        </is>
      </c>
      <c r="M1988" s="127" t="inlineStr">
        <is>
          <t>N</t>
        </is>
      </c>
      <c r="N1988" s="127" t="inlineStr">
        <is>
          <t>Transport</t>
        </is>
      </c>
      <c r="O1988" s="127" t="inlineStr">
        <is>
          <t>N</t>
        </is>
      </c>
      <c r="P1988" s="127" t="inlineStr">
        <is>
          <t>S</t>
        </is>
      </c>
      <c r="Q1988" s="127" t="inlineStr">
        <is>
          <t>ZA</t>
        </is>
      </c>
      <c r="R1988" s="147" t="n">
        <v>0.21</v>
      </c>
      <c r="S1988" s="127" t="inlineStr">
        <is>
          <t>6C</t>
        </is>
      </c>
      <c r="T1988" s="148" t="n">
        <v>6.4</v>
      </c>
      <c r="U1988" s="127" t="inlineStr">
        <is>
          <t>LA RUCHE LOGISTIQUE</t>
        </is>
      </c>
      <c r="W1988" s="8">
        <f>IF(C1988&lt;&gt;2,"",IF(S1988="5X","5XK",IF(S1988="5Y","5YK",IF(S1988="6B","6BK",IF(S1988="6C","6CK","")))))</f>
        <v/>
      </c>
      <c r="X1988" s="8">
        <f>IF(S1988="6B",_xlfn.XLOOKUP(H1988,'Zoning 2shop'!A:A,'Zoning 2shop'!B:B),IF(S1988="6C",_xlfn.XLOOKUP(G1988,'Zoning 2shop'!C:C,'Zoning 2shop'!D:D),""))</f>
        <v/>
      </c>
      <c r="Y1988" s="112">
        <f>AB1988/Z1988</f>
        <v/>
      </c>
      <c r="Z1988" s="4">
        <f>T1988</f>
        <v/>
      </c>
      <c r="AA1988" s="4">
        <f>IF(OR(S1988="6C",S1988="6B",S1988="5X",S1988="5Y"),0.08,0.5)</f>
        <v/>
      </c>
      <c r="AB1988" s="4">
        <f>$AG$5/$AG$2*Z1988</f>
        <v/>
      </c>
      <c r="AC1988" s="19">
        <f>Z1988+AA1988</f>
        <v/>
      </c>
      <c r="AD1988" s="8">
        <f>IF(COUNTIF(Catégories!A:A,N1988)=0,"catégorie inconnue",LOOKUP(N1988,Catégories!A:A,Catégories!B:B))</f>
        <v/>
      </c>
      <c r="AE1988" s="21">
        <f>SUM(Z1988:AB1988)</f>
        <v/>
      </c>
    </row>
    <row r="1989" hidden="1" s="101">
      <c r="B1989" s="127" t="inlineStr">
        <is>
          <t>13624021</t>
        </is>
      </c>
      <c r="C1989" s="127" t="inlineStr">
        <is>
          <t>2</t>
        </is>
      </c>
      <c r="D1989" s="123" t="n">
        <v>46164</v>
      </c>
      <c r="E1989" s="127" t="inlineStr">
        <is>
          <t>85579</t>
        </is>
      </c>
      <c r="F1989" s="127" t="inlineStr">
        <is>
          <t>21320</t>
        </is>
      </c>
      <c r="G1989" s="127" t="inlineStr">
        <is>
          <t>DE</t>
        </is>
      </c>
      <c r="H1989" s="127" t="inlineStr">
        <is>
          <t>FR</t>
        </is>
      </c>
      <c r="I1989" s="127" t="inlineStr">
        <is>
          <t>106860</t>
        </is>
      </c>
      <c r="J1989" s="127" t="inlineStr">
        <is>
          <t>106860</t>
        </is>
      </c>
      <c r="K1989" s="127" t="inlineStr">
        <is>
          <t>999999</t>
        </is>
      </c>
      <c r="L1989" s="127" t="inlineStr">
        <is>
          <t>XT414462193TS</t>
        </is>
      </c>
      <c r="M1989" s="127" t="inlineStr">
        <is>
          <t>N</t>
        </is>
      </c>
      <c r="N1989" s="127" t="inlineStr">
        <is>
          <t>Transport</t>
        </is>
      </c>
      <c r="O1989" s="127" t="inlineStr">
        <is>
          <t>N</t>
        </is>
      </c>
      <c r="P1989" s="127" t="inlineStr">
        <is>
          <t>S</t>
        </is>
      </c>
      <c r="Q1989" s="127" t="inlineStr">
        <is>
          <t>ZA</t>
        </is>
      </c>
      <c r="R1989" s="147" t="n">
        <v>0.7</v>
      </c>
      <c r="S1989" s="127" t="inlineStr">
        <is>
          <t>6C</t>
        </is>
      </c>
      <c r="T1989" s="148" t="n">
        <v>5.55</v>
      </c>
      <c r="U1989" s="127" t="inlineStr">
        <is>
          <t>LA RUCHE LOGISTIQUE</t>
        </is>
      </c>
      <c r="W1989" s="8">
        <f>IF(C1989&lt;&gt;2,"",IF(S1989="5X","5XK",IF(S1989="5Y","5YK",IF(S1989="6B","6BK",IF(S1989="6C","6CK","")))))</f>
        <v/>
      </c>
      <c r="X1989" s="8">
        <f>IF(S1989="6B",_xlfn.XLOOKUP(H1989,'Zoning 2shop'!A:A,'Zoning 2shop'!B:B),IF(S1989="6C",_xlfn.XLOOKUP(G1989,'Zoning 2shop'!C:C,'Zoning 2shop'!D:D),""))</f>
        <v/>
      </c>
      <c r="Y1989" s="112">
        <f>AB1989/Z1989</f>
        <v/>
      </c>
      <c r="Z1989" s="4">
        <f>T1989</f>
        <v/>
      </c>
      <c r="AA1989" s="4">
        <f>IF(OR(S1989="6C",S1989="6B",S1989="5X",S1989="5Y"),0.08,0.5)</f>
        <v/>
      </c>
      <c r="AB1989" s="4">
        <f>$AG$5/$AG$2*Z1989</f>
        <v/>
      </c>
      <c r="AC1989" s="19">
        <f>Z1989+AA1989</f>
        <v/>
      </c>
      <c r="AD1989" s="8">
        <f>IF(COUNTIF(Catégories!A:A,N1989)=0,"catégorie inconnue",LOOKUP(N1989,Catégories!A:A,Catégories!B:B))</f>
        <v/>
      </c>
      <c r="AE1989" s="21">
        <f>SUM(Z1989:AB1989)</f>
        <v/>
      </c>
    </row>
    <row r="1990" hidden="1" s="101">
      <c r="B1990" s="127" t="inlineStr">
        <is>
          <t>13624021</t>
        </is>
      </c>
      <c r="C1990" s="127" t="inlineStr">
        <is>
          <t>2</t>
        </is>
      </c>
      <c r="D1990" s="123" t="n">
        <v>46164</v>
      </c>
      <c r="E1990" s="127" t="inlineStr">
        <is>
          <t>65529</t>
        </is>
      </c>
      <c r="F1990" s="127" t="inlineStr">
        <is>
          <t>21320</t>
        </is>
      </c>
      <c r="G1990" s="127" t="inlineStr">
        <is>
          <t>DE</t>
        </is>
      </c>
      <c r="H1990" s="127" t="inlineStr">
        <is>
          <t>FR</t>
        </is>
      </c>
      <c r="I1990" s="127" t="inlineStr">
        <is>
          <t>114124</t>
        </is>
      </c>
      <c r="J1990" s="127" t="inlineStr">
        <is>
          <t>114124</t>
        </is>
      </c>
      <c r="K1990" s="127" t="inlineStr">
        <is>
          <t>999999</t>
        </is>
      </c>
      <c r="L1990" s="127" t="inlineStr">
        <is>
          <t>XT414462397TS</t>
        </is>
      </c>
      <c r="M1990" s="127" t="inlineStr">
        <is>
          <t>N</t>
        </is>
      </c>
      <c r="N1990" s="127" t="inlineStr">
        <is>
          <t>Transport</t>
        </is>
      </c>
      <c r="O1990" s="127" t="inlineStr">
        <is>
          <t>N</t>
        </is>
      </c>
      <c r="P1990" s="127" t="inlineStr">
        <is>
          <t>S</t>
        </is>
      </c>
      <c r="Q1990" s="127" t="inlineStr">
        <is>
          <t>ZA</t>
        </is>
      </c>
      <c r="R1990" s="147" t="n">
        <v>0.532</v>
      </c>
      <c r="S1990" s="127" t="inlineStr">
        <is>
          <t>6C</t>
        </is>
      </c>
      <c r="T1990" s="148" t="n">
        <v>5.55</v>
      </c>
      <c r="U1990" s="127" t="inlineStr">
        <is>
          <t>LA RUCHE LOGISTIQUE</t>
        </is>
      </c>
      <c r="W1990" s="8">
        <f>IF(C1990&lt;&gt;2,"",IF(S1990="5X","5XK",IF(S1990="5Y","5YK",IF(S1990="6B","6BK",IF(S1990="6C","6CK","")))))</f>
        <v/>
      </c>
      <c r="X1990" s="8">
        <f>IF(S1990="6B",_xlfn.XLOOKUP(H1990,'Zoning 2shop'!A:A,'Zoning 2shop'!B:B),IF(S1990="6C",_xlfn.XLOOKUP(G1990,'Zoning 2shop'!C:C,'Zoning 2shop'!D:D),""))</f>
        <v/>
      </c>
      <c r="Y1990" s="112">
        <f>AB1990/Z1990</f>
        <v/>
      </c>
      <c r="Z1990" s="4">
        <f>T1990</f>
        <v/>
      </c>
      <c r="AA1990" s="4">
        <f>IF(OR(S1990="6C",S1990="6B",S1990="5X",S1990="5Y"),0.08,0.5)</f>
        <v/>
      </c>
      <c r="AB1990" s="4">
        <f>$AG$5/$AG$2*Z1990</f>
        <v/>
      </c>
      <c r="AC1990" s="19">
        <f>Z1990+AA1990</f>
        <v/>
      </c>
      <c r="AD1990" s="8">
        <f>IF(COUNTIF(Catégories!A:A,N1990)=0,"catégorie inconnue",LOOKUP(N1990,Catégories!A:A,Catégories!B:B))</f>
        <v/>
      </c>
      <c r="AE1990" s="21">
        <f>SUM(Z1990:AB1990)</f>
        <v/>
      </c>
    </row>
    <row r="1991" hidden="1" s="101">
      <c r="B1991" s="127" t="inlineStr">
        <is>
          <t>13624021</t>
        </is>
      </c>
      <c r="C1991" s="127" t="inlineStr">
        <is>
          <t>2</t>
        </is>
      </c>
      <c r="D1991" s="123" t="n">
        <v>46164</v>
      </c>
      <c r="E1991" s="127" t="inlineStr">
        <is>
          <t>69250</t>
        </is>
      </c>
      <c r="F1991" s="127" t="inlineStr">
        <is>
          <t>21320</t>
        </is>
      </c>
      <c r="G1991" s="127" t="inlineStr">
        <is>
          <t>DE</t>
        </is>
      </c>
      <c r="H1991" s="127" t="inlineStr">
        <is>
          <t>FR</t>
        </is>
      </c>
      <c r="I1991" s="127" t="inlineStr">
        <is>
          <t>113186</t>
        </is>
      </c>
      <c r="J1991" s="127" t="inlineStr">
        <is>
          <t>113186</t>
        </is>
      </c>
      <c r="K1991" s="127" t="inlineStr">
        <is>
          <t>999999</t>
        </is>
      </c>
      <c r="L1991" s="127" t="inlineStr">
        <is>
          <t>XT414462525TS</t>
        </is>
      </c>
      <c r="M1991" s="127" t="inlineStr">
        <is>
          <t>N</t>
        </is>
      </c>
      <c r="N1991" s="127" t="inlineStr">
        <is>
          <t>Transport</t>
        </is>
      </c>
      <c r="O1991" s="127" t="inlineStr">
        <is>
          <t>N</t>
        </is>
      </c>
      <c r="P1991" s="127" t="inlineStr">
        <is>
          <t>S</t>
        </is>
      </c>
      <c r="Q1991" s="127" t="inlineStr">
        <is>
          <t>ZA</t>
        </is>
      </c>
      <c r="R1991" s="147" t="n">
        <v>4.506</v>
      </c>
      <c r="S1991" s="127" t="inlineStr">
        <is>
          <t>6C</t>
        </is>
      </c>
      <c r="T1991" s="148" t="n">
        <v>9.69</v>
      </c>
      <c r="U1991" s="127" t="inlineStr">
        <is>
          <t>LA RUCHE LOGISTIQUE</t>
        </is>
      </c>
      <c r="W1991" s="8">
        <f>IF(C1991&lt;&gt;2,"",IF(S1991="5X","5XK",IF(S1991="5Y","5YK",IF(S1991="6B","6BK",IF(S1991="6C","6CK","")))))</f>
        <v/>
      </c>
      <c r="X1991" s="8">
        <f>IF(S1991="6B",_xlfn.XLOOKUP(H1991,'Zoning 2shop'!A:A,'Zoning 2shop'!B:B),IF(S1991="6C",_xlfn.XLOOKUP(G1991,'Zoning 2shop'!C:C,'Zoning 2shop'!D:D),""))</f>
        <v/>
      </c>
      <c r="Y1991" s="112">
        <f>AB1991/Z1991</f>
        <v/>
      </c>
      <c r="Z1991" s="4">
        <f>T1991</f>
        <v/>
      </c>
      <c r="AA1991" s="4">
        <f>IF(OR(S1991="6C",S1991="6B",S1991="5X",S1991="5Y"),0.08,0.5)</f>
        <v/>
      </c>
      <c r="AB1991" s="4">
        <f>$AG$5/$AG$2*Z1991</f>
        <v/>
      </c>
      <c r="AC1991" s="19">
        <f>Z1991+AA1991</f>
        <v/>
      </c>
      <c r="AD1991" s="8">
        <f>IF(COUNTIF(Catégories!A:A,N1991)=0,"catégorie inconnue",LOOKUP(N1991,Catégories!A:A,Catégories!B:B))</f>
        <v/>
      </c>
      <c r="AE1991" s="21">
        <f>SUM(Z1991:AB1991)</f>
        <v/>
      </c>
    </row>
    <row r="1992" hidden="1" s="101">
      <c r="B1992" s="127" t="inlineStr">
        <is>
          <t>13624021</t>
        </is>
      </c>
      <c r="C1992" s="127" t="inlineStr">
        <is>
          <t>2</t>
        </is>
      </c>
      <c r="D1992" s="123" t="n">
        <v>46164</v>
      </c>
      <c r="E1992" s="127" t="inlineStr">
        <is>
          <t>06114</t>
        </is>
      </c>
      <c r="F1992" s="127" t="inlineStr">
        <is>
          <t>21320</t>
        </is>
      </c>
      <c r="G1992" s="127" t="inlineStr">
        <is>
          <t>DE</t>
        </is>
      </c>
      <c r="H1992" s="127" t="inlineStr">
        <is>
          <t>FR</t>
        </is>
      </c>
      <c r="I1992" s="127" t="inlineStr">
        <is>
          <t>113377</t>
        </is>
      </c>
      <c r="J1992" s="127" t="inlineStr">
        <is>
          <t>113377</t>
        </is>
      </c>
      <c r="K1992" s="127" t="inlineStr">
        <is>
          <t>999999</t>
        </is>
      </c>
      <c r="L1992" s="127" t="inlineStr">
        <is>
          <t>XT414463826TS</t>
        </is>
      </c>
      <c r="M1992" s="127" t="inlineStr">
        <is>
          <t>N</t>
        </is>
      </c>
      <c r="N1992" s="127" t="inlineStr">
        <is>
          <t>Transport</t>
        </is>
      </c>
      <c r="O1992" s="127" t="inlineStr">
        <is>
          <t>N</t>
        </is>
      </c>
      <c r="P1992" s="127" t="inlineStr">
        <is>
          <t>S</t>
        </is>
      </c>
      <c r="Q1992" s="127" t="inlineStr">
        <is>
          <t>ZA</t>
        </is>
      </c>
      <c r="R1992" s="147" t="n">
        <v>0.14</v>
      </c>
      <c r="S1992" s="127" t="inlineStr">
        <is>
          <t>6C</t>
        </is>
      </c>
      <c r="T1992" s="148" t="n">
        <v>5.33</v>
      </c>
      <c r="U1992" s="127" t="inlineStr">
        <is>
          <t>LA RUCHE LOGISTIQUE</t>
        </is>
      </c>
      <c r="W1992" s="8">
        <f>IF(C1992&lt;&gt;2,"",IF(S1992="5X","5XK",IF(S1992="5Y","5YK",IF(S1992="6B","6BK",IF(S1992="6C","6CK","")))))</f>
        <v/>
      </c>
      <c r="X1992" s="8">
        <f>IF(S1992="6B",_xlfn.XLOOKUP(H1992,'Zoning 2shop'!A:A,'Zoning 2shop'!B:B),IF(S1992="6C",_xlfn.XLOOKUP(G1992,'Zoning 2shop'!C:C,'Zoning 2shop'!D:D),""))</f>
        <v/>
      </c>
      <c r="Y1992" s="112">
        <f>AB1992/Z1992</f>
        <v/>
      </c>
      <c r="Z1992" s="4">
        <f>T1992</f>
        <v/>
      </c>
      <c r="AA1992" s="4">
        <f>IF(OR(S1992="6C",S1992="6B",S1992="5X",S1992="5Y"),0.08,0.5)</f>
        <v/>
      </c>
      <c r="AB1992" s="4">
        <f>$AG$5/$AG$2*Z1992</f>
        <v/>
      </c>
      <c r="AC1992" s="19">
        <f>Z1992+AA1992</f>
        <v/>
      </c>
      <c r="AD1992" s="8">
        <f>IF(COUNTIF(Catégories!A:A,N1992)=0,"catégorie inconnue",LOOKUP(N1992,Catégories!A:A,Catégories!B:B))</f>
        <v/>
      </c>
      <c r="AE1992" s="21">
        <f>SUM(Z1992:AB1992)</f>
        <v/>
      </c>
    </row>
    <row r="1993" hidden="1" s="101">
      <c r="B1993" s="127" t="inlineStr">
        <is>
          <t>13624021</t>
        </is>
      </c>
      <c r="C1993" s="127" t="inlineStr">
        <is>
          <t>2</t>
        </is>
      </c>
      <c r="D1993" s="123" t="n">
        <v>46164</v>
      </c>
      <c r="E1993" s="127" t="inlineStr">
        <is>
          <t>38124</t>
        </is>
      </c>
      <c r="F1993" s="127" t="inlineStr">
        <is>
          <t>21320</t>
        </is>
      </c>
      <c r="G1993" s="127" t="inlineStr">
        <is>
          <t>DE</t>
        </is>
      </c>
      <c r="H1993" s="127" t="inlineStr">
        <is>
          <t>FR</t>
        </is>
      </c>
      <c r="I1993" s="127" t="inlineStr">
        <is>
          <t>114178</t>
        </is>
      </c>
      <c r="J1993" s="127" t="inlineStr">
        <is>
          <t>114178</t>
        </is>
      </c>
      <c r="K1993" s="127" t="inlineStr">
        <is>
          <t>999999</t>
        </is>
      </c>
      <c r="L1993" s="127" t="inlineStr">
        <is>
          <t>XT414464375TS</t>
        </is>
      </c>
      <c r="M1993" s="127" t="inlineStr">
        <is>
          <t>N</t>
        </is>
      </c>
      <c r="N1993" s="127" t="inlineStr">
        <is>
          <t>Transport</t>
        </is>
      </c>
      <c r="O1993" s="127" t="inlineStr">
        <is>
          <t>N</t>
        </is>
      </c>
      <c r="P1993" s="127" t="inlineStr">
        <is>
          <t>S</t>
        </is>
      </c>
      <c r="Q1993" s="127" t="inlineStr">
        <is>
          <t>ZA</t>
        </is>
      </c>
      <c r="R1993" s="147" t="n">
        <v>0.28</v>
      </c>
      <c r="S1993" s="127" t="inlineStr">
        <is>
          <t>6C</t>
        </is>
      </c>
      <c r="T1993" s="148" t="n">
        <v>5.33</v>
      </c>
      <c r="U1993" s="127" t="inlineStr">
        <is>
          <t>LA RUCHE LOGISTIQUE</t>
        </is>
      </c>
      <c r="W1993" s="8">
        <f>IF(C1993&lt;&gt;2,"",IF(S1993="5X","5XK",IF(S1993="5Y","5YK",IF(S1993="6B","6BK",IF(S1993="6C","6CK","")))))</f>
        <v/>
      </c>
      <c r="X1993" s="8">
        <f>IF(S1993="6B",_xlfn.XLOOKUP(H1993,'Zoning 2shop'!A:A,'Zoning 2shop'!B:B),IF(S1993="6C",_xlfn.XLOOKUP(G1993,'Zoning 2shop'!C:C,'Zoning 2shop'!D:D),""))</f>
        <v/>
      </c>
      <c r="Y1993" s="112">
        <f>AB1993/Z1993</f>
        <v/>
      </c>
      <c r="Z1993" s="4">
        <f>T1993</f>
        <v/>
      </c>
      <c r="AA1993" s="4">
        <f>IF(OR(S1993="6C",S1993="6B",S1993="5X",S1993="5Y"),0.08,0.5)</f>
        <v/>
      </c>
      <c r="AB1993" s="4">
        <f>$AG$5/$AG$2*Z1993</f>
        <v/>
      </c>
      <c r="AC1993" s="19">
        <f>Z1993+AA1993</f>
        <v/>
      </c>
      <c r="AD1993" s="8">
        <f>IF(COUNTIF(Catégories!A:A,N1993)=0,"catégorie inconnue",LOOKUP(N1993,Catégories!A:A,Catégories!B:B))</f>
        <v/>
      </c>
      <c r="AE1993" s="21">
        <f>SUM(Z1993:AB1993)</f>
        <v/>
      </c>
    </row>
    <row r="1994" hidden="1" s="101">
      <c r="B1994" s="127" t="inlineStr">
        <is>
          <t>13624021</t>
        </is>
      </c>
      <c r="C1994" s="127" t="inlineStr">
        <is>
          <t>2</t>
        </is>
      </c>
      <c r="D1994" s="123" t="n">
        <v>46164</v>
      </c>
      <c r="E1994" s="127" t="inlineStr">
        <is>
          <t>72074</t>
        </is>
      </c>
      <c r="F1994" s="127" t="inlineStr">
        <is>
          <t>21320</t>
        </is>
      </c>
      <c r="G1994" s="127" t="inlineStr">
        <is>
          <t>DE</t>
        </is>
      </c>
      <c r="H1994" s="127" t="inlineStr">
        <is>
          <t>FR</t>
        </is>
      </c>
      <c r="I1994" s="127" t="inlineStr">
        <is>
          <t>114114</t>
        </is>
      </c>
      <c r="J1994" s="127" t="inlineStr">
        <is>
          <t>114114</t>
        </is>
      </c>
      <c r="K1994" s="127" t="inlineStr">
        <is>
          <t>999999</t>
        </is>
      </c>
      <c r="L1994" s="127" t="inlineStr">
        <is>
          <t>XT414468050TS</t>
        </is>
      </c>
      <c r="M1994" s="127" t="inlineStr">
        <is>
          <t>N</t>
        </is>
      </c>
      <c r="N1994" s="127" t="inlineStr">
        <is>
          <t>Transport</t>
        </is>
      </c>
      <c r="O1994" s="127" t="inlineStr">
        <is>
          <t>N</t>
        </is>
      </c>
      <c r="P1994" s="127" t="inlineStr">
        <is>
          <t>S</t>
        </is>
      </c>
      <c r="Q1994" s="127" t="inlineStr">
        <is>
          <t>ZA</t>
        </is>
      </c>
      <c r="R1994" s="147" t="n">
        <v>4.403</v>
      </c>
      <c r="S1994" s="127" t="inlineStr">
        <is>
          <t>6C</t>
        </is>
      </c>
      <c r="T1994" s="148" t="n">
        <v>9.69</v>
      </c>
      <c r="U1994" s="127" t="inlineStr">
        <is>
          <t>LA RUCHE LOGISTIQUE</t>
        </is>
      </c>
      <c r="W1994" s="8">
        <f>IF(C1994&lt;&gt;2,"",IF(S1994="5X","5XK",IF(S1994="5Y","5YK",IF(S1994="6B","6BK",IF(S1994="6C","6CK","")))))</f>
        <v/>
      </c>
      <c r="X1994" s="8">
        <f>IF(S1994="6B",_xlfn.XLOOKUP(H1994,'Zoning 2shop'!A:A,'Zoning 2shop'!B:B),IF(S1994="6C",_xlfn.XLOOKUP(G1994,'Zoning 2shop'!C:C,'Zoning 2shop'!D:D),""))</f>
        <v/>
      </c>
      <c r="Y1994" s="112">
        <f>AB1994/Z1994</f>
        <v/>
      </c>
      <c r="Z1994" s="4">
        <f>T1994</f>
        <v/>
      </c>
      <c r="AA1994" s="4">
        <f>IF(OR(S1994="6C",S1994="6B",S1994="5X",S1994="5Y"),0.08,0.5)</f>
        <v/>
      </c>
      <c r="AB1994" s="4">
        <f>$AG$5/$AG$2*Z1994</f>
        <v/>
      </c>
      <c r="AC1994" s="19">
        <f>Z1994+AA1994</f>
        <v/>
      </c>
      <c r="AD1994" s="8">
        <f>IF(COUNTIF(Catégories!A:A,N1994)=0,"catégorie inconnue",LOOKUP(N1994,Catégories!A:A,Catégories!B:B))</f>
        <v/>
      </c>
      <c r="AE1994" s="21">
        <f>SUM(Z1994:AB1994)</f>
        <v/>
      </c>
    </row>
    <row r="1995" hidden="1" s="101">
      <c r="B1995" s="127" t="inlineStr">
        <is>
          <t>13624021</t>
        </is>
      </c>
      <c r="C1995" s="127" t="inlineStr">
        <is>
          <t>2</t>
        </is>
      </c>
      <c r="D1995" s="123" t="n">
        <v>46164</v>
      </c>
      <c r="E1995" s="127" t="inlineStr">
        <is>
          <t>70599</t>
        </is>
      </c>
      <c r="F1995" s="127" t="inlineStr">
        <is>
          <t>21320</t>
        </is>
      </c>
      <c r="G1995" s="127" t="inlineStr">
        <is>
          <t>DE</t>
        </is>
      </c>
      <c r="H1995" s="127" t="inlineStr">
        <is>
          <t>FR</t>
        </is>
      </c>
      <c r="I1995" s="127" t="inlineStr">
        <is>
          <t>112175</t>
        </is>
      </c>
      <c r="J1995" s="127" t="inlineStr">
        <is>
          <t>112175</t>
        </is>
      </c>
      <c r="K1995" s="127" t="inlineStr">
        <is>
          <t>999999</t>
        </is>
      </c>
      <c r="L1995" s="127" t="inlineStr">
        <is>
          <t>XT414468488TS</t>
        </is>
      </c>
      <c r="M1995" s="127" t="inlineStr">
        <is>
          <t>N</t>
        </is>
      </c>
      <c r="N1995" s="127" t="inlineStr">
        <is>
          <t>Transport</t>
        </is>
      </c>
      <c r="O1995" s="127" t="inlineStr">
        <is>
          <t>N</t>
        </is>
      </c>
      <c r="P1995" s="127" t="inlineStr">
        <is>
          <t>S</t>
        </is>
      </c>
      <c r="Q1995" s="127" t="inlineStr">
        <is>
          <t>ZA</t>
        </is>
      </c>
      <c r="R1995" s="147" t="n">
        <v>4.532</v>
      </c>
      <c r="S1995" s="127" t="inlineStr">
        <is>
          <t>6C</t>
        </is>
      </c>
      <c r="T1995" s="148" t="n">
        <v>9.69</v>
      </c>
      <c r="U1995" s="127" t="inlineStr">
        <is>
          <t>LA RUCHE LOGISTIQUE</t>
        </is>
      </c>
      <c r="W1995" s="8">
        <f>IF(C1995&lt;&gt;2,"",IF(S1995="5X","5XK",IF(S1995="5Y","5YK",IF(S1995="6B","6BK",IF(S1995="6C","6CK","")))))</f>
        <v/>
      </c>
      <c r="X1995" s="8">
        <f>IF(S1995="6B",_xlfn.XLOOKUP(H1995,'Zoning 2shop'!A:A,'Zoning 2shop'!B:B),IF(S1995="6C",_xlfn.XLOOKUP(G1995,'Zoning 2shop'!C:C,'Zoning 2shop'!D:D),""))</f>
        <v/>
      </c>
      <c r="Y1995" s="112">
        <f>AB1995/Z1995</f>
        <v/>
      </c>
      <c r="Z1995" s="4">
        <f>T1995</f>
        <v/>
      </c>
      <c r="AA1995" s="4">
        <f>IF(OR(S1995="6C",S1995="6B",S1995="5X",S1995="5Y"),0.08,0.5)</f>
        <v/>
      </c>
      <c r="AB1995" s="4">
        <f>$AG$5/$AG$2*Z1995</f>
        <v/>
      </c>
      <c r="AC1995" s="19">
        <f>Z1995+AA1995</f>
        <v/>
      </c>
      <c r="AD1995" s="8">
        <f>IF(COUNTIF(Catégories!A:A,N1995)=0,"catégorie inconnue",LOOKUP(N1995,Catégories!A:A,Catégories!B:B))</f>
        <v/>
      </c>
      <c r="AE1995" s="21">
        <f>SUM(Z1995:AB1995)</f>
        <v/>
      </c>
    </row>
    <row r="1996" hidden="1" s="101">
      <c r="B1996" s="127" t="inlineStr">
        <is>
          <t>13624021</t>
        </is>
      </c>
      <c r="C1996" s="127" t="inlineStr">
        <is>
          <t>2</t>
        </is>
      </c>
      <c r="D1996" s="123" t="n">
        <v>46164</v>
      </c>
      <c r="E1996" s="127" t="inlineStr">
        <is>
          <t>21465</t>
        </is>
      </c>
      <c r="F1996" s="127" t="inlineStr">
        <is>
          <t>21320</t>
        </is>
      </c>
      <c r="G1996" s="127" t="inlineStr">
        <is>
          <t>DE</t>
        </is>
      </c>
      <c r="H1996" s="127" t="inlineStr">
        <is>
          <t>FR</t>
        </is>
      </c>
      <c r="I1996" s="127" t="inlineStr">
        <is>
          <t>113077</t>
        </is>
      </c>
      <c r="J1996" s="127" t="inlineStr">
        <is>
          <t>113077</t>
        </is>
      </c>
      <c r="K1996" s="127" t="inlineStr">
        <is>
          <t>999999</t>
        </is>
      </c>
      <c r="L1996" s="127" t="inlineStr">
        <is>
          <t>XT414469280TS</t>
        </is>
      </c>
      <c r="M1996" s="127" t="inlineStr">
        <is>
          <t>N</t>
        </is>
      </c>
      <c r="N1996" s="127" t="inlineStr">
        <is>
          <t>Transport</t>
        </is>
      </c>
      <c r="O1996" s="127" t="inlineStr">
        <is>
          <t>N</t>
        </is>
      </c>
      <c r="P1996" s="127" t="inlineStr">
        <is>
          <t>S</t>
        </is>
      </c>
      <c r="Q1996" s="127" t="inlineStr">
        <is>
          <t>ZA</t>
        </is>
      </c>
      <c r="R1996" s="147" t="n">
        <v>6.552</v>
      </c>
      <c r="S1996" s="127" t="inlineStr">
        <is>
          <t>6C</t>
        </is>
      </c>
      <c r="T1996" s="148" t="n">
        <v>11.01</v>
      </c>
      <c r="U1996" s="127" t="inlineStr">
        <is>
          <t>LA RUCHE LOGISTIQUE</t>
        </is>
      </c>
      <c r="W1996" s="8">
        <f>IF(C1996&lt;&gt;2,"",IF(S1996="5X","5XK",IF(S1996="5Y","5YK",IF(S1996="6B","6BK",IF(S1996="6C","6CK","")))))</f>
        <v/>
      </c>
      <c r="X1996" s="8">
        <f>IF(S1996="6B",_xlfn.XLOOKUP(H1996,'Zoning 2shop'!A:A,'Zoning 2shop'!B:B),IF(S1996="6C",_xlfn.XLOOKUP(G1996,'Zoning 2shop'!C:C,'Zoning 2shop'!D:D),""))</f>
        <v/>
      </c>
      <c r="Y1996" s="112">
        <f>AB1996/Z1996</f>
        <v/>
      </c>
      <c r="Z1996" s="4">
        <f>T1996</f>
        <v/>
      </c>
      <c r="AA1996" s="4">
        <f>IF(OR(S1996="6C",S1996="6B",S1996="5X",S1996="5Y"),0.08,0.5)</f>
        <v/>
      </c>
      <c r="AB1996" s="4">
        <f>$AG$5/$AG$2*Z1996</f>
        <v/>
      </c>
      <c r="AC1996" s="19">
        <f>Z1996+AA1996</f>
        <v/>
      </c>
      <c r="AD1996" s="8">
        <f>IF(COUNTIF(Catégories!A:A,N1996)=0,"catégorie inconnue",LOOKUP(N1996,Catégories!A:A,Catégories!B:B))</f>
        <v/>
      </c>
      <c r="AE1996" s="21">
        <f>SUM(Z1996:AB1996)</f>
        <v/>
      </c>
    </row>
    <row r="1997" hidden="1" s="101">
      <c r="B1997" s="127" t="inlineStr">
        <is>
          <t>13624021</t>
        </is>
      </c>
      <c r="C1997" s="127" t="inlineStr">
        <is>
          <t>2</t>
        </is>
      </c>
      <c r="D1997" s="123" t="n">
        <v>46164</v>
      </c>
      <c r="E1997" s="127" t="inlineStr">
        <is>
          <t>8061</t>
        </is>
      </c>
      <c r="F1997" s="127" t="inlineStr">
        <is>
          <t>21320</t>
        </is>
      </c>
      <c r="G1997" s="127" t="inlineStr">
        <is>
          <t>AT</t>
        </is>
      </c>
      <c r="H1997" s="127" t="inlineStr">
        <is>
          <t>FR</t>
        </is>
      </c>
      <c r="I1997" s="127" t="inlineStr">
        <is>
          <t>113017</t>
        </is>
      </c>
      <c r="J1997" s="127" t="inlineStr">
        <is>
          <t>113017</t>
        </is>
      </c>
      <c r="K1997" s="127" t="inlineStr">
        <is>
          <t>999999</t>
        </is>
      </c>
      <c r="L1997" s="127" t="inlineStr">
        <is>
          <t>XT414469965TS</t>
        </is>
      </c>
      <c r="M1997" s="127" t="inlineStr">
        <is>
          <t>N</t>
        </is>
      </c>
      <c r="N1997" s="127" t="inlineStr">
        <is>
          <t>Transport</t>
        </is>
      </c>
      <c r="O1997" s="127" t="inlineStr">
        <is>
          <t>N</t>
        </is>
      </c>
      <c r="P1997" s="127" t="inlineStr">
        <is>
          <t>S</t>
        </is>
      </c>
      <c r="Q1997" s="127" t="inlineStr">
        <is>
          <t>ZA</t>
        </is>
      </c>
      <c r="R1997" s="147" t="n">
        <v>4.532</v>
      </c>
      <c r="S1997" s="127" t="inlineStr">
        <is>
          <t>6C</t>
        </is>
      </c>
      <c r="T1997" s="148" t="n">
        <v>13.83</v>
      </c>
      <c r="U1997" s="127" t="inlineStr">
        <is>
          <t>LA RUCHE LOGISTIQUE</t>
        </is>
      </c>
      <c r="W1997" s="8">
        <f>IF(C1997&lt;&gt;2,"",IF(S1997="5X","5XK",IF(S1997="5Y","5YK",IF(S1997="6B","6BK",IF(S1997="6C","6CK","")))))</f>
        <v/>
      </c>
      <c r="X1997" s="8">
        <f>IF(S1997="6B",_xlfn.XLOOKUP(H1997,'Zoning 2shop'!A:A,'Zoning 2shop'!B:B),IF(S1997="6C",_xlfn.XLOOKUP(G1997,'Zoning 2shop'!C:C,'Zoning 2shop'!D:D),""))</f>
        <v/>
      </c>
      <c r="Y1997" s="112">
        <f>AB1997/Z1997</f>
        <v/>
      </c>
      <c r="Z1997" s="4">
        <f>T1997</f>
        <v/>
      </c>
      <c r="AA1997" s="4">
        <f>IF(OR(S1997="6C",S1997="6B",S1997="5X",S1997="5Y"),0.08,0.5)</f>
        <v/>
      </c>
      <c r="AB1997" s="4">
        <f>$AG$5/$AG$2*Z1997</f>
        <v/>
      </c>
      <c r="AC1997" s="19">
        <f>Z1997+AA1997</f>
        <v/>
      </c>
      <c r="AD1997" s="8">
        <f>IF(COUNTIF(Catégories!A:A,N1997)=0,"catégorie inconnue",LOOKUP(N1997,Catégories!A:A,Catégories!B:B))</f>
        <v/>
      </c>
      <c r="AE1997" s="21">
        <f>SUM(Z1997:AB1997)</f>
        <v/>
      </c>
    </row>
    <row r="1998" hidden="1" s="101">
      <c r="B1998" s="127" t="inlineStr">
        <is>
          <t>13624021</t>
        </is>
      </c>
      <c r="C1998" s="127" t="inlineStr">
        <is>
          <t>2</t>
        </is>
      </c>
      <c r="D1998" s="123" t="n">
        <v>46164</v>
      </c>
      <c r="E1998" s="127" t="inlineStr">
        <is>
          <t>71364</t>
        </is>
      </c>
      <c r="F1998" s="127" t="inlineStr">
        <is>
          <t>21320</t>
        </is>
      </c>
      <c r="G1998" s="127" t="inlineStr">
        <is>
          <t>DE</t>
        </is>
      </c>
      <c r="H1998" s="127" t="inlineStr">
        <is>
          <t>FR</t>
        </is>
      </c>
      <c r="I1998" s="127" t="inlineStr">
        <is>
          <t>112264</t>
        </is>
      </c>
      <c r="J1998" s="127" t="inlineStr">
        <is>
          <t>112264</t>
        </is>
      </c>
      <c r="K1998" s="127" t="inlineStr">
        <is>
          <t>999999</t>
        </is>
      </c>
      <c r="L1998" s="127" t="inlineStr">
        <is>
          <t>XT414472023TS</t>
        </is>
      </c>
      <c r="M1998" s="127" t="inlineStr">
        <is>
          <t>N</t>
        </is>
      </c>
      <c r="N1998" s="127" t="inlineStr">
        <is>
          <t>Transport</t>
        </is>
      </c>
      <c r="O1998" s="127" t="inlineStr">
        <is>
          <t>N</t>
        </is>
      </c>
      <c r="P1998" s="127" t="inlineStr">
        <is>
          <t>S</t>
        </is>
      </c>
      <c r="Q1998" s="127" t="inlineStr">
        <is>
          <t>ZA</t>
        </is>
      </c>
      <c r="R1998" s="147" t="n">
        <v>5.904</v>
      </c>
      <c r="S1998" s="127" t="inlineStr">
        <is>
          <t>6C</t>
        </is>
      </c>
      <c r="T1998" s="148" t="n">
        <v>10.35</v>
      </c>
      <c r="U1998" s="127" t="inlineStr">
        <is>
          <t>LA RUCHE LOGISTIQUE</t>
        </is>
      </c>
      <c r="W1998" s="8">
        <f>IF(C1998&lt;&gt;2,"",IF(S1998="5X","5XK",IF(S1998="5Y","5YK",IF(S1998="6B","6BK",IF(S1998="6C","6CK","")))))</f>
        <v/>
      </c>
      <c r="X1998" s="8">
        <f>IF(S1998="6B",_xlfn.XLOOKUP(H1998,'Zoning 2shop'!A:A,'Zoning 2shop'!B:B),IF(S1998="6C",_xlfn.XLOOKUP(G1998,'Zoning 2shop'!C:C,'Zoning 2shop'!D:D),""))</f>
        <v/>
      </c>
      <c r="Y1998" s="112">
        <f>AB1998/Z1998</f>
        <v/>
      </c>
      <c r="Z1998" s="4">
        <f>T1998</f>
        <v/>
      </c>
      <c r="AA1998" s="4">
        <f>IF(OR(S1998="6C",S1998="6B",S1998="5X",S1998="5Y"),0.08,0.5)</f>
        <v/>
      </c>
      <c r="AB1998" s="4">
        <f>$AG$5/$AG$2*Z1998</f>
        <v/>
      </c>
      <c r="AC1998" s="19">
        <f>Z1998+AA1998</f>
        <v/>
      </c>
      <c r="AD1998" s="8">
        <f>IF(COUNTIF(Catégories!A:A,N1998)=0,"catégorie inconnue",LOOKUP(N1998,Catégories!A:A,Catégories!B:B))</f>
        <v/>
      </c>
      <c r="AE1998" s="21">
        <f>SUM(Z1998:AB1998)</f>
        <v/>
      </c>
    </row>
    <row r="1999" hidden="1" s="101">
      <c r="B1999" s="127" t="inlineStr">
        <is>
          <t>13624021</t>
        </is>
      </c>
      <c r="C1999" s="127" t="inlineStr">
        <is>
          <t>2</t>
        </is>
      </c>
      <c r="D1999" s="123" t="n">
        <v>46164</v>
      </c>
      <c r="E1999" s="127" t="inlineStr">
        <is>
          <t>40489</t>
        </is>
      </c>
      <c r="F1999" s="127" t="inlineStr">
        <is>
          <t>21320</t>
        </is>
      </c>
      <c r="G1999" s="127" t="inlineStr">
        <is>
          <t>DE</t>
        </is>
      </c>
      <c r="H1999" s="127" t="inlineStr">
        <is>
          <t>FR</t>
        </is>
      </c>
      <c r="I1999" s="127" t="inlineStr">
        <is>
          <t>113154</t>
        </is>
      </c>
      <c r="J1999" s="127" t="inlineStr">
        <is>
          <t>113154</t>
        </is>
      </c>
      <c r="K1999" s="127" t="inlineStr">
        <is>
          <t>999999</t>
        </is>
      </c>
      <c r="L1999" s="127" t="inlineStr">
        <is>
          <t>XT414473465TS</t>
        </is>
      </c>
      <c r="M1999" s="127" t="inlineStr">
        <is>
          <t>N</t>
        </is>
      </c>
      <c r="N1999" s="127" t="inlineStr">
        <is>
          <t>Transport</t>
        </is>
      </c>
      <c r="O1999" s="127" t="inlineStr">
        <is>
          <t>N</t>
        </is>
      </c>
      <c r="P1999" s="127" t="inlineStr">
        <is>
          <t>S</t>
        </is>
      </c>
      <c r="Q1999" s="127" t="inlineStr">
        <is>
          <t>ZA</t>
        </is>
      </c>
      <c r="R1999" s="147" t="n">
        <v>0.24</v>
      </c>
      <c r="S1999" s="127" t="inlineStr">
        <is>
          <t>6C</t>
        </is>
      </c>
      <c r="T1999" s="148" t="n">
        <v>5.33</v>
      </c>
      <c r="U1999" s="127" t="inlineStr">
        <is>
          <t>LA RUCHE LOGISTIQUE</t>
        </is>
      </c>
      <c r="W1999" s="8">
        <f>IF(C1999&lt;&gt;2,"",IF(S1999="5X","5XK",IF(S1999="5Y","5YK",IF(S1999="6B","6BK",IF(S1999="6C","6CK","")))))</f>
        <v/>
      </c>
      <c r="X1999" s="8">
        <f>IF(S1999="6B",_xlfn.XLOOKUP(H1999,'Zoning 2shop'!A:A,'Zoning 2shop'!B:B),IF(S1999="6C",_xlfn.XLOOKUP(G1999,'Zoning 2shop'!C:C,'Zoning 2shop'!D:D),""))</f>
        <v/>
      </c>
      <c r="Y1999" s="112">
        <f>AB1999/Z1999</f>
        <v/>
      </c>
      <c r="Z1999" s="4">
        <f>T1999</f>
        <v/>
      </c>
      <c r="AA1999" s="4">
        <f>IF(OR(S1999="6C",S1999="6B",S1999="5X",S1999="5Y"),0.08,0.5)</f>
        <v/>
      </c>
      <c r="AB1999" s="4">
        <f>$AG$5/$AG$2*Z1999</f>
        <v/>
      </c>
      <c r="AC1999" s="19">
        <f>Z1999+AA1999</f>
        <v/>
      </c>
      <c r="AD1999" s="8">
        <f>IF(COUNTIF(Catégories!A:A,N1999)=0,"catégorie inconnue",LOOKUP(N1999,Catégories!A:A,Catégories!B:B))</f>
        <v/>
      </c>
      <c r="AE1999" s="21">
        <f>SUM(Z1999:AB1999)</f>
        <v/>
      </c>
    </row>
    <row r="2000" hidden="1" s="101">
      <c r="B2000" s="127" t="inlineStr">
        <is>
          <t>13624021</t>
        </is>
      </c>
      <c r="C2000" s="127" t="inlineStr">
        <is>
          <t>2</t>
        </is>
      </c>
      <c r="D2000" s="123" t="n">
        <v>46164</v>
      </c>
      <c r="E2000" s="127" t="inlineStr">
        <is>
          <t>9781 XT</t>
        </is>
      </c>
      <c r="F2000" s="127" t="inlineStr">
        <is>
          <t>21320</t>
        </is>
      </c>
      <c r="G2000" s="127" t="inlineStr">
        <is>
          <t>NL</t>
        </is>
      </c>
      <c r="H2000" s="127" t="inlineStr">
        <is>
          <t>FR</t>
        </is>
      </c>
      <c r="I2000" s="127" t="inlineStr">
        <is>
          <t>114043</t>
        </is>
      </c>
      <c r="J2000" s="127" t="inlineStr">
        <is>
          <t>114043</t>
        </is>
      </c>
      <c r="K2000" s="127" t="inlineStr">
        <is>
          <t>999999</t>
        </is>
      </c>
      <c r="L2000" s="127" t="inlineStr">
        <is>
          <t>XT414474523TS</t>
        </is>
      </c>
      <c r="M2000" s="127" t="inlineStr">
        <is>
          <t>N</t>
        </is>
      </c>
      <c r="N2000" s="127" t="inlineStr">
        <is>
          <t>Transport</t>
        </is>
      </c>
      <c r="O2000" s="127" t="inlineStr">
        <is>
          <t>N</t>
        </is>
      </c>
      <c r="P2000" s="127" t="inlineStr">
        <is>
          <t>S</t>
        </is>
      </c>
      <c r="Q2000" s="127" t="inlineStr">
        <is>
          <t>ZA</t>
        </is>
      </c>
      <c r="R2000" s="147" t="n">
        <v>7.04</v>
      </c>
      <c r="S2000" s="127" t="inlineStr">
        <is>
          <t>6C</t>
        </is>
      </c>
      <c r="T2000" s="148" t="n">
        <v>11.67</v>
      </c>
      <c r="U2000" s="127" t="inlineStr">
        <is>
          <t>LA RUCHE LOGISTIQUE</t>
        </is>
      </c>
      <c r="W2000" s="8">
        <f>IF(C2000&lt;&gt;2,"",IF(S2000="5X","5XK",IF(S2000="5Y","5YK",IF(S2000="6B","6BK",IF(S2000="6C","6CK","")))))</f>
        <v/>
      </c>
      <c r="X2000" s="8">
        <f>IF(S2000="6B",_xlfn.XLOOKUP(H2000,'Zoning 2shop'!A:A,'Zoning 2shop'!B:B),IF(S2000="6C",_xlfn.XLOOKUP(G2000,'Zoning 2shop'!C:C,'Zoning 2shop'!D:D),""))</f>
        <v/>
      </c>
      <c r="Y2000" s="112">
        <f>AB2000/Z2000</f>
        <v/>
      </c>
      <c r="Z2000" s="4">
        <f>T2000</f>
        <v/>
      </c>
      <c r="AA2000" s="4">
        <f>IF(OR(S2000="6C",S2000="6B",S2000="5X",S2000="5Y"),0.08,0.5)</f>
        <v/>
      </c>
      <c r="AB2000" s="4">
        <f>$AG$5/$AG$2*Z2000</f>
        <v/>
      </c>
      <c r="AC2000" s="19">
        <f>Z2000+AA2000</f>
        <v/>
      </c>
      <c r="AD2000" s="8">
        <f>IF(COUNTIF(Catégories!A:A,N2000)=0,"catégorie inconnue",LOOKUP(N2000,Catégories!A:A,Catégories!B:B))</f>
        <v/>
      </c>
      <c r="AE2000" s="21">
        <f>SUM(Z2000:AB2000)</f>
        <v/>
      </c>
    </row>
    <row r="2001" hidden="1" s="101">
      <c r="B2001" t="inlineStr">
        <is>
          <t>13624021</t>
        </is>
      </c>
      <c r="C2001" t="inlineStr">
        <is>
          <t>2</t>
        </is>
      </c>
      <c r="D2001" t="n">
        <v>46164</v>
      </c>
      <c r="E2001" t="inlineStr">
        <is>
          <t>55128</t>
        </is>
      </c>
      <c r="F2001" t="inlineStr">
        <is>
          <t>21320</t>
        </is>
      </c>
      <c r="G2001" t="inlineStr">
        <is>
          <t>DE</t>
        </is>
      </c>
      <c r="H2001" t="inlineStr">
        <is>
          <t>FR</t>
        </is>
      </c>
      <c r="I2001" t="inlineStr">
        <is>
          <t>114188</t>
        </is>
      </c>
      <c r="J2001" t="inlineStr">
        <is>
          <t>114188</t>
        </is>
      </c>
      <c r="K2001" t="inlineStr">
        <is>
          <t>999999</t>
        </is>
      </c>
      <c r="L2001" t="inlineStr">
        <is>
          <t>XT414475841TS</t>
        </is>
      </c>
      <c r="M2001" t="inlineStr">
        <is>
          <t>N</t>
        </is>
      </c>
      <c r="N2001" t="inlineStr">
        <is>
          <t>Transport</t>
        </is>
      </c>
      <c r="O2001" t="inlineStr">
        <is>
          <t>N</t>
        </is>
      </c>
      <c r="P2001" t="inlineStr">
        <is>
          <t>S</t>
        </is>
      </c>
      <c r="Q2001" t="inlineStr">
        <is>
          <t>ZA</t>
        </is>
      </c>
      <c r="R2001" t="n">
        <v>1.872</v>
      </c>
      <c r="S2001" s="113" t="inlineStr">
        <is>
          <t>6C</t>
        </is>
      </c>
      <c r="T2001" t="n">
        <v>5.88</v>
      </c>
      <c r="U2001" t="inlineStr">
        <is>
          <t>LA RUCHE LOGISTIQUE</t>
        </is>
      </c>
      <c r="W2001" s="8">
        <f>IF(C2001&lt;&gt;2,"",IF(S2001="5X","5XK",IF(S2001="5Y","5YK",IF(S2001="6B","6BK",IF(S2001="6C","6CK","")))))</f>
        <v/>
      </c>
      <c r="X2001" s="8">
        <f>IF(S2001="6B",_xlfn.XLOOKUP(H2001,'Zoning 2shop'!A:A,'Zoning 2shop'!B:B),IF(S2001="6C",_xlfn.XLOOKUP(G2001,'Zoning 2shop'!C:C,'Zoning 2shop'!D:D),""))</f>
        <v/>
      </c>
      <c r="Y2001" s="112">
        <f>AB2001/Z2001</f>
        <v/>
      </c>
      <c r="Z2001" s="4">
        <f>T2001</f>
        <v/>
      </c>
      <c r="AA2001" s="4">
        <f>IF(OR(S2001="6C",S2001="6B",S2001="5X",S2001="5Y"),0.08,0.5)</f>
        <v/>
      </c>
      <c r="AB2001" s="4">
        <f>$AG$5/$AG$2*Z2001</f>
        <v/>
      </c>
      <c r="AC2001" s="19">
        <f>Z2001+AA2001</f>
        <v/>
      </c>
      <c r="AD2001" s="8">
        <f>IF(COUNTIF(Catégories!A:A,N2001)=0,"catégorie inconnue",LOOKUP(N2001,Catégories!A:A,Catégories!B:B))</f>
        <v/>
      </c>
      <c r="AE2001" s="21">
        <f>SUM(Z2001:AB2001)</f>
        <v/>
      </c>
    </row>
    <row r="2002" hidden="1" s="101">
      <c r="B2002" t="inlineStr">
        <is>
          <t>13624021</t>
        </is>
      </c>
      <c r="C2002" t="inlineStr">
        <is>
          <t>2</t>
        </is>
      </c>
      <c r="D2002" t="n">
        <v>46164</v>
      </c>
      <c r="E2002" t="inlineStr">
        <is>
          <t>01796</t>
        </is>
      </c>
      <c r="F2002" t="inlineStr">
        <is>
          <t>21320</t>
        </is>
      </c>
      <c r="G2002" t="inlineStr">
        <is>
          <t>DE</t>
        </is>
      </c>
      <c r="H2002" t="inlineStr">
        <is>
          <t>FR</t>
        </is>
      </c>
      <c r="I2002" t="inlineStr">
        <is>
          <t>113322</t>
        </is>
      </c>
      <c r="J2002" t="inlineStr">
        <is>
          <t>113322</t>
        </is>
      </c>
      <c r="K2002" t="inlineStr">
        <is>
          <t>999999</t>
        </is>
      </c>
      <c r="L2002" t="inlineStr">
        <is>
          <t>XT414476008TS</t>
        </is>
      </c>
      <c r="M2002" t="inlineStr">
        <is>
          <t>N</t>
        </is>
      </c>
      <c r="N2002" t="inlineStr">
        <is>
          <t>Transport</t>
        </is>
      </c>
      <c r="O2002" t="inlineStr">
        <is>
          <t>N</t>
        </is>
      </c>
      <c r="P2002" t="inlineStr">
        <is>
          <t>S</t>
        </is>
      </c>
      <c r="Q2002" t="inlineStr">
        <is>
          <t>ZA</t>
        </is>
      </c>
      <c r="R2002" t="n">
        <v>4.506</v>
      </c>
      <c r="S2002" s="113" t="inlineStr">
        <is>
          <t>6C</t>
        </is>
      </c>
      <c r="T2002" t="n">
        <v>9.69</v>
      </c>
      <c r="U2002" t="inlineStr">
        <is>
          <t>LA RUCHE LOGISTIQUE</t>
        </is>
      </c>
      <c r="W2002" s="8">
        <f>IF(C2002&lt;&gt;2,"",IF(S2002="5X","5XK",IF(S2002="5Y","5YK",IF(S2002="6B","6BK",IF(S2002="6C","6CK","")))))</f>
        <v/>
      </c>
      <c r="X2002" s="8">
        <f>IF(S2002="6B",_xlfn.XLOOKUP(H2002,'Zoning 2shop'!A:A,'Zoning 2shop'!B:B),IF(S2002="6C",_xlfn.XLOOKUP(G2002,'Zoning 2shop'!C:C,'Zoning 2shop'!D:D),""))</f>
        <v/>
      </c>
      <c r="Y2002" s="112">
        <f>AB2002/Z2002</f>
        <v/>
      </c>
      <c r="Z2002" s="4">
        <f>T2002</f>
        <v/>
      </c>
      <c r="AA2002" s="4">
        <f>IF(OR(S2002="6C",S2002="6B",S2002="5X",S2002="5Y"),0.08,0.5)</f>
        <v/>
      </c>
      <c r="AB2002" s="4">
        <f>$AG$5/$AG$2*Z2002</f>
        <v/>
      </c>
      <c r="AC2002" s="19">
        <f>Z2002+AA2002</f>
        <v/>
      </c>
      <c r="AD2002" s="8">
        <f>IF(COUNTIF(Catégories!A:A,N2002)=0,"catégorie inconnue",LOOKUP(N2002,Catégories!A:A,Catégories!B:B))</f>
        <v/>
      </c>
      <c r="AE2002" s="21">
        <f>SUM(Z2002:AB2002)</f>
        <v/>
      </c>
    </row>
    <row r="2003" hidden="1" s="101">
      <c r="B2003" t="inlineStr">
        <is>
          <t>13624021</t>
        </is>
      </c>
      <c r="C2003" t="inlineStr">
        <is>
          <t>2</t>
        </is>
      </c>
      <c r="D2003" t="n">
        <v>46164</v>
      </c>
      <c r="E2003" t="inlineStr">
        <is>
          <t>1410</t>
        </is>
      </c>
      <c r="F2003" t="inlineStr">
        <is>
          <t>21320</t>
        </is>
      </c>
      <c r="G2003" t="inlineStr">
        <is>
          <t>BE</t>
        </is>
      </c>
      <c r="H2003" t="inlineStr">
        <is>
          <t>FR</t>
        </is>
      </c>
      <c r="I2003" t="inlineStr">
        <is>
          <t>111257</t>
        </is>
      </c>
      <c r="J2003" t="inlineStr">
        <is>
          <t>111257</t>
        </is>
      </c>
      <c r="K2003" t="inlineStr">
        <is>
          <t>999999</t>
        </is>
      </c>
      <c r="L2003" t="inlineStr">
        <is>
          <t>XT414476691TS</t>
        </is>
      </c>
      <c r="M2003" t="inlineStr">
        <is>
          <t>N</t>
        </is>
      </c>
      <c r="N2003" t="inlineStr">
        <is>
          <t>Transport</t>
        </is>
      </c>
      <c r="O2003" t="inlineStr">
        <is>
          <t>N</t>
        </is>
      </c>
      <c r="P2003" t="inlineStr">
        <is>
          <t>S</t>
        </is>
      </c>
      <c r="Q2003" t="inlineStr">
        <is>
          <t>ZA</t>
        </is>
      </c>
      <c r="R2003" t="n">
        <v>0.04</v>
      </c>
      <c r="S2003" s="113" t="inlineStr">
        <is>
          <t>6C</t>
        </is>
      </c>
      <c r="T2003" t="n">
        <v>4.84</v>
      </c>
      <c r="U2003" t="inlineStr">
        <is>
          <t>LA RUCHE LOGISTIQUE</t>
        </is>
      </c>
      <c r="W2003" s="8">
        <f>IF(C2003&lt;&gt;2,"",IF(S2003="5X","5XK",IF(S2003="5Y","5YK",IF(S2003="6B","6BK",IF(S2003="6C","6CK","")))))</f>
        <v/>
      </c>
      <c r="X2003" s="8">
        <f>IF(S2003="6B",_xlfn.XLOOKUP(H2003,'Zoning 2shop'!A:A,'Zoning 2shop'!B:B),IF(S2003="6C",_xlfn.XLOOKUP(G2003,'Zoning 2shop'!C:C,'Zoning 2shop'!D:D),""))</f>
        <v/>
      </c>
      <c r="Y2003" s="112">
        <f>AB2003/Z2003</f>
        <v/>
      </c>
      <c r="Z2003" s="4">
        <f>T2003</f>
        <v/>
      </c>
      <c r="AA2003" s="4">
        <f>IF(OR(S2003="6C",S2003="6B",S2003="5X",S2003="5Y"),0.08,0.5)</f>
        <v/>
      </c>
      <c r="AB2003" s="4">
        <f>$AG$5/$AG$2*Z2003</f>
        <v/>
      </c>
      <c r="AC2003" s="19">
        <f>Z2003+AA2003</f>
        <v/>
      </c>
      <c r="AD2003" s="8">
        <f>IF(COUNTIF(Catégories!A:A,N2003)=0,"catégorie inconnue",LOOKUP(N2003,Catégories!A:A,Catégories!B:B))</f>
        <v/>
      </c>
      <c r="AE2003" s="21">
        <f>SUM(Z2003:AB2003)</f>
        <v/>
      </c>
    </row>
    <row r="2004" hidden="1" s="101">
      <c r="B2004" t="inlineStr">
        <is>
          <t>13624021</t>
        </is>
      </c>
      <c r="C2004" t="inlineStr">
        <is>
          <t>2</t>
        </is>
      </c>
      <c r="D2004" t="n">
        <v>46164</v>
      </c>
      <c r="E2004" t="inlineStr">
        <is>
          <t>70597</t>
        </is>
      </c>
      <c r="F2004" t="inlineStr">
        <is>
          <t>21320</t>
        </is>
      </c>
      <c r="G2004" t="inlineStr">
        <is>
          <t>DE</t>
        </is>
      </c>
      <c r="H2004" t="inlineStr">
        <is>
          <t>FR</t>
        </is>
      </c>
      <c r="I2004" t="inlineStr">
        <is>
          <t>114506</t>
        </is>
      </c>
      <c r="J2004" t="inlineStr">
        <is>
          <t>114506</t>
        </is>
      </c>
      <c r="K2004" t="inlineStr">
        <is>
          <t>999999</t>
        </is>
      </c>
      <c r="L2004" t="inlineStr">
        <is>
          <t>XT414477873TS</t>
        </is>
      </c>
      <c r="M2004" t="inlineStr">
        <is>
          <t>N</t>
        </is>
      </c>
      <c r="N2004" t="inlineStr">
        <is>
          <t>Transport</t>
        </is>
      </c>
      <c r="O2004" t="inlineStr">
        <is>
          <t>N</t>
        </is>
      </c>
      <c r="P2004" t="inlineStr">
        <is>
          <t>S</t>
        </is>
      </c>
      <c r="Q2004" t="inlineStr">
        <is>
          <t>ZA</t>
        </is>
      </c>
      <c r="R2004" t="n">
        <v>0.22</v>
      </c>
      <c r="S2004" s="113" t="inlineStr">
        <is>
          <t>6C</t>
        </is>
      </c>
      <c r="T2004" t="n">
        <v>5.33</v>
      </c>
      <c r="U2004" t="inlineStr">
        <is>
          <t>LA RUCHE LOGISTIQUE</t>
        </is>
      </c>
      <c r="W2004" s="8">
        <f>IF(C2004&lt;&gt;2,"",IF(S2004="5X","5XK",IF(S2004="5Y","5YK",IF(S2004="6B","6BK",IF(S2004="6C","6CK","")))))</f>
        <v/>
      </c>
      <c r="X2004" s="8">
        <f>IF(S2004="6B",_xlfn.XLOOKUP(H2004,'Zoning 2shop'!A:A,'Zoning 2shop'!B:B),IF(S2004="6C",_xlfn.XLOOKUP(G2004,'Zoning 2shop'!C:C,'Zoning 2shop'!D:D),""))</f>
        <v/>
      </c>
      <c r="Y2004" s="112">
        <f>AB2004/Z2004</f>
        <v/>
      </c>
      <c r="Z2004" s="4">
        <f>T2004</f>
        <v/>
      </c>
      <c r="AA2004" s="4">
        <f>IF(OR(S2004="6C",S2004="6B",S2004="5X",S2004="5Y"),0.08,0.5)</f>
        <v/>
      </c>
      <c r="AB2004" s="4">
        <f>$AG$5/$AG$2*Z2004</f>
        <v/>
      </c>
      <c r="AC2004" s="19">
        <f>Z2004+AA2004</f>
        <v/>
      </c>
      <c r="AD2004" s="8">
        <f>IF(COUNTIF(Catégories!A:A,N2004)=0,"catégorie inconnue",LOOKUP(N2004,Catégories!A:A,Catégories!B:B))</f>
        <v/>
      </c>
      <c r="AE2004" s="21">
        <f>SUM(Z2004:AB2004)</f>
        <v/>
      </c>
    </row>
    <row r="2005" hidden="1" s="101">
      <c r="B2005" t="inlineStr">
        <is>
          <t>13624021</t>
        </is>
      </c>
      <c r="C2005" t="inlineStr">
        <is>
          <t>2</t>
        </is>
      </c>
      <c r="D2005" t="n">
        <v>46165</v>
      </c>
      <c r="E2005" t="inlineStr">
        <is>
          <t>32130</t>
        </is>
      </c>
      <c r="F2005" t="inlineStr">
        <is>
          <t>21320</t>
        </is>
      </c>
      <c r="G2005" t="inlineStr">
        <is>
          <t>DE</t>
        </is>
      </c>
      <c r="H2005" t="inlineStr">
        <is>
          <t>FR</t>
        </is>
      </c>
      <c r="I2005" t="inlineStr">
        <is>
          <t>113496</t>
        </is>
      </c>
      <c r="J2005" t="inlineStr">
        <is>
          <t>113496</t>
        </is>
      </c>
      <c r="K2005" t="inlineStr">
        <is>
          <t>999999</t>
        </is>
      </c>
      <c r="L2005" t="inlineStr">
        <is>
          <t>XT414482737TS</t>
        </is>
      </c>
      <c r="M2005" t="inlineStr">
        <is>
          <t>N</t>
        </is>
      </c>
      <c r="N2005" t="inlineStr">
        <is>
          <t>Transport</t>
        </is>
      </c>
      <c r="O2005" t="inlineStr">
        <is>
          <t>N</t>
        </is>
      </c>
      <c r="P2005" t="inlineStr">
        <is>
          <t>S</t>
        </is>
      </c>
      <c r="Q2005" t="inlineStr">
        <is>
          <t>ZA</t>
        </is>
      </c>
      <c r="R2005" t="n">
        <v>5.994</v>
      </c>
      <c r="S2005" s="113" t="inlineStr">
        <is>
          <t>6C</t>
        </is>
      </c>
      <c r="T2005" t="n">
        <v>10.35</v>
      </c>
      <c r="U2005" t="inlineStr">
        <is>
          <t>LA RUCHE LOGISTIQUE</t>
        </is>
      </c>
      <c r="W2005" s="8">
        <f>IF(C2005&lt;&gt;2,"",IF(S2005="5X","5XK",IF(S2005="5Y","5YK",IF(S2005="6B","6BK",IF(S2005="6C","6CK","")))))</f>
        <v/>
      </c>
      <c r="X2005" s="8">
        <f>IF(S2005="6B",_xlfn.XLOOKUP(H2005,'Zoning 2shop'!A:A,'Zoning 2shop'!B:B),IF(S2005="6C",_xlfn.XLOOKUP(G2005,'Zoning 2shop'!C:C,'Zoning 2shop'!D:D),""))</f>
        <v/>
      </c>
      <c r="Y2005" s="112">
        <f>AB2005/Z2005</f>
        <v/>
      </c>
      <c r="Z2005" s="4">
        <f>T2005</f>
        <v/>
      </c>
      <c r="AA2005" s="4">
        <f>IF(OR(S2005="6C",S2005="6B",S2005="5X",S2005="5Y"),0.08,0.5)</f>
        <v/>
      </c>
      <c r="AB2005" s="4">
        <f>$AG$5/$AG$2*Z2005</f>
        <v/>
      </c>
      <c r="AC2005" s="19">
        <f>Z2005+AA2005</f>
        <v/>
      </c>
      <c r="AD2005" s="8">
        <f>IF(COUNTIF(Catégories!A:A,N2005)=0,"catégorie inconnue",LOOKUP(N2005,Catégories!A:A,Catégories!B:B))</f>
        <v/>
      </c>
      <c r="AE2005" s="21">
        <f>SUM(Z2005:AB2005)</f>
        <v/>
      </c>
    </row>
    <row r="2006" hidden="1" s="101">
      <c r="B2006" t="inlineStr">
        <is>
          <t>13624021</t>
        </is>
      </c>
      <c r="C2006" t="inlineStr">
        <is>
          <t>2</t>
        </is>
      </c>
      <c r="D2006" t="n">
        <v>46165</v>
      </c>
      <c r="E2006" t="inlineStr">
        <is>
          <t>87439</t>
        </is>
      </c>
      <c r="F2006" t="inlineStr">
        <is>
          <t>21320</t>
        </is>
      </c>
      <c r="G2006" t="inlineStr">
        <is>
          <t>DE</t>
        </is>
      </c>
      <c r="H2006" t="inlineStr">
        <is>
          <t>FR</t>
        </is>
      </c>
      <c r="I2006" t="inlineStr">
        <is>
          <t>113047</t>
        </is>
      </c>
      <c r="J2006" t="inlineStr">
        <is>
          <t>113047</t>
        </is>
      </c>
      <c r="K2006" t="inlineStr">
        <is>
          <t>999999</t>
        </is>
      </c>
      <c r="L2006" t="inlineStr">
        <is>
          <t>XT414483661TS</t>
        </is>
      </c>
      <c r="M2006" t="inlineStr">
        <is>
          <t>N</t>
        </is>
      </c>
      <c r="N2006" t="inlineStr">
        <is>
          <t>Transport</t>
        </is>
      </c>
      <c r="O2006" t="inlineStr">
        <is>
          <t>N</t>
        </is>
      </c>
      <c r="P2006" t="inlineStr">
        <is>
          <t>S</t>
        </is>
      </c>
      <c r="Q2006" t="inlineStr">
        <is>
          <t>ZA</t>
        </is>
      </c>
      <c r="R2006" t="n">
        <v>0.676</v>
      </c>
      <c r="S2006" s="113" t="inlineStr">
        <is>
          <t>6C</t>
        </is>
      </c>
      <c r="T2006" t="n">
        <v>5.55</v>
      </c>
      <c r="U2006" t="inlineStr">
        <is>
          <t>LA RUCHE LOGISTIQUE</t>
        </is>
      </c>
      <c r="W2006" s="8">
        <f>IF(C2006&lt;&gt;2,"",IF(S2006="5X","5XK",IF(S2006="5Y","5YK",IF(S2006="6B","6BK",IF(S2006="6C","6CK","")))))</f>
        <v/>
      </c>
      <c r="X2006" s="8">
        <f>IF(S2006="6B",_xlfn.XLOOKUP(H2006,'Zoning 2shop'!A:A,'Zoning 2shop'!B:B),IF(S2006="6C",_xlfn.XLOOKUP(G2006,'Zoning 2shop'!C:C,'Zoning 2shop'!D:D),""))</f>
        <v/>
      </c>
      <c r="Y2006" s="112">
        <f>AB2006/Z2006</f>
        <v/>
      </c>
      <c r="Z2006" s="4">
        <f>T2006</f>
        <v/>
      </c>
      <c r="AA2006" s="4">
        <f>IF(OR(S2006="6C",S2006="6B",S2006="5X",S2006="5Y"),0.08,0.5)</f>
        <v/>
      </c>
      <c r="AB2006" s="4">
        <f>$AG$5/$AG$2*Z2006</f>
        <v/>
      </c>
      <c r="AC2006" s="19">
        <f>Z2006+AA2006</f>
        <v/>
      </c>
      <c r="AD2006" s="8">
        <f>IF(COUNTIF(Catégories!A:A,N2006)=0,"catégorie inconnue",LOOKUP(N2006,Catégories!A:A,Catégories!B:B))</f>
        <v/>
      </c>
      <c r="AE2006" s="21">
        <f>SUM(Z2006:AB2006)</f>
        <v/>
      </c>
    </row>
    <row r="2007" hidden="1" s="101">
      <c r="B2007" t="inlineStr">
        <is>
          <t>13624021</t>
        </is>
      </c>
      <c r="C2007" t="inlineStr">
        <is>
          <t>2</t>
        </is>
      </c>
      <c r="D2007" t="n">
        <v>46165</v>
      </c>
      <c r="E2007" t="inlineStr">
        <is>
          <t>2252 BE</t>
        </is>
      </c>
      <c r="F2007" t="inlineStr">
        <is>
          <t>21320</t>
        </is>
      </c>
      <c r="G2007" t="inlineStr">
        <is>
          <t>NL</t>
        </is>
      </c>
      <c r="H2007" t="inlineStr">
        <is>
          <t>FR</t>
        </is>
      </c>
      <c r="I2007" t="inlineStr">
        <is>
          <t>111498</t>
        </is>
      </c>
      <c r="J2007" t="inlineStr">
        <is>
          <t>111498</t>
        </is>
      </c>
      <c r="K2007" t="inlineStr">
        <is>
          <t>999999</t>
        </is>
      </c>
      <c r="L2007" t="inlineStr">
        <is>
          <t>XT414485177TS</t>
        </is>
      </c>
      <c r="M2007" t="inlineStr">
        <is>
          <t>N</t>
        </is>
      </c>
      <c r="N2007" t="inlineStr">
        <is>
          <t>Transport</t>
        </is>
      </c>
      <c r="O2007" t="inlineStr">
        <is>
          <t>N</t>
        </is>
      </c>
      <c r="P2007" t="inlineStr">
        <is>
          <t>S</t>
        </is>
      </c>
      <c r="Q2007" t="inlineStr">
        <is>
          <t>ZA</t>
        </is>
      </c>
      <c r="R2007" t="n">
        <v>5.086</v>
      </c>
      <c r="S2007" s="113" t="inlineStr">
        <is>
          <t>6C</t>
        </is>
      </c>
      <c r="T2007" t="n">
        <v>10.35</v>
      </c>
      <c r="U2007" t="inlineStr">
        <is>
          <t>LA RUCHE LOGISTIQUE</t>
        </is>
      </c>
      <c r="W2007" s="8">
        <f>IF(C2007&lt;&gt;2,"",IF(S2007="5X","5XK",IF(S2007="5Y","5YK",IF(S2007="6B","6BK",IF(S2007="6C","6CK","")))))</f>
        <v/>
      </c>
      <c r="X2007" s="8">
        <f>IF(S2007="6B",_xlfn.XLOOKUP(H2007,'Zoning 2shop'!A:A,'Zoning 2shop'!B:B),IF(S2007="6C",_xlfn.XLOOKUP(G2007,'Zoning 2shop'!C:C,'Zoning 2shop'!D:D),""))</f>
        <v/>
      </c>
      <c r="Y2007" s="112">
        <f>AB2007/Z2007</f>
        <v/>
      </c>
      <c r="Z2007" s="4">
        <f>T2007</f>
        <v/>
      </c>
      <c r="AA2007" s="4">
        <f>IF(OR(S2007="6C",S2007="6B",S2007="5X",S2007="5Y"),0.08,0.5)</f>
        <v/>
      </c>
      <c r="AB2007" s="4">
        <f>$AG$5/$AG$2*Z2007</f>
        <v/>
      </c>
      <c r="AC2007" s="19">
        <f>Z2007+AA2007</f>
        <v/>
      </c>
      <c r="AD2007" s="8">
        <f>IF(COUNTIF(Catégories!A:A,N2007)=0,"catégorie inconnue",LOOKUP(N2007,Catégories!A:A,Catégories!B:B))</f>
        <v/>
      </c>
      <c r="AE2007" s="21">
        <f>SUM(Z2007:AB2007)</f>
        <v/>
      </c>
    </row>
    <row r="2008" hidden="1" s="101">
      <c r="B2008" t="inlineStr">
        <is>
          <t>13624021</t>
        </is>
      </c>
      <c r="C2008" t="inlineStr">
        <is>
          <t>2</t>
        </is>
      </c>
      <c r="D2008" t="n">
        <v>46165</v>
      </c>
      <c r="E2008" t="inlineStr">
        <is>
          <t>71034</t>
        </is>
      </c>
      <c r="F2008" t="inlineStr">
        <is>
          <t>21320</t>
        </is>
      </c>
      <c r="G2008" t="inlineStr">
        <is>
          <t>DE</t>
        </is>
      </c>
      <c r="H2008" t="inlineStr">
        <is>
          <t>FR</t>
        </is>
      </c>
      <c r="I2008" t="inlineStr">
        <is>
          <t>109625</t>
        </is>
      </c>
      <c r="J2008" t="inlineStr">
        <is>
          <t>109625</t>
        </is>
      </c>
      <c r="K2008" t="inlineStr">
        <is>
          <t>999999</t>
        </is>
      </c>
      <c r="L2008" t="inlineStr">
        <is>
          <t>XT414485954TS</t>
        </is>
      </c>
      <c r="M2008" t="inlineStr">
        <is>
          <t>N</t>
        </is>
      </c>
      <c r="N2008" t="inlineStr">
        <is>
          <t>Transport</t>
        </is>
      </c>
      <c r="O2008" t="inlineStr">
        <is>
          <t>N</t>
        </is>
      </c>
      <c r="P2008" t="inlineStr">
        <is>
          <t>S</t>
        </is>
      </c>
      <c r="Q2008" t="inlineStr">
        <is>
          <t>ZA</t>
        </is>
      </c>
      <c r="R2008" t="n">
        <v>0.483</v>
      </c>
      <c r="S2008" s="113" t="inlineStr">
        <is>
          <t>6C</t>
        </is>
      </c>
      <c r="T2008" t="n">
        <v>5.33</v>
      </c>
      <c r="U2008" t="inlineStr">
        <is>
          <t>LA RUCHE LOGISTIQUE</t>
        </is>
      </c>
      <c r="W2008" s="8">
        <f>IF(C2008&lt;&gt;2,"",IF(S2008="5X","5XK",IF(S2008="5Y","5YK",IF(S2008="6B","6BK",IF(S2008="6C","6CK","")))))</f>
        <v/>
      </c>
      <c r="X2008" s="8">
        <f>IF(S2008="6B",_xlfn.XLOOKUP(H2008,'Zoning 2shop'!A:A,'Zoning 2shop'!B:B),IF(S2008="6C",_xlfn.XLOOKUP(G2008,'Zoning 2shop'!C:C,'Zoning 2shop'!D:D),""))</f>
        <v/>
      </c>
      <c r="Y2008" s="112">
        <f>AB2008/Z2008</f>
        <v/>
      </c>
      <c r="Z2008" s="4">
        <f>T2008</f>
        <v/>
      </c>
      <c r="AA2008" s="4">
        <f>IF(OR(S2008="6C",S2008="6B",S2008="5X",S2008="5Y"),0.08,0.5)</f>
        <v/>
      </c>
      <c r="AB2008" s="4">
        <f>$AG$5/$AG$2*Z2008</f>
        <v/>
      </c>
      <c r="AC2008" s="19">
        <f>Z2008+AA2008</f>
        <v/>
      </c>
      <c r="AD2008" s="8">
        <f>IF(COUNTIF(Catégories!A:A,N2008)=0,"catégorie inconnue",LOOKUP(N2008,Catégories!A:A,Catégories!B:B))</f>
        <v/>
      </c>
      <c r="AE2008" s="21">
        <f>SUM(Z2008:AB2008)</f>
        <v/>
      </c>
    </row>
    <row r="2009" hidden="1" s="101">
      <c r="B2009" t="inlineStr">
        <is>
          <t>13624021</t>
        </is>
      </c>
      <c r="C2009" t="inlineStr">
        <is>
          <t>2</t>
        </is>
      </c>
      <c r="D2009" t="n">
        <v>46165</v>
      </c>
      <c r="E2009" t="inlineStr">
        <is>
          <t>82131</t>
        </is>
      </c>
      <c r="F2009" t="inlineStr">
        <is>
          <t>21320</t>
        </is>
      </c>
      <c r="G2009" t="inlineStr">
        <is>
          <t>DE</t>
        </is>
      </c>
      <c r="H2009" t="inlineStr">
        <is>
          <t>FR</t>
        </is>
      </c>
      <c r="I2009" t="inlineStr">
        <is>
          <t>111379</t>
        </is>
      </c>
      <c r="J2009" t="inlineStr">
        <is>
          <t>111379</t>
        </is>
      </c>
      <c r="K2009" t="inlineStr">
        <is>
          <t>999999</t>
        </is>
      </c>
      <c r="L2009" t="inlineStr">
        <is>
          <t>XT414486623TS</t>
        </is>
      </c>
      <c r="M2009" t="inlineStr">
        <is>
          <t>N</t>
        </is>
      </c>
      <c r="N2009" t="inlineStr">
        <is>
          <t>Transport</t>
        </is>
      </c>
      <c r="O2009" t="inlineStr">
        <is>
          <t>N</t>
        </is>
      </c>
      <c r="P2009" t="inlineStr">
        <is>
          <t>S</t>
        </is>
      </c>
      <c r="Q2009" t="inlineStr">
        <is>
          <t>ZA</t>
        </is>
      </c>
      <c r="R2009" t="n">
        <v>0.912</v>
      </c>
      <c r="S2009" s="113" t="inlineStr">
        <is>
          <t>6C</t>
        </is>
      </c>
      <c r="T2009" t="n">
        <v>5.55</v>
      </c>
      <c r="U2009" t="inlineStr">
        <is>
          <t>LA RUCHE LOGISTIQUE</t>
        </is>
      </c>
      <c r="W2009" s="8">
        <f>IF(C2009&lt;&gt;2,"",IF(S2009="5X","5XK",IF(S2009="5Y","5YK",IF(S2009="6B","6BK",IF(S2009="6C","6CK","")))))</f>
        <v/>
      </c>
      <c r="X2009" s="8">
        <f>IF(S2009="6B",_xlfn.XLOOKUP(H2009,'Zoning 2shop'!A:A,'Zoning 2shop'!B:B),IF(S2009="6C",_xlfn.XLOOKUP(G2009,'Zoning 2shop'!C:C,'Zoning 2shop'!D:D),""))</f>
        <v/>
      </c>
      <c r="Y2009" s="112">
        <f>AB2009/Z2009</f>
        <v/>
      </c>
      <c r="Z2009" s="4">
        <f>T2009</f>
        <v/>
      </c>
      <c r="AA2009" s="4">
        <f>IF(OR(S2009="6C",S2009="6B",S2009="5X",S2009="5Y"),0.08,0.5)</f>
        <v/>
      </c>
      <c r="AB2009" s="4">
        <f>$AG$5/$AG$2*Z2009</f>
        <v/>
      </c>
      <c r="AC2009" s="19">
        <f>Z2009+AA2009</f>
        <v/>
      </c>
      <c r="AD2009" s="8">
        <f>IF(COUNTIF(Catégories!A:A,N2009)=0,"catégorie inconnue",LOOKUP(N2009,Catégories!A:A,Catégories!B:B))</f>
        <v/>
      </c>
      <c r="AE2009" s="21">
        <f>SUM(Z2009:AB2009)</f>
        <v/>
      </c>
    </row>
    <row r="2010" hidden="1" s="101">
      <c r="B2010" t="inlineStr">
        <is>
          <t>13624021</t>
        </is>
      </c>
      <c r="C2010" t="inlineStr">
        <is>
          <t>2</t>
        </is>
      </c>
      <c r="D2010" t="n">
        <v>46165</v>
      </c>
      <c r="E2010" t="inlineStr">
        <is>
          <t>74336</t>
        </is>
      </c>
      <c r="F2010" t="inlineStr">
        <is>
          <t>21320</t>
        </is>
      </c>
      <c r="G2010" t="inlineStr">
        <is>
          <t>DE</t>
        </is>
      </c>
      <c r="H2010" t="inlineStr">
        <is>
          <t>FR</t>
        </is>
      </c>
      <c r="I2010" t="inlineStr">
        <is>
          <t>114422</t>
        </is>
      </c>
      <c r="J2010" t="inlineStr">
        <is>
          <t>114422</t>
        </is>
      </c>
      <c r="K2010" t="inlineStr">
        <is>
          <t>999999</t>
        </is>
      </c>
      <c r="L2010" t="inlineStr">
        <is>
          <t>XT414486645TS</t>
        </is>
      </c>
      <c r="M2010" t="inlineStr">
        <is>
          <t>N</t>
        </is>
      </c>
      <c r="N2010" t="inlineStr">
        <is>
          <t>Transport</t>
        </is>
      </c>
      <c r="O2010" t="inlineStr">
        <is>
          <t>N</t>
        </is>
      </c>
      <c r="P2010" t="inlineStr">
        <is>
          <t>S</t>
        </is>
      </c>
      <c r="Q2010" t="inlineStr">
        <is>
          <t>ZA</t>
        </is>
      </c>
      <c r="R2010" t="n">
        <v>1.176</v>
      </c>
      <c r="S2010" s="113" t="inlineStr">
        <is>
          <t>6C</t>
        </is>
      </c>
      <c r="T2010" t="n">
        <v>5.88</v>
      </c>
      <c r="U2010" t="inlineStr">
        <is>
          <t>LA RUCHE LOGISTIQUE</t>
        </is>
      </c>
      <c r="W2010" s="8">
        <f>IF(C2010&lt;&gt;2,"",IF(S2010="5X","5XK",IF(S2010="5Y","5YK",IF(S2010="6B","6BK",IF(S2010="6C","6CK","")))))</f>
        <v/>
      </c>
      <c r="X2010" s="8">
        <f>IF(S2010="6B",_xlfn.XLOOKUP(H2010,'Zoning 2shop'!A:A,'Zoning 2shop'!B:B),IF(S2010="6C",_xlfn.XLOOKUP(G2010,'Zoning 2shop'!C:C,'Zoning 2shop'!D:D),""))</f>
        <v/>
      </c>
      <c r="Y2010" s="112">
        <f>AB2010/Z2010</f>
        <v/>
      </c>
      <c r="Z2010" s="4">
        <f>T2010</f>
        <v/>
      </c>
      <c r="AA2010" s="4">
        <f>IF(OR(S2010="6C",S2010="6B",S2010="5X",S2010="5Y"),0.08,0.5)</f>
        <v/>
      </c>
      <c r="AB2010" s="4">
        <f>$AG$5/$AG$2*Z2010</f>
        <v/>
      </c>
      <c r="AC2010" s="19">
        <f>Z2010+AA2010</f>
        <v/>
      </c>
      <c r="AD2010" s="8">
        <f>IF(COUNTIF(Catégories!A:A,N2010)=0,"catégorie inconnue",LOOKUP(N2010,Catégories!A:A,Catégories!B:B))</f>
        <v/>
      </c>
      <c r="AE2010" s="21">
        <f>SUM(Z2010:AB2010)</f>
        <v/>
      </c>
    </row>
    <row r="2011" hidden="1" s="101">
      <c r="B2011" t="inlineStr">
        <is>
          <t>13624021</t>
        </is>
      </c>
      <c r="C2011" t="inlineStr">
        <is>
          <t>2</t>
        </is>
      </c>
      <c r="D2011" t="n">
        <v>46165</v>
      </c>
      <c r="E2011" t="inlineStr">
        <is>
          <t>65366</t>
        </is>
      </c>
      <c r="F2011" t="inlineStr">
        <is>
          <t>21320</t>
        </is>
      </c>
      <c r="G2011" t="inlineStr">
        <is>
          <t>DE</t>
        </is>
      </c>
      <c r="H2011" t="inlineStr">
        <is>
          <t>FR</t>
        </is>
      </c>
      <c r="I2011" t="inlineStr">
        <is>
          <t>112705</t>
        </is>
      </c>
      <c r="J2011" t="inlineStr">
        <is>
          <t>112705</t>
        </is>
      </c>
      <c r="K2011" t="inlineStr">
        <is>
          <t>999999</t>
        </is>
      </c>
      <c r="L2011" t="inlineStr">
        <is>
          <t>XT414487650TS</t>
        </is>
      </c>
      <c r="M2011" t="inlineStr">
        <is>
          <t>N</t>
        </is>
      </c>
      <c r="N2011" t="inlineStr">
        <is>
          <t>Transport</t>
        </is>
      </c>
      <c r="O2011" t="inlineStr">
        <is>
          <t>N</t>
        </is>
      </c>
      <c r="P2011" t="inlineStr">
        <is>
          <t>S</t>
        </is>
      </c>
      <c r="Q2011" t="inlineStr">
        <is>
          <t>ZA</t>
        </is>
      </c>
      <c r="R2011" t="n">
        <v>1.591</v>
      </c>
      <c r="S2011" s="113" t="inlineStr">
        <is>
          <t>6C</t>
        </is>
      </c>
      <c r="T2011" t="n">
        <v>5.88</v>
      </c>
      <c r="U2011" t="inlineStr">
        <is>
          <t>LA RUCHE LOGISTIQUE</t>
        </is>
      </c>
      <c r="W2011" s="8">
        <f>IF(C2011&lt;&gt;2,"",IF(S2011="5X","5XK",IF(S2011="5Y","5YK",IF(S2011="6B","6BK",IF(S2011="6C","6CK","")))))</f>
        <v/>
      </c>
      <c r="X2011" s="8">
        <f>IF(S2011="6B",_xlfn.XLOOKUP(H2011,'Zoning 2shop'!A:A,'Zoning 2shop'!B:B),IF(S2011="6C",_xlfn.XLOOKUP(G2011,'Zoning 2shop'!C:C,'Zoning 2shop'!D:D),""))</f>
        <v/>
      </c>
      <c r="Y2011" s="112">
        <f>AB2011/Z2011</f>
        <v/>
      </c>
      <c r="Z2011" s="4">
        <f>T2011</f>
        <v/>
      </c>
      <c r="AA2011" s="4">
        <f>IF(OR(S2011="6C",S2011="6B",S2011="5X",S2011="5Y"),0.08,0.5)</f>
        <v/>
      </c>
      <c r="AB2011" s="4">
        <f>$AG$5/$AG$2*Z2011</f>
        <v/>
      </c>
      <c r="AC2011" s="19">
        <f>Z2011+AA2011</f>
        <v/>
      </c>
      <c r="AD2011" s="8">
        <f>IF(COUNTIF(Catégories!A:A,N2011)=0,"catégorie inconnue",LOOKUP(N2011,Catégories!A:A,Catégories!B:B))</f>
        <v/>
      </c>
      <c r="AE2011" s="21">
        <f>SUM(Z2011:AB2011)</f>
        <v/>
      </c>
    </row>
    <row r="2012" hidden="1" s="101">
      <c r="B2012" t="inlineStr">
        <is>
          <t>13624021</t>
        </is>
      </c>
      <c r="C2012" t="inlineStr">
        <is>
          <t>2</t>
        </is>
      </c>
      <c r="D2012" t="n">
        <v>46165</v>
      </c>
      <c r="E2012" t="inlineStr">
        <is>
          <t>73431</t>
        </is>
      </c>
      <c r="F2012" t="inlineStr">
        <is>
          <t>21320</t>
        </is>
      </c>
      <c r="G2012" t="inlineStr">
        <is>
          <t>DE</t>
        </is>
      </c>
      <c r="H2012" t="inlineStr">
        <is>
          <t>FR</t>
        </is>
      </c>
      <c r="I2012" t="inlineStr">
        <is>
          <t>113305</t>
        </is>
      </c>
      <c r="J2012" t="inlineStr">
        <is>
          <t>113305</t>
        </is>
      </c>
      <c r="K2012" t="inlineStr">
        <is>
          <t>999999</t>
        </is>
      </c>
      <c r="L2012" t="inlineStr">
        <is>
          <t>XT414488329TS</t>
        </is>
      </c>
      <c r="M2012" t="inlineStr">
        <is>
          <t>N</t>
        </is>
      </c>
      <c r="N2012" t="inlineStr">
        <is>
          <t>Transport</t>
        </is>
      </c>
      <c r="O2012" t="inlineStr">
        <is>
          <t>N</t>
        </is>
      </c>
      <c r="P2012" t="inlineStr">
        <is>
          <t>S</t>
        </is>
      </c>
      <c r="Q2012" t="inlineStr">
        <is>
          <t>ZA</t>
        </is>
      </c>
      <c r="R2012" t="n">
        <v>4.532</v>
      </c>
      <c r="S2012" s="113" t="inlineStr">
        <is>
          <t>6C</t>
        </is>
      </c>
      <c r="T2012" t="n">
        <v>9.69</v>
      </c>
      <c r="U2012" t="inlineStr">
        <is>
          <t>LA RUCHE LOGISTIQUE</t>
        </is>
      </c>
      <c r="W2012" s="8">
        <f>IF(C2012&lt;&gt;2,"",IF(S2012="5X","5XK",IF(S2012="5Y","5YK",IF(S2012="6B","6BK",IF(S2012="6C","6CK","")))))</f>
        <v/>
      </c>
      <c r="X2012" s="8">
        <f>IF(S2012="6B",_xlfn.XLOOKUP(H2012,'Zoning 2shop'!A:A,'Zoning 2shop'!B:B),IF(S2012="6C",_xlfn.XLOOKUP(G2012,'Zoning 2shop'!C:C,'Zoning 2shop'!D:D),""))</f>
        <v/>
      </c>
      <c r="Y2012" s="112">
        <f>AB2012/Z2012</f>
        <v/>
      </c>
      <c r="Z2012" s="4">
        <f>T2012</f>
        <v/>
      </c>
      <c r="AA2012" s="4">
        <f>IF(OR(S2012="6C",S2012="6B",S2012="5X",S2012="5Y"),0.08,0.5)</f>
        <v/>
      </c>
      <c r="AB2012" s="4">
        <f>$AG$5/$AG$2*Z2012</f>
        <v/>
      </c>
      <c r="AC2012" s="19">
        <f>Z2012+AA2012</f>
        <v/>
      </c>
      <c r="AD2012" s="8">
        <f>IF(COUNTIF(Catégories!A:A,N2012)=0,"catégorie inconnue",LOOKUP(N2012,Catégories!A:A,Catégories!B:B))</f>
        <v/>
      </c>
      <c r="AE2012" s="21">
        <f>SUM(Z2012:AB2012)</f>
        <v/>
      </c>
    </row>
    <row r="2013" hidden="1" s="101">
      <c r="B2013" t="inlineStr">
        <is>
          <t>13624021</t>
        </is>
      </c>
      <c r="C2013" t="inlineStr">
        <is>
          <t>2</t>
        </is>
      </c>
      <c r="D2013" t="n">
        <v>46165</v>
      </c>
      <c r="E2013" t="inlineStr">
        <is>
          <t>94431</t>
        </is>
      </c>
      <c r="F2013" t="inlineStr">
        <is>
          <t>21320</t>
        </is>
      </c>
      <c r="G2013" t="inlineStr">
        <is>
          <t>DE</t>
        </is>
      </c>
      <c r="H2013" t="inlineStr">
        <is>
          <t>FR</t>
        </is>
      </c>
      <c r="I2013" t="inlineStr">
        <is>
          <t>112389</t>
        </is>
      </c>
      <c r="J2013" t="inlineStr">
        <is>
          <t>112389</t>
        </is>
      </c>
      <c r="K2013" t="inlineStr">
        <is>
          <t>999999</t>
        </is>
      </c>
      <c r="L2013" t="inlineStr">
        <is>
          <t>XT414490061TS</t>
        </is>
      </c>
      <c r="M2013" t="inlineStr">
        <is>
          <t>N</t>
        </is>
      </c>
      <c r="N2013" t="inlineStr">
        <is>
          <t>Transport</t>
        </is>
      </c>
      <c r="O2013" t="inlineStr">
        <is>
          <t>N</t>
        </is>
      </c>
      <c r="P2013" t="inlineStr">
        <is>
          <t>S</t>
        </is>
      </c>
      <c r="Q2013" t="inlineStr">
        <is>
          <t>ZA</t>
        </is>
      </c>
      <c r="R2013" t="n">
        <v>0.1</v>
      </c>
      <c r="S2013" s="113" t="inlineStr">
        <is>
          <t>6C</t>
        </is>
      </c>
      <c r="T2013" t="n">
        <v>5.33</v>
      </c>
      <c r="U2013" t="inlineStr">
        <is>
          <t>LA RUCHE LOGISTIQUE</t>
        </is>
      </c>
      <c r="W2013" s="8">
        <f>IF(C2013&lt;&gt;2,"",IF(S2013="5X","5XK",IF(S2013="5Y","5YK",IF(S2013="6B","6BK",IF(S2013="6C","6CK","")))))</f>
        <v/>
      </c>
      <c r="X2013" s="8">
        <f>IF(S2013="6B",_xlfn.XLOOKUP(H2013,'Zoning 2shop'!A:A,'Zoning 2shop'!B:B),IF(S2013="6C",_xlfn.XLOOKUP(G2013,'Zoning 2shop'!C:C,'Zoning 2shop'!D:D),""))</f>
        <v/>
      </c>
      <c r="Y2013" s="112">
        <f>AB2013/Z2013</f>
        <v/>
      </c>
      <c r="Z2013" s="4">
        <f>T2013</f>
        <v/>
      </c>
      <c r="AA2013" s="4">
        <f>IF(OR(S2013="6C",S2013="6B",S2013="5X",S2013="5Y"),0.08,0.5)</f>
        <v/>
      </c>
      <c r="AB2013" s="4">
        <f>$AG$5/$AG$2*Z2013</f>
        <v/>
      </c>
      <c r="AC2013" s="19">
        <f>Z2013+AA2013</f>
        <v/>
      </c>
      <c r="AD2013" s="8">
        <f>IF(COUNTIF(Catégories!A:A,N2013)=0,"catégorie inconnue",LOOKUP(N2013,Catégories!A:A,Catégories!B:B))</f>
        <v/>
      </c>
      <c r="AE2013" s="21">
        <f>SUM(Z2013:AB2013)</f>
        <v/>
      </c>
    </row>
    <row r="2014" hidden="1" s="101">
      <c r="B2014" t="inlineStr">
        <is>
          <t>13624021</t>
        </is>
      </c>
      <c r="C2014" t="inlineStr">
        <is>
          <t>2</t>
        </is>
      </c>
      <c r="D2014" t="n">
        <v>46165</v>
      </c>
      <c r="E2014" t="inlineStr">
        <is>
          <t>5500</t>
        </is>
      </c>
      <c r="F2014" t="inlineStr">
        <is>
          <t>21320</t>
        </is>
      </c>
      <c r="G2014" t="inlineStr">
        <is>
          <t>AT</t>
        </is>
      </c>
      <c r="H2014" t="inlineStr">
        <is>
          <t>FR</t>
        </is>
      </c>
      <c r="I2014" t="inlineStr">
        <is>
          <t>113976</t>
        </is>
      </c>
      <c r="J2014" t="inlineStr">
        <is>
          <t>113976</t>
        </is>
      </c>
      <c r="K2014" t="inlineStr">
        <is>
          <t>999999</t>
        </is>
      </c>
      <c r="L2014" t="inlineStr">
        <is>
          <t>XT414490282TS</t>
        </is>
      </c>
      <c r="M2014" t="inlineStr">
        <is>
          <t>N</t>
        </is>
      </c>
      <c r="N2014" t="inlineStr">
        <is>
          <t>Transport</t>
        </is>
      </c>
      <c r="O2014" t="inlineStr">
        <is>
          <t>N</t>
        </is>
      </c>
      <c r="P2014" t="inlineStr">
        <is>
          <t>S</t>
        </is>
      </c>
      <c r="Q2014" t="inlineStr">
        <is>
          <t>ZA</t>
        </is>
      </c>
      <c r="R2014" t="n">
        <v>6.256</v>
      </c>
      <c r="S2014" s="113" t="inlineStr">
        <is>
          <t>6C</t>
        </is>
      </c>
      <c r="T2014" t="n">
        <v>15.15</v>
      </c>
      <c r="U2014" t="inlineStr">
        <is>
          <t>LA RUCHE LOGISTIQUE</t>
        </is>
      </c>
      <c r="W2014" s="8">
        <f>IF(C2014&lt;&gt;2,"",IF(S2014="5X","5XK",IF(S2014="5Y","5YK",IF(S2014="6B","6BK",IF(S2014="6C","6CK","")))))</f>
        <v/>
      </c>
      <c r="X2014" s="8">
        <f>IF(S2014="6B",_xlfn.XLOOKUP(H2014,'Zoning 2shop'!A:A,'Zoning 2shop'!B:B),IF(S2014="6C",_xlfn.XLOOKUP(G2014,'Zoning 2shop'!C:C,'Zoning 2shop'!D:D),""))</f>
        <v/>
      </c>
      <c r="Y2014" s="112">
        <f>AB2014/Z2014</f>
        <v/>
      </c>
      <c r="Z2014" s="4">
        <f>T2014</f>
        <v/>
      </c>
      <c r="AA2014" s="4">
        <f>IF(OR(S2014="6C",S2014="6B",S2014="5X",S2014="5Y"),0.08,0.5)</f>
        <v/>
      </c>
      <c r="AB2014" s="4">
        <f>$AG$5/$AG$2*Z2014</f>
        <v/>
      </c>
      <c r="AC2014" s="19">
        <f>Z2014+AA2014</f>
        <v/>
      </c>
      <c r="AD2014" s="8">
        <f>IF(COUNTIF(Catégories!A:A,N2014)=0,"catégorie inconnue",LOOKUP(N2014,Catégories!A:A,Catégories!B:B))</f>
        <v/>
      </c>
      <c r="AE2014" s="21">
        <f>SUM(Z2014:AB2014)</f>
        <v/>
      </c>
    </row>
    <row r="2015" hidden="1" s="101">
      <c r="B2015" t="inlineStr">
        <is>
          <t>13624021</t>
        </is>
      </c>
      <c r="C2015" t="inlineStr">
        <is>
          <t>2</t>
        </is>
      </c>
      <c r="D2015" t="n">
        <v>46165</v>
      </c>
      <c r="E2015" t="inlineStr">
        <is>
          <t>8362</t>
        </is>
      </c>
      <c r="F2015" t="inlineStr">
        <is>
          <t>21320</t>
        </is>
      </c>
      <c r="G2015" t="inlineStr">
        <is>
          <t>DK</t>
        </is>
      </c>
      <c r="H2015" t="inlineStr">
        <is>
          <t>FR</t>
        </is>
      </c>
      <c r="I2015" t="inlineStr">
        <is>
          <t>111913</t>
        </is>
      </c>
      <c r="J2015" t="inlineStr">
        <is>
          <t>111913</t>
        </is>
      </c>
      <c r="K2015" t="inlineStr">
        <is>
          <t>999999</t>
        </is>
      </c>
      <c r="L2015" t="inlineStr">
        <is>
          <t>XT414490702TS</t>
        </is>
      </c>
      <c r="M2015" t="inlineStr">
        <is>
          <t>N</t>
        </is>
      </c>
      <c r="N2015" t="inlineStr">
        <is>
          <t>Transport</t>
        </is>
      </c>
      <c r="O2015" t="inlineStr">
        <is>
          <t>N</t>
        </is>
      </c>
      <c r="P2015" t="inlineStr">
        <is>
          <t>S</t>
        </is>
      </c>
      <c r="Q2015" t="inlineStr">
        <is>
          <t>ZA</t>
        </is>
      </c>
      <c r="R2015" t="n">
        <v>0.23</v>
      </c>
      <c r="S2015" s="113" t="inlineStr">
        <is>
          <t>6C</t>
        </is>
      </c>
      <c r="T2015" t="n">
        <v>9.470000000000001</v>
      </c>
      <c r="U2015" t="inlineStr">
        <is>
          <t>LA RUCHE LOGISTIQUE</t>
        </is>
      </c>
      <c r="W2015" s="8">
        <f>IF(C2015&lt;&gt;2,"",IF(S2015="5X","5XK",IF(S2015="5Y","5YK",IF(S2015="6B","6BK",IF(S2015="6C","6CK","")))))</f>
        <v/>
      </c>
      <c r="X2015" s="8">
        <f>IF(S2015="6B",_xlfn.XLOOKUP(H2015,'Zoning 2shop'!A:A,'Zoning 2shop'!B:B),IF(S2015="6C",_xlfn.XLOOKUP(G2015,'Zoning 2shop'!C:C,'Zoning 2shop'!D:D),""))</f>
        <v/>
      </c>
      <c r="Y2015" s="112">
        <f>AB2015/Z2015</f>
        <v/>
      </c>
      <c r="Z2015" s="4">
        <f>T2015</f>
        <v/>
      </c>
      <c r="AA2015" s="4">
        <f>IF(OR(S2015="6C",S2015="6B",S2015="5X",S2015="5Y"),0.08,0.5)</f>
        <v/>
      </c>
      <c r="AB2015" s="4">
        <f>$AG$5/$AG$2*Z2015</f>
        <v/>
      </c>
      <c r="AC2015" s="19">
        <f>Z2015+AA2015</f>
        <v/>
      </c>
      <c r="AD2015" s="8">
        <f>IF(COUNTIF(Catégories!A:A,N2015)=0,"catégorie inconnue",LOOKUP(N2015,Catégories!A:A,Catégories!B:B))</f>
        <v/>
      </c>
      <c r="AE2015" s="21">
        <f>SUM(Z2015:AB2015)</f>
        <v/>
      </c>
    </row>
    <row r="2016" hidden="1" s="101">
      <c r="B2016" t="inlineStr">
        <is>
          <t>13624021</t>
        </is>
      </c>
      <c r="C2016" t="inlineStr">
        <is>
          <t>2</t>
        </is>
      </c>
      <c r="D2016" t="n">
        <v>46165</v>
      </c>
      <c r="E2016" t="inlineStr">
        <is>
          <t>246 57</t>
        </is>
      </c>
      <c r="F2016" t="inlineStr">
        <is>
          <t>21320</t>
        </is>
      </c>
      <c r="G2016" t="inlineStr">
        <is>
          <t>SE</t>
        </is>
      </c>
      <c r="H2016" t="inlineStr">
        <is>
          <t>FR</t>
        </is>
      </c>
      <c r="I2016" t="inlineStr">
        <is>
          <t>111626</t>
        </is>
      </c>
      <c r="J2016" t="inlineStr">
        <is>
          <t>111626</t>
        </is>
      </c>
      <c r="K2016" t="inlineStr">
        <is>
          <t>999999</t>
        </is>
      </c>
      <c r="L2016" t="inlineStr">
        <is>
          <t>XT414492028TS</t>
        </is>
      </c>
      <c r="M2016" t="inlineStr">
        <is>
          <t>N</t>
        </is>
      </c>
      <c r="N2016" t="inlineStr">
        <is>
          <t>Transport</t>
        </is>
      </c>
      <c r="O2016" t="inlineStr">
        <is>
          <t>N</t>
        </is>
      </c>
      <c r="P2016" t="inlineStr">
        <is>
          <t>S</t>
        </is>
      </c>
      <c r="Q2016" t="inlineStr">
        <is>
          <t>ZA</t>
        </is>
      </c>
      <c r="R2016" t="n">
        <v>0.18</v>
      </c>
      <c r="S2016" s="113" t="inlineStr">
        <is>
          <t>6C</t>
        </is>
      </c>
      <c r="T2016" t="n">
        <v>10.32</v>
      </c>
      <c r="U2016" t="inlineStr">
        <is>
          <t>LA RUCHE LOGISTIQUE</t>
        </is>
      </c>
      <c r="W2016" s="8">
        <f>IF(C2016&lt;&gt;2,"",IF(S2016="5X","5XK",IF(S2016="5Y","5YK",IF(S2016="6B","6BK",IF(S2016="6C","6CK","")))))</f>
        <v/>
      </c>
      <c r="X2016" s="8">
        <f>IF(S2016="6B",_xlfn.XLOOKUP(H2016,'Zoning 2shop'!A:A,'Zoning 2shop'!B:B),IF(S2016="6C",_xlfn.XLOOKUP(G2016,'Zoning 2shop'!C:C,'Zoning 2shop'!D:D),""))</f>
        <v/>
      </c>
      <c r="Y2016" s="112">
        <f>AB2016/Z2016</f>
        <v/>
      </c>
      <c r="Z2016" s="4">
        <f>T2016</f>
        <v/>
      </c>
      <c r="AA2016" s="4">
        <f>IF(OR(S2016="6C",S2016="6B",S2016="5X",S2016="5Y"),0.08,0.5)</f>
        <v/>
      </c>
      <c r="AB2016" s="4">
        <f>$AG$5/$AG$2*Z2016</f>
        <v/>
      </c>
      <c r="AC2016" s="19">
        <f>Z2016+AA2016</f>
        <v/>
      </c>
      <c r="AD2016" s="8">
        <f>IF(COUNTIF(Catégories!A:A,N2016)=0,"catégorie inconnue",LOOKUP(N2016,Catégories!A:A,Catégories!B:B))</f>
        <v/>
      </c>
      <c r="AE2016" s="21">
        <f>SUM(Z2016:AB2016)</f>
        <v/>
      </c>
    </row>
    <row r="2017" hidden="1" s="101">
      <c r="B2017" t="inlineStr">
        <is>
          <t>13624021</t>
        </is>
      </c>
      <c r="C2017" t="inlineStr">
        <is>
          <t>2</t>
        </is>
      </c>
      <c r="D2017" t="n">
        <v>46165</v>
      </c>
      <c r="E2017" t="inlineStr">
        <is>
          <t>80639</t>
        </is>
      </c>
      <c r="F2017" t="inlineStr">
        <is>
          <t>21320</t>
        </is>
      </c>
      <c r="G2017" t="inlineStr">
        <is>
          <t>DE</t>
        </is>
      </c>
      <c r="H2017" t="inlineStr">
        <is>
          <t>FR</t>
        </is>
      </c>
      <c r="I2017" t="inlineStr">
        <is>
          <t>113121</t>
        </is>
      </c>
      <c r="J2017" t="inlineStr">
        <is>
          <t>113121</t>
        </is>
      </c>
      <c r="K2017" t="inlineStr">
        <is>
          <t>999999</t>
        </is>
      </c>
      <c r="L2017" t="inlineStr">
        <is>
          <t>XT414493108TS</t>
        </is>
      </c>
      <c r="M2017" t="inlineStr">
        <is>
          <t>N</t>
        </is>
      </c>
      <c r="N2017" t="inlineStr">
        <is>
          <t>Transport</t>
        </is>
      </c>
      <c r="O2017" t="inlineStr">
        <is>
          <t>N</t>
        </is>
      </c>
      <c r="P2017" t="inlineStr">
        <is>
          <t>S</t>
        </is>
      </c>
      <c r="Q2017" t="inlineStr">
        <is>
          <t>ZA</t>
        </is>
      </c>
      <c r="R2017" t="n">
        <v>0.21</v>
      </c>
      <c r="S2017" s="113" t="inlineStr">
        <is>
          <t>6C</t>
        </is>
      </c>
      <c r="T2017" t="n">
        <v>5.33</v>
      </c>
      <c r="U2017" t="inlineStr">
        <is>
          <t>LA RUCHE LOGISTIQUE</t>
        </is>
      </c>
      <c r="W2017" s="8">
        <f>IF(C2017&lt;&gt;2,"",IF(S2017="5X","5XK",IF(S2017="5Y","5YK",IF(S2017="6B","6BK",IF(S2017="6C","6CK","")))))</f>
        <v/>
      </c>
      <c r="X2017" s="8">
        <f>IF(S2017="6B",_xlfn.XLOOKUP(H2017,'Zoning 2shop'!A:A,'Zoning 2shop'!B:B),IF(S2017="6C",_xlfn.XLOOKUP(G2017,'Zoning 2shop'!C:C,'Zoning 2shop'!D:D),""))</f>
        <v/>
      </c>
      <c r="Y2017" s="112">
        <f>AB2017/Z2017</f>
        <v/>
      </c>
      <c r="Z2017" s="4">
        <f>T2017</f>
        <v/>
      </c>
      <c r="AA2017" s="4">
        <f>IF(OR(S2017="6C",S2017="6B",S2017="5X",S2017="5Y"),0.08,0.5)</f>
        <v/>
      </c>
      <c r="AB2017" s="4">
        <f>$AG$5/$AG$2*Z2017</f>
        <v/>
      </c>
      <c r="AC2017" s="19">
        <f>Z2017+AA2017</f>
        <v/>
      </c>
      <c r="AD2017" s="8">
        <f>IF(COUNTIF(Catégories!A:A,N2017)=0,"catégorie inconnue",LOOKUP(N2017,Catégories!A:A,Catégories!B:B))</f>
        <v/>
      </c>
      <c r="AE2017" s="21">
        <f>SUM(Z2017:AB2017)</f>
        <v/>
      </c>
    </row>
    <row r="2018" hidden="1" s="101">
      <c r="B2018" t="inlineStr">
        <is>
          <t>13624021</t>
        </is>
      </c>
      <c r="C2018" t="inlineStr">
        <is>
          <t>2</t>
        </is>
      </c>
      <c r="D2018" t="n">
        <v>46165</v>
      </c>
      <c r="E2018" t="inlineStr">
        <is>
          <t>87739</t>
        </is>
      </c>
      <c r="F2018" t="inlineStr">
        <is>
          <t>21320</t>
        </is>
      </c>
      <c r="G2018" t="inlineStr">
        <is>
          <t>DE</t>
        </is>
      </c>
      <c r="H2018" t="inlineStr">
        <is>
          <t>FR</t>
        </is>
      </c>
      <c r="I2018" t="inlineStr">
        <is>
          <t>113552</t>
        </is>
      </c>
      <c r="J2018" t="inlineStr">
        <is>
          <t>113552</t>
        </is>
      </c>
      <c r="K2018" t="inlineStr">
        <is>
          <t>999999</t>
        </is>
      </c>
      <c r="L2018" t="inlineStr">
        <is>
          <t>XT414493730TS</t>
        </is>
      </c>
      <c r="M2018" t="inlineStr">
        <is>
          <t>N</t>
        </is>
      </c>
      <c r="N2018" t="inlineStr">
        <is>
          <t>Transport</t>
        </is>
      </c>
      <c r="O2018" t="inlineStr">
        <is>
          <t>N</t>
        </is>
      </c>
      <c r="P2018" t="inlineStr">
        <is>
          <t>S</t>
        </is>
      </c>
      <c r="Q2018" t="inlineStr">
        <is>
          <t>ZA</t>
        </is>
      </c>
      <c r="R2018" t="n">
        <v>6.261</v>
      </c>
      <c r="S2018" s="113" t="inlineStr">
        <is>
          <t>6C</t>
        </is>
      </c>
      <c r="T2018" t="n">
        <v>11.01</v>
      </c>
      <c r="U2018" t="inlineStr">
        <is>
          <t>LA RUCHE LOGISTIQUE</t>
        </is>
      </c>
      <c r="W2018" s="8">
        <f>IF(C2018&lt;&gt;2,"",IF(S2018="5X","5XK",IF(S2018="5Y","5YK",IF(S2018="6B","6BK",IF(S2018="6C","6CK","")))))</f>
        <v/>
      </c>
      <c r="X2018" s="8">
        <f>IF(S2018="6B",_xlfn.XLOOKUP(H2018,'Zoning 2shop'!A:A,'Zoning 2shop'!B:B),IF(S2018="6C",_xlfn.XLOOKUP(G2018,'Zoning 2shop'!C:C,'Zoning 2shop'!D:D),""))</f>
        <v/>
      </c>
      <c r="Y2018" s="112">
        <f>AB2018/Z2018</f>
        <v/>
      </c>
      <c r="Z2018" s="4">
        <f>T2018</f>
        <v/>
      </c>
      <c r="AA2018" s="4">
        <f>IF(OR(S2018="6C",S2018="6B",S2018="5X",S2018="5Y"),0.08,0.5)</f>
        <v/>
      </c>
      <c r="AB2018" s="4">
        <f>$AG$5/$AG$2*Z2018</f>
        <v/>
      </c>
      <c r="AC2018" s="19">
        <f>Z2018+AA2018</f>
        <v/>
      </c>
      <c r="AD2018" s="8">
        <f>IF(COUNTIF(Catégories!A:A,N2018)=0,"catégorie inconnue",LOOKUP(N2018,Catégories!A:A,Catégories!B:B))</f>
        <v/>
      </c>
      <c r="AE2018" s="21">
        <f>SUM(Z2018:AB2018)</f>
        <v/>
      </c>
    </row>
    <row r="2019" hidden="1" s="101">
      <c r="B2019" t="inlineStr">
        <is>
          <t>13624021</t>
        </is>
      </c>
      <c r="C2019" t="inlineStr">
        <is>
          <t>2</t>
        </is>
      </c>
      <c r="D2019" t="n">
        <v>46165</v>
      </c>
      <c r="E2019" t="inlineStr">
        <is>
          <t>12059</t>
        </is>
      </c>
      <c r="F2019" t="inlineStr">
        <is>
          <t>21320</t>
        </is>
      </c>
      <c r="G2019" t="inlineStr">
        <is>
          <t>DE</t>
        </is>
      </c>
      <c r="H2019" t="inlineStr">
        <is>
          <t>FR</t>
        </is>
      </c>
      <c r="I2019" t="inlineStr">
        <is>
          <t>112953</t>
        </is>
      </c>
      <c r="J2019" t="inlineStr">
        <is>
          <t>112953</t>
        </is>
      </c>
      <c r="K2019" t="inlineStr">
        <is>
          <t>999999</t>
        </is>
      </c>
      <c r="L2019" t="inlineStr">
        <is>
          <t>XT414494806TS</t>
        </is>
      </c>
      <c r="M2019" t="inlineStr">
        <is>
          <t>N</t>
        </is>
      </c>
      <c r="N2019" t="inlineStr">
        <is>
          <t>Transport</t>
        </is>
      </c>
      <c r="O2019" t="inlineStr">
        <is>
          <t>N</t>
        </is>
      </c>
      <c r="P2019" t="inlineStr">
        <is>
          <t>S</t>
        </is>
      </c>
      <c r="Q2019" t="inlineStr">
        <is>
          <t>ZA</t>
        </is>
      </c>
      <c r="R2019" t="n">
        <v>1.122</v>
      </c>
      <c r="S2019" s="113" t="inlineStr">
        <is>
          <t>6C</t>
        </is>
      </c>
      <c r="T2019" t="n">
        <v>5.88</v>
      </c>
      <c r="U2019" t="inlineStr">
        <is>
          <t>LA RUCHE LOGISTIQUE</t>
        </is>
      </c>
      <c r="W2019" s="8">
        <f>IF(C2019&lt;&gt;2,"",IF(S2019="5X","5XK",IF(S2019="5Y","5YK",IF(S2019="6B","6BK",IF(S2019="6C","6CK","")))))</f>
        <v/>
      </c>
      <c r="X2019" s="8">
        <f>IF(S2019="6B",_xlfn.XLOOKUP(H2019,'Zoning 2shop'!A:A,'Zoning 2shop'!B:B),IF(S2019="6C",_xlfn.XLOOKUP(G2019,'Zoning 2shop'!C:C,'Zoning 2shop'!D:D),""))</f>
        <v/>
      </c>
      <c r="Y2019" s="112">
        <f>AB2019/Z2019</f>
        <v/>
      </c>
      <c r="Z2019" s="4">
        <f>T2019</f>
        <v/>
      </c>
      <c r="AA2019" s="4">
        <f>IF(OR(S2019="6C",S2019="6B",S2019="5X",S2019="5Y"),0.08,0.5)</f>
        <v/>
      </c>
      <c r="AB2019" s="4">
        <f>$AG$5/$AG$2*Z2019</f>
        <v/>
      </c>
      <c r="AC2019" s="19">
        <f>Z2019+AA2019</f>
        <v/>
      </c>
      <c r="AD2019" s="8">
        <f>IF(COUNTIF(Catégories!A:A,N2019)=0,"catégorie inconnue",LOOKUP(N2019,Catégories!A:A,Catégories!B:B))</f>
        <v/>
      </c>
      <c r="AE2019" s="21">
        <f>SUM(Z2019:AB2019)</f>
        <v/>
      </c>
    </row>
    <row r="2020" hidden="1" s="101">
      <c r="B2020" t="inlineStr">
        <is>
          <t>13624021</t>
        </is>
      </c>
      <c r="C2020" t="inlineStr">
        <is>
          <t>2</t>
        </is>
      </c>
      <c r="D2020" t="n">
        <v>46165</v>
      </c>
      <c r="E2020" t="inlineStr">
        <is>
          <t>33106</t>
        </is>
      </c>
      <c r="F2020" t="inlineStr">
        <is>
          <t>21320</t>
        </is>
      </c>
      <c r="G2020" t="inlineStr">
        <is>
          <t>DE</t>
        </is>
      </c>
      <c r="H2020" t="inlineStr">
        <is>
          <t>FR</t>
        </is>
      </c>
      <c r="I2020" t="inlineStr">
        <is>
          <t>112660</t>
        </is>
      </c>
      <c r="J2020" t="inlineStr">
        <is>
          <t>112660</t>
        </is>
      </c>
      <c r="K2020" t="inlineStr">
        <is>
          <t>999999</t>
        </is>
      </c>
      <c r="L2020" t="inlineStr">
        <is>
          <t>XT414496740TS</t>
        </is>
      </c>
      <c r="M2020" t="inlineStr">
        <is>
          <t>N</t>
        </is>
      </c>
      <c r="N2020" t="inlineStr">
        <is>
          <t>Transport</t>
        </is>
      </c>
      <c r="O2020" t="inlineStr">
        <is>
          <t>N</t>
        </is>
      </c>
      <c r="P2020" t="inlineStr">
        <is>
          <t>S</t>
        </is>
      </c>
      <c r="Q2020" t="inlineStr">
        <is>
          <t>ZA</t>
        </is>
      </c>
      <c r="R2020" t="n">
        <v>4.532</v>
      </c>
      <c r="S2020" s="113" t="inlineStr">
        <is>
          <t>6C</t>
        </is>
      </c>
      <c r="T2020" t="n">
        <v>9.69</v>
      </c>
      <c r="U2020" t="inlineStr">
        <is>
          <t>LA RUCHE LOGISTIQUE</t>
        </is>
      </c>
      <c r="W2020" s="8">
        <f>IF(C2020&lt;&gt;2,"",IF(S2020="5X","5XK",IF(S2020="5Y","5YK",IF(S2020="6B","6BK",IF(S2020="6C","6CK","")))))</f>
        <v/>
      </c>
      <c r="X2020" s="8">
        <f>IF(S2020="6B",_xlfn.XLOOKUP(H2020,'Zoning 2shop'!A:A,'Zoning 2shop'!B:B),IF(S2020="6C",_xlfn.XLOOKUP(G2020,'Zoning 2shop'!C:C,'Zoning 2shop'!D:D),""))</f>
        <v/>
      </c>
      <c r="Y2020" s="112">
        <f>AB2020/Z2020</f>
        <v/>
      </c>
      <c r="Z2020" s="4">
        <f>T2020</f>
        <v/>
      </c>
      <c r="AA2020" s="4">
        <f>IF(OR(S2020="6C",S2020="6B",S2020="5X",S2020="5Y"),0.08,0.5)</f>
        <v/>
      </c>
      <c r="AB2020" s="4">
        <f>$AG$5/$AG$2*Z2020</f>
        <v/>
      </c>
      <c r="AC2020" s="19">
        <f>Z2020+AA2020</f>
        <v/>
      </c>
      <c r="AD2020" s="8">
        <f>IF(COUNTIF(Catégories!A:A,N2020)=0,"catégorie inconnue",LOOKUP(N2020,Catégories!A:A,Catégories!B:B))</f>
        <v/>
      </c>
      <c r="AE2020" s="21">
        <f>SUM(Z2020:AB2020)</f>
        <v/>
      </c>
    </row>
    <row r="2021" hidden="1" s="101">
      <c r="B2021" t="inlineStr">
        <is>
          <t>13624021</t>
        </is>
      </c>
      <c r="C2021" t="inlineStr">
        <is>
          <t>2</t>
        </is>
      </c>
      <c r="D2021" t="n">
        <v>46166</v>
      </c>
      <c r="E2021" t="inlineStr">
        <is>
          <t>8010</t>
        </is>
      </c>
      <c r="F2021" t="inlineStr">
        <is>
          <t>21320</t>
        </is>
      </c>
      <c r="G2021" t="inlineStr">
        <is>
          <t>AT</t>
        </is>
      </c>
      <c r="H2021" t="inlineStr">
        <is>
          <t>FR</t>
        </is>
      </c>
      <c r="I2021" t="inlineStr">
        <is>
          <t>111356</t>
        </is>
      </c>
      <c r="J2021" t="inlineStr">
        <is>
          <t>111356</t>
        </is>
      </c>
      <c r="K2021" t="inlineStr">
        <is>
          <t>999999</t>
        </is>
      </c>
      <c r="L2021" t="inlineStr">
        <is>
          <t>XT414498445TS</t>
        </is>
      </c>
      <c r="M2021" t="inlineStr">
        <is>
          <t>N</t>
        </is>
      </c>
      <c r="N2021" t="inlineStr">
        <is>
          <t>Transport</t>
        </is>
      </c>
      <c r="O2021" t="inlineStr">
        <is>
          <t>N</t>
        </is>
      </c>
      <c r="P2021" t="inlineStr">
        <is>
          <t>S</t>
        </is>
      </c>
      <c r="Q2021" t="inlineStr">
        <is>
          <t>ZA</t>
        </is>
      </c>
      <c r="R2021" t="n">
        <v>0.825</v>
      </c>
      <c r="S2021" s="113" t="inlineStr">
        <is>
          <t>6C</t>
        </is>
      </c>
      <c r="T2021" t="n">
        <v>9.69</v>
      </c>
      <c r="U2021" t="inlineStr">
        <is>
          <t>LA RUCHE LOGISTIQUE</t>
        </is>
      </c>
      <c r="W2021" s="8">
        <f>IF(C2021&lt;&gt;2,"",IF(S2021="5X","5XK",IF(S2021="5Y","5YK",IF(S2021="6B","6BK",IF(S2021="6C","6CK","")))))</f>
        <v/>
      </c>
      <c r="X2021" s="8">
        <f>IF(S2021="6B",_xlfn.XLOOKUP(H2021,'Zoning 2shop'!A:A,'Zoning 2shop'!B:B),IF(S2021="6C",_xlfn.XLOOKUP(G2021,'Zoning 2shop'!C:C,'Zoning 2shop'!D:D),""))</f>
        <v/>
      </c>
      <c r="Y2021" s="112">
        <f>AB2021/Z2021</f>
        <v/>
      </c>
      <c r="Z2021" s="4">
        <f>T2021</f>
        <v/>
      </c>
      <c r="AA2021" s="4">
        <f>IF(OR(S2021="6C",S2021="6B",S2021="5X",S2021="5Y"),0.08,0.5)</f>
        <v/>
      </c>
      <c r="AB2021" s="4">
        <f>$AG$5/$AG$2*Z2021</f>
        <v/>
      </c>
      <c r="AC2021" s="19">
        <f>Z2021+AA2021</f>
        <v/>
      </c>
      <c r="AD2021" s="8">
        <f>IF(COUNTIF(Catégories!A:A,N2021)=0,"catégorie inconnue",LOOKUP(N2021,Catégories!A:A,Catégories!B:B))</f>
        <v/>
      </c>
      <c r="AE2021" s="21">
        <f>SUM(Z2021:AB2021)</f>
        <v/>
      </c>
    </row>
    <row r="2022" hidden="1" s="101">
      <c r="B2022" t="inlineStr">
        <is>
          <t>13624021</t>
        </is>
      </c>
      <c r="C2022" t="inlineStr">
        <is>
          <t>2</t>
        </is>
      </c>
      <c r="D2022" t="n">
        <v>46166</v>
      </c>
      <c r="E2022" t="inlineStr">
        <is>
          <t>55122</t>
        </is>
      </c>
      <c r="F2022" t="inlineStr">
        <is>
          <t>21320</t>
        </is>
      </c>
      <c r="G2022" t="inlineStr">
        <is>
          <t>DE</t>
        </is>
      </c>
      <c r="H2022" t="inlineStr">
        <is>
          <t>FR</t>
        </is>
      </c>
      <c r="I2022" t="inlineStr">
        <is>
          <t>111100</t>
        </is>
      </c>
      <c r="J2022" t="inlineStr">
        <is>
          <t>111100</t>
        </is>
      </c>
      <c r="K2022" t="inlineStr">
        <is>
          <t>999999</t>
        </is>
      </c>
      <c r="L2022" t="inlineStr">
        <is>
          <t>XT414498975TS</t>
        </is>
      </c>
      <c r="M2022" t="inlineStr">
        <is>
          <t>N</t>
        </is>
      </c>
      <c r="N2022" t="inlineStr">
        <is>
          <t>Transport</t>
        </is>
      </c>
      <c r="O2022" t="inlineStr">
        <is>
          <t>N</t>
        </is>
      </c>
      <c r="P2022" t="inlineStr">
        <is>
          <t>S</t>
        </is>
      </c>
      <c r="Q2022" t="inlineStr">
        <is>
          <t>ZA</t>
        </is>
      </c>
      <c r="R2022" t="n">
        <v>0.04</v>
      </c>
      <c r="S2022" s="113" t="inlineStr">
        <is>
          <t>6C</t>
        </is>
      </c>
      <c r="T2022" t="n">
        <v>5.33</v>
      </c>
      <c r="U2022" t="inlineStr">
        <is>
          <t>LA RUCHE LOGISTIQUE</t>
        </is>
      </c>
      <c r="W2022" s="8">
        <f>IF(C2022&lt;&gt;2,"",IF(S2022="5X","5XK",IF(S2022="5Y","5YK",IF(S2022="6B","6BK",IF(S2022="6C","6CK","")))))</f>
        <v/>
      </c>
      <c r="X2022" s="8">
        <f>IF(S2022="6B",_xlfn.XLOOKUP(H2022,'Zoning 2shop'!A:A,'Zoning 2shop'!B:B),IF(S2022="6C",_xlfn.XLOOKUP(G2022,'Zoning 2shop'!C:C,'Zoning 2shop'!D:D),""))</f>
        <v/>
      </c>
      <c r="Y2022" s="112">
        <f>AB2022/Z2022</f>
        <v/>
      </c>
      <c r="Z2022" s="4">
        <f>T2022</f>
        <v/>
      </c>
      <c r="AA2022" s="4">
        <f>IF(OR(S2022="6C",S2022="6B",S2022="5X",S2022="5Y"),0.08,0.5)</f>
        <v/>
      </c>
      <c r="AB2022" s="4">
        <f>$AG$5/$AG$2*Z2022</f>
        <v/>
      </c>
      <c r="AC2022" s="19">
        <f>Z2022+AA2022</f>
        <v/>
      </c>
      <c r="AD2022" s="8">
        <f>IF(COUNTIF(Catégories!A:A,N2022)=0,"catégorie inconnue",LOOKUP(N2022,Catégories!A:A,Catégories!B:B))</f>
        <v/>
      </c>
      <c r="AE2022" s="21">
        <f>SUM(Z2022:AB2022)</f>
        <v/>
      </c>
    </row>
    <row r="2023" hidden="1" s="101">
      <c r="B2023" t="inlineStr">
        <is>
          <t>13624021</t>
        </is>
      </c>
      <c r="C2023" t="inlineStr">
        <is>
          <t>2</t>
        </is>
      </c>
      <c r="D2023" t="n">
        <v>46166</v>
      </c>
      <c r="E2023" t="inlineStr">
        <is>
          <t>25335</t>
        </is>
      </c>
      <c r="F2023" t="inlineStr">
        <is>
          <t>21320</t>
        </is>
      </c>
      <c r="G2023" t="inlineStr">
        <is>
          <t>DE</t>
        </is>
      </c>
      <c r="H2023" t="inlineStr">
        <is>
          <t>FR</t>
        </is>
      </c>
      <c r="I2023" t="inlineStr">
        <is>
          <t>113365</t>
        </is>
      </c>
      <c r="J2023" t="inlineStr">
        <is>
          <t>113365</t>
        </is>
      </c>
      <c r="K2023" t="inlineStr">
        <is>
          <t>999999</t>
        </is>
      </c>
      <c r="L2023" t="inlineStr">
        <is>
          <t>XT414502198TS</t>
        </is>
      </c>
      <c r="M2023" t="inlineStr">
        <is>
          <t>N</t>
        </is>
      </c>
      <c r="N2023" t="inlineStr">
        <is>
          <t>Transport</t>
        </is>
      </c>
      <c r="O2023" t="inlineStr">
        <is>
          <t>N</t>
        </is>
      </c>
      <c r="P2023" t="inlineStr">
        <is>
          <t>S</t>
        </is>
      </c>
      <c r="Q2023" t="inlineStr">
        <is>
          <t>ZA</t>
        </is>
      </c>
      <c r="R2023" t="n">
        <v>4.638</v>
      </c>
      <c r="S2023" s="113" t="inlineStr">
        <is>
          <t>6C</t>
        </is>
      </c>
      <c r="T2023" t="n">
        <v>9.69</v>
      </c>
      <c r="U2023" t="inlineStr">
        <is>
          <t>LA RUCHE LOGISTIQUE</t>
        </is>
      </c>
      <c r="W2023" s="8">
        <f>IF(C2023&lt;&gt;2,"",IF(S2023="5X","5XK",IF(S2023="5Y","5YK",IF(S2023="6B","6BK",IF(S2023="6C","6CK","")))))</f>
        <v/>
      </c>
      <c r="X2023" s="8">
        <f>IF(S2023="6B",_xlfn.XLOOKUP(H2023,'Zoning 2shop'!A:A,'Zoning 2shop'!B:B),IF(S2023="6C",_xlfn.XLOOKUP(G2023,'Zoning 2shop'!C:C,'Zoning 2shop'!D:D),""))</f>
        <v/>
      </c>
      <c r="Y2023" s="112">
        <f>AB2023/Z2023</f>
        <v/>
      </c>
      <c r="Z2023" s="4">
        <f>T2023</f>
        <v/>
      </c>
      <c r="AA2023" s="4">
        <f>IF(OR(S2023="6C",S2023="6B",S2023="5X",S2023="5Y"),0.08,0.5)</f>
        <v/>
      </c>
      <c r="AB2023" s="4">
        <f>$AG$5/$AG$2*Z2023</f>
        <v/>
      </c>
      <c r="AC2023" s="19">
        <f>Z2023+AA2023</f>
        <v/>
      </c>
      <c r="AD2023" s="8">
        <f>IF(COUNTIF(Catégories!A:A,N2023)=0,"catégorie inconnue",LOOKUP(N2023,Catégories!A:A,Catégories!B:B))</f>
        <v/>
      </c>
      <c r="AE2023" s="21">
        <f>SUM(Z2023:AB2023)</f>
        <v/>
      </c>
    </row>
    <row r="2024" hidden="1" s="101">
      <c r="B2024" t="inlineStr">
        <is>
          <t>13624021</t>
        </is>
      </c>
      <c r="C2024" t="inlineStr">
        <is>
          <t>2</t>
        </is>
      </c>
      <c r="D2024" t="n">
        <v>46166</v>
      </c>
      <c r="E2024" t="inlineStr">
        <is>
          <t>1370</t>
        </is>
      </c>
      <c r="F2024" t="inlineStr">
        <is>
          <t>21320</t>
        </is>
      </c>
      <c r="G2024" t="inlineStr">
        <is>
          <t>BE</t>
        </is>
      </c>
      <c r="H2024" t="inlineStr">
        <is>
          <t>FR</t>
        </is>
      </c>
      <c r="I2024" t="inlineStr">
        <is>
          <t>113217</t>
        </is>
      </c>
      <c r="J2024" t="inlineStr">
        <is>
          <t>113217</t>
        </is>
      </c>
      <c r="K2024" t="inlineStr">
        <is>
          <t>999999</t>
        </is>
      </c>
      <c r="L2024" t="inlineStr">
        <is>
          <t>XT414503162TS</t>
        </is>
      </c>
      <c r="M2024" t="inlineStr">
        <is>
          <t>N</t>
        </is>
      </c>
      <c r="N2024" t="inlineStr">
        <is>
          <t>Transport</t>
        </is>
      </c>
      <c r="O2024" t="inlineStr">
        <is>
          <t>N</t>
        </is>
      </c>
      <c r="P2024" t="inlineStr">
        <is>
          <t>S</t>
        </is>
      </c>
      <c r="Q2024" t="inlineStr">
        <is>
          <t>ZA</t>
        </is>
      </c>
      <c r="R2024" t="n">
        <v>4.678</v>
      </c>
      <c r="S2024" s="113" t="inlineStr">
        <is>
          <t>6C</t>
        </is>
      </c>
      <c r="T2024" t="n">
        <v>9.199999999999999</v>
      </c>
      <c r="U2024" t="inlineStr">
        <is>
          <t>LA RUCHE LOGISTIQUE</t>
        </is>
      </c>
      <c r="W2024" s="8">
        <f>IF(C2024&lt;&gt;2,"",IF(S2024="5X","5XK",IF(S2024="5Y","5YK",IF(S2024="6B","6BK",IF(S2024="6C","6CK","")))))</f>
        <v/>
      </c>
      <c r="X2024" s="8">
        <f>IF(S2024="6B",_xlfn.XLOOKUP(H2024,'Zoning 2shop'!A:A,'Zoning 2shop'!B:B),IF(S2024="6C",_xlfn.XLOOKUP(G2024,'Zoning 2shop'!C:C,'Zoning 2shop'!D:D),""))</f>
        <v/>
      </c>
      <c r="Y2024" s="112">
        <f>AB2024/Z2024</f>
        <v/>
      </c>
      <c r="Z2024" s="4">
        <f>T2024</f>
        <v/>
      </c>
      <c r="AA2024" s="4">
        <f>IF(OR(S2024="6C",S2024="6B",S2024="5X",S2024="5Y"),0.08,0.5)</f>
        <v/>
      </c>
      <c r="AB2024" s="4">
        <f>$AG$5/$AG$2*Z2024</f>
        <v/>
      </c>
      <c r="AC2024" s="19">
        <f>Z2024+AA2024</f>
        <v/>
      </c>
      <c r="AD2024" s="8">
        <f>IF(COUNTIF(Catégories!A:A,N2024)=0,"catégorie inconnue",LOOKUP(N2024,Catégories!A:A,Catégories!B:B))</f>
        <v/>
      </c>
      <c r="AE2024" s="21">
        <f>SUM(Z2024:AB2024)</f>
        <v/>
      </c>
    </row>
    <row r="2025" hidden="1" s="101">
      <c r="B2025" t="inlineStr">
        <is>
          <t>13624021</t>
        </is>
      </c>
      <c r="C2025" t="inlineStr">
        <is>
          <t>2</t>
        </is>
      </c>
      <c r="D2025" t="n">
        <v>46166</v>
      </c>
      <c r="E2025" t="inlineStr">
        <is>
          <t>27612</t>
        </is>
      </c>
      <c r="F2025" t="inlineStr">
        <is>
          <t>21320</t>
        </is>
      </c>
      <c r="G2025" t="inlineStr">
        <is>
          <t>DE</t>
        </is>
      </c>
      <c r="H2025" t="inlineStr">
        <is>
          <t>FR</t>
        </is>
      </c>
      <c r="I2025" t="inlineStr">
        <is>
          <t>112033</t>
        </is>
      </c>
      <c r="J2025" t="inlineStr">
        <is>
          <t>112033</t>
        </is>
      </c>
      <c r="K2025" t="inlineStr">
        <is>
          <t>999999</t>
        </is>
      </c>
      <c r="L2025" t="inlineStr">
        <is>
          <t>XT414503692TS</t>
        </is>
      </c>
      <c r="M2025" t="inlineStr">
        <is>
          <t>N</t>
        </is>
      </c>
      <c r="N2025" t="inlineStr">
        <is>
          <t>Transport</t>
        </is>
      </c>
      <c r="O2025" t="inlineStr">
        <is>
          <t>N</t>
        </is>
      </c>
      <c r="P2025" t="inlineStr">
        <is>
          <t>S</t>
        </is>
      </c>
      <c r="Q2025" t="inlineStr">
        <is>
          <t>ZA</t>
        </is>
      </c>
      <c r="R2025" t="n">
        <v>4.678</v>
      </c>
      <c r="S2025" s="113" t="inlineStr">
        <is>
          <t>6C</t>
        </is>
      </c>
      <c r="T2025" t="n">
        <v>9.69</v>
      </c>
      <c r="U2025" t="inlineStr">
        <is>
          <t>LA RUCHE LOGISTIQUE</t>
        </is>
      </c>
      <c r="W2025" s="8">
        <f>IF(C2025&lt;&gt;2,"",IF(S2025="5X","5XK",IF(S2025="5Y","5YK",IF(S2025="6B","6BK",IF(S2025="6C","6CK","")))))</f>
        <v/>
      </c>
      <c r="X2025" s="8">
        <f>IF(S2025="6B",_xlfn.XLOOKUP(H2025,'Zoning 2shop'!A:A,'Zoning 2shop'!B:B),IF(S2025="6C",_xlfn.XLOOKUP(G2025,'Zoning 2shop'!C:C,'Zoning 2shop'!D:D),""))</f>
        <v/>
      </c>
      <c r="Y2025" s="112">
        <f>AB2025/Z2025</f>
        <v/>
      </c>
      <c r="Z2025" s="4">
        <f>T2025</f>
        <v/>
      </c>
      <c r="AA2025" s="4">
        <f>IF(OR(S2025="6C",S2025="6B",S2025="5X",S2025="5Y"),0.08,0.5)</f>
        <v/>
      </c>
      <c r="AB2025" s="4">
        <f>$AG$5/$AG$2*Z2025</f>
        <v/>
      </c>
      <c r="AC2025" s="19">
        <f>Z2025+AA2025</f>
        <v/>
      </c>
      <c r="AD2025" s="8">
        <f>IF(COUNTIF(Catégories!A:A,N2025)=0,"catégorie inconnue",LOOKUP(N2025,Catégories!A:A,Catégories!B:B))</f>
        <v/>
      </c>
      <c r="AE2025" s="21">
        <f>SUM(Z2025:AB2025)</f>
        <v/>
      </c>
    </row>
    <row r="2026" hidden="1" s="101">
      <c r="B2026" t="inlineStr">
        <is>
          <t>13624021</t>
        </is>
      </c>
      <c r="C2026" t="inlineStr">
        <is>
          <t>2</t>
        </is>
      </c>
      <c r="D2026" t="n">
        <v>46166</v>
      </c>
      <c r="E2026" t="inlineStr">
        <is>
          <t>2500</t>
        </is>
      </c>
      <c r="F2026" t="inlineStr">
        <is>
          <t>21320</t>
        </is>
      </c>
      <c r="G2026" t="inlineStr">
        <is>
          <t>DK</t>
        </is>
      </c>
      <c r="H2026" t="inlineStr">
        <is>
          <t>FR</t>
        </is>
      </c>
      <c r="I2026" t="inlineStr">
        <is>
          <t>111559</t>
        </is>
      </c>
      <c r="J2026" t="inlineStr">
        <is>
          <t>111559</t>
        </is>
      </c>
      <c r="K2026" t="inlineStr">
        <is>
          <t>999999</t>
        </is>
      </c>
      <c r="L2026" t="inlineStr">
        <is>
          <t>XT414504021TS</t>
        </is>
      </c>
      <c r="M2026" t="inlineStr">
        <is>
          <t>N</t>
        </is>
      </c>
      <c r="N2026" t="inlineStr">
        <is>
          <t>Transport</t>
        </is>
      </c>
      <c r="O2026" t="inlineStr">
        <is>
          <t>N</t>
        </is>
      </c>
      <c r="P2026" t="inlineStr">
        <is>
          <t>S</t>
        </is>
      </c>
      <c r="Q2026" t="inlineStr">
        <is>
          <t>ZA</t>
        </is>
      </c>
      <c r="R2026" t="n">
        <v>0.2</v>
      </c>
      <c r="S2026" s="113" t="inlineStr">
        <is>
          <t>6C</t>
        </is>
      </c>
      <c r="T2026" t="n">
        <v>9.470000000000001</v>
      </c>
      <c r="U2026" t="inlineStr">
        <is>
          <t>LA RUCHE LOGISTIQUE</t>
        </is>
      </c>
      <c r="W2026" s="8">
        <f>IF(C2026&lt;&gt;2,"",IF(S2026="5X","5XK",IF(S2026="5Y","5YK",IF(S2026="6B","6BK",IF(S2026="6C","6CK","")))))</f>
        <v/>
      </c>
      <c r="X2026" s="8">
        <f>IF(S2026="6B",_xlfn.XLOOKUP(H2026,'Zoning 2shop'!A:A,'Zoning 2shop'!B:B),IF(S2026="6C",_xlfn.XLOOKUP(G2026,'Zoning 2shop'!C:C,'Zoning 2shop'!D:D),""))</f>
        <v/>
      </c>
      <c r="Y2026" s="112">
        <f>AB2026/Z2026</f>
        <v/>
      </c>
      <c r="Z2026" s="4">
        <f>T2026</f>
        <v/>
      </c>
      <c r="AA2026" s="4">
        <f>IF(OR(S2026="6C",S2026="6B",S2026="5X",S2026="5Y"),0.08,0.5)</f>
        <v/>
      </c>
      <c r="AB2026" s="4">
        <f>$AG$5/$AG$2*Z2026</f>
        <v/>
      </c>
      <c r="AC2026" s="19">
        <f>Z2026+AA2026</f>
        <v/>
      </c>
      <c r="AD2026" s="8">
        <f>IF(COUNTIF(Catégories!A:A,N2026)=0,"catégorie inconnue",LOOKUP(N2026,Catégories!A:A,Catégories!B:B))</f>
        <v/>
      </c>
      <c r="AE2026" s="21">
        <f>SUM(Z2026:AB2026)</f>
        <v/>
      </c>
    </row>
    <row r="2027" hidden="1" s="101">
      <c r="B2027" t="inlineStr">
        <is>
          <t>13624021</t>
        </is>
      </c>
      <c r="C2027" t="inlineStr">
        <is>
          <t>2</t>
        </is>
      </c>
      <c r="D2027" t="n">
        <v>46166</v>
      </c>
      <c r="E2027" t="inlineStr">
        <is>
          <t>14052</t>
        </is>
      </c>
      <c r="F2027" t="inlineStr">
        <is>
          <t>21320</t>
        </is>
      </c>
      <c r="G2027" t="inlineStr">
        <is>
          <t>DE</t>
        </is>
      </c>
      <c r="H2027" t="inlineStr">
        <is>
          <t>FR</t>
        </is>
      </c>
      <c r="I2027" t="inlineStr">
        <is>
          <t>110937</t>
        </is>
      </c>
      <c r="J2027" t="inlineStr">
        <is>
          <t>110937</t>
        </is>
      </c>
      <c r="K2027" t="inlineStr">
        <is>
          <t>999999</t>
        </is>
      </c>
      <c r="L2027" t="inlineStr">
        <is>
          <t>XT414504123TS</t>
        </is>
      </c>
      <c r="M2027" t="inlineStr">
        <is>
          <t>N</t>
        </is>
      </c>
      <c r="N2027" t="inlineStr">
        <is>
          <t>Transport</t>
        </is>
      </c>
      <c r="O2027" t="inlineStr">
        <is>
          <t>N</t>
        </is>
      </c>
      <c r="P2027" t="inlineStr">
        <is>
          <t>S</t>
        </is>
      </c>
      <c r="Q2027" t="inlineStr">
        <is>
          <t>ZA</t>
        </is>
      </c>
      <c r="R2027" t="n">
        <v>0.702</v>
      </c>
      <c r="S2027" s="113" t="inlineStr">
        <is>
          <t>6C</t>
        </is>
      </c>
      <c r="T2027" t="n">
        <v>5.55</v>
      </c>
      <c r="U2027" t="inlineStr">
        <is>
          <t>LA RUCHE LOGISTIQUE</t>
        </is>
      </c>
      <c r="W2027" s="8">
        <f>IF(C2027&lt;&gt;2,"",IF(S2027="5X","5XK",IF(S2027="5Y","5YK",IF(S2027="6B","6BK",IF(S2027="6C","6CK","")))))</f>
        <v/>
      </c>
      <c r="X2027" s="8">
        <f>IF(S2027="6B",_xlfn.XLOOKUP(H2027,'Zoning 2shop'!A:A,'Zoning 2shop'!B:B),IF(S2027="6C",_xlfn.XLOOKUP(G2027,'Zoning 2shop'!C:C,'Zoning 2shop'!D:D),""))</f>
        <v/>
      </c>
      <c r="Y2027" s="112">
        <f>AB2027/Z2027</f>
        <v/>
      </c>
      <c r="Z2027" s="4">
        <f>T2027</f>
        <v/>
      </c>
      <c r="AA2027" s="4">
        <f>IF(OR(S2027="6C",S2027="6B",S2027="5X",S2027="5Y"),0.08,0.5)</f>
        <v/>
      </c>
      <c r="AB2027" s="4">
        <f>$AG$5/$AG$2*Z2027</f>
        <v/>
      </c>
      <c r="AC2027" s="19">
        <f>Z2027+AA2027</f>
        <v/>
      </c>
      <c r="AD2027" s="8">
        <f>IF(COUNTIF(Catégories!A:A,N2027)=0,"catégorie inconnue",LOOKUP(N2027,Catégories!A:A,Catégories!B:B))</f>
        <v/>
      </c>
      <c r="AE2027" s="21">
        <f>SUM(Z2027:AB2027)</f>
        <v/>
      </c>
    </row>
    <row r="2028" hidden="1" s="101">
      <c r="B2028" t="inlineStr">
        <is>
          <t>13624021</t>
        </is>
      </c>
      <c r="C2028" t="inlineStr">
        <is>
          <t>2</t>
        </is>
      </c>
      <c r="D2028" t="n">
        <v>46166</v>
      </c>
      <c r="E2028" t="inlineStr">
        <is>
          <t>41063</t>
        </is>
      </c>
      <c r="F2028" t="inlineStr">
        <is>
          <t>21320</t>
        </is>
      </c>
      <c r="G2028" t="inlineStr">
        <is>
          <t>DE</t>
        </is>
      </c>
      <c r="H2028" t="inlineStr">
        <is>
          <t>FR</t>
        </is>
      </c>
      <c r="I2028" t="inlineStr">
        <is>
          <t>112577</t>
        </is>
      </c>
      <c r="J2028" t="inlineStr">
        <is>
          <t>112577</t>
        </is>
      </c>
      <c r="K2028" t="inlineStr">
        <is>
          <t>999999</t>
        </is>
      </c>
      <c r="L2028" t="inlineStr">
        <is>
          <t>XT414504605TS</t>
        </is>
      </c>
      <c r="M2028" t="inlineStr">
        <is>
          <t>N</t>
        </is>
      </c>
      <c r="N2028" t="inlineStr">
        <is>
          <t>Transport</t>
        </is>
      </c>
      <c r="O2028" t="inlineStr">
        <is>
          <t>N</t>
        </is>
      </c>
      <c r="P2028" t="inlineStr">
        <is>
          <t>S</t>
        </is>
      </c>
      <c r="Q2028" t="inlineStr">
        <is>
          <t>ZA</t>
        </is>
      </c>
      <c r="R2028" t="n">
        <v>0.21</v>
      </c>
      <c r="S2028" s="113" t="inlineStr">
        <is>
          <t>6C</t>
        </is>
      </c>
      <c r="T2028" t="n">
        <v>5.33</v>
      </c>
      <c r="U2028" t="inlineStr">
        <is>
          <t>LA RUCHE LOGISTIQUE</t>
        </is>
      </c>
      <c r="W2028" s="8">
        <f>IF(C2028&lt;&gt;2,"",IF(S2028="5X","5XK",IF(S2028="5Y","5YK",IF(S2028="6B","6BK",IF(S2028="6C","6CK","")))))</f>
        <v/>
      </c>
      <c r="X2028" s="8">
        <f>IF(S2028="6B",_xlfn.XLOOKUP(H2028,'Zoning 2shop'!A:A,'Zoning 2shop'!B:B),IF(S2028="6C",_xlfn.XLOOKUP(G2028,'Zoning 2shop'!C:C,'Zoning 2shop'!D:D),""))</f>
        <v/>
      </c>
      <c r="Y2028" s="112">
        <f>AB2028/Z2028</f>
        <v/>
      </c>
      <c r="Z2028" s="4">
        <f>T2028</f>
        <v/>
      </c>
      <c r="AA2028" s="4">
        <f>IF(OR(S2028="6C",S2028="6B",S2028="5X",S2028="5Y"),0.08,0.5)</f>
        <v/>
      </c>
      <c r="AB2028" s="4">
        <f>$AG$5/$AG$2*Z2028</f>
        <v/>
      </c>
      <c r="AC2028" s="19">
        <f>Z2028+AA2028</f>
        <v/>
      </c>
      <c r="AD2028" s="8">
        <f>IF(COUNTIF(Catégories!A:A,N2028)=0,"catégorie inconnue",LOOKUP(N2028,Catégories!A:A,Catégories!B:B))</f>
        <v/>
      </c>
      <c r="AE2028" s="21">
        <f>SUM(Z2028:AB2028)</f>
        <v/>
      </c>
    </row>
    <row r="2029" hidden="1" s="101">
      <c r="B2029" t="inlineStr">
        <is>
          <t>13624021</t>
        </is>
      </c>
      <c r="C2029" t="inlineStr">
        <is>
          <t>2</t>
        </is>
      </c>
      <c r="D2029" t="n">
        <v>46166</v>
      </c>
      <c r="E2029" t="inlineStr">
        <is>
          <t>85551</t>
        </is>
      </c>
      <c r="F2029" t="inlineStr">
        <is>
          <t>21320</t>
        </is>
      </c>
      <c r="G2029" t="inlineStr">
        <is>
          <t>DE</t>
        </is>
      </c>
      <c r="H2029" t="inlineStr">
        <is>
          <t>FR</t>
        </is>
      </c>
      <c r="I2029" t="inlineStr">
        <is>
          <t>113927</t>
        </is>
      </c>
      <c r="J2029" t="inlineStr">
        <is>
          <t>113927</t>
        </is>
      </c>
      <c r="K2029" t="inlineStr">
        <is>
          <t>999999</t>
        </is>
      </c>
      <c r="L2029" t="inlineStr">
        <is>
          <t>XT414504905TS</t>
        </is>
      </c>
      <c r="M2029" t="inlineStr">
        <is>
          <t>N</t>
        </is>
      </c>
      <c r="N2029" t="inlineStr">
        <is>
          <t>Transport</t>
        </is>
      </c>
      <c r="O2029" t="inlineStr">
        <is>
          <t>N</t>
        </is>
      </c>
      <c r="P2029" t="inlineStr">
        <is>
          <t>S</t>
        </is>
      </c>
      <c r="Q2029" t="inlineStr">
        <is>
          <t>ZA</t>
        </is>
      </c>
      <c r="R2029" t="n">
        <v>0.4</v>
      </c>
      <c r="S2029" s="113" t="inlineStr">
        <is>
          <t>6C</t>
        </is>
      </c>
      <c r="T2029" t="n">
        <v>5.33</v>
      </c>
      <c r="U2029" t="inlineStr">
        <is>
          <t>LA RUCHE LOGISTIQUE</t>
        </is>
      </c>
      <c r="W2029" s="8">
        <f>IF(C2029&lt;&gt;2,"",IF(S2029="5X","5XK",IF(S2029="5Y","5YK",IF(S2029="6B","6BK",IF(S2029="6C","6CK","")))))</f>
        <v/>
      </c>
      <c r="X2029" s="8">
        <f>IF(S2029="6B",_xlfn.XLOOKUP(H2029,'Zoning 2shop'!A:A,'Zoning 2shop'!B:B),IF(S2029="6C",_xlfn.XLOOKUP(G2029,'Zoning 2shop'!C:C,'Zoning 2shop'!D:D),""))</f>
        <v/>
      </c>
      <c r="Y2029" s="112">
        <f>AB2029/Z2029</f>
        <v/>
      </c>
      <c r="Z2029" s="4">
        <f>T2029</f>
        <v/>
      </c>
      <c r="AA2029" s="4">
        <f>IF(OR(S2029="6C",S2029="6B",S2029="5X",S2029="5Y"),0.08,0.5)</f>
        <v/>
      </c>
      <c r="AB2029" s="4">
        <f>$AG$5/$AG$2*Z2029</f>
        <v/>
      </c>
      <c r="AC2029" s="19">
        <f>Z2029+AA2029</f>
        <v/>
      </c>
      <c r="AD2029" s="8">
        <f>IF(COUNTIF(Catégories!A:A,N2029)=0,"catégorie inconnue",LOOKUP(N2029,Catégories!A:A,Catégories!B:B))</f>
        <v/>
      </c>
      <c r="AE2029" s="21">
        <f>SUM(Z2029:AB2029)</f>
        <v/>
      </c>
    </row>
    <row r="2030" hidden="1" s="101">
      <c r="B2030" t="inlineStr">
        <is>
          <t>13624021</t>
        </is>
      </c>
      <c r="C2030" t="inlineStr">
        <is>
          <t>2</t>
        </is>
      </c>
      <c r="D2030" t="n">
        <v>46166</v>
      </c>
      <c r="E2030" t="inlineStr">
        <is>
          <t>54290</t>
        </is>
      </c>
      <c r="F2030" t="inlineStr">
        <is>
          <t>21320</t>
        </is>
      </c>
      <c r="G2030" t="inlineStr">
        <is>
          <t>DE</t>
        </is>
      </c>
      <c r="H2030" t="inlineStr">
        <is>
          <t>FR</t>
        </is>
      </c>
      <c r="I2030" t="inlineStr">
        <is>
          <t>114512</t>
        </is>
      </c>
      <c r="J2030" t="inlineStr">
        <is>
          <t>114512</t>
        </is>
      </c>
      <c r="K2030" t="inlineStr">
        <is>
          <t>999999</t>
        </is>
      </c>
      <c r="L2030" t="inlineStr">
        <is>
          <t>XT414506075TS</t>
        </is>
      </c>
      <c r="M2030" t="inlineStr">
        <is>
          <t>N</t>
        </is>
      </c>
      <c r="N2030" t="inlineStr">
        <is>
          <t>Transport</t>
        </is>
      </c>
      <c r="O2030" t="inlineStr">
        <is>
          <t>N</t>
        </is>
      </c>
      <c r="P2030" t="inlineStr">
        <is>
          <t>S</t>
        </is>
      </c>
      <c r="Q2030" t="inlineStr">
        <is>
          <t>ZA</t>
        </is>
      </c>
      <c r="R2030" t="n">
        <v>4.532</v>
      </c>
      <c r="S2030" s="113" t="inlineStr">
        <is>
          <t>6C</t>
        </is>
      </c>
      <c r="T2030" t="n">
        <v>9.69</v>
      </c>
      <c r="U2030" t="inlineStr">
        <is>
          <t>LA RUCHE LOGISTIQUE</t>
        </is>
      </c>
      <c r="W2030" s="8">
        <f>IF(C2030&lt;&gt;2,"",IF(S2030="5X","5XK",IF(S2030="5Y","5YK",IF(S2030="6B","6BK",IF(S2030="6C","6CK","")))))</f>
        <v/>
      </c>
      <c r="X2030" s="8">
        <f>IF(S2030="6B",_xlfn.XLOOKUP(H2030,'Zoning 2shop'!A:A,'Zoning 2shop'!B:B),IF(S2030="6C",_xlfn.XLOOKUP(G2030,'Zoning 2shop'!C:C,'Zoning 2shop'!D:D),""))</f>
        <v/>
      </c>
      <c r="Y2030" s="112">
        <f>AB2030/Z2030</f>
        <v/>
      </c>
      <c r="Z2030" s="4">
        <f>T2030</f>
        <v/>
      </c>
      <c r="AA2030" s="4">
        <f>IF(OR(S2030="6C",S2030="6B",S2030="5X",S2030="5Y"),0.08,0.5)</f>
        <v/>
      </c>
      <c r="AB2030" s="4">
        <f>$AG$5/$AG$2*Z2030</f>
        <v/>
      </c>
      <c r="AC2030" s="19">
        <f>Z2030+AA2030</f>
        <v/>
      </c>
      <c r="AD2030" s="8">
        <f>IF(COUNTIF(Catégories!A:A,N2030)=0,"catégorie inconnue",LOOKUP(N2030,Catégories!A:A,Catégories!B:B))</f>
        <v/>
      </c>
      <c r="AE2030" s="21">
        <f>SUM(Z2030:AB2030)</f>
        <v/>
      </c>
    </row>
    <row r="2031" hidden="1" s="101">
      <c r="B2031" t="inlineStr">
        <is>
          <t>13624021</t>
        </is>
      </c>
      <c r="C2031" t="inlineStr">
        <is>
          <t>2</t>
        </is>
      </c>
      <c r="D2031" t="n">
        <v>46166</v>
      </c>
      <c r="E2031" t="inlineStr">
        <is>
          <t>2341 VK</t>
        </is>
      </c>
      <c r="F2031" t="inlineStr">
        <is>
          <t>21320</t>
        </is>
      </c>
      <c r="G2031" t="inlineStr">
        <is>
          <t>NL</t>
        </is>
      </c>
      <c r="H2031" t="inlineStr">
        <is>
          <t>FR</t>
        </is>
      </c>
      <c r="I2031" t="inlineStr">
        <is>
          <t>113452</t>
        </is>
      </c>
      <c r="J2031" t="inlineStr">
        <is>
          <t>113452</t>
        </is>
      </c>
      <c r="K2031" t="inlineStr">
        <is>
          <t>999999</t>
        </is>
      </c>
      <c r="L2031" t="inlineStr">
        <is>
          <t>XT414506606TS</t>
        </is>
      </c>
      <c r="M2031" t="inlineStr">
        <is>
          <t>N</t>
        </is>
      </c>
      <c r="N2031" t="inlineStr">
        <is>
          <t>Transport</t>
        </is>
      </c>
      <c r="O2031" t="inlineStr">
        <is>
          <t>N</t>
        </is>
      </c>
      <c r="P2031" t="inlineStr">
        <is>
          <t>S</t>
        </is>
      </c>
      <c r="Q2031" t="inlineStr">
        <is>
          <t>ZA</t>
        </is>
      </c>
      <c r="R2031" t="n">
        <v>0.672</v>
      </c>
      <c r="S2031" s="113" t="inlineStr">
        <is>
          <t>6C</t>
        </is>
      </c>
      <c r="T2031" t="n">
        <v>5.55</v>
      </c>
      <c r="U2031" t="inlineStr">
        <is>
          <t>LA RUCHE LOGISTIQUE</t>
        </is>
      </c>
      <c r="W2031" s="8">
        <f>IF(C2031&lt;&gt;2,"",IF(S2031="5X","5XK",IF(S2031="5Y","5YK",IF(S2031="6B","6BK",IF(S2031="6C","6CK","")))))</f>
        <v/>
      </c>
      <c r="X2031" s="8">
        <f>IF(S2031="6B",_xlfn.XLOOKUP(H2031,'Zoning 2shop'!A:A,'Zoning 2shop'!B:B),IF(S2031="6C",_xlfn.XLOOKUP(G2031,'Zoning 2shop'!C:C,'Zoning 2shop'!D:D),""))</f>
        <v/>
      </c>
      <c r="Y2031" s="112">
        <f>AB2031/Z2031</f>
        <v/>
      </c>
      <c r="Z2031" s="4">
        <f>T2031</f>
        <v/>
      </c>
      <c r="AA2031" s="4">
        <f>IF(OR(S2031="6C",S2031="6B",S2031="5X",S2031="5Y"),0.08,0.5)</f>
        <v/>
      </c>
      <c r="AB2031" s="4">
        <f>$AG$5/$AG$2*Z2031</f>
        <v/>
      </c>
      <c r="AC2031" s="19">
        <f>Z2031+AA2031</f>
        <v/>
      </c>
      <c r="AD2031" s="8">
        <f>IF(COUNTIF(Catégories!A:A,N2031)=0,"catégorie inconnue",LOOKUP(N2031,Catégories!A:A,Catégories!B:B))</f>
        <v/>
      </c>
      <c r="AE2031" s="21">
        <f>SUM(Z2031:AB2031)</f>
        <v/>
      </c>
    </row>
    <row r="2032" hidden="1" s="101">
      <c r="B2032" t="inlineStr">
        <is>
          <t>13624021</t>
        </is>
      </c>
      <c r="C2032" t="inlineStr">
        <is>
          <t>2</t>
        </is>
      </c>
      <c r="D2032" t="n">
        <v>46166</v>
      </c>
      <c r="E2032" t="inlineStr">
        <is>
          <t>7325 DA</t>
        </is>
      </c>
      <c r="F2032" t="inlineStr">
        <is>
          <t>21320</t>
        </is>
      </c>
      <c r="G2032" t="inlineStr">
        <is>
          <t>NL</t>
        </is>
      </c>
      <c r="H2032" t="inlineStr">
        <is>
          <t>FR</t>
        </is>
      </c>
      <c r="I2032" t="inlineStr">
        <is>
          <t>114464</t>
        </is>
      </c>
      <c r="J2032" t="inlineStr">
        <is>
          <t>114464</t>
        </is>
      </c>
      <c r="K2032" t="inlineStr">
        <is>
          <t>999999</t>
        </is>
      </c>
      <c r="L2032" t="inlineStr">
        <is>
          <t>XT414507544TS</t>
        </is>
      </c>
      <c r="M2032" t="inlineStr">
        <is>
          <t>N</t>
        </is>
      </c>
      <c r="N2032" t="inlineStr">
        <is>
          <t>Transport</t>
        </is>
      </c>
      <c r="O2032" t="inlineStr">
        <is>
          <t>N</t>
        </is>
      </c>
      <c r="P2032" t="inlineStr">
        <is>
          <t>S</t>
        </is>
      </c>
      <c r="Q2032" t="inlineStr">
        <is>
          <t>ZA</t>
        </is>
      </c>
      <c r="R2032" t="n">
        <v>4.954</v>
      </c>
      <c r="S2032" s="113" t="inlineStr">
        <is>
          <t>6C</t>
        </is>
      </c>
      <c r="T2032" t="n">
        <v>9.69</v>
      </c>
      <c r="U2032" t="inlineStr">
        <is>
          <t>LA RUCHE LOGISTIQUE</t>
        </is>
      </c>
      <c r="W2032" s="8">
        <f>IF(C2032&lt;&gt;2,"",IF(S2032="5X","5XK",IF(S2032="5Y","5YK",IF(S2032="6B","6BK",IF(S2032="6C","6CK","")))))</f>
        <v/>
      </c>
      <c r="X2032" s="8">
        <f>IF(S2032="6B",_xlfn.XLOOKUP(H2032,'Zoning 2shop'!A:A,'Zoning 2shop'!B:B),IF(S2032="6C",_xlfn.XLOOKUP(G2032,'Zoning 2shop'!C:C,'Zoning 2shop'!D:D),""))</f>
        <v/>
      </c>
      <c r="Y2032" s="112">
        <f>AB2032/Z2032</f>
        <v/>
      </c>
      <c r="Z2032" s="4">
        <f>T2032</f>
        <v/>
      </c>
      <c r="AA2032" s="4">
        <f>IF(OR(S2032="6C",S2032="6B",S2032="5X",S2032="5Y"),0.08,0.5)</f>
        <v/>
      </c>
      <c r="AB2032" s="4">
        <f>$AG$5/$AG$2*Z2032</f>
        <v/>
      </c>
      <c r="AC2032" s="19">
        <f>Z2032+AA2032</f>
        <v/>
      </c>
      <c r="AD2032" s="8">
        <f>IF(COUNTIF(Catégories!A:A,N2032)=0,"catégorie inconnue",LOOKUP(N2032,Catégories!A:A,Catégories!B:B))</f>
        <v/>
      </c>
      <c r="AE2032" s="21">
        <f>SUM(Z2032:AB2032)</f>
        <v/>
      </c>
    </row>
    <row r="2033" hidden="1" s="101">
      <c r="B2033" t="inlineStr">
        <is>
          <t>13624021</t>
        </is>
      </c>
      <c r="C2033" t="inlineStr">
        <is>
          <t>2</t>
        </is>
      </c>
      <c r="D2033" t="n">
        <v>46166</v>
      </c>
      <c r="E2033" t="inlineStr">
        <is>
          <t>2635</t>
        </is>
      </c>
      <c r="F2033" t="inlineStr">
        <is>
          <t>21320</t>
        </is>
      </c>
      <c r="G2033" t="inlineStr">
        <is>
          <t>DK</t>
        </is>
      </c>
      <c r="H2033" t="inlineStr">
        <is>
          <t>FR</t>
        </is>
      </c>
      <c r="I2033" t="inlineStr">
        <is>
          <t>114093</t>
        </is>
      </c>
      <c r="J2033" t="inlineStr">
        <is>
          <t>114093</t>
        </is>
      </c>
      <c r="K2033" t="inlineStr">
        <is>
          <t>999999</t>
        </is>
      </c>
      <c r="L2033" t="inlineStr">
        <is>
          <t>XT414510455TS</t>
        </is>
      </c>
      <c r="M2033" t="inlineStr">
        <is>
          <t>N</t>
        </is>
      </c>
      <c r="N2033" t="inlineStr">
        <is>
          <t>Transport</t>
        </is>
      </c>
      <c r="O2033" t="inlineStr">
        <is>
          <t>N</t>
        </is>
      </c>
      <c r="P2033" t="inlineStr">
        <is>
          <t>S</t>
        </is>
      </c>
      <c r="Q2033" t="inlineStr">
        <is>
          <t>ZA</t>
        </is>
      </c>
      <c r="R2033" t="n">
        <v>0.91</v>
      </c>
      <c r="S2033" s="113" t="inlineStr">
        <is>
          <t>6C</t>
        </is>
      </c>
      <c r="T2033" t="n">
        <v>9.69</v>
      </c>
      <c r="U2033" t="inlineStr">
        <is>
          <t>LA RUCHE LOGISTIQUE</t>
        </is>
      </c>
      <c r="W2033" s="8">
        <f>IF(C2033&lt;&gt;2,"",IF(S2033="5X","5XK",IF(S2033="5Y","5YK",IF(S2033="6B","6BK",IF(S2033="6C","6CK","")))))</f>
        <v/>
      </c>
      <c r="X2033" s="8">
        <f>IF(S2033="6B",_xlfn.XLOOKUP(H2033,'Zoning 2shop'!A:A,'Zoning 2shop'!B:B),IF(S2033="6C",_xlfn.XLOOKUP(G2033,'Zoning 2shop'!C:C,'Zoning 2shop'!D:D),""))</f>
        <v/>
      </c>
      <c r="Y2033" s="112">
        <f>AB2033/Z2033</f>
        <v/>
      </c>
      <c r="Z2033" s="4">
        <f>T2033</f>
        <v/>
      </c>
      <c r="AA2033" s="4">
        <f>IF(OR(S2033="6C",S2033="6B",S2033="5X",S2033="5Y"),0.08,0.5)</f>
        <v/>
      </c>
      <c r="AB2033" s="4">
        <f>$AG$5/$AG$2*Z2033</f>
        <v/>
      </c>
      <c r="AC2033" s="19">
        <f>Z2033+AA2033</f>
        <v/>
      </c>
      <c r="AD2033" s="8">
        <f>IF(COUNTIF(Catégories!A:A,N2033)=0,"catégorie inconnue",LOOKUP(N2033,Catégories!A:A,Catégories!B:B))</f>
        <v/>
      </c>
      <c r="AE2033" s="21">
        <f>SUM(Z2033:AB2033)</f>
        <v/>
      </c>
    </row>
    <row r="2034" hidden="1" s="101">
      <c r="B2034" t="inlineStr">
        <is>
          <t>13624021</t>
        </is>
      </c>
      <c r="C2034" t="inlineStr">
        <is>
          <t>2</t>
        </is>
      </c>
      <c r="D2034" t="n">
        <v>46166</v>
      </c>
      <c r="E2034" t="inlineStr">
        <is>
          <t>22119</t>
        </is>
      </c>
      <c r="F2034" t="inlineStr">
        <is>
          <t>21320</t>
        </is>
      </c>
      <c r="G2034" t="inlineStr">
        <is>
          <t>DE</t>
        </is>
      </c>
      <c r="H2034" t="inlineStr">
        <is>
          <t>FR</t>
        </is>
      </c>
      <c r="I2034" t="inlineStr">
        <is>
          <t>111611</t>
        </is>
      </c>
      <c r="J2034" t="inlineStr">
        <is>
          <t>111611</t>
        </is>
      </c>
      <c r="K2034" t="inlineStr">
        <is>
          <t>999999</t>
        </is>
      </c>
      <c r="L2034" t="inlineStr">
        <is>
          <t>XT414510985TS</t>
        </is>
      </c>
      <c r="M2034" t="inlineStr">
        <is>
          <t>N</t>
        </is>
      </c>
      <c r="N2034" t="inlineStr">
        <is>
          <t>Transport</t>
        </is>
      </c>
      <c r="O2034" t="inlineStr">
        <is>
          <t>N</t>
        </is>
      </c>
      <c r="P2034" t="inlineStr">
        <is>
          <t>S</t>
        </is>
      </c>
      <c r="Q2034" t="inlineStr">
        <is>
          <t>ZA</t>
        </is>
      </c>
      <c r="R2034" t="n">
        <v>6.12</v>
      </c>
      <c r="S2034" s="113" t="inlineStr">
        <is>
          <t>6C</t>
        </is>
      </c>
      <c r="T2034" t="n">
        <v>11.01</v>
      </c>
      <c r="U2034" t="inlineStr">
        <is>
          <t>LA RUCHE LOGISTIQUE</t>
        </is>
      </c>
      <c r="W2034" s="8">
        <f>IF(C2034&lt;&gt;2,"",IF(S2034="5X","5XK",IF(S2034="5Y","5YK",IF(S2034="6B","6BK",IF(S2034="6C","6CK","")))))</f>
        <v/>
      </c>
      <c r="X2034" s="8">
        <f>IF(S2034="6B",_xlfn.XLOOKUP(H2034,'Zoning 2shop'!A:A,'Zoning 2shop'!B:B),IF(S2034="6C",_xlfn.XLOOKUP(G2034,'Zoning 2shop'!C:C,'Zoning 2shop'!D:D),""))</f>
        <v/>
      </c>
      <c r="Y2034" s="112">
        <f>AB2034/Z2034</f>
        <v/>
      </c>
      <c r="Z2034" s="4">
        <f>T2034</f>
        <v/>
      </c>
      <c r="AA2034" s="4">
        <f>IF(OR(S2034="6C",S2034="6B",S2034="5X",S2034="5Y"),0.08,0.5)</f>
        <v/>
      </c>
      <c r="AB2034" s="4">
        <f>$AG$5/$AG$2*Z2034</f>
        <v/>
      </c>
      <c r="AC2034" s="19">
        <f>Z2034+AA2034</f>
        <v/>
      </c>
      <c r="AD2034" s="8">
        <f>IF(COUNTIF(Catégories!A:A,N2034)=0,"catégorie inconnue",LOOKUP(N2034,Catégories!A:A,Catégories!B:B))</f>
        <v/>
      </c>
      <c r="AE2034" s="21">
        <f>SUM(Z2034:AB2034)</f>
        <v/>
      </c>
    </row>
    <row r="2035" hidden="1" s="101">
      <c r="B2035" t="inlineStr">
        <is>
          <t>13624021</t>
        </is>
      </c>
      <c r="C2035" t="inlineStr">
        <is>
          <t>2</t>
        </is>
      </c>
      <c r="D2035" t="n">
        <v>46166</v>
      </c>
      <c r="E2035" t="inlineStr">
        <is>
          <t>70195</t>
        </is>
      </c>
      <c r="F2035" t="inlineStr">
        <is>
          <t>21320</t>
        </is>
      </c>
      <c r="G2035" t="inlineStr">
        <is>
          <t>DE</t>
        </is>
      </c>
      <c r="H2035" t="inlineStr">
        <is>
          <t>FR</t>
        </is>
      </c>
      <c r="I2035" t="inlineStr">
        <is>
          <t>112888</t>
        </is>
      </c>
      <c r="J2035" t="inlineStr">
        <is>
          <t>112888</t>
        </is>
      </c>
      <c r="K2035" t="inlineStr">
        <is>
          <t>999999</t>
        </is>
      </c>
      <c r="L2035" t="inlineStr">
        <is>
          <t>XT414511186TS</t>
        </is>
      </c>
      <c r="M2035" t="inlineStr">
        <is>
          <t>N</t>
        </is>
      </c>
      <c r="N2035" t="inlineStr">
        <is>
          <t>Transport</t>
        </is>
      </c>
      <c r="O2035" t="inlineStr">
        <is>
          <t>N</t>
        </is>
      </c>
      <c r="P2035" t="inlineStr">
        <is>
          <t>S</t>
        </is>
      </c>
      <c r="Q2035" t="inlineStr">
        <is>
          <t>ZA</t>
        </is>
      </c>
      <c r="R2035" t="n">
        <v>0.35</v>
      </c>
      <c r="S2035" s="113" t="inlineStr">
        <is>
          <t>6C</t>
        </is>
      </c>
      <c r="T2035" t="n">
        <v>5.33</v>
      </c>
      <c r="U2035" t="inlineStr">
        <is>
          <t>LA RUCHE LOGISTIQUE</t>
        </is>
      </c>
      <c r="W2035" s="8">
        <f>IF(C2035&lt;&gt;2,"",IF(S2035="5X","5XK",IF(S2035="5Y","5YK",IF(S2035="6B","6BK",IF(S2035="6C","6CK","")))))</f>
        <v/>
      </c>
      <c r="X2035" s="8">
        <f>IF(S2035="6B",_xlfn.XLOOKUP(H2035,'Zoning 2shop'!A:A,'Zoning 2shop'!B:B),IF(S2035="6C",_xlfn.XLOOKUP(G2035,'Zoning 2shop'!C:C,'Zoning 2shop'!D:D),""))</f>
        <v/>
      </c>
      <c r="Y2035" s="112">
        <f>AB2035/Z2035</f>
        <v/>
      </c>
      <c r="Z2035" s="4">
        <f>T2035</f>
        <v/>
      </c>
      <c r="AA2035" s="4">
        <f>IF(OR(S2035="6C",S2035="6B",S2035="5X",S2035="5Y"),0.08,0.5)</f>
        <v/>
      </c>
      <c r="AB2035" s="4">
        <f>$AG$5/$AG$2*Z2035</f>
        <v/>
      </c>
      <c r="AC2035" s="19">
        <f>Z2035+AA2035</f>
        <v/>
      </c>
      <c r="AD2035" s="8">
        <f>IF(COUNTIF(Catégories!A:A,N2035)=0,"catégorie inconnue",LOOKUP(N2035,Catégories!A:A,Catégories!B:B))</f>
        <v/>
      </c>
      <c r="AE2035" s="21">
        <f>SUM(Z2035:AB2035)</f>
        <v/>
      </c>
    </row>
    <row r="2036" hidden="1" s="101">
      <c r="B2036" t="inlineStr">
        <is>
          <t>13624021</t>
        </is>
      </c>
      <c r="C2036" t="inlineStr">
        <is>
          <t>2</t>
        </is>
      </c>
      <c r="D2036" t="n">
        <v>46166</v>
      </c>
      <c r="E2036" t="inlineStr">
        <is>
          <t>48249</t>
        </is>
      </c>
      <c r="F2036" t="inlineStr">
        <is>
          <t>21320</t>
        </is>
      </c>
      <c r="G2036" t="inlineStr">
        <is>
          <t>DE</t>
        </is>
      </c>
      <c r="H2036" t="inlineStr">
        <is>
          <t>FR</t>
        </is>
      </c>
      <c r="I2036" t="inlineStr">
        <is>
          <t>113337</t>
        </is>
      </c>
      <c r="J2036" t="inlineStr">
        <is>
          <t>113337</t>
        </is>
      </c>
      <c r="K2036" t="inlineStr">
        <is>
          <t>999999</t>
        </is>
      </c>
      <c r="L2036" t="inlineStr">
        <is>
          <t>XT414512558TS</t>
        </is>
      </c>
      <c r="M2036" t="inlineStr">
        <is>
          <t>N</t>
        </is>
      </c>
      <c r="N2036" t="inlineStr">
        <is>
          <t>Transport</t>
        </is>
      </c>
      <c r="O2036" t="inlineStr">
        <is>
          <t>N</t>
        </is>
      </c>
      <c r="P2036" t="inlineStr">
        <is>
          <t>S</t>
        </is>
      </c>
      <c r="Q2036" t="inlineStr">
        <is>
          <t>ZA</t>
        </is>
      </c>
      <c r="R2036" t="n">
        <v>7.37</v>
      </c>
      <c r="S2036" s="113" t="inlineStr">
        <is>
          <t>6C</t>
        </is>
      </c>
      <c r="T2036" t="n">
        <v>11.67</v>
      </c>
      <c r="U2036" t="inlineStr">
        <is>
          <t>LA RUCHE LOGISTIQUE</t>
        </is>
      </c>
      <c r="W2036" s="8">
        <f>IF(C2036&lt;&gt;2,"",IF(S2036="5X","5XK",IF(S2036="5Y","5YK",IF(S2036="6B","6BK",IF(S2036="6C","6CK","")))))</f>
        <v/>
      </c>
      <c r="X2036" s="8">
        <f>IF(S2036="6B",_xlfn.XLOOKUP(H2036,'Zoning 2shop'!A:A,'Zoning 2shop'!B:B),IF(S2036="6C",_xlfn.XLOOKUP(G2036,'Zoning 2shop'!C:C,'Zoning 2shop'!D:D),""))</f>
        <v/>
      </c>
      <c r="Y2036" s="112">
        <f>AB2036/Z2036</f>
        <v/>
      </c>
      <c r="Z2036" s="4">
        <f>T2036</f>
        <v/>
      </c>
      <c r="AA2036" s="4">
        <f>IF(OR(S2036="6C",S2036="6B",S2036="5X",S2036="5Y"),0.08,0.5)</f>
        <v/>
      </c>
      <c r="AB2036" s="4">
        <f>$AG$5/$AG$2*Z2036</f>
        <v/>
      </c>
      <c r="AC2036" s="19">
        <f>Z2036+AA2036</f>
        <v/>
      </c>
      <c r="AD2036" s="8">
        <f>IF(COUNTIF(Catégories!A:A,N2036)=0,"catégorie inconnue",LOOKUP(N2036,Catégories!A:A,Catégories!B:B))</f>
        <v/>
      </c>
      <c r="AE2036" s="21">
        <f>SUM(Z2036:AB2036)</f>
        <v/>
      </c>
    </row>
    <row r="2037" hidden="1" s="101">
      <c r="B2037" t="inlineStr">
        <is>
          <t>13624021</t>
        </is>
      </c>
      <c r="C2037" t="inlineStr">
        <is>
          <t>2</t>
        </is>
      </c>
      <c r="D2037" t="n">
        <v>46166</v>
      </c>
      <c r="E2037" t="inlineStr">
        <is>
          <t>48249</t>
        </is>
      </c>
      <c r="F2037" t="inlineStr">
        <is>
          <t>21320</t>
        </is>
      </c>
      <c r="G2037" t="inlineStr">
        <is>
          <t>DE</t>
        </is>
      </c>
      <c r="H2037" t="inlineStr">
        <is>
          <t>FR</t>
        </is>
      </c>
      <c r="I2037" t="inlineStr">
        <is>
          <t>113337</t>
        </is>
      </c>
      <c r="J2037" t="inlineStr">
        <is>
          <t>113337</t>
        </is>
      </c>
      <c r="K2037" t="inlineStr">
        <is>
          <t>999999</t>
        </is>
      </c>
      <c r="L2037" t="inlineStr">
        <is>
          <t>XT414512558TS</t>
        </is>
      </c>
      <c r="M2037" t="inlineStr">
        <is>
          <t>N</t>
        </is>
      </c>
      <c r="N2037" t="inlineStr">
        <is>
          <t>Supplement Etiquette Non Conforme</t>
        </is>
      </c>
      <c r="O2037" t="inlineStr">
        <is>
          <t>N</t>
        </is>
      </c>
      <c r="Q2037" t="inlineStr">
        <is>
          <t>ZA</t>
        </is>
      </c>
      <c r="R2037" t="n">
        <v>0</v>
      </c>
      <c r="S2037" s="113" t="inlineStr">
        <is>
          <t>6C</t>
        </is>
      </c>
      <c r="T2037" t="n">
        <v>2</v>
      </c>
      <c r="U2037" t="inlineStr">
        <is>
          <t>LA RUCHE LOGISTIQUE</t>
        </is>
      </c>
      <c r="W2037" s="8">
        <f>IF(C2037&lt;&gt;2,"",IF(S2037="5X","5XK",IF(S2037="5Y","5YK",IF(S2037="6B","6BK",IF(S2037="6C","6CK","")))))</f>
        <v/>
      </c>
      <c r="X2037" s="8">
        <f>IF(S2037="6B",_xlfn.XLOOKUP(H2037,'Zoning 2shop'!A:A,'Zoning 2shop'!B:B),IF(S2037="6C",_xlfn.XLOOKUP(G2037,'Zoning 2shop'!C:C,'Zoning 2shop'!D:D),""))</f>
        <v/>
      </c>
      <c r="Y2037" s="112">
        <f>AB2037/Z2037</f>
        <v/>
      </c>
      <c r="Z2037" s="4">
        <f>T2037</f>
        <v/>
      </c>
      <c r="AA2037" s="4">
        <f>IF(OR(S2037="6C",S2037="6B",S2037="5X",S2037="5Y"),0.08,0.5)</f>
        <v/>
      </c>
      <c r="AB2037" s="4">
        <f>$AG$5/$AG$2*Z2037</f>
        <v/>
      </c>
      <c r="AC2037" s="19">
        <f>Z2037+AA2037</f>
        <v/>
      </c>
      <c r="AD2037" s="8">
        <f>IF(COUNTIF(Catégories!A:A,N2037)=0,"catégorie inconnue",LOOKUP(N2037,Catégories!A:A,Catégories!B:B))</f>
        <v/>
      </c>
      <c r="AE2037" s="21">
        <f>SUM(Z2037:AB2037)</f>
        <v/>
      </c>
    </row>
    <row r="2038" hidden="1" s="101">
      <c r="B2038" t="inlineStr">
        <is>
          <t>13624021</t>
        </is>
      </c>
      <c r="C2038" t="inlineStr">
        <is>
          <t>2</t>
        </is>
      </c>
      <c r="D2038" t="n">
        <v>46167</v>
      </c>
      <c r="E2038" t="inlineStr">
        <is>
          <t>91462</t>
        </is>
      </c>
      <c r="F2038" t="inlineStr">
        <is>
          <t>21320</t>
        </is>
      </c>
      <c r="G2038" t="inlineStr">
        <is>
          <t>DE</t>
        </is>
      </c>
      <c r="H2038" t="inlineStr">
        <is>
          <t>FR</t>
        </is>
      </c>
      <c r="I2038" t="inlineStr">
        <is>
          <t>112788</t>
        </is>
      </c>
      <c r="J2038" t="inlineStr">
        <is>
          <t>112788</t>
        </is>
      </c>
      <c r="K2038" t="inlineStr">
        <is>
          <t>999999</t>
        </is>
      </c>
      <c r="L2038" t="inlineStr">
        <is>
          <t>XT414516095TS</t>
        </is>
      </c>
      <c r="M2038" t="inlineStr">
        <is>
          <t>N</t>
        </is>
      </c>
      <c r="N2038" t="inlineStr">
        <is>
          <t>Transport</t>
        </is>
      </c>
      <c r="O2038" t="inlineStr">
        <is>
          <t>N</t>
        </is>
      </c>
      <c r="P2038" t="inlineStr">
        <is>
          <t>S</t>
        </is>
      </c>
      <c r="Q2038" t="inlineStr">
        <is>
          <t>ZA</t>
        </is>
      </c>
      <c r="R2038" t="n">
        <v>4.794</v>
      </c>
      <c r="S2038" s="113" t="inlineStr">
        <is>
          <t>6C</t>
        </is>
      </c>
      <c r="T2038" t="n">
        <v>9.69</v>
      </c>
      <c r="U2038" t="inlineStr">
        <is>
          <t>LA RUCHE LOGISTIQUE</t>
        </is>
      </c>
      <c r="W2038" s="8">
        <f>IF(C2038&lt;&gt;2,"",IF(S2038="5X","5XK",IF(S2038="5Y","5YK",IF(S2038="6B","6BK",IF(S2038="6C","6CK","")))))</f>
        <v/>
      </c>
      <c r="X2038" s="8">
        <f>IF(S2038="6B",_xlfn.XLOOKUP(H2038,'Zoning 2shop'!A:A,'Zoning 2shop'!B:B),IF(S2038="6C",_xlfn.XLOOKUP(G2038,'Zoning 2shop'!C:C,'Zoning 2shop'!D:D),""))</f>
        <v/>
      </c>
      <c r="Y2038" s="112">
        <f>AB2038/Z2038</f>
        <v/>
      </c>
      <c r="Z2038" s="4">
        <f>T2038</f>
        <v/>
      </c>
      <c r="AA2038" s="4">
        <f>IF(OR(S2038="6C",S2038="6B",S2038="5X",S2038="5Y"),0.08,0.5)</f>
        <v/>
      </c>
      <c r="AB2038" s="4">
        <f>$AG$5/$AG$2*Z2038</f>
        <v/>
      </c>
      <c r="AC2038" s="19">
        <f>Z2038+AA2038</f>
        <v/>
      </c>
      <c r="AD2038" s="8">
        <f>IF(COUNTIF(Catégories!A:A,N2038)=0,"catégorie inconnue",LOOKUP(N2038,Catégories!A:A,Catégories!B:B))</f>
        <v/>
      </c>
      <c r="AE2038" s="21">
        <f>SUM(Z2038:AB2038)</f>
        <v/>
      </c>
    </row>
    <row r="2039" hidden="1" s="101">
      <c r="B2039" t="inlineStr">
        <is>
          <t>13624021</t>
        </is>
      </c>
      <c r="C2039" t="inlineStr">
        <is>
          <t>2</t>
        </is>
      </c>
      <c r="D2039" t="n">
        <v>46167</v>
      </c>
      <c r="E2039" t="inlineStr">
        <is>
          <t>28038</t>
        </is>
      </c>
      <c r="F2039" t="inlineStr">
        <is>
          <t>21320</t>
        </is>
      </c>
      <c r="G2039" t="inlineStr">
        <is>
          <t>ES</t>
        </is>
      </c>
      <c r="H2039" t="inlineStr">
        <is>
          <t>FR</t>
        </is>
      </c>
      <c r="I2039" t="inlineStr">
        <is>
          <t>113714</t>
        </is>
      </c>
      <c r="J2039" t="inlineStr">
        <is>
          <t>113714</t>
        </is>
      </c>
      <c r="K2039" t="inlineStr">
        <is>
          <t>999999</t>
        </is>
      </c>
      <c r="L2039" t="inlineStr">
        <is>
          <t>XT414517507TS</t>
        </is>
      </c>
      <c r="M2039" t="inlineStr">
        <is>
          <t>N</t>
        </is>
      </c>
      <c r="N2039" t="inlineStr">
        <is>
          <t>Transport</t>
        </is>
      </c>
      <c r="O2039" t="inlineStr">
        <is>
          <t>N</t>
        </is>
      </c>
      <c r="P2039" t="inlineStr">
        <is>
          <t>S</t>
        </is>
      </c>
      <c r="Q2039" t="inlineStr">
        <is>
          <t>ZA</t>
        </is>
      </c>
      <c r="R2039" t="n">
        <v>1.382</v>
      </c>
      <c r="S2039" s="113" t="inlineStr">
        <is>
          <t>6C</t>
        </is>
      </c>
      <c r="T2039" t="n">
        <v>6.95</v>
      </c>
      <c r="U2039" t="inlineStr">
        <is>
          <t>LA RUCHE LOGISTIQUE</t>
        </is>
      </c>
      <c r="W2039" s="8">
        <f>IF(C2039&lt;&gt;2,"",IF(S2039="5X","5XK",IF(S2039="5Y","5YK",IF(S2039="6B","6BK",IF(S2039="6C","6CK","")))))</f>
        <v/>
      </c>
      <c r="X2039" s="8">
        <f>IF(S2039="6B",_xlfn.XLOOKUP(H2039,'Zoning 2shop'!A:A,'Zoning 2shop'!B:B),IF(S2039="6C",_xlfn.XLOOKUP(G2039,'Zoning 2shop'!C:C,'Zoning 2shop'!D:D),""))</f>
        <v/>
      </c>
      <c r="Y2039" s="112">
        <f>AB2039/Z2039</f>
        <v/>
      </c>
      <c r="Z2039" s="4">
        <f>T2039</f>
        <v/>
      </c>
      <c r="AA2039" s="4">
        <f>IF(OR(S2039="6C",S2039="6B",S2039="5X",S2039="5Y"),0.08,0.5)</f>
        <v/>
      </c>
      <c r="AB2039" s="4">
        <f>$AG$5/$AG$2*Z2039</f>
        <v/>
      </c>
      <c r="AC2039" s="19">
        <f>Z2039+AA2039</f>
        <v/>
      </c>
      <c r="AD2039" s="8">
        <f>IF(COUNTIF(Catégories!A:A,N2039)=0,"catégorie inconnue",LOOKUP(N2039,Catégories!A:A,Catégories!B:B))</f>
        <v/>
      </c>
      <c r="AE2039" s="21">
        <f>SUM(Z2039:AB2039)</f>
        <v/>
      </c>
    </row>
    <row r="2040" hidden="1" s="101">
      <c r="B2040" t="inlineStr">
        <is>
          <t>13624021</t>
        </is>
      </c>
      <c r="C2040" t="inlineStr">
        <is>
          <t>2</t>
        </is>
      </c>
      <c r="D2040" t="n">
        <v>46167</v>
      </c>
      <c r="E2040" t="inlineStr">
        <is>
          <t>2880</t>
        </is>
      </c>
      <c r="F2040" t="inlineStr">
        <is>
          <t>21320</t>
        </is>
      </c>
      <c r="G2040" t="inlineStr">
        <is>
          <t>BE</t>
        </is>
      </c>
      <c r="H2040" t="inlineStr">
        <is>
          <t>FR</t>
        </is>
      </c>
      <c r="I2040" t="inlineStr">
        <is>
          <t>111997</t>
        </is>
      </c>
      <c r="J2040" t="inlineStr">
        <is>
          <t>111997</t>
        </is>
      </c>
      <c r="K2040" t="inlineStr">
        <is>
          <t>999999</t>
        </is>
      </c>
      <c r="L2040" t="inlineStr">
        <is>
          <t>XT414523388TS</t>
        </is>
      </c>
      <c r="M2040" t="inlineStr">
        <is>
          <t>N</t>
        </is>
      </c>
      <c r="N2040" t="inlineStr">
        <is>
          <t>Transport</t>
        </is>
      </c>
      <c r="O2040" t="inlineStr">
        <is>
          <t>N</t>
        </is>
      </c>
      <c r="P2040" t="inlineStr">
        <is>
          <t>S</t>
        </is>
      </c>
      <c r="Q2040" t="inlineStr">
        <is>
          <t>ZA</t>
        </is>
      </c>
      <c r="R2040" t="n">
        <v>4.638</v>
      </c>
      <c r="S2040" s="113" t="inlineStr">
        <is>
          <t>6C</t>
        </is>
      </c>
      <c r="T2040" t="n">
        <v>9.199999999999999</v>
      </c>
      <c r="U2040" t="inlineStr">
        <is>
          <t>LA RUCHE LOGISTIQUE</t>
        </is>
      </c>
      <c r="W2040" s="8">
        <f>IF(C2040&lt;&gt;2,"",IF(S2040="5X","5XK",IF(S2040="5Y","5YK",IF(S2040="6B","6BK",IF(S2040="6C","6CK","")))))</f>
        <v/>
      </c>
      <c r="X2040" s="8">
        <f>IF(S2040="6B",_xlfn.XLOOKUP(H2040,'Zoning 2shop'!A:A,'Zoning 2shop'!B:B),IF(S2040="6C",_xlfn.XLOOKUP(G2040,'Zoning 2shop'!C:C,'Zoning 2shop'!D:D),""))</f>
        <v/>
      </c>
      <c r="Y2040" s="112">
        <f>AB2040/Z2040</f>
        <v/>
      </c>
      <c r="Z2040" s="4">
        <f>T2040</f>
        <v/>
      </c>
      <c r="AA2040" s="4">
        <f>IF(OR(S2040="6C",S2040="6B",S2040="5X",S2040="5Y"),0.08,0.5)</f>
        <v/>
      </c>
      <c r="AB2040" s="4">
        <f>$AG$5/$AG$2*Z2040</f>
        <v/>
      </c>
      <c r="AC2040" s="19">
        <f>Z2040+AA2040</f>
        <v/>
      </c>
      <c r="AD2040" s="8">
        <f>IF(COUNTIF(Catégories!A:A,N2040)=0,"catégorie inconnue",LOOKUP(N2040,Catégories!A:A,Catégories!B:B))</f>
        <v/>
      </c>
      <c r="AE2040" s="21">
        <f>SUM(Z2040:AB2040)</f>
        <v/>
      </c>
    </row>
    <row r="2041" hidden="1" s="101">
      <c r="B2041" t="inlineStr">
        <is>
          <t>13624021</t>
        </is>
      </c>
      <c r="C2041" t="inlineStr">
        <is>
          <t>2</t>
        </is>
      </c>
      <c r="D2041" t="n">
        <v>46167</v>
      </c>
      <c r="E2041" t="inlineStr">
        <is>
          <t>45549</t>
        </is>
      </c>
      <c r="F2041" t="inlineStr">
        <is>
          <t>21320</t>
        </is>
      </c>
      <c r="G2041" t="inlineStr">
        <is>
          <t>DE</t>
        </is>
      </c>
      <c r="H2041" t="inlineStr">
        <is>
          <t>FR</t>
        </is>
      </c>
      <c r="I2041" t="inlineStr">
        <is>
          <t>114223</t>
        </is>
      </c>
      <c r="J2041" t="inlineStr">
        <is>
          <t>114223</t>
        </is>
      </c>
      <c r="K2041" t="inlineStr">
        <is>
          <t>999999</t>
        </is>
      </c>
      <c r="L2041" t="inlineStr">
        <is>
          <t>XT414525477TS</t>
        </is>
      </c>
      <c r="M2041" t="inlineStr">
        <is>
          <t>N</t>
        </is>
      </c>
      <c r="N2041" t="inlineStr">
        <is>
          <t>Transport</t>
        </is>
      </c>
      <c r="O2041" t="inlineStr">
        <is>
          <t>N</t>
        </is>
      </c>
      <c r="P2041" t="inlineStr">
        <is>
          <t>S</t>
        </is>
      </c>
      <c r="Q2041" t="inlineStr">
        <is>
          <t>ZA</t>
        </is>
      </c>
      <c r="R2041" t="n">
        <v>4.403</v>
      </c>
      <c r="S2041" s="113" t="inlineStr">
        <is>
          <t>6C</t>
        </is>
      </c>
      <c r="T2041" t="n">
        <v>9.69</v>
      </c>
      <c r="U2041" t="inlineStr">
        <is>
          <t>LA RUCHE LOGISTIQUE</t>
        </is>
      </c>
      <c r="W2041" s="8">
        <f>IF(C2041&lt;&gt;2,"",IF(S2041="5X","5XK",IF(S2041="5Y","5YK",IF(S2041="6B","6BK",IF(S2041="6C","6CK","")))))</f>
        <v/>
      </c>
      <c r="X2041" s="8">
        <f>IF(S2041="6B",_xlfn.XLOOKUP(H2041,'Zoning 2shop'!A:A,'Zoning 2shop'!B:B),IF(S2041="6C",_xlfn.XLOOKUP(G2041,'Zoning 2shop'!C:C,'Zoning 2shop'!D:D),""))</f>
        <v/>
      </c>
      <c r="Y2041" s="112">
        <f>AB2041/Z2041</f>
        <v/>
      </c>
      <c r="Z2041" s="4">
        <f>T2041</f>
        <v/>
      </c>
      <c r="AA2041" s="4">
        <f>IF(OR(S2041="6C",S2041="6B",S2041="5X",S2041="5Y"),0.08,0.5)</f>
        <v/>
      </c>
      <c r="AB2041" s="4">
        <f>$AG$5/$AG$2*Z2041</f>
        <v/>
      </c>
      <c r="AC2041" s="19">
        <f>Z2041+AA2041</f>
        <v/>
      </c>
      <c r="AD2041" s="8">
        <f>IF(COUNTIF(Catégories!A:A,N2041)=0,"catégorie inconnue",LOOKUP(N2041,Catégories!A:A,Catégories!B:B))</f>
        <v/>
      </c>
      <c r="AE2041" s="21">
        <f>SUM(Z2041:AB2041)</f>
        <v/>
      </c>
    </row>
    <row r="2042" hidden="1" s="101">
      <c r="B2042" t="inlineStr">
        <is>
          <t>13624021</t>
        </is>
      </c>
      <c r="C2042" t="inlineStr">
        <is>
          <t>2</t>
        </is>
      </c>
      <c r="D2042" t="n">
        <v>46167</v>
      </c>
      <c r="E2042" t="inlineStr">
        <is>
          <t>31390</t>
        </is>
      </c>
      <c r="F2042" t="inlineStr">
        <is>
          <t>21320</t>
        </is>
      </c>
      <c r="G2042" t="inlineStr">
        <is>
          <t>ES</t>
        </is>
      </c>
      <c r="H2042" t="inlineStr">
        <is>
          <t>FR</t>
        </is>
      </c>
      <c r="I2042" t="inlineStr">
        <is>
          <t>111607</t>
        </is>
      </c>
      <c r="J2042" t="inlineStr">
        <is>
          <t>111607</t>
        </is>
      </c>
      <c r="K2042" t="inlineStr">
        <is>
          <t>999999</t>
        </is>
      </c>
      <c r="L2042" t="inlineStr">
        <is>
          <t>XT414526945TS</t>
        </is>
      </c>
      <c r="M2042" t="inlineStr">
        <is>
          <t>N</t>
        </is>
      </c>
      <c r="N2042" t="inlineStr">
        <is>
          <t>Transport</t>
        </is>
      </c>
      <c r="O2042" t="inlineStr">
        <is>
          <t>N</t>
        </is>
      </c>
      <c r="P2042" t="inlineStr">
        <is>
          <t>S</t>
        </is>
      </c>
      <c r="Q2042" t="inlineStr">
        <is>
          <t>ZA</t>
        </is>
      </c>
      <c r="R2042" t="n">
        <v>0.51</v>
      </c>
      <c r="S2042" s="113" t="inlineStr">
        <is>
          <t>6C</t>
        </is>
      </c>
      <c r="T2042" t="n">
        <v>6.62</v>
      </c>
      <c r="U2042" t="inlineStr">
        <is>
          <t>LA RUCHE LOGISTIQUE</t>
        </is>
      </c>
      <c r="W2042" s="8">
        <f>IF(C2042&lt;&gt;2,"",IF(S2042="5X","5XK",IF(S2042="5Y","5YK",IF(S2042="6B","6BK",IF(S2042="6C","6CK","")))))</f>
        <v/>
      </c>
      <c r="X2042" s="8">
        <f>IF(S2042="6B",_xlfn.XLOOKUP(H2042,'Zoning 2shop'!A:A,'Zoning 2shop'!B:B),IF(S2042="6C",_xlfn.XLOOKUP(G2042,'Zoning 2shop'!C:C,'Zoning 2shop'!D:D),""))</f>
        <v/>
      </c>
      <c r="Y2042" s="112">
        <f>AB2042/Z2042</f>
        <v/>
      </c>
      <c r="Z2042" s="4">
        <f>T2042</f>
        <v/>
      </c>
      <c r="AA2042" s="4">
        <f>IF(OR(S2042="6C",S2042="6B",S2042="5X",S2042="5Y"),0.08,0.5)</f>
        <v/>
      </c>
      <c r="AB2042" s="4">
        <f>$AG$5/$AG$2*Z2042</f>
        <v/>
      </c>
      <c r="AC2042" s="19">
        <f>Z2042+AA2042</f>
        <v/>
      </c>
      <c r="AD2042" s="8">
        <f>IF(COUNTIF(Catégories!A:A,N2042)=0,"catégorie inconnue",LOOKUP(N2042,Catégories!A:A,Catégories!B:B))</f>
        <v/>
      </c>
      <c r="AE2042" s="21">
        <f>SUM(Z2042:AB2042)</f>
        <v/>
      </c>
    </row>
    <row r="2043" hidden="1" s="101">
      <c r="B2043" t="inlineStr">
        <is>
          <t>13624021</t>
        </is>
      </c>
      <c r="C2043" t="inlineStr">
        <is>
          <t>2</t>
        </is>
      </c>
      <c r="D2043" t="n">
        <v>46167</v>
      </c>
      <c r="E2043" t="inlineStr">
        <is>
          <t>63776</t>
        </is>
      </c>
      <c r="F2043" t="inlineStr">
        <is>
          <t>21320</t>
        </is>
      </c>
      <c r="G2043" t="inlineStr">
        <is>
          <t>DE</t>
        </is>
      </c>
      <c r="H2043" t="inlineStr">
        <is>
          <t>FR</t>
        </is>
      </c>
      <c r="I2043" t="inlineStr">
        <is>
          <t>112277</t>
        </is>
      </c>
      <c r="J2043" t="inlineStr">
        <is>
          <t>112277</t>
        </is>
      </c>
      <c r="K2043" t="inlineStr">
        <is>
          <t>999999</t>
        </is>
      </c>
      <c r="L2043" t="inlineStr">
        <is>
          <t>XT414527787TS</t>
        </is>
      </c>
      <c r="M2043" t="inlineStr">
        <is>
          <t>N</t>
        </is>
      </c>
      <c r="N2043" t="inlineStr">
        <is>
          <t>Transport</t>
        </is>
      </c>
      <c r="O2043" t="inlineStr">
        <is>
          <t>N</t>
        </is>
      </c>
      <c r="P2043" t="inlineStr">
        <is>
          <t>S</t>
        </is>
      </c>
      <c r="Q2043" t="inlineStr">
        <is>
          <t>ZA</t>
        </is>
      </c>
      <c r="R2043" t="n">
        <v>5.264</v>
      </c>
      <c r="S2043" s="113" t="inlineStr">
        <is>
          <t>6C</t>
        </is>
      </c>
      <c r="T2043" t="n">
        <v>10.35</v>
      </c>
      <c r="U2043" t="inlineStr">
        <is>
          <t>LA RUCHE LOGISTIQUE</t>
        </is>
      </c>
      <c r="W2043" s="8">
        <f>IF(C2043&lt;&gt;2,"",IF(S2043="5X","5XK",IF(S2043="5Y","5YK",IF(S2043="6B","6BK",IF(S2043="6C","6CK","")))))</f>
        <v/>
      </c>
      <c r="X2043" s="8">
        <f>IF(S2043="6B",_xlfn.XLOOKUP(H2043,'Zoning 2shop'!A:A,'Zoning 2shop'!B:B),IF(S2043="6C",_xlfn.XLOOKUP(G2043,'Zoning 2shop'!C:C,'Zoning 2shop'!D:D),""))</f>
        <v/>
      </c>
      <c r="Y2043" s="112">
        <f>AB2043/Z2043</f>
        <v/>
      </c>
      <c r="Z2043" s="4">
        <f>T2043</f>
        <v/>
      </c>
      <c r="AA2043" s="4">
        <f>IF(OR(S2043="6C",S2043="6B",S2043="5X",S2043="5Y"),0.08,0.5)</f>
        <v/>
      </c>
      <c r="AB2043" s="4">
        <f>$AG$5/$AG$2*Z2043</f>
        <v/>
      </c>
      <c r="AC2043" s="19">
        <f>Z2043+AA2043</f>
        <v/>
      </c>
      <c r="AD2043" s="8">
        <f>IF(COUNTIF(Catégories!A:A,N2043)=0,"catégorie inconnue",LOOKUP(N2043,Catégories!A:A,Catégories!B:B))</f>
        <v/>
      </c>
      <c r="AE2043" s="21">
        <f>SUM(Z2043:AB2043)</f>
        <v/>
      </c>
    </row>
    <row r="2044" hidden="1" s="101">
      <c r="B2044" t="inlineStr">
        <is>
          <t>13624021</t>
        </is>
      </c>
      <c r="C2044" t="inlineStr">
        <is>
          <t>2</t>
        </is>
      </c>
      <c r="D2044" t="n">
        <v>46167</v>
      </c>
      <c r="E2044" t="inlineStr">
        <is>
          <t>13088</t>
        </is>
      </c>
      <c r="F2044" t="inlineStr">
        <is>
          <t>21320</t>
        </is>
      </c>
      <c r="G2044" t="inlineStr">
        <is>
          <t>DE</t>
        </is>
      </c>
      <c r="H2044" t="inlineStr">
        <is>
          <t>FR</t>
        </is>
      </c>
      <c r="I2044" t="inlineStr">
        <is>
          <t>113792</t>
        </is>
      </c>
      <c r="J2044" t="inlineStr">
        <is>
          <t>113792</t>
        </is>
      </c>
      <c r="K2044" t="inlineStr">
        <is>
          <t>999999</t>
        </is>
      </c>
      <c r="L2044" t="inlineStr">
        <is>
          <t>XT414527875TS</t>
        </is>
      </c>
      <c r="M2044" t="inlineStr">
        <is>
          <t>N</t>
        </is>
      </c>
      <c r="N2044" t="inlineStr">
        <is>
          <t>Transport</t>
        </is>
      </c>
      <c r="O2044" t="inlineStr">
        <is>
          <t>N</t>
        </is>
      </c>
      <c r="P2044" t="inlineStr">
        <is>
          <t>S</t>
        </is>
      </c>
      <c r="Q2044" t="inlineStr">
        <is>
          <t>ZA</t>
        </is>
      </c>
      <c r="R2044" t="n">
        <v>0.951</v>
      </c>
      <c r="S2044" s="113" t="inlineStr">
        <is>
          <t>6C</t>
        </is>
      </c>
      <c r="T2044" t="n">
        <v>5.55</v>
      </c>
      <c r="U2044" t="inlineStr">
        <is>
          <t>LA RUCHE LOGISTIQUE</t>
        </is>
      </c>
      <c r="W2044" s="8">
        <f>IF(C2044&lt;&gt;2,"",IF(S2044="5X","5XK",IF(S2044="5Y","5YK",IF(S2044="6B","6BK",IF(S2044="6C","6CK","")))))</f>
        <v/>
      </c>
      <c r="X2044" s="8">
        <f>IF(S2044="6B",_xlfn.XLOOKUP(H2044,'Zoning 2shop'!A:A,'Zoning 2shop'!B:B),IF(S2044="6C",_xlfn.XLOOKUP(G2044,'Zoning 2shop'!C:C,'Zoning 2shop'!D:D),""))</f>
        <v/>
      </c>
      <c r="Y2044" s="112">
        <f>AB2044/Z2044</f>
        <v/>
      </c>
      <c r="Z2044" s="4">
        <f>T2044</f>
        <v/>
      </c>
      <c r="AA2044" s="4">
        <f>IF(OR(S2044="6C",S2044="6B",S2044="5X",S2044="5Y"),0.08,0.5)</f>
        <v/>
      </c>
      <c r="AB2044" s="4">
        <f>$AG$5/$AG$2*Z2044</f>
        <v/>
      </c>
      <c r="AC2044" s="19">
        <f>Z2044+AA2044</f>
        <v/>
      </c>
      <c r="AD2044" s="8">
        <f>IF(COUNTIF(Catégories!A:A,N2044)=0,"catégorie inconnue",LOOKUP(N2044,Catégories!A:A,Catégories!B:B))</f>
        <v/>
      </c>
      <c r="AE2044" s="21">
        <f>SUM(Z2044:AB2044)</f>
        <v/>
      </c>
    </row>
    <row r="2045" hidden="1" s="101">
      <c r="B2045" t="inlineStr">
        <is>
          <t>13624021</t>
        </is>
      </c>
      <c r="C2045" t="inlineStr">
        <is>
          <t>2</t>
        </is>
      </c>
      <c r="D2045" t="n">
        <v>46167</v>
      </c>
      <c r="E2045" t="inlineStr">
        <is>
          <t>34355</t>
        </is>
      </c>
      <c r="F2045" t="inlineStr">
        <is>
          <t>21320</t>
        </is>
      </c>
      <c r="G2045" t="inlineStr">
        <is>
          <t>DE</t>
        </is>
      </c>
      <c r="H2045" t="inlineStr">
        <is>
          <t>FR</t>
        </is>
      </c>
      <c r="I2045" t="inlineStr">
        <is>
          <t>110539</t>
        </is>
      </c>
      <c r="J2045" t="inlineStr">
        <is>
          <t>110539</t>
        </is>
      </c>
      <c r="K2045" t="inlineStr">
        <is>
          <t>999999</t>
        </is>
      </c>
      <c r="L2045" t="inlineStr">
        <is>
          <t>XT414527985TS</t>
        </is>
      </c>
      <c r="M2045" t="inlineStr">
        <is>
          <t>N</t>
        </is>
      </c>
      <c r="N2045" t="inlineStr">
        <is>
          <t>Transport</t>
        </is>
      </c>
      <c r="O2045" t="inlineStr">
        <is>
          <t>N</t>
        </is>
      </c>
      <c r="P2045" t="inlineStr">
        <is>
          <t>S</t>
        </is>
      </c>
      <c r="Q2045" t="inlineStr">
        <is>
          <t>ZA</t>
        </is>
      </c>
      <c r="R2045" t="n">
        <v>0.1</v>
      </c>
      <c r="S2045" s="113" t="inlineStr">
        <is>
          <t>6C</t>
        </is>
      </c>
      <c r="T2045" t="n">
        <v>5.33</v>
      </c>
      <c r="U2045" t="inlineStr">
        <is>
          <t>LA RUCHE LOGISTIQUE</t>
        </is>
      </c>
      <c r="W2045" s="8">
        <f>IF(C2045&lt;&gt;2,"",IF(S2045="5X","5XK",IF(S2045="5Y","5YK",IF(S2045="6B","6BK",IF(S2045="6C","6CK","")))))</f>
        <v/>
      </c>
      <c r="X2045" s="8">
        <f>IF(S2045="6B",_xlfn.XLOOKUP(H2045,'Zoning 2shop'!A:A,'Zoning 2shop'!B:B),IF(S2045="6C",_xlfn.XLOOKUP(G2045,'Zoning 2shop'!C:C,'Zoning 2shop'!D:D),""))</f>
        <v/>
      </c>
      <c r="Y2045" s="112">
        <f>AB2045/Z2045</f>
        <v/>
      </c>
      <c r="Z2045" s="4">
        <f>T2045</f>
        <v/>
      </c>
      <c r="AA2045" s="4">
        <f>IF(OR(S2045="6C",S2045="6B",S2045="5X",S2045="5Y"),0.08,0.5)</f>
        <v/>
      </c>
      <c r="AB2045" s="4">
        <f>$AG$5/$AG$2*Z2045</f>
        <v/>
      </c>
      <c r="AC2045" s="19">
        <f>Z2045+AA2045</f>
        <v/>
      </c>
      <c r="AD2045" s="8">
        <f>IF(COUNTIF(Catégories!A:A,N2045)=0,"catégorie inconnue",LOOKUP(N2045,Catégories!A:A,Catégories!B:B))</f>
        <v/>
      </c>
      <c r="AE2045" s="21">
        <f>SUM(Z2045:AB2045)</f>
        <v/>
      </c>
    </row>
    <row r="2046" hidden="1" s="101">
      <c r="B2046" t="inlineStr">
        <is>
          <t>13624021</t>
        </is>
      </c>
      <c r="C2046" t="inlineStr">
        <is>
          <t>2</t>
        </is>
      </c>
      <c r="D2046" t="n">
        <v>46167</v>
      </c>
      <c r="E2046" t="inlineStr">
        <is>
          <t>59597</t>
        </is>
      </c>
      <c r="F2046" t="inlineStr">
        <is>
          <t>21320</t>
        </is>
      </c>
      <c r="G2046" t="inlineStr">
        <is>
          <t>DE</t>
        </is>
      </c>
      <c r="H2046" t="inlineStr">
        <is>
          <t>FR</t>
        </is>
      </c>
      <c r="I2046" t="inlineStr">
        <is>
          <t>113597</t>
        </is>
      </c>
      <c r="J2046" t="inlineStr">
        <is>
          <t>113597</t>
        </is>
      </c>
      <c r="K2046" t="inlineStr">
        <is>
          <t>999999</t>
        </is>
      </c>
      <c r="L2046" t="inlineStr">
        <is>
          <t>XT414529403TS</t>
        </is>
      </c>
      <c r="M2046" t="inlineStr">
        <is>
          <t>N</t>
        </is>
      </c>
      <c r="N2046" t="inlineStr">
        <is>
          <t>Transport</t>
        </is>
      </c>
      <c r="O2046" t="inlineStr">
        <is>
          <t>N</t>
        </is>
      </c>
      <c r="P2046" t="inlineStr">
        <is>
          <t>S</t>
        </is>
      </c>
      <c r="Q2046" t="inlineStr">
        <is>
          <t>ZA</t>
        </is>
      </c>
      <c r="R2046" t="n">
        <v>0.986</v>
      </c>
      <c r="S2046" s="113" t="inlineStr">
        <is>
          <t>6C</t>
        </is>
      </c>
      <c r="T2046" t="n">
        <v>5.55</v>
      </c>
      <c r="U2046" t="inlineStr">
        <is>
          <t>LA RUCHE LOGISTIQUE</t>
        </is>
      </c>
      <c r="W2046" s="8">
        <f>IF(C2046&lt;&gt;2,"",IF(S2046="5X","5XK",IF(S2046="5Y","5YK",IF(S2046="6B","6BK",IF(S2046="6C","6CK","")))))</f>
        <v/>
      </c>
      <c r="X2046" s="8">
        <f>IF(S2046="6B",_xlfn.XLOOKUP(H2046,'Zoning 2shop'!A:A,'Zoning 2shop'!B:B),IF(S2046="6C",_xlfn.XLOOKUP(G2046,'Zoning 2shop'!C:C,'Zoning 2shop'!D:D),""))</f>
        <v/>
      </c>
      <c r="Y2046" s="112">
        <f>AB2046/Z2046</f>
        <v/>
      </c>
      <c r="Z2046" s="4">
        <f>T2046</f>
        <v/>
      </c>
      <c r="AA2046" s="4">
        <f>IF(OR(S2046="6C",S2046="6B",S2046="5X",S2046="5Y"),0.08,0.5)</f>
        <v/>
      </c>
      <c r="AB2046" s="4">
        <f>$AG$5/$AG$2*Z2046</f>
        <v/>
      </c>
      <c r="AC2046" s="19">
        <f>Z2046+AA2046</f>
        <v/>
      </c>
      <c r="AD2046" s="8">
        <f>IF(COUNTIF(Catégories!A:A,N2046)=0,"catégorie inconnue",LOOKUP(N2046,Catégories!A:A,Catégories!B:B))</f>
        <v/>
      </c>
      <c r="AE2046" s="21">
        <f>SUM(Z2046:AB2046)</f>
        <v/>
      </c>
    </row>
    <row r="2047" hidden="1" s="101">
      <c r="B2047" t="inlineStr">
        <is>
          <t>13624021</t>
        </is>
      </c>
      <c r="C2047" t="inlineStr">
        <is>
          <t>2</t>
        </is>
      </c>
      <c r="D2047" t="n">
        <v>46167</v>
      </c>
      <c r="E2047" t="inlineStr">
        <is>
          <t>30539</t>
        </is>
      </c>
      <c r="F2047" t="inlineStr">
        <is>
          <t>21320</t>
        </is>
      </c>
      <c r="G2047" t="inlineStr">
        <is>
          <t>DE</t>
        </is>
      </c>
      <c r="H2047" t="inlineStr">
        <is>
          <t>FR</t>
        </is>
      </c>
      <c r="I2047" t="inlineStr">
        <is>
          <t>113225</t>
        </is>
      </c>
      <c r="J2047" t="inlineStr">
        <is>
          <t>113225</t>
        </is>
      </c>
      <c r="K2047" t="inlineStr">
        <is>
          <t>999999</t>
        </is>
      </c>
      <c r="L2047" t="inlineStr">
        <is>
          <t>XT414531720TS</t>
        </is>
      </c>
      <c r="M2047" t="inlineStr">
        <is>
          <t>N</t>
        </is>
      </c>
      <c r="N2047" t="inlineStr">
        <is>
          <t>Transport</t>
        </is>
      </c>
      <c r="O2047" t="inlineStr">
        <is>
          <t>N</t>
        </is>
      </c>
      <c r="P2047" t="inlineStr">
        <is>
          <t>S</t>
        </is>
      </c>
      <c r="Q2047" t="inlineStr">
        <is>
          <t>ZA</t>
        </is>
      </c>
      <c r="R2047" t="n">
        <v>0.05</v>
      </c>
      <c r="S2047" s="113" t="inlineStr">
        <is>
          <t>6C</t>
        </is>
      </c>
      <c r="T2047" t="n">
        <v>5.33</v>
      </c>
      <c r="U2047" t="inlineStr">
        <is>
          <t>LA RUCHE LOGISTIQUE</t>
        </is>
      </c>
      <c r="W2047" s="8">
        <f>IF(C2047&lt;&gt;2,"",IF(S2047="5X","5XK",IF(S2047="5Y","5YK",IF(S2047="6B","6BK",IF(S2047="6C","6CK","")))))</f>
        <v/>
      </c>
      <c r="X2047" s="8">
        <f>IF(S2047="6B",_xlfn.XLOOKUP(H2047,'Zoning 2shop'!A:A,'Zoning 2shop'!B:B),IF(S2047="6C",_xlfn.XLOOKUP(G2047,'Zoning 2shop'!C:C,'Zoning 2shop'!D:D),""))</f>
        <v/>
      </c>
      <c r="Y2047" s="112">
        <f>AB2047/Z2047</f>
        <v/>
      </c>
      <c r="Z2047" s="4">
        <f>T2047</f>
        <v/>
      </c>
      <c r="AA2047" s="4">
        <f>IF(OR(S2047="6C",S2047="6B",S2047="5X",S2047="5Y"),0.08,0.5)</f>
        <v/>
      </c>
      <c r="AB2047" s="4">
        <f>$AG$5/$AG$2*Z2047</f>
        <v/>
      </c>
      <c r="AC2047" s="19">
        <f>Z2047+AA2047</f>
        <v/>
      </c>
      <c r="AD2047" s="8">
        <f>IF(COUNTIF(Catégories!A:A,N2047)=0,"catégorie inconnue",LOOKUP(N2047,Catégories!A:A,Catégories!B:B))</f>
        <v/>
      </c>
      <c r="AE2047" s="21">
        <f>SUM(Z2047:AB2047)</f>
        <v/>
      </c>
    </row>
    <row r="2048" hidden="1" s="101">
      <c r="B2048" t="inlineStr">
        <is>
          <t>13624021</t>
        </is>
      </c>
      <c r="C2048" t="inlineStr">
        <is>
          <t>2</t>
        </is>
      </c>
      <c r="D2048" t="n">
        <v>46167</v>
      </c>
      <c r="E2048" t="inlineStr">
        <is>
          <t>20249</t>
        </is>
      </c>
      <c r="F2048" t="inlineStr">
        <is>
          <t>21320</t>
        </is>
      </c>
      <c r="G2048" t="inlineStr">
        <is>
          <t>DE</t>
        </is>
      </c>
      <c r="H2048" t="inlineStr">
        <is>
          <t>FR</t>
        </is>
      </c>
      <c r="I2048" t="inlineStr">
        <is>
          <t>112222</t>
        </is>
      </c>
      <c r="J2048" t="inlineStr">
        <is>
          <t>112222</t>
        </is>
      </c>
      <c r="K2048" t="inlineStr">
        <is>
          <t>999999</t>
        </is>
      </c>
      <c r="L2048" t="inlineStr">
        <is>
          <t>XT414535942TS</t>
        </is>
      </c>
      <c r="M2048" t="inlineStr">
        <is>
          <t>N</t>
        </is>
      </c>
      <c r="N2048" t="inlineStr">
        <is>
          <t>Transport</t>
        </is>
      </c>
      <c r="O2048" t="inlineStr">
        <is>
          <t>N</t>
        </is>
      </c>
      <c r="P2048" t="inlineStr">
        <is>
          <t>S</t>
        </is>
      </c>
      <c r="Q2048" t="inlineStr">
        <is>
          <t>ZA</t>
        </is>
      </c>
      <c r="R2048" t="n">
        <v>7.066</v>
      </c>
      <c r="S2048" s="113" t="inlineStr">
        <is>
          <t>6C</t>
        </is>
      </c>
      <c r="T2048" t="n">
        <v>11.67</v>
      </c>
      <c r="U2048" t="inlineStr">
        <is>
          <t>LA RUCHE LOGISTIQUE</t>
        </is>
      </c>
      <c r="W2048" s="8">
        <f>IF(C2048&lt;&gt;2,"",IF(S2048="5X","5XK",IF(S2048="5Y","5YK",IF(S2048="6B","6BK",IF(S2048="6C","6CK","")))))</f>
        <v/>
      </c>
      <c r="X2048" s="8">
        <f>IF(S2048="6B",_xlfn.XLOOKUP(H2048,'Zoning 2shop'!A:A,'Zoning 2shop'!B:B),IF(S2048="6C",_xlfn.XLOOKUP(G2048,'Zoning 2shop'!C:C,'Zoning 2shop'!D:D),""))</f>
        <v/>
      </c>
      <c r="Y2048" s="112">
        <f>AB2048/Z2048</f>
        <v/>
      </c>
      <c r="Z2048" s="4">
        <f>T2048</f>
        <v/>
      </c>
      <c r="AA2048" s="4">
        <f>IF(OR(S2048="6C",S2048="6B",S2048="5X",S2048="5Y"),0.08,0.5)</f>
        <v/>
      </c>
      <c r="AB2048" s="4">
        <f>$AG$5/$AG$2*Z2048</f>
        <v/>
      </c>
      <c r="AC2048" s="19">
        <f>Z2048+AA2048</f>
        <v/>
      </c>
      <c r="AD2048" s="8">
        <f>IF(COUNTIF(Catégories!A:A,N2048)=0,"catégorie inconnue",LOOKUP(N2048,Catégories!A:A,Catégories!B:B))</f>
        <v/>
      </c>
      <c r="AE2048" s="21">
        <f>SUM(Z2048:AB2048)</f>
        <v/>
      </c>
    </row>
    <row r="2049" hidden="1" s="101">
      <c r="B2049" t="inlineStr">
        <is>
          <t>13624021</t>
        </is>
      </c>
      <c r="C2049" t="inlineStr">
        <is>
          <t>2</t>
        </is>
      </c>
      <c r="D2049" t="n">
        <v>46167</v>
      </c>
      <c r="E2049" t="inlineStr">
        <is>
          <t>77794</t>
        </is>
      </c>
      <c r="F2049" t="inlineStr">
        <is>
          <t>21320</t>
        </is>
      </c>
      <c r="G2049" t="inlineStr">
        <is>
          <t>DE</t>
        </is>
      </c>
      <c r="H2049" t="inlineStr">
        <is>
          <t>FR</t>
        </is>
      </c>
      <c r="I2049" t="inlineStr">
        <is>
          <t>113636</t>
        </is>
      </c>
      <c r="J2049" t="inlineStr">
        <is>
          <t>113636</t>
        </is>
      </c>
      <c r="K2049" t="inlineStr">
        <is>
          <t>999999</t>
        </is>
      </c>
      <c r="L2049" t="inlineStr">
        <is>
          <t>XT414537064TS</t>
        </is>
      </c>
      <c r="M2049" t="inlineStr">
        <is>
          <t>N</t>
        </is>
      </c>
      <c r="N2049" t="inlineStr">
        <is>
          <t>Transport</t>
        </is>
      </c>
      <c r="O2049" t="inlineStr">
        <is>
          <t>N</t>
        </is>
      </c>
      <c r="P2049" t="inlineStr">
        <is>
          <t>S</t>
        </is>
      </c>
      <c r="Q2049" t="inlineStr">
        <is>
          <t>ZA</t>
        </is>
      </c>
      <c r="R2049" t="n">
        <v>4.787</v>
      </c>
      <c r="S2049" s="113" t="inlineStr">
        <is>
          <t>6C</t>
        </is>
      </c>
      <c r="T2049" t="n">
        <v>9.69</v>
      </c>
      <c r="U2049" t="inlineStr">
        <is>
          <t>LA RUCHE LOGISTIQUE</t>
        </is>
      </c>
      <c r="W2049" s="8">
        <f>IF(C2049&lt;&gt;2,"",IF(S2049="5X","5XK",IF(S2049="5Y","5YK",IF(S2049="6B","6BK",IF(S2049="6C","6CK","")))))</f>
        <v/>
      </c>
      <c r="X2049" s="8">
        <f>IF(S2049="6B",_xlfn.XLOOKUP(H2049,'Zoning 2shop'!A:A,'Zoning 2shop'!B:B),IF(S2049="6C",_xlfn.XLOOKUP(G2049,'Zoning 2shop'!C:C,'Zoning 2shop'!D:D),""))</f>
        <v/>
      </c>
      <c r="Y2049" s="112">
        <f>AB2049/Z2049</f>
        <v/>
      </c>
      <c r="Z2049" s="4">
        <f>T2049</f>
        <v/>
      </c>
      <c r="AA2049" s="4">
        <f>IF(OR(S2049="6C",S2049="6B",S2049="5X",S2049="5Y"),0.08,0.5)</f>
        <v/>
      </c>
      <c r="AB2049" s="4">
        <f>$AG$5/$AG$2*Z2049</f>
        <v/>
      </c>
      <c r="AC2049" s="19">
        <f>Z2049+AA2049</f>
        <v/>
      </c>
      <c r="AD2049" s="8">
        <f>IF(COUNTIF(Catégories!A:A,N2049)=0,"catégorie inconnue",LOOKUP(N2049,Catégories!A:A,Catégories!B:B))</f>
        <v/>
      </c>
      <c r="AE2049" s="21">
        <f>SUM(Z2049:AB2049)</f>
        <v/>
      </c>
    </row>
    <row r="2050" hidden="1" s="101">
      <c r="B2050" t="inlineStr">
        <is>
          <t>13624021</t>
        </is>
      </c>
      <c r="C2050" t="inlineStr">
        <is>
          <t>2</t>
        </is>
      </c>
      <c r="D2050" t="n">
        <v>46167</v>
      </c>
      <c r="E2050" t="inlineStr">
        <is>
          <t>8600</t>
        </is>
      </c>
      <c r="F2050" t="inlineStr">
        <is>
          <t>21320</t>
        </is>
      </c>
      <c r="G2050" t="inlineStr">
        <is>
          <t>DK</t>
        </is>
      </c>
      <c r="H2050" t="inlineStr">
        <is>
          <t>FR</t>
        </is>
      </c>
      <c r="I2050" t="inlineStr">
        <is>
          <t>110863</t>
        </is>
      </c>
      <c r="J2050" t="inlineStr">
        <is>
          <t>110863</t>
        </is>
      </c>
      <c r="K2050" t="inlineStr">
        <is>
          <t>999999</t>
        </is>
      </c>
      <c r="L2050" t="inlineStr">
        <is>
          <t>XT414537577TS</t>
        </is>
      </c>
      <c r="M2050" t="inlineStr">
        <is>
          <t>N</t>
        </is>
      </c>
      <c r="N2050" t="inlineStr">
        <is>
          <t>Transport</t>
        </is>
      </c>
      <c r="O2050" t="inlineStr">
        <is>
          <t>N</t>
        </is>
      </c>
      <c r="P2050" t="inlineStr">
        <is>
          <t>S</t>
        </is>
      </c>
      <c r="Q2050" t="inlineStr">
        <is>
          <t>ZA</t>
        </is>
      </c>
      <c r="R2050" t="n">
        <v>0.62</v>
      </c>
      <c r="S2050" s="113" t="inlineStr">
        <is>
          <t>6C</t>
        </is>
      </c>
      <c r="T2050" t="n">
        <v>9.69</v>
      </c>
      <c r="U2050" t="inlineStr">
        <is>
          <t>LA RUCHE LOGISTIQUE</t>
        </is>
      </c>
      <c r="W2050" s="8">
        <f>IF(C2050&lt;&gt;2,"",IF(S2050="5X","5XK",IF(S2050="5Y","5YK",IF(S2050="6B","6BK",IF(S2050="6C","6CK","")))))</f>
        <v/>
      </c>
      <c r="X2050" s="8">
        <f>IF(S2050="6B",_xlfn.XLOOKUP(H2050,'Zoning 2shop'!A:A,'Zoning 2shop'!B:B),IF(S2050="6C",_xlfn.XLOOKUP(G2050,'Zoning 2shop'!C:C,'Zoning 2shop'!D:D),""))</f>
        <v/>
      </c>
      <c r="Y2050" s="112">
        <f>AB2050/Z2050</f>
        <v/>
      </c>
      <c r="Z2050" s="4">
        <f>T2050</f>
        <v/>
      </c>
      <c r="AA2050" s="4">
        <f>IF(OR(S2050="6C",S2050="6B",S2050="5X",S2050="5Y"),0.08,0.5)</f>
        <v/>
      </c>
      <c r="AB2050" s="4">
        <f>$AG$5/$AG$2*Z2050</f>
        <v/>
      </c>
      <c r="AC2050" s="19">
        <f>Z2050+AA2050</f>
        <v/>
      </c>
      <c r="AD2050" s="8">
        <f>IF(COUNTIF(Catégories!A:A,N2050)=0,"catégorie inconnue",LOOKUP(N2050,Catégories!A:A,Catégories!B:B))</f>
        <v/>
      </c>
      <c r="AE2050" s="21">
        <f>SUM(Z2050:AB2050)</f>
        <v/>
      </c>
    </row>
    <row r="2051" hidden="1" s="101">
      <c r="B2051" t="inlineStr">
        <is>
          <t>13624021</t>
        </is>
      </c>
      <c r="C2051" t="inlineStr">
        <is>
          <t>2</t>
        </is>
      </c>
      <c r="D2051" t="n">
        <v>46167</v>
      </c>
      <c r="E2051" t="inlineStr">
        <is>
          <t>24354</t>
        </is>
      </c>
      <c r="F2051" t="inlineStr">
        <is>
          <t>21320</t>
        </is>
      </c>
      <c r="G2051" t="inlineStr">
        <is>
          <t>DE</t>
        </is>
      </c>
      <c r="H2051" t="inlineStr">
        <is>
          <t>FR</t>
        </is>
      </c>
      <c r="I2051" t="inlineStr">
        <is>
          <t>110855</t>
        </is>
      </c>
      <c r="J2051" t="inlineStr">
        <is>
          <t>110855</t>
        </is>
      </c>
      <c r="K2051" t="inlineStr">
        <is>
          <t>999999</t>
        </is>
      </c>
      <c r="L2051" t="inlineStr">
        <is>
          <t>XT414538507TS</t>
        </is>
      </c>
      <c r="M2051" t="inlineStr">
        <is>
          <t>N</t>
        </is>
      </c>
      <c r="N2051" t="inlineStr">
        <is>
          <t>Transport</t>
        </is>
      </c>
      <c r="O2051" t="inlineStr">
        <is>
          <t>N</t>
        </is>
      </c>
      <c r="P2051" t="inlineStr">
        <is>
          <t>S</t>
        </is>
      </c>
      <c r="Q2051" t="inlineStr">
        <is>
          <t>ZA</t>
        </is>
      </c>
      <c r="R2051" t="n">
        <v>4.532</v>
      </c>
      <c r="S2051" s="113" t="inlineStr">
        <is>
          <t>6C</t>
        </is>
      </c>
      <c r="T2051" t="n">
        <v>9.69</v>
      </c>
      <c r="U2051" t="inlineStr">
        <is>
          <t>LA RUCHE LOGISTIQUE</t>
        </is>
      </c>
      <c r="W2051" s="8">
        <f>IF(C2051&lt;&gt;2,"",IF(S2051="5X","5XK",IF(S2051="5Y","5YK",IF(S2051="6B","6BK",IF(S2051="6C","6CK","")))))</f>
        <v/>
      </c>
      <c r="X2051" s="8">
        <f>IF(S2051="6B",_xlfn.XLOOKUP(H2051,'Zoning 2shop'!A:A,'Zoning 2shop'!B:B),IF(S2051="6C",_xlfn.XLOOKUP(G2051,'Zoning 2shop'!C:C,'Zoning 2shop'!D:D),""))</f>
        <v/>
      </c>
      <c r="Y2051" s="112">
        <f>AB2051/Z2051</f>
        <v/>
      </c>
      <c r="Z2051" s="4">
        <f>T2051</f>
        <v/>
      </c>
      <c r="AA2051" s="4">
        <f>IF(OR(S2051="6C",S2051="6B",S2051="5X",S2051="5Y"),0.08,0.5)</f>
        <v/>
      </c>
      <c r="AB2051" s="4">
        <f>$AG$5/$AG$2*Z2051</f>
        <v/>
      </c>
      <c r="AC2051" s="19">
        <f>Z2051+AA2051</f>
        <v/>
      </c>
      <c r="AD2051" s="8">
        <f>IF(COUNTIF(Catégories!A:A,N2051)=0,"catégorie inconnue",LOOKUP(N2051,Catégories!A:A,Catégories!B:B))</f>
        <v/>
      </c>
      <c r="AE2051" s="21">
        <f>SUM(Z2051:AB2051)</f>
        <v/>
      </c>
    </row>
    <row r="2052" hidden="1" s="101">
      <c r="B2052" t="inlineStr">
        <is>
          <t>13624021</t>
        </is>
      </c>
      <c r="C2052" t="inlineStr">
        <is>
          <t>2</t>
        </is>
      </c>
      <c r="D2052" t="n">
        <v>46168</v>
      </c>
      <c r="E2052" t="inlineStr">
        <is>
          <t>03560</t>
        </is>
      </c>
      <c r="F2052" t="inlineStr">
        <is>
          <t>21320</t>
        </is>
      </c>
      <c r="G2052" t="inlineStr">
        <is>
          <t>ES</t>
        </is>
      </c>
      <c r="H2052" t="inlineStr">
        <is>
          <t>FR</t>
        </is>
      </c>
      <c r="I2052" t="inlineStr">
        <is>
          <t>112843</t>
        </is>
      </c>
      <c r="J2052" t="inlineStr">
        <is>
          <t>112843</t>
        </is>
      </c>
      <c r="K2052" t="inlineStr">
        <is>
          <t>999999</t>
        </is>
      </c>
      <c r="L2052" t="inlineStr">
        <is>
          <t>XT414539799TS</t>
        </is>
      </c>
      <c r="M2052" t="inlineStr">
        <is>
          <t>N</t>
        </is>
      </c>
      <c r="N2052" t="inlineStr">
        <is>
          <t>Transport</t>
        </is>
      </c>
      <c r="O2052" t="inlineStr">
        <is>
          <t>N</t>
        </is>
      </c>
      <c r="P2052" t="inlineStr">
        <is>
          <t>S</t>
        </is>
      </c>
      <c r="Q2052" t="inlineStr">
        <is>
          <t>ZA</t>
        </is>
      </c>
      <c r="R2052" t="n">
        <v>0.22</v>
      </c>
      <c r="S2052" s="113" t="inlineStr">
        <is>
          <t>6C</t>
        </is>
      </c>
      <c r="T2052" t="n">
        <v>6.4</v>
      </c>
      <c r="U2052" t="inlineStr">
        <is>
          <t>LA RUCHE LOGISTIQUE</t>
        </is>
      </c>
      <c r="W2052" s="8">
        <f>IF(C2052&lt;&gt;2,"",IF(S2052="5X","5XK",IF(S2052="5Y","5YK",IF(S2052="6B","6BK",IF(S2052="6C","6CK","")))))</f>
        <v/>
      </c>
      <c r="X2052" s="8">
        <f>IF(S2052="6B",_xlfn.XLOOKUP(H2052,'Zoning 2shop'!A:A,'Zoning 2shop'!B:B),IF(S2052="6C",_xlfn.XLOOKUP(G2052,'Zoning 2shop'!C:C,'Zoning 2shop'!D:D),""))</f>
        <v/>
      </c>
      <c r="Y2052" s="112">
        <f>AB2052/Z2052</f>
        <v/>
      </c>
      <c r="Z2052" s="4">
        <f>T2052</f>
        <v/>
      </c>
      <c r="AA2052" s="4">
        <f>IF(OR(S2052="6C",S2052="6B",S2052="5X",S2052="5Y"),0.08,0.5)</f>
        <v/>
      </c>
      <c r="AB2052" s="4">
        <f>$AG$5/$AG$2*Z2052</f>
        <v/>
      </c>
      <c r="AC2052" s="19">
        <f>Z2052+AA2052</f>
        <v/>
      </c>
      <c r="AD2052" s="8">
        <f>IF(COUNTIF(Catégories!A:A,N2052)=0,"catégorie inconnue",LOOKUP(N2052,Catégories!A:A,Catégories!B:B))</f>
        <v/>
      </c>
      <c r="AE2052" s="21">
        <f>SUM(Z2052:AB2052)</f>
        <v/>
      </c>
    </row>
    <row r="2053" hidden="1" s="101">
      <c r="B2053" t="inlineStr">
        <is>
          <t>13624021</t>
        </is>
      </c>
      <c r="C2053" t="inlineStr">
        <is>
          <t>2</t>
        </is>
      </c>
      <c r="D2053" t="n">
        <v>46168</v>
      </c>
      <c r="E2053" t="inlineStr">
        <is>
          <t>81249</t>
        </is>
      </c>
      <c r="F2053" t="inlineStr">
        <is>
          <t>21320</t>
        </is>
      </c>
      <c r="G2053" t="inlineStr">
        <is>
          <t>DE</t>
        </is>
      </c>
      <c r="H2053" t="inlineStr">
        <is>
          <t>FR</t>
        </is>
      </c>
      <c r="I2053" t="inlineStr">
        <is>
          <t>112639</t>
        </is>
      </c>
      <c r="J2053" t="inlineStr">
        <is>
          <t>112639</t>
        </is>
      </c>
      <c r="K2053" t="inlineStr">
        <is>
          <t>999999</t>
        </is>
      </c>
      <c r="L2053" t="inlineStr">
        <is>
          <t>XT414545370TS</t>
        </is>
      </c>
      <c r="M2053" t="inlineStr">
        <is>
          <t>N</t>
        </is>
      </c>
      <c r="N2053" t="inlineStr">
        <is>
          <t>Transport</t>
        </is>
      </c>
      <c r="O2053" t="inlineStr">
        <is>
          <t>N</t>
        </is>
      </c>
      <c r="P2053" t="inlineStr">
        <is>
          <t>S</t>
        </is>
      </c>
      <c r="Q2053" t="inlineStr">
        <is>
          <t>ZA</t>
        </is>
      </c>
      <c r="R2053" t="n">
        <v>0.34</v>
      </c>
      <c r="S2053" s="113" t="inlineStr">
        <is>
          <t>6C</t>
        </is>
      </c>
      <c r="T2053" t="n">
        <v>5.33</v>
      </c>
      <c r="U2053" t="inlineStr">
        <is>
          <t>LA RUCHE LOGISTIQUE</t>
        </is>
      </c>
      <c r="W2053" s="8">
        <f>IF(C2053&lt;&gt;2,"",IF(S2053="5X","5XK",IF(S2053="5Y","5YK",IF(S2053="6B","6BK",IF(S2053="6C","6CK","")))))</f>
        <v/>
      </c>
      <c r="X2053" s="8">
        <f>IF(S2053="6B",_xlfn.XLOOKUP(H2053,'Zoning 2shop'!A:A,'Zoning 2shop'!B:B),IF(S2053="6C",_xlfn.XLOOKUP(G2053,'Zoning 2shop'!C:C,'Zoning 2shop'!D:D),""))</f>
        <v/>
      </c>
      <c r="Y2053" s="112">
        <f>AB2053/Z2053</f>
        <v/>
      </c>
      <c r="Z2053" s="4">
        <f>T2053</f>
        <v/>
      </c>
      <c r="AA2053" s="4">
        <f>IF(OR(S2053="6C",S2053="6B",S2053="5X",S2053="5Y"),0.08,0.5)</f>
        <v/>
      </c>
      <c r="AB2053" s="4">
        <f>$AG$5/$AG$2*Z2053</f>
        <v/>
      </c>
      <c r="AC2053" s="19">
        <f>Z2053+AA2053</f>
        <v/>
      </c>
      <c r="AD2053" s="8">
        <f>IF(COUNTIF(Catégories!A:A,N2053)=0,"catégorie inconnue",LOOKUP(N2053,Catégories!A:A,Catégories!B:B))</f>
        <v/>
      </c>
      <c r="AE2053" s="21">
        <f>SUM(Z2053:AB2053)</f>
        <v/>
      </c>
    </row>
    <row r="2054" hidden="1" s="101">
      <c r="B2054" t="inlineStr">
        <is>
          <t>13624021</t>
        </is>
      </c>
      <c r="C2054" t="inlineStr">
        <is>
          <t>2</t>
        </is>
      </c>
      <c r="D2054" t="n">
        <v>46168</v>
      </c>
      <c r="E2054" t="inlineStr">
        <is>
          <t>44789</t>
        </is>
      </c>
      <c r="F2054" t="inlineStr">
        <is>
          <t>21320</t>
        </is>
      </c>
      <c r="G2054" t="inlineStr">
        <is>
          <t>DE</t>
        </is>
      </c>
      <c r="H2054" t="inlineStr">
        <is>
          <t>FR</t>
        </is>
      </c>
      <c r="I2054" t="inlineStr">
        <is>
          <t>112332</t>
        </is>
      </c>
      <c r="J2054" t="inlineStr">
        <is>
          <t>112332</t>
        </is>
      </c>
      <c r="K2054" t="inlineStr">
        <is>
          <t>999999</t>
        </is>
      </c>
      <c r="L2054" t="inlineStr">
        <is>
          <t>XT414553331TS</t>
        </is>
      </c>
      <c r="M2054" t="inlineStr">
        <is>
          <t>N</t>
        </is>
      </c>
      <c r="N2054" t="inlineStr">
        <is>
          <t>Transport</t>
        </is>
      </c>
      <c r="O2054" t="inlineStr">
        <is>
          <t>N</t>
        </is>
      </c>
      <c r="P2054" t="inlineStr">
        <is>
          <t>S</t>
        </is>
      </c>
      <c r="Q2054" t="inlineStr">
        <is>
          <t>ZA</t>
        </is>
      </c>
      <c r="R2054" t="n">
        <v>0.21</v>
      </c>
      <c r="S2054" s="113" t="inlineStr">
        <is>
          <t>6C</t>
        </is>
      </c>
      <c r="T2054" t="n">
        <v>5.33</v>
      </c>
      <c r="U2054" t="inlineStr">
        <is>
          <t>LA RUCHE LOGISTIQUE</t>
        </is>
      </c>
      <c r="W2054" s="8">
        <f>IF(C2054&lt;&gt;2,"",IF(S2054="5X","5XK",IF(S2054="5Y","5YK",IF(S2054="6B","6BK",IF(S2054="6C","6CK","")))))</f>
        <v/>
      </c>
      <c r="X2054" s="8">
        <f>IF(S2054="6B",_xlfn.XLOOKUP(H2054,'Zoning 2shop'!A:A,'Zoning 2shop'!B:B),IF(S2054="6C",_xlfn.XLOOKUP(G2054,'Zoning 2shop'!C:C,'Zoning 2shop'!D:D),""))</f>
        <v/>
      </c>
      <c r="Y2054" s="112">
        <f>AB2054/Z2054</f>
        <v/>
      </c>
      <c r="Z2054" s="4">
        <f>T2054</f>
        <v/>
      </c>
      <c r="AA2054" s="4">
        <f>IF(OR(S2054="6C",S2054="6B",S2054="5X",S2054="5Y"),0.08,0.5)</f>
        <v/>
      </c>
      <c r="AB2054" s="4">
        <f>$AG$5/$AG$2*Z2054</f>
        <v/>
      </c>
      <c r="AC2054" s="19">
        <f>Z2054+AA2054</f>
        <v/>
      </c>
      <c r="AD2054" s="8">
        <f>IF(COUNTIF(Catégories!A:A,N2054)=0,"catégorie inconnue",LOOKUP(N2054,Catégories!A:A,Catégories!B:B))</f>
        <v/>
      </c>
      <c r="AE2054" s="21">
        <f>SUM(Z2054:AB2054)</f>
        <v/>
      </c>
    </row>
    <row r="2055" hidden="1" s="101">
      <c r="B2055" t="inlineStr">
        <is>
          <t>13624021</t>
        </is>
      </c>
      <c r="C2055" t="inlineStr">
        <is>
          <t>2</t>
        </is>
      </c>
      <c r="D2055" t="n">
        <v>46168</v>
      </c>
      <c r="E2055" t="inlineStr">
        <is>
          <t>2651 LP</t>
        </is>
      </c>
      <c r="F2055" t="inlineStr">
        <is>
          <t>21320</t>
        </is>
      </c>
      <c r="G2055" t="inlineStr">
        <is>
          <t>NL</t>
        </is>
      </c>
      <c r="H2055" t="inlineStr">
        <is>
          <t>FR</t>
        </is>
      </c>
      <c r="I2055" t="inlineStr">
        <is>
          <t>112675</t>
        </is>
      </c>
      <c r="J2055" t="inlineStr">
        <is>
          <t>112675</t>
        </is>
      </c>
      <c r="K2055" t="inlineStr">
        <is>
          <t>999999</t>
        </is>
      </c>
      <c r="L2055" t="inlineStr">
        <is>
          <t>XT414554014TS</t>
        </is>
      </c>
      <c r="M2055" t="inlineStr">
        <is>
          <t>N</t>
        </is>
      </c>
      <c r="N2055" t="inlineStr">
        <is>
          <t>Transport</t>
        </is>
      </c>
      <c r="O2055" t="inlineStr">
        <is>
          <t>N</t>
        </is>
      </c>
      <c r="P2055" t="inlineStr">
        <is>
          <t>S</t>
        </is>
      </c>
      <c r="Q2055" t="inlineStr">
        <is>
          <t>ZA</t>
        </is>
      </c>
      <c r="R2055" t="n">
        <v>5.773</v>
      </c>
      <c r="S2055" s="113" t="inlineStr">
        <is>
          <t>6C</t>
        </is>
      </c>
      <c r="T2055" t="n">
        <v>10.35</v>
      </c>
      <c r="U2055" t="inlineStr">
        <is>
          <t>LA RUCHE LOGISTIQUE</t>
        </is>
      </c>
      <c r="W2055" s="8">
        <f>IF(C2055&lt;&gt;2,"",IF(S2055="5X","5XK",IF(S2055="5Y","5YK",IF(S2055="6B","6BK",IF(S2055="6C","6CK","")))))</f>
        <v/>
      </c>
      <c r="X2055" s="8">
        <f>IF(S2055="6B",_xlfn.XLOOKUP(H2055,'Zoning 2shop'!A:A,'Zoning 2shop'!B:B),IF(S2055="6C",_xlfn.XLOOKUP(G2055,'Zoning 2shop'!C:C,'Zoning 2shop'!D:D),""))</f>
        <v/>
      </c>
      <c r="Y2055" s="112">
        <f>AB2055/Z2055</f>
        <v/>
      </c>
      <c r="Z2055" s="4">
        <f>T2055</f>
        <v/>
      </c>
      <c r="AA2055" s="4">
        <f>IF(OR(S2055="6C",S2055="6B",S2055="5X",S2055="5Y"),0.08,0.5)</f>
        <v/>
      </c>
      <c r="AB2055" s="4">
        <f>$AG$5/$AG$2*Z2055</f>
        <v/>
      </c>
      <c r="AC2055" s="19">
        <f>Z2055+AA2055</f>
        <v/>
      </c>
      <c r="AD2055" s="8">
        <f>IF(COUNTIF(Catégories!A:A,N2055)=0,"catégorie inconnue",LOOKUP(N2055,Catégories!A:A,Catégories!B:B))</f>
        <v/>
      </c>
      <c r="AE2055" s="21">
        <f>SUM(Z2055:AB2055)</f>
        <v/>
      </c>
    </row>
    <row r="2056" hidden="1" s="101">
      <c r="B2056" t="inlineStr">
        <is>
          <t>13624021</t>
        </is>
      </c>
      <c r="C2056" t="inlineStr">
        <is>
          <t>2</t>
        </is>
      </c>
      <c r="D2056" t="n">
        <v>46168</v>
      </c>
      <c r="E2056" t="inlineStr">
        <is>
          <t>59069</t>
        </is>
      </c>
      <c r="F2056" t="inlineStr">
        <is>
          <t>21320</t>
        </is>
      </c>
      <c r="G2056" t="inlineStr">
        <is>
          <t>DE</t>
        </is>
      </c>
      <c r="H2056" t="inlineStr">
        <is>
          <t>FR</t>
        </is>
      </c>
      <c r="I2056" t="inlineStr">
        <is>
          <t>114494</t>
        </is>
      </c>
      <c r="J2056" t="inlineStr">
        <is>
          <t>114494</t>
        </is>
      </c>
      <c r="K2056" t="inlineStr">
        <is>
          <t>999999</t>
        </is>
      </c>
      <c r="L2056" t="inlineStr">
        <is>
          <t>XT414556338TS</t>
        </is>
      </c>
      <c r="M2056" t="inlineStr">
        <is>
          <t>N</t>
        </is>
      </c>
      <c r="N2056" t="inlineStr">
        <is>
          <t>Transport</t>
        </is>
      </c>
      <c r="O2056" t="inlineStr">
        <is>
          <t>N</t>
        </is>
      </c>
      <c r="P2056" t="inlineStr">
        <is>
          <t>S</t>
        </is>
      </c>
      <c r="Q2056" t="inlineStr">
        <is>
          <t>ZA</t>
        </is>
      </c>
      <c r="R2056" t="n">
        <v>0.622</v>
      </c>
      <c r="S2056" s="113" t="inlineStr">
        <is>
          <t>6C</t>
        </is>
      </c>
      <c r="T2056" t="n">
        <v>5.55</v>
      </c>
      <c r="U2056" t="inlineStr">
        <is>
          <t>LA RUCHE LOGISTIQUE</t>
        </is>
      </c>
      <c r="W2056" s="8">
        <f>IF(C2056&lt;&gt;2,"",IF(S2056="5X","5XK",IF(S2056="5Y","5YK",IF(S2056="6B","6BK",IF(S2056="6C","6CK","")))))</f>
        <v/>
      </c>
      <c r="X2056" s="8">
        <f>IF(S2056="6B",_xlfn.XLOOKUP(H2056,'Zoning 2shop'!A:A,'Zoning 2shop'!B:B),IF(S2056="6C",_xlfn.XLOOKUP(G2056,'Zoning 2shop'!C:C,'Zoning 2shop'!D:D),""))</f>
        <v/>
      </c>
      <c r="Y2056" s="112">
        <f>AB2056/Z2056</f>
        <v/>
      </c>
      <c r="Z2056" s="4">
        <f>T2056</f>
        <v/>
      </c>
      <c r="AA2056" s="4">
        <f>IF(OR(S2056="6C",S2056="6B",S2056="5X",S2056="5Y"),0.08,0.5)</f>
        <v/>
      </c>
      <c r="AB2056" s="4">
        <f>$AG$5/$AG$2*Z2056</f>
        <v/>
      </c>
      <c r="AC2056" s="19">
        <f>Z2056+AA2056</f>
        <v/>
      </c>
      <c r="AD2056" s="8">
        <f>IF(COUNTIF(Catégories!A:A,N2056)=0,"catégorie inconnue",LOOKUP(N2056,Catégories!A:A,Catégories!B:B))</f>
        <v/>
      </c>
      <c r="AE2056" s="21">
        <f>SUM(Z2056:AB2056)</f>
        <v/>
      </c>
    </row>
    <row r="2057" hidden="1" s="101">
      <c r="B2057" t="inlineStr">
        <is>
          <t>13624021</t>
        </is>
      </c>
      <c r="C2057" t="inlineStr">
        <is>
          <t>2</t>
        </is>
      </c>
      <c r="D2057" t="n">
        <v>46168</v>
      </c>
      <c r="E2057" t="inlineStr">
        <is>
          <t>3370</t>
        </is>
      </c>
      <c r="F2057" t="inlineStr">
        <is>
          <t>21320</t>
        </is>
      </c>
      <c r="G2057" t="inlineStr">
        <is>
          <t>DK</t>
        </is>
      </c>
      <c r="H2057" t="inlineStr">
        <is>
          <t>FR</t>
        </is>
      </c>
      <c r="I2057" t="inlineStr">
        <is>
          <t>112511</t>
        </is>
      </c>
      <c r="J2057" t="inlineStr">
        <is>
          <t>112511</t>
        </is>
      </c>
      <c r="K2057" t="inlineStr">
        <is>
          <t>999999</t>
        </is>
      </c>
      <c r="L2057" t="inlineStr">
        <is>
          <t>XT414556995TS</t>
        </is>
      </c>
      <c r="M2057" t="inlineStr">
        <is>
          <t>N</t>
        </is>
      </c>
      <c r="N2057" t="inlineStr">
        <is>
          <t>Transport</t>
        </is>
      </c>
      <c r="O2057" t="inlineStr">
        <is>
          <t>N</t>
        </is>
      </c>
      <c r="P2057" t="inlineStr">
        <is>
          <t>S</t>
        </is>
      </c>
      <c r="Q2057" t="inlineStr">
        <is>
          <t>ZA</t>
        </is>
      </c>
      <c r="R2057" t="n">
        <v>0.2</v>
      </c>
      <c r="S2057" s="113" t="inlineStr">
        <is>
          <t>6C</t>
        </is>
      </c>
      <c r="T2057" t="n">
        <v>9.470000000000001</v>
      </c>
      <c r="U2057" t="inlineStr">
        <is>
          <t>LA RUCHE LOGISTIQUE</t>
        </is>
      </c>
      <c r="W2057" s="8">
        <f>IF(C2057&lt;&gt;2,"",IF(S2057="5X","5XK",IF(S2057="5Y","5YK",IF(S2057="6B","6BK",IF(S2057="6C","6CK","")))))</f>
        <v/>
      </c>
      <c r="X2057" s="8">
        <f>IF(S2057="6B",_xlfn.XLOOKUP(H2057,'Zoning 2shop'!A:A,'Zoning 2shop'!B:B),IF(S2057="6C",_xlfn.XLOOKUP(G2057,'Zoning 2shop'!C:C,'Zoning 2shop'!D:D),""))</f>
        <v/>
      </c>
      <c r="Y2057" s="112">
        <f>AB2057/Z2057</f>
        <v/>
      </c>
      <c r="Z2057" s="4">
        <f>T2057</f>
        <v/>
      </c>
      <c r="AA2057" s="4">
        <f>IF(OR(S2057="6C",S2057="6B",S2057="5X",S2057="5Y"),0.08,0.5)</f>
        <v/>
      </c>
      <c r="AB2057" s="4">
        <f>$AG$5/$AG$2*Z2057</f>
        <v/>
      </c>
      <c r="AC2057" s="19">
        <f>Z2057+AA2057</f>
        <v/>
      </c>
      <c r="AD2057" s="8">
        <f>IF(COUNTIF(Catégories!A:A,N2057)=0,"catégorie inconnue",LOOKUP(N2057,Catégories!A:A,Catégories!B:B))</f>
        <v/>
      </c>
      <c r="AE2057" s="21">
        <f>SUM(Z2057:AB2057)</f>
        <v/>
      </c>
    </row>
    <row r="2058" hidden="1" s="101">
      <c r="B2058" t="inlineStr">
        <is>
          <t>13624021</t>
        </is>
      </c>
      <c r="C2058" t="inlineStr">
        <is>
          <t>2</t>
        </is>
      </c>
      <c r="D2058" t="n">
        <v>46168</v>
      </c>
      <c r="E2058" t="inlineStr">
        <is>
          <t>9711</t>
        </is>
      </c>
      <c r="F2058" t="inlineStr">
        <is>
          <t>21320</t>
        </is>
      </c>
      <c r="G2058" t="inlineStr">
        <is>
          <t>AT</t>
        </is>
      </c>
      <c r="H2058" t="inlineStr">
        <is>
          <t>FR</t>
        </is>
      </c>
      <c r="I2058" t="inlineStr">
        <is>
          <t>111746</t>
        </is>
      </c>
      <c r="J2058" t="inlineStr">
        <is>
          <t>111746</t>
        </is>
      </c>
      <c r="K2058" t="inlineStr">
        <is>
          <t>999999</t>
        </is>
      </c>
      <c r="L2058" t="inlineStr">
        <is>
          <t>XT414557276TS</t>
        </is>
      </c>
      <c r="M2058" t="inlineStr">
        <is>
          <t>N</t>
        </is>
      </c>
      <c r="N2058" t="inlineStr">
        <is>
          <t>Transport</t>
        </is>
      </c>
      <c r="O2058" t="inlineStr">
        <is>
          <t>N</t>
        </is>
      </c>
      <c r="P2058" t="inlineStr">
        <is>
          <t>S</t>
        </is>
      </c>
      <c r="Q2058" t="inlineStr">
        <is>
          <t>ZA</t>
        </is>
      </c>
      <c r="R2058" t="n">
        <v>6.048</v>
      </c>
      <c r="S2058" s="113" t="inlineStr">
        <is>
          <t>6C</t>
        </is>
      </c>
      <c r="T2058" t="n">
        <v>15.15</v>
      </c>
      <c r="U2058" t="inlineStr">
        <is>
          <t>LA RUCHE LOGISTIQUE</t>
        </is>
      </c>
      <c r="W2058" s="8">
        <f>IF(C2058&lt;&gt;2,"",IF(S2058="5X","5XK",IF(S2058="5Y","5YK",IF(S2058="6B","6BK",IF(S2058="6C","6CK","")))))</f>
        <v/>
      </c>
      <c r="X2058" s="8">
        <f>IF(S2058="6B",_xlfn.XLOOKUP(H2058,'Zoning 2shop'!A:A,'Zoning 2shop'!B:B),IF(S2058="6C",_xlfn.XLOOKUP(G2058,'Zoning 2shop'!C:C,'Zoning 2shop'!D:D),""))</f>
        <v/>
      </c>
      <c r="Y2058" s="112">
        <f>AB2058/Z2058</f>
        <v/>
      </c>
      <c r="Z2058" s="4">
        <f>T2058</f>
        <v/>
      </c>
      <c r="AA2058" s="4">
        <f>IF(OR(S2058="6C",S2058="6B",S2058="5X",S2058="5Y"),0.08,0.5)</f>
        <v/>
      </c>
      <c r="AB2058" s="4">
        <f>$AG$5/$AG$2*Z2058</f>
        <v/>
      </c>
      <c r="AC2058" s="19">
        <f>Z2058+AA2058</f>
        <v/>
      </c>
      <c r="AD2058" s="8">
        <f>IF(COUNTIF(Catégories!A:A,N2058)=0,"catégorie inconnue",LOOKUP(N2058,Catégories!A:A,Catégories!B:B))</f>
        <v/>
      </c>
      <c r="AE2058" s="21">
        <f>SUM(Z2058:AB2058)</f>
        <v/>
      </c>
    </row>
    <row r="2059" hidden="1" s="101">
      <c r="B2059" t="inlineStr">
        <is>
          <t>13624021</t>
        </is>
      </c>
      <c r="C2059" t="inlineStr">
        <is>
          <t>2</t>
        </is>
      </c>
      <c r="D2059" t="n">
        <v>46168</v>
      </c>
      <c r="E2059" t="inlineStr">
        <is>
          <t>38102</t>
        </is>
      </c>
      <c r="F2059" t="inlineStr">
        <is>
          <t>21320</t>
        </is>
      </c>
      <c r="G2059" t="inlineStr">
        <is>
          <t>DE</t>
        </is>
      </c>
      <c r="H2059" t="inlineStr">
        <is>
          <t>FR</t>
        </is>
      </c>
      <c r="I2059" t="inlineStr">
        <is>
          <t>114277</t>
        </is>
      </c>
      <c r="J2059" t="inlineStr">
        <is>
          <t>114277</t>
        </is>
      </c>
      <c r="K2059" t="inlineStr">
        <is>
          <t>999999</t>
        </is>
      </c>
      <c r="L2059" t="inlineStr">
        <is>
          <t>XT414558815TS</t>
        </is>
      </c>
      <c r="M2059" t="inlineStr">
        <is>
          <t>N</t>
        </is>
      </c>
      <c r="N2059" t="inlineStr">
        <is>
          <t>Transport</t>
        </is>
      </c>
      <c r="O2059" t="inlineStr">
        <is>
          <t>N</t>
        </is>
      </c>
      <c r="P2059" t="inlineStr">
        <is>
          <t>S</t>
        </is>
      </c>
      <c r="Q2059" t="inlineStr">
        <is>
          <t>ZA</t>
        </is>
      </c>
      <c r="R2059" t="n">
        <v>4.403</v>
      </c>
      <c r="S2059" s="113" t="inlineStr">
        <is>
          <t>6C</t>
        </is>
      </c>
      <c r="T2059" t="n">
        <v>9.69</v>
      </c>
      <c r="U2059" t="inlineStr">
        <is>
          <t>LA RUCHE LOGISTIQUE</t>
        </is>
      </c>
      <c r="W2059" s="8">
        <f>IF(C2059&lt;&gt;2,"",IF(S2059="5X","5XK",IF(S2059="5Y","5YK",IF(S2059="6B","6BK",IF(S2059="6C","6CK","")))))</f>
        <v/>
      </c>
      <c r="X2059" s="8">
        <f>IF(S2059="6B",_xlfn.XLOOKUP(H2059,'Zoning 2shop'!A:A,'Zoning 2shop'!B:B),IF(S2059="6C",_xlfn.XLOOKUP(G2059,'Zoning 2shop'!C:C,'Zoning 2shop'!D:D),""))</f>
        <v/>
      </c>
      <c r="Y2059" s="112">
        <f>AB2059/Z2059</f>
        <v/>
      </c>
      <c r="Z2059" s="4">
        <f>T2059</f>
        <v/>
      </c>
      <c r="AA2059" s="4">
        <f>IF(OR(S2059="6C",S2059="6B",S2059="5X",S2059="5Y"),0.08,0.5)</f>
        <v/>
      </c>
      <c r="AB2059" s="4">
        <f>$AG$5/$AG$2*Z2059</f>
        <v/>
      </c>
      <c r="AC2059" s="19">
        <f>Z2059+AA2059</f>
        <v/>
      </c>
      <c r="AD2059" s="8">
        <f>IF(COUNTIF(Catégories!A:A,N2059)=0,"catégorie inconnue",LOOKUP(N2059,Catégories!A:A,Catégories!B:B))</f>
        <v/>
      </c>
      <c r="AE2059" s="21">
        <f>SUM(Z2059:AB2059)</f>
        <v/>
      </c>
    </row>
    <row r="2060" hidden="1" s="101">
      <c r="B2060" t="inlineStr">
        <is>
          <t>13624021</t>
        </is>
      </c>
      <c r="C2060" t="inlineStr">
        <is>
          <t>2</t>
        </is>
      </c>
      <c r="D2060" t="n">
        <v>46168</v>
      </c>
      <c r="E2060" t="inlineStr">
        <is>
          <t>5900</t>
        </is>
      </c>
      <c r="F2060" t="inlineStr">
        <is>
          <t>21320</t>
        </is>
      </c>
      <c r="G2060" t="inlineStr">
        <is>
          <t>DK</t>
        </is>
      </c>
      <c r="H2060" t="inlineStr">
        <is>
          <t>FR</t>
        </is>
      </c>
      <c r="I2060" t="inlineStr">
        <is>
          <t>113642</t>
        </is>
      </c>
      <c r="J2060" t="inlineStr">
        <is>
          <t>113642</t>
        </is>
      </c>
      <c r="K2060" t="inlineStr">
        <is>
          <t>999999</t>
        </is>
      </c>
      <c r="L2060" t="inlineStr">
        <is>
          <t>XT414559609TS</t>
        </is>
      </c>
      <c r="M2060" t="inlineStr">
        <is>
          <t>N</t>
        </is>
      </c>
      <c r="N2060" t="inlineStr">
        <is>
          <t>Transport</t>
        </is>
      </c>
      <c r="O2060" t="inlineStr">
        <is>
          <t>N</t>
        </is>
      </c>
      <c r="P2060" t="inlineStr">
        <is>
          <t>S</t>
        </is>
      </c>
      <c r="Q2060" t="inlineStr">
        <is>
          <t>ZA</t>
        </is>
      </c>
      <c r="R2060" t="n">
        <v>1.485</v>
      </c>
      <c r="S2060" s="113" t="inlineStr">
        <is>
          <t>6C</t>
        </is>
      </c>
      <c r="T2060" t="n">
        <v>10.02</v>
      </c>
      <c r="U2060" t="inlineStr">
        <is>
          <t>LA RUCHE LOGISTIQUE</t>
        </is>
      </c>
      <c r="W2060" s="8">
        <f>IF(C2060&lt;&gt;2,"",IF(S2060="5X","5XK",IF(S2060="5Y","5YK",IF(S2060="6B","6BK",IF(S2060="6C","6CK","")))))</f>
        <v/>
      </c>
      <c r="X2060" s="8">
        <f>IF(S2060="6B",_xlfn.XLOOKUP(H2060,'Zoning 2shop'!A:A,'Zoning 2shop'!B:B),IF(S2060="6C",_xlfn.XLOOKUP(G2060,'Zoning 2shop'!C:C,'Zoning 2shop'!D:D),""))</f>
        <v/>
      </c>
      <c r="Y2060" s="112">
        <f>AB2060/Z2060</f>
        <v/>
      </c>
      <c r="Z2060" s="4">
        <f>T2060</f>
        <v/>
      </c>
      <c r="AA2060" s="4">
        <f>IF(OR(S2060="6C",S2060="6B",S2060="5X",S2060="5Y"),0.08,0.5)</f>
        <v/>
      </c>
      <c r="AB2060" s="4">
        <f>$AG$5/$AG$2*Z2060</f>
        <v/>
      </c>
      <c r="AC2060" s="19">
        <f>Z2060+AA2060</f>
        <v/>
      </c>
      <c r="AD2060" s="8">
        <f>IF(COUNTIF(Catégories!A:A,N2060)=0,"catégorie inconnue",LOOKUP(N2060,Catégories!A:A,Catégories!B:B))</f>
        <v/>
      </c>
      <c r="AE2060" s="21">
        <f>SUM(Z2060:AB2060)</f>
        <v/>
      </c>
    </row>
    <row r="2061" hidden="1" s="101">
      <c r="B2061" t="inlineStr">
        <is>
          <t>13624021</t>
        </is>
      </c>
      <c r="C2061" t="inlineStr">
        <is>
          <t>2</t>
        </is>
      </c>
      <c r="D2061" t="n">
        <v>46168</v>
      </c>
      <c r="E2061" t="inlineStr">
        <is>
          <t>53844</t>
        </is>
      </c>
      <c r="F2061" t="inlineStr">
        <is>
          <t>21320</t>
        </is>
      </c>
      <c r="G2061" t="inlineStr">
        <is>
          <t>DE</t>
        </is>
      </c>
      <c r="H2061" t="inlineStr">
        <is>
          <t>FR</t>
        </is>
      </c>
      <c r="I2061" t="inlineStr">
        <is>
          <t>113519</t>
        </is>
      </c>
      <c r="J2061" t="inlineStr">
        <is>
          <t>113519</t>
        </is>
      </c>
      <c r="K2061" t="inlineStr">
        <is>
          <t>999999</t>
        </is>
      </c>
      <c r="L2061" t="inlineStr">
        <is>
          <t>XT414563121TS</t>
        </is>
      </c>
      <c r="M2061" t="inlineStr">
        <is>
          <t>N</t>
        </is>
      </c>
      <c r="N2061" t="inlineStr">
        <is>
          <t>Transport</t>
        </is>
      </c>
      <c r="O2061" t="inlineStr">
        <is>
          <t>N</t>
        </is>
      </c>
      <c r="P2061" t="inlineStr">
        <is>
          <t>S</t>
        </is>
      </c>
      <c r="Q2061" t="inlineStr">
        <is>
          <t>ZA</t>
        </is>
      </c>
      <c r="R2061" t="n">
        <v>1.306</v>
      </c>
      <c r="S2061" s="113" t="inlineStr">
        <is>
          <t>6C</t>
        </is>
      </c>
      <c r="T2061" t="n">
        <v>5.88</v>
      </c>
      <c r="U2061" t="inlineStr">
        <is>
          <t>LA RUCHE LOGISTIQUE</t>
        </is>
      </c>
      <c r="W2061" s="8">
        <f>IF(C2061&lt;&gt;2,"",IF(S2061="5X","5XK",IF(S2061="5Y","5YK",IF(S2061="6B","6BK",IF(S2061="6C","6CK","")))))</f>
        <v/>
      </c>
      <c r="X2061" s="8">
        <f>IF(S2061="6B",_xlfn.XLOOKUP(H2061,'Zoning 2shop'!A:A,'Zoning 2shop'!B:B),IF(S2061="6C",_xlfn.XLOOKUP(G2061,'Zoning 2shop'!C:C,'Zoning 2shop'!D:D),""))</f>
        <v/>
      </c>
      <c r="Y2061" s="112">
        <f>AB2061/Z2061</f>
        <v/>
      </c>
      <c r="Z2061" s="4">
        <f>T2061</f>
        <v/>
      </c>
      <c r="AA2061" s="4">
        <f>IF(OR(S2061="6C",S2061="6B",S2061="5X",S2061="5Y"),0.08,0.5)</f>
        <v/>
      </c>
      <c r="AB2061" s="4">
        <f>$AG$5/$AG$2*Z2061</f>
        <v/>
      </c>
      <c r="AC2061" s="19">
        <f>Z2061+AA2061</f>
        <v/>
      </c>
      <c r="AD2061" s="8">
        <f>IF(COUNTIF(Catégories!A:A,N2061)=0,"catégorie inconnue",LOOKUP(N2061,Catégories!A:A,Catégories!B:B))</f>
        <v/>
      </c>
      <c r="AE2061" s="21">
        <f>SUM(Z2061:AB2061)</f>
        <v/>
      </c>
    </row>
    <row r="2062" hidden="1" s="101">
      <c r="B2062" t="inlineStr">
        <is>
          <t>13624021</t>
        </is>
      </c>
      <c r="C2062" t="inlineStr">
        <is>
          <t>2</t>
        </is>
      </c>
      <c r="D2062" t="n">
        <v>46168</v>
      </c>
      <c r="E2062" t="inlineStr">
        <is>
          <t>1012 NG</t>
        </is>
      </c>
      <c r="F2062" t="inlineStr">
        <is>
          <t>21320</t>
        </is>
      </c>
      <c r="G2062" t="inlineStr">
        <is>
          <t>NL</t>
        </is>
      </c>
      <c r="H2062" t="inlineStr">
        <is>
          <t>FR</t>
        </is>
      </c>
      <c r="I2062" t="inlineStr">
        <is>
          <t>114418</t>
        </is>
      </c>
      <c r="J2062" t="inlineStr">
        <is>
          <t>114418</t>
        </is>
      </c>
      <c r="K2062" t="inlineStr">
        <is>
          <t>999999</t>
        </is>
      </c>
      <c r="L2062" t="inlineStr">
        <is>
          <t>XT414564144TS</t>
        </is>
      </c>
      <c r="M2062" t="inlineStr">
        <is>
          <t>N</t>
        </is>
      </c>
      <c r="N2062" t="inlineStr">
        <is>
          <t>Transport</t>
        </is>
      </c>
      <c r="O2062" t="inlineStr">
        <is>
          <t>N</t>
        </is>
      </c>
      <c r="P2062" t="inlineStr">
        <is>
          <t>S</t>
        </is>
      </c>
      <c r="Q2062" t="inlineStr">
        <is>
          <t>ZA</t>
        </is>
      </c>
      <c r="R2062" t="n">
        <v>4.427</v>
      </c>
      <c r="S2062" s="113" t="inlineStr">
        <is>
          <t>6C</t>
        </is>
      </c>
      <c r="T2062" t="n">
        <v>9.69</v>
      </c>
      <c r="U2062" t="inlineStr">
        <is>
          <t>LA RUCHE LOGISTIQUE</t>
        </is>
      </c>
      <c r="W2062" s="8">
        <f>IF(C2062&lt;&gt;2,"",IF(S2062="5X","5XK",IF(S2062="5Y","5YK",IF(S2062="6B","6BK",IF(S2062="6C","6CK","")))))</f>
        <v/>
      </c>
      <c r="X2062" s="8">
        <f>IF(S2062="6B",_xlfn.XLOOKUP(H2062,'Zoning 2shop'!A:A,'Zoning 2shop'!B:B),IF(S2062="6C",_xlfn.XLOOKUP(G2062,'Zoning 2shop'!C:C,'Zoning 2shop'!D:D),""))</f>
        <v/>
      </c>
      <c r="Y2062" s="112">
        <f>AB2062/Z2062</f>
        <v/>
      </c>
      <c r="Z2062" s="4">
        <f>T2062</f>
        <v/>
      </c>
      <c r="AA2062" s="4">
        <f>IF(OR(S2062="6C",S2062="6B",S2062="5X",S2062="5Y"),0.08,0.5)</f>
        <v/>
      </c>
      <c r="AB2062" s="4">
        <f>$AG$5/$AG$2*Z2062</f>
        <v/>
      </c>
      <c r="AC2062" s="19">
        <f>Z2062+AA2062</f>
        <v/>
      </c>
      <c r="AD2062" s="8">
        <f>IF(COUNTIF(Catégories!A:A,N2062)=0,"catégorie inconnue",LOOKUP(N2062,Catégories!A:A,Catégories!B:B))</f>
        <v/>
      </c>
      <c r="AE2062" s="21">
        <f>SUM(Z2062:AB2062)</f>
        <v/>
      </c>
    </row>
    <row r="2063" hidden="1" s="101">
      <c r="B2063" t="inlineStr">
        <is>
          <t>13624021</t>
        </is>
      </c>
      <c r="C2063" t="inlineStr">
        <is>
          <t>2</t>
        </is>
      </c>
      <c r="D2063" t="n">
        <v>46168</v>
      </c>
      <c r="E2063" t="inlineStr">
        <is>
          <t>81373</t>
        </is>
      </c>
      <c r="F2063" t="inlineStr">
        <is>
          <t>21320</t>
        </is>
      </c>
      <c r="G2063" t="inlineStr">
        <is>
          <t>DE</t>
        </is>
      </c>
      <c r="H2063" t="inlineStr">
        <is>
          <t>FR</t>
        </is>
      </c>
      <c r="I2063" t="inlineStr">
        <is>
          <t>112601</t>
        </is>
      </c>
      <c r="J2063" t="inlineStr">
        <is>
          <t>112601</t>
        </is>
      </c>
      <c r="K2063" t="inlineStr">
        <is>
          <t>999999</t>
        </is>
      </c>
      <c r="L2063" t="inlineStr">
        <is>
          <t>XT414565564TS</t>
        </is>
      </c>
      <c r="M2063" t="inlineStr">
        <is>
          <t>N</t>
        </is>
      </c>
      <c r="N2063" t="inlineStr">
        <is>
          <t>Transport</t>
        </is>
      </c>
      <c r="O2063" t="inlineStr">
        <is>
          <t>N</t>
        </is>
      </c>
      <c r="P2063" t="inlineStr">
        <is>
          <t>S</t>
        </is>
      </c>
      <c r="Q2063" t="inlineStr">
        <is>
          <t>ZA</t>
        </is>
      </c>
      <c r="R2063" t="n">
        <v>4.365</v>
      </c>
      <c r="S2063" s="113" t="inlineStr">
        <is>
          <t>6C</t>
        </is>
      </c>
      <c r="T2063" t="n">
        <v>9.69</v>
      </c>
      <c r="U2063" t="inlineStr">
        <is>
          <t>LA RUCHE LOGISTIQUE</t>
        </is>
      </c>
      <c r="W2063" s="8">
        <f>IF(C2063&lt;&gt;2,"",IF(S2063="5X","5XK",IF(S2063="5Y","5YK",IF(S2063="6B","6BK",IF(S2063="6C","6CK","")))))</f>
        <v/>
      </c>
      <c r="X2063" s="8">
        <f>IF(S2063="6B",_xlfn.XLOOKUP(H2063,'Zoning 2shop'!A:A,'Zoning 2shop'!B:B),IF(S2063="6C",_xlfn.XLOOKUP(G2063,'Zoning 2shop'!C:C,'Zoning 2shop'!D:D),""))</f>
        <v/>
      </c>
      <c r="Y2063" s="112">
        <f>AB2063/Z2063</f>
        <v/>
      </c>
      <c r="Z2063" s="4">
        <f>T2063</f>
        <v/>
      </c>
      <c r="AA2063" s="4">
        <f>IF(OR(S2063="6C",S2063="6B",S2063="5X",S2063="5Y"),0.08,0.5)</f>
        <v/>
      </c>
      <c r="AB2063" s="4">
        <f>$AG$5/$AG$2*Z2063</f>
        <v/>
      </c>
      <c r="AC2063" s="19">
        <f>Z2063+AA2063</f>
        <v/>
      </c>
      <c r="AD2063" s="8">
        <f>IF(COUNTIF(Catégories!A:A,N2063)=0,"catégorie inconnue",LOOKUP(N2063,Catégories!A:A,Catégories!B:B))</f>
        <v/>
      </c>
      <c r="AE2063" s="21">
        <f>SUM(Z2063:AB2063)</f>
        <v/>
      </c>
    </row>
    <row r="2064" hidden="1" s="101">
      <c r="B2064" t="inlineStr">
        <is>
          <t>13624021</t>
        </is>
      </c>
      <c r="C2064" t="inlineStr">
        <is>
          <t>2</t>
        </is>
      </c>
      <c r="D2064" t="n">
        <v>46168</v>
      </c>
      <c r="E2064" t="inlineStr">
        <is>
          <t>9300</t>
        </is>
      </c>
      <c r="F2064" t="inlineStr">
        <is>
          <t>21320</t>
        </is>
      </c>
      <c r="G2064" t="inlineStr">
        <is>
          <t>BE</t>
        </is>
      </c>
      <c r="H2064" t="inlineStr">
        <is>
          <t>FR</t>
        </is>
      </c>
      <c r="I2064" t="inlineStr">
        <is>
          <t>114046</t>
        </is>
      </c>
      <c r="J2064" t="inlineStr">
        <is>
          <t>114046</t>
        </is>
      </c>
      <c r="K2064" t="inlineStr">
        <is>
          <t>999999</t>
        </is>
      </c>
      <c r="L2064" t="inlineStr">
        <is>
          <t>XT414566043TS</t>
        </is>
      </c>
      <c r="M2064" t="inlineStr">
        <is>
          <t>N</t>
        </is>
      </c>
      <c r="N2064" t="inlineStr">
        <is>
          <t>Transport</t>
        </is>
      </c>
      <c r="O2064" t="inlineStr">
        <is>
          <t>N</t>
        </is>
      </c>
      <c r="P2064" t="inlineStr">
        <is>
          <t>S</t>
        </is>
      </c>
      <c r="Q2064" t="inlineStr">
        <is>
          <t>ZA</t>
        </is>
      </c>
      <c r="R2064" t="n">
        <v>0.8100000000000001</v>
      </c>
      <c r="S2064" s="113" t="inlineStr">
        <is>
          <t>6C</t>
        </is>
      </c>
      <c r="T2064" t="n">
        <v>4.95</v>
      </c>
      <c r="U2064" t="inlineStr">
        <is>
          <t>LA RUCHE LOGISTIQUE</t>
        </is>
      </c>
      <c r="W2064" s="8">
        <f>IF(C2064&lt;&gt;2,"",IF(S2064="5X","5XK",IF(S2064="5Y","5YK",IF(S2064="6B","6BK",IF(S2064="6C","6CK","")))))</f>
        <v/>
      </c>
      <c r="X2064" s="8">
        <f>IF(S2064="6B",_xlfn.XLOOKUP(H2064,'Zoning 2shop'!A:A,'Zoning 2shop'!B:B),IF(S2064="6C",_xlfn.XLOOKUP(G2064,'Zoning 2shop'!C:C,'Zoning 2shop'!D:D),""))</f>
        <v/>
      </c>
      <c r="Y2064" s="112">
        <f>AB2064/Z2064</f>
        <v/>
      </c>
      <c r="Z2064" s="4">
        <f>T2064</f>
        <v/>
      </c>
      <c r="AA2064" s="4">
        <f>IF(OR(S2064="6C",S2064="6B",S2064="5X",S2064="5Y"),0.08,0.5)</f>
        <v/>
      </c>
      <c r="AB2064" s="4">
        <f>$AG$5/$AG$2*Z2064</f>
        <v/>
      </c>
      <c r="AC2064" s="19">
        <f>Z2064+AA2064</f>
        <v/>
      </c>
      <c r="AD2064" s="8">
        <f>IF(COUNTIF(Catégories!A:A,N2064)=0,"catégorie inconnue",LOOKUP(N2064,Catégories!A:A,Catégories!B:B))</f>
        <v/>
      </c>
      <c r="AE2064" s="21">
        <f>SUM(Z2064:AB2064)</f>
        <v/>
      </c>
    </row>
    <row r="2065" hidden="1" s="101">
      <c r="B2065" t="inlineStr">
        <is>
          <t>13624021</t>
        </is>
      </c>
      <c r="C2065" t="inlineStr">
        <is>
          <t>2</t>
        </is>
      </c>
      <c r="D2065" t="n">
        <v>46168</v>
      </c>
      <c r="E2065" t="inlineStr">
        <is>
          <t>64546</t>
        </is>
      </c>
      <c r="F2065" t="inlineStr">
        <is>
          <t>21320</t>
        </is>
      </c>
      <c r="G2065" t="inlineStr">
        <is>
          <t>DE</t>
        </is>
      </c>
      <c r="H2065" t="inlineStr">
        <is>
          <t>FR</t>
        </is>
      </c>
      <c r="I2065" t="inlineStr">
        <is>
          <t>113447</t>
        </is>
      </c>
      <c r="J2065" t="inlineStr">
        <is>
          <t>113447</t>
        </is>
      </c>
      <c r="K2065" t="inlineStr">
        <is>
          <t>999999</t>
        </is>
      </c>
      <c r="L2065" t="inlineStr">
        <is>
          <t>XT414566065TS</t>
        </is>
      </c>
      <c r="M2065" t="inlineStr">
        <is>
          <t>N</t>
        </is>
      </c>
      <c r="N2065" t="inlineStr">
        <is>
          <t>Transport</t>
        </is>
      </c>
      <c r="O2065" t="inlineStr">
        <is>
          <t>N</t>
        </is>
      </c>
      <c r="P2065" t="inlineStr">
        <is>
          <t>S</t>
        </is>
      </c>
      <c r="Q2065" t="inlineStr">
        <is>
          <t>ZA</t>
        </is>
      </c>
      <c r="R2065" t="n">
        <v>4.532</v>
      </c>
      <c r="S2065" s="113" t="inlineStr">
        <is>
          <t>6C</t>
        </is>
      </c>
      <c r="T2065" t="n">
        <v>9.69</v>
      </c>
      <c r="U2065" t="inlineStr">
        <is>
          <t>LA RUCHE LOGISTIQUE</t>
        </is>
      </c>
      <c r="W2065" s="8">
        <f>IF(C2065&lt;&gt;2,"",IF(S2065="5X","5XK",IF(S2065="5Y","5YK",IF(S2065="6B","6BK",IF(S2065="6C","6CK","")))))</f>
        <v/>
      </c>
      <c r="X2065" s="8">
        <f>IF(S2065="6B",_xlfn.XLOOKUP(H2065,'Zoning 2shop'!A:A,'Zoning 2shop'!B:B),IF(S2065="6C",_xlfn.XLOOKUP(G2065,'Zoning 2shop'!C:C,'Zoning 2shop'!D:D),""))</f>
        <v/>
      </c>
      <c r="Y2065" s="112">
        <f>AB2065/Z2065</f>
        <v/>
      </c>
      <c r="Z2065" s="4">
        <f>T2065</f>
        <v/>
      </c>
      <c r="AA2065" s="4">
        <f>IF(OR(S2065="6C",S2065="6B",S2065="5X",S2065="5Y"),0.08,0.5)</f>
        <v/>
      </c>
      <c r="AB2065" s="4">
        <f>$AG$5/$AG$2*Z2065</f>
        <v/>
      </c>
      <c r="AC2065" s="19">
        <f>Z2065+AA2065</f>
        <v/>
      </c>
      <c r="AD2065" s="8">
        <f>IF(COUNTIF(Catégories!A:A,N2065)=0,"catégorie inconnue",LOOKUP(N2065,Catégories!A:A,Catégories!B:B))</f>
        <v/>
      </c>
      <c r="AE2065" s="21">
        <f>SUM(Z2065:AB2065)</f>
        <v/>
      </c>
    </row>
    <row r="2066" hidden="1" s="101">
      <c r="B2066" t="inlineStr">
        <is>
          <t>13624021</t>
        </is>
      </c>
      <c r="C2066" t="inlineStr">
        <is>
          <t>2</t>
        </is>
      </c>
      <c r="D2066" t="n">
        <v>46168</v>
      </c>
      <c r="E2066" t="inlineStr">
        <is>
          <t>1110</t>
        </is>
      </c>
      <c r="F2066" t="inlineStr">
        <is>
          <t>21320</t>
        </is>
      </c>
      <c r="G2066" t="inlineStr">
        <is>
          <t>AT</t>
        </is>
      </c>
      <c r="H2066" t="inlineStr">
        <is>
          <t>FR</t>
        </is>
      </c>
      <c r="I2066" t="inlineStr">
        <is>
          <t>113903</t>
        </is>
      </c>
      <c r="J2066" t="inlineStr">
        <is>
          <t>113903</t>
        </is>
      </c>
      <c r="K2066" t="inlineStr">
        <is>
          <t>999999</t>
        </is>
      </c>
      <c r="L2066" t="inlineStr">
        <is>
          <t>XT414566715TS</t>
        </is>
      </c>
      <c r="M2066" t="inlineStr">
        <is>
          <t>N</t>
        </is>
      </c>
      <c r="N2066" t="inlineStr">
        <is>
          <t>Transport</t>
        </is>
      </c>
      <c r="O2066" t="inlineStr">
        <is>
          <t>N</t>
        </is>
      </c>
      <c r="P2066" t="inlineStr">
        <is>
          <t>S</t>
        </is>
      </c>
      <c r="Q2066" t="inlineStr">
        <is>
          <t>ZA</t>
        </is>
      </c>
      <c r="R2066" t="n">
        <v>4.166</v>
      </c>
      <c r="S2066" s="113" t="inlineStr">
        <is>
          <t>6C</t>
        </is>
      </c>
      <c r="T2066" t="n">
        <v>13.83</v>
      </c>
      <c r="U2066" t="inlineStr">
        <is>
          <t>LA RUCHE LOGISTIQUE</t>
        </is>
      </c>
      <c r="W2066" s="8">
        <f>IF(C2066&lt;&gt;2,"",IF(S2066="5X","5XK",IF(S2066="5Y","5YK",IF(S2066="6B","6BK",IF(S2066="6C","6CK","")))))</f>
        <v/>
      </c>
      <c r="X2066" s="8">
        <f>IF(S2066="6B",_xlfn.XLOOKUP(H2066,'Zoning 2shop'!A:A,'Zoning 2shop'!B:B),IF(S2066="6C",_xlfn.XLOOKUP(G2066,'Zoning 2shop'!C:C,'Zoning 2shop'!D:D),""))</f>
        <v/>
      </c>
      <c r="Y2066" s="112">
        <f>AB2066/Z2066</f>
        <v/>
      </c>
      <c r="Z2066" s="4">
        <f>T2066</f>
        <v/>
      </c>
      <c r="AA2066" s="4">
        <f>IF(OR(S2066="6C",S2066="6B",S2066="5X",S2066="5Y"),0.08,0.5)</f>
        <v/>
      </c>
      <c r="AB2066" s="4">
        <f>$AG$5/$AG$2*Z2066</f>
        <v/>
      </c>
      <c r="AC2066" s="19">
        <f>Z2066+AA2066</f>
        <v/>
      </c>
      <c r="AD2066" s="8">
        <f>IF(COUNTIF(Catégories!A:A,N2066)=0,"catégorie inconnue",LOOKUP(N2066,Catégories!A:A,Catégories!B:B))</f>
        <v/>
      </c>
      <c r="AE2066" s="21">
        <f>SUM(Z2066:AB2066)</f>
        <v/>
      </c>
    </row>
    <row r="2067" hidden="1" s="101">
      <c r="B2067" t="inlineStr">
        <is>
          <t>13624021</t>
        </is>
      </c>
      <c r="C2067" t="inlineStr">
        <is>
          <t>2</t>
        </is>
      </c>
      <c r="D2067" t="n">
        <v>46168</v>
      </c>
      <c r="E2067" t="inlineStr">
        <is>
          <t>28007</t>
        </is>
      </c>
      <c r="F2067" t="inlineStr">
        <is>
          <t>21320</t>
        </is>
      </c>
      <c r="G2067" t="inlineStr">
        <is>
          <t>ES</t>
        </is>
      </c>
      <c r="H2067" t="inlineStr">
        <is>
          <t>FR</t>
        </is>
      </c>
      <c r="I2067" t="inlineStr">
        <is>
          <t>113371</t>
        </is>
      </c>
      <c r="J2067" t="inlineStr">
        <is>
          <t>113371</t>
        </is>
      </c>
      <c r="K2067" t="inlineStr">
        <is>
          <t>999999</t>
        </is>
      </c>
      <c r="L2067" t="inlineStr">
        <is>
          <t>XT414566834TS</t>
        </is>
      </c>
      <c r="M2067" t="inlineStr">
        <is>
          <t>N</t>
        </is>
      </c>
      <c r="N2067" t="inlineStr">
        <is>
          <t>Transport</t>
        </is>
      </c>
      <c r="O2067" t="inlineStr">
        <is>
          <t>N</t>
        </is>
      </c>
      <c r="P2067" t="inlineStr">
        <is>
          <t>S</t>
        </is>
      </c>
      <c r="Q2067" t="inlineStr">
        <is>
          <t>ZA</t>
        </is>
      </c>
      <c r="R2067" t="n">
        <v>0.576</v>
      </c>
      <c r="S2067" s="113" t="inlineStr">
        <is>
          <t>6C</t>
        </is>
      </c>
      <c r="T2067" t="n">
        <v>6.62</v>
      </c>
      <c r="U2067" t="inlineStr">
        <is>
          <t>LA RUCHE LOGISTIQUE</t>
        </is>
      </c>
      <c r="W2067" s="8">
        <f>IF(C2067&lt;&gt;2,"",IF(S2067="5X","5XK",IF(S2067="5Y","5YK",IF(S2067="6B","6BK",IF(S2067="6C","6CK","")))))</f>
        <v/>
      </c>
      <c r="X2067" s="8">
        <f>IF(S2067="6B",_xlfn.XLOOKUP(H2067,'Zoning 2shop'!A:A,'Zoning 2shop'!B:B),IF(S2067="6C",_xlfn.XLOOKUP(G2067,'Zoning 2shop'!C:C,'Zoning 2shop'!D:D),""))</f>
        <v/>
      </c>
      <c r="Y2067" s="112">
        <f>AB2067/Z2067</f>
        <v/>
      </c>
      <c r="Z2067" s="4">
        <f>T2067</f>
        <v/>
      </c>
      <c r="AA2067" s="4">
        <f>IF(OR(S2067="6C",S2067="6B",S2067="5X",S2067="5Y"),0.08,0.5)</f>
        <v/>
      </c>
      <c r="AB2067" s="4">
        <f>$AG$5/$AG$2*Z2067</f>
        <v/>
      </c>
      <c r="AC2067" s="19">
        <f>Z2067+AA2067</f>
        <v/>
      </c>
      <c r="AD2067" s="8">
        <f>IF(COUNTIF(Catégories!A:A,N2067)=0,"catégorie inconnue",LOOKUP(N2067,Catégories!A:A,Catégories!B:B))</f>
        <v/>
      </c>
      <c r="AE2067" s="21">
        <f>SUM(Z2067:AB2067)</f>
        <v/>
      </c>
    </row>
    <row r="2068" hidden="1" s="101">
      <c r="B2068" t="inlineStr">
        <is>
          <t>13624021</t>
        </is>
      </c>
      <c r="C2068" t="inlineStr">
        <is>
          <t>2</t>
        </is>
      </c>
      <c r="D2068" t="n">
        <v>46168</v>
      </c>
      <c r="E2068" t="inlineStr">
        <is>
          <t>79112</t>
        </is>
      </c>
      <c r="F2068" t="inlineStr">
        <is>
          <t>21320</t>
        </is>
      </c>
      <c r="G2068" t="inlineStr">
        <is>
          <t>DE</t>
        </is>
      </c>
      <c r="H2068" t="inlineStr">
        <is>
          <t>FR</t>
        </is>
      </c>
      <c r="I2068" t="inlineStr">
        <is>
          <t>112258</t>
        </is>
      </c>
      <c r="J2068" t="inlineStr">
        <is>
          <t>112258</t>
        </is>
      </c>
      <c r="K2068" t="inlineStr">
        <is>
          <t>999999</t>
        </is>
      </c>
      <c r="L2068" t="inlineStr">
        <is>
          <t>XT414567843TS</t>
        </is>
      </c>
      <c r="M2068" t="inlineStr">
        <is>
          <t>N</t>
        </is>
      </c>
      <c r="N2068" t="inlineStr">
        <is>
          <t>Transport</t>
        </is>
      </c>
      <c r="O2068" t="inlineStr">
        <is>
          <t>N</t>
        </is>
      </c>
      <c r="P2068" t="inlineStr">
        <is>
          <t>S</t>
        </is>
      </c>
      <c r="Q2068" t="inlineStr">
        <is>
          <t>ZA</t>
        </is>
      </c>
      <c r="R2068" t="n">
        <v>0.874</v>
      </c>
      <c r="S2068" s="113" t="inlineStr">
        <is>
          <t>6C</t>
        </is>
      </c>
      <c r="T2068" t="n">
        <v>5.55</v>
      </c>
      <c r="U2068" t="inlineStr">
        <is>
          <t>LA RUCHE LOGISTIQUE</t>
        </is>
      </c>
      <c r="W2068" s="8">
        <f>IF(C2068&lt;&gt;2,"",IF(S2068="5X","5XK",IF(S2068="5Y","5YK",IF(S2068="6B","6BK",IF(S2068="6C","6CK","")))))</f>
        <v/>
      </c>
      <c r="X2068" s="8">
        <f>IF(S2068="6B",_xlfn.XLOOKUP(H2068,'Zoning 2shop'!A:A,'Zoning 2shop'!B:B),IF(S2068="6C",_xlfn.XLOOKUP(G2068,'Zoning 2shop'!C:C,'Zoning 2shop'!D:D),""))</f>
        <v/>
      </c>
      <c r="Y2068" s="112">
        <f>AB2068/Z2068</f>
        <v/>
      </c>
      <c r="Z2068" s="4">
        <f>T2068</f>
        <v/>
      </c>
      <c r="AA2068" s="4">
        <f>IF(OR(S2068="6C",S2068="6B",S2068="5X",S2068="5Y"),0.08,0.5)</f>
        <v/>
      </c>
      <c r="AB2068" s="4">
        <f>$AG$5/$AG$2*Z2068</f>
        <v/>
      </c>
      <c r="AC2068" s="19">
        <f>Z2068+AA2068</f>
        <v/>
      </c>
      <c r="AD2068" s="8">
        <f>IF(COUNTIF(Catégories!A:A,N2068)=0,"catégorie inconnue",LOOKUP(N2068,Catégories!A:A,Catégories!B:B))</f>
        <v/>
      </c>
      <c r="AE2068" s="21">
        <f>SUM(Z2068:AB2068)</f>
        <v/>
      </c>
    </row>
    <row r="2069" hidden="1" s="101">
      <c r="B2069" t="inlineStr">
        <is>
          <t>13624021</t>
        </is>
      </c>
      <c r="C2069" t="inlineStr">
        <is>
          <t>2</t>
        </is>
      </c>
      <c r="D2069" t="n">
        <v>46168</v>
      </c>
      <c r="E2069" t="inlineStr">
        <is>
          <t>13125</t>
        </is>
      </c>
      <c r="F2069" t="inlineStr">
        <is>
          <t>21320</t>
        </is>
      </c>
      <c r="G2069" t="inlineStr">
        <is>
          <t>DE</t>
        </is>
      </c>
      <c r="H2069" t="inlineStr">
        <is>
          <t>FR</t>
        </is>
      </c>
      <c r="I2069" t="inlineStr">
        <is>
          <t>113301</t>
        </is>
      </c>
      <c r="J2069" t="inlineStr">
        <is>
          <t>113301</t>
        </is>
      </c>
      <c r="K2069" t="inlineStr">
        <is>
          <t>999999</t>
        </is>
      </c>
      <c r="L2069" t="inlineStr">
        <is>
          <t>XT414567857TS</t>
        </is>
      </c>
      <c r="M2069" t="inlineStr">
        <is>
          <t>N</t>
        </is>
      </c>
      <c r="N2069" t="inlineStr">
        <is>
          <t>Transport</t>
        </is>
      </c>
      <c r="O2069" t="inlineStr">
        <is>
          <t>N</t>
        </is>
      </c>
      <c r="P2069" t="inlineStr">
        <is>
          <t>S</t>
        </is>
      </c>
      <c r="Q2069" t="inlineStr">
        <is>
          <t>ZA</t>
        </is>
      </c>
      <c r="R2069" t="n">
        <v>0.17</v>
      </c>
      <c r="S2069" s="113" t="inlineStr">
        <is>
          <t>6C</t>
        </is>
      </c>
      <c r="T2069" t="n">
        <v>5.33</v>
      </c>
      <c r="U2069" t="inlineStr">
        <is>
          <t>LA RUCHE LOGISTIQUE</t>
        </is>
      </c>
      <c r="W2069" s="8">
        <f>IF(C2069&lt;&gt;2,"",IF(S2069="5X","5XK",IF(S2069="5Y","5YK",IF(S2069="6B","6BK",IF(S2069="6C","6CK","")))))</f>
        <v/>
      </c>
      <c r="X2069" s="8">
        <f>IF(S2069="6B",_xlfn.XLOOKUP(H2069,'Zoning 2shop'!A:A,'Zoning 2shop'!B:B),IF(S2069="6C",_xlfn.XLOOKUP(G2069,'Zoning 2shop'!C:C,'Zoning 2shop'!D:D),""))</f>
        <v/>
      </c>
      <c r="Y2069" s="112">
        <f>AB2069/Z2069</f>
        <v/>
      </c>
      <c r="Z2069" s="4">
        <f>T2069</f>
        <v/>
      </c>
      <c r="AA2069" s="4">
        <f>IF(OR(S2069="6C",S2069="6B",S2069="5X",S2069="5Y"),0.08,0.5)</f>
        <v/>
      </c>
      <c r="AB2069" s="4">
        <f>$AG$5/$AG$2*Z2069</f>
        <v/>
      </c>
      <c r="AC2069" s="19">
        <f>Z2069+AA2069</f>
        <v/>
      </c>
      <c r="AD2069" s="8">
        <f>IF(COUNTIF(Catégories!A:A,N2069)=0,"catégorie inconnue",LOOKUP(N2069,Catégories!A:A,Catégories!B:B))</f>
        <v/>
      </c>
      <c r="AE2069" s="21">
        <f>SUM(Z2069:AB2069)</f>
        <v/>
      </c>
    </row>
    <row r="2070" hidden="1" s="101">
      <c r="B2070" t="inlineStr">
        <is>
          <t>13624021</t>
        </is>
      </c>
      <c r="C2070" t="inlineStr">
        <is>
          <t>2</t>
        </is>
      </c>
      <c r="D2070" t="n">
        <v>46168</v>
      </c>
      <c r="E2070" t="inlineStr">
        <is>
          <t>61440</t>
        </is>
      </c>
      <c r="F2070" t="inlineStr">
        <is>
          <t>21320</t>
        </is>
      </c>
      <c r="G2070" t="inlineStr">
        <is>
          <t>DE</t>
        </is>
      </c>
      <c r="H2070" t="inlineStr">
        <is>
          <t>FR</t>
        </is>
      </c>
      <c r="I2070" t="inlineStr">
        <is>
          <t>112889</t>
        </is>
      </c>
      <c r="J2070" t="inlineStr">
        <is>
          <t>112889</t>
        </is>
      </c>
      <c r="K2070" t="inlineStr">
        <is>
          <t>999999</t>
        </is>
      </c>
      <c r="L2070" t="inlineStr">
        <is>
          <t>XT414568747TS</t>
        </is>
      </c>
      <c r="M2070" t="inlineStr">
        <is>
          <t>N</t>
        </is>
      </c>
      <c r="N2070" t="inlineStr">
        <is>
          <t>Transport</t>
        </is>
      </c>
      <c r="O2070" t="inlineStr">
        <is>
          <t>N</t>
        </is>
      </c>
      <c r="P2070" t="inlineStr">
        <is>
          <t>S</t>
        </is>
      </c>
      <c r="Q2070" t="inlineStr">
        <is>
          <t>ZA</t>
        </is>
      </c>
      <c r="R2070" t="n">
        <v>0.57</v>
      </c>
      <c r="S2070" s="113" t="inlineStr">
        <is>
          <t>6C</t>
        </is>
      </c>
      <c r="T2070" t="n">
        <v>5.55</v>
      </c>
      <c r="U2070" t="inlineStr">
        <is>
          <t>LA RUCHE LOGISTIQUE</t>
        </is>
      </c>
      <c r="W2070" s="8">
        <f>IF(C2070&lt;&gt;2,"",IF(S2070="5X","5XK",IF(S2070="5Y","5YK",IF(S2070="6B","6BK",IF(S2070="6C","6CK","")))))</f>
        <v/>
      </c>
      <c r="X2070" s="8">
        <f>IF(S2070="6B",_xlfn.XLOOKUP(H2070,'Zoning 2shop'!A:A,'Zoning 2shop'!B:B),IF(S2070="6C",_xlfn.XLOOKUP(G2070,'Zoning 2shop'!C:C,'Zoning 2shop'!D:D),""))</f>
        <v/>
      </c>
      <c r="Y2070" s="112">
        <f>AB2070/Z2070</f>
        <v/>
      </c>
      <c r="Z2070" s="4">
        <f>T2070</f>
        <v/>
      </c>
      <c r="AA2070" s="4">
        <f>IF(OR(S2070="6C",S2070="6B",S2070="5X",S2070="5Y"),0.08,0.5)</f>
        <v/>
      </c>
      <c r="AB2070" s="4">
        <f>$AG$5/$AG$2*Z2070</f>
        <v/>
      </c>
      <c r="AC2070" s="19">
        <f>Z2070+AA2070</f>
        <v/>
      </c>
      <c r="AD2070" s="8">
        <f>IF(COUNTIF(Catégories!A:A,N2070)=0,"catégorie inconnue",LOOKUP(N2070,Catégories!A:A,Catégories!B:B))</f>
        <v/>
      </c>
      <c r="AE2070" s="21">
        <f>SUM(Z2070:AB2070)</f>
        <v/>
      </c>
    </row>
    <row r="2071" hidden="1" s="101">
      <c r="B2071" t="inlineStr">
        <is>
          <t>13624021</t>
        </is>
      </c>
      <c r="C2071" t="inlineStr">
        <is>
          <t>2</t>
        </is>
      </c>
      <c r="D2071" t="n">
        <v>46168</v>
      </c>
      <c r="E2071" t="inlineStr">
        <is>
          <t>93133</t>
        </is>
      </c>
      <c r="F2071" t="inlineStr">
        <is>
          <t>21320</t>
        </is>
      </c>
      <c r="G2071" t="inlineStr">
        <is>
          <t>DE</t>
        </is>
      </c>
      <c r="H2071" t="inlineStr">
        <is>
          <t>FR</t>
        </is>
      </c>
      <c r="I2071" t="inlineStr">
        <is>
          <t>114451</t>
        </is>
      </c>
      <c r="J2071" t="inlineStr">
        <is>
          <t>114451</t>
        </is>
      </c>
      <c r="K2071" t="inlineStr">
        <is>
          <t>999999</t>
        </is>
      </c>
      <c r="L2071" t="inlineStr">
        <is>
          <t>XT414569504TS</t>
        </is>
      </c>
      <c r="M2071" t="inlineStr">
        <is>
          <t>N</t>
        </is>
      </c>
      <c r="N2071" t="inlineStr">
        <is>
          <t>Transport</t>
        </is>
      </c>
      <c r="O2071" t="inlineStr">
        <is>
          <t>N</t>
        </is>
      </c>
      <c r="P2071" t="inlineStr">
        <is>
          <t>S</t>
        </is>
      </c>
      <c r="Q2071" t="inlineStr">
        <is>
          <t>ZA</t>
        </is>
      </c>
      <c r="R2071" t="n">
        <v>4.266</v>
      </c>
      <c r="S2071" s="113" t="inlineStr">
        <is>
          <t>6C</t>
        </is>
      </c>
      <c r="T2071" t="n">
        <v>9.69</v>
      </c>
      <c r="U2071" t="inlineStr">
        <is>
          <t>LA RUCHE LOGISTIQUE</t>
        </is>
      </c>
      <c r="W2071" s="8">
        <f>IF(C2071&lt;&gt;2,"",IF(S2071="5X","5XK",IF(S2071="5Y","5YK",IF(S2071="6B","6BK",IF(S2071="6C","6CK","")))))</f>
        <v/>
      </c>
      <c r="X2071" s="8">
        <f>IF(S2071="6B",_xlfn.XLOOKUP(H2071,'Zoning 2shop'!A:A,'Zoning 2shop'!B:B),IF(S2071="6C",_xlfn.XLOOKUP(G2071,'Zoning 2shop'!C:C,'Zoning 2shop'!D:D),""))</f>
        <v/>
      </c>
      <c r="Y2071" s="112">
        <f>AB2071/Z2071</f>
        <v/>
      </c>
      <c r="Z2071" s="4">
        <f>T2071</f>
        <v/>
      </c>
      <c r="AA2071" s="4">
        <f>IF(OR(S2071="6C",S2071="6B",S2071="5X",S2071="5Y"),0.08,0.5)</f>
        <v/>
      </c>
      <c r="AB2071" s="4">
        <f>$AG$5/$AG$2*Z2071</f>
        <v/>
      </c>
      <c r="AC2071" s="19">
        <f>Z2071+AA2071</f>
        <v/>
      </c>
      <c r="AD2071" s="8">
        <f>IF(COUNTIF(Catégories!A:A,N2071)=0,"catégorie inconnue",LOOKUP(N2071,Catégories!A:A,Catégories!B:B))</f>
        <v/>
      </c>
      <c r="AE2071" s="21">
        <f>SUM(Z2071:AB2071)</f>
        <v/>
      </c>
    </row>
    <row r="2072" hidden="1" s="101">
      <c r="B2072" t="inlineStr">
        <is>
          <t>13624021</t>
        </is>
      </c>
      <c r="C2072" t="inlineStr">
        <is>
          <t>2</t>
        </is>
      </c>
      <c r="D2072" t="n">
        <v>46168</v>
      </c>
      <c r="E2072" t="inlineStr">
        <is>
          <t>66620</t>
        </is>
      </c>
      <c r="F2072" t="inlineStr">
        <is>
          <t>21320</t>
        </is>
      </c>
      <c r="G2072" t="inlineStr">
        <is>
          <t>DE</t>
        </is>
      </c>
      <c r="H2072" t="inlineStr">
        <is>
          <t>FR</t>
        </is>
      </c>
      <c r="I2072" t="inlineStr">
        <is>
          <t>112915</t>
        </is>
      </c>
      <c r="J2072" t="inlineStr">
        <is>
          <t>112915</t>
        </is>
      </c>
      <c r="K2072" t="inlineStr">
        <is>
          <t>999999</t>
        </is>
      </c>
      <c r="L2072" t="inlineStr">
        <is>
          <t>XT414569725TS</t>
        </is>
      </c>
      <c r="M2072" t="inlineStr">
        <is>
          <t>N</t>
        </is>
      </c>
      <c r="N2072" t="inlineStr">
        <is>
          <t>Transport</t>
        </is>
      </c>
      <c r="O2072" t="inlineStr">
        <is>
          <t>N</t>
        </is>
      </c>
      <c r="P2072" t="inlineStr">
        <is>
          <t>S</t>
        </is>
      </c>
      <c r="Q2072" t="inlineStr">
        <is>
          <t>ZA</t>
        </is>
      </c>
      <c r="R2072" t="n">
        <v>4.678</v>
      </c>
      <c r="S2072" s="113" t="inlineStr">
        <is>
          <t>6C</t>
        </is>
      </c>
      <c r="T2072" t="n">
        <v>9.69</v>
      </c>
      <c r="U2072" t="inlineStr">
        <is>
          <t>LA RUCHE LOGISTIQUE</t>
        </is>
      </c>
      <c r="W2072" s="8">
        <f>IF(C2072&lt;&gt;2,"",IF(S2072="5X","5XK",IF(S2072="5Y","5YK",IF(S2072="6B","6BK",IF(S2072="6C","6CK","")))))</f>
        <v/>
      </c>
      <c r="X2072" s="8">
        <f>IF(S2072="6B",_xlfn.XLOOKUP(H2072,'Zoning 2shop'!A:A,'Zoning 2shop'!B:B),IF(S2072="6C",_xlfn.XLOOKUP(G2072,'Zoning 2shop'!C:C,'Zoning 2shop'!D:D),""))</f>
        <v/>
      </c>
      <c r="Y2072" s="112">
        <f>AB2072/Z2072</f>
        <v/>
      </c>
      <c r="Z2072" s="4">
        <f>T2072</f>
        <v/>
      </c>
      <c r="AA2072" s="4">
        <f>IF(OR(S2072="6C",S2072="6B",S2072="5X",S2072="5Y"),0.08,0.5)</f>
        <v/>
      </c>
      <c r="AB2072" s="4">
        <f>$AG$5/$AG$2*Z2072</f>
        <v/>
      </c>
      <c r="AC2072" s="19">
        <f>Z2072+AA2072</f>
        <v/>
      </c>
      <c r="AD2072" s="8">
        <f>IF(COUNTIF(Catégories!A:A,N2072)=0,"catégorie inconnue",LOOKUP(N2072,Catégories!A:A,Catégories!B:B))</f>
        <v/>
      </c>
      <c r="AE2072" s="21">
        <f>SUM(Z2072:AB2072)</f>
        <v/>
      </c>
    </row>
    <row r="2073" hidden="1" s="101">
      <c r="B2073" t="inlineStr">
        <is>
          <t>13624021</t>
        </is>
      </c>
      <c r="C2073" t="inlineStr">
        <is>
          <t>2</t>
        </is>
      </c>
      <c r="D2073" t="n">
        <v>46168</v>
      </c>
      <c r="E2073" t="inlineStr">
        <is>
          <t>93133</t>
        </is>
      </c>
      <c r="F2073" t="inlineStr">
        <is>
          <t>21320</t>
        </is>
      </c>
      <c r="G2073" t="inlineStr">
        <is>
          <t>DE</t>
        </is>
      </c>
      <c r="H2073" t="inlineStr">
        <is>
          <t>FR</t>
        </is>
      </c>
      <c r="I2073" t="inlineStr">
        <is>
          <t>113376</t>
        </is>
      </c>
      <c r="J2073" t="inlineStr">
        <is>
          <t>113376</t>
        </is>
      </c>
      <c r="K2073" t="inlineStr">
        <is>
          <t>999999</t>
        </is>
      </c>
      <c r="L2073" t="inlineStr">
        <is>
          <t>XT414569742TS</t>
        </is>
      </c>
      <c r="M2073" t="inlineStr">
        <is>
          <t>N</t>
        </is>
      </c>
      <c r="N2073" t="inlineStr">
        <is>
          <t>Transport</t>
        </is>
      </c>
      <c r="O2073" t="inlineStr">
        <is>
          <t>N</t>
        </is>
      </c>
      <c r="P2073" t="inlineStr">
        <is>
          <t>S</t>
        </is>
      </c>
      <c r="Q2073" t="inlineStr">
        <is>
          <t>ZA</t>
        </is>
      </c>
      <c r="R2073" t="n">
        <v>0.18</v>
      </c>
      <c r="S2073" s="113" t="inlineStr">
        <is>
          <t>6C</t>
        </is>
      </c>
      <c r="T2073" t="n">
        <v>5.33</v>
      </c>
      <c r="U2073" t="inlineStr">
        <is>
          <t>LA RUCHE LOGISTIQUE</t>
        </is>
      </c>
      <c r="W2073" s="8">
        <f>IF(C2073&lt;&gt;2,"",IF(S2073="5X","5XK",IF(S2073="5Y","5YK",IF(S2073="6B","6BK",IF(S2073="6C","6CK","")))))</f>
        <v/>
      </c>
      <c r="X2073" s="8">
        <f>IF(S2073="6B",_xlfn.XLOOKUP(H2073,'Zoning 2shop'!A:A,'Zoning 2shop'!B:B),IF(S2073="6C",_xlfn.XLOOKUP(G2073,'Zoning 2shop'!C:C,'Zoning 2shop'!D:D),""))</f>
        <v/>
      </c>
      <c r="Y2073" s="112">
        <f>AB2073/Z2073</f>
        <v/>
      </c>
      <c r="Z2073" s="4">
        <f>T2073</f>
        <v/>
      </c>
      <c r="AA2073" s="4">
        <f>IF(OR(S2073="6C",S2073="6B",S2073="5X",S2073="5Y"),0.08,0.5)</f>
        <v/>
      </c>
      <c r="AB2073" s="4">
        <f>$AG$5/$AG$2*Z2073</f>
        <v/>
      </c>
      <c r="AC2073" s="19">
        <f>Z2073+AA2073</f>
        <v/>
      </c>
      <c r="AD2073" s="8">
        <f>IF(COUNTIF(Catégories!A:A,N2073)=0,"catégorie inconnue",LOOKUP(N2073,Catégories!A:A,Catégories!B:B))</f>
        <v/>
      </c>
      <c r="AE2073" s="21">
        <f>SUM(Z2073:AB2073)</f>
        <v/>
      </c>
    </row>
    <row r="2074" hidden="1" s="101">
      <c r="B2074" t="inlineStr">
        <is>
          <t>13624021</t>
        </is>
      </c>
      <c r="C2074" t="inlineStr">
        <is>
          <t>2</t>
        </is>
      </c>
      <c r="D2074" t="n">
        <v>46168</v>
      </c>
      <c r="E2074" t="inlineStr">
        <is>
          <t>63477</t>
        </is>
      </c>
      <c r="F2074" t="inlineStr">
        <is>
          <t>21320</t>
        </is>
      </c>
      <c r="G2074" t="inlineStr">
        <is>
          <t>DE</t>
        </is>
      </c>
      <c r="H2074" t="inlineStr">
        <is>
          <t>FR</t>
        </is>
      </c>
      <c r="I2074" t="inlineStr">
        <is>
          <t>113625</t>
        </is>
      </c>
      <c r="J2074" t="inlineStr">
        <is>
          <t>113625</t>
        </is>
      </c>
      <c r="K2074" t="inlineStr">
        <is>
          <t>999999</t>
        </is>
      </c>
      <c r="L2074" t="inlineStr">
        <is>
          <t>XT414569892TS</t>
        </is>
      </c>
      <c r="M2074" t="inlineStr">
        <is>
          <t>N</t>
        </is>
      </c>
      <c r="N2074" t="inlineStr">
        <is>
          <t>Transport</t>
        </is>
      </c>
      <c r="O2074" t="inlineStr">
        <is>
          <t>N</t>
        </is>
      </c>
      <c r="P2074" t="inlineStr">
        <is>
          <t>S</t>
        </is>
      </c>
      <c r="Q2074" t="inlineStr">
        <is>
          <t>ZA</t>
        </is>
      </c>
      <c r="R2074" t="n">
        <v>1.21</v>
      </c>
      <c r="S2074" s="113" t="inlineStr">
        <is>
          <t>6C</t>
        </is>
      </c>
      <c r="T2074" t="n">
        <v>5.88</v>
      </c>
      <c r="U2074" t="inlineStr">
        <is>
          <t>LA RUCHE LOGISTIQUE</t>
        </is>
      </c>
      <c r="W2074" s="8">
        <f>IF(C2074&lt;&gt;2,"",IF(S2074="5X","5XK",IF(S2074="5Y","5YK",IF(S2074="6B","6BK",IF(S2074="6C","6CK","")))))</f>
        <v/>
      </c>
      <c r="X2074" s="8">
        <f>IF(S2074="6B",_xlfn.XLOOKUP(H2074,'Zoning 2shop'!A:A,'Zoning 2shop'!B:B),IF(S2074="6C",_xlfn.XLOOKUP(G2074,'Zoning 2shop'!C:C,'Zoning 2shop'!D:D),""))</f>
        <v/>
      </c>
      <c r="Y2074" s="112">
        <f>AB2074/Z2074</f>
        <v/>
      </c>
      <c r="Z2074" s="4">
        <f>T2074</f>
        <v/>
      </c>
      <c r="AA2074" s="4">
        <f>IF(OR(S2074="6C",S2074="6B",S2074="5X",S2074="5Y"),0.08,0.5)</f>
        <v/>
      </c>
      <c r="AB2074" s="4">
        <f>$AG$5/$AG$2*Z2074</f>
        <v/>
      </c>
      <c r="AC2074" s="19">
        <f>Z2074+AA2074</f>
        <v/>
      </c>
      <c r="AD2074" s="8">
        <f>IF(COUNTIF(Catégories!A:A,N2074)=0,"catégorie inconnue",LOOKUP(N2074,Catégories!A:A,Catégories!B:B))</f>
        <v/>
      </c>
      <c r="AE2074" s="21">
        <f>SUM(Z2074:AB2074)</f>
        <v/>
      </c>
    </row>
    <row r="2075" hidden="1" s="101">
      <c r="B2075" t="inlineStr">
        <is>
          <t>13624021</t>
        </is>
      </c>
      <c r="C2075" t="inlineStr">
        <is>
          <t>2</t>
        </is>
      </c>
      <c r="D2075" t="n">
        <v>46168</v>
      </c>
      <c r="E2075" t="inlineStr">
        <is>
          <t>3452 MK</t>
        </is>
      </c>
      <c r="F2075" t="inlineStr">
        <is>
          <t>21320</t>
        </is>
      </c>
      <c r="G2075" t="inlineStr">
        <is>
          <t>NL</t>
        </is>
      </c>
      <c r="H2075" t="inlineStr">
        <is>
          <t>FR</t>
        </is>
      </c>
      <c r="I2075" t="inlineStr">
        <is>
          <t>114266</t>
        </is>
      </c>
      <c r="J2075" t="inlineStr">
        <is>
          <t>114266</t>
        </is>
      </c>
      <c r="K2075" t="inlineStr">
        <is>
          <t>999999</t>
        </is>
      </c>
      <c r="L2075" t="inlineStr">
        <is>
          <t>XT414572361TS</t>
        </is>
      </c>
      <c r="M2075" t="inlineStr">
        <is>
          <t>N</t>
        </is>
      </c>
      <c r="N2075" t="inlineStr">
        <is>
          <t>Transport</t>
        </is>
      </c>
      <c r="O2075" t="inlineStr">
        <is>
          <t>N</t>
        </is>
      </c>
      <c r="P2075" t="inlineStr">
        <is>
          <t>S</t>
        </is>
      </c>
      <c r="Q2075" t="inlineStr">
        <is>
          <t>ZA</t>
        </is>
      </c>
      <c r="R2075" t="n">
        <v>5.114</v>
      </c>
      <c r="S2075" s="113" t="inlineStr">
        <is>
          <t>6C</t>
        </is>
      </c>
      <c r="T2075" t="n">
        <v>10.35</v>
      </c>
      <c r="U2075" t="inlineStr">
        <is>
          <t>LA RUCHE LOGISTIQUE</t>
        </is>
      </c>
      <c r="W2075" s="8">
        <f>IF(C2075&lt;&gt;2,"",IF(S2075="5X","5XK",IF(S2075="5Y","5YK",IF(S2075="6B","6BK",IF(S2075="6C","6CK","")))))</f>
        <v/>
      </c>
      <c r="X2075" s="8">
        <f>IF(S2075="6B",_xlfn.XLOOKUP(H2075,'Zoning 2shop'!A:A,'Zoning 2shop'!B:B),IF(S2075="6C",_xlfn.XLOOKUP(G2075,'Zoning 2shop'!C:C,'Zoning 2shop'!D:D),""))</f>
        <v/>
      </c>
      <c r="Y2075" s="112">
        <f>AB2075/Z2075</f>
        <v/>
      </c>
      <c r="Z2075" s="4">
        <f>T2075</f>
        <v/>
      </c>
      <c r="AA2075" s="4">
        <f>IF(OR(S2075="6C",S2075="6B",S2075="5X",S2075="5Y"),0.08,0.5)</f>
        <v/>
      </c>
      <c r="AB2075" s="4">
        <f>$AG$5/$AG$2*Z2075</f>
        <v/>
      </c>
      <c r="AC2075" s="19">
        <f>Z2075+AA2075</f>
        <v/>
      </c>
      <c r="AD2075" s="8">
        <f>IF(COUNTIF(Catégories!A:A,N2075)=0,"catégorie inconnue",LOOKUP(N2075,Catégories!A:A,Catégories!B:B))</f>
        <v/>
      </c>
      <c r="AE2075" s="21">
        <f>SUM(Z2075:AB2075)</f>
        <v/>
      </c>
    </row>
    <row r="2076" hidden="1" s="101">
      <c r="B2076" t="inlineStr">
        <is>
          <t>13624021</t>
        </is>
      </c>
      <c r="C2076" t="inlineStr">
        <is>
          <t>2</t>
        </is>
      </c>
      <c r="D2076" t="n">
        <v>46168</v>
      </c>
      <c r="E2076" t="inlineStr">
        <is>
          <t>65779</t>
        </is>
      </c>
      <c r="F2076" t="inlineStr">
        <is>
          <t>21320</t>
        </is>
      </c>
      <c r="G2076" t="inlineStr">
        <is>
          <t>DE</t>
        </is>
      </c>
      <c r="H2076" t="inlineStr">
        <is>
          <t>FR</t>
        </is>
      </c>
      <c r="I2076" t="inlineStr">
        <is>
          <t>112658</t>
        </is>
      </c>
      <c r="J2076" t="inlineStr">
        <is>
          <t>112658</t>
        </is>
      </c>
      <c r="K2076" t="inlineStr">
        <is>
          <t>999999</t>
        </is>
      </c>
      <c r="L2076" t="inlineStr">
        <is>
          <t>XT414572534TS</t>
        </is>
      </c>
      <c r="M2076" t="inlineStr">
        <is>
          <t>N</t>
        </is>
      </c>
      <c r="N2076" t="inlineStr">
        <is>
          <t>Transport</t>
        </is>
      </c>
      <c r="O2076" t="inlineStr">
        <is>
          <t>N</t>
        </is>
      </c>
      <c r="P2076" t="inlineStr">
        <is>
          <t>S</t>
        </is>
      </c>
      <c r="Q2076" t="inlineStr">
        <is>
          <t>ZA</t>
        </is>
      </c>
      <c r="R2076" t="n">
        <v>5.848</v>
      </c>
      <c r="S2076" s="113" t="inlineStr">
        <is>
          <t>6C</t>
        </is>
      </c>
      <c r="T2076" t="n">
        <v>10.35</v>
      </c>
      <c r="U2076" t="inlineStr">
        <is>
          <t>LA RUCHE LOGISTIQUE</t>
        </is>
      </c>
      <c r="W2076" s="8">
        <f>IF(C2076&lt;&gt;2,"",IF(S2076="5X","5XK",IF(S2076="5Y","5YK",IF(S2076="6B","6BK",IF(S2076="6C","6CK","")))))</f>
        <v/>
      </c>
      <c r="X2076" s="8">
        <f>IF(S2076="6B",_xlfn.XLOOKUP(H2076,'Zoning 2shop'!A:A,'Zoning 2shop'!B:B),IF(S2076="6C",_xlfn.XLOOKUP(G2076,'Zoning 2shop'!C:C,'Zoning 2shop'!D:D),""))</f>
        <v/>
      </c>
      <c r="Y2076" s="112">
        <f>AB2076/Z2076</f>
        <v/>
      </c>
      <c r="Z2076" s="4">
        <f>T2076</f>
        <v/>
      </c>
      <c r="AA2076" s="4">
        <f>IF(OR(S2076="6C",S2076="6B",S2076="5X",S2076="5Y"),0.08,0.5)</f>
        <v/>
      </c>
      <c r="AB2076" s="4">
        <f>$AG$5/$AG$2*Z2076</f>
        <v/>
      </c>
      <c r="AC2076" s="19">
        <f>Z2076+AA2076</f>
        <v/>
      </c>
      <c r="AD2076" s="8">
        <f>IF(COUNTIF(Catégories!A:A,N2076)=0,"catégorie inconnue",LOOKUP(N2076,Catégories!A:A,Catégories!B:B))</f>
        <v/>
      </c>
      <c r="AE2076" s="21">
        <f>SUM(Z2076:AB2076)</f>
        <v/>
      </c>
    </row>
    <row r="2077" hidden="1" s="101">
      <c r="B2077" t="inlineStr">
        <is>
          <t>13624021</t>
        </is>
      </c>
      <c r="C2077" t="inlineStr">
        <is>
          <t>2</t>
        </is>
      </c>
      <c r="D2077" t="n">
        <v>46168</v>
      </c>
      <c r="E2077" t="inlineStr">
        <is>
          <t>70378</t>
        </is>
      </c>
      <c r="F2077" t="inlineStr">
        <is>
          <t>21320</t>
        </is>
      </c>
      <c r="G2077" t="inlineStr">
        <is>
          <t>DE</t>
        </is>
      </c>
      <c r="H2077" t="inlineStr">
        <is>
          <t>FR</t>
        </is>
      </c>
      <c r="I2077" t="inlineStr">
        <is>
          <t>113991</t>
        </is>
      </c>
      <c r="J2077" t="inlineStr">
        <is>
          <t>113991</t>
        </is>
      </c>
      <c r="K2077" t="inlineStr">
        <is>
          <t>999999</t>
        </is>
      </c>
      <c r="L2077" t="inlineStr">
        <is>
          <t>XT414573866TS</t>
        </is>
      </c>
      <c r="M2077" t="inlineStr">
        <is>
          <t>N</t>
        </is>
      </c>
      <c r="N2077" t="inlineStr">
        <is>
          <t>Transport</t>
        </is>
      </c>
      <c r="O2077" t="inlineStr">
        <is>
          <t>N</t>
        </is>
      </c>
      <c r="P2077" t="inlineStr">
        <is>
          <t>S</t>
        </is>
      </c>
      <c r="Q2077" t="inlineStr">
        <is>
          <t>ZA</t>
        </is>
      </c>
      <c r="R2077" t="n">
        <v>0.13</v>
      </c>
      <c r="S2077" s="113" t="inlineStr">
        <is>
          <t>6C</t>
        </is>
      </c>
      <c r="T2077" t="n">
        <v>5.33</v>
      </c>
      <c r="U2077" t="inlineStr">
        <is>
          <t>LA RUCHE LOGISTIQUE</t>
        </is>
      </c>
      <c r="W2077" s="8">
        <f>IF(C2077&lt;&gt;2,"",IF(S2077="5X","5XK",IF(S2077="5Y","5YK",IF(S2077="6B","6BK",IF(S2077="6C","6CK","")))))</f>
        <v/>
      </c>
      <c r="X2077" s="8">
        <f>IF(S2077="6B",_xlfn.XLOOKUP(H2077,'Zoning 2shop'!A:A,'Zoning 2shop'!B:B),IF(S2077="6C",_xlfn.XLOOKUP(G2077,'Zoning 2shop'!C:C,'Zoning 2shop'!D:D),""))</f>
        <v/>
      </c>
      <c r="Y2077" s="112">
        <f>AB2077/Z2077</f>
        <v/>
      </c>
      <c r="Z2077" s="4">
        <f>T2077</f>
        <v/>
      </c>
      <c r="AA2077" s="4">
        <f>IF(OR(S2077="6C",S2077="6B",S2077="5X",S2077="5Y"),0.08,0.5)</f>
        <v/>
      </c>
      <c r="AB2077" s="4">
        <f>$AG$5/$AG$2*Z2077</f>
        <v/>
      </c>
      <c r="AC2077" s="19">
        <f>Z2077+AA2077</f>
        <v/>
      </c>
      <c r="AD2077" s="8">
        <f>IF(COUNTIF(Catégories!A:A,N2077)=0,"catégorie inconnue",LOOKUP(N2077,Catégories!A:A,Catégories!B:B))</f>
        <v/>
      </c>
      <c r="AE2077" s="21">
        <f>SUM(Z2077:AB2077)</f>
        <v/>
      </c>
    </row>
    <row r="2078" hidden="1" s="101">
      <c r="B2078" t="inlineStr">
        <is>
          <t>13624021</t>
        </is>
      </c>
      <c r="C2078" t="inlineStr">
        <is>
          <t>2</t>
        </is>
      </c>
      <c r="D2078" t="n">
        <v>46169</v>
      </c>
      <c r="E2078" t="inlineStr">
        <is>
          <t>40239</t>
        </is>
      </c>
      <c r="F2078" t="inlineStr">
        <is>
          <t>21320</t>
        </is>
      </c>
      <c r="G2078" t="inlineStr">
        <is>
          <t>DE</t>
        </is>
      </c>
      <c r="H2078" t="inlineStr">
        <is>
          <t>FR</t>
        </is>
      </c>
      <c r="I2078" t="inlineStr">
        <is>
          <t>112454</t>
        </is>
      </c>
      <c r="J2078" t="inlineStr">
        <is>
          <t>112454</t>
        </is>
      </c>
      <c r="K2078" t="inlineStr">
        <is>
          <t>999999</t>
        </is>
      </c>
      <c r="L2078" t="inlineStr">
        <is>
          <t>XT414575592TS</t>
        </is>
      </c>
      <c r="M2078" t="inlineStr">
        <is>
          <t>N</t>
        </is>
      </c>
      <c r="N2078" t="inlineStr">
        <is>
          <t>Transport</t>
        </is>
      </c>
      <c r="O2078" t="inlineStr">
        <is>
          <t>N</t>
        </is>
      </c>
      <c r="P2078" t="inlineStr">
        <is>
          <t>S</t>
        </is>
      </c>
      <c r="Q2078" t="inlineStr">
        <is>
          <t>ZA</t>
        </is>
      </c>
      <c r="R2078" t="n">
        <v>0.4</v>
      </c>
      <c r="S2078" s="113" t="inlineStr">
        <is>
          <t>6C</t>
        </is>
      </c>
      <c r="T2078" t="n">
        <v>5.33</v>
      </c>
      <c r="U2078" t="inlineStr">
        <is>
          <t>LA RUCHE LOGISTIQUE</t>
        </is>
      </c>
      <c r="W2078" s="8">
        <f>IF(C2078&lt;&gt;2,"",IF(S2078="5X","5XK",IF(S2078="5Y","5YK",IF(S2078="6B","6BK",IF(S2078="6C","6CK","")))))</f>
        <v/>
      </c>
      <c r="X2078" s="8">
        <f>IF(S2078="6B",_xlfn.XLOOKUP(H2078,'Zoning 2shop'!A:A,'Zoning 2shop'!B:B),IF(S2078="6C",_xlfn.XLOOKUP(G2078,'Zoning 2shop'!C:C,'Zoning 2shop'!D:D),""))</f>
        <v/>
      </c>
      <c r="Y2078" s="112">
        <f>AB2078/Z2078</f>
        <v/>
      </c>
      <c r="Z2078" s="4">
        <f>T2078</f>
        <v/>
      </c>
      <c r="AA2078" s="4">
        <f>IF(OR(S2078="6C",S2078="6B",S2078="5X",S2078="5Y"),0.08,0.5)</f>
        <v/>
      </c>
      <c r="AB2078" s="4">
        <f>$AG$5/$AG$2*Z2078</f>
        <v/>
      </c>
      <c r="AC2078" s="19">
        <f>Z2078+AA2078</f>
        <v/>
      </c>
      <c r="AD2078" s="8">
        <f>IF(COUNTIF(Catégories!A:A,N2078)=0,"catégorie inconnue",LOOKUP(N2078,Catégories!A:A,Catégories!B:B))</f>
        <v/>
      </c>
      <c r="AE2078" s="21">
        <f>SUM(Z2078:AB2078)</f>
        <v/>
      </c>
    </row>
    <row r="2079" hidden="1" s="101">
      <c r="B2079" t="inlineStr">
        <is>
          <t>13624021</t>
        </is>
      </c>
      <c r="C2079" t="inlineStr">
        <is>
          <t>2</t>
        </is>
      </c>
      <c r="D2079" t="n">
        <v>46169</v>
      </c>
      <c r="E2079" t="inlineStr">
        <is>
          <t>80335</t>
        </is>
      </c>
      <c r="F2079" t="inlineStr">
        <is>
          <t>21320</t>
        </is>
      </c>
      <c r="G2079" t="inlineStr">
        <is>
          <t>DE</t>
        </is>
      </c>
      <c r="H2079" t="inlineStr">
        <is>
          <t>FR</t>
        </is>
      </c>
      <c r="I2079" t="inlineStr">
        <is>
          <t>112941</t>
        </is>
      </c>
      <c r="J2079" t="inlineStr">
        <is>
          <t>112941</t>
        </is>
      </c>
      <c r="K2079" t="inlineStr">
        <is>
          <t>999999</t>
        </is>
      </c>
      <c r="L2079" t="inlineStr">
        <is>
          <t>XT414577939TS</t>
        </is>
      </c>
      <c r="M2079" t="inlineStr">
        <is>
          <t>N</t>
        </is>
      </c>
      <c r="N2079" t="inlineStr">
        <is>
          <t>Transport</t>
        </is>
      </c>
      <c r="O2079" t="inlineStr">
        <is>
          <t>N</t>
        </is>
      </c>
      <c r="P2079" t="inlineStr">
        <is>
          <t>S</t>
        </is>
      </c>
      <c r="Q2079" t="inlineStr">
        <is>
          <t>ZA</t>
        </is>
      </c>
      <c r="R2079" t="n">
        <v>0.24</v>
      </c>
      <c r="S2079" s="113" t="inlineStr">
        <is>
          <t>6C</t>
        </is>
      </c>
      <c r="T2079" t="n">
        <v>5.33</v>
      </c>
      <c r="U2079" t="inlineStr">
        <is>
          <t>LA RUCHE LOGISTIQUE</t>
        </is>
      </c>
      <c r="W2079" s="8">
        <f>IF(C2079&lt;&gt;2,"",IF(S2079="5X","5XK",IF(S2079="5Y","5YK",IF(S2079="6B","6BK",IF(S2079="6C","6CK","")))))</f>
        <v/>
      </c>
      <c r="X2079" s="8">
        <f>IF(S2079="6B",_xlfn.XLOOKUP(H2079,'Zoning 2shop'!A:A,'Zoning 2shop'!B:B),IF(S2079="6C",_xlfn.XLOOKUP(G2079,'Zoning 2shop'!C:C,'Zoning 2shop'!D:D),""))</f>
        <v/>
      </c>
      <c r="Y2079" s="112">
        <f>AB2079/Z2079</f>
        <v/>
      </c>
      <c r="Z2079" s="4">
        <f>T2079</f>
        <v/>
      </c>
      <c r="AA2079" s="4">
        <f>IF(OR(S2079="6C",S2079="6B",S2079="5X",S2079="5Y"),0.08,0.5)</f>
        <v/>
      </c>
      <c r="AB2079" s="4">
        <f>$AG$5/$AG$2*Z2079</f>
        <v/>
      </c>
      <c r="AC2079" s="19">
        <f>Z2079+AA2079</f>
        <v/>
      </c>
      <c r="AD2079" s="8">
        <f>IF(COUNTIF(Catégories!A:A,N2079)=0,"catégorie inconnue",LOOKUP(N2079,Catégories!A:A,Catégories!B:B))</f>
        <v/>
      </c>
      <c r="AE2079" s="21">
        <f>SUM(Z2079:AB2079)</f>
        <v/>
      </c>
    </row>
    <row r="2080" hidden="1" s="101">
      <c r="B2080" t="inlineStr">
        <is>
          <t>13624021</t>
        </is>
      </c>
      <c r="C2080" t="inlineStr">
        <is>
          <t>2</t>
        </is>
      </c>
      <c r="D2080" t="n">
        <v>46169</v>
      </c>
      <c r="E2080" t="inlineStr">
        <is>
          <t>47012</t>
        </is>
      </c>
      <c r="F2080" t="inlineStr">
        <is>
          <t>21320</t>
        </is>
      </c>
      <c r="G2080" t="inlineStr">
        <is>
          <t>ES</t>
        </is>
      </c>
      <c r="H2080" t="inlineStr">
        <is>
          <t>FR</t>
        </is>
      </c>
      <c r="I2080" t="inlineStr">
        <is>
          <t>110735</t>
        </is>
      </c>
      <c r="J2080" t="inlineStr">
        <is>
          <t>110735</t>
        </is>
      </c>
      <c r="K2080" t="inlineStr">
        <is>
          <t>999999</t>
        </is>
      </c>
      <c r="L2080" t="inlineStr">
        <is>
          <t>XT414578276TS</t>
        </is>
      </c>
      <c r="M2080" t="inlineStr">
        <is>
          <t>N</t>
        </is>
      </c>
      <c r="N2080" t="inlineStr">
        <is>
          <t>Transport</t>
        </is>
      </c>
      <c r="O2080" t="inlineStr">
        <is>
          <t>N</t>
        </is>
      </c>
      <c r="P2080" t="inlineStr">
        <is>
          <t>S</t>
        </is>
      </c>
      <c r="Q2080" t="inlineStr">
        <is>
          <t>ZA</t>
        </is>
      </c>
      <c r="R2080" t="n">
        <v>1.67</v>
      </c>
      <c r="S2080" s="113" t="inlineStr">
        <is>
          <t>6C</t>
        </is>
      </c>
      <c r="T2080" t="n">
        <v>6.95</v>
      </c>
      <c r="U2080" t="inlineStr">
        <is>
          <t>LA RUCHE LOGISTIQUE</t>
        </is>
      </c>
      <c r="W2080" s="8">
        <f>IF(C2080&lt;&gt;2,"",IF(S2080="5X","5XK",IF(S2080="5Y","5YK",IF(S2080="6B","6BK",IF(S2080="6C","6CK","")))))</f>
        <v/>
      </c>
      <c r="X2080" s="8">
        <f>IF(S2080="6B",_xlfn.XLOOKUP(H2080,'Zoning 2shop'!A:A,'Zoning 2shop'!B:B),IF(S2080="6C",_xlfn.XLOOKUP(G2080,'Zoning 2shop'!C:C,'Zoning 2shop'!D:D),""))</f>
        <v/>
      </c>
      <c r="Y2080" s="112">
        <f>AB2080/Z2080</f>
        <v/>
      </c>
      <c r="Z2080" s="4">
        <f>T2080</f>
        <v/>
      </c>
      <c r="AA2080" s="4">
        <f>IF(OR(S2080="6C",S2080="6B",S2080="5X",S2080="5Y"),0.08,0.5)</f>
        <v/>
      </c>
      <c r="AB2080" s="4">
        <f>$AG$5/$AG$2*Z2080</f>
        <v/>
      </c>
      <c r="AC2080" s="19">
        <f>Z2080+AA2080</f>
        <v/>
      </c>
      <c r="AD2080" s="8">
        <f>IF(COUNTIF(Catégories!A:A,N2080)=0,"catégorie inconnue",LOOKUP(N2080,Catégories!A:A,Catégories!B:B))</f>
        <v/>
      </c>
      <c r="AE2080" s="21">
        <f>SUM(Z2080:AB2080)</f>
        <v/>
      </c>
    </row>
    <row r="2081" hidden="1" s="101">
      <c r="B2081" t="inlineStr">
        <is>
          <t>13624021</t>
        </is>
      </c>
      <c r="C2081" t="inlineStr">
        <is>
          <t>2</t>
        </is>
      </c>
      <c r="D2081" t="n">
        <v>46169</v>
      </c>
      <c r="E2081" t="inlineStr">
        <is>
          <t>85445</t>
        </is>
      </c>
      <c r="F2081" t="inlineStr">
        <is>
          <t>21320</t>
        </is>
      </c>
      <c r="G2081" t="inlineStr">
        <is>
          <t>DE</t>
        </is>
      </c>
      <c r="H2081" t="inlineStr">
        <is>
          <t>FR</t>
        </is>
      </c>
      <c r="I2081" t="inlineStr">
        <is>
          <t>111060</t>
        </is>
      </c>
      <c r="J2081" t="inlineStr">
        <is>
          <t>111060</t>
        </is>
      </c>
      <c r="K2081" t="inlineStr">
        <is>
          <t>999999</t>
        </is>
      </c>
      <c r="L2081" t="inlineStr">
        <is>
          <t>XT414582845TS</t>
        </is>
      </c>
      <c r="M2081" t="inlineStr">
        <is>
          <t>N</t>
        </is>
      </c>
      <c r="N2081" t="inlineStr">
        <is>
          <t>Transport</t>
        </is>
      </c>
      <c r="O2081" t="inlineStr">
        <is>
          <t>N</t>
        </is>
      </c>
      <c r="P2081" t="inlineStr">
        <is>
          <t>S</t>
        </is>
      </c>
      <c r="Q2081" t="inlineStr">
        <is>
          <t>ZA</t>
        </is>
      </c>
      <c r="R2081" t="n">
        <v>0.4</v>
      </c>
      <c r="S2081" s="113" t="inlineStr">
        <is>
          <t>6C</t>
        </is>
      </c>
      <c r="T2081" t="n">
        <v>5.33</v>
      </c>
      <c r="U2081" t="inlineStr">
        <is>
          <t>LA RUCHE LOGISTIQUE</t>
        </is>
      </c>
      <c r="W2081" s="8">
        <f>IF(C2081&lt;&gt;2,"",IF(S2081="5X","5XK",IF(S2081="5Y","5YK",IF(S2081="6B","6BK",IF(S2081="6C","6CK","")))))</f>
        <v/>
      </c>
      <c r="X2081" s="8">
        <f>IF(S2081="6B",_xlfn.XLOOKUP(H2081,'Zoning 2shop'!A:A,'Zoning 2shop'!B:B),IF(S2081="6C",_xlfn.XLOOKUP(G2081,'Zoning 2shop'!C:C,'Zoning 2shop'!D:D),""))</f>
        <v/>
      </c>
      <c r="Y2081" s="112">
        <f>AB2081/Z2081</f>
        <v/>
      </c>
      <c r="Z2081" s="4">
        <f>T2081</f>
        <v/>
      </c>
      <c r="AA2081" s="4">
        <f>IF(OR(S2081="6C",S2081="6B",S2081="5X",S2081="5Y"),0.08,0.5)</f>
        <v/>
      </c>
      <c r="AB2081" s="4">
        <f>$AG$5/$AG$2*Z2081</f>
        <v/>
      </c>
      <c r="AC2081" s="19">
        <f>Z2081+AA2081</f>
        <v/>
      </c>
      <c r="AD2081" s="8">
        <f>IF(COUNTIF(Catégories!A:A,N2081)=0,"catégorie inconnue",LOOKUP(N2081,Catégories!A:A,Catégories!B:B))</f>
        <v/>
      </c>
      <c r="AE2081" s="21">
        <f>SUM(Z2081:AB2081)</f>
        <v/>
      </c>
    </row>
    <row r="2082" hidden="1" s="101">
      <c r="B2082" t="inlineStr">
        <is>
          <t>13624021</t>
        </is>
      </c>
      <c r="C2082" t="inlineStr">
        <is>
          <t>2</t>
        </is>
      </c>
      <c r="D2082" t="n">
        <v>46169</v>
      </c>
      <c r="E2082" t="inlineStr">
        <is>
          <t>65185</t>
        </is>
      </c>
      <c r="F2082" t="inlineStr">
        <is>
          <t>21320</t>
        </is>
      </c>
      <c r="G2082" t="inlineStr">
        <is>
          <t>DE</t>
        </is>
      </c>
      <c r="H2082" t="inlineStr">
        <is>
          <t>FR</t>
        </is>
      </c>
      <c r="I2082" t="inlineStr">
        <is>
          <t>112223</t>
        </is>
      </c>
      <c r="J2082" t="inlineStr">
        <is>
          <t>112223</t>
        </is>
      </c>
      <c r="K2082" t="inlineStr">
        <is>
          <t>999999</t>
        </is>
      </c>
      <c r="L2082" t="inlineStr">
        <is>
          <t>XT414583191TS</t>
        </is>
      </c>
      <c r="M2082" t="inlineStr">
        <is>
          <t>N</t>
        </is>
      </c>
      <c r="N2082" t="inlineStr">
        <is>
          <t>Transport</t>
        </is>
      </c>
      <c r="O2082" t="inlineStr">
        <is>
          <t>N</t>
        </is>
      </c>
      <c r="P2082" t="inlineStr">
        <is>
          <t>S</t>
        </is>
      </c>
      <c r="Q2082" t="inlineStr">
        <is>
          <t>ZA</t>
        </is>
      </c>
      <c r="R2082" t="n">
        <v>1.05</v>
      </c>
      <c r="S2082" s="113" t="inlineStr">
        <is>
          <t>6C</t>
        </is>
      </c>
      <c r="T2082" t="n">
        <v>5.88</v>
      </c>
      <c r="U2082" t="inlineStr">
        <is>
          <t>LA RUCHE LOGISTIQUE</t>
        </is>
      </c>
      <c r="W2082" s="8">
        <f>IF(C2082&lt;&gt;2,"",IF(S2082="5X","5XK",IF(S2082="5Y","5YK",IF(S2082="6B","6BK",IF(S2082="6C","6CK","")))))</f>
        <v/>
      </c>
      <c r="X2082" s="8">
        <f>IF(S2082="6B",_xlfn.XLOOKUP(H2082,'Zoning 2shop'!A:A,'Zoning 2shop'!B:B),IF(S2082="6C",_xlfn.XLOOKUP(G2082,'Zoning 2shop'!C:C,'Zoning 2shop'!D:D),""))</f>
        <v/>
      </c>
      <c r="Y2082" s="112">
        <f>AB2082/Z2082</f>
        <v/>
      </c>
      <c r="Z2082" s="4">
        <f>T2082</f>
        <v/>
      </c>
      <c r="AA2082" s="4">
        <f>IF(OR(S2082="6C",S2082="6B",S2082="5X",S2082="5Y"),0.08,0.5)</f>
        <v/>
      </c>
      <c r="AB2082" s="4">
        <f>$AG$5/$AG$2*Z2082</f>
        <v/>
      </c>
      <c r="AC2082" s="19">
        <f>Z2082+AA2082</f>
        <v/>
      </c>
      <c r="AD2082" s="8">
        <f>IF(COUNTIF(Catégories!A:A,N2082)=0,"catégorie inconnue",LOOKUP(N2082,Catégories!A:A,Catégories!B:B))</f>
        <v/>
      </c>
      <c r="AE2082" s="21">
        <f>SUM(Z2082:AB2082)</f>
        <v/>
      </c>
    </row>
    <row r="2083" hidden="1" s="101">
      <c r="B2083" t="inlineStr">
        <is>
          <t>13624021</t>
        </is>
      </c>
      <c r="C2083" t="inlineStr">
        <is>
          <t>2</t>
        </is>
      </c>
      <c r="D2083" t="n">
        <v>46169</v>
      </c>
      <c r="E2083" t="inlineStr">
        <is>
          <t>13500</t>
        </is>
      </c>
      <c r="F2083" t="inlineStr">
        <is>
          <t>21320</t>
        </is>
      </c>
      <c r="G2083" t="inlineStr">
        <is>
          <t>ES</t>
        </is>
      </c>
      <c r="H2083" t="inlineStr">
        <is>
          <t>FR</t>
        </is>
      </c>
      <c r="I2083" t="inlineStr">
        <is>
          <t>113624</t>
        </is>
      </c>
      <c r="J2083" t="inlineStr">
        <is>
          <t>113624</t>
        </is>
      </c>
      <c r="K2083" t="inlineStr">
        <is>
          <t>999999</t>
        </is>
      </c>
      <c r="L2083" t="inlineStr">
        <is>
          <t>XT414583506TS</t>
        </is>
      </c>
      <c r="M2083" t="inlineStr">
        <is>
          <t>N</t>
        </is>
      </c>
      <c r="N2083" t="inlineStr">
        <is>
          <t>Transport</t>
        </is>
      </c>
      <c r="O2083" t="inlineStr">
        <is>
          <t>N</t>
        </is>
      </c>
      <c r="P2083" t="inlineStr">
        <is>
          <t>S</t>
        </is>
      </c>
      <c r="Q2083" t="inlineStr">
        <is>
          <t>ZA</t>
        </is>
      </c>
      <c r="R2083" t="n">
        <v>0.08</v>
      </c>
      <c r="S2083" s="113" t="inlineStr">
        <is>
          <t>6C</t>
        </is>
      </c>
      <c r="T2083" t="n">
        <v>6.4</v>
      </c>
      <c r="U2083" t="inlineStr">
        <is>
          <t>LA RUCHE LOGISTIQUE</t>
        </is>
      </c>
      <c r="W2083" s="8">
        <f>IF(C2083&lt;&gt;2,"",IF(S2083="5X","5XK",IF(S2083="5Y","5YK",IF(S2083="6B","6BK",IF(S2083="6C","6CK","")))))</f>
        <v/>
      </c>
      <c r="X2083" s="8">
        <f>IF(S2083="6B",_xlfn.XLOOKUP(H2083,'Zoning 2shop'!A:A,'Zoning 2shop'!B:B),IF(S2083="6C",_xlfn.XLOOKUP(G2083,'Zoning 2shop'!C:C,'Zoning 2shop'!D:D),""))</f>
        <v/>
      </c>
      <c r="Y2083" s="112">
        <f>AB2083/Z2083</f>
        <v/>
      </c>
      <c r="Z2083" s="4">
        <f>T2083</f>
        <v/>
      </c>
      <c r="AA2083" s="4">
        <f>IF(OR(S2083="6C",S2083="6B",S2083="5X",S2083="5Y"),0.08,0.5)</f>
        <v/>
      </c>
      <c r="AB2083" s="4">
        <f>$AG$5/$AG$2*Z2083</f>
        <v/>
      </c>
      <c r="AC2083" s="19">
        <f>Z2083+AA2083</f>
        <v/>
      </c>
      <c r="AD2083" s="8">
        <f>IF(COUNTIF(Catégories!A:A,N2083)=0,"catégorie inconnue",LOOKUP(N2083,Catégories!A:A,Catégories!B:B))</f>
        <v/>
      </c>
      <c r="AE2083" s="21">
        <f>SUM(Z2083:AB2083)</f>
        <v/>
      </c>
    </row>
    <row r="2084" hidden="1" s="101">
      <c r="B2084" t="inlineStr">
        <is>
          <t>13624021</t>
        </is>
      </c>
      <c r="C2084" t="inlineStr">
        <is>
          <t>2</t>
        </is>
      </c>
      <c r="D2084" t="n">
        <v>46169</v>
      </c>
      <c r="E2084" t="inlineStr">
        <is>
          <t>3010</t>
        </is>
      </c>
      <c r="F2084" t="inlineStr">
        <is>
          <t>21320</t>
        </is>
      </c>
      <c r="G2084" t="inlineStr">
        <is>
          <t>BE</t>
        </is>
      </c>
      <c r="H2084" t="inlineStr">
        <is>
          <t>FR</t>
        </is>
      </c>
      <c r="I2084" t="inlineStr">
        <is>
          <t>114693</t>
        </is>
      </c>
      <c r="J2084" t="inlineStr">
        <is>
          <t>114693</t>
        </is>
      </c>
      <c r="K2084" t="inlineStr">
        <is>
          <t>999999</t>
        </is>
      </c>
      <c r="L2084" t="inlineStr">
        <is>
          <t>XT414583656TS</t>
        </is>
      </c>
      <c r="M2084" t="inlineStr">
        <is>
          <t>N</t>
        </is>
      </c>
      <c r="N2084" t="inlineStr">
        <is>
          <t>Transport</t>
        </is>
      </c>
      <c r="O2084" t="inlineStr">
        <is>
          <t>N</t>
        </is>
      </c>
      <c r="P2084" t="inlineStr">
        <is>
          <t>S</t>
        </is>
      </c>
      <c r="Q2084" t="inlineStr">
        <is>
          <t>ZA</t>
        </is>
      </c>
      <c r="R2084" t="n">
        <v>0.29</v>
      </c>
      <c r="S2084" s="113" t="inlineStr">
        <is>
          <t>6C</t>
        </is>
      </c>
      <c r="T2084" t="n">
        <v>4.84</v>
      </c>
      <c r="U2084" t="inlineStr">
        <is>
          <t>LA RUCHE LOGISTIQUE</t>
        </is>
      </c>
      <c r="W2084" s="8">
        <f>IF(C2084&lt;&gt;2,"",IF(S2084="5X","5XK",IF(S2084="5Y","5YK",IF(S2084="6B","6BK",IF(S2084="6C","6CK","")))))</f>
        <v/>
      </c>
      <c r="X2084" s="8">
        <f>IF(S2084="6B",_xlfn.XLOOKUP(H2084,'Zoning 2shop'!A:A,'Zoning 2shop'!B:B),IF(S2084="6C",_xlfn.XLOOKUP(G2084,'Zoning 2shop'!C:C,'Zoning 2shop'!D:D),""))</f>
        <v/>
      </c>
      <c r="Y2084" s="112">
        <f>AB2084/Z2084</f>
        <v/>
      </c>
      <c r="Z2084" s="4">
        <f>T2084</f>
        <v/>
      </c>
      <c r="AA2084" s="4">
        <f>IF(OR(S2084="6C",S2084="6B",S2084="5X",S2084="5Y"),0.08,0.5)</f>
        <v/>
      </c>
      <c r="AB2084" s="4">
        <f>$AG$5/$AG$2*Z2084</f>
        <v/>
      </c>
      <c r="AC2084" s="19">
        <f>Z2084+AA2084</f>
        <v/>
      </c>
      <c r="AD2084" s="8">
        <f>IF(COUNTIF(Catégories!A:A,N2084)=0,"catégorie inconnue",LOOKUP(N2084,Catégories!A:A,Catégories!B:B))</f>
        <v/>
      </c>
      <c r="AE2084" s="21">
        <f>SUM(Z2084:AB2084)</f>
        <v/>
      </c>
    </row>
    <row r="2085" hidden="1" s="101">
      <c r="B2085" t="inlineStr">
        <is>
          <t>13624021</t>
        </is>
      </c>
      <c r="C2085" t="inlineStr">
        <is>
          <t>2</t>
        </is>
      </c>
      <c r="D2085" t="n">
        <v>46169</v>
      </c>
      <c r="E2085" t="inlineStr">
        <is>
          <t>91080</t>
        </is>
      </c>
      <c r="F2085" t="inlineStr">
        <is>
          <t>21320</t>
        </is>
      </c>
      <c r="G2085" t="inlineStr">
        <is>
          <t>DE</t>
        </is>
      </c>
      <c r="H2085" t="inlineStr">
        <is>
          <t>FR</t>
        </is>
      </c>
      <c r="I2085" t="inlineStr">
        <is>
          <t>112632</t>
        </is>
      </c>
      <c r="J2085" t="inlineStr">
        <is>
          <t>112632</t>
        </is>
      </c>
      <c r="K2085" t="inlineStr">
        <is>
          <t>999999</t>
        </is>
      </c>
      <c r="L2085" t="inlineStr">
        <is>
          <t>XT414584665TS</t>
        </is>
      </c>
      <c r="M2085" t="inlineStr">
        <is>
          <t>N</t>
        </is>
      </c>
      <c r="N2085" t="inlineStr">
        <is>
          <t>Transport</t>
        </is>
      </c>
      <c r="O2085" t="inlineStr">
        <is>
          <t>N</t>
        </is>
      </c>
      <c r="P2085" t="inlineStr">
        <is>
          <t>S</t>
        </is>
      </c>
      <c r="Q2085" t="inlineStr">
        <is>
          <t>ZA</t>
        </is>
      </c>
      <c r="R2085" t="n">
        <v>0.21</v>
      </c>
      <c r="S2085" s="113" t="inlineStr">
        <is>
          <t>6C</t>
        </is>
      </c>
      <c r="T2085" t="n">
        <v>5.33</v>
      </c>
      <c r="U2085" t="inlineStr">
        <is>
          <t>LA RUCHE LOGISTIQUE</t>
        </is>
      </c>
      <c r="W2085" s="8">
        <f>IF(C2085&lt;&gt;2,"",IF(S2085="5X","5XK",IF(S2085="5Y","5YK",IF(S2085="6B","6BK",IF(S2085="6C","6CK","")))))</f>
        <v/>
      </c>
      <c r="X2085" s="8">
        <f>IF(S2085="6B",_xlfn.XLOOKUP(H2085,'Zoning 2shop'!A:A,'Zoning 2shop'!B:B),IF(S2085="6C",_xlfn.XLOOKUP(G2085,'Zoning 2shop'!C:C,'Zoning 2shop'!D:D),""))</f>
        <v/>
      </c>
      <c r="Y2085" s="112">
        <f>AB2085/Z2085</f>
        <v/>
      </c>
      <c r="Z2085" s="4">
        <f>T2085</f>
        <v/>
      </c>
      <c r="AA2085" s="4">
        <f>IF(OR(S2085="6C",S2085="6B",S2085="5X",S2085="5Y"),0.08,0.5)</f>
        <v/>
      </c>
      <c r="AB2085" s="4">
        <f>$AG$5/$AG$2*Z2085</f>
        <v/>
      </c>
      <c r="AC2085" s="19">
        <f>Z2085+AA2085</f>
        <v/>
      </c>
      <c r="AD2085" s="8">
        <f>IF(COUNTIF(Catégories!A:A,N2085)=0,"catégorie inconnue",LOOKUP(N2085,Catégories!A:A,Catégories!B:B))</f>
        <v/>
      </c>
      <c r="AE2085" s="21">
        <f>SUM(Z2085:AB2085)</f>
        <v/>
      </c>
    </row>
    <row r="2086" hidden="1" s="101">
      <c r="B2086" t="inlineStr">
        <is>
          <t>13624021</t>
        </is>
      </c>
      <c r="C2086" t="inlineStr">
        <is>
          <t>2</t>
        </is>
      </c>
      <c r="D2086" t="n">
        <v>46169</v>
      </c>
      <c r="E2086" t="inlineStr">
        <is>
          <t>82319</t>
        </is>
      </c>
      <c r="F2086" t="inlineStr">
        <is>
          <t>21320</t>
        </is>
      </c>
      <c r="G2086" t="inlineStr">
        <is>
          <t>DE</t>
        </is>
      </c>
      <c r="H2086" t="inlineStr">
        <is>
          <t>FR</t>
        </is>
      </c>
      <c r="I2086" t="inlineStr">
        <is>
          <t>113038</t>
        </is>
      </c>
      <c r="J2086" t="inlineStr">
        <is>
          <t>113038</t>
        </is>
      </c>
      <c r="K2086" t="inlineStr">
        <is>
          <t>999999</t>
        </is>
      </c>
      <c r="L2086" t="inlineStr">
        <is>
          <t>XT414586811TS</t>
        </is>
      </c>
      <c r="M2086" t="inlineStr">
        <is>
          <t>N</t>
        </is>
      </c>
      <c r="N2086" t="inlineStr">
        <is>
          <t>Transport</t>
        </is>
      </c>
      <c r="O2086" t="inlineStr">
        <is>
          <t>N</t>
        </is>
      </c>
      <c r="P2086" t="inlineStr">
        <is>
          <t>S</t>
        </is>
      </c>
      <c r="Q2086" t="inlineStr">
        <is>
          <t>ZA</t>
        </is>
      </c>
      <c r="R2086" t="n">
        <v>4.532</v>
      </c>
      <c r="S2086" s="113" t="inlineStr">
        <is>
          <t>6C</t>
        </is>
      </c>
      <c r="T2086" t="n">
        <v>9.69</v>
      </c>
      <c r="U2086" t="inlineStr">
        <is>
          <t>LA RUCHE LOGISTIQUE</t>
        </is>
      </c>
      <c r="W2086" s="8">
        <f>IF(C2086&lt;&gt;2,"",IF(S2086="5X","5XK",IF(S2086="5Y","5YK",IF(S2086="6B","6BK",IF(S2086="6C","6CK","")))))</f>
        <v/>
      </c>
      <c r="X2086" s="8">
        <f>IF(S2086="6B",_xlfn.XLOOKUP(H2086,'Zoning 2shop'!A:A,'Zoning 2shop'!B:B),IF(S2086="6C",_xlfn.XLOOKUP(G2086,'Zoning 2shop'!C:C,'Zoning 2shop'!D:D),""))</f>
        <v/>
      </c>
      <c r="Y2086" s="112">
        <f>AB2086/Z2086</f>
        <v/>
      </c>
      <c r="Z2086" s="4">
        <f>T2086</f>
        <v/>
      </c>
      <c r="AA2086" s="4">
        <f>IF(OR(S2086="6C",S2086="6B",S2086="5X",S2086="5Y"),0.08,0.5)</f>
        <v/>
      </c>
      <c r="AB2086" s="4">
        <f>$AG$5/$AG$2*Z2086</f>
        <v/>
      </c>
      <c r="AC2086" s="19">
        <f>Z2086+AA2086</f>
        <v/>
      </c>
      <c r="AD2086" s="8">
        <f>IF(COUNTIF(Catégories!A:A,N2086)=0,"catégorie inconnue",LOOKUP(N2086,Catégories!A:A,Catégories!B:B))</f>
        <v/>
      </c>
      <c r="AE2086" s="21">
        <f>SUM(Z2086:AB2086)</f>
        <v/>
      </c>
    </row>
    <row r="2087" hidden="1" s="101">
      <c r="B2087" t="inlineStr">
        <is>
          <t>13624021</t>
        </is>
      </c>
      <c r="C2087" t="inlineStr">
        <is>
          <t>2</t>
        </is>
      </c>
      <c r="D2087" t="n">
        <v>46169</v>
      </c>
      <c r="E2087" t="inlineStr">
        <is>
          <t>71729</t>
        </is>
      </c>
      <c r="F2087" t="inlineStr">
        <is>
          <t>21320</t>
        </is>
      </c>
      <c r="G2087" t="inlineStr">
        <is>
          <t>DE</t>
        </is>
      </c>
      <c r="H2087" t="inlineStr">
        <is>
          <t>FR</t>
        </is>
      </c>
      <c r="I2087" t="inlineStr">
        <is>
          <t>112865</t>
        </is>
      </c>
      <c r="J2087" t="inlineStr">
        <is>
          <t>112865</t>
        </is>
      </c>
      <c r="K2087" t="inlineStr">
        <is>
          <t>999999</t>
        </is>
      </c>
      <c r="L2087" t="inlineStr">
        <is>
          <t>XT414587715TS</t>
        </is>
      </c>
      <c r="M2087" t="inlineStr">
        <is>
          <t>N</t>
        </is>
      </c>
      <c r="N2087" t="inlineStr">
        <is>
          <t>Transport</t>
        </is>
      </c>
      <c r="O2087" t="inlineStr">
        <is>
          <t>N</t>
        </is>
      </c>
      <c r="P2087" t="inlineStr">
        <is>
          <t>S</t>
        </is>
      </c>
      <c r="Q2087" t="inlineStr">
        <is>
          <t>ZA</t>
        </is>
      </c>
      <c r="R2087" t="n">
        <v>0.17</v>
      </c>
      <c r="S2087" s="113" t="inlineStr">
        <is>
          <t>6C</t>
        </is>
      </c>
      <c r="T2087" t="n">
        <v>5.33</v>
      </c>
      <c r="U2087" t="inlineStr">
        <is>
          <t>LA RUCHE LOGISTIQUE</t>
        </is>
      </c>
      <c r="W2087" s="8">
        <f>IF(C2087&lt;&gt;2,"",IF(S2087="5X","5XK",IF(S2087="5Y","5YK",IF(S2087="6B","6BK",IF(S2087="6C","6CK","")))))</f>
        <v/>
      </c>
      <c r="X2087" s="8">
        <f>IF(S2087="6B",_xlfn.XLOOKUP(H2087,'Zoning 2shop'!A:A,'Zoning 2shop'!B:B),IF(S2087="6C",_xlfn.XLOOKUP(G2087,'Zoning 2shop'!C:C,'Zoning 2shop'!D:D),""))</f>
        <v/>
      </c>
      <c r="Y2087" s="112">
        <f>AB2087/Z2087</f>
        <v/>
      </c>
      <c r="Z2087" s="4">
        <f>T2087</f>
        <v/>
      </c>
      <c r="AA2087" s="4">
        <f>IF(OR(S2087="6C",S2087="6B",S2087="5X",S2087="5Y"),0.08,0.5)</f>
        <v/>
      </c>
      <c r="AB2087" s="4">
        <f>$AG$5/$AG$2*Z2087</f>
        <v/>
      </c>
      <c r="AC2087" s="19">
        <f>Z2087+AA2087</f>
        <v/>
      </c>
      <c r="AD2087" s="8">
        <f>IF(COUNTIF(Catégories!A:A,N2087)=0,"catégorie inconnue",LOOKUP(N2087,Catégories!A:A,Catégories!B:B))</f>
        <v/>
      </c>
      <c r="AE2087" s="21">
        <f>SUM(Z2087:AB2087)</f>
        <v/>
      </c>
    </row>
    <row r="2088" hidden="1" s="101">
      <c r="B2088" t="inlineStr">
        <is>
          <t>13624021</t>
        </is>
      </c>
      <c r="C2088" t="inlineStr">
        <is>
          <t>2</t>
        </is>
      </c>
      <c r="D2088" t="n">
        <v>46169</v>
      </c>
      <c r="E2088" t="inlineStr">
        <is>
          <t>61440</t>
        </is>
      </c>
      <c r="F2088" t="inlineStr">
        <is>
          <t>21320</t>
        </is>
      </c>
      <c r="G2088" t="inlineStr">
        <is>
          <t>DE</t>
        </is>
      </c>
      <c r="H2088" t="inlineStr">
        <is>
          <t>FR</t>
        </is>
      </c>
      <c r="I2088" t="inlineStr">
        <is>
          <t>114731</t>
        </is>
      </c>
      <c r="J2088" t="inlineStr">
        <is>
          <t>114731</t>
        </is>
      </c>
      <c r="K2088" t="inlineStr">
        <is>
          <t>999999</t>
        </is>
      </c>
      <c r="L2088" t="inlineStr">
        <is>
          <t>XT414589398TS</t>
        </is>
      </c>
      <c r="M2088" t="inlineStr">
        <is>
          <t>N</t>
        </is>
      </c>
      <c r="N2088" t="inlineStr">
        <is>
          <t>Transport</t>
        </is>
      </c>
      <c r="O2088" t="inlineStr">
        <is>
          <t>N</t>
        </is>
      </c>
      <c r="P2088" t="inlineStr">
        <is>
          <t>S</t>
        </is>
      </c>
      <c r="Q2088" t="inlineStr">
        <is>
          <t>ZA</t>
        </is>
      </c>
      <c r="R2088" t="n">
        <v>0.07000000000000001</v>
      </c>
      <c r="S2088" s="113" t="inlineStr">
        <is>
          <t>6C</t>
        </is>
      </c>
      <c r="T2088" t="n">
        <v>5.33</v>
      </c>
      <c r="U2088" t="inlineStr">
        <is>
          <t>LA RUCHE LOGISTIQUE</t>
        </is>
      </c>
      <c r="W2088" s="8">
        <f>IF(C2088&lt;&gt;2,"",IF(S2088="5X","5XK",IF(S2088="5Y","5YK",IF(S2088="6B","6BK",IF(S2088="6C","6CK","")))))</f>
        <v/>
      </c>
      <c r="X2088" s="8">
        <f>IF(S2088="6B",_xlfn.XLOOKUP(H2088,'Zoning 2shop'!A:A,'Zoning 2shop'!B:B),IF(S2088="6C",_xlfn.XLOOKUP(G2088,'Zoning 2shop'!C:C,'Zoning 2shop'!D:D),""))</f>
        <v/>
      </c>
      <c r="Y2088" s="112">
        <f>AB2088/Z2088</f>
        <v/>
      </c>
      <c r="Z2088" s="4">
        <f>T2088</f>
        <v/>
      </c>
      <c r="AA2088" s="4">
        <f>IF(OR(S2088="6C",S2088="6B",S2088="5X",S2088="5Y"),0.08,0.5)</f>
        <v/>
      </c>
      <c r="AB2088" s="4">
        <f>$AG$5/$AG$2*Z2088</f>
        <v/>
      </c>
      <c r="AC2088" s="19">
        <f>Z2088+AA2088</f>
        <v/>
      </c>
      <c r="AD2088" s="8">
        <f>IF(COUNTIF(Catégories!A:A,N2088)=0,"catégorie inconnue",LOOKUP(N2088,Catégories!A:A,Catégories!B:B))</f>
        <v/>
      </c>
      <c r="AE2088" s="21">
        <f>SUM(Z2088:AB2088)</f>
        <v/>
      </c>
    </row>
    <row r="2089" hidden="1" s="101">
      <c r="B2089" t="inlineStr">
        <is>
          <t>13624021</t>
        </is>
      </c>
      <c r="C2089" t="inlineStr">
        <is>
          <t>2</t>
        </is>
      </c>
      <c r="D2089" t="n">
        <v>46169</v>
      </c>
      <c r="E2089" t="inlineStr">
        <is>
          <t>90427</t>
        </is>
      </c>
      <c r="F2089" t="inlineStr">
        <is>
          <t>21320</t>
        </is>
      </c>
      <c r="G2089" t="inlineStr">
        <is>
          <t>DE</t>
        </is>
      </c>
      <c r="H2089" t="inlineStr">
        <is>
          <t>FR</t>
        </is>
      </c>
      <c r="I2089" t="inlineStr">
        <is>
          <t>112449</t>
        </is>
      </c>
      <c r="J2089" t="inlineStr">
        <is>
          <t>112449</t>
        </is>
      </c>
      <c r="K2089" t="inlineStr">
        <is>
          <t>999999</t>
        </is>
      </c>
      <c r="L2089" t="inlineStr">
        <is>
          <t>XT414590705TS</t>
        </is>
      </c>
      <c r="M2089" t="inlineStr">
        <is>
          <t>N</t>
        </is>
      </c>
      <c r="N2089" t="inlineStr">
        <is>
          <t>Transport</t>
        </is>
      </c>
      <c r="O2089" t="inlineStr">
        <is>
          <t>N</t>
        </is>
      </c>
      <c r="P2089" t="inlineStr">
        <is>
          <t>S</t>
        </is>
      </c>
      <c r="Q2089" t="inlineStr">
        <is>
          <t>ZA</t>
        </is>
      </c>
      <c r="R2089" t="n">
        <v>5.658</v>
      </c>
      <c r="S2089" s="113" t="inlineStr">
        <is>
          <t>6C</t>
        </is>
      </c>
      <c r="T2089" t="n">
        <v>10.35</v>
      </c>
      <c r="U2089" t="inlineStr">
        <is>
          <t>LA RUCHE LOGISTIQUE</t>
        </is>
      </c>
      <c r="W2089" s="8">
        <f>IF(C2089&lt;&gt;2,"",IF(S2089="5X","5XK",IF(S2089="5Y","5YK",IF(S2089="6B","6BK",IF(S2089="6C","6CK","")))))</f>
        <v/>
      </c>
      <c r="X2089" s="8">
        <f>IF(S2089="6B",_xlfn.XLOOKUP(H2089,'Zoning 2shop'!A:A,'Zoning 2shop'!B:B),IF(S2089="6C",_xlfn.XLOOKUP(G2089,'Zoning 2shop'!C:C,'Zoning 2shop'!D:D),""))</f>
        <v/>
      </c>
      <c r="Y2089" s="112">
        <f>AB2089/Z2089</f>
        <v/>
      </c>
      <c r="Z2089" s="4">
        <f>T2089</f>
        <v/>
      </c>
      <c r="AA2089" s="4">
        <f>IF(OR(S2089="6C",S2089="6B",S2089="5X",S2089="5Y"),0.08,0.5)</f>
        <v/>
      </c>
      <c r="AB2089" s="4">
        <f>$AG$5/$AG$2*Z2089</f>
        <v/>
      </c>
      <c r="AC2089" s="19">
        <f>Z2089+AA2089</f>
        <v/>
      </c>
      <c r="AD2089" s="8">
        <f>IF(COUNTIF(Catégories!A:A,N2089)=0,"catégorie inconnue",LOOKUP(N2089,Catégories!A:A,Catégories!B:B))</f>
        <v/>
      </c>
      <c r="AE2089" s="21">
        <f>SUM(Z2089:AB2089)</f>
        <v/>
      </c>
    </row>
    <row r="2090" hidden="1" s="101">
      <c r="B2090" t="inlineStr">
        <is>
          <t>13624021</t>
        </is>
      </c>
      <c r="C2090" t="inlineStr">
        <is>
          <t>2</t>
        </is>
      </c>
      <c r="D2090" t="n">
        <v>46169</v>
      </c>
      <c r="E2090" t="inlineStr">
        <is>
          <t>2273 XZ</t>
        </is>
      </c>
      <c r="F2090" t="inlineStr">
        <is>
          <t>21320</t>
        </is>
      </c>
      <c r="G2090" t="inlineStr">
        <is>
          <t>NL</t>
        </is>
      </c>
      <c r="H2090" t="inlineStr">
        <is>
          <t>FR</t>
        </is>
      </c>
      <c r="I2090" t="inlineStr">
        <is>
          <t>114772</t>
        </is>
      </c>
      <c r="J2090" t="inlineStr">
        <is>
          <t>114772</t>
        </is>
      </c>
      <c r="K2090" t="inlineStr">
        <is>
          <t>999999</t>
        </is>
      </c>
      <c r="L2090" t="inlineStr">
        <is>
          <t>XT414593004TS</t>
        </is>
      </c>
      <c r="M2090" t="inlineStr">
        <is>
          <t>N</t>
        </is>
      </c>
      <c r="N2090" t="inlineStr">
        <is>
          <t>Transport</t>
        </is>
      </c>
      <c r="O2090" t="inlineStr">
        <is>
          <t>N</t>
        </is>
      </c>
      <c r="P2090" t="inlineStr">
        <is>
          <t>S</t>
        </is>
      </c>
      <c r="Q2090" t="inlineStr">
        <is>
          <t>ZA</t>
        </is>
      </c>
      <c r="R2090" t="n">
        <v>0.1</v>
      </c>
      <c r="S2090" s="113" t="inlineStr">
        <is>
          <t>6C</t>
        </is>
      </c>
      <c r="T2090" t="n">
        <v>5.33</v>
      </c>
      <c r="U2090" t="inlineStr">
        <is>
          <t>LA RUCHE LOGISTIQUE</t>
        </is>
      </c>
      <c r="W2090" s="8">
        <f>IF(C2090&lt;&gt;2,"",IF(S2090="5X","5XK",IF(S2090="5Y","5YK",IF(S2090="6B","6BK",IF(S2090="6C","6CK","")))))</f>
        <v/>
      </c>
      <c r="X2090" s="8">
        <f>IF(S2090="6B",_xlfn.XLOOKUP(H2090,'Zoning 2shop'!A:A,'Zoning 2shop'!B:B),IF(S2090="6C",_xlfn.XLOOKUP(G2090,'Zoning 2shop'!C:C,'Zoning 2shop'!D:D),""))</f>
        <v/>
      </c>
      <c r="Y2090" s="112">
        <f>AB2090/Z2090</f>
        <v/>
      </c>
      <c r="Z2090" s="4">
        <f>T2090</f>
        <v/>
      </c>
      <c r="AA2090" s="4">
        <f>IF(OR(S2090="6C",S2090="6B",S2090="5X",S2090="5Y"),0.08,0.5)</f>
        <v/>
      </c>
      <c r="AB2090" s="4">
        <f>$AG$5/$AG$2*Z2090</f>
        <v/>
      </c>
      <c r="AC2090" s="19">
        <f>Z2090+AA2090</f>
        <v/>
      </c>
      <c r="AD2090" s="8">
        <f>IF(COUNTIF(Catégories!A:A,N2090)=0,"catégorie inconnue",LOOKUP(N2090,Catégories!A:A,Catégories!B:B))</f>
        <v/>
      </c>
      <c r="AE2090" s="21">
        <f>SUM(Z2090:AB2090)</f>
        <v/>
      </c>
    </row>
    <row r="2091" hidden="1" s="101">
      <c r="B2091" t="inlineStr">
        <is>
          <t>13624021</t>
        </is>
      </c>
      <c r="C2091" t="inlineStr">
        <is>
          <t>2</t>
        </is>
      </c>
      <c r="D2091" t="n">
        <v>46169</v>
      </c>
      <c r="E2091" t="inlineStr">
        <is>
          <t>93133</t>
        </is>
      </c>
      <c r="F2091" t="inlineStr">
        <is>
          <t>21320</t>
        </is>
      </c>
      <c r="G2091" t="inlineStr">
        <is>
          <t>DE</t>
        </is>
      </c>
      <c r="H2091" t="inlineStr">
        <is>
          <t>FR</t>
        </is>
      </c>
      <c r="I2091" t="inlineStr">
        <is>
          <t>114451</t>
        </is>
      </c>
      <c r="J2091" t="inlineStr">
        <is>
          <t>114451</t>
        </is>
      </c>
      <c r="K2091" t="inlineStr">
        <is>
          <t>999999</t>
        </is>
      </c>
      <c r="L2091" t="inlineStr">
        <is>
          <t>XT414594676TS</t>
        </is>
      </c>
      <c r="M2091" t="inlineStr">
        <is>
          <t>N</t>
        </is>
      </c>
      <c r="N2091" t="inlineStr">
        <is>
          <t>Transport</t>
        </is>
      </c>
      <c r="O2091" t="inlineStr">
        <is>
          <t>N</t>
        </is>
      </c>
      <c r="P2091" t="inlineStr">
        <is>
          <t>S</t>
        </is>
      </c>
      <c r="Q2091" t="inlineStr">
        <is>
          <t>ZA</t>
        </is>
      </c>
      <c r="R2091" t="n">
        <v>0.19</v>
      </c>
      <c r="S2091" s="113" t="inlineStr">
        <is>
          <t>6C</t>
        </is>
      </c>
      <c r="T2091" t="n">
        <v>5.33</v>
      </c>
      <c r="U2091" t="inlineStr">
        <is>
          <t>LA RUCHE LOGISTIQUE</t>
        </is>
      </c>
      <c r="W2091" s="8">
        <f>IF(C2091&lt;&gt;2,"",IF(S2091="5X","5XK",IF(S2091="5Y","5YK",IF(S2091="6B","6BK",IF(S2091="6C","6CK","")))))</f>
        <v/>
      </c>
      <c r="X2091" s="8">
        <f>IF(S2091="6B",_xlfn.XLOOKUP(H2091,'Zoning 2shop'!A:A,'Zoning 2shop'!B:B),IF(S2091="6C",_xlfn.XLOOKUP(G2091,'Zoning 2shop'!C:C,'Zoning 2shop'!D:D),""))</f>
        <v/>
      </c>
      <c r="Y2091" s="112">
        <f>AB2091/Z2091</f>
        <v/>
      </c>
      <c r="Z2091" s="4">
        <f>T2091</f>
        <v/>
      </c>
      <c r="AA2091" s="4">
        <f>IF(OR(S2091="6C",S2091="6B",S2091="5X",S2091="5Y"),0.08,0.5)</f>
        <v/>
      </c>
      <c r="AB2091" s="4">
        <f>$AG$5/$AG$2*Z2091</f>
        <v/>
      </c>
      <c r="AC2091" s="19">
        <f>Z2091+AA2091</f>
        <v/>
      </c>
      <c r="AD2091" s="8">
        <f>IF(COUNTIF(Catégories!A:A,N2091)=0,"catégorie inconnue",LOOKUP(N2091,Catégories!A:A,Catégories!B:B))</f>
        <v/>
      </c>
      <c r="AE2091" s="21">
        <f>SUM(Z2091:AB2091)</f>
        <v/>
      </c>
    </row>
    <row r="2092" hidden="1" s="101">
      <c r="B2092" t="inlineStr">
        <is>
          <t>13624021</t>
        </is>
      </c>
      <c r="C2092" t="inlineStr">
        <is>
          <t>2</t>
        </is>
      </c>
      <c r="D2092" t="n">
        <v>46169</v>
      </c>
      <c r="E2092" t="inlineStr">
        <is>
          <t>39638</t>
        </is>
      </c>
      <c r="F2092" t="inlineStr">
        <is>
          <t>21320</t>
        </is>
      </c>
      <c r="G2092" t="inlineStr">
        <is>
          <t>DE</t>
        </is>
      </c>
      <c r="H2092" t="inlineStr">
        <is>
          <t>FR</t>
        </is>
      </c>
      <c r="I2092" t="inlineStr">
        <is>
          <t>114113</t>
        </is>
      </c>
      <c r="J2092" t="inlineStr">
        <is>
          <t>114113</t>
        </is>
      </c>
      <c r="K2092" t="inlineStr">
        <is>
          <t>999999</t>
        </is>
      </c>
      <c r="L2092" t="inlineStr">
        <is>
          <t>XT414596717TS</t>
        </is>
      </c>
      <c r="M2092" t="inlineStr">
        <is>
          <t>N</t>
        </is>
      </c>
      <c r="N2092" t="inlineStr">
        <is>
          <t>Transport</t>
        </is>
      </c>
      <c r="O2092" t="inlineStr">
        <is>
          <t>N</t>
        </is>
      </c>
      <c r="P2092" t="inlineStr">
        <is>
          <t>S</t>
        </is>
      </c>
      <c r="Q2092" t="inlineStr">
        <is>
          <t>ZA</t>
        </is>
      </c>
      <c r="R2092" t="n">
        <v>0.22</v>
      </c>
      <c r="S2092" s="113" t="inlineStr">
        <is>
          <t>6C</t>
        </is>
      </c>
      <c r="T2092" t="n">
        <v>5.33</v>
      </c>
      <c r="U2092" t="inlineStr">
        <is>
          <t>LA RUCHE LOGISTIQUE</t>
        </is>
      </c>
      <c r="W2092" s="8">
        <f>IF(C2092&lt;&gt;2,"",IF(S2092="5X","5XK",IF(S2092="5Y","5YK",IF(S2092="6B","6BK",IF(S2092="6C","6CK","")))))</f>
        <v/>
      </c>
      <c r="X2092" s="8">
        <f>IF(S2092="6B",_xlfn.XLOOKUP(H2092,'Zoning 2shop'!A:A,'Zoning 2shop'!B:B),IF(S2092="6C",_xlfn.XLOOKUP(G2092,'Zoning 2shop'!C:C,'Zoning 2shop'!D:D),""))</f>
        <v/>
      </c>
      <c r="Y2092" s="112">
        <f>AB2092/Z2092</f>
        <v/>
      </c>
      <c r="Z2092" s="4">
        <f>T2092</f>
        <v/>
      </c>
      <c r="AA2092" s="4">
        <f>IF(OR(S2092="6C",S2092="6B",S2092="5X",S2092="5Y"),0.08,0.5)</f>
        <v/>
      </c>
      <c r="AB2092" s="4">
        <f>$AG$5/$AG$2*Z2092</f>
        <v/>
      </c>
      <c r="AC2092" s="19">
        <f>Z2092+AA2092</f>
        <v/>
      </c>
      <c r="AD2092" s="8">
        <f>IF(COUNTIF(Catégories!A:A,N2092)=0,"catégorie inconnue",LOOKUP(N2092,Catégories!A:A,Catégories!B:B))</f>
        <v/>
      </c>
      <c r="AE2092" s="21">
        <f>SUM(Z2092:AB2092)</f>
        <v/>
      </c>
    </row>
    <row r="2093" hidden="1" s="101">
      <c r="B2093" t="inlineStr">
        <is>
          <t>13624021</t>
        </is>
      </c>
      <c r="C2093" t="inlineStr">
        <is>
          <t>2</t>
        </is>
      </c>
      <c r="D2093" t="n">
        <v>46169</v>
      </c>
      <c r="E2093" t="inlineStr">
        <is>
          <t>65199</t>
        </is>
      </c>
      <c r="F2093" t="inlineStr">
        <is>
          <t>21320</t>
        </is>
      </c>
      <c r="G2093" t="inlineStr">
        <is>
          <t>DE</t>
        </is>
      </c>
      <c r="H2093" t="inlineStr">
        <is>
          <t>FR</t>
        </is>
      </c>
      <c r="I2093" t="inlineStr">
        <is>
          <t>114829</t>
        </is>
      </c>
      <c r="J2093" t="inlineStr">
        <is>
          <t>114829</t>
        </is>
      </c>
      <c r="K2093" t="inlineStr">
        <is>
          <t>999999</t>
        </is>
      </c>
      <c r="L2093" t="inlineStr">
        <is>
          <t>XT414600836TS</t>
        </is>
      </c>
      <c r="M2093" t="inlineStr">
        <is>
          <t>N</t>
        </is>
      </c>
      <c r="N2093" t="inlineStr">
        <is>
          <t>Transport</t>
        </is>
      </c>
      <c r="O2093" t="inlineStr">
        <is>
          <t>N</t>
        </is>
      </c>
      <c r="P2093" t="inlineStr">
        <is>
          <t>S</t>
        </is>
      </c>
      <c r="Q2093" t="inlineStr">
        <is>
          <t>ZA</t>
        </is>
      </c>
      <c r="R2093" t="n">
        <v>4.678</v>
      </c>
      <c r="S2093" s="113" t="inlineStr">
        <is>
          <t>6C</t>
        </is>
      </c>
      <c r="T2093" t="n">
        <v>9.69</v>
      </c>
      <c r="U2093" t="inlineStr">
        <is>
          <t>LA RUCHE LOGISTIQUE</t>
        </is>
      </c>
      <c r="W2093" s="8">
        <f>IF(C2093&lt;&gt;2,"",IF(S2093="5X","5XK",IF(S2093="5Y","5YK",IF(S2093="6B","6BK",IF(S2093="6C","6CK","")))))</f>
        <v/>
      </c>
      <c r="X2093" s="8">
        <f>IF(S2093="6B",_xlfn.XLOOKUP(H2093,'Zoning 2shop'!A:A,'Zoning 2shop'!B:B),IF(S2093="6C",_xlfn.XLOOKUP(G2093,'Zoning 2shop'!C:C,'Zoning 2shop'!D:D),""))</f>
        <v/>
      </c>
      <c r="Y2093" s="112">
        <f>AB2093/Z2093</f>
        <v/>
      </c>
      <c r="Z2093" s="4">
        <f>T2093</f>
        <v/>
      </c>
      <c r="AA2093" s="4">
        <f>IF(OR(S2093="6C",S2093="6B",S2093="5X",S2093="5Y"),0.08,0.5)</f>
        <v/>
      </c>
      <c r="AB2093" s="4">
        <f>$AG$5/$AG$2*Z2093</f>
        <v/>
      </c>
      <c r="AC2093" s="19">
        <f>Z2093+AA2093</f>
        <v/>
      </c>
      <c r="AD2093" s="8">
        <f>IF(COUNTIF(Catégories!A:A,N2093)=0,"catégorie inconnue",LOOKUP(N2093,Catégories!A:A,Catégories!B:B))</f>
        <v/>
      </c>
      <c r="AE2093" s="21">
        <f>SUM(Z2093:AB2093)</f>
        <v/>
      </c>
    </row>
    <row r="2094" hidden="1" s="101">
      <c r="B2094" t="inlineStr">
        <is>
          <t>13624021</t>
        </is>
      </c>
      <c r="C2094" t="inlineStr">
        <is>
          <t>2</t>
        </is>
      </c>
      <c r="D2094" t="n">
        <v>46169</v>
      </c>
      <c r="E2094" t="inlineStr">
        <is>
          <t>74376</t>
        </is>
      </c>
      <c r="F2094" t="inlineStr">
        <is>
          <t>21320</t>
        </is>
      </c>
      <c r="G2094" t="inlineStr">
        <is>
          <t>DE</t>
        </is>
      </c>
      <c r="H2094" t="inlineStr">
        <is>
          <t>FR</t>
        </is>
      </c>
      <c r="I2094" t="inlineStr">
        <is>
          <t>110694</t>
        </is>
      </c>
      <c r="J2094" t="inlineStr">
        <is>
          <t>110694</t>
        </is>
      </c>
      <c r="K2094" t="inlineStr">
        <is>
          <t>999999</t>
        </is>
      </c>
      <c r="L2094" t="inlineStr">
        <is>
          <t>XT414600867TS</t>
        </is>
      </c>
      <c r="M2094" t="inlineStr">
        <is>
          <t>N</t>
        </is>
      </c>
      <c r="N2094" t="inlineStr">
        <is>
          <t>Transport</t>
        </is>
      </c>
      <c r="O2094" t="inlineStr">
        <is>
          <t>N</t>
        </is>
      </c>
      <c r="P2094" t="inlineStr">
        <is>
          <t>S</t>
        </is>
      </c>
      <c r="Q2094" t="inlineStr">
        <is>
          <t>ZA</t>
        </is>
      </c>
      <c r="R2094" t="n">
        <v>0.09</v>
      </c>
      <c r="S2094" s="113" t="inlineStr">
        <is>
          <t>6C</t>
        </is>
      </c>
      <c r="T2094" t="n">
        <v>5.33</v>
      </c>
      <c r="U2094" t="inlineStr">
        <is>
          <t>LA RUCHE LOGISTIQUE</t>
        </is>
      </c>
      <c r="W2094" s="8">
        <f>IF(C2094&lt;&gt;2,"",IF(S2094="5X","5XK",IF(S2094="5Y","5YK",IF(S2094="6B","6BK",IF(S2094="6C","6CK","")))))</f>
        <v/>
      </c>
      <c r="X2094" s="8">
        <f>IF(S2094="6B",_xlfn.XLOOKUP(H2094,'Zoning 2shop'!A:A,'Zoning 2shop'!B:B),IF(S2094="6C",_xlfn.XLOOKUP(G2094,'Zoning 2shop'!C:C,'Zoning 2shop'!D:D),""))</f>
        <v/>
      </c>
      <c r="Y2094" s="112">
        <f>AB2094/Z2094</f>
        <v/>
      </c>
      <c r="Z2094" s="4">
        <f>T2094</f>
        <v/>
      </c>
      <c r="AA2094" s="4">
        <f>IF(OR(S2094="6C",S2094="6B",S2094="5X",S2094="5Y"),0.08,0.5)</f>
        <v/>
      </c>
      <c r="AB2094" s="4">
        <f>$AG$5/$AG$2*Z2094</f>
        <v/>
      </c>
      <c r="AC2094" s="19">
        <f>Z2094+AA2094</f>
        <v/>
      </c>
      <c r="AD2094" s="8">
        <f>IF(COUNTIF(Catégories!A:A,N2094)=0,"catégorie inconnue",LOOKUP(N2094,Catégories!A:A,Catégories!B:B))</f>
        <v/>
      </c>
      <c r="AE2094" s="21">
        <f>SUM(Z2094:AB2094)</f>
        <v/>
      </c>
    </row>
    <row r="2095" hidden="1" s="101">
      <c r="B2095" t="inlineStr">
        <is>
          <t>13624021</t>
        </is>
      </c>
      <c r="C2095" t="inlineStr">
        <is>
          <t>2</t>
        </is>
      </c>
      <c r="D2095" t="n">
        <v>46169</v>
      </c>
      <c r="E2095" t="inlineStr">
        <is>
          <t>50259</t>
        </is>
      </c>
      <c r="F2095" t="inlineStr">
        <is>
          <t>21320</t>
        </is>
      </c>
      <c r="G2095" t="inlineStr">
        <is>
          <t>DE</t>
        </is>
      </c>
      <c r="H2095" t="inlineStr">
        <is>
          <t>FR</t>
        </is>
      </c>
      <c r="I2095" t="inlineStr">
        <is>
          <t>108252</t>
        </is>
      </c>
      <c r="J2095" t="inlineStr">
        <is>
          <t>108252</t>
        </is>
      </c>
      <c r="K2095" t="inlineStr">
        <is>
          <t>999999</t>
        </is>
      </c>
      <c r="L2095" t="inlineStr">
        <is>
          <t>XT414601160TS</t>
        </is>
      </c>
      <c r="M2095" t="inlineStr">
        <is>
          <t>N</t>
        </is>
      </c>
      <c r="N2095" t="inlineStr">
        <is>
          <t>Transport</t>
        </is>
      </c>
      <c r="O2095" t="inlineStr">
        <is>
          <t>N</t>
        </is>
      </c>
      <c r="P2095" t="inlineStr">
        <is>
          <t>S</t>
        </is>
      </c>
      <c r="Q2095" t="inlineStr">
        <is>
          <t>ZA</t>
        </is>
      </c>
      <c r="R2095" t="n">
        <v>0.5</v>
      </c>
      <c r="S2095" s="113" t="inlineStr">
        <is>
          <t>6C</t>
        </is>
      </c>
      <c r="T2095" t="n">
        <v>5.33</v>
      </c>
      <c r="U2095" t="inlineStr">
        <is>
          <t>LA RUCHE LOGISTIQUE</t>
        </is>
      </c>
      <c r="W2095" s="8">
        <f>IF(C2095&lt;&gt;2,"",IF(S2095="5X","5XK",IF(S2095="5Y","5YK",IF(S2095="6B","6BK",IF(S2095="6C","6CK","")))))</f>
        <v/>
      </c>
      <c r="X2095" s="8">
        <f>IF(S2095="6B",_xlfn.XLOOKUP(H2095,'Zoning 2shop'!A:A,'Zoning 2shop'!B:B),IF(S2095="6C",_xlfn.XLOOKUP(G2095,'Zoning 2shop'!C:C,'Zoning 2shop'!D:D),""))</f>
        <v/>
      </c>
      <c r="Y2095" s="112">
        <f>AB2095/Z2095</f>
        <v/>
      </c>
      <c r="Z2095" s="4">
        <f>T2095</f>
        <v/>
      </c>
      <c r="AA2095" s="4">
        <f>IF(OR(S2095="6C",S2095="6B",S2095="5X",S2095="5Y"),0.08,0.5)</f>
        <v/>
      </c>
      <c r="AB2095" s="4">
        <f>$AG$5/$AG$2*Z2095</f>
        <v/>
      </c>
      <c r="AC2095" s="19">
        <f>Z2095+AA2095</f>
        <v/>
      </c>
      <c r="AD2095" s="8">
        <f>IF(COUNTIF(Catégories!A:A,N2095)=0,"catégorie inconnue",LOOKUP(N2095,Catégories!A:A,Catégories!B:B))</f>
        <v/>
      </c>
      <c r="AE2095" s="21">
        <f>SUM(Z2095:AB2095)</f>
        <v/>
      </c>
    </row>
    <row r="2096" hidden="1" s="101">
      <c r="B2096" t="inlineStr">
        <is>
          <t>13624021</t>
        </is>
      </c>
      <c r="C2096" t="inlineStr">
        <is>
          <t>2</t>
        </is>
      </c>
      <c r="D2096" t="n">
        <v>46169</v>
      </c>
      <c r="E2096" t="inlineStr">
        <is>
          <t>12683</t>
        </is>
      </c>
      <c r="F2096" t="inlineStr">
        <is>
          <t>21320</t>
        </is>
      </c>
      <c r="G2096" t="inlineStr">
        <is>
          <t>DE</t>
        </is>
      </c>
      <c r="H2096" t="inlineStr">
        <is>
          <t>FR</t>
        </is>
      </c>
      <c r="I2096" t="inlineStr">
        <is>
          <t>114338</t>
        </is>
      </c>
      <c r="J2096" t="inlineStr">
        <is>
          <t>114338</t>
        </is>
      </c>
      <c r="K2096" t="inlineStr">
        <is>
          <t>999999</t>
        </is>
      </c>
      <c r="L2096" t="inlineStr">
        <is>
          <t>XT414601553TS</t>
        </is>
      </c>
      <c r="M2096" t="inlineStr">
        <is>
          <t>N</t>
        </is>
      </c>
      <c r="N2096" t="inlineStr">
        <is>
          <t>Transport</t>
        </is>
      </c>
      <c r="O2096" t="inlineStr">
        <is>
          <t>N</t>
        </is>
      </c>
      <c r="P2096" t="inlineStr">
        <is>
          <t>S</t>
        </is>
      </c>
      <c r="Q2096" t="inlineStr">
        <is>
          <t>ZA</t>
        </is>
      </c>
      <c r="R2096" t="n">
        <v>4.365</v>
      </c>
      <c r="S2096" s="113" t="inlineStr">
        <is>
          <t>6C</t>
        </is>
      </c>
      <c r="T2096" t="n">
        <v>9.69</v>
      </c>
      <c r="U2096" t="inlineStr">
        <is>
          <t>LA RUCHE LOGISTIQUE</t>
        </is>
      </c>
      <c r="W2096" s="8">
        <f>IF(C2096&lt;&gt;2,"",IF(S2096="5X","5XK",IF(S2096="5Y","5YK",IF(S2096="6B","6BK",IF(S2096="6C","6CK","")))))</f>
        <v/>
      </c>
      <c r="X2096" s="8">
        <f>IF(S2096="6B",_xlfn.XLOOKUP(H2096,'Zoning 2shop'!A:A,'Zoning 2shop'!B:B),IF(S2096="6C",_xlfn.XLOOKUP(G2096,'Zoning 2shop'!C:C,'Zoning 2shop'!D:D),""))</f>
        <v/>
      </c>
      <c r="Y2096" s="112">
        <f>AB2096/Z2096</f>
        <v/>
      </c>
      <c r="Z2096" s="4">
        <f>T2096</f>
        <v/>
      </c>
      <c r="AA2096" s="4">
        <f>IF(OR(S2096="6C",S2096="6B",S2096="5X",S2096="5Y"),0.08,0.5)</f>
        <v/>
      </c>
      <c r="AB2096" s="4">
        <f>$AG$5/$AG$2*Z2096</f>
        <v/>
      </c>
      <c r="AC2096" s="19">
        <f>Z2096+AA2096</f>
        <v/>
      </c>
      <c r="AD2096" s="8">
        <f>IF(COUNTIF(Catégories!A:A,N2096)=0,"catégorie inconnue",LOOKUP(N2096,Catégories!A:A,Catégories!B:B))</f>
        <v/>
      </c>
      <c r="AE2096" s="21">
        <f>SUM(Z2096:AB2096)</f>
        <v/>
      </c>
    </row>
    <row r="2097" hidden="1" s="101">
      <c r="B2097" t="inlineStr">
        <is>
          <t>13624021</t>
        </is>
      </c>
      <c r="C2097" t="inlineStr">
        <is>
          <t>2</t>
        </is>
      </c>
      <c r="D2097" t="n">
        <v>46169</v>
      </c>
      <c r="E2097" t="inlineStr">
        <is>
          <t>86663</t>
        </is>
      </c>
      <c r="F2097" t="inlineStr">
        <is>
          <t>21320</t>
        </is>
      </c>
      <c r="G2097" t="inlineStr">
        <is>
          <t>DE</t>
        </is>
      </c>
      <c r="H2097" t="inlineStr">
        <is>
          <t>FR</t>
        </is>
      </c>
      <c r="I2097" t="inlineStr">
        <is>
          <t>114915</t>
        </is>
      </c>
      <c r="J2097" t="inlineStr">
        <is>
          <t>114915</t>
        </is>
      </c>
      <c r="K2097" t="inlineStr">
        <is>
          <t>999999</t>
        </is>
      </c>
      <c r="L2097" t="inlineStr">
        <is>
          <t>XT414602179TS</t>
        </is>
      </c>
      <c r="M2097" t="inlineStr">
        <is>
          <t>N</t>
        </is>
      </c>
      <c r="N2097" t="inlineStr">
        <is>
          <t>Transport</t>
        </is>
      </c>
      <c r="O2097" t="inlineStr">
        <is>
          <t>N</t>
        </is>
      </c>
      <c r="P2097" t="inlineStr">
        <is>
          <t>S</t>
        </is>
      </c>
      <c r="Q2097" t="inlineStr">
        <is>
          <t>ZA</t>
        </is>
      </c>
      <c r="R2097" t="n">
        <v>0.67</v>
      </c>
      <c r="S2097" s="113" t="inlineStr">
        <is>
          <t>6C</t>
        </is>
      </c>
      <c r="T2097" t="n">
        <v>5.55</v>
      </c>
      <c r="U2097" t="inlineStr">
        <is>
          <t>LA RUCHE LOGISTIQUE</t>
        </is>
      </c>
      <c r="W2097" s="8">
        <f>IF(C2097&lt;&gt;2,"",IF(S2097="5X","5XK",IF(S2097="5Y","5YK",IF(S2097="6B","6BK",IF(S2097="6C","6CK","")))))</f>
        <v/>
      </c>
      <c r="X2097" s="8">
        <f>IF(S2097="6B",_xlfn.XLOOKUP(H2097,'Zoning 2shop'!A:A,'Zoning 2shop'!B:B),IF(S2097="6C",_xlfn.XLOOKUP(G2097,'Zoning 2shop'!C:C,'Zoning 2shop'!D:D),""))</f>
        <v/>
      </c>
      <c r="Y2097" s="112">
        <f>AB2097/Z2097</f>
        <v/>
      </c>
      <c r="Z2097" s="4">
        <f>T2097</f>
        <v/>
      </c>
      <c r="AA2097" s="4">
        <f>IF(OR(S2097="6C",S2097="6B",S2097="5X",S2097="5Y"),0.08,0.5)</f>
        <v/>
      </c>
      <c r="AB2097" s="4">
        <f>$AG$5/$AG$2*Z2097</f>
        <v/>
      </c>
      <c r="AC2097" s="19">
        <f>Z2097+AA2097</f>
        <v/>
      </c>
      <c r="AD2097" s="8">
        <f>IF(COUNTIF(Catégories!A:A,N2097)=0,"catégorie inconnue",LOOKUP(N2097,Catégories!A:A,Catégories!B:B))</f>
        <v/>
      </c>
      <c r="AE2097" s="21">
        <f>SUM(Z2097:AB2097)</f>
        <v/>
      </c>
    </row>
    <row r="2098" hidden="1" s="101">
      <c r="B2098" t="inlineStr">
        <is>
          <t>13624021</t>
        </is>
      </c>
      <c r="C2098" t="inlineStr">
        <is>
          <t>2</t>
        </is>
      </c>
      <c r="D2098" t="n">
        <v>46169</v>
      </c>
      <c r="E2098" t="inlineStr">
        <is>
          <t>167 33</t>
        </is>
      </c>
      <c r="F2098" t="inlineStr">
        <is>
          <t>21320</t>
        </is>
      </c>
      <c r="G2098" t="inlineStr">
        <is>
          <t>SE</t>
        </is>
      </c>
      <c r="H2098" t="inlineStr">
        <is>
          <t>FR</t>
        </is>
      </c>
      <c r="I2098" t="inlineStr">
        <is>
          <t>110620</t>
        </is>
      </c>
      <c r="J2098" t="inlineStr">
        <is>
          <t>110620</t>
        </is>
      </c>
      <c r="K2098" t="inlineStr">
        <is>
          <t>999999</t>
        </is>
      </c>
      <c r="L2098" t="inlineStr">
        <is>
          <t>XT414603948TS</t>
        </is>
      </c>
      <c r="M2098" t="inlineStr">
        <is>
          <t>N</t>
        </is>
      </c>
      <c r="N2098" t="inlineStr">
        <is>
          <t>Transport</t>
        </is>
      </c>
      <c r="O2098" t="inlineStr">
        <is>
          <t>N</t>
        </is>
      </c>
      <c r="P2098" t="inlineStr">
        <is>
          <t>S</t>
        </is>
      </c>
      <c r="Q2098" t="inlineStr">
        <is>
          <t>ZA</t>
        </is>
      </c>
      <c r="R2098" t="n">
        <v>4.532</v>
      </c>
      <c r="S2098" s="113" t="inlineStr">
        <is>
          <t>6C</t>
        </is>
      </c>
      <c r="T2098" t="n">
        <v>14.68</v>
      </c>
      <c r="U2098" t="inlineStr">
        <is>
          <t>LA RUCHE LOGISTIQUE</t>
        </is>
      </c>
      <c r="W2098" s="8">
        <f>IF(C2098&lt;&gt;2,"",IF(S2098="5X","5XK",IF(S2098="5Y","5YK",IF(S2098="6B","6BK",IF(S2098="6C","6CK","")))))</f>
        <v/>
      </c>
      <c r="X2098" s="8">
        <f>IF(S2098="6B",_xlfn.XLOOKUP(H2098,'Zoning 2shop'!A:A,'Zoning 2shop'!B:B),IF(S2098="6C",_xlfn.XLOOKUP(G2098,'Zoning 2shop'!C:C,'Zoning 2shop'!D:D),""))</f>
        <v/>
      </c>
      <c r="Y2098" s="112">
        <f>AB2098/Z2098</f>
        <v/>
      </c>
      <c r="Z2098" s="4">
        <f>T2098</f>
        <v/>
      </c>
      <c r="AA2098" s="4">
        <f>IF(OR(S2098="6C",S2098="6B",S2098="5X",S2098="5Y"),0.08,0.5)</f>
        <v/>
      </c>
      <c r="AB2098" s="4">
        <f>$AG$5/$AG$2*Z2098</f>
        <v/>
      </c>
      <c r="AC2098" s="19">
        <f>Z2098+AA2098</f>
        <v/>
      </c>
      <c r="AD2098" s="8">
        <f>IF(COUNTIF(Catégories!A:A,N2098)=0,"catégorie inconnue",LOOKUP(N2098,Catégories!A:A,Catégories!B:B))</f>
        <v/>
      </c>
      <c r="AE2098" s="21">
        <f>SUM(Z2098:AB2098)</f>
        <v/>
      </c>
    </row>
    <row r="2099" hidden="1" s="101">
      <c r="B2099" t="inlineStr">
        <is>
          <t>13624021</t>
        </is>
      </c>
      <c r="C2099" t="inlineStr">
        <is>
          <t>2</t>
        </is>
      </c>
      <c r="D2099" t="n">
        <v>46169</v>
      </c>
      <c r="E2099" t="inlineStr">
        <is>
          <t>167 33</t>
        </is>
      </c>
      <c r="F2099" t="inlineStr">
        <is>
          <t>21320</t>
        </is>
      </c>
      <c r="G2099" t="inlineStr">
        <is>
          <t>SE</t>
        </is>
      </c>
      <c r="H2099" t="inlineStr">
        <is>
          <t>FR</t>
        </is>
      </c>
      <c r="I2099" t="inlineStr">
        <is>
          <t>111640</t>
        </is>
      </c>
      <c r="J2099" t="inlineStr">
        <is>
          <t>111640</t>
        </is>
      </c>
      <c r="K2099" t="inlineStr">
        <is>
          <t>999999</t>
        </is>
      </c>
      <c r="L2099" t="inlineStr">
        <is>
          <t>XT414603996TS</t>
        </is>
      </c>
      <c r="M2099" t="inlineStr">
        <is>
          <t>N</t>
        </is>
      </c>
      <c r="N2099" t="inlineStr">
        <is>
          <t>Transport</t>
        </is>
      </c>
      <c r="O2099" t="inlineStr">
        <is>
          <t>N</t>
        </is>
      </c>
      <c r="P2099" t="inlineStr">
        <is>
          <t>S</t>
        </is>
      </c>
      <c r="Q2099" t="inlineStr">
        <is>
          <t>ZA</t>
        </is>
      </c>
      <c r="R2099" t="n">
        <v>4.532</v>
      </c>
      <c r="S2099" s="113" t="inlineStr">
        <is>
          <t>6C</t>
        </is>
      </c>
      <c r="T2099" t="n">
        <v>14.68</v>
      </c>
      <c r="U2099" t="inlineStr">
        <is>
          <t>LA RUCHE LOGISTIQUE</t>
        </is>
      </c>
      <c r="W2099" s="8">
        <f>IF(C2099&lt;&gt;2,"",IF(S2099="5X","5XK",IF(S2099="5Y","5YK",IF(S2099="6B","6BK",IF(S2099="6C","6CK","")))))</f>
        <v/>
      </c>
      <c r="X2099" s="8">
        <f>IF(S2099="6B",_xlfn.XLOOKUP(H2099,'Zoning 2shop'!A:A,'Zoning 2shop'!B:B),IF(S2099="6C",_xlfn.XLOOKUP(G2099,'Zoning 2shop'!C:C,'Zoning 2shop'!D:D),""))</f>
        <v/>
      </c>
      <c r="Y2099" s="112">
        <f>AB2099/Z2099</f>
        <v/>
      </c>
      <c r="Z2099" s="4">
        <f>T2099</f>
        <v/>
      </c>
      <c r="AA2099" s="4">
        <f>IF(OR(S2099="6C",S2099="6B",S2099="5X",S2099="5Y"),0.08,0.5)</f>
        <v/>
      </c>
      <c r="AB2099" s="4">
        <f>$AG$5/$AG$2*Z2099</f>
        <v/>
      </c>
      <c r="AC2099" s="19">
        <f>Z2099+AA2099</f>
        <v/>
      </c>
      <c r="AD2099" s="8">
        <f>IF(COUNTIF(Catégories!A:A,N2099)=0,"catégorie inconnue",LOOKUP(N2099,Catégories!A:A,Catégories!B:B))</f>
        <v/>
      </c>
      <c r="AE2099" s="21">
        <f>SUM(Z2099:AB2099)</f>
        <v/>
      </c>
    </row>
    <row r="2100" hidden="1" s="101">
      <c r="B2100" t="inlineStr">
        <is>
          <t>13624021</t>
        </is>
      </c>
      <c r="C2100" t="inlineStr">
        <is>
          <t>2</t>
        </is>
      </c>
      <c r="D2100" t="n">
        <v>46169</v>
      </c>
      <c r="E2100" t="inlineStr">
        <is>
          <t>86929</t>
        </is>
      </c>
      <c r="F2100" t="inlineStr">
        <is>
          <t>21320</t>
        </is>
      </c>
      <c r="G2100" t="inlineStr">
        <is>
          <t>DE</t>
        </is>
      </c>
      <c r="H2100" t="inlineStr">
        <is>
          <t>FR</t>
        </is>
      </c>
      <c r="I2100" t="inlineStr">
        <is>
          <t>114799</t>
        </is>
      </c>
      <c r="J2100" t="inlineStr">
        <is>
          <t>114799</t>
        </is>
      </c>
      <c r="K2100" t="inlineStr">
        <is>
          <t>999999</t>
        </is>
      </c>
      <c r="L2100" t="inlineStr">
        <is>
          <t>XT414606462TS</t>
        </is>
      </c>
      <c r="M2100" t="inlineStr">
        <is>
          <t>N</t>
        </is>
      </c>
      <c r="N2100" t="inlineStr">
        <is>
          <t>Transport</t>
        </is>
      </c>
      <c r="O2100" t="inlineStr">
        <is>
          <t>N</t>
        </is>
      </c>
      <c r="P2100" t="inlineStr">
        <is>
          <t>S</t>
        </is>
      </c>
      <c r="Q2100" t="inlineStr">
        <is>
          <t>ZA</t>
        </is>
      </c>
      <c r="R2100" t="n">
        <v>0.21</v>
      </c>
      <c r="S2100" s="113" t="inlineStr">
        <is>
          <t>6C</t>
        </is>
      </c>
      <c r="T2100" t="n">
        <v>5.33</v>
      </c>
      <c r="U2100" t="inlineStr">
        <is>
          <t>LA RUCHE LOGISTIQUE</t>
        </is>
      </c>
      <c r="W2100" s="8">
        <f>IF(C2100&lt;&gt;2,"",IF(S2100="5X","5XK",IF(S2100="5Y","5YK",IF(S2100="6B","6BK",IF(S2100="6C","6CK","")))))</f>
        <v/>
      </c>
      <c r="X2100" s="8">
        <f>IF(S2100="6B",_xlfn.XLOOKUP(H2100,'Zoning 2shop'!A:A,'Zoning 2shop'!B:B),IF(S2100="6C",_xlfn.XLOOKUP(G2100,'Zoning 2shop'!C:C,'Zoning 2shop'!D:D),""))</f>
        <v/>
      </c>
      <c r="Y2100" s="112">
        <f>AB2100/Z2100</f>
        <v/>
      </c>
      <c r="Z2100" s="4">
        <f>T2100</f>
        <v/>
      </c>
      <c r="AA2100" s="4">
        <f>IF(OR(S2100="6C",S2100="6B",S2100="5X",S2100="5Y"),0.08,0.5)</f>
        <v/>
      </c>
      <c r="AB2100" s="4">
        <f>$AG$5/$AG$2*Z2100</f>
        <v/>
      </c>
      <c r="AC2100" s="19">
        <f>Z2100+AA2100</f>
        <v/>
      </c>
      <c r="AD2100" s="8">
        <f>IF(COUNTIF(Catégories!A:A,N2100)=0,"catégorie inconnue",LOOKUP(N2100,Catégories!A:A,Catégories!B:B))</f>
        <v/>
      </c>
      <c r="AE2100" s="21">
        <f>SUM(Z2100:AB2100)</f>
        <v/>
      </c>
    </row>
    <row r="2101" hidden="1" s="101">
      <c r="B2101" t="inlineStr">
        <is>
          <t>13624021</t>
        </is>
      </c>
      <c r="C2101" t="inlineStr">
        <is>
          <t>2</t>
        </is>
      </c>
      <c r="D2101" t="n">
        <v>46169</v>
      </c>
      <c r="E2101" t="inlineStr">
        <is>
          <t>34117</t>
        </is>
      </c>
      <c r="F2101" t="inlineStr">
        <is>
          <t>21320</t>
        </is>
      </c>
      <c r="G2101" t="inlineStr">
        <is>
          <t>DE</t>
        </is>
      </c>
      <c r="H2101" t="inlineStr">
        <is>
          <t>FR</t>
        </is>
      </c>
      <c r="I2101" t="inlineStr">
        <is>
          <t>113918</t>
        </is>
      </c>
      <c r="J2101" t="inlineStr">
        <is>
          <t>113918</t>
        </is>
      </c>
      <c r="K2101" t="inlineStr">
        <is>
          <t>999999</t>
        </is>
      </c>
      <c r="L2101" t="inlineStr">
        <is>
          <t>XT414606935TS</t>
        </is>
      </c>
      <c r="M2101" t="inlineStr">
        <is>
          <t>N</t>
        </is>
      </c>
      <c r="N2101" t="inlineStr">
        <is>
          <t>Transport</t>
        </is>
      </c>
      <c r="O2101" t="inlineStr">
        <is>
          <t>N</t>
        </is>
      </c>
      <c r="P2101" t="inlineStr">
        <is>
          <t>S</t>
        </is>
      </c>
      <c r="Q2101" t="inlineStr">
        <is>
          <t>ZA</t>
        </is>
      </c>
      <c r="R2101" t="n">
        <v>1.79</v>
      </c>
      <c r="S2101" s="113" t="inlineStr">
        <is>
          <t>6C</t>
        </is>
      </c>
      <c r="T2101" t="n">
        <v>5.88</v>
      </c>
      <c r="U2101" t="inlineStr">
        <is>
          <t>LA RUCHE LOGISTIQUE</t>
        </is>
      </c>
      <c r="W2101" s="8">
        <f>IF(C2101&lt;&gt;2,"",IF(S2101="5X","5XK",IF(S2101="5Y","5YK",IF(S2101="6B","6BK",IF(S2101="6C","6CK","")))))</f>
        <v/>
      </c>
      <c r="X2101" s="8">
        <f>IF(S2101="6B",_xlfn.XLOOKUP(H2101,'Zoning 2shop'!A:A,'Zoning 2shop'!B:B),IF(S2101="6C",_xlfn.XLOOKUP(G2101,'Zoning 2shop'!C:C,'Zoning 2shop'!D:D),""))</f>
        <v/>
      </c>
      <c r="Y2101" s="112">
        <f>AB2101/Z2101</f>
        <v/>
      </c>
      <c r="Z2101" s="4">
        <f>T2101</f>
        <v/>
      </c>
      <c r="AA2101" s="4">
        <f>IF(OR(S2101="6C",S2101="6B",S2101="5X",S2101="5Y"),0.08,0.5)</f>
        <v/>
      </c>
      <c r="AB2101" s="4">
        <f>$AG$5/$AG$2*Z2101</f>
        <v/>
      </c>
      <c r="AC2101" s="19">
        <f>Z2101+AA2101</f>
        <v/>
      </c>
      <c r="AD2101" s="8">
        <f>IF(COUNTIF(Catégories!A:A,N2101)=0,"catégorie inconnue",LOOKUP(N2101,Catégories!A:A,Catégories!B:B))</f>
        <v/>
      </c>
      <c r="AE2101" s="21">
        <f>SUM(Z2101:AB2101)</f>
        <v/>
      </c>
    </row>
    <row r="2102" hidden="1" s="101">
      <c r="B2102" t="inlineStr">
        <is>
          <t>13624021</t>
        </is>
      </c>
      <c r="C2102" t="inlineStr">
        <is>
          <t>2</t>
        </is>
      </c>
      <c r="D2102" t="n">
        <v>46169</v>
      </c>
      <c r="E2102" t="inlineStr">
        <is>
          <t>1086 XT</t>
        </is>
      </c>
      <c r="F2102" t="inlineStr">
        <is>
          <t>21320</t>
        </is>
      </c>
      <c r="G2102" t="inlineStr">
        <is>
          <t>NL</t>
        </is>
      </c>
      <c r="H2102" t="inlineStr">
        <is>
          <t>FR</t>
        </is>
      </c>
      <c r="I2102" t="inlineStr">
        <is>
          <t>111798</t>
        </is>
      </c>
      <c r="J2102" t="inlineStr">
        <is>
          <t>111798</t>
        </is>
      </c>
      <c r="K2102" t="inlineStr">
        <is>
          <t>999999</t>
        </is>
      </c>
      <c r="L2102" t="inlineStr">
        <is>
          <t>XT414606961TS</t>
        </is>
      </c>
      <c r="M2102" t="inlineStr">
        <is>
          <t>N</t>
        </is>
      </c>
      <c r="N2102" t="inlineStr">
        <is>
          <t>Transport</t>
        </is>
      </c>
      <c r="O2102" t="inlineStr">
        <is>
          <t>N</t>
        </is>
      </c>
      <c r="P2102" t="inlineStr">
        <is>
          <t>S</t>
        </is>
      </c>
      <c r="Q2102" t="inlineStr">
        <is>
          <t>ZA</t>
        </is>
      </c>
      <c r="R2102" t="n">
        <v>4.678</v>
      </c>
      <c r="S2102" s="113" t="inlineStr">
        <is>
          <t>6C</t>
        </is>
      </c>
      <c r="T2102" t="n">
        <v>9.69</v>
      </c>
      <c r="U2102" t="inlineStr">
        <is>
          <t>LA RUCHE LOGISTIQUE</t>
        </is>
      </c>
      <c r="W2102" s="8">
        <f>IF(C2102&lt;&gt;2,"",IF(S2102="5X","5XK",IF(S2102="5Y","5YK",IF(S2102="6B","6BK",IF(S2102="6C","6CK","")))))</f>
        <v/>
      </c>
      <c r="X2102" s="8">
        <f>IF(S2102="6B",_xlfn.XLOOKUP(H2102,'Zoning 2shop'!A:A,'Zoning 2shop'!B:B),IF(S2102="6C",_xlfn.XLOOKUP(G2102,'Zoning 2shop'!C:C,'Zoning 2shop'!D:D),""))</f>
        <v/>
      </c>
      <c r="Y2102" s="112">
        <f>AB2102/Z2102</f>
        <v/>
      </c>
      <c r="Z2102" s="4">
        <f>T2102</f>
        <v/>
      </c>
      <c r="AA2102" s="4">
        <f>IF(OR(S2102="6C",S2102="6B",S2102="5X",S2102="5Y"),0.08,0.5)</f>
        <v/>
      </c>
      <c r="AB2102" s="4">
        <f>$AG$5/$AG$2*Z2102</f>
        <v/>
      </c>
      <c r="AC2102" s="19">
        <f>Z2102+AA2102</f>
        <v/>
      </c>
      <c r="AD2102" s="8">
        <f>IF(COUNTIF(Catégories!A:A,N2102)=0,"catégorie inconnue",LOOKUP(N2102,Catégories!A:A,Catégories!B:B))</f>
        <v/>
      </c>
      <c r="AE2102" s="21">
        <f>SUM(Z2102:AB2102)</f>
        <v/>
      </c>
    </row>
    <row r="2103" hidden="1" s="101">
      <c r="B2103" t="inlineStr">
        <is>
          <t>13624021</t>
        </is>
      </c>
      <c r="C2103" t="inlineStr">
        <is>
          <t>2</t>
        </is>
      </c>
      <c r="D2103" t="n">
        <v>46170</v>
      </c>
      <c r="E2103" t="inlineStr">
        <is>
          <t>60438</t>
        </is>
      </c>
      <c r="F2103" t="inlineStr">
        <is>
          <t>21320</t>
        </is>
      </c>
      <c r="G2103" t="inlineStr">
        <is>
          <t>DE</t>
        </is>
      </c>
      <c r="H2103" t="inlineStr">
        <is>
          <t>FR</t>
        </is>
      </c>
      <c r="I2103" t="inlineStr">
        <is>
          <t>112289</t>
        </is>
      </c>
      <c r="J2103" t="inlineStr">
        <is>
          <t>112289</t>
        </is>
      </c>
      <c r="K2103" t="inlineStr">
        <is>
          <t>999999</t>
        </is>
      </c>
      <c r="L2103" t="inlineStr">
        <is>
          <t>XT414609424TS</t>
        </is>
      </c>
      <c r="M2103" t="inlineStr">
        <is>
          <t>N</t>
        </is>
      </c>
      <c r="N2103" t="inlineStr">
        <is>
          <t>Transport</t>
        </is>
      </c>
      <c r="O2103" t="inlineStr">
        <is>
          <t>N</t>
        </is>
      </c>
      <c r="P2103" t="inlineStr">
        <is>
          <t>S</t>
        </is>
      </c>
      <c r="Q2103" t="inlineStr">
        <is>
          <t>ZA</t>
        </is>
      </c>
      <c r="R2103" t="n">
        <v>0.28</v>
      </c>
      <c r="S2103" s="113" t="inlineStr">
        <is>
          <t>6C</t>
        </is>
      </c>
      <c r="T2103" t="n">
        <v>5.33</v>
      </c>
      <c r="U2103" t="inlineStr">
        <is>
          <t>LA RUCHE LOGISTIQUE</t>
        </is>
      </c>
      <c r="W2103" s="8">
        <f>IF(C2103&lt;&gt;2,"",IF(S2103="5X","5XK",IF(S2103="5Y","5YK",IF(S2103="6B","6BK",IF(S2103="6C","6CK","")))))</f>
        <v/>
      </c>
      <c r="X2103" s="8">
        <f>IF(S2103="6B",_xlfn.XLOOKUP(H2103,'Zoning 2shop'!A:A,'Zoning 2shop'!B:B),IF(S2103="6C",_xlfn.XLOOKUP(G2103,'Zoning 2shop'!C:C,'Zoning 2shop'!D:D),""))</f>
        <v/>
      </c>
      <c r="Y2103" s="112">
        <f>AB2103/Z2103</f>
        <v/>
      </c>
      <c r="Z2103" s="4">
        <f>T2103</f>
        <v/>
      </c>
      <c r="AA2103" s="4">
        <f>IF(OR(S2103="6C",S2103="6B",S2103="5X",S2103="5Y"),0.08,0.5)</f>
        <v/>
      </c>
      <c r="AB2103" s="4">
        <f>$AG$5/$AG$2*Z2103</f>
        <v/>
      </c>
      <c r="AC2103" s="19">
        <f>Z2103+AA2103</f>
        <v/>
      </c>
      <c r="AD2103" s="8">
        <f>IF(COUNTIF(Catégories!A:A,N2103)=0,"catégorie inconnue",LOOKUP(N2103,Catégories!A:A,Catégories!B:B))</f>
        <v/>
      </c>
      <c r="AE2103" s="21">
        <f>SUM(Z2103:AB2103)</f>
        <v/>
      </c>
    </row>
    <row r="2104" hidden="1" s="101">
      <c r="B2104" t="inlineStr">
        <is>
          <t>13624021</t>
        </is>
      </c>
      <c r="C2104" t="inlineStr">
        <is>
          <t>2</t>
        </is>
      </c>
      <c r="D2104" t="n">
        <v>46170</v>
      </c>
      <c r="E2104" t="inlineStr">
        <is>
          <t>7422 NS</t>
        </is>
      </c>
      <c r="F2104" t="inlineStr">
        <is>
          <t>21320</t>
        </is>
      </c>
      <c r="G2104" t="inlineStr">
        <is>
          <t>NL</t>
        </is>
      </c>
      <c r="H2104" t="inlineStr">
        <is>
          <t>FR</t>
        </is>
      </c>
      <c r="I2104" t="inlineStr">
        <is>
          <t>113604</t>
        </is>
      </c>
      <c r="J2104" t="inlineStr">
        <is>
          <t>113604</t>
        </is>
      </c>
      <c r="K2104" t="inlineStr">
        <is>
          <t>999999</t>
        </is>
      </c>
      <c r="L2104" t="inlineStr">
        <is>
          <t>XT414611723TS</t>
        </is>
      </c>
      <c r="M2104" t="inlineStr">
        <is>
          <t>N</t>
        </is>
      </c>
      <c r="N2104" t="inlineStr">
        <is>
          <t>Transport</t>
        </is>
      </c>
      <c r="O2104" t="inlineStr">
        <is>
          <t>N</t>
        </is>
      </c>
      <c r="P2104" t="inlineStr">
        <is>
          <t>S</t>
        </is>
      </c>
      <c r="Q2104" t="inlineStr">
        <is>
          <t>ZA</t>
        </is>
      </c>
      <c r="R2104" t="n">
        <v>0.35</v>
      </c>
      <c r="S2104" s="113" t="inlineStr">
        <is>
          <t>6C</t>
        </is>
      </c>
      <c r="T2104" t="n">
        <v>5.33</v>
      </c>
      <c r="U2104" t="inlineStr">
        <is>
          <t>LA RUCHE LOGISTIQUE</t>
        </is>
      </c>
      <c r="W2104" s="8">
        <f>IF(C2104&lt;&gt;2,"",IF(S2104="5X","5XK",IF(S2104="5Y","5YK",IF(S2104="6B","6BK",IF(S2104="6C","6CK","")))))</f>
        <v/>
      </c>
      <c r="X2104" s="8">
        <f>IF(S2104="6B",_xlfn.XLOOKUP(H2104,'Zoning 2shop'!A:A,'Zoning 2shop'!B:B),IF(S2104="6C",_xlfn.XLOOKUP(G2104,'Zoning 2shop'!C:C,'Zoning 2shop'!D:D),""))</f>
        <v/>
      </c>
      <c r="Y2104" s="112">
        <f>AB2104/Z2104</f>
        <v/>
      </c>
      <c r="Z2104" s="4">
        <f>T2104</f>
        <v/>
      </c>
      <c r="AA2104" s="4">
        <f>IF(OR(S2104="6C",S2104="6B",S2104="5X",S2104="5Y"),0.08,0.5)</f>
        <v/>
      </c>
      <c r="AB2104" s="4">
        <f>$AG$5/$AG$2*Z2104</f>
        <v/>
      </c>
      <c r="AC2104" s="19">
        <f>Z2104+AA2104</f>
        <v/>
      </c>
      <c r="AD2104" s="8">
        <f>IF(COUNTIF(Catégories!A:A,N2104)=0,"catégorie inconnue",LOOKUP(N2104,Catégories!A:A,Catégories!B:B))</f>
        <v/>
      </c>
      <c r="AE2104" s="21">
        <f>SUM(Z2104:AB2104)</f>
        <v/>
      </c>
    </row>
    <row r="2105" hidden="1" s="101">
      <c r="B2105" t="inlineStr">
        <is>
          <t>13624021</t>
        </is>
      </c>
      <c r="C2105" t="inlineStr">
        <is>
          <t>2</t>
        </is>
      </c>
      <c r="D2105" t="n">
        <v>46170</v>
      </c>
      <c r="E2105" t="inlineStr">
        <is>
          <t>47799</t>
        </is>
      </c>
      <c r="F2105" t="inlineStr">
        <is>
          <t>21320</t>
        </is>
      </c>
      <c r="G2105" t="inlineStr">
        <is>
          <t>DE</t>
        </is>
      </c>
      <c r="H2105" t="inlineStr">
        <is>
          <t>FR</t>
        </is>
      </c>
      <c r="I2105" t="inlineStr">
        <is>
          <t>114362</t>
        </is>
      </c>
      <c r="J2105" t="inlineStr">
        <is>
          <t>114362</t>
        </is>
      </c>
      <c r="K2105" t="inlineStr">
        <is>
          <t>999999</t>
        </is>
      </c>
      <c r="L2105" t="inlineStr">
        <is>
          <t>XT414615963TS</t>
        </is>
      </c>
      <c r="M2105" t="inlineStr">
        <is>
          <t>N</t>
        </is>
      </c>
      <c r="N2105" t="inlineStr">
        <is>
          <t>Transport</t>
        </is>
      </c>
      <c r="O2105" t="inlineStr">
        <is>
          <t>N</t>
        </is>
      </c>
      <c r="P2105" t="inlineStr">
        <is>
          <t>S</t>
        </is>
      </c>
      <c r="Q2105" t="inlineStr">
        <is>
          <t>ZA</t>
        </is>
      </c>
      <c r="R2105" t="n">
        <v>0.22</v>
      </c>
      <c r="S2105" s="113" t="inlineStr">
        <is>
          <t>6C</t>
        </is>
      </c>
      <c r="T2105" t="n">
        <v>5.33</v>
      </c>
      <c r="U2105" t="inlineStr">
        <is>
          <t>LA RUCHE LOGISTIQUE</t>
        </is>
      </c>
      <c r="W2105" s="8">
        <f>IF(C2105&lt;&gt;2,"",IF(S2105="5X","5XK",IF(S2105="5Y","5YK",IF(S2105="6B","6BK",IF(S2105="6C","6CK","")))))</f>
        <v/>
      </c>
      <c r="X2105" s="8">
        <f>IF(S2105="6B",_xlfn.XLOOKUP(H2105,'Zoning 2shop'!A:A,'Zoning 2shop'!B:B),IF(S2105="6C",_xlfn.XLOOKUP(G2105,'Zoning 2shop'!C:C,'Zoning 2shop'!D:D),""))</f>
        <v/>
      </c>
      <c r="Y2105" s="112">
        <f>AB2105/Z2105</f>
        <v/>
      </c>
      <c r="Z2105" s="4">
        <f>T2105</f>
        <v/>
      </c>
      <c r="AA2105" s="4">
        <f>IF(OR(S2105="6C",S2105="6B",S2105="5X",S2105="5Y"),0.08,0.5)</f>
        <v/>
      </c>
      <c r="AB2105" s="4">
        <f>$AG$5/$AG$2*Z2105</f>
        <v/>
      </c>
      <c r="AC2105" s="19">
        <f>Z2105+AA2105</f>
        <v/>
      </c>
      <c r="AD2105" s="8">
        <f>IF(COUNTIF(Catégories!A:A,N2105)=0,"catégorie inconnue",LOOKUP(N2105,Catégories!A:A,Catégories!B:B))</f>
        <v/>
      </c>
      <c r="AE2105" s="21">
        <f>SUM(Z2105:AB2105)</f>
        <v/>
      </c>
    </row>
    <row r="2106" hidden="1" s="101">
      <c r="B2106" t="inlineStr">
        <is>
          <t>13624021</t>
        </is>
      </c>
      <c r="C2106" t="inlineStr">
        <is>
          <t>2</t>
        </is>
      </c>
      <c r="D2106" t="n">
        <v>46170</v>
      </c>
      <c r="E2106" t="inlineStr">
        <is>
          <t>28290</t>
        </is>
      </c>
      <c r="F2106" t="inlineStr">
        <is>
          <t>21320</t>
        </is>
      </c>
      <c r="G2106" t="inlineStr">
        <is>
          <t>ES</t>
        </is>
      </c>
      <c r="H2106" t="inlineStr">
        <is>
          <t>FR</t>
        </is>
      </c>
      <c r="I2106" t="inlineStr">
        <is>
          <t>110582</t>
        </is>
      </c>
      <c r="J2106" t="inlineStr">
        <is>
          <t>110582</t>
        </is>
      </c>
      <c r="K2106" t="inlineStr">
        <is>
          <t>999999</t>
        </is>
      </c>
      <c r="L2106" t="inlineStr">
        <is>
          <t>XT414616938TS</t>
        </is>
      </c>
      <c r="M2106" t="inlineStr">
        <is>
          <t>N</t>
        </is>
      </c>
      <c r="N2106" t="inlineStr">
        <is>
          <t>Transport</t>
        </is>
      </c>
      <c r="O2106" t="inlineStr">
        <is>
          <t>N</t>
        </is>
      </c>
      <c r="P2106" t="inlineStr">
        <is>
          <t>S</t>
        </is>
      </c>
      <c r="Q2106" t="inlineStr">
        <is>
          <t>ZA</t>
        </is>
      </c>
      <c r="R2106" t="n">
        <v>0.05</v>
      </c>
      <c r="S2106" s="113" t="inlineStr">
        <is>
          <t>6C</t>
        </is>
      </c>
      <c r="T2106" t="n">
        <v>6.4</v>
      </c>
      <c r="U2106" t="inlineStr">
        <is>
          <t>LA RUCHE LOGISTIQUE</t>
        </is>
      </c>
      <c r="W2106" s="8">
        <f>IF(C2106&lt;&gt;2,"",IF(S2106="5X","5XK",IF(S2106="5Y","5YK",IF(S2106="6B","6BK",IF(S2106="6C","6CK","")))))</f>
        <v/>
      </c>
      <c r="X2106" s="8">
        <f>IF(S2106="6B",_xlfn.XLOOKUP(H2106,'Zoning 2shop'!A:A,'Zoning 2shop'!B:B),IF(S2106="6C",_xlfn.XLOOKUP(G2106,'Zoning 2shop'!C:C,'Zoning 2shop'!D:D),""))</f>
        <v/>
      </c>
      <c r="Y2106" s="112">
        <f>AB2106/Z2106</f>
        <v/>
      </c>
      <c r="Z2106" s="4">
        <f>T2106</f>
        <v/>
      </c>
      <c r="AA2106" s="4">
        <f>IF(OR(S2106="6C",S2106="6B",S2106="5X",S2106="5Y"),0.08,0.5)</f>
        <v/>
      </c>
      <c r="AB2106" s="4">
        <f>$AG$5/$AG$2*Z2106</f>
        <v/>
      </c>
      <c r="AC2106" s="19">
        <f>Z2106+AA2106</f>
        <v/>
      </c>
      <c r="AD2106" s="8">
        <f>IF(COUNTIF(Catégories!A:A,N2106)=0,"catégorie inconnue",LOOKUP(N2106,Catégories!A:A,Catégories!B:B))</f>
        <v/>
      </c>
      <c r="AE2106" s="21">
        <f>SUM(Z2106:AB2106)</f>
        <v/>
      </c>
    </row>
    <row r="2107" hidden="1" s="101">
      <c r="B2107" t="inlineStr">
        <is>
          <t>13624021</t>
        </is>
      </c>
      <c r="C2107" t="inlineStr">
        <is>
          <t>2</t>
        </is>
      </c>
      <c r="D2107" t="n">
        <v>46170</v>
      </c>
      <c r="E2107" t="inlineStr">
        <is>
          <t>5688 JT</t>
        </is>
      </c>
      <c r="F2107" t="inlineStr">
        <is>
          <t>21320</t>
        </is>
      </c>
      <c r="G2107" t="inlineStr">
        <is>
          <t>NL</t>
        </is>
      </c>
      <c r="H2107" t="inlineStr">
        <is>
          <t>FR</t>
        </is>
      </c>
      <c r="I2107" t="inlineStr">
        <is>
          <t>114535</t>
        </is>
      </c>
      <c r="J2107" t="inlineStr">
        <is>
          <t>114535</t>
        </is>
      </c>
      <c r="K2107" t="inlineStr">
        <is>
          <t>999999</t>
        </is>
      </c>
      <c r="L2107" t="inlineStr">
        <is>
          <t>XT414617195TS</t>
        </is>
      </c>
      <c r="M2107" t="inlineStr">
        <is>
          <t>N</t>
        </is>
      </c>
      <c r="N2107" t="inlineStr">
        <is>
          <t>Transport</t>
        </is>
      </c>
      <c r="O2107" t="inlineStr">
        <is>
          <t>N</t>
        </is>
      </c>
      <c r="P2107" t="inlineStr">
        <is>
          <t>S</t>
        </is>
      </c>
      <c r="Q2107" t="inlineStr">
        <is>
          <t>ZA</t>
        </is>
      </c>
      <c r="R2107" t="n">
        <v>1.775</v>
      </c>
      <c r="S2107" s="113" t="inlineStr">
        <is>
          <t>6C</t>
        </is>
      </c>
      <c r="T2107" t="n">
        <v>5.88</v>
      </c>
      <c r="U2107" t="inlineStr">
        <is>
          <t>LA RUCHE LOGISTIQUE</t>
        </is>
      </c>
      <c r="W2107" s="8">
        <f>IF(C2107&lt;&gt;2,"",IF(S2107="5X","5XK",IF(S2107="5Y","5YK",IF(S2107="6B","6BK",IF(S2107="6C","6CK","")))))</f>
        <v/>
      </c>
      <c r="X2107" s="8">
        <f>IF(S2107="6B",_xlfn.XLOOKUP(H2107,'Zoning 2shop'!A:A,'Zoning 2shop'!B:B),IF(S2107="6C",_xlfn.XLOOKUP(G2107,'Zoning 2shop'!C:C,'Zoning 2shop'!D:D),""))</f>
        <v/>
      </c>
      <c r="Y2107" s="112">
        <f>AB2107/Z2107</f>
        <v/>
      </c>
      <c r="Z2107" s="4">
        <f>T2107</f>
        <v/>
      </c>
      <c r="AA2107" s="4">
        <f>IF(OR(S2107="6C",S2107="6B",S2107="5X",S2107="5Y"),0.08,0.5)</f>
        <v/>
      </c>
      <c r="AB2107" s="4">
        <f>$AG$5/$AG$2*Z2107</f>
        <v/>
      </c>
      <c r="AC2107" s="19">
        <f>Z2107+AA2107</f>
        <v/>
      </c>
      <c r="AD2107" s="8">
        <f>IF(COUNTIF(Catégories!A:A,N2107)=0,"catégorie inconnue",LOOKUP(N2107,Catégories!A:A,Catégories!B:B))</f>
        <v/>
      </c>
      <c r="AE2107" s="21">
        <f>SUM(Z2107:AB2107)</f>
        <v/>
      </c>
    </row>
    <row r="2108" hidden="1" s="101">
      <c r="B2108" t="inlineStr">
        <is>
          <t>13624021</t>
        </is>
      </c>
      <c r="C2108" t="inlineStr">
        <is>
          <t>2</t>
        </is>
      </c>
      <c r="D2108" t="n">
        <v>46170</v>
      </c>
      <c r="E2108" t="inlineStr">
        <is>
          <t>63579</t>
        </is>
      </c>
      <c r="F2108" t="inlineStr">
        <is>
          <t>21320</t>
        </is>
      </c>
      <c r="G2108" t="inlineStr">
        <is>
          <t>DE</t>
        </is>
      </c>
      <c r="H2108" t="inlineStr">
        <is>
          <t>FR</t>
        </is>
      </c>
      <c r="I2108" t="inlineStr">
        <is>
          <t>110290</t>
        </is>
      </c>
      <c r="J2108" t="inlineStr">
        <is>
          <t>110290</t>
        </is>
      </c>
      <c r="K2108" t="inlineStr">
        <is>
          <t>999999</t>
        </is>
      </c>
      <c r="L2108" t="inlineStr">
        <is>
          <t>XT414619497TS</t>
        </is>
      </c>
      <c r="M2108" t="inlineStr">
        <is>
          <t>N</t>
        </is>
      </c>
      <c r="N2108" t="inlineStr">
        <is>
          <t>Transport</t>
        </is>
      </c>
      <c r="O2108" t="inlineStr">
        <is>
          <t>N</t>
        </is>
      </c>
      <c r="P2108" t="inlineStr">
        <is>
          <t>S</t>
        </is>
      </c>
      <c r="Q2108" t="inlineStr">
        <is>
          <t>ZA</t>
        </is>
      </c>
      <c r="R2108" t="n">
        <v>0.04</v>
      </c>
      <c r="S2108" s="113" t="inlineStr">
        <is>
          <t>6C</t>
        </is>
      </c>
      <c r="T2108" t="n">
        <v>5.33</v>
      </c>
      <c r="U2108" t="inlineStr">
        <is>
          <t>LA RUCHE LOGISTIQUE</t>
        </is>
      </c>
      <c r="W2108" s="8">
        <f>IF(C2108&lt;&gt;2,"",IF(S2108="5X","5XK",IF(S2108="5Y","5YK",IF(S2108="6B","6BK",IF(S2108="6C","6CK","")))))</f>
        <v/>
      </c>
      <c r="X2108" s="8">
        <f>IF(S2108="6B",_xlfn.XLOOKUP(H2108,'Zoning 2shop'!A:A,'Zoning 2shop'!B:B),IF(S2108="6C",_xlfn.XLOOKUP(G2108,'Zoning 2shop'!C:C,'Zoning 2shop'!D:D),""))</f>
        <v/>
      </c>
      <c r="Y2108" s="112">
        <f>AB2108/Z2108</f>
        <v/>
      </c>
      <c r="Z2108" s="4">
        <f>T2108</f>
        <v/>
      </c>
      <c r="AA2108" s="4">
        <f>IF(OR(S2108="6C",S2108="6B",S2108="5X",S2108="5Y"),0.08,0.5)</f>
        <v/>
      </c>
      <c r="AB2108" s="4">
        <f>$AG$5/$AG$2*Z2108</f>
        <v/>
      </c>
      <c r="AC2108" s="19">
        <f>Z2108+AA2108</f>
        <v/>
      </c>
      <c r="AD2108" s="8">
        <f>IF(COUNTIF(Catégories!A:A,N2108)=0,"catégorie inconnue",LOOKUP(N2108,Catégories!A:A,Catégories!B:B))</f>
        <v/>
      </c>
      <c r="AE2108" s="21">
        <f>SUM(Z2108:AB2108)</f>
        <v/>
      </c>
    </row>
    <row r="2109" hidden="1" s="101">
      <c r="B2109" t="inlineStr">
        <is>
          <t>13624021</t>
        </is>
      </c>
      <c r="C2109" t="inlineStr">
        <is>
          <t>2</t>
        </is>
      </c>
      <c r="D2109" t="n">
        <v>46170</v>
      </c>
      <c r="E2109" t="inlineStr">
        <is>
          <t>87569</t>
        </is>
      </c>
      <c r="F2109" t="inlineStr">
        <is>
          <t>21320</t>
        </is>
      </c>
      <c r="G2109" t="inlineStr">
        <is>
          <t>DE</t>
        </is>
      </c>
      <c r="H2109" t="inlineStr">
        <is>
          <t>FR</t>
        </is>
      </c>
      <c r="I2109" t="inlineStr">
        <is>
          <t>114768</t>
        </is>
      </c>
      <c r="J2109" t="inlineStr">
        <is>
          <t>114768</t>
        </is>
      </c>
      <c r="K2109" t="inlineStr">
        <is>
          <t>999999</t>
        </is>
      </c>
      <c r="L2109" t="inlineStr">
        <is>
          <t>XT414620124TS</t>
        </is>
      </c>
      <c r="M2109" t="inlineStr">
        <is>
          <t>N</t>
        </is>
      </c>
      <c r="N2109" t="inlineStr">
        <is>
          <t>Transport</t>
        </is>
      </c>
      <c r="O2109" t="inlineStr">
        <is>
          <t>N</t>
        </is>
      </c>
      <c r="P2109" t="inlineStr">
        <is>
          <t>S</t>
        </is>
      </c>
      <c r="Q2109" t="inlineStr">
        <is>
          <t>ZA</t>
        </is>
      </c>
      <c r="R2109" t="n">
        <v>0.14</v>
      </c>
      <c r="S2109" s="113" t="inlineStr">
        <is>
          <t>6C</t>
        </is>
      </c>
      <c r="T2109" t="n">
        <v>5.33</v>
      </c>
      <c r="U2109" t="inlineStr">
        <is>
          <t>LA RUCHE LOGISTIQUE</t>
        </is>
      </c>
      <c r="W2109" s="8">
        <f>IF(C2109&lt;&gt;2,"",IF(S2109="5X","5XK",IF(S2109="5Y","5YK",IF(S2109="6B","6BK",IF(S2109="6C","6CK","")))))</f>
        <v/>
      </c>
      <c r="X2109" s="8">
        <f>IF(S2109="6B",_xlfn.XLOOKUP(H2109,'Zoning 2shop'!A:A,'Zoning 2shop'!B:B),IF(S2109="6C",_xlfn.XLOOKUP(G2109,'Zoning 2shop'!C:C,'Zoning 2shop'!D:D),""))</f>
        <v/>
      </c>
      <c r="Y2109" s="112">
        <f>AB2109/Z2109</f>
        <v/>
      </c>
      <c r="Z2109" s="4">
        <f>T2109</f>
        <v/>
      </c>
      <c r="AA2109" s="4">
        <f>IF(OR(S2109="6C",S2109="6B",S2109="5X",S2109="5Y"),0.08,0.5)</f>
        <v/>
      </c>
      <c r="AB2109" s="4">
        <f>$AG$5/$AG$2*Z2109</f>
        <v/>
      </c>
      <c r="AC2109" s="19">
        <f>Z2109+AA2109</f>
        <v/>
      </c>
      <c r="AD2109" s="8">
        <f>IF(COUNTIF(Catégories!A:A,N2109)=0,"catégorie inconnue",LOOKUP(N2109,Catégories!A:A,Catégories!B:B))</f>
        <v/>
      </c>
      <c r="AE2109" s="21">
        <f>SUM(Z2109:AB2109)</f>
        <v/>
      </c>
    </row>
    <row r="2110" hidden="1" s="101">
      <c r="B2110" t="inlineStr">
        <is>
          <t>13624021</t>
        </is>
      </c>
      <c r="C2110" t="inlineStr">
        <is>
          <t>2</t>
        </is>
      </c>
      <c r="D2110" t="n">
        <v>46170</v>
      </c>
      <c r="E2110" t="inlineStr">
        <is>
          <t>4040</t>
        </is>
      </c>
      <c r="F2110" t="inlineStr">
        <is>
          <t>21320</t>
        </is>
      </c>
      <c r="G2110" t="inlineStr">
        <is>
          <t>AT</t>
        </is>
      </c>
      <c r="H2110" t="inlineStr">
        <is>
          <t>FR</t>
        </is>
      </c>
      <c r="I2110" t="inlineStr">
        <is>
          <t>109619</t>
        </is>
      </c>
      <c r="J2110" t="inlineStr">
        <is>
          <t>109619</t>
        </is>
      </c>
      <c r="K2110" t="inlineStr">
        <is>
          <t>999999</t>
        </is>
      </c>
      <c r="L2110" t="inlineStr">
        <is>
          <t>XT414620402TS</t>
        </is>
      </c>
      <c r="M2110" t="inlineStr">
        <is>
          <t>N</t>
        </is>
      </c>
      <c r="N2110" t="inlineStr">
        <is>
          <t>Transport</t>
        </is>
      </c>
      <c r="O2110" t="inlineStr">
        <is>
          <t>N</t>
        </is>
      </c>
      <c r="P2110" t="inlineStr">
        <is>
          <t>S</t>
        </is>
      </c>
      <c r="Q2110" t="inlineStr">
        <is>
          <t>ZA</t>
        </is>
      </c>
      <c r="R2110" t="n">
        <v>0.1</v>
      </c>
      <c r="S2110" s="113" t="inlineStr">
        <is>
          <t>6C</t>
        </is>
      </c>
      <c r="T2110" t="n">
        <v>9.470000000000001</v>
      </c>
      <c r="U2110" t="inlineStr">
        <is>
          <t>LA RUCHE LOGISTIQUE</t>
        </is>
      </c>
      <c r="W2110" s="8">
        <f>IF(C2110&lt;&gt;2,"",IF(S2110="5X","5XK",IF(S2110="5Y","5YK",IF(S2110="6B","6BK",IF(S2110="6C","6CK","")))))</f>
        <v/>
      </c>
      <c r="X2110" s="8">
        <f>IF(S2110="6B",_xlfn.XLOOKUP(H2110,'Zoning 2shop'!A:A,'Zoning 2shop'!B:B),IF(S2110="6C",_xlfn.XLOOKUP(G2110,'Zoning 2shop'!C:C,'Zoning 2shop'!D:D),""))</f>
        <v/>
      </c>
      <c r="Y2110" s="112">
        <f>AB2110/Z2110</f>
        <v/>
      </c>
      <c r="Z2110" s="4">
        <f>T2110</f>
        <v/>
      </c>
      <c r="AA2110" s="4">
        <f>IF(OR(S2110="6C",S2110="6B",S2110="5X",S2110="5Y"),0.08,0.5)</f>
        <v/>
      </c>
      <c r="AB2110" s="4">
        <f>$AG$5/$AG$2*Z2110</f>
        <v/>
      </c>
      <c r="AC2110" s="19">
        <f>Z2110+AA2110</f>
        <v/>
      </c>
      <c r="AD2110" s="8">
        <f>IF(COUNTIF(Catégories!A:A,N2110)=0,"catégorie inconnue",LOOKUP(N2110,Catégories!A:A,Catégories!B:B))</f>
        <v/>
      </c>
      <c r="AE2110" s="21">
        <f>SUM(Z2110:AB2110)</f>
        <v/>
      </c>
    </row>
    <row r="2111" hidden="1" s="101">
      <c r="B2111" t="inlineStr">
        <is>
          <t>13624021</t>
        </is>
      </c>
      <c r="C2111" t="inlineStr">
        <is>
          <t>2</t>
        </is>
      </c>
      <c r="D2111" t="n">
        <v>46170</v>
      </c>
      <c r="E2111" t="inlineStr">
        <is>
          <t>72074</t>
        </is>
      </c>
      <c r="F2111" t="inlineStr">
        <is>
          <t>21320</t>
        </is>
      </c>
      <c r="G2111" t="inlineStr">
        <is>
          <t>DE</t>
        </is>
      </c>
      <c r="H2111" t="inlineStr">
        <is>
          <t>FR</t>
        </is>
      </c>
      <c r="I2111" t="inlineStr">
        <is>
          <t>114774</t>
        </is>
      </c>
      <c r="J2111" t="inlineStr">
        <is>
          <t>114774</t>
        </is>
      </c>
      <c r="K2111" t="inlineStr">
        <is>
          <t>999999</t>
        </is>
      </c>
      <c r="L2111" t="inlineStr">
        <is>
          <t>XT414620875TS</t>
        </is>
      </c>
      <c r="M2111" t="inlineStr">
        <is>
          <t>N</t>
        </is>
      </c>
      <c r="N2111" t="inlineStr">
        <is>
          <t>Transport</t>
        </is>
      </c>
      <c r="O2111" t="inlineStr">
        <is>
          <t>N</t>
        </is>
      </c>
      <c r="P2111" t="inlineStr">
        <is>
          <t>S</t>
        </is>
      </c>
      <c r="Q2111" t="inlineStr">
        <is>
          <t>ZA</t>
        </is>
      </c>
      <c r="R2111" t="n">
        <v>4.532</v>
      </c>
      <c r="S2111" s="113" t="inlineStr">
        <is>
          <t>6C</t>
        </is>
      </c>
      <c r="T2111" t="n">
        <v>9.69</v>
      </c>
      <c r="U2111" t="inlineStr">
        <is>
          <t>LA RUCHE LOGISTIQUE</t>
        </is>
      </c>
      <c r="W2111" s="8">
        <f>IF(C2111&lt;&gt;2,"",IF(S2111="5X","5XK",IF(S2111="5Y","5YK",IF(S2111="6B","6BK",IF(S2111="6C","6CK","")))))</f>
        <v/>
      </c>
      <c r="X2111" s="8">
        <f>IF(S2111="6B",_xlfn.XLOOKUP(H2111,'Zoning 2shop'!A:A,'Zoning 2shop'!B:B),IF(S2111="6C",_xlfn.XLOOKUP(G2111,'Zoning 2shop'!C:C,'Zoning 2shop'!D:D),""))</f>
        <v/>
      </c>
      <c r="Y2111" s="112">
        <f>AB2111/Z2111</f>
        <v/>
      </c>
      <c r="Z2111" s="4">
        <f>T2111</f>
        <v/>
      </c>
      <c r="AA2111" s="4">
        <f>IF(OR(S2111="6C",S2111="6B",S2111="5X",S2111="5Y"),0.08,0.5)</f>
        <v/>
      </c>
      <c r="AB2111" s="4">
        <f>$AG$5/$AG$2*Z2111</f>
        <v/>
      </c>
      <c r="AC2111" s="19">
        <f>Z2111+AA2111</f>
        <v/>
      </c>
      <c r="AD2111" s="8">
        <f>IF(COUNTIF(Catégories!A:A,N2111)=0,"catégorie inconnue",LOOKUP(N2111,Catégories!A:A,Catégories!B:B))</f>
        <v/>
      </c>
      <c r="AE2111" s="21">
        <f>SUM(Z2111:AB2111)</f>
        <v/>
      </c>
    </row>
    <row r="2112" hidden="1" s="101">
      <c r="B2112" t="inlineStr">
        <is>
          <t>13624021</t>
        </is>
      </c>
      <c r="C2112" t="inlineStr">
        <is>
          <t>2</t>
        </is>
      </c>
      <c r="D2112" t="n">
        <v>46170</v>
      </c>
      <c r="E2112" t="inlineStr">
        <is>
          <t>87569</t>
        </is>
      </c>
      <c r="F2112" t="inlineStr">
        <is>
          <t>21320</t>
        </is>
      </c>
      <c r="G2112" t="inlineStr">
        <is>
          <t>DE</t>
        </is>
      </c>
      <c r="H2112" t="inlineStr">
        <is>
          <t>FR</t>
        </is>
      </c>
      <c r="I2112" t="inlineStr">
        <is>
          <t>114768</t>
        </is>
      </c>
      <c r="J2112" t="inlineStr">
        <is>
          <t>114768</t>
        </is>
      </c>
      <c r="K2112" t="inlineStr">
        <is>
          <t>999999</t>
        </is>
      </c>
      <c r="L2112" t="inlineStr">
        <is>
          <t>XT414622244TS</t>
        </is>
      </c>
      <c r="M2112" t="inlineStr">
        <is>
          <t>N</t>
        </is>
      </c>
      <c r="N2112" t="inlineStr">
        <is>
          <t>Transport</t>
        </is>
      </c>
      <c r="O2112" t="inlineStr">
        <is>
          <t>N</t>
        </is>
      </c>
      <c r="P2112" t="inlineStr">
        <is>
          <t>S</t>
        </is>
      </c>
      <c r="Q2112" t="inlineStr">
        <is>
          <t>ZA</t>
        </is>
      </c>
      <c r="R2112" t="n">
        <v>0.14</v>
      </c>
      <c r="S2112" s="113" t="inlineStr">
        <is>
          <t>6C</t>
        </is>
      </c>
      <c r="T2112" t="n">
        <v>5.33</v>
      </c>
      <c r="U2112" t="inlineStr">
        <is>
          <t>LA RUCHE LOGISTIQUE</t>
        </is>
      </c>
      <c r="W2112" s="8">
        <f>IF(C2112&lt;&gt;2,"",IF(S2112="5X","5XK",IF(S2112="5Y","5YK",IF(S2112="6B","6BK",IF(S2112="6C","6CK","")))))</f>
        <v/>
      </c>
      <c r="X2112" s="8">
        <f>IF(S2112="6B",_xlfn.XLOOKUP(H2112,'Zoning 2shop'!A:A,'Zoning 2shop'!B:B),IF(S2112="6C",_xlfn.XLOOKUP(G2112,'Zoning 2shop'!C:C,'Zoning 2shop'!D:D),""))</f>
        <v/>
      </c>
      <c r="Y2112" s="112">
        <f>AB2112/Z2112</f>
        <v/>
      </c>
      <c r="Z2112" s="4">
        <f>T2112</f>
        <v/>
      </c>
      <c r="AA2112" s="4">
        <f>IF(OR(S2112="6C",S2112="6B",S2112="5X",S2112="5Y"),0.08,0.5)</f>
        <v/>
      </c>
      <c r="AB2112" s="4">
        <f>$AG$5/$AG$2*Z2112</f>
        <v/>
      </c>
      <c r="AC2112" s="19">
        <f>Z2112+AA2112</f>
        <v/>
      </c>
      <c r="AD2112" s="8">
        <f>IF(COUNTIF(Catégories!A:A,N2112)=0,"catégorie inconnue",LOOKUP(N2112,Catégories!A:A,Catégories!B:B))</f>
        <v/>
      </c>
      <c r="AE2112" s="21">
        <f>SUM(Z2112:AB2112)</f>
        <v/>
      </c>
    </row>
    <row r="2113" hidden="1" s="101">
      <c r="B2113" t="inlineStr">
        <is>
          <t>13624021</t>
        </is>
      </c>
      <c r="C2113" t="inlineStr">
        <is>
          <t>2</t>
        </is>
      </c>
      <c r="D2113" t="n">
        <v>46170</v>
      </c>
      <c r="E2113" t="inlineStr">
        <is>
          <t>80802</t>
        </is>
      </c>
      <c r="F2113" t="inlineStr">
        <is>
          <t>21320</t>
        </is>
      </c>
      <c r="G2113" t="inlineStr">
        <is>
          <t>DE</t>
        </is>
      </c>
      <c r="H2113" t="inlineStr">
        <is>
          <t>FR</t>
        </is>
      </c>
      <c r="I2113" t="inlineStr">
        <is>
          <t>112810</t>
        </is>
      </c>
      <c r="J2113" t="inlineStr">
        <is>
          <t>112810</t>
        </is>
      </c>
      <c r="K2113" t="inlineStr">
        <is>
          <t>999999</t>
        </is>
      </c>
      <c r="L2113" t="inlineStr">
        <is>
          <t>XT414622301TS</t>
        </is>
      </c>
      <c r="M2113" t="inlineStr">
        <is>
          <t>N</t>
        </is>
      </c>
      <c r="N2113" t="inlineStr">
        <is>
          <t>Transport</t>
        </is>
      </c>
      <c r="O2113" t="inlineStr">
        <is>
          <t>N</t>
        </is>
      </c>
      <c r="P2113" t="inlineStr">
        <is>
          <t>S</t>
        </is>
      </c>
      <c r="Q2113" t="inlineStr">
        <is>
          <t>ZA</t>
        </is>
      </c>
      <c r="R2113" t="n">
        <v>0.03</v>
      </c>
      <c r="S2113" s="113" t="inlineStr">
        <is>
          <t>6C</t>
        </is>
      </c>
      <c r="T2113" t="n">
        <v>5.33</v>
      </c>
      <c r="U2113" t="inlineStr">
        <is>
          <t>LA RUCHE LOGISTIQUE</t>
        </is>
      </c>
      <c r="W2113" s="8">
        <f>IF(C2113&lt;&gt;2,"",IF(S2113="5X","5XK",IF(S2113="5Y","5YK",IF(S2113="6B","6BK",IF(S2113="6C","6CK","")))))</f>
        <v/>
      </c>
      <c r="X2113" s="8">
        <f>IF(S2113="6B",_xlfn.XLOOKUP(H2113,'Zoning 2shop'!A:A,'Zoning 2shop'!B:B),IF(S2113="6C",_xlfn.XLOOKUP(G2113,'Zoning 2shop'!C:C,'Zoning 2shop'!D:D),""))</f>
        <v/>
      </c>
      <c r="Y2113" s="112">
        <f>AB2113/Z2113</f>
        <v/>
      </c>
      <c r="Z2113" s="4">
        <f>T2113</f>
        <v/>
      </c>
      <c r="AA2113" s="4">
        <f>IF(OR(S2113="6C",S2113="6B",S2113="5X",S2113="5Y"),0.08,0.5)</f>
        <v/>
      </c>
      <c r="AB2113" s="4">
        <f>$AG$5/$AG$2*Z2113</f>
        <v/>
      </c>
      <c r="AC2113" s="19">
        <f>Z2113+AA2113</f>
        <v/>
      </c>
      <c r="AD2113" s="8">
        <f>IF(COUNTIF(Catégories!A:A,N2113)=0,"catégorie inconnue",LOOKUP(N2113,Catégories!A:A,Catégories!B:B))</f>
        <v/>
      </c>
      <c r="AE2113" s="21">
        <f>SUM(Z2113:AB2113)</f>
        <v/>
      </c>
    </row>
    <row r="2114" hidden="1" s="101">
      <c r="B2114" t="inlineStr">
        <is>
          <t>13624021</t>
        </is>
      </c>
      <c r="C2114" t="inlineStr">
        <is>
          <t>2</t>
        </is>
      </c>
      <c r="D2114" t="n">
        <v>46170</v>
      </c>
      <c r="E2114" t="inlineStr">
        <is>
          <t>8361</t>
        </is>
      </c>
      <c r="F2114" t="inlineStr">
        <is>
          <t>21320</t>
        </is>
      </c>
      <c r="G2114" t="inlineStr">
        <is>
          <t>DK</t>
        </is>
      </c>
      <c r="H2114" t="inlineStr">
        <is>
          <t>FR</t>
        </is>
      </c>
      <c r="I2114" t="inlineStr">
        <is>
          <t>107565</t>
        </is>
      </c>
      <c r="J2114" t="inlineStr">
        <is>
          <t>107565</t>
        </is>
      </c>
      <c r="K2114" t="inlineStr">
        <is>
          <t>999999</t>
        </is>
      </c>
      <c r="L2114" t="inlineStr">
        <is>
          <t>XT414622536TS</t>
        </is>
      </c>
      <c r="M2114" t="inlineStr">
        <is>
          <t>N</t>
        </is>
      </c>
      <c r="N2114" t="inlineStr">
        <is>
          <t>Transport</t>
        </is>
      </c>
      <c r="O2114" t="inlineStr">
        <is>
          <t>N</t>
        </is>
      </c>
      <c r="P2114" t="inlineStr">
        <is>
          <t>S</t>
        </is>
      </c>
      <c r="Q2114" t="inlineStr">
        <is>
          <t>ZA</t>
        </is>
      </c>
      <c r="R2114" t="n">
        <v>0.21</v>
      </c>
      <c r="S2114" s="113" t="inlineStr">
        <is>
          <t>6C</t>
        </is>
      </c>
      <c r="T2114" t="n">
        <v>9.470000000000001</v>
      </c>
      <c r="U2114" t="inlineStr">
        <is>
          <t>LA RUCHE LOGISTIQUE</t>
        </is>
      </c>
      <c r="W2114" s="8">
        <f>IF(C2114&lt;&gt;2,"",IF(S2114="5X","5XK",IF(S2114="5Y","5YK",IF(S2114="6B","6BK",IF(S2114="6C","6CK","")))))</f>
        <v/>
      </c>
      <c r="X2114" s="8">
        <f>IF(S2114="6B",_xlfn.XLOOKUP(H2114,'Zoning 2shop'!A:A,'Zoning 2shop'!B:B),IF(S2114="6C",_xlfn.XLOOKUP(G2114,'Zoning 2shop'!C:C,'Zoning 2shop'!D:D),""))</f>
        <v/>
      </c>
      <c r="Y2114" s="112">
        <f>AB2114/Z2114</f>
        <v/>
      </c>
      <c r="Z2114" s="4">
        <f>T2114</f>
        <v/>
      </c>
      <c r="AA2114" s="4">
        <f>IF(OR(S2114="6C",S2114="6B",S2114="5X",S2114="5Y"),0.08,0.5)</f>
        <v/>
      </c>
      <c r="AB2114" s="4">
        <f>$AG$5/$AG$2*Z2114</f>
        <v/>
      </c>
      <c r="AC2114" s="19">
        <f>Z2114+AA2114</f>
        <v/>
      </c>
      <c r="AD2114" s="8">
        <f>IF(COUNTIF(Catégories!A:A,N2114)=0,"catégorie inconnue",LOOKUP(N2114,Catégories!A:A,Catégories!B:B))</f>
        <v/>
      </c>
      <c r="AE2114" s="21">
        <f>SUM(Z2114:AB2114)</f>
        <v/>
      </c>
    </row>
    <row r="2115" hidden="1" s="101">
      <c r="B2115" t="inlineStr">
        <is>
          <t>13624021</t>
        </is>
      </c>
      <c r="C2115" t="inlineStr">
        <is>
          <t>2</t>
        </is>
      </c>
      <c r="D2115" t="n">
        <v>46170</v>
      </c>
      <c r="E2115" t="inlineStr">
        <is>
          <t>4020</t>
        </is>
      </c>
      <c r="F2115" t="inlineStr">
        <is>
          <t>21320</t>
        </is>
      </c>
      <c r="G2115" t="inlineStr">
        <is>
          <t>AT</t>
        </is>
      </c>
      <c r="H2115" t="inlineStr">
        <is>
          <t>FR</t>
        </is>
      </c>
      <c r="I2115" t="inlineStr">
        <is>
          <t>111817</t>
        </is>
      </c>
      <c r="J2115" t="inlineStr">
        <is>
          <t>111817</t>
        </is>
      </c>
      <c r="K2115" t="inlineStr">
        <is>
          <t>999999</t>
        </is>
      </c>
      <c r="L2115" t="inlineStr">
        <is>
          <t>XT414623117TS</t>
        </is>
      </c>
      <c r="M2115" t="inlineStr">
        <is>
          <t>N</t>
        </is>
      </c>
      <c r="N2115" t="inlineStr">
        <is>
          <t>Transport</t>
        </is>
      </c>
      <c r="O2115" t="inlineStr">
        <is>
          <t>N</t>
        </is>
      </c>
      <c r="P2115" t="inlineStr">
        <is>
          <t>S</t>
        </is>
      </c>
      <c r="Q2115" t="inlineStr">
        <is>
          <t>ZA</t>
        </is>
      </c>
      <c r="R2115" t="n">
        <v>3.72</v>
      </c>
      <c r="S2115" s="113" t="inlineStr">
        <is>
          <t>6C</t>
        </is>
      </c>
      <c r="T2115" t="n">
        <v>13.17</v>
      </c>
      <c r="U2115" t="inlineStr">
        <is>
          <t>LA RUCHE LOGISTIQUE</t>
        </is>
      </c>
      <c r="W2115" s="8">
        <f>IF(C2115&lt;&gt;2,"",IF(S2115="5X","5XK",IF(S2115="5Y","5YK",IF(S2115="6B","6BK",IF(S2115="6C","6CK","")))))</f>
        <v/>
      </c>
      <c r="X2115" s="8">
        <f>IF(S2115="6B",_xlfn.XLOOKUP(H2115,'Zoning 2shop'!A:A,'Zoning 2shop'!B:B),IF(S2115="6C",_xlfn.XLOOKUP(G2115,'Zoning 2shop'!C:C,'Zoning 2shop'!D:D),""))</f>
        <v/>
      </c>
      <c r="Y2115" s="112">
        <f>AB2115/Z2115</f>
        <v/>
      </c>
      <c r="Z2115" s="4">
        <f>T2115</f>
        <v/>
      </c>
      <c r="AA2115" s="4">
        <f>IF(OR(S2115="6C",S2115="6B",S2115="5X",S2115="5Y"),0.08,0.5)</f>
        <v/>
      </c>
      <c r="AB2115" s="4">
        <f>$AG$5/$AG$2*Z2115</f>
        <v/>
      </c>
      <c r="AC2115" s="19">
        <f>Z2115+AA2115</f>
        <v/>
      </c>
      <c r="AD2115" s="8">
        <f>IF(COUNTIF(Catégories!A:A,N2115)=0,"catégorie inconnue",LOOKUP(N2115,Catégories!A:A,Catégories!B:B))</f>
        <v/>
      </c>
      <c r="AE2115" s="21">
        <f>SUM(Z2115:AB2115)</f>
        <v/>
      </c>
    </row>
    <row r="2116" hidden="1" s="101">
      <c r="B2116" t="inlineStr">
        <is>
          <t>13624021</t>
        </is>
      </c>
      <c r="C2116" t="inlineStr">
        <is>
          <t>2</t>
        </is>
      </c>
      <c r="D2116" t="n">
        <v>46170</v>
      </c>
      <c r="E2116" t="inlineStr">
        <is>
          <t>77880</t>
        </is>
      </c>
      <c r="F2116" t="inlineStr">
        <is>
          <t>21320</t>
        </is>
      </c>
      <c r="G2116" t="inlineStr">
        <is>
          <t>DE</t>
        </is>
      </c>
      <c r="H2116" t="inlineStr">
        <is>
          <t>FR</t>
        </is>
      </c>
      <c r="I2116" t="inlineStr">
        <is>
          <t>113960</t>
        </is>
      </c>
      <c r="J2116" t="inlineStr">
        <is>
          <t>113960</t>
        </is>
      </c>
      <c r="K2116" t="inlineStr">
        <is>
          <t>999999</t>
        </is>
      </c>
      <c r="L2116" t="inlineStr">
        <is>
          <t>XT414623474TS</t>
        </is>
      </c>
      <c r="M2116" t="inlineStr">
        <is>
          <t>N</t>
        </is>
      </c>
      <c r="N2116" t="inlineStr">
        <is>
          <t>Transport</t>
        </is>
      </c>
      <c r="O2116" t="inlineStr">
        <is>
          <t>N</t>
        </is>
      </c>
      <c r="P2116" t="inlineStr">
        <is>
          <t>S</t>
        </is>
      </c>
      <c r="Q2116" t="inlineStr">
        <is>
          <t>ZA</t>
        </is>
      </c>
      <c r="R2116" t="n">
        <v>0.13</v>
      </c>
      <c r="S2116" s="113" t="inlineStr">
        <is>
          <t>6C</t>
        </is>
      </c>
      <c r="T2116" t="n">
        <v>5.33</v>
      </c>
      <c r="U2116" t="inlineStr">
        <is>
          <t>LA RUCHE LOGISTIQUE</t>
        </is>
      </c>
      <c r="W2116" s="8">
        <f>IF(C2116&lt;&gt;2,"",IF(S2116="5X","5XK",IF(S2116="5Y","5YK",IF(S2116="6B","6BK",IF(S2116="6C","6CK","")))))</f>
        <v/>
      </c>
      <c r="X2116" s="8">
        <f>IF(S2116="6B",_xlfn.XLOOKUP(H2116,'Zoning 2shop'!A:A,'Zoning 2shop'!B:B),IF(S2116="6C",_xlfn.XLOOKUP(G2116,'Zoning 2shop'!C:C,'Zoning 2shop'!D:D),""))</f>
        <v/>
      </c>
      <c r="Y2116" s="112">
        <f>AB2116/Z2116</f>
        <v/>
      </c>
      <c r="Z2116" s="4">
        <f>T2116</f>
        <v/>
      </c>
      <c r="AA2116" s="4">
        <f>IF(OR(S2116="6C",S2116="6B",S2116="5X",S2116="5Y"),0.08,0.5)</f>
        <v/>
      </c>
      <c r="AB2116" s="4">
        <f>$AG$5/$AG$2*Z2116</f>
        <v/>
      </c>
      <c r="AC2116" s="19">
        <f>Z2116+AA2116</f>
        <v/>
      </c>
      <c r="AD2116" s="8">
        <f>IF(COUNTIF(Catégories!A:A,N2116)=0,"catégorie inconnue",LOOKUP(N2116,Catégories!A:A,Catégories!B:B))</f>
        <v/>
      </c>
      <c r="AE2116" s="21">
        <f>SUM(Z2116:AB2116)</f>
        <v/>
      </c>
    </row>
    <row r="2117" hidden="1" s="101">
      <c r="B2117" t="inlineStr">
        <is>
          <t>13624021</t>
        </is>
      </c>
      <c r="C2117" t="inlineStr">
        <is>
          <t>2</t>
        </is>
      </c>
      <c r="D2117" t="n">
        <v>46170</v>
      </c>
      <c r="E2117" t="inlineStr">
        <is>
          <t>15898</t>
        </is>
      </c>
      <c r="F2117" t="inlineStr">
        <is>
          <t>21320</t>
        </is>
      </c>
      <c r="G2117" t="inlineStr">
        <is>
          <t>ES</t>
        </is>
      </c>
      <c r="H2117" t="inlineStr">
        <is>
          <t>FR</t>
        </is>
      </c>
      <c r="I2117" t="inlineStr">
        <is>
          <t>112524</t>
        </is>
      </c>
      <c r="J2117" t="inlineStr">
        <is>
          <t>112524</t>
        </is>
      </c>
      <c r="K2117" t="inlineStr">
        <is>
          <t>999999</t>
        </is>
      </c>
      <c r="L2117" t="inlineStr">
        <is>
          <t>XT414623810TS</t>
        </is>
      </c>
      <c r="M2117" t="inlineStr">
        <is>
          <t>N</t>
        </is>
      </c>
      <c r="N2117" t="inlineStr">
        <is>
          <t>Transport</t>
        </is>
      </c>
      <c r="O2117" t="inlineStr">
        <is>
          <t>N</t>
        </is>
      </c>
      <c r="P2117" t="inlineStr">
        <is>
          <t>S</t>
        </is>
      </c>
      <c r="Q2117" t="inlineStr">
        <is>
          <t>ZA</t>
        </is>
      </c>
      <c r="R2117" t="n">
        <v>0.32</v>
      </c>
      <c r="S2117" s="113" t="inlineStr">
        <is>
          <t>6C</t>
        </is>
      </c>
      <c r="T2117" t="n">
        <v>6.4</v>
      </c>
      <c r="U2117" t="inlineStr">
        <is>
          <t>LA RUCHE LOGISTIQUE</t>
        </is>
      </c>
      <c r="W2117" s="8">
        <f>IF(C2117&lt;&gt;2,"",IF(S2117="5X","5XK",IF(S2117="5Y","5YK",IF(S2117="6B","6BK",IF(S2117="6C","6CK","")))))</f>
        <v/>
      </c>
      <c r="X2117" s="8">
        <f>IF(S2117="6B",_xlfn.XLOOKUP(H2117,'Zoning 2shop'!A:A,'Zoning 2shop'!B:B),IF(S2117="6C",_xlfn.XLOOKUP(G2117,'Zoning 2shop'!C:C,'Zoning 2shop'!D:D),""))</f>
        <v/>
      </c>
      <c r="Y2117" s="112">
        <f>AB2117/Z2117</f>
        <v/>
      </c>
      <c r="Z2117" s="4">
        <f>T2117</f>
        <v/>
      </c>
      <c r="AA2117" s="4">
        <f>IF(OR(S2117="6C",S2117="6B",S2117="5X",S2117="5Y"),0.08,0.5)</f>
        <v/>
      </c>
      <c r="AB2117" s="4">
        <f>$AG$5/$AG$2*Z2117</f>
        <v/>
      </c>
      <c r="AC2117" s="19">
        <f>Z2117+AA2117</f>
        <v/>
      </c>
      <c r="AD2117" s="8">
        <f>IF(COUNTIF(Catégories!A:A,N2117)=0,"catégorie inconnue",LOOKUP(N2117,Catégories!A:A,Catégories!B:B))</f>
        <v/>
      </c>
      <c r="AE2117" s="21">
        <f>SUM(Z2117:AB2117)</f>
        <v/>
      </c>
    </row>
    <row r="2118" hidden="1" s="101">
      <c r="B2118" t="inlineStr">
        <is>
          <t>13624021</t>
        </is>
      </c>
      <c r="C2118" t="inlineStr">
        <is>
          <t>2</t>
        </is>
      </c>
      <c r="D2118" t="n">
        <v>46170</v>
      </c>
      <c r="E2118" t="inlineStr">
        <is>
          <t>50997</t>
        </is>
      </c>
      <c r="F2118" t="inlineStr">
        <is>
          <t>21320</t>
        </is>
      </c>
      <c r="G2118" t="inlineStr">
        <is>
          <t>DE</t>
        </is>
      </c>
      <c r="H2118" t="inlineStr">
        <is>
          <t>FR</t>
        </is>
      </c>
      <c r="I2118" t="inlineStr">
        <is>
          <t>116343</t>
        </is>
      </c>
      <c r="J2118" t="inlineStr">
        <is>
          <t>116343</t>
        </is>
      </c>
      <c r="K2118" t="inlineStr">
        <is>
          <t>999999</t>
        </is>
      </c>
      <c r="L2118" t="inlineStr">
        <is>
          <t>XT414624041TS</t>
        </is>
      </c>
      <c r="M2118" t="inlineStr">
        <is>
          <t>N</t>
        </is>
      </c>
      <c r="N2118" t="inlineStr">
        <is>
          <t>Transport</t>
        </is>
      </c>
      <c r="O2118" t="inlineStr">
        <is>
          <t>N</t>
        </is>
      </c>
      <c r="P2118" t="inlineStr">
        <is>
          <t>S</t>
        </is>
      </c>
      <c r="Q2118" t="inlineStr">
        <is>
          <t>ZA</t>
        </is>
      </c>
      <c r="R2118" t="n">
        <v>0.73</v>
      </c>
      <c r="S2118" s="113" t="inlineStr">
        <is>
          <t>6C</t>
        </is>
      </c>
      <c r="T2118" t="n">
        <v>5.55</v>
      </c>
      <c r="U2118" t="inlineStr">
        <is>
          <t>LA RUCHE LOGISTIQUE</t>
        </is>
      </c>
      <c r="W2118" s="8">
        <f>IF(C2118&lt;&gt;2,"",IF(S2118="5X","5XK",IF(S2118="5Y","5YK",IF(S2118="6B","6BK",IF(S2118="6C","6CK","")))))</f>
        <v/>
      </c>
      <c r="X2118" s="8">
        <f>IF(S2118="6B",_xlfn.XLOOKUP(H2118,'Zoning 2shop'!A:A,'Zoning 2shop'!B:B),IF(S2118="6C",_xlfn.XLOOKUP(G2118,'Zoning 2shop'!C:C,'Zoning 2shop'!D:D),""))</f>
        <v/>
      </c>
      <c r="Y2118" s="112">
        <f>AB2118/Z2118</f>
        <v/>
      </c>
      <c r="Z2118" s="4">
        <f>T2118</f>
        <v/>
      </c>
      <c r="AA2118" s="4">
        <f>IF(OR(S2118="6C",S2118="6B",S2118="5X",S2118="5Y"),0.08,0.5)</f>
        <v/>
      </c>
      <c r="AB2118" s="4">
        <f>$AG$5/$AG$2*Z2118</f>
        <v/>
      </c>
      <c r="AC2118" s="19">
        <f>Z2118+AA2118</f>
        <v/>
      </c>
      <c r="AD2118" s="8">
        <f>IF(COUNTIF(Catégories!A:A,N2118)=0,"catégorie inconnue",LOOKUP(N2118,Catégories!A:A,Catégories!B:B))</f>
        <v/>
      </c>
      <c r="AE2118" s="21">
        <f>SUM(Z2118:AB2118)</f>
        <v/>
      </c>
    </row>
    <row r="2119" hidden="1" s="101">
      <c r="B2119" t="inlineStr">
        <is>
          <t>13624021</t>
        </is>
      </c>
      <c r="C2119" t="inlineStr">
        <is>
          <t>2</t>
        </is>
      </c>
      <c r="D2119" t="n">
        <v>46170</v>
      </c>
      <c r="E2119" t="inlineStr">
        <is>
          <t>91275</t>
        </is>
      </c>
      <c r="F2119" t="inlineStr">
        <is>
          <t>21320</t>
        </is>
      </c>
      <c r="G2119" t="inlineStr">
        <is>
          <t>DE</t>
        </is>
      </c>
      <c r="H2119" t="inlineStr">
        <is>
          <t>FR</t>
        </is>
      </c>
      <c r="I2119" t="inlineStr">
        <is>
          <t>113767</t>
        </is>
      </c>
      <c r="J2119" t="inlineStr">
        <is>
          <t>113767</t>
        </is>
      </c>
      <c r="K2119" t="inlineStr">
        <is>
          <t>999999</t>
        </is>
      </c>
      <c r="L2119" t="inlineStr">
        <is>
          <t>XT414624832TS</t>
        </is>
      </c>
      <c r="M2119" t="inlineStr">
        <is>
          <t>N</t>
        </is>
      </c>
      <c r="N2119" t="inlineStr">
        <is>
          <t>Transport</t>
        </is>
      </c>
      <c r="O2119" t="inlineStr">
        <is>
          <t>N</t>
        </is>
      </c>
      <c r="P2119" t="inlineStr">
        <is>
          <t>S</t>
        </is>
      </c>
      <c r="Q2119" t="inlineStr">
        <is>
          <t>ZA</t>
        </is>
      </c>
      <c r="R2119" t="n">
        <v>0.32</v>
      </c>
      <c r="S2119" s="113" t="inlineStr">
        <is>
          <t>6C</t>
        </is>
      </c>
      <c r="T2119" t="n">
        <v>5.33</v>
      </c>
      <c r="U2119" t="inlineStr">
        <is>
          <t>LA RUCHE LOGISTIQUE</t>
        </is>
      </c>
      <c r="W2119" s="8">
        <f>IF(C2119&lt;&gt;2,"",IF(S2119="5X","5XK",IF(S2119="5Y","5YK",IF(S2119="6B","6BK",IF(S2119="6C","6CK","")))))</f>
        <v/>
      </c>
      <c r="X2119" s="8">
        <f>IF(S2119="6B",_xlfn.XLOOKUP(H2119,'Zoning 2shop'!A:A,'Zoning 2shop'!B:B),IF(S2119="6C",_xlfn.XLOOKUP(G2119,'Zoning 2shop'!C:C,'Zoning 2shop'!D:D),""))</f>
        <v/>
      </c>
      <c r="Y2119" s="112">
        <f>AB2119/Z2119</f>
        <v/>
      </c>
      <c r="Z2119" s="4">
        <f>T2119</f>
        <v/>
      </c>
      <c r="AA2119" s="4">
        <f>IF(OR(S2119="6C",S2119="6B",S2119="5X",S2119="5Y"),0.08,0.5)</f>
        <v/>
      </c>
      <c r="AB2119" s="4">
        <f>$AG$5/$AG$2*Z2119</f>
        <v/>
      </c>
      <c r="AC2119" s="19">
        <f>Z2119+AA2119</f>
        <v/>
      </c>
      <c r="AD2119" s="8">
        <f>IF(COUNTIF(Catégories!A:A,N2119)=0,"catégorie inconnue",LOOKUP(N2119,Catégories!A:A,Catégories!B:B))</f>
        <v/>
      </c>
      <c r="AE2119" s="21">
        <f>SUM(Z2119:AB2119)</f>
        <v/>
      </c>
    </row>
    <row r="2120" hidden="1" s="101">
      <c r="B2120" t="inlineStr">
        <is>
          <t>13624021</t>
        </is>
      </c>
      <c r="C2120" t="inlineStr">
        <is>
          <t>2</t>
        </is>
      </c>
      <c r="D2120" t="n">
        <v>46170</v>
      </c>
      <c r="E2120" t="inlineStr">
        <is>
          <t>1230</t>
        </is>
      </c>
      <c r="F2120" t="inlineStr">
        <is>
          <t>21320</t>
        </is>
      </c>
      <c r="G2120" t="inlineStr">
        <is>
          <t>AT</t>
        </is>
      </c>
      <c r="H2120" t="inlineStr">
        <is>
          <t>FR</t>
        </is>
      </c>
      <c r="I2120" t="inlineStr">
        <is>
          <t>114312</t>
        </is>
      </c>
      <c r="J2120" t="inlineStr">
        <is>
          <t>114312</t>
        </is>
      </c>
      <c r="K2120" t="inlineStr">
        <is>
          <t>999999</t>
        </is>
      </c>
      <c r="L2120" t="inlineStr">
        <is>
          <t>XT414625444TS</t>
        </is>
      </c>
      <c r="M2120" t="inlineStr">
        <is>
          <t>N</t>
        </is>
      </c>
      <c r="N2120" t="inlineStr">
        <is>
          <t>Transport</t>
        </is>
      </c>
      <c r="O2120" t="inlineStr">
        <is>
          <t>N</t>
        </is>
      </c>
      <c r="P2120" t="inlineStr">
        <is>
          <t>S</t>
        </is>
      </c>
      <c r="Q2120" t="inlineStr">
        <is>
          <t>ZA</t>
        </is>
      </c>
      <c r="R2120" t="n">
        <v>0.12</v>
      </c>
      <c r="S2120" s="113" t="inlineStr">
        <is>
          <t>6C</t>
        </is>
      </c>
      <c r="T2120" t="n">
        <v>9.470000000000001</v>
      </c>
      <c r="U2120" t="inlineStr">
        <is>
          <t>LA RUCHE LOGISTIQUE</t>
        </is>
      </c>
      <c r="W2120" s="8">
        <f>IF(C2120&lt;&gt;2,"",IF(S2120="5X","5XK",IF(S2120="5Y","5YK",IF(S2120="6B","6BK",IF(S2120="6C","6CK","")))))</f>
        <v/>
      </c>
      <c r="X2120" s="8">
        <f>IF(S2120="6B",_xlfn.XLOOKUP(H2120,'Zoning 2shop'!A:A,'Zoning 2shop'!B:B),IF(S2120="6C",_xlfn.XLOOKUP(G2120,'Zoning 2shop'!C:C,'Zoning 2shop'!D:D),""))</f>
        <v/>
      </c>
      <c r="Y2120" s="112">
        <f>AB2120/Z2120</f>
        <v/>
      </c>
      <c r="Z2120" s="4">
        <f>T2120</f>
        <v/>
      </c>
      <c r="AA2120" s="4">
        <f>IF(OR(S2120="6C",S2120="6B",S2120="5X",S2120="5Y"),0.08,0.5)</f>
        <v/>
      </c>
      <c r="AB2120" s="4">
        <f>$AG$5/$AG$2*Z2120</f>
        <v/>
      </c>
      <c r="AC2120" s="19">
        <f>Z2120+AA2120</f>
        <v/>
      </c>
      <c r="AD2120" s="8">
        <f>IF(COUNTIF(Catégories!A:A,N2120)=0,"catégorie inconnue",LOOKUP(N2120,Catégories!A:A,Catégories!B:B))</f>
        <v/>
      </c>
      <c r="AE2120" s="21">
        <f>SUM(Z2120:AB2120)</f>
        <v/>
      </c>
    </row>
    <row r="2121" hidden="1" s="101">
      <c r="B2121" t="inlineStr">
        <is>
          <t>13624021</t>
        </is>
      </c>
      <c r="C2121" t="inlineStr">
        <is>
          <t>2</t>
        </is>
      </c>
      <c r="D2121" t="n">
        <v>46170</v>
      </c>
      <c r="E2121" t="inlineStr">
        <is>
          <t>93059</t>
        </is>
      </c>
      <c r="F2121" t="inlineStr">
        <is>
          <t>21320</t>
        </is>
      </c>
      <c r="G2121" t="inlineStr">
        <is>
          <t>DE</t>
        </is>
      </c>
      <c r="H2121" t="inlineStr">
        <is>
          <t>FR</t>
        </is>
      </c>
      <c r="I2121" t="inlineStr">
        <is>
          <t>115080</t>
        </is>
      </c>
      <c r="J2121" t="inlineStr">
        <is>
          <t>115080</t>
        </is>
      </c>
      <c r="K2121" t="inlineStr">
        <is>
          <t>999999</t>
        </is>
      </c>
      <c r="L2121" t="inlineStr">
        <is>
          <t>XT414625719TS</t>
        </is>
      </c>
      <c r="M2121" t="inlineStr">
        <is>
          <t>N</t>
        </is>
      </c>
      <c r="N2121" t="inlineStr">
        <is>
          <t>Transport</t>
        </is>
      </c>
      <c r="O2121" t="inlineStr">
        <is>
          <t>N</t>
        </is>
      </c>
      <c r="P2121" t="inlineStr">
        <is>
          <t>S</t>
        </is>
      </c>
      <c r="Q2121" t="inlineStr">
        <is>
          <t>ZA</t>
        </is>
      </c>
      <c r="R2121" t="n">
        <v>0.18</v>
      </c>
      <c r="S2121" s="113" t="inlineStr">
        <is>
          <t>6C</t>
        </is>
      </c>
      <c r="T2121" t="n">
        <v>5.33</v>
      </c>
      <c r="U2121" t="inlineStr">
        <is>
          <t>LA RUCHE LOGISTIQUE</t>
        </is>
      </c>
      <c r="W2121" s="8">
        <f>IF(C2121&lt;&gt;2,"",IF(S2121="5X","5XK",IF(S2121="5Y","5YK",IF(S2121="6B","6BK",IF(S2121="6C","6CK","")))))</f>
        <v/>
      </c>
      <c r="X2121" s="8">
        <f>IF(S2121="6B",_xlfn.XLOOKUP(H2121,'Zoning 2shop'!A:A,'Zoning 2shop'!B:B),IF(S2121="6C",_xlfn.XLOOKUP(G2121,'Zoning 2shop'!C:C,'Zoning 2shop'!D:D),""))</f>
        <v/>
      </c>
      <c r="Y2121" s="112">
        <f>AB2121/Z2121</f>
        <v/>
      </c>
      <c r="Z2121" s="4">
        <f>T2121</f>
        <v/>
      </c>
      <c r="AA2121" s="4">
        <f>IF(OR(S2121="6C",S2121="6B",S2121="5X",S2121="5Y"),0.08,0.5)</f>
        <v/>
      </c>
      <c r="AB2121" s="4">
        <f>$AG$5/$AG$2*Z2121</f>
        <v/>
      </c>
      <c r="AC2121" s="19">
        <f>Z2121+AA2121</f>
        <v/>
      </c>
      <c r="AD2121" s="8">
        <f>IF(COUNTIF(Catégories!A:A,N2121)=0,"catégorie inconnue",LOOKUP(N2121,Catégories!A:A,Catégories!B:B))</f>
        <v/>
      </c>
      <c r="AE2121" s="21">
        <f>SUM(Z2121:AB2121)</f>
        <v/>
      </c>
    </row>
    <row r="2122" hidden="1" s="101">
      <c r="B2122" t="inlineStr">
        <is>
          <t>13624021</t>
        </is>
      </c>
      <c r="C2122" t="inlineStr">
        <is>
          <t>2</t>
        </is>
      </c>
      <c r="D2122" t="n">
        <v>46170</v>
      </c>
      <c r="E2122" t="inlineStr">
        <is>
          <t>24790</t>
        </is>
      </c>
      <c r="F2122" t="inlineStr">
        <is>
          <t>21320</t>
        </is>
      </c>
      <c r="G2122" t="inlineStr">
        <is>
          <t>DE</t>
        </is>
      </c>
      <c r="H2122" t="inlineStr">
        <is>
          <t>FR</t>
        </is>
      </c>
      <c r="I2122" t="inlineStr">
        <is>
          <t>114260</t>
        </is>
      </c>
      <c r="J2122" t="inlineStr">
        <is>
          <t>114260</t>
        </is>
      </c>
      <c r="K2122" t="inlineStr">
        <is>
          <t>999999</t>
        </is>
      </c>
      <c r="L2122" t="inlineStr">
        <is>
          <t>XT414625753TS</t>
        </is>
      </c>
      <c r="M2122" t="inlineStr">
        <is>
          <t>N</t>
        </is>
      </c>
      <c r="N2122" t="inlineStr">
        <is>
          <t>Transport</t>
        </is>
      </c>
      <c r="O2122" t="inlineStr">
        <is>
          <t>N</t>
        </is>
      </c>
      <c r="P2122" t="inlineStr">
        <is>
          <t>S</t>
        </is>
      </c>
      <c r="Q2122" t="inlineStr">
        <is>
          <t>ZA</t>
        </is>
      </c>
      <c r="R2122" t="n">
        <v>0.17</v>
      </c>
      <c r="S2122" s="113" t="inlineStr">
        <is>
          <t>6C</t>
        </is>
      </c>
      <c r="T2122" t="n">
        <v>5.33</v>
      </c>
      <c r="U2122" t="inlineStr">
        <is>
          <t>LA RUCHE LOGISTIQUE</t>
        </is>
      </c>
      <c r="W2122" s="8">
        <f>IF(C2122&lt;&gt;2,"",IF(S2122="5X","5XK",IF(S2122="5Y","5YK",IF(S2122="6B","6BK",IF(S2122="6C","6CK","")))))</f>
        <v/>
      </c>
      <c r="X2122" s="8">
        <f>IF(S2122="6B",_xlfn.XLOOKUP(H2122,'Zoning 2shop'!A:A,'Zoning 2shop'!B:B),IF(S2122="6C",_xlfn.XLOOKUP(G2122,'Zoning 2shop'!C:C,'Zoning 2shop'!D:D),""))</f>
        <v/>
      </c>
      <c r="Y2122" s="112">
        <f>AB2122/Z2122</f>
        <v/>
      </c>
      <c r="Z2122" s="4">
        <f>T2122</f>
        <v/>
      </c>
      <c r="AA2122" s="4">
        <f>IF(OR(S2122="6C",S2122="6B",S2122="5X",S2122="5Y"),0.08,0.5)</f>
        <v/>
      </c>
      <c r="AB2122" s="4">
        <f>$AG$5/$AG$2*Z2122</f>
        <v/>
      </c>
      <c r="AC2122" s="19">
        <f>Z2122+AA2122</f>
        <v/>
      </c>
      <c r="AD2122" s="8">
        <f>IF(COUNTIF(Catégories!A:A,N2122)=0,"catégorie inconnue",LOOKUP(N2122,Catégories!A:A,Catégories!B:B))</f>
        <v/>
      </c>
      <c r="AE2122" s="21">
        <f>SUM(Z2122:AB2122)</f>
        <v/>
      </c>
    </row>
    <row r="2123" hidden="1" s="101">
      <c r="B2123" t="inlineStr">
        <is>
          <t>13624021</t>
        </is>
      </c>
      <c r="C2123" t="inlineStr">
        <is>
          <t>2</t>
        </is>
      </c>
      <c r="D2123" t="n">
        <v>46170</v>
      </c>
      <c r="E2123" t="inlineStr">
        <is>
          <t>61381</t>
        </is>
      </c>
      <c r="F2123" t="inlineStr">
        <is>
          <t>21320</t>
        </is>
      </c>
      <c r="G2123" t="inlineStr">
        <is>
          <t>DE</t>
        </is>
      </c>
      <c r="H2123" t="inlineStr">
        <is>
          <t>FR</t>
        </is>
      </c>
      <c r="I2123" t="inlineStr">
        <is>
          <t>115465</t>
        </is>
      </c>
      <c r="J2123" t="inlineStr">
        <is>
          <t>115465</t>
        </is>
      </c>
      <c r="K2123" t="inlineStr">
        <is>
          <t>999999</t>
        </is>
      </c>
      <c r="L2123" t="inlineStr">
        <is>
          <t>XT414626135TS</t>
        </is>
      </c>
      <c r="M2123" t="inlineStr">
        <is>
          <t>N</t>
        </is>
      </c>
      <c r="N2123" t="inlineStr">
        <is>
          <t>Transport</t>
        </is>
      </c>
      <c r="O2123" t="inlineStr">
        <is>
          <t>N</t>
        </is>
      </c>
      <c r="P2123" t="inlineStr">
        <is>
          <t>S</t>
        </is>
      </c>
      <c r="Q2123" t="inlineStr">
        <is>
          <t>ZA</t>
        </is>
      </c>
      <c r="R2123" t="n">
        <v>4.266</v>
      </c>
      <c r="S2123" s="113" t="inlineStr">
        <is>
          <t>6C</t>
        </is>
      </c>
      <c r="T2123" t="n">
        <v>9.69</v>
      </c>
      <c r="U2123" t="inlineStr">
        <is>
          <t>LA RUCHE LOGISTIQUE</t>
        </is>
      </c>
      <c r="W2123" s="8">
        <f>IF(C2123&lt;&gt;2,"",IF(S2123="5X","5XK",IF(S2123="5Y","5YK",IF(S2123="6B","6BK",IF(S2123="6C","6CK","")))))</f>
        <v/>
      </c>
      <c r="X2123" s="8">
        <f>IF(S2123="6B",_xlfn.XLOOKUP(H2123,'Zoning 2shop'!A:A,'Zoning 2shop'!B:B),IF(S2123="6C",_xlfn.XLOOKUP(G2123,'Zoning 2shop'!C:C,'Zoning 2shop'!D:D),""))</f>
        <v/>
      </c>
      <c r="Y2123" s="112">
        <f>AB2123/Z2123</f>
        <v/>
      </c>
      <c r="Z2123" s="4">
        <f>T2123</f>
        <v/>
      </c>
      <c r="AA2123" s="4">
        <f>IF(OR(S2123="6C",S2123="6B",S2123="5X",S2123="5Y"),0.08,0.5)</f>
        <v/>
      </c>
      <c r="AB2123" s="4">
        <f>$AG$5/$AG$2*Z2123</f>
        <v/>
      </c>
      <c r="AC2123" s="19">
        <f>Z2123+AA2123</f>
        <v/>
      </c>
      <c r="AD2123" s="8">
        <f>IF(COUNTIF(Catégories!A:A,N2123)=0,"catégorie inconnue",LOOKUP(N2123,Catégories!A:A,Catégories!B:B))</f>
        <v/>
      </c>
      <c r="AE2123" s="21">
        <f>SUM(Z2123:AB2123)</f>
        <v/>
      </c>
    </row>
    <row r="2124" hidden="1" s="101">
      <c r="B2124" t="inlineStr">
        <is>
          <t>13624021</t>
        </is>
      </c>
      <c r="C2124" t="inlineStr">
        <is>
          <t>2</t>
        </is>
      </c>
      <c r="D2124" t="n">
        <v>46170</v>
      </c>
      <c r="E2124" t="inlineStr">
        <is>
          <t>6020</t>
        </is>
      </c>
      <c r="F2124" t="inlineStr">
        <is>
          <t>21320</t>
        </is>
      </c>
      <c r="G2124" t="inlineStr">
        <is>
          <t>AT</t>
        </is>
      </c>
      <c r="H2124" t="inlineStr">
        <is>
          <t>FR</t>
        </is>
      </c>
      <c r="I2124" t="inlineStr">
        <is>
          <t>117140</t>
        </is>
      </c>
      <c r="J2124" t="inlineStr">
        <is>
          <t>117140</t>
        </is>
      </c>
      <c r="K2124" t="inlineStr">
        <is>
          <t>999999</t>
        </is>
      </c>
      <c r="L2124" t="inlineStr">
        <is>
          <t>XT414629738TS</t>
        </is>
      </c>
      <c r="M2124" t="inlineStr">
        <is>
          <t>N</t>
        </is>
      </c>
      <c r="N2124" t="inlineStr">
        <is>
          <t>Transport</t>
        </is>
      </c>
      <c r="O2124" t="inlineStr">
        <is>
          <t>N</t>
        </is>
      </c>
      <c r="P2124" t="inlineStr">
        <is>
          <t>S</t>
        </is>
      </c>
      <c r="Q2124" t="inlineStr">
        <is>
          <t>ZA</t>
        </is>
      </c>
      <c r="R2124" t="n">
        <v>0.29</v>
      </c>
      <c r="S2124" s="113" t="inlineStr">
        <is>
          <t>6C</t>
        </is>
      </c>
      <c r="T2124" t="n">
        <v>9.470000000000001</v>
      </c>
      <c r="U2124" t="inlineStr">
        <is>
          <t>LA RUCHE LOGISTIQUE</t>
        </is>
      </c>
      <c r="W2124" s="8">
        <f>IF(C2124&lt;&gt;2,"",IF(S2124="5X","5XK",IF(S2124="5Y","5YK",IF(S2124="6B","6BK",IF(S2124="6C","6CK","")))))</f>
        <v/>
      </c>
      <c r="X2124" s="8">
        <f>IF(S2124="6B",_xlfn.XLOOKUP(H2124,'Zoning 2shop'!A:A,'Zoning 2shop'!B:B),IF(S2124="6C",_xlfn.XLOOKUP(G2124,'Zoning 2shop'!C:C,'Zoning 2shop'!D:D),""))</f>
        <v/>
      </c>
      <c r="Y2124" s="112">
        <f>AB2124/Z2124</f>
        <v/>
      </c>
      <c r="Z2124" s="4">
        <f>T2124</f>
        <v/>
      </c>
      <c r="AA2124" s="4">
        <f>IF(OR(S2124="6C",S2124="6B",S2124="5X",S2124="5Y"),0.08,0.5)</f>
        <v/>
      </c>
      <c r="AB2124" s="4">
        <f>$AG$5/$AG$2*Z2124</f>
        <v/>
      </c>
      <c r="AC2124" s="19">
        <f>Z2124+AA2124</f>
        <v/>
      </c>
      <c r="AD2124" s="8">
        <f>IF(COUNTIF(Catégories!A:A,N2124)=0,"catégorie inconnue",LOOKUP(N2124,Catégories!A:A,Catégories!B:B))</f>
        <v/>
      </c>
      <c r="AE2124" s="21">
        <f>SUM(Z2124:AB2124)</f>
        <v/>
      </c>
    </row>
    <row r="2125" hidden="1" s="101">
      <c r="B2125" t="inlineStr">
        <is>
          <t>13624021</t>
        </is>
      </c>
      <c r="C2125" t="inlineStr">
        <is>
          <t>2</t>
        </is>
      </c>
      <c r="D2125" t="n">
        <v>46170</v>
      </c>
      <c r="E2125" t="inlineStr">
        <is>
          <t>3090</t>
        </is>
      </c>
      <c r="F2125" t="inlineStr">
        <is>
          <t>21320</t>
        </is>
      </c>
      <c r="G2125" t="inlineStr">
        <is>
          <t>BE</t>
        </is>
      </c>
      <c r="H2125" t="inlineStr">
        <is>
          <t>FR</t>
        </is>
      </c>
      <c r="I2125" t="inlineStr">
        <is>
          <t>117311</t>
        </is>
      </c>
      <c r="J2125" t="inlineStr">
        <is>
          <t>117311</t>
        </is>
      </c>
      <c r="K2125" t="inlineStr">
        <is>
          <t>999999</t>
        </is>
      </c>
      <c r="L2125" t="inlineStr">
        <is>
          <t>XT414633595TS</t>
        </is>
      </c>
      <c r="M2125" t="inlineStr">
        <is>
          <t>N</t>
        </is>
      </c>
      <c r="N2125" t="inlineStr">
        <is>
          <t>Transport</t>
        </is>
      </c>
      <c r="O2125" t="inlineStr">
        <is>
          <t>N</t>
        </is>
      </c>
      <c r="P2125" t="inlineStr">
        <is>
          <t>S</t>
        </is>
      </c>
      <c r="Q2125" t="inlineStr">
        <is>
          <t>ZA</t>
        </is>
      </c>
      <c r="R2125" t="n">
        <v>4.532</v>
      </c>
      <c r="S2125" s="113" t="inlineStr">
        <is>
          <t>6C</t>
        </is>
      </c>
      <c r="T2125" t="n">
        <v>9.199999999999999</v>
      </c>
      <c r="U2125" t="inlineStr">
        <is>
          <t>LA RUCHE LOGISTIQUE</t>
        </is>
      </c>
      <c r="W2125" s="8">
        <f>IF(C2125&lt;&gt;2,"",IF(S2125="5X","5XK",IF(S2125="5Y","5YK",IF(S2125="6B","6BK",IF(S2125="6C","6CK","")))))</f>
        <v/>
      </c>
      <c r="X2125" s="8">
        <f>IF(S2125="6B",_xlfn.XLOOKUP(H2125,'Zoning 2shop'!A:A,'Zoning 2shop'!B:B),IF(S2125="6C",_xlfn.XLOOKUP(G2125,'Zoning 2shop'!C:C,'Zoning 2shop'!D:D),""))</f>
        <v/>
      </c>
      <c r="Y2125" s="112">
        <f>AB2125/Z2125</f>
        <v/>
      </c>
      <c r="Z2125" s="4">
        <f>T2125</f>
        <v/>
      </c>
      <c r="AA2125" s="4">
        <f>IF(OR(S2125="6C",S2125="6B",S2125="5X",S2125="5Y"),0.08,0.5)</f>
        <v/>
      </c>
      <c r="AB2125" s="4">
        <f>$AG$5/$AG$2*Z2125</f>
        <v/>
      </c>
      <c r="AC2125" s="19">
        <f>Z2125+AA2125</f>
        <v/>
      </c>
      <c r="AD2125" s="8">
        <f>IF(COUNTIF(Catégories!A:A,N2125)=0,"catégorie inconnue",LOOKUP(N2125,Catégories!A:A,Catégories!B:B))</f>
        <v/>
      </c>
      <c r="AE2125" s="21">
        <f>SUM(Z2125:AB2125)</f>
        <v/>
      </c>
    </row>
    <row r="2126" hidden="1" s="101">
      <c r="B2126" t="inlineStr">
        <is>
          <t>13624021</t>
        </is>
      </c>
      <c r="C2126" t="inlineStr">
        <is>
          <t>2</t>
        </is>
      </c>
      <c r="D2126" t="n">
        <v>46170</v>
      </c>
      <c r="E2126" t="inlineStr">
        <is>
          <t>3480</t>
        </is>
      </c>
      <c r="F2126" t="inlineStr">
        <is>
          <t>21320</t>
        </is>
      </c>
      <c r="G2126" t="inlineStr">
        <is>
          <t>DK</t>
        </is>
      </c>
      <c r="H2126" t="inlineStr">
        <is>
          <t>FR</t>
        </is>
      </c>
      <c r="I2126" t="inlineStr">
        <is>
          <t>114335</t>
        </is>
      </c>
      <c r="J2126" t="inlineStr">
        <is>
          <t>114335</t>
        </is>
      </c>
      <c r="K2126" t="inlineStr">
        <is>
          <t>999999</t>
        </is>
      </c>
      <c r="L2126" t="inlineStr">
        <is>
          <t>XT414634300TS</t>
        </is>
      </c>
      <c r="M2126" t="inlineStr">
        <is>
          <t>N</t>
        </is>
      </c>
      <c r="N2126" t="inlineStr">
        <is>
          <t>Transport</t>
        </is>
      </c>
      <c r="O2126" t="inlineStr">
        <is>
          <t>N</t>
        </is>
      </c>
      <c r="P2126" t="inlineStr">
        <is>
          <t>S</t>
        </is>
      </c>
      <c r="Q2126" t="inlineStr">
        <is>
          <t>ZA</t>
        </is>
      </c>
      <c r="R2126" t="n">
        <v>0.03</v>
      </c>
      <c r="S2126" s="113" t="inlineStr">
        <is>
          <t>6C</t>
        </is>
      </c>
      <c r="T2126" t="n">
        <v>9.470000000000001</v>
      </c>
      <c r="U2126" t="inlineStr">
        <is>
          <t>LA RUCHE LOGISTIQUE</t>
        </is>
      </c>
      <c r="W2126" s="8">
        <f>IF(C2126&lt;&gt;2,"",IF(S2126="5X","5XK",IF(S2126="5Y","5YK",IF(S2126="6B","6BK",IF(S2126="6C","6CK","")))))</f>
        <v/>
      </c>
      <c r="X2126" s="8">
        <f>IF(S2126="6B",_xlfn.XLOOKUP(H2126,'Zoning 2shop'!A:A,'Zoning 2shop'!B:B),IF(S2126="6C",_xlfn.XLOOKUP(G2126,'Zoning 2shop'!C:C,'Zoning 2shop'!D:D),""))</f>
        <v/>
      </c>
      <c r="Y2126" s="112">
        <f>AB2126/Z2126</f>
        <v/>
      </c>
      <c r="Z2126" s="4">
        <f>T2126</f>
        <v/>
      </c>
      <c r="AA2126" s="4">
        <f>IF(OR(S2126="6C",S2126="6B",S2126="5X",S2126="5Y"),0.08,0.5)</f>
        <v/>
      </c>
      <c r="AB2126" s="4">
        <f>$AG$5/$AG$2*Z2126</f>
        <v/>
      </c>
      <c r="AC2126" s="19">
        <f>Z2126+AA2126</f>
        <v/>
      </c>
      <c r="AD2126" s="8">
        <f>IF(COUNTIF(Catégories!A:A,N2126)=0,"catégorie inconnue",LOOKUP(N2126,Catégories!A:A,Catégories!B:B))</f>
        <v/>
      </c>
      <c r="AE2126" s="21">
        <f>SUM(Z2126:AB2126)</f>
        <v/>
      </c>
    </row>
    <row r="2127" hidden="1" s="101">
      <c r="B2127" t="inlineStr">
        <is>
          <t>13624021</t>
        </is>
      </c>
      <c r="C2127" t="inlineStr">
        <is>
          <t>2</t>
        </is>
      </c>
      <c r="D2127" t="n">
        <v>46170</v>
      </c>
      <c r="E2127" t="inlineStr">
        <is>
          <t>6108</t>
        </is>
      </c>
      <c r="F2127" t="inlineStr">
        <is>
          <t>21320</t>
        </is>
      </c>
      <c r="G2127" t="inlineStr">
        <is>
          <t>AT</t>
        </is>
      </c>
      <c r="H2127" t="inlineStr">
        <is>
          <t>FR</t>
        </is>
      </c>
      <c r="I2127" t="inlineStr">
        <is>
          <t>116585</t>
        </is>
      </c>
      <c r="J2127" t="inlineStr">
        <is>
          <t>116585</t>
        </is>
      </c>
      <c r="K2127" t="inlineStr">
        <is>
          <t>999999</t>
        </is>
      </c>
      <c r="L2127" t="inlineStr">
        <is>
          <t>XT414634830TS</t>
        </is>
      </c>
      <c r="M2127" t="inlineStr">
        <is>
          <t>N</t>
        </is>
      </c>
      <c r="N2127" t="inlineStr">
        <is>
          <t>Transport</t>
        </is>
      </c>
      <c r="O2127" t="inlineStr">
        <is>
          <t>N</t>
        </is>
      </c>
      <c r="P2127" t="inlineStr">
        <is>
          <t>S</t>
        </is>
      </c>
      <c r="Q2127" t="inlineStr">
        <is>
          <t>ZA</t>
        </is>
      </c>
      <c r="R2127" t="n">
        <v>0.13</v>
      </c>
      <c r="S2127" s="113" t="inlineStr">
        <is>
          <t>6C</t>
        </is>
      </c>
      <c r="T2127" t="n">
        <v>9.470000000000001</v>
      </c>
      <c r="U2127" t="inlineStr">
        <is>
          <t>LA RUCHE LOGISTIQUE</t>
        </is>
      </c>
      <c r="W2127" s="8">
        <f>IF(C2127&lt;&gt;2,"",IF(S2127="5X","5XK",IF(S2127="5Y","5YK",IF(S2127="6B","6BK",IF(S2127="6C","6CK","")))))</f>
        <v/>
      </c>
      <c r="X2127" s="8">
        <f>IF(S2127="6B",_xlfn.XLOOKUP(H2127,'Zoning 2shop'!A:A,'Zoning 2shop'!B:B),IF(S2127="6C",_xlfn.XLOOKUP(G2127,'Zoning 2shop'!C:C,'Zoning 2shop'!D:D),""))</f>
        <v/>
      </c>
      <c r="Y2127" s="112">
        <f>AB2127/Z2127</f>
        <v/>
      </c>
      <c r="Z2127" s="4">
        <f>T2127</f>
        <v/>
      </c>
      <c r="AA2127" s="4">
        <f>IF(OR(S2127="6C",S2127="6B",S2127="5X",S2127="5Y"),0.08,0.5)</f>
        <v/>
      </c>
      <c r="AB2127" s="4">
        <f>$AG$5/$AG$2*Z2127</f>
        <v/>
      </c>
      <c r="AC2127" s="19">
        <f>Z2127+AA2127</f>
        <v/>
      </c>
      <c r="AD2127" s="8">
        <f>IF(COUNTIF(Catégories!A:A,N2127)=0,"catégorie inconnue",LOOKUP(N2127,Catégories!A:A,Catégories!B:B))</f>
        <v/>
      </c>
      <c r="AE2127" s="21">
        <f>SUM(Z2127:AB2127)</f>
        <v/>
      </c>
    </row>
    <row r="2128" hidden="1" s="101">
      <c r="B2128" t="inlineStr">
        <is>
          <t>13624021</t>
        </is>
      </c>
      <c r="C2128" t="inlineStr">
        <is>
          <t>2</t>
        </is>
      </c>
      <c r="D2128" t="n">
        <v>46170</v>
      </c>
      <c r="E2128" t="inlineStr">
        <is>
          <t>86415</t>
        </is>
      </c>
      <c r="F2128" t="inlineStr">
        <is>
          <t>21320</t>
        </is>
      </c>
      <c r="G2128" t="inlineStr">
        <is>
          <t>DE</t>
        </is>
      </c>
      <c r="H2128" t="inlineStr">
        <is>
          <t>FR</t>
        </is>
      </c>
      <c r="I2128" t="inlineStr">
        <is>
          <t>115815</t>
        </is>
      </c>
      <c r="J2128" t="inlineStr">
        <is>
          <t>115815</t>
        </is>
      </c>
      <c r="K2128" t="inlineStr">
        <is>
          <t>999999</t>
        </is>
      </c>
      <c r="L2128" t="inlineStr">
        <is>
          <t>XT414636053TS</t>
        </is>
      </c>
      <c r="M2128" t="inlineStr">
        <is>
          <t>N</t>
        </is>
      </c>
      <c r="N2128" t="inlineStr">
        <is>
          <t>Transport</t>
        </is>
      </c>
      <c r="O2128" t="inlineStr">
        <is>
          <t>N</t>
        </is>
      </c>
      <c r="P2128" t="inlineStr">
        <is>
          <t>S</t>
        </is>
      </c>
      <c r="Q2128" t="inlineStr">
        <is>
          <t>ZA</t>
        </is>
      </c>
      <c r="R2128" t="n">
        <v>0.53</v>
      </c>
      <c r="S2128" s="113" t="inlineStr">
        <is>
          <t>6C</t>
        </is>
      </c>
      <c r="T2128" t="n">
        <v>5.55</v>
      </c>
      <c r="U2128" t="inlineStr">
        <is>
          <t>LA RUCHE LOGISTIQUE</t>
        </is>
      </c>
      <c r="W2128" s="8">
        <f>IF(C2128&lt;&gt;2,"",IF(S2128="5X","5XK",IF(S2128="5Y","5YK",IF(S2128="6B","6BK",IF(S2128="6C","6CK","")))))</f>
        <v/>
      </c>
      <c r="X2128" s="8">
        <f>IF(S2128="6B",_xlfn.XLOOKUP(H2128,'Zoning 2shop'!A:A,'Zoning 2shop'!B:B),IF(S2128="6C",_xlfn.XLOOKUP(G2128,'Zoning 2shop'!C:C,'Zoning 2shop'!D:D),""))</f>
        <v/>
      </c>
      <c r="Y2128" s="112">
        <f>AB2128/Z2128</f>
        <v/>
      </c>
      <c r="Z2128" s="4">
        <f>T2128</f>
        <v/>
      </c>
      <c r="AA2128" s="4">
        <f>IF(OR(S2128="6C",S2128="6B",S2128="5X",S2128="5Y"),0.08,0.5)</f>
        <v/>
      </c>
      <c r="AB2128" s="4">
        <f>$AG$5/$AG$2*Z2128</f>
        <v/>
      </c>
      <c r="AC2128" s="19">
        <f>Z2128+AA2128</f>
        <v/>
      </c>
      <c r="AD2128" s="8">
        <f>IF(COUNTIF(Catégories!A:A,N2128)=0,"catégorie inconnue",LOOKUP(N2128,Catégories!A:A,Catégories!B:B))</f>
        <v/>
      </c>
      <c r="AE2128" s="21">
        <f>SUM(Z2128:AB2128)</f>
        <v/>
      </c>
    </row>
    <row r="2129" hidden="1" s="101">
      <c r="B2129" t="inlineStr">
        <is>
          <t>13624021</t>
        </is>
      </c>
      <c r="C2129" t="inlineStr">
        <is>
          <t>2</t>
        </is>
      </c>
      <c r="D2129" t="n">
        <v>46170</v>
      </c>
      <c r="E2129" t="inlineStr">
        <is>
          <t>56637</t>
        </is>
      </c>
      <c r="F2129" t="inlineStr">
        <is>
          <t>21320</t>
        </is>
      </c>
      <c r="G2129" t="inlineStr">
        <is>
          <t>DE</t>
        </is>
      </c>
      <c r="H2129" t="inlineStr">
        <is>
          <t>FR</t>
        </is>
      </c>
      <c r="I2129" t="inlineStr">
        <is>
          <t>116411</t>
        </is>
      </c>
      <c r="J2129" t="inlineStr">
        <is>
          <t>116411</t>
        </is>
      </c>
      <c r="K2129" t="inlineStr">
        <is>
          <t>999999</t>
        </is>
      </c>
      <c r="L2129" t="inlineStr">
        <is>
          <t>XT414636420TS</t>
        </is>
      </c>
      <c r="M2129" t="inlineStr">
        <is>
          <t>N</t>
        </is>
      </c>
      <c r="N2129" t="inlineStr">
        <is>
          <t>Transport</t>
        </is>
      </c>
      <c r="O2129" t="inlineStr">
        <is>
          <t>N</t>
        </is>
      </c>
      <c r="P2129" t="inlineStr">
        <is>
          <t>S</t>
        </is>
      </c>
      <c r="Q2129" t="inlineStr">
        <is>
          <t>ZA</t>
        </is>
      </c>
      <c r="R2129" t="n">
        <v>0.23</v>
      </c>
      <c r="S2129" s="113" t="inlineStr">
        <is>
          <t>6C</t>
        </is>
      </c>
      <c r="T2129" t="n">
        <v>5.33</v>
      </c>
      <c r="U2129" t="inlineStr">
        <is>
          <t>LA RUCHE LOGISTIQUE</t>
        </is>
      </c>
      <c r="W2129" s="8">
        <f>IF(C2129&lt;&gt;2,"",IF(S2129="5X","5XK",IF(S2129="5Y","5YK",IF(S2129="6B","6BK",IF(S2129="6C","6CK","")))))</f>
        <v/>
      </c>
      <c r="X2129" s="8">
        <f>IF(S2129="6B",_xlfn.XLOOKUP(H2129,'Zoning 2shop'!A:A,'Zoning 2shop'!B:B),IF(S2129="6C",_xlfn.XLOOKUP(G2129,'Zoning 2shop'!C:C,'Zoning 2shop'!D:D),""))</f>
        <v/>
      </c>
      <c r="Y2129" s="112">
        <f>AB2129/Z2129</f>
        <v/>
      </c>
      <c r="Z2129" s="4">
        <f>T2129</f>
        <v/>
      </c>
      <c r="AA2129" s="4">
        <f>IF(OR(S2129="6C",S2129="6B",S2129="5X",S2129="5Y"),0.08,0.5)</f>
        <v/>
      </c>
      <c r="AB2129" s="4">
        <f>$AG$5/$AG$2*Z2129</f>
        <v/>
      </c>
      <c r="AC2129" s="19">
        <f>Z2129+AA2129</f>
        <v/>
      </c>
      <c r="AD2129" s="8">
        <f>IF(COUNTIF(Catégories!A:A,N2129)=0,"catégorie inconnue",LOOKUP(N2129,Catégories!A:A,Catégories!B:B))</f>
        <v/>
      </c>
      <c r="AE2129" s="21">
        <f>SUM(Z2129:AB2129)</f>
        <v/>
      </c>
    </row>
    <row r="2130" hidden="1" s="101">
      <c r="B2130" t="inlineStr">
        <is>
          <t>13624021</t>
        </is>
      </c>
      <c r="C2130" t="inlineStr">
        <is>
          <t>2</t>
        </is>
      </c>
      <c r="D2130" t="n">
        <v>46170</v>
      </c>
      <c r="E2130" t="inlineStr">
        <is>
          <t>9300</t>
        </is>
      </c>
      <c r="F2130" t="inlineStr">
        <is>
          <t>21320</t>
        </is>
      </c>
      <c r="G2130" t="inlineStr">
        <is>
          <t>AT</t>
        </is>
      </c>
      <c r="H2130" t="inlineStr">
        <is>
          <t>FR</t>
        </is>
      </c>
      <c r="I2130" t="inlineStr">
        <is>
          <t>117327</t>
        </is>
      </c>
      <c r="J2130" t="inlineStr">
        <is>
          <t>117327</t>
        </is>
      </c>
      <c r="K2130" t="inlineStr">
        <is>
          <t>999999</t>
        </is>
      </c>
      <c r="L2130" t="inlineStr">
        <is>
          <t>XT414636535TS</t>
        </is>
      </c>
      <c r="M2130" t="inlineStr">
        <is>
          <t>N</t>
        </is>
      </c>
      <c r="N2130" t="inlineStr">
        <is>
          <t>Transport</t>
        </is>
      </c>
      <c r="O2130" t="inlineStr">
        <is>
          <t>N</t>
        </is>
      </c>
      <c r="P2130" t="inlineStr">
        <is>
          <t>S</t>
        </is>
      </c>
      <c r="Q2130" t="inlineStr">
        <is>
          <t>ZA</t>
        </is>
      </c>
      <c r="R2130" t="n">
        <v>4.678</v>
      </c>
      <c r="S2130" s="113" t="inlineStr">
        <is>
          <t>6C</t>
        </is>
      </c>
      <c r="T2130" t="n">
        <v>13.83</v>
      </c>
      <c r="U2130" t="inlineStr">
        <is>
          <t>LA RUCHE LOGISTIQUE</t>
        </is>
      </c>
      <c r="W2130" s="8">
        <f>IF(C2130&lt;&gt;2,"",IF(S2130="5X","5XK",IF(S2130="5Y","5YK",IF(S2130="6B","6BK",IF(S2130="6C","6CK","")))))</f>
        <v/>
      </c>
      <c r="X2130" s="8">
        <f>IF(S2130="6B",_xlfn.XLOOKUP(H2130,'Zoning 2shop'!A:A,'Zoning 2shop'!B:B),IF(S2130="6C",_xlfn.XLOOKUP(G2130,'Zoning 2shop'!C:C,'Zoning 2shop'!D:D),""))</f>
        <v/>
      </c>
      <c r="Y2130" s="112">
        <f>AB2130/Z2130</f>
        <v/>
      </c>
      <c r="Z2130" s="4">
        <f>T2130</f>
        <v/>
      </c>
      <c r="AA2130" s="4">
        <f>IF(OR(S2130="6C",S2130="6B",S2130="5X",S2130="5Y"),0.08,0.5)</f>
        <v/>
      </c>
      <c r="AB2130" s="4">
        <f>$AG$5/$AG$2*Z2130</f>
        <v/>
      </c>
      <c r="AC2130" s="19">
        <f>Z2130+AA2130</f>
        <v/>
      </c>
      <c r="AD2130" s="8">
        <f>IF(COUNTIF(Catégories!A:A,N2130)=0,"catégorie inconnue",LOOKUP(N2130,Catégories!A:A,Catégories!B:B))</f>
        <v/>
      </c>
      <c r="AE2130" s="21">
        <f>SUM(Z2130:AB2130)</f>
        <v/>
      </c>
    </row>
    <row r="2131" hidden="1" s="101">
      <c r="B2131" t="inlineStr">
        <is>
          <t>13624021</t>
        </is>
      </c>
      <c r="C2131" t="inlineStr">
        <is>
          <t>2</t>
        </is>
      </c>
      <c r="D2131" t="n">
        <v>46170</v>
      </c>
      <c r="E2131" t="inlineStr">
        <is>
          <t>7475 BC</t>
        </is>
      </c>
      <c r="F2131" t="inlineStr">
        <is>
          <t>21320</t>
        </is>
      </c>
      <c r="G2131" t="inlineStr">
        <is>
          <t>NL</t>
        </is>
      </c>
      <c r="H2131" t="inlineStr">
        <is>
          <t>FR</t>
        </is>
      </c>
      <c r="I2131" t="inlineStr">
        <is>
          <t>116816</t>
        </is>
      </c>
      <c r="J2131" t="inlineStr">
        <is>
          <t>116816</t>
        </is>
      </c>
      <c r="K2131" t="inlineStr">
        <is>
          <t>999999</t>
        </is>
      </c>
      <c r="L2131" t="inlineStr">
        <is>
          <t>XT414636552TS</t>
        </is>
      </c>
      <c r="M2131" t="inlineStr">
        <is>
          <t>N</t>
        </is>
      </c>
      <c r="N2131" t="inlineStr">
        <is>
          <t>Transport</t>
        </is>
      </c>
      <c r="O2131" t="inlineStr">
        <is>
          <t>N</t>
        </is>
      </c>
      <c r="P2131" t="inlineStr">
        <is>
          <t>S</t>
        </is>
      </c>
      <c r="Q2131" t="inlineStr">
        <is>
          <t>ZA</t>
        </is>
      </c>
      <c r="R2131" t="n">
        <v>0.21</v>
      </c>
      <c r="S2131" s="113" t="inlineStr">
        <is>
          <t>6C</t>
        </is>
      </c>
      <c r="T2131" t="n">
        <v>5.33</v>
      </c>
      <c r="U2131" t="inlineStr">
        <is>
          <t>LA RUCHE LOGISTIQUE</t>
        </is>
      </c>
      <c r="W2131" s="8">
        <f>IF(C2131&lt;&gt;2,"",IF(S2131="5X","5XK",IF(S2131="5Y","5YK",IF(S2131="6B","6BK",IF(S2131="6C","6CK","")))))</f>
        <v/>
      </c>
      <c r="X2131" s="8">
        <f>IF(S2131="6B",_xlfn.XLOOKUP(H2131,'Zoning 2shop'!A:A,'Zoning 2shop'!B:B),IF(S2131="6C",_xlfn.XLOOKUP(G2131,'Zoning 2shop'!C:C,'Zoning 2shop'!D:D),""))</f>
        <v/>
      </c>
      <c r="Y2131" s="112">
        <f>AB2131/Z2131</f>
        <v/>
      </c>
      <c r="Z2131" s="4">
        <f>T2131</f>
        <v/>
      </c>
      <c r="AA2131" s="4">
        <f>IF(OR(S2131="6C",S2131="6B",S2131="5X",S2131="5Y"),0.08,0.5)</f>
        <v/>
      </c>
      <c r="AB2131" s="4">
        <f>$AG$5/$AG$2*Z2131</f>
        <v/>
      </c>
      <c r="AC2131" s="19">
        <f>Z2131+AA2131</f>
        <v/>
      </c>
      <c r="AD2131" s="8">
        <f>IF(COUNTIF(Catégories!A:A,N2131)=0,"catégorie inconnue",LOOKUP(N2131,Catégories!A:A,Catégories!B:B))</f>
        <v/>
      </c>
      <c r="AE2131" s="21">
        <f>SUM(Z2131:AB2131)</f>
        <v/>
      </c>
    </row>
    <row r="2132" hidden="1" s="101">
      <c r="B2132" t="inlineStr">
        <is>
          <t>13624021</t>
        </is>
      </c>
      <c r="C2132" t="inlineStr">
        <is>
          <t>2</t>
        </is>
      </c>
      <c r="D2132" t="n">
        <v>46170</v>
      </c>
      <c r="E2132" t="inlineStr">
        <is>
          <t>97846</t>
        </is>
      </c>
      <c r="F2132" t="inlineStr">
        <is>
          <t>21320</t>
        </is>
      </c>
      <c r="G2132" t="inlineStr">
        <is>
          <t>DE</t>
        </is>
      </c>
      <c r="H2132" t="inlineStr">
        <is>
          <t>FR</t>
        </is>
      </c>
      <c r="I2132" t="inlineStr">
        <is>
          <t>115148</t>
        </is>
      </c>
      <c r="J2132" t="inlineStr">
        <is>
          <t>115148</t>
        </is>
      </c>
      <c r="K2132" t="inlineStr">
        <is>
          <t>999999</t>
        </is>
      </c>
      <c r="L2132" t="inlineStr">
        <is>
          <t>XT414636699TS</t>
        </is>
      </c>
      <c r="M2132" t="inlineStr">
        <is>
          <t>N</t>
        </is>
      </c>
      <c r="N2132" t="inlineStr">
        <is>
          <t>Transport</t>
        </is>
      </c>
      <c r="O2132" t="inlineStr">
        <is>
          <t>N</t>
        </is>
      </c>
      <c r="P2132" t="inlineStr">
        <is>
          <t>S</t>
        </is>
      </c>
      <c r="Q2132" t="inlineStr">
        <is>
          <t>ZA</t>
        </is>
      </c>
      <c r="R2132" t="n">
        <v>0.25</v>
      </c>
      <c r="S2132" s="113" t="inlineStr">
        <is>
          <t>6C</t>
        </is>
      </c>
      <c r="T2132" t="n">
        <v>5.33</v>
      </c>
      <c r="U2132" t="inlineStr">
        <is>
          <t>LA RUCHE LOGISTIQUE</t>
        </is>
      </c>
      <c r="W2132" s="8">
        <f>IF(C2132&lt;&gt;2,"",IF(S2132="5X","5XK",IF(S2132="5Y","5YK",IF(S2132="6B","6BK",IF(S2132="6C","6CK","")))))</f>
        <v/>
      </c>
      <c r="X2132" s="8">
        <f>IF(S2132="6B",_xlfn.XLOOKUP(H2132,'Zoning 2shop'!A:A,'Zoning 2shop'!B:B),IF(S2132="6C",_xlfn.XLOOKUP(G2132,'Zoning 2shop'!C:C,'Zoning 2shop'!D:D),""))</f>
        <v/>
      </c>
      <c r="Y2132" s="112">
        <f>AB2132/Z2132</f>
        <v/>
      </c>
      <c r="Z2132" s="4">
        <f>T2132</f>
        <v/>
      </c>
      <c r="AA2132" s="4">
        <f>IF(OR(S2132="6C",S2132="6B",S2132="5X",S2132="5Y"),0.08,0.5)</f>
        <v/>
      </c>
      <c r="AB2132" s="4">
        <f>$AG$5/$AG$2*Z2132</f>
        <v/>
      </c>
      <c r="AC2132" s="19">
        <f>Z2132+AA2132</f>
        <v/>
      </c>
      <c r="AD2132" s="8">
        <f>IF(COUNTIF(Catégories!A:A,N2132)=0,"catégorie inconnue",LOOKUP(N2132,Catégories!A:A,Catégories!B:B))</f>
        <v/>
      </c>
      <c r="AE2132" s="21">
        <f>SUM(Z2132:AB2132)</f>
        <v/>
      </c>
    </row>
    <row r="2133" hidden="1" s="101">
      <c r="B2133" t="inlineStr">
        <is>
          <t>13624021</t>
        </is>
      </c>
      <c r="C2133" t="inlineStr">
        <is>
          <t>2</t>
        </is>
      </c>
      <c r="D2133" t="n">
        <v>46170</v>
      </c>
      <c r="E2133" t="inlineStr">
        <is>
          <t>01689</t>
        </is>
      </c>
      <c r="F2133" t="inlineStr">
        <is>
          <t>21320</t>
        </is>
      </c>
      <c r="G2133" t="inlineStr">
        <is>
          <t>DE</t>
        </is>
      </c>
      <c r="H2133" t="inlineStr">
        <is>
          <t>FR</t>
        </is>
      </c>
      <c r="I2133" t="inlineStr">
        <is>
          <t>114141</t>
        </is>
      </c>
      <c r="J2133" t="inlineStr">
        <is>
          <t>114141</t>
        </is>
      </c>
      <c r="K2133" t="inlineStr">
        <is>
          <t>999999</t>
        </is>
      </c>
      <c r="L2133" t="inlineStr">
        <is>
          <t>XT414637969TS</t>
        </is>
      </c>
      <c r="M2133" t="inlineStr">
        <is>
          <t>N</t>
        </is>
      </c>
      <c r="N2133" t="inlineStr">
        <is>
          <t>Transport</t>
        </is>
      </c>
      <c r="O2133" t="inlineStr">
        <is>
          <t>N</t>
        </is>
      </c>
      <c r="P2133" t="inlineStr">
        <is>
          <t>S</t>
        </is>
      </c>
      <c r="Q2133" t="inlineStr">
        <is>
          <t>ZA</t>
        </is>
      </c>
      <c r="R2133" t="n">
        <v>0.39</v>
      </c>
      <c r="S2133" s="113" t="inlineStr">
        <is>
          <t>6C</t>
        </is>
      </c>
      <c r="T2133" t="n">
        <v>5.33</v>
      </c>
      <c r="U2133" t="inlineStr">
        <is>
          <t>LA RUCHE LOGISTIQUE</t>
        </is>
      </c>
      <c r="W2133" s="8">
        <f>IF(C2133&lt;&gt;2,"",IF(S2133="5X","5XK",IF(S2133="5Y","5YK",IF(S2133="6B","6BK",IF(S2133="6C","6CK","")))))</f>
        <v/>
      </c>
      <c r="X2133" s="8">
        <f>IF(S2133="6B",_xlfn.XLOOKUP(H2133,'Zoning 2shop'!A:A,'Zoning 2shop'!B:B),IF(S2133="6C",_xlfn.XLOOKUP(G2133,'Zoning 2shop'!C:C,'Zoning 2shop'!D:D),""))</f>
        <v/>
      </c>
      <c r="Y2133" s="112">
        <f>AB2133/Z2133</f>
        <v/>
      </c>
      <c r="Z2133" s="4">
        <f>T2133</f>
        <v/>
      </c>
      <c r="AA2133" s="4">
        <f>IF(OR(S2133="6C",S2133="6B",S2133="5X",S2133="5Y"),0.08,0.5)</f>
        <v/>
      </c>
      <c r="AB2133" s="4">
        <f>$AG$5/$AG$2*Z2133</f>
        <v/>
      </c>
      <c r="AC2133" s="19">
        <f>Z2133+AA2133</f>
        <v/>
      </c>
      <c r="AD2133" s="8">
        <f>IF(COUNTIF(Catégories!A:A,N2133)=0,"catégorie inconnue",LOOKUP(N2133,Catégories!A:A,Catégories!B:B))</f>
        <v/>
      </c>
      <c r="AE2133" s="21">
        <f>SUM(Z2133:AB2133)</f>
        <v/>
      </c>
    </row>
    <row r="2134" hidden="1" s="101">
      <c r="B2134" t="inlineStr">
        <is>
          <t>13624021</t>
        </is>
      </c>
      <c r="C2134" t="inlineStr">
        <is>
          <t>2</t>
        </is>
      </c>
      <c r="D2134" t="n">
        <v>46170</v>
      </c>
      <c r="E2134" t="inlineStr">
        <is>
          <t>2381</t>
        </is>
      </c>
      <c r="F2134" t="inlineStr">
        <is>
          <t>21320</t>
        </is>
      </c>
      <c r="G2134" t="inlineStr">
        <is>
          <t>BE</t>
        </is>
      </c>
      <c r="H2134" t="inlineStr">
        <is>
          <t>FR</t>
        </is>
      </c>
      <c r="I2134" t="inlineStr">
        <is>
          <t>115926</t>
        </is>
      </c>
      <c r="J2134" t="inlineStr">
        <is>
          <t>115926</t>
        </is>
      </c>
      <c r="K2134" t="inlineStr">
        <is>
          <t>999999</t>
        </is>
      </c>
      <c r="L2134" t="inlineStr">
        <is>
          <t>XT414638385TS</t>
        </is>
      </c>
      <c r="M2134" t="inlineStr">
        <is>
          <t>N</t>
        </is>
      </c>
      <c r="N2134" t="inlineStr">
        <is>
          <t>Transport</t>
        </is>
      </c>
      <c r="O2134" t="inlineStr">
        <is>
          <t>N</t>
        </is>
      </c>
      <c r="P2134" t="inlineStr">
        <is>
          <t>S</t>
        </is>
      </c>
      <c r="Q2134" t="inlineStr">
        <is>
          <t>ZA</t>
        </is>
      </c>
      <c r="R2134" t="n">
        <v>0.4</v>
      </c>
      <c r="S2134" s="113" t="inlineStr">
        <is>
          <t>6C</t>
        </is>
      </c>
      <c r="T2134" t="n">
        <v>4.84</v>
      </c>
      <c r="U2134" t="inlineStr">
        <is>
          <t>LA RUCHE LOGISTIQUE</t>
        </is>
      </c>
      <c r="W2134" s="8">
        <f>IF(C2134&lt;&gt;2,"",IF(S2134="5X","5XK",IF(S2134="5Y","5YK",IF(S2134="6B","6BK",IF(S2134="6C","6CK","")))))</f>
        <v/>
      </c>
      <c r="X2134" s="8">
        <f>IF(S2134="6B",_xlfn.XLOOKUP(H2134,'Zoning 2shop'!A:A,'Zoning 2shop'!B:B),IF(S2134="6C",_xlfn.XLOOKUP(G2134,'Zoning 2shop'!C:C,'Zoning 2shop'!D:D),""))</f>
        <v/>
      </c>
      <c r="Y2134" s="112">
        <f>AB2134/Z2134</f>
        <v/>
      </c>
      <c r="Z2134" s="4">
        <f>T2134</f>
        <v/>
      </c>
      <c r="AA2134" s="4">
        <f>IF(OR(S2134="6C",S2134="6B",S2134="5X",S2134="5Y"),0.08,0.5)</f>
        <v/>
      </c>
      <c r="AB2134" s="4">
        <f>$AG$5/$AG$2*Z2134</f>
        <v/>
      </c>
      <c r="AC2134" s="19">
        <f>Z2134+AA2134</f>
        <v/>
      </c>
      <c r="AD2134" s="8">
        <f>IF(COUNTIF(Catégories!A:A,N2134)=0,"catégorie inconnue",LOOKUP(N2134,Catégories!A:A,Catégories!B:B))</f>
        <v/>
      </c>
      <c r="AE2134" s="21">
        <f>SUM(Z2134:AB2134)</f>
        <v/>
      </c>
    </row>
    <row r="2135" hidden="1" s="101">
      <c r="B2135" t="inlineStr">
        <is>
          <t>13624021</t>
        </is>
      </c>
      <c r="C2135" t="inlineStr">
        <is>
          <t>2</t>
        </is>
      </c>
      <c r="D2135" t="n">
        <v>46170</v>
      </c>
      <c r="E2135" t="inlineStr">
        <is>
          <t>60327</t>
        </is>
      </c>
      <c r="F2135" t="inlineStr">
        <is>
          <t>21320</t>
        </is>
      </c>
      <c r="G2135" t="inlineStr">
        <is>
          <t>DE</t>
        </is>
      </c>
      <c r="H2135" t="inlineStr">
        <is>
          <t>FR</t>
        </is>
      </c>
      <c r="I2135" t="inlineStr">
        <is>
          <t>116170</t>
        </is>
      </c>
      <c r="J2135" t="inlineStr">
        <is>
          <t>116170</t>
        </is>
      </c>
      <c r="K2135" t="inlineStr">
        <is>
          <t>999999</t>
        </is>
      </c>
      <c r="L2135" t="inlineStr">
        <is>
          <t>XT414638417TS</t>
        </is>
      </c>
      <c r="M2135" t="inlineStr">
        <is>
          <t>N</t>
        </is>
      </c>
      <c r="N2135" t="inlineStr">
        <is>
          <t>Transport</t>
        </is>
      </c>
      <c r="O2135" t="inlineStr">
        <is>
          <t>N</t>
        </is>
      </c>
      <c r="P2135" t="inlineStr">
        <is>
          <t>S</t>
        </is>
      </c>
      <c r="Q2135" t="inlineStr">
        <is>
          <t>ZA</t>
        </is>
      </c>
      <c r="R2135" t="n">
        <v>0.23</v>
      </c>
      <c r="S2135" s="113" t="inlineStr">
        <is>
          <t>6C</t>
        </is>
      </c>
      <c r="T2135" t="n">
        <v>5.33</v>
      </c>
      <c r="U2135" t="inlineStr">
        <is>
          <t>LA RUCHE LOGISTIQUE</t>
        </is>
      </c>
      <c r="W2135" s="8">
        <f>IF(C2135&lt;&gt;2,"",IF(S2135="5X","5XK",IF(S2135="5Y","5YK",IF(S2135="6B","6BK",IF(S2135="6C","6CK","")))))</f>
        <v/>
      </c>
      <c r="X2135" s="8">
        <f>IF(S2135="6B",_xlfn.XLOOKUP(H2135,'Zoning 2shop'!A:A,'Zoning 2shop'!B:B),IF(S2135="6C",_xlfn.XLOOKUP(G2135,'Zoning 2shop'!C:C,'Zoning 2shop'!D:D),""))</f>
        <v/>
      </c>
      <c r="Y2135" s="112">
        <f>AB2135/Z2135</f>
        <v/>
      </c>
      <c r="Z2135" s="4">
        <f>T2135</f>
        <v/>
      </c>
      <c r="AA2135" s="4">
        <f>IF(OR(S2135="6C",S2135="6B",S2135="5X",S2135="5Y"),0.08,0.5)</f>
        <v/>
      </c>
      <c r="AB2135" s="4">
        <f>$AG$5/$AG$2*Z2135</f>
        <v/>
      </c>
      <c r="AC2135" s="19">
        <f>Z2135+AA2135</f>
        <v/>
      </c>
      <c r="AD2135" s="8">
        <f>IF(COUNTIF(Catégories!A:A,N2135)=0,"catégorie inconnue",LOOKUP(N2135,Catégories!A:A,Catégories!B:B))</f>
        <v/>
      </c>
      <c r="AE2135" s="21">
        <f>SUM(Z2135:AB2135)</f>
        <v/>
      </c>
    </row>
    <row r="2136" hidden="1" s="101">
      <c r="B2136" t="inlineStr">
        <is>
          <t>13624021</t>
        </is>
      </c>
      <c r="C2136" t="inlineStr">
        <is>
          <t>2</t>
        </is>
      </c>
      <c r="D2136" t="n">
        <v>46170</v>
      </c>
      <c r="E2136" t="inlineStr">
        <is>
          <t>97259</t>
        </is>
      </c>
      <c r="F2136" t="inlineStr">
        <is>
          <t>21320</t>
        </is>
      </c>
      <c r="G2136" t="inlineStr">
        <is>
          <t>DE</t>
        </is>
      </c>
      <c r="H2136" t="inlineStr">
        <is>
          <t>FR</t>
        </is>
      </c>
      <c r="I2136" t="inlineStr">
        <is>
          <t>117217</t>
        </is>
      </c>
      <c r="J2136" t="inlineStr">
        <is>
          <t>117217</t>
        </is>
      </c>
      <c r="K2136" t="inlineStr">
        <is>
          <t>999999</t>
        </is>
      </c>
      <c r="L2136" t="inlineStr">
        <is>
          <t>XT414638519TS</t>
        </is>
      </c>
      <c r="M2136" t="inlineStr">
        <is>
          <t>N</t>
        </is>
      </c>
      <c r="N2136" t="inlineStr">
        <is>
          <t>Transport</t>
        </is>
      </c>
      <c r="O2136" t="inlineStr">
        <is>
          <t>N</t>
        </is>
      </c>
      <c r="P2136" t="inlineStr">
        <is>
          <t>S</t>
        </is>
      </c>
      <c r="Q2136" t="inlineStr">
        <is>
          <t>ZA</t>
        </is>
      </c>
      <c r="R2136" t="n">
        <v>0.21</v>
      </c>
      <c r="S2136" s="113" t="inlineStr">
        <is>
          <t>6C</t>
        </is>
      </c>
      <c r="T2136" t="n">
        <v>5.33</v>
      </c>
      <c r="U2136" t="inlineStr">
        <is>
          <t>LA RUCHE LOGISTIQUE</t>
        </is>
      </c>
      <c r="W2136" s="8">
        <f>IF(C2136&lt;&gt;2,"",IF(S2136="5X","5XK",IF(S2136="5Y","5YK",IF(S2136="6B","6BK",IF(S2136="6C","6CK","")))))</f>
        <v/>
      </c>
      <c r="X2136" s="8">
        <f>IF(S2136="6B",_xlfn.XLOOKUP(H2136,'Zoning 2shop'!A:A,'Zoning 2shop'!B:B),IF(S2136="6C",_xlfn.XLOOKUP(G2136,'Zoning 2shop'!C:C,'Zoning 2shop'!D:D),""))</f>
        <v/>
      </c>
      <c r="Y2136" s="112">
        <f>AB2136/Z2136</f>
        <v/>
      </c>
      <c r="Z2136" s="4">
        <f>T2136</f>
        <v/>
      </c>
      <c r="AA2136" s="4">
        <f>IF(OR(S2136="6C",S2136="6B",S2136="5X",S2136="5Y"),0.08,0.5)</f>
        <v/>
      </c>
      <c r="AB2136" s="4">
        <f>$AG$5/$AG$2*Z2136</f>
        <v/>
      </c>
      <c r="AC2136" s="19">
        <f>Z2136+AA2136</f>
        <v/>
      </c>
      <c r="AD2136" s="8">
        <f>IF(COUNTIF(Catégories!A:A,N2136)=0,"catégorie inconnue",LOOKUP(N2136,Catégories!A:A,Catégories!B:B))</f>
        <v/>
      </c>
      <c r="AE2136" s="21">
        <f>SUM(Z2136:AB2136)</f>
        <v/>
      </c>
    </row>
    <row r="2137" hidden="1" s="101">
      <c r="B2137" t="inlineStr">
        <is>
          <t>13624021</t>
        </is>
      </c>
      <c r="C2137" t="inlineStr">
        <is>
          <t>2</t>
        </is>
      </c>
      <c r="D2137" t="n">
        <v>46170</v>
      </c>
      <c r="E2137" t="inlineStr">
        <is>
          <t>3300</t>
        </is>
      </c>
      <c r="F2137" t="inlineStr">
        <is>
          <t>21320</t>
        </is>
      </c>
      <c r="G2137" t="inlineStr">
        <is>
          <t>DK</t>
        </is>
      </c>
      <c r="H2137" t="inlineStr">
        <is>
          <t>FR</t>
        </is>
      </c>
      <c r="I2137" t="inlineStr">
        <is>
          <t>112651</t>
        </is>
      </c>
      <c r="J2137" t="inlineStr">
        <is>
          <t>112651</t>
        </is>
      </c>
      <c r="K2137" t="inlineStr">
        <is>
          <t>999999</t>
        </is>
      </c>
      <c r="L2137" t="inlineStr">
        <is>
          <t>XT414638995TS</t>
        </is>
      </c>
      <c r="M2137" t="inlineStr">
        <is>
          <t>N</t>
        </is>
      </c>
      <c r="N2137" t="inlineStr">
        <is>
          <t>Transport</t>
        </is>
      </c>
      <c r="O2137" t="inlineStr">
        <is>
          <t>N</t>
        </is>
      </c>
      <c r="P2137" t="inlineStr">
        <is>
          <t>S</t>
        </is>
      </c>
      <c r="Q2137" t="inlineStr">
        <is>
          <t>ZA</t>
        </is>
      </c>
      <c r="R2137" t="n">
        <v>0.23</v>
      </c>
      <c r="S2137" s="113" t="inlineStr">
        <is>
          <t>6C</t>
        </is>
      </c>
      <c r="T2137" t="n">
        <v>9.470000000000001</v>
      </c>
      <c r="U2137" t="inlineStr">
        <is>
          <t>LA RUCHE LOGISTIQUE</t>
        </is>
      </c>
      <c r="W2137" s="8">
        <f>IF(C2137&lt;&gt;2,"",IF(S2137="5X","5XK",IF(S2137="5Y","5YK",IF(S2137="6B","6BK",IF(S2137="6C","6CK","")))))</f>
        <v/>
      </c>
      <c r="X2137" s="8">
        <f>IF(S2137="6B",_xlfn.XLOOKUP(H2137,'Zoning 2shop'!A:A,'Zoning 2shop'!B:B),IF(S2137="6C",_xlfn.XLOOKUP(G2137,'Zoning 2shop'!C:C,'Zoning 2shop'!D:D),""))</f>
        <v/>
      </c>
      <c r="Y2137" s="112">
        <f>AB2137/Z2137</f>
        <v/>
      </c>
      <c r="Z2137" s="4">
        <f>T2137</f>
        <v/>
      </c>
      <c r="AA2137" s="4">
        <f>IF(OR(S2137="6C",S2137="6B",S2137="5X",S2137="5Y"),0.08,0.5)</f>
        <v/>
      </c>
      <c r="AB2137" s="4">
        <f>$AG$5/$AG$2*Z2137</f>
        <v/>
      </c>
      <c r="AC2137" s="19">
        <f>Z2137+AA2137</f>
        <v/>
      </c>
      <c r="AD2137" s="8">
        <f>IF(COUNTIF(Catégories!A:A,N2137)=0,"catégorie inconnue",LOOKUP(N2137,Catégories!A:A,Catégories!B:B))</f>
        <v/>
      </c>
      <c r="AE2137" s="21">
        <f>SUM(Z2137:AB2137)</f>
        <v/>
      </c>
    </row>
    <row r="2138" hidden="1" s="101">
      <c r="B2138" t="inlineStr">
        <is>
          <t>13624021</t>
        </is>
      </c>
      <c r="C2138" t="inlineStr">
        <is>
          <t>2</t>
        </is>
      </c>
      <c r="D2138" t="n">
        <v>46170</v>
      </c>
      <c r="E2138" t="inlineStr">
        <is>
          <t>50129</t>
        </is>
      </c>
      <c r="F2138" t="inlineStr">
        <is>
          <t>21320</t>
        </is>
      </c>
      <c r="G2138" t="inlineStr">
        <is>
          <t>DE</t>
        </is>
      </c>
      <c r="H2138" t="inlineStr">
        <is>
          <t>FR</t>
        </is>
      </c>
      <c r="I2138" t="inlineStr">
        <is>
          <t>117331</t>
        </is>
      </c>
      <c r="J2138" t="inlineStr">
        <is>
          <t>117331</t>
        </is>
      </c>
      <c r="K2138" t="inlineStr">
        <is>
          <t>999999</t>
        </is>
      </c>
      <c r="L2138" t="inlineStr">
        <is>
          <t>XT414639240TS</t>
        </is>
      </c>
      <c r="M2138" t="inlineStr">
        <is>
          <t>N</t>
        </is>
      </c>
      <c r="N2138" t="inlineStr">
        <is>
          <t>Transport</t>
        </is>
      </c>
      <c r="O2138" t="inlineStr">
        <is>
          <t>N</t>
        </is>
      </c>
      <c r="P2138" t="inlineStr">
        <is>
          <t>S</t>
        </is>
      </c>
      <c r="Q2138" t="inlineStr">
        <is>
          <t>ZA</t>
        </is>
      </c>
      <c r="R2138" t="n">
        <v>6.48</v>
      </c>
      <c r="S2138" s="113" t="inlineStr">
        <is>
          <t>6C</t>
        </is>
      </c>
      <c r="T2138" t="n">
        <v>11.01</v>
      </c>
      <c r="U2138" t="inlineStr">
        <is>
          <t>LA RUCHE LOGISTIQUE</t>
        </is>
      </c>
      <c r="W2138" s="8">
        <f>IF(C2138&lt;&gt;2,"",IF(S2138="5X","5XK",IF(S2138="5Y","5YK",IF(S2138="6B","6BK",IF(S2138="6C","6CK","")))))</f>
        <v/>
      </c>
      <c r="X2138" s="8">
        <f>IF(S2138="6B",_xlfn.XLOOKUP(H2138,'Zoning 2shop'!A:A,'Zoning 2shop'!B:B),IF(S2138="6C",_xlfn.XLOOKUP(G2138,'Zoning 2shop'!C:C,'Zoning 2shop'!D:D),""))</f>
        <v/>
      </c>
      <c r="Y2138" s="112">
        <f>AB2138/Z2138</f>
        <v/>
      </c>
      <c r="Z2138" s="4">
        <f>T2138</f>
        <v/>
      </c>
      <c r="AA2138" s="4">
        <f>IF(OR(S2138="6C",S2138="6B",S2138="5X",S2138="5Y"),0.08,0.5)</f>
        <v/>
      </c>
      <c r="AB2138" s="4">
        <f>$AG$5/$AG$2*Z2138</f>
        <v/>
      </c>
      <c r="AC2138" s="19">
        <f>Z2138+AA2138</f>
        <v/>
      </c>
      <c r="AD2138" s="8">
        <f>IF(COUNTIF(Catégories!A:A,N2138)=0,"catégorie inconnue",LOOKUP(N2138,Catégories!A:A,Catégories!B:B))</f>
        <v/>
      </c>
      <c r="AE2138" s="21">
        <f>SUM(Z2138:AB2138)</f>
        <v/>
      </c>
    </row>
    <row r="2139" hidden="1" s="101">
      <c r="B2139" t="inlineStr">
        <is>
          <t>13624021</t>
        </is>
      </c>
      <c r="C2139" t="inlineStr">
        <is>
          <t>2</t>
        </is>
      </c>
      <c r="D2139" t="n">
        <v>46170</v>
      </c>
      <c r="E2139" t="inlineStr">
        <is>
          <t>49134</t>
        </is>
      </c>
      <c r="F2139" t="inlineStr">
        <is>
          <t>21320</t>
        </is>
      </c>
      <c r="G2139" t="inlineStr">
        <is>
          <t>DE</t>
        </is>
      </c>
      <c r="H2139" t="inlineStr">
        <is>
          <t>FR</t>
        </is>
      </c>
      <c r="I2139" t="inlineStr">
        <is>
          <t>116153</t>
        </is>
      </c>
      <c r="J2139" t="inlineStr">
        <is>
          <t>116153</t>
        </is>
      </c>
      <c r="K2139" t="inlineStr">
        <is>
          <t>999999</t>
        </is>
      </c>
      <c r="L2139" t="inlineStr">
        <is>
          <t>XT414639531TS</t>
        </is>
      </c>
      <c r="M2139" t="inlineStr">
        <is>
          <t>N</t>
        </is>
      </c>
      <c r="N2139" t="inlineStr">
        <is>
          <t>Transport</t>
        </is>
      </c>
      <c r="O2139" t="inlineStr">
        <is>
          <t>N</t>
        </is>
      </c>
      <c r="P2139" t="inlineStr">
        <is>
          <t>S</t>
        </is>
      </c>
      <c r="Q2139" t="inlineStr">
        <is>
          <t>ZA</t>
        </is>
      </c>
      <c r="R2139" t="n">
        <v>0.26</v>
      </c>
      <c r="S2139" s="113" t="inlineStr">
        <is>
          <t>6C</t>
        </is>
      </c>
      <c r="T2139" t="n">
        <v>5.33</v>
      </c>
      <c r="U2139" t="inlineStr">
        <is>
          <t>LA RUCHE LOGISTIQUE</t>
        </is>
      </c>
      <c r="W2139" s="8">
        <f>IF(C2139&lt;&gt;2,"",IF(S2139="5X","5XK",IF(S2139="5Y","5YK",IF(S2139="6B","6BK",IF(S2139="6C","6CK","")))))</f>
        <v/>
      </c>
      <c r="X2139" s="8">
        <f>IF(S2139="6B",_xlfn.XLOOKUP(H2139,'Zoning 2shop'!A:A,'Zoning 2shop'!B:B),IF(S2139="6C",_xlfn.XLOOKUP(G2139,'Zoning 2shop'!C:C,'Zoning 2shop'!D:D),""))</f>
        <v/>
      </c>
      <c r="Y2139" s="112">
        <f>AB2139/Z2139</f>
        <v/>
      </c>
      <c r="Z2139" s="4">
        <f>T2139</f>
        <v/>
      </c>
      <c r="AA2139" s="4">
        <f>IF(OR(S2139="6C",S2139="6B",S2139="5X",S2139="5Y"),0.08,0.5)</f>
        <v/>
      </c>
      <c r="AB2139" s="4">
        <f>$AG$5/$AG$2*Z2139</f>
        <v/>
      </c>
      <c r="AC2139" s="19">
        <f>Z2139+AA2139</f>
        <v/>
      </c>
      <c r="AD2139" s="8">
        <f>IF(COUNTIF(Catégories!A:A,N2139)=0,"catégorie inconnue",LOOKUP(N2139,Catégories!A:A,Catégories!B:B))</f>
        <v/>
      </c>
      <c r="AE2139" s="21">
        <f>SUM(Z2139:AB2139)</f>
        <v/>
      </c>
    </row>
    <row r="2140" hidden="1" s="101">
      <c r="B2140" t="inlineStr">
        <is>
          <t>13624021</t>
        </is>
      </c>
      <c r="C2140" t="inlineStr">
        <is>
          <t>2</t>
        </is>
      </c>
      <c r="D2140" t="n">
        <v>46170</v>
      </c>
      <c r="E2140" t="inlineStr">
        <is>
          <t>80636</t>
        </is>
      </c>
      <c r="F2140" t="inlineStr">
        <is>
          <t>21320</t>
        </is>
      </c>
      <c r="G2140" t="inlineStr">
        <is>
          <t>DE</t>
        </is>
      </c>
      <c r="H2140" t="inlineStr">
        <is>
          <t>FR</t>
        </is>
      </c>
      <c r="I2140" t="inlineStr">
        <is>
          <t>117081</t>
        </is>
      </c>
      <c r="J2140" t="inlineStr">
        <is>
          <t>117081</t>
        </is>
      </c>
      <c r="K2140" t="inlineStr">
        <is>
          <t>999999</t>
        </is>
      </c>
      <c r="L2140" t="inlineStr">
        <is>
          <t>XT414639806TS</t>
        </is>
      </c>
      <c r="M2140" t="inlineStr">
        <is>
          <t>N</t>
        </is>
      </c>
      <c r="N2140" t="inlineStr">
        <is>
          <t>Transport</t>
        </is>
      </c>
      <c r="O2140" t="inlineStr">
        <is>
          <t>N</t>
        </is>
      </c>
      <c r="P2140" t="inlineStr">
        <is>
          <t>S</t>
        </is>
      </c>
      <c r="Q2140" t="inlineStr">
        <is>
          <t>ZA</t>
        </is>
      </c>
      <c r="R2140" t="n">
        <v>0.27</v>
      </c>
      <c r="S2140" s="113" t="inlineStr">
        <is>
          <t>6C</t>
        </is>
      </c>
      <c r="T2140" t="n">
        <v>5.33</v>
      </c>
      <c r="U2140" t="inlineStr">
        <is>
          <t>LA RUCHE LOGISTIQUE</t>
        </is>
      </c>
      <c r="W2140" s="8">
        <f>IF(C2140&lt;&gt;2,"",IF(S2140="5X","5XK",IF(S2140="5Y","5YK",IF(S2140="6B","6BK",IF(S2140="6C","6CK","")))))</f>
        <v/>
      </c>
      <c r="X2140" s="8">
        <f>IF(S2140="6B",_xlfn.XLOOKUP(H2140,'Zoning 2shop'!A:A,'Zoning 2shop'!B:B),IF(S2140="6C",_xlfn.XLOOKUP(G2140,'Zoning 2shop'!C:C,'Zoning 2shop'!D:D),""))</f>
        <v/>
      </c>
      <c r="Y2140" s="112">
        <f>AB2140/Z2140</f>
        <v/>
      </c>
      <c r="Z2140" s="4">
        <f>T2140</f>
        <v/>
      </c>
      <c r="AA2140" s="4">
        <f>IF(OR(S2140="6C",S2140="6B",S2140="5X",S2140="5Y"),0.08,0.5)</f>
        <v/>
      </c>
      <c r="AB2140" s="4">
        <f>$AG$5/$AG$2*Z2140</f>
        <v/>
      </c>
      <c r="AC2140" s="19">
        <f>Z2140+AA2140</f>
        <v/>
      </c>
      <c r="AD2140" s="8">
        <f>IF(COUNTIF(Catégories!A:A,N2140)=0,"catégorie inconnue",LOOKUP(N2140,Catégories!A:A,Catégories!B:B))</f>
        <v/>
      </c>
      <c r="AE2140" s="21">
        <f>SUM(Z2140:AB2140)</f>
        <v/>
      </c>
    </row>
    <row r="2141" hidden="1" s="101">
      <c r="B2141" t="inlineStr">
        <is>
          <t>13624021</t>
        </is>
      </c>
      <c r="C2141" t="inlineStr">
        <is>
          <t>2</t>
        </is>
      </c>
      <c r="D2141" t="n">
        <v>46170</v>
      </c>
      <c r="E2141" t="inlineStr">
        <is>
          <t>33605</t>
        </is>
      </c>
      <c r="F2141" t="inlineStr">
        <is>
          <t>21320</t>
        </is>
      </c>
      <c r="G2141" t="inlineStr">
        <is>
          <t>DE</t>
        </is>
      </c>
      <c r="H2141" t="inlineStr">
        <is>
          <t>FR</t>
        </is>
      </c>
      <c r="I2141" t="inlineStr">
        <is>
          <t>112741</t>
        </is>
      </c>
      <c r="J2141" t="inlineStr">
        <is>
          <t>112741</t>
        </is>
      </c>
      <c r="K2141" t="inlineStr">
        <is>
          <t>999999</t>
        </is>
      </c>
      <c r="L2141" t="inlineStr">
        <is>
          <t>XT414641464TS</t>
        </is>
      </c>
      <c r="M2141" t="inlineStr">
        <is>
          <t>N</t>
        </is>
      </c>
      <c r="N2141" t="inlineStr">
        <is>
          <t>Transport</t>
        </is>
      </c>
      <c r="O2141" t="inlineStr">
        <is>
          <t>N</t>
        </is>
      </c>
      <c r="P2141" t="inlineStr">
        <is>
          <t>S</t>
        </is>
      </c>
      <c r="Q2141" t="inlineStr">
        <is>
          <t>ZA</t>
        </is>
      </c>
      <c r="R2141" t="n">
        <v>0.89</v>
      </c>
      <c r="S2141" s="113" t="inlineStr">
        <is>
          <t>6C</t>
        </is>
      </c>
      <c r="T2141" t="n">
        <v>5.55</v>
      </c>
      <c r="U2141" t="inlineStr">
        <is>
          <t>LA RUCHE LOGISTIQUE</t>
        </is>
      </c>
      <c r="W2141" s="8">
        <f>IF(C2141&lt;&gt;2,"",IF(S2141="5X","5XK",IF(S2141="5Y","5YK",IF(S2141="6B","6BK",IF(S2141="6C","6CK","")))))</f>
        <v/>
      </c>
      <c r="X2141" s="8">
        <f>IF(S2141="6B",_xlfn.XLOOKUP(H2141,'Zoning 2shop'!A:A,'Zoning 2shop'!B:B),IF(S2141="6C",_xlfn.XLOOKUP(G2141,'Zoning 2shop'!C:C,'Zoning 2shop'!D:D),""))</f>
        <v/>
      </c>
      <c r="Y2141" s="112">
        <f>AB2141/Z2141</f>
        <v/>
      </c>
      <c r="Z2141" s="4">
        <f>T2141</f>
        <v/>
      </c>
      <c r="AA2141" s="4">
        <f>IF(OR(S2141="6C",S2141="6B",S2141="5X",S2141="5Y"),0.08,0.5)</f>
        <v/>
      </c>
      <c r="AB2141" s="4">
        <f>$AG$5/$AG$2*Z2141</f>
        <v/>
      </c>
      <c r="AC2141" s="19">
        <f>Z2141+AA2141</f>
        <v/>
      </c>
      <c r="AD2141" s="8">
        <f>IF(COUNTIF(Catégories!A:A,N2141)=0,"catégorie inconnue",LOOKUP(N2141,Catégories!A:A,Catégories!B:B))</f>
        <v/>
      </c>
      <c r="AE2141" s="21">
        <f>SUM(Z2141:AB2141)</f>
        <v/>
      </c>
    </row>
    <row r="2142" hidden="1" s="101">
      <c r="B2142" t="inlineStr">
        <is>
          <t>13624021</t>
        </is>
      </c>
      <c r="C2142" t="inlineStr">
        <is>
          <t>2</t>
        </is>
      </c>
      <c r="D2142" t="n">
        <v>46171</v>
      </c>
      <c r="E2142" t="inlineStr">
        <is>
          <t>8042</t>
        </is>
      </c>
      <c r="F2142" t="inlineStr">
        <is>
          <t>21320</t>
        </is>
      </c>
      <c r="G2142" t="inlineStr">
        <is>
          <t>AT</t>
        </is>
      </c>
      <c r="H2142" t="inlineStr">
        <is>
          <t>FR</t>
        </is>
      </c>
      <c r="I2142" t="inlineStr">
        <is>
          <t>114224</t>
        </is>
      </c>
      <c r="J2142" t="inlineStr">
        <is>
          <t>114224</t>
        </is>
      </c>
      <c r="K2142" t="inlineStr">
        <is>
          <t>999999</t>
        </is>
      </c>
      <c r="L2142" t="inlineStr">
        <is>
          <t>XT414642306TS</t>
        </is>
      </c>
      <c r="M2142" t="inlineStr">
        <is>
          <t>N</t>
        </is>
      </c>
      <c r="N2142" t="inlineStr">
        <is>
          <t>Transport</t>
        </is>
      </c>
      <c r="O2142" t="inlineStr">
        <is>
          <t>N</t>
        </is>
      </c>
      <c r="P2142" t="inlineStr">
        <is>
          <t>S</t>
        </is>
      </c>
      <c r="Q2142" t="inlineStr">
        <is>
          <t>ZA</t>
        </is>
      </c>
      <c r="R2142" t="n">
        <v>0.23</v>
      </c>
      <c r="S2142" s="113" t="inlineStr">
        <is>
          <t>6C</t>
        </is>
      </c>
      <c r="T2142" t="n">
        <v>9.470000000000001</v>
      </c>
      <c r="U2142" t="inlineStr">
        <is>
          <t>LA RUCHE LOGISTIQUE</t>
        </is>
      </c>
      <c r="W2142" s="8">
        <f>IF(C2142&lt;&gt;2,"",IF(S2142="5X","5XK",IF(S2142="5Y","5YK",IF(S2142="6B","6BK",IF(S2142="6C","6CK","")))))</f>
        <v/>
      </c>
      <c r="X2142" s="8">
        <f>IF(S2142="6B",_xlfn.XLOOKUP(H2142,'Zoning 2shop'!A:A,'Zoning 2shop'!B:B),IF(S2142="6C",_xlfn.XLOOKUP(G2142,'Zoning 2shop'!C:C,'Zoning 2shop'!D:D),""))</f>
        <v/>
      </c>
      <c r="Y2142" s="112">
        <f>AB2142/Z2142</f>
        <v/>
      </c>
      <c r="Z2142" s="4">
        <f>T2142</f>
        <v/>
      </c>
      <c r="AA2142" s="4">
        <f>IF(OR(S2142="6C",S2142="6B",S2142="5X",S2142="5Y"),0.08,0.5)</f>
        <v/>
      </c>
      <c r="AB2142" s="4">
        <f>$AG$5/$AG$2*Z2142</f>
        <v/>
      </c>
      <c r="AC2142" s="19">
        <f>Z2142+AA2142</f>
        <v/>
      </c>
      <c r="AD2142" s="8">
        <f>IF(COUNTIF(Catégories!A:A,N2142)=0,"catégorie inconnue",LOOKUP(N2142,Catégories!A:A,Catégories!B:B))</f>
        <v/>
      </c>
      <c r="AE2142" s="21">
        <f>SUM(Z2142:AB2142)</f>
        <v/>
      </c>
    </row>
    <row r="2143" hidden="1" s="101">
      <c r="B2143" t="inlineStr">
        <is>
          <t>13624021</t>
        </is>
      </c>
      <c r="C2143" t="inlineStr">
        <is>
          <t>2</t>
        </is>
      </c>
      <c r="D2143" t="n">
        <v>46171</v>
      </c>
      <c r="E2143" t="inlineStr">
        <is>
          <t>50674</t>
        </is>
      </c>
      <c r="F2143" t="inlineStr">
        <is>
          <t>21320</t>
        </is>
      </c>
      <c r="G2143" t="inlineStr">
        <is>
          <t>DE</t>
        </is>
      </c>
      <c r="H2143" t="inlineStr">
        <is>
          <t>FR</t>
        </is>
      </c>
      <c r="I2143" t="inlineStr">
        <is>
          <t>114483</t>
        </is>
      </c>
      <c r="J2143" t="inlineStr">
        <is>
          <t>114483</t>
        </is>
      </c>
      <c r="K2143" t="inlineStr">
        <is>
          <t>999999</t>
        </is>
      </c>
      <c r="L2143" t="inlineStr">
        <is>
          <t>XT414644341TS</t>
        </is>
      </c>
      <c r="M2143" t="inlineStr">
        <is>
          <t>N</t>
        </is>
      </c>
      <c r="N2143" t="inlineStr">
        <is>
          <t>Transport</t>
        </is>
      </c>
      <c r="O2143" t="inlineStr">
        <is>
          <t>N</t>
        </is>
      </c>
      <c r="P2143" t="inlineStr">
        <is>
          <t>S</t>
        </is>
      </c>
      <c r="Q2143" t="inlineStr">
        <is>
          <t>ZA</t>
        </is>
      </c>
      <c r="R2143" t="n">
        <v>0.46</v>
      </c>
      <c r="S2143" s="113" t="inlineStr">
        <is>
          <t>6C</t>
        </is>
      </c>
      <c r="T2143" t="n">
        <v>5.33</v>
      </c>
      <c r="U2143" t="inlineStr">
        <is>
          <t>LA RUCHE LOGISTIQUE</t>
        </is>
      </c>
      <c r="W2143" s="8">
        <f>IF(C2143&lt;&gt;2,"",IF(S2143="5X","5XK",IF(S2143="5Y","5YK",IF(S2143="6B","6BK",IF(S2143="6C","6CK","")))))</f>
        <v/>
      </c>
      <c r="X2143" s="8">
        <f>IF(S2143="6B",_xlfn.XLOOKUP(H2143,'Zoning 2shop'!A:A,'Zoning 2shop'!B:B),IF(S2143="6C",_xlfn.XLOOKUP(G2143,'Zoning 2shop'!C:C,'Zoning 2shop'!D:D),""))</f>
        <v/>
      </c>
      <c r="Y2143" s="112">
        <f>AB2143/Z2143</f>
        <v/>
      </c>
      <c r="Z2143" s="4">
        <f>T2143</f>
        <v/>
      </c>
      <c r="AA2143" s="4">
        <f>IF(OR(S2143="6C",S2143="6B",S2143="5X",S2143="5Y"),0.08,0.5)</f>
        <v/>
      </c>
      <c r="AB2143" s="4">
        <f>$AG$5/$AG$2*Z2143</f>
        <v/>
      </c>
      <c r="AC2143" s="19">
        <f>Z2143+AA2143</f>
        <v/>
      </c>
      <c r="AD2143" s="8">
        <f>IF(COUNTIF(Catégories!A:A,N2143)=0,"catégorie inconnue",LOOKUP(N2143,Catégories!A:A,Catégories!B:B))</f>
        <v/>
      </c>
      <c r="AE2143" s="21">
        <f>SUM(Z2143:AB2143)</f>
        <v/>
      </c>
    </row>
    <row r="2144" hidden="1" s="101">
      <c r="B2144" t="inlineStr">
        <is>
          <t>13624021</t>
        </is>
      </c>
      <c r="C2144" t="inlineStr">
        <is>
          <t>2</t>
        </is>
      </c>
      <c r="D2144" t="n">
        <v>46171</v>
      </c>
      <c r="E2144" t="inlineStr">
        <is>
          <t>9972</t>
        </is>
      </c>
      <c r="F2144" t="inlineStr">
        <is>
          <t>21320</t>
        </is>
      </c>
      <c r="G2144" t="inlineStr">
        <is>
          <t>AT</t>
        </is>
      </c>
      <c r="H2144" t="inlineStr">
        <is>
          <t>FR</t>
        </is>
      </c>
      <c r="I2144" t="inlineStr">
        <is>
          <t>115287</t>
        </is>
      </c>
      <c r="J2144" t="inlineStr">
        <is>
          <t>115287</t>
        </is>
      </c>
      <c r="K2144" t="inlineStr">
        <is>
          <t>999999</t>
        </is>
      </c>
      <c r="L2144" t="inlineStr">
        <is>
          <t>XT414644704TS</t>
        </is>
      </c>
      <c r="M2144" t="inlineStr">
        <is>
          <t>N</t>
        </is>
      </c>
      <c r="N2144" t="inlineStr">
        <is>
          <t>Transport</t>
        </is>
      </c>
      <c r="O2144" t="inlineStr">
        <is>
          <t>N</t>
        </is>
      </c>
      <c r="P2144" t="inlineStr">
        <is>
          <t>S</t>
        </is>
      </c>
      <c r="Q2144" t="inlineStr">
        <is>
          <t>ZA</t>
        </is>
      </c>
      <c r="R2144" t="n">
        <v>0.47</v>
      </c>
      <c r="S2144" s="113" t="inlineStr">
        <is>
          <t>6C</t>
        </is>
      </c>
      <c r="T2144" t="n">
        <v>9.470000000000001</v>
      </c>
      <c r="U2144" t="inlineStr">
        <is>
          <t>LA RUCHE LOGISTIQUE</t>
        </is>
      </c>
      <c r="W2144" s="8">
        <f>IF(C2144&lt;&gt;2,"",IF(S2144="5X","5XK",IF(S2144="5Y","5YK",IF(S2144="6B","6BK",IF(S2144="6C","6CK","")))))</f>
        <v/>
      </c>
      <c r="X2144" s="8">
        <f>IF(S2144="6B",_xlfn.XLOOKUP(H2144,'Zoning 2shop'!A:A,'Zoning 2shop'!B:B),IF(S2144="6C",_xlfn.XLOOKUP(G2144,'Zoning 2shop'!C:C,'Zoning 2shop'!D:D),""))</f>
        <v/>
      </c>
      <c r="Y2144" s="112">
        <f>AB2144/Z2144</f>
        <v/>
      </c>
      <c r="Z2144" s="4">
        <f>T2144</f>
        <v/>
      </c>
      <c r="AA2144" s="4">
        <f>IF(OR(S2144="6C",S2144="6B",S2144="5X",S2144="5Y"),0.08,0.5)</f>
        <v/>
      </c>
      <c r="AB2144" s="4">
        <f>$AG$5/$AG$2*Z2144</f>
        <v/>
      </c>
      <c r="AC2144" s="19">
        <f>Z2144+AA2144</f>
        <v/>
      </c>
      <c r="AD2144" s="8">
        <f>IF(COUNTIF(Catégories!A:A,N2144)=0,"catégorie inconnue",LOOKUP(N2144,Catégories!A:A,Catégories!B:B))</f>
        <v/>
      </c>
      <c r="AE2144" s="21">
        <f>SUM(Z2144:AB2144)</f>
        <v/>
      </c>
    </row>
    <row r="2145" hidden="1" s="101">
      <c r="B2145" t="inlineStr">
        <is>
          <t>13624021</t>
        </is>
      </c>
      <c r="C2145" t="inlineStr">
        <is>
          <t>2</t>
        </is>
      </c>
      <c r="D2145" t="n">
        <v>46171</v>
      </c>
      <c r="E2145" t="inlineStr">
        <is>
          <t>54292</t>
        </is>
      </c>
      <c r="F2145" t="inlineStr">
        <is>
          <t>21320</t>
        </is>
      </c>
      <c r="G2145" t="inlineStr">
        <is>
          <t>DE</t>
        </is>
      </c>
      <c r="H2145" t="inlineStr">
        <is>
          <t>FR</t>
        </is>
      </c>
      <c r="I2145" t="inlineStr">
        <is>
          <t>116998</t>
        </is>
      </c>
      <c r="J2145" t="inlineStr">
        <is>
          <t>116998</t>
        </is>
      </c>
      <c r="K2145" t="inlineStr">
        <is>
          <t>999999</t>
        </is>
      </c>
      <c r="L2145" t="inlineStr">
        <is>
          <t>XT414645979TS</t>
        </is>
      </c>
      <c r="M2145" t="inlineStr">
        <is>
          <t>N</t>
        </is>
      </c>
      <c r="N2145" t="inlineStr">
        <is>
          <t>Transport</t>
        </is>
      </c>
      <c r="O2145" t="inlineStr">
        <is>
          <t>N</t>
        </is>
      </c>
      <c r="P2145" t="inlineStr">
        <is>
          <t>S</t>
        </is>
      </c>
      <c r="Q2145" t="inlineStr">
        <is>
          <t>ZA</t>
        </is>
      </c>
      <c r="R2145" t="n">
        <v>0.06</v>
      </c>
      <c r="S2145" s="113" t="inlineStr">
        <is>
          <t>6C</t>
        </is>
      </c>
      <c r="T2145" t="n">
        <v>5.33</v>
      </c>
      <c r="U2145" t="inlineStr">
        <is>
          <t>LA RUCHE LOGISTIQUE</t>
        </is>
      </c>
      <c r="W2145" s="8">
        <f>IF(C2145&lt;&gt;2,"",IF(S2145="5X","5XK",IF(S2145="5Y","5YK",IF(S2145="6B","6BK",IF(S2145="6C","6CK","")))))</f>
        <v/>
      </c>
      <c r="X2145" s="8">
        <f>IF(S2145="6B",_xlfn.XLOOKUP(H2145,'Zoning 2shop'!A:A,'Zoning 2shop'!B:B),IF(S2145="6C",_xlfn.XLOOKUP(G2145,'Zoning 2shop'!C:C,'Zoning 2shop'!D:D),""))</f>
        <v/>
      </c>
      <c r="Y2145" s="112">
        <f>AB2145/Z2145</f>
        <v/>
      </c>
      <c r="Z2145" s="4">
        <f>T2145</f>
        <v/>
      </c>
      <c r="AA2145" s="4">
        <f>IF(OR(S2145="6C",S2145="6B",S2145="5X",S2145="5Y"),0.08,0.5)</f>
        <v/>
      </c>
      <c r="AB2145" s="4">
        <f>$AG$5/$AG$2*Z2145</f>
        <v/>
      </c>
      <c r="AC2145" s="19">
        <f>Z2145+AA2145</f>
        <v/>
      </c>
      <c r="AD2145" s="8">
        <f>IF(COUNTIF(Catégories!A:A,N2145)=0,"catégorie inconnue",LOOKUP(N2145,Catégories!A:A,Catégories!B:B))</f>
        <v/>
      </c>
      <c r="AE2145" s="21">
        <f>SUM(Z2145:AB2145)</f>
        <v/>
      </c>
    </row>
    <row r="2146" hidden="1" s="101">
      <c r="B2146" t="inlineStr">
        <is>
          <t>13624021</t>
        </is>
      </c>
      <c r="C2146" t="inlineStr">
        <is>
          <t>2</t>
        </is>
      </c>
      <c r="D2146" t="n">
        <v>46171</v>
      </c>
      <c r="E2146" t="inlineStr">
        <is>
          <t>71640</t>
        </is>
      </c>
      <c r="F2146" t="inlineStr">
        <is>
          <t>21320</t>
        </is>
      </c>
      <c r="G2146" t="inlineStr">
        <is>
          <t>DE</t>
        </is>
      </c>
      <c r="H2146" t="inlineStr">
        <is>
          <t>FR</t>
        </is>
      </c>
      <c r="I2146" t="inlineStr">
        <is>
          <t>115710</t>
        </is>
      </c>
      <c r="J2146" t="inlineStr">
        <is>
          <t>115710</t>
        </is>
      </c>
      <c r="K2146" t="inlineStr">
        <is>
          <t>999999</t>
        </is>
      </c>
      <c r="L2146" t="inlineStr">
        <is>
          <t>XT414649539TS</t>
        </is>
      </c>
      <c r="M2146" t="inlineStr">
        <is>
          <t>N</t>
        </is>
      </c>
      <c r="N2146" t="inlineStr">
        <is>
          <t>Transport</t>
        </is>
      </c>
      <c r="O2146" t="inlineStr">
        <is>
          <t>N</t>
        </is>
      </c>
      <c r="P2146" t="inlineStr">
        <is>
          <t>S</t>
        </is>
      </c>
      <c r="Q2146" t="inlineStr">
        <is>
          <t>ZA</t>
        </is>
      </c>
      <c r="R2146" t="n">
        <v>0.13</v>
      </c>
      <c r="S2146" s="113" t="inlineStr">
        <is>
          <t>6C</t>
        </is>
      </c>
      <c r="T2146" t="n">
        <v>5.33</v>
      </c>
      <c r="U2146" t="inlineStr">
        <is>
          <t>LA RUCHE LOGISTIQUE</t>
        </is>
      </c>
      <c r="W2146" s="8">
        <f>IF(C2146&lt;&gt;2,"",IF(S2146="5X","5XK",IF(S2146="5Y","5YK",IF(S2146="6B","6BK",IF(S2146="6C","6CK","")))))</f>
        <v/>
      </c>
      <c r="X2146" s="8">
        <f>IF(S2146="6B",_xlfn.XLOOKUP(H2146,'Zoning 2shop'!A:A,'Zoning 2shop'!B:B),IF(S2146="6C",_xlfn.XLOOKUP(G2146,'Zoning 2shop'!C:C,'Zoning 2shop'!D:D),""))</f>
        <v/>
      </c>
      <c r="Y2146" s="112">
        <f>AB2146/Z2146</f>
        <v/>
      </c>
      <c r="Z2146" s="4">
        <f>T2146</f>
        <v/>
      </c>
      <c r="AA2146" s="4">
        <f>IF(OR(S2146="6C",S2146="6B",S2146="5X",S2146="5Y"),0.08,0.5)</f>
        <v/>
      </c>
      <c r="AB2146" s="4">
        <f>$AG$5/$AG$2*Z2146</f>
        <v/>
      </c>
      <c r="AC2146" s="19">
        <f>Z2146+AA2146</f>
        <v/>
      </c>
      <c r="AD2146" s="8">
        <f>IF(COUNTIF(Catégories!A:A,N2146)=0,"catégorie inconnue",LOOKUP(N2146,Catégories!A:A,Catégories!B:B))</f>
        <v/>
      </c>
      <c r="AE2146" s="21">
        <f>SUM(Z2146:AB2146)</f>
        <v/>
      </c>
    </row>
    <row r="2147" hidden="1" s="101">
      <c r="B2147" t="inlineStr">
        <is>
          <t>13624021</t>
        </is>
      </c>
      <c r="C2147" t="inlineStr">
        <is>
          <t>2</t>
        </is>
      </c>
      <c r="D2147" t="n">
        <v>46171</v>
      </c>
      <c r="E2147" t="inlineStr">
        <is>
          <t>49090</t>
        </is>
      </c>
      <c r="F2147" t="inlineStr">
        <is>
          <t>21320</t>
        </is>
      </c>
      <c r="G2147" t="inlineStr">
        <is>
          <t>DE</t>
        </is>
      </c>
      <c r="H2147" t="inlineStr">
        <is>
          <t>FR</t>
        </is>
      </c>
      <c r="I2147" t="inlineStr">
        <is>
          <t>114575</t>
        </is>
      </c>
      <c r="J2147" t="inlineStr">
        <is>
          <t>114575</t>
        </is>
      </c>
      <c r="K2147" t="inlineStr">
        <is>
          <t>999999</t>
        </is>
      </c>
      <c r="L2147" t="inlineStr">
        <is>
          <t>XT414649746TS</t>
        </is>
      </c>
      <c r="M2147" t="inlineStr">
        <is>
          <t>N</t>
        </is>
      </c>
      <c r="N2147" t="inlineStr">
        <is>
          <t>Transport</t>
        </is>
      </c>
      <c r="O2147" t="inlineStr">
        <is>
          <t>N</t>
        </is>
      </c>
      <c r="P2147" t="inlineStr">
        <is>
          <t>S</t>
        </is>
      </c>
      <c r="Q2147" t="inlineStr">
        <is>
          <t>ZA</t>
        </is>
      </c>
      <c r="R2147" t="n">
        <v>0.5</v>
      </c>
      <c r="S2147" s="113" t="inlineStr">
        <is>
          <t>6C</t>
        </is>
      </c>
      <c r="T2147" t="n">
        <v>5.33</v>
      </c>
      <c r="U2147" t="inlineStr">
        <is>
          <t>LA RUCHE LOGISTIQUE</t>
        </is>
      </c>
      <c r="W2147" s="8">
        <f>IF(C2147&lt;&gt;2,"",IF(S2147="5X","5XK",IF(S2147="5Y","5YK",IF(S2147="6B","6BK",IF(S2147="6C","6CK","")))))</f>
        <v/>
      </c>
      <c r="X2147" s="8">
        <f>IF(S2147="6B",_xlfn.XLOOKUP(H2147,'Zoning 2shop'!A:A,'Zoning 2shop'!B:B),IF(S2147="6C",_xlfn.XLOOKUP(G2147,'Zoning 2shop'!C:C,'Zoning 2shop'!D:D),""))</f>
        <v/>
      </c>
      <c r="Y2147" s="112">
        <f>AB2147/Z2147</f>
        <v/>
      </c>
      <c r="Z2147" s="4">
        <f>T2147</f>
        <v/>
      </c>
      <c r="AA2147" s="4">
        <f>IF(OR(S2147="6C",S2147="6B",S2147="5X",S2147="5Y"),0.08,0.5)</f>
        <v/>
      </c>
      <c r="AB2147" s="4">
        <f>$AG$5/$AG$2*Z2147</f>
        <v/>
      </c>
      <c r="AC2147" s="19">
        <f>Z2147+AA2147</f>
        <v/>
      </c>
      <c r="AD2147" s="8">
        <f>IF(COUNTIF(Catégories!A:A,N2147)=0,"catégorie inconnue",LOOKUP(N2147,Catégories!A:A,Catégories!B:B))</f>
        <v/>
      </c>
      <c r="AE2147" s="21">
        <f>SUM(Z2147:AB2147)</f>
        <v/>
      </c>
    </row>
    <row r="2148" hidden="1" s="101">
      <c r="B2148" t="inlineStr">
        <is>
          <t>13624021</t>
        </is>
      </c>
      <c r="C2148" t="inlineStr">
        <is>
          <t>2</t>
        </is>
      </c>
      <c r="D2148" t="n">
        <v>46171</v>
      </c>
      <c r="E2148" t="inlineStr">
        <is>
          <t>8212 PA</t>
        </is>
      </c>
      <c r="F2148" t="inlineStr">
        <is>
          <t>21320</t>
        </is>
      </c>
      <c r="G2148" t="inlineStr">
        <is>
          <t>NL</t>
        </is>
      </c>
      <c r="H2148" t="inlineStr">
        <is>
          <t>FR</t>
        </is>
      </c>
      <c r="I2148" t="inlineStr">
        <is>
          <t>115027</t>
        </is>
      </c>
      <c r="J2148" t="inlineStr">
        <is>
          <t>115027</t>
        </is>
      </c>
      <c r="K2148" t="inlineStr">
        <is>
          <t>999999</t>
        </is>
      </c>
      <c r="L2148" t="inlineStr">
        <is>
          <t>XT414651719TS</t>
        </is>
      </c>
      <c r="M2148" t="inlineStr">
        <is>
          <t>N</t>
        </is>
      </c>
      <c r="N2148" t="inlineStr">
        <is>
          <t>Transport</t>
        </is>
      </c>
      <c r="O2148" t="inlineStr">
        <is>
          <t>N</t>
        </is>
      </c>
      <c r="P2148" t="inlineStr">
        <is>
          <t>S</t>
        </is>
      </c>
      <c r="Q2148" t="inlineStr">
        <is>
          <t>ZA</t>
        </is>
      </c>
      <c r="R2148" t="n">
        <v>5.069</v>
      </c>
      <c r="S2148" s="113" t="inlineStr">
        <is>
          <t>6C</t>
        </is>
      </c>
      <c r="T2148" t="n">
        <v>10.35</v>
      </c>
      <c r="U2148" t="inlineStr">
        <is>
          <t>LA RUCHE LOGISTIQUE</t>
        </is>
      </c>
      <c r="W2148" s="8">
        <f>IF(C2148&lt;&gt;2,"",IF(S2148="5X","5XK",IF(S2148="5Y","5YK",IF(S2148="6B","6BK",IF(S2148="6C","6CK","")))))</f>
        <v/>
      </c>
      <c r="X2148" s="8">
        <f>IF(S2148="6B",_xlfn.XLOOKUP(H2148,'Zoning 2shop'!A:A,'Zoning 2shop'!B:B),IF(S2148="6C",_xlfn.XLOOKUP(G2148,'Zoning 2shop'!C:C,'Zoning 2shop'!D:D),""))</f>
        <v/>
      </c>
      <c r="Y2148" s="112">
        <f>AB2148/Z2148</f>
        <v/>
      </c>
      <c r="Z2148" s="4">
        <f>T2148</f>
        <v/>
      </c>
      <c r="AA2148" s="4">
        <f>IF(OR(S2148="6C",S2148="6B",S2148="5X",S2148="5Y"),0.08,0.5)</f>
        <v/>
      </c>
      <c r="AB2148" s="4">
        <f>$AG$5/$AG$2*Z2148</f>
        <v/>
      </c>
      <c r="AC2148" s="19">
        <f>Z2148+AA2148</f>
        <v/>
      </c>
      <c r="AD2148" s="8">
        <f>IF(COUNTIF(Catégories!A:A,N2148)=0,"catégorie inconnue",LOOKUP(N2148,Catégories!A:A,Catégories!B:B))</f>
        <v/>
      </c>
      <c r="AE2148" s="21">
        <f>SUM(Z2148:AB2148)</f>
        <v/>
      </c>
    </row>
    <row r="2149" hidden="1" s="101">
      <c r="B2149" t="inlineStr">
        <is>
          <t>13624021</t>
        </is>
      </c>
      <c r="C2149" t="inlineStr">
        <is>
          <t>2</t>
        </is>
      </c>
      <c r="D2149" t="n">
        <v>46171</v>
      </c>
      <c r="E2149" t="inlineStr">
        <is>
          <t>61381</t>
        </is>
      </c>
      <c r="F2149" t="inlineStr">
        <is>
          <t>21320</t>
        </is>
      </c>
      <c r="G2149" t="inlineStr">
        <is>
          <t>DE</t>
        </is>
      </c>
      <c r="H2149" t="inlineStr">
        <is>
          <t>FR</t>
        </is>
      </c>
      <c r="I2149" t="inlineStr">
        <is>
          <t>117661</t>
        </is>
      </c>
      <c r="J2149" t="inlineStr">
        <is>
          <t>117661</t>
        </is>
      </c>
      <c r="K2149" t="inlineStr">
        <is>
          <t>999999</t>
        </is>
      </c>
      <c r="L2149" t="inlineStr">
        <is>
          <t>XT414652895TS</t>
        </is>
      </c>
      <c r="M2149" t="inlineStr">
        <is>
          <t>N</t>
        </is>
      </c>
      <c r="N2149" t="inlineStr">
        <is>
          <t>Transport</t>
        </is>
      </c>
      <c r="O2149" t="inlineStr">
        <is>
          <t>N</t>
        </is>
      </c>
      <c r="P2149" t="inlineStr">
        <is>
          <t>S</t>
        </is>
      </c>
      <c r="Q2149" t="inlineStr">
        <is>
          <t>ZA</t>
        </is>
      </c>
      <c r="R2149" t="n">
        <v>0.08</v>
      </c>
      <c r="S2149" s="113" t="inlineStr">
        <is>
          <t>6C</t>
        </is>
      </c>
      <c r="T2149" t="n">
        <v>5.33</v>
      </c>
      <c r="U2149" t="inlineStr">
        <is>
          <t>LA RUCHE LOGISTIQUE</t>
        </is>
      </c>
      <c r="W2149" s="8">
        <f>IF(C2149&lt;&gt;2,"",IF(S2149="5X","5XK",IF(S2149="5Y","5YK",IF(S2149="6B","6BK",IF(S2149="6C","6CK","")))))</f>
        <v/>
      </c>
      <c r="X2149" s="8">
        <f>IF(S2149="6B",_xlfn.XLOOKUP(H2149,'Zoning 2shop'!A:A,'Zoning 2shop'!B:B),IF(S2149="6C",_xlfn.XLOOKUP(G2149,'Zoning 2shop'!C:C,'Zoning 2shop'!D:D),""))</f>
        <v/>
      </c>
      <c r="Y2149" s="112">
        <f>AB2149/Z2149</f>
        <v/>
      </c>
      <c r="Z2149" s="4">
        <f>T2149</f>
        <v/>
      </c>
      <c r="AA2149" s="4">
        <f>IF(OR(S2149="6C",S2149="6B",S2149="5X",S2149="5Y"),0.08,0.5)</f>
        <v/>
      </c>
      <c r="AB2149" s="4">
        <f>$AG$5/$AG$2*Z2149</f>
        <v/>
      </c>
      <c r="AC2149" s="19">
        <f>Z2149+AA2149</f>
        <v/>
      </c>
      <c r="AD2149" s="8">
        <f>IF(COUNTIF(Catégories!A:A,N2149)=0,"catégorie inconnue",LOOKUP(N2149,Catégories!A:A,Catégories!B:B))</f>
        <v/>
      </c>
      <c r="AE2149" s="21">
        <f>SUM(Z2149:AB2149)</f>
        <v/>
      </c>
    </row>
    <row r="2150" hidden="1" s="101">
      <c r="B2150" t="inlineStr">
        <is>
          <t>13624021</t>
        </is>
      </c>
      <c r="C2150" t="inlineStr">
        <is>
          <t>2</t>
        </is>
      </c>
      <c r="D2150" t="n">
        <v>46171</v>
      </c>
      <c r="E2150" t="inlineStr">
        <is>
          <t>72581</t>
        </is>
      </c>
      <c r="F2150" t="inlineStr">
        <is>
          <t>21320</t>
        </is>
      </c>
      <c r="G2150" t="inlineStr">
        <is>
          <t>DE</t>
        </is>
      </c>
      <c r="H2150" t="inlineStr">
        <is>
          <t>FR</t>
        </is>
      </c>
      <c r="I2150" t="inlineStr">
        <is>
          <t>114324</t>
        </is>
      </c>
      <c r="J2150" t="inlineStr">
        <is>
          <t>114324</t>
        </is>
      </c>
      <c r="K2150" t="inlineStr">
        <is>
          <t>999999</t>
        </is>
      </c>
      <c r="L2150" t="inlineStr">
        <is>
          <t>XT414653839TS</t>
        </is>
      </c>
      <c r="M2150" t="inlineStr">
        <is>
          <t>N</t>
        </is>
      </c>
      <c r="N2150" t="inlineStr">
        <is>
          <t>Transport</t>
        </is>
      </c>
      <c r="O2150" t="inlineStr">
        <is>
          <t>N</t>
        </is>
      </c>
      <c r="P2150" t="inlineStr">
        <is>
          <t>S</t>
        </is>
      </c>
      <c r="Q2150" t="inlineStr">
        <is>
          <t>ZA</t>
        </is>
      </c>
      <c r="R2150" t="n">
        <v>0.03</v>
      </c>
      <c r="S2150" s="113" t="inlineStr">
        <is>
          <t>6C</t>
        </is>
      </c>
      <c r="T2150" t="n">
        <v>5.33</v>
      </c>
      <c r="U2150" t="inlineStr">
        <is>
          <t>LA RUCHE LOGISTIQUE</t>
        </is>
      </c>
      <c r="W2150" s="8">
        <f>IF(C2150&lt;&gt;2,"",IF(S2150="5X","5XK",IF(S2150="5Y","5YK",IF(S2150="6B","6BK",IF(S2150="6C","6CK","")))))</f>
        <v/>
      </c>
      <c r="X2150" s="8">
        <f>IF(S2150="6B",_xlfn.XLOOKUP(H2150,'Zoning 2shop'!A:A,'Zoning 2shop'!B:B),IF(S2150="6C",_xlfn.XLOOKUP(G2150,'Zoning 2shop'!C:C,'Zoning 2shop'!D:D),""))</f>
        <v/>
      </c>
      <c r="Y2150" s="112">
        <f>AB2150/Z2150</f>
        <v/>
      </c>
      <c r="Z2150" s="4">
        <f>T2150</f>
        <v/>
      </c>
      <c r="AA2150" s="4">
        <f>IF(OR(S2150="6C",S2150="6B",S2150="5X",S2150="5Y"),0.08,0.5)</f>
        <v/>
      </c>
      <c r="AB2150" s="4">
        <f>$AG$5/$AG$2*Z2150</f>
        <v/>
      </c>
      <c r="AC2150" s="19">
        <f>Z2150+AA2150</f>
        <v/>
      </c>
      <c r="AD2150" s="8">
        <f>IF(COUNTIF(Catégories!A:A,N2150)=0,"catégorie inconnue",LOOKUP(N2150,Catégories!A:A,Catégories!B:B))</f>
        <v/>
      </c>
      <c r="AE2150" s="21">
        <f>SUM(Z2150:AB2150)</f>
        <v/>
      </c>
    </row>
    <row r="2151" hidden="1" s="101">
      <c r="B2151" t="inlineStr">
        <is>
          <t>13624021</t>
        </is>
      </c>
      <c r="C2151" t="inlineStr">
        <is>
          <t>2</t>
        </is>
      </c>
      <c r="D2151" t="n">
        <v>46171</v>
      </c>
      <c r="E2151" t="inlineStr">
        <is>
          <t>64291</t>
        </is>
      </c>
      <c r="F2151" t="inlineStr">
        <is>
          <t>21320</t>
        </is>
      </c>
      <c r="G2151" t="inlineStr">
        <is>
          <t>DE</t>
        </is>
      </c>
      <c r="H2151" t="inlineStr">
        <is>
          <t>FR</t>
        </is>
      </c>
      <c r="I2151" t="inlineStr">
        <is>
          <t>116917</t>
        </is>
      </c>
      <c r="J2151" t="inlineStr">
        <is>
          <t>116917</t>
        </is>
      </c>
      <c r="K2151" t="inlineStr">
        <is>
          <t>999999</t>
        </is>
      </c>
      <c r="L2151" t="inlineStr">
        <is>
          <t>XT414655905TS</t>
        </is>
      </c>
      <c r="M2151" t="inlineStr">
        <is>
          <t>N</t>
        </is>
      </c>
      <c r="N2151" t="inlineStr">
        <is>
          <t>Transport</t>
        </is>
      </c>
      <c r="O2151" t="inlineStr">
        <is>
          <t>N</t>
        </is>
      </c>
      <c r="P2151" t="inlineStr">
        <is>
          <t>S</t>
        </is>
      </c>
      <c r="Q2151" t="inlineStr">
        <is>
          <t>ZA</t>
        </is>
      </c>
      <c r="R2151" t="n">
        <v>0.23</v>
      </c>
      <c r="S2151" s="113" t="inlineStr">
        <is>
          <t>6C</t>
        </is>
      </c>
      <c r="T2151" t="n">
        <v>5.33</v>
      </c>
      <c r="U2151" t="inlineStr">
        <is>
          <t>LA RUCHE LOGISTIQUE</t>
        </is>
      </c>
      <c r="W2151" s="8">
        <f>IF(C2151&lt;&gt;2,"",IF(S2151="5X","5XK",IF(S2151="5Y","5YK",IF(S2151="6B","6BK",IF(S2151="6C","6CK","")))))</f>
        <v/>
      </c>
      <c r="X2151" s="8">
        <f>IF(S2151="6B",_xlfn.XLOOKUP(H2151,'Zoning 2shop'!A:A,'Zoning 2shop'!B:B),IF(S2151="6C",_xlfn.XLOOKUP(G2151,'Zoning 2shop'!C:C,'Zoning 2shop'!D:D),""))</f>
        <v/>
      </c>
      <c r="Y2151" s="112">
        <f>AB2151/Z2151</f>
        <v/>
      </c>
      <c r="Z2151" s="4">
        <f>T2151</f>
        <v/>
      </c>
      <c r="AA2151" s="4">
        <f>IF(OR(S2151="6C",S2151="6B",S2151="5X",S2151="5Y"),0.08,0.5)</f>
        <v/>
      </c>
      <c r="AB2151" s="4">
        <f>$AG$5/$AG$2*Z2151</f>
        <v/>
      </c>
      <c r="AC2151" s="19">
        <f>Z2151+AA2151</f>
        <v/>
      </c>
      <c r="AD2151" s="8">
        <f>IF(COUNTIF(Catégories!A:A,N2151)=0,"catégorie inconnue",LOOKUP(N2151,Catégories!A:A,Catégories!B:B))</f>
        <v/>
      </c>
      <c r="AE2151" s="21">
        <f>SUM(Z2151:AB2151)</f>
        <v/>
      </c>
    </row>
    <row r="2152" hidden="1" s="101">
      <c r="B2152" t="inlineStr">
        <is>
          <t>13624021</t>
        </is>
      </c>
      <c r="C2152" t="inlineStr">
        <is>
          <t>2</t>
        </is>
      </c>
      <c r="D2152" t="n">
        <v>46171</v>
      </c>
      <c r="E2152" t="inlineStr">
        <is>
          <t>5622</t>
        </is>
      </c>
      <c r="F2152" t="inlineStr">
        <is>
          <t>21320</t>
        </is>
      </c>
      <c r="G2152" t="inlineStr">
        <is>
          <t>AT</t>
        </is>
      </c>
      <c r="H2152" t="inlineStr">
        <is>
          <t>FR</t>
        </is>
      </c>
      <c r="I2152" t="inlineStr">
        <is>
          <t>116916</t>
        </is>
      </c>
      <c r="J2152" t="inlineStr">
        <is>
          <t>116916</t>
        </is>
      </c>
      <c r="K2152" t="inlineStr">
        <is>
          <t>999999</t>
        </is>
      </c>
      <c r="L2152" t="inlineStr">
        <is>
          <t>XT414659187TS</t>
        </is>
      </c>
      <c r="M2152" t="inlineStr">
        <is>
          <t>N</t>
        </is>
      </c>
      <c r="N2152" t="inlineStr">
        <is>
          <t>Transport</t>
        </is>
      </c>
      <c r="O2152" t="inlineStr">
        <is>
          <t>N</t>
        </is>
      </c>
      <c r="P2152" t="inlineStr">
        <is>
          <t>S</t>
        </is>
      </c>
      <c r="Q2152" t="inlineStr">
        <is>
          <t>ZA</t>
        </is>
      </c>
      <c r="R2152" t="n">
        <v>0.08</v>
      </c>
      <c r="S2152" s="113" t="inlineStr">
        <is>
          <t>6C</t>
        </is>
      </c>
      <c r="T2152" t="n">
        <v>9.470000000000001</v>
      </c>
      <c r="U2152" t="inlineStr">
        <is>
          <t>LA RUCHE LOGISTIQUE</t>
        </is>
      </c>
      <c r="W2152" s="8">
        <f>IF(C2152&lt;&gt;2,"",IF(S2152="5X","5XK",IF(S2152="5Y","5YK",IF(S2152="6B","6BK",IF(S2152="6C","6CK","")))))</f>
        <v/>
      </c>
      <c r="X2152" s="8">
        <f>IF(S2152="6B",_xlfn.XLOOKUP(H2152,'Zoning 2shop'!A:A,'Zoning 2shop'!B:B),IF(S2152="6C",_xlfn.XLOOKUP(G2152,'Zoning 2shop'!C:C,'Zoning 2shop'!D:D),""))</f>
        <v/>
      </c>
      <c r="Y2152" s="112">
        <f>AB2152/Z2152</f>
        <v/>
      </c>
      <c r="Z2152" s="4">
        <f>T2152</f>
        <v/>
      </c>
      <c r="AA2152" s="4">
        <f>IF(OR(S2152="6C",S2152="6B",S2152="5X",S2152="5Y"),0.08,0.5)</f>
        <v/>
      </c>
      <c r="AB2152" s="4">
        <f>$AG$5/$AG$2*Z2152</f>
        <v/>
      </c>
      <c r="AC2152" s="19">
        <f>Z2152+AA2152</f>
        <v/>
      </c>
      <c r="AD2152" s="8">
        <f>IF(COUNTIF(Catégories!A:A,N2152)=0,"catégorie inconnue",LOOKUP(N2152,Catégories!A:A,Catégories!B:B))</f>
        <v/>
      </c>
      <c r="AE2152" s="21">
        <f>SUM(Z2152:AB2152)</f>
        <v/>
      </c>
    </row>
    <row r="2153" hidden="1" s="101">
      <c r="B2153" t="inlineStr">
        <is>
          <t>13624021</t>
        </is>
      </c>
      <c r="C2153" t="inlineStr">
        <is>
          <t>2</t>
        </is>
      </c>
      <c r="D2153" t="n">
        <v>46171</v>
      </c>
      <c r="E2153" t="inlineStr">
        <is>
          <t>18609</t>
        </is>
      </c>
      <c r="F2153" t="inlineStr">
        <is>
          <t>21320</t>
        </is>
      </c>
      <c r="G2153" t="inlineStr">
        <is>
          <t>DE</t>
        </is>
      </c>
      <c r="H2153" t="inlineStr">
        <is>
          <t>FR</t>
        </is>
      </c>
      <c r="I2153" t="inlineStr">
        <is>
          <t>114615</t>
        </is>
      </c>
      <c r="J2153" t="inlineStr">
        <is>
          <t>114615</t>
        </is>
      </c>
      <c r="K2153" t="inlineStr">
        <is>
          <t>999999</t>
        </is>
      </c>
      <c r="L2153" t="inlineStr">
        <is>
          <t>XT414660199TS</t>
        </is>
      </c>
      <c r="M2153" t="inlineStr">
        <is>
          <t>N</t>
        </is>
      </c>
      <c r="N2153" t="inlineStr">
        <is>
          <t>Transport</t>
        </is>
      </c>
      <c r="O2153" t="inlineStr">
        <is>
          <t>N</t>
        </is>
      </c>
      <c r="P2153" t="inlineStr">
        <is>
          <t>S</t>
        </is>
      </c>
      <c r="Q2153" t="inlineStr">
        <is>
          <t>ZA</t>
        </is>
      </c>
      <c r="R2153" t="n">
        <v>0.46</v>
      </c>
      <c r="S2153" s="113" t="inlineStr">
        <is>
          <t>6C</t>
        </is>
      </c>
      <c r="T2153" t="n">
        <v>5.33</v>
      </c>
      <c r="U2153" t="inlineStr">
        <is>
          <t>LA RUCHE LOGISTIQUE</t>
        </is>
      </c>
      <c r="W2153" s="8">
        <f>IF(C2153&lt;&gt;2,"",IF(S2153="5X","5XK",IF(S2153="5Y","5YK",IF(S2153="6B","6BK",IF(S2153="6C","6CK","")))))</f>
        <v/>
      </c>
      <c r="X2153" s="8">
        <f>IF(S2153="6B",_xlfn.XLOOKUP(H2153,'Zoning 2shop'!A:A,'Zoning 2shop'!B:B),IF(S2153="6C",_xlfn.XLOOKUP(G2153,'Zoning 2shop'!C:C,'Zoning 2shop'!D:D),""))</f>
        <v/>
      </c>
      <c r="Y2153" s="112">
        <f>AB2153/Z2153</f>
        <v/>
      </c>
      <c r="Z2153" s="4">
        <f>T2153</f>
        <v/>
      </c>
      <c r="AA2153" s="4">
        <f>IF(OR(S2153="6C",S2153="6B",S2153="5X",S2153="5Y"),0.08,0.5)</f>
        <v/>
      </c>
      <c r="AB2153" s="4">
        <f>$AG$5/$AG$2*Z2153</f>
        <v/>
      </c>
      <c r="AC2153" s="19">
        <f>Z2153+AA2153</f>
        <v/>
      </c>
      <c r="AD2153" s="8">
        <f>IF(COUNTIF(Catégories!A:A,N2153)=0,"catégorie inconnue",LOOKUP(N2153,Catégories!A:A,Catégories!B:B))</f>
        <v/>
      </c>
      <c r="AE2153" s="21">
        <f>SUM(Z2153:AB2153)</f>
        <v/>
      </c>
    </row>
    <row r="2154" hidden="1" s="101">
      <c r="B2154" t="inlineStr">
        <is>
          <t>13624021</t>
        </is>
      </c>
      <c r="C2154" t="inlineStr">
        <is>
          <t>2</t>
        </is>
      </c>
      <c r="D2154" t="n">
        <v>46171</v>
      </c>
      <c r="E2154" t="inlineStr">
        <is>
          <t>1621 CC</t>
        </is>
      </c>
      <c r="F2154" t="inlineStr">
        <is>
          <t>21320</t>
        </is>
      </c>
      <c r="G2154" t="inlineStr">
        <is>
          <t>NL</t>
        </is>
      </c>
      <c r="H2154" t="inlineStr">
        <is>
          <t>FR</t>
        </is>
      </c>
      <c r="I2154" t="inlineStr">
        <is>
          <t>116329</t>
        </is>
      </c>
      <c r="J2154" t="inlineStr">
        <is>
          <t>116329</t>
        </is>
      </c>
      <c r="K2154" t="inlineStr">
        <is>
          <t>999999</t>
        </is>
      </c>
      <c r="L2154" t="inlineStr">
        <is>
          <t>XT414661543TS</t>
        </is>
      </c>
      <c r="M2154" t="inlineStr">
        <is>
          <t>N</t>
        </is>
      </c>
      <c r="N2154" t="inlineStr">
        <is>
          <t>Transport</t>
        </is>
      </c>
      <c r="O2154" t="inlineStr">
        <is>
          <t>N</t>
        </is>
      </c>
      <c r="P2154" t="inlineStr">
        <is>
          <t>S</t>
        </is>
      </c>
      <c r="Q2154" t="inlineStr">
        <is>
          <t>ZA</t>
        </is>
      </c>
      <c r="R2154" t="n">
        <v>2.2</v>
      </c>
      <c r="S2154" s="113" t="inlineStr">
        <is>
          <t>6C</t>
        </is>
      </c>
      <c r="T2154" t="n">
        <v>8.369999999999999</v>
      </c>
      <c r="U2154" t="inlineStr">
        <is>
          <t>LA RUCHE LOGISTIQUE</t>
        </is>
      </c>
      <c r="W2154" s="8">
        <f>IF(C2154&lt;&gt;2,"",IF(S2154="5X","5XK",IF(S2154="5Y","5YK",IF(S2154="6B","6BK",IF(S2154="6C","6CK","")))))</f>
        <v/>
      </c>
      <c r="X2154" s="8">
        <f>IF(S2154="6B",_xlfn.XLOOKUP(H2154,'Zoning 2shop'!A:A,'Zoning 2shop'!B:B),IF(S2154="6C",_xlfn.XLOOKUP(G2154,'Zoning 2shop'!C:C,'Zoning 2shop'!D:D),""))</f>
        <v/>
      </c>
      <c r="Y2154" s="112">
        <f>AB2154/Z2154</f>
        <v/>
      </c>
      <c r="Z2154" s="4">
        <f>T2154</f>
        <v/>
      </c>
      <c r="AA2154" s="4">
        <f>IF(OR(S2154="6C",S2154="6B",S2154="5X",S2154="5Y"),0.08,0.5)</f>
        <v/>
      </c>
      <c r="AB2154" s="4">
        <f>$AG$5/$AG$2*Z2154</f>
        <v/>
      </c>
      <c r="AC2154" s="19">
        <f>Z2154+AA2154</f>
        <v/>
      </c>
      <c r="AD2154" s="8">
        <f>IF(COUNTIF(Catégories!A:A,N2154)=0,"catégorie inconnue",LOOKUP(N2154,Catégories!A:A,Catégories!B:B))</f>
        <v/>
      </c>
      <c r="AE2154" s="21">
        <f>SUM(Z2154:AB2154)</f>
        <v/>
      </c>
    </row>
    <row r="2155" hidden="1" s="101">
      <c r="B2155" t="inlineStr">
        <is>
          <t>13624021</t>
        </is>
      </c>
      <c r="C2155" t="inlineStr">
        <is>
          <t>2</t>
        </is>
      </c>
      <c r="D2155" t="n">
        <v>46171</v>
      </c>
      <c r="E2155" t="inlineStr">
        <is>
          <t>51580</t>
        </is>
      </c>
      <c r="F2155" t="inlineStr">
        <is>
          <t>21320</t>
        </is>
      </c>
      <c r="G2155" t="inlineStr">
        <is>
          <t>DE</t>
        </is>
      </c>
      <c r="H2155" t="inlineStr">
        <is>
          <t>FR</t>
        </is>
      </c>
      <c r="I2155" t="inlineStr">
        <is>
          <t>115792</t>
        </is>
      </c>
      <c r="J2155" t="inlineStr">
        <is>
          <t>115792</t>
        </is>
      </c>
      <c r="K2155" t="inlineStr">
        <is>
          <t>999999</t>
        </is>
      </c>
      <c r="L2155" t="inlineStr">
        <is>
          <t>XT414662230TS</t>
        </is>
      </c>
      <c r="M2155" t="inlineStr">
        <is>
          <t>N</t>
        </is>
      </c>
      <c r="N2155" t="inlineStr">
        <is>
          <t>Transport</t>
        </is>
      </c>
      <c r="O2155" t="inlineStr">
        <is>
          <t>N</t>
        </is>
      </c>
      <c r="P2155" t="inlineStr">
        <is>
          <t>S</t>
        </is>
      </c>
      <c r="Q2155" t="inlineStr">
        <is>
          <t>ZA</t>
        </is>
      </c>
      <c r="R2155" t="n">
        <v>0.12</v>
      </c>
      <c r="S2155" s="113" t="inlineStr">
        <is>
          <t>6C</t>
        </is>
      </c>
      <c r="T2155" t="n">
        <v>5.33</v>
      </c>
      <c r="U2155" t="inlineStr">
        <is>
          <t>LA RUCHE LOGISTIQUE</t>
        </is>
      </c>
      <c r="W2155" s="8">
        <f>IF(C2155&lt;&gt;2,"",IF(S2155="5X","5XK",IF(S2155="5Y","5YK",IF(S2155="6B","6BK",IF(S2155="6C","6CK","")))))</f>
        <v/>
      </c>
      <c r="X2155" s="8">
        <f>IF(S2155="6B",_xlfn.XLOOKUP(H2155,'Zoning 2shop'!A:A,'Zoning 2shop'!B:B),IF(S2155="6C",_xlfn.XLOOKUP(G2155,'Zoning 2shop'!C:C,'Zoning 2shop'!D:D),""))</f>
        <v/>
      </c>
      <c r="Y2155" s="112">
        <f>AB2155/Z2155</f>
        <v/>
      </c>
      <c r="Z2155" s="4">
        <f>T2155</f>
        <v/>
      </c>
      <c r="AA2155" s="4">
        <f>IF(OR(S2155="6C",S2155="6B",S2155="5X",S2155="5Y"),0.08,0.5)</f>
        <v/>
      </c>
      <c r="AB2155" s="4">
        <f>$AG$5/$AG$2*Z2155</f>
        <v/>
      </c>
      <c r="AC2155" s="19">
        <f>Z2155+AA2155</f>
        <v/>
      </c>
      <c r="AD2155" s="8">
        <f>IF(COUNTIF(Catégories!A:A,N2155)=0,"catégorie inconnue",LOOKUP(N2155,Catégories!A:A,Catégories!B:B))</f>
        <v/>
      </c>
      <c r="AE2155" s="21">
        <f>SUM(Z2155:AB2155)</f>
        <v/>
      </c>
    </row>
    <row r="2156" hidden="1" s="101">
      <c r="B2156" t="inlineStr">
        <is>
          <t>13624021</t>
        </is>
      </c>
      <c r="C2156" t="inlineStr">
        <is>
          <t>2</t>
        </is>
      </c>
      <c r="D2156" t="n">
        <v>46171</v>
      </c>
      <c r="E2156" t="inlineStr">
        <is>
          <t>1431 ET</t>
        </is>
      </c>
      <c r="F2156" t="inlineStr">
        <is>
          <t>21320</t>
        </is>
      </c>
      <c r="G2156" t="inlineStr">
        <is>
          <t>NL</t>
        </is>
      </c>
      <c r="H2156" t="inlineStr">
        <is>
          <t>FR</t>
        </is>
      </c>
      <c r="I2156" t="inlineStr">
        <is>
          <t>116152</t>
        </is>
      </c>
      <c r="J2156" t="inlineStr">
        <is>
          <t>116152</t>
        </is>
      </c>
      <c r="K2156" t="inlineStr">
        <is>
          <t>999999</t>
        </is>
      </c>
      <c r="L2156" t="inlineStr">
        <is>
          <t>XT414662345TS</t>
        </is>
      </c>
      <c r="M2156" t="inlineStr">
        <is>
          <t>N</t>
        </is>
      </c>
      <c r="N2156" t="inlineStr">
        <is>
          <t>Transport</t>
        </is>
      </c>
      <c r="O2156" t="inlineStr">
        <is>
          <t>N</t>
        </is>
      </c>
      <c r="P2156" t="inlineStr">
        <is>
          <t>S</t>
        </is>
      </c>
      <c r="Q2156" t="inlineStr">
        <is>
          <t>ZA</t>
        </is>
      </c>
      <c r="R2156" t="n">
        <v>2.48</v>
      </c>
      <c r="S2156" s="113" t="inlineStr">
        <is>
          <t>6C</t>
        </is>
      </c>
      <c r="T2156" t="n">
        <v>8.369999999999999</v>
      </c>
      <c r="U2156" t="inlineStr">
        <is>
          <t>LA RUCHE LOGISTIQUE</t>
        </is>
      </c>
      <c r="W2156" s="8">
        <f>IF(C2156&lt;&gt;2,"",IF(S2156="5X","5XK",IF(S2156="5Y","5YK",IF(S2156="6B","6BK",IF(S2156="6C","6CK","")))))</f>
        <v/>
      </c>
      <c r="X2156" s="8">
        <f>IF(S2156="6B",_xlfn.XLOOKUP(H2156,'Zoning 2shop'!A:A,'Zoning 2shop'!B:B),IF(S2156="6C",_xlfn.XLOOKUP(G2156,'Zoning 2shop'!C:C,'Zoning 2shop'!D:D),""))</f>
        <v/>
      </c>
      <c r="Y2156" s="112">
        <f>AB2156/Z2156</f>
        <v/>
      </c>
      <c r="Z2156" s="4">
        <f>T2156</f>
        <v/>
      </c>
      <c r="AA2156" s="4">
        <f>IF(OR(S2156="6C",S2156="6B",S2156="5X",S2156="5Y"),0.08,0.5)</f>
        <v/>
      </c>
      <c r="AB2156" s="4">
        <f>$AG$5/$AG$2*Z2156</f>
        <v/>
      </c>
      <c r="AC2156" s="19">
        <f>Z2156+AA2156</f>
        <v/>
      </c>
      <c r="AD2156" s="8">
        <f>IF(COUNTIF(Catégories!A:A,N2156)=0,"catégorie inconnue",LOOKUP(N2156,Catégories!A:A,Catégories!B:B))</f>
        <v/>
      </c>
      <c r="AE2156" s="21">
        <f>SUM(Z2156:AB2156)</f>
        <v/>
      </c>
    </row>
    <row r="2157" hidden="1" s="101">
      <c r="B2157" t="inlineStr">
        <is>
          <t>13624021</t>
        </is>
      </c>
      <c r="C2157" t="inlineStr">
        <is>
          <t>2</t>
        </is>
      </c>
      <c r="D2157" t="n">
        <v>46171</v>
      </c>
      <c r="E2157" t="inlineStr">
        <is>
          <t>35578</t>
        </is>
      </c>
      <c r="F2157" t="inlineStr">
        <is>
          <t>21320</t>
        </is>
      </c>
      <c r="G2157" t="inlineStr">
        <is>
          <t>DE</t>
        </is>
      </c>
      <c r="H2157" t="inlineStr">
        <is>
          <t>FR</t>
        </is>
      </c>
      <c r="I2157" t="inlineStr">
        <is>
          <t>115796</t>
        </is>
      </c>
      <c r="J2157" t="inlineStr">
        <is>
          <t>115796</t>
        </is>
      </c>
      <c r="K2157" t="inlineStr">
        <is>
          <t>999999</t>
        </is>
      </c>
      <c r="L2157" t="inlineStr">
        <is>
          <t>XT414663955TS</t>
        </is>
      </c>
      <c r="M2157" t="inlineStr">
        <is>
          <t>N</t>
        </is>
      </c>
      <c r="N2157" t="inlineStr">
        <is>
          <t>Transport</t>
        </is>
      </c>
      <c r="O2157" t="inlineStr">
        <is>
          <t>N</t>
        </is>
      </c>
      <c r="P2157" t="inlineStr">
        <is>
          <t>S</t>
        </is>
      </c>
      <c r="Q2157" t="inlineStr">
        <is>
          <t>ZA</t>
        </is>
      </c>
      <c r="R2157" t="n">
        <v>0.22</v>
      </c>
      <c r="S2157" s="113" t="inlineStr">
        <is>
          <t>6C</t>
        </is>
      </c>
      <c r="T2157" t="n">
        <v>5.33</v>
      </c>
      <c r="U2157" t="inlineStr">
        <is>
          <t>LA RUCHE LOGISTIQUE</t>
        </is>
      </c>
      <c r="W2157" s="8">
        <f>IF(C2157&lt;&gt;2,"",IF(S2157="5X","5XK",IF(S2157="5Y","5YK",IF(S2157="6B","6BK",IF(S2157="6C","6CK","")))))</f>
        <v/>
      </c>
      <c r="X2157" s="8">
        <f>IF(S2157="6B",_xlfn.XLOOKUP(H2157,'Zoning 2shop'!A:A,'Zoning 2shop'!B:B),IF(S2157="6C",_xlfn.XLOOKUP(G2157,'Zoning 2shop'!C:C,'Zoning 2shop'!D:D),""))</f>
        <v/>
      </c>
      <c r="Y2157" s="112">
        <f>AB2157/Z2157</f>
        <v/>
      </c>
      <c r="Z2157" s="4">
        <f>T2157</f>
        <v/>
      </c>
      <c r="AA2157" s="4">
        <f>IF(OR(S2157="6C",S2157="6B",S2157="5X",S2157="5Y"),0.08,0.5)</f>
        <v/>
      </c>
      <c r="AB2157" s="4">
        <f>$AG$5/$AG$2*Z2157</f>
        <v/>
      </c>
      <c r="AC2157" s="19">
        <f>Z2157+AA2157</f>
        <v/>
      </c>
      <c r="AD2157" s="8">
        <f>IF(COUNTIF(Catégories!A:A,N2157)=0,"catégorie inconnue",LOOKUP(N2157,Catégories!A:A,Catégories!B:B))</f>
        <v/>
      </c>
      <c r="AE2157" s="21">
        <f>SUM(Z2157:AB2157)</f>
        <v/>
      </c>
    </row>
    <row r="2158" hidden="1" s="101">
      <c r="B2158" t="inlineStr">
        <is>
          <t>13624021</t>
        </is>
      </c>
      <c r="C2158" t="inlineStr">
        <is>
          <t>2</t>
        </is>
      </c>
      <c r="D2158" t="n">
        <v>46171</v>
      </c>
      <c r="E2158" t="inlineStr">
        <is>
          <t>67574</t>
        </is>
      </c>
      <c r="F2158" t="inlineStr">
        <is>
          <t>21320</t>
        </is>
      </c>
      <c r="G2158" t="inlineStr">
        <is>
          <t>DE</t>
        </is>
      </c>
      <c r="H2158" t="inlineStr">
        <is>
          <t>FR</t>
        </is>
      </c>
      <c r="I2158" t="inlineStr">
        <is>
          <t>117070</t>
        </is>
      </c>
      <c r="J2158" t="inlineStr">
        <is>
          <t>117070</t>
        </is>
      </c>
      <c r="K2158" t="inlineStr">
        <is>
          <t>999999</t>
        </is>
      </c>
      <c r="L2158" t="inlineStr">
        <is>
          <t>XT414664876TS</t>
        </is>
      </c>
      <c r="M2158" t="inlineStr">
        <is>
          <t>N</t>
        </is>
      </c>
      <c r="N2158" t="inlineStr">
        <is>
          <t>Transport</t>
        </is>
      </c>
      <c r="O2158" t="inlineStr">
        <is>
          <t>N</t>
        </is>
      </c>
      <c r="P2158" t="inlineStr">
        <is>
          <t>S</t>
        </is>
      </c>
      <c r="Q2158" t="inlineStr">
        <is>
          <t>ZA</t>
        </is>
      </c>
      <c r="R2158" t="n">
        <v>0.24</v>
      </c>
      <c r="S2158" s="113" t="inlineStr">
        <is>
          <t>6C</t>
        </is>
      </c>
      <c r="T2158" t="n">
        <v>5.33</v>
      </c>
      <c r="U2158" t="inlineStr">
        <is>
          <t>LA RUCHE LOGISTIQUE</t>
        </is>
      </c>
      <c r="W2158" s="8">
        <f>IF(C2158&lt;&gt;2,"",IF(S2158="5X","5XK",IF(S2158="5Y","5YK",IF(S2158="6B","6BK",IF(S2158="6C","6CK","")))))</f>
        <v/>
      </c>
      <c r="X2158" s="8">
        <f>IF(S2158="6B",_xlfn.XLOOKUP(H2158,'Zoning 2shop'!A:A,'Zoning 2shop'!B:B),IF(S2158="6C",_xlfn.XLOOKUP(G2158,'Zoning 2shop'!C:C,'Zoning 2shop'!D:D),""))</f>
        <v/>
      </c>
      <c r="Y2158" s="112">
        <f>AB2158/Z2158</f>
        <v/>
      </c>
      <c r="Z2158" s="4">
        <f>T2158</f>
        <v/>
      </c>
      <c r="AA2158" s="4">
        <f>IF(OR(S2158="6C",S2158="6B",S2158="5X",S2158="5Y"),0.08,0.5)</f>
        <v/>
      </c>
      <c r="AB2158" s="4">
        <f>$AG$5/$AG$2*Z2158</f>
        <v/>
      </c>
      <c r="AC2158" s="19">
        <f>Z2158+AA2158</f>
        <v/>
      </c>
      <c r="AD2158" s="8">
        <f>IF(COUNTIF(Catégories!A:A,N2158)=0,"catégorie inconnue",LOOKUP(N2158,Catégories!A:A,Catégories!B:B))</f>
        <v/>
      </c>
      <c r="AE2158" s="21">
        <f>SUM(Z2158:AB2158)</f>
        <v/>
      </c>
    </row>
    <row r="2159" hidden="1" s="101">
      <c r="B2159" t="inlineStr">
        <is>
          <t>13624021</t>
        </is>
      </c>
      <c r="C2159" t="inlineStr">
        <is>
          <t>2</t>
        </is>
      </c>
      <c r="D2159" t="n">
        <v>46171</v>
      </c>
      <c r="E2159" t="inlineStr">
        <is>
          <t>12047</t>
        </is>
      </c>
      <c r="F2159" t="inlineStr">
        <is>
          <t>21320</t>
        </is>
      </c>
      <c r="G2159" t="inlineStr">
        <is>
          <t>DE</t>
        </is>
      </c>
      <c r="H2159" t="inlineStr">
        <is>
          <t>FR</t>
        </is>
      </c>
      <c r="I2159" t="inlineStr">
        <is>
          <t>118014</t>
        </is>
      </c>
      <c r="J2159" t="inlineStr">
        <is>
          <t>118014</t>
        </is>
      </c>
      <c r="K2159" t="inlineStr">
        <is>
          <t>999999</t>
        </is>
      </c>
      <c r="L2159" t="inlineStr">
        <is>
          <t>XT414665077TS</t>
        </is>
      </c>
      <c r="M2159" t="inlineStr">
        <is>
          <t>N</t>
        </is>
      </c>
      <c r="N2159" t="inlineStr">
        <is>
          <t>Transport</t>
        </is>
      </c>
      <c r="O2159" t="inlineStr">
        <is>
          <t>N</t>
        </is>
      </c>
      <c r="P2159" t="inlineStr">
        <is>
          <t>S</t>
        </is>
      </c>
      <c r="Q2159" t="inlineStr">
        <is>
          <t>ZA</t>
        </is>
      </c>
      <c r="R2159" t="n">
        <v>0.18</v>
      </c>
      <c r="S2159" s="113" t="inlineStr">
        <is>
          <t>6C</t>
        </is>
      </c>
      <c r="T2159" t="n">
        <v>5.33</v>
      </c>
      <c r="U2159" t="inlineStr">
        <is>
          <t>LA RUCHE LOGISTIQUE</t>
        </is>
      </c>
      <c r="W2159" s="8">
        <f>IF(C2159&lt;&gt;2,"",IF(S2159="5X","5XK",IF(S2159="5Y","5YK",IF(S2159="6B","6BK",IF(S2159="6C","6CK","")))))</f>
        <v/>
      </c>
      <c r="X2159" s="8">
        <f>IF(S2159="6B",_xlfn.XLOOKUP(H2159,'Zoning 2shop'!A:A,'Zoning 2shop'!B:B),IF(S2159="6C",_xlfn.XLOOKUP(G2159,'Zoning 2shop'!C:C,'Zoning 2shop'!D:D),""))</f>
        <v/>
      </c>
      <c r="Y2159" s="112">
        <f>AB2159/Z2159</f>
        <v/>
      </c>
      <c r="Z2159" s="4">
        <f>T2159</f>
        <v/>
      </c>
      <c r="AA2159" s="4">
        <f>IF(OR(S2159="6C",S2159="6B",S2159="5X",S2159="5Y"),0.08,0.5)</f>
        <v/>
      </c>
      <c r="AB2159" s="4">
        <f>$AG$5/$AG$2*Z2159</f>
        <v/>
      </c>
      <c r="AC2159" s="19">
        <f>Z2159+AA2159</f>
        <v/>
      </c>
      <c r="AD2159" s="8">
        <f>IF(COUNTIF(Catégories!A:A,N2159)=0,"catégorie inconnue",LOOKUP(N2159,Catégories!A:A,Catégories!B:B))</f>
        <v/>
      </c>
      <c r="AE2159" s="21">
        <f>SUM(Z2159:AB2159)</f>
        <v/>
      </c>
    </row>
    <row r="2160" hidden="1" s="101">
      <c r="B2160" t="inlineStr">
        <is>
          <t>13624021</t>
        </is>
      </c>
      <c r="C2160" t="inlineStr">
        <is>
          <t>2</t>
        </is>
      </c>
      <c r="D2160" t="n">
        <v>46171</v>
      </c>
      <c r="E2160" t="inlineStr">
        <is>
          <t>64689</t>
        </is>
      </c>
      <c r="F2160" t="inlineStr">
        <is>
          <t>21320</t>
        </is>
      </c>
      <c r="G2160" t="inlineStr">
        <is>
          <t>DE</t>
        </is>
      </c>
      <c r="H2160" t="inlineStr">
        <is>
          <t>FR</t>
        </is>
      </c>
      <c r="I2160" t="inlineStr">
        <is>
          <t>116319</t>
        </is>
      </c>
      <c r="J2160" t="inlineStr">
        <is>
          <t>116319</t>
        </is>
      </c>
      <c r="K2160" t="inlineStr">
        <is>
          <t>999999</t>
        </is>
      </c>
      <c r="L2160" t="inlineStr">
        <is>
          <t>XT414665085TS</t>
        </is>
      </c>
      <c r="M2160" t="inlineStr">
        <is>
          <t>N</t>
        </is>
      </c>
      <c r="N2160" t="inlineStr">
        <is>
          <t>Transport</t>
        </is>
      </c>
      <c r="O2160" t="inlineStr">
        <is>
          <t>N</t>
        </is>
      </c>
      <c r="P2160" t="inlineStr">
        <is>
          <t>S</t>
        </is>
      </c>
      <c r="Q2160" t="inlineStr">
        <is>
          <t>ZA</t>
        </is>
      </c>
      <c r="R2160" t="n">
        <v>0.21</v>
      </c>
      <c r="S2160" s="113" t="inlineStr">
        <is>
          <t>6C</t>
        </is>
      </c>
      <c r="T2160" t="n">
        <v>5.33</v>
      </c>
      <c r="U2160" t="inlineStr">
        <is>
          <t>LA RUCHE LOGISTIQUE</t>
        </is>
      </c>
      <c r="W2160" s="8">
        <f>IF(C2160&lt;&gt;2,"",IF(S2160="5X","5XK",IF(S2160="5Y","5YK",IF(S2160="6B","6BK",IF(S2160="6C","6CK","")))))</f>
        <v/>
      </c>
      <c r="X2160" s="8">
        <f>IF(S2160="6B",_xlfn.XLOOKUP(H2160,'Zoning 2shop'!A:A,'Zoning 2shop'!B:B),IF(S2160="6C",_xlfn.XLOOKUP(G2160,'Zoning 2shop'!C:C,'Zoning 2shop'!D:D),""))</f>
        <v/>
      </c>
      <c r="Y2160" s="112">
        <f>AB2160/Z2160</f>
        <v/>
      </c>
      <c r="Z2160" s="4">
        <f>T2160</f>
        <v/>
      </c>
      <c r="AA2160" s="4">
        <f>IF(OR(S2160="6C",S2160="6B",S2160="5X",S2160="5Y"),0.08,0.5)</f>
        <v/>
      </c>
      <c r="AB2160" s="4">
        <f>$AG$5/$AG$2*Z2160</f>
        <v/>
      </c>
      <c r="AC2160" s="19">
        <f>Z2160+AA2160</f>
        <v/>
      </c>
      <c r="AD2160" s="8">
        <f>IF(COUNTIF(Catégories!A:A,N2160)=0,"catégorie inconnue",LOOKUP(N2160,Catégories!A:A,Catégories!B:B))</f>
        <v/>
      </c>
      <c r="AE2160" s="21">
        <f>SUM(Z2160:AB2160)</f>
        <v/>
      </c>
    </row>
    <row r="2161" hidden="1" s="101">
      <c r="B2161" t="inlineStr">
        <is>
          <t>13624021</t>
        </is>
      </c>
      <c r="C2161" t="inlineStr">
        <is>
          <t>2</t>
        </is>
      </c>
      <c r="D2161" t="n">
        <v>46171</v>
      </c>
      <c r="E2161" t="inlineStr">
        <is>
          <t>45663</t>
        </is>
      </c>
      <c r="F2161" t="inlineStr">
        <is>
          <t>21320</t>
        </is>
      </c>
      <c r="G2161" t="inlineStr">
        <is>
          <t>DE</t>
        </is>
      </c>
      <c r="H2161" t="inlineStr">
        <is>
          <t>FR</t>
        </is>
      </c>
      <c r="I2161" t="inlineStr">
        <is>
          <t>117066</t>
        </is>
      </c>
      <c r="J2161" t="inlineStr">
        <is>
          <t>117066</t>
        </is>
      </c>
      <c r="K2161" t="inlineStr">
        <is>
          <t>999999</t>
        </is>
      </c>
      <c r="L2161" t="inlineStr">
        <is>
          <t>XT414665222TS</t>
        </is>
      </c>
      <c r="M2161" t="inlineStr">
        <is>
          <t>N</t>
        </is>
      </c>
      <c r="N2161" t="inlineStr">
        <is>
          <t>Transport</t>
        </is>
      </c>
      <c r="O2161" t="inlineStr">
        <is>
          <t>N</t>
        </is>
      </c>
      <c r="P2161" t="inlineStr">
        <is>
          <t>S</t>
        </is>
      </c>
      <c r="Q2161" t="inlineStr">
        <is>
          <t>ZA</t>
        </is>
      </c>
      <c r="R2161" t="n">
        <v>1.07</v>
      </c>
      <c r="S2161" s="113" t="inlineStr">
        <is>
          <t>6C</t>
        </is>
      </c>
      <c r="T2161" t="n">
        <v>5.88</v>
      </c>
      <c r="U2161" t="inlineStr">
        <is>
          <t>LA RUCHE LOGISTIQUE</t>
        </is>
      </c>
      <c r="W2161" s="8">
        <f>IF(C2161&lt;&gt;2,"",IF(S2161="5X","5XK",IF(S2161="5Y","5YK",IF(S2161="6B","6BK",IF(S2161="6C","6CK","")))))</f>
        <v/>
      </c>
      <c r="X2161" s="8">
        <f>IF(S2161="6B",_xlfn.XLOOKUP(H2161,'Zoning 2shop'!A:A,'Zoning 2shop'!B:B),IF(S2161="6C",_xlfn.XLOOKUP(G2161,'Zoning 2shop'!C:C,'Zoning 2shop'!D:D),""))</f>
        <v/>
      </c>
      <c r="Y2161" s="112">
        <f>AB2161/Z2161</f>
        <v/>
      </c>
      <c r="Z2161" s="4">
        <f>T2161</f>
        <v/>
      </c>
      <c r="AA2161" s="4">
        <f>IF(OR(S2161="6C",S2161="6B",S2161="5X",S2161="5Y"),0.08,0.5)</f>
        <v/>
      </c>
      <c r="AB2161" s="4">
        <f>$AG$5/$AG$2*Z2161</f>
        <v/>
      </c>
      <c r="AC2161" s="19">
        <f>Z2161+AA2161</f>
        <v/>
      </c>
      <c r="AD2161" s="8">
        <f>IF(COUNTIF(Catégories!A:A,N2161)=0,"catégorie inconnue",LOOKUP(N2161,Catégories!A:A,Catégories!B:B))</f>
        <v/>
      </c>
      <c r="AE2161" s="21">
        <f>SUM(Z2161:AB2161)</f>
        <v/>
      </c>
    </row>
    <row r="2162" hidden="1" s="101">
      <c r="B2162" t="inlineStr">
        <is>
          <t>13624021</t>
        </is>
      </c>
      <c r="C2162" t="inlineStr">
        <is>
          <t>2</t>
        </is>
      </c>
      <c r="D2162" t="n">
        <v>46171</v>
      </c>
      <c r="E2162" t="inlineStr">
        <is>
          <t>7207 CT</t>
        </is>
      </c>
      <c r="F2162" t="inlineStr">
        <is>
          <t>21320</t>
        </is>
      </c>
      <c r="G2162" t="inlineStr">
        <is>
          <t>NL</t>
        </is>
      </c>
      <c r="H2162" t="inlineStr">
        <is>
          <t>FR</t>
        </is>
      </c>
      <c r="I2162" t="inlineStr">
        <is>
          <t>116643</t>
        </is>
      </c>
      <c r="J2162" t="inlineStr">
        <is>
          <t>116643</t>
        </is>
      </c>
      <c r="K2162" t="inlineStr">
        <is>
          <t>999999</t>
        </is>
      </c>
      <c r="L2162" t="inlineStr">
        <is>
          <t>XT414665236TS</t>
        </is>
      </c>
      <c r="M2162" t="inlineStr">
        <is>
          <t>N</t>
        </is>
      </c>
      <c r="N2162" t="inlineStr">
        <is>
          <t>Transport</t>
        </is>
      </c>
      <c r="O2162" t="inlineStr">
        <is>
          <t>N</t>
        </is>
      </c>
      <c r="P2162" t="inlineStr">
        <is>
          <t>S</t>
        </is>
      </c>
      <c r="Q2162" t="inlineStr">
        <is>
          <t>ZA</t>
        </is>
      </c>
      <c r="R2162" t="n">
        <v>0.32</v>
      </c>
      <c r="S2162" s="113" t="inlineStr">
        <is>
          <t>6C</t>
        </is>
      </c>
      <c r="T2162" t="n">
        <v>5.33</v>
      </c>
      <c r="U2162" t="inlineStr">
        <is>
          <t>LA RUCHE LOGISTIQUE</t>
        </is>
      </c>
      <c r="W2162" s="8">
        <f>IF(C2162&lt;&gt;2,"",IF(S2162="5X","5XK",IF(S2162="5Y","5YK",IF(S2162="6B","6BK",IF(S2162="6C","6CK","")))))</f>
        <v/>
      </c>
      <c r="X2162" s="8">
        <f>IF(S2162="6B",_xlfn.XLOOKUP(H2162,'Zoning 2shop'!A:A,'Zoning 2shop'!B:B),IF(S2162="6C",_xlfn.XLOOKUP(G2162,'Zoning 2shop'!C:C,'Zoning 2shop'!D:D),""))</f>
        <v/>
      </c>
      <c r="Y2162" s="112">
        <f>AB2162/Z2162</f>
        <v/>
      </c>
      <c r="Z2162" s="4">
        <f>T2162</f>
        <v/>
      </c>
      <c r="AA2162" s="4">
        <f>IF(OR(S2162="6C",S2162="6B",S2162="5X",S2162="5Y"),0.08,0.5)</f>
        <v/>
      </c>
      <c r="AB2162" s="4">
        <f>$AG$5/$AG$2*Z2162</f>
        <v/>
      </c>
      <c r="AC2162" s="19">
        <f>Z2162+AA2162</f>
        <v/>
      </c>
      <c r="AD2162" s="8">
        <f>IF(COUNTIF(Catégories!A:A,N2162)=0,"catégorie inconnue",LOOKUP(N2162,Catégories!A:A,Catégories!B:B))</f>
        <v/>
      </c>
      <c r="AE2162" s="21">
        <f>SUM(Z2162:AB2162)</f>
        <v/>
      </c>
    </row>
    <row r="2163" hidden="1" s="101">
      <c r="B2163" t="inlineStr">
        <is>
          <t>13624021</t>
        </is>
      </c>
      <c r="C2163" t="inlineStr">
        <is>
          <t>2</t>
        </is>
      </c>
      <c r="D2163" t="n">
        <v>46171</v>
      </c>
      <c r="E2163" t="inlineStr">
        <is>
          <t>96450</t>
        </is>
      </c>
      <c r="F2163" t="inlineStr">
        <is>
          <t>21320</t>
        </is>
      </c>
      <c r="G2163" t="inlineStr">
        <is>
          <t>DE</t>
        </is>
      </c>
      <c r="H2163" t="inlineStr">
        <is>
          <t>FR</t>
        </is>
      </c>
      <c r="I2163" t="inlineStr">
        <is>
          <t>118044</t>
        </is>
      </c>
      <c r="J2163" t="inlineStr">
        <is>
          <t>118044</t>
        </is>
      </c>
      <c r="K2163" t="inlineStr">
        <is>
          <t>999999</t>
        </is>
      </c>
      <c r="L2163" t="inlineStr">
        <is>
          <t>XT414665602TS</t>
        </is>
      </c>
      <c r="M2163" t="inlineStr">
        <is>
          <t>N</t>
        </is>
      </c>
      <c r="N2163" t="inlineStr">
        <is>
          <t>Transport</t>
        </is>
      </c>
      <c r="O2163" t="inlineStr">
        <is>
          <t>N</t>
        </is>
      </c>
      <c r="P2163" t="inlineStr">
        <is>
          <t>S</t>
        </is>
      </c>
      <c r="Q2163" t="inlineStr">
        <is>
          <t>ZA</t>
        </is>
      </c>
      <c r="R2163" t="n">
        <v>0.03</v>
      </c>
      <c r="S2163" s="113" t="inlineStr">
        <is>
          <t>6C</t>
        </is>
      </c>
      <c r="T2163" t="n">
        <v>5.33</v>
      </c>
      <c r="U2163" t="inlineStr">
        <is>
          <t>LA RUCHE LOGISTIQUE</t>
        </is>
      </c>
      <c r="W2163" s="8">
        <f>IF(C2163&lt;&gt;2,"",IF(S2163="5X","5XK",IF(S2163="5Y","5YK",IF(S2163="6B","6BK",IF(S2163="6C","6CK","")))))</f>
        <v/>
      </c>
      <c r="X2163" s="8">
        <f>IF(S2163="6B",_xlfn.XLOOKUP(H2163,'Zoning 2shop'!A:A,'Zoning 2shop'!B:B),IF(S2163="6C",_xlfn.XLOOKUP(G2163,'Zoning 2shop'!C:C,'Zoning 2shop'!D:D),""))</f>
        <v/>
      </c>
      <c r="Y2163" s="112">
        <f>AB2163/Z2163</f>
        <v/>
      </c>
      <c r="Z2163" s="4">
        <f>T2163</f>
        <v/>
      </c>
      <c r="AA2163" s="4">
        <f>IF(OR(S2163="6C",S2163="6B",S2163="5X",S2163="5Y"),0.08,0.5)</f>
        <v/>
      </c>
      <c r="AB2163" s="4">
        <f>$AG$5/$AG$2*Z2163</f>
        <v/>
      </c>
      <c r="AC2163" s="19">
        <f>Z2163+AA2163</f>
        <v/>
      </c>
      <c r="AD2163" s="8">
        <f>IF(COUNTIF(Catégories!A:A,N2163)=0,"catégorie inconnue",LOOKUP(N2163,Catégories!A:A,Catégories!B:B))</f>
        <v/>
      </c>
      <c r="AE2163" s="21">
        <f>SUM(Z2163:AB2163)</f>
        <v/>
      </c>
    </row>
    <row r="2164" hidden="1" s="101">
      <c r="B2164" t="inlineStr">
        <is>
          <t>13624021</t>
        </is>
      </c>
      <c r="C2164" t="inlineStr">
        <is>
          <t>2</t>
        </is>
      </c>
      <c r="D2164" t="n">
        <v>46171</v>
      </c>
      <c r="E2164" t="inlineStr">
        <is>
          <t>29227</t>
        </is>
      </c>
      <c r="F2164" t="inlineStr">
        <is>
          <t>21320</t>
        </is>
      </c>
      <c r="G2164" t="inlineStr">
        <is>
          <t>DE</t>
        </is>
      </c>
      <c r="H2164" t="inlineStr">
        <is>
          <t>FR</t>
        </is>
      </c>
      <c r="I2164" t="inlineStr">
        <is>
          <t>115653</t>
        </is>
      </c>
      <c r="J2164" t="inlineStr">
        <is>
          <t>115653</t>
        </is>
      </c>
      <c r="K2164" t="inlineStr">
        <is>
          <t>999999</t>
        </is>
      </c>
      <c r="L2164" t="inlineStr">
        <is>
          <t>XT414666015TS</t>
        </is>
      </c>
      <c r="M2164" t="inlineStr">
        <is>
          <t>N</t>
        </is>
      </c>
      <c r="N2164" t="inlineStr">
        <is>
          <t>Transport</t>
        </is>
      </c>
      <c r="O2164" t="inlineStr">
        <is>
          <t>N</t>
        </is>
      </c>
      <c r="P2164" t="inlineStr">
        <is>
          <t>S</t>
        </is>
      </c>
      <c r="Q2164" t="inlineStr">
        <is>
          <t>ZA</t>
        </is>
      </c>
      <c r="R2164" t="n">
        <v>0.28</v>
      </c>
      <c r="S2164" s="113" t="inlineStr">
        <is>
          <t>6C</t>
        </is>
      </c>
      <c r="T2164" t="n">
        <v>5.33</v>
      </c>
      <c r="U2164" t="inlineStr">
        <is>
          <t>LA RUCHE LOGISTIQUE</t>
        </is>
      </c>
      <c r="W2164" s="8">
        <f>IF(C2164&lt;&gt;2,"",IF(S2164="5X","5XK",IF(S2164="5Y","5YK",IF(S2164="6B","6BK",IF(S2164="6C","6CK","")))))</f>
        <v/>
      </c>
      <c r="X2164" s="8">
        <f>IF(S2164="6B",_xlfn.XLOOKUP(H2164,'Zoning 2shop'!A:A,'Zoning 2shop'!B:B),IF(S2164="6C",_xlfn.XLOOKUP(G2164,'Zoning 2shop'!C:C,'Zoning 2shop'!D:D),""))</f>
        <v/>
      </c>
      <c r="Y2164" s="112">
        <f>AB2164/Z2164</f>
        <v/>
      </c>
      <c r="Z2164" s="4">
        <f>T2164</f>
        <v/>
      </c>
      <c r="AA2164" s="4">
        <f>IF(OR(S2164="6C",S2164="6B",S2164="5X",S2164="5Y"),0.08,0.5)</f>
        <v/>
      </c>
      <c r="AB2164" s="4">
        <f>$AG$5/$AG$2*Z2164</f>
        <v/>
      </c>
      <c r="AC2164" s="19">
        <f>Z2164+AA2164</f>
        <v/>
      </c>
      <c r="AD2164" s="8">
        <f>IF(COUNTIF(Catégories!A:A,N2164)=0,"catégorie inconnue",LOOKUP(N2164,Catégories!A:A,Catégories!B:B))</f>
        <v/>
      </c>
      <c r="AE2164" s="21">
        <f>SUM(Z2164:AB2164)</f>
        <v/>
      </c>
    </row>
    <row r="2165" hidden="1" s="101">
      <c r="B2165" t="inlineStr">
        <is>
          <t>13624021</t>
        </is>
      </c>
      <c r="C2165" t="inlineStr">
        <is>
          <t>2</t>
        </is>
      </c>
      <c r="D2165" t="n">
        <v>46171</v>
      </c>
      <c r="E2165" t="inlineStr">
        <is>
          <t>1180</t>
        </is>
      </c>
      <c r="F2165" t="inlineStr">
        <is>
          <t>21320</t>
        </is>
      </c>
      <c r="G2165" t="inlineStr">
        <is>
          <t>BE</t>
        </is>
      </c>
      <c r="H2165" t="inlineStr">
        <is>
          <t>FR</t>
        </is>
      </c>
      <c r="I2165" t="inlineStr">
        <is>
          <t>116768</t>
        </is>
      </c>
      <c r="J2165" t="inlineStr">
        <is>
          <t>116768</t>
        </is>
      </c>
      <c r="K2165" t="inlineStr">
        <is>
          <t>999999</t>
        </is>
      </c>
      <c r="L2165" t="inlineStr">
        <is>
          <t>XT414666523TS</t>
        </is>
      </c>
      <c r="M2165" t="inlineStr">
        <is>
          <t>N</t>
        </is>
      </c>
      <c r="N2165" t="inlineStr">
        <is>
          <t>Transport</t>
        </is>
      </c>
      <c r="O2165" t="inlineStr">
        <is>
          <t>N</t>
        </is>
      </c>
      <c r="P2165" t="inlineStr">
        <is>
          <t>S</t>
        </is>
      </c>
      <c r="Q2165" t="inlineStr">
        <is>
          <t>ZA</t>
        </is>
      </c>
      <c r="R2165" t="n">
        <v>0.29</v>
      </c>
      <c r="S2165" s="113" t="inlineStr">
        <is>
          <t>6C</t>
        </is>
      </c>
      <c r="T2165" t="n">
        <v>4.84</v>
      </c>
      <c r="U2165" t="inlineStr">
        <is>
          <t>LA RUCHE LOGISTIQUE</t>
        </is>
      </c>
      <c r="W2165" s="8">
        <f>IF(C2165&lt;&gt;2,"",IF(S2165="5X","5XK",IF(S2165="5Y","5YK",IF(S2165="6B","6BK",IF(S2165="6C","6CK","")))))</f>
        <v/>
      </c>
      <c r="X2165" s="8">
        <f>IF(S2165="6B",_xlfn.XLOOKUP(H2165,'Zoning 2shop'!A:A,'Zoning 2shop'!B:B),IF(S2165="6C",_xlfn.XLOOKUP(G2165,'Zoning 2shop'!C:C,'Zoning 2shop'!D:D),""))</f>
        <v/>
      </c>
      <c r="Y2165" s="112">
        <f>AB2165/Z2165</f>
        <v/>
      </c>
      <c r="Z2165" s="4">
        <f>T2165</f>
        <v/>
      </c>
      <c r="AA2165" s="4">
        <f>IF(OR(S2165="6C",S2165="6B",S2165="5X",S2165="5Y"),0.08,0.5)</f>
        <v/>
      </c>
      <c r="AB2165" s="4">
        <f>$AG$5/$AG$2*Z2165</f>
        <v/>
      </c>
      <c r="AC2165" s="19">
        <f>Z2165+AA2165</f>
        <v/>
      </c>
      <c r="AD2165" s="8">
        <f>IF(COUNTIF(Catégories!A:A,N2165)=0,"catégorie inconnue",LOOKUP(N2165,Catégories!A:A,Catégories!B:B))</f>
        <v/>
      </c>
      <c r="AE2165" s="21">
        <f>SUM(Z2165:AB2165)</f>
        <v/>
      </c>
    </row>
    <row r="2166" hidden="1" s="101">
      <c r="B2166" t="inlineStr">
        <is>
          <t>13624021</t>
        </is>
      </c>
      <c r="C2166" t="inlineStr">
        <is>
          <t>2</t>
        </is>
      </c>
      <c r="D2166" t="n">
        <v>46171</v>
      </c>
      <c r="E2166" t="inlineStr">
        <is>
          <t>1180</t>
        </is>
      </c>
      <c r="F2166" t="inlineStr">
        <is>
          <t>21320</t>
        </is>
      </c>
      <c r="G2166" t="inlineStr">
        <is>
          <t>BE</t>
        </is>
      </c>
      <c r="H2166" t="inlineStr">
        <is>
          <t>FR</t>
        </is>
      </c>
      <c r="I2166" t="inlineStr">
        <is>
          <t>116639</t>
        </is>
      </c>
      <c r="J2166" t="inlineStr">
        <is>
          <t>116639</t>
        </is>
      </c>
      <c r="K2166" t="inlineStr">
        <is>
          <t>999999</t>
        </is>
      </c>
      <c r="L2166" t="inlineStr">
        <is>
          <t>XT414666639TS</t>
        </is>
      </c>
      <c r="M2166" t="inlineStr">
        <is>
          <t>N</t>
        </is>
      </c>
      <c r="N2166" t="inlineStr">
        <is>
          <t>Transport</t>
        </is>
      </c>
      <c r="O2166" t="inlineStr">
        <is>
          <t>N</t>
        </is>
      </c>
      <c r="P2166" t="inlineStr">
        <is>
          <t>S</t>
        </is>
      </c>
      <c r="Q2166" t="inlineStr">
        <is>
          <t>ZA</t>
        </is>
      </c>
      <c r="R2166" t="n">
        <v>0.14</v>
      </c>
      <c r="S2166" s="113" t="inlineStr">
        <is>
          <t>6C</t>
        </is>
      </c>
      <c r="T2166" t="n">
        <v>4.84</v>
      </c>
      <c r="U2166" t="inlineStr">
        <is>
          <t>LA RUCHE LOGISTIQUE</t>
        </is>
      </c>
      <c r="W2166" s="8">
        <f>IF(C2166&lt;&gt;2,"",IF(S2166="5X","5XK",IF(S2166="5Y","5YK",IF(S2166="6B","6BK",IF(S2166="6C","6CK","")))))</f>
        <v/>
      </c>
      <c r="X2166" s="8">
        <f>IF(S2166="6B",_xlfn.XLOOKUP(H2166,'Zoning 2shop'!A:A,'Zoning 2shop'!B:B),IF(S2166="6C",_xlfn.XLOOKUP(G2166,'Zoning 2shop'!C:C,'Zoning 2shop'!D:D),""))</f>
        <v/>
      </c>
      <c r="Y2166" s="112">
        <f>AB2166/Z2166</f>
        <v/>
      </c>
      <c r="Z2166" s="4">
        <f>T2166</f>
        <v/>
      </c>
      <c r="AA2166" s="4">
        <f>IF(OR(S2166="6C",S2166="6B",S2166="5X",S2166="5Y"),0.08,0.5)</f>
        <v/>
      </c>
      <c r="AB2166" s="4">
        <f>$AG$5/$AG$2*Z2166</f>
        <v/>
      </c>
      <c r="AC2166" s="19">
        <f>Z2166+AA2166</f>
        <v/>
      </c>
      <c r="AD2166" s="8">
        <f>IF(COUNTIF(Catégories!A:A,N2166)=0,"catégorie inconnue",LOOKUP(N2166,Catégories!A:A,Catégories!B:B))</f>
        <v/>
      </c>
      <c r="AE2166" s="21">
        <f>SUM(Z2166:AB2166)</f>
        <v/>
      </c>
    </row>
    <row r="2167" hidden="1" s="101">
      <c r="B2167" t="inlineStr">
        <is>
          <t>13624021</t>
        </is>
      </c>
      <c r="C2167" t="inlineStr">
        <is>
          <t>2</t>
        </is>
      </c>
      <c r="D2167" t="n">
        <v>46171</v>
      </c>
      <c r="E2167" t="inlineStr">
        <is>
          <t>72178</t>
        </is>
      </c>
      <c r="F2167" t="inlineStr">
        <is>
          <t>21320</t>
        </is>
      </c>
      <c r="G2167" t="inlineStr">
        <is>
          <t>DE</t>
        </is>
      </c>
      <c r="H2167" t="inlineStr">
        <is>
          <t>FR</t>
        </is>
      </c>
      <c r="I2167" t="inlineStr">
        <is>
          <t>117959</t>
        </is>
      </c>
      <c r="J2167" t="inlineStr">
        <is>
          <t>117959</t>
        </is>
      </c>
      <c r="K2167" t="inlineStr">
        <is>
          <t>999999</t>
        </is>
      </c>
      <c r="L2167" t="inlineStr">
        <is>
          <t>XT414667170TS</t>
        </is>
      </c>
      <c r="M2167" t="inlineStr">
        <is>
          <t>N</t>
        </is>
      </c>
      <c r="N2167" t="inlineStr">
        <is>
          <t>Transport</t>
        </is>
      </c>
      <c r="O2167" t="inlineStr">
        <is>
          <t>N</t>
        </is>
      </c>
      <c r="P2167" t="inlineStr">
        <is>
          <t>S</t>
        </is>
      </c>
      <c r="Q2167" t="inlineStr">
        <is>
          <t>ZA</t>
        </is>
      </c>
      <c r="R2167" t="n">
        <v>0.1</v>
      </c>
      <c r="S2167" s="113" t="inlineStr">
        <is>
          <t>6C</t>
        </is>
      </c>
      <c r="T2167" t="n">
        <v>5.33</v>
      </c>
      <c r="U2167" t="inlineStr">
        <is>
          <t>LA RUCHE LOGISTIQUE</t>
        </is>
      </c>
      <c r="W2167" s="8">
        <f>IF(C2167&lt;&gt;2,"",IF(S2167="5X","5XK",IF(S2167="5Y","5YK",IF(S2167="6B","6BK",IF(S2167="6C","6CK","")))))</f>
        <v/>
      </c>
      <c r="X2167" s="8">
        <f>IF(S2167="6B",_xlfn.XLOOKUP(H2167,'Zoning 2shop'!A:A,'Zoning 2shop'!B:B),IF(S2167="6C",_xlfn.XLOOKUP(G2167,'Zoning 2shop'!C:C,'Zoning 2shop'!D:D),""))</f>
        <v/>
      </c>
      <c r="Y2167" s="112">
        <f>AB2167/Z2167</f>
        <v/>
      </c>
      <c r="Z2167" s="4">
        <f>T2167</f>
        <v/>
      </c>
      <c r="AA2167" s="4">
        <f>IF(OR(S2167="6C",S2167="6B",S2167="5X",S2167="5Y"),0.08,0.5)</f>
        <v/>
      </c>
      <c r="AB2167" s="4">
        <f>$AG$5/$AG$2*Z2167</f>
        <v/>
      </c>
      <c r="AC2167" s="19">
        <f>Z2167+AA2167</f>
        <v/>
      </c>
      <c r="AD2167" s="8">
        <f>IF(COUNTIF(Catégories!A:A,N2167)=0,"catégorie inconnue",LOOKUP(N2167,Catégories!A:A,Catégories!B:B))</f>
        <v/>
      </c>
      <c r="AE2167" s="21">
        <f>SUM(Z2167:AB2167)</f>
        <v/>
      </c>
    </row>
    <row r="2168" hidden="1" s="101">
      <c r="B2168" t="inlineStr">
        <is>
          <t>13624021</t>
        </is>
      </c>
      <c r="C2168" t="inlineStr">
        <is>
          <t>2</t>
        </is>
      </c>
      <c r="D2168" t="n">
        <v>46171</v>
      </c>
      <c r="E2168" t="inlineStr">
        <is>
          <t>2511 DK</t>
        </is>
      </c>
      <c r="F2168" t="inlineStr">
        <is>
          <t>21320</t>
        </is>
      </c>
      <c r="G2168" t="inlineStr">
        <is>
          <t>NL</t>
        </is>
      </c>
      <c r="H2168" t="inlineStr">
        <is>
          <t>FR</t>
        </is>
      </c>
      <c r="I2168" t="inlineStr">
        <is>
          <t>114503</t>
        </is>
      </c>
      <c r="J2168" t="inlineStr">
        <is>
          <t>114503</t>
        </is>
      </c>
      <c r="K2168" t="inlineStr">
        <is>
          <t>999999</t>
        </is>
      </c>
      <c r="L2168" t="inlineStr">
        <is>
          <t>XT414667254TS</t>
        </is>
      </c>
      <c r="M2168" t="inlineStr">
        <is>
          <t>N</t>
        </is>
      </c>
      <c r="N2168" t="inlineStr">
        <is>
          <t>Transport</t>
        </is>
      </c>
      <c r="O2168" t="inlineStr">
        <is>
          <t>N</t>
        </is>
      </c>
      <c r="P2168" t="inlineStr">
        <is>
          <t>S</t>
        </is>
      </c>
      <c r="Q2168" t="inlineStr">
        <is>
          <t>ZA</t>
        </is>
      </c>
      <c r="R2168" t="n">
        <v>0.5600000000000001</v>
      </c>
      <c r="S2168" s="113" t="inlineStr">
        <is>
          <t>6C</t>
        </is>
      </c>
      <c r="T2168" t="n">
        <v>5.55</v>
      </c>
      <c r="U2168" t="inlineStr">
        <is>
          <t>LA RUCHE LOGISTIQUE</t>
        </is>
      </c>
      <c r="W2168" s="8">
        <f>IF(C2168&lt;&gt;2,"",IF(S2168="5X","5XK",IF(S2168="5Y","5YK",IF(S2168="6B","6BK",IF(S2168="6C","6CK","")))))</f>
        <v/>
      </c>
      <c r="X2168" s="8">
        <f>IF(S2168="6B",_xlfn.XLOOKUP(H2168,'Zoning 2shop'!A:A,'Zoning 2shop'!B:B),IF(S2168="6C",_xlfn.XLOOKUP(G2168,'Zoning 2shop'!C:C,'Zoning 2shop'!D:D),""))</f>
        <v/>
      </c>
      <c r="Y2168" s="112">
        <f>AB2168/Z2168</f>
        <v/>
      </c>
      <c r="Z2168" s="4">
        <f>T2168</f>
        <v/>
      </c>
      <c r="AA2168" s="4">
        <f>IF(OR(S2168="6C",S2168="6B",S2168="5X",S2168="5Y"),0.08,0.5)</f>
        <v/>
      </c>
      <c r="AB2168" s="4">
        <f>$AG$5/$AG$2*Z2168</f>
        <v/>
      </c>
      <c r="AC2168" s="19">
        <f>Z2168+AA2168</f>
        <v/>
      </c>
      <c r="AD2168" s="8">
        <f>IF(COUNTIF(Catégories!A:A,N2168)=0,"catégorie inconnue",LOOKUP(N2168,Catégories!A:A,Catégories!B:B))</f>
        <v/>
      </c>
      <c r="AE2168" s="21">
        <f>SUM(Z2168:AB2168)</f>
        <v/>
      </c>
    </row>
    <row r="2169" hidden="1" s="101">
      <c r="B2169" t="inlineStr">
        <is>
          <t>13624021</t>
        </is>
      </c>
      <c r="C2169" t="inlineStr">
        <is>
          <t>2</t>
        </is>
      </c>
      <c r="D2169" t="n">
        <v>46171</v>
      </c>
      <c r="E2169" t="inlineStr">
        <is>
          <t>1180</t>
        </is>
      </c>
      <c r="F2169" t="inlineStr">
        <is>
          <t>21320</t>
        </is>
      </c>
      <c r="G2169" t="inlineStr">
        <is>
          <t>BE</t>
        </is>
      </c>
      <c r="H2169" t="inlineStr">
        <is>
          <t>FR</t>
        </is>
      </c>
      <c r="I2169" t="inlineStr">
        <is>
          <t>116639</t>
        </is>
      </c>
      <c r="J2169" t="inlineStr">
        <is>
          <t>116639</t>
        </is>
      </c>
      <c r="K2169" t="inlineStr">
        <is>
          <t>999999</t>
        </is>
      </c>
      <c r="L2169" t="inlineStr">
        <is>
          <t>XT414667492TS</t>
        </is>
      </c>
      <c r="M2169" t="inlineStr">
        <is>
          <t>N</t>
        </is>
      </c>
      <c r="N2169" t="inlineStr">
        <is>
          <t>Transport</t>
        </is>
      </c>
      <c r="O2169" t="inlineStr">
        <is>
          <t>N</t>
        </is>
      </c>
      <c r="P2169" t="inlineStr">
        <is>
          <t>S</t>
        </is>
      </c>
      <c r="Q2169" t="inlineStr">
        <is>
          <t>ZA</t>
        </is>
      </c>
      <c r="R2169" t="n">
        <v>0.35</v>
      </c>
      <c r="S2169" s="113" t="inlineStr">
        <is>
          <t>6C</t>
        </is>
      </c>
      <c r="T2169" t="n">
        <v>4.84</v>
      </c>
      <c r="U2169" t="inlineStr">
        <is>
          <t>LA RUCHE LOGISTIQUE</t>
        </is>
      </c>
      <c r="W2169" s="8">
        <f>IF(C2169&lt;&gt;2,"",IF(S2169="5X","5XK",IF(S2169="5Y","5YK",IF(S2169="6B","6BK",IF(S2169="6C","6CK","")))))</f>
        <v/>
      </c>
      <c r="X2169" s="8">
        <f>IF(S2169="6B",_xlfn.XLOOKUP(H2169,'Zoning 2shop'!A:A,'Zoning 2shop'!B:B),IF(S2169="6C",_xlfn.XLOOKUP(G2169,'Zoning 2shop'!C:C,'Zoning 2shop'!D:D),""))</f>
        <v/>
      </c>
      <c r="Y2169" s="112">
        <f>AB2169/Z2169</f>
        <v/>
      </c>
      <c r="Z2169" s="4">
        <f>T2169</f>
        <v/>
      </c>
      <c r="AA2169" s="4">
        <f>IF(OR(S2169="6C",S2169="6B",S2169="5X",S2169="5Y"),0.08,0.5)</f>
        <v/>
      </c>
      <c r="AB2169" s="4">
        <f>$AG$5/$AG$2*Z2169</f>
        <v/>
      </c>
      <c r="AC2169" s="19">
        <f>Z2169+AA2169</f>
        <v/>
      </c>
      <c r="AD2169" s="8">
        <f>IF(COUNTIF(Catégories!A:A,N2169)=0,"catégorie inconnue",LOOKUP(N2169,Catégories!A:A,Catégories!B:B))</f>
        <v/>
      </c>
      <c r="AE2169" s="21">
        <f>SUM(Z2169:AB2169)</f>
        <v/>
      </c>
    </row>
    <row r="2170" hidden="1" s="101">
      <c r="B2170" t="inlineStr">
        <is>
          <t>13624021</t>
        </is>
      </c>
      <c r="C2170" t="inlineStr">
        <is>
          <t>2</t>
        </is>
      </c>
      <c r="D2170" t="n">
        <v>46171</v>
      </c>
      <c r="E2170" t="inlineStr">
        <is>
          <t>1358 EL</t>
        </is>
      </c>
      <c r="F2170" t="inlineStr">
        <is>
          <t>21320</t>
        </is>
      </c>
      <c r="G2170" t="inlineStr">
        <is>
          <t>NL</t>
        </is>
      </c>
      <c r="H2170" t="inlineStr">
        <is>
          <t>FR</t>
        </is>
      </c>
      <c r="I2170" t="inlineStr">
        <is>
          <t>116749</t>
        </is>
      </c>
      <c r="J2170" t="inlineStr">
        <is>
          <t>116749</t>
        </is>
      </c>
      <c r="K2170" t="inlineStr">
        <is>
          <t>999999</t>
        </is>
      </c>
      <c r="L2170" t="inlineStr">
        <is>
          <t>XT414667515TS</t>
        </is>
      </c>
      <c r="M2170" t="inlineStr">
        <is>
          <t>N</t>
        </is>
      </c>
      <c r="N2170" t="inlineStr">
        <is>
          <t>Transport</t>
        </is>
      </c>
      <c r="O2170" t="inlineStr">
        <is>
          <t>N</t>
        </is>
      </c>
      <c r="P2170" t="inlineStr">
        <is>
          <t>S</t>
        </is>
      </c>
      <c r="Q2170" t="inlineStr">
        <is>
          <t>ZA</t>
        </is>
      </c>
      <c r="R2170" t="n">
        <v>0.23</v>
      </c>
      <c r="S2170" s="113" t="inlineStr">
        <is>
          <t>6C</t>
        </is>
      </c>
      <c r="T2170" t="n">
        <v>5.33</v>
      </c>
      <c r="U2170" t="inlineStr">
        <is>
          <t>LA RUCHE LOGISTIQUE</t>
        </is>
      </c>
      <c r="W2170" s="8">
        <f>IF(C2170&lt;&gt;2,"",IF(S2170="5X","5XK",IF(S2170="5Y","5YK",IF(S2170="6B","6BK",IF(S2170="6C","6CK","")))))</f>
        <v/>
      </c>
      <c r="X2170" s="8">
        <f>IF(S2170="6B",_xlfn.XLOOKUP(H2170,'Zoning 2shop'!A:A,'Zoning 2shop'!B:B),IF(S2170="6C",_xlfn.XLOOKUP(G2170,'Zoning 2shop'!C:C,'Zoning 2shop'!D:D),""))</f>
        <v/>
      </c>
      <c r="Y2170" s="112">
        <f>AB2170/Z2170</f>
        <v/>
      </c>
      <c r="Z2170" s="4">
        <f>T2170</f>
        <v/>
      </c>
      <c r="AA2170" s="4">
        <f>IF(OR(S2170="6C",S2170="6B",S2170="5X",S2170="5Y"),0.08,0.5)</f>
        <v/>
      </c>
      <c r="AB2170" s="4">
        <f>$AG$5/$AG$2*Z2170</f>
        <v/>
      </c>
      <c r="AC2170" s="19">
        <f>Z2170+AA2170</f>
        <v/>
      </c>
      <c r="AD2170" s="8">
        <f>IF(COUNTIF(Catégories!A:A,N2170)=0,"catégorie inconnue",LOOKUP(N2170,Catégories!A:A,Catégories!B:B))</f>
        <v/>
      </c>
      <c r="AE2170" s="21">
        <f>SUM(Z2170:AB2170)</f>
        <v/>
      </c>
    </row>
    <row r="2171" hidden="1" s="101">
      <c r="B2171" t="inlineStr">
        <is>
          <t>13624021</t>
        </is>
      </c>
      <c r="C2171" t="inlineStr">
        <is>
          <t>2</t>
        </is>
      </c>
      <c r="D2171" t="n">
        <v>46171</v>
      </c>
      <c r="E2171" t="inlineStr">
        <is>
          <t>83674</t>
        </is>
      </c>
      <c r="F2171" t="inlineStr">
        <is>
          <t>21320</t>
        </is>
      </c>
      <c r="G2171" t="inlineStr">
        <is>
          <t>DE</t>
        </is>
      </c>
      <c r="H2171" t="inlineStr">
        <is>
          <t>FR</t>
        </is>
      </c>
      <c r="I2171" t="inlineStr">
        <is>
          <t>115017</t>
        </is>
      </c>
      <c r="J2171" t="inlineStr">
        <is>
          <t>115017</t>
        </is>
      </c>
      <c r="K2171" t="inlineStr">
        <is>
          <t>999999</t>
        </is>
      </c>
      <c r="L2171" t="inlineStr">
        <is>
          <t>XT414667563TS</t>
        </is>
      </c>
      <c r="M2171" t="inlineStr">
        <is>
          <t>N</t>
        </is>
      </c>
      <c r="N2171" t="inlineStr">
        <is>
          <t>Transport</t>
        </is>
      </c>
      <c r="O2171" t="inlineStr">
        <is>
          <t>N</t>
        </is>
      </c>
      <c r="P2171" t="inlineStr">
        <is>
          <t>S</t>
        </is>
      </c>
      <c r="Q2171" t="inlineStr">
        <is>
          <t>ZA</t>
        </is>
      </c>
      <c r="R2171" t="n">
        <v>0.2</v>
      </c>
      <c r="S2171" s="113" t="inlineStr">
        <is>
          <t>6C</t>
        </is>
      </c>
      <c r="T2171" t="n">
        <v>5.33</v>
      </c>
      <c r="U2171" t="inlineStr">
        <is>
          <t>LA RUCHE LOGISTIQUE</t>
        </is>
      </c>
      <c r="W2171" s="8">
        <f>IF(C2171&lt;&gt;2,"",IF(S2171="5X","5XK",IF(S2171="5Y","5YK",IF(S2171="6B","6BK",IF(S2171="6C","6CK","")))))</f>
        <v/>
      </c>
      <c r="X2171" s="8">
        <f>IF(S2171="6B",_xlfn.XLOOKUP(H2171,'Zoning 2shop'!A:A,'Zoning 2shop'!B:B),IF(S2171="6C",_xlfn.XLOOKUP(G2171,'Zoning 2shop'!C:C,'Zoning 2shop'!D:D),""))</f>
        <v/>
      </c>
      <c r="Y2171" s="112">
        <f>AB2171/Z2171</f>
        <v/>
      </c>
      <c r="Z2171" s="4">
        <f>T2171</f>
        <v/>
      </c>
      <c r="AA2171" s="4">
        <f>IF(OR(S2171="6C",S2171="6B",S2171="5X",S2171="5Y"),0.08,0.5)</f>
        <v/>
      </c>
      <c r="AB2171" s="4">
        <f>$AG$5/$AG$2*Z2171</f>
        <v/>
      </c>
      <c r="AC2171" s="19">
        <f>Z2171+AA2171</f>
        <v/>
      </c>
      <c r="AD2171" s="8">
        <f>IF(COUNTIF(Catégories!A:A,N2171)=0,"catégorie inconnue",LOOKUP(N2171,Catégories!A:A,Catégories!B:B))</f>
        <v/>
      </c>
      <c r="AE2171" s="21">
        <f>SUM(Z2171:AB2171)</f>
        <v/>
      </c>
    </row>
    <row r="2172" hidden="1" s="101">
      <c r="B2172" t="inlineStr">
        <is>
          <t>13624021</t>
        </is>
      </c>
      <c r="C2172" t="inlineStr">
        <is>
          <t>2</t>
        </is>
      </c>
      <c r="D2172" t="n">
        <v>46171</v>
      </c>
      <c r="E2172" t="inlineStr">
        <is>
          <t>55294</t>
        </is>
      </c>
      <c r="F2172" t="inlineStr">
        <is>
          <t>21320</t>
        </is>
      </c>
      <c r="G2172" t="inlineStr">
        <is>
          <t>DE</t>
        </is>
      </c>
      <c r="H2172" t="inlineStr">
        <is>
          <t>FR</t>
        </is>
      </c>
      <c r="I2172" t="inlineStr">
        <is>
          <t>115228</t>
        </is>
      </c>
      <c r="J2172" t="inlineStr">
        <is>
          <t>115228</t>
        </is>
      </c>
      <c r="K2172" t="inlineStr">
        <is>
          <t>999999</t>
        </is>
      </c>
      <c r="L2172" t="inlineStr">
        <is>
          <t>XT414667651TS</t>
        </is>
      </c>
      <c r="M2172" t="inlineStr">
        <is>
          <t>N</t>
        </is>
      </c>
      <c r="N2172" t="inlineStr">
        <is>
          <t>Transport</t>
        </is>
      </c>
      <c r="O2172" t="inlineStr">
        <is>
          <t>N</t>
        </is>
      </c>
      <c r="P2172" t="inlineStr">
        <is>
          <t>S</t>
        </is>
      </c>
      <c r="Q2172" t="inlineStr">
        <is>
          <t>ZA</t>
        </is>
      </c>
      <c r="R2172" t="n">
        <v>0.36</v>
      </c>
      <c r="S2172" s="113" t="inlineStr">
        <is>
          <t>6C</t>
        </is>
      </c>
      <c r="T2172" t="n">
        <v>5.33</v>
      </c>
      <c r="U2172" t="inlineStr">
        <is>
          <t>LA RUCHE LOGISTIQUE</t>
        </is>
      </c>
      <c r="W2172" s="8">
        <f>IF(C2172&lt;&gt;2,"",IF(S2172="5X","5XK",IF(S2172="5Y","5YK",IF(S2172="6B","6BK",IF(S2172="6C","6CK","")))))</f>
        <v/>
      </c>
      <c r="X2172" s="8">
        <f>IF(S2172="6B",_xlfn.XLOOKUP(H2172,'Zoning 2shop'!A:A,'Zoning 2shop'!B:B),IF(S2172="6C",_xlfn.XLOOKUP(G2172,'Zoning 2shop'!C:C,'Zoning 2shop'!D:D),""))</f>
        <v/>
      </c>
      <c r="Y2172" s="112">
        <f>AB2172/Z2172</f>
        <v/>
      </c>
      <c r="Z2172" s="4">
        <f>T2172</f>
        <v/>
      </c>
      <c r="AA2172" s="4">
        <f>IF(OR(S2172="6C",S2172="6B",S2172="5X",S2172="5Y"),0.08,0.5)</f>
        <v/>
      </c>
      <c r="AB2172" s="4">
        <f>$AG$5/$AG$2*Z2172</f>
        <v/>
      </c>
      <c r="AC2172" s="19">
        <f>Z2172+AA2172</f>
        <v/>
      </c>
      <c r="AD2172" s="8">
        <f>IF(COUNTIF(Catégories!A:A,N2172)=0,"catégorie inconnue",LOOKUP(N2172,Catégories!A:A,Catégories!B:B))</f>
        <v/>
      </c>
      <c r="AE2172" s="21">
        <f>SUM(Z2172:AB2172)</f>
        <v/>
      </c>
    </row>
    <row r="2173" hidden="1" s="101">
      <c r="B2173" t="inlineStr">
        <is>
          <t>13624021</t>
        </is>
      </c>
      <c r="C2173" t="inlineStr">
        <is>
          <t>2</t>
        </is>
      </c>
      <c r="D2173" t="n">
        <v>46171</v>
      </c>
      <c r="E2173" t="inlineStr">
        <is>
          <t>1628 ZM</t>
        </is>
      </c>
      <c r="F2173" t="inlineStr">
        <is>
          <t>21320</t>
        </is>
      </c>
      <c r="G2173" t="inlineStr">
        <is>
          <t>NL</t>
        </is>
      </c>
      <c r="H2173" t="inlineStr">
        <is>
          <t>FR</t>
        </is>
      </c>
      <c r="I2173" t="inlineStr">
        <is>
          <t>114302</t>
        </is>
      </c>
      <c r="J2173" t="inlineStr">
        <is>
          <t>114302</t>
        </is>
      </c>
      <c r="K2173" t="inlineStr">
        <is>
          <t>999999</t>
        </is>
      </c>
      <c r="L2173" t="inlineStr">
        <is>
          <t>XT414668541TS</t>
        </is>
      </c>
      <c r="M2173" t="inlineStr">
        <is>
          <t>N</t>
        </is>
      </c>
      <c r="N2173" t="inlineStr">
        <is>
          <t>Transport</t>
        </is>
      </c>
      <c r="O2173" t="inlineStr">
        <is>
          <t>N</t>
        </is>
      </c>
      <c r="P2173" t="inlineStr">
        <is>
          <t>S</t>
        </is>
      </c>
      <c r="Q2173" t="inlineStr">
        <is>
          <t>ZA</t>
        </is>
      </c>
      <c r="R2173" t="n">
        <v>0.17</v>
      </c>
      <c r="S2173" s="113" t="inlineStr">
        <is>
          <t>6C</t>
        </is>
      </c>
      <c r="T2173" t="n">
        <v>5.33</v>
      </c>
      <c r="U2173" t="inlineStr">
        <is>
          <t>LA RUCHE LOGISTIQUE</t>
        </is>
      </c>
      <c r="W2173" s="8">
        <f>IF(C2173&lt;&gt;2,"",IF(S2173="5X","5XK",IF(S2173="5Y","5YK",IF(S2173="6B","6BK",IF(S2173="6C","6CK","")))))</f>
        <v/>
      </c>
      <c r="X2173" s="8">
        <f>IF(S2173="6B",_xlfn.XLOOKUP(H2173,'Zoning 2shop'!A:A,'Zoning 2shop'!B:B),IF(S2173="6C",_xlfn.XLOOKUP(G2173,'Zoning 2shop'!C:C,'Zoning 2shop'!D:D),""))</f>
        <v/>
      </c>
      <c r="Y2173" s="112">
        <f>AB2173/Z2173</f>
        <v/>
      </c>
      <c r="Z2173" s="4">
        <f>T2173</f>
        <v/>
      </c>
      <c r="AA2173" s="4">
        <f>IF(OR(S2173="6C",S2173="6B",S2173="5X",S2173="5Y"),0.08,0.5)</f>
        <v/>
      </c>
      <c r="AB2173" s="4">
        <f>$AG$5/$AG$2*Z2173</f>
        <v/>
      </c>
      <c r="AC2173" s="19">
        <f>Z2173+AA2173</f>
        <v/>
      </c>
      <c r="AD2173" s="8">
        <f>IF(COUNTIF(Catégories!A:A,N2173)=0,"catégorie inconnue",LOOKUP(N2173,Catégories!A:A,Catégories!B:B))</f>
        <v/>
      </c>
      <c r="AE2173" s="21">
        <f>SUM(Z2173:AB2173)</f>
        <v/>
      </c>
    </row>
    <row r="2174" hidden="1" s="101">
      <c r="B2174" t="inlineStr">
        <is>
          <t>13624021</t>
        </is>
      </c>
      <c r="C2174" t="inlineStr">
        <is>
          <t>2</t>
        </is>
      </c>
      <c r="D2174" t="n">
        <v>46171</v>
      </c>
      <c r="E2174" t="inlineStr">
        <is>
          <t>39110</t>
        </is>
      </c>
      <c r="F2174" t="inlineStr">
        <is>
          <t>21320</t>
        </is>
      </c>
      <c r="G2174" t="inlineStr">
        <is>
          <t>DE</t>
        </is>
      </c>
      <c r="H2174" t="inlineStr">
        <is>
          <t>FR</t>
        </is>
      </c>
      <c r="I2174" t="inlineStr">
        <is>
          <t>116731</t>
        </is>
      </c>
      <c r="J2174" t="inlineStr">
        <is>
          <t>116731</t>
        </is>
      </c>
      <c r="K2174" t="inlineStr">
        <is>
          <t>999999</t>
        </is>
      </c>
      <c r="L2174" t="inlineStr">
        <is>
          <t>XT414668688TS</t>
        </is>
      </c>
      <c r="M2174" t="inlineStr">
        <is>
          <t>N</t>
        </is>
      </c>
      <c r="N2174" t="inlineStr">
        <is>
          <t>Transport</t>
        </is>
      </c>
      <c r="O2174" t="inlineStr">
        <is>
          <t>N</t>
        </is>
      </c>
      <c r="P2174" t="inlineStr">
        <is>
          <t>S</t>
        </is>
      </c>
      <c r="Q2174" t="inlineStr">
        <is>
          <t>ZA</t>
        </is>
      </c>
      <c r="R2174" t="n">
        <v>0.03</v>
      </c>
      <c r="S2174" s="113" t="inlineStr">
        <is>
          <t>6C</t>
        </is>
      </c>
      <c r="T2174" t="n">
        <v>5.33</v>
      </c>
      <c r="U2174" t="inlineStr">
        <is>
          <t>LA RUCHE LOGISTIQUE</t>
        </is>
      </c>
      <c r="W2174" s="8">
        <f>IF(C2174&lt;&gt;2,"",IF(S2174="5X","5XK",IF(S2174="5Y","5YK",IF(S2174="6B","6BK",IF(S2174="6C","6CK","")))))</f>
        <v/>
      </c>
      <c r="X2174" s="8">
        <f>IF(S2174="6B",_xlfn.XLOOKUP(H2174,'Zoning 2shop'!A:A,'Zoning 2shop'!B:B),IF(S2174="6C",_xlfn.XLOOKUP(G2174,'Zoning 2shop'!C:C,'Zoning 2shop'!D:D),""))</f>
        <v/>
      </c>
      <c r="Y2174" s="112">
        <f>AB2174/Z2174</f>
        <v/>
      </c>
      <c r="Z2174" s="4">
        <f>T2174</f>
        <v/>
      </c>
      <c r="AA2174" s="4">
        <f>IF(OR(S2174="6C",S2174="6B",S2174="5X",S2174="5Y"),0.08,0.5)</f>
        <v/>
      </c>
      <c r="AB2174" s="4">
        <f>$AG$5/$AG$2*Z2174</f>
        <v/>
      </c>
      <c r="AC2174" s="19">
        <f>Z2174+AA2174</f>
        <v/>
      </c>
      <c r="AD2174" s="8">
        <f>IF(COUNTIF(Catégories!A:A,N2174)=0,"catégorie inconnue",LOOKUP(N2174,Catégories!A:A,Catégories!B:B))</f>
        <v/>
      </c>
      <c r="AE2174" s="21">
        <f>SUM(Z2174:AB2174)</f>
        <v/>
      </c>
    </row>
    <row r="2175" hidden="1" s="101">
      <c r="B2175" t="inlineStr">
        <is>
          <t>13624021</t>
        </is>
      </c>
      <c r="C2175" t="inlineStr">
        <is>
          <t>2</t>
        </is>
      </c>
      <c r="D2175" t="n">
        <v>46171</v>
      </c>
      <c r="E2175" t="inlineStr">
        <is>
          <t>5000</t>
        </is>
      </c>
      <c r="F2175" t="inlineStr">
        <is>
          <t>21320</t>
        </is>
      </c>
      <c r="G2175" t="inlineStr">
        <is>
          <t>DK</t>
        </is>
      </c>
      <c r="H2175" t="inlineStr">
        <is>
          <t>FR</t>
        </is>
      </c>
      <c r="I2175" t="inlineStr">
        <is>
          <t>116067</t>
        </is>
      </c>
      <c r="J2175" t="inlineStr">
        <is>
          <t>116067</t>
        </is>
      </c>
      <c r="K2175" t="inlineStr">
        <is>
          <t>999999</t>
        </is>
      </c>
      <c r="L2175" t="inlineStr">
        <is>
          <t>XT414669286TS</t>
        </is>
      </c>
      <c r="M2175" t="inlineStr">
        <is>
          <t>N</t>
        </is>
      </c>
      <c r="N2175" t="inlineStr">
        <is>
          <t>Transport</t>
        </is>
      </c>
      <c r="O2175" t="inlineStr">
        <is>
          <t>N</t>
        </is>
      </c>
      <c r="P2175" t="inlineStr">
        <is>
          <t>S</t>
        </is>
      </c>
      <c r="Q2175" t="inlineStr">
        <is>
          <t>ZA</t>
        </is>
      </c>
      <c r="R2175" t="n">
        <v>0.41</v>
      </c>
      <c r="S2175" s="113" t="inlineStr">
        <is>
          <t>6C</t>
        </is>
      </c>
      <c r="T2175" t="n">
        <v>9.470000000000001</v>
      </c>
      <c r="U2175" t="inlineStr">
        <is>
          <t>LA RUCHE LOGISTIQUE</t>
        </is>
      </c>
      <c r="W2175" s="8">
        <f>IF(C2175&lt;&gt;2,"",IF(S2175="5X","5XK",IF(S2175="5Y","5YK",IF(S2175="6B","6BK",IF(S2175="6C","6CK","")))))</f>
        <v/>
      </c>
      <c r="X2175" s="8">
        <f>IF(S2175="6B",_xlfn.XLOOKUP(H2175,'Zoning 2shop'!A:A,'Zoning 2shop'!B:B),IF(S2175="6C",_xlfn.XLOOKUP(G2175,'Zoning 2shop'!C:C,'Zoning 2shop'!D:D),""))</f>
        <v/>
      </c>
      <c r="Y2175" s="112">
        <f>AB2175/Z2175</f>
        <v/>
      </c>
      <c r="Z2175" s="4">
        <f>T2175</f>
        <v/>
      </c>
      <c r="AA2175" s="4">
        <f>IF(OR(S2175="6C",S2175="6B",S2175="5X",S2175="5Y"),0.08,0.5)</f>
        <v/>
      </c>
      <c r="AB2175" s="4">
        <f>$AG$5/$AG$2*Z2175</f>
        <v/>
      </c>
      <c r="AC2175" s="19">
        <f>Z2175+AA2175</f>
        <v/>
      </c>
      <c r="AD2175" s="8">
        <f>IF(COUNTIF(Catégories!A:A,N2175)=0,"catégorie inconnue",LOOKUP(N2175,Catégories!A:A,Catégories!B:B))</f>
        <v/>
      </c>
      <c r="AE2175" s="21">
        <f>SUM(Z2175:AB2175)</f>
        <v/>
      </c>
    </row>
    <row r="2176" hidden="1" s="101">
      <c r="B2176" t="inlineStr">
        <is>
          <t>13624021</t>
        </is>
      </c>
      <c r="C2176" t="inlineStr">
        <is>
          <t>2</t>
        </is>
      </c>
      <c r="D2176" t="n">
        <v>46171</v>
      </c>
      <c r="E2176" t="inlineStr">
        <is>
          <t>70736</t>
        </is>
      </c>
      <c r="F2176" t="inlineStr">
        <is>
          <t>21320</t>
        </is>
      </c>
      <c r="G2176" t="inlineStr">
        <is>
          <t>DE</t>
        </is>
      </c>
      <c r="H2176" t="inlineStr">
        <is>
          <t>FR</t>
        </is>
      </c>
      <c r="I2176" t="inlineStr">
        <is>
          <t>116742</t>
        </is>
      </c>
      <c r="J2176" t="inlineStr">
        <is>
          <t>116742</t>
        </is>
      </c>
      <c r="K2176" t="inlineStr">
        <is>
          <t>999999</t>
        </is>
      </c>
      <c r="L2176" t="inlineStr">
        <is>
          <t>XT414669808TS</t>
        </is>
      </c>
      <c r="M2176" t="inlineStr">
        <is>
          <t>N</t>
        </is>
      </c>
      <c r="N2176" t="inlineStr">
        <is>
          <t>Transport</t>
        </is>
      </c>
      <c r="O2176" t="inlineStr">
        <is>
          <t>N</t>
        </is>
      </c>
      <c r="P2176" t="inlineStr">
        <is>
          <t>S</t>
        </is>
      </c>
      <c r="Q2176" t="inlineStr">
        <is>
          <t>ZA</t>
        </is>
      </c>
      <c r="R2176" t="n">
        <v>0.54</v>
      </c>
      <c r="S2176" s="113" t="inlineStr">
        <is>
          <t>6C</t>
        </is>
      </c>
      <c r="T2176" t="n">
        <v>5.55</v>
      </c>
      <c r="U2176" t="inlineStr">
        <is>
          <t>LA RUCHE LOGISTIQUE</t>
        </is>
      </c>
      <c r="W2176" s="8">
        <f>IF(C2176&lt;&gt;2,"",IF(S2176="5X","5XK",IF(S2176="5Y","5YK",IF(S2176="6B","6BK",IF(S2176="6C","6CK","")))))</f>
        <v/>
      </c>
      <c r="X2176" s="8">
        <f>IF(S2176="6B",_xlfn.XLOOKUP(H2176,'Zoning 2shop'!A:A,'Zoning 2shop'!B:B),IF(S2176="6C",_xlfn.XLOOKUP(G2176,'Zoning 2shop'!C:C,'Zoning 2shop'!D:D),""))</f>
        <v/>
      </c>
      <c r="Y2176" s="112">
        <f>AB2176/Z2176</f>
        <v/>
      </c>
      <c r="Z2176" s="4">
        <f>T2176</f>
        <v/>
      </c>
      <c r="AA2176" s="4">
        <f>IF(OR(S2176="6C",S2176="6B",S2176="5X",S2176="5Y"),0.08,0.5)</f>
        <v/>
      </c>
      <c r="AB2176" s="4">
        <f>$AG$5/$AG$2*Z2176</f>
        <v/>
      </c>
      <c r="AC2176" s="19">
        <f>Z2176+AA2176</f>
        <v/>
      </c>
      <c r="AD2176" s="8">
        <f>IF(COUNTIF(Catégories!A:A,N2176)=0,"catégorie inconnue",LOOKUP(N2176,Catégories!A:A,Catégories!B:B))</f>
        <v/>
      </c>
      <c r="AE2176" s="21">
        <f>SUM(Z2176:AB2176)</f>
        <v/>
      </c>
    </row>
    <row r="2177" hidden="1" s="101">
      <c r="B2177" t="inlineStr">
        <is>
          <t>13624021</t>
        </is>
      </c>
      <c r="C2177" t="inlineStr">
        <is>
          <t>2</t>
        </is>
      </c>
      <c r="D2177" t="n">
        <v>46171</v>
      </c>
      <c r="E2177" t="inlineStr">
        <is>
          <t>51427</t>
        </is>
      </c>
      <c r="F2177" t="inlineStr">
        <is>
          <t>21320</t>
        </is>
      </c>
      <c r="G2177" t="inlineStr">
        <is>
          <t>DE</t>
        </is>
      </c>
      <c r="H2177" t="inlineStr">
        <is>
          <t>FR</t>
        </is>
      </c>
      <c r="I2177" t="inlineStr">
        <is>
          <t>117822</t>
        </is>
      </c>
      <c r="J2177" t="inlineStr">
        <is>
          <t>117822</t>
        </is>
      </c>
      <c r="K2177" t="inlineStr">
        <is>
          <t>999999</t>
        </is>
      </c>
      <c r="L2177" t="inlineStr">
        <is>
          <t>XT414670236TS</t>
        </is>
      </c>
      <c r="M2177" t="inlineStr">
        <is>
          <t>N</t>
        </is>
      </c>
      <c r="N2177" t="inlineStr">
        <is>
          <t>Transport</t>
        </is>
      </c>
      <c r="O2177" t="inlineStr">
        <is>
          <t>N</t>
        </is>
      </c>
      <c r="P2177" t="inlineStr">
        <is>
          <t>S</t>
        </is>
      </c>
      <c r="Q2177" t="inlineStr">
        <is>
          <t>ZA</t>
        </is>
      </c>
      <c r="R2177" t="n">
        <v>0.25</v>
      </c>
      <c r="S2177" s="113" t="inlineStr">
        <is>
          <t>6C</t>
        </is>
      </c>
      <c r="T2177" t="n">
        <v>5.33</v>
      </c>
      <c r="U2177" t="inlineStr">
        <is>
          <t>LA RUCHE LOGISTIQUE</t>
        </is>
      </c>
      <c r="W2177" s="8">
        <f>IF(C2177&lt;&gt;2,"",IF(S2177="5X","5XK",IF(S2177="5Y","5YK",IF(S2177="6B","6BK",IF(S2177="6C","6CK","")))))</f>
        <v/>
      </c>
      <c r="X2177" s="8">
        <f>IF(S2177="6B",_xlfn.XLOOKUP(H2177,'Zoning 2shop'!A:A,'Zoning 2shop'!B:B),IF(S2177="6C",_xlfn.XLOOKUP(G2177,'Zoning 2shop'!C:C,'Zoning 2shop'!D:D),""))</f>
        <v/>
      </c>
      <c r="Y2177" s="112">
        <f>AB2177/Z2177</f>
        <v/>
      </c>
      <c r="Z2177" s="4">
        <f>T2177</f>
        <v/>
      </c>
      <c r="AA2177" s="4">
        <f>IF(OR(S2177="6C",S2177="6B",S2177="5X",S2177="5Y"),0.08,0.5)</f>
        <v/>
      </c>
      <c r="AB2177" s="4">
        <f>$AG$5/$AG$2*Z2177</f>
        <v/>
      </c>
      <c r="AC2177" s="19">
        <f>Z2177+AA2177</f>
        <v/>
      </c>
      <c r="AD2177" s="8">
        <f>IF(COUNTIF(Catégories!A:A,N2177)=0,"catégorie inconnue",LOOKUP(N2177,Catégories!A:A,Catégories!B:B))</f>
        <v/>
      </c>
      <c r="AE2177" s="21">
        <f>SUM(Z2177:AB2177)</f>
        <v/>
      </c>
    </row>
    <row r="2178" hidden="1" s="101">
      <c r="B2178" t="inlineStr">
        <is>
          <t>13624021</t>
        </is>
      </c>
      <c r="C2178" t="inlineStr">
        <is>
          <t>2</t>
        </is>
      </c>
      <c r="D2178" t="n">
        <v>46171</v>
      </c>
      <c r="E2178" t="inlineStr">
        <is>
          <t>47906</t>
        </is>
      </c>
      <c r="F2178" t="inlineStr">
        <is>
          <t>21320</t>
        </is>
      </c>
      <c r="G2178" t="inlineStr">
        <is>
          <t>DE</t>
        </is>
      </c>
      <c r="H2178" t="inlineStr">
        <is>
          <t>FR</t>
        </is>
      </c>
      <c r="I2178" t="inlineStr">
        <is>
          <t>114109</t>
        </is>
      </c>
      <c r="J2178" t="inlineStr">
        <is>
          <t>114109</t>
        </is>
      </c>
      <c r="K2178" t="inlineStr">
        <is>
          <t>999999</t>
        </is>
      </c>
      <c r="L2178" t="inlineStr">
        <is>
          <t>XT414670580TS</t>
        </is>
      </c>
      <c r="M2178" t="inlineStr">
        <is>
          <t>N</t>
        </is>
      </c>
      <c r="N2178" t="inlineStr">
        <is>
          <t>Transport</t>
        </is>
      </c>
      <c r="O2178" t="inlineStr">
        <is>
          <t>N</t>
        </is>
      </c>
      <c r="P2178" t="inlineStr">
        <is>
          <t>S</t>
        </is>
      </c>
      <c r="Q2178" t="inlineStr">
        <is>
          <t>ZA</t>
        </is>
      </c>
      <c r="R2178" t="n">
        <v>0.29</v>
      </c>
      <c r="S2178" s="113" t="inlineStr">
        <is>
          <t>6C</t>
        </is>
      </c>
      <c r="T2178" t="n">
        <v>5.33</v>
      </c>
      <c r="U2178" t="inlineStr">
        <is>
          <t>LA RUCHE LOGISTIQUE</t>
        </is>
      </c>
      <c r="W2178" s="8">
        <f>IF(C2178&lt;&gt;2,"",IF(S2178="5X","5XK",IF(S2178="5Y","5YK",IF(S2178="6B","6BK",IF(S2178="6C","6CK","")))))</f>
        <v/>
      </c>
      <c r="X2178" s="8">
        <f>IF(S2178="6B",_xlfn.XLOOKUP(H2178,'Zoning 2shop'!A:A,'Zoning 2shop'!B:B),IF(S2178="6C",_xlfn.XLOOKUP(G2178,'Zoning 2shop'!C:C,'Zoning 2shop'!D:D),""))</f>
        <v/>
      </c>
      <c r="Y2178" s="112">
        <f>AB2178/Z2178</f>
        <v/>
      </c>
      <c r="Z2178" s="4">
        <f>T2178</f>
        <v/>
      </c>
      <c r="AA2178" s="4">
        <f>IF(OR(S2178="6C",S2178="6B",S2178="5X",S2178="5Y"),0.08,0.5)</f>
        <v/>
      </c>
      <c r="AB2178" s="4">
        <f>$AG$5/$AG$2*Z2178</f>
        <v/>
      </c>
      <c r="AC2178" s="19">
        <f>Z2178+AA2178</f>
        <v/>
      </c>
      <c r="AD2178" s="8">
        <f>IF(COUNTIF(Catégories!A:A,N2178)=0,"catégorie inconnue",LOOKUP(N2178,Catégories!A:A,Catégories!B:B))</f>
        <v/>
      </c>
      <c r="AE2178" s="21">
        <f>SUM(Z2178:AB2178)</f>
        <v/>
      </c>
    </row>
    <row r="2179" hidden="1" s="101">
      <c r="B2179" t="inlineStr">
        <is>
          <t>13624021</t>
        </is>
      </c>
      <c r="C2179" t="inlineStr">
        <is>
          <t>2</t>
        </is>
      </c>
      <c r="D2179" t="n">
        <v>46171</v>
      </c>
      <c r="E2179" t="inlineStr">
        <is>
          <t>58454</t>
        </is>
      </c>
      <c r="F2179" t="inlineStr">
        <is>
          <t>21320</t>
        </is>
      </c>
      <c r="G2179" t="inlineStr">
        <is>
          <t>DE</t>
        </is>
      </c>
      <c r="H2179" t="inlineStr">
        <is>
          <t>FR</t>
        </is>
      </c>
      <c r="I2179" t="inlineStr">
        <is>
          <t>117686</t>
        </is>
      </c>
      <c r="J2179" t="inlineStr">
        <is>
          <t>117686</t>
        </is>
      </c>
      <c r="K2179" t="inlineStr">
        <is>
          <t>999999</t>
        </is>
      </c>
      <c r="L2179" t="inlineStr">
        <is>
          <t>XT414670871TS</t>
        </is>
      </c>
      <c r="M2179" t="inlineStr">
        <is>
          <t>N</t>
        </is>
      </c>
      <c r="N2179" t="inlineStr">
        <is>
          <t>Transport</t>
        </is>
      </c>
      <c r="O2179" t="inlineStr">
        <is>
          <t>N</t>
        </is>
      </c>
      <c r="P2179" t="inlineStr">
        <is>
          <t>S</t>
        </is>
      </c>
      <c r="Q2179" t="inlineStr">
        <is>
          <t>ZA</t>
        </is>
      </c>
      <c r="R2179" t="n">
        <v>0.36</v>
      </c>
      <c r="S2179" s="113" t="inlineStr">
        <is>
          <t>6C</t>
        </is>
      </c>
      <c r="T2179" t="n">
        <v>5.33</v>
      </c>
      <c r="U2179" t="inlineStr">
        <is>
          <t>LA RUCHE LOGISTIQUE</t>
        </is>
      </c>
      <c r="W2179" s="8">
        <f>IF(C2179&lt;&gt;2,"",IF(S2179="5X","5XK",IF(S2179="5Y","5YK",IF(S2179="6B","6BK",IF(S2179="6C","6CK","")))))</f>
        <v/>
      </c>
      <c r="X2179" s="8">
        <f>IF(S2179="6B",_xlfn.XLOOKUP(H2179,'Zoning 2shop'!A:A,'Zoning 2shop'!B:B),IF(S2179="6C",_xlfn.XLOOKUP(G2179,'Zoning 2shop'!C:C,'Zoning 2shop'!D:D),""))</f>
        <v/>
      </c>
      <c r="Y2179" s="112">
        <f>AB2179/Z2179</f>
        <v/>
      </c>
      <c r="Z2179" s="4">
        <f>T2179</f>
        <v/>
      </c>
      <c r="AA2179" s="4">
        <f>IF(OR(S2179="6C",S2179="6B",S2179="5X",S2179="5Y"),0.08,0.5)</f>
        <v/>
      </c>
      <c r="AB2179" s="4">
        <f>$AG$5/$AG$2*Z2179</f>
        <v/>
      </c>
      <c r="AC2179" s="19">
        <f>Z2179+AA2179</f>
        <v/>
      </c>
      <c r="AD2179" s="8">
        <f>IF(COUNTIF(Catégories!A:A,N2179)=0,"catégorie inconnue",LOOKUP(N2179,Catégories!A:A,Catégories!B:B))</f>
        <v/>
      </c>
      <c r="AE2179" s="21">
        <f>SUM(Z2179:AB2179)</f>
        <v/>
      </c>
    </row>
    <row r="2180" hidden="1" s="101">
      <c r="B2180" t="inlineStr">
        <is>
          <t>13624021</t>
        </is>
      </c>
      <c r="C2180" t="inlineStr">
        <is>
          <t>2</t>
        </is>
      </c>
      <c r="D2180" t="n">
        <v>46171</v>
      </c>
      <c r="E2180" t="inlineStr">
        <is>
          <t>5322</t>
        </is>
      </c>
      <c r="F2180" t="inlineStr">
        <is>
          <t>21320</t>
        </is>
      </c>
      <c r="G2180" t="inlineStr">
        <is>
          <t>AT</t>
        </is>
      </c>
      <c r="H2180" t="inlineStr">
        <is>
          <t>FR</t>
        </is>
      </c>
      <c r="I2180" t="inlineStr">
        <is>
          <t>117964</t>
        </is>
      </c>
      <c r="J2180" t="inlineStr">
        <is>
          <t>117964</t>
        </is>
      </c>
      <c r="K2180" t="inlineStr">
        <is>
          <t>999999</t>
        </is>
      </c>
      <c r="L2180" t="inlineStr">
        <is>
          <t>XT414673422TS</t>
        </is>
      </c>
      <c r="M2180" t="inlineStr">
        <is>
          <t>N</t>
        </is>
      </c>
      <c r="N2180" t="inlineStr">
        <is>
          <t>Transport</t>
        </is>
      </c>
      <c r="O2180" t="inlineStr">
        <is>
          <t>N</t>
        </is>
      </c>
      <c r="P2180" t="inlineStr">
        <is>
          <t>S</t>
        </is>
      </c>
      <c r="Q2180" t="inlineStr">
        <is>
          <t>ZA</t>
        </is>
      </c>
      <c r="R2180" t="n">
        <v>0.29</v>
      </c>
      <c r="S2180" s="113" t="inlineStr">
        <is>
          <t>6C</t>
        </is>
      </c>
      <c r="T2180" t="n">
        <v>9.470000000000001</v>
      </c>
      <c r="U2180" t="inlineStr">
        <is>
          <t>LA RUCHE LOGISTIQUE</t>
        </is>
      </c>
      <c r="W2180" s="8">
        <f>IF(C2180&lt;&gt;2,"",IF(S2180="5X","5XK",IF(S2180="5Y","5YK",IF(S2180="6B","6BK",IF(S2180="6C","6CK","")))))</f>
        <v/>
      </c>
      <c r="X2180" s="8">
        <f>IF(S2180="6B",_xlfn.XLOOKUP(H2180,'Zoning 2shop'!A:A,'Zoning 2shop'!B:B),IF(S2180="6C",_xlfn.XLOOKUP(G2180,'Zoning 2shop'!C:C,'Zoning 2shop'!D:D),""))</f>
        <v/>
      </c>
      <c r="Y2180" s="112">
        <f>AB2180/Z2180</f>
        <v/>
      </c>
      <c r="Z2180" s="4">
        <f>T2180</f>
        <v/>
      </c>
      <c r="AA2180" s="4">
        <f>IF(OR(S2180="6C",S2180="6B",S2180="5X",S2180="5Y"),0.08,0.5)</f>
        <v/>
      </c>
      <c r="AB2180" s="4">
        <f>$AG$5/$AG$2*Z2180</f>
        <v/>
      </c>
      <c r="AC2180" s="19">
        <f>Z2180+AA2180</f>
        <v/>
      </c>
      <c r="AD2180" s="8">
        <f>IF(COUNTIF(Catégories!A:A,N2180)=0,"catégorie inconnue",LOOKUP(N2180,Catégories!A:A,Catégories!B:B))</f>
        <v/>
      </c>
      <c r="AE2180" s="21">
        <f>SUM(Z2180:AB2180)</f>
        <v/>
      </c>
    </row>
    <row r="2181" hidden="1" s="101">
      <c r="B2181" t="inlineStr">
        <is>
          <t>13624021</t>
        </is>
      </c>
      <c r="C2181" t="inlineStr">
        <is>
          <t>2</t>
        </is>
      </c>
      <c r="D2181" t="n">
        <v>46171</v>
      </c>
      <c r="E2181" t="inlineStr">
        <is>
          <t>5322</t>
        </is>
      </c>
      <c r="F2181" t="inlineStr">
        <is>
          <t>21320</t>
        </is>
      </c>
      <c r="G2181" t="inlineStr">
        <is>
          <t>AT</t>
        </is>
      </c>
      <c r="H2181" t="inlineStr">
        <is>
          <t>FR</t>
        </is>
      </c>
      <c r="I2181" t="inlineStr">
        <is>
          <t>113826</t>
        </is>
      </c>
      <c r="J2181" t="inlineStr">
        <is>
          <t>113826</t>
        </is>
      </c>
      <c r="K2181" t="inlineStr">
        <is>
          <t>999999</t>
        </is>
      </c>
      <c r="L2181" t="inlineStr">
        <is>
          <t>XT414673484TS</t>
        </is>
      </c>
      <c r="M2181" t="inlineStr">
        <is>
          <t>N</t>
        </is>
      </c>
      <c r="N2181" t="inlineStr">
        <is>
          <t>Transport</t>
        </is>
      </c>
      <c r="O2181" t="inlineStr">
        <is>
          <t>N</t>
        </is>
      </c>
      <c r="P2181" t="inlineStr">
        <is>
          <t>S</t>
        </is>
      </c>
      <c r="Q2181" t="inlineStr">
        <is>
          <t>ZA</t>
        </is>
      </c>
      <c r="R2181" t="n">
        <v>0.21</v>
      </c>
      <c r="S2181" s="113" t="inlineStr">
        <is>
          <t>6C</t>
        </is>
      </c>
      <c r="T2181" t="n">
        <v>9.470000000000001</v>
      </c>
      <c r="U2181" t="inlineStr">
        <is>
          <t>LA RUCHE LOGISTIQUE</t>
        </is>
      </c>
      <c r="W2181" s="8">
        <f>IF(C2181&lt;&gt;2,"",IF(S2181="5X","5XK",IF(S2181="5Y","5YK",IF(S2181="6B","6BK",IF(S2181="6C","6CK","")))))</f>
        <v/>
      </c>
      <c r="X2181" s="8">
        <f>IF(S2181="6B",_xlfn.XLOOKUP(H2181,'Zoning 2shop'!A:A,'Zoning 2shop'!B:B),IF(S2181="6C",_xlfn.XLOOKUP(G2181,'Zoning 2shop'!C:C,'Zoning 2shop'!D:D),""))</f>
        <v/>
      </c>
      <c r="Y2181" s="112">
        <f>AB2181/Z2181</f>
        <v/>
      </c>
      <c r="Z2181" s="4">
        <f>T2181</f>
        <v/>
      </c>
      <c r="AA2181" s="4">
        <f>IF(OR(S2181="6C",S2181="6B",S2181="5X",S2181="5Y"),0.08,0.5)</f>
        <v/>
      </c>
      <c r="AB2181" s="4">
        <f>$AG$5/$AG$2*Z2181</f>
        <v/>
      </c>
      <c r="AC2181" s="19">
        <f>Z2181+AA2181</f>
        <v/>
      </c>
      <c r="AD2181" s="8">
        <f>IF(COUNTIF(Catégories!A:A,N2181)=0,"catégorie inconnue",LOOKUP(N2181,Catégories!A:A,Catégories!B:B))</f>
        <v/>
      </c>
      <c r="AE2181" s="21">
        <f>SUM(Z2181:AB2181)</f>
        <v/>
      </c>
    </row>
    <row r="2182" hidden="1" s="101">
      <c r="B2182" t="inlineStr">
        <is>
          <t>13624021</t>
        </is>
      </c>
      <c r="C2182" t="inlineStr">
        <is>
          <t>2</t>
        </is>
      </c>
      <c r="D2182" t="n">
        <v>46171</v>
      </c>
      <c r="E2182" t="inlineStr">
        <is>
          <t>90409</t>
        </is>
      </c>
      <c r="F2182" t="inlineStr">
        <is>
          <t>21320</t>
        </is>
      </c>
      <c r="G2182" t="inlineStr">
        <is>
          <t>DE</t>
        </is>
      </c>
      <c r="H2182" t="inlineStr">
        <is>
          <t>FR</t>
        </is>
      </c>
      <c r="I2182" t="inlineStr">
        <is>
          <t>117091</t>
        </is>
      </c>
      <c r="J2182" t="inlineStr">
        <is>
          <t>117091</t>
        </is>
      </c>
      <c r="K2182" t="inlineStr">
        <is>
          <t>999999</t>
        </is>
      </c>
      <c r="L2182" t="inlineStr">
        <is>
          <t>XT414673515TS</t>
        </is>
      </c>
      <c r="M2182" t="inlineStr">
        <is>
          <t>N</t>
        </is>
      </c>
      <c r="N2182" t="inlineStr">
        <is>
          <t>Transport</t>
        </is>
      </c>
      <c r="O2182" t="inlineStr">
        <is>
          <t>N</t>
        </is>
      </c>
      <c r="P2182" t="inlineStr">
        <is>
          <t>S</t>
        </is>
      </c>
      <c r="Q2182" t="inlineStr">
        <is>
          <t>ZA</t>
        </is>
      </c>
      <c r="R2182" t="n">
        <v>0.4</v>
      </c>
      <c r="S2182" s="113" t="inlineStr">
        <is>
          <t>6C</t>
        </is>
      </c>
      <c r="T2182" t="n">
        <v>5.33</v>
      </c>
      <c r="U2182" t="inlineStr">
        <is>
          <t>LA RUCHE LOGISTIQUE</t>
        </is>
      </c>
      <c r="W2182" s="8">
        <f>IF(C2182&lt;&gt;2,"",IF(S2182="5X","5XK",IF(S2182="5Y","5YK",IF(S2182="6B","6BK",IF(S2182="6C","6CK","")))))</f>
        <v/>
      </c>
      <c r="X2182" s="8">
        <f>IF(S2182="6B",_xlfn.XLOOKUP(H2182,'Zoning 2shop'!A:A,'Zoning 2shop'!B:B),IF(S2182="6C",_xlfn.XLOOKUP(G2182,'Zoning 2shop'!C:C,'Zoning 2shop'!D:D),""))</f>
        <v/>
      </c>
      <c r="Y2182" s="112">
        <f>AB2182/Z2182</f>
        <v/>
      </c>
      <c r="Z2182" s="4">
        <f>T2182</f>
        <v/>
      </c>
      <c r="AA2182" s="4">
        <f>IF(OR(S2182="6C",S2182="6B",S2182="5X",S2182="5Y"),0.08,0.5)</f>
        <v/>
      </c>
      <c r="AB2182" s="4">
        <f>$AG$5/$AG$2*Z2182</f>
        <v/>
      </c>
      <c r="AC2182" s="19">
        <f>Z2182+AA2182</f>
        <v/>
      </c>
      <c r="AD2182" s="8">
        <f>IF(COUNTIF(Catégories!A:A,N2182)=0,"catégorie inconnue",LOOKUP(N2182,Catégories!A:A,Catégories!B:B))</f>
        <v/>
      </c>
      <c r="AE2182" s="21">
        <f>SUM(Z2182:AB2182)</f>
        <v/>
      </c>
    </row>
    <row r="2183" hidden="1" s="101">
      <c r="B2183" t="inlineStr">
        <is>
          <t>13624021</t>
        </is>
      </c>
      <c r="C2183" t="inlineStr">
        <is>
          <t>2</t>
        </is>
      </c>
      <c r="D2183" t="n">
        <v>46171</v>
      </c>
      <c r="E2183" t="inlineStr">
        <is>
          <t>97337</t>
        </is>
      </c>
      <c r="F2183" t="inlineStr">
        <is>
          <t>21320</t>
        </is>
      </c>
      <c r="G2183" t="inlineStr">
        <is>
          <t>DE</t>
        </is>
      </c>
      <c r="H2183" t="inlineStr">
        <is>
          <t>FR</t>
        </is>
      </c>
      <c r="I2183" t="inlineStr">
        <is>
          <t>115746</t>
        </is>
      </c>
      <c r="J2183" t="inlineStr">
        <is>
          <t>115746</t>
        </is>
      </c>
      <c r="K2183" t="inlineStr">
        <is>
          <t>999999</t>
        </is>
      </c>
      <c r="L2183" t="inlineStr">
        <is>
          <t>XT414673569TS</t>
        </is>
      </c>
      <c r="M2183" t="inlineStr">
        <is>
          <t>N</t>
        </is>
      </c>
      <c r="N2183" t="inlineStr">
        <is>
          <t>Transport</t>
        </is>
      </c>
      <c r="O2183" t="inlineStr">
        <is>
          <t>N</t>
        </is>
      </c>
      <c r="P2183" t="inlineStr">
        <is>
          <t>S</t>
        </is>
      </c>
      <c r="Q2183" t="inlineStr">
        <is>
          <t>ZA</t>
        </is>
      </c>
      <c r="R2183" t="n">
        <v>0.67</v>
      </c>
      <c r="S2183" s="113" t="inlineStr">
        <is>
          <t>6C</t>
        </is>
      </c>
      <c r="T2183" t="n">
        <v>5.55</v>
      </c>
      <c r="U2183" t="inlineStr">
        <is>
          <t>LA RUCHE LOGISTIQUE</t>
        </is>
      </c>
      <c r="W2183" s="8">
        <f>IF(C2183&lt;&gt;2,"",IF(S2183="5X","5XK",IF(S2183="5Y","5YK",IF(S2183="6B","6BK",IF(S2183="6C","6CK","")))))</f>
        <v/>
      </c>
      <c r="X2183" s="8">
        <f>IF(S2183="6B",_xlfn.XLOOKUP(H2183,'Zoning 2shop'!A:A,'Zoning 2shop'!B:B),IF(S2183="6C",_xlfn.XLOOKUP(G2183,'Zoning 2shop'!C:C,'Zoning 2shop'!D:D),""))</f>
        <v/>
      </c>
      <c r="Y2183" s="112">
        <f>AB2183/Z2183</f>
        <v/>
      </c>
      <c r="Z2183" s="4">
        <f>T2183</f>
        <v/>
      </c>
      <c r="AA2183" s="4">
        <f>IF(OR(S2183="6C",S2183="6B",S2183="5X",S2183="5Y"),0.08,0.5)</f>
        <v/>
      </c>
      <c r="AB2183" s="4">
        <f>$AG$5/$AG$2*Z2183</f>
        <v/>
      </c>
      <c r="AC2183" s="19">
        <f>Z2183+AA2183</f>
        <v/>
      </c>
      <c r="AD2183" s="8">
        <f>IF(COUNTIF(Catégories!A:A,N2183)=0,"catégorie inconnue",LOOKUP(N2183,Catégories!A:A,Catégories!B:B))</f>
        <v/>
      </c>
      <c r="AE2183" s="21">
        <f>SUM(Z2183:AB2183)</f>
        <v/>
      </c>
    </row>
    <row r="2184" hidden="1" s="101">
      <c r="B2184" t="inlineStr">
        <is>
          <t>13624021</t>
        </is>
      </c>
      <c r="C2184" t="inlineStr">
        <is>
          <t>2</t>
        </is>
      </c>
      <c r="D2184" t="n">
        <v>46171</v>
      </c>
      <c r="E2184" t="inlineStr">
        <is>
          <t>38527</t>
        </is>
      </c>
      <c r="F2184" t="inlineStr">
        <is>
          <t>21320</t>
        </is>
      </c>
      <c r="G2184" t="inlineStr">
        <is>
          <t>DE</t>
        </is>
      </c>
      <c r="H2184" t="inlineStr">
        <is>
          <t>FR</t>
        </is>
      </c>
      <c r="I2184" t="inlineStr">
        <is>
          <t>112936</t>
        </is>
      </c>
      <c r="J2184" t="inlineStr">
        <is>
          <t>112936</t>
        </is>
      </c>
      <c r="K2184" t="inlineStr">
        <is>
          <t>999999</t>
        </is>
      </c>
      <c r="L2184" t="inlineStr">
        <is>
          <t>XT414673952TS</t>
        </is>
      </c>
      <c r="M2184" t="inlineStr">
        <is>
          <t>N</t>
        </is>
      </c>
      <c r="N2184" t="inlineStr">
        <is>
          <t>Transport</t>
        </is>
      </c>
      <c r="O2184" t="inlineStr">
        <is>
          <t>N</t>
        </is>
      </c>
      <c r="P2184" t="inlineStr">
        <is>
          <t>S</t>
        </is>
      </c>
      <c r="Q2184" t="inlineStr">
        <is>
          <t>ZA</t>
        </is>
      </c>
      <c r="R2184" t="n">
        <v>0.28</v>
      </c>
      <c r="S2184" s="113" t="inlineStr">
        <is>
          <t>6C</t>
        </is>
      </c>
      <c r="T2184" t="n">
        <v>5.33</v>
      </c>
      <c r="U2184" t="inlineStr">
        <is>
          <t>LA RUCHE LOGISTIQUE</t>
        </is>
      </c>
      <c r="W2184" s="8">
        <f>IF(C2184&lt;&gt;2,"",IF(S2184="5X","5XK",IF(S2184="5Y","5YK",IF(S2184="6B","6BK",IF(S2184="6C","6CK","")))))</f>
        <v/>
      </c>
      <c r="X2184" s="8">
        <f>IF(S2184="6B",_xlfn.XLOOKUP(H2184,'Zoning 2shop'!A:A,'Zoning 2shop'!B:B),IF(S2184="6C",_xlfn.XLOOKUP(G2184,'Zoning 2shop'!C:C,'Zoning 2shop'!D:D),""))</f>
        <v/>
      </c>
      <c r="Y2184" s="112">
        <f>AB2184/Z2184</f>
        <v/>
      </c>
      <c r="Z2184" s="4">
        <f>T2184</f>
        <v/>
      </c>
      <c r="AA2184" s="4">
        <f>IF(OR(S2184="6C",S2184="6B",S2184="5X",S2184="5Y"),0.08,0.5)</f>
        <v/>
      </c>
      <c r="AB2184" s="4">
        <f>$AG$5/$AG$2*Z2184</f>
        <v/>
      </c>
      <c r="AC2184" s="19">
        <f>Z2184+AA2184</f>
        <v/>
      </c>
      <c r="AD2184" s="8">
        <f>IF(COUNTIF(Catégories!A:A,N2184)=0,"catégorie inconnue",LOOKUP(N2184,Catégories!A:A,Catégories!B:B))</f>
        <v/>
      </c>
      <c r="AE2184" s="21">
        <f>SUM(Z2184:AB2184)</f>
        <v/>
      </c>
    </row>
    <row r="2185" hidden="1" s="101">
      <c r="B2185" t="inlineStr">
        <is>
          <t>13624021</t>
        </is>
      </c>
      <c r="C2185" t="inlineStr">
        <is>
          <t>2</t>
        </is>
      </c>
      <c r="D2185" t="n">
        <v>46171</v>
      </c>
      <c r="E2185" t="inlineStr">
        <is>
          <t>80538</t>
        </is>
      </c>
      <c r="F2185" t="inlineStr">
        <is>
          <t>21320</t>
        </is>
      </c>
      <c r="G2185" t="inlineStr">
        <is>
          <t>DE</t>
        </is>
      </c>
      <c r="H2185" t="inlineStr">
        <is>
          <t>FR</t>
        </is>
      </c>
      <c r="I2185" t="inlineStr">
        <is>
          <t>112602</t>
        </is>
      </c>
      <c r="J2185" t="inlineStr">
        <is>
          <t>112602</t>
        </is>
      </c>
      <c r="K2185" t="inlineStr">
        <is>
          <t>999999</t>
        </is>
      </c>
      <c r="L2185" t="inlineStr">
        <is>
          <t>XT414674105TS</t>
        </is>
      </c>
      <c r="M2185" t="inlineStr">
        <is>
          <t>N</t>
        </is>
      </c>
      <c r="N2185" t="inlineStr">
        <is>
          <t>Transport</t>
        </is>
      </c>
      <c r="O2185" t="inlineStr">
        <is>
          <t>N</t>
        </is>
      </c>
      <c r="P2185" t="inlineStr">
        <is>
          <t>S</t>
        </is>
      </c>
      <c r="Q2185" t="inlineStr">
        <is>
          <t>ZA</t>
        </is>
      </c>
      <c r="R2185" t="n">
        <v>0.22</v>
      </c>
      <c r="S2185" s="113" t="inlineStr">
        <is>
          <t>6C</t>
        </is>
      </c>
      <c r="T2185" t="n">
        <v>5.33</v>
      </c>
      <c r="U2185" t="inlineStr">
        <is>
          <t>LA RUCHE LOGISTIQUE</t>
        </is>
      </c>
      <c r="W2185" s="8">
        <f>IF(C2185&lt;&gt;2,"",IF(S2185="5X","5XK",IF(S2185="5Y","5YK",IF(S2185="6B","6BK",IF(S2185="6C","6CK","")))))</f>
        <v/>
      </c>
      <c r="X2185" s="8">
        <f>IF(S2185="6B",_xlfn.XLOOKUP(H2185,'Zoning 2shop'!A:A,'Zoning 2shop'!B:B),IF(S2185="6C",_xlfn.XLOOKUP(G2185,'Zoning 2shop'!C:C,'Zoning 2shop'!D:D),""))</f>
        <v/>
      </c>
      <c r="Y2185" s="112">
        <f>AB2185/Z2185</f>
        <v/>
      </c>
      <c r="Z2185" s="4">
        <f>T2185</f>
        <v/>
      </c>
      <c r="AA2185" s="4">
        <f>IF(OR(S2185="6C",S2185="6B",S2185="5X",S2185="5Y"),0.08,0.5)</f>
        <v/>
      </c>
      <c r="AB2185" s="4">
        <f>$AG$5/$AG$2*Z2185</f>
        <v/>
      </c>
      <c r="AC2185" s="19">
        <f>Z2185+AA2185</f>
        <v/>
      </c>
      <c r="AD2185" s="8">
        <f>IF(COUNTIF(Catégories!A:A,N2185)=0,"catégorie inconnue",LOOKUP(N2185,Catégories!A:A,Catégories!B:B))</f>
        <v/>
      </c>
      <c r="AE2185" s="21">
        <f>SUM(Z2185:AB2185)</f>
        <v/>
      </c>
    </row>
    <row r="2186" hidden="1" s="101">
      <c r="B2186" t="inlineStr">
        <is>
          <t>13624021</t>
        </is>
      </c>
      <c r="C2186" t="inlineStr">
        <is>
          <t>2</t>
        </is>
      </c>
      <c r="D2186" t="n">
        <v>46172</v>
      </c>
      <c r="E2186" t="inlineStr">
        <is>
          <t>47906</t>
        </is>
      </c>
      <c r="F2186" t="inlineStr">
        <is>
          <t>21320</t>
        </is>
      </c>
      <c r="G2186" t="inlineStr">
        <is>
          <t>DE</t>
        </is>
      </c>
      <c r="H2186" t="inlineStr">
        <is>
          <t>FR</t>
        </is>
      </c>
      <c r="I2186" t="inlineStr">
        <is>
          <t>114254</t>
        </is>
      </c>
      <c r="J2186" t="inlineStr">
        <is>
          <t>114254</t>
        </is>
      </c>
      <c r="K2186" t="inlineStr">
        <is>
          <t>999999</t>
        </is>
      </c>
      <c r="L2186" t="inlineStr">
        <is>
          <t>XT414676432TS</t>
        </is>
      </c>
      <c r="M2186" t="inlineStr">
        <is>
          <t>N</t>
        </is>
      </c>
      <c r="N2186" t="inlineStr">
        <is>
          <t>Transport</t>
        </is>
      </c>
      <c r="O2186" t="inlineStr">
        <is>
          <t>N</t>
        </is>
      </c>
      <c r="P2186" t="inlineStr">
        <is>
          <t>S</t>
        </is>
      </c>
      <c r="Q2186" t="inlineStr">
        <is>
          <t>ZA</t>
        </is>
      </c>
      <c r="R2186" t="n">
        <v>0.05</v>
      </c>
      <c r="S2186" s="113" t="inlineStr">
        <is>
          <t>6C</t>
        </is>
      </c>
      <c r="T2186" t="n">
        <v>5.33</v>
      </c>
      <c r="U2186" t="inlineStr">
        <is>
          <t>LA RUCHE LOGISTIQUE</t>
        </is>
      </c>
      <c r="W2186" s="8">
        <f>IF(C2186&lt;&gt;2,"",IF(S2186="5X","5XK",IF(S2186="5Y","5YK",IF(S2186="6B","6BK",IF(S2186="6C","6CK","")))))</f>
        <v/>
      </c>
      <c r="X2186" s="8">
        <f>IF(S2186="6B",_xlfn.XLOOKUP(H2186,'Zoning 2shop'!A:A,'Zoning 2shop'!B:B),IF(S2186="6C",_xlfn.XLOOKUP(G2186,'Zoning 2shop'!C:C,'Zoning 2shop'!D:D),""))</f>
        <v/>
      </c>
      <c r="Y2186" s="112">
        <f>AB2186/Z2186</f>
        <v/>
      </c>
      <c r="Z2186" s="4">
        <f>T2186</f>
        <v/>
      </c>
      <c r="AA2186" s="4">
        <f>IF(OR(S2186="6C",S2186="6B",S2186="5X",S2186="5Y"),0.08,0.5)</f>
        <v/>
      </c>
      <c r="AB2186" s="4">
        <f>$AG$5/$AG$2*Z2186</f>
        <v/>
      </c>
      <c r="AC2186" s="19">
        <f>Z2186+AA2186</f>
        <v/>
      </c>
      <c r="AD2186" s="8">
        <f>IF(COUNTIF(Catégories!A:A,N2186)=0,"catégorie inconnue",LOOKUP(N2186,Catégories!A:A,Catégories!B:B))</f>
        <v/>
      </c>
      <c r="AE2186" s="21">
        <f>SUM(Z2186:AB2186)</f>
        <v/>
      </c>
    </row>
    <row r="2187" hidden="1" s="101">
      <c r="B2187" t="inlineStr">
        <is>
          <t>13624021</t>
        </is>
      </c>
      <c r="C2187" t="inlineStr">
        <is>
          <t>2</t>
        </is>
      </c>
      <c r="D2187" t="n">
        <v>46172</v>
      </c>
      <c r="E2187" t="inlineStr">
        <is>
          <t>47906</t>
        </is>
      </c>
      <c r="F2187" t="inlineStr">
        <is>
          <t>21320</t>
        </is>
      </c>
      <c r="G2187" t="inlineStr">
        <is>
          <t>DE</t>
        </is>
      </c>
      <c r="H2187" t="inlineStr">
        <is>
          <t>FR</t>
        </is>
      </c>
      <c r="I2187" t="inlineStr">
        <is>
          <t>116230</t>
        </is>
      </c>
      <c r="J2187" t="inlineStr">
        <is>
          <t>116230</t>
        </is>
      </c>
      <c r="K2187" t="inlineStr">
        <is>
          <t>999999</t>
        </is>
      </c>
      <c r="L2187" t="inlineStr">
        <is>
          <t>XT414676517TS</t>
        </is>
      </c>
      <c r="M2187" t="inlineStr">
        <is>
          <t>N</t>
        </is>
      </c>
      <c r="N2187" t="inlineStr">
        <is>
          <t>Transport</t>
        </is>
      </c>
      <c r="O2187" t="inlineStr">
        <is>
          <t>N</t>
        </is>
      </c>
      <c r="P2187" t="inlineStr">
        <is>
          <t>S</t>
        </is>
      </c>
      <c r="Q2187" t="inlineStr">
        <is>
          <t>ZA</t>
        </is>
      </c>
      <c r="R2187" t="n">
        <v>0.63</v>
      </c>
      <c r="S2187" s="113" t="inlineStr">
        <is>
          <t>6C</t>
        </is>
      </c>
      <c r="T2187" t="n">
        <v>5.55</v>
      </c>
      <c r="U2187" t="inlineStr">
        <is>
          <t>LA RUCHE LOGISTIQUE</t>
        </is>
      </c>
      <c r="W2187" s="8">
        <f>IF(C2187&lt;&gt;2,"",IF(S2187="5X","5XK",IF(S2187="5Y","5YK",IF(S2187="6B","6BK",IF(S2187="6C","6CK","")))))</f>
        <v/>
      </c>
      <c r="X2187" s="8">
        <f>IF(S2187="6B",_xlfn.XLOOKUP(H2187,'Zoning 2shop'!A:A,'Zoning 2shop'!B:B),IF(S2187="6C",_xlfn.XLOOKUP(G2187,'Zoning 2shop'!C:C,'Zoning 2shop'!D:D),""))</f>
        <v/>
      </c>
      <c r="Y2187" s="112">
        <f>AB2187/Z2187</f>
        <v/>
      </c>
      <c r="Z2187" s="4">
        <f>T2187</f>
        <v/>
      </c>
      <c r="AA2187" s="4">
        <f>IF(OR(S2187="6C",S2187="6B",S2187="5X",S2187="5Y"),0.08,0.5)</f>
        <v/>
      </c>
      <c r="AB2187" s="4">
        <f>$AG$5/$AG$2*Z2187</f>
        <v/>
      </c>
      <c r="AC2187" s="19">
        <f>Z2187+AA2187</f>
        <v/>
      </c>
      <c r="AD2187" s="8">
        <f>IF(COUNTIF(Catégories!A:A,N2187)=0,"catégorie inconnue",LOOKUP(N2187,Catégories!A:A,Catégories!B:B))</f>
        <v/>
      </c>
      <c r="AE2187" s="21">
        <f>SUM(Z2187:AB2187)</f>
        <v/>
      </c>
    </row>
    <row r="2188" hidden="1" s="101">
      <c r="B2188" t="inlineStr">
        <is>
          <t>13624021</t>
        </is>
      </c>
      <c r="C2188" t="inlineStr">
        <is>
          <t>2</t>
        </is>
      </c>
      <c r="D2188" t="n">
        <v>46172</v>
      </c>
      <c r="E2188" t="inlineStr">
        <is>
          <t>90765</t>
        </is>
      </c>
      <c r="F2188" t="inlineStr">
        <is>
          <t>21320</t>
        </is>
      </c>
      <c r="G2188" t="inlineStr">
        <is>
          <t>DE</t>
        </is>
      </c>
      <c r="H2188" t="inlineStr">
        <is>
          <t>FR</t>
        </is>
      </c>
      <c r="I2188" t="inlineStr">
        <is>
          <t>113127</t>
        </is>
      </c>
      <c r="J2188" t="inlineStr">
        <is>
          <t>113127</t>
        </is>
      </c>
      <c r="K2188" t="inlineStr">
        <is>
          <t>999999</t>
        </is>
      </c>
      <c r="L2188" t="inlineStr">
        <is>
          <t>XT414678637TS</t>
        </is>
      </c>
      <c r="M2188" t="inlineStr">
        <is>
          <t>N</t>
        </is>
      </c>
      <c r="N2188" t="inlineStr">
        <is>
          <t>Transport</t>
        </is>
      </c>
      <c r="O2188" t="inlineStr">
        <is>
          <t>N</t>
        </is>
      </c>
      <c r="P2188" t="inlineStr">
        <is>
          <t>S</t>
        </is>
      </c>
      <c r="Q2188" t="inlineStr">
        <is>
          <t>ZA</t>
        </is>
      </c>
      <c r="R2188" t="n">
        <v>0.09</v>
      </c>
      <c r="S2188" s="113" t="inlineStr">
        <is>
          <t>6C</t>
        </is>
      </c>
      <c r="T2188" t="n">
        <v>5.33</v>
      </c>
      <c r="U2188" t="inlineStr">
        <is>
          <t>LA RUCHE LOGISTIQUE</t>
        </is>
      </c>
      <c r="W2188" s="8">
        <f>IF(C2188&lt;&gt;2,"",IF(S2188="5X","5XK",IF(S2188="5Y","5YK",IF(S2188="6B","6BK",IF(S2188="6C","6CK","")))))</f>
        <v/>
      </c>
      <c r="X2188" s="8">
        <f>IF(S2188="6B",_xlfn.XLOOKUP(H2188,'Zoning 2shop'!A:A,'Zoning 2shop'!B:B),IF(S2188="6C",_xlfn.XLOOKUP(G2188,'Zoning 2shop'!C:C,'Zoning 2shop'!D:D),""))</f>
        <v/>
      </c>
      <c r="Y2188" s="112">
        <f>AB2188/Z2188</f>
        <v/>
      </c>
      <c r="Z2188" s="4">
        <f>T2188</f>
        <v/>
      </c>
      <c r="AA2188" s="4">
        <f>IF(OR(S2188="6C",S2188="6B",S2188="5X",S2188="5Y"),0.08,0.5)</f>
        <v/>
      </c>
      <c r="AB2188" s="4">
        <f>$AG$5/$AG$2*Z2188</f>
        <v/>
      </c>
      <c r="AC2188" s="19">
        <f>Z2188+AA2188</f>
        <v/>
      </c>
      <c r="AD2188" s="8">
        <f>IF(COUNTIF(Catégories!A:A,N2188)=0,"catégorie inconnue",LOOKUP(N2188,Catégories!A:A,Catégories!B:B))</f>
        <v/>
      </c>
      <c r="AE2188" s="21">
        <f>SUM(Z2188:AB2188)</f>
        <v/>
      </c>
    </row>
    <row r="2189" hidden="1" s="101">
      <c r="B2189" t="inlineStr">
        <is>
          <t>13624021</t>
        </is>
      </c>
      <c r="C2189" t="inlineStr">
        <is>
          <t>2</t>
        </is>
      </c>
      <c r="D2189" t="n">
        <v>46172</v>
      </c>
      <c r="E2189" t="inlineStr">
        <is>
          <t>8501</t>
        </is>
      </c>
      <c r="F2189" t="inlineStr">
        <is>
          <t>21320</t>
        </is>
      </c>
      <c r="G2189" t="inlineStr">
        <is>
          <t>AT</t>
        </is>
      </c>
      <c r="H2189" t="inlineStr">
        <is>
          <t>FR</t>
        </is>
      </c>
      <c r="I2189" t="inlineStr">
        <is>
          <t>114852</t>
        </is>
      </c>
      <c r="J2189" t="inlineStr">
        <is>
          <t>114852</t>
        </is>
      </c>
      <c r="K2189" t="inlineStr">
        <is>
          <t>999999</t>
        </is>
      </c>
      <c r="L2189" t="inlineStr">
        <is>
          <t>XT414678699TS</t>
        </is>
      </c>
      <c r="M2189" t="inlineStr">
        <is>
          <t>N</t>
        </is>
      </c>
      <c r="N2189" t="inlineStr">
        <is>
          <t>Transport</t>
        </is>
      </c>
      <c r="O2189" t="inlineStr">
        <is>
          <t>N</t>
        </is>
      </c>
      <c r="P2189" t="inlineStr">
        <is>
          <t>S</t>
        </is>
      </c>
      <c r="Q2189" t="inlineStr">
        <is>
          <t>ZA</t>
        </is>
      </c>
      <c r="R2189" t="n">
        <v>0.11</v>
      </c>
      <c r="S2189" s="113" t="inlineStr">
        <is>
          <t>6C</t>
        </is>
      </c>
      <c r="T2189" t="n">
        <v>9.470000000000001</v>
      </c>
      <c r="U2189" t="inlineStr">
        <is>
          <t>LA RUCHE LOGISTIQUE</t>
        </is>
      </c>
      <c r="W2189" s="8">
        <f>IF(C2189&lt;&gt;2,"",IF(S2189="5X","5XK",IF(S2189="5Y","5YK",IF(S2189="6B","6BK",IF(S2189="6C","6CK","")))))</f>
        <v/>
      </c>
      <c r="X2189" s="8">
        <f>IF(S2189="6B",_xlfn.XLOOKUP(H2189,'Zoning 2shop'!A:A,'Zoning 2shop'!B:B),IF(S2189="6C",_xlfn.XLOOKUP(G2189,'Zoning 2shop'!C:C,'Zoning 2shop'!D:D),""))</f>
        <v/>
      </c>
      <c r="Y2189" s="112">
        <f>AB2189/Z2189</f>
        <v/>
      </c>
      <c r="Z2189" s="4">
        <f>T2189</f>
        <v/>
      </c>
      <c r="AA2189" s="4">
        <f>IF(OR(S2189="6C",S2189="6B",S2189="5X",S2189="5Y"),0.08,0.5)</f>
        <v/>
      </c>
      <c r="AB2189" s="4">
        <f>$AG$5/$AG$2*Z2189</f>
        <v/>
      </c>
      <c r="AC2189" s="19">
        <f>Z2189+AA2189</f>
        <v/>
      </c>
      <c r="AD2189" s="8">
        <f>IF(COUNTIF(Catégories!A:A,N2189)=0,"catégorie inconnue",LOOKUP(N2189,Catégories!A:A,Catégories!B:B))</f>
        <v/>
      </c>
      <c r="AE2189" s="21">
        <f>SUM(Z2189:AB2189)</f>
        <v/>
      </c>
    </row>
    <row r="2190" hidden="1" s="101">
      <c r="B2190" t="inlineStr">
        <is>
          <t>13624021</t>
        </is>
      </c>
      <c r="C2190" t="inlineStr">
        <is>
          <t>2</t>
        </is>
      </c>
      <c r="D2190" t="n">
        <v>46172</v>
      </c>
      <c r="E2190" t="inlineStr">
        <is>
          <t>55124</t>
        </is>
      </c>
      <c r="F2190" t="inlineStr">
        <is>
          <t>21320</t>
        </is>
      </c>
      <c r="G2190" t="inlineStr">
        <is>
          <t>DE</t>
        </is>
      </c>
      <c r="H2190" t="inlineStr">
        <is>
          <t>FR</t>
        </is>
      </c>
      <c r="I2190" t="inlineStr">
        <is>
          <t>117043</t>
        </is>
      </c>
      <c r="J2190" t="inlineStr">
        <is>
          <t>117043</t>
        </is>
      </c>
      <c r="K2190" t="inlineStr">
        <is>
          <t>999999</t>
        </is>
      </c>
      <c r="L2190" t="inlineStr">
        <is>
          <t>XT414679028TS</t>
        </is>
      </c>
      <c r="M2190" t="inlineStr">
        <is>
          <t>N</t>
        </is>
      </c>
      <c r="N2190" t="inlineStr">
        <is>
          <t>Transport</t>
        </is>
      </c>
      <c r="O2190" t="inlineStr">
        <is>
          <t>N</t>
        </is>
      </c>
      <c r="P2190" t="inlineStr">
        <is>
          <t>S</t>
        </is>
      </c>
      <c r="Q2190" t="inlineStr">
        <is>
          <t>ZA</t>
        </is>
      </c>
      <c r="R2190" t="n">
        <v>0.53</v>
      </c>
      <c r="S2190" s="113" t="inlineStr">
        <is>
          <t>6C</t>
        </is>
      </c>
      <c r="T2190" t="n">
        <v>5.55</v>
      </c>
      <c r="U2190" t="inlineStr">
        <is>
          <t>LA RUCHE LOGISTIQUE</t>
        </is>
      </c>
      <c r="W2190" s="8">
        <f>IF(C2190&lt;&gt;2,"",IF(S2190="5X","5XK",IF(S2190="5Y","5YK",IF(S2190="6B","6BK",IF(S2190="6C","6CK","")))))</f>
        <v/>
      </c>
      <c r="X2190" s="8">
        <f>IF(S2190="6B",_xlfn.XLOOKUP(H2190,'Zoning 2shop'!A:A,'Zoning 2shop'!B:B),IF(S2190="6C",_xlfn.XLOOKUP(G2190,'Zoning 2shop'!C:C,'Zoning 2shop'!D:D),""))</f>
        <v/>
      </c>
      <c r="Y2190" s="112">
        <f>AB2190/Z2190</f>
        <v/>
      </c>
      <c r="Z2190" s="4">
        <f>T2190</f>
        <v/>
      </c>
      <c r="AA2190" s="4">
        <f>IF(OR(S2190="6C",S2190="6B",S2190="5X",S2190="5Y"),0.08,0.5)</f>
        <v/>
      </c>
      <c r="AB2190" s="4">
        <f>$AG$5/$AG$2*Z2190</f>
        <v/>
      </c>
      <c r="AC2190" s="19">
        <f>Z2190+AA2190</f>
        <v/>
      </c>
      <c r="AD2190" s="8">
        <f>IF(COUNTIF(Catégories!A:A,N2190)=0,"catégorie inconnue",LOOKUP(N2190,Catégories!A:A,Catégories!B:B))</f>
        <v/>
      </c>
      <c r="AE2190" s="21">
        <f>SUM(Z2190:AB2190)</f>
        <v/>
      </c>
    </row>
    <row r="2191" hidden="1" s="101">
      <c r="B2191" t="inlineStr">
        <is>
          <t>13624021</t>
        </is>
      </c>
      <c r="C2191" t="inlineStr">
        <is>
          <t>2</t>
        </is>
      </c>
      <c r="D2191" t="n">
        <v>46172</v>
      </c>
      <c r="E2191" t="inlineStr">
        <is>
          <t>9880</t>
        </is>
      </c>
      <c r="F2191" t="inlineStr">
        <is>
          <t>21320</t>
        </is>
      </c>
      <c r="G2191" t="inlineStr">
        <is>
          <t>BE</t>
        </is>
      </c>
      <c r="H2191" t="inlineStr">
        <is>
          <t>FR</t>
        </is>
      </c>
      <c r="I2191" t="inlineStr">
        <is>
          <t>115493</t>
        </is>
      </c>
      <c r="J2191" t="inlineStr">
        <is>
          <t>115493</t>
        </is>
      </c>
      <c r="K2191" t="inlineStr">
        <is>
          <t>999999</t>
        </is>
      </c>
      <c r="L2191" t="inlineStr">
        <is>
          <t>XT414680193TS</t>
        </is>
      </c>
      <c r="M2191" t="inlineStr">
        <is>
          <t>N</t>
        </is>
      </c>
      <c r="N2191" t="inlineStr">
        <is>
          <t>Transport</t>
        </is>
      </c>
      <c r="O2191" t="inlineStr">
        <is>
          <t>N</t>
        </is>
      </c>
      <c r="P2191" t="inlineStr">
        <is>
          <t>S</t>
        </is>
      </c>
      <c r="Q2191" t="inlineStr">
        <is>
          <t>ZA</t>
        </is>
      </c>
      <c r="R2191" t="n">
        <v>0.22</v>
      </c>
      <c r="S2191" s="113" t="inlineStr">
        <is>
          <t>6C</t>
        </is>
      </c>
      <c r="T2191" t="n">
        <v>4.84</v>
      </c>
      <c r="U2191" t="inlineStr">
        <is>
          <t>LA RUCHE LOGISTIQUE</t>
        </is>
      </c>
      <c r="W2191" s="8">
        <f>IF(C2191&lt;&gt;2,"",IF(S2191="5X","5XK",IF(S2191="5Y","5YK",IF(S2191="6B","6BK",IF(S2191="6C","6CK","")))))</f>
        <v/>
      </c>
      <c r="X2191" s="8">
        <f>IF(S2191="6B",_xlfn.XLOOKUP(H2191,'Zoning 2shop'!A:A,'Zoning 2shop'!B:B),IF(S2191="6C",_xlfn.XLOOKUP(G2191,'Zoning 2shop'!C:C,'Zoning 2shop'!D:D),""))</f>
        <v/>
      </c>
      <c r="Y2191" s="112">
        <f>AB2191/Z2191</f>
        <v/>
      </c>
      <c r="Z2191" s="4">
        <f>T2191</f>
        <v/>
      </c>
      <c r="AA2191" s="4">
        <f>IF(OR(S2191="6C",S2191="6B",S2191="5X",S2191="5Y"),0.08,0.5)</f>
        <v/>
      </c>
      <c r="AB2191" s="4">
        <f>$AG$5/$AG$2*Z2191</f>
        <v/>
      </c>
      <c r="AC2191" s="19">
        <f>Z2191+AA2191</f>
        <v/>
      </c>
      <c r="AD2191" s="8">
        <f>IF(COUNTIF(Catégories!A:A,N2191)=0,"catégorie inconnue",LOOKUP(N2191,Catégories!A:A,Catégories!B:B))</f>
        <v/>
      </c>
      <c r="AE2191" s="21">
        <f>SUM(Z2191:AB2191)</f>
        <v/>
      </c>
    </row>
    <row r="2192" hidden="1" s="101">
      <c r="B2192" t="inlineStr">
        <is>
          <t>13624021</t>
        </is>
      </c>
      <c r="C2192" t="inlineStr">
        <is>
          <t>2</t>
        </is>
      </c>
      <c r="D2192" t="n">
        <v>46172</v>
      </c>
      <c r="E2192" t="inlineStr">
        <is>
          <t>31620</t>
        </is>
      </c>
      <c r="F2192" t="inlineStr">
        <is>
          <t>21320</t>
        </is>
      </c>
      <c r="G2192" t="inlineStr">
        <is>
          <t>ES</t>
        </is>
      </c>
      <c r="H2192" t="inlineStr">
        <is>
          <t>FR</t>
        </is>
      </c>
      <c r="I2192" t="inlineStr">
        <is>
          <t>118145</t>
        </is>
      </c>
      <c r="J2192" t="inlineStr">
        <is>
          <t>118145</t>
        </is>
      </c>
      <c r="K2192" t="inlineStr">
        <is>
          <t>999999</t>
        </is>
      </c>
      <c r="L2192" t="inlineStr">
        <is>
          <t>XT414682101TS</t>
        </is>
      </c>
      <c r="M2192" t="inlineStr">
        <is>
          <t>N</t>
        </is>
      </c>
      <c r="N2192" t="inlineStr">
        <is>
          <t>Transport</t>
        </is>
      </c>
      <c r="O2192" t="inlineStr">
        <is>
          <t>N</t>
        </is>
      </c>
      <c r="P2192" t="inlineStr">
        <is>
          <t>S</t>
        </is>
      </c>
      <c r="Q2192" t="inlineStr">
        <is>
          <t>ZA</t>
        </is>
      </c>
      <c r="R2192" t="n">
        <v>0.41</v>
      </c>
      <c r="S2192" s="113" t="inlineStr">
        <is>
          <t>6C</t>
        </is>
      </c>
      <c r="T2192" t="n">
        <v>6.4</v>
      </c>
      <c r="U2192" t="inlineStr">
        <is>
          <t>LA RUCHE LOGISTIQUE</t>
        </is>
      </c>
      <c r="W2192" s="8">
        <f>IF(C2192&lt;&gt;2,"",IF(S2192="5X","5XK",IF(S2192="5Y","5YK",IF(S2192="6B","6BK",IF(S2192="6C","6CK","")))))</f>
        <v/>
      </c>
      <c r="X2192" s="8">
        <f>IF(S2192="6B",_xlfn.XLOOKUP(H2192,'Zoning 2shop'!A:A,'Zoning 2shop'!B:B),IF(S2192="6C",_xlfn.XLOOKUP(G2192,'Zoning 2shop'!C:C,'Zoning 2shop'!D:D),""))</f>
        <v/>
      </c>
      <c r="Y2192" s="112">
        <f>AB2192/Z2192</f>
        <v/>
      </c>
      <c r="Z2192" s="4">
        <f>T2192</f>
        <v/>
      </c>
      <c r="AA2192" s="4">
        <f>IF(OR(S2192="6C",S2192="6B",S2192="5X",S2192="5Y"),0.08,0.5)</f>
        <v/>
      </c>
      <c r="AB2192" s="4">
        <f>$AG$5/$AG$2*Z2192</f>
        <v/>
      </c>
      <c r="AC2192" s="19">
        <f>Z2192+AA2192</f>
        <v/>
      </c>
      <c r="AD2192" s="8">
        <f>IF(COUNTIF(Catégories!A:A,N2192)=0,"catégorie inconnue",LOOKUP(N2192,Catégories!A:A,Catégories!B:B))</f>
        <v/>
      </c>
      <c r="AE2192" s="21">
        <f>SUM(Z2192:AB2192)</f>
        <v/>
      </c>
    </row>
    <row r="2193" hidden="1" s="101">
      <c r="B2193" t="inlineStr">
        <is>
          <t>13624021</t>
        </is>
      </c>
      <c r="C2193" t="inlineStr">
        <is>
          <t>2</t>
        </is>
      </c>
      <c r="D2193" t="n">
        <v>46172</v>
      </c>
      <c r="E2193" t="inlineStr">
        <is>
          <t>06217</t>
        </is>
      </c>
      <c r="F2193" t="inlineStr">
        <is>
          <t>21320</t>
        </is>
      </c>
      <c r="G2193" t="inlineStr">
        <is>
          <t>DE</t>
        </is>
      </c>
      <c r="H2193" t="inlineStr">
        <is>
          <t>FR</t>
        </is>
      </c>
      <c r="I2193" t="inlineStr">
        <is>
          <t>116844</t>
        </is>
      </c>
      <c r="J2193" t="inlineStr">
        <is>
          <t>116844</t>
        </is>
      </c>
      <c r="K2193" t="inlineStr">
        <is>
          <t>999999</t>
        </is>
      </c>
      <c r="L2193" t="inlineStr">
        <is>
          <t>XT414682319TS</t>
        </is>
      </c>
      <c r="M2193" t="inlineStr">
        <is>
          <t>N</t>
        </is>
      </c>
      <c r="N2193" t="inlineStr">
        <is>
          <t>Transport</t>
        </is>
      </c>
      <c r="O2193" t="inlineStr">
        <is>
          <t>N</t>
        </is>
      </c>
      <c r="P2193" t="inlineStr">
        <is>
          <t>S</t>
        </is>
      </c>
      <c r="Q2193" t="inlineStr">
        <is>
          <t>ZA</t>
        </is>
      </c>
      <c r="R2193" t="n">
        <v>0.36</v>
      </c>
      <c r="S2193" s="113" t="inlineStr">
        <is>
          <t>6C</t>
        </is>
      </c>
      <c r="T2193" t="n">
        <v>5.33</v>
      </c>
      <c r="U2193" t="inlineStr">
        <is>
          <t>LA RUCHE LOGISTIQUE</t>
        </is>
      </c>
      <c r="W2193" s="8">
        <f>IF(C2193&lt;&gt;2,"",IF(S2193="5X","5XK",IF(S2193="5Y","5YK",IF(S2193="6B","6BK",IF(S2193="6C","6CK","")))))</f>
        <v/>
      </c>
      <c r="X2193" s="8">
        <f>IF(S2193="6B",_xlfn.XLOOKUP(H2193,'Zoning 2shop'!A:A,'Zoning 2shop'!B:B),IF(S2193="6C",_xlfn.XLOOKUP(G2193,'Zoning 2shop'!C:C,'Zoning 2shop'!D:D),""))</f>
        <v/>
      </c>
      <c r="Y2193" s="112">
        <f>AB2193/Z2193</f>
        <v/>
      </c>
      <c r="Z2193" s="4">
        <f>T2193</f>
        <v/>
      </c>
      <c r="AA2193" s="4">
        <f>IF(OR(S2193="6C",S2193="6B",S2193="5X",S2193="5Y"),0.08,0.5)</f>
        <v/>
      </c>
      <c r="AB2193" s="4">
        <f>$AG$5/$AG$2*Z2193</f>
        <v/>
      </c>
      <c r="AC2193" s="19">
        <f>Z2193+AA2193</f>
        <v/>
      </c>
      <c r="AD2193" s="8">
        <f>IF(COUNTIF(Catégories!A:A,N2193)=0,"catégorie inconnue",LOOKUP(N2193,Catégories!A:A,Catégories!B:B))</f>
        <v/>
      </c>
      <c r="AE2193" s="21">
        <f>SUM(Z2193:AB2193)</f>
        <v/>
      </c>
    </row>
    <row r="2194" hidden="1" s="101">
      <c r="B2194" t="inlineStr">
        <is>
          <t>13624021</t>
        </is>
      </c>
      <c r="C2194" t="inlineStr">
        <is>
          <t>2</t>
        </is>
      </c>
      <c r="D2194" t="n">
        <v>46172</v>
      </c>
      <c r="E2194" t="inlineStr">
        <is>
          <t>55129</t>
        </is>
      </c>
      <c r="F2194" t="inlineStr">
        <is>
          <t>21320</t>
        </is>
      </c>
      <c r="G2194" t="inlineStr">
        <is>
          <t>DE</t>
        </is>
      </c>
      <c r="H2194" t="inlineStr">
        <is>
          <t>FR</t>
        </is>
      </c>
      <c r="I2194" t="inlineStr">
        <is>
          <t>115086</t>
        </is>
      </c>
      <c r="J2194" t="inlineStr">
        <is>
          <t>115086</t>
        </is>
      </c>
      <c r="K2194" t="inlineStr">
        <is>
          <t>999999</t>
        </is>
      </c>
      <c r="L2194" t="inlineStr">
        <is>
          <t>XT414683040TS</t>
        </is>
      </c>
      <c r="M2194" t="inlineStr">
        <is>
          <t>N</t>
        </is>
      </c>
      <c r="N2194" t="inlineStr">
        <is>
          <t>Transport</t>
        </is>
      </c>
      <c r="O2194" t="inlineStr">
        <is>
          <t>N</t>
        </is>
      </c>
      <c r="P2194" t="inlineStr">
        <is>
          <t>S</t>
        </is>
      </c>
      <c r="Q2194" t="inlineStr">
        <is>
          <t>ZA</t>
        </is>
      </c>
      <c r="R2194" t="n">
        <v>0.46</v>
      </c>
      <c r="S2194" s="113" t="inlineStr">
        <is>
          <t>6C</t>
        </is>
      </c>
      <c r="T2194" t="n">
        <v>5.33</v>
      </c>
      <c r="U2194" t="inlineStr">
        <is>
          <t>LA RUCHE LOGISTIQUE</t>
        </is>
      </c>
      <c r="W2194" s="8">
        <f>IF(C2194&lt;&gt;2,"",IF(S2194="5X","5XK",IF(S2194="5Y","5YK",IF(S2194="6B","6BK",IF(S2194="6C","6CK","")))))</f>
        <v/>
      </c>
      <c r="X2194" s="8">
        <f>IF(S2194="6B",_xlfn.XLOOKUP(H2194,'Zoning 2shop'!A:A,'Zoning 2shop'!B:B),IF(S2194="6C",_xlfn.XLOOKUP(G2194,'Zoning 2shop'!C:C,'Zoning 2shop'!D:D),""))</f>
        <v/>
      </c>
      <c r="Y2194" s="112">
        <f>AB2194/Z2194</f>
        <v/>
      </c>
      <c r="Z2194" s="4">
        <f>T2194</f>
        <v/>
      </c>
      <c r="AA2194" s="4">
        <f>IF(OR(S2194="6C",S2194="6B",S2194="5X",S2194="5Y"),0.08,0.5)</f>
        <v/>
      </c>
      <c r="AB2194" s="4">
        <f>$AG$5/$AG$2*Z2194</f>
        <v/>
      </c>
      <c r="AC2194" s="19">
        <f>Z2194+AA2194</f>
        <v/>
      </c>
      <c r="AD2194" s="8">
        <f>IF(COUNTIF(Catégories!A:A,N2194)=0,"catégorie inconnue",LOOKUP(N2194,Catégories!A:A,Catégories!B:B))</f>
        <v/>
      </c>
      <c r="AE2194" s="21">
        <f>SUM(Z2194:AB2194)</f>
        <v/>
      </c>
    </row>
    <row r="2195" hidden="1" s="101">
      <c r="B2195" t="inlineStr">
        <is>
          <t>13624021</t>
        </is>
      </c>
      <c r="C2195" t="inlineStr">
        <is>
          <t>2</t>
        </is>
      </c>
      <c r="D2195" t="n">
        <v>46172</v>
      </c>
      <c r="E2195" t="inlineStr">
        <is>
          <t>15517</t>
        </is>
      </c>
      <c r="F2195" t="inlineStr">
        <is>
          <t>21320</t>
        </is>
      </c>
      <c r="G2195" t="inlineStr">
        <is>
          <t>DE</t>
        </is>
      </c>
      <c r="H2195" t="inlineStr">
        <is>
          <t>FR</t>
        </is>
      </c>
      <c r="I2195" t="inlineStr">
        <is>
          <t>115810</t>
        </is>
      </c>
      <c r="J2195" t="inlineStr">
        <is>
          <t>115810</t>
        </is>
      </c>
      <c r="K2195" t="inlineStr">
        <is>
          <t>999999</t>
        </is>
      </c>
      <c r="L2195" t="inlineStr">
        <is>
          <t>XT414683481TS</t>
        </is>
      </c>
      <c r="M2195" t="inlineStr">
        <is>
          <t>N</t>
        </is>
      </c>
      <c r="N2195" t="inlineStr">
        <is>
          <t>Transport</t>
        </is>
      </c>
      <c r="O2195" t="inlineStr">
        <is>
          <t>N</t>
        </is>
      </c>
      <c r="P2195" t="inlineStr">
        <is>
          <t>S</t>
        </is>
      </c>
      <c r="Q2195" t="inlineStr">
        <is>
          <t>ZA</t>
        </is>
      </c>
      <c r="R2195" t="n">
        <v>0.42</v>
      </c>
      <c r="S2195" s="113" t="inlineStr">
        <is>
          <t>6C</t>
        </is>
      </c>
      <c r="T2195" t="n">
        <v>5.33</v>
      </c>
      <c r="U2195" t="inlineStr">
        <is>
          <t>LA RUCHE LOGISTIQUE</t>
        </is>
      </c>
      <c r="W2195" s="8">
        <f>IF(C2195&lt;&gt;2,"",IF(S2195="5X","5XK",IF(S2195="5Y","5YK",IF(S2195="6B","6BK",IF(S2195="6C","6CK","")))))</f>
        <v/>
      </c>
      <c r="X2195" s="8">
        <f>IF(S2195="6B",_xlfn.XLOOKUP(H2195,'Zoning 2shop'!A:A,'Zoning 2shop'!B:B),IF(S2195="6C",_xlfn.XLOOKUP(G2195,'Zoning 2shop'!C:C,'Zoning 2shop'!D:D),""))</f>
        <v/>
      </c>
      <c r="Y2195" s="112">
        <f>AB2195/Z2195</f>
        <v/>
      </c>
      <c r="Z2195" s="4">
        <f>T2195</f>
        <v/>
      </c>
      <c r="AA2195" s="4">
        <f>IF(OR(S2195="6C",S2195="6B",S2195="5X",S2195="5Y"),0.08,0.5)</f>
        <v/>
      </c>
      <c r="AB2195" s="4">
        <f>$AG$5/$AG$2*Z2195</f>
        <v/>
      </c>
      <c r="AC2195" s="19">
        <f>Z2195+AA2195</f>
        <v/>
      </c>
      <c r="AD2195" s="8">
        <f>IF(COUNTIF(Catégories!A:A,N2195)=0,"catégorie inconnue",LOOKUP(N2195,Catégories!A:A,Catégories!B:B))</f>
        <v/>
      </c>
      <c r="AE2195" s="21">
        <f>SUM(Z2195:AB2195)</f>
        <v/>
      </c>
    </row>
    <row r="2196" hidden="1" s="101">
      <c r="B2196" t="inlineStr">
        <is>
          <t>13624021</t>
        </is>
      </c>
      <c r="C2196" t="inlineStr">
        <is>
          <t>2</t>
        </is>
      </c>
      <c r="D2196" t="n">
        <v>46172</v>
      </c>
      <c r="E2196" t="inlineStr">
        <is>
          <t>28021</t>
        </is>
      </c>
      <c r="F2196" t="inlineStr">
        <is>
          <t>21320</t>
        </is>
      </c>
      <c r="G2196" t="inlineStr">
        <is>
          <t>ES</t>
        </is>
      </c>
      <c r="H2196" t="inlineStr">
        <is>
          <t>FR</t>
        </is>
      </c>
      <c r="I2196" t="inlineStr">
        <is>
          <t>111705</t>
        </is>
      </c>
      <c r="J2196" t="inlineStr">
        <is>
          <t>111705</t>
        </is>
      </c>
      <c r="K2196" t="inlineStr">
        <is>
          <t>999999</t>
        </is>
      </c>
      <c r="L2196" t="inlineStr">
        <is>
          <t>XT414684694TS</t>
        </is>
      </c>
      <c r="M2196" t="inlineStr">
        <is>
          <t>N</t>
        </is>
      </c>
      <c r="N2196" t="inlineStr">
        <is>
          <t>Transport</t>
        </is>
      </c>
      <c r="O2196" t="inlineStr">
        <is>
          <t>N</t>
        </is>
      </c>
      <c r="P2196" t="inlineStr">
        <is>
          <t>S</t>
        </is>
      </c>
      <c r="Q2196" t="inlineStr">
        <is>
          <t>ZA</t>
        </is>
      </c>
      <c r="R2196" t="n">
        <v>0.13</v>
      </c>
      <c r="S2196" s="113" t="inlineStr">
        <is>
          <t>6C</t>
        </is>
      </c>
      <c r="T2196" t="n">
        <v>6.4</v>
      </c>
      <c r="U2196" t="inlineStr">
        <is>
          <t>LA RUCHE LOGISTIQUE</t>
        </is>
      </c>
      <c r="W2196" s="8">
        <f>IF(C2196&lt;&gt;2,"",IF(S2196="5X","5XK",IF(S2196="5Y","5YK",IF(S2196="6B","6BK",IF(S2196="6C","6CK","")))))</f>
        <v/>
      </c>
      <c r="X2196" s="8">
        <f>IF(S2196="6B",_xlfn.XLOOKUP(H2196,'Zoning 2shop'!A:A,'Zoning 2shop'!B:B),IF(S2196="6C",_xlfn.XLOOKUP(G2196,'Zoning 2shop'!C:C,'Zoning 2shop'!D:D),""))</f>
        <v/>
      </c>
      <c r="Y2196" s="112">
        <f>AB2196/Z2196</f>
        <v/>
      </c>
      <c r="Z2196" s="4">
        <f>T2196</f>
        <v/>
      </c>
      <c r="AA2196" s="4">
        <f>IF(OR(S2196="6C",S2196="6B",S2196="5X",S2196="5Y"),0.08,0.5)</f>
        <v/>
      </c>
      <c r="AB2196" s="4">
        <f>$AG$5/$AG$2*Z2196</f>
        <v/>
      </c>
      <c r="AC2196" s="19">
        <f>Z2196+AA2196</f>
        <v/>
      </c>
      <c r="AD2196" s="8">
        <f>IF(COUNTIF(Catégories!A:A,N2196)=0,"catégorie inconnue",LOOKUP(N2196,Catégories!A:A,Catégories!B:B))</f>
        <v/>
      </c>
      <c r="AE2196" s="21">
        <f>SUM(Z2196:AB2196)</f>
        <v/>
      </c>
    </row>
    <row r="2197" hidden="1" s="101">
      <c r="B2197" t="inlineStr">
        <is>
          <t>13624021</t>
        </is>
      </c>
      <c r="C2197" t="inlineStr">
        <is>
          <t>2</t>
        </is>
      </c>
      <c r="D2197" t="n">
        <v>46172</v>
      </c>
      <c r="E2197" t="inlineStr">
        <is>
          <t>2830</t>
        </is>
      </c>
      <c r="F2197" t="inlineStr">
        <is>
          <t>21320</t>
        </is>
      </c>
      <c r="G2197" t="inlineStr">
        <is>
          <t>DK</t>
        </is>
      </c>
      <c r="H2197" t="inlineStr">
        <is>
          <t>FR</t>
        </is>
      </c>
      <c r="I2197" t="inlineStr">
        <is>
          <t>114473</t>
        </is>
      </c>
      <c r="J2197" t="inlineStr">
        <is>
          <t>114473</t>
        </is>
      </c>
      <c r="K2197" t="inlineStr">
        <is>
          <t>999999</t>
        </is>
      </c>
      <c r="L2197" t="inlineStr">
        <is>
          <t>XT414685332TS</t>
        </is>
      </c>
      <c r="M2197" t="inlineStr">
        <is>
          <t>N</t>
        </is>
      </c>
      <c r="N2197" t="inlineStr">
        <is>
          <t>Transport</t>
        </is>
      </c>
      <c r="O2197" t="inlineStr">
        <is>
          <t>N</t>
        </is>
      </c>
      <c r="P2197" t="inlineStr">
        <is>
          <t>S</t>
        </is>
      </c>
      <c r="Q2197" t="inlineStr">
        <is>
          <t>ZA</t>
        </is>
      </c>
      <c r="R2197" t="n">
        <v>0.44</v>
      </c>
      <c r="S2197" s="113" t="inlineStr">
        <is>
          <t>6C</t>
        </is>
      </c>
      <c r="T2197" t="n">
        <v>9.470000000000001</v>
      </c>
      <c r="U2197" t="inlineStr">
        <is>
          <t>LA RUCHE LOGISTIQUE</t>
        </is>
      </c>
      <c r="W2197" s="8">
        <f>IF(C2197&lt;&gt;2,"",IF(S2197="5X","5XK",IF(S2197="5Y","5YK",IF(S2197="6B","6BK",IF(S2197="6C","6CK","")))))</f>
        <v/>
      </c>
      <c r="X2197" s="8">
        <f>IF(S2197="6B",_xlfn.XLOOKUP(H2197,'Zoning 2shop'!A:A,'Zoning 2shop'!B:B),IF(S2197="6C",_xlfn.XLOOKUP(G2197,'Zoning 2shop'!C:C,'Zoning 2shop'!D:D),""))</f>
        <v/>
      </c>
      <c r="Y2197" s="112">
        <f>AB2197/Z2197</f>
        <v/>
      </c>
      <c r="Z2197" s="4">
        <f>T2197</f>
        <v/>
      </c>
      <c r="AA2197" s="4">
        <f>IF(OR(S2197="6C",S2197="6B",S2197="5X",S2197="5Y"),0.08,0.5)</f>
        <v/>
      </c>
      <c r="AB2197" s="4">
        <f>$AG$5/$AG$2*Z2197</f>
        <v/>
      </c>
      <c r="AC2197" s="19">
        <f>Z2197+AA2197</f>
        <v/>
      </c>
      <c r="AD2197" s="8">
        <f>IF(COUNTIF(Catégories!A:A,N2197)=0,"catégorie inconnue",LOOKUP(N2197,Catégories!A:A,Catégories!B:B))</f>
        <v/>
      </c>
      <c r="AE2197" s="21">
        <f>SUM(Z2197:AB2197)</f>
        <v/>
      </c>
    </row>
    <row r="2198" hidden="1" s="101">
      <c r="B2198" t="inlineStr">
        <is>
          <t>13624021</t>
        </is>
      </c>
      <c r="C2198" t="inlineStr">
        <is>
          <t>2</t>
        </is>
      </c>
      <c r="D2198" t="n">
        <v>46172</v>
      </c>
      <c r="E2198" t="inlineStr">
        <is>
          <t>81479</t>
        </is>
      </c>
      <c r="F2198" t="inlineStr">
        <is>
          <t>21320</t>
        </is>
      </c>
      <c r="G2198" t="inlineStr">
        <is>
          <t>DE</t>
        </is>
      </c>
      <c r="H2198" t="inlineStr">
        <is>
          <t>FR</t>
        </is>
      </c>
      <c r="I2198" t="inlineStr">
        <is>
          <t>115666</t>
        </is>
      </c>
      <c r="J2198" t="inlineStr">
        <is>
          <t>115666</t>
        </is>
      </c>
      <c r="K2198" t="inlineStr">
        <is>
          <t>999999</t>
        </is>
      </c>
      <c r="L2198" t="inlineStr">
        <is>
          <t>XT414685862TS</t>
        </is>
      </c>
      <c r="M2198" t="inlineStr">
        <is>
          <t>N</t>
        </is>
      </c>
      <c r="N2198" t="inlineStr">
        <is>
          <t>Transport</t>
        </is>
      </c>
      <c r="O2198" t="inlineStr">
        <is>
          <t>N</t>
        </is>
      </c>
      <c r="P2198" t="inlineStr">
        <is>
          <t>S</t>
        </is>
      </c>
      <c r="Q2198" t="inlineStr">
        <is>
          <t>ZA</t>
        </is>
      </c>
      <c r="R2198" t="n">
        <v>0.17</v>
      </c>
      <c r="S2198" s="113" t="inlineStr">
        <is>
          <t>6C</t>
        </is>
      </c>
      <c r="T2198" t="n">
        <v>5.33</v>
      </c>
      <c r="U2198" t="inlineStr">
        <is>
          <t>LA RUCHE LOGISTIQUE</t>
        </is>
      </c>
      <c r="W2198" s="8">
        <f>IF(C2198&lt;&gt;2,"",IF(S2198="5X","5XK",IF(S2198="5Y","5YK",IF(S2198="6B","6BK",IF(S2198="6C","6CK","")))))</f>
        <v/>
      </c>
      <c r="X2198" s="8">
        <f>IF(S2198="6B",_xlfn.XLOOKUP(H2198,'Zoning 2shop'!A:A,'Zoning 2shop'!B:B),IF(S2198="6C",_xlfn.XLOOKUP(G2198,'Zoning 2shop'!C:C,'Zoning 2shop'!D:D),""))</f>
        <v/>
      </c>
      <c r="Y2198" s="112">
        <f>AB2198/Z2198</f>
        <v/>
      </c>
      <c r="Z2198" s="4">
        <f>T2198</f>
        <v/>
      </c>
      <c r="AA2198" s="4">
        <f>IF(OR(S2198="6C",S2198="6B",S2198="5X",S2198="5Y"),0.08,0.5)</f>
        <v/>
      </c>
      <c r="AB2198" s="4">
        <f>$AG$5/$AG$2*Z2198</f>
        <v/>
      </c>
      <c r="AC2198" s="19">
        <f>Z2198+AA2198</f>
        <v/>
      </c>
      <c r="AD2198" s="8">
        <f>IF(COUNTIF(Catégories!A:A,N2198)=0,"catégorie inconnue",LOOKUP(N2198,Catégories!A:A,Catégories!B:B))</f>
        <v/>
      </c>
      <c r="AE2198" s="21">
        <f>SUM(Z2198:AB2198)</f>
        <v/>
      </c>
    </row>
    <row r="2199" hidden="1" s="101">
      <c r="B2199" t="inlineStr">
        <is>
          <t>13624021</t>
        </is>
      </c>
      <c r="C2199" t="inlineStr">
        <is>
          <t>2</t>
        </is>
      </c>
      <c r="D2199" t="n">
        <v>46172</v>
      </c>
      <c r="E2199" t="inlineStr">
        <is>
          <t>65931</t>
        </is>
      </c>
      <c r="F2199" t="inlineStr">
        <is>
          <t>21320</t>
        </is>
      </c>
      <c r="G2199" t="inlineStr">
        <is>
          <t>DE</t>
        </is>
      </c>
      <c r="H2199" t="inlineStr">
        <is>
          <t>FR</t>
        </is>
      </c>
      <c r="I2199" t="inlineStr">
        <is>
          <t>117190</t>
        </is>
      </c>
      <c r="J2199" t="inlineStr">
        <is>
          <t>117190</t>
        </is>
      </c>
      <c r="K2199" t="inlineStr">
        <is>
          <t>999999</t>
        </is>
      </c>
      <c r="L2199" t="inlineStr">
        <is>
          <t>XT414685978TS</t>
        </is>
      </c>
      <c r="M2199" t="inlineStr">
        <is>
          <t>N</t>
        </is>
      </c>
      <c r="N2199" t="inlineStr">
        <is>
          <t>Transport</t>
        </is>
      </c>
      <c r="O2199" t="inlineStr">
        <is>
          <t>N</t>
        </is>
      </c>
      <c r="P2199" t="inlineStr">
        <is>
          <t>S</t>
        </is>
      </c>
      <c r="Q2199" t="inlineStr">
        <is>
          <t>ZA</t>
        </is>
      </c>
      <c r="R2199" t="n">
        <v>0.03</v>
      </c>
      <c r="S2199" s="113" t="inlineStr">
        <is>
          <t>6C</t>
        </is>
      </c>
      <c r="T2199" t="n">
        <v>5.33</v>
      </c>
      <c r="U2199" t="inlineStr">
        <is>
          <t>LA RUCHE LOGISTIQUE</t>
        </is>
      </c>
      <c r="W2199" s="8">
        <f>IF(C2199&lt;&gt;2,"",IF(S2199="5X","5XK",IF(S2199="5Y","5YK",IF(S2199="6B","6BK",IF(S2199="6C","6CK","")))))</f>
        <v/>
      </c>
      <c r="X2199" s="8">
        <f>IF(S2199="6B",_xlfn.XLOOKUP(H2199,'Zoning 2shop'!A:A,'Zoning 2shop'!B:B),IF(S2199="6C",_xlfn.XLOOKUP(G2199,'Zoning 2shop'!C:C,'Zoning 2shop'!D:D),""))</f>
        <v/>
      </c>
      <c r="Y2199" s="112">
        <f>AB2199/Z2199</f>
        <v/>
      </c>
      <c r="Z2199" s="4">
        <f>T2199</f>
        <v/>
      </c>
      <c r="AA2199" s="4">
        <f>IF(OR(S2199="6C",S2199="6B",S2199="5X",S2199="5Y"),0.08,0.5)</f>
        <v/>
      </c>
      <c r="AB2199" s="4">
        <f>$AG$5/$AG$2*Z2199</f>
        <v/>
      </c>
      <c r="AC2199" s="19">
        <f>Z2199+AA2199</f>
        <v/>
      </c>
      <c r="AD2199" s="8">
        <f>IF(COUNTIF(Catégories!A:A,N2199)=0,"catégorie inconnue",LOOKUP(N2199,Catégories!A:A,Catégories!B:B))</f>
        <v/>
      </c>
      <c r="AE2199" s="21">
        <f>SUM(Z2199:AB2199)</f>
        <v/>
      </c>
    </row>
    <row r="2200" hidden="1" s="101">
      <c r="B2200" t="inlineStr">
        <is>
          <t>13624021</t>
        </is>
      </c>
      <c r="C2200" t="inlineStr">
        <is>
          <t>2</t>
        </is>
      </c>
      <c r="D2200" t="n">
        <v>46172</v>
      </c>
      <c r="E2200" t="inlineStr">
        <is>
          <t>39126</t>
        </is>
      </c>
      <c r="F2200" t="inlineStr">
        <is>
          <t>21320</t>
        </is>
      </c>
      <c r="G2200" t="inlineStr">
        <is>
          <t>DE</t>
        </is>
      </c>
      <c r="H2200" t="inlineStr">
        <is>
          <t>FR</t>
        </is>
      </c>
      <c r="I2200" t="inlineStr">
        <is>
          <t>116692</t>
        </is>
      </c>
      <c r="J2200" t="inlineStr">
        <is>
          <t>116692</t>
        </is>
      </c>
      <c r="K2200" t="inlineStr">
        <is>
          <t>999999</t>
        </is>
      </c>
      <c r="L2200" t="inlineStr">
        <is>
          <t>XT414686125TS</t>
        </is>
      </c>
      <c r="M2200" t="inlineStr">
        <is>
          <t>N</t>
        </is>
      </c>
      <c r="N2200" t="inlineStr">
        <is>
          <t>Transport</t>
        </is>
      </c>
      <c r="O2200" t="inlineStr">
        <is>
          <t>N</t>
        </is>
      </c>
      <c r="P2200" t="inlineStr">
        <is>
          <t>S</t>
        </is>
      </c>
      <c r="Q2200" t="inlineStr">
        <is>
          <t>ZA</t>
        </is>
      </c>
      <c r="R2200" t="n">
        <v>0.19</v>
      </c>
      <c r="S2200" s="113" t="inlineStr">
        <is>
          <t>6C</t>
        </is>
      </c>
      <c r="T2200" t="n">
        <v>5.33</v>
      </c>
      <c r="U2200" t="inlineStr">
        <is>
          <t>LA RUCHE LOGISTIQUE</t>
        </is>
      </c>
      <c r="W2200" s="8">
        <f>IF(C2200&lt;&gt;2,"",IF(S2200="5X","5XK",IF(S2200="5Y","5YK",IF(S2200="6B","6BK",IF(S2200="6C","6CK","")))))</f>
        <v/>
      </c>
      <c r="X2200" s="8">
        <f>IF(S2200="6B",_xlfn.XLOOKUP(H2200,'Zoning 2shop'!A:A,'Zoning 2shop'!B:B),IF(S2200="6C",_xlfn.XLOOKUP(G2200,'Zoning 2shop'!C:C,'Zoning 2shop'!D:D),""))</f>
        <v/>
      </c>
      <c r="Y2200" s="112">
        <f>AB2200/Z2200</f>
        <v/>
      </c>
      <c r="Z2200" s="4">
        <f>T2200</f>
        <v/>
      </c>
      <c r="AA2200" s="4">
        <f>IF(OR(S2200="6C",S2200="6B",S2200="5X",S2200="5Y"),0.08,0.5)</f>
        <v/>
      </c>
      <c r="AB2200" s="4">
        <f>$AG$5/$AG$2*Z2200</f>
        <v/>
      </c>
      <c r="AC2200" s="19">
        <f>Z2200+AA2200</f>
        <v/>
      </c>
      <c r="AD2200" s="8">
        <f>IF(COUNTIF(Catégories!A:A,N2200)=0,"catégorie inconnue",LOOKUP(N2200,Catégories!A:A,Catégories!B:B))</f>
        <v/>
      </c>
      <c r="AE2200" s="21">
        <f>SUM(Z2200:AB2200)</f>
        <v/>
      </c>
    </row>
    <row r="2201" hidden="1" s="101">
      <c r="B2201" t="inlineStr">
        <is>
          <t>13624021</t>
        </is>
      </c>
      <c r="C2201" t="inlineStr">
        <is>
          <t>2</t>
        </is>
      </c>
      <c r="D2201" t="n">
        <v>46172</v>
      </c>
      <c r="E2201" t="inlineStr">
        <is>
          <t>15741</t>
        </is>
      </c>
      <c r="F2201" t="inlineStr">
        <is>
          <t>21320</t>
        </is>
      </c>
      <c r="G2201" t="inlineStr">
        <is>
          <t>DE</t>
        </is>
      </c>
      <c r="H2201" t="inlineStr">
        <is>
          <t>FR</t>
        </is>
      </c>
      <c r="I2201" t="inlineStr">
        <is>
          <t>115308</t>
        </is>
      </c>
      <c r="J2201" t="inlineStr">
        <is>
          <t>115308</t>
        </is>
      </c>
      <c r="K2201" t="inlineStr">
        <is>
          <t>999999</t>
        </is>
      </c>
      <c r="L2201" t="inlineStr">
        <is>
          <t>XT414686409TS</t>
        </is>
      </c>
      <c r="M2201" t="inlineStr">
        <is>
          <t>N</t>
        </is>
      </c>
      <c r="N2201" t="inlineStr">
        <is>
          <t>Transport</t>
        </is>
      </c>
      <c r="O2201" t="inlineStr">
        <is>
          <t>N</t>
        </is>
      </c>
      <c r="P2201" t="inlineStr">
        <is>
          <t>S</t>
        </is>
      </c>
      <c r="Q2201" t="inlineStr">
        <is>
          <t>ZA</t>
        </is>
      </c>
      <c r="R2201" t="n">
        <v>0.41</v>
      </c>
      <c r="S2201" s="113" t="inlineStr">
        <is>
          <t>6C</t>
        </is>
      </c>
      <c r="T2201" t="n">
        <v>5.33</v>
      </c>
      <c r="U2201" t="inlineStr">
        <is>
          <t>LA RUCHE LOGISTIQUE</t>
        </is>
      </c>
      <c r="W2201" s="8">
        <f>IF(C2201&lt;&gt;2,"",IF(S2201="5X","5XK",IF(S2201="5Y","5YK",IF(S2201="6B","6BK",IF(S2201="6C","6CK","")))))</f>
        <v/>
      </c>
      <c r="X2201" s="8">
        <f>IF(S2201="6B",_xlfn.XLOOKUP(H2201,'Zoning 2shop'!A:A,'Zoning 2shop'!B:B),IF(S2201="6C",_xlfn.XLOOKUP(G2201,'Zoning 2shop'!C:C,'Zoning 2shop'!D:D),""))</f>
        <v/>
      </c>
      <c r="Y2201" s="112">
        <f>AB2201/Z2201</f>
        <v/>
      </c>
      <c r="Z2201" s="4">
        <f>T2201</f>
        <v/>
      </c>
      <c r="AA2201" s="4">
        <f>IF(OR(S2201="6C",S2201="6B",S2201="5X",S2201="5Y"),0.08,0.5)</f>
        <v/>
      </c>
      <c r="AB2201" s="4">
        <f>$AG$5/$AG$2*Z2201</f>
        <v/>
      </c>
      <c r="AC2201" s="19">
        <f>Z2201+AA2201</f>
        <v/>
      </c>
      <c r="AD2201" s="8">
        <f>IF(COUNTIF(Catégories!A:A,N2201)=0,"catégorie inconnue",LOOKUP(N2201,Catégories!A:A,Catégories!B:B))</f>
        <v/>
      </c>
      <c r="AE2201" s="21">
        <f>SUM(Z2201:AB2201)</f>
        <v/>
      </c>
    </row>
    <row r="2202" hidden="1" s="101">
      <c r="B2202" t="inlineStr">
        <is>
          <t>13624021</t>
        </is>
      </c>
      <c r="C2202" t="inlineStr">
        <is>
          <t>2</t>
        </is>
      </c>
      <c r="D2202" t="n">
        <v>46172</v>
      </c>
      <c r="E2202" t="inlineStr">
        <is>
          <t>49152</t>
        </is>
      </c>
      <c r="F2202" t="inlineStr">
        <is>
          <t>21320</t>
        </is>
      </c>
      <c r="G2202" t="inlineStr">
        <is>
          <t>DE</t>
        </is>
      </c>
      <c r="H2202" t="inlineStr">
        <is>
          <t>FR</t>
        </is>
      </c>
      <c r="I2202" t="inlineStr">
        <is>
          <t>117079</t>
        </is>
      </c>
      <c r="J2202" t="inlineStr">
        <is>
          <t>117079</t>
        </is>
      </c>
      <c r="K2202" t="inlineStr">
        <is>
          <t>999999</t>
        </is>
      </c>
      <c r="L2202" t="inlineStr">
        <is>
          <t>XT414686545TS</t>
        </is>
      </c>
      <c r="M2202" t="inlineStr">
        <is>
          <t>N</t>
        </is>
      </c>
      <c r="N2202" t="inlineStr">
        <is>
          <t>Transport</t>
        </is>
      </c>
      <c r="O2202" t="inlineStr">
        <is>
          <t>N</t>
        </is>
      </c>
      <c r="P2202" t="inlineStr">
        <is>
          <t>S</t>
        </is>
      </c>
      <c r="Q2202" t="inlineStr">
        <is>
          <t>ZA</t>
        </is>
      </c>
      <c r="R2202" t="n">
        <v>0.37</v>
      </c>
      <c r="S2202" s="113" t="inlineStr">
        <is>
          <t>6C</t>
        </is>
      </c>
      <c r="T2202" t="n">
        <v>5.33</v>
      </c>
      <c r="U2202" t="inlineStr">
        <is>
          <t>LA RUCHE LOGISTIQUE</t>
        </is>
      </c>
      <c r="W2202" s="8">
        <f>IF(C2202&lt;&gt;2,"",IF(S2202="5X","5XK",IF(S2202="5Y","5YK",IF(S2202="6B","6BK",IF(S2202="6C","6CK","")))))</f>
        <v/>
      </c>
      <c r="X2202" s="8">
        <f>IF(S2202="6B",_xlfn.XLOOKUP(H2202,'Zoning 2shop'!A:A,'Zoning 2shop'!B:B),IF(S2202="6C",_xlfn.XLOOKUP(G2202,'Zoning 2shop'!C:C,'Zoning 2shop'!D:D),""))</f>
        <v/>
      </c>
      <c r="Y2202" s="112">
        <f>AB2202/Z2202</f>
        <v/>
      </c>
      <c r="Z2202" s="4">
        <f>T2202</f>
        <v/>
      </c>
      <c r="AA2202" s="4">
        <f>IF(OR(S2202="6C",S2202="6B",S2202="5X",S2202="5Y"),0.08,0.5)</f>
        <v/>
      </c>
      <c r="AB2202" s="4">
        <f>$AG$5/$AG$2*Z2202</f>
        <v/>
      </c>
      <c r="AC2202" s="19">
        <f>Z2202+AA2202</f>
        <v/>
      </c>
      <c r="AD2202" s="8">
        <f>IF(COUNTIF(Catégories!A:A,N2202)=0,"catégorie inconnue",LOOKUP(N2202,Catégories!A:A,Catégories!B:B))</f>
        <v/>
      </c>
      <c r="AE2202" s="21">
        <f>SUM(Z2202:AB2202)</f>
        <v/>
      </c>
    </row>
    <row r="2203" hidden="1" s="101">
      <c r="B2203" t="inlineStr">
        <is>
          <t>13624021</t>
        </is>
      </c>
      <c r="C2203" t="inlineStr">
        <is>
          <t>2</t>
        </is>
      </c>
      <c r="D2203" t="n">
        <v>46172</v>
      </c>
      <c r="E2203" t="inlineStr">
        <is>
          <t>28259</t>
        </is>
      </c>
      <c r="F2203" t="inlineStr">
        <is>
          <t>21320</t>
        </is>
      </c>
      <c r="G2203" t="inlineStr">
        <is>
          <t>DE</t>
        </is>
      </c>
      <c r="H2203" t="inlineStr">
        <is>
          <t>FR</t>
        </is>
      </c>
      <c r="I2203" t="inlineStr">
        <is>
          <t>114265</t>
        </is>
      </c>
      <c r="J2203" t="inlineStr">
        <is>
          <t>114265</t>
        </is>
      </c>
      <c r="K2203" t="inlineStr">
        <is>
          <t>999999</t>
        </is>
      </c>
      <c r="L2203" t="inlineStr">
        <is>
          <t>XT414686593TS</t>
        </is>
      </c>
      <c r="M2203" t="inlineStr">
        <is>
          <t>N</t>
        </is>
      </c>
      <c r="N2203" t="inlineStr">
        <is>
          <t>Transport</t>
        </is>
      </c>
      <c r="O2203" t="inlineStr">
        <is>
          <t>N</t>
        </is>
      </c>
      <c r="P2203" t="inlineStr">
        <is>
          <t>S</t>
        </is>
      </c>
      <c r="Q2203" t="inlineStr">
        <is>
          <t>ZA</t>
        </is>
      </c>
      <c r="R2203" t="n">
        <v>0.18</v>
      </c>
      <c r="S2203" s="113" t="inlineStr">
        <is>
          <t>6C</t>
        </is>
      </c>
      <c r="T2203" t="n">
        <v>5.33</v>
      </c>
      <c r="U2203" t="inlineStr">
        <is>
          <t>LA RUCHE LOGISTIQUE</t>
        </is>
      </c>
      <c r="W2203" s="8">
        <f>IF(C2203&lt;&gt;2,"",IF(S2203="5X","5XK",IF(S2203="5Y","5YK",IF(S2203="6B","6BK",IF(S2203="6C","6CK","")))))</f>
        <v/>
      </c>
      <c r="X2203" s="8">
        <f>IF(S2203="6B",_xlfn.XLOOKUP(H2203,'Zoning 2shop'!A:A,'Zoning 2shop'!B:B),IF(S2203="6C",_xlfn.XLOOKUP(G2203,'Zoning 2shop'!C:C,'Zoning 2shop'!D:D),""))</f>
        <v/>
      </c>
      <c r="Y2203" s="112">
        <f>AB2203/Z2203</f>
        <v/>
      </c>
      <c r="Z2203" s="4">
        <f>T2203</f>
        <v/>
      </c>
      <c r="AA2203" s="4">
        <f>IF(OR(S2203="6C",S2203="6B",S2203="5X",S2203="5Y"),0.08,0.5)</f>
        <v/>
      </c>
      <c r="AB2203" s="4">
        <f>$AG$5/$AG$2*Z2203</f>
        <v/>
      </c>
      <c r="AC2203" s="19">
        <f>Z2203+AA2203</f>
        <v/>
      </c>
      <c r="AD2203" s="8">
        <f>IF(COUNTIF(Catégories!A:A,N2203)=0,"catégorie inconnue",LOOKUP(N2203,Catégories!A:A,Catégories!B:B))</f>
        <v/>
      </c>
      <c r="AE2203" s="21">
        <f>SUM(Z2203:AB2203)</f>
        <v/>
      </c>
    </row>
    <row r="2204" hidden="1" s="101">
      <c r="B2204" t="inlineStr">
        <is>
          <t>13624021</t>
        </is>
      </c>
      <c r="C2204" t="inlineStr">
        <is>
          <t>2</t>
        </is>
      </c>
      <c r="D2204" t="n">
        <v>46172</v>
      </c>
      <c r="E2204" t="inlineStr">
        <is>
          <t>15907</t>
        </is>
      </c>
      <c r="F2204" t="inlineStr">
        <is>
          <t>21320</t>
        </is>
      </c>
      <c r="G2204" t="inlineStr">
        <is>
          <t>DE</t>
        </is>
      </c>
      <c r="H2204" t="inlineStr">
        <is>
          <t>FR</t>
        </is>
      </c>
      <c r="I2204" t="inlineStr">
        <is>
          <t>118063</t>
        </is>
      </c>
      <c r="J2204" t="inlineStr">
        <is>
          <t>118063</t>
        </is>
      </c>
      <c r="K2204" t="inlineStr">
        <is>
          <t>999999</t>
        </is>
      </c>
      <c r="L2204" t="inlineStr">
        <is>
          <t>XT414686721TS</t>
        </is>
      </c>
      <c r="M2204" t="inlineStr">
        <is>
          <t>N</t>
        </is>
      </c>
      <c r="N2204" t="inlineStr">
        <is>
          <t>Transport</t>
        </is>
      </c>
      <c r="O2204" t="inlineStr">
        <is>
          <t>N</t>
        </is>
      </c>
      <c r="P2204" t="inlineStr">
        <is>
          <t>S</t>
        </is>
      </c>
      <c r="Q2204" t="inlineStr">
        <is>
          <t>ZA</t>
        </is>
      </c>
      <c r="R2204" t="n">
        <v>0.85</v>
      </c>
      <c r="S2204" s="113" t="inlineStr">
        <is>
          <t>6C</t>
        </is>
      </c>
      <c r="T2204" t="n">
        <v>5.55</v>
      </c>
      <c r="U2204" t="inlineStr">
        <is>
          <t>LA RUCHE LOGISTIQUE</t>
        </is>
      </c>
      <c r="W2204" s="8">
        <f>IF(C2204&lt;&gt;2,"",IF(S2204="5X","5XK",IF(S2204="5Y","5YK",IF(S2204="6B","6BK",IF(S2204="6C","6CK","")))))</f>
        <v/>
      </c>
      <c r="X2204" s="8">
        <f>IF(S2204="6B",_xlfn.XLOOKUP(H2204,'Zoning 2shop'!A:A,'Zoning 2shop'!B:B),IF(S2204="6C",_xlfn.XLOOKUP(G2204,'Zoning 2shop'!C:C,'Zoning 2shop'!D:D),""))</f>
        <v/>
      </c>
      <c r="Y2204" s="112">
        <f>AB2204/Z2204</f>
        <v/>
      </c>
      <c r="Z2204" s="4">
        <f>T2204</f>
        <v/>
      </c>
      <c r="AA2204" s="4">
        <f>IF(OR(S2204="6C",S2204="6B",S2204="5X",S2204="5Y"),0.08,0.5)</f>
        <v/>
      </c>
      <c r="AB2204" s="4">
        <f>$AG$5/$AG$2*Z2204</f>
        <v/>
      </c>
      <c r="AC2204" s="19">
        <f>Z2204+AA2204</f>
        <v/>
      </c>
      <c r="AD2204" s="8">
        <f>IF(COUNTIF(Catégories!A:A,N2204)=0,"catégorie inconnue",LOOKUP(N2204,Catégories!A:A,Catégories!B:B))</f>
        <v/>
      </c>
      <c r="AE2204" s="21">
        <f>SUM(Z2204:AB2204)</f>
        <v/>
      </c>
    </row>
    <row r="2205" hidden="1" s="101">
      <c r="B2205" t="inlineStr">
        <is>
          <t>13624021</t>
        </is>
      </c>
      <c r="C2205" t="inlineStr">
        <is>
          <t>2</t>
        </is>
      </c>
      <c r="D2205" t="n">
        <v>46172</v>
      </c>
      <c r="E2205" t="inlineStr">
        <is>
          <t>10825</t>
        </is>
      </c>
      <c r="F2205" t="inlineStr">
        <is>
          <t>21320</t>
        </is>
      </c>
      <c r="G2205" t="inlineStr">
        <is>
          <t>DE</t>
        </is>
      </c>
      <c r="H2205" t="inlineStr">
        <is>
          <t>FR</t>
        </is>
      </c>
      <c r="I2205" t="inlineStr">
        <is>
          <t>117764</t>
        </is>
      </c>
      <c r="J2205" t="inlineStr">
        <is>
          <t>117764</t>
        </is>
      </c>
      <c r="K2205" t="inlineStr">
        <is>
          <t>999999</t>
        </is>
      </c>
      <c r="L2205" t="inlineStr">
        <is>
          <t>XT414686845TS</t>
        </is>
      </c>
      <c r="M2205" t="inlineStr">
        <is>
          <t>N</t>
        </is>
      </c>
      <c r="N2205" t="inlineStr">
        <is>
          <t>Transport</t>
        </is>
      </c>
      <c r="O2205" t="inlineStr">
        <is>
          <t>N</t>
        </is>
      </c>
      <c r="P2205" t="inlineStr">
        <is>
          <t>S</t>
        </is>
      </c>
      <c r="Q2205" t="inlineStr">
        <is>
          <t>ZA</t>
        </is>
      </c>
      <c r="R2205" t="n">
        <v>0.14</v>
      </c>
      <c r="S2205" s="113" t="inlineStr">
        <is>
          <t>6C</t>
        </is>
      </c>
      <c r="T2205" t="n">
        <v>5.33</v>
      </c>
      <c r="U2205" t="inlineStr">
        <is>
          <t>LA RUCHE LOGISTIQUE</t>
        </is>
      </c>
      <c r="W2205" s="8">
        <f>IF(C2205&lt;&gt;2,"",IF(S2205="5X","5XK",IF(S2205="5Y","5YK",IF(S2205="6B","6BK",IF(S2205="6C","6CK","")))))</f>
        <v/>
      </c>
      <c r="X2205" s="8">
        <f>IF(S2205="6B",_xlfn.XLOOKUP(H2205,'Zoning 2shop'!A:A,'Zoning 2shop'!B:B),IF(S2205="6C",_xlfn.XLOOKUP(G2205,'Zoning 2shop'!C:C,'Zoning 2shop'!D:D),""))</f>
        <v/>
      </c>
      <c r="Y2205" s="112">
        <f>AB2205/Z2205</f>
        <v/>
      </c>
      <c r="Z2205" s="4">
        <f>T2205</f>
        <v/>
      </c>
      <c r="AA2205" s="4">
        <f>IF(OR(S2205="6C",S2205="6B",S2205="5X",S2205="5Y"),0.08,0.5)</f>
        <v/>
      </c>
      <c r="AB2205" s="4">
        <f>$AG$5/$AG$2*Z2205</f>
        <v/>
      </c>
      <c r="AC2205" s="19">
        <f>Z2205+AA2205</f>
        <v/>
      </c>
      <c r="AD2205" s="8">
        <f>IF(COUNTIF(Catégories!A:A,N2205)=0,"catégorie inconnue",LOOKUP(N2205,Catégories!A:A,Catégories!B:B))</f>
        <v/>
      </c>
      <c r="AE2205" s="21">
        <f>SUM(Z2205:AB2205)</f>
        <v/>
      </c>
    </row>
    <row r="2206" hidden="1" s="101">
      <c r="B2206" t="inlineStr">
        <is>
          <t>13624021</t>
        </is>
      </c>
      <c r="C2206" t="inlineStr">
        <is>
          <t>2</t>
        </is>
      </c>
      <c r="D2206" t="n">
        <v>46172</v>
      </c>
      <c r="E2206" t="inlineStr">
        <is>
          <t>2604</t>
        </is>
      </c>
      <c r="F2206" t="inlineStr">
        <is>
          <t>21320</t>
        </is>
      </c>
      <c r="G2206" t="inlineStr">
        <is>
          <t>AT</t>
        </is>
      </c>
      <c r="H2206" t="inlineStr">
        <is>
          <t>FR</t>
        </is>
      </c>
      <c r="I2206" t="inlineStr">
        <is>
          <t>117151</t>
        </is>
      </c>
      <c r="J2206" t="inlineStr">
        <is>
          <t>117151</t>
        </is>
      </c>
      <c r="K2206" t="inlineStr">
        <is>
          <t>999999</t>
        </is>
      </c>
      <c r="L2206" t="inlineStr">
        <is>
          <t>XT414687917TS</t>
        </is>
      </c>
      <c r="M2206" t="inlineStr">
        <is>
          <t>N</t>
        </is>
      </c>
      <c r="N2206" t="inlineStr">
        <is>
          <t>Transport</t>
        </is>
      </c>
      <c r="O2206" t="inlineStr">
        <is>
          <t>N</t>
        </is>
      </c>
      <c r="P2206" t="inlineStr">
        <is>
          <t>S</t>
        </is>
      </c>
      <c r="Q2206" t="inlineStr">
        <is>
          <t>ZA</t>
        </is>
      </c>
      <c r="R2206" t="n">
        <v>0.32</v>
      </c>
      <c r="S2206" s="113" t="inlineStr">
        <is>
          <t>6C</t>
        </is>
      </c>
      <c r="T2206" t="n">
        <v>9.470000000000001</v>
      </c>
      <c r="U2206" t="inlineStr">
        <is>
          <t>LA RUCHE LOGISTIQUE</t>
        </is>
      </c>
      <c r="W2206" s="8">
        <f>IF(C2206&lt;&gt;2,"",IF(S2206="5X","5XK",IF(S2206="5Y","5YK",IF(S2206="6B","6BK",IF(S2206="6C","6CK","")))))</f>
        <v/>
      </c>
      <c r="X2206" s="8">
        <f>IF(S2206="6B",_xlfn.XLOOKUP(H2206,'Zoning 2shop'!A:A,'Zoning 2shop'!B:B),IF(S2206="6C",_xlfn.XLOOKUP(G2206,'Zoning 2shop'!C:C,'Zoning 2shop'!D:D),""))</f>
        <v/>
      </c>
      <c r="Y2206" s="112">
        <f>AB2206/Z2206</f>
        <v/>
      </c>
      <c r="Z2206" s="4">
        <f>T2206</f>
        <v/>
      </c>
      <c r="AA2206" s="4">
        <f>IF(OR(S2206="6C",S2206="6B",S2206="5X",S2206="5Y"),0.08,0.5)</f>
        <v/>
      </c>
      <c r="AB2206" s="4">
        <f>$AG$5/$AG$2*Z2206</f>
        <v/>
      </c>
      <c r="AC2206" s="19">
        <f>Z2206+AA2206</f>
        <v/>
      </c>
      <c r="AD2206" s="8">
        <f>IF(COUNTIF(Catégories!A:A,N2206)=0,"catégorie inconnue",LOOKUP(N2206,Catégories!A:A,Catégories!B:B))</f>
        <v/>
      </c>
      <c r="AE2206" s="21">
        <f>SUM(Z2206:AB2206)</f>
        <v/>
      </c>
    </row>
    <row r="2207" hidden="1" s="101">
      <c r="B2207" t="inlineStr">
        <is>
          <t>13624021</t>
        </is>
      </c>
      <c r="C2207" t="inlineStr">
        <is>
          <t>2</t>
        </is>
      </c>
      <c r="D2207" t="n">
        <v>46172</v>
      </c>
      <c r="E2207" t="inlineStr">
        <is>
          <t>04159</t>
        </is>
      </c>
      <c r="F2207" t="inlineStr">
        <is>
          <t>21320</t>
        </is>
      </c>
      <c r="G2207" t="inlineStr">
        <is>
          <t>DE</t>
        </is>
      </c>
      <c r="H2207" t="inlineStr">
        <is>
          <t>FR</t>
        </is>
      </c>
      <c r="I2207" t="inlineStr">
        <is>
          <t>116870</t>
        </is>
      </c>
      <c r="J2207" t="inlineStr">
        <is>
          <t>116870</t>
        </is>
      </c>
      <c r="K2207" t="inlineStr">
        <is>
          <t>999999</t>
        </is>
      </c>
      <c r="L2207" t="inlineStr">
        <is>
          <t>XT414688501TS</t>
        </is>
      </c>
      <c r="M2207" t="inlineStr">
        <is>
          <t>N</t>
        </is>
      </c>
      <c r="N2207" t="inlineStr">
        <is>
          <t>Transport</t>
        </is>
      </c>
      <c r="O2207" t="inlineStr">
        <is>
          <t>N</t>
        </is>
      </c>
      <c r="P2207" t="inlineStr">
        <is>
          <t>S</t>
        </is>
      </c>
      <c r="Q2207" t="inlineStr">
        <is>
          <t>ZA</t>
        </is>
      </c>
      <c r="R2207" t="n">
        <v>0.15</v>
      </c>
      <c r="S2207" s="113" t="inlineStr">
        <is>
          <t>6C</t>
        </is>
      </c>
      <c r="T2207" t="n">
        <v>5.33</v>
      </c>
      <c r="U2207" t="inlineStr">
        <is>
          <t>LA RUCHE LOGISTIQUE</t>
        </is>
      </c>
      <c r="W2207" s="8">
        <f>IF(C2207&lt;&gt;2,"",IF(S2207="5X","5XK",IF(S2207="5Y","5YK",IF(S2207="6B","6BK",IF(S2207="6C","6CK","")))))</f>
        <v/>
      </c>
      <c r="X2207" s="8">
        <f>IF(S2207="6B",_xlfn.XLOOKUP(H2207,'Zoning 2shop'!A:A,'Zoning 2shop'!B:B),IF(S2207="6C",_xlfn.XLOOKUP(G2207,'Zoning 2shop'!C:C,'Zoning 2shop'!D:D),""))</f>
        <v/>
      </c>
      <c r="Y2207" s="112">
        <f>AB2207/Z2207</f>
        <v/>
      </c>
      <c r="Z2207" s="4">
        <f>T2207</f>
        <v/>
      </c>
      <c r="AA2207" s="4">
        <f>IF(OR(S2207="6C",S2207="6B",S2207="5X",S2207="5Y"),0.08,0.5)</f>
        <v/>
      </c>
      <c r="AB2207" s="4">
        <f>$AG$5/$AG$2*Z2207</f>
        <v/>
      </c>
      <c r="AC2207" s="19">
        <f>Z2207+AA2207</f>
        <v/>
      </c>
      <c r="AD2207" s="8">
        <f>IF(COUNTIF(Catégories!A:A,N2207)=0,"catégorie inconnue",LOOKUP(N2207,Catégories!A:A,Catégories!B:B))</f>
        <v/>
      </c>
      <c r="AE2207" s="21">
        <f>SUM(Z2207:AB2207)</f>
        <v/>
      </c>
    </row>
    <row r="2208" hidden="1" s="101">
      <c r="B2208" t="inlineStr">
        <is>
          <t>13624021</t>
        </is>
      </c>
      <c r="C2208" t="inlineStr">
        <is>
          <t>2</t>
        </is>
      </c>
      <c r="D2208" t="n">
        <v>46172</v>
      </c>
      <c r="E2208" t="inlineStr">
        <is>
          <t>1050</t>
        </is>
      </c>
      <c r="F2208" t="inlineStr">
        <is>
          <t>21320</t>
        </is>
      </c>
      <c r="G2208" t="inlineStr">
        <is>
          <t>AT</t>
        </is>
      </c>
      <c r="H2208" t="inlineStr">
        <is>
          <t>FR</t>
        </is>
      </c>
      <c r="I2208" t="inlineStr">
        <is>
          <t>112724</t>
        </is>
      </c>
      <c r="J2208" t="inlineStr">
        <is>
          <t>112724</t>
        </is>
      </c>
      <c r="K2208" t="inlineStr">
        <is>
          <t>999999</t>
        </is>
      </c>
      <c r="L2208" t="inlineStr">
        <is>
          <t>XT414688815TS</t>
        </is>
      </c>
      <c r="M2208" t="inlineStr">
        <is>
          <t>N</t>
        </is>
      </c>
      <c r="N2208" t="inlineStr">
        <is>
          <t>Transport</t>
        </is>
      </c>
      <c r="O2208" t="inlineStr">
        <is>
          <t>N</t>
        </is>
      </c>
      <c r="P2208" t="inlineStr">
        <is>
          <t>S</t>
        </is>
      </c>
      <c r="Q2208" t="inlineStr">
        <is>
          <t>ZA</t>
        </is>
      </c>
      <c r="R2208" t="n">
        <v>0.17</v>
      </c>
      <c r="S2208" s="113" t="inlineStr">
        <is>
          <t>6C</t>
        </is>
      </c>
      <c r="T2208" t="n">
        <v>9.470000000000001</v>
      </c>
      <c r="U2208" t="inlineStr">
        <is>
          <t>LA RUCHE LOGISTIQUE</t>
        </is>
      </c>
      <c r="W2208" s="8">
        <f>IF(C2208&lt;&gt;2,"",IF(S2208="5X","5XK",IF(S2208="5Y","5YK",IF(S2208="6B","6BK",IF(S2208="6C","6CK","")))))</f>
        <v/>
      </c>
      <c r="X2208" s="8">
        <f>IF(S2208="6B",_xlfn.XLOOKUP(H2208,'Zoning 2shop'!A:A,'Zoning 2shop'!B:B),IF(S2208="6C",_xlfn.XLOOKUP(G2208,'Zoning 2shop'!C:C,'Zoning 2shop'!D:D),""))</f>
        <v/>
      </c>
      <c r="Y2208" s="112">
        <f>AB2208/Z2208</f>
        <v/>
      </c>
      <c r="Z2208" s="4">
        <f>T2208</f>
        <v/>
      </c>
      <c r="AA2208" s="4">
        <f>IF(OR(S2208="6C",S2208="6B",S2208="5X",S2208="5Y"),0.08,0.5)</f>
        <v/>
      </c>
      <c r="AB2208" s="4">
        <f>$AG$5/$AG$2*Z2208</f>
        <v/>
      </c>
      <c r="AC2208" s="19">
        <f>Z2208+AA2208</f>
        <v/>
      </c>
      <c r="AD2208" s="8">
        <f>IF(COUNTIF(Catégories!A:A,N2208)=0,"catégorie inconnue",LOOKUP(N2208,Catégories!A:A,Catégories!B:B))</f>
        <v/>
      </c>
      <c r="AE2208" s="21">
        <f>SUM(Z2208:AB2208)</f>
        <v/>
      </c>
    </row>
    <row r="2209" hidden="1" s="101">
      <c r="B2209" t="inlineStr">
        <is>
          <t>13624021</t>
        </is>
      </c>
      <c r="C2209" t="inlineStr">
        <is>
          <t>2</t>
        </is>
      </c>
      <c r="D2209" t="n">
        <v>46172</v>
      </c>
      <c r="E2209" t="inlineStr">
        <is>
          <t>1060</t>
        </is>
      </c>
      <c r="F2209" t="inlineStr">
        <is>
          <t>21320</t>
        </is>
      </c>
      <c r="G2209" t="inlineStr">
        <is>
          <t>AT</t>
        </is>
      </c>
      <c r="H2209" t="inlineStr">
        <is>
          <t>FR</t>
        </is>
      </c>
      <c r="I2209" t="inlineStr">
        <is>
          <t>116200</t>
        </is>
      </c>
      <c r="J2209" t="inlineStr">
        <is>
          <t>116200</t>
        </is>
      </c>
      <c r="K2209" t="inlineStr">
        <is>
          <t>999999</t>
        </is>
      </c>
      <c r="L2209" t="inlineStr">
        <is>
          <t>XT414689008TS</t>
        </is>
      </c>
      <c r="M2209" t="inlineStr">
        <is>
          <t>N</t>
        </is>
      </c>
      <c r="N2209" t="inlineStr">
        <is>
          <t>Transport</t>
        </is>
      </c>
      <c r="O2209" t="inlineStr">
        <is>
          <t>N</t>
        </is>
      </c>
      <c r="P2209" t="inlineStr">
        <is>
          <t>S</t>
        </is>
      </c>
      <c r="Q2209" t="inlineStr">
        <is>
          <t>ZA</t>
        </is>
      </c>
      <c r="R2209" t="n">
        <v>0.14</v>
      </c>
      <c r="S2209" s="113" t="inlineStr">
        <is>
          <t>6C</t>
        </is>
      </c>
      <c r="T2209" t="n">
        <v>9.470000000000001</v>
      </c>
      <c r="U2209" t="inlineStr">
        <is>
          <t>LA RUCHE LOGISTIQUE</t>
        </is>
      </c>
      <c r="W2209" s="8">
        <f>IF(C2209&lt;&gt;2,"",IF(S2209="5X","5XK",IF(S2209="5Y","5YK",IF(S2209="6B","6BK",IF(S2209="6C","6CK","")))))</f>
        <v/>
      </c>
      <c r="X2209" s="8">
        <f>IF(S2209="6B",_xlfn.XLOOKUP(H2209,'Zoning 2shop'!A:A,'Zoning 2shop'!B:B),IF(S2209="6C",_xlfn.XLOOKUP(G2209,'Zoning 2shop'!C:C,'Zoning 2shop'!D:D),""))</f>
        <v/>
      </c>
      <c r="Y2209" s="112">
        <f>AB2209/Z2209</f>
        <v/>
      </c>
      <c r="Z2209" s="4">
        <f>T2209</f>
        <v/>
      </c>
      <c r="AA2209" s="4">
        <f>IF(OR(S2209="6C",S2209="6B",S2209="5X",S2209="5Y"),0.08,0.5)</f>
        <v/>
      </c>
      <c r="AB2209" s="4">
        <f>$AG$5/$AG$2*Z2209</f>
        <v/>
      </c>
      <c r="AC2209" s="19">
        <f>Z2209+AA2209</f>
        <v/>
      </c>
      <c r="AD2209" s="8">
        <f>IF(COUNTIF(Catégories!A:A,N2209)=0,"catégorie inconnue",LOOKUP(N2209,Catégories!A:A,Catégories!B:B))</f>
        <v/>
      </c>
      <c r="AE2209" s="21">
        <f>SUM(Z2209:AB2209)</f>
        <v/>
      </c>
    </row>
    <row r="2210" hidden="1" s="101">
      <c r="B2210" t="inlineStr">
        <is>
          <t>13624021</t>
        </is>
      </c>
      <c r="C2210" t="inlineStr">
        <is>
          <t>2</t>
        </is>
      </c>
      <c r="D2210" t="n">
        <v>46172</v>
      </c>
      <c r="E2210" t="inlineStr">
        <is>
          <t>22087</t>
        </is>
      </c>
      <c r="F2210" t="inlineStr">
        <is>
          <t>21320</t>
        </is>
      </c>
      <c r="G2210" t="inlineStr">
        <is>
          <t>DE</t>
        </is>
      </c>
      <c r="H2210" t="inlineStr">
        <is>
          <t>FR</t>
        </is>
      </c>
      <c r="I2210" t="inlineStr">
        <is>
          <t>117937</t>
        </is>
      </c>
      <c r="J2210" t="inlineStr">
        <is>
          <t>117937</t>
        </is>
      </c>
      <c r="K2210" t="inlineStr">
        <is>
          <t>999999</t>
        </is>
      </c>
      <c r="L2210" t="inlineStr">
        <is>
          <t>XT414689453TS</t>
        </is>
      </c>
      <c r="M2210" t="inlineStr">
        <is>
          <t>N</t>
        </is>
      </c>
      <c r="N2210" t="inlineStr">
        <is>
          <t>Transport</t>
        </is>
      </c>
      <c r="O2210" t="inlineStr">
        <is>
          <t>N</t>
        </is>
      </c>
      <c r="P2210" t="inlineStr">
        <is>
          <t>S</t>
        </is>
      </c>
      <c r="Q2210" t="inlineStr">
        <is>
          <t>ZA</t>
        </is>
      </c>
      <c r="R2210" t="n">
        <v>0.43</v>
      </c>
      <c r="S2210" s="113" t="inlineStr">
        <is>
          <t>6C</t>
        </is>
      </c>
      <c r="T2210" t="n">
        <v>5.33</v>
      </c>
      <c r="U2210" t="inlineStr">
        <is>
          <t>LA RUCHE LOGISTIQUE</t>
        </is>
      </c>
      <c r="W2210" s="8">
        <f>IF(C2210&lt;&gt;2,"",IF(S2210="5X","5XK",IF(S2210="5Y","5YK",IF(S2210="6B","6BK",IF(S2210="6C","6CK","")))))</f>
        <v/>
      </c>
      <c r="X2210" s="8">
        <f>IF(S2210="6B",_xlfn.XLOOKUP(H2210,'Zoning 2shop'!A:A,'Zoning 2shop'!B:B),IF(S2210="6C",_xlfn.XLOOKUP(G2210,'Zoning 2shop'!C:C,'Zoning 2shop'!D:D),""))</f>
        <v/>
      </c>
      <c r="Y2210" s="112">
        <f>AB2210/Z2210</f>
        <v/>
      </c>
      <c r="Z2210" s="4">
        <f>T2210</f>
        <v/>
      </c>
      <c r="AA2210" s="4">
        <f>IF(OR(S2210="6C",S2210="6B",S2210="5X",S2210="5Y"),0.08,0.5)</f>
        <v/>
      </c>
      <c r="AB2210" s="4">
        <f>$AG$5/$AG$2*Z2210</f>
        <v/>
      </c>
      <c r="AC2210" s="19">
        <f>Z2210+AA2210</f>
        <v/>
      </c>
      <c r="AD2210" s="8">
        <f>IF(COUNTIF(Catégories!A:A,N2210)=0,"catégorie inconnue",LOOKUP(N2210,Catégories!A:A,Catégories!B:B))</f>
        <v/>
      </c>
      <c r="AE2210" s="21">
        <f>SUM(Z2210:AB2210)</f>
        <v/>
      </c>
    </row>
    <row r="2211" hidden="1" s="101">
      <c r="B2211" t="inlineStr">
        <is>
          <t>13624021</t>
        </is>
      </c>
      <c r="C2211" t="inlineStr">
        <is>
          <t>2</t>
        </is>
      </c>
      <c r="D2211" t="n">
        <v>46172</v>
      </c>
      <c r="E2211" t="inlineStr">
        <is>
          <t>1791 LE</t>
        </is>
      </c>
      <c r="F2211" t="inlineStr">
        <is>
          <t>21320</t>
        </is>
      </c>
      <c r="G2211" t="inlineStr">
        <is>
          <t>NL</t>
        </is>
      </c>
      <c r="H2211" t="inlineStr">
        <is>
          <t>FR</t>
        </is>
      </c>
      <c r="I2211" t="inlineStr">
        <is>
          <t>117274</t>
        </is>
      </c>
      <c r="J2211" t="inlineStr">
        <is>
          <t>117274</t>
        </is>
      </c>
      <c r="K2211" t="inlineStr">
        <is>
          <t>999999</t>
        </is>
      </c>
      <c r="L2211" t="inlineStr">
        <is>
          <t>XT414689970TS</t>
        </is>
      </c>
      <c r="M2211" t="inlineStr">
        <is>
          <t>N</t>
        </is>
      </c>
      <c r="N2211" t="inlineStr">
        <is>
          <t>Transport</t>
        </is>
      </c>
      <c r="O2211" t="inlineStr">
        <is>
          <t>N</t>
        </is>
      </c>
      <c r="P2211" t="inlineStr">
        <is>
          <t>S</t>
        </is>
      </c>
      <c r="Q2211" t="inlineStr">
        <is>
          <t>ZA</t>
        </is>
      </c>
      <c r="R2211" t="n">
        <v>0.49</v>
      </c>
      <c r="S2211" s="113" t="inlineStr">
        <is>
          <t>6C</t>
        </is>
      </c>
      <c r="T2211" t="n">
        <v>5.33</v>
      </c>
      <c r="U2211" t="inlineStr">
        <is>
          <t>LA RUCHE LOGISTIQUE</t>
        </is>
      </c>
      <c r="W2211" s="8">
        <f>IF(C2211&lt;&gt;2,"",IF(S2211="5X","5XK",IF(S2211="5Y","5YK",IF(S2211="6B","6BK",IF(S2211="6C","6CK","")))))</f>
        <v/>
      </c>
      <c r="X2211" s="8">
        <f>IF(S2211="6B",_xlfn.XLOOKUP(H2211,'Zoning 2shop'!A:A,'Zoning 2shop'!B:B),IF(S2211="6C",_xlfn.XLOOKUP(G2211,'Zoning 2shop'!C:C,'Zoning 2shop'!D:D),""))</f>
        <v/>
      </c>
      <c r="Y2211" s="112">
        <f>AB2211/Z2211</f>
        <v/>
      </c>
      <c r="Z2211" s="4">
        <f>T2211</f>
        <v/>
      </c>
      <c r="AA2211" s="4">
        <f>IF(OR(S2211="6C",S2211="6B",S2211="5X",S2211="5Y"),0.08,0.5)</f>
        <v/>
      </c>
      <c r="AB2211" s="4">
        <f>$AG$5/$AG$2*Z2211</f>
        <v/>
      </c>
      <c r="AC2211" s="19">
        <f>Z2211+AA2211</f>
        <v/>
      </c>
      <c r="AD2211" s="8">
        <f>IF(COUNTIF(Catégories!A:A,N2211)=0,"catégorie inconnue",LOOKUP(N2211,Catégories!A:A,Catégories!B:B))</f>
        <v/>
      </c>
      <c r="AE2211" s="21">
        <f>SUM(Z2211:AB2211)</f>
        <v/>
      </c>
    </row>
    <row r="2212" hidden="1" s="101">
      <c r="B2212" t="inlineStr">
        <is>
          <t>13624021</t>
        </is>
      </c>
      <c r="C2212" t="inlineStr">
        <is>
          <t>2</t>
        </is>
      </c>
      <c r="D2212" t="n">
        <v>46172</v>
      </c>
      <c r="E2212" t="inlineStr">
        <is>
          <t>85375</t>
        </is>
      </c>
      <c r="F2212" t="inlineStr">
        <is>
          <t>21320</t>
        </is>
      </c>
      <c r="G2212" t="inlineStr">
        <is>
          <t>DE</t>
        </is>
      </c>
      <c r="H2212" t="inlineStr">
        <is>
          <t>FR</t>
        </is>
      </c>
      <c r="I2212" t="inlineStr">
        <is>
          <t>114269</t>
        </is>
      </c>
      <c r="J2212" t="inlineStr">
        <is>
          <t>114269</t>
        </is>
      </c>
      <c r="K2212" t="inlineStr">
        <is>
          <t>999999</t>
        </is>
      </c>
      <c r="L2212" t="inlineStr">
        <is>
          <t>XT414690261TS</t>
        </is>
      </c>
      <c r="M2212" t="inlineStr">
        <is>
          <t>N</t>
        </is>
      </c>
      <c r="N2212" t="inlineStr">
        <is>
          <t>Transport</t>
        </is>
      </c>
      <c r="O2212" t="inlineStr">
        <is>
          <t>N</t>
        </is>
      </c>
      <c r="P2212" t="inlineStr">
        <is>
          <t>S</t>
        </is>
      </c>
      <c r="Q2212" t="inlineStr">
        <is>
          <t>ZA</t>
        </is>
      </c>
      <c r="R2212" t="n">
        <v>0.55</v>
      </c>
      <c r="S2212" s="113" t="inlineStr">
        <is>
          <t>6C</t>
        </is>
      </c>
      <c r="T2212" t="n">
        <v>5.55</v>
      </c>
      <c r="U2212" t="inlineStr">
        <is>
          <t>LA RUCHE LOGISTIQUE</t>
        </is>
      </c>
      <c r="W2212" s="8">
        <f>IF(C2212&lt;&gt;2,"",IF(S2212="5X","5XK",IF(S2212="5Y","5YK",IF(S2212="6B","6BK",IF(S2212="6C","6CK","")))))</f>
        <v/>
      </c>
      <c r="X2212" s="8">
        <f>IF(S2212="6B",_xlfn.XLOOKUP(H2212,'Zoning 2shop'!A:A,'Zoning 2shop'!B:B),IF(S2212="6C",_xlfn.XLOOKUP(G2212,'Zoning 2shop'!C:C,'Zoning 2shop'!D:D),""))</f>
        <v/>
      </c>
      <c r="Y2212" s="112">
        <f>AB2212/Z2212</f>
        <v/>
      </c>
      <c r="Z2212" s="4">
        <f>T2212</f>
        <v/>
      </c>
      <c r="AA2212" s="4">
        <f>IF(OR(S2212="6C",S2212="6B",S2212="5X",S2212="5Y"),0.08,0.5)</f>
        <v/>
      </c>
      <c r="AB2212" s="4">
        <f>$AG$5/$AG$2*Z2212</f>
        <v/>
      </c>
      <c r="AC2212" s="19">
        <f>Z2212+AA2212</f>
        <v/>
      </c>
      <c r="AD2212" s="8">
        <f>IF(COUNTIF(Catégories!A:A,N2212)=0,"catégorie inconnue",LOOKUP(N2212,Catégories!A:A,Catégories!B:B))</f>
        <v/>
      </c>
      <c r="AE2212" s="21">
        <f>SUM(Z2212:AB2212)</f>
        <v/>
      </c>
    </row>
    <row r="2213" hidden="1" s="101">
      <c r="B2213" t="inlineStr">
        <is>
          <t>13624021</t>
        </is>
      </c>
      <c r="C2213" t="inlineStr">
        <is>
          <t>2</t>
        </is>
      </c>
      <c r="D2213" t="n">
        <v>46172</v>
      </c>
      <c r="E2213" t="inlineStr">
        <is>
          <t>63674</t>
        </is>
      </c>
      <c r="F2213" t="inlineStr">
        <is>
          <t>21320</t>
        </is>
      </c>
      <c r="G2213" t="inlineStr">
        <is>
          <t>DE</t>
        </is>
      </c>
      <c r="H2213" t="inlineStr">
        <is>
          <t>FR</t>
        </is>
      </c>
      <c r="I2213" t="inlineStr">
        <is>
          <t>115955</t>
        </is>
      </c>
      <c r="J2213" t="inlineStr">
        <is>
          <t>115955</t>
        </is>
      </c>
      <c r="K2213" t="inlineStr">
        <is>
          <t>999999</t>
        </is>
      </c>
      <c r="L2213" t="inlineStr">
        <is>
          <t>XT414690880TS</t>
        </is>
      </c>
      <c r="M2213" t="inlineStr">
        <is>
          <t>N</t>
        </is>
      </c>
      <c r="N2213" t="inlineStr">
        <is>
          <t>Transport</t>
        </is>
      </c>
      <c r="O2213" t="inlineStr">
        <is>
          <t>N</t>
        </is>
      </c>
      <c r="P2213" t="inlineStr">
        <is>
          <t>S</t>
        </is>
      </c>
      <c r="Q2213" t="inlineStr">
        <is>
          <t>ZA</t>
        </is>
      </c>
      <c r="R2213" t="n">
        <v>1.1</v>
      </c>
      <c r="S2213" s="113" t="inlineStr">
        <is>
          <t>6C</t>
        </is>
      </c>
      <c r="T2213" t="n">
        <v>5.88</v>
      </c>
      <c r="U2213" t="inlineStr">
        <is>
          <t>LA RUCHE LOGISTIQUE</t>
        </is>
      </c>
      <c r="W2213" s="8">
        <f>IF(C2213&lt;&gt;2,"",IF(S2213="5X","5XK",IF(S2213="5Y","5YK",IF(S2213="6B","6BK",IF(S2213="6C","6CK","")))))</f>
        <v/>
      </c>
      <c r="X2213" s="8">
        <f>IF(S2213="6B",_xlfn.XLOOKUP(H2213,'Zoning 2shop'!A:A,'Zoning 2shop'!B:B),IF(S2213="6C",_xlfn.XLOOKUP(G2213,'Zoning 2shop'!C:C,'Zoning 2shop'!D:D),""))</f>
        <v/>
      </c>
      <c r="Y2213" s="112">
        <f>AB2213/Z2213</f>
        <v/>
      </c>
      <c r="Z2213" s="4">
        <f>T2213</f>
        <v/>
      </c>
      <c r="AA2213" s="4">
        <f>IF(OR(S2213="6C",S2213="6B",S2213="5X",S2213="5Y"),0.08,0.5)</f>
        <v/>
      </c>
      <c r="AB2213" s="4">
        <f>$AG$5/$AG$2*Z2213</f>
        <v/>
      </c>
      <c r="AC2213" s="19">
        <f>Z2213+AA2213</f>
        <v/>
      </c>
      <c r="AD2213" s="8">
        <f>IF(COUNTIF(Catégories!A:A,N2213)=0,"catégorie inconnue",LOOKUP(N2213,Catégories!A:A,Catégories!B:B))</f>
        <v/>
      </c>
      <c r="AE2213" s="21">
        <f>SUM(Z2213:AB2213)</f>
        <v/>
      </c>
    </row>
    <row r="2214" hidden="1" s="101">
      <c r="B2214" t="inlineStr">
        <is>
          <t>13624021</t>
        </is>
      </c>
      <c r="C2214" t="inlineStr">
        <is>
          <t>2</t>
        </is>
      </c>
      <c r="D2214" t="n">
        <v>46172</v>
      </c>
      <c r="E2214" t="inlineStr">
        <is>
          <t>80336</t>
        </is>
      </c>
      <c r="F2214" t="inlineStr">
        <is>
          <t>21320</t>
        </is>
      </c>
      <c r="G2214" t="inlineStr">
        <is>
          <t>DE</t>
        </is>
      </c>
      <c r="H2214" t="inlineStr">
        <is>
          <t>FR</t>
        </is>
      </c>
      <c r="I2214" t="inlineStr">
        <is>
          <t>114626</t>
        </is>
      </c>
      <c r="J2214" t="inlineStr">
        <is>
          <t>114626</t>
        </is>
      </c>
      <c r="K2214" t="inlineStr">
        <is>
          <t>999999</t>
        </is>
      </c>
      <c r="L2214" t="inlineStr">
        <is>
          <t>XT414691094TS</t>
        </is>
      </c>
      <c r="M2214" t="inlineStr">
        <is>
          <t>N</t>
        </is>
      </c>
      <c r="N2214" t="inlineStr">
        <is>
          <t>Transport</t>
        </is>
      </c>
      <c r="O2214" t="inlineStr">
        <is>
          <t>N</t>
        </is>
      </c>
      <c r="P2214" t="inlineStr">
        <is>
          <t>S</t>
        </is>
      </c>
      <c r="Q2214" t="inlineStr">
        <is>
          <t>ZA</t>
        </is>
      </c>
      <c r="R2214" t="n">
        <v>0.26</v>
      </c>
      <c r="S2214" s="113" t="inlineStr">
        <is>
          <t>6C</t>
        </is>
      </c>
      <c r="T2214" t="n">
        <v>5.33</v>
      </c>
      <c r="U2214" t="inlineStr">
        <is>
          <t>LA RUCHE LOGISTIQUE</t>
        </is>
      </c>
      <c r="W2214" s="8">
        <f>IF(C2214&lt;&gt;2,"",IF(S2214="5X","5XK",IF(S2214="5Y","5YK",IF(S2214="6B","6BK",IF(S2214="6C","6CK","")))))</f>
        <v/>
      </c>
      <c r="X2214" s="8">
        <f>IF(S2214="6B",_xlfn.XLOOKUP(H2214,'Zoning 2shop'!A:A,'Zoning 2shop'!B:B),IF(S2214="6C",_xlfn.XLOOKUP(G2214,'Zoning 2shop'!C:C,'Zoning 2shop'!D:D),""))</f>
        <v/>
      </c>
      <c r="Y2214" s="112">
        <f>AB2214/Z2214</f>
        <v/>
      </c>
      <c r="Z2214" s="4">
        <f>T2214</f>
        <v/>
      </c>
      <c r="AA2214" s="4">
        <f>IF(OR(S2214="6C",S2214="6B",S2214="5X",S2214="5Y"),0.08,0.5)</f>
        <v/>
      </c>
      <c r="AB2214" s="4">
        <f>$AG$5/$AG$2*Z2214</f>
        <v/>
      </c>
      <c r="AC2214" s="19">
        <f>Z2214+AA2214</f>
        <v/>
      </c>
      <c r="AD2214" s="8">
        <f>IF(COUNTIF(Catégories!A:A,N2214)=0,"catégorie inconnue",LOOKUP(N2214,Catégories!A:A,Catégories!B:B))</f>
        <v/>
      </c>
      <c r="AE2214" s="21">
        <f>SUM(Z2214:AB2214)</f>
        <v/>
      </c>
    </row>
    <row r="2215" hidden="1" s="101">
      <c r="B2215" t="inlineStr">
        <is>
          <t>13624021</t>
        </is>
      </c>
      <c r="C2215" t="inlineStr">
        <is>
          <t>2</t>
        </is>
      </c>
      <c r="D2215" t="n">
        <v>46172</v>
      </c>
      <c r="E2215" t="inlineStr">
        <is>
          <t>67227</t>
        </is>
      </c>
      <c r="F2215" t="inlineStr">
        <is>
          <t>21320</t>
        </is>
      </c>
      <c r="G2215" t="inlineStr">
        <is>
          <t>DE</t>
        </is>
      </c>
      <c r="H2215" t="inlineStr">
        <is>
          <t>FR</t>
        </is>
      </c>
      <c r="I2215" t="inlineStr">
        <is>
          <t>116764</t>
        </is>
      </c>
      <c r="J2215" t="inlineStr">
        <is>
          <t>116764</t>
        </is>
      </c>
      <c r="K2215" t="inlineStr">
        <is>
          <t>999999</t>
        </is>
      </c>
      <c r="L2215" t="inlineStr">
        <is>
          <t>XT414691369TS</t>
        </is>
      </c>
      <c r="M2215" t="inlineStr">
        <is>
          <t>N</t>
        </is>
      </c>
      <c r="N2215" t="inlineStr">
        <is>
          <t>Transport</t>
        </is>
      </c>
      <c r="O2215" t="inlineStr">
        <is>
          <t>N</t>
        </is>
      </c>
      <c r="P2215" t="inlineStr">
        <is>
          <t>S</t>
        </is>
      </c>
      <c r="Q2215" t="inlineStr">
        <is>
          <t>ZA</t>
        </is>
      </c>
      <c r="R2215" t="n">
        <v>0.21</v>
      </c>
      <c r="S2215" s="113" t="inlineStr">
        <is>
          <t>6C</t>
        </is>
      </c>
      <c r="T2215" t="n">
        <v>5.33</v>
      </c>
      <c r="U2215" t="inlineStr">
        <is>
          <t>LA RUCHE LOGISTIQUE</t>
        </is>
      </c>
      <c r="W2215" s="8">
        <f>IF(C2215&lt;&gt;2,"",IF(S2215="5X","5XK",IF(S2215="5Y","5YK",IF(S2215="6B","6BK",IF(S2215="6C","6CK","")))))</f>
        <v/>
      </c>
      <c r="X2215" s="8">
        <f>IF(S2215="6B",_xlfn.XLOOKUP(H2215,'Zoning 2shop'!A:A,'Zoning 2shop'!B:B),IF(S2215="6C",_xlfn.XLOOKUP(G2215,'Zoning 2shop'!C:C,'Zoning 2shop'!D:D),""))</f>
        <v/>
      </c>
      <c r="Y2215" s="112">
        <f>AB2215/Z2215</f>
        <v/>
      </c>
      <c r="Z2215" s="4">
        <f>T2215</f>
        <v/>
      </c>
      <c r="AA2215" s="4">
        <f>IF(OR(S2215="6C",S2215="6B",S2215="5X",S2215="5Y"),0.08,0.5)</f>
        <v/>
      </c>
      <c r="AB2215" s="4">
        <f>$AG$5/$AG$2*Z2215</f>
        <v/>
      </c>
      <c r="AC2215" s="19">
        <f>Z2215+AA2215</f>
        <v/>
      </c>
      <c r="AD2215" s="8">
        <f>IF(COUNTIF(Catégories!A:A,N2215)=0,"catégorie inconnue",LOOKUP(N2215,Catégories!A:A,Catégories!B:B))</f>
        <v/>
      </c>
      <c r="AE2215" s="21">
        <f>SUM(Z2215:AB2215)</f>
        <v/>
      </c>
    </row>
    <row r="2216" hidden="1" s="101">
      <c r="B2216" t="inlineStr">
        <is>
          <t>13624021</t>
        </is>
      </c>
      <c r="C2216" t="inlineStr">
        <is>
          <t>2</t>
        </is>
      </c>
      <c r="D2216" t="n">
        <v>46172</v>
      </c>
      <c r="E2216" t="inlineStr">
        <is>
          <t>7424 EA</t>
        </is>
      </c>
      <c r="F2216" t="inlineStr">
        <is>
          <t>21320</t>
        </is>
      </c>
      <c r="G2216" t="inlineStr">
        <is>
          <t>NL</t>
        </is>
      </c>
      <c r="H2216" t="inlineStr">
        <is>
          <t>FR</t>
        </is>
      </c>
      <c r="I2216" t="inlineStr">
        <is>
          <t>117448</t>
        </is>
      </c>
      <c r="J2216" t="inlineStr">
        <is>
          <t>117448</t>
        </is>
      </c>
      <c r="K2216" t="inlineStr">
        <is>
          <t>999999</t>
        </is>
      </c>
      <c r="L2216" t="inlineStr">
        <is>
          <t>XT414692072TS</t>
        </is>
      </c>
      <c r="M2216" t="inlineStr">
        <is>
          <t>N</t>
        </is>
      </c>
      <c r="N2216" t="inlineStr">
        <is>
          <t>Transport</t>
        </is>
      </c>
      <c r="O2216" t="inlineStr">
        <is>
          <t>N</t>
        </is>
      </c>
      <c r="P2216" t="inlineStr">
        <is>
          <t>S</t>
        </is>
      </c>
      <c r="Q2216" t="inlineStr">
        <is>
          <t>ZA</t>
        </is>
      </c>
      <c r="R2216" t="n">
        <v>0.19</v>
      </c>
      <c r="S2216" s="113" t="inlineStr">
        <is>
          <t>6C</t>
        </is>
      </c>
      <c r="T2216" t="n">
        <v>5.33</v>
      </c>
      <c r="U2216" t="inlineStr">
        <is>
          <t>LA RUCHE LOGISTIQUE</t>
        </is>
      </c>
      <c r="W2216" s="8">
        <f>IF(C2216&lt;&gt;2,"",IF(S2216="5X","5XK",IF(S2216="5Y","5YK",IF(S2216="6B","6BK",IF(S2216="6C","6CK","")))))</f>
        <v/>
      </c>
      <c r="X2216" s="8">
        <f>IF(S2216="6B",_xlfn.XLOOKUP(H2216,'Zoning 2shop'!A:A,'Zoning 2shop'!B:B),IF(S2216="6C",_xlfn.XLOOKUP(G2216,'Zoning 2shop'!C:C,'Zoning 2shop'!D:D),""))</f>
        <v/>
      </c>
      <c r="Y2216" s="112">
        <f>AB2216/Z2216</f>
        <v/>
      </c>
      <c r="Z2216" s="4">
        <f>T2216</f>
        <v/>
      </c>
      <c r="AA2216" s="4">
        <f>IF(OR(S2216="6C",S2216="6B",S2216="5X",S2216="5Y"),0.08,0.5)</f>
        <v/>
      </c>
      <c r="AB2216" s="4">
        <f>$AG$5/$AG$2*Z2216</f>
        <v/>
      </c>
      <c r="AC2216" s="19">
        <f>Z2216+AA2216</f>
        <v/>
      </c>
      <c r="AD2216" s="8">
        <f>IF(COUNTIF(Catégories!A:A,N2216)=0,"catégorie inconnue",LOOKUP(N2216,Catégories!A:A,Catégories!B:B))</f>
        <v/>
      </c>
      <c r="AE2216" s="21">
        <f>SUM(Z2216:AB2216)</f>
        <v/>
      </c>
    </row>
    <row r="2217" hidden="1" s="101">
      <c r="B2217" t="inlineStr">
        <is>
          <t>13624021</t>
        </is>
      </c>
      <c r="C2217" t="inlineStr">
        <is>
          <t>2</t>
        </is>
      </c>
      <c r="D2217" t="n">
        <v>46172</v>
      </c>
      <c r="E2217" t="inlineStr">
        <is>
          <t>7424 EA</t>
        </is>
      </c>
      <c r="F2217" t="inlineStr">
        <is>
          <t>21320</t>
        </is>
      </c>
      <c r="G2217" t="inlineStr">
        <is>
          <t>NL</t>
        </is>
      </c>
      <c r="H2217" t="inlineStr">
        <is>
          <t>FR</t>
        </is>
      </c>
      <c r="I2217" t="inlineStr">
        <is>
          <t>117907</t>
        </is>
      </c>
      <c r="J2217" t="inlineStr">
        <is>
          <t>117907</t>
        </is>
      </c>
      <c r="K2217" t="inlineStr">
        <is>
          <t>999999</t>
        </is>
      </c>
      <c r="L2217" t="inlineStr">
        <is>
          <t>XT414692109TS</t>
        </is>
      </c>
      <c r="M2217" t="inlineStr">
        <is>
          <t>N</t>
        </is>
      </c>
      <c r="N2217" t="inlineStr">
        <is>
          <t>Transport</t>
        </is>
      </c>
      <c r="O2217" t="inlineStr">
        <is>
          <t>N</t>
        </is>
      </c>
      <c r="P2217" t="inlineStr">
        <is>
          <t>S</t>
        </is>
      </c>
      <c r="Q2217" t="inlineStr">
        <is>
          <t>ZA</t>
        </is>
      </c>
      <c r="R2217" t="n">
        <v>0.15</v>
      </c>
      <c r="S2217" s="113" t="inlineStr">
        <is>
          <t>6C</t>
        </is>
      </c>
      <c r="T2217" t="n">
        <v>5.33</v>
      </c>
      <c r="U2217" t="inlineStr">
        <is>
          <t>LA RUCHE LOGISTIQUE</t>
        </is>
      </c>
      <c r="W2217" s="8">
        <f>IF(C2217&lt;&gt;2,"",IF(S2217="5X","5XK",IF(S2217="5Y","5YK",IF(S2217="6B","6BK",IF(S2217="6C","6CK","")))))</f>
        <v/>
      </c>
      <c r="X2217" s="8">
        <f>IF(S2217="6B",_xlfn.XLOOKUP(H2217,'Zoning 2shop'!A:A,'Zoning 2shop'!B:B),IF(S2217="6C",_xlfn.XLOOKUP(G2217,'Zoning 2shop'!C:C,'Zoning 2shop'!D:D),""))</f>
        <v/>
      </c>
      <c r="Y2217" s="112">
        <f>AB2217/Z2217</f>
        <v/>
      </c>
      <c r="Z2217" s="4">
        <f>T2217</f>
        <v/>
      </c>
      <c r="AA2217" s="4">
        <f>IF(OR(S2217="6C",S2217="6B",S2217="5X",S2217="5Y"),0.08,0.5)</f>
        <v/>
      </c>
      <c r="AB2217" s="4">
        <f>$AG$5/$AG$2*Z2217</f>
        <v/>
      </c>
      <c r="AC2217" s="19">
        <f>Z2217+AA2217</f>
        <v/>
      </c>
      <c r="AD2217" s="8">
        <f>IF(COUNTIF(Catégories!A:A,N2217)=0,"catégorie inconnue",LOOKUP(N2217,Catégories!A:A,Catégories!B:B))</f>
        <v/>
      </c>
      <c r="AE2217" s="21">
        <f>SUM(Z2217:AB2217)</f>
        <v/>
      </c>
    </row>
    <row r="2218" hidden="1" s="101">
      <c r="B2218" t="inlineStr">
        <is>
          <t>13624021</t>
        </is>
      </c>
      <c r="C2218" t="inlineStr">
        <is>
          <t>2</t>
        </is>
      </c>
      <c r="D2218" t="n">
        <v>46172</v>
      </c>
      <c r="E2218" t="inlineStr">
        <is>
          <t>18055</t>
        </is>
      </c>
      <c r="F2218" t="inlineStr">
        <is>
          <t>21320</t>
        </is>
      </c>
      <c r="G2218" t="inlineStr">
        <is>
          <t>DE</t>
        </is>
      </c>
      <c r="H2218" t="inlineStr">
        <is>
          <t>FR</t>
        </is>
      </c>
      <c r="I2218" t="inlineStr">
        <is>
          <t>112662</t>
        </is>
      </c>
      <c r="J2218" t="inlineStr">
        <is>
          <t>112662</t>
        </is>
      </c>
      <c r="K2218" t="inlineStr">
        <is>
          <t>999999</t>
        </is>
      </c>
      <c r="L2218" t="inlineStr">
        <is>
          <t>XT414692789TS</t>
        </is>
      </c>
      <c r="M2218" t="inlineStr">
        <is>
          <t>N</t>
        </is>
      </c>
      <c r="N2218" t="inlineStr">
        <is>
          <t>Transport</t>
        </is>
      </c>
      <c r="O2218" t="inlineStr">
        <is>
          <t>N</t>
        </is>
      </c>
      <c r="P2218" t="inlineStr">
        <is>
          <t>S</t>
        </is>
      </c>
      <c r="Q2218" t="inlineStr">
        <is>
          <t>ZA</t>
        </is>
      </c>
      <c r="R2218" t="n">
        <v>0.34</v>
      </c>
      <c r="S2218" s="113" t="inlineStr">
        <is>
          <t>6C</t>
        </is>
      </c>
      <c r="T2218" t="n">
        <v>5.33</v>
      </c>
      <c r="U2218" t="inlineStr">
        <is>
          <t>LA RUCHE LOGISTIQUE</t>
        </is>
      </c>
      <c r="W2218" s="8">
        <f>IF(C2218&lt;&gt;2,"",IF(S2218="5X","5XK",IF(S2218="5Y","5YK",IF(S2218="6B","6BK",IF(S2218="6C","6CK","")))))</f>
        <v/>
      </c>
      <c r="X2218" s="8">
        <f>IF(S2218="6B",_xlfn.XLOOKUP(H2218,'Zoning 2shop'!A:A,'Zoning 2shop'!B:B),IF(S2218="6C",_xlfn.XLOOKUP(G2218,'Zoning 2shop'!C:C,'Zoning 2shop'!D:D),""))</f>
        <v/>
      </c>
      <c r="Y2218" s="112">
        <f>AB2218/Z2218</f>
        <v/>
      </c>
      <c r="Z2218" s="4">
        <f>T2218</f>
        <v/>
      </c>
      <c r="AA2218" s="4">
        <f>IF(OR(S2218="6C",S2218="6B",S2218="5X",S2218="5Y"),0.08,0.5)</f>
        <v/>
      </c>
      <c r="AB2218" s="4">
        <f>$AG$5/$AG$2*Z2218</f>
        <v/>
      </c>
      <c r="AC2218" s="19">
        <f>Z2218+AA2218</f>
        <v/>
      </c>
      <c r="AD2218" s="8">
        <f>IF(COUNTIF(Catégories!A:A,N2218)=0,"catégorie inconnue",LOOKUP(N2218,Catégories!A:A,Catégories!B:B))</f>
        <v/>
      </c>
      <c r="AE2218" s="21">
        <f>SUM(Z2218:AB2218)</f>
        <v/>
      </c>
    </row>
    <row r="2219" hidden="1" s="101">
      <c r="B2219" t="inlineStr">
        <is>
          <t>13624021</t>
        </is>
      </c>
      <c r="C2219" t="inlineStr">
        <is>
          <t>2</t>
        </is>
      </c>
      <c r="D2219" t="n">
        <v>46172</v>
      </c>
      <c r="E2219" t="inlineStr">
        <is>
          <t>1200</t>
        </is>
      </c>
      <c r="F2219" t="inlineStr">
        <is>
          <t>21320</t>
        </is>
      </c>
      <c r="G2219" t="inlineStr">
        <is>
          <t>BE</t>
        </is>
      </c>
      <c r="H2219" t="inlineStr">
        <is>
          <t>FR</t>
        </is>
      </c>
      <c r="I2219" t="inlineStr">
        <is>
          <t>113191</t>
        </is>
      </c>
      <c r="J2219" t="inlineStr">
        <is>
          <t>113191</t>
        </is>
      </c>
      <c r="K2219" t="inlineStr">
        <is>
          <t>999999</t>
        </is>
      </c>
      <c r="L2219" t="inlineStr">
        <is>
          <t>XT414693166TS</t>
        </is>
      </c>
      <c r="M2219" t="inlineStr">
        <is>
          <t>N</t>
        </is>
      </c>
      <c r="N2219" t="inlineStr">
        <is>
          <t>Transport</t>
        </is>
      </c>
      <c r="O2219" t="inlineStr">
        <is>
          <t>N</t>
        </is>
      </c>
      <c r="P2219" t="inlineStr">
        <is>
          <t>S</t>
        </is>
      </c>
      <c r="Q2219" t="inlineStr">
        <is>
          <t>ZA</t>
        </is>
      </c>
      <c r="R2219" t="n">
        <v>0.23</v>
      </c>
      <c r="S2219" s="113" t="inlineStr">
        <is>
          <t>6C</t>
        </is>
      </c>
      <c r="T2219" t="n">
        <v>4.84</v>
      </c>
      <c r="U2219" t="inlineStr">
        <is>
          <t>LA RUCHE LOGISTIQUE</t>
        </is>
      </c>
      <c r="W2219" s="8">
        <f>IF(C2219&lt;&gt;2,"",IF(S2219="5X","5XK",IF(S2219="5Y","5YK",IF(S2219="6B","6BK",IF(S2219="6C","6CK","")))))</f>
        <v/>
      </c>
      <c r="X2219" s="8">
        <f>IF(S2219="6B",_xlfn.XLOOKUP(H2219,'Zoning 2shop'!A:A,'Zoning 2shop'!B:B),IF(S2219="6C",_xlfn.XLOOKUP(G2219,'Zoning 2shop'!C:C,'Zoning 2shop'!D:D),""))</f>
        <v/>
      </c>
      <c r="Y2219" s="112">
        <f>AB2219/Z2219</f>
        <v/>
      </c>
      <c r="Z2219" s="4">
        <f>T2219</f>
        <v/>
      </c>
      <c r="AA2219" s="4">
        <f>IF(OR(S2219="6C",S2219="6B",S2219="5X",S2219="5Y"),0.08,0.5)</f>
        <v/>
      </c>
      <c r="AB2219" s="4">
        <f>$AG$5/$AG$2*Z2219</f>
        <v/>
      </c>
      <c r="AC2219" s="19">
        <f>Z2219+AA2219</f>
        <v/>
      </c>
      <c r="AD2219" s="8">
        <f>IF(COUNTIF(Catégories!A:A,N2219)=0,"catégorie inconnue",LOOKUP(N2219,Catégories!A:A,Catégories!B:B))</f>
        <v/>
      </c>
      <c r="AE2219" s="21">
        <f>SUM(Z2219:AB2219)</f>
        <v/>
      </c>
    </row>
    <row r="2220" hidden="1" s="101">
      <c r="B2220" t="inlineStr">
        <is>
          <t>13624021</t>
        </is>
      </c>
      <c r="C2220" t="inlineStr">
        <is>
          <t>2</t>
        </is>
      </c>
      <c r="D2220" t="n">
        <v>46172</v>
      </c>
      <c r="E2220" t="inlineStr">
        <is>
          <t>70499</t>
        </is>
      </c>
      <c r="F2220" t="inlineStr">
        <is>
          <t>21320</t>
        </is>
      </c>
      <c r="G2220" t="inlineStr">
        <is>
          <t>DE</t>
        </is>
      </c>
      <c r="H2220" t="inlineStr">
        <is>
          <t>FR</t>
        </is>
      </c>
      <c r="I2220" t="inlineStr">
        <is>
          <t>116537</t>
        </is>
      </c>
      <c r="J2220" t="inlineStr">
        <is>
          <t>116537</t>
        </is>
      </c>
      <c r="K2220" t="inlineStr">
        <is>
          <t>999999</t>
        </is>
      </c>
      <c r="L2220" t="inlineStr">
        <is>
          <t>XT414697463TS</t>
        </is>
      </c>
      <c r="M2220" t="inlineStr">
        <is>
          <t>N</t>
        </is>
      </c>
      <c r="N2220" t="inlineStr">
        <is>
          <t>Transport</t>
        </is>
      </c>
      <c r="O2220" t="inlineStr">
        <is>
          <t>N</t>
        </is>
      </c>
      <c r="P2220" t="inlineStr">
        <is>
          <t>S</t>
        </is>
      </c>
      <c r="Q2220" t="inlineStr">
        <is>
          <t>ZA</t>
        </is>
      </c>
      <c r="R2220" t="n">
        <v>1.17</v>
      </c>
      <c r="S2220" s="113" t="inlineStr">
        <is>
          <t>6C</t>
        </is>
      </c>
      <c r="T2220" t="n">
        <v>5.88</v>
      </c>
      <c r="U2220" t="inlineStr">
        <is>
          <t>LA RUCHE LOGISTIQUE</t>
        </is>
      </c>
      <c r="W2220" s="8">
        <f>IF(C2220&lt;&gt;2,"",IF(S2220="5X","5XK",IF(S2220="5Y","5YK",IF(S2220="6B","6BK",IF(S2220="6C","6CK","")))))</f>
        <v/>
      </c>
      <c r="X2220" s="8">
        <f>IF(S2220="6B",_xlfn.XLOOKUP(H2220,'Zoning 2shop'!A:A,'Zoning 2shop'!B:B),IF(S2220="6C",_xlfn.XLOOKUP(G2220,'Zoning 2shop'!C:C,'Zoning 2shop'!D:D),""))</f>
        <v/>
      </c>
      <c r="Y2220" s="112">
        <f>AB2220/Z2220</f>
        <v/>
      </c>
      <c r="Z2220" s="4">
        <f>T2220</f>
        <v/>
      </c>
      <c r="AA2220" s="4">
        <f>IF(OR(S2220="6C",S2220="6B",S2220="5X",S2220="5Y"),0.08,0.5)</f>
        <v/>
      </c>
      <c r="AB2220" s="4">
        <f>$AG$5/$AG$2*Z2220</f>
        <v/>
      </c>
      <c r="AC2220" s="19">
        <f>Z2220+AA2220</f>
        <v/>
      </c>
      <c r="AD2220" s="8">
        <f>IF(COUNTIF(Catégories!A:A,N2220)=0,"catégorie inconnue",LOOKUP(N2220,Catégories!A:A,Catégories!B:B))</f>
        <v/>
      </c>
      <c r="AE2220" s="21">
        <f>SUM(Z2220:AB2220)</f>
        <v/>
      </c>
    </row>
    <row r="2221" hidden="1" s="101">
      <c r="B2221" t="inlineStr">
        <is>
          <t>13624021</t>
        </is>
      </c>
      <c r="C2221" t="inlineStr">
        <is>
          <t>2</t>
        </is>
      </c>
      <c r="D2221" t="n">
        <v>46172</v>
      </c>
      <c r="E2221" t="inlineStr">
        <is>
          <t>65719</t>
        </is>
      </c>
      <c r="F2221" t="inlineStr">
        <is>
          <t>21320</t>
        </is>
      </c>
      <c r="G2221" t="inlineStr">
        <is>
          <t>DE</t>
        </is>
      </c>
      <c r="H2221" t="inlineStr">
        <is>
          <t>FR</t>
        </is>
      </c>
      <c r="I2221" t="inlineStr">
        <is>
          <t>111278</t>
        </is>
      </c>
      <c r="J2221" t="inlineStr">
        <is>
          <t>111278</t>
        </is>
      </c>
      <c r="K2221" t="inlineStr">
        <is>
          <t>999999</t>
        </is>
      </c>
      <c r="L2221" t="inlineStr">
        <is>
          <t>XT414697619TS</t>
        </is>
      </c>
      <c r="M2221" t="inlineStr">
        <is>
          <t>N</t>
        </is>
      </c>
      <c r="N2221" t="inlineStr">
        <is>
          <t>Transport</t>
        </is>
      </c>
      <c r="O2221" t="inlineStr">
        <is>
          <t>N</t>
        </is>
      </c>
      <c r="P2221" t="inlineStr">
        <is>
          <t>S</t>
        </is>
      </c>
      <c r="Q2221" t="inlineStr">
        <is>
          <t>ZA</t>
        </is>
      </c>
      <c r="R2221" t="n">
        <v>0.15</v>
      </c>
      <c r="S2221" s="113" t="inlineStr">
        <is>
          <t>6C</t>
        </is>
      </c>
      <c r="T2221" t="n">
        <v>5.33</v>
      </c>
      <c r="U2221" t="inlineStr">
        <is>
          <t>LA RUCHE LOGISTIQUE</t>
        </is>
      </c>
      <c r="W2221" s="8">
        <f>IF(C2221&lt;&gt;2,"",IF(S2221="5X","5XK",IF(S2221="5Y","5YK",IF(S2221="6B","6BK",IF(S2221="6C","6CK","")))))</f>
        <v/>
      </c>
      <c r="X2221" s="8">
        <f>IF(S2221="6B",_xlfn.XLOOKUP(H2221,'Zoning 2shop'!A:A,'Zoning 2shop'!B:B),IF(S2221="6C",_xlfn.XLOOKUP(G2221,'Zoning 2shop'!C:C,'Zoning 2shop'!D:D),""))</f>
        <v/>
      </c>
      <c r="Y2221" s="112">
        <f>AB2221/Z2221</f>
        <v/>
      </c>
      <c r="Z2221" s="4">
        <f>T2221</f>
        <v/>
      </c>
      <c r="AA2221" s="4">
        <f>IF(OR(S2221="6C",S2221="6B",S2221="5X",S2221="5Y"),0.08,0.5)</f>
        <v/>
      </c>
      <c r="AB2221" s="4">
        <f>$AG$5/$AG$2*Z2221</f>
        <v/>
      </c>
      <c r="AC2221" s="19">
        <f>Z2221+AA2221</f>
        <v/>
      </c>
      <c r="AD2221" s="8">
        <f>IF(COUNTIF(Catégories!A:A,N2221)=0,"catégorie inconnue",LOOKUP(N2221,Catégories!A:A,Catégories!B:B))</f>
        <v/>
      </c>
      <c r="AE2221" s="21">
        <f>SUM(Z2221:AB2221)</f>
        <v/>
      </c>
    </row>
    <row r="2222" hidden="1" s="101">
      <c r="B2222" t="inlineStr">
        <is>
          <t>13624021</t>
        </is>
      </c>
      <c r="C2222" t="inlineStr">
        <is>
          <t>2</t>
        </is>
      </c>
      <c r="D2222" t="n">
        <v>46172</v>
      </c>
      <c r="E2222" t="inlineStr">
        <is>
          <t>60316</t>
        </is>
      </c>
      <c r="F2222" t="inlineStr">
        <is>
          <t>21320</t>
        </is>
      </c>
      <c r="G2222" t="inlineStr">
        <is>
          <t>DE</t>
        </is>
      </c>
      <c r="H2222" t="inlineStr">
        <is>
          <t>FR</t>
        </is>
      </c>
      <c r="I2222" t="inlineStr">
        <is>
          <t>116848</t>
        </is>
      </c>
      <c r="J2222" t="inlineStr">
        <is>
          <t>116848</t>
        </is>
      </c>
      <c r="K2222" t="inlineStr">
        <is>
          <t>999999</t>
        </is>
      </c>
      <c r="L2222" t="inlineStr">
        <is>
          <t>XT414697698TS</t>
        </is>
      </c>
      <c r="M2222" t="inlineStr">
        <is>
          <t>N</t>
        </is>
      </c>
      <c r="N2222" t="inlineStr">
        <is>
          <t>Transport</t>
        </is>
      </c>
      <c r="O2222" t="inlineStr">
        <is>
          <t>N</t>
        </is>
      </c>
      <c r="P2222" t="inlineStr">
        <is>
          <t>S</t>
        </is>
      </c>
      <c r="Q2222" t="inlineStr">
        <is>
          <t>ZA</t>
        </is>
      </c>
      <c r="R2222" t="n">
        <v>0.43</v>
      </c>
      <c r="S2222" s="113" t="inlineStr">
        <is>
          <t>6C</t>
        </is>
      </c>
      <c r="T2222" t="n">
        <v>5.33</v>
      </c>
      <c r="U2222" t="inlineStr">
        <is>
          <t>LA RUCHE LOGISTIQUE</t>
        </is>
      </c>
      <c r="W2222" s="8">
        <f>IF(C2222&lt;&gt;2,"",IF(S2222="5X","5XK",IF(S2222="5Y","5YK",IF(S2222="6B","6BK",IF(S2222="6C","6CK","")))))</f>
        <v/>
      </c>
      <c r="X2222" s="8">
        <f>IF(S2222="6B",_xlfn.XLOOKUP(H2222,'Zoning 2shop'!A:A,'Zoning 2shop'!B:B),IF(S2222="6C",_xlfn.XLOOKUP(G2222,'Zoning 2shop'!C:C,'Zoning 2shop'!D:D),""))</f>
        <v/>
      </c>
      <c r="Y2222" s="112">
        <f>AB2222/Z2222</f>
        <v/>
      </c>
      <c r="Z2222" s="4">
        <f>T2222</f>
        <v/>
      </c>
      <c r="AA2222" s="4">
        <f>IF(OR(S2222="6C",S2222="6B",S2222="5X",S2222="5Y"),0.08,0.5)</f>
        <v/>
      </c>
      <c r="AB2222" s="4">
        <f>$AG$5/$AG$2*Z2222</f>
        <v/>
      </c>
      <c r="AC2222" s="19">
        <f>Z2222+AA2222</f>
        <v/>
      </c>
      <c r="AD2222" s="8">
        <f>IF(COUNTIF(Catégories!A:A,N2222)=0,"catégorie inconnue",LOOKUP(N2222,Catégories!A:A,Catégories!B:B))</f>
        <v/>
      </c>
      <c r="AE2222" s="21">
        <f>SUM(Z2222:AB2222)</f>
        <v/>
      </c>
    </row>
    <row r="2223" hidden="1" s="101">
      <c r="B2223" t="inlineStr">
        <is>
          <t>13624021</t>
        </is>
      </c>
      <c r="C2223" t="inlineStr">
        <is>
          <t>2</t>
        </is>
      </c>
      <c r="D2223" t="n">
        <v>46172</v>
      </c>
      <c r="E2223" t="inlineStr">
        <is>
          <t>86551</t>
        </is>
      </c>
      <c r="F2223" t="inlineStr">
        <is>
          <t>21320</t>
        </is>
      </c>
      <c r="G2223" t="inlineStr">
        <is>
          <t>DE</t>
        </is>
      </c>
      <c r="H2223" t="inlineStr">
        <is>
          <t>FR</t>
        </is>
      </c>
      <c r="I2223" t="inlineStr">
        <is>
          <t>119112</t>
        </is>
      </c>
      <c r="J2223" t="inlineStr">
        <is>
          <t>119112</t>
        </is>
      </c>
      <c r="K2223" t="inlineStr">
        <is>
          <t>999999</t>
        </is>
      </c>
      <c r="L2223" t="inlineStr">
        <is>
          <t>XT414697826TS</t>
        </is>
      </c>
      <c r="M2223" t="inlineStr">
        <is>
          <t>N</t>
        </is>
      </c>
      <c r="N2223" t="inlineStr">
        <is>
          <t>Transport</t>
        </is>
      </c>
      <c r="O2223" t="inlineStr">
        <is>
          <t>N</t>
        </is>
      </c>
      <c r="P2223" t="inlineStr">
        <is>
          <t>S</t>
        </is>
      </c>
      <c r="Q2223" t="inlineStr">
        <is>
          <t>ZA</t>
        </is>
      </c>
      <c r="R2223" t="n">
        <v>0.32</v>
      </c>
      <c r="S2223" s="113" t="inlineStr">
        <is>
          <t>6C</t>
        </is>
      </c>
      <c r="T2223" t="n">
        <v>5.33</v>
      </c>
      <c r="U2223" t="inlineStr">
        <is>
          <t>LA RUCHE LOGISTIQUE</t>
        </is>
      </c>
      <c r="W2223" s="8">
        <f>IF(C2223&lt;&gt;2,"",IF(S2223="5X","5XK",IF(S2223="5Y","5YK",IF(S2223="6B","6BK",IF(S2223="6C","6CK","")))))</f>
        <v/>
      </c>
      <c r="X2223" s="8">
        <f>IF(S2223="6B",_xlfn.XLOOKUP(H2223,'Zoning 2shop'!A:A,'Zoning 2shop'!B:B),IF(S2223="6C",_xlfn.XLOOKUP(G2223,'Zoning 2shop'!C:C,'Zoning 2shop'!D:D),""))</f>
        <v/>
      </c>
      <c r="Y2223" s="112">
        <f>AB2223/Z2223</f>
        <v/>
      </c>
      <c r="Z2223" s="4">
        <f>T2223</f>
        <v/>
      </c>
      <c r="AA2223" s="4">
        <f>IF(OR(S2223="6C",S2223="6B",S2223="5X",S2223="5Y"),0.08,0.5)</f>
        <v/>
      </c>
      <c r="AB2223" s="4">
        <f>$AG$5/$AG$2*Z2223</f>
        <v/>
      </c>
      <c r="AC2223" s="19">
        <f>Z2223+AA2223</f>
        <v/>
      </c>
      <c r="AD2223" s="8">
        <f>IF(COUNTIF(Catégories!A:A,N2223)=0,"catégorie inconnue",LOOKUP(N2223,Catégories!A:A,Catégories!B:B))</f>
        <v/>
      </c>
      <c r="AE2223" s="21">
        <f>SUM(Z2223:AB2223)</f>
        <v/>
      </c>
    </row>
    <row r="2224" hidden="1" s="101">
      <c r="B2224" t="inlineStr">
        <is>
          <t>13624021</t>
        </is>
      </c>
      <c r="C2224" t="inlineStr">
        <is>
          <t>2</t>
        </is>
      </c>
      <c r="D2224" t="n">
        <v>46173</v>
      </c>
      <c r="E2224" t="inlineStr">
        <is>
          <t>45529</t>
        </is>
      </c>
      <c r="F2224" t="inlineStr">
        <is>
          <t>21320</t>
        </is>
      </c>
      <c r="G2224" t="inlineStr">
        <is>
          <t>DE</t>
        </is>
      </c>
      <c r="H2224" t="inlineStr">
        <is>
          <t>FR</t>
        </is>
      </c>
      <c r="I2224" t="inlineStr">
        <is>
          <t>118274</t>
        </is>
      </c>
      <c r="J2224" t="inlineStr">
        <is>
          <t>118274</t>
        </is>
      </c>
      <c r="K2224" t="inlineStr">
        <is>
          <t>999999</t>
        </is>
      </c>
      <c r="L2224" t="inlineStr">
        <is>
          <t>XT414702662TS</t>
        </is>
      </c>
      <c r="M2224" t="inlineStr">
        <is>
          <t>N</t>
        </is>
      </c>
      <c r="N2224" t="inlineStr">
        <is>
          <t>Transport</t>
        </is>
      </c>
      <c r="O2224" t="inlineStr">
        <is>
          <t>N</t>
        </is>
      </c>
      <c r="P2224" t="inlineStr">
        <is>
          <t>S</t>
        </is>
      </c>
      <c r="Q2224" t="inlineStr">
        <is>
          <t>ZA</t>
        </is>
      </c>
      <c r="R2224" t="n">
        <v>0.09</v>
      </c>
      <c r="S2224" s="113" t="inlineStr">
        <is>
          <t>6C</t>
        </is>
      </c>
      <c r="T2224" t="n">
        <v>5.33</v>
      </c>
      <c r="U2224" t="inlineStr">
        <is>
          <t>LA RUCHE LOGISTIQUE</t>
        </is>
      </c>
      <c r="W2224" s="8">
        <f>IF(C2224&lt;&gt;2,"",IF(S2224="5X","5XK",IF(S2224="5Y","5YK",IF(S2224="6B","6BK",IF(S2224="6C","6CK","")))))</f>
        <v/>
      </c>
      <c r="X2224" s="8">
        <f>IF(S2224="6B",_xlfn.XLOOKUP(H2224,'Zoning 2shop'!A:A,'Zoning 2shop'!B:B),IF(S2224="6C",_xlfn.XLOOKUP(G2224,'Zoning 2shop'!C:C,'Zoning 2shop'!D:D),""))</f>
        <v/>
      </c>
      <c r="Y2224" s="112">
        <f>AB2224/Z2224</f>
        <v/>
      </c>
      <c r="Z2224" s="4">
        <f>T2224</f>
        <v/>
      </c>
      <c r="AA2224" s="4">
        <f>IF(OR(S2224="6C",S2224="6B",S2224="5X",S2224="5Y"),0.08,0.5)</f>
        <v/>
      </c>
      <c r="AB2224" s="4">
        <f>$AG$5/$AG$2*Z2224</f>
        <v/>
      </c>
      <c r="AC2224" s="19">
        <f>Z2224+AA2224</f>
        <v/>
      </c>
      <c r="AD2224" s="8">
        <f>IF(COUNTIF(Catégories!A:A,N2224)=0,"catégorie inconnue",LOOKUP(N2224,Catégories!A:A,Catégories!B:B))</f>
        <v/>
      </c>
      <c r="AE2224" s="21">
        <f>SUM(Z2224:AB2224)</f>
        <v/>
      </c>
    </row>
    <row r="2225" hidden="1" s="101">
      <c r="B2225" t="inlineStr">
        <is>
          <t>13624021</t>
        </is>
      </c>
      <c r="C2225" t="inlineStr">
        <is>
          <t>2</t>
        </is>
      </c>
      <c r="D2225" t="n">
        <v>46173</v>
      </c>
      <c r="E2225" t="inlineStr">
        <is>
          <t>21073</t>
        </is>
      </c>
      <c r="F2225" t="inlineStr">
        <is>
          <t>21320</t>
        </is>
      </c>
      <c r="G2225" t="inlineStr">
        <is>
          <t>DE</t>
        </is>
      </c>
      <c r="H2225" t="inlineStr">
        <is>
          <t>FR</t>
        </is>
      </c>
      <c r="I2225" t="inlineStr">
        <is>
          <t>116625</t>
        </is>
      </c>
      <c r="J2225" t="inlineStr">
        <is>
          <t>116625</t>
        </is>
      </c>
      <c r="K2225" t="inlineStr">
        <is>
          <t>999999</t>
        </is>
      </c>
      <c r="L2225" t="inlineStr">
        <is>
          <t>XT414702778TS</t>
        </is>
      </c>
      <c r="M2225" t="inlineStr">
        <is>
          <t>N</t>
        </is>
      </c>
      <c r="N2225" t="inlineStr">
        <is>
          <t>Transport</t>
        </is>
      </c>
      <c r="O2225" t="inlineStr">
        <is>
          <t>N</t>
        </is>
      </c>
      <c r="P2225" t="inlineStr">
        <is>
          <t>S</t>
        </is>
      </c>
      <c r="Q2225" t="inlineStr">
        <is>
          <t>ZA</t>
        </is>
      </c>
      <c r="R2225" t="n">
        <v>0.14</v>
      </c>
      <c r="S2225" s="113" t="inlineStr">
        <is>
          <t>6C</t>
        </is>
      </c>
      <c r="T2225" t="n">
        <v>5.33</v>
      </c>
      <c r="U2225" t="inlineStr">
        <is>
          <t>LA RUCHE LOGISTIQUE</t>
        </is>
      </c>
      <c r="W2225" s="8">
        <f>IF(C2225&lt;&gt;2,"",IF(S2225="5X","5XK",IF(S2225="5Y","5YK",IF(S2225="6B","6BK",IF(S2225="6C","6CK","")))))</f>
        <v/>
      </c>
      <c r="X2225" s="8">
        <f>IF(S2225="6B",_xlfn.XLOOKUP(H2225,'Zoning 2shop'!A:A,'Zoning 2shop'!B:B),IF(S2225="6C",_xlfn.XLOOKUP(G2225,'Zoning 2shop'!C:C,'Zoning 2shop'!D:D),""))</f>
        <v/>
      </c>
      <c r="Y2225" s="112">
        <f>AB2225/Z2225</f>
        <v/>
      </c>
      <c r="Z2225" s="4">
        <f>T2225</f>
        <v/>
      </c>
      <c r="AA2225" s="4">
        <f>IF(OR(S2225="6C",S2225="6B",S2225="5X",S2225="5Y"),0.08,0.5)</f>
        <v/>
      </c>
      <c r="AB2225" s="4">
        <f>$AG$5/$AG$2*Z2225</f>
        <v/>
      </c>
      <c r="AC2225" s="19">
        <f>Z2225+AA2225</f>
        <v/>
      </c>
      <c r="AD2225" s="8">
        <f>IF(COUNTIF(Catégories!A:A,N2225)=0,"catégorie inconnue",LOOKUP(N2225,Catégories!A:A,Catégories!B:B))</f>
        <v/>
      </c>
      <c r="AE2225" s="21">
        <f>SUM(Z2225:AB2225)</f>
        <v/>
      </c>
    </row>
    <row r="2226" hidden="1" s="101">
      <c r="B2226" t="inlineStr">
        <is>
          <t>13624021</t>
        </is>
      </c>
      <c r="C2226" t="inlineStr">
        <is>
          <t>2</t>
        </is>
      </c>
      <c r="D2226" t="n">
        <v>46173</v>
      </c>
      <c r="E2226" t="inlineStr">
        <is>
          <t>1315</t>
        </is>
      </c>
      <c r="F2226" t="inlineStr">
        <is>
          <t>21320</t>
        </is>
      </c>
      <c r="G2226" t="inlineStr">
        <is>
          <t>BE</t>
        </is>
      </c>
      <c r="H2226" t="inlineStr">
        <is>
          <t>FR</t>
        </is>
      </c>
      <c r="I2226" t="inlineStr">
        <is>
          <t>115715</t>
        </is>
      </c>
      <c r="J2226" t="inlineStr">
        <is>
          <t>115715</t>
        </is>
      </c>
      <c r="K2226" t="inlineStr">
        <is>
          <t>999999</t>
        </is>
      </c>
      <c r="L2226" t="inlineStr">
        <is>
          <t>XT414703359TS</t>
        </is>
      </c>
      <c r="M2226" t="inlineStr">
        <is>
          <t>N</t>
        </is>
      </c>
      <c r="N2226" t="inlineStr">
        <is>
          <t>Transport</t>
        </is>
      </c>
      <c r="O2226" t="inlineStr">
        <is>
          <t>N</t>
        </is>
      </c>
      <c r="P2226" t="inlineStr">
        <is>
          <t>S</t>
        </is>
      </c>
      <c r="Q2226" t="inlineStr">
        <is>
          <t>ZA</t>
        </is>
      </c>
      <c r="R2226" t="n">
        <v>0.37</v>
      </c>
      <c r="S2226" s="113" t="inlineStr">
        <is>
          <t>6C</t>
        </is>
      </c>
      <c r="T2226" t="n">
        <v>4.84</v>
      </c>
      <c r="U2226" t="inlineStr">
        <is>
          <t>LA RUCHE LOGISTIQUE</t>
        </is>
      </c>
      <c r="W2226" s="8">
        <f>IF(C2226&lt;&gt;2,"",IF(S2226="5X","5XK",IF(S2226="5Y","5YK",IF(S2226="6B","6BK",IF(S2226="6C","6CK","")))))</f>
        <v/>
      </c>
      <c r="X2226" s="8">
        <f>IF(S2226="6B",_xlfn.XLOOKUP(H2226,'Zoning 2shop'!A:A,'Zoning 2shop'!B:B),IF(S2226="6C",_xlfn.XLOOKUP(G2226,'Zoning 2shop'!C:C,'Zoning 2shop'!D:D),""))</f>
        <v/>
      </c>
      <c r="Y2226" s="112">
        <f>AB2226/Z2226</f>
        <v/>
      </c>
      <c r="Z2226" s="4">
        <f>T2226</f>
        <v/>
      </c>
      <c r="AA2226" s="4">
        <f>IF(OR(S2226="6C",S2226="6B",S2226="5X",S2226="5Y"),0.08,0.5)</f>
        <v/>
      </c>
      <c r="AB2226" s="4">
        <f>$AG$5/$AG$2*Z2226</f>
        <v/>
      </c>
      <c r="AC2226" s="19">
        <f>Z2226+AA2226</f>
        <v/>
      </c>
      <c r="AD2226" s="8">
        <f>IF(COUNTIF(Catégories!A:A,N2226)=0,"catégorie inconnue",LOOKUP(N2226,Catégories!A:A,Catégories!B:B))</f>
        <v/>
      </c>
      <c r="AE2226" s="21">
        <f>SUM(Z2226:AB2226)</f>
        <v/>
      </c>
    </row>
    <row r="2227" hidden="1" s="101">
      <c r="B2227" t="inlineStr">
        <is>
          <t>13624021</t>
        </is>
      </c>
      <c r="C2227" t="inlineStr">
        <is>
          <t>2</t>
        </is>
      </c>
      <c r="D2227" t="n">
        <v>46173</v>
      </c>
      <c r="E2227" t="inlineStr">
        <is>
          <t>26123</t>
        </is>
      </c>
      <c r="F2227" t="inlineStr">
        <is>
          <t>21320</t>
        </is>
      </c>
      <c r="G2227" t="inlineStr">
        <is>
          <t>DE</t>
        </is>
      </c>
      <c r="H2227" t="inlineStr">
        <is>
          <t>FR</t>
        </is>
      </c>
      <c r="I2227" t="inlineStr">
        <is>
          <t>118362</t>
        </is>
      </c>
      <c r="J2227" t="inlineStr">
        <is>
          <t>118362</t>
        </is>
      </c>
      <c r="K2227" t="inlineStr">
        <is>
          <t>999999</t>
        </is>
      </c>
      <c r="L2227" t="inlineStr">
        <is>
          <t>XT414703773TS</t>
        </is>
      </c>
      <c r="M2227" t="inlineStr">
        <is>
          <t>N</t>
        </is>
      </c>
      <c r="N2227" t="inlineStr">
        <is>
          <t>Transport</t>
        </is>
      </c>
      <c r="O2227" t="inlineStr">
        <is>
          <t>N</t>
        </is>
      </c>
      <c r="P2227" t="inlineStr">
        <is>
          <t>S</t>
        </is>
      </c>
      <c r="Q2227" t="inlineStr">
        <is>
          <t>ZA</t>
        </is>
      </c>
      <c r="R2227" t="n">
        <v>0.2</v>
      </c>
      <c r="S2227" s="113" t="inlineStr">
        <is>
          <t>6C</t>
        </is>
      </c>
      <c r="T2227" t="n">
        <v>5.33</v>
      </c>
      <c r="U2227" t="inlineStr">
        <is>
          <t>LA RUCHE LOGISTIQUE</t>
        </is>
      </c>
      <c r="W2227" s="8">
        <f>IF(C2227&lt;&gt;2,"",IF(S2227="5X","5XK",IF(S2227="5Y","5YK",IF(S2227="6B","6BK",IF(S2227="6C","6CK","")))))</f>
        <v/>
      </c>
      <c r="X2227" s="8">
        <f>IF(S2227="6B",_xlfn.XLOOKUP(H2227,'Zoning 2shop'!A:A,'Zoning 2shop'!B:B),IF(S2227="6C",_xlfn.XLOOKUP(G2227,'Zoning 2shop'!C:C,'Zoning 2shop'!D:D),""))</f>
        <v/>
      </c>
      <c r="Y2227" s="112">
        <f>AB2227/Z2227</f>
        <v/>
      </c>
      <c r="Z2227" s="4">
        <f>T2227</f>
        <v/>
      </c>
      <c r="AA2227" s="4">
        <f>IF(OR(S2227="6C",S2227="6B",S2227="5X",S2227="5Y"),0.08,0.5)</f>
        <v/>
      </c>
      <c r="AB2227" s="4">
        <f>$AG$5/$AG$2*Z2227</f>
        <v/>
      </c>
      <c r="AC2227" s="19">
        <f>Z2227+AA2227</f>
        <v/>
      </c>
      <c r="AD2227" s="8">
        <f>IF(COUNTIF(Catégories!A:A,N2227)=0,"catégorie inconnue",LOOKUP(N2227,Catégories!A:A,Catégories!B:B))</f>
        <v/>
      </c>
      <c r="AE2227" s="21">
        <f>SUM(Z2227:AB2227)</f>
        <v/>
      </c>
    </row>
    <row r="2228" hidden="1" s="101">
      <c r="B2228" t="inlineStr">
        <is>
          <t>13624021</t>
        </is>
      </c>
      <c r="C2228" t="inlineStr">
        <is>
          <t>2</t>
        </is>
      </c>
      <c r="D2228" t="n">
        <v>46173</v>
      </c>
      <c r="E2228" t="inlineStr">
        <is>
          <t>12526</t>
        </is>
      </c>
      <c r="F2228" t="inlineStr">
        <is>
          <t>21320</t>
        </is>
      </c>
      <c r="G2228" t="inlineStr">
        <is>
          <t>DE</t>
        </is>
      </c>
      <c r="H2228" t="inlineStr">
        <is>
          <t>FR</t>
        </is>
      </c>
      <c r="I2228" t="inlineStr">
        <is>
          <t>116670</t>
        </is>
      </c>
      <c r="J2228" t="inlineStr">
        <is>
          <t>116670</t>
        </is>
      </c>
      <c r="K2228" t="inlineStr">
        <is>
          <t>999999</t>
        </is>
      </c>
      <c r="L2228" t="inlineStr">
        <is>
          <t>XT414704495TS</t>
        </is>
      </c>
      <c r="M2228" t="inlineStr">
        <is>
          <t>N</t>
        </is>
      </c>
      <c r="N2228" t="inlineStr">
        <is>
          <t>Transport</t>
        </is>
      </c>
      <c r="O2228" t="inlineStr">
        <is>
          <t>N</t>
        </is>
      </c>
      <c r="P2228" t="inlineStr">
        <is>
          <t>S</t>
        </is>
      </c>
      <c r="Q2228" t="inlineStr">
        <is>
          <t>ZA</t>
        </is>
      </c>
      <c r="R2228" t="n">
        <v>0.33</v>
      </c>
      <c r="S2228" s="113" t="inlineStr">
        <is>
          <t>6C</t>
        </is>
      </c>
      <c r="T2228" t="n">
        <v>5.33</v>
      </c>
      <c r="U2228" t="inlineStr">
        <is>
          <t>LA RUCHE LOGISTIQUE</t>
        </is>
      </c>
      <c r="W2228" s="8">
        <f>IF(C2228&lt;&gt;2,"",IF(S2228="5X","5XK",IF(S2228="5Y","5YK",IF(S2228="6B","6BK",IF(S2228="6C","6CK","")))))</f>
        <v/>
      </c>
      <c r="X2228" s="8">
        <f>IF(S2228="6B",_xlfn.XLOOKUP(H2228,'Zoning 2shop'!A:A,'Zoning 2shop'!B:B),IF(S2228="6C",_xlfn.XLOOKUP(G2228,'Zoning 2shop'!C:C,'Zoning 2shop'!D:D),""))</f>
        <v/>
      </c>
      <c r="Y2228" s="112">
        <f>AB2228/Z2228</f>
        <v/>
      </c>
      <c r="Z2228" s="4">
        <f>T2228</f>
        <v/>
      </c>
      <c r="AA2228" s="4">
        <f>IF(OR(S2228="6C",S2228="6B",S2228="5X",S2228="5Y"),0.08,0.5)</f>
        <v/>
      </c>
      <c r="AB2228" s="4">
        <f>$AG$5/$AG$2*Z2228</f>
        <v/>
      </c>
      <c r="AC2228" s="19">
        <f>Z2228+AA2228</f>
        <v/>
      </c>
      <c r="AD2228" s="8">
        <f>IF(COUNTIF(Catégories!A:A,N2228)=0,"catégorie inconnue",LOOKUP(N2228,Catégories!A:A,Catégories!B:B))</f>
        <v/>
      </c>
      <c r="AE2228" s="21">
        <f>SUM(Z2228:AB2228)</f>
        <v/>
      </c>
    </row>
    <row r="2229" hidden="1" s="101">
      <c r="B2229" t="inlineStr">
        <is>
          <t>13624021</t>
        </is>
      </c>
      <c r="C2229" t="inlineStr">
        <is>
          <t>2</t>
        </is>
      </c>
      <c r="D2229" t="n">
        <v>46173</v>
      </c>
      <c r="E2229" t="inlineStr">
        <is>
          <t>35039</t>
        </is>
      </c>
      <c r="F2229" t="inlineStr">
        <is>
          <t>21320</t>
        </is>
      </c>
      <c r="G2229" t="inlineStr">
        <is>
          <t>DE</t>
        </is>
      </c>
      <c r="H2229" t="inlineStr">
        <is>
          <t>FR</t>
        </is>
      </c>
      <c r="I2229" t="inlineStr">
        <is>
          <t>116345</t>
        </is>
      </c>
      <c r="J2229" t="inlineStr">
        <is>
          <t>116345</t>
        </is>
      </c>
      <c r="K2229" t="inlineStr">
        <is>
          <t>999999</t>
        </is>
      </c>
      <c r="L2229" t="inlineStr">
        <is>
          <t>XT414705584TS</t>
        </is>
      </c>
      <c r="M2229" t="inlineStr">
        <is>
          <t>N</t>
        </is>
      </c>
      <c r="N2229" t="inlineStr">
        <is>
          <t>Transport</t>
        </is>
      </c>
      <c r="O2229" t="inlineStr">
        <is>
          <t>N</t>
        </is>
      </c>
      <c r="P2229" t="inlineStr">
        <is>
          <t>S</t>
        </is>
      </c>
      <c r="Q2229" t="inlineStr">
        <is>
          <t>ZA</t>
        </is>
      </c>
      <c r="R2229" t="n">
        <v>0.06</v>
      </c>
      <c r="S2229" s="113" t="inlineStr">
        <is>
          <t>6C</t>
        </is>
      </c>
      <c r="T2229" t="n">
        <v>5.33</v>
      </c>
      <c r="U2229" t="inlineStr">
        <is>
          <t>LA RUCHE LOGISTIQUE</t>
        </is>
      </c>
      <c r="W2229" s="8">
        <f>IF(C2229&lt;&gt;2,"",IF(S2229="5X","5XK",IF(S2229="5Y","5YK",IF(S2229="6B","6BK",IF(S2229="6C","6CK","")))))</f>
        <v/>
      </c>
      <c r="X2229" s="8">
        <f>IF(S2229="6B",_xlfn.XLOOKUP(H2229,'Zoning 2shop'!A:A,'Zoning 2shop'!B:B),IF(S2229="6C",_xlfn.XLOOKUP(G2229,'Zoning 2shop'!C:C,'Zoning 2shop'!D:D),""))</f>
        <v/>
      </c>
      <c r="Y2229" s="112">
        <f>AB2229/Z2229</f>
        <v/>
      </c>
      <c r="Z2229" s="4">
        <f>T2229</f>
        <v/>
      </c>
      <c r="AA2229" s="4">
        <f>IF(OR(S2229="6C",S2229="6B",S2229="5X",S2229="5Y"),0.08,0.5)</f>
        <v/>
      </c>
      <c r="AB2229" s="4">
        <f>$AG$5/$AG$2*Z2229</f>
        <v/>
      </c>
      <c r="AC2229" s="19">
        <f>Z2229+AA2229</f>
        <v/>
      </c>
      <c r="AD2229" s="8">
        <f>IF(COUNTIF(Catégories!A:A,N2229)=0,"catégorie inconnue",LOOKUP(N2229,Catégories!A:A,Catégories!B:B))</f>
        <v/>
      </c>
      <c r="AE2229" s="21">
        <f>SUM(Z2229:AB2229)</f>
        <v/>
      </c>
    </row>
    <row r="2230" hidden="1" s="101">
      <c r="B2230" t="inlineStr">
        <is>
          <t>13624021</t>
        </is>
      </c>
      <c r="C2230" t="inlineStr">
        <is>
          <t>2</t>
        </is>
      </c>
      <c r="D2230" t="n">
        <v>46173</v>
      </c>
      <c r="E2230" t="inlineStr">
        <is>
          <t>38302</t>
        </is>
      </c>
      <c r="F2230" t="inlineStr">
        <is>
          <t>21320</t>
        </is>
      </c>
      <c r="G2230" t="inlineStr">
        <is>
          <t>DE</t>
        </is>
      </c>
      <c r="H2230" t="inlineStr">
        <is>
          <t>FR</t>
        </is>
      </c>
      <c r="I2230" t="inlineStr">
        <is>
          <t>116055</t>
        </is>
      </c>
      <c r="J2230" t="inlineStr">
        <is>
          <t>116055</t>
        </is>
      </c>
      <c r="K2230" t="inlineStr">
        <is>
          <t>999999</t>
        </is>
      </c>
      <c r="L2230" t="inlineStr">
        <is>
          <t>XT414706236TS</t>
        </is>
      </c>
      <c r="M2230" t="inlineStr">
        <is>
          <t>N</t>
        </is>
      </c>
      <c r="N2230" t="inlineStr">
        <is>
          <t>Transport</t>
        </is>
      </c>
      <c r="O2230" t="inlineStr">
        <is>
          <t>N</t>
        </is>
      </c>
      <c r="P2230" t="inlineStr">
        <is>
          <t>S</t>
        </is>
      </c>
      <c r="Q2230" t="inlineStr">
        <is>
          <t>ZA</t>
        </is>
      </c>
      <c r="R2230" t="n">
        <v>0.35</v>
      </c>
      <c r="S2230" s="113" t="inlineStr">
        <is>
          <t>6C</t>
        </is>
      </c>
      <c r="T2230" t="n">
        <v>5.33</v>
      </c>
      <c r="U2230" t="inlineStr">
        <is>
          <t>LA RUCHE LOGISTIQUE</t>
        </is>
      </c>
      <c r="W2230" s="8">
        <f>IF(C2230&lt;&gt;2,"",IF(S2230="5X","5XK",IF(S2230="5Y","5YK",IF(S2230="6B","6BK",IF(S2230="6C","6CK","")))))</f>
        <v/>
      </c>
      <c r="X2230" s="8">
        <f>IF(S2230="6B",_xlfn.XLOOKUP(H2230,'Zoning 2shop'!A:A,'Zoning 2shop'!B:B),IF(S2230="6C",_xlfn.XLOOKUP(G2230,'Zoning 2shop'!C:C,'Zoning 2shop'!D:D),""))</f>
        <v/>
      </c>
      <c r="Y2230" s="112">
        <f>AB2230/Z2230</f>
        <v/>
      </c>
      <c r="Z2230" s="4">
        <f>T2230</f>
        <v/>
      </c>
      <c r="AA2230" s="4">
        <f>IF(OR(S2230="6C",S2230="6B",S2230="5X",S2230="5Y"),0.08,0.5)</f>
        <v/>
      </c>
      <c r="AB2230" s="4">
        <f>$AG$5/$AG$2*Z2230</f>
        <v/>
      </c>
      <c r="AC2230" s="19">
        <f>Z2230+AA2230</f>
        <v/>
      </c>
      <c r="AD2230" s="8">
        <f>IF(COUNTIF(Catégories!A:A,N2230)=0,"catégorie inconnue",LOOKUP(N2230,Catégories!A:A,Catégories!B:B))</f>
        <v/>
      </c>
      <c r="AE2230" s="21">
        <f>SUM(Z2230:AB2230)</f>
        <v/>
      </c>
    </row>
    <row r="2231" hidden="1" s="101">
      <c r="B2231" t="inlineStr">
        <is>
          <t>13624021</t>
        </is>
      </c>
      <c r="C2231" t="inlineStr">
        <is>
          <t>2</t>
        </is>
      </c>
      <c r="D2231" t="n">
        <v>46173</v>
      </c>
      <c r="E2231" t="inlineStr">
        <is>
          <t>6942 NM</t>
        </is>
      </c>
      <c r="F2231" t="inlineStr">
        <is>
          <t>21320</t>
        </is>
      </c>
      <c r="G2231" t="inlineStr">
        <is>
          <t>NL</t>
        </is>
      </c>
      <c r="H2231" t="inlineStr">
        <is>
          <t>FR</t>
        </is>
      </c>
      <c r="I2231" t="inlineStr">
        <is>
          <t>117702</t>
        </is>
      </c>
      <c r="J2231" t="inlineStr">
        <is>
          <t>117702</t>
        </is>
      </c>
      <c r="K2231" t="inlineStr">
        <is>
          <t>999999</t>
        </is>
      </c>
      <c r="L2231" t="inlineStr">
        <is>
          <t>XT414707744TS</t>
        </is>
      </c>
      <c r="M2231" t="inlineStr">
        <is>
          <t>N</t>
        </is>
      </c>
      <c r="N2231" t="inlineStr">
        <is>
          <t>Transport</t>
        </is>
      </c>
      <c r="O2231" t="inlineStr">
        <is>
          <t>N</t>
        </is>
      </c>
      <c r="P2231" t="inlineStr">
        <is>
          <t>S</t>
        </is>
      </c>
      <c r="Q2231" t="inlineStr">
        <is>
          <t>ZA</t>
        </is>
      </c>
      <c r="R2231" t="n">
        <v>0.05</v>
      </c>
      <c r="S2231" s="113" t="inlineStr">
        <is>
          <t>6C</t>
        </is>
      </c>
      <c r="T2231" t="n">
        <v>5.33</v>
      </c>
      <c r="U2231" t="inlineStr">
        <is>
          <t>LA RUCHE LOGISTIQUE</t>
        </is>
      </c>
      <c r="W2231" s="8">
        <f>IF(C2231&lt;&gt;2,"",IF(S2231="5X","5XK",IF(S2231="5Y","5YK",IF(S2231="6B","6BK",IF(S2231="6C","6CK","")))))</f>
        <v/>
      </c>
      <c r="X2231" s="8">
        <f>IF(S2231="6B",_xlfn.XLOOKUP(H2231,'Zoning 2shop'!A:A,'Zoning 2shop'!B:B),IF(S2231="6C",_xlfn.XLOOKUP(G2231,'Zoning 2shop'!C:C,'Zoning 2shop'!D:D),""))</f>
        <v/>
      </c>
      <c r="Y2231" s="112">
        <f>AB2231/Z2231</f>
        <v/>
      </c>
      <c r="Z2231" s="4">
        <f>T2231</f>
        <v/>
      </c>
      <c r="AA2231" s="4">
        <f>IF(OR(S2231="6C",S2231="6B",S2231="5X",S2231="5Y"),0.08,0.5)</f>
        <v/>
      </c>
      <c r="AB2231" s="4">
        <f>$AG$5/$AG$2*Z2231</f>
        <v/>
      </c>
      <c r="AC2231" s="19">
        <f>Z2231+AA2231</f>
        <v/>
      </c>
      <c r="AD2231" s="8">
        <f>IF(COUNTIF(Catégories!A:A,N2231)=0,"catégorie inconnue",LOOKUP(N2231,Catégories!A:A,Catégories!B:B))</f>
        <v/>
      </c>
      <c r="AE2231" s="21">
        <f>SUM(Z2231:AB2231)</f>
        <v/>
      </c>
    </row>
    <row r="2232" hidden="1" s="101">
      <c r="B2232" t="inlineStr">
        <is>
          <t>13624021</t>
        </is>
      </c>
      <c r="C2232" t="inlineStr">
        <is>
          <t>2</t>
        </is>
      </c>
      <c r="D2232" t="n">
        <v>46173</v>
      </c>
      <c r="E2232" t="inlineStr">
        <is>
          <t>40489</t>
        </is>
      </c>
      <c r="F2232" t="inlineStr">
        <is>
          <t>21320</t>
        </is>
      </c>
      <c r="G2232" t="inlineStr">
        <is>
          <t>DE</t>
        </is>
      </c>
      <c r="H2232" t="inlineStr">
        <is>
          <t>FR</t>
        </is>
      </c>
      <c r="I2232" t="inlineStr">
        <is>
          <t>116033</t>
        </is>
      </c>
      <c r="J2232" t="inlineStr">
        <is>
          <t>116033</t>
        </is>
      </c>
      <c r="K2232" t="inlineStr">
        <is>
          <t>999999</t>
        </is>
      </c>
      <c r="L2232" t="inlineStr">
        <is>
          <t>XT414707863TS</t>
        </is>
      </c>
      <c r="M2232" t="inlineStr">
        <is>
          <t>N</t>
        </is>
      </c>
      <c r="N2232" t="inlineStr">
        <is>
          <t>Transport</t>
        </is>
      </c>
      <c r="O2232" t="inlineStr">
        <is>
          <t>N</t>
        </is>
      </c>
      <c r="P2232" t="inlineStr">
        <is>
          <t>S</t>
        </is>
      </c>
      <c r="Q2232" t="inlineStr">
        <is>
          <t>ZA</t>
        </is>
      </c>
      <c r="R2232" t="n">
        <v>0.17</v>
      </c>
      <c r="S2232" s="113" t="inlineStr">
        <is>
          <t>6C</t>
        </is>
      </c>
      <c r="T2232" t="n">
        <v>5.33</v>
      </c>
      <c r="U2232" t="inlineStr">
        <is>
          <t>LA RUCHE LOGISTIQUE</t>
        </is>
      </c>
      <c r="W2232" s="8">
        <f>IF(C2232&lt;&gt;2,"",IF(S2232="5X","5XK",IF(S2232="5Y","5YK",IF(S2232="6B","6BK",IF(S2232="6C","6CK","")))))</f>
        <v/>
      </c>
      <c r="X2232" s="8">
        <f>IF(S2232="6B",_xlfn.XLOOKUP(H2232,'Zoning 2shop'!A:A,'Zoning 2shop'!B:B),IF(S2232="6C",_xlfn.XLOOKUP(G2232,'Zoning 2shop'!C:C,'Zoning 2shop'!D:D),""))</f>
        <v/>
      </c>
      <c r="Y2232" s="112">
        <f>AB2232/Z2232</f>
        <v/>
      </c>
      <c r="Z2232" s="4">
        <f>T2232</f>
        <v/>
      </c>
      <c r="AA2232" s="4">
        <f>IF(OR(S2232="6C",S2232="6B",S2232="5X",S2232="5Y"),0.08,0.5)</f>
        <v/>
      </c>
      <c r="AB2232" s="4">
        <f>$AG$5/$AG$2*Z2232</f>
        <v/>
      </c>
      <c r="AC2232" s="19">
        <f>Z2232+AA2232</f>
        <v/>
      </c>
      <c r="AD2232" s="8">
        <f>IF(COUNTIF(Catégories!A:A,N2232)=0,"catégorie inconnue",LOOKUP(N2232,Catégories!A:A,Catégories!B:B))</f>
        <v/>
      </c>
      <c r="AE2232" s="21">
        <f>SUM(Z2232:AB2232)</f>
        <v/>
      </c>
    </row>
    <row r="2233" hidden="1" s="101">
      <c r="B2233" t="inlineStr">
        <is>
          <t>13624021</t>
        </is>
      </c>
      <c r="C2233" t="inlineStr">
        <is>
          <t>2</t>
        </is>
      </c>
      <c r="D2233" t="n">
        <v>46173</v>
      </c>
      <c r="E2233" t="inlineStr">
        <is>
          <t>22087</t>
        </is>
      </c>
      <c r="F2233" t="inlineStr">
        <is>
          <t>21320</t>
        </is>
      </c>
      <c r="G2233" t="inlineStr">
        <is>
          <t>DE</t>
        </is>
      </c>
      <c r="H2233" t="inlineStr">
        <is>
          <t>FR</t>
        </is>
      </c>
      <c r="I2233" t="inlineStr">
        <is>
          <t>115357</t>
        </is>
      </c>
      <c r="J2233" t="inlineStr">
        <is>
          <t>115357</t>
        </is>
      </c>
      <c r="K2233" t="inlineStr">
        <is>
          <t>999999</t>
        </is>
      </c>
      <c r="L2233" t="inlineStr">
        <is>
          <t>XT414710757TS</t>
        </is>
      </c>
      <c r="M2233" t="inlineStr">
        <is>
          <t>N</t>
        </is>
      </c>
      <c r="N2233" t="inlineStr">
        <is>
          <t>Transport</t>
        </is>
      </c>
      <c r="O2233" t="inlineStr">
        <is>
          <t>N</t>
        </is>
      </c>
      <c r="P2233" t="inlineStr">
        <is>
          <t>S</t>
        </is>
      </c>
      <c r="Q2233" t="inlineStr">
        <is>
          <t>ZA</t>
        </is>
      </c>
      <c r="R2233" t="n">
        <v>0.14</v>
      </c>
      <c r="S2233" s="113" t="inlineStr">
        <is>
          <t>6C</t>
        </is>
      </c>
      <c r="T2233" t="n">
        <v>5.33</v>
      </c>
      <c r="U2233" t="inlineStr">
        <is>
          <t>LA RUCHE LOGISTIQUE</t>
        </is>
      </c>
      <c r="W2233" s="8">
        <f>IF(C2233&lt;&gt;2,"",IF(S2233="5X","5XK",IF(S2233="5Y","5YK",IF(S2233="6B","6BK",IF(S2233="6C","6CK","")))))</f>
        <v/>
      </c>
      <c r="X2233" s="8">
        <f>IF(S2233="6B",_xlfn.XLOOKUP(H2233,'Zoning 2shop'!A:A,'Zoning 2shop'!B:B),IF(S2233="6C",_xlfn.XLOOKUP(G2233,'Zoning 2shop'!C:C,'Zoning 2shop'!D:D),""))</f>
        <v/>
      </c>
      <c r="Y2233" s="112">
        <f>AB2233/Z2233</f>
        <v/>
      </c>
      <c r="Z2233" s="4">
        <f>T2233</f>
        <v/>
      </c>
      <c r="AA2233" s="4">
        <f>IF(OR(S2233="6C",S2233="6B",S2233="5X",S2233="5Y"),0.08,0.5)</f>
        <v/>
      </c>
      <c r="AB2233" s="4">
        <f>$AG$5/$AG$2*Z2233</f>
        <v/>
      </c>
      <c r="AC2233" s="19">
        <f>Z2233+AA2233</f>
        <v/>
      </c>
      <c r="AD2233" s="8">
        <f>IF(COUNTIF(Catégories!A:A,N2233)=0,"catégorie inconnue",LOOKUP(N2233,Catégories!A:A,Catégories!B:B))</f>
        <v/>
      </c>
      <c r="AE2233" s="21">
        <f>SUM(Z2233:AB2233)</f>
        <v/>
      </c>
    </row>
    <row r="2234" hidden="1" s="101">
      <c r="B2234" t="inlineStr">
        <is>
          <t>13624021</t>
        </is>
      </c>
      <c r="C2234" t="inlineStr">
        <is>
          <t>2</t>
        </is>
      </c>
      <c r="D2234" t="n">
        <v>46173</v>
      </c>
      <c r="E2234" t="inlineStr">
        <is>
          <t>21614</t>
        </is>
      </c>
      <c r="F2234" t="inlineStr">
        <is>
          <t>21320</t>
        </is>
      </c>
      <c r="G2234" t="inlineStr">
        <is>
          <t>DE</t>
        </is>
      </c>
      <c r="H2234" t="inlineStr">
        <is>
          <t>FR</t>
        </is>
      </c>
      <c r="I2234" t="inlineStr">
        <is>
          <t>115999</t>
        </is>
      </c>
      <c r="J2234" t="inlineStr">
        <is>
          <t>115999</t>
        </is>
      </c>
      <c r="K2234" t="inlineStr">
        <is>
          <t>999999</t>
        </is>
      </c>
      <c r="L2234" t="inlineStr">
        <is>
          <t>XT414711182TS</t>
        </is>
      </c>
      <c r="M2234" t="inlineStr">
        <is>
          <t>N</t>
        </is>
      </c>
      <c r="N2234" t="inlineStr">
        <is>
          <t>Transport</t>
        </is>
      </c>
      <c r="O2234" t="inlineStr">
        <is>
          <t>N</t>
        </is>
      </c>
      <c r="P2234" t="inlineStr">
        <is>
          <t>S</t>
        </is>
      </c>
      <c r="Q2234" t="inlineStr">
        <is>
          <t>ZA</t>
        </is>
      </c>
      <c r="R2234" t="n">
        <v>0.05</v>
      </c>
      <c r="S2234" s="113" t="inlineStr">
        <is>
          <t>6C</t>
        </is>
      </c>
      <c r="T2234" t="n">
        <v>5.33</v>
      </c>
      <c r="U2234" t="inlineStr">
        <is>
          <t>LA RUCHE LOGISTIQUE</t>
        </is>
      </c>
      <c r="W2234" s="8">
        <f>IF(C2234&lt;&gt;2,"",IF(S2234="5X","5XK",IF(S2234="5Y","5YK",IF(S2234="6B","6BK",IF(S2234="6C","6CK","")))))</f>
        <v/>
      </c>
      <c r="X2234" s="8">
        <f>IF(S2234="6B",_xlfn.XLOOKUP(H2234,'Zoning 2shop'!A:A,'Zoning 2shop'!B:B),IF(S2234="6C",_xlfn.XLOOKUP(G2234,'Zoning 2shop'!C:C,'Zoning 2shop'!D:D),""))</f>
        <v/>
      </c>
      <c r="Y2234" s="112">
        <f>AB2234/Z2234</f>
        <v/>
      </c>
      <c r="Z2234" s="4">
        <f>T2234</f>
        <v/>
      </c>
      <c r="AA2234" s="4">
        <f>IF(OR(S2234="6C",S2234="6B",S2234="5X",S2234="5Y"),0.08,0.5)</f>
        <v/>
      </c>
      <c r="AB2234" s="4">
        <f>$AG$5/$AG$2*Z2234</f>
        <v/>
      </c>
      <c r="AC2234" s="19">
        <f>Z2234+AA2234</f>
        <v/>
      </c>
      <c r="AD2234" s="8">
        <f>IF(COUNTIF(Catégories!A:A,N2234)=0,"catégorie inconnue",LOOKUP(N2234,Catégories!A:A,Catégories!B:B))</f>
        <v/>
      </c>
      <c r="AE2234" s="21">
        <f>SUM(Z2234:AB2234)</f>
        <v/>
      </c>
    </row>
    <row r="2235" hidden="1" s="101">
      <c r="B2235" t="inlineStr">
        <is>
          <t>13624021</t>
        </is>
      </c>
      <c r="C2235" t="inlineStr">
        <is>
          <t>2</t>
        </is>
      </c>
      <c r="D2235" t="n">
        <v>46173</v>
      </c>
      <c r="E2235" t="inlineStr">
        <is>
          <t>1061 MJ</t>
        </is>
      </c>
      <c r="F2235" t="inlineStr">
        <is>
          <t>21320</t>
        </is>
      </c>
      <c r="G2235" t="inlineStr">
        <is>
          <t>NL</t>
        </is>
      </c>
      <c r="H2235" t="inlineStr">
        <is>
          <t>FR</t>
        </is>
      </c>
      <c r="I2235" t="inlineStr">
        <is>
          <t>116050</t>
        </is>
      </c>
      <c r="J2235" t="inlineStr">
        <is>
          <t>116050</t>
        </is>
      </c>
      <c r="K2235" t="inlineStr">
        <is>
          <t>999999</t>
        </is>
      </c>
      <c r="L2235" t="inlineStr">
        <is>
          <t>XT414711412TS</t>
        </is>
      </c>
      <c r="M2235" t="inlineStr">
        <is>
          <t>N</t>
        </is>
      </c>
      <c r="N2235" t="inlineStr">
        <is>
          <t>Transport</t>
        </is>
      </c>
      <c r="O2235" t="inlineStr">
        <is>
          <t>N</t>
        </is>
      </c>
      <c r="P2235" t="inlineStr">
        <is>
          <t>S</t>
        </is>
      </c>
      <c r="Q2235" t="inlineStr">
        <is>
          <t>ZA</t>
        </is>
      </c>
      <c r="R2235" t="n">
        <v>0.03</v>
      </c>
      <c r="S2235" s="113" t="inlineStr">
        <is>
          <t>6C</t>
        </is>
      </c>
      <c r="T2235" t="n">
        <v>5.33</v>
      </c>
      <c r="U2235" t="inlineStr">
        <is>
          <t>LA RUCHE LOGISTIQUE</t>
        </is>
      </c>
      <c r="W2235" s="8">
        <f>IF(C2235&lt;&gt;2,"",IF(S2235="5X","5XK",IF(S2235="5Y","5YK",IF(S2235="6B","6BK",IF(S2235="6C","6CK","")))))</f>
        <v/>
      </c>
      <c r="X2235" s="8">
        <f>IF(S2235="6B",_xlfn.XLOOKUP(H2235,'Zoning 2shop'!A:A,'Zoning 2shop'!B:B),IF(S2235="6C",_xlfn.XLOOKUP(G2235,'Zoning 2shop'!C:C,'Zoning 2shop'!D:D),""))</f>
        <v/>
      </c>
      <c r="Y2235" s="112">
        <f>AB2235/Z2235</f>
        <v/>
      </c>
      <c r="Z2235" s="4">
        <f>T2235</f>
        <v/>
      </c>
      <c r="AA2235" s="4">
        <f>IF(OR(S2235="6C",S2235="6B",S2235="5X",S2235="5Y"),0.08,0.5)</f>
        <v/>
      </c>
      <c r="AB2235" s="4">
        <f>$AG$5/$AG$2*Z2235</f>
        <v/>
      </c>
      <c r="AC2235" s="19">
        <f>Z2235+AA2235</f>
        <v/>
      </c>
      <c r="AD2235" s="8">
        <f>IF(COUNTIF(Catégories!A:A,N2235)=0,"catégorie inconnue",LOOKUP(N2235,Catégories!A:A,Catégories!B:B))</f>
        <v/>
      </c>
      <c r="AE2235" s="21">
        <f>SUM(Z2235:AB2235)</f>
        <v/>
      </c>
    </row>
    <row r="2236" hidden="1" s="101">
      <c r="B2236" t="inlineStr">
        <is>
          <t>13624021</t>
        </is>
      </c>
      <c r="C2236" t="inlineStr">
        <is>
          <t>2</t>
        </is>
      </c>
      <c r="D2236" t="n">
        <v>46173</v>
      </c>
      <c r="E2236" t="inlineStr">
        <is>
          <t>7022</t>
        </is>
      </c>
      <c r="F2236" t="inlineStr">
        <is>
          <t>21320</t>
        </is>
      </c>
      <c r="G2236" t="inlineStr">
        <is>
          <t>BE</t>
        </is>
      </c>
      <c r="H2236" t="inlineStr">
        <is>
          <t>FR</t>
        </is>
      </c>
      <c r="I2236" t="inlineStr">
        <is>
          <t>117294</t>
        </is>
      </c>
      <c r="J2236" t="inlineStr">
        <is>
          <t>117294</t>
        </is>
      </c>
      <c r="K2236" t="inlineStr">
        <is>
          <t>999999</t>
        </is>
      </c>
      <c r="L2236" t="inlineStr">
        <is>
          <t>XT414712320TS</t>
        </is>
      </c>
      <c r="M2236" t="inlineStr">
        <is>
          <t>N</t>
        </is>
      </c>
      <c r="N2236" t="inlineStr">
        <is>
          <t>Transport</t>
        </is>
      </c>
      <c r="O2236" t="inlineStr">
        <is>
          <t>N</t>
        </is>
      </c>
      <c r="P2236" t="inlineStr">
        <is>
          <t>S</t>
        </is>
      </c>
      <c r="Q2236" t="inlineStr">
        <is>
          <t>ZA</t>
        </is>
      </c>
      <c r="R2236" t="n">
        <v>0.11</v>
      </c>
      <c r="S2236" s="113" t="inlineStr">
        <is>
          <t>6C</t>
        </is>
      </c>
      <c r="T2236" t="n">
        <v>4.84</v>
      </c>
      <c r="U2236" t="inlineStr">
        <is>
          <t>LA RUCHE LOGISTIQUE</t>
        </is>
      </c>
      <c r="W2236" s="8">
        <f>IF(C2236&lt;&gt;2,"",IF(S2236="5X","5XK",IF(S2236="5Y","5YK",IF(S2236="6B","6BK",IF(S2236="6C","6CK","")))))</f>
        <v/>
      </c>
      <c r="X2236" s="8">
        <f>IF(S2236="6B",_xlfn.XLOOKUP(H2236,'Zoning 2shop'!A:A,'Zoning 2shop'!B:B),IF(S2236="6C",_xlfn.XLOOKUP(G2236,'Zoning 2shop'!C:C,'Zoning 2shop'!D:D),""))</f>
        <v/>
      </c>
      <c r="Y2236" s="112">
        <f>AB2236/Z2236</f>
        <v/>
      </c>
      <c r="Z2236" s="4">
        <f>T2236</f>
        <v/>
      </c>
      <c r="AA2236" s="4">
        <f>IF(OR(S2236="6C",S2236="6B",S2236="5X",S2236="5Y"),0.08,0.5)</f>
        <v/>
      </c>
      <c r="AB2236" s="4">
        <f>$AG$5/$AG$2*Z2236</f>
        <v/>
      </c>
      <c r="AC2236" s="19">
        <f>Z2236+AA2236</f>
        <v/>
      </c>
      <c r="AD2236" s="8">
        <f>IF(COUNTIF(Catégories!A:A,N2236)=0,"catégorie inconnue",LOOKUP(N2236,Catégories!A:A,Catégories!B:B))</f>
        <v/>
      </c>
      <c r="AE2236" s="21">
        <f>SUM(Z2236:AB2236)</f>
        <v/>
      </c>
    </row>
    <row r="2237" hidden="1" s="101">
      <c r="B2237" t="inlineStr">
        <is>
          <t>13624021</t>
        </is>
      </c>
      <c r="C2237" t="inlineStr">
        <is>
          <t>2</t>
        </is>
      </c>
      <c r="D2237" t="n">
        <v>46173</v>
      </c>
      <c r="E2237" t="inlineStr">
        <is>
          <t>72531</t>
        </is>
      </c>
      <c r="F2237" t="inlineStr">
        <is>
          <t>21320</t>
        </is>
      </c>
      <c r="G2237" t="inlineStr">
        <is>
          <t>DE</t>
        </is>
      </c>
      <c r="H2237" t="inlineStr">
        <is>
          <t>FR</t>
        </is>
      </c>
      <c r="I2237" t="inlineStr">
        <is>
          <t>116030</t>
        </is>
      </c>
      <c r="J2237" t="inlineStr">
        <is>
          <t>116030</t>
        </is>
      </c>
      <c r="K2237" t="inlineStr">
        <is>
          <t>999999</t>
        </is>
      </c>
      <c r="L2237" t="inlineStr">
        <is>
          <t>XT414712404TS</t>
        </is>
      </c>
      <c r="M2237" t="inlineStr">
        <is>
          <t>N</t>
        </is>
      </c>
      <c r="N2237" t="inlineStr">
        <is>
          <t>Transport</t>
        </is>
      </c>
      <c r="O2237" t="inlineStr">
        <is>
          <t>N</t>
        </is>
      </c>
      <c r="P2237" t="inlineStr">
        <is>
          <t>S</t>
        </is>
      </c>
      <c r="Q2237" t="inlineStr">
        <is>
          <t>ZA</t>
        </is>
      </c>
      <c r="R2237" t="n">
        <v>0.22</v>
      </c>
      <c r="S2237" s="113" t="inlineStr">
        <is>
          <t>6C</t>
        </is>
      </c>
      <c r="T2237" t="n">
        <v>5.33</v>
      </c>
      <c r="U2237" t="inlineStr">
        <is>
          <t>LA RUCHE LOGISTIQUE</t>
        </is>
      </c>
      <c r="W2237" s="8">
        <f>IF(C2237&lt;&gt;2,"",IF(S2237="5X","5XK",IF(S2237="5Y","5YK",IF(S2237="6B","6BK",IF(S2237="6C","6CK","")))))</f>
        <v/>
      </c>
      <c r="X2237" s="8">
        <f>IF(S2237="6B",_xlfn.XLOOKUP(H2237,'Zoning 2shop'!A:A,'Zoning 2shop'!B:B),IF(S2237="6C",_xlfn.XLOOKUP(G2237,'Zoning 2shop'!C:C,'Zoning 2shop'!D:D),""))</f>
        <v/>
      </c>
      <c r="Y2237" s="112">
        <f>AB2237/Z2237</f>
        <v/>
      </c>
      <c r="Z2237" s="4">
        <f>T2237</f>
        <v/>
      </c>
      <c r="AA2237" s="4">
        <f>IF(OR(S2237="6C",S2237="6B",S2237="5X",S2237="5Y"),0.08,0.5)</f>
        <v/>
      </c>
      <c r="AB2237" s="4">
        <f>$AG$5/$AG$2*Z2237</f>
        <v/>
      </c>
      <c r="AC2237" s="19">
        <f>Z2237+AA2237</f>
        <v/>
      </c>
      <c r="AD2237" s="8">
        <f>IF(COUNTIF(Catégories!A:A,N2237)=0,"catégorie inconnue",LOOKUP(N2237,Catégories!A:A,Catégories!B:B))</f>
        <v/>
      </c>
      <c r="AE2237" s="21">
        <f>SUM(Z2237:AB2237)</f>
        <v/>
      </c>
    </row>
    <row r="2238" hidden="1" s="101">
      <c r="B2238" t="inlineStr">
        <is>
          <t>13624021</t>
        </is>
      </c>
      <c r="C2238" t="inlineStr">
        <is>
          <t>2</t>
        </is>
      </c>
      <c r="D2238" t="n">
        <v>46173</v>
      </c>
      <c r="E2238" t="inlineStr">
        <is>
          <t>23758</t>
        </is>
      </c>
      <c r="F2238" t="inlineStr">
        <is>
          <t>21320</t>
        </is>
      </c>
      <c r="G2238" t="inlineStr">
        <is>
          <t>DE</t>
        </is>
      </c>
      <c r="H2238" t="inlineStr">
        <is>
          <t>FR</t>
        </is>
      </c>
      <c r="I2238" t="inlineStr">
        <is>
          <t>112027</t>
        </is>
      </c>
      <c r="J2238" t="inlineStr">
        <is>
          <t>112027</t>
        </is>
      </c>
      <c r="K2238" t="inlineStr">
        <is>
          <t>999999</t>
        </is>
      </c>
      <c r="L2238" t="inlineStr">
        <is>
          <t>XT414712863TS</t>
        </is>
      </c>
      <c r="M2238" t="inlineStr">
        <is>
          <t>N</t>
        </is>
      </c>
      <c r="N2238" t="inlineStr">
        <is>
          <t>Transport</t>
        </is>
      </c>
      <c r="O2238" t="inlineStr">
        <is>
          <t>N</t>
        </is>
      </c>
      <c r="P2238" t="inlineStr">
        <is>
          <t>S</t>
        </is>
      </c>
      <c r="Q2238" t="inlineStr">
        <is>
          <t>ZA</t>
        </is>
      </c>
      <c r="R2238" t="n">
        <v>0.12</v>
      </c>
      <c r="S2238" s="113" t="inlineStr">
        <is>
          <t>6C</t>
        </is>
      </c>
      <c r="T2238" t="n">
        <v>5.33</v>
      </c>
      <c r="U2238" t="inlineStr">
        <is>
          <t>LA RUCHE LOGISTIQUE</t>
        </is>
      </c>
      <c r="W2238" s="8">
        <f>IF(C2238&lt;&gt;2,"",IF(S2238="5X","5XK",IF(S2238="5Y","5YK",IF(S2238="6B","6BK",IF(S2238="6C","6CK","")))))</f>
        <v/>
      </c>
      <c r="X2238" s="8">
        <f>IF(S2238="6B",_xlfn.XLOOKUP(H2238,'Zoning 2shop'!A:A,'Zoning 2shop'!B:B),IF(S2238="6C",_xlfn.XLOOKUP(G2238,'Zoning 2shop'!C:C,'Zoning 2shop'!D:D),""))</f>
        <v/>
      </c>
      <c r="Y2238" s="112">
        <f>AB2238/Z2238</f>
        <v/>
      </c>
      <c r="Z2238" s="4">
        <f>T2238</f>
        <v/>
      </c>
      <c r="AA2238" s="4">
        <f>IF(OR(S2238="6C",S2238="6B",S2238="5X",S2238="5Y"),0.08,0.5)</f>
        <v/>
      </c>
      <c r="AB2238" s="4">
        <f>$AG$5/$AG$2*Z2238</f>
        <v/>
      </c>
      <c r="AC2238" s="19">
        <f>Z2238+AA2238</f>
        <v/>
      </c>
      <c r="AD2238" s="8">
        <f>IF(COUNTIF(Catégories!A:A,N2238)=0,"catégorie inconnue",LOOKUP(N2238,Catégories!A:A,Catégories!B:B))</f>
        <v/>
      </c>
      <c r="AE2238" s="21">
        <f>SUM(Z2238:AB2238)</f>
        <v/>
      </c>
    </row>
    <row r="2239" hidden="1" s="101">
      <c r="B2239" t="inlineStr">
        <is>
          <t>13624021</t>
        </is>
      </c>
      <c r="C2239" t="inlineStr">
        <is>
          <t>2</t>
        </is>
      </c>
      <c r="D2239" t="n">
        <v>46173</v>
      </c>
      <c r="E2239" t="inlineStr">
        <is>
          <t>3931 ZE</t>
        </is>
      </c>
      <c r="F2239" t="inlineStr">
        <is>
          <t>21320</t>
        </is>
      </c>
      <c r="G2239" t="inlineStr">
        <is>
          <t>NL</t>
        </is>
      </c>
      <c r="H2239" t="inlineStr">
        <is>
          <t>FR</t>
        </is>
      </c>
      <c r="I2239" t="inlineStr">
        <is>
          <t>116842</t>
        </is>
      </c>
      <c r="J2239" t="inlineStr">
        <is>
          <t>116842</t>
        </is>
      </c>
      <c r="K2239" t="inlineStr">
        <is>
          <t>999999</t>
        </is>
      </c>
      <c r="L2239" t="inlineStr">
        <is>
          <t>XT414713360TS</t>
        </is>
      </c>
      <c r="M2239" t="inlineStr">
        <is>
          <t>N</t>
        </is>
      </c>
      <c r="N2239" t="inlineStr">
        <is>
          <t>Transport</t>
        </is>
      </c>
      <c r="O2239" t="inlineStr">
        <is>
          <t>N</t>
        </is>
      </c>
      <c r="P2239" t="inlineStr">
        <is>
          <t>S</t>
        </is>
      </c>
      <c r="Q2239" t="inlineStr">
        <is>
          <t>ZA</t>
        </is>
      </c>
      <c r="R2239" t="n">
        <v>0.11</v>
      </c>
      <c r="S2239" s="113" t="inlineStr">
        <is>
          <t>6C</t>
        </is>
      </c>
      <c r="T2239" t="n">
        <v>5.33</v>
      </c>
      <c r="U2239" t="inlineStr">
        <is>
          <t>LA RUCHE LOGISTIQUE</t>
        </is>
      </c>
      <c r="W2239" s="8">
        <f>IF(C2239&lt;&gt;2,"",IF(S2239="5X","5XK",IF(S2239="5Y","5YK",IF(S2239="6B","6BK",IF(S2239="6C","6CK","")))))</f>
        <v/>
      </c>
      <c r="X2239" s="8">
        <f>IF(S2239="6B",_xlfn.XLOOKUP(H2239,'Zoning 2shop'!A:A,'Zoning 2shop'!B:B),IF(S2239="6C",_xlfn.XLOOKUP(G2239,'Zoning 2shop'!C:C,'Zoning 2shop'!D:D),""))</f>
        <v/>
      </c>
      <c r="Y2239" s="112">
        <f>AB2239/Z2239</f>
        <v/>
      </c>
      <c r="Z2239" s="4">
        <f>T2239</f>
        <v/>
      </c>
      <c r="AA2239" s="4">
        <f>IF(OR(S2239="6C",S2239="6B",S2239="5X",S2239="5Y"),0.08,0.5)</f>
        <v/>
      </c>
      <c r="AB2239" s="4">
        <f>$AG$5/$AG$2*Z2239</f>
        <v/>
      </c>
      <c r="AC2239" s="19">
        <f>Z2239+AA2239</f>
        <v/>
      </c>
      <c r="AD2239" s="8">
        <f>IF(COUNTIF(Catégories!A:A,N2239)=0,"catégorie inconnue",LOOKUP(N2239,Catégories!A:A,Catégories!B:B))</f>
        <v/>
      </c>
      <c r="AE2239" s="21">
        <f>SUM(Z2239:AB2239)</f>
        <v/>
      </c>
    </row>
    <row r="2240" hidden="1" s="101">
      <c r="B2240" t="inlineStr">
        <is>
          <t>13624021</t>
        </is>
      </c>
      <c r="C2240" t="inlineStr">
        <is>
          <t>2</t>
        </is>
      </c>
      <c r="D2240" t="n">
        <v>46173</v>
      </c>
      <c r="E2240" t="inlineStr">
        <is>
          <t>14165</t>
        </is>
      </c>
      <c r="F2240" t="inlineStr">
        <is>
          <t>21320</t>
        </is>
      </c>
      <c r="G2240" t="inlineStr">
        <is>
          <t>DE</t>
        </is>
      </c>
      <c r="H2240" t="inlineStr">
        <is>
          <t>FR</t>
        </is>
      </c>
      <c r="I2240" t="inlineStr">
        <is>
          <t>113215</t>
        </is>
      </c>
      <c r="J2240" t="inlineStr">
        <is>
          <t>113215</t>
        </is>
      </c>
      <c r="K2240" t="inlineStr">
        <is>
          <t>999999</t>
        </is>
      </c>
      <c r="L2240" t="inlineStr">
        <is>
          <t>XT414713444TS</t>
        </is>
      </c>
      <c r="M2240" t="inlineStr">
        <is>
          <t>N</t>
        </is>
      </c>
      <c r="N2240" t="inlineStr">
        <is>
          <t>Transport</t>
        </is>
      </c>
      <c r="O2240" t="inlineStr">
        <is>
          <t>N</t>
        </is>
      </c>
      <c r="P2240" t="inlineStr">
        <is>
          <t>S</t>
        </is>
      </c>
      <c r="Q2240" t="inlineStr">
        <is>
          <t>ZA</t>
        </is>
      </c>
      <c r="R2240" t="n">
        <v>0.31</v>
      </c>
      <c r="S2240" s="113" t="inlineStr">
        <is>
          <t>6C</t>
        </is>
      </c>
      <c r="T2240" t="n">
        <v>5.33</v>
      </c>
      <c r="U2240" t="inlineStr">
        <is>
          <t>LA RUCHE LOGISTIQUE</t>
        </is>
      </c>
      <c r="W2240" s="8">
        <f>IF(C2240&lt;&gt;2,"",IF(S2240="5X","5XK",IF(S2240="5Y","5YK",IF(S2240="6B","6BK",IF(S2240="6C","6CK","")))))</f>
        <v/>
      </c>
      <c r="X2240" s="8">
        <f>IF(S2240="6B",_xlfn.XLOOKUP(H2240,'Zoning 2shop'!A:A,'Zoning 2shop'!B:B),IF(S2240="6C",_xlfn.XLOOKUP(G2240,'Zoning 2shop'!C:C,'Zoning 2shop'!D:D),""))</f>
        <v/>
      </c>
      <c r="Y2240" s="112">
        <f>AB2240/Z2240</f>
        <v/>
      </c>
      <c r="Z2240" s="4">
        <f>T2240</f>
        <v/>
      </c>
      <c r="AA2240" s="4">
        <f>IF(OR(S2240="6C",S2240="6B",S2240="5X",S2240="5Y"),0.08,0.5)</f>
        <v/>
      </c>
      <c r="AB2240" s="4">
        <f>$AG$5/$AG$2*Z2240</f>
        <v/>
      </c>
      <c r="AC2240" s="19">
        <f>Z2240+AA2240</f>
        <v/>
      </c>
      <c r="AD2240" s="8">
        <f>IF(COUNTIF(Catégories!A:A,N2240)=0,"catégorie inconnue",LOOKUP(N2240,Catégories!A:A,Catégories!B:B))</f>
        <v/>
      </c>
      <c r="AE2240" s="21">
        <f>SUM(Z2240:AB2240)</f>
        <v/>
      </c>
    </row>
    <row r="2241" hidden="1" s="101">
      <c r="B2241" t="inlineStr">
        <is>
          <t>13624021</t>
        </is>
      </c>
      <c r="C2241" t="inlineStr">
        <is>
          <t>2</t>
        </is>
      </c>
      <c r="D2241" t="n">
        <v>46173</v>
      </c>
      <c r="E2241" t="inlineStr">
        <is>
          <t>17489</t>
        </is>
      </c>
      <c r="F2241" t="inlineStr">
        <is>
          <t>21320</t>
        </is>
      </c>
      <c r="G2241" t="inlineStr">
        <is>
          <t>DE</t>
        </is>
      </c>
      <c r="H2241" t="inlineStr">
        <is>
          <t>FR</t>
        </is>
      </c>
      <c r="I2241" t="inlineStr">
        <is>
          <t>117375</t>
        </is>
      </c>
      <c r="J2241" t="inlineStr">
        <is>
          <t>117375</t>
        </is>
      </c>
      <c r="K2241" t="inlineStr">
        <is>
          <t>999999</t>
        </is>
      </c>
      <c r="L2241" t="inlineStr">
        <is>
          <t>XT414714688TS</t>
        </is>
      </c>
      <c r="M2241" t="inlineStr">
        <is>
          <t>N</t>
        </is>
      </c>
      <c r="N2241" t="inlineStr">
        <is>
          <t>Transport</t>
        </is>
      </c>
      <c r="O2241" t="inlineStr">
        <is>
          <t>N</t>
        </is>
      </c>
      <c r="P2241" t="inlineStr">
        <is>
          <t>S</t>
        </is>
      </c>
      <c r="Q2241" t="inlineStr">
        <is>
          <t>ZA</t>
        </is>
      </c>
      <c r="R2241" t="n">
        <v>0.97</v>
      </c>
      <c r="S2241" s="113" t="inlineStr">
        <is>
          <t>6C</t>
        </is>
      </c>
      <c r="T2241" t="n">
        <v>5.55</v>
      </c>
      <c r="U2241" t="inlineStr">
        <is>
          <t>LA RUCHE LOGISTIQUE</t>
        </is>
      </c>
      <c r="W2241" s="8">
        <f>IF(C2241&lt;&gt;2,"",IF(S2241="5X","5XK",IF(S2241="5Y","5YK",IF(S2241="6B","6BK",IF(S2241="6C","6CK","")))))</f>
        <v/>
      </c>
      <c r="X2241" s="8">
        <f>IF(S2241="6B",_xlfn.XLOOKUP(H2241,'Zoning 2shop'!A:A,'Zoning 2shop'!B:B),IF(S2241="6C",_xlfn.XLOOKUP(G2241,'Zoning 2shop'!C:C,'Zoning 2shop'!D:D),""))</f>
        <v/>
      </c>
      <c r="Y2241" s="112">
        <f>AB2241/Z2241</f>
        <v/>
      </c>
      <c r="Z2241" s="4">
        <f>T2241</f>
        <v/>
      </c>
      <c r="AA2241" s="4">
        <f>IF(OR(S2241="6C",S2241="6B",S2241="5X",S2241="5Y"),0.08,0.5)</f>
        <v/>
      </c>
      <c r="AB2241" s="4">
        <f>$AG$5/$AG$2*Z2241</f>
        <v/>
      </c>
      <c r="AC2241" s="19">
        <f>Z2241+AA2241</f>
        <v/>
      </c>
      <c r="AD2241" s="8">
        <f>IF(COUNTIF(Catégories!A:A,N2241)=0,"catégorie inconnue",LOOKUP(N2241,Catégories!A:A,Catégories!B:B))</f>
        <v/>
      </c>
      <c r="AE2241" s="21">
        <f>SUM(Z2241:AB2241)</f>
        <v/>
      </c>
    </row>
    <row r="2242" hidden="1" s="101">
      <c r="B2242" t="inlineStr">
        <is>
          <t>13624021</t>
        </is>
      </c>
      <c r="C2242" t="inlineStr">
        <is>
          <t>2</t>
        </is>
      </c>
      <c r="D2242" t="n">
        <v>46173</v>
      </c>
      <c r="E2242" t="inlineStr">
        <is>
          <t>92360</t>
        </is>
      </c>
      <c r="F2242" t="inlineStr">
        <is>
          <t>21320</t>
        </is>
      </c>
      <c r="G2242" t="inlineStr">
        <is>
          <t>DE</t>
        </is>
      </c>
      <c r="H2242" t="inlineStr">
        <is>
          <t>FR</t>
        </is>
      </c>
      <c r="I2242" t="inlineStr">
        <is>
          <t>112954</t>
        </is>
      </c>
      <c r="J2242" t="inlineStr">
        <is>
          <t>112954</t>
        </is>
      </c>
      <c r="K2242" t="inlineStr">
        <is>
          <t>999999</t>
        </is>
      </c>
      <c r="L2242" t="inlineStr">
        <is>
          <t>XT414714833TS</t>
        </is>
      </c>
      <c r="M2242" t="inlineStr">
        <is>
          <t>N</t>
        </is>
      </c>
      <c r="N2242" t="inlineStr">
        <is>
          <t>Transport</t>
        </is>
      </c>
      <c r="O2242" t="inlineStr">
        <is>
          <t>N</t>
        </is>
      </c>
      <c r="P2242" t="inlineStr">
        <is>
          <t>S</t>
        </is>
      </c>
      <c r="Q2242" t="inlineStr">
        <is>
          <t>ZA</t>
        </is>
      </c>
      <c r="R2242" t="n">
        <v>0.05</v>
      </c>
      <c r="S2242" s="113" t="inlineStr">
        <is>
          <t>6C</t>
        </is>
      </c>
      <c r="T2242" t="n">
        <v>5.33</v>
      </c>
      <c r="U2242" t="inlineStr">
        <is>
          <t>LA RUCHE LOGISTIQUE</t>
        </is>
      </c>
      <c r="W2242" s="8">
        <f>IF(C2242&lt;&gt;2,"",IF(S2242="5X","5XK",IF(S2242="5Y","5YK",IF(S2242="6B","6BK",IF(S2242="6C","6CK","")))))</f>
        <v/>
      </c>
      <c r="X2242" s="8">
        <f>IF(S2242="6B",_xlfn.XLOOKUP(H2242,'Zoning 2shop'!A:A,'Zoning 2shop'!B:B),IF(S2242="6C",_xlfn.XLOOKUP(G2242,'Zoning 2shop'!C:C,'Zoning 2shop'!D:D),""))</f>
        <v/>
      </c>
      <c r="Y2242" s="112">
        <f>AB2242/Z2242</f>
        <v/>
      </c>
      <c r="Z2242" s="4">
        <f>T2242</f>
        <v/>
      </c>
      <c r="AA2242" s="4">
        <f>IF(OR(S2242="6C",S2242="6B",S2242="5X",S2242="5Y"),0.08,0.5)</f>
        <v/>
      </c>
      <c r="AB2242" s="4">
        <f>$AG$5/$AG$2*Z2242</f>
        <v/>
      </c>
      <c r="AC2242" s="19">
        <f>Z2242+AA2242</f>
        <v/>
      </c>
      <c r="AD2242" s="8">
        <f>IF(COUNTIF(Catégories!A:A,N2242)=0,"catégorie inconnue",LOOKUP(N2242,Catégories!A:A,Catégories!B:B))</f>
        <v/>
      </c>
      <c r="AE2242" s="21">
        <f>SUM(Z2242:AB2242)</f>
        <v/>
      </c>
    </row>
    <row r="2243" hidden="1" s="101">
      <c r="B2243" t="inlineStr">
        <is>
          <t>13624021</t>
        </is>
      </c>
      <c r="C2243" t="inlineStr">
        <is>
          <t>2</t>
        </is>
      </c>
      <c r="D2243" t="n">
        <v>46173</v>
      </c>
      <c r="E2243" t="inlineStr">
        <is>
          <t>7600</t>
        </is>
      </c>
      <c r="F2243" t="inlineStr">
        <is>
          <t>21320</t>
        </is>
      </c>
      <c r="G2243" t="inlineStr">
        <is>
          <t>BE</t>
        </is>
      </c>
      <c r="H2243" t="inlineStr">
        <is>
          <t>FR</t>
        </is>
      </c>
      <c r="I2243" t="inlineStr">
        <is>
          <t>116677</t>
        </is>
      </c>
      <c r="J2243" t="inlineStr">
        <is>
          <t>116677</t>
        </is>
      </c>
      <c r="K2243" t="inlineStr">
        <is>
          <t>999999</t>
        </is>
      </c>
      <c r="L2243" t="inlineStr">
        <is>
          <t>XT414716220TS</t>
        </is>
      </c>
      <c r="M2243" t="inlineStr">
        <is>
          <t>N</t>
        </is>
      </c>
      <c r="N2243" t="inlineStr">
        <is>
          <t>Transport</t>
        </is>
      </c>
      <c r="O2243" t="inlineStr">
        <is>
          <t>N</t>
        </is>
      </c>
      <c r="P2243" t="inlineStr">
        <is>
          <t>S</t>
        </is>
      </c>
      <c r="Q2243" t="inlineStr">
        <is>
          <t>ZA</t>
        </is>
      </c>
      <c r="R2243" t="n">
        <v>0.32</v>
      </c>
      <c r="S2243" s="113" t="inlineStr">
        <is>
          <t>6C</t>
        </is>
      </c>
      <c r="T2243" t="n">
        <v>4.84</v>
      </c>
      <c r="U2243" t="inlineStr">
        <is>
          <t>LA RUCHE LOGISTIQUE</t>
        </is>
      </c>
      <c r="W2243" s="8">
        <f>IF(C2243&lt;&gt;2,"",IF(S2243="5X","5XK",IF(S2243="5Y","5YK",IF(S2243="6B","6BK",IF(S2243="6C","6CK","")))))</f>
        <v/>
      </c>
      <c r="X2243" s="8">
        <f>IF(S2243="6B",_xlfn.XLOOKUP(H2243,'Zoning 2shop'!A:A,'Zoning 2shop'!B:B),IF(S2243="6C",_xlfn.XLOOKUP(G2243,'Zoning 2shop'!C:C,'Zoning 2shop'!D:D),""))</f>
        <v/>
      </c>
      <c r="Y2243" s="112">
        <f>AB2243/Z2243</f>
        <v/>
      </c>
      <c r="Z2243" s="4">
        <f>T2243</f>
        <v/>
      </c>
      <c r="AA2243" s="4">
        <f>IF(OR(S2243="6C",S2243="6B",S2243="5X",S2243="5Y"),0.08,0.5)</f>
        <v/>
      </c>
      <c r="AB2243" s="4">
        <f>$AG$5/$AG$2*Z2243</f>
        <v/>
      </c>
      <c r="AC2243" s="19">
        <f>Z2243+AA2243</f>
        <v/>
      </c>
      <c r="AD2243" s="8">
        <f>IF(COUNTIF(Catégories!A:A,N2243)=0,"catégorie inconnue",LOOKUP(N2243,Catégories!A:A,Catégories!B:B))</f>
        <v/>
      </c>
      <c r="AE2243" s="21">
        <f>SUM(Z2243:AB2243)</f>
        <v/>
      </c>
    </row>
    <row r="2244" hidden="1" s="101">
      <c r="B2244" t="inlineStr">
        <is>
          <t>13624021</t>
        </is>
      </c>
      <c r="C2244" t="inlineStr">
        <is>
          <t>2</t>
        </is>
      </c>
      <c r="D2244" t="n">
        <v>46173</v>
      </c>
      <c r="E2244" t="inlineStr">
        <is>
          <t>53111</t>
        </is>
      </c>
      <c r="F2244" t="inlineStr">
        <is>
          <t>21320</t>
        </is>
      </c>
      <c r="G2244" t="inlineStr">
        <is>
          <t>DE</t>
        </is>
      </c>
      <c r="H2244" t="inlineStr">
        <is>
          <t>FR</t>
        </is>
      </c>
      <c r="I2244" t="inlineStr">
        <is>
          <t>114888</t>
        </is>
      </c>
      <c r="J2244" t="inlineStr">
        <is>
          <t>114888</t>
        </is>
      </c>
      <c r="K2244" t="inlineStr">
        <is>
          <t>999999</t>
        </is>
      </c>
      <c r="L2244" t="inlineStr">
        <is>
          <t>XT414717344TS</t>
        </is>
      </c>
      <c r="M2244" t="inlineStr">
        <is>
          <t>N</t>
        </is>
      </c>
      <c r="N2244" t="inlineStr">
        <is>
          <t>Transport</t>
        </is>
      </c>
      <c r="O2244" t="inlineStr">
        <is>
          <t>N</t>
        </is>
      </c>
      <c r="P2244" t="inlineStr">
        <is>
          <t>S</t>
        </is>
      </c>
      <c r="Q2244" t="inlineStr">
        <is>
          <t>ZA</t>
        </is>
      </c>
      <c r="R2244" t="n">
        <v>0.5600000000000001</v>
      </c>
      <c r="S2244" s="113" t="inlineStr">
        <is>
          <t>6C</t>
        </is>
      </c>
      <c r="T2244" t="n">
        <v>5.55</v>
      </c>
      <c r="U2244" t="inlineStr">
        <is>
          <t>LA RUCHE LOGISTIQUE</t>
        </is>
      </c>
      <c r="W2244" s="8">
        <f>IF(C2244&lt;&gt;2,"",IF(S2244="5X","5XK",IF(S2244="5Y","5YK",IF(S2244="6B","6BK",IF(S2244="6C","6CK","")))))</f>
        <v/>
      </c>
      <c r="X2244" s="8">
        <f>IF(S2244="6B",_xlfn.XLOOKUP(H2244,'Zoning 2shop'!A:A,'Zoning 2shop'!B:B),IF(S2244="6C",_xlfn.XLOOKUP(G2244,'Zoning 2shop'!C:C,'Zoning 2shop'!D:D),""))</f>
        <v/>
      </c>
      <c r="Y2244" s="112">
        <f>AB2244/Z2244</f>
        <v/>
      </c>
      <c r="Z2244" s="4">
        <f>T2244</f>
        <v/>
      </c>
      <c r="AA2244" s="4">
        <f>IF(OR(S2244="6C",S2244="6B",S2244="5X",S2244="5Y"),0.08,0.5)</f>
        <v/>
      </c>
      <c r="AB2244" s="4">
        <f>$AG$5/$AG$2*Z2244</f>
        <v/>
      </c>
      <c r="AC2244" s="19">
        <f>Z2244+AA2244</f>
        <v/>
      </c>
      <c r="AD2244" s="8">
        <f>IF(COUNTIF(Catégories!A:A,N2244)=0,"catégorie inconnue",LOOKUP(N2244,Catégories!A:A,Catégories!B:B))</f>
        <v/>
      </c>
      <c r="AE2244" s="21">
        <f>SUM(Z2244:AB2244)</f>
        <v/>
      </c>
    </row>
    <row r="2245" hidden="1" s="101">
      <c r="B2245" t="inlineStr">
        <is>
          <t>13617721</t>
        </is>
      </c>
      <c r="C2245" t="inlineStr">
        <is>
          <t>0</t>
        </is>
      </c>
      <c r="D2245" t="n">
        <v>46161</v>
      </c>
      <c r="E2245" t="inlineStr">
        <is>
          <t>21320</t>
        </is>
      </c>
      <c r="F2245" t="inlineStr">
        <is>
          <t>78560</t>
        </is>
      </c>
      <c r="I2245" t="inlineStr">
        <is>
          <t>Ayton Veronique</t>
        </is>
      </c>
      <c r="J2245" t="inlineStr">
        <is>
          <t>Laruche</t>
        </is>
      </c>
      <c r="K2245" t="inlineStr">
        <is>
          <t>999999</t>
        </is>
      </c>
      <c r="L2245" t="inlineStr">
        <is>
          <t>XU034069311EE</t>
        </is>
      </c>
      <c r="M2245" t="inlineStr">
        <is>
          <t>N</t>
        </is>
      </c>
      <c r="N2245" t="inlineStr">
        <is>
          <t>Transport</t>
        </is>
      </c>
      <c r="O2245" t="inlineStr">
        <is>
          <t>N</t>
        </is>
      </c>
      <c r="P2245" t="inlineStr">
        <is>
          <t>S</t>
        </is>
      </c>
      <c r="Q2245" t="inlineStr">
        <is>
          <t>NT</t>
        </is>
      </c>
      <c r="R2245" t="n">
        <v>4.638</v>
      </c>
      <c r="S2245" s="113" t="n">
        <v>2</v>
      </c>
      <c r="T2245" t="n">
        <v>15.17</v>
      </c>
      <c r="U2245" t="inlineStr">
        <is>
          <t>LA RUCHE LOGISTIQUE</t>
        </is>
      </c>
      <c r="W2245" s="8">
        <f>IF(C2245&lt;&gt;2,"",IF(S2245="5X","5XK",IF(S2245="5Y","5YK",IF(S2245="6B","6BK",IF(S2245="6C","6CK","")))))</f>
        <v/>
      </c>
      <c r="X2245" s="8">
        <f>IF(S2245="6B",_xlfn.XLOOKUP(H2245,'Zoning 2shop'!A:A,'Zoning 2shop'!B:B),IF(S2245="6C",_xlfn.XLOOKUP(G2245,'Zoning 2shop'!C:C,'Zoning 2shop'!D:D),""))</f>
        <v/>
      </c>
      <c r="Y2245" s="112">
        <f>AB2245/Z2245</f>
        <v/>
      </c>
      <c r="Z2245" s="4">
        <f>T2245</f>
        <v/>
      </c>
      <c r="AA2245" s="4">
        <f>IF(OR(S2245="6C",S2245="6B",S2245="5X",S2245="5Y"),0.08,0.5)</f>
        <v/>
      </c>
      <c r="AB2245" s="4">
        <f>$AG$5/$AG$2*Z2245</f>
        <v/>
      </c>
      <c r="AC2245" s="19">
        <f>Z2245+AA2245</f>
        <v/>
      </c>
      <c r="AD2245" s="8">
        <f>IF(COUNTIF(Catégories!A:A,N2245)=0,"catégorie inconnue",LOOKUP(N2245,Catégories!A:A,Catégories!B:B))</f>
        <v/>
      </c>
      <c r="AE2245" s="21">
        <f>SUM(Z2245:AB2245)</f>
        <v/>
      </c>
    </row>
    <row r="2246" hidden="1" s="101">
      <c r="B2246" t="inlineStr">
        <is>
          <t>13617721</t>
        </is>
      </c>
      <c r="C2246" t="inlineStr">
        <is>
          <t>0</t>
        </is>
      </c>
      <c r="D2246" t="n">
        <v>46161</v>
      </c>
      <c r="E2246" t="inlineStr">
        <is>
          <t>21320</t>
        </is>
      </c>
      <c r="F2246" t="inlineStr">
        <is>
          <t>78560</t>
        </is>
      </c>
      <c r="I2246" t="inlineStr">
        <is>
          <t>Ayton Veronique</t>
        </is>
      </c>
      <c r="J2246" t="inlineStr">
        <is>
          <t>Laruche</t>
        </is>
      </c>
      <c r="K2246" t="inlineStr">
        <is>
          <t>999999</t>
        </is>
      </c>
      <c r="L2246" t="inlineStr">
        <is>
          <t>XU034069311EE</t>
        </is>
      </c>
      <c r="M2246" t="inlineStr">
        <is>
          <t>N</t>
        </is>
      </c>
      <c r="N2246" t="inlineStr">
        <is>
          <t>Supplement domicile prive</t>
        </is>
      </c>
      <c r="O2246" t="inlineStr">
        <is>
          <t>N</t>
        </is>
      </c>
      <c r="Q2246" t="inlineStr">
        <is>
          <t>NT</t>
        </is>
      </c>
      <c r="R2246" t="n">
        <v>0</v>
      </c>
      <c r="S2246" s="113" t="n">
        <v>2</v>
      </c>
      <c r="T2246" t="n">
        <v>3.95</v>
      </c>
      <c r="U2246" t="inlineStr">
        <is>
          <t>LA RUCHE LOGISTIQUE</t>
        </is>
      </c>
      <c r="W2246" s="8">
        <f>IF(C2246&lt;&gt;2,"",IF(S2246="5X","5XK",IF(S2246="5Y","5YK",IF(S2246="6B","6BK",IF(S2246="6C","6CK","")))))</f>
        <v/>
      </c>
      <c r="X2246" s="8">
        <f>IF(S2246="6B",_xlfn.XLOOKUP(H2246,'Zoning 2shop'!A:A,'Zoning 2shop'!B:B),IF(S2246="6C",_xlfn.XLOOKUP(G2246,'Zoning 2shop'!C:C,'Zoning 2shop'!D:D),""))</f>
        <v/>
      </c>
      <c r="Y2246" s="112">
        <f>AB2246/Z2246</f>
        <v/>
      </c>
      <c r="Z2246" s="4">
        <f>T2246</f>
        <v/>
      </c>
      <c r="AA2246" s="4">
        <f>IF(OR(S2246="6C",S2246="6B",S2246="5X",S2246="5Y"),0.08,0.5)</f>
        <v/>
      </c>
      <c r="AB2246" s="4">
        <f>$AG$5/$AG$2*Z2246</f>
        <v/>
      </c>
      <c r="AC2246" s="19">
        <f>Z2246+AA2246</f>
        <v/>
      </c>
      <c r="AD2246" s="8">
        <f>IF(COUNTIF(Catégories!A:A,N2246)=0,"catégorie inconnue",LOOKUP(N2246,Catégories!A:A,Catégories!B:B))</f>
        <v/>
      </c>
      <c r="AE2246" s="21">
        <f>SUM(Z2246:AB2246)</f>
        <v/>
      </c>
    </row>
    <row r="2247" hidden="1" s="101">
      <c r="B2247" t="inlineStr">
        <is>
          <t>13617721</t>
        </is>
      </c>
      <c r="C2247" t="inlineStr">
        <is>
          <t>0</t>
        </is>
      </c>
      <c r="D2247" t="n">
        <v>46161</v>
      </c>
      <c r="E2247" t="inlineStr">
        <is>
          <t>21320</t>
        </is>
      </c>
      <c r="F2247" t="inlineStr">
        <is>
          <t>75011</t>
        </is>
      </c>
      <c r="I2247" t="inlineStr">
        <is>
          <t>Hyun Sumin</t>
        </is>
      </c>
      <c r="J2247" t="inlineStr">
        <is>
          <t>Laruche</t>
        </is>
      </c>
      <c r="K2247" t="inlineStr">
        <is>
          <t>999999</t>
        </is>
      </c>
      <c r="L2247" t="inlineStr">
        <is>
          <t>XU034069427EE</t>
        </is>
      </c>
      <c r="M2247" t="inlineStr">
        <is>
          <t>N</t>
        </is>
      </c>
      <c r="N2247" t="inlineStr">
        <is>
          <t>Transport</t>
        </is>
      </c>
      <c r="O2247" t="inlineStr">
        <is>
          <t>N</t>
        </is>
      </c>
      <c r="P2247" t="inlineStr">
        <is>
          <t>S</t>
        </is>
      </c>
      <c r="Q2247" t="inlineStr">
        <is>
          <t>NT</t>
        </is>
      </c>
      <c r="R2247" t="n">
        <v>0.07000000000000001</v>
      </c>
      <c r="S2247" s="113" t="n">
        <v>2</v>
      </c>
      <c r="T2247" t="n">
        <v>12.45</v>
      </c>
      <c r="U2247" t="inlineStr">
        <is>
          <t>LA RUCHE LOGISTIQUE</t>
        </is>
      </c>
      <c r="W2247" s="8">
        <f>IF(C2247&lt;&gt;2,"",IF(S2247="5X","5XK",IF(S2247="5Y","5YK",IF(S2247="6B","6BK",IF(S2247="6C","6CK","")))))</f>
        <v/>
      </c>
      <c r="X2247" s="8">
        <f>IF(S2247="6B",_xlfn.XLOOKUP(H2247,'Zoning 2shop'!A:A,'Zoning 2shop'!B:B),IF(S2247="6C",_xlfn.XLOOKUP(G2247,'Zoning 2shop'!C:C,'Zoning 2shop'!D:D),""))</f>
        <v/>
      </c>
      <c r="Y2247" s="112">
        <f>AB2247/Z2247</f>
        <v/>
      </c>
      <c r="Z2247" s="4">
        <f>T2247</f>
        <v/>
      </c>
      <c r="AA2247" s="4">
        <f>IF(OR(S2247="6C",S2247="6B",S2247="5X",S2247="5Y"),0.08,0.5)</f>
        <v/>
      </c>
      <c r="AB2247" s="4">
        <f>$AG$5/$AG$2*Z2247</f>
        <v/>
      </c>
      <c r="AC2247" s="19">
        <f>Z2247+AA2247</f>
        <v/>
      </c>
      <c r="AD2247" s="8">
        <f>IF(COUNTIF(Catégories!A:A,N2247)=0,"catégorie inconnue",LOOKUP(N2247,Catégories!A:A,Catégories!B:B))</f>
        <v/>
      </c>
      <c r="AE2247" s="21">
        <f>SUM(Z2247:AB2247)</f>
        <v/>
      </c>
    </row>
    <row r="2248" hidden="1" s="101">
      <c r="B2248" t="inlineStr">
        <is>
          <t>13617721</t>
        </is>
      </c>
      <c r="C2248" t="inlineStr">
        <is>
          <t>0</t>
        </is>
      </c>
      <c r="D2248" t="n">
        <v>46162</v>
      </c>
      <c r="E2248" t="inlineStr">
        <is>
          <t>21320</t>
        </is>
      </c>
      <c r="F2248" t="inlineStr">
        <is>
          <t>75004</t>
        </is>
      </c>
      <c r="I2248" t="inlineStr">
        <is>
          <t>ABECASSIS Aurore</t>
        </is>
      </c>
      <c r="J2248" t="inlineStr">
        <is>
          <t>Laruche</t>
        </is>
      </c>
      <c r="K2248" t="inlineStr">
        <is>
          <t>999999</t>
        </is>
      </c>
      <c r="L2248" t="inlineStr">
        <is>
          <t>XU034094554EE</t>
        </is>
      </c>
      <c r="M2248" t="inlineStr">
        <is>
          <t>N</t>
        </is>
      </c>
      <c r="N2248" t="inlineStr">
        <is>
          <t>Transport</t>
        </is>
      </c>
      <c r="O2248" t="inlineStr">
        <is>
          <t>N</t>
        </is>
      </c>
      <c r="P2248" t="inlineStr">
        <is>
          <t>S</t>
        </is>
      </c>
      <c r="Q2248" t="inlineStr">
        <is>
          <t>NT</t>
        </is>
      </c>
      <c r="R2248" t="n">
        <v>10.5</v>
      </c>
      <c r="S2248" s="113" t="n">
        <v>2</v>
      </c>
      <c r="T2248" t="n">
        <v>19.25</v>
      </c>
      <c r="U2248" t="inlineStr">
        <is>
          <t>LA RUCHE LOGISTIQUE</t>
        </is>
      </c>
      <c r="W2248" s="8">
        <f>IF(C2248&lt;&gt;2,"",IF(S2248="5X","5XK",IF(S2248="5Y","5YK",IF(S2248="6B","6BK",IF(S2248="6C","6CK","")))))</f>
        <v/>
      </c>
      <c r="X2248" s="8">
        <f>IF(S2248="6B",_xlfn.XLOOKUP(H2248,'Zoning 2shop'!A:A,'Zoning 2shop'!B:B),IF(S2248="6C",_xlfn.XLOOKUP(G2248,'Zoning 2shop'!C:C,'Zoning 2shop'!D:D),""))</f>
        <v/>
      </c>
      <c r="Y2248" s="112">
        <f>AB2248/Z2248</f>
        <v/>
      </c>
      <c r="Z2248" s="4">
        <f>T2248</f>
        <v/>
      </c>
      <c r="AA2248" s="4">
        <f>IF(OR(S2248="6C",S2248="6B",S2248="5X",S2248="5Y"),0.08,0.5)</f>
        <v/>
      </c>
      <c r="AB2248" s="4">
        <f>$AG$5/$AG$2*Z2248</f>
        <v/>
      </c>
      <c r="AC2248" s="19">
        <f>Z2248+AA2248</f>
        <v/>
      </c>
      <c r="AD2248" s="8">
        <f>IF(COUNTIF(Catégories!A:A,N2248)=0,"catégorie inconnue",LOOKUP(N2248,Catégories!A:A,Catégories!B:B))</f>
        <v/>
      </c>
      <c r="AE2248" s="21">
        <f>SUM(Z2248:AB2248)</f>
        <v/>
      </c>
    </row>
    <row r="2249" hidden="1" s="101">
      <c r="B2249" t="inlineStr">
        <is>
          <t>13617721</t>
        </is>
      </c>
      <c r="C2249" t="inlineStr">
        <is>
          <t>0</t>
        </is>
      </c>
      <c r="D2249" t="n">
        <v>46162</v>
      </c>
      <c r="E2249" t="inlineStr">
        <is>
          <t>21320</t>
        </is>
      </c>
      <c r="F2249" t="inlineStr">
        <is>
          <t>75004</t>
        </is>
      </c>
      <c r="I2249" t="inlineStr">
        <is>
          <t>ABECASSIS Aurore</t>
        </is>
      </c>
      <c r="J2249" t="inlineStr">
        <is>
          <t>Laruche</t>
        </is>
      </c>
      <c r="K2249" t="inlineStr">
        <is>
          <t>999999</t>
        </is>
      </c>
      <c r="L2249" t="inlineStr">
        <is>
          <t>XU034094554EE</t>
        </is>
      </c>
      <c r="M2249" t="inlineStr">
        <is>
          <t>N</t>
        </is>
      </c>
      <c r="N2249" t="inlineStr">
        <is>
          <t>Supplement domicile prive</t>
        </is>
      </c>
      <c r="O2249" t="inlineStr">
        <is>
          <t>N</t>
        </is>
      </c>
      <c r="Q2249" t="inlineStr">
        <is>
          <t>NT</t>
        </is>
      </c>
      <c r="R2249" t="n">
        <v>0</v>
      </c>
      <c r="S2249" s="113" t="n">
        <v>2</v>
      </c>
      <c r="T2249" t="n">
        <v>3.95</v>
      </c>
      <c r="U2249" t="inlineStr">
        <is>
          <t>LA RUCHE LOGISTIQUE</t>
        </is>
      </c>
      <c r="W2249" s="8">
        <f>IF(C2249&lt;&gt;2,"",IF(S2249="5X","5XK",IF(S2249="5Y","5YK",IF(S2249="6B","6BK",IF(S2249="6C","6CK","")))))</f>
        <v/>
      </c>
      <c r="X2249" s="8">
        <f>IF(S2249="6B",_xlfn.XLOOKUP(H2249,'Zoning 2shop'!A:A,'Zoning 2shop'!B:B),IF(S2249="6C",_xlfn.XLOOKUP(G2249,'Zoning 2shop'!C:C,'Zoning 2shop'!D:D),""))</f>
        <v/>
      </c>
      <c r="Y2249" s="112">
        <f>AB2249/Z2249</f>
        <v/>
      </c>
      <c r="Z2249" s="4">
        <f>T2249</f>
        <v/>
      </c>
      <c r="AA2249" s="4">
        <f>IF(OR(S2249="6C",S2249="6B",S2249="5X",S2249="5Y"),0.08,0.5)</f>
        <v/>
      </c>
      <c r="AB2249" s="4">
        <f>$AG$5/$AG$2*Z2249</f>
        <v/>
      </c>
      <c r="AC2249" s="19">
        <f>Z2249+AA2249</f>
        <v/>
      </c>
      <c r="AD2249" s="8">
        <f>IF(COUNTIF(Catégories!A:A,N2249)=0,"catégorie inconnue",LOOKUP(N2249,Catégories!A:A,Catégories!B:B))</f>
        <v/>
      </c>
      <c r="AE2249" s="21">
        <f>SUM(Z2249:AB2249)</f>
        <v/>
      </c>
    </row>
    <row r="2250" hidden="1" s="101">
      <c r="B2250" t="inlineStr">
        <is>
          <t>13617723</t>
        </is>
      </c>
      <c r="C2250" t="inlineStr">
        <is>
          <t>0</t>
        </is>
      </c>
      <c r="D2250" t="n">
        <v>46146</v>
      </c>
      <c r="E2250" t="inlineStr">
        <is>
          <t>21320</t>
        </is>
      </c>
      <c r="F2250" t="inlineStr">
        <is>
          <t>00170</t>
        </is>
      </c>
      <c r="G2250" t="inlineStr">
        <is>
          <t>FR</t>
        </is>
      </c>
      <c r="H2250" t="inlineStr">
        <is>
          <t>FI</t>
        </is>
      </c>
      <c r="I2250" t="inlineStr">
        <is>
          <t>Viitala Essi</t>
        </is>
      </c>
      <c r="J2250" t="inlineStr">
        <is>
          <t>Laruche</t>
        </is>
      </c>
      <c r="K2250" t="inlineStr">
        <is>
          <t>999999</t>
        </is>
      </c>
      <c r="L2250" t="inlineStr">
        <is>
          <t>XW253264035JF</t>
        </is>
      </c>
      <c r="M2250" t="inlineStr">
        <is>
          <t>N</t>
        </is>
      </c>
      <c r="N2250" t="inlineStr">
        <is>
          <t>Transport</t>
        </is>
      </c>
      <c r="O2250" t="inlineStr">
        <is>
          <t>N</t>
        </is>
      </c>
      <c r="P2250" t="inlineStr">
        <is>
          <t>S</t>
        </is>
      </c>
      <c r="Q2250" t="inlineStr">
        <is>
          <t>C2</t>
        </is>
      </c>
      <c r="R2250" t="n">
        <v>8.118</v>
      </c>
      <c r="S2250" s="113" t="n">
        <v>44</v>
      </c>
      <c r="T2250" t="n">
        <v>16.53</v>
      </c>
      <c r="U2250" t="inlineStr">
        <is>
          <t>LA RUCHE LOGISTIQUE</t>
        </is>
      </c>
      <c r="W2250" s="8">
        <f>IF(C2250&lt;&gt;2,"",IF(S2250="5X","5XK",IF(S2250="5Y","5YK",IF(S2250="6B","6BK",IF(S2250="6C","6CK","")))))</f>
        <v/>
      </c>
      <c r="X2250" s="8">
        <f>IF(S2250="6B",_xlfn.XLOOKUP(H2250,'Zoning 2shop'!A:A,'Zoning 2shop'!B:B),IF(S2250="6C",_xlfn.XLOOKUP(G2250,'Zoning 2shop'!C:C,'Zoning 2shop'!D:D),""))</f>
        <v/>
      </c>
      <c r="Y2250" s="112">
        <f>AB2250/Z2250</f>
        <v/>
      </c>
      <c r="Z2250" s="4">
        <f>T2250</f>
        <v/>
      </c>
      <c r="AA2250" s="4">
        <f>IF(OR(S2250="6C",S2250="6B",S2250="5X",S2250="5Y"),0.08,0.5)</f>
        <v/>
      </c>
      <c r="AB2250" s="4">
        <f>$AG$5/$AG$2*Z2250</f>
        <v/>
      </c>
      <c r="AC2250" s="19">
        <f>Z2250+AA2250</f>
        <v/>
      </c>
      <c r="AD2250" s="8">
        <f>IF(COUNTIF(Catégories!A:A,N2250)=0,"catégorie inconnue",LOOKUP(N2250,Catégories!A:A,Catégories!B:B))</f>
        <v/>
      </c>
      <c r="AE2250" s="21">
        <f>SUM(Z2250:AB2250)</f>
        <v/>
      </c>
    </row>
    <row r="2251" hidden="1" s="101">
      <c r="B2251" t="inlineStr">
        <is>
          <t>13617723</t>
        </is>
      </c>
      <c r="C2251" t="inlineStr">
        <is>
          <t>0</t>
        </is>
      </c>
      <c r="D2251" t="n">
        <v>46146</v>
      </c>
      <c r="E2251" t="inlineStr">
        <is>
          <t>21320</t>
        </is>
      </c>
      <c r="F2251" t="inlineStr">
        <is>
          <t>62156</t>
        </is>
      </c>
      <c r="G2251" t="inlineStr">
        <is>
          <t>FR</t>
        </is>
      </c>
      <c r="H2251" t="inlineStr">
        <is>
          <t>SE</t>
        </is>
      </c>
      <c r="I2251" t="inlineStr">
        <is>
          <t>Hultgren Pia Da</t>
        </is>
      </c>
      <c r="J2251" t="inlineStr">
        <is>
          <t>RMSP2YJ34C (renvoi)</t>
        </is>
      </c>
      <c r="K2251" t="inlineStr">
        <is>
          <t>999999</t>
        </is>
      </c>
      <c r="L2251" t="inlineStr">
        <is>
          <t>XW253298405JF</t>
        </is>
      </c>
      <c r="M2251" t="inlineStr">
        <is>
          <t>N</t>
        </is>
      </c>
      <c r="N2251" t="inlineStr">
        <is>
          <t>Transport</t>
        </is>
      </c>
      <c r="O2251" t="inlineStr">
        <is>
          <t>N</t>
        </is>
      </c>
      <c r="P2251" t="inlineStr">
        <is>
          <t>S</t>
        </is>
      </c>
      <c r="Q2251" t="inlineStr">
        <is>
          <t>C2</t>
        </is>
      </c>
      <c r="R2251" t="n">
        <v>14.4</v>
      </c>
      <c r="S2251" s="113" t="n">
        <v>44</v>
      </c>
      <c r="T2251" t="n">
        <v>20.07</v>
      </c>
      <c r="U2251" t="inlineStr">
        <is>
          <t>LA RUCHE LOGISTIQUE</t>
        </is>
      </c>
      <c r="W2251" s="8">
        <f>IF(C2251&lt;&gt;2,"",IF(S2251="5X","5XK",IF(S2251="5Y","5YK",IF(S2251="6B","6BK",IF(S2251="6C","6CK","")))))</f>
        <v/>
      </c>
      <c r="X2251" s="8">
        <f>IF(S2251="6B",_xlfn.XLOOKUP(H2251,'Zoning 2shop'!A:A,'Zoning 2shop'!B:B),IF(S2251="6C",_xlfn.XLOOKUP(G2251,'Zoning 2shop'!C:C,'Zoning 2shop'!D:D),""))</f>
        <v/>
      </c>
      <c r="Y2251" s="112">
        <f>AB2251/Z2251</f>
        <v/>
      </c>
      <c r="Z2251" s="4">
        <f>T2251</f>
        <v/>
      </c>
      <c r="AA2251" s="4">
        <f>IF(OR(S2251="6C",S2251="6B",S2251="5X",S2251="5Y"),0.08,0.5)</f>
        <v/>
      </c>
      <c r="AB2251" s="4">
        <f>$AG$5/$AG$2*Z2251</f>
        <v/>
      </c>
      <c r="AC2251" s="19">
        <f>Z2251+AA2251</f>
        <v/>
      </c>
      <c r="AD2251" s="8">
        <f>IF(COUNTIF(Catégories!A:A,N2251)=0,"catégorie inconnue",LOOKUP(N2251,Catégories!A:A,Catégories!B:B))</f>
        <v/>
      </c>
      <c r="AE2251" s="21">
        <f>SUM(Z2251:AB2251)</f>
        <v/>
      </c>
    </row>
    <row r="2252" hidden="1" s="101">
      <c r="B2252" t="inlineStr">
        <is>
          <t>13617723</t>
        </is>
      </c>
      <c r="C2252" t="inlineStr">
        <is>
          <t>0</t>
        </is>
      </c>
      <c r="D2252" t="n">
        <v>46146</v>
      </c>
      <c r="E2252" t="inlineStr">
        <is>
          <t>21320</t>
        </is>
      </c>
      <c r="F2252" t="inlineStr">
        <is>
          <t>62156</t>
        </is>
      </c>
      <c r="G2252" t="inlineStr">
        <is>
          <t>FR</t>
        </is>
      </c>
      <c r="H2252" t="inlineStr">
        <is>
          <t>SE</t>
        </is>
      </c>
      <c r="I2252" t="inlineStr">
        <is>
          <t>Hultgren Pia Da</t>
        </is>
      </c>
      <c r="J2252" t="inlineStr">
        <is>
          <t>RMSP2YJ34C (renvoi)</t>
        </is>
      </c>
      <c r="K2252" t="inlineStr">
        <is>
          <t>999999</t>
        </is>
      </c>
      <c r="L2252" t="inlineStr">
        <is>
          <t>XW253298405JF</t>
        </is>
      </c>
      <c r="M2252" t="inlineStr">
        <is>
          <t>N</t>
        </is>
      </c>
      <c r="N2252" t="inlineStr">
        <is>
          <t>Supp Zone Internationale Eloignee</t>
        </is>
      </c>
      <c r="O2252" t="inlineStr">
        <is>
          <t>N</t>
        </is>
      </c>
      <c r="Q2252" t="inlineStr">
        <is>
          <t>C2</t>
        </is>
      </c>
      <c r="R2252" t="n">
        <v>0</v>
      </c>
      <c r="S2252" s="113" t="n">
        <v>44</v>
      </c>
      <c r="T2252" t="n">
        <v>9</v>
      </c>
      <c r="U2252" t="inlineStr">
        <is>
          <t>LA RUCHE LOGISTIQUE</t>
        </is>
      </c>
      <c r="W2252" s="8">
        <f>IF(C2252&lt;&gt;2,"",IF(S2252="5X","5XK",IF(S2252="5Y","5YK",IF(S2252="6B","6BK",IF(S2252="6C","6CK","")))))</f>
        <v/>
      </c>
      <c r="X2252" s="8">
        <f>IF(S2252="6B",_xlfn.XLOOKUP(H2252,'Zoning 2shop'!A:A,'Zoning 2shop'!B:B),IF(S2252="6C",_xlfn.XLOOKUP(G2252,'Zoning 2shop'!C:C,'Zoning 2shop'!D:D),""))</f>
        <v/>
      </c>
      <c r="Y2252" s="112">
        <f>AB2252/Z2252</f>
        <v/>
      </c>
      <c r="Z2252" s="4">
        <f>T2252</f>
        <v/>
      </c>
      <c r="AA2252" s="4">
        <f>IF(OR(S2252="6C",S2252="6B",S2252="5X",S2252="5Y"),0.08,0.5)</f>
        <v/>
      </c>
      <c r="AB2252" s="4">
        <f>$AG$5/$AG$2*Z2252</f>
        <v/>
      </c>
      <c r="AC2252" s="19">
        <f>Z2252+AA2252</f>
        <v/>
      </c>
      <c r="AD2252" s="8">
        <f>IF(COUNTIF(Catégories!A:A,N2252)=0,"catégorie inconnue",LOOKUP(N2252,Catégories!A:A,Catégories!B:B))</f>
        <v/>
      </c>
      <c r="AE2252" s="21">
        <f>SUM(Z2252:AB2252)</f>
        <v/>
      </c>
    </row>
    <row r="2253" hidden="1" s="101">
      <c r="B2253" t="inlineStr">
        <is>
          <t>13617723</t>
        </is>
      </c>
      <c r="C2253" t="inlineStr">
        <is>
          <t>0</t>
        </is>
      </c>
      <c r="D2253" t="n">
        <v>46146</v>
      </c>
      <c r="E2253" t="inlineStr">
        <is>
          <t>21320</t>
        </is>
      </c>
      <c r="F2253" t="inlineStr">
        <is>
          <t>16300</t>
        </is>
      </c>
      <c r="G2253" t="inlineStr">
        <is>
          <t>FR</t>
        </is>
      </c>
      <c r="H2253" t="inlineStr">
        <is>
          <t>FI</t>
        </is>
      </c>
      <c r="I2253" t="inlineStr">
        <is>
          <t>Lyytikainen Tiia</t>
        </is>
      </c>
      <c r="J2253" t="inlineStr">
        <is>
          <t>Laruche</t>
        </is>
      </c>
      <c r="K2253" t="inlineStr">
        <is>
          <t>999999</t>
        </is>
      </c>
      <c r="L2253" t="inlineStr">
        <is>
          <t>XW253320483JF</t>
        </is>
      </c>
      <c r="M2253" t="inlineStr">
        <is>
          <t>N</t>
        </is>
      </c>
      <c r="N2253" t="inlineStr">
        <is>
          <t>Transport</t>
        </is>
      </c>
      <c r="O2253" t="inlineStr">
        <is>
          <t>N</t>
        </is>
      </c>
      <c r="P2253" t="inlineStr">
        <is>
          <t>S</t>
        </is>
      </c>
      <c r="Q2253" t="inlineStr">
        <is>
          <t>C2</t>
        </is>
      </c>
      <c r="R2253" t="n">
        <v>7.688</v>
      </c>
      <c r="S2253" s="113" t="n">
        <v>44</v>
      </c>
      <c r="T2253" t="n">
        <v>15.94</v>
      </c>
      <c r="U2253" t="inlineStr">
        <is>
          <t>LA RUCHE LOGISTIQUE</t>
        </is>
      </c>
      <c r="W2253" s="8">
        <f>IF(C2253&lt;&gt;2,"",IF(S2253="5X","5XK",IF(S2253="5Y","5YK",IF(S2253="6B","6BK",IF(S2253="6C","6CK","")))))</f>
        <v/>
      </c>
      <c r="X2253" s="8">
        <f>IF(S2253="6B",_xlfn.XLOOKUP(H2253,'Zoning 2shop'!A:A,'Zoning 2shop'!B:B),IF(S2253="6C",_xlfn.XLOOKUP(G2253,'Zoning 2shop'!C:C,'Zoning 2shop'!D:D),""))</f>
        <v/>
      </c>
      <c r="Y2253" s="112">
        <f>AB2253/Z2253</f>
        <v/>
      </c>
      <c r="Z2253" s="4">
        <f>T2253</f>
        <v/>
      </c>
      <c r="AA2253" s="4">
        <f>IF(OR(S2253="6C",S2253="6B",S2253="5X",S2253="5Y"),0.08,0.5)</f>
        <v/>
      </c>
      <c r="AB2253" s="4">
        <f>$AG$5/$AG$2*Z2253</f>
        <v/>
      </c>
      <c r="AC2253" s="19">
        <f>Z2253+AA2253</f>
        <v/>
      </c>
      <c r="AD2253" s="8">
        <f>IF(COUNTIF(Catégories!A:A,N2253)=0,"catégorie inconnue",LOOKUP(N2253,Catégories!A:A,Catégories!B:B))</f>
        <v/>
      </c>
      <c r="AE2253" s="21">
        <f>SUM(Z2253:AB2253)</f>
        <v/>
      </c>
    </row>
    <row r="2254" hidden="1" s="101">
      <c r="B2254" t="inlineStr">
        <is>
          <t>13617723</t>
        </is>
      </c>
      <c r="C2254" t="inlineStr">
        <is>
          <t>0</t>
        </is>
      </c>
      <c r="D2254" t="n">
        <v>46148</v>
      </c>
      <c r="E2254" t="inlineStr">
        <is>
          <t>21320</t>
        </is>
      </c>
      <c r="F2254" t="inlineStr">
        <is>
          <t>1373</t>
        </is>
      </c>
      <c r="G2254" t="inlineStr">
        <is>
          <t>FR</t>
        </is>
      </c>
      <c r="H2254" t="inlineStr">
        <is>
          <t>CH</t>
        </is>
      </c>
      <c r="I2254" t="inlineStr">
        <is>
          <t>Veillard Manon</t>
        </is>
      </c>
      <c r="J2254" t="inlineStr">
        <is>
          <t>Laruche</t>
        </is>
      </c>
      <c r="K2254" t="inlineStr">
        <is>
          <t>999999</t>
        </is>
      </c>
      <c r="L2254" t="inlineStr">
        <is>
          <t>XW253944577JF</t>
        </is>
      </c>
      <c r="M2254" t="inlineStr">
        <is>
          <t>N</t>
        </is>
      </c>
      <c r="N2254" t="inlineStr">
        <is>
          <t>Transport</t>
        </is>
      </c>
      <c r="O2254" t="inlineStr">
        <is>
          <t>I</t>
        </is>
      </c>
      <c r="P2254" t="inlineStr">
        <is>
          <t>S</t>
        </is>
      </c>
      <c r="Q2254" t="inlineStr">
        <is>
          <t>C4</t>
        </is>
      </c>
      <c r="R2254" t="n">
        <v>1.638</v>
      </c>
      <c r="S2254" s="113" t="n">
        <v>44</v>
      </c>
      <c r="T2254" t="n">
        <v>7.67</v>
      </c>
      <c r="U2254" t="inlineStr">
        <is>
          <t>LA RUCHE LOGISTIQUE</t>
        </is>
      </c>
      <c r="W2254" s="8">
        <f>IF(C2254&lt;&gt;2,"",IF(S2254="5X","5XK",IF(S2254="5Y","5YK",IF(S2254="6B","6BK",IF(S2254="6C","6CK","")))))</f>
        <v/>
      </c>
      <c r="X2254" s="8">
        <f>IF(S2254="6B",_xlfn.XLOOKUP(H2254,'Zoning 2shop'!A:A,'Zoning 2shop'!B:B),IF(S2254="6C",_xlfn.XLOOKUP(G2254,'Zoning 2shop'!C:C,'Zoning 2shop'!D:D),""))</f>
        <v/>
      </c>
      <c r="Y2254" s="112">
        <f>AB2254/Z2254</f>
        <v/>
      </c>
      <c r="Z2254" s="4">
        <f>T2254</f>
        <v/>
      </c>
      <c r="AA2254" s="4">
        <f>IF(OR(S2254="6C",S2254="6B",S2254="5X",S2254="5Y"),0.08,0.5)</f>
        <v/>
      </c>
      <c r="AB2254" s="4">
        <f>$AG$5/$AG$2*Z2254</f>
        <v/>
      </c>
      <c r="AC2254" s="19">
        <f>Z2254+AA2254</f>
        <v/>
      </c>
      <c r="AD2254" s="8">
        <f>IF(COUNTIF(Catégories!A:A,N2254)=0,"catégorie inconnue",LOOKUP(N2254,Catégories!A:A,Catégories!B:B))</f>
        <v/>
      </c>
      <c r="AE2254" s="21">
        <f>SUM(Z2254:AB2254)</f>
        <v/>
      </c>
    </row>
    <row r="2255" hidden="1" s="101">
      <c r="B2255" t="inlineStr">
        <is>
          <t>13617723</t>
        </is>
      </c>
      <c r="C2255" t="inlineStr">
        <is>
          <t>0</t>
        </is>
      </c>
      <c r="D2255" t="n">
        <v>46148</v>
      </c>
      <c r="E2255" t="inlineStr">
        <is>
          <t>21320</t>
        </is>
      </c>
      <c r="F2255" t="inlineStr">
        <is>
          <t>1373</t>
        </is>
      </c>
      <c r="G2255" t="inlineStr">
        <is>
          <t>FR</t>
        </is>
      </c>
      <c r="H2255" t="inlineStr">
        <is>
          <t>CH</t>
        </is>
      </c>
      <c r="I2255" t="inlineStr">
        <is>
          <t>Veillard Manon</t>
        </is>
      </c>
      <c r="J2255" t="inlineStr">
        <is>
          <t>Laruche</t>
        </is>
      </c>
      <c r="K2255" t="inlineStr">
        <is>
          <t>999999</t>
        </is>
      </c>
      <c r="L2255" t="inlineStr">
        <is>
          <t>XW253944577JF</t>
        </is>
      </c>
      <c r="M2255" t="inlineStr">
        <is>
          <t>N</t>
        </is>
      </c>
      <c r="N2255" t="inlineStr">
        <is>
          <t>Traitement SAV complémentaire</t>
        </is>
      </c>
      <c r="O2255" t="inlineStr">
        <is>
          <t>I</t>
        </is>
      </c>
      <c r="Q2255" t="inlineStr">
        <is>
          <t>C4</t>
        </is>
      </c>
      <c r="R2255" t="n">
        <v>0</v>
      </c>
      <c r="S2255" s="113" t="n">
        <v>44</v>
      </c>
      <c r="T2255" t="n">
        <v>16</v>
      </c>
      <c r="U2255" t="inlineStr">
        <is>
          <t>LA RUCHE LOGISTIQUE</t>
        </is>
      </c>
      <c r="W2255" s="8">
        <f>IF(C2255&lt;&gt;2,"",IF(S2255="5X","5XK",IF(S2255="5Y","5YK",IF(S2255="6B","6BK",IF(S2255="6C","6CK","")))))</f>
        <v/>
      </c>
      <c r="X2255" s="8">
        <f>IF(S2255="6B",_xlfn.XLOOKUP(H2255,'Zoning 2shop'!A:A,'Zoning 2shop'!B:B),IF(S2255="6C",_xlfn.XLOOKUP(G2255,'Zoning 2shop'!C:C,'Zoning 2shop'!D:D),""))</f>
        <v/>
      </c>
      <c r="Y2255" s="112">
        <f>AB2255/Z2255</f>
        <v/>
      </c>
      <c r="Z2255" s="4">
        <f>T2255</f>
        <v/>
      </c>
      <c r="AA2255" s="4">
        <f>IF(OR(S2255="6C",S2255="6B",S2255="5X",S2255="5Y"),0.08,0.5)</f>
        <v/>
      </c>
      <c r="AB2255" s="4">
        <f>$AG$5/$AG$2*Z2255</f>
        <v/>
      </c>
      <c r="AC2255" s="19">
        <f>Z2255+AA2255</f>
        <v/>
      </c>
      <c r="AD2255" s="8">
        <f>IF(COUNTIF(Catégories!A:A,N2255)=0,"catégorie inconnue",LOOKUP(N2255,Catégories!A:A,Catégories!B:B))</f>
        <v/>
      </c>
      <c r="AE2255" s="21">
        <f>SUM(Z2255:AB2255)</f>
        <v/>
      </c>
    </row>
    <row r="2256" hidden="1" s="101">
      <c r="B2256" t="inlineStr">
        <is>
          <t>13617723</t>
        </is>
      </c>
      <c r="C2256" t="inlineStr">
        <is>
          <t>0</t>
        </is>
      </c>
      <c r="D2256" t="n">
        <v>46148</v>
      </c>
      <c r="E2256" t="inlineStr">
        <is>
          <t>21320</t>
        </is>
      </c>
      <c r="F2256" t="inlineStr">
        <is>
          <t>1373</t>
        </is>
      </c>
      <c r="G2256" t="inlineStr">
        <is>
          <t>FR</t>
        </is>
      </c>
      <c r="H2256" t="inlineStr">
        <is>
          <t>CH</t>
        </is>
      </c>
      <c r="I2256" t="inlineStr">
        <is>
          <t>Veillard Manon</t>
        </is>
      </c>
      <c r="J2256" t="inlineStr">
        <is>
          <t>Laruche</t>
        </is>
      </c>
      <c r="K2256" t="inlineStr">
        <is>
          <t>999999</t>
        </is>
      </c>
      <c r="L2256" t="inlineStr">
        <is>
          <t>XW253944577JF</t>
        </is>
      </c>
      <c r="M2256" t="inlineStr">
        <is>
          <t>N</t>
        </is>
      </c>
      <c r="N2256" t="inlineStr">
        <is>
          <t>Supplement Douane Zone C4</t>
        </is>
      </c>
      <c r="O2256" t="inlineStr">
        <is>
          <t>I</t>
        </is>
      </c>
      <c r="Q2256" t="inlineStr">
        <is>
          <t>C4</t>
        </is>
      </c>
      <c r="R2256" t="n">
        <v>0</v>
      </c>
      <c r="S2256" s="113" t="n">
        <v>44</v>
      </c>
      <c r="T2256" t="n">
        <v>20</v>
      </c>
      <c r="U2256" t="inlineStr">
        <is>
          <t>LA RUCHE LOGISTIQUE</t>
        </is>
      </c>
      <c r="W2256" s="8">
        <f>IF(C2256&lt;&gt;2,"",IF(S2256="5X","5XK",IF(S2256="5Y","5YK",IF(S2256="6B","6BK",IF(S2256="6C","6CK","")))))</f>
        <v/>
      </c>
      <c r="X2256" s="8">
        <f>IF(S2256="6B",_xlfn.XLOOKUP(H2256,'Zoning 2shop'!A:A,'Zoning 2shop'!B:B),IF(S2256="6C",_xlfn.XLOOKUP(G2256,'Zoning 2shop'!C:C,'Zoning 2shop'!D:D),""))</f>
        <v/>
      </c>
      <c r="Y2256" s="112">
        <f>AB2256/Z2256</f>
        <v/>
      </c>
      <c r="Z2256" s="4">
        <f>T2256</f>
        <v/>
      </c>
      <c r="AA2256" s="4">
        <f>IF(OR(S2256="6C",S2256="6B",S2256="5X",S2256="5Y"),0.08,0.5)</f>
        <v/>
      </c>
      <c r="AB2256" s="4">
        <f>$AG$5/$AG$2*Z2256</f>
        <v/>
      </c>
      <c r="AC2256" s="19">
        <f>Z2256+AA2256</f>
        <v/>
      </c>
      <c r="AD2256" s="8">
        <f>IF(COUNTIF(Catégories!A:A,N2256)=0,"catégorie inconnue",LOOKUP(N2256,Catégories!A:A,Catégories!B:B))</f>
        <v/>
      </c>
      <c r="AE2256" s="21">
        <f>SUM(Z2256:AB2256)</f>
        <v/>
      </c>
    </row>
    <row r="2257" hidden="1" s="101">
      <c r="B2257" t="inlineStr">
        <is>
          <t>13617723</t>
        </is>
      </c>
      <c r="C2257" t="inlineStr">
        <is>
          <t>0</t>
        </is>
      </c>
      <c r="D2257" t="n">
        <v>46149</v>
      </c>
      <c r="E2257" t="inlineStr">
        <is>
          <t>21320</t>
        </is>
      </c>
      <c r="F2257" t="inlineStr">
        <is>
          <t>7504</t>
        </is>
      </c>
      <c r="G2257" t="inlineStr">
        <is>
          <t>FR</t>
        </is>
      </c>
      <c r="H2257" t="inlineStr">
        <is>
          <t>CH</t>
        </is>
      </c>
      <c r="I2257" t="inlineStr">
        <is>
          <t>Plattner AG Plattner et</t>
        </is>
      </c>
      <c r="J2257" t="inlineStr">
        <is>
          <t>Laruche</t>
        </is>
      </c>
      <c r="K2257" t="inlineStr">
        <is>
          <t>999999</t>
        </is>
      </c>
      <c r="L2257" t="inlineStr">
        <is>
          <t>XW254717174JF</t>
        </is>
      </c>
      <c r="M2257" t="inlineStr">
        <is>
          <t>N</t>
        </is>
      </c>
      <c r="N2257" t="inlineStr">
        <is>
          <t>Transport</t>
        </is>
      </c>
      <c r="O2257" t="inlineStr">
        <is>
          <t>I</t>
        </is>
      </c>
      <c r="P2257" t="inlineStr">
        <is>
          <t>S</t>
        </is>
      </c>
      <c r="Q2257" t="inlineStr">
        <is>
          <t>C4</t>
        </is>
      </c>
      <c r="R2257" t="n">
        <v>7.2</v>
      </c>
      <c r="S2257" s="113" t="n">
        <v>44</v>
      </c>
      <c r="T2257" t="n">
        <v>11.03</v>
      </c>
      <c r="U2257" t="inlineStr">
        <is>
          <t>LA RUCHE LOGISTIQUE</t>
        </is>
      </c>
      <c r="W2257" s="8">
        <f>IF(C2257&lt;&gt;2,"",IF(S2257="5X","5XK",IF(S2257="5Y","5YK",IF(S2257="6B","6BK",IF(S2257="6C","6CK","")))))</f>
        <v/>
      </c>
      <c r="X2257" s="8">
        <f>IF(S2257="6B",_xlfn.XLOOKUP(H2257,'Zoning 2shop'!A:A,'Zoning 2shop'!B:B),IF(S2257="6C",_xlfn.XLOOKUP(G2257,'Zoning 2shop'!C:C,'Zoning 2shop'!D:D),""))</f>
        <v/>
      </c>
      <c r="Y2257" s="112">
        <f>AB2257/Z2257</f>
        <v/>
      </c>
      <c r="Z2257" s="4">
        <f>T2257</f>
        <v/>
      </c>
      <c r="AA2257" s="4">
        <f>IF(OR(S2257="6C",S2257="6B",S2257="5X",S2257="5Y"),0.08,0.5)</f>
        <v/>
      </c>
      <c r="AB2257" s="4">
        <f>$AG$5/$AG$2*Z2257</f>
        <v/>
      </c>
      <c r="AC2257" s="19">
        <f>Z2257+AA2257</f>
        <v/>
      </c>
      <c r="AD2257" s="8">
        <f>IF(COUNTIF(Catégories!A:A,N2257)=0,"catégorie inconnue",LOOKUP(N2257,Catégories!A:A,Catégories!B:B))</f>
        <v/>
      </c>
      <c r="AE2257" s="21">
        <f>SUM(Z2257:AB2257)</f>
        <v/>
      </c>
    </row>
    <row r="2258" hidden="1" s="101">
      <c r="B2258" t="inlineStr">
        <is>
          <t>13617723</t>
        </is>
      </c>
      <c r="C2258" t="inlineStr">
        <is>
          <t>0</t>
        </is>
      </c>
      <c r="D2258" t="n">
        <v>46149</v>
      </c>
      <c r="E2258" t="inlineStr">
        <is>
          <t>21320</t>
        </is>
      </c>
      <c r="F2258" t="inlineStr">
        <is>
          <t>7504</t>
        </is>
      </c>
      <c r="G2258" t="inlineStr">
        <is>
          <t>FR</t>
        </is>
      </c>
      <c r="H2258" t="inlineStr">
        <is>
          <t>CH</t>
        </is>
      </c>
      <c r="I2258" t="inlineStr">
        <is>
          <t>Plattner AG Plattner et</t>
        </is>
      </c>
      <c r="J2258" t="inlineStr">
        <is>
          <t>Laruche</t>
        </is>
      </c>
      <c r="K2258" t="inlineStr">
        <is>
          <t>999999</t>
        </is>
      </c>
      <c r="L2258" t="inlineStr">
        <is>
          <t>XW254717174JF</t>
        </is>
      </c>
      <c r="M2258" t="inlineStr">
        <is>
          <t>N</t>
        </is>
      </c>
      <c r="N2258" t="inlineStr">
        <is>
          <t>Supp Zone Internationale Eloignee</t>
        </is>
      </c>
      <c r="O2258" t="inlineStr">
        <is>
          <t>I</t>
        </is>
      </c>
      <c r="Q2258" t="inlineStr">
        <is>
          <t>C4</t>
        </is>
      </c>
      <c r="R2258" t="n">
        <v>0</v>
      </c>
      <c r="S2258" s="113" t="n">
        <v>44</v>
      </c>
      <c r="T2258" t="n">
        <v>9</v>
      </c>
      <c r="U2258" t="inlineStr">
        <is>
          <t>LA RUCHE LOGISTIQUE</t>
        </is>
      </c>
      <c r="W2258" s="8">
        <f>IF(C2258&lt;&gt;2,"",IF(S2258="5X","5XK",IF(S2258="5Y","5YK",IF(S2258="6B","6BK",IF(S2258="6C","6CK","")))))</f>
        <v/>
      </c>
      <c r="X2258" s="8">
        <f>IF(S2258="6B",_xlfn.XLOOKUP(H2258,'Zoning 2shop'!A:A,'Zoning 2shop'!B:B),IF(S2258="6C",_xlfn.XLOOKUP(G2258,'Zoning 2shop'!C:C,'Zoning 2shop'!D:D),""))</f>
        <v/>
      </c>
      <c r="Y2258" s="112">
        <f>AB2258/Z2258</f>
        <v/>
      </c>
      <c r="Z2258" s="4">
        <f>T2258</f>
        <v/>
      </c>
      <c r="AA2258" s="4">
        <f>IF(OR(S2258="6C",S2258="6B",S2258="5X",S2258="5Y"),0.08,0.5)</f>
        <v/>
      </c>
      <c r="AB2258" s="4">
        <f>$AG$5/$AG$2*Z2258</f>
        <v/>
      </c>
      <c r="AC2258" s="19">
        <f>Z2258+AA2258</f>
        <v/>
      </c>
      <c r="AD2258" s="8">
        <f>IF(COUNTIF(Catégories!A:A,N2258)=0,"catégorie inconnue",LOOKUP(N2258,Catégories!A:A,Catégories!B:B))</f>
        <v/>
      </c>
      <c r="AE2258" s="21">
        <f>SUM(Z2258:AB2258)</f>
        <v/>
      </c>
    </row>
    <row r="2259" hidden="1" s="101">
      <c r="B2259" t="inlineStr">
        <is>
          <t>13617723</t>
        </is>
      </c>
      <c r="C2259" t="inlineStr">
        <is>
          <t>0</t>
        </is>
      </c>
      <c r="D2259" t="n">
        <v>46149</v>
      </c>
      <c r="E2259" t="inlineStr">
        <is>
          <t>21320</t>
        </is>
      </c>
      <c r="F2259" t="inlineStr">
        <is>
          <t>7504</t>
        </is>
      </c>
      <c r="G2259" t="inlineStr">
        <is>
          <t>FR</t>
        </is>
      </c>
      <c r="H2259" t="inlineStr">
        <is>
          <t>CH</t>
        </is>
      </c>
      <c r="I2259" t="inlineStr">
        <is>
          <t>Plattner AG Plattner et</t>
        </is>
      </c>
      <c r="J2259" t="inlineStr">
        <is>
          <t>Laruche</t>
        </is>
      </c>
      <c r="K2259" t="inlineStr">
        <is>
          <t>999999</t>
        </is>
      </c>
      <c r="L2259" t="inlineStr">
        <is>
          <t>XW254717174JF</t>
        </is>
      </c>
      <c r="M2259" t="inlineStr">
        <is>
          <t>N</t>
        </is>
      </c>
      <c r="N2259" t="inlineStr">
        <is>
          <t>Supplement Douane Zone C4</t>
        </is>
      </c>
      <c r="O2259" t="inlineStr">
        <is>
          <t>I</t>
        </is>
      </c>
      <c r="Q2259" t="inlineStr">
        <is>
          <t>C4</t>
        </is>
      </c>
      <c r="R2259" t="n">
        <v>0</v>
      </c>
      <c r="S2259" s="113" t="n">
        <v>44</v>
      </c>
      <c r="T2259" t="n">
        <v>20</v>
      </c>
      <c r="U2259" t="inlineStr">
        <is>
          <t>LA RUCHE LOGISTIQUE</t>
        </is>
      </c>
      <c r="W2259" s="8">
        <f>IF(C2259&lt;&gt;2,"",IF(S2259="5X","5XK",IF(S2259="5Y","5YK",IF(S2259="6B","6BK",IF(S2259="6C","6CK","")))))</f>
        <v/>
      </c>
      <c r="X2259" s="8">
        <f>IF(S2259="6B",_xlfn.XLOOKUP(H2259,'Zoning 2shop'!A:A,'Zoning 2shop'!B:B),IF(S2259="6C",_xlfn.XLOOKUP(G2259,'Zoning 2shop'!C:C,'Zoning 2shop'!D:D),""))</f>
        <v/>
      </c>
      <c r="Y2259" s="112">
        <f>AB2259/Z2259</f>
        <v/>
      </c>
      <c r="Z2259" s="4">
        <f>T2259</f>
        <v/>
      </c>
      <c r="AA2259" s="4">
        <f>IF(OR(S2259="6C",S2259="6B",S2259="5X",S2259="5Y"),0.08,0.5)</f>
        <v/>
      </c>
      <c r="AB2259" s="4">
        <f>$AG$5/$AG$2*Z2259</f>
        <v/>
      </c>
      <c r="AC2259" s="19">
        <f>Z2259+AA2259</f>
        <v/>
      </c>
      <c r="AD2259" s="8">
        <f>IF(COUNTIF(Catégories!A:A,N2259)=0,"catégorie inconnue",LOOKUP(N2259,Catégories!A:A,Catégories!B:B))</f>
        <v/>
      </c>
      <c r="AE2259" s="21">
        <f>SUM(Z2259:AB2259)</f>
        <v/>
      </c>
    </row>
    <row r="2260" hidden="1" s="101">
      <c r="B2260" t="inlineStr">
        <is>
          <t>13617723</t>
        </is>
      </c>
      <c r="C2260" t="inlineStr">
        <is>
          <t>0</t>
        </is>
      </c>
      <c r="D2260" t="n">
        <v>46153</v>
      </c>
      <c r="E2260" t="inlineStr">
        <is>
          <t>21320</t>
        </is>
      </c>
      <c r="F2260" t="inlineStr">
        <is>
          <t>14563</t>
        </is>
      </c>
      <c r="G2260" t="inlineStr">
        <is>
          <t>FR</t>
        </is>
      </c>
      <c r="H2260" t="inlineStr">
        <is>
          <t>GR</t>
        </is>
      </c>
      <c r="I2260" t="inlineStr">
        <is>
          <t>katsampa Athina</t>
        </is>
      </c>
      <c r="J2260" t="inlineStr">
        <is>
          <t>Laruche</t>
        </is>
      </c>
      <c r="K2260" t="inlineStr">
        <is>
          <t>999999</t>
        </is>
      </c>
      <c r="L2260" t="inlineStr">
        <is>
          <t>XW256607450JF</t>
        </is>
      </c>
      <c r="M2260" t="inlineStr">
        <is>
          <t>N</t>
        </is>
      </c>
      <c r="N2260" t="inlineStr">
        <is>
          <t>Transport</t>
        </is>
      </c>
      <c r="O2260" t="inlineStr">
        <is>
          <t>N</t>
        </is>
      </c>
      <c r="P2260" t="inlineStr">
        <is>
          <t>S</t>
        </is>
      </c>
      <c r="Q2260" t="inlineStr">
        <is>
          <t>C2</t>
        </is>
      </c>
      <c r="R2260" t="n">
        <v>2.97</v>
      </c>
      <c r="S2260" s="113" t="n">
        <v>44</v>
      </c>
      <c r="T2260" t="n">
        <v>12.99</v>
      </c>
      <c r="U2260" t="inlineStr">
        <is>
          <t>LA RUCHE LOGISTIQUE</t>
        </is>
      </c>
      <c r="W2260" s="8">
        <f>IF(C2260&lt;&gt;2,"",IF(S2260="5X","5XK",IF(S2260="5Y","5YK",IF(S2260="6B","6BK",IF(S2260="6C","6CK","")))))</f>
        <v/>
      </c>
      <c r="X2260" s="8">
        <f>IF(S2260="6B",_xlfn.XLOOKUP(H2260,'Zoning 2shop'!A:A,'Zoning 2shop'!B:B),IF(S2260="6C",_xlfn.XLOOKUP(G2260,'Zoning 2shop'!C:C,'Zoning 2shop'!D:D),""))</f>
        <v/>
      </c>
      <c r="Y2260" s="112">
        <f>AB2260/Z2260</f>
        <v/>
      </c>
      <c r="Z2260" s="4">
        <f>T2260</f>
        <v/>
      </c>
      <c r="AA2260" s="4">
        <f>IF(OR(S2260="6C",S2260="6B",S2260="5X",S2260="5Y"),0.08,0.5)</f>
        <v/>
      </c>
      <c r="AB2260" s="4">
        <f>$AG$5/$AG$2*Z2260</f>
        <v/>
      </c>
      <c r="AC2260" s="19">
        <f>Z2260+AA2260</f>
        <v/>
      </c>
      <c r="AD2260" s="8">
        <f>IF(COUNTIF(Catégories!A:A,N2260)=0,"catégorie inconnue",LOOKUP(N2260,Catégories!A:A,Catégories!B:B))</f>
        <v/>
      </c>
      <c r="AE2260" s="21">
        <f>SUM(Z2260:AB2260)</f>
        <v/>
      </c>
    </row>
    <row r="2261" hidden="1" s="101">
      <c r="B2261" t="inlineStr">
        <is>
          <t>13617723</t>
        </is>
      </c>
      <c r="C2261" t="inlineStr">
        <is>
          <t>0</t>
        </is>
      </c>
      <c r="D2261" t="n">
        <v>46153</v>
      </c>
      <c r="E2261" t="inlineStr">
        <is>
          <t>21320</t>
        </is>
      </c>
      <c r="F2261" t="inlineStr">
        <is>
          <t>1227</t>
        </is>
      </c>
      <c r="G2261" t="inlineStr">
        <is>
          <t>FR</t>
        </is>
      </c>
      <c r="H2261" t="inlineStr">
        <is>
          <t>CH</t>
        </is>
      </c>
      <c r="I2261" t="inlineStr">
        <is>
          <t>Martins Susana</t>
        </is>
      </c>
      <c r="J2261" t="inlineStr">
        <is>
          <t>Laruche</t>
        </is>
      </c>
      <c r="K2261" t="inlineStr">
        <is>
          <t>999999</t>
        </is>
      </c>
      <c r="L2261" t="inlineStr">
        <is>
          <t>XW256635708JF</t>
        </is>
      </c>
      <c r="M2261" t="inlineStr">
        <is>
          <t>N</t>
        </is>
      </c>
      <c r="N2261" t="inlineStr">
        <is>
          <t>Transport</t>
        </is>
      </c>
      <c r="O2261" t="inlineStr">
        <is>
          <t>I</t>
        </is>
      </c>
      <c r="P2261" t="inlineStr">
        <is>
          <t>S</t>
        </is>
      </c>
      <c r="Q2261" t="inlineStr">
        <is>
          <t>C4</t>
        </is>
      </c>
      <c r="R2261" t="n">
        <v>1.638</v>
      </c>
      <c r="S2261" s="113" t="n">
        <v>44</v>
      </c>
      <c r="T2261" t="n">
        <v>7.67</v>
      </c>
      <c r="U2261" t="inlineStr">
        <is>
          <t>LA RUCHE LOGISTIQUE</t>
        </is>
      </c>
      <c r="W2261" s="8">
        <f>IF(C2261&lt;&gt;2,"",IF(S2261="5X","5XK",IF(S2261="5Y","5YK",IF(S2261="6B","6BK",IF(S2261="6C","6CK","")))))</f>
        <v/>
      </c>
      <c r="X2261" s="8">
        <f>IF(S2261="6B",_xlfn.XLOOKUP(H2261,'Zoning 2shop'!A:A,'Zoning 2shop'!B:B),IF(S2261="6C",_xlfn.XLOOKUP(G2261,'Zoning 2shop'!C:C,'Zoning 2shop'!D:D),""))</f>
        <v/>
      </c>
      <c r="Y2261" s="112">
        <f>AB2261/Z2261</f>
        <v/>
      </c>
      <c r="Z2261" s="4">
        <f>T2261</f>
        <v/>
      </c>
      <c r="AA2261" s="4">
        <f>IF(OR(S2261="6C",S2261="6B",S2261="5X",S2261="5Y"),0.08,0.5)</f>
        <v/>
      </c>
      <c r="AB2261" s="4">
        <f>$AG$5/$AG$2*Z2261</f>
        <v/>
      </c>
      <c r="AC2261" s="19">
        <f>Z2261+AA2261</f>
        <v/>
      </c>
      <c r="AD2261" s="8">
        <f>IF(COUNTIF(Catégories!A:A,N2261)=0,"catégorie inconnue",LOOKUP(N2261,Catégories!A:A,Catégories!B:B))</f>
        <v/>
      </c>
      <c r="AE2261" s="21">
        <f>SUM(Z2261:AB2261)</f>
        <v/>
      </c>
    </row>
    <row r="2262" hidden="1" s="101">
      <c r="B2262" t="inlineStr">
        <is>
          <t>13617723</t>
        </is>
      </c>
      <c r="C2262" t="inlineStr">
        <is>
          <t>0</t>
        </is>
      </c>
      <c r="D2262" t="n">
        <v>46153</v>
      </c>
      <c r="E2262" t="inlineStr">
        <is>
          <t>21320</t>
        </is>
      </c>
      <c r="F2262" t="inlineStr">
        <is>
          <t>1227</t>
        </is>
      </c>
      <c r="G2262" t="inlineStr">
        <is>
          <t>FR</t>
        </is>
      </c>
      <c r="H2262" t="inlineStr">
        <is>
          <t>CH</t>
        </is>
      </c>
      <c r="I2262" t="inlineStr">
        <is>
          <t>Martins Susana</t>
        </is>
      </c>
      <c r="J2262" t="inlineStr">
        <is>
          <t>Laruche</t>
        </is>
      </c>
      <c r="K2262" t="inlineStr">
        <is>
          <t>999999</t>
        </is>
      </c>
      <c r="L2262" t="inlineStr">
        <is>
          <t>XW256635708JF</t>
        </is>
      </c>
      <c r="M2262" t="inlineStr">
        <is>
          <t>N</t>
        </is>
      </c>
      <c r="N2262" t="inlineStr">
        <is>
          <t>Supplement Douane Zone C4</t>
        </is>
      </c>
      <c r="O2262" t="inlineStr">
        <is>
          <t>I</t>
        </is>
      </c>
      <c r="Q2262" t="inlineStr">
        <is>
          <t>C4</t>
        </is>
      </c>
      <c r="R2262" t="n">
        <v>0</v>
      </c>
      <c r="S2262" s="113" t="n">
        <v>44</v>
      </c>
      <c r="T2262" t="n">
        <v>20</v>
      </c>
      <c r="U2262" t="inlineStr">
        <is>
          <t>LA RUCHE LOGISTIQUE</t>
        </is>
      </c>
      <c r="W2262" s="8">
        <f>IF(C2262&lt;&gt;2,"",IF(S2262="5X","5XK",IF(S2262="5Y","5YK",IF(S2262="6B","6BK",IF(S2262="6C","6CK","")))))</f>
        <v/>
      </c>
      <c r="X2262" s="8">
        <f>IF(S2262="6B",_xlfn.XLOOKUP(H2262,'Zoning 2shop'!A:A,'Zoning 2shop'!B:B),IF(S2262="6C",_xlfn.XLOOKUP(G2262,'Zoning 2shop'!C:C,'Zoning 2shop'!D:D),""))</f>
        <v/>
      </c>
      <c r="Y2262" s="112">
        <f>AB2262/Z2262</f>
        <v/>
      </c>
      <c r="Z2262" s="4">
        <f>T2262</f>
        <v/>
      </c>
      <c r="AA2262" s="4">
        <f>IF(OR(S2262="6C",S2262="6B",S2262="5X",S2262="5Y"),0.08,0.5)</f>
        <v/>
      </c>
      <c r="AB2262" s="4">
        <f>$AG$5/$AG$2*Z2262</f>
        <v/>
      </c>
      <c r="AC2262" s="19">
        <f>Z2262+AA2262</f>
        <v/>
      </c>
      <c r="AD2262" s="8">
        <f>IF(COUNTIF(Catégories!A:A,N2262)=0,"catégorie inconnue",LOOKUP(N2262,Catégories!A:A,Catégories!B:B))</f>
        <v/>
      </c>
      <c r="AE2262" s="21">
        <f>SUM(Z2262:AB2262)</f>
        <v/>
      </c>
    </row>
    <row r="2263" hidden="1" s="101">
      <c r="B2263" t="inlineStr">
        <is>
          <t>13617723</t>
        </is>
      </c>
      <c r="C2263" t="inlineStr">
        <is>
          <t>0</t>
        </is>
      </c>
      <c r="D2263" t="n">
        <v>46153</v>
      </c>
      <c r="E2263" t="inlineStr">
        <is>
          <t>21320</t>
        </is>
      </c>
      <c r="F2263" t="inlineStr">
        <is>
          <t>8405</t>
        </is>
      </c>
      <c r="G2263" t="inlineStr">
        <is>
          <t>FR</t>
        </is>
      </c>
      <c r="H2263" t="inlineStr">
        <is>
          <t>CH</t>
        </is>
      </c>
      <c r="I2263" t="inlineStr">
        <is>
          <t>Margoni Seide Myrto</t>
        </is>
      </c>
      <c r="J2263" t="inlineStr">
        <is>
          <t>Laruche</t>
        </is>
      </c>
      <c r="K2263" t="inlineStr">
        <is>
          <t>999999</t>
        </is>
      </c>
      <c r="L2263" t="inlineStr">
        <is>
          <t>XW256639316JF</t>
        </is>
      </c>
      <c r="M2263" t="inlineStr">
        <is>
          <t>N</t>
        </is>
      </c>
      <c r="N2263" t="inlineStr">
        <is>
          <t>Transport</t>
        </is>
      </c>
      <c r="O2263" t="inlineStr">
        <is>
          <t>I</t>
        </is>
      </c>
      <c r="P2263" t="inlineStr">
        <is>
          <t>S</t>
        </is>
      </c>
      <c r="Q2263" t="inlineStr">
        <is>
          <t>C4</t>
        </is>
      </c>
      <c r="R2263" t="n">
        <v>2.792</v>
      </c>
      <c r="S2263" s="113" t="n">
        <v>44</v>
      </c>
      <c r="T2263" t="n">
        <v>8.23</v>
      </c>
      <c r="U2263" t="inlineStr">
        <is>
          <t>LA RUCHE LOGISTIQUE</t>
        </is>
      </c>
      <c r="W2263" s="8">
        <f>IF(C2263&lt;&gt;2,"",IF(S2263="5X","5XK",IF(S2263="5Y","5YK",IF(S2263="6B","6BK",IF(S2263="6C","6CK","")))))</f>
        <v/>
      </c>
      <c r="X2263" s="8">
        <f>IF(S2263="6B",_xlfn.XLOOKUP(H2263,'Zoning 2shop'!A:A,'Zoning 2shop'!B:B),IF(S2263="6C",_xlfn.XLOOKUP(G2263,'Zoning 2shop'!C:C,'Zoning 2shop'!D:D),""))</f>
        <v/>
      </c>
      <c r="Y2263" s="112">
        <f>AB2263/Z2263</f>
        <v/>
      </c>
      <c r="Z2263" s="4">
        <f>T2263</f>
        <v/>
      </c>
      <c r="AA2263" s="4">
        <f>IF(OR(S2263="6C",S2263="6B",S2263="5X",S2263="5Y"),0.08,0.5)</f>
        <v/>
      </c>
      <c r="AB2263" s="4">
        <f>$AG$5/$AG$2*Z2263</f>
        <v/>
      </c>
      <c r="AC2263" s="19">
        <f>Z2263+AA2263</f>
        <v/>
      </c>
      <c r="AD2263" s="8">
        <f>IF(COUNTIF(Catégories!A:A,N2263)=0,"catégorie inconnue",LOOKUP(N2263,Catégories!A:A,Catégories!B:B))</f>
        <v/>
      </c>
      <c r="AE2263" s="21">
        <f>SUM(Z2263:AB2263)</f>
        <v/>
      </c>
    </row>
    <row r="2264" hidden="1" s="101">
      <c r="B2264" t="inlineStr">
        <is>
          <t>13617723</t>
        </is>
      </c>
      <c r="C2264" t="inlineStr">
        <is>
          <t>0</t>
        </is>
      </c>
      <c r="D2264" t="n">
        <v>46153</v>
      </c>
      <c r="E2264" t="inlineStr">
        <is>
          <t>21320</t>
        </is>
      </c>
      <c r="F2264" t="inlineStr">
        <is>
          <t>8405</t>
        </is>
      </c>
      <c r="G2264" t="inlineStr">
        <is>
          <t>FR</t>
        </is>
      </c>
      <c r="H2264" t="inlineStr">
        <is>
          <t>CH</t>
        </is>
      </c>
      <c r="I2264" t="inlineStr">
        <is>
          <t>Margoni Seide Myrto</t>
        </is>
      </c>
      <c r="J2264" t="inlineStr">
        <is>
          <t>Laruche</t>
        </is>
      </c>
      <c r="K2264" t="inlineStr">
        <is>
          <t>999999</t>
        </is>
      </c>
      <c r="L2264" t="inlineStr">
        <is>
          <t>XW256639316JF</t>
        </is>
      </c>
      <c r="M2264" t="inlineStr">
        <is>
          <t>N</t>
        </is>
      </c>
      <c r="N2264" t="inlineStr">
        <is>
          <t>Supplement Douane Zone C4</t>
        </is>
      </c>
      <c r="O2264" t="inlineStr">
        <is>
          <t>I</t>
        </is>
      </c>
      <c r="Q2264" t="inlineStr">
        <is>
          <t>C4</t>
        </is>
      </c>
      <c r="R2264" t="n">
        <v>0</v>
      </c>
      <c r="S2264" s="113" t="n">
        <v>44</v>
      </c>
      <c r="T2264" t="n">
        <v>20</v>
      </c>
      <c r="U2264" t="inlineStr">
        <is>
          <t>LA RUCHE LOGISTIQUE</t>
        </is>
      </c>
      <c r="W2264" s="8">
        <f>IF(C2264&lt;&gt;2,"",IF(S2264="5X","5XK",IF(S2264="5Y","5YK",IF(S2264="6B","6BK",IF(S2264="6C","6CK","")))))</f>
        <v/>
      </c>
      <c r="X2264" s="8">
        <f>IF(S2264="6B",_xlfn.XLOOKUP(H2264,'Zoning 2shop'!A:A,'Zoning 2shop'!B:B),IF(S2264="6C",_xlfn.XLOOKUP(G2264,'Zoning 2shop'!C:C,'Zoning 2shop'!D:D),""))</f>
        <v/>
      </c>
      <c r="Y2264" s="112">
        <f>AB2264/Z2264</f>
        <v/>
      </c>
      <c r="Z2264" s="4">
        <f>T2264</f>
        <v/>
      </c>
      <c r="AA2264" s="4">
        <f>IF(OR(S2264="6C",S2264="6B",S2264="5X",S2264="5Y"),0.08,0.5)</f>
        <v/>
      </c>
      <c r="AB2264" s="4">
        <f>$AG$5/$AG$2*Z2264</f>
        <v/>
      </c>
      <c r="AC2264" s="19">
        <f>Z2264+AA2264</f>
        <v/>
      </c>
      <c r="AD2264" s="8">
        <f>IF(COUNTIF(Catégories!A:A,N2264)=0,"catégorie inconnue",LOOKUP(N2264,Catégories!A:A,Catégories!B:B))</f>
        <v/>
      </c>
      <c r="AE2264" s="21">
        <f>SUM(Z2264:AB2264)</f>
        <v/>
      </c>
    </row>
    <row r="2265" hidden="1" s="101">
      <c r="B2265" t="inlineStr">
        <is>
          <t>13617723</t>
        </is>
      </c>
      <c r="C2265" t="inlineStr">
        <is>
          <t>0</t>
        </is>
      </c>
      <c r="D2265" t="n">
        <v>46153</v>
      </c>
      <c r="E2265" t="inlineStr">
        <is>
          <t>21320</t>
        </is>
      </c>
      <c r="F2265" t="inlineStr">
        <is>
          <t>1008</t>
        </is>
      </c>
      <c r="G2265" t="inlineStr">
        <is>
          <t>FR</t>
        </is>
      </c>
      <c r="H2265" t="inlineStr">
        <is>
          <t>CH</t>
        </is>
      </c>
      <c r="I2265" t="inlineStr">
        <is>
          <t>Gachoud Morgane</t>
        </is>
      </c>
      <c r="J2265" t="inlineStr">
        <is>
          <t>Laruche</t>
        </is>
      </c>
      <c r="K2265" t="inlineStr">
        <is>
          <t>999999</t>
        </is>
      </c>
      <c r="L2265" t="inlineStr">
        <is>
          <t>XW256663111JF</t>
        </is>
      </c>
      <c r="M2265" t="inlineStr">
        <is>
          <t>N</t>
        </is>
      </c>
      <c r="N2265" t="inlineStr">
        <is>
          <t>Transport</t>
        </is>
      </c>
      <c r="O2265" t="inlineStr">
        <is>
          <t>I</t>
        </is>
      </c>
      <c r="P2265" t="inlineStr">
        <is>
          <t>S</t>
        </is>
      </c>
      <c r="Q2265" t="inlineStr">
        <is>
          <t>C4</t>
        </is>
      </c>
      <c r="R2265" t="n">
        <v>2.482</v>
      </c>
      <c r="S2265" s="113" t="n">
        <v>44</v>
      </c>
      <c r="T2265" t="n">
        <v>8.23</v>
      </c>
      <c r="U2265" t="inlineStr">
        <is>
          <t>LA RUCHE LOGISTIQUE</t>
        </is>
      </c>
      <c r="W2265" s="8">
        <f>IF(C2265&lt;&gt;2,"",IF(S2265="5X","5XK",IF(S2265="5Y","5YK",IF(S2265="6B","6BK",IF(S2265="6C","6CK","")))))</f>
        <v/>
      </c>
      <c r="X2265" s="8">
        <f>IF(S2265="6B",_xlfn.XLOOKUP(H2265,'Zoning 2shop'!A:A,'Zoning 2shop'!B:B),IF(S2265="6C",_xlfn.XLOOKUP(G2265,'Zoning 2shop'!C:C,'Zoning 2shop'!D:D),""))</f>
        <v/>
      </c>
      <c r="Y2265" s="112">
        <f>AB2265/Z2265</f>
        <v/>
      </c>
      <c r="Z2265" s="4">
        <f>T2265</f>
        <v/>
      </c>
      <c r="AA2265" s="4">
        <f>IF(OR(S2265="6C",S2265="6B",S2265="5X",S2265="5Y"),0.08,0.5)</f>
        <v/>
      </c>
      <c r="AB2265" s="4">
        <f>$AG$5/$AG$2*Z2265</f>
        <v/>
      </c>
      <c r="AC2265" s="19">
        <f>Z2265+AA2265</f>
        <v/>
      </c>
      <c r="AD2265" s="8">
        <f>IF(COUNTIF(Catégories!A:A,N2265)=0,"catégorie inconnue",LOOKUP(N2265,Catégories!A:A,Catégories!B:B))</f>
        <v/>
      </c>
      <c r="AE2265" s="21">
        <f>SUM(Z2265:AB2265)</f>
        <v/>
      </c>
    </row>
    <row r="2266" hidden="1" s="101">
      <c r="B2266" t="inlineStr">
        <is>
          <t>13617723</t>
        </is>
      </c>
      <c r="C2266" t="inlineStr">
        <is>
          <t>0</t>
        </is>
      </c>
      <c r="D2266" t="n">
        <v>46153</v>
      </c>
      <c r="E2266" t="inlineStr">
        <is>
          <t>21320</t>
        </is>
      </c>
      <c r="F2266" t="inlineStr">
        <is>
          <t>1008</t>
        </is>
      </c>
      <c r="G2266" t="inlineStr">
        <is>
          <t>FR</t>
        </is>
      </c>
      <c r="H2266" t="inlineStr">
        <is>
          <t>CH</t>
        </is>
      </c>
      <c r="I2266" t="inlineStr">
        <is>
          <t>Gachoud Morgane</t>
        </is>
      </c>
      <c r="J2266" t="inlineStr">
        <is>
          <t>Laruche</t>
        </is>
      </c>
      <c r="K2266" t="inlineStr">
        <is>
          <t>999999</t>
        </is>
      </c>
      <c r="L2266" t="inlineStr">
        <is>
          <t>XW256663111JF</t>
        </is>
      </c>
      <c r="M2266" t="inlineStr">
        <is>
          <t>N</t>
        </is>
      </c>
      <c r="N2266" t="inlineStr">
        <is>
          <t>Supplement Douane Zone C4</t>
        </is>
      </c>
      <c r="O2266" t="inlineStr">
        <is>
          <t>I</t>
        </is>
      </c>
      <c r="Q2266" t="inlineStr">
        <is>
          <t>C4</t>
        </is>
      </c>
      <c r="R2266" t="n">
        <v>0</v>
      </c>
      <c r="S2266" s="113" t="n">
        <v>44</v>
      </c>
      <c r="T2266" t="n">
        <v>20</v>
      </c>
      <c r="U2266" t="inlineStr">
        <is>
          <t>LA RUCHE LOGISTIQUE</t>
        </is>
      </c>
      <c r="W2266" s="8">
        <f>IF(C2266&lt;&gt;2,"",IF(S2266="5X","5XK",IF(S2266="5Y","5YK",IF(S2266="6B","6BK",IF(S2266="6C","6CK","")))))</f>
        <v/>
      </c>
      <c r="X2266" s="8">
        <f>IF(S2266="6B",_xlfn.XLOOKUP(H2266,'Zoning 2shop'!A:A,'Zoning 2shop'!B:B),IF(S2266="6C",_xlfn.XLOOKUP(G2266,'Zoning 2shop'!C:C,'Zoning 2shop'!D:D),""))</f>
        <v/>
      </c>
      <c r="Y2266" s="112">
        <f>AB2266/Z2266</f>
        <v/>
      </c>
      <c r="Z2266" s="4">
        <f>T2266</f>
        <v/>
      </c>
      <c r="AA2266" s="4">
        <f>IF(OR(S2266="6C",S2266="6B",S2266="5X",S2266="5Y"),0.08,0.5)</f>
        <v/>
      </c>
      <c r="AB2266" s="4">
        <f>$AG$5/$AG$2*Z2266</f>
        <v/>
      </c>
      <c r="AC2266" s="19">
        <f>Z2266+AA2266</f>
        <v/>
      </c>
      <c r="AD2266" s="8">
        <f>IF(COUNTIF(Catégories!A:A,N2266)=0,"catégorie inconnue",LOOKUP(N2266,Catégories!A:A,Catégories!B:B))</f>
        <v/>
      </c>
      <c r="AE2266" s="21">
        <f>SUM(Z2266:AB2266)</f>
        <v/>
      </c>
    </row>
    <row r="2267" hidden="1" s="101">
      <c r="B2267" t="inlineStr">
        <is>
          <t>13617723</t>
        </is>
      </c>
      <c r="C2267" t="inlineStr">
        <is>
          <t>0</t>
        </is>
      </c>
      <c r="D2267" t="n">
        <v>46153</v>
      </c>
      <c r="E2267" t="inlineStr">
        <is>
          <t>21320</t>
        </is>
      </c>
      <c r="F2267" t="inlineStr">
        <is>
          <t>1630</t>
        </is>
      </c>
      <c r="G2267" t="inlineStr">
        <is>
          <t>FR</t>
        </is>
      </c>
      <c r="H2267" t="inlineStr">
        <is>
          <t>CH</t>
        </is>
      </c>
      <c r="I2267" t="inlineStr">
        <is>
          <t>Gamboni LA PETITE TRIBU Laura</t>
        </is>
      </c>
      <c r="J2267" t="inlineStr">
        <is>
          <t>Laruche</t>
        </is>
      </c>
      <c r="K2267" t="inlineStr">
        <is>
          <t>999999</t>
        </is>
      </c>
      <c r="L2267" t="inlineStr">
        <is>
          <t>XW256828751JF</t>
        </is>
      </c>
      <c r="M2267" t="inlineStr">
        <is>
          <t>N</t>
        </is>
      </c>
      <c r="N2267" t="inlineStr">
        <is>
          <t>Transport</t>
        </is>
      </c>
      <c r="O2267" t="inlineStr">
        <is>
          <t>I</t>
        </is>
      </c>
      <c r="P2267" t="inlineStr">
        <is>
          <t>S</t>
        </is>
      </c>
      <c r="Q2267" t="inlineStr">
        <is>
          <t>C4</t>
        </is>
      </c>
      <c r="R2267" t="n">
        <v>18.414</v>
      </c>
      <c r="S2267" s="113" t="n">
        <v>44</v>
      </c>
      <c r="T2267" t="n">
        <v>17.19</v>
      </c>
      <c r="U2267" t="inlineStr">
        <is>
          <t>LA RUCHE LOGISTIQUE</t>
        </is>
      </c>
      <c r="W2267" s="8">
        <f>IF(C2267&lt;&gt;2,"",IF(S2267="5X","5XK",IF(S2267="5Y","5YK",IF(S2267="6B","6BK",IF(S2267="6C","6CK","")))))</f>
        <v/>
      </c>
      <c r="X2267" s="8">
        <f>IF(S2267="6B",_xlfn.XLOOKUP(H2267,'Zoning 2shop'!A:A,'Zoning 2shop'!B:B),IF(S2267="6C",_xlfn.XLOOKUP(G2267,'Zoning 2shop'!C:C,'Zoning 2shop'!D:D),""))</f>
        <v/>
      </c>
      <c r="Y2267" s="112">
        <f>AB2267/Z2267</f>
        <v/>
      </c>
      <c r="Z2267" s="4">
        <f>T2267</f>
        <v/>
      </c>
      <c r="AA2267" s="4">
        <f>IF(OR(S2267="6C",S2267="6B",S2267="5X",S2267="5Y"),0.08,0.5)</f>
        <v/>
      </c>
      <c r="AB2267" s="4">
        <f>$AG$5/$AG$2*Z2267</f>
        <v/>
      </c>
      <c r="AC2267" s="19">
        <f>Z2267+AA2267</f>
        <v/>
      </c>
      <c r="AD2267" s="8">
        <f>IF(COUNTIF(Catégories!A:A,N2267)=0,"catégorie inconnue",LOOKUP(N2267,Catégories!A:A,Catégories!B:B))</f>
        <v/>
      </c>
      <c r="AE2267" s="21">
        <f>SUM(Z2267:AB2267)</f>
        <v/>
      </c>
    </row>
    <row r="2268" hidden="1" s="101">
      <c r="B2268" t="inlineStr">
        <is>
          <t>13617723</t>
        </is>
      </c>
      <c r="C2268" t="inlineStr">
        <is>
          <t>0</t>
        </is>
      </c>
      <c r="D2268" t="n">
        <v>46153</v>
      </c>
      <c r="E2268" t="inlineStr">
        <is>
          <t>21320</t>
        </is>
      </c>
      <c r="F2268" t="inlineStr">
        <is>
          <t>1630</t>
        </is>
      </c>
      <c r="G2268" t="inlineStr">
        <is>
          <t>FR</t>
        </is>
      </c>
      <c r="H2268" t="inlineStr">
        <is>
          <t>CH</t>
        </is>
      </c>
      <c r="I2268" t="inlineStr">
        <is>
          <t>Gamboni LA PETITE TRIBU Laura</t>
        </is>
      </c>
      <c r="J2268" t="inlineStr">
        <is>
          <t>Laruche</t>
        </is>
      </c>
      <c r="K2268" t="inlineStr">
        <is>
          <t>999999</t>
        </is>
      </c>
      <c r="L2268" t="inlineStr">
        <is>
          <t>XW256828751JF</t>
        </is>
      </c>
      <c r="M2268" t="inlineStr">
        <is>
          <t>N</t>
        </is>
      </c>
      <c r="N2268" t="inlineStr">
        <is>
          <t>Supplement Douane Zone C4</t>
        </is>
      </c>
      <c r="O2268" t="inlineStr">
        <is>
          <t>I</t>
        </is>
      </c>
      <c r="Q2268" t="inlineStr">
        <is>
          <t>C4</t>
        </is>
      </c>
      <c r="R2268" t="n">
        <v>0</v>
      </c>
      <c r="S2268" s="113" t="n">
        <v>44</v>
      </c>
      <c r="T2268" t="n">
        <v>20</v>
      </c>
      <c r="U2268" t="inlineStr">
        <is>
          <t>LA RUCHE LOGISTIQUE</t>
        </is>
      </c>
      <c r="W2268" s="8">
        <f>IF(C2268&lt;&gt;2,"",IF(S2268="5X","5XK",IF(S2268="5Y","5YK",IF(S2268="6B","6BK",IF(S2268="6C","6CK","")))))</f>
        <v/>
      </c>
      <c r="X2268" s="8">
        <f>IF(S2268="6B",_xlfn.XLOOKUP(H2268,'Zoning 2shop'!A:A,'Zoning 2shop'!B:B),IF(S2268="6C",_xlfn.XLOOKUP(G2268,'Zoning 2shop'!C:C,'Zoning 2shop'!D:D),""))</f>
        <v/>
      </c>
      <c r="Y2268" s="112">
        <f>AB2268/Z2268</f>
        <v/>
      </c>
      <c r="Z2268" s="4">
        <f>T2268</f>
        <v/>
      </c>
      <c r="AA2268" s="4">
        <f>IF(OR(S2268="6C",S2268="6B",S2268="5X",S2268="5Y"),0.08,0.5)</f>
        <v/>
      </c>
      <c r="AB2268" s="4">
        <f>$AG$5/$AG$2*Z2268</f>
        <v/>
      </c>
      <c r="AC2268" s="19">
        <f>Z2268+AA2268</f>
        <v/>
      </c>
      <c r="AD2268" s="8">
        <f>IF(COUNTIF(Catégories!A:A,N2268)=0,"catégorie inconnue",LOOKUP(N2268,Catégories!A:A,Catégories!B:B))</f>
        <v/>
      </c>
      <c r="AE2268" s="21">
        <f>SUM(Z2268:AB2268)</f>
        <v/>
      </c>
    </row>
    <row r="2269" hidden="1" s="101">
      <c r="B2269" t="inlineStr">
        <is>
          <t>13617723</t>
        </is>
      </c>
      <c r="C2269" t="inlineStr">
        <is>
          <t>0</t>
        </is>
      </c>
      <c r="D2269" t="n">
        <v>46153</v>
      </c>
      <c r="E2269" t="inlineStr">
        <is>
          <t>21320</t>
        </is>
      </c>
      <c r="F2269" t="inlineStr">
        <is>
          <t>9070</t>
        </is>
      </c>
      <c r="G2269" t="inlineStr">
        <is>
          <t>FR</t>
        </is>
      </c>
      <c r="H2269" t="inlineStr">
        <is>
          <t>BE</t>
        </is>
      </c>
      <c r="I2269" t="inlineStr">
        <is>
          <t>Macharis-Wagner Maren</t>
        </is>
      </c>
      <c r="J2269" t="inlineStr">
        <is>
          <t>Laruche</t>
        </is>
      </c>
      <c r="K2269" t="inlineStr">
        <is>
          <t>999999</t>
        </is>
      </c>
      <c r="L2269" t="inlineStr">
        <is>
          <t>XW256999495JF</t>
        </is>
      </c>
      <c r="M2269" t="inlineStr">
        <is>
          <t>N</t>
        </is>
      </c>
      <c r="N2269" t="inlineStr">
        <is>
          <t>Transport</t>
        </is>
      </c>
      <c r="O2269" t="inlineStr">
        <is>
          <t>N</t>
        </is>
      </c>
      <c r="P2269" t="inlineStr">
        <is>
          <t>S</t>
        </is>
      </c>
      <c r="Q2269" t="inlineStr">
        <is>
          <t>C1</t>
        </is>
      </c>
      <c r="R2269" t="n">
        <v>3.168</v>
      </c>
      <c r="S2269" s="113" t="n">
        <v>44</v>
      </c>
      <c r="T2269" t="n">
        <v>10.03</v>
      </c>
      <c r="U2269" t="inlineStr">
        <is>
          <t>LA RUCHE LOGISTIQUE</t>
        </is>
      </c>
      <c r="W2269" s="8">
        <f>IF(C2269&lt;&gt;2,"",IF(S2269="5X","5XK",IF(S2269="5Y","5YK",IF(S2269="6B","6BK",IF(S2269="6C","6CK","")))))</f>
        <v/>
      </c>
      <c r="X2269" s="8">
        <f>IF(S2269="6B",_xlfn.XLOOKUP(H2269,'Zoning 2shop'!A:A,'Zoning 2shop'!B:B),IF(S2269="6C",_xlfn.XLOOKUP(G2269,'Zoning 2shop'!C:C,'Zoning 2shop'!D:D),""))</f>
        <v/>
      </c>
      <c r="Y2269" s="112">
        <f>AB2269/Z2269</f>
        <v/>
      </c>
      <c r="Z2269" s="4">
        <f>T2269</f>
        <v/>
      </c>
      <c r="AA2269" s="4">
        <f>IF(OR(S2269="6C",S2269="6B",S2269="5X",S2269="5Y"),0.08,0.5)</f>
        <v/>
      </c>
      <c r="AB2269" s="4">
        <f>$AG$5/$AG$2*Z2269</f>
        <v/>
      </c>
      <c r="AC2269" s="19">
        <f>Z2269+AA2269</f>
        <v/>
      </c>
      <c r="AD2269" s="8">
        <f>IF(COUNTIF(Catégories!A:A,N2269)=0,"catégorie inconnue",LOOKUP(N2269,Catégories!A:A,Catégories!B:B))</f>
        <v/>
      </c>
      <c r="AE2269" s="21">
        <f>SUM(Z2269:AB2269)</f>
        <v/>
      </c>
    </row>
    <row r="2270" hidden="1" s="101">
      <c r="B2270" t="inlineStr">
        <is>
          <t>13617723</t>
        </is>
      </c>
      <c r="C2270" t="inlineStr">
        <is>
          <t>0</t>
        </is>
      </c>
      <c r="D2270" t="n">
        <v>46154</v>
      </c>
      <c r="E2270" t="inlineStr">
        <is>
          <t>21320</t>
        </is>
      </c>
      <c r="F2270" t="inlineStr">
        <is>
          <t>3675</t>
        </is>
      </c>
      <c r="G2270" t="inlineStr">
        <is>
          <t>FR</t>
        </is>
      </c>
      <c r="H2270" t="inlineStr">
        <is>
          <t>NO</t>
        </is>
      </c>
      <c r="I2270" t="inlineStr">
        <is>
          <t>Bakare Misturat</t>
        </is>
      </c>
      <c r="J2270" t="inlineStr">
        <is>
          <t>Laruche</t>
        </is>
      </c>
      <c r="K2270" t="inlineStr">
        <is>
          <t>999999</t>
        </is>
      </c>
      <c r="L2270" t="inlineStr">
        <is>
          <t>XW257464222JF</t>
        </is>
      </c>
      <c r="M2270" t="inlineStr">
        <is>
          <t>N</t>
        </is>
      </c>
      <c r="N2270" t="inlineStr">
        <is>
          <t>Transport</t>
        </is>
      </c>
      <c r="O2270" t="inlineStr">
        <is>
          <t>I</t>
        </is>
      </c>
      <c r="P2270" t="inlineStr">
        <is>
          <t>S</t>
        </is>
      </c>
      <c r="Q2270" t="inlineStr">
        <is>
          <t>C4</t>
        </is>
      </c>
      <c r="R2270" t="n">
        <v>1.16</v>
      </c>
      <c r="S2270" s="113" t="n">
        <v>44</v>
      </c>
      <c r="T2270" t="n">
        <v>7.67</v>
      </c>
      <c r="U2270" t="inlineStr">
        <is>
          <t>LA RUCHE LOGISTIQUE</t>
        </is>
      </c>
      <c r="W2270" s="8">
        <f>IF(C2270&lt;&gt;2,"",IF(S2270="5X","5XK",IF(S2270="5Y","5YK",IF(S2270="6B","6BK",IF(S2270="6C","6CK","")))))</f>
        <v/>
      </c>
      <c r="X2270" s="8">
        <f>IF(S2270="6B",_xlfn.XLOOKUP(H2270,'Zoning 2shop'!A:A,'Zoning 2shop'!B:B),IF(S2270="6C",_xlfn.XLOOKUP(G2270,'Zoning 2shop'!C:C,'Zoning 2shop'!D:D),""))</f>
        <v/>
      </c>
      <c r="Y2270" s="112">
        <f>AB2270/Z2270</f>
        <v/>
      </c>
      <c r="Z2270" s="4">
        <f>T2270</f>
        <v/>
      </c>
      <c r="AA2270" s="4">
        <f>IF(OR(S2270="6C",S2270="6B",S2270="5X",S2270="5Y"),0.08,0.5)</f>
        <v/>
      </c>
      <c r="AB2270" s="4">
        <f>$AG$5/$AG$2*Z2270</f>
        <v/>
      </c>
      <c r="AC2270" s="19">
        <f>Z2270+AA2270</f>
        <v/>
      </c>
      <c r="AD2270" s="8">
        <f>IF(COUNTIF(Catégories!A:A,N2270)=0,"catégorie inconnue",LOOKUP(N2270,Catégories!A:A,Catégories!B:B))</f>
        <v/>
      </c>
      <c r="AE2270" s="21">
        <f>SUM(Z2270:AB2270)</f>
        <v/>
      </c>
    </row>
    <row r="2271" hidden="1" s="101">
      <c r="B2271" t="inlineStr">
        <is>
          <t>13617723</t>
        </is>
      </c>
      <c r="C2271" t="inlineStr">
        <is>
          <t>0</t>
        </is>
      </c>
      <c r="D2271" t="n">
        <v>46154</v>
      </c>
      <c r="E2271" t="inlineStr">
        <is>
          <t>21320</t>
        </is>
      </c>
      <c r="F2271" t="inlineStr">
        <is>
          <t>3675</t>
        </is>
      </c>
      <c r="G2271" t="inlineStr">
        <is>
          <t>FR</t>
        </is>
      </c>
      <c r="H2271" t="inlineStr">
        <is>
          <t>NO</t>
        </is>
      </c>
      <c r="I2271" t="inlineStr">
        <is>
          <t>Bakare Misturat</t>
        </is>
      </c>
      <c r="J2271" t="inlineStr">
        <is>
          <t>Laruche</t>
        </is>
      </c>
      <c r="K2271" t="inlineStr">
        <is>
          <t>999999</t>
        </is>
      </c>
      <c r="L2271" t="inlineStr">
        <is>
          <t>XW257464222JF</t>
        </is>
      </c>
      <c r="M2271" t="inlineStr">
        <is>
          <t>N</t>
        </is>
      </c>
      <c r="N2271" t="inlineStr">
        <is>
          <t>Supp Zone Internationale Eloignee</t>
        </is>
      </c>
      <c r="O2271" t="inlineStr">
        <is>
          <t>I</t>
        </is>
      </c>
      <c r="Q2271" t="inlineStr">
        <is>
          <t>C4</t>
        </is>
      </c>
      <c r="R2271" t="n">
        <v>0</v>
      </c>
      <c r="S2271" s="113" t="n">
        <v>44</v>
      </c>
      <c r="T2271" t="n">
        <v>9</v>
      </c>
      <c r="U2271" t="inlineStr">
        <is>
          <t>LA RUCHE LOGISTIQUE</t>
        </is>
      </c>
      <c r="W2271" s="8">
        <f>IF(C2271&lt;&gt;2,"",IF(S2271="5X","5XK",IF(S2271="5Y","5YK",IF(S2271="6B","6BK",IF(S2271="6C","6CK","")))))</f>
        <v/>
      </c>
      <c r="X2271" s="8">
        <f>IF(S2271="6B",_xlfn.XLOOKUP(H2271,'Zoning 2shop'!A:A,'Zoning 2shop'!B:B),IF(S2271="6C",_xlfn.XLOOKUP(G2271,'Zoning 2shop'!C:C,'Zoning 2shop'!D:D),""))</f>
        <v/>
      </c>
      <c r="Y2271" s="112">
        <f>AB2271/Z2271</f>
        <v/>
      </c>
      <c r="Z2271" s="4">
        <f>T2271</f>
        <v/>
      </c>
      <c r="AA2271" s="4">
        <f>IF(OR(S2271="6C",S2271="6B",S2271="5X",S2271="5Y"),0.08,0.5)</f>
        <v/>
      </c>
      <c r="AB2271" s="4">
        <f>$AG$5/$AG$2*Z2271</f>
        <v/>
      </c>
      <c r="AC2271" s="19">
        <f>Z2271+AA2271</f>
        <v/>
      </c>
      <c r="AD2271" s="8">
        <f>IF(COUNTIF(Catégories!A:A,N2271)=0,"catégorie inconnue",LOOKUP(N2271,Catégories!A:A,Catégories!B:B))</f>
        <v/>
      </c>
      <c r="AE2271" s="21">
        <f>SUM(Z2271:AB2271)</f>
        <v/>
      </c>
    </row>
    <row r="2272" hidden="1" s="101">
      <c r="B2272" t="inlineStr">
        <is>
          <t>13617723</t>
        </is>
      </c>
      <c r="C2272" t="inlineStr">
        <is>
          <t>0</t>
        </is>
      </c>
      <c r="D2272" t="n">
        <v>46154</v>
      </c>
      <c r="E2272" t="inlineStr">
        <is>
          <t>21320</t>
        </is>
      </c>
      <c r="F2272" t="inlineStr">
        <is>
          <t>3675</t>
        </is>
      </c>
      <c r="G2272" t="inlineStr">
        <is>
          <t>FR</t>
        </is>
      </c>
      <c r="H2272" t="inlineStr">
        <is>
          <t>NO</t>
        </is>
      </c>
      <c r="I2272" t="inlineStr">
        <is>
          <t>Bakare Misturat</t>
        </is>
      </c>
      <c r="J2272" t="inlineStr">
        <is>
          <t>Laruche</t>
        </is>
      </c>
      <c r="K2272" t="inlineStr">
        <is>
          <t>999999</t>
        </is>
      </c>
      <c r="L2272" t="inlineStr">
        <is>
          <t>XW257464222JF</t>
        </is>
      </c>
      <c r="M2272" t="inlineStr">
        <is>
          <t>N</t>
        </is>
      </c>
      <c r="N2272" t="inlineStr">
        <is>
          <t>Traitement SAV complémentaire</t>
        </is>
      </c>
      <c r="O2272" t="inlineStr">
        <is>
          <t>I</t>
        </is>
      </c>
      <c r="Q2272" t="inlineStr">
        <is>
          <t>C4</t>
        </is>
      </c>
      <c r="R2272" t="n">
        <v>0</v>
      </c>
      <c r="S2272" s="113" t="n">
        <v>44</v>
      </c>
      <c r="T2272" t="n">
        <v>16</v>
      </c>
      <c r="U2272" t="inlineStr">
        <is>
          <t>LA RUCHE LOGISTIQUE</t>
        </is>
      </c>
      <c r="W2272" s="8">
        <f>IF(C2272&lt;&gt;2,"",IF(S2272="5X","5XK",IF(S2272="5Y","5YK",IF(S2272="6B","6BK",IF(S2272="6C","6CK","")))))</f>
        <v/>
      </c>
      <c r="X2272" s="8">
        <f>IF(S2272="6B",_xlfn.XLOOKUP(H2272,'Zoning 2shop'!A:A,'Zoning 2shop'!B:B),IF(S2272="6C",_xlfn.XLOOKUP(G2272,'Zoning 2shop'!C:C,'Zoning 2shop'!D:D),""))</f>
        <v/>
      </c>
      <c r="Y2272" s="112">
        <f>AB2272/Z2272</f>
        <v/>
      </c>
      <c r="Z2272" s="4">
        <f>T2272</f>
        <v/>
      </c>
      <c r="AA2272" s="4">
        <f>IF(OR(S2272="6C",S2272="6B",S2272="5X",S2272="5Y"),0.08,0.5)</f>
        <v/>
      </c>
      <c r="AB2272" s="4">
        <f>$AG$5/$AG$2*Z2272</f>
        <v/>
      </c>
      <c r="AC2272" s="19">
        <f>Z2272+AA2272</f>
        <v/>
      </c>
      <c r="AD2272" s="8">
        <f>IF(COUNTIF(Catégories!A:A,N2272)=0,"catégorie inconnue",LOOKUP(N2272,Catégories!A:A,Catégories!B:B))</f>
        <v/>
      </c>
      <c r="AE2272" s="21">
        <f>SUM(Z2272:AB2272)</f>
        <v/>
      </c>
    </row>
    <row r="2273" hidden="1" s="101">
      <c r="B2273" t="inlineStr">
        <is>
          <t>13617723</t>
        </is>
      </c>
      <c r="C2273" t="inlineStr">
        <is>
          <t>0</t>
        </is>
      </c>
      <c r="D2273" t="n">
        <v>46154</v>
      </c>
      <c r="E2273" t="inlineStr">
        <is>
          <t>21320</t>
        </is>
      </c>
      <c r="F2273" t="inlineStr">
        <is>
          <t>3675</t>
        </is>
      </c>
      <c r="G2273" t="inlineStr">
        <is>
          <t>FR</t>
        </is>
      </c>
      <c r="H2273" t="inlineStr">
        <is>
          <t>NO</t>
        </is>
      </c>
      <c r="I2273" t="inlineStr">
        <is>
          <t>Bakare Misturat</t>
        </is>
      </c>
      <c r="J2273" t="inlineStr">
        <is>
          <t>Laruche</t>
        </is>
      </c>
      <c r="K2273" t="inlineStr">
        <is>
          <t>999999</t>
        </is>
      </c>
      <c r="L2273" t="inlineStr">
        <is>
          <t>XW257464222JF</t>
        </is>
      </c>
      <c r="M2273" t="inlineStr">
        <is>
          <t>N</t>
        </is>
      </c>
      <c r="N2273" t="inlineStr">
        <is>
          <t>Supplement Douane Zone C4</t>
        </is>
      </c>
      <c r="O2273" t="inlineStr">
        <is>
          <t>I</t>
        </is>
      </c>
      <c r="Q2273" t="inlineStr">
        <is>
          <t>C4</t>
        </is>
      </c>
      <c r="R2273" t="n">
        <v>0</v>
      </c>
      <c r="S2273" s="113" t="n">
        <v>44</v>
      </c>
      <c r="T2273" t="n">
        <v>20</v>
      </c>
      <c r="U2273" t="inlineStr">
        <is>
          <t>LA RUCHE LOGISTIQUE</t>
        </is>
      </c>
      <c r="W2273" s="8">
        <f>IF(C2273&lt;&gt;2,"",IF(S2273="5X","5XK",IF(S2273="5Y","5YK",IF(S2273="6B","6BK",IF(S2273="6C","6CK","")))))</f>
        <v/>
      </c>
      <c r="X2273" s="8">
        <f>IF(S2273="6B",_xlfn.XLOOKUP(H2273,'Zoning 2shop'!A:A,'Zoning 2shop'!B:B),IF(S2273="6C",_xlfn.XLOOKUP(G2273,'Zoning 2shop'!C:C,'Zoning 2shop'!D:D),""))</f>
        <v/>
      </c>
      <c r="Y2273" s="112">
        <f>AB2273/Z2273</f>
        <v/>
      </c>
      <c r="Z2273" s="4">
        <f>T2273</f>
        <v/>
      </c>
      <c r="AA2273" s="4">
        <f>IF(OR(S2273="6C",S2273="6B",S2273="5X",S2273="5Y"),0.08,0.5)</f>
        <v/>
      </c>
      <c r="AB2273" s="4">
        <f>$AG$5/$AG$2*Z2273</f>
        <v/>
      </c>
      <c r="AC2273" s="19">
        <f>Z2273+AA2273</f>
        <v/>
      </c>
      <c r="AD2273" s="8">
        <f>IF(COUNTIF(Catégories!A:A,N2273)=0,"catégorie inconnue",LOOKUP(N2273,Catégories!A:A,Catégories!B:B))</f>
        <v/>
      </c>
      <c r="AE2273" s="21">
        <f>SUM(Z2273:AB2273)</f>
        <v/>
      </c>
    </row>
    <row r="2274" hidden="1" s="101">
      <c r="B2274" t="inlineStr">
        <is>
          <t>13617723</t>
        </is>
      </c>
      <c r="C2274" t="inlineStr">
        <is>
          <t>0</t>
        </is>
      </c>
      <c r="D2274" t="n">
        <v>46154</v>
      </c>
      <c r="E2274" t="inlineStr">
        <is>
          <t>21320</t>
        </is>
      </c>
      <c r="F2274" t="inlineStr">
        <is>
          <t>1264</t>
        </is>
      </c>
      <c r="G2274" t="inlineStr">
        <is>
          <t>FR</t>
        </is>
      </c>
      <c r="H2274" t="inlineStr">
        <is>
          <t>CH</t>
        </is>
      </c>
      <c r="I2274" t="inlineStr">
        <is>
          <t>Curty Pascal</t>
        </is>
      </c>
      <c r="J2274" t="inlineStr">
        <is>
          <t>Laruche</t>
        </is>
      </c>
      <c r="K2274" t="inlineStr">
        <is>
          <t>999999</t>
        </is>
      </c>
      <c r="L2274" t="inlineStr">
        <is>
          <t>XW257527497JF</t>
        </is>
      </c>
      <c r="M2274" t="inlineStr">
        <is>
          <t>N</t>
        </is>
      </c>
      <c r="N2274" t="inlineStr">
        <is>
          <t>Transport</t>
        </is>
      </c>
      <c r="O2274" t="inlineStr">
        <is>
          <t>I</t>
        </is>
      </c>
      <c r="P2274" t="inlineStr">
        <is>
          <t>S</t>
        </is>
      </c>
      <c r="Q2274" t="inlineStr">
        <is>
          <t>C4</t>
        </is>
      </c>
      <c r="R2274" t="n">
        <v>1.392</v>
      </c>
      <c r="S2274" s="113" t="n">
        <v>44</v>
      </c>
      <c r="T2274" t="n">
        <v>7.67</v>
      </c>
      <c r="U2274" t="inlineStr">
        <is>
          <t>LA RUCHE LOGISTIQUE</t>
        </is>
      </c>
      <c r="W2274" s="8">
        <f>IF(C2274&lt;&gt;2,"",IF(S2274="5X","5XK",IF(S2274="5Y","5YK",IF(S2274="6B","6BK",IF(S2274="6C","6CK","")))))</f>
        <v/>
      </c>
      <c r="X2274" s="8">
        <f>IF(S2274="6B",_xlfn.XLOOKUP(H2274,'Zoning 2shop'!A:A,'Zoning 2shop'!B:B),IF(S2274="6C",_xlfn.XLOOKUP(G2274,'Zoning 2shop'!C:C,'Zoning 2shop'!D:D),""))</f>
        <v/>
      </c>
      <c r="Y2274" s="112">
        <f>AB2274/Z2274</f>
        <v/>
      </c>
      <c r="Z2274" s="4">
        <f>T2274</f>
        <v/>
      </c>
      <c r="AA2274" s="4">
        <f>IF(OR(S2274="6C",S2274="6B",S2274="5X",S2274="5Y"),0.08,0.5)</f>
        <v/>
      </c>
      <c r="AB2274" s="4">
        <f>$AG$5/$AG$2*Z2274</f>
        <v/>
      </c>
      <c r="AC2274" s="19">
        <f>Z2274+AA2274</f>
        <v/>
      </c>
      <c r="AD2274" s="8">
        <f>IF(COUNTIF(Catégories!A:A,N2274)=0,"catégorie inconnue",LOOKUP(N2274,Catégories!A:A,Catégories!B:B))</f>
        <v/>
      </c>
      <c r="AE2274" s="21">
        <f>SUM(Z2274:AB2274)</f>
        <v/>
      </c>
    </row>
    <row r="2275" hidden="1" s="101">
      <c r="B2275" t="inlineStr">
        <is>
          <t>13617723</t>
        </is>
      </c>
      <c r="C2275" t="inlineStr">
        <is>
          <t>0</t>
        </is>
      </c>
      <c r="D2275" t="n">
        <v>46154</v>
      </c>
      <c r="E2275" t="inlineStr">
        <is>
          <t>21320</t>
        </is>
      </c>
      <c r="F2275" t="inlineStr">
        <is>
          <t>1264</t>
        </is>
      </c>
      <c r="G2275" t="inlineStr">
        <is>
          <t>FR</t>
        </is>
      </c>
      <c r="H2275" t="inlineStr">
        <is>
          <t>CH</t>
        </is>
      </c>
      <c r="I2275" t="inlineStr">
        <is>
          <t>Curty Pascal</t>
        </is>
      </c>
      <c r="J2275" t="inlineStr">
        <is>
          <t>Laruche</t>
        </is>
      </c>
      <c r="K2275" t="inlineStr">
        <is>
          <t>999999</t>
        </is>
      </c>
      <c r="L2275" t="inlineStr">
        <is>
          <t>XW257527497JF</t>
        </is>
      </c>
      <c r="M2275" t="inlineStr">
        <is>
          <t>N</t>
        </is>
      </c>
      <c r="N2275" t="inlineStr">
        <is>
          <t>Traitement SAV complémentaire</t>
        </is>
      </c>
      <c r="O2275" t="inlineStr">
        <is>
          <t>I</t>
        </is>
      </c>
      <c r="Q2275" t="inlineStr">
        <is>
          <t>C4</t>
        </is>
      </c>
      <c r="R2275" t="n">
        <v>0</v>
      </c>
      <c r="S2275" s="113" t="n">
        <v>44</v>
      </c>
      <c r="T2275" t="n">
        <v>16</v>
      </c>
      <c r="U2275" t="inlineStr">
        <is>
          <t>LA RUCHE LOGISTIQUE</t>
        </is>
      </c>
      <c r="W2275" s="8">
        <f>IF(C2275&lt;&gt;2,"",IF(S2275="5X","5XK",IF(S2275="5Y","5YK",IF(S2275="6B","6BK",IF(S2275="6C","6CK","")))))</f>
        <v/>
      </c>
      <c r="X2275" s="8">
        <f>IF(S2275="6B",_xlfn.XLOOKUP(H2275,'Zoning 2shop'!A:A,'Zoning 2shop'!B:B),IF(S2275="6C",_xlfn.XLOOKUP(G2275,'Zoning 2shop'!C:C,'Zoning 2shop'!D:D),""))</f>
        <v/>
      </c>
      <c r="Y2275" s="112">
        <f>AB2275/Z2275</f>
        <v/>
      </c>
      <c r="Z2275" s="4">
        <f>T2275</f>
        <v/>
      </c>
      <c r="AA2275" s="4">
        <f>IF(OR(S2275="6C",S2275="6B",S2275="5X",S2275="5Y"),0.08,0.5)</f>
        <v/>
      </c>
      <c r="AB2275" s="4">
        <f>$AG$5/$AG$2*Z2275</f>
        <v/>
      </c>
      <c r="AC2275" s="19">
        <f>Z2275+AA2275</f>
        <v/>
      </c>
      <c r="AD2275" s="8">
        <f>IF(COUNTIF(Catégories!A:A,N2275)=0,"catégorie inconnue",LOOKUP(N2275,Catégories!A:A,Catégories!B:B))</f>
        <v/>
      </c>
      <c r="AE2275" s="21">
        <f>SUM(Z2275:AB2275)</f>
        <v/>
      </c>
    </row>
    <row r="2276" hidden="1" s="101">
      <c r="B2276" t="inlineStr">
        <is>
          <t>13617723</t>
        </is>
      </c>
      <c r="C2276" t="inlineStr">
        <is>
          <t>0</t>
        </is>
      </c>
      <c r="D2276" t="n">
        <v>46154</v>
      </c>
      <c r="E2276" t="inlineStr">
        <is>
          <t>21320</t>
        </is>
      </c>
      <c r="F2276" t="inlineStr">
        <is>
          <t>1264</t>
        </is>
      </c>
      <c r="G2276" t="inlineStr">
        <is>
          <t>FR</t>
        </is>
      </c>
      <c r="H2276" t="inlineStr">
        <is>
          <t>CH</t>
        </is>
      </c>
      <c r="I2276" t="inlineStr">
        <is>
          <t>Curty Pascal</t>
        </is>
      </c>
      <c r="J2276" t="inlineStr">
        <is>
          <t>Laruche</t>
        </is>
      </c>
      <c r="K2276" t="inlineStr">
        <is>
          <t>999999</t>
        </is>
      </c>
      <c r="L2276" t="inlineStr">
        <is>
          <t>XW257527497JF</t>
        </is>
      </c>
      <c r="M2276" t="inlineStr">
        <is>
          <t>N</t>
        </is>
      </c>
      <c r="N2276" t="inlineStr">
        <is>
          <t>Supplement Douane Zone C4</t>
        </is>
      </c>
      <c r="O2276" t="inlineStr">
        <is>
          <t>I</t>
        </is>
      </c>
      <c r="Q2276" t="inlineStr">
        <is>
          <t>C4</t>
        </is>
      </c>
      <c r="R2276" t="n">
        <v>0</v>
      </c>
      <c r="S2276" s="113" t="n">
        <v>44</v>
      </c>
      <c r="T2276" t="n">
        <v>20</v>
      </c>
      <c r="U2276" t="inlineStr">
        <is>
          <t>LA RUCHE LOGISTIQUE</t>
        </is>
      </c>
      <c r="W2276" s="8">
        <f>IF(C2276&lt;&gt;2,"",IF(S2276="5X","5XK",IF(S2276="5Y","5YK",IF(S2276="6B","6BK",IF(S2276="6C","6CK","")))))</f>
        <v/>
      </c>
      <c r="X2276" s="8">
        <f>IF(S2276="6B",_xlfn.XLOOKUP(H2276,'Zoning 2shop'!A:A,'Zoning 2shop'!B:B),IF(S2276="6C",_xlfn.XLOOKUP(G2276,'Zoning 2shop'!C:C,'Zoning 2shop'!D:D),""))</f>
        <v/>
      </c>
      <c r="Y2276" s="112">
        <f>AB2276/Z2276</f>
        <v/>
      </c>
      <c r="Z2276" s="4">
        <f>T2276</f>
        <v/>
      </c>
      <c r="AA2276" s="4">
        <f>IF(OR(S2276="6C",S2276="6B",S2276="5X",S2276="5Y"),0.08,0.5)</f>
        <v/>
      </c>
      <c r="AB2276" s="4">
        <f>$AG$5/$AG$2*Z2276</f>
        <v/>
      </c>
      <c r="AC2276" s="19">
        <f>Z2276+AA2276</f>
        <v/>
      </c>
      <c r="AD2276" s="8">
        <f>IF(COUNTIF(Catégories!A:A,N2276)=0,"catégorie inconnue",LOOKUP(N2276,Catégories!A:A,Catégories!B:B))</f>
        <v/>
      </c>
      <c r="AE2276" s="21">
        <f>SUM(Z2276:AB2276)</f>
        <v/>
      </c>
    </row>
    <row r="2277" hidden="1" s="101">
      <c r="B2277" t="inlineStr">
        <is>
          <t>13617723</t>
        </is>
      </c>
      <c r="C2277" t="inlineStr">
        <is>
          <t>0</t>
        </is>
      </c>
      <c r="D2277" t="n">
        <v>46154</v>
      </c>
      <c r="E2277" t="inlineStr">
        <is>
          <t>21320</t>
        </is>
      </c>
      <c r="F2277" t="inlineStr">
        <is>
          <t>8802</t>
        </is>
      </c>
      <c r="G2277" t="inlineStr">
        <is>
          <t>FR</t>
        </is>
      </c>
      <c r="H2277" t="inlineStr">
        <is>
          <t>CH</t>
        </is>
      </c>
      <c r="I2277" t="inlineStr">
        <is>
          <t>Lepasoon Karin</t>
        </is>
      </c>
      <c r="J2277" t="inlineStr">
        <is>
          <t>Laruche</t>
        </is>
      </c>
      <c r="K2277" t="inlineStr">
        <is>
          <t>999999</t>
        </is>
      </c>
      <c r="L2277" t="inlineStr">
        <is>
          <t>XW257665670JF</t>
        </is>
      </c>
      <c r="M2277" t="inlineStr">
        <is>
          <t>N</t>
        </is>
      </c>
      <c r="N2277" t="inlineStr">
        <is>
          <t>Transport</t>
        </is>
      </c>
      <c r="O2277" t="inlineStr">
        <is>
          <t>I</t>
        </is>
      </c>
      <c r="P2277" t="inlineStr">
        <is>
          <t>S</t>
        </is>
      </c>
      <c r="Q2277" t="inlineStr">
        <is>
          <t>C4</t>
        </is>
      </c>
      <c r="R2277" t="n">
        <v>7.02</v>
      </c>
      <c r="S2277" s="113" t="n">
        <v>44</v>
      </c>
      <c r="T2277" t="n">
        <v>11.03</v>
      </c>
      <c r="U2277" t="inlineStr">
        <is>
          <t>LA RUCHE LOGISTIQUE</t>
        </is>
      </c>
      <c r="W2277" s="8">
        <f>IF(C2277&lt;&gt;2,"",IF(S2277="5X","5XK",IF(S2277="5Y","5YK",IF(S2277="6B","6BK",IF(S2277="6C","6CK","")))))</f>
        <v/>
      </c>
      <c r="X2277" s="8">
        <f>IF(S2277="6B",_xlfn.XLOOKUP(H2277,'Zoning 2shop'!A:A,'Zoning 2shop'!B:B),IF(S2277="6C",_xlfn.XLOOKUP(G2277,'Zoning 2shop'!C:C,'Zoning 2shop'!D:D),""))</f>
        <v/>
      </c>
      <c r="Y2277" s="112">
        <f>AB2277/Z2277</f>
        <v/>
      </c>
      <c r="Z2277" s="4">
        <f>T2277</f>
        <v/>
      </c>
      <c r="AA2277" s="4">
        <f>IF(OR(S2277="6C",S2277="6B",S2277="5X",S2277="5Y"),0.08,0.5)</f>
        <v/>
      </c>
      <c r="AB2277" s="4">
        <f>$AG$5/$AG$2*Z2277</f>
        <v/>
      </c>
      <c r="AC2277" s="19">
        <f>Z2277+AA2277</f>
        <v/>
      </c>
      <c r="AD2277" s="8">
        <f>IF(COUNTIF(Catégories!A:A,N2277)=0,"catégorie inconnue",LOOKUP(N2277,Catégories!A:A,Catégories!B:B))</f>
        <v/>
      </c>
      <c r="AE2277" s="21">
        <f>SUM(Z2277:AB2277)</f>
        <v/>
      </c>
    </row>
    <row r="2278" hidden="1" s="101">
      <c r="B2278" t="inlineStr">
        <is>
          <t>13617723</t>
        </is>
      </c>
      <c r="C2278" t="inlineStr">
        <is>
          <t>0</t>
        </is>
      </c>
      <c r="D2278" t="n">
        <v>46154</v>
      </c>
      <c r="E2278" t="inlineStr">
        <is>
          <t>21320</t>
        </is>
      </c>
      <c r="F2278" t="inlineStr">
        <is>
          <t>8802</t>
        </is>
      </c>
      <c r="G2278" t="inlineStr">
        <is>
          <t>FR</t>
        </is>
      </c>
      <c r="H2278" t="inlineStr">
        <is>
          <t>CH</t>
        </is>
      </c>
      <c r="I2278" t="inlineStr">
        <is>
          <t>Lepasoon Karin</t>
        </is>
      </c>
      <c r="J2278" t="inlineStr">
        <is>
          <t>Laruche</t>
        </is>
      </c>
      <c r="K2278" t="inlineStr">
        <is>
          <t>999999</t>
        </is>
      </c>
      <c r="L2278" t="inlineStr">
        <is>
          <t>XW257665670JF</t>
        </is>
      </c>
      <c r="M2278" t="inlineStr">
        <is>
          <t>N</t>
        </is>
      </c>
      <c r="N2278" t="inlineStr">
        <is>
          <t>Supplement Douane Zone C4</t>
        </is>
      </c>
      <c r="O2278" t="inlineStr">
        <is>
          <t>I</t>
        </is>
      </c>
      <c r="Q2278" t="inlineStr">
        <is>
          <t>C4</t>
        </is>
      </c>
      <c r="R2278" t="n">
        <v>0</v>
      </c>
      <c r="S2278" s="113" t="n">
        <v>44</v>
      </c>
      <c r="T2278" t="n">
        <v>20</v>
      </c>
      <c r="U2278" t="inlineStr">
        <is>
          <t>LA RUCHE LOGISTIQUE</t>
        </is>
      </c>
      <c r="W2278" s="8">
        <f>IF(C2278&lt;&gt;2,"",IF(S2278="5X","5XK",IF(S2278="5Y","5YK",IF(S2278="6B","6BK",IF(S2278="6C","6CK","")))))</f>
        <v/>
      </c>
      <c r="X2278" s="8">
        <f>IF(S2278="6B",_xlfn.XLOOKUP(H2278,'Zoning 2shop'!A:A,'Zoning 2shop'!B:B),IF(S2278="6C",_xlfn.XLOOKUP(G2278,'Zoning 2shop'!C:C,'Zoning 2shop'!D:D),""))</f>
        <v/>
      </c>
      <c r="Y2278" s="112">
        <f>AB2278/Z2278</f>
        <v/>
      </c>
      <c r="Z2278" s="4">
        <f>T2278</f>
        <v/>
      </c>
      <c r="AA2278" s="4">
        <f>IF(OR(S2278="6C",S2278="6B",S2278="5X",S2278="5Y"),0.08,0.5)</f>
        <v/>
      </c>
      <c r="AB2278" s="4">
        <f>$AG$5/$AG$2*Z2278</f>
        <v/>
      </c>
      <c r="AC2278" s="19">
        <f>Z2278+AA2278</f>
        <v/>
      </c>
      <c r="AD2278" s="8">
        <f>IF(COUNTIF(Catégories!A:A,N2278)=0,"catégorie inconnue",LOOKUP(N2278,Catégories!A:A,Catégories!B:B))</f>
        <v/>
      </c>
      <c r="AE2278" s="21">
        <f>SUM(Z2278:AB2278)</f>
        <v/>
      </c>
    </row>
    <row r="2279" hidden="1" s="101">
      <c r="B2279" t="inlineStr">
        <is>
          <t>13617723</t>
        </is>
      </c>
      <c r="C2279" t="inlineStr">
        <is>
          <t>0</t>
        </is>
      </c>
      <c r="D2279" t="n">
        <v>46155</v>
      </c>
      <c r="E2279" t="inlineStr">
        <is>
          <t>21320</t>
        </is>
      </c>
      <c r="F2279" t="inlineStr">
        <is>
          <t>1205</t>
        </is>
      </c>
      <c r="G2279" t="inlineStr">
        <is>
          <t>FR</t>
        </is>
      </c>
      <c r="H2279" t="inlineStr">
        <is>
          <t>CH</t>
        </is>
      </c>
      <c r="I2279" t="inlineStr">
        <is>
          <t>Schneeberger Berenice</t>
        </is>
      </c>
      <c r="J2279" t="inlineStr">
        <is>
          <t>Laruche</t>
        </is>
      </c>
      <c r="K2279" t="inlineStr">
        <is>
          <t>999999</t>
        </is>
      </c>
      <c r="L2279" t="inlineStr">
        <is>
          <t>XW258179127JF</t>
        </is>
      </c>
      <c r="M2279" t="inlineStr">
        <is>
          <t>N</t>
        </is>
      </c>
      <c r="N2279" t="inlineStr">
        <is>
          <t>Transport</t>
        </is>
      </c>
      <c r="O2279" t="inlineStr">
        <is>
          <t>I</t>
        </is>
      </c>
      <c r="P2279" t="inlineStr">
        <is>
          <t>S</t>
        </is>
      </c>
      <c r="Q2279" t="inlineStr">
        <is>
          <t>C4</t>
        </is>
      </c>
      <c r="R2279" t="n">
        <v>5.078</v>
      </c>
      <c r="S2279" s="113" t="n">
        <v>44</v>
      </c>
      <c r="T2279" t="n">
        <v>9.91</v>
      </c>
      <c r="U2279" t="inlineStr">
        <is>
          <t>LA RUCHE LOGISTIQUE</t>
        </is>
      </c>
      <c r="W2279" s="8">
        <f>IF(C2279&lt;&gt;2,"",IF(S2279="5X","5XK",IF(S2279="5Y","5YK",IF(S2279="6B","6BK",IF(S2279="6C","6CK","")))))</f>
        <v/>
      </c>
      <c r="X2279" s="8">
        <f>IF(S2279="6B",_xlfn.XLOOKUP(H2279,'Zoning 2shop'!A:A,'Zoning 2shop'!B:B),IF(S2279="6C",_xlfn.XLOOKUP(G2279,'Zoning 2shop'!C:C,'Zoning 2shop'!D:D),""))</f>
        <v/>
      </c>
      <c r="Y2279" s="112">
        <f>AB2279/Z2279</f>
        <v/>
      </c>
      <c r="Z2279" s="4">
        <f>T2279</f>
        <v/>
      </c>
      <c r="AA2279" s="4">
        <f>IF(OR(S2279="6C",S2279="6B",S2279="5X",S2279="5Y"),0.08,0.5)</f>
        <v/>
      </c>
      <c r="AB2279" s="4">
        <f>$AG$5/$AG$2*Z2279</f>
        <v/>
      </c>
      <c r="AC2279" s="19">
        <f>Z2279+AA2279</f>
        <v/>
      </c>
      <c r="AD2279" s="8">
        <f>IF(COUNTIF(Catégories!A:A,N2279)=0,"catégorie inconnue",LOOKUP(N2279,Catégories!A:A,Catégories!B:B))</f>
        <v/>
      </c>
      <c r="AE2279" s="21">
        <f>SUM(Z2279:AB2279)</f>
        <v/>
      </c>
    </row>
    <row r="2280" hidden="1" s="101">
      <c r="B2280" t="inlineStr">
        <is>
          <t>13617723</t>
        </is>
      </c>
      <c r="C2280" t="inlineStr">
        <is>
          <t>0</t>
        </is>
      </c>
      <c r="D2280" t="n">
        <v>46155</v>
      </c>
      <c r="E2280" t="inlineStr">
        <is>
          <t>21320</t>
        </is>
      </c>
      <c r="F2280" t="inlineStr">
        <is>
          <t>1205</t>
        </is>
      </c>
      <c r="G2280" t="inlineStr">
        <is>
          <t>FR</t>
        </is>
      </c>
      <c r="H2280" t="inlineStr">
        <is>
          <t>CH</t>
        </is>
      </c>
      <c r="I2280" t="inlineStr">
        <is>
          <t>Schneeberger Berenice</t>
        </is>
      </c>
      <c r="J2280" t="inlineStr">
        <is>
          <t>Laruche</t>
        </is>
      </c>
      <c r="K2280" t="inlineStr">
        <is>
          <t>999999</t>
        </is>
      </c>
      <c r="L2280" t="inlineStr">
        <is>
          <t>XW258179127JF</t>
        </is>
      </c>
      <c r="M2280" t="inlineStr">
        <is>
          <t>N</t>
        </is>
      </c>
      <c r="N2280" t="inlineStr">
        <is>
          <t>Supplement Douane Zone C4</t>
        </is>
      </c>
      <c r="O2280" t="inlineStr">
        <is>
          <t>I</t>
        </is>
      </c>
      <c r="Q2280" t="inlineStr">
        <is>
          <t>C4</t>
        </is>
      </c>
      <c r="R2280" t="n">
        <v>0</v>
      </c>
      <c r="S2280" s="113" t="n">
        <v>44</v>
      </c>
      <c r="T2280" t="n">
        <v>20</v>
      </c>
      <c r="U2280" t="inlineStr">
        <is>
          <t>LA RUCHE LOGISTIQUE</t>
        </is>
      </c>
      <c r="W2280" s="8">
        <f>IF(C2280&lt;&gt;2,"",IF(S2280="5X","5XK",IF(S2280="5Y","5YK",IF(S2280="6B","6BK",IF(S2280="6C","6CK","")))))</f>
        <v/>
      </c>
      <c r="X2280" s="8">
        <f>IF(S2280="6B",_xlfn.XLOOKUP(H2280,'Zoning 2shop'!A:A,'Zoning 2shop'!B:B),IF(S2280="6C",_xlfn.XLOOKUP(G2280,'Zoning 2shop'!C:C,'Zoning 2shop'!D:D),""))</f>
        <v/>
      </c>
      <c r="Y2280" s="112">
        <f>AB2280/Z2280</f>
        <v/>
      </c>
      <c r="Z2280" s="4">
        <f>T2280</f>
        <v/>
      </c>
      <c r="AA2280" s="4">
        <f>IF(OR(S2280="6C",S2280="6B",S2280="5X",S2280="5Y"),0.08,0.5)</f>
        <v/>
      </c>
      <c r="AB2280" s="4">
        <f>$AG$5/$AG$2*Z2280</f>
        <v/>
      </c>
      <c r="AC2280" s="19">
        <f>Z2280+AA2280</f>
        <v/>
      </c>
      <c r="AD2280" s="8">
        <f>IF(COUNTIF(Catégories!A:A,N2280)=0,"catégorie inconnue",LOOKUP(N2280,Catégories!A:A,Catégories!B:B))</f>
        <v/>
      </c>
      <c r="AE2280" s="21">
        <f>SUM(Z2280:AB2280)</f>
        <v/>
      </c>
    </row>
    <row r="2281" hidden="1" s="101">
      <c r="B2281" t="inlineStr">
        <is>
          <t>13617723</t>
        </is>
      </c>
      <c r="C2281" t="inlineStr">
        <is>
          <t>0</t>
        </is>
      </c>
      <c r="D2281" t="n">
        <v>46157</v>
      </c>
      <c r="E2281" t="inlineStr">
        <is>
          <t>21320</t>
        </is>
      </c>
      <c r="F2281" t="inlineStr">
        <is>
          <t>1627</t>
        </is>
      </c>
      <c r="G2281" t="inlineStr">
        <is>
          <t>FR</t>
        </is>
      </c>
      <c r="H2281" t="inlineStr">
        <is>
          <t>CH</t>
        </is>
      </c>
      <c r="I2281" t="inlineStr">
        <is>
          <t>Allemann Marie</t>
        </is>
      </c>
      <c r="J2281" t="inlineStr">
        <is>
          <t>Laruche</t>
        </is>
      </c>
      <c r="K2281" t="inlineStr">
        <is>
          <t>999999</t>
        </is>
      </c>
      <c r="L2281" t="inlineStr">
        <is>
          <t>XW259180736JF</t>
        </is>
      </c>
      <c r="M2281" t="inlineStr">
        <is>
          <t>N</t>
        </is>
      </c>
      <c r="N2281" t="inlineStr">
        <is>
          <t>Transport</t>
        </is>
      </c>
      <c r="O2281" t="inlineStr">
        <is>
          <t>I</t>
        </is>
      </c>
      <c r="P2281" t="inlineStr">
        <is>
          <t>S</t>
        </is>
      </c>
      <c r="Q2281" t="inlineStr">
        <is>
          <t>C4</t>
        </is>
      </c>
      <c r="R2281" t="n">
        <v>2.355</v>
      </c>
      <c r="S2281" s="113" t="n">
        <v>44</v>
      </c>
      <c r="T2281" t="n">
        <v>8.23</v>
      </c>
      <c r="U2281" t="inlineStr">
        <is>
          <t>LA RUCHE LOGISTIQUE</t>
        </is>
      </c>
      <c r="W2281" s="8">
        <f>IF(C2281&lt;&gt;2,"",IF(S2281="5X","5XK",IF(S2281="5Y","5YK",IF(S2281="6B","6BK",IF(S2281="6C","6CK","")))))</f>
        <v/>
      </c>
      <c r="X2281" s="8">
        <f>IF(S2281="6B",_xlfn.XLOOKUP(H2281,'Zoning 2shop'!A:A,'Zoning 2shop'!B:B),IF(S2281="6C",_xlfn.XLOOKUP(G2281,'Zoning 2shop'!C:C,'Zoning 2shop'!D:D),""))</f>
        <v/>
      </c>
      <c r="Y2281" s="112">
        <f>AB2281/Z2281</f>
        <v/>
      </c>
      <c r="Z2281" s="4">
        <f>T2281</f>
        <v/>
      </c>
      <c r="AA2281" s="4">
        <f>IF(OR(S2281="6C",S2281="6B",S2281="5X",S2281="5Y"),0.08,0.5)</f>
        <v/>
      </c>
      <c r="AB2281" s="4">
        <f>$AG$5/$AG$2*Z2281</f>
        <v/>
      </c>
      <c r="AC2281" s="19">
        <f>Z2281+AA2281</f>
        <v/>
      </c>
      <c r="AD2281" s="8">
        <f>IF(COUNTIF(Catégories!A:A,N2281)=0,"catégorie inconnue",LOOKUP(N2281,Catégories!A:A,Catégories!B:B))</f>
        <v/>
      </c>
      <c r="AE2281" s="21">
        <f>SUM(Z2281:AB2281)</f>
        <v/>
      </c>
    </row>
    <row r="2282" hidden="1" s="101">
      <c r="B2282" t="inlineStr">
        <is>
          <t>13617723</t>
        </is>
      </c>
      <c r="C2282" t="inlineStr">
        <is>
          <t>0</t>
        </is>
      </c>
      <c r="D2282" t="n">
        <v>46157</v>
      </c>
      <c r="E2282" t="inlineStr">
        <is>
          <t>21320</t>
        </is>
      </c>
      <c r="F2282" t="inlineStr">
        <is>
          <t>1627</t>
        </is>
      </c>
      <c r="G2282" t="inlineStr">
        <is>
          <t>FR</t>
        </is>
      </c>
      <c r="H2282" t="inlineStr">
        <is>
          <t>CH</t>
        </is>
      </c>
      <c r="I2282" t="inlineStr">
        <is>
          <t>Allemann Marie</t>
        </is>
      </c>
      <c r="J2282" t="inlineStr">
        <is>
          <t>Laruche</t>
        </is>
      </c>
      <c r="K2282" t="inlineStr">
        <is>
          <t>999999</t>
        </is>
      </c>
      <c r="L2282" t="inlineStr">
        <is>
          <t>XW259180736JF</t>
        </is>
      </c>
      <c r="M2282" t="inlineStr">
        <is>
          <t>N</t>
        </is>
      </c>
      <c r="N2282" t="inlineStr">
        <is>
          <t>Supplement Douane Zone C4</t>
        </is>
      </c>
      <c r="O2282" t="inlineStr">
        <is>
          <t>I</t>
        </is>
      </c>
      <c r="Q2282" t="inlineStr">
        <is>
          <t>C4</t>
        </is>
      </c>
      <c r="R2282" t="n">
        <v>0</v>
      </c>
      <c r="S2282" s="113" t="n">
        <v>44</v>
      </c>
      <c r="T2282" t="n">
        <v>20</v>
      </c>
      <c r="U2282" t="inlineStr">
        <is>
          <t>LA RUCHE LOGISTIQUE</t>
        </is>
      </c>
      <c r="W2282" s="8">
        <f>IF(C2282&lt;&gt;2,"",IF(S2282="5X","5XK",IF(S2282="5Y","5YK",IF(S2282="6B","6BK",IF(S2282="6C","6CK","")))))</f>
        <v/>
      </c>
      <c r="X2282" s="8">
        <f>IF(S2282="6B",_xlfn.XLOOKUP(H2282,'Zoning 2shop'!A:A,'Zoning 2shop'!B:B),IF(S2282="6C",_xlfn.XLOOKUP(G2282,'Zoning 2shop'!C:C,'Zoning 2shop'!D:D),""))</f>
        <v/>
      </c>
      <c r="Y2282" s="112">
        <f>AB2282/Z2282</f>
        <v/>
      </c>
      <c r="Z2282" s="4">
        <f>T2282</f>
        <v/>
      </c>
      <c r="AA2282" s="4">
        <f>IF(OR(S2282="6C",S2282="6B",S2282="5X",S2282="5Y"),0.08,0.5)</f>
        <v/>
      </c>
      <c r="AB2282" s="4">
        <f>$AG$5/$AG$2*Z2282</f>
        <v/>
      </c>
      <c r="AC2282" s="19">
        <f>Z2282+AA2282</f>
        <v/>
      </c>
      <c r="AD2282" s="8">
        <f>IF(COUNTIF(Catégories!A:A,N2282)=0,"catégorie inconnue",LOOKUP(N2282,Catégories!A:A,Catégories!B:B))</f>
        <v/>
      </c>
      <c r="AE2282" s="21">
        <f>SUM(Z2282:AB2282)</f>
        <v/>
      </c>
    </row>
    <row r="2283" hidden="1" s="101">
      <c r="B2283" t="inlineStr">
        <is>
          <t>13617723</t>
        </is>
      </c>
      <c r="C2283" t="inlineStr">
        <is>
          <t>0</t>
        </is>
      </c>
      <c r="D2283" t="n">
        <v>46157</v>
      </c>
      <c r="E2283" t="inlineStr">
        <is>
          <t>21320</t>
        </is>
      </c>
      <c r="F2283" t="inlineStr">
        <is>
          <t>1219</t>
        </is>
      </c>
      <c r="G2283" t="inlineStr">
        <is>
          <t>FR</t>
        </is>
      </c>
      <c r="H2283" t="inlineStr">
        <is>
          <t>CH</t>
        </is>
      </c>
      <c r="I2283" t="inlineStr">
        <is>
          <t>Visentin Aurelie</t>
        </is>
      </c>
      <c r="J2283" t="inlineStr">
        <is>
          <t>Laruche</t>
        </is>
      </c>
      <c r="K2283" t="inlineStr">
        <is>
          <t>999999</t>
        </is>
      </c>
      <c r="L2283" t="inlineStr">
        <is>
          <t>XW259184295JF</t>
        </is>
      </c>
      <c r="M2283" t="inlineStr">
        <is>
          <t>N</t>
        </is>
      </c>
      <c r="N2283" t="inlineStr">
        <is>
          <t>Transport</t>
        </is>
      </c>
      <c r="O2283" t="inlineStr">
        <is>
          <t>I</t>
        </is>
      </c>
      <c r="P2283" t="inlineStr">
        <is>
          <t>S</t>
        </is>
      </c>
      <c r="Q2283" t="inlineStr">
        <is>
          <t>C4</t>
        </is>
      </c>
      <c r="R2283" t="n">
        <v>1.508</v>
      </c>
      <c r="S2283" s="113" t="n">
        <v>44</v>
      </c>
      <c r="T2283" t="n">
        <v>7.67</v>
      </c>
      <c r="U2283" t="inlineStr">
        <is>
          <t>LA RUCHE LOGISTIQUE</t>
        </is>
      </c>
      <c r="W2283" s="8">
        <f>IF(C2283&lt;&gt;2,"",IF(S2283="5X","5XK",IF(S2283="5Y","5YK",IF(S2283="6B","6BK",IF(S2283="6C","6CK","")))))</f>
        <v/>
      </c>
      <c r="X2283" s="8">
        <f>IF(S2283="6B",_xlfn.XLOOKUP(H2283,'Zoning 2shop'!A:A,'Zoning 2shop'!B:B),IF(S2283="6C",_xlfn.XLOOKUP(G2283,'Zoning 2shop'!C:C,'Zoning 2shop'!D:D),""))</f>
        <v/>
      </c>
      <c r="Y2283" s="112">
        <f>AB2283/Z2283</f>
        <v/>
      </c>
      <c r="Z2283" s="4">
        <f>T2283</f>
        <v/>
      </c>
      <c r="AA2283" s="4">
        <f>IF(OR(S2283="6C",S2283="6B",S2283="5X",S2283="5Y"),0.08,0.5)</f>
        <v/>
      </c>
      <c r="AB2283" s="4">
        <f>$AG$5/$AG$2*Z2283</f>
        <v/>
      </c>
      <c r="AC2283" s="19">
        <f>Z2283+AA2283</f>
        <v/>
      </c>
      <c r="AD2283" s="8">
        <f>IF(COUNTIF(Catégories!A:A,N2283)=0,"catégorie inconnue",LOOKUP(N2283,Catégories!A:A,Catégories!B:B))</f>
        <v/>
      </c>
      <c r="AE2283" s="21">
        <f>SUM(Z2283:AB2283)</f>
        <v/>
      </c>
    </row>
    <row r="2284" hidden="1" s="101">
      <c r="B2284" t="inlineStr">
        <is>
          <t>13617723</t>
        </is>
      </c>
      <c r="C2284" t="inlineStr">
        <is>
          <t>0</t>
        </is>
      </c>
      <c r="D2284" t="n">
        <v>46157</v>
      </c>
      <c r="E2284" t="inlineStr">
        <is>
          <t>21320</t>
        </is>
      </c>
      <c r="F2284" t="inlineStr">
        <is>
          <t>1219</t>
        </is>
      </c>
      <c r="G2284" t="inlineStr">
        <is>
          <t>FR</t>
        </is>
      </c>
      <c r="H2284" t="inlineStr">
        <is>
          <t>CH</t>
        </is>
      </c>
      <c r="I2284" t="inlineStr">
        <is>
          <t>Visentin Aurelie</t>
        </is>
      </c>
      <c r="J2284" t="inlineStr">
        <is>
          <t>Laruche</t>
        </is>
      </c>
      <c r="K2284" t="inlineStr">
        <is>
          <t>999999</t>
        </is>
      </c>
      <c r="L2284" t="inlineStr">
        <is>
          <t>XW259184295JF</t>
        </is>
      </c>
      <c r="M2284" t="inlineStr">
        <is>
          <t>N</t>
        </is>
      </c>
      <c r="N2284" t="inlineStr">
        <is>
          <t>Traitement SAV complémentaire</t>
        </is>
      </c>
      <c r="O2284" t="inlineStr">
        <is>
          <t>I</t>
        </is>
      </c>
      <c r="Q2284" t="inlineStr">
        <is>
          <t>C4</t>
        </is>
      </c>
      <c r="R2284" t="n">
        <v>0</v>
      </c>
      <c r="S2284" s="113" t="n">
        <v>44</v>
      </c>
      <c r="T2284" t="n">
        <v>16</v>
      </c>
      <c r="U2284" t="inlineStr">
        <is>
          <t>LA RUCHE LOGISTIQUE</t>
        </is>
      </c>
      <c r="W2284" s="8">
        <f>IF(C2284&lt;&gt;2,"",IF(S2284="5X","5XK",IF(S2284="5Y","5YK",IF(S2284="6B","6BK",IF(S2284="6C","6CK","")))))</f>
        <v/>
      </c>
      <c r="X2284" s="8">
        <f>IF(S2284="6B",_xlfn.XLOOKUP(H2284,'Zoning 2shop'!A:A,'Zoning 2shop'!B:B),IF(S2284="6C",_xlfn.XLOOKUP(G2284,'Zoning 2shop'!C:C,'Zoning 2shop'!D:D),""))</f>
        <v/>
      </c>
      <c r="Y2284" s="112">
        <f>AB2284/Z2284</f>
        <v/>
      </c>
      <c r="Z2284" s="4">
        <f>T2284</f>
        <v/>
      </c>
      <c r="AA2284" s="4">
        <f>IF(OR(S2284="6C",S2284="6B",S2284="5X",S2284="5Y"),0.08,0.5)</f>
        <v/>
      </c>
      <c r="AB2284" s="4">
        <f>$AG$5/$AG$2*Z2284</f>
        <v/>
      </c>
      <c r="AC2284" s="19">
        <f>Z2284+AA2284</f>
        <v/>
      </c>
      <c r="AD2284" s="8">
        <f>IF(COUNTIF(Catégories!A:A,N2284)=0,"catégorie inconnue",LOOKUP(N2284,Catégories!A:A,Catégories!B:B))</f>
        <v/>
      </c>
      <c r="AE2284" s="21">
        <f>SUM(Z2284:AB2284)</f>
        <v/>
      </c>
    </row>
    <row r="2285" hidden="1" s="101">
      <c r="B2285" t="inlineStr">
        <is>
          <t>13617723</t>
        </is>
      </c>
      <c r="C2285" t="inlineStr">
        <is>
          <t>0</t>
        </is>
      </c>
      <c r="D2285" t="n">
        <v>46157</v>
      </c>
      <c r="E2285" t="inlineStr">
        <is>
          <t>21320</t>
        </is>
      </c>
      <c r="F2285" t="inlineStr">
        <is>
          <t>1219</t>
        </is>
      </c>
      <c r="G2285" t="inlineStr">
        <is>
          <t>FR</t>
        </is>
      </c>
      <c r="H2285" t="inlineStr">
        <is>
          <t>CH</t>
        </is>
      </c>
      <c r="I2285" t="inlineStr">
        <is>
          <t>Visentin Aurelie</t>
        </is>
      </c>
      <c r="J2285" t="inlineStr">
        <is>
          <t>Laruche</t>
        </is>
      </c>
      <c r="K2285" t="inlineStr">
        <is>
          <t>999999</t>
        </is>
      </c>
      <c r="L2285" t="inlineStr">
        <is>
          <t>XW259184295JF</t>
        </is>
      </c>
      <c r="M2285" t="inlineStr">
        <is>
          <t>N</t>
        </is>
      </c>
      <c r="N2285" t="inlineStr">
        <is>
          <t>Supplement Douane Zone C4</t>
        </is>
      </c>
      <c r="O2285" t="inlineStr">
        <is>
          <t>I</t>
        </is>
      </c>
      <c r="Q2285" t="inlineStr">
        <is>
          <t>C4</t>
        </is>
      </c>
      <c r="R2285" t="n">
        <v>0</v>
      </c>
      <c r="S2285" s="113" t="n">
        <v>44</v>
      </c>
      <c r="T2285" t="n">
        <v>20</v>
      </c>
      <c r="U2285" t="inlineStr">
        <is>
          <t>LA RUCHE LOGISTIQUE</t>
        </is>
      </c>
      <c r="W2285" s="8">
        <f>IF(C2285&lt;&gt;2,"",IF(S2285="5X","5XK",IF(S2285="5Y","5YK",IF(S2285="6B","6BK",IF(S2285="6C","6CK","")))))</f>
        <v/>
      </c>
      <c r="X2285" s="8">
        <f>IF(S2285="6B",_xlfn.XLOOKUP(H2285,'Zoning 2shop'!A:A,'Zoning 2shop'!B:B),IF(S2285="6C",_xlfn.XLOOKUP(G2285,'Zoning 2shop'!C:C,'Zoning 2shop'!D:D),""))</f>
        <v/>
      </c>
      <c r="Y2285" s="112">
        <f>AB2285/Z2285</f>
        <v/>
      </c>
      <c r="Z2285" s="4">
        <f>T2285</f>
        <v/>
      </c>
      <c r="AA2285" s="4">
        <f>IF(OR(S2285="6C",S2285="6B",S2285="5X",S2285="5Y"),0.08,0.5)</f>
        <v/>
      </c>
      <c r="AB2285" s="4">
        <f>$AG$5/$AG$2*Z2285</f>
        <v/>
      </c>
      <c r="AC2285" s="19">
        <f>Z2285+AA2285</f>
        <v/>
      </c>
      <c r="AD2285" s="8">
        <f>IF(COUNTIF(Catégories!A:A,N2285)=0,"catégorie inconnue",LOOKUP(N2285,Catégories!A:A,Catégories!B:B))</f>
        <v/>
      </c>
      <c r="AE2285" s="21">
        <f>SUM(Z2285:AB2285)</f>
        <v/>
      </c>
    </row>
    <row r="2286" hidden="1" s="101">
      <c r="B2286" t="inlineStr">
        <is>
          <t>13617723</t>
        </is>
      </c>
      <c r="C2286" t="inlineStr">
        <is>
          <t>0</t>
        </is>
      </c>
      <c r="D2286" t="n">
        <v>46157</v>
      </c>
      <c r="E2286" t="inlineStr">
        <is>
          <t>21320</t>
        </is>
      </c>
      <c r="F2286" t="inlineStr">
        <is>
          <t>8115</t>
        </is>
      </c>
      <c r="G2286" t="inlineStr">
        <is>
          <t>FR</t>
        </is>
      </c>
      <c r="H2286" t="inlineStr">
        <is>
          <t>CH</t>
        </is>
      </c>
      <c r="I2286" t="inlineStr">
        <is>
          <t>Vatanacan Melek</t>
        </is>
      </c>
      <c r="J2286" t="inlineStr">
        <is>
          <t>Laruche</t>
        </is>
      </c>
      <c r="K2286" t="inlineStr">
        <is>
          <t>999999</t>
        </is>
      </c>
      <c r="L2286" t="inlineStr">
        <is>
          <t>XW259325634JF</t>
        </is>
      </c>
      <c r="M2286" t="inlineStr">
        <is>
          <t>N</t>
        </is>
      </c>
      <c r="N2286" t="inlineStr">
        <is>
          <t>Transport</t>
        </is>
      </c>
      <c r="O2286" t="inlineStr">
        <is>
          <t>I</t>
        </is>
      </c>
      <c r="P2286" t="inlineStr">
        <is>
          <t>S</t>
        </is>
      </c>
      <c r="Q2286" t="inlineStr">
        <is>
          <t>C4</t>
        </is>
      </c>
      <c r="R2286" t="n">
        <v>3.6</v>
      </c>
      <c r="S2286" s="113" t="n">
        <v>44</v>
      </c>
      <c r="T2286" t="n">
        <v>8.789999999999999</v>
      </c>
      <c r="U2286" t="inlineStr">
        <is>
          <t>LA RUCHE LOGISTIQUE</t>
        </is>
      </c>
      <c r="W2286" s="8">
        <f>IF(C2286&lt;&gt;2,"",IF(S2286="5X","5XK",IF(S2286="5Y","5YK",IF(S2286="6B","6BK",IF(S2286="6C","6CK","")))))</f>
        <v/>
      </c>
      <c r="X2286" s="8">
        <f>IF(S2286="6B",_xlfn.XLOOKUP(H2286,'Zoning 2shop'!A:A,'Zoning 2shop'!B:B),IF(S2286="6C",_xlfn.XLOOKUP(G2286,'Zoning 2shop'!C:C,'Zoning 2shop'!D:D),""))</f>
        <v/>
      </c>
      <c r="Y2286" s="112">
        <f>AB2286/Z2286</f>
        <v/>
      </c>
      <c r="Z2286" s="4">
        <f>T2286</f>
        <v/>
      </c>
      <c r="AA2286" s="4">
        <f>IF(OR(S2286="6C",S2286="6B",S2286="5X",S2286="5Y"),0.08,0.5)</f>
        <v/>
      </c>
      <c r="AB2286" s="4">
        <f>$AG$5/$AG$2*Z2286</f>
        <v/>
      </c>
      <c r="AC2286" s="19">
        <f>Z2286+AA2286</f>
        <v/>
      </c>
      <c r="AD2286" s="8">
        <f>IF(COUNTIF(Catégories!A:A,N2286)=0,"catégorie inconnue",LOOKUP(N2286,Catégories!A:A,Catégories!B:B))</f>
        <v/>
      </c>
      <c r="AE2286" s="21">
        <f>SUM(Z2286:AB2286)</f>
        <v/>
      </c>
    </row>
    <row r="2287" hidden="1" s="101">
      <c r="B2287" t="inlineStr">
        <is>
          <t>13617723</t>
        </is>
      </c>
      <c r="C2287" t="inlineStr">
        <is>
          <t>0</t>
        </is>
      </c>
      <c r="D2287" t="n">
        <v>46157</v>
      </c>
      <c r="E2287" t="inlineStr">
        <is>
          <t>21320</t>
        </is>
      </c>
      <c r="F2287" t="inlineStr">
        <is>
          <t>8115</t>
        </is>
      </c>
      <c r="G2287" t="inlineStr">
        <is>
          <t>FR</t>
        </is>
      </c>
      <c r="H2287" t="inlineStr">
        <is>
          <t>CH</t>
        </is>
      </c>
      <c r="I2287" t="inlineStr">
        <is>
          <t>Vatanacan Melek</t>
        </is>
      </c>
      <c r="J2287" t="inlineStr">
        <is>
          <t>Laruche</t>
        </is>
      </c>
      <c r="K2287" t="inlineStr">
        <is>
          <t>999999</t>
        </is>
      </c>
      <c r="L2287" t="inlineStr">
        <is>
          <t>XW259325634JF</t>
        </is>
      </c>
      <c r="M2287" t="inlineStr">
        <is>
          <t>N</t>
        </is>
      </c>
      <c r="N2287" t="inlineStr">
        <is>
          <t>Supplement Douane Zone C4</t>
        </is>
      </c>
      <c r="O2287" t="inlineStr">
        <is>
          <t>I</t>
        </is>
      </c>
      <c r="Q2287" t="inlineStr">
        <is>
          <t>C4</t>
        </is>
      </c>
      <c r="R2287" t="n">
        <v>0</v>
      </c>
      <c r="S2287" s="113" t="n">
        <v>44</v>
      </c>
      <c r="T2287" t="n">
        <v>20</v>
      </c>
      <c r="U2287" t="inlineStr">
        <is>
          <t>LA RUCHE LOGISTIQUE</t>
        </is>
      </c>
      <c r="W2287" s="8">
        <f>IF(C2287&lt;&gt;2,"",IF(S2287="5X","5XK",IF(S2287="5Y","5YK",IF(S2287="6B","6BK",IF(S2287="6C","6CK","")))))</f>
        <v/>
      </c>
      <c r="X2287" s="8">
        <f>IF(S2287="6B",_xlfn.XLOOKUP(H2287,'Zoning 2shop'!A:A,'Zoning 2shop'!B:B),IF(S2287="6C",_xlfn.XLOOKUP(G2287,'Zoning 2shop'!C:C,'Zoning 2shop'!D:D),""))</f>
        <v/>
      </c>
      <c r="Y2287" s="112">
        <f>AB2287/Z2287</f>
        <v/>
      </c>
      <c r="Z2287" s="4">
        <f>T2287</f>
        <v/>
      </c>
      <c r="AA2287" s="4">
        <f>IF(OR(S2287="6C",S2287="6B",S2287="5X",S2287="5Y"),0.08,0.5)</f>
        <v/>
      </c>
      <c r="AB2287" s="4">
        <f>$AG$5/$AG$2*Z2287</f>
        <v/>
      </c>
      <c r="AC2287" s="19">
        <f>Z2287+AA2287</f>
        <v/>
      </c>
      <c r="AD2287" s="8">
        <f>IF(COUNTIF(Catégories!A:A,N2287)=0,"catégorie inconnue",LOOKUP(N2287,Catégories!A:A,Catégories!B:B))</f>
        <v/>
      </c>
      <c r="AE2287" s="21">
        <f>SUM(Z2287:AB2287)</f>
        <v/>
      </c>
    </row>
    <row r="2288" hidden="1" s="101">
      <c r="B2288" t="inlineStr">
        <is>
          <t>13617723</t>
        </is>
      </c>
      <c r="C2288" t="inlineStr">
        <is>
          <t>0</t>
        </is>
      </c>
      <c r="D2288" t="n">
        <v>46157</v>
      </c>
      <c r="E2288" t="inlineStr">
        <is>
          <t>21320</t>
        </is>
      </c>
      <c r="F2288" t="inlineStr">
        <is>
          <t>14569</t>
        </is>
      </c>
      <c r="G2288" t="inlineStr">
        <is>
          <t>FR</t>
        </is>
      </c>
      <c r="H2288" t="inlineStr">
        <is>
          <t>GR</t>
        </is>
      </c>
      <c r="I2288" t="inlineStr">
        <is>
          <t>Sovolou Shoshana</t>
        </is>
      </c>
      <c r="J2288" t="inlineStr">
        <is>
          <t>Laruche</t>
        </is>
      </c>
      <c r="K2288" t="inlineStr">
        <is>
          <t>999999</t>
        </is>
      </c>
      <c r="L2288" t="inlineStr">
        <is>
          <t>XW259426536JF</t>
        </is>
      </c>
      <c r="M2288" t="inlineStr">
        <is>
          <t>N</t>
        </is>
      </c>
      <c r="N2288" t="inlineStr">
        <is>
          <t>Transport</t>
        </is>
      </c>
      <c r="O2288" t="inlineStr">
        <is>
          <t>N</t>
        </is>
      </c>
      <c r="P2288" t="inlineStr">
        <is>
          <t>S</t>
        </is>
      </c>
      <c r="Q2288" t="inlineStr">
        <is>
          <t>C2</t>
        </is>
      </c>
      <c r="R2288" t="n">
        <v>7.254</v>
      </c>
      <c r="S2288" s="113" t="n">
        <v>44</v>
      </c>
      <c r="T2288" t="n">
        <v>15.94</v>
      </c>
      <c r="U2288" t="inlineStr">
        <is>
          <t>LA RUCHE LOGISTIQUE</t>
        </is>
      </c>
      <c r="W2288" s="8">
        <f>IF(C2288&lt;&gt;2,"",IF(S2288="5X","5XK",IF(S2288="5Y","5YK",IF(S2288="6B","6BK",IF(S2288="6C","6CK","")))))</f>
        <v/>
      </c>
      <c r="X2288" s="8">
        <f>IF(S2288="6B",_xlfn.XLOOKUP(H2288,'Zoning 2shop'!A:A,'Zoning 2shop'!B:B),IF(S2288="6C",_xlfn.XLOOKUP(G2288,'Zoning 2shop'!C:C,'Zoning 2shop'!D:D),""))</f>
        <v/>
      </c>
      <c r="Y2288" s="112">
        <f>AB2288/Z2288</f>
        <v/>
      </c>
      <c r="Z2288" s="4">
        <f>T2288</f>
        <v/>
      </c>
      <c r="AA2288" s="4">
        <f>IF(OR(S2288="6C",S2288="6B",S2288="5X",S2288="5Y"),0.08,0.5)</f>
        <v/>
      </c>
      <c r="AB2288" s="4">
        <f>$AG$5/$AG$2*Z2288</f>
        <v/>
      </c>
      <c r="AC2288" s="19">
        <f>Z2288+AA2288</f>
        <v/>
      </c>
      <c r="AD2288" s="8">
        <f>IF(COUNTIF(Catégories!A:A,N2288)=0,"catégorie inconnue",LOOKUP(N2288,Catégories!A:A,Catégories!B:B))</f>
        <v/>
      </c>
      <c r="AE2288" s="21">
        <f>SUM(Z2288:AB2288)</f>
        <v/>
      </c>
    </row>
    <row r="2289" hidden="1" s="101">
      <c r="B2289" t="inlineStr">
        <is>
          <t>13617723</t>
        </is>
      </c>
      <c r="C2289" t="inlineStr">
        <is>
          <t>0</t>
        </is>
      </c>
      <c r="D2289" t="n">
        <v>46157</v>
      </c>
      <c r="E2289" t="inlineStr">
        <is>
          <t>21320</t>
        </is>
      </c>
      <c r="F2289" t="inlineStr">
        <is>
          <t>1752</t>
        </is>
      </c>
      <c r="G2289" t="inlineStr">
        <is>
          <t>FR</t>
        </is>
      </c>
      <c r="H2289" t="inlineStr">
        <is>
          <t>CH</t>
        </is>
      </c>
      <c r="I2289" t="inlineStr">
        <is>
          <t>Sarl Rosae</t>
        </is>
      </c>
      <c r="J2289" t="inlineStr">
        <is>
          <t>Laruche</t>
        </is>
      </c>
      <c r="K2289" t="inlineStr">
        <is>
          <t>999999</t>
        </is>
      </c>
      <c r="L2289" t="inlineStr">
        <is>
          <t>XW259442613JF</t>
        </is>
      </c>
      <c r="M2289" t="inlineStr">
        <is>
          <t>N</t>
        </is>
      </c>
      <c r="N2289" t="inlineStr">
        <is>
          <t>Transport</t>
        </is>
      </c>
      <c r="O2289" t="inlineStr">
        <is>
          <t>I</t>
        </is>
      </c>
      <c r="P2289" t="inlineStr">
        <is>
          <t>S</t>
        </is>
      </c>
      <c r="Q2289" t="inlineStr">
        <is>
          <t>C4</t>
        </is>
      </c>
      <c r="R2289" t="n">
        <v>3.6</v>
      </c>
      <c r="S2289" s="113" t="n">
        <v>44</v>
      </c>
      <c r="T2289" t="n">
        <v>8.789999999999999</v>
      </c>
      <c r="U2289" t="inlineStr">
        <is>
          <t>LA RUCHE LOGISTIQUE</t>
        </is>
      </c>
      <c r="W2289" s="8">
        <f>IF(C2289&lt;&gt;2,"",IF(S2289="5X","5XK",IF(S2289="5Y","5YK",IF(S2289="6B","6BK",IF(S2289="6C","6CK","")))))</f>
        <v/>
      </c>
      <c r="X2289" s="8">
        <f>IF(S2289="6B",_xlfn.XLOOKUP(H2289,'Zoning 2shop'!A:A,'Zoning 2shop'!B:B),IF(S2289="6C",_xlfn.XLOOKUP(G2289,'Zoning 2shop'!C:C,'Zoning 2shop'!D:D),""))</f>
        <v/>
      </c>
      <c r="Y2289" s="112">
        <f>AB2289/Z2289</f>
        <v/>
      </c>
      <c r="Z2289" s="4">
        <f>T2289</f>
        <v/>
      </c>
      <c r="AA2289" s="4">
        <f>IF(OR(S2289="6C",S2289="6B",S2289="5X",S2289="5Y"),0.08,0.5)</f>
        <v/>
      </c>
      <c r="AB2289" s="4">
        <f>$AG$5/$AG$2*Z2289</f>
        <v/>
      </c>
      <c r="AC2289" s="19">
        <f>Z2289+AA2289</f>
        <v/>
      </c>
      <c r="AD2289" s="8">
        <f>IF(COUNTIF(Catégories!A:A,N2289)=0,"catégorie inconnue",LOOKUP(N2289,Catégories!A:A,Catégories!B:B))</f>
        <v/>
      </c>
      <c r="AE2289" s="21">
        <f>SUM(Z2289:AB2289)</f>
        <v/>
      </c>
    </row>
    <row r="2290" hidden="1" s="101">
      <c r="B2290" t="inlineStr">
        <is>
          <t>13617723</t>
        </is>
      </c>
      <c r="C2290" t="inlineStr">
        <is>
          <t>0</t>
        </is>
      </c>
      <c r="D2290" t="n">
        <v>46157</v>
      </c>
      <c r="E2290" t="inlineStr">
        <is>
          <t>21320</t>
        </is>
      </c>
      <c r="F2290" t="inlineStr">
        <is>
          <t>1752</t>
        </is>
      </c>
      <c r="G2290" t="inlineStr">
        <is>
          <t>FR</t>
        </is>
      </c>
      <c r="H2290" t="inlineStr">
        <is>
          <t>CH</t>
        </is>
      </c>
      <c r="I2290" t="inlineStr">
        <is>
          <t>Sarl Rosae</t>
        </is>
      </c>
      <c r="J2290" t="inlineStr">
        <is>
          <t>Laruche</t>
        </is>
      </c>
      <c r="K2290" t="inlineStr">
        <is>
          <t>999999</t>
        </is>
      </c>
      <c r="L2290" t="inlineStr">
        <is>
          <t>XW259442613JF</t>
        </is>
      </c>
      <c r="M2290" t="inlineStr">
        <is>
          <t>N</t>
        </is>
      </c>
      <c r="N2290" t="inlineStr">
        <is>
          <t>Supplement Douane Zone C4</t>
        </is>
      </c>
      <c r="O2290" t="inlineStr">
        <is>
          <t>I</t>
        </is>
      </c>
      <c r="Q2290" t="inlineStr">
        <is>
          <t>C4</t>
        </is>
      </c>
      <c r="R2290" t="n">
        <v>0</v>
      </c>
      <c r="S2290" s="113" t="n">
        <v>44</v>
      </c>
      <c r="T2290" t="n">
        <v>20</v>
      </c>
      <c r="U2290" t="inlineStr">
        <is>
          <t>LA RUCHE LOGISTIQUE</t>
        </is>
      </c>
      <c r="W2290" s="8">
        <f>IF(C2290&lt;&gt;2,"",IF(S2290="5X","5XK",IF(S2290="5Y","5YK",IF(S2290="6B","6BK",IF(S2290="6C","6CK","")))))</f>
        <v/>
      </c>
      <c r="X2290" s="8">
        <f>IF(S2290="6B",_xlfn.XLOOKUP(H2290,'Zoning 2shop'!A:A,'Zoning 2shop'!B:B),IF(S2290="6C",_xlfn.XLOOKUP(G2290,'Zoning 2shop'!C:C,'Zoning 2shop'!D:D),""))</f>
        <v/>
      </c>
      <c r="Y2290" s="112">
        <f>AB2290/Z2290</f>
        <v/>
      </c>
      <c r="Z2290" s="4">
        <f>T2290</f>
        <v/>
      </c>
      <c r="AA2290" s="4">
        <f>IF(OR(S2290="6C",S2290="6B",S2290="5X",S2290="5Y"),0.08,0.5)</f>
        <v/>
      </c>
      <c r="AB2290" s="4">
        <f>$AG$5/$AG$2*Z2290</f>
        <v/>
      </c>
      <c r="AC2290" s="19">
        <f>Z2290+AA2290</f>
        <v/>
      </c>
      <c r="AD2290" s="8">
        <f>IF(COUNTIF(Catégories!A:A,N2290)=0,"catégorie inconnue",LOOKUP(N2290,Catégories!A:A,Catégories!B:B))</f>
        <v/>
      </c>
      <c r="AE2290" s="21">
        <f>SUM(Z2290:AB2290)</f>
        <v/>
      </c>
    </row>
    <row r="2291" hidden="1" s="101">
      <c r="B2291" t="inlineStr">
        <is>
          <t>13617723</t>
        </is>
      </c>
      <c r="C2291" t="inlineStr">
        <is>
          <t>0</t>
        </is>
      </c>
      <c r="D2291" t="n">
        <v>46157</v>
      </c>
      <c r="E2291" t="inlineStr">
        <is>
          <t>21320</t>
        </is>
      </c>
      <c r="F2291" t="inlineStr">
        <is>
          <t>2740</t>
        </is>
      </c>
      <c r="G2291" t="inlineStr">
        <is>
          <t>FR</t>
        </is>
      </c>
      <c r="H2291" t="inlineStr">
        <is>
          <t>CH</t>
        </is>
      </c>
      <c r="I2291" t="inlineStr">
        <is>
          <t>Dianez Agnes</t>
        </is>
      </c>
      <c r="J2291" t="inlineStr">
        <is>
          <t>Laruche</t>
        </is>
      </c>
      <c r="K2291" t="inlineStr">
        <is>
          <t>999999</t>
        </is>
      </c>
      <c r="L2291" t="inlineStr">
        <is>
          <t>XW259445209JF</t>
        </is>
      </c>
      <c r="M2291" t="inlineStr">
        <is>
          <t>N</t>
        </is>
      </c>
      <c r="N2291" t="inlineStr">
        <is>
          <t>Transport</t>
        </is>
      </c>
      <c r="O2291" t="inlineStr">
        <is>
          <t>I</t>
        </is>
      </c>
      <c r="P2291" t="inlineStr">
        <is>
          <t>S</t>
        </is>
      </c>
      <c r="Q2291" t="inlineStr">
        <is>
          <t>C4</t>
        </is>
      </c>
      <c r="R2291" t="n">
        <v>0.945</v>
      </c>
      <c r="S2291" s="113" t="n">
        <v>44</v>
      </c>
      <c r="T2291" t="n">
        <v>7.11</v>
      </c>
      <c r="U2291" t="inlineStr">
        <is>
          <t>LA RUCHE LOGISTIQUE</t>
        </is>
      </c>
      <c r="W2291" s="8">
        <f>IF(C2291&lt;&gt;2,"",IF(S2291="5X","5XK",IF(S2291="5Y","5YK",IF(S2291="6B","6BK",IF(S2291="6C","6CK","")))))</f>
        <v/>
      </c>
      <c r="X2291" s="8">
        <f>IF(S2291="6B",_xlfn.XLOOKUP(H2291,'Zoning 2shop'!A:A,'Zoning 2shop'!B:B),IF(S2291="6C",_xlfn.XLOOKUP(G2291,'Zoning 2shop'!C:C,'Zoning 2shop'!D:D),""))</f>
        <v/>
      </c>
      <c r="Y2291" s="112">
        <f>AB2291/Z2291</f>
        <v/>
      </c>
      <c r="Z2291" s="4">
        <f>T2291</f>
        <v/>
      </c>
      <c r="AA2291" s="4">
        <f>IF(OR(S2291="6C",S2291="6B",S2291="5X",S2291="5Y"),0.08,0.5)</f>
        <v/>
      </c>
      <c r="AB2291" s="4">
        <f>$AG$5/$AG$2*Z2291</f>
        <v/>
      </c>
      <c r="AC2291" s="19">
        <f>Z2291+AA2291</f>
        <v/>
      </c>
      <c r="AD2291" s="8">
        <f>IF(COUNTIF(Catégories!A:A,N2291)=0,"catégorie inconnue",LOOKUP(N2291,Catégories!A:A,Catégories!B:B))</f>
        <v/>
      </c>
      <c r="AE2291" s="21">
        <f>SUM(Z2291:AB2291)</f>
        <v/>
      </c>
    </row>
    <row r="2292" hidden="1" s="101">
      <c r="B2292" t="inlineStr">
        <is>
          <t>13617723</t>
        </is>
      </c>
      <c r="C2292" t="inlineStr">
        <is>
          <t>0</t>
        </is>
      </c>
      <c r="D2292" t="n">
        <v>46157</v>
      </c>
      <c r="E2292" t="inlineStr">
        <is>
          <t>21320</t>
        </is>
      </c>
      <c r="F2292" t="inlineStr">
        <is>
          <t>2740</t>
        </is>
      </c>
      <c r="G2292" t="inlineStr">
        <is>
          <t>FR</t>
        </is>
      </c>
      <c r="H2292" t="inlineStr">
        <is>
          <t>CH</t>
        </is>
      </c>
      <c r="I2292" t="inlineStr">
        <is>
          <t>Dianez Agnes</t>
        </is>
      </c>
      <c r="J2292" t="inlineStr">
        <is>
          <t>Laruche</t>
        </is>
      </c>
      <c r="K2292" t="inlineStr">
        <is>
          <t>999999</t>
        </is>
      </c>
      <c r="L2292" t="inlineStr">
        <is>
          <t>XW259445209JF</t>
        </is>
      </c>
      <c r="M2292" t="inlineStr">
        <is>
          <t>N</t>
        </is>
      </c>
      <c r="N2292" t="inlineStr">
        <is>
          <t>Supplement Douane Zone C4</t>
        </is>
      </c>
      <c r="O2292" t="inlineStr">
        <is>
          <t>I</t>
        </is>
      </c>
      <c r="Q2292" t="inlineStr">
        <is>
          <t>C4</t>
        </is>
      </c>
      <c r="R2292" t="n">
        <v>0</v>
      </c>
      <c r="S2292" s="113" t="n">
        <v>44</v>
      </c>
      <c r="T2292" t="n">
        <v>20</v>
      </c>
      <c r="U2292" t="inlineStr">
        <is>
          <t>LA RUCHE LOGISTIQUE</t>
        </is>
      </c>
      <c r="W2292" s="8">
        <f>IF(C2292&lt;&gt;2,"",IF(S2292="5X","5XK",IF(S2292="5Y","5YK",IF(S2292="6B","6BK",IF(S2292="6C","6CK","")))))</f>
        <v/>
      </c>
      <c r="X2292" s="8">
        <f>IF(S2292="6B",_xlfn.XLOOKUP(H2292,'Zoning 2shop'!A:A,'Zoning 2shop'!B:B),IF(S2292="6C",_xlfn.XLOOKUP(G2292,'Zoning 2shop'!C:C,'Zoning 2shop'!D:D),""))</f>
        <v/>
      </c>
      <c r="Y2292" s="112">
        <f>AB2292/Z2292</f>
        <v/>
      </c>
      <c r="Z2292" s="4">
        <f>T2292</f>
        <v/>
      </c>
      <c r="AA2292" s="4">
        <f>IF(OR(S2292="6C",S2292="6B",S2292="5X",S2292="5Y"),0.08,0.5)</f>
        <v/>
      </c>
      <c r="AB2292" s="4">
        <f>$AG$5/$AG$2*Z2292</f>
        <v/>
      </c>
      <c r="AC2292" s="19">
        <f>Z2292+AA2292</f>
        <v/>
      </c>
      <c r="AD2292" s="8">
        <f>IF(COUNTIF(Catégories!A:A,N2292)=0,"catégorie inconnue",LOOKUP(N2292,Catégories!A:A,Catégories!B:B))</f>
        <v/>
      </c>
      <c r="AE2292" s="21">
        <f>SUM(Z2292:AB2292)</f>
        <v/>
      </c>
    </row>
    <row r="2293" hidden="1" s="101">
      <c r="B2293" t="inlineStr">
        <is>
          <t>13617723</t>
        </is>
      </c>
      <c r="C2293" t="inlineStr">
        <is>
          <t>0</t>
        </is>
      </c>
      <c r="D2293" t="n">
        <v>46160</v>
      </c>
      <c r="E2293" t="inlineStr">
        <is>
          <t>21320</t>
        </is>
      </c>
      <c r="F2293" t="inlineStr">
        <is>
          <t>4410</t>
        </is>
      </c>
      <c r="G2293" t="inlineStr">
        <is>
          <t>FR</t>
        </is>
      </c>
      <c r="H2293" t="inlineStr">
        <is>
          <t>CH</t>
        </is>
      </c>
      <c r="I2293" t="inlineStr">
        <is>
          <t>Cavegn Corinne</t>
        </is>
      </c>
      <c r="J2293" t="inlineStr">
        <is>
          <t>Laruche</t>
        </is>
      </c>
      <c r="K2293" t="inlineStr">
        <is>
          <t>999999</t>
        </is>
      </c>
      <c r="L2293" t="inlineStr">
        <is>
          <t>XW260643250JF</t>
        </is>
      </c>
      <c r="M2293" t="inlineStr">
        <is>
          <t>N</t>
        </is>
      </c>
      <c r="N2293" t="inlineStr">
        <is>
          <t>Transport</t>
        </is>
      </c>
      <c r="O2293" t="inlineStr">
        <is>
          <t>I</t>
        </is>
      </c>
      <c r="P2293" t="inlineStr">
        <is>
          <t>S</t>
        </is>
      </c>
      <c r="Q2293" t="inlineStr">
        <is>
          <t>C4</t>
        </is>
      </c>
      <c r="R2293" t="n">
        <v>2.944</v>
      </c>
      <c r="S2293" s="113" t="n">
        <v>44</v>
      </c>
      <c r="T2293" t="n">
        <v>8.23</v>
      </c>
      <c r="U2293" t="inlineStr">
        <is>
          <t>LA RUCHE LOGISTIQUE</t>
        </is>
      </c>
      <c r="W2293" s="8">
        <f>IF(C2293&lt;&gt;2,"",IF(S2293="5X","5XK",IF(S2293="5Y","5YK",IF(S2293="6B","6BK",IF(S2293="6C","6CK","")))))</f>
        <v/>
      </c>
      <c r="X2293" s="8">
        <f>IF(S2293="6B",_xlfn.XLOOKUP(H2293,'Zoning 2shop'!A:A,'Zoning 2shop'!B:B),IF(S2293="6C",_xlfn.XLOOKUP(G2293,'Zoning 2shop'!C:C,'Zoning 2shop'!D:D),""))</f>
        <v/>
      </c>
      <c r="Y2293" s="112">
        <f>AB2293/Z2293</f>
        <v/>
      </c>
      <c r="Z2293" s="4">
        <f>T2293</f>
        <v/>
      </c>
      <c r="AA2293" s="4">
        <f>IF(OR(S2293="6C",S2293="6B",S2293="5X",S2293="5Y"),0.08,0.5)</f>
        <v/>
      </c>
      <c r="AB2293" s="4">
        <f>$AG$5/$AG$2*Z2293</f>
        <v/>
      </c>
      <c r="AC2293" s="19">
        <f>Z2293+AA2293</f>
        <v/>
      </c>
      <c r="AD2293" s="8">
        <f>IF(COUNTIF(Catégories!A:A,N2293)=0,"catégorie inconnue",LOOKUP(N2293,Catégories!A:A,Catégories!B:B))</f>
        <v/>
      </c>
      <c r="AE2293" s="21">
        <f>SUM(Z2293:AB2293)</f>
        <v/>
      </c>
    </row>
    <row r="2294" hidden="1" s="101">
      <c r="B2294" t="inlineStr">
        <is>
          <t>13617723</t>
        </is>
      </c>
      <c r="C2294" t="inlineStr">
        <is>
          <t>0</t>
        </is>
      </c>
      <c r="D2294" t="n">
        <v>46160</v>
      </c>
      <c r="E2294" t="inlineStr">
        <is>
          <t>21320</t>
        </is>
      </c>
      <c r="F2294" t="inlineStr">
        <is>
          <t>4410</t>
        </is>
      </c>
      <c r="G2294" t="inlineStr">
        <is>
          <t>FR</t>
        </is>
      </c>
      <c r="H2294" t="inlineStr">
        <is>
          <t>CH</t>
        </is>
      </c>
      <c r="I2294" t="inlineStr">
        <is>
          <t>Cavegn Corinne</t>
        </is>
      </c>
      <c r="J2294" t="inlineStr">
        <is>
          <t>Laruche</t>
        </is>
      </c>
      <c r="K2294" t="inlineStr">
        <is>
          <t>999999</t>
        </is>
      </c>
      <c r="L2294" t="inlineStr">
        <is>
          <t>XW260643250JF</t>
        </is>
      </c>
      <c r="M2294" t="inlineStr">
        <is>
          <t>N</t>
        </is>
      </c>
      <c r="N2294" t="inlineStr">
        <is>
          <t>Supplement Douane Zone C4</t>
        </is>
      </c>
      <c r="O2294" t="inlineStr">
        <is>
          <t>I</t>
        </is>
      </c>
      <c r="Q2294" t="inlineStr">
        <is>
          <t>C4</t>
        </is>
      </c>
      <c r="R2294" t="n">
        <v>0</v>
      </c>
      <c r="S2294" s="113" t="n">
        <v>44</v>
      </c>
      <c r="T2294" t="n">
        <v>20</v>
      </c>
      <c r="U2294" t="inlineStr">
        <is>
          <t>LA RUCHE LOGISTIQUE</t>
        </is>
      </c>
      <c r="W2294" s="8">
        <f>IF(C2294&lt;&gt;2,"",IF(S2294="5X","5XK",IF(S2294="5Y","5YK",IF(S2294="6B","6BK",IF(S2294="6C","6CK","")))))</f>
        <v/>
      </c>
      <c r="X2294" s="8">
        <f>IF(S2294="6B",_xlfn.XLOOKUP(H2294,'Zoning 2shop'!A:A,'Zoning 2shop'!B:B),IF(S2294="6C",_xlfn.XLOOKUP(G2294,'Zoning 2shop'!C:C,'Zoning 2shop'!D:D),""))</f>
        <v/>
      </c>
      <c r="Y2294" s="112">
        <f>AB2294/Z2294</f>
        <v/>
      </c>
      <c r="Z2294" s="4">
        <f>T2294</f>
        <v/>
      </c>
      <c r="AA2294" s="4">
        <f>IF(OR(S2294="6C",S2294="6B",S2294="5X",S2294="5Y"),0.08,0.5)</f>
        <v/>
      </c>
      <c r="AB2294" s="4">
        <f>$AG$5/$AG$2*Z2294</f>
        <v/>
      </c>
      <c r="AC2294" s="19">
        <f>Z2294+AA2294</f>
        <v/>
      </c>
      <c r="AD2294" s="8">
        <f>IF(COUNTIF(Catégories!A:A,N2294)=0,"catégorie inconnue",LOOKUP(N2294,Catégories!A:A,Catégories!B:B))</f>
        <v/>
      </c>
      <c r="AE2294" s="21">
        <f>SUM(Z2294:AB2294)</f>
        <v/>
      </c>
    </row>
    <row r="2295" hidden="1" s="101">
      <c r="B2295" t="inlineStr">
        <is>
          <t>13617723</t>
        </is>
      </c>
      <c r="C2295" t="inlineStr">
        <is>
          <t>0</t>
        </is>
      </c>
      <c r="D2295" t="n">
        <v>46160</v>
      </c>
      <c r="E2295" t="inlineStr">
        <is>
          <t>21320</t>
        </is>
      </c>
      <c r="F2295" t="inlineStr">
        <is>
          <t>1934</t>
        </is>
      </c>
      <c r="G2295" t="inlineStr">
        <is>
          <t>FR</t>
        </is>
      </c>
      <c r="H2295" t="inlineStr">
        <is>
          <t>CH</t>
        </is>
      </c>
      <c r="I2295" t="inlineStr">
        <is>
          <t>Deleglise Jean-Marc</t>
        </is>
      </c>
      <c r="J2295" t="inlineStr">
        <is>
          <t>Laruche</t>
        </is>
      </c>
      <c r="K2295" t="inlineStr">
        <is>
          <t>999999</t>
        </is>
      </c>
      <c r="L2295" t="inlineStr">
        <is>
          <t>XW260652910JF</t>
        </is>
      </c>
      <c r="M2295" t="inlineStr">
        <is>
          <t>N</t>
        </is>
      </c>
      <c r="N2295" t="inlineStr">
        <is>
          <t>Transport</t>
        </is>
      </c>
      <c r="O2295" t="inlineStr">
        <is>
          <t>I</t>
        </is>
      </c>
      <c r="P2295" t="inlineStr">
        <is>
          <t>S</t>
        </is>
      </c>
      <c r="Q2295" t="inlineStr">
        <is>
          <t>C4</t>
        </is>
      </c>
      <c r="R2295" t="n">
        <v>1.44</v>
      </c>
      <c r="S2295" s="113" t="n">
        <v>44</v>
      </c>
      <c r="T2295" t="n">
        <v>7.67</v>
      </c>
      <c r="U2295" t="inlineStr">
        <is>
          <t>LA RUCHE LOGISTIQUE</t>
        </is>
      </c>
      <c r="W2295" s="8">
        <f>IF(C2295&lt;&gt;2,"",IF(S2295="5X","5XK",IF(S2295="5Y","5YK",IF(S2295="6B","6BK",IF(S2295="6C","6CK","")))))</f>
        <v/>
      </c>
      <c r="X2295" s="8">
        <f>IF(S2295="6B",_xlfn.XLOOKUP(H2295,'Zoning 2shop'!A:A,'Zoning 2shop'!B:B),IF(S2295="6C",_xlfn.XLOOKUP(G2295,'Zoning 2shop'!C:C,'Zoning 2shop'!D:D),""))</f>
        <v/>
      </c>
      <c r="Y2295" s="112">
        <f>AB2295/Z2295</f>
        <v/>
      </c>
      <c r="Z2295" s="4">
        <f>T2295</f>
        <v/>
      </c>
      <c r="AA2295" s="4">
        <f>IF(OR(S2295="6C",S2295="6B",S2295="5X",S2295="5Y"),0.08,0.5)</f>
        <v/>
      </c>
      <c r="AB2295" s="4">
        <f>$AG$5/$AG$2*Z2295</f>
        <v/>
      </c>
      <c r="AC2295" s="19">
        <f>Z2295+AA2295</f>
        <v/>
      </c>
      <c r="AD2295" s="8">
        <f>IF(COUNTIF(Catégories!A:A,N2295)=0,"catégorie inconnue",LOOKUP(N2295,Catégories!A:A,Catégories!B:B))</f>
        <v/>
      </c>
      <c r="AE2295" s="21">
        <f>SUM(Z2295:AB2295)</f>
        <v/>
      </c>
    </row>
    <row r="2296" hidden="1" s="101">
      <c r="B2296" t="inlineStr">
        <is>
          <t>13617723</t>
        </is>
      </c>
      <c r="C2296" t="inlineStr">
        <is>
          <t>0</t>
        </is>
      </c>
      <c r="D2296" t="n">
        <v>46160</v>
      </c>
      <c r="E2296" t="inlineStr">
        <is>
          <t>21320</t>
        </is>
      </c>
      <c r="F2296" t="inlineStr">
        <is>
          <t>1934</t>
        </is>
      </c>
      <c r="G2296" t="inlineStr">
        <is>
          <t>FR</t>
        </is>
      </c>
      <c r="H2296" t="inlineStr">
        <is>
          <t>CH</t>
        </is>
      </c>
      <c r="I2296" t="inlineStr">
        <is>
          <t>Deleglise Jean-Marc</t>
        </is>
      </c>
      <c r="J2296" t="inlineStr">
        <is>
          <t>Laruche</t>
        </is>
      </c>
      <c r="K2296" t="inlineStr">
        <is>
          <t>999999</t>
        </is>
      </c>
      <c r="L2296" t="inlineStr">
        <is>
          <t>XW260652910JF</t>
        </is>
      </c>
      <c r="M2296" t="inlineStr">
        <is>
          <t>N</t>
        </is>
      </c>
      <c r="N2296" t="inlineStr">
        <is>
          <t>Traitement SAV complémentaire</t>
        </is>
      </c>
      <c r="O2296" t="inlineStr">
        <is>
          <t>I</t>
        </is>
      </c>
      <c r="Q2296" t="inlineStr">
        <is>
          <t>C4</t>
        </is>
      </c>
      <c r="R2296" t="n">
        <v>0</v>
      </c>
      <c r="S2296" s="113" t="n">
        <v>44</v>
      </c>
      <c r="T2296" t="n">
        <v>16</v>
      </c>
      <c r="U2296" t="inlineStr">
        <is>
          <t>LA RUCHE LOGISTIQUE</t>
        </is>
      </c>
      <c r="W2296" s="8">
        <f>IF(C2296&lt;&gt;2,"",IF(S2296="5X","5XK",IF(S2296="5Y","5YK",IF(S2296="6B","6BK",IF(S2296="6C","6CK","")))))</f>
        <v/>
      </c>
      <c r="X2296" s="8">
        <f>IF(S2296="6B",_xlfn.XLOOKUP(H2296,'Zoning 2shop'!A:A,'Zoning 2shop'!B:B),IF(S2296="6C",_xlfn.XLOOKUP(G2296,'Zoning 2shop'!C:C,'Zoning 2shop'!D:D),""))</f>
        <v/>
      </c>
      <c r="Y2296" s="112">
        <f>AB2296/Z2296</f>
        <v/>
      </c>
      <c r="Z2296" s="4">
        <f>T2296</f>
        <v/>
      </c>
      <c r="AA2296" s="4">
        <f>IF(OR(S2296="6C",S2296="6B",S2296="5X",S2296="5Y"),0.08,0.5)</f>
        <v/>
      </c>
      <c r="AB2296" s="4">
        <f>$AG$5/$AG$2*Z2296</f>
        <v/>
      </c>
      <c r="AC2296" s="19">
        <f>Z2296+AA2296</f>
        <v/>
      </c>
      <c r="AD2296" s="8">
        <f>IF(COUNTIF(Catégories!A:A,N2296)=0,"catégorie inconnue",LOOKUP(N2296,Catégories!A:A,Catégories!B:B))</f>
        <v/>
      </c>
      <c r="AE2296" s="21">
        <f>SUM(Z2296:AB2296)</f>
        <v/>
      </c>
    </row>
    <row r="2297" hidden="1" s="101">
      <c r="B2297" t="inlineStr">
        <is>
          <t>13617723</t>
        </is>
      </c>
      <c r="C2297" t="inlineStr">
        <is>
          <t>0</t>
        </is>
      </c>
      <c r="D2297" t="n">
        <v>46160</v>
      </c>
      <c r="E2297" t="inlineStr">
        <is>
          <t>21320</t>
        </is>
      </c>
      <c r="F2297" t="inlineStr">
        <is>
          <t>1934</t>
        </is>
      </c>
      <c r="G2297" t="inlineStr">
        <is>
          <t>FR</t>
        </is>
      </c>
      <c r="H2297" t="inlineStr">
        <is>
          <t>CH</t>
        </is>
      </c>
      <c r="I2297" t="inlineStr">
        <is>
          <t>Deleglise Jean-Marc</t>
        </is>
      </c>
      <c r="J2297" t="inlineStr">
        <is>
          <t>Laruche</t>
        </is>
      </c>
      <c r="K2297" t="inlineStr">
        <is>
          <t>999999</t>
        </is>
      </c>
      <c r="L2297" t="inlineStr">
        <is>
          <t>XW260652910JF</t>
        </is>
      </c>
      <c r="M2297" t="inlineStr">
        <is>
          <t>N</t>
        </is>
      </c>
      <c r="N2297" t="inlineStr">
        <is>
          <t>Supplement Douane Zone C4</t>
        </is>
      </c>
      <c r="O2297" t="inlineStr">
        <is>
          <t>I</t>
        </is>
      </c>
      <c r="Q2297" t="inlineStr">
        <is>
          <t>C4</t>
        </is>
      </c>
      <c r="R2297" t="n">
        <v>0</v>
      </c>
      <c r="S2297" s="113" t="n">
        <v>44</v>
      </c>
      <c r="T2297" t="n">
        <v>20</v>
      </c>
      <c r="U2297" t="inlineStr">
        <is>
          <t>LA RUCHE LOGISTIQUE</t>
        </is>
      </c>
      <c r="W2297" s="8">
        <f>IF(C2297&lt;&gt;2,"",IF(S2297="5X","5XK",IF(S2297="5Y","5YK",IF(S2297="6B","6BK",IF(S2297="6C","6CK","")))))</f>
        <v/>
      </c>
      <c r="X2297" s="8">
        <f>IF(S2297="6B",_xlfn.XLOOKUP(H2297,'Zoning 2shop'!A:A,'Zoning 2shop'!B:B),IF(S2297="6C",_xlfn.XLOOKUP(G2297,'Zoning 2shop'!C:C,'Zoning 2shop'!D:D),""))</f>
        <v/>
      </c>
      <c r="Y2297" s="112">
        <f>AB2297/Z2297</f>
        <v/>
      </c>
      <c r="Z2297" s="4">
        <f>T2297</f>
        <v/>
      </c>
      <c r="AA2297" s="4">
        <f>IF(OR(S2297="6C",S2297="6B",S2297="5X",S2297="5Y"),0.08,0.5)</f>
        <v/>
      </c>
      <c r="AB2297" s="4">
        <f>$AG$5/$AG$2*Z2297</f>
        <v/>
      </c>
      <c r="AC2297" s="19">
        <f>Z2297+AA2297</f>
        <v/>
      </c>
      <c r="AD2297" s="8">
        <f>IF(COUNTIF(Catégories!A:A,N2297)=0,"catégorie inconnue",LOOKUP(N2297,Catégories!A:A,Catégories!B:B))</f>
        <v/>
      </c>
      <c r="AE2297" s="21">
        <f>SUM(Z2297:AB2297)</f>
        <v/>
      </c>
    </row>
    <row r="2298" hidden="1" s="101">
      <c r="B2298" t="inlineStr">
        <is>
          <t>13617723</t>
        </is>
      </c>
      <c r="C2298" t="inlineStr">
        <is>
          <t>0</t>
        </is>
      </c>
      <c r="D2298" t="n">
        <v>46160</v>
      </c>
      <c r="E2298" t="inlineStr">
        <is>
          <t>21320</t>
        </is>
      </c>
      <c r="F2298" t="inlineStr">
        <is>
          <t>7036</t>
        </is>
      </c>
      <c r="G2298" t="inlineStr">
        <is>
          <t>FR</t>
        </is>
      </c>
      <c r="H2298" t="inlineStr">
        <is>
          <t>NO</t>
        </is>
      </c>
      <c r="I2298" t="inlineStr">
        <is>
          <t>Stensaas Winther Mia</t>
        </is>
      </c>
      <c r="J2298" t="inlineStr">
        <is>
          <t>Laruche</t>
        </is>
      </c>
      <c r="K2298" t="inlineStr">
        <is>
          <t>999999</t>
        </is>
      </c>
      <c r="L2298" t="inlineStr">
        <is>
          <t>XW260907685JF</t>
        </is>
      </c>
      <c r="M2298" t="inlineStr">
        <is>
          <t>N</t>
        </is>
      </c>
      <c r="N2298" t="inlineStr">
        <is>
          <t>Transport</t>
        </is>
      </c>
      <c r="O2298" t="inlineStr">
        <is>
          <t>I</t>
        </is>
      </c>
      <c r="P2298" t="inlineStr">
        <is>
          <t>S</t>
        </is>
      </c>
      <c r="Q2298" t="inlineStr">
        <is>
          <t>C4</t>
        </is>
      </c>
      <c r="R2298" t="n">
        <v>1.65</v>
      </c>
      <c r="S2298" s="113" t="n">
        <v>44</v>
      </c>
      <c r="T2298" t="n">
        <v>7.67</v>
      </c>
      <c r="U2298" t="inlineStr">
        <is>
          <t>LA RUCHE LOGISTIQUE</t>
        </is>
      </c>
      <c r="W2298" s="8">
        <f>IF(C2298&lt;&gt;2,"",IF(S2298="5X","5XK",IF(S2298="5Y","5YK",IF(S2298="6B","6BK",IF(S2298="6C","6CK","")))))</f>
        <v/>
      </c>
      <c r="X2298" s="8">
        <f>IF(S2298="6B",_xlfn.XLOOKUP(H2298,'Zoning 2shop'!A:A,'Zoning 2shop'!B:B),IF(S2298="6C",_xlfn.XLOOKUP(G2298,'Zoning 2shop'!C:C,'Zoning 2shop'!D:D),""))</f>
        <v/>
      </c>
      <c r="Y2298" s="112">
        <f>AB2298/Z2298</f>
        <v/>
      </c>
      <c r="Z2298" s="4">
        <f>T2298</f>
        <v/>
      </c>
      <c r="AA2298" s="4">
        <f>IF(OR(S2298="6C",S2298="6B",S2298="5X",S2298="5Y"),0.08,0.5)</f>
        <v/>
      </c>
      <c r="AB2298" s="4">
        <f>$AG$5/$AG$2*Z2298</f>
        <v/>
      </c>
      <c r="AC2298" s="19">
        <f>Z2298+AA2298</f>
        <v/>
      </c>
      <c r="AD2298" s="8">
        <f>IF(COUNTIF(Catégories!A:A,N2298)=0,"catégorie inconnue",LOOKUP(N2298,Catégories!A:A,Catégories!B:B))</f>
        <v/>
      </c>
      <c r="AE2298" s="21">
        <f>SUM(Z2298:AB2298)</f>
        <v/>
      </c>
    </row>
    <row r="2299" hidden="1" s="101">
      <c r="B2299" t="inlineStr">
        <is>
          <t>13617723</t>
        </is>
      </c>
      <c r="C2299" t="inlineStr">
        <is>
          <t>0</t>
        </is>
      </c>
      <c r="D2299" t="n">
        <v>46160</v>
      </c>
      <c r="E2299" t="inlineStr">
        <is>
          <t>21320</t>
        </is>
      </c>
      <c r="F2299" t="inlineStr">
        <is>
          <t>7036</t>
        </is>
      </c>
      <c r="G2299" t="inlineStr">
        <is>
          <t>FR</t>
        </is>
      </c>
      <c r="H2299" t="inlineStr">
        <is>
          <t>NO</t>
        </is>
      </c>
      <c r="I2299" t="inlineStr">
        <is>
          <t>Stensaas Winther Mia</t>
        </is>
      </c>
      <c r="J2299" t="inlineStr">
        <is>
          <t>Laruche</t>
        </is>
      </c>
      <c r="K2299" t="inlineStr">
        <is>
          <t>999999</t>
        </is>
      </c>
      <c r="L2299" t="inlineStr">
        <is>
          <t>XW260907685JF</t>
        </is>
      </c>
      <c r="M2299" t="inlineStr">
        <is>
          <t>N</t>
        </is>
      </c>
      <c r="N2299" t="inlineStr">
        <is>
          <t>Supp Zone Internationale Eloignee</t>
        </is>
      </c>
      <c r="O2299" t="inlineStr">
        <is>
          <t>I</t>
        </is>
      </c>
      <c r="Q2299" t="inlineStr">
        <is>
          <t>C4</t>
        </is>
      </c>
      <c r="R2299" t="n">
        <v>0</v>
      </c>
      <c r="S2299" s="113" t="n">
        <v>44</v>
      </c>
      <c r="T2299" t="n">
        <v>9</v>
      </c>
      <c r="U2299" t="inlineStr">
        <is>
          <t>LA RUCHE LOGISTIQUE</t>
        </is>
      </c>
      <c r="W2299" s="8">
        <f>IF(C2299&lt;&gt;2,"",IF(S2299="5X","5XK",IF(S2299="5Y","5YK",IF(S2299="6B","6BK",IF(S2299="6C","6CK","")))))</f>
        <v/>
      </c>
      <c r="X2299" s="8">
        <f>IF(S2299="6B",_xlfn.XLOOKUP(H2299,'Zoning 2shop'!A:A,'Zoning 2shop'!B:B),IF(S2299="6C",_xlfn.XLOOKUP(G2299,'Zoning 2shop'!C:C,'Zoning 2shop'!D:D),""))</f>
        <v/>
      </c>
      <c r="Y2299" s="112">
        <f>AB2299/Z2299</f>
        <v/>
      </c>
      <c r="Z2299" s="4">
        <f>T2299</f>
        <v/>
      </c>
      <c r="AA2299" s="4">
        <f>IF(OR(S2299="6C",S2299="6B",S2299="5X",S2299="5Y"),0.08,0.5)</f>
        <v/>
      </c>
      <c r="AB2299" s="4">
        <f>$AG$5/$AG$2*Z2299</f>
        <v/>
      </c>
      <c r="AC2299" s="19">
        <f>Z2299+AA2299</f>
        <v/>
      </c>
      <c r="AD2299" s="8">
        <f>IF(COUNTIF(Catégories!A:A,N2299)=0,"catégorie inconnue",LOOKUP(N2299,Catégories!A:A,Catégories!B:B))</f>
        <v/>
      </c>
      <c r="AE2299" s="21">
        <f>SUM(Z2299:AB2299)</f>
        <v/>
      </c>
    </row>
    <row r="2300" hidden="1" s="101">
      <c r="B2300" t="inlineStr">
        <is>
          <t>13617723</t>
        </is>
      </c>
      <c r="C2300" t="inlineStr">
        <is>
          <t>0</t>
        </is>
      </c>
      <c r="D2300" t="n">
        <v>46160</v>
      </c>
      <c r="E2300" t="inlineStr">
        <is>
          <t>21320</t>
        </is>
      </c>
      <c r="F2300" t="inlineStr">
        <is>
          <t>7036</t>
        </is>
      </c>
      <c r="G2300" t="inlineStr">
        <is>
          <t>FR</t>
        </is>
      </c>
      <c r="H2300" t="inlineStr">
        <is>
          <t>NO</t>
        </is>
      </c>
      <c r="I2300" t="inlineStr">
        <is>
          <t>Stensaas Winther Mia</t>
        </is>
      </c>
      <c r="J2300" t="inlineStr">
        <is>
          <t>Laruche</t>
        </is>
      </c>
      <c r="K2300" t="inlineStr">
        <is>
          <t>999999</t>
        </is>
      </c>
      <c r="L2300" t="inlineStr">
        <is>
          <t>XW260907685JF</t>
        </is>
      </c>
      <c r="M2300" t="inlineStr">
        <is>
          <t>N</t>
        </is>
      </c>
      <c r="N2300" t="inlineStr">
        <is>
          <t>Supplement Douane Zone C4</t>
        </is>
      </c>
      <c r="O2300" t="inlineStr">
        <is>
          <t>I</t>
        </is>
      </c>
      <c r="Q2300" t="inlineStr">
        <is>
          <t>C4</t>
        </is>
      </c>
      <c r="R2300" t="n">
        <v>0</v>
      </c>
      <c r="S2300" s="113" t="n">
        <v>44</v>
      </c>
      <c r="T2300" t="n">
        <v>20</v>
      </c>
      <c r="U2300" t="inlineStr">
        <is>
          <t>LA RUCHE LOGISTIQUE</t>
        </is>
      </c>
      <c r="W2300" s="8">
        <f>IF(C2300&lt;&gt;2,"",IF(S2300="5X","5XK",IF(S2300="5Y","5YK",IF(S2300="6B","6BK",IF(S2300="6C","6CK","")))))</f>
        <v/>
      </c>
      <c r="X2300" s="8">
        <f>IF(S2300="6B",_xlfn.XLOOKUP(H2300,'Zoning 2shop'!A:A,'Zoning 2shop'!B:B),IF(S2300="6C",_xlfn.XLOOKUP(G2300,'Zoning 2shop'!C:C,'Zoning 2shop'!D:D),""))</f>
        <v/>
      </c>
      <c r="Y2300" s="112">
        <f>AB2300/Z2300</f>
        <v/>
      </c>
      <c r="Z2300" s="4">
        <f>T2300</f>
        <v/>
      </c>
      <c r="AA2300" s="4">
        <f>IF(OR(S2300="6C",S2300="6B",S2300="5X",S2300="5Y"),0.08,0.5)</f>
        <v/>
      </c>
      <c r="AB2300" s="4">
        <f>$AG$5/$AG$2*Z2300</f>
        <v/>
      </c>
      <c r="AC2300" s="19">
        <f>Z2300+AA2300</f>
        <v/>
      </c>
      <c r="AD2300" s="8">
        <f>IF(COUNTIF(Catégories!A:A,N2300)=0,"catégorie inconnue",LOOKUP(N2300,Catégories!A:A,Catégories!B:B))</f>
        <v/>
      </c>
      <c r="AE2300" s="21">
        <f>SUM(Z2300:AB2300)</f>
        <v/>
      </c>
    </row>
    <row r="2301" hidden="1" s="101">
      <c r="B2301" t="inlineStr">
        <is>
          <t>13617723</t>
        </is>
      </c>
      <c r="C2301" t="inlineStr">
        <is>
          <t>0</t>
        </is>
      </c>
      <c r="D2301" t="n">
        <v>46160</v>
      </c>
      <c r="E2301" t="inlineStr">
        <is>
          <t>21320</t>
        </is>
      </c>
      <c r="F2301" t="inlineStr">
        <is>
          <t>1814</t>
        </is>
      </c>
      <c r="G2301" t="inlineStr">
        <is>
          <t>FR</t>
        </is>
      </c>
      <c r="H2301" t="inlineStr">
        <is>
          <t>CH</t>
        </is>
      </c>
      <c r="I2301" t="inlineStr">
        <is>
          <t>Delarive Leila</t>
        </is>
      </c>
      <c r="J2301" t="inlineStr">
        <is>
          <t>Laruche</t>
        </is>
      </c>
      <c r="K2301" t="inlineStr">
        <is>
          <t>999999</t>
        </is>
      </c>
      <c r="L2301" t="inlineStr">
        <is>
          <t>XW260945745JF</t>
        </is>
      </c>
      <c r="M2301" t="inlineStr">
        <is>
          <t>N</t>
        </is>
      </c>
      <c r="N2301" t="inlineStr">
        <is>
          <t>Transport</t>
        </is>
      </c>
      <c r="O2301" t="inlineStr">
        <is>
          <t>I</t>
        </is>
      </c>
      <c r="P2301" t="inlineStr">
        <is>
          <t>S</t>
        </is>
      </c>
      <c r="Q2301" t="inlineStr">
        <is>
          <t>C4</t>
        </is>
      </c>
      <c r="R2301" t="n">
        <v>1.392</v>
      </c>
      <c r="S2301" s="113" t="n">
        <v>44</v>
      </c>
      <c r="T2301" t="n">
        <v>7.67</v>
      </c>
      <c r="U2301" t="inlineStr">
        <is>
          <t>LA RUCHE LOGISTIQUE</t>
        </is>
      </c>
      <c r="W2301" s="8">
        <f>IF(C2301&lt;&gt;2,"",IF(S2301="5X","5XK",IF(S2301="5Y","5YK",IF(S2301="6B","6BK",IF(S2301="6C","6CK","")))))</f>
        <v/>
      </c>
      <c r="X2301" s="8">
        <f>IF(S2301="6B",_xlfn.XLOOKUP(H2301,'Zoning 2shop'!A:A,'Zoning 2shop'!B:B),IF(S2301="6C",_xlfn.XLOOKUP(G2301,'Zoning 2shop'!C:C,'Zoning 2shop'!D:D),""))</f>
        <v/>
      </c>
      <c r="Y2301" s="112">
        <f>AB2301/Z2301</f>
        <v/>
      </c>
      <c r="Z2301" s="4">
        <f>T2301</f>
        <v/>
      </c>
      <c r="AA2301" s="4">
        <f>IF(OR(S2301="6C",S2301="6B",S2301="5X",S2301="5Y"),0.08,0.5)</f>
        <v/>
      </c>
      <c r="AB2301" s="4">
        <f>$AG$5/$AG$2*Z2301</f>
        <v/>
      </c>
      <c r="AC2301" s="19">
        <f>Z2301+AA2301</f>
        <v/>
      </c>
      <c r="AD2301" s="8">
        <f>IF(COUNTIF(Catégories!A:A,N2301)=0,"catégorie inconnue",LOOKUP(N2301,Catégories!A:A,Catégories!B:B))</f>
        <v/>
      </c>
      <c r="AE2301" s="21">
        <f>SUM(Z2301:AB2301)</f>
        <v/>
      </c>
    </row>
    <row r="2302" hidden="1" s="101">
      <c r="B2302" t="inlineStr">
        <is>
          <t>13617723</t>
        </is>
      </c>
      <c r="C2302" t="inlineStr">
        <is>
          <t>0</t>
        </is>
      </c>
      <c r="D2302" t="n">
        <v>46160</v>
      </c>
      <c r="E2302" t="inlineStr">
        <is>
          <t>21320</t>
        </is>
      </c>
      <c r="F2302" t="inlineStr">
        <is>
          <t>1814</t>
        </is>
      </c>
      <c r="G2302" t="inlineStr">
        <is>
          <t>FR</t>
        </is>
      </c>
      <c r="H2302" t="inlineStr">
        <is>
          <t>CH</t>
        </is>
      </c>
      <c r="I2302" t="inlineStr">
        <is>
          <t>Delarive Leila</t>
        </is>
      </c>
      <c r="J2302" t="inlineStr">
        <is>
          <t>Laruche</t>
        </is>
      </c>
      <c r="K2302" t="inlineStr">
        <is>
          <t>999999</t>
        </is>
      </c>
      <c r="L2302" t="inlineStr">
        <is>
          <t>XW260945745JF</t>
        </is>
      </c>
      <c r="M2302" t="inlineStr">
        <is>
          <t>N</t>
        </is>
      </c>
      <c r="N2302" t="inlineStr">
        <is>
          <t>Supplement Douane Zone C4</t>
        </is>
      </c>
      <c r="O2302" t="inlineStr">
        <is>
          <t>I</t>
        </is>
      </c>
      <c r="Q2302" t="inlineStr">
        <is>
          <t>C4</t>
        </is>
      </c>
      <c r="R2302" t="n">
        <v>0</v>
      </c>
      <c r="S2302" s="113" t="n">
        <v>44</v>
      </c>
      <c r="T2302" t="n">
        <v>20</v>
      </c>
      <c r="U2302" t="inlineStr">
        <is>
          <t>LA RUCHE LOGISTIQUE</t>
        </is>
      </c>
      <c r="W2302" s="8">
        <f>IF(C2302&lt;&gt;2,"",IF(S2302="5X","5XK",IF(S2302="5Y","5YK",IF(S2302="6B","6BK",IF(S2302="6C","6CK","")))))</f>
        <v/>
      </c>
      <c r="X2302" s="8">
        <f>IF(S2302="6B",_xlfn.XLOOKUP(H2302,'Zoning 2shop'!A:A,'Zoning 2shop'!B:B),IF(S2302="6C",_xlfn.XLOOKUP(G2302,'Zoning 2shop'!C:C,'Zoning 2shop'!D:D),""))</f>
        <v/>
      </c>
      <c r="Y2302" s="112">
        <f>AB2302/Z2302</f>
        <v/>
      </c>
      <c r="Z2302" s="4">
        <f>T2302</f>
        <v/>
      </c>
      <c r="AA2302" s="4">
        <f>IF(OR(S2302="6C",S2302="6B",S2302="5X",S2302="5Y"),0.08,0.5)</f>
        <v/>
      </c>
      <c r="AB2302" s="4">
        <f>$AG$5/$AG$2*Z2302</f>
        <v/>
      </c>
      <c r="AC2302" s="19">
        <f>Z2302+AA2302</f>
        <v/>
      </c>
      <c r="AD2302" s="8">
        <f>IF(COUNTIF(Catégories!A:A,N2302)=0,"catégorie inconnue",LOOKUP(N2302,Catégories!A:A,Catégories!B:B))</f>
        <v/>
      </c>
      <c r="AE2302" s="21">
        <f>SUM(Z2302:AB2302)</f>
        <v/>
      </c>
    </row>
    <row r="2303" hidden="1" s="101">
      <c r="B2303" t="inlineStr">
        <is>
          <t>13617723</t>
        </is>
      </c>
      <c r="C2303" t="inlineStr">
        <is>
          <t>0</t>
        </is>
      </c>
      <c r="D2303" t="n">
        <v>46160</v>
      </c>
      <c r="E2303" t="inlineStr">
        <is>
          <t>21320</t>
        </is>
      </c>
      <c r="F2303" t="inlineStr">
        <is>
          <t>16774</t>
        </is>
      </c>
      <c r="G2303" t="inlineStr">
        <is>
          <t>FR</t>
        </is>
      </c>
      <c r="H2303" t="inlineStr">
        <is>
          <t>SE</t>
        </is>
      </c>
      <c r="I2303" t="inlineStr">
        <is>
          <t>InredningNockeb</t>
        </is>
      </c>
      <c r="J2303" t="inlineStr">
        <is>
          <t>5XPFJPYVSS (renvoi)</t>
        </is>
      </c>
      <c r="K2303" t="inlineStr">
        <is>
          <t>999999</t>
        </is>
      </c>
      <c r="L2303" t="inlineStr">
        <is>
          <t>XW260982363JF</t>
        </is>
      </c>
      <c r="M2303" t="inlineStr">
        <is>
          <t>N</t>
        </is>
      </c>
      <c r="N2303" t="inlineStr">
        <is>
          <t>Transport</t>
        </is>
      </c>
      <c r="O2303" t="inlineStr">
        <is>
          <t>N</t>
        </is>
      </c>
      <c r="P2303" t="inlineStr">
        <is>
          <t>S</t>
        </is>
      </c>
      <c r="Q2303" t="inlineStr">
        <is>
          <t>C2</t>
        </is>
      </c>
      <c r="R2303" t="n">
        <v>7.254</v>
      </c>
      <c r="S2303" s="113" t="n">
        <v>44</v>
      </c>
      <c r="T2303" t="n">
        <v>15.94</v>
      </c>
      <c r="U2303" t="inlineStr">
        <is>
          <t>LA RUCHE LOGISTIQUE</t>
        </is>
      </c>
      <c r="W2303" s="8">
        <f>IF(C2303&lt;&gt;2,"",IF(S2303="5X","5XK",IF(S2303="5Y","5YK",IF(S2303="6B","6BK",IF(S2303="6C","6CK","")))))</f>
        <v/>
      </c>
      <c r="X2303" s="8">
        <f>IF(S2303="6B",_xlfn.XLOOKUP(H2303,'Zoning 2shop'!A:A,'Zoning 2shop'!B:B),IF(S2303="6C",_xlfn.XLOOKUP(G2303,'Zoning 2shop'!C:C,'Zoning 2shop'!D:D),""))</f>
        <v/>
      </c>
      <c r="Y2303" s="112">
        <f>AB2303/Z2303</f>
        <v/>
      </c>
      <c r="Z2303" s="4">
        <f>T2303</f>
        <v/>
      </c>
      <c r="AA2303" s="4">
        <f>IF(OR(S2303="6C",S2303="6B",S2303="5X",S2303="5Y"),0.08,0.5)</f>
        <v/>
      </c>
      <c r="AB2303" s="4">
        <f>$AG$5/$AG$2*Z2303</f>
        <v/>
      </c>
      <c r="AC2303" s="19">
        <f>Z2303+AA2303</f>
        <v/>
      </c>
      <c r="AD2303" s="8">
        <f>IF(COUNTIF(Catégories!A:A,N2303)=0,"catégorie inconnue",LOOKUP(N2303,Catégories!A:A,Catégories!B:B))</f>
        <v/>
      </c>
      <c r="AE2303" s="21">
        <f>SUM(Z2303:AB2303)</f>
        <v/>
      </c>
    </row>
    <row r="2304" hidden="1" s="101">
      <c r="B2304" t="inlineStr">
        <is>
          <t>13617723</t>
        </is>
      </c>
      <c r="C2304" t="inlineStr">
        <is>
          <t>0</t>
        </is>
      </c>
      <c r="D2304" t="n">
        <v>46161</v>
      </c>
      <c r="E2304" t="inlineStr">
        <is>
          <t>21320</t>
        </is>
      </c>
      <c r="F2304" t="inlineStr">
        <is>
          <t>3977</t>
        </is>
      </c>
      <c r="G2304" t="inlineStr">
        <is>
          <t>FR</t>
        </is>
      </c>
      <c r="H2304" t="inlineStr">
        <is>
          <t>CH</t>
        </is>
      </c>
      <c r="I2304" t="inlineStr">
        <is>
          <t>Vallelian Michele</t>
        </is>
      </c>
      <c r="J2304" t="inlineStr">
        <is>
          <t>Laruche</t>
        </is>
      </c>
      <c r="K2304" t="inlineStr">
        <is>
          <t>999999</t>
        </is>
      </c>
      <c r="L2304" t="inlineStr">
        <is>
          <t>XW261661246JF</t>
        </is>
      </c>
      <c r="M2304" t="inlineStr">
        <is>
          <t>N</t>
        </is>
      </c>
      <c r="N2304" t="inlineStr">
        <is>
          <t>Transport</t>
        </is>
      </c>
      <c r="O2304" t="inlineStr">
        <is>
          <t>I</t>
        </is>
      </c>
      <c r="P2304" t="inlineStr">
        <is>
          <t>S</t>
        </is>
      </c>
      <c r="Q2304" t="inlineStr">
        <is>
          <t>C4</t>
        </is>
      </c>
      <c r="R2304" t="n">
        <v>0.9</v>
      </c>
      <c r="S2304" s="113" t="n">
        <v>44</v>
      </c>
      <c r="T2304" t="n">
        <v>7.11</v>
      </c>
      <c r="U2304" t="inlineStr">
        <is>
          <t>LA RUCHE LOGISTIQUE</t>
        </is>
      </c>
      <c r="W2304" s="8">
        <f>IF(C2304&lt;&gt;2,"",IF(S2304="5X","5XK",IF(S2304="5Y","5YK",IF(S2304="6B","6BK",IF(S2304="6C","6CK","")))))</f>
        <v/>
      </c>
      <c r="X2304" s="8">
        <f>IF(S2304="6B",_xlfn.XLOOKUP(H2304,'Zoning 2shop'!A:A,'Zoning 2shop'!B:B),IF(S2304="6C",_xlfn.XLOOKUP(G2304,'Zoning 2shop'!C:C,'Zoning 2shop'!D:D),""))</f>
        <v/>
      </c>
      <c r="Y2304" s="112">
        <f>AB2304/Z2304</f>
        <v/>
      </c>
      <c r="Z2304" s="4">
        <f>T2304</f>
        <v/>
      </c>
      <c r="AA2304" s="4">
        <f>IF(OR(S2304="6C",S2304="6B",S2304="5X",S2304="5Y"),0.08,0.5)</f>
        <v/>
      </c>
      <c r="AB2304" s="4">
        <f>$AG$5/$AG$2*Z2304</f>
        <v/>
      </c>
      <c r="AC2304" s="19">
        <f>Z2304+AA2304</f>
        <v/>
      </c>
      <c r="AD2304" s="8">
        <f>IF(COUNTIF(Catégories!A:A,N2304)=0,"catégorie inconnue",LOOKUP(N2304,Catégories!A:A,Catégories!B:B))</f>
        <v/>
      </c>
      <c r="AE2304" s="21">
        <f>SUM(Z2304:AB2304)</f>
        <v/>
      </c>
    </row>
    <row r="2305" hidden="1" s="101">
      <c r="B2305" t="inlineStr">
        <is>
          <t>13617723</t>
        </is>
      </c>
      <c r="C2305" t="inlineStr">
        <is>
          <t>0</t>
        </is>
      </c>
      <c r="D2305" t="n">
        <v>46161</v>
      </c>
      <c r="E2305" t="inlineStr">
        <is>
          <t>21320</t>
        </is>
      </c>
      <c r="F2305" t="inlineStr">
        <is>
          <t>3977</t>
        </is>
      </c>
      <c r="G2305" t="inlineStr">
        <is>
          <t>FR</t>
        </is>
      </c>
      <c r="H2305" t="inlineStr">
        <is>
          <t>CH</t>
        </is>
      </c>
      <c r="I2305" t="inlineStr">
        <is>
          <t>Vallelian Michele</t>
        </is>
      </c>
      <c r="J2305" t="inlineStr">
        <is>
          <t>Laruche</t>
        </is>
      </c>
      <c r="K2305" t="inlineStr">
        <is>
          <t>999999</t>
        </is>
      </c>
      <c r="L2305" t="inlineStr">
        <is>
          <t>XW261661246JF</t>
        </is>
      </c>
      <c r="M2305" t="inlineStr">
        <is>
          <t>N</t>
        </is>
      </c>
      <c r="N2305" t="inlineStr">
        <is>
          <t>Supp Zone Internationale Eloignee</t>
        </is>
      </c>
      <c r="O2305" t="inlineStr">
        <is>
          <t>I</t>
        </is>
      </c>
      <c r="Q2305" t="inlineStr">
        <is>
          <t>C4</t>
        </is>
      </c>
      <c r="R2305" t="n">
        <v>0</v>
      </c>
      <c r="S2305" s="113" t="n">
        <v>44</v>
      </c>
      <c r="T2305" t="n">
        <v>9</v>
      </c>
      <c r="U2305" t="inlineStr">
        <is>
          <t>LA RUCHE LOGISTIQUE</t>
        </is>
      </c>
      <c r="W2305" s="8">
        <f>IF(C2305&lt;&gt;2,"",IF(S2305="5X","5XK",IF(S2305="5Y","5YK",IF(S2305="6B","6BK",IF(S2305="6C","6CK","")))))</f>
        <v/>
      </c>
      <c r="X2305" s="8">
        <f>IF(S2305="6B",_xlfn.XLOOKUP(H2305,'Zoning 2shop'!A:A,'Zoning 2shop'!B:B),IF(S2305="6C",_xlfn.XLOOKUP(G2305,'Zoning 2shop'!C:C,'Zoning 2shop'!D:D),""))</f>
        <v/>
      </c>
      <c r="Y2305" s="112">
        <f>AB2305/Z2305</f>
        <v/>
      </c>
      <c r="Z2305" s="4">
        <f>T2305</f>
        <v/>
      </c>
      <c r="AA2305" s="4">
        <f>IF(OR(S2305="6C",S2305="6B",S2305="5X",S2305="5Y"),0.08,0.5)</f>
        <v/>
      </c>
      <c r="AB2305" s="4">
        <f>$AG$5/$AG$2*Z2305</f>
        <v/>
      </c>
      <c r="AC2305" s="19">
        <f>Z2305+AA2305</f>
        <v/>
      </c>
      <c r="AD2305" s="8">
        <f>IF(COUNTIF(Catégories!A:A,N2305)=0,"catégorie inconnue",LOOKUP(N2305,Catégories!A:A,Catégories!B:B))</f>
        <v/>
      </c>
      <c r="AE2305" s="21">
        <f>SUM(Z2305:AB2305)</f>
        <v/>
      </c>
    </row>
    <row r="2306" hidden="1" s="101">
      <c r="B2306" t="inlineStr">
        <is>
          <t>13617723</t>
        </is>
      </c>
      <c r="C2306" t="inlineStr">
        <is>
          <t>0</t>
        </is>
      </c>
      <c r="D2306" t="n">
        <v>46161</v>
      </c>
      <c r="E2306" t="inlineStr">
        <is>
          <t>21320</t>
        </is>
      </c>
      <c r="F2306" t="inlineStr">
        <is>
          <t>3977</t>
        </is>
      </c>
      <c r="G2306" t="inlineStr">
        <is>
          <t>FR</t>
        </is>
      </c>
      <c r="H2306" t="inlineStr">
        <is>
          <t>CH</t>
        </is>
      </c>
      <c r="I2306" t="inlineStr">
        <is>
          <t>Vallelian Michele</t>
        </is>
      </c>
      <c r="J2306" t="inlineStr">
        <is>
          <t>Laruche</t>
        </is>
      </c>
      <c r="K2306" t="inlineStr">
        <is>
          <t>999999</t>
        </is>
      </c>
      <c r="L2306" t="inlineStr">
        <is>
          <t>XW261661246JF</t>
        </is>
      </c>
      <c r="M2306" t="inlineStr">
        <is>
          <t>N</t>
        </is>
      </c>
      <c r="N2306" t="inlineStr">
        <is>
          <t>Supplement Douane Zone C4</t>
        </is>
      </c>
      <c r="O2306" t="inlineStr">
        <is>
          <t>I</t>
        </is>
      </c>
      <c r="Q2306" t="inlineStr">
        <is>
          <t>C4</t>
        </is>
      </c>
      <c r="R2306" t="n">
        <v>0</v>
      </c>
      <c r="S2306" s="113" t="n">
        <v>44</v>
      </c>
      <c r="T2306" t="n">
        <v>20</v>
      </c>
      <c r="U2306" t="inlineStr">
        <is>
          <t>LA RUCHE LOGISTIQUE</t>
        </is>
      </c>
      <c r="W2306" s="8">
        <f>IF(C2306&lt;&gt;2,"",IF(S2306="5X","5XK",IF(S2306="5Y","5YK",IF(S2306="6B","6BK",IF(S2306="6C","6CK","")))))</f>
        <v/>
      </c>
      <c r="X2306" s="8">
        <f>IF(S2306="6B",_xlfn.XLOOKUP(H2306,'Zoning 2shop'!A:A,'Zoning 2shop'!B:B),IF(S2306="6C",_xlfn.XLOOKUP(G2306,'Zoning 2shop'!C:C,'Zoning 2shop'!D:D),""))</f>
        <v/>
      </c>
      <c r="Y2306" s="112">
        <f>AB2306/Z2306</f>
        <v/>
      </c>
      <c r="Z2306" s="4">
        <f>T2306</f>
        <v/>
      </c>
      <c r="AA2306" s="4">
        <f>IF(OR(S2306="6C",S2306="6B",S2306="5X",S2306="5Y"),0.08,0.5)</f>
        <v/>
      </c>
      <c r="AB2306" s="4">
        <f>$AG$5/$AG$2*Z2306</f>
        <v/>
      </c>
      <c r="AC2306" s="19">
        <f>Z2306+AA2306</f>
        <v/>
      </c>
      <c r="AD2306" s="8">
        <f>IF(COUNTIF(Catégories!A:A,N2306)=0,"catégorie inconnue",LOOKUP(N2306,Catégories!A:A,Catégories!B:B))</f>
        <v/>
      </c>
      <c r="AE2306" s="21">
        <f>SUM(Z2306:AB2306)</f>
        <v/>
      </c>
    </row>
    <row r="2307" hidden="1" s="101">
      <c r="B2307" t="inlineStr">
        <is>
          <t>13617723</t>
        </is>
      </c>
      <c r="C2307" t="inlineStr">
        <is>
          <t>0</t>
        </is>
      </c>
      <c r="D2307" t="n">
        <v>46161</v>
      </c>
      <c r="E2307" t="inlineStr">
        <is>
          <t>21320</t>
        </is>
      </c>
      <c r="F2307" t="inlineStr">
        <is>
          <t>50823</t>
        </is>
      </c>
      <c r="G2307" t="inlineStr">
        <is>
          <t>FR</t>
        </is>
      </c>
      <c r="H2307" t="inlineStr">
        <is>
          <t>DE</t>
        </is>
      </c>
      <c r="I2307" t="inlineStr">
        <is>
          <t>SCHEE GmbhSteph</t>
        </is>
      </c>
      <c r="J2307" t="inlineStr">
        <is>
          <t>B2B10884 (renvoi)</t>
        </is>
      </c>
      <c r="K2307" t="inlineStr">
        <is>
          <t>999999</t>
        </is>
      </c>
      <c r="L2307" t="inlineStr">
        <is>
          <t>XW261697912JF</t>
        </is>
      </c>
      <c r="M2307" t="inlineStr">
        <is>
          <t>N</t>
        </is>
      </c>
      <c r="N2307" t="inlineStr">
        <is>
          <t>Transport</t>
        </is>
      </c>
      <c r="O2307" t="inlineStr">
        <is>
          <t>N</t>
        </is>
      </c>
      <c r="P2307" t="inlineStr">
        <is>
          <t>S</t>
        </is>
      </c>
      <c r="Q2307" t="inlineStr">
        <is>
          <t>C1</t>
        </is>
      </c>
      <c r="R2307" t="n">
        <v>4.8</v>
      </c>
      <c r="S2307" s="113" t="n">
        <v>44</v>
      </c>
      <c r="T2307" t="n">
        <v>10.59</v>
      </c>
      <c r="U2307" t="inlineStr">
        <is>
          <t>LA RUCHE LOGISTIQUE</t>
        </is>
      </c>
      <c r="W2307" s="8">
        <f>IF(C2307&lt;&gt;2,"",IF(S2307="5X","5XK",IF(S2307="5Y","5YK",IF(S2307="6B","6BK",IF(S2307="6C","6CK","")))))</f>
        <v/>
      </c>
      <c r="X2307" s="8">
        <f>IF(S2307="6B",_xlfn.XLOOKUP(H2307,'Zoning 2shop'!A:A,'Zoning 2shop'!B:B),IF(S2307="6C",_xlfn.XLOOKUP(G2307,'Zoning 2shop'!C:C,'Zoning 2shop'!D:D),""))</f>
        <v/>
      </c>
      <c r="Y2307" s="112">
        <f>AB2307/Z2307</f>
        <v/>
      </c>
      <c r="Z2307" s="4">
        <f>T2307</f>
        <v/>
      </c>
      <c r="AA2307" s="4">
        <f>IF(OR(S2307="6C",S2307="6B",S2307="5X",S2307="5Y"),0.08,0.5)</f>
        <v/>
      </c>
      <c r="AB2307" s="4">
        <f>$AG$5/$AG$2*Z2307</f>
        <v/>
      </c>
      <c r="AC2307" s="19">
        <f>Z2307+AA2307</f>
        <v/>
      </c>
      <c r="AD2307" s="8">
        <f>IF(COUNTIF(Catégories!A:A,N2307)=0,"catégorie inconnue",LOOKUP(N2307,Catégories!A:A,Catégories!B:B))</f>
        <v/>
      </c>
      <c r="AE2307" s="21">
        <f>SUM(Z2307:AB2307)</f>
        <v/>
      </c>
    </row>
    <row r="2308" hidden="1" s="101">
      <c r="B2308" t="inlineStr">
        <is>
          <t>13617723</t>
        </is>
      </c>
      <c r="C2308" t="inlineStr">
        <is>
          <t>0</t>
        </is>
      </c>
      <c r="D2308" t="n">
        <v>46164</v>
      </c>
      <c r="E2308" t="inlineStr">
        <is>
          <t>21320</t>
        </is>
      </c>
      <c r="F2308" t="inlineStr">
        <is>
          <t>1258</t>
        </is>
      </c>
      <c r="G2308" t="inlineStr">
        <is>
          <t>FR</t>
        </is>
      </c>
      <c r="H2308" t="inlineStr">
        <is>
          <t>CH</t>
        </is>
      </c>
      <c r="I2308" t="inlineStr">
        <is>
          <t>Maire Laura Bottari</t>
        </is>
      </c>
      <c r="J2308" t="inlineStr">
        <is>
          <t>Laruche</t>
        </is>
      </c>
      <c r="K2308" t="inlineStr">
        <is>
          <t>999999</t>
        </is>
      </c>
      <c r="L2308" t="inlineStr">
        <is>
          <t>XW262735342JF</t>
        </is>
      </c>
      <c r="M2308" t="inlineStr">
        <is>
          <t>N</t>
        </is>
      </c>
      <c r="N2308" t="inlineStr">
        <is>
          <t>Transport</t>
        </is>
      </c>
      <c r="O2308" t="inlineStr">
        <is>
          <t>I</t>
        </is>
      </c>
      <c r="P2308" t="inlineStr">
        <is>
          <t>S</t>
        </is>
      </c>
      <c r="Q2308" t="inlineStr">
        <is>
          <t>C4</t>
        </is>
      </c>
      <c r="R2308" t="n">
        <v>1.392</v>
      </c>
      <c r="S2308" s="113" t="n">
        <v>44</v>
      </c>
      <c r="T2308" t="n">
        <v>7.67</v>
      </c>
      <c r="U2308" t="inlineStr">
        <is>
          <t>LA RUCHE LOGISTIQUE</t>
        </is>
      </c>
      <c r="W2308" s="8">
        <f>IF(C2308&lt;&gt;2,"",IF(S2308="5X","5XK",IF(S2308="5Y","5YK",IF(S2308="6B","6BK",IF(S2308="6C","6CK","")))))</f>
        <v/>
      </c>
      <c r="X2308" s="8">
        <f>IF(S2308="6B",_xlfn.XLOOKUP(H2308,'Zoning 2shop'!A:A,'Zoning 2shop'!B:B),IF(S2308="6C",_xlfn.XLOOKUP(G2308,'Zoning 2shop'!C:C,'Zoning 2shop'!D:D),""))</f>
        <v/>
      </c>
      <c r="Y2308" s="112">
        <f>AB2308/Z2308</f>
        <v/>
      </c>
      <c r="Z2308" s="4">
        <f>T2308</f>
        <v/>
      </c>
      <c r="AA2308" s="4">
        <f>IF(OR(S2308="6C",S2308="6B",S2308="5X",S2308="5Y"),0.08,0.5)</f>
        <v/>
      </c>
      <c r="AB2308" s="4">
        <f>$AG$5/$AG$2*Z2308</f>
        <v/>
      </c>
      <c r="AC2308" s="19">
        <f>Z2308+AA2308</f>
        <v/>
      </c>
      <c r="AD2308" s="8">
        <f>IF(COUNTIF(Catégories!A:A,N2308)=0,"catégorie inconnue",LOOKUP(N2308,Catégories!A:A,Catégories!B:B))</f>
        <v/>
      </c>
      <c r="AE2308" s="21">
        <f>SUM(Z2308:AB2308)</f>
        <v/>
      </c>
    </row>
    <row r="2309" hidden="1" s="101">
      <c r="B2309" t="inlineStr">
        <is>
          <t>13617723</t>
        </is>
      </c>
      <c r="C2309" t="inlineStr">
        <is>
          <t>0</t>
        </is>
      </c>
      <c r="D2309" t="n">
        <v>46164</v>
      </c>
      <c r="E2309" t="inlineStr">
        <is>
          <t>21320</t>
        </is>
      </c>
      <c r="F2309" t="inlineStr">
        <is>
          <t>1258</t>
        </is>
      </c>
      <c r="G2309" t="inlineStr">
        <is>
          <t>FR</t>
        </is>
      </c>
      <c r="H2309" t="inlineStr">
        <is>
          <t>CH</t>
        </is>
      </c>
      <c r="I2309" t="inlineStr">
        <is>
          <t>Maire Laura Bottari</t>
        </is>
      </c>
      <c r="J2309" t="inlineStr">
        <is>
          <t>Laruche</t>
        </is>
      </c>
      <c r="K2309" t="inlineStr">
        <is>
          <t>999999</t>
        </is>
      </c>
      <c r="L2309" t="inlineStr">
        <is>
          <t>XW262735342JF</t>
        </is>
      </c>
      <c r="M2309" t="inlineStr">
        <is>
          <t>N</t>
        </is>
      </c>
      <c r="N2309" t="inlineStr">
        <is>
          <t>Supplement Douane Zone C4</t>
        </is>
      </c>
      <c r="O2309" t="inlineStr">
        <is>
          <t>I</t>
        </is>
      </c>
      <c r="Q2309" t="inlineStr">
        <is>
          <t>C4</t>
        </is>
      </c>
      <c r="R2309" t="n">
        <v>0</v>
      </c>
      <c r="S2309" s="113" t="n">
        <v>44</v>
      </c>
      <c r="T2309" t="n">
        <v>20</v>
      </c>
      <c r="U2309" t="inlineStr">
        <is>
          <t>LA RUCHE LOGISTIQUE</t>
        </is>
      </c>
      <c r="W2309" s="8">
        <f>IF(C2309&lt;&gt;2,"",IF(S2309="5X","5XK",IF(S2309="5Y","5YK",IF(S2309="6B","6BK",IF(S2309="6C","6CK","")))))</f>
        <v/>
      </c>
      <c r="X2309" s="8">
        <f>IF(S2309="6B",_xlfn.XLOOKUP(H2309,'Zoning 2shop'!A:A,'Zoning 2shop'!B:B),IF(S2309="6C",_xlfn.XLOOKUP(G2309,'Zoning 2shop'!C:C,'Zoning 2shop'!D:D),""))</f>
        <v/>
      </c>
      <c r="Y2309" s="112">
        <f>AB2309/Z2309</f>
        <v/>
      </c>
      <c r="Z2309" s="4">
        <f>T2309</f>
        <v/>
      </c>
      <c r="AA2309" s="4">
        <f>IF(OR(S2309="6C",S2309="6B",S2309="5X",S2309="5Y"),0.08,0.5)</f>
        <v/>
      </c>
      <c r="AB2309" s="4">
        <f>$AG$5/$AG$2*Z2309</f>
        <v/>
      </c>
      <c r="AC2309" s="19">
        <f>Z2309+AA2309</f>
        <v/>
      </c>
      <c r="AD2309" s="8">
        <f>IF(COUNTIF(Catégories!A:A,N2309)=0,"catégorie inconnue",LOOKUP(N2309,Catégories!A:A,Catégories!B:B))</f>
        <v/>
      </c>
      <c r="AE2309" s="21">
        <f>SUM(Z2309:AB2309)</f>
        <v/>
      </c>
    </row>
    <row r="2310" hidden="1" s="101">
      <c r="B2310" t="inlineStr">
        <is>
          <t>13617723</t>
        </is>
      </c>
      <c r="C2310" t="inlineStr">
        <is>
          <t>0</t>
        </is>
      </c>
      <c r="D2310" t="n">
        <v>46164</v>
      </c>
      <c r="E2310" t="inlineStr">
        <is>
          <t>21320</t>
        </is>
      </c>
      <c r="F2310" t="inlineStr">
        <is>
          <t>0263</t>
        </is>
      </c>
      <c r="G2310" t="inlineStr">
        <is>
          <t>FR</t>
        </is>
      </c>
      <c r="H2310" t="inlineStr">
        <is>
          <t>NO</t>
        </is>
      </c>
      <c r="I2310" t="inlineStr">
        <is>
          <t>Haugen Kine</t>
        </is>
      </c>
      <c r="J2310" t="inlineStr">
        <is>
          <t>Laruche</t>
        </is>
      </c>
      <c r="K2310" t="inlineStr">
        <is>
          <t>999999</t>
        </is>
      </c>
      <c r="L2310" t="inlineStr">
        <is>
          <t>XW262860084JF</t>
        </is>
      </c>
      <c r="M2310" t="inlineStr">
        <is>
          <t>N</t>
        </is>
      </c>
      <c r="N2310" t="inlineStr">
        <is>
          <t>Transport</t>
        </is>
      </c>
      <c r="O2310" t="inlineStr">
        <is>
          <t>I</t>
        </is>
      </c>
      <c r="P2310" t="inlineStr">
        <is>
          <t>S</t>
        </is>
      </c>
      <c r="Q2310" t="inlineStr">
        <is>
          <t>C4</t>
        </is>
      </c>
      <c r="R2310" t="n">
        <v>14.632</v>
      </c>
      <c r="S2310" s="113" t="n">
        <v>44</v>
      </c>
      <c r="T2310" t="n">
        <v>14.95</v>
      </c>
      <c r="U2310" t="inlineStr">
        <is>
          <t>LA RUCHE LOGISTIQUE</t>
        </is>
      </c>
      <c r="W2310" s="8">
        <f>IF(C2310&lt;&gt;2,"",IF(S2310="5X","5XK",IF(S2310="5Y","5YK",IF(S2310="6B","6BK",IF(S2310="6C","6CK","")))))</f>
        <v/>
      </c>
      <c r="X2310" s="8">
        <f>IF(S2310="6B",_xlfn.XLOOKUP(H2310,'Zoning 2shop'!A:A,'Zoning 2shop'!B:B),IF(S2310="6C",_xlfn.XLOOKUP(G2310,'Zoning 2shop'!C:C,'Zoning 2shop'!D:D),""))</f>
        <v/>
      </c>
      <c r="Y2310" s="112">
        <f>AB2310/Z2310</f>
        <v/>
      </c>
      <c r="Z2310" s="4">
        <f>T2310</f>
        <v/>
      </c>
      <c r="AA2310" s="4">
        <f>IF(OR(S2310="6C",S2310="6B",S2310="5X",S2310="5Y"),0.08,0.5)</f>
        <v/>
      </c>
      <c r="AB2310" s="4">
        <f>$AG$5/$AG$2*Z2310</f>
        <v/>
      </c>
      <c r="AC2310" s="19">
        <f>Z2310+AA2310</f>
        <v/>
      </c>
      <c r="AD2310" s="8">
        <f>IF(COUNTIF(Catégories!A:A,N2310)=0,"catégorie inconnue",LOOKUP(N2310,Catégories!A:A,Catégories!B:B))</f>
        <v/>
      </c>
      <c r="AE2310" s="21">
        <f>SUM(Z2310:AB2310)</f>
        <v/>
      </c>
    </row>
    <row r="2311" hidden="1" s="101">
      <c r="B2311" t="inlineStr">
        <is>
          <t>13617723</t>
        </is>
      </c>
      <c r="C2311" t="inlineStr">
        <is>
          <t>0</t>
        </is>
      </c>
      <c r="D2311" t="n">
        <v>46164</v>
      </c>
      <c r="E2311" t="inlineStr">
        <is>
          <t>21320</t>
        </is>
      </c>
      <c r="F2311" t="inlineStr">
        <is>
          <t>0263</t>
        </is>
      </c>
      <c r="G2311" t="inlineStr">
        <is>
          <t>FR</t>
        </is>
      </c>
      <c r="H2311" t="inlineStr">
        <is>
          <t>NO</t>
        </is>
      </c>
      <c r="I2311" t="inlineStr">
        <is>
          <t>Haugen Kine</t>
        </is>
      </c>
      <c r="J2311" t="inlineStr">
        <is>
          <t>Laruche</t>
        </is>
      </c>
      <c r="K2311" t="inlineStr">
        <is>
          <t>999999</t>
        </is>
      </c>
      <c r="L2311" t="inlineStr">
        <is>
          <t>XW262860084JF</t>
        </is>
      </c>
      <c r="M2311" t="inlineStr">
        <is>
          <t>N</t>
        </is>
      </c>
      <c r="N2311" t="inlineStr">
        <is>
          <t>Supplement Douane Zone C4</t>
        </is>
      </c>
      <c r="O2311" t="inlineStr">
        <is>
          <t>I</t>
        </is>
      </c>
      <c r="Q2311" t="inlineStr">
        <is>
          <t>C4</t>
        </is>
      </c>
      <c r="R2311" t="n">
        <v>0</v>
      </c>
      <c r="S2311" s="113" t="n">
        <v>44</v>
      </c>
      <c r="T2311" t="n">
        <v>20</v>
      </c>
      <c r="U2311" t="inlineStr">
        <is>
          <t>LA RUCHE LOGISTIQUE</t>
        </is>
      </c>
      <c r="W2311" s="8">
        <f>IF(C2311&lt;&gt;2,"",IF(S2311="5X","5XK",IF(S2311="5Y","5YK",IF(S2311="6B","6BK",IF(S2311="6C","6CK","")))))</f>
        <v/>
      </c>
      <c r="X2311" s="8">
        <f>IF(S2311="6B",_xlfn.XLOOKUP(H2311,'Zoning 2shop'!A:A,'Zoning 2shop'!B:B),IF(S2311="6C",_xlfn.XLOOKUP(G2311,'Zoning 2shop'!C:C,'Zoning 2shop'!D:D),""))</f>
        <v/>
      </c>
      <c r="Y2311" s="112">
        <f>AB2311/Z2311</f>
        <v/>
      </c>
      <c r="Z2311" s="4">
        <f>T2311</f>
        <v/>
      </c>
      <c r="AA2311" s="4">
        <f>IF(OR(S2311="6C",S2311="6B",S2311="5X",S2311="5Y"),0.08,0.5)</f>
        <v/>
      </c>
      <c r="AB2311" s="4">
        <f>$AG$5/$AG$2*Z2311</f>
        <v/>
      </c>
      <c r="AC2311" s="19">
        <f>Z2311+AA2311</f>
        <v/>
      </c>
      <c r="AD2311" s="8">
        <f>IF(COUNTIF(Catégories!A:A,N2311)=0,"catégorie inconnue",LOOKUP(N2311,Catégories!A:A,Catégories!B:B))</f>
        <v/>
      </c>
      <c r="AE2311" s="21">
        <f>SUM(Z2311:AB2311)</f>
        <v/>
      </c>
    </row>
    <row r="2312" hidden="1" s="101">
      <c r="B2312" t="inlineStr">
        <is>
          <t>13617723</t>
        </is>
      </c>
      <c r="C2312" t="inlineStr">
        <is>
          <t>0</t>
        </is>
      </c>
      <c r="D2312" t="n">
        <v>46164</v>
      </c>
      <c r="E2312" t="inlineStr">
        <is>
          <t>21320</t>
        </is>
      </c>
      <c r="F2312" t="inlineStr">
        <is>
          <t>0263</t>
        </is>
      </c>
      <c r="G2312" t="inlineStr">
        <is>
          <t>FR</t>
        </is>
      </c>
      <c r="H2312" t="inlineStr">
        <is>
          <t>NO</t>
        </is>
      </c>
      <c r="I2312" t="inlineStr">
        <is>
          <t>Haugen Kine</t>
        </is>
      </c>
      <c r="J2312" t="inlineStr">
        <is>
          <t>Laruche</t>
        </is>
      </c>
      <c r="K2312" t="inlineStr">
        <is>
          <t>999999</t>
        </is>
      </c>
      <c r="L2312" t="inlineStr">
        <is>
          <t>XW262860098JF</t>
        </is>
      </c>
      <c r="M2312" t="inlineStr">
        <is>
          <t>N</t>
        </is>
      </c>
      <c r="N2312" t="inlineStr">
        <is>
          <t>Transport</t>
        </is>
      </c>
      <c r="O2312" t="inlineStr">
        <is>
          <t>I</t>
        </is>
      </c>
      <c r="P2312" t="inlineStr">
        <is>
          <t>S</t>
        </is>
      </c>
      <c r="Q2312" t="inlineStr">
        <is>
          <t>C4</t>
        </is>
      </c>
      <c r="R2312" t="n">
        <v>21.008</v>
      </c>
      <c r="S2312" s="113" t="n">
        <v>44</v>
      </c>
      <c r="T2312" t="n">
        <v>18.87</v>
      </c>
      <c r="U2312" t="inlineStr">
        <is>
          <t>LA RUCHE LOGISTIQUE</t>
        </is>
      </c>
      <c r="W2312" s="8">
        <f>IF(C2312&lt;&gt;2,"",IF(S2312="5X","5XK",IF(S2312="5Y","5YK",IF(S2312="6B","6BK",IF(S2312="6C","6CK","")))))</f>
        <v/>
      </c>
      <c r="X2312" s="8">
        <f>IF(S2312="6B",_xlfn.XLOOKUP(H2312,'Zoning 2shop'!A:A,'Zoning 2shop'!B:B),IF(S2312="6C",_xlfn.XLOOKUP(G2312,'Zoning 2shop'!C:C,'Zoning 2shop'!D:D),""))</f>
        <v/>
      </c>
      <c r="Y2312" s="112">
        <f>AB2312/Z2312</f>
        <v/>
      </c>
      <c r="Z2312" s="4">
        <f>T2312</f>
        <v/>
      </c>
      <c r="AA2312" s="4">
        <f>IF(OR(S2312="6C",S2312="6B",S2312="5X",S2312="5Y"),0.08,0.5)</f>
        <v/>
      </c>
      <c r="AB2312" s="4">
        <f>$AG$5/$AG$2*Z2312</f>
        <v/>
      </c>
      <c r="AC2312" s="19">
        <f>Z2312+AA2312</f>
        <v/>
      </c>
      <c r="AD2312" s="8">
        <f>IF(COUNTIF(Catégories!A:A,N2312)=0,"catégorie inconnue",LOOKUP(N2312,Catégories!A:A,Catégories!B:B))</f>
        <v/>
      </c>
      <c r="AE2312" s="21">
        <f>SUM(Z2312:AB2312)</f>
        <v/>
      </c>
    </row>
    <row r="2313" hidden="1" s="101">
      <c r="B2313" t="inlineStr">
        <is>
          <t>13617723</t>
        </is>
      </c>
      <c r="C2313" t="inlineStr">
        <is>
          <t>0</t>
        </is>
      </c>
      <c r="D2313" t="n">
        <v>46164</v>
      </c>
      <c r="E2313" t="inlineStr">
        <is>
          <t>21320</t>
        </is>
      </c>
      <c r="F2313" t="inlineStr">
        <is>
          <t>0263</t>
        </is>
      </c>
      <c r="G2313" t="inlineStr">
        <is>
          <t>FR</t>
        </is>
      </c>
      <c r="H2313" t="inlineStr">
        <is>
          <t>NO</t>
        </is>
      </c>
      <c r="I2313" t="inlineStr">
        <is>
          <t>Haugen Kine</t>
        </is>
      </c>
      <c r="J2313" t="inlineStr">
        <is>
          <t>Laruche</t>
        </is>
      </c>
      <c r="K2313" t="inlineStr">
        <is>
          <t>999999</t>
        </is>
      </c>
      <c r="L2313" t="inlineStr">
        <is>
          <t>XW262860098JF</t>
        </is>
      </c>
      <c r="M2313" t="inlineStr">
        <is>
          <t>N</t>
        </is>
      </c>
      <c r="N2313" t="inlineStr">
        <is>
          <t>Supplement Douane Zone C4</t>
        </is>
      </c>
      <c r="O2313" t="inlineStr">
        <is>
          <t>I</t>
        </is>
      </c>
      <c r="Q2313" t="inlineStr">
        <is>
          <t>C4</t>
        </is>
      </c>
      <c r="R2313" t="n">
        <v>0</v>
      </c>
      <c r="S2313" s="113" t="n">
        <v>44</v>
      </c>
      <c r="T2313" t="n">
        <v>20</v>
      </c>
      <c r="U2313" t="inlineStr">
        <is>
          <t>LA RUCHE LOGISTIQUE</t>
        </is>
      </c>
      <c r="W2313" s="8">
        <f>IF(C2313&lt;&gt;2,"",IF(S2313="5X","5XK",IF(S2313="5Y","5YK",IF(S2313="6B","6BK",IF(S2313="6C","6CK","")))))</f>
        <v/>
      </c>
      <c r="X2313" s="8">
        <f>IF(S2313="6B",_xlfn.XLOOKUP(H2313,'Zoning 2shop'!A:A,'Zoning 2shop'!B:B),IF(S2313="6C",_xlfn.XLOOKUP(G2313,'Zoning 2shop'!C:C,'Zoning 2shop'!D:D),""))</f>
        <v/>
      </c>
      <c r="Y2313" s="112">
        <f>AB2313/Z2313</f>
        <v/>
      </c>
      <c r="Z2313" s="4">
        <f>T2313</f>
        <v/>
      </c>
      <c r="AA2313" s="4">
        <f>IF(OR(S2313="6C",S2313="6B",S2313="5X",S2313="5Y"),0.08,0.5)</f>
        <v/>
      </c>
      <c r="AB2313" s="4">
        <f>$AG$5/$AG$2*Z2313</f>
        <v/>
      </c>
      <c r="AC2313" s="19">
        <f>Z2313+AA2313</f>
        <v/>
      </c>
      <c r="AD2313" s="8">
        <f>IF(COUNTIF(Catégories!A:A,N2313)=0,"catégorie inconnue",LOOKUP(N2313,Catégories!A:A,Catégories!B:B))</f>
        <v/>
      </c>
      <c r="AE2313" s="21">
        <f>SUM(Z2313:AB2313)</f>
        <v/>
      </c>
    </row>
    <row r="2314" hidden="1" s="101">
      <c r="B2314" t="inlineStr">
        <is>
          <t>13617723</t>
        </is>
      </c>
      <c r="C2314" t="inlineStr">
        <is>
          <t>0</t>
        </is>
      </c>
      <c r="D2314" t="n">
        <v>46164</v>
      </c>
      <c r="E2314" t="inlineStr">
        <is>
          <t>21320</t>
        </is>
      </c>
      <c r="F2314" t="inlineStr">
        <is>
          <t>0263</t>
        </is>
      </c>
      <c r="G2314" t="inlineStr">
        <is>
          <t>FR</t>
        </is>
      </c>
      <c r="H2314" t="inlineStr">
        <is>
          <t>NO</t>
        </is>
      </c>
      <c r="I2314" t="inlineStr">
        <is>
          <t>Haugen Kine</t>
        </is>
      </c>
      <c r="J2314" t="inlineStr">
        <is>
          <t>Laruche</t>
        </is>
      </c>
      <c r="K2314" t="inlineStr">
        <is>
          <t>999999</t>
        </is>
      </c>
      <c r="L2314" t="inlineStr">
        <is>
          <t>XW262860107JF</t>
        </is>
      </c>
      <c r="M2314" t="inlineStr">
        <is>
          <t>N</t>
        </is>
      </c>
      <c r="N2314" t="inlineStr">
        <is>
          <t>Transport</t>
        </is>
      </c>
      <c r="O2314" t="inlineStr">
        <is>
          <t>I</t>
        </is>
      </c>
      <c r="P2314" t="inlineStr">
        <is>
          <t>S</t>
        </is>
      </c>
      <c r="Q2314" t="inlineStr">
        <is>
          <t>C4</t>
        </is>
      </c>
      <c r="R2314" t="n">
        <v>21.008</v>
      </c>
      <c r="S2314" s="113" t="n">
        <v>44</v>
      </c>
      <c r="T2314" t="n">
        <v>18.87</v>
      </c>
      <c r="U2314" t="inlineStr">
        <is>
          <t>LA RUCHE LOGISTIQUE</t>
        </is>
      </c>
      <c r="W2314" s="8">
        <f>IF(C2314&lt;&gt;2,"",IF(S2314="5X","5XK",IF(S2314="5Y","5YK",IF(S2314="6B","6BK",IF(S2314="6C","6CK","")))))</f>
        <v/>
      </c>
      <c r="X2314" s="8">
        <f>IF(S2314="6B",_xlfn.XLOOKUP(H2314,'Zoning 2shop'!A:A,'Zoning 2shop'!B:B),IF(S2314="6C",_xlfn.XLOOKUP(G2314,'Zoning 2shop'!C:C,'Zoning 2shop'!D:D),""))</f>
        <v/>
      </c>
      <c r="Y2314" s="112">
        <f>AB2314/Z2314</f>
        <v/>
      </c>
      <c r="Z2314" s="4">
        <f>T2314</f>
        <v/>
      </c>
      <c r="AA2314" s="4">
        <f>IF(OR(S2314="6C",S2314="6B",S2314="5X",S2314="5Y"),0.08,0.5)</f>
        <v/>
      </c>
      <c r="AB2314" s="4">
        <f>$AG$5/$AG$2*Z2314</f>
        <v/>
      </c>
      <c r="AC2314" s="19">
        <f>Z2314+AA2314</f>
        <v/>
      </c>
      <c r="AD2314" s="8">
        <f>IF(COUNTIF(Catégories!A:A,N2314)=0,"catégorie inconnue",LOOKUP(N2314,Catégories!A:A,Catégories!B:B))</f>
        <v/>
      </c>
      <c r="AE2314" s="21">
        <f>SUM(Z2314:AB2314)</f>
        <v/>
      </c>
    </row>
    <row r="2315" hidden="1" s="101">
      <c r="B2315" t="inlineStr">
        <is>
          <t>13617723</t>
        </is>
      </c>
      <c r="C2315" t="inlineStr">
        <is>
          <t>0</t>
        </is>
      </c>
      <c r="D2315" t="n">
        <v>46164</v>
      </c>
      <c r="E2315" t="inlineStr">
        <is>
          <t>21320</t>
        </is>
      </c>
      <c r="F2315" t="inlineStr">
        <is>
          <t>0263</t>
        </is>
      </c>
      <c r="G2315" t="inlineStr">
        <is>
          <t>FR</t>
        </is>
      </c>
      <c r="H2315" t="inlineStr">
        <is>
          <t>NO</t>
        </is>
      </c>
      <c r="I2315" t="inlineStr">
        <is>
          <t>Haugen Kine</t>
        </is>
      </c>
      <c r="J2315" t="inlineStr">
        <is>
          <t>Laruche</t>
        </is>
      </c>
      <c r="K2315" t="inlineStr">
        <is>
          <t>999999</t>
        </is>
      </c>
      <c r="L2315" t="inlineStr">
        <is>
          <t>XW262860107JF</t>
        </is>
      </c>
      <c r="M2315" t="inlineStr">
        <is>
          <t>N</t>
        </is>
      </c>
      <c r="N2315" t="inlineStr">
        <is>
          <t>Supplement Douane Zone C4</t>
        </is>
      </c>
      <c r="O2315" t="inlineStr">
        <is>
          <t>I</t>
        </is>
      </c>
      <c r="Q2315" t="inlineStr">
        <is>
          <t>C4</t>
        </is>
      </c>
      <c r="R2315" t="n">
        <v>0</v>
      </c>
      <c r="S2315" s="113" t="n">
        <v>44</v>
      </c>
      <c r="T2315" t="n">
        <v>20</v>
      </c>
      <c r="U2315" t="inlineStr">
        <is>
          <t>LA RUCHE LOGISTIQUE</t>
        </is>
      </c>
      <c r="W2315" s="8">
        <f>IF(C2315&lt;&gt;2,"",IF(S2315="5X","5XK",IF(S2315="5Y","5YK",IF(S2315="6B","6BK",IF(S2315="6C","6CK","")))))</f>
        <v/>
      </c>
      <c r="X2315" s="8">
        <f>IF(S2315="6B",_xlfn.XLOOKUP(H2315,'Zoning 2shop'!A:A,'Zoning 2shop'!B:B),IF(S2315="6C",_xlfn.XLOOKUP(G2315,'Zoning 2shop'!C:C,'Zoning 2shop'!D:D),""))</f>
        <v/>
      </c>
      <c r="Y2315" s="112">
        <f>AB2315/Z2315</f>
        <v/>
      </c>
      <c r="Z2315" s="4">
        <f>T2315</f>
        <v/>
      </c>
      <c r="AA2315" s="4">
        <f>IF(OR(S2315="6C",S2315="6B",S2315="5X",S2315="5Y"),0.08,0.5)</f>
        <v/>
      </c>
      <c r="AB2315" s="4">
        <f>$AG$5/$AG$2*Z2315</f>
        <v/>
      </c>
      <c r="AC2315" s="19">
        <f>Z2315+AA2315</f>
        <v/>
      </c>
      <c r="AD2315" s="8">
        <f>IF(COUNTIF(Catégories!A:A,N2315)=0,"catégorie inconnue",LOOKUP(N2315,Catégories!A:A,Catégories!B:B))</f>
        <v/>
      </c>
      <c r="AE2315" s="21">
        <f>SUM(Z2315:AB2315)</f>
        <v/>
      </c>
    </row>
    <row r="2316" hidden="1" s="101">
      <c r="B2316" t="inlineStr">
        <is>
          <t>13617723</t>
        </is>
      </c>
      <c r="C2316" t="inlineStr">
        <is>
          <t>0</t>
        </is>
      </c>
      <c r="D2316" t="n">
        <v>46167</v>
      </c>
      <c r="E2316" t="inlineStr">
        <is>
          <t>21320</t>
        </is>
      </c>
      <c r="F2316" t="inlineStr">
        <is>
          <t>1044</t>
        </is>
      </c>
      <c r="G2316" t="inlineStr">
        <is>
          <t>FR</t>
        </is>
      </c>
      <c r="H2316" t="inlineStr">
        <is>
          <t>CH</t>
        </is>
      </c>
      <c r="I2316" t="inlineStr">
        <is>
          <t>Adamina Yael</t>
        </is>
      </c>
      <c r="J2316" t="inlineStr">
        <is>
          <t>Laruche</t>
        </is>
      </c>
      <c r="K2316" t="inlineStr">
        <is>
          <t>999999</t>
        </is>
      </c>
      <c r="L2316" t="inlineStr">
        <is>
          <t>XW263095827JF</t>
        </is>
      </c>
      <c r="M2316" t="inlineStr">
        <is>
          <t>N</t>
        </is>
      </c>
      <c r="N2316" t="inlineStr">
        <is>
          <t>Transport</t>
        </is>
      </c>
      <c r="O2316" t="inlineStr">
        <is>
          <t>I</t>
        </is>
      </c>
      <c r="P2316" t="inlineStr">
        <is>
          <t>S</t>
        </is>
      </c>
      <c r="Q2316" t="inlineStr">
        <is>
          <t>C4</t>
        </is>
      </c>
      <c r="R2316" t="n">
        <v>2.355</v>
      </c>
      <c r="S2316" s="113" t="n">
        <v>44</v>
      </c>
      <c r="T2316" t="n">
        <v>8.23</v>
      </c>
      <c r="U2316" t="inlineStr">
        <is>
          <t>LA RUCHE LOGISTIQUE</t>
        </is>
      </c>
      <c r="W2316" s="8">
        <f>IF(C2316&lt;&gt;2,"",IF(S2316="5X","5XK",IF(S2316="5Y","5YK",IF(S2316="6B","6BK",IF(S2316="6C","6CK","")))))</f>
        <v/>
      </c>
      <c r="X2316" s="8">
        <f>IF(S2316="6B",_xlfn.XLOOKUP(H2316,'Zoning 2shop'!A:A,'Zoning 2shop'!B:B),IF(S2316="6C",_xlfn.XLOOKUP(G2316,'Zoning 2shop'!C:C,'Zoning 2shop'!D:D),""))</f>
        <v/>
      </c>
      <c r="Y2316" s="112">
        <f>AB2316/Z2316</f>
        <v/>
      </c>
      <c r="Z2316" s="4">
        <f>T2316</f>
        <v/>
      </c>
      <c r="AA2316" s="4">
        <f>IF(OR(S2316="6C",S2316="6B",S2316="5X",S2316="5Y"),0.08,0.5)</f>
        <v/>
      </c>
      <c r="AB2316" s="4">
        <f>$AG$5/$AG$2*Z2316</f>
        <v/>
      </c>
      <c r="AC2316" s="19">
        <f>Z2316+AA2316</f>
        <v/>
      </c>
      <c r="AD2316" s="8">
        <f>IF(COUNTIF(Catégories!A:A,N2316)=0,"catégorie inconnue",LOOKUP(N2316,Catégories!A:A,Catégories!B:B))</f>
        <v/>
      </c>
      <c r="AE2316" s="21">
        <f>SUM(Z2316:AB2316)</f>
        <v/>
      </c>
    </row>
    <row r="2317" hidden="1" s="101">
      <c r="B2317" t="inlineStr">
        <is>
          <t>13617723</t>
        </is>
      </c>
      <c r="C2317" t="inlineStr">
        <is>
          <t>0</t>
        </is>
      </c>
      <c r="D2317" t="n">
        <v>46167</v>
      </c>
      <c r="E2317" t="inlineStr">
        <is>
          <t>21320</t>
        </is>
      </c>
      <c r="F2317" t="inlineStr">
        <is>
          <t>1044</t>
        </is>
      </c>
      <c r="G2317" t="inlineStr">
        <is>
          <t>FR</t>
        </is>
      </c>
      <c r="H2317" t="inlineStr">
        <is>
          <t>CH</t>
        </is>
      </c>
      <c r="I2317" t="inlineStr">
        <is>
          <t>Adamina Yael</t>
        </is>
      </c>
      <c r="J2317" t="inlineStr">
        <is>
          <t>Laruche</t>
        </is>
      </c>
      <c r="K2317" t="inlineStr">
        <is>
          <t>999999</t>
        </is>
      </c>
      <c r="L2317" t="inlineStr">
        <is>
          <t>XW263095827JF</t>
        </is>
      </c>
      <c r="M2317" t="inlineStr">
        <is>
          <t>N</t>
        </is>
      </c>
      <c r="N2317" t="inlineStr">
        <is>
          <t>Traitement SAV complémentaire</t>
        </is>
      </c>
      <c r="O2317" t="inlineStr">
        <is>
          <t>I</t>
        </is>
      </c>
      <c r="Q2317" t="inlineStr">
        <is>
          <t>C4</t>
        </is>
      </c>
      <c r="R2317" t="n">
        <v>0</v>
      </c>
      <c r="S2317" s="113" t="n">
        <v>44</v>
      </c>
      <c r="T2317" t="n">
        <v>16</v>
      </c>
      <c r="U2317" t="inlineStr">
        <is>
          <t>LA RUCHE LOGISTIQUE</t>
        </is>
      </c>
      <c r="W2317" s="8">
        <f>IF(C2317&lt;&gt;2,"",IF(S2317="5X","5XK",IF(S2317="5Y","5YK",IF(S2317="6B","6BK",IF(S2317="6C","6CK","")))))</f>
        <v/>
      </c>
      <c r="X2317" s="8">
        <f>IF(S2317="6B",_xlfn.XLOOKUP(H2317,'Zoning 2shop'!A:A,'Zoning 2shop'!B:B),IF(S2317="6C",_xlfn.XLOOKUP(G2317,'Zoning 2shop'!C:C,'Zoning 2shop'!D:D),""))</f>
        <v/>
      </c>
      <c r="Y2317" s="112">
        <f>AB2317/Z2317</f>
        <v/>
      </c>
      <c r="Z2317" s="4">
        <f>T2317</f>
        <v/>
      </c>
      <c r="AA2317" s="4">
        <f>IF(OR(S2317="6C",S2317="6B",S2317="5X",S2317="5Y"),0.08,0.5)</f>
        <v/>
      </c>
      <c r="AB2317" s="4">
        <f>$AG$5/$AG$2*Z2317</f>
        <v/>
      </c>
      <c r="AC2317" s="19">
        <f>Z2317+AA2317</f>
        <v/>
      </c>
      <c r="AD2317" s="8">
        <f>IF(COUNTIF(Catégories!A:A,N2317)=0,"catégorie inconnue",LOOKUP(N2317,Catégories!A:A,Catégories!B:B))</f>
        <v/>
      </c>
      <c r="AE2317" s="21">
        <f>SUM(Z2317:AB2317)</f>
        <v/>
      </c>
    </row>
    <row r="2318" hidden="1" s="101">
      <c r="B2318" t="inlineStr">
        <is>
          <t>13617723</t>
        </is>
      </c>
      <c r="C2318" t="inlineStr">
        <is>
          <t>0</t>
        </is>
      </c>
      <c r="D2318" t="n">
        <v>46167</v>
      </c>
      <c r="E2318" t="inlineStr">
        <is>
          <t>21320</t>
        </is>
      </c>
      <c r="F2318" t="inlineStr">
        <is>
          <t>1044</t>
        </is>
      </c>
      <c r="G2318" t="inlineStr">
        <is>
          <t>FR</t>
        </is>
      </c>
      <c r="H2318" t="inlineStr">
        <is>
          <t>CH</t>
        </is>
      </c>
      <c r="I2318" t="inlineStr">
        <is>
          <t>Adamina Yael</t>
        </is>
      </c>
      <c r="J2318" t="inlineStr">
        <is>
          <t>Laruche</t>
        </is>
      </c>
      <c r="K2318" t="inlineStr">
        <is>
          <t>999999</t>
        </is>
      </c>
      <c r="L2318" t="inlineStr">
        <is>
          <t>XW263095827JF</t>
        </is>
      </c>
      <c r="M2318" t="inlineStr">
        <is>
          <t>N</t>
        </is>
      </c>
      <c r="N2318" t="inlineStr">
        <is>
          <t>Supplement Douane Zone C4</t>
        </is>
      </c>
      <c r="O2318" t="inlineStr">
        <is>
          <t>I</t>
        </is>
      </c>
      <c r="Q2318" t="inlineStr">
        <is>
          <t>C4</t>
        </is>
      </c>
      <c r="R2318" t="n">
        <v>0</v>
      </c>
      <c r="S2318" s="113" t="n">
        <v>44</v>
      </c>
      <c r="T2318" t="n">
        <v>20</v>
      </c>
      <c r="U2318" t="inlineStr">
        <is>
          <t>LA RUCHE LOGISTIQUE</t>
        </is>
      </c>
      <c r="W2318" s="8">
        <f>IF(C2318&lt;&gt;2,"",IF(S2318="5X","5XK",IF(S2318="5Y","5YK",IF(S2318="6B","6BK",IF(S2318="6C","6CK","")))))</f>
        <v/>
      </c>
      <c r="X2318" s="8">
        <f>IF(S2318="6B",_xlfn.XLOOKUP(H2318,'Zoning 2shop'!A:A,'Zoning 2shop'!B:B),IF(S2318="6C",_xlfn.XLOOKUP(G2318,'Zoning 2shop'!C:C,'Zoning 2shop'!D:D),""))</f>
        <v/>
      </c>
      <c r="Y2318" s="112">
        <f>AB2318/Z2318</f>
        <v/>
      </c>
      <c r="Z2318" s="4">
        <f>T2318</f>
        <v/>
      </c>
      <c r="AA2318" s="4">
        <f>IF(OR(S2318="6C",S2318="6B",S2318="5X",S2318="5Y"),0.08,0.5)</f>
        <v/>
      </c>
      <c r="AB2318" s="4">
        <f>$AG$5/$AG$2*Z2318</f>
        <v/>
      </c>
      <c r="AC2318" s="19">
        <f>Z2318+AA2318</f>
        <v/>
      </c>
      <c r="AD2318" s="8">
        <f>IF(COUNTIF(Catégories!A:A,N2318)=0,"catégorie inconnue",LOOKUP(N2318,Catégories!A:A,Catégories!B:B))</f>
        <v/>
      </c>
      <c r="AE2318" s="21">
        <f>SUM(Z2318:AB2318)</f>
        <v/>
      </c>
    </row>
    <row r="2319" hidden="1" s="101">
      <c r="B2319" t="inlineStr">
        <is>
          <t>13617723</t>
        </is>
      </c>
      <c r="C2319" t="inlineStr">
        <is>
          <t>0</t>
        </is>
      </c>
      <c r="D2319" t="n">
        <v>46167</v>
      </c>
      <c r="E2319" t="inlineStr">
        <is>
          <t>21320</t>
        </is>
      </c>
      <c r="F2319" t="inlineStr">
        <is>
          <t>1227</t>
        </is>
      </c>
      <c r="G2319" t="inlineStr">
        <is>
          <t>FR</t>
        </is>
      </c>
      <c r="H2319" t="inlineStr">
        <is>
          <t>CH</t>
        </is>
      </c>
      <c r="I2319" t="inlineStr">
        <is>
          <t>Ferron Roxane</t>
        </is>
      </c>
      <c r="J2319" t="inlineStr">
        <is>
          <t>Laruche</t>
        </is>
      </c>
      <c r="K2319" t="inlineStr">
        <is>
          <t>999999</t>
        </is>
      </c>
      <c r="L2319" t="inlineStr">
        <is>
          <t>XW263107445JF</t>
        </is>
      </c>
      <c r="M2319" t="inlineStr">
        <is>
          <t>N</t>
        </is>
      </c>
      <c r="N2319" t="inlineStr">
        <is>
          <t>Transport</t>
        </is>
      </c>
      <c r="O2319" t="inlineStr">
        <is>
          <t>I</t>
        </is>
      </c>
      <c r="P2319" t="inlineStr">
        <is>
          <t>S</t>
        </is>
      </c>
      <c r="Q2319" t="inlineStr">
        <is>
          <t>C4</t>
        </is>
      </c>
      <c r="R2319" t="n">
        <v>4.68</v>
      </c>
      <c r="S2319" s="113" t="n">
        <v>44</v>
      </c>
      <c r="T2319" t="n">
        <v>9.35</v>
      </c>
      <c r="U2319" t="inlineStr">
        <is>
          <t>LA RUCHE LOGISTIQUE</t>
        </is>
      </c>
      <c r="W2319" s="8">
        <f>IF(C2319&lt;&gt;2,"",IF(S2319="5X","5XK",IF(S2319="5Y","5YK",IF(S2319="6B","6BK",IF(S2319="6C","6CK","")))))</f>
        <v/>
      </c>
      <c r="X2319" s="8">
        <f>IF(S2319="6B",_xlfn.XLOOKUP(H2319,'Zoning 2shop'!A:A,'Zoning 2shop'!B:B),IF(S2319="6C",_xlfn.XLOOKUP(G2319,'Zoning 2shop'!C:C,'Zoning 2shop'!D:D),""))</f>
        <v/>
      </c>
      <c r="Y2319" s="112">
        <f>AB2319/Z2319</f>
        <v/>
      </c>
      <c r="Z2319" s="4">
        <f>T2319</f>
        <v/>
      </c>
      <c r="AA2319" s="4">
        <f>IF(OR(S2319="6C",S2319="6B",S2319="5X",S2319="5Y"),0.08,0.5)</f>
        <v/>
      </c>
      <c r="AB2319" s="4">
        <f>$AG$5/$AG$2*Z2319</f>
        <v/>
      </c>
      <c r="AC2319" s="19">
        <f>Z2319+AA2319</f>
        <v/>
      </c>
      <c r="AD2319" s="8">
        <f>IF(COUNTIF(Catégories!A:A,N2319)=0,"catégorie inconnue",LOOKUP(N2319,Catégories!A:A,Catégories!B:B))</f>
        <v/>
      </c>
      <c r="AE2319" s="21">
        <f>SUM(Z2319:AB2319)</f>
        <v/>
      </c>
    </row>
    <row r="2320" hidden="1" s="101">
      <c r="B2320" t="inlineStr">
        <is>
          <t>13617723</t>
        </is>
      </c>
      <c r="C2320" t="inlineStr">
        <is>
          <t>0</t>
        </is>
      </c>
      <c r="D2320" t="n">
        <v>46167</v>
      </c>
      <c r="E2320" t="inlineStr">
        <is>
          <t>21320</t>
        </is>
      </c>
      <c r="F2320" t="inlineStr">
        <is>
          <t>1227</t>
        </is>
      </c>
      <c r="G2320" t="inlineStr">
        <is>
          <t>FR</t>
        </is>
      </c>
      <c r="H2320" t="inlineStr">
        <is>
          <t>CH</t>
        </is>
      </c>
      <c r="I2320" t="inlineStr">
        <is>
          <t>Ferron Roxane</t>
        </is>
      </c>
      <c r="J2320" t="inlineStr">
        <is>
          <t>Laruche</t>
        </is>
      </c>
      <c r="K2320" t="inlineStr">
        <is>
          <t>999999</t>
        </is>
      </c>
      <c r="L2320" t="inlineStr">
        <is>
          <t>XW263107445JF</t>
        </is>
      </c>
      <c r="M2320" t="inlineStr">
        <is>
          <t>N</t>
        </is>
      </c>
      <c r="N2320" t="inlineStr">
        <is>
          <t>Traitement SAV complémentaire</t>
        </is>
      </c>
      <c r="O2320" t="inlineStr">
        <is>
          <t>I</t>
        </is>
      </c>
      <c r="Q2320" t="inlineStr">
        <is>
          <t>C4</t>
        </is>
      </c>
      <c r="R2320" t="n">
        <v>0</v>
      </c>
      <c r="S2320" s="113" t="n">
        <v>44</v>
      </c>
      <c r="T2320" t="n">
        <v>16</v>
      </c>
      <c r="U2320" t="inlineStr">
        <is>
          <t>LA RUCHE LOGISTIQUE</t>
        </is>
      </c>
      <c r="W2320" s="8">
        <f>IF(C2320&lt;&gt;2,"",IF(S2320="5X","5XK",IF(S2320="5Y","5YK",IF(S2320="6B","6BK",IF(S2320="6C","6CK","")))))</f>
        <v/>
      </c>
      <c r="X2320" s="8">
        <f>IF(S2320="6B",_xlfn.XLOOKUP(H2320,'Zoning 2shop'!A:A,'Zoning 2shop'!B:B),IF(S2320="6C",_xlfn.XLOOKUP(G2320,'Zoning 2shop'!C:C,'Zoning 2shop'!D:D),""))</f>
        <v/>
      </c>
      <c r="Y2320" s="112">
        <f>AB2320/Z2320</f>
        <v/>
      </c>
      <c r="Z2320" s="4">
        <f>T2320</f>
        <v/>
      </c>
      <c r="AA2320" s="4">
        <f>IF(OR(S2320="6C",S2320="6B",S2320="5X",S2320="5Y"),0.08,0.5)</f>
        <v/>
      </c>
      <c r="AB2320" s="4">
        <f>$AG$5/$AG$2*Z2320</f>
        <v/>
      </c>
      <c r="AC2320" s="19">
        <f>Z2320+AA2320</f>
        <v/>
      </c>
      <c r="AD2320" s="8">
        <f>IF(COUNTIF(Catégories!A:A,N2320)=0,"catégorie inconnue",LOOKUP(N2320,Catégories!A:A,Catégories!B:B))</f>
        <v/>
      </c>
      <c r="AE2320" s="21">
        <f>SUM(Z2320:AB2320)</f>
        <v/>
      </c>
    </row>
    <row r="2321" hidden="1" s="101">
      <c r="B2321" t="inlineStr">
        <is>
          <t>13617723</t>
        </is>
      </c>
      <c r="C2321" t="inlineStr">
        <is>
          <t>0</t>
        </is>
      </c>
      <c r="D2321" t="n">
        <v>46167</v>
      </c>
      <c r="E2321" t="inlineStr">
        <is>
          <t>21320</t>
        </is>
      </c>
      <c r="F2321" t="inlineStr">
        <is>
          <t>1227</t>
        </is>
      </c>
      <c r="G2321" t="inlineStr">
        <is>
          <t>FR</t>
        </is>
      </c>
      <c r="H2321" t="inlineStr">
        <is>
          <t>CH</t>
        </is>
      </c>
      <c r="I2321" t="inlineStr">
        <is>
          <t>Ferron Roxane</t>
        </is>
      </c>
      <c r="J2321" t="inlineStr">
        <is>
          <t>Laruche</t>
        </is>
      </c>
      <c r="K2321" t="inlineStr">
        <is>
          <t>999999</t>
        </is>
      </c>
      <c r="L2321" t="inlineStr">
        <is>
          <t>XW263107445JF</t>
        </is>
      </c>
      <c r="M2321" t="inlineStr">
        <is>
          <t>N</t>
        </is>
      </c>
      <c r="N2321" t="inlineStr">
        <is>
          <t>Supplement Douane Zone C4</t>
        </is>
      </c>
      <c r="O2321" t="inlineStr">
        <is>
          <t>I</t>
        </is>
      </c>
      <c r="Q2321" t="inlineStr">
        <is>
          <t>C4</t>
        </is>
      </c>
      <c r="R2321" t="n">
        <v>0</v>
      </c>
      <c r="S2321" s="113" t="n">
        <v>44</v>
      </c>
      <c r="T2321" t="n">
        <v>20</v>
      </c>
      <c r="U2321" t="inlineStr">
        <is>
          <t>LA RUCHE LOGISTIQUE</t>
        </is>
      </c>
      <c r="W2321" s="8">
        <f>IF(C2321&lt;&gt;2,"",IF(S2321="5X","5XK",IF(S2321="5Y","5YK",IF(S2321="6B","6BK",IF(S2321="6C","6CK","")))))</f>
        <v/>
      </c>
      <c r="X2321" s="8">
        <f>IF(S2321="6B",_xlfn.XLOOKUP(H2321,'Zoning 2shop'!A:A,'Zoning 2shop'!B:B),IF(S2321="6C",_xlfn.XLOOKUP(G2321,'Zoning 2shop'!C:C,'Zoning 2shop'!D:D),""))</f>
        <v/>
      </c>
      <c r="Y2321" s="112">
        <f>AB2321/Z2321</f>
        <v/>
      </c>
      <c r="Z2321" s="4">
        <f>T2321</f>
        <v/>
      </c>
      <c r="AA2321" s="4">
        <f>IF(OR(S2321="6C",S2321="6B",S2321="5X",S2321="5Y"),0.08,0.5)</f>
        <v/>
      </c>
      <c r="AB2321" s="4">
        <f>$AG$5/$AG$2*Z2321</f>
        <v/>
      </c>
      <c r="AC2321" s="19">
        <f>Z2321+AA2321</f>
        <v/>
      </c>
      <c r="AD2321" s="8">
        <f>IF(COUNTIF(Catégories!A:A,N2321)=0,"catégorie inconnue",LOOKUP(N2321,Catégories!A:A,Catégories!B:B))</f>
        <v/>
      </c>
      <c r="AE2321" s="21">
        <f>SUM(Z2321:AB2321)</f>
        <v/>
      </c>
    </row>
    <row r="2322" hidden="1" s="101">
      <c r="B2322" t="inlineStr">
        <is>
          <t>13617723</t>
        </is>
      </c>
      <c r="C2322" t="inlineStr">
        <is>
          <t>0</t>
        </is>
      </c>
      <c r="D2322" t="n">
        <v>46168</v>
      </c>
      <c r="E2322" t="inlineStr">
        <is>
          <t>21320</t>
        </is>
      </c>
      <c r="F2322" t="inlineStr">
        <is>
          <t>1084</t>
        </is>
      </c>
      <c r="G2322" t="inlineStr">
        <is>
          <t>FR</t>
        </is>
      </c>
      <c r="H2322" t="inlineStr">
        <is>
          <t>CH</t>
        </is>
      </c>
      <c r="I2322" t="inlineStr">
        <is>
          <t>Goel Jacques</t>
        </is>
      </c>
      <c r="J2322" t="inlineStr">
        <is>
          <t>Laruche</t>
        </is>
      </c>
      <c r="K2322" t="inlineStr">
        <is>
          <t>999999</t>
        </is>
      </c>
      <c r="L2322" t="inlineStr">
        <is>
          <t>XW263365705JF</t>
        </is>
      </c>
      <c r="M2322" t="inlineStr">
        <is>
          <t>N</t>
        </is>
      </c>
      <c r="N2322" t="inlineStr">
        <is>
          <t>Transport</t>
        </is>
      </c>
      <c r="O2322" t="inlineStr">
        <is>
          <t>I</t>
        </is>
      </c>
      <c r="P2322" t="inlineStr">
        <is>
          <t>S</t>
        </is>
      </c>
      <c r="Q2322" t="inlineStr">
        <is>
          <t>C4</t>
        </is>
      </c>
      <c r="R2322" t="n">
        <v>0.336</v>
      </c>
      <c r="S2322" s="113" t="n">
        <v>44</v>
      </c>
      <c r="T2322" t="n">
        <v>7.11</v>
      </c>
      <c r="U2322" t="inlineStr">
        <is>
          <t>LA RUCHE LOGISTIQUE</t>
        </is>
      </c>
      <c r="W2322" s="8">
        <f>IF(C2322&lt;&gt;2,"",IF(S2322="5X","5XK",IF(S2322="5Y","5YK",IF(S2322="6B","6BK",IF(S2322="6C","6CK","")))))</f>
        <v/>
      </c>
      <c r="X2322" s="8">
        <f>IF(S2322="6B",_xlfn.XLOOKUP(H2322,'Zoning 2shop'!A:A,'Zoning 2shop'!B:B),IF(S2322="6C",_xlfn.XLOOKUP(G2322,'Zoning 2shop'!C:C,'Zoning 2shop'!D:D),""))</f>
        <v/>
      </c>
      <c r="Y2322" s="112">
        <f>AB2322/Z2322</f>
        <v/>
      </c>
      <c r="Z2322" s="4">
        <f>T2322</f>
        <v/>
      </c>
      <c r="AA2322" s="4">
        <f>IF(OR(S2322="6C",S2322="6B",S2322="5X",S2322="5Y"),0.08,0.5)</f>
        <v/>
      </c>
      <c r="AB2322" s="4">
        <f>$AG$5/$AG$2*Z2322</f>
        <v/>
      </c>
      <c r="AC2322" s="19">
        <f>Z2322+AA2322</f>
        <v/>
      </c>
      <c r="AD2322" s="8">
        <f>IF(COUNTIF(Catégories!A:A,N2322)=0,"catégorie inconnue",LOOKUP(N2322,Catégories!A:A,Catégories!B:B))</f>
        <v/>
      </c>
      <c r="AE2322" s="21">
        <f>SUM(Z2322:AB2322)</f>
        <v/>
      </c>
    </row>
    <row r="2323" hidden="1" s="101">
      <c r="B2323" t="inlineStr">
        <is>
          <t>13617723</t>
        </is>
      </c>
      <c r="C2323" t="inlineStr">
        <is>
          <t>0</t>
        </is>
      </c>
      <c r="D2323" t="n">
        <v>46168</v>
      </c>
      <c r="E2323" t="inlineStr">
        <is>
          <t>21320</t>
        </is>
      </c>
      <c r="F2323" t="inlineStr">
        <is>
          <t>1084</t>
        </is>
      </c>
      <c r="G2323" t="inlineStr">
        <is>
          <t>FR</t>
        </is>
      </c>
      <c r="H2323" t="inlineStr">
        <is>
          <t>CH</t>
        </is>
      </c>
      <c r="I2323" t="inlineStr">
        <is>
          <t>Goel Jacques</t>
        </is>
      </c>
      <c r="J2323" t="inlineStr">
        <is>
          <t>Laruche</t>
        </is>
      </c>
      <c r="K2323" t="inlineStr">
        <is>
          <t>999999</t>
        </is>
      </c>
      <c r="L2323" t="inlineStr">
        <is>
          <t>XW263365705JF</t>
        </is>
      </c>
      <c r="M2323" t="inlineStr">
        <is>
          <t>N</t>
        </is>
      </c>
      <c r="N2323" t="inlineStr">
        <is>
          <t>Supplement Douane Zone C4</t>
        </is>
      </c>
      <c r="O2323" t="inlineStr">
        <is>
          <t>I</t>
        </is>
      </c>
      <c r="Q2323" t="inlineStr">
        <is>
          <t>C4</t>
        </is>
      </c>
      <c r="R2323" t="n">
        <v>0</v>
      </c>
      <c r="S2323" s="113" t="n">
        <v>44</v>
      </c>
      <c r="T2323" t="n">
        <v>20</v>
      </c>
      <c r="U2323" t="inlineStr">
        <is>
          <t>LA RUCHE LOGISTIQUE</t>
        </is>
      </c>
      <c r="W2323" s="8">
        <f>IF(C2323&lt;&gt;2,"",IF(S2323="5X","5XK",IF(S2323="5Y","5YK",IF(S2323="6B","6BK",IF(S2323="6C","6CK","")))))</f>
        <v/>
      </c>
      <c r="X2323" s="8">
        <f>IF(S2323="6B",_xlfn.XLOOKUP(H2323,'Zoning 2shop'!A:A,'Zoning 2shop'!B:B),IF(S2323="6C",_xlfn.XLOOKUP(G2323,'Zoning 2shop'!C:C,'Zoning 2shop'!D:D),""))</f>
        <v/>
      </c>
      <c r="Y2323" s="112">
        <f>AB2323/Z2323</f>
        <v/>
      </c>
      <c r="Z2323" s="4">
        <f>T2323</f>
        <v/>
      </c>
      <c r="AA2323" s="4">
        <f>IF(OR(S2323="6C",S2323="6B",S2323="5X",S2323="5Y"),0.08,0.5)</f>
        <v/>
      </c>
      <c r="AB2323" s="4">
        <f>$AG$5/$AG$2*Z2323</f>
        <v/>
      </c>
      <c r="AC2323" s="19">
        <f>Z2323+AA2323</f>
        <v/>
      </c>
      <c r="AD2323" s="8">
        <f>IF(COUNTIF(Catégories!A:A,N2323)=0,"catégorie inconnue",LOOKUP(N2323,Catégories!A:A,Catégories!B:B))</f>
        <v/>
      </c>
      <c r="AE2323" s="21">
        <f>SUM(Z2323:AB2323)</f>
        <v/>
      </c>
    </row>
    <row r="2324" hidden="1" s="101">
      <c r="B2324" t="inlineStr">
        <is>
          <t>13617723</t>
        </is>
      </c>
      <c r="C2324" t="inlineStr">
        <is>
          <t>0</t>
        </is>
      </c>
      <c r="D2324" t="n">
        <v>46169</v>
      </c>
      <c r="E2324" t="inlineStr">
        <is>
          <t>21320</t>
        </is>
      </c>
      <c r="F2324" t="inlineStr">
        <is>
          <t>1205</t>
        </is>
      </c>
      <c r="G2324" t="inlineStr">
        <is>
          <t>FR</t>
        </is>
      </c>
      <c r="H2324" t="inlineStr">
        <is>
          <t>CH</t>
        </is>
      </c>
      <c r="I2324" t="inlineStr">
        <is>
          <t>Aymon Camille</t>
        </is>
      </c>
      <c r="J2324" t="inlineStr">
        <is>
          <t>Laruche</t>
        </is>
      </c>
      <c r="K2324" t="inlineStr">
        <is>
          <t>999999</t>
        </is>
      </c>
      <c r="L2324" t="inlineStr">
        <is>
          <t>XW263968547JF</t>
        </is>
      </c>
      <c r="M2324" t="inlineStr">
        <is>
          <t>N</t>
        </is>
      </c>
      <c r="N2324" t="inlineStr">
        <is>
          <t>Transport</t>
        </is>
      </c>
      <c r="O2324" t="inlineStr">
        <is>
          <t>I</t>
        </is>
      </c>
      <c r="P2324" t="inlineStr">
        <is>
          <t>S</t>
        </is>
      </c>
      <c r="Q2324" t="inlineStr">
        <is>
          <t>C4</t>
        </is>
      </c>
      <c r="R2324" t="n">
        <v>4.68</v>
      </c>
      <c r="S2324" s="113" t="n">
        <v>44</v>
      </c>
      <c r="T2324" t="n">
        <v>9.35</v>
      </c>
      <c r="U2324" t="inlineStr">
        <is>
          <t>LA RUCHE LOGISTIQUE</t>
        </is>
      </c>
      <c r="W2324" s="8">
        <f>IF(C2324&lt;&gt;2,"",IF(S2324="5X","5XK",IF(S2324="5Y","5YK",IF(S2324="6B","6BK",IF(S2324="6C","6CK","")))))</f>
        <v/>
      </c>
      <c r="X2324" s="8">
        <f>IF(S2324="6B",_xlfn.XLOOKUP(H2324,'Zoning 2shop'!A:A,'Zoning 2shop'!B:B),IF(S2324="6C",_xlfn.XLOOKUP(G2324,'Zoning 2shop'!C:C,'Zoning 2shop'!D:D),""))</f>
        <v/>
      </c>
      <c r="Y2324" s="112">
        <f>AB2324/Z2324</f>
        <v/>
      </c>
      <c r="Z2324" s="4">
        <f>T2324</f>
        <v/>
      </c>
      <c r="AA2324" s="4">
        <f>IF(OR(S2324="6C",S2324="6B",S2324="5X",S2324="5Y"),0.08,0.5)</f>
        <v/>
      </c>
      <c r="AB2324" s="4">
        <f>$AG$5/$AG$2*Z2324</f>
        <v/>
      </c>
      <c r="AC2324" s="19">
        <f>Z2324+AA2324</f>
        <v/>
      </c>
      <c r="AD2324" s="8">
        <f>IF(COUNTIF(Catégories!A:A,N2324)=0,"catégorie inconnue",LOOKUP(N2324,Catégories!A:A,Catégories!B:B))</f>
        <v/>
      </c>
      <c r="AE2324" s="21">
        <f>SUM(Z2324:AB2324)</f>
        <v/>
      </c>
    </row>
    <row r="2325" hidden="1" s="101">
      <c r="B2325" t="inlineStr">
        <is>
          <t>13617723</t>
        </is>
      </c>
      <c r="C2325" t="inlineStr">
        <is>
          <t>0</t>
        </is>
      </c>
      <c r="D2325" t="n">
        <v>46169</v>
      </c>
      <c r="E2325" t="inlineStr">
        <is>
          <t>21320</t>
        </is>
      </c>
      <c r="F2325" t="inlineStr">
        <is>
          <t>1205</t>
        </is>
      </c>
      <c r="G2325" t="inlineStr">
        <is>
          <t>FR</t>
        </is>
      </c>
      <c r="H2325" t="inlineStr">
        <is>
          <t>CH</t>
        </is>
      </c>
      <c r="I2325" t="inlineStr">
        <is>
          <t>Aymon Camille</t>
        </is>
      </c>
      <c r="J2325" t="inlineStr">
        <is>
          <t>Laruche</t>
        </is>
      </c>
      <c r="K2325" t="inlineStr">
        <is>
          <t>999999</t>
        </is>
      </c>
      <c r="L2325" t="inlineStr">
        <is>
          <t>XW263968547JF</t>
        </is>
      </c>
      <c r="M2325" t="inlineStr">
        <is>
          <t>N</t>
        </is>
      </c>
      <c r="N2325" t="inlineStr">
        <is>
          <t>Supplement Douane Zone C4</t>
        </is>
      </c>
      <c r="O2325" t="inlineStr">
        <is>
          <t>I</t>
        </is>
      </c>
      <c r="Q2325" t="inlineStr">
        <is>
          <t>C4</t>
        </is>
      </c>
      <c r="R2325" t="n">
        <v>0</v>
      </c>
      <c r="S2325" s="113" t="n">
        <v>44</v>
      </c>
      <c r="T2325" t="n">
        <v>20</v>
      </c>
      <c r="U2325" t="inlineStr">
        <is>
          <t>LA RUCHE LOGISTIQUE</t>
        </is>
      </c>
      <c r="W2325" s="8">
        <f>IF(C2325&lt;&gt;2,"",IF(S2325="5X","5XK",IF(S2325="5Y","5YK",IF(S2325="6B","6BK",IF(S2325="6C","6CK","")))))</f>
        <v/>
      </c>
      <c r="X2325" s="8">
        <f>IF(S2325="6B",_xlfn.XLOOKUP(H2325,'Zoning 2shop'!A:A,'Zoning 2shop'!B:B),IF(S2325="6C",_xlfn.XLOOKUP(G2325,'Zoning 2shop'!C:C,'Zoning 2shop'!D:D),""))</f>
        <v/>
      </c>
      <c r="Y2325" s="112">
        <f>AB2325/Z2325</f>
        <v/>
      </c>
      <c r="Z2325" s="4">
        <f>T2325</f>
        <v/>
      </c>
      <c r="AA2325" s="4">
        <f>IF(OR(S2325="6C",S2325="6B",S2325="5X",S2325="5Y"),0.08,0.5)</f>
        <v/>
      </c>
      <c r="AB2325" s="4">
        <f>$AG$5/$AG$2*Z2325</f>
        <v/>
      </c>
      <c r="AC2325" s="19">
        <f>Z2325+AA2325</f>
        <v/>
      </c>
      <c r="AD2325" s="8">
        <f>IF(COUNTIF(Catégories!A:A,N2325)=0,"catégorie inconnue",LOOKUP(N2325,Catégories!A:A,Catégories!B:B))</f>
        <v/>
      </c>
      <c r="AE2325" s="21">
        <f>SUM(Z2325:AB2325)</f>
        <v/>
      </c>
    </row>
    <row r="2326" hidden="1" s="101">
      <c r="B2326" t="inlineStr">
        <is>
          <t>13617723</t>
        </is>
      </c>
      <c r="C2326" t="inlineStr">
        <is>
          <t>0</t>
        </is>
      </c>
      <c r="D2326" t="n">
        <v>46169</v>
      </c>
      <c r="E2326" t="inlineStr">
        <is>
          <t>21320</t>
        </is>
      </c>
      <c r="F2326" t="inlineStr">
        <is>
          <t>3011</t>
        </is>
      </c>
      <c r="G2326" t="inlineStr">
        <is>
          <t>FR</t>
        </is>
      </c>
      <c r="H2326" t="inlineStr">
        <is>
          <t>CH</t>
        </is>
      </c>
      <c r="I2326" t="inlineStr">
        <is>
          <t>Noir Chat</t>
        </is>
      </c>
      <c r="J2326" t="inlineStr">
        <is>
          <t>Laruche</t>
        </is>
      </c>
      <c r="K2326" t="inlineStr">
        <is>
          <t>999999</t>
        </is>
      </c>
      <c r="L2326" t="inlineStr">
        <is>
          <t>XW264010496JF</t>
        </is>
      </c>
      <c r="M2326" t="inlineStr">
        <is>
          <t>N</t>
        </is>
      </c>
      <c r="N2326" t="inlineStr">
        <is>
          <t>Transport</t>
        </is>
      </c>
      <c r="O2326" t="inlineStr">
        <is>
          <t>I</t>
        </is>
      </c>
      <c r="P2326" t="inlineStr">
        <is>
          <t>S</t>
        </is>
      </c>
      <c r="Q2326" t="inlineStr">
        <is>
          <t>C4</t>
        </is>
      </c>
      <c r="R2326" t="n">
        <v>4.68</v>
      </c>
      <c r="S2326" s="113" t="n">
        <v>44</v>
      </c>
      <c r="T2326" t="n">
        <v>9.35</v>
      </c>
      <c r="U2326" t="inlineStr">
        <is>
          <t>LA RUCHE LOGISTIQUE</t>
        </is>
      </c>
      <c r="W2326" s="8">
        <f>IF(C2326&lt;&gt;2,"",IF(S2326="5X","5XK",IF(S2326="5Y","5YK",IF(S2326="6B","6BK",IF(S2326="6C","6CK","")))))</f>
        <v/>
      </c>
      <c r="X2326" s="8">
        <f>IF(S2326="6B",_xlfn.XLOOKUP(H2326,'Zoning 2shop'!A:A,'Zoning 2shop'!B:B),IF(S2326="6C",_xlfn.XLOOKUP(G2326,'Zoning 2shop'!C:C,'Zoning 2shop'!D:D),""))</f>
        <v/>
      </c>
      <c r="Y2326" s="112">
        <f>AB2326/Z2326</f>
        <v/>
      </c>
      <c r="Z2326" s="4">
        <f>T2326</f>
        <v/>
      </c>
      <c r="AA2326" s="4">
        <f>IF(OR(S2326="6C",S2326="6B",S2326="5X",S2326="5Y"),0.08,0.5)</f>
        <v/>
      </c>
      <c r="AB2326" s="4">
        <f>$AG$5/$AG$2*Z2326</f>
        <v/>
      </c>
      <c r="AC2326" s="19">
        <f>Z2326+AA2326</f>
        <v/>
      </c>
      <c r="AD2326" s="8">
        <f>IF(COUNTIF(Catégories!A:A,N2326)=0,"catégorie inconnue",LOOKUP(N2326,Catégories!A:A,Catégories!B:B))</f>
        <v/>
      </c>
      <c r="AE2326" s="21">
        <f>SUM(Z2326:AB2326)</f>
        <v/>
      </c>
    </row>
    <row r="2327" hidden="1" s="101">
      <c r="B2327" t="inlineStr">
        <is>
          <t>13617723</t>
        </is>
      </c>
      <c r="C2327" t="inlineStr">
        <is>
          <t>0</t>
        </is>
      </c>
      <c r="D2327" t="n">
        <v>46169</v>
      </c>
      <c r="E2327" t="inlineStr">
        <is>
          <t>21320</t>
        </is>
      </c>
      <c r="F2327" t="inlineStr">
        <is>
          <t>3011</t>
        </is>
      </c>
      <c r="G2327" t="inlineStr">
        <is>
          <t>FR</t>
        </is>
      </c>
      <c r="H2327" t="inlineStr">
        <is>
          <t>CH</t>
        </is>
      </c>
      <c r="I2327" t="inlineStr">
        <is>
          <t>Noir Chat</t>
        </is>
      </c>
      <c r="J2327" t="inlineStr">
        <is>
          <t>Laruche</t>
        </is>
      </c>
      <c r="K2327" t="inlineStr">
        <is>
          <t>999999</t>
        </is>
      </c>
      <c r="L2327" t="inlineStr">
        <is>
          <t>XW264010496JF</t>
        </is>
      </c>
      <c r="M2327" t="inlineStr">
        <is>
          <t>N</t>
        </is>
      </c>
      <c r="N2327" t="inlineStr">
        <is>
          <t>Traitement SAV complémentaire</t>
        </is>
      </c>
      <c r="O2327" t="inlineStr">
        <is>
          <t>I</t>
        </is>
      </c>
      <c r="Q2327" t="inlineStr">
        <is>
          <t>C4</t>
        </is>
      </c>
      <c r="R2327" t="n">
        <v>0</v>
      </c>
      <c r="S2327" s="113" t="n">
        <v>44</v>
      </c>
      <c r="T2327" t="n">
        <v>16</v>
      </c>
      <c r="U2327" t="inlineStr">
        <is>
          <t>LA RUCHE LOGISTIQUE</t>
        </is>
      </c>
      <c r="W2327" s="8">
        <f>IF(C2327&lt;&gt;2,"",IF(S2327="5X","5XK",IF(S2327="5Y","5YK",IF(S2327="6B","6BK",IF(S2327="6C","6CK","")))))</f>
        <v/>
      </c>
      <c r="X2327" s="8">
        <f>IF(S2327="6B",_xlfn.XLOOKUP(H2327,'Zoning 2shop'!A:A,'Zoning 2shop'!B:B),IF(S2327="6C",_xlfn.XLOOKUP(G2327,'Zoning 2shop'!C:C,'Zoning 2shop'!D:D),""))</f>
        <v/>
      </c>
      <c r="Y2327" s="112">
        <f>AB2327/Z2327</f>
        <v/>
      </c>
      <c r="Z2327" s="4">
        <f>T2327</f>
        <v/>
      </c>
      <c r="AA2327" s="4">
        <f>IF(OR(S2327="6C",S2327="6B",S2327="5X",S2327="5Y"),0.08,0.5)</f>
        <v/>
      </c>
      <c r="AB2327" s="4">
        <f>$AG$5/$AG$2*Z2327</f>
        <v/>
      </c>
      <c r="AC2327" s="19">
        <f>Z2327+AA2327</f>
        <v/>
      </c>
      <c r="AD2327" s="8">
        <f>IF(COUNTIF(Catégories!A:A,N2327)=0,"catégorie inconnue",LOOKUP(N2327,Catégories!A:A,Catégories!B:B))</f>
        <v/>
      </c>
      <c r="AE2327" s="21">
        <f>SUM(Z2327:AB2327)</f>
        <v/>
      </c>
    </row>
    <row r="2328" hidden="1" s="101">
      <c r="B2328" t="inlineStr">
        <is>
          <t>13617723</t>
        </is>
      </c>
      <c r="C2328" t="inlineStr">
        <is>
          <t>0</t>
        </is>
      </c>
      <c r="D2328" t="n">
        <v>46169</v>
      </c>
      <c r="E2328" t="inlineStr">
        <is>
          <t>21320</t>
        </is>
      </c>
      <c r="F2328" t="inlineStr">
        <is>
          <t>3011</t>
        </is>
      </c>
      <c r="G2328" t="inlineStr">
        <is>
          <t>FR</t>
        </is>
      </c>
      <c r="H2328" t="inlineStr">
        <is>
          <t>CH</t>
        </is>
      </c>
      <c r="I2328" t="inlineStr">
        <is>
          <t>Noir Chat</t>
        </is>
      </c>
      <c r="J2328" t="inlineStr">
        <is>
          <t>Laruche</t>
        </is>
      </c>
      <c r="K2328" t="inlineStr">
        <is>
          <t>999999</t>
        </is>
      </c>
      <c r="L2328" t="inlineStr">
        <is>
          <t>XW264010496JF</t>
        </is>
      </c>
      <c r="M2328" t="inlineStr">
        <is>
          <t>N</t>
        </is>
      </c>
      <c r="N2328" t="inlineStr">
        <is>
          <t>Supplement Douane Zone C4</t>
        </is>
      </c>
      <c r="O2328" t="inlineStr">
        <is>
          <t>I</t>
        </is>
      </c>
      <c r="Q2328" t="inlineStr">
        <is>
          <t>C4</t>
        </is>
      </c>
      <c r="R2328" t="n">
        <v>0</v>
      </c>
      <c r="S2328" s="113" t="n">
        <v>44</v>
      </c>
      <c r="T2328" t="n">
        <v>20</v>
      </c>
      <c r="U2328" t="inlineStr">
        <is>
          <t>LA RUCHE LOGISTIQUE</t>
        </is>
      </c>
      <c r="W2328" s="8">
        <f>IF(C2328&lt;&gt;2,"",IF(S2328="5X","5XK",IF(S2328="5Y","5YK",IF(S2328="6B","6BK",IF(S2328="6C","6CK","")))))</f>
        <v/>
      </c>
      <c r="X2328" s="8">
        <f>IF(S2328="6B",_xlfn.XLOOKUP(H2328,'Zoning 2shop'!A:A,'Zoning 2shop'!B:B),IF(S2328="6C",_xlfn.XLOOKUP(G2328,'Zoning 2shop'!C:C,'Zoning 2shop'!D:D),""))</f>
        <v/>
      </c>
      <c r="Y2328" s="112">
        <f>AB2328/Z2328</f>
        <v/>
      </c>
      <c r="Z2328" s="4">
        <f>T2328</f>
        <v/>
      </c>
      <c r="AA2328" s="4">
        <f>IF(OR(S2328="6C",S2328="6B",S2328="5X",S2328="5Y"),0.08,0.5)</f>
        <v/>
      </c>
      <c r="AB2328" s="4">
        <f>$AG$5/$AG$2*Z2328</f>
        <v/>
      </c>
      <c r="AC2328" s="19">
        <f>Z2328+AA2328</f>
        <v/>
      </c>
      <c r="AD2328" s="8">
        <f>IF(COUNTIF(Catégories!A:A,N2328)=0,"catégorie inconnue",LOOKUP(N2328,Catégories!A:A,Catégories!B:B))</f>
        <v/>
      </c>
      <c r="AE2328" s="21">
        <f>SUM(Z2328:AB2328)</f>
        <v/>
      </c>
    </row>
    <row r="2329" hidden="1" s="101">
      <c r="B2329" t="inlineStr">
        <is>
          <t>13617723</t>
        </is>
      </c>
      <c r="C2329" t="inlineStr">
        <is>
          <t>0</t>
        </is>
      </c>
      <c r="D2329" t="n">
        <v>46170</v>
      </c>
      <c r="E2329" t="inlineStr">
        <is>
          <t>21320</t>
        </is>
      </c>
      <c r="F2329" t="inlineStr">
        <is>
          <t>3976</t>
        </is>
      </c>
      <c r="G2329" t="inlineStr">
        <is>
          <t>FR</t>
        </is>
      </c>
      <c r="H2329" t="inlineStr">
        <is>
          <t>CH</t>
        </is>
      </c>
      <c r="I2329" t="inlineStr">
        <is>
          <t>Doutrelepont Marie-Laure</t>
        </is>
      </c>
      <c r="J2329" t="inlineStr">
        <is>
          <t>Laruche</t>
        </is>
      </c>
      <c r="K2329" t="inlineStr">
        <is>
          <t>999999</t>
        </is>
      </c>
      <c r="L2329" t="inlineStr">
        <is>
          <t>XW264180699JF</t>
        </is>
      </c>
      <c r="M2329" t="inlineStr">
        <is>
          <t>N</t>
        </is>
      </c>
      <c r="N2329" t="inlineStr">
        <is>
          <t>Transport</t>
        </is>
      </c>
      <c r="O2329" t="inlineStr">
        <is>
          <t>I</t>
        </is>
      </c>
      <c r="P2329" t="inlineStr">
        <is>
          <t>S</t>
        </is>
      </c>
      <c r="Q2329" t="inlineStr">
        <is>
          <t>C4</t>
        </is>
      </c>
      <c r="R2329" t="n">
        <v>0.5620000000000001</v>
      </c>
      <c r="S2329" s="113" t="n">
        <v>44</v>
      </c>
      <c r="T2329" t="n">
        <v>7.11</v>
      </c>
      <c r="U2329" t="inlineStr">
        <is>
          <t>LA RUCHE LOGISTIQUE</t>
        </is>
      </c>
      <c r="W2329" s="8">
        <f>IF(C2329&lt;&gt;2,"",IF(S2329="5X","5XK",IF(S2329="5Y","5YK",IF(S2329="6B","6BK",IF(S2329="6C","6CK","")))))</f>
        <v/>
      </c>
      <c r="X2329" s="8">
        <f>IF(S2329="6B",_xlfn.XLOOKUP(H2329,'Zoning 2shop'!A:A,'Zoning 2shop'!B:B),IF(S2329="6C",_xlfn.XLOOKUP(G2329,'Zoning 2shop'!C:C,'Zoning 2shop'!D:D),""))</f>
        <v/>
      </c>
      <c r="Y2329" s="112">
        <f>AB2329/Z2329</f>
        <v/>
      </c>
      <c r="Z2329" s="4">
        <f>T2329</f>
        <v/>
      </c>
      <c r="AA2329" s="4">
        <f>IF(OR(S2329="6C",S2329="6B",S2329="5X",S2329="5Y"),0.08,0.5)</f>
        <v/>
      </c>
      <c r="AB2329" s="4">
        <f>$AG$5/$AG$2*Z2329</f>
        <v/>
      </c>
      <c r="AC2329" s="19">
        <f>Z2329+AA2329</f>
        <v/>
      </c>
      <c r="AD2329" s="8">
        <f>IF(COUNTIF(Catégories!A:A,N2329)=0,"catégorie inconnue",LOOKUP(N2329,Catégories!A:A,Catégories!B:B))</f>
        <v/>
      </c>
      <c r="AE2329" s="21">
        <f>SUM(Z2329:AB2329)</f>
        <v/>
      </c>
    </row>
    <row r="2330" hidden="1" s="101">
      <c r="B2330" t="inlineStr">
        <is>
          <t>13617723</t>
        </is>
      </c>
      <c r="C2330" t="inlineStr">
        <is>
          <t>0</t>
        </is>
      </c>
      <c r="D2330" t="n">
        <v>46170</v>
      </c>
      <c r="E2330" t="inlineStr">
        <is>
          <t>21320</t>
        </is>
      </c>
      <c r="F2330" t="inlineStr">
        <is>
          <t>3976</t>
        </is>
      </c>
      <c r="G2330" t="inlineStr">
        <is>
          <t>FR</t>
        </is>
      </c>
      <c r="H2330" t="inlineStr">
        <is>
          <t>CH</t>
        </is>
      </c>
      <c r="I2330" t="inlineStr">
        <is>
          <t>Doutrelepont Marie-Laure</t>
        </is>
      </c>
      <c r="J2330" t="inlineStr">
        <is>
          <t>Laruche</t>
        </is>
      </c>
      <c r="K2330" t="inlineStr">
        <is>
          <t>999999</t>
        </is>
      </c>
      <c r="L2330" t="inlineStr">
        <is>
          <t>XW264180699JF</t>
        </is>
      </c>
      <c r="M2330" t="inlineStr">
        <is>
          <t>N</t>
        </is>
      </c>
      <c r="N2330" t="inlineStr">
        <is>
          <t>Supp Zone Internationale Eloignee</t>
        </is>
      </c>
      <c r="O2330" t="inlineStr">
        <is>
          <t>I</t>
        </is>
      </c>
      <c r="Q2330" t="inlineStr">
        <is>
          <t>C4</t>
        </is>
      </c>
      <c r="R2330" t="n">
        <v>0</v>
      </c>
      <c r="S2330" s="113" t="n">
        <v>44</v>
      </c>
      <c r="T2330" t="n">
        <v>9</v>
      </c>
      <c r="U2330" t="inlineStr">
        <is>
          <t>LA RUCHE LOGISTIQUE</t>
        </is>
      </c>
      <c r="W2330" s="8">
        <f>IF(C2330&lt;&gt;2,"",IF(S2330="5X","5XK",IF(S2330="5Y","5YK",IF(S2330="6B","6BK",IF(S2330="6C","6CK","")))))</f>
        <v/>
      </c>
      <c r="X2330" s="8">
        <f>IF(S2330="6B",_xlfn.XLOOKUP(H2330,'Zoning 2shop'!A:A,'Zoning 2shop'!B:B),IF(S2330="6C",_xlfn.XLOOKUP(G2330,'Zoning 2shop'!C:C,'Zoning 2shop'!D:D),""))</f>
        <v/>
      </c>
      <c r="Y2330" s="112">
        <f>AB2330/Z2330</f>
        <v/>
      </c>
      <c r="Z2330" s="4">
        <f>T2330</f>
        <v/>
      </c>
      <c r="AA2330" s="4">
        <f>IF(OR(S2330="6C",S2330="6B",S2330="5X",S2330="5Y"),0.08,0.5)</f>
        <v/>
      </c>
      <c r="AB2330" s="4">
        <f>$AG$5/$AG$2*Z2330</f>
        <v/>
      </c>
      <c r="AC2330" s="19">
        <f>Z2330+AA2330</f>
        <v/>
      </c>
      <c r="AD2330" s="8">
        <f>IF(COUNTIF(Catégories!A:A,N2330)=0,"catégorie inconnue",LOOKUP(N2330,Catégories!A:A,Catégories!B:B))</f>
        <v/>
      </c>
      <c r="AE2330" s="21">
        <f>SUM(Z2330:AB2330)</f>
        <v/>
      </c>
    </row>
    <row r="2331" hidden="1" s="101">
      <c r="B2331" t="inlineStr">
        <is>
          <t>13617723</t>
        </is>
      </c>
      <c r="C2331" t="inlineStr">
        <is>
          <t>0</t>
        </is>
      </c>
      <c r="D2331" t="n">
        <v>46170</v>
      </c>
      <c r="E2331" t="inlineStr">
        <is>
          <t>21320</t>
        </is>
      </c>
      <c r="F2331" t="inlineStr">
        <is>
          <t>3976</t>
        </is>
      </c>
      <c r="G2331" t="inlineStr">
        <is>
          <t>FR</t>
        </is>
      </c>
      <c r="H2331" t="inlineStr">
        <is>
          <t>CH</t>
        </is>
      </c>
      <c r="I2331" t="inlineStr">
        <is>
          <t>Doutrelepont Marie-Laure</t>
        </is>
      </c>
      <c r="J2331" t="inlineStr">
        <is>
          <t>Laruche</t>
        </is>
      </c>
      <c r="K2331" t="inlineStr">
        <is>
          <t>999999</t>
        </is>
      </c>
      <c r="L2331" t="inlineStr">
        <is>
          <t>XW264180699JF</t>
        </is>
      </c>
      <c r="M2331" t="inlineStr">
        <is>
          <t>N</t>
        </is>
      </c>
      <c r="N2331" t="inlineStr">
        <is>
          <t>Supplement Douane Zone C4</t>
        </is>
      </c>
      <c r="O2331" t="inlineStr">
        <is>
          <t>I</t>
        </is>
      </c>
      <c r="Q2331" t="inlineStr">
        <is>
          <t>C4</t>
        </is>
      </c>
      <c r="R2331" t="n">
        <v>0</v>
      </c>
      <c r="S2331" s="113" t="n">
        <v>44</v>
      </c>
      <c r="T2331" t="n">
        <v>20</v>
      </c>
      <c r="U2331" t="inlineStr">
        <is>
          <t>LA RUCHE LOGISTIQUE</t>
        </is>
      </c>
      <c r="W2331" s="8">
        <f>IF(C2331&lt;&gt;2,"",IF(S2331="5X","5XK",IF(S2331="5Y","5YK",IF(S2331="6B","6BK",IF(S2331="6C","6CK","")))))</f>
        <v/>
      </c>
      <c r="X2331" s="8">
        <f>IF(S2331="6B",_xlfn.XLOOKUP(H2331,'Zoning 2shop'!A:A,'Zoning 2shop'!B:B),IF(S2331="6C",_xlfn.XLOOKUP(G2331,'Zoning 2shop'!C:C,'Zoning 2shop'!D:D),""))</f>
        <v/>
      </c>
      <c r="Y2331" s="112">
        <f>AB2331/Z2331</f>
        <v/>
      </c>
      <c r="Z2331" s="4">
        <f>T2331</f>
        <v/>
      </c>
      <c r="AA2331" s="4">
        <f>IF(OR(S2331="6C",S2331="6B",S2331="5X",S2331="5Y"),0.08,0.5)</f>
        <v/>
      </c>
      <c r="AB2331" s="4">
        <f>$AG$5/$AG$2*Z2331</f>
        <v/>
      </c>
      <c r="AC2331" s="19">
        <f>Z2331+AA2331</f>
        <v/>
      </c>
      <c r="AD2331" s="8">
        <f>IF(COUNTIF(Catégories!A:A,N2331)=0,"catégorie inconnue",LOOKUP(N2331,Catégories!A:A,Catégories!B:B))</f>
        <v/>
      </c>
      <c r="AE2331" s="21">
        <f>SUM(Z2331:AB2331)</f>
        <v/>
      </c>
    </row>
    <row r="2332" hidden="1" s="101">
      <c r="B2332" t="inlineStr">
        <is>
          <t>13617723</t>
        </is>
      </c>
      <c r="C2332" t="inlineStr">
        <is>
          <t>0</t>
        </is>
      </c>
      <c r="D2332" t="n">
        <v>46170</v>
      </c>
      <c r="E2332" t="inlineStr">
        <is>
          <t>21320</t>
        </is>
      </c>
      <c r="F2332" t="inlineStr">
        <is>
          <t>1222</t>
        </is>
      </c>
      <c r="G2332" t="inlineStr">
        <is>
          <t>FR</t>
        </is>
      </c>
      <c r="H2332" t="inlineStr">
        <is>
          <t>CH</t>
        </is>
      </c>
      <c r="I2332" t="inlineStr">
        <is>
          <t>Sarl 8et18</t>
        </is>
      </c>
      <c r="J2332" t="inlineStr">
        <is>
          <t>Laruche</t>
        </is>
      </c>
      <c r="K2332" t="inlineStr">
        <is>
          <t>999999</t>
        </is>
      </c>
      <c r="L2332" t="inlineStr">
        <is>
          <t>XW264183465JF</t>
        </is>
      </c>
      <c r="M2332" t="inlineStr">
        <is>
          <t>N</t>
        </is>
      </c>
      <c r="N2332" t="inlineStr">
        <is>
          <t>Transport</t>
        </is>
      </c>
      <c r="O2332" t="inlineStr">
        <is>
          <t>I</t>
        </is>
      </c>
      <c r="P2332" t="inlineStr">
        <is>
          <t>S</t>
        </is>
      </c>
      <c r="Q2332" t="inlineStr">
        <is>
          <t>C4</t>
        </is>
      </c>
      <c r="R2332" t="n">
        <v>20.664</v>
      </c>
      <c r="S2332" s="113" t="n">
        <v>44</v>
      </c>
      <c r="T2332" t="n">
        <v>18.31</v>
      </c>
      <c r="U2332" t="inlineStr">
        <is>
          <t>LA RUCHE LOGISTIQUE</t>
        </is>
      </c>
      <c r="W2332" s="8">
        <f>IF(C2332&lt;&gt;2,"",IF(S2332="5X","5XK",IF(S2332="5Y","5YK",IF(S2332="6B","6BK",IF(S2332="6C","6CK","")))))</f>
        <v/>
      </c>
      <c r="X2332" s="8">
        <f>IF(S2332="6B",_xlfn.XLOOKUP(H2332,'Zoning 2shop'!A:A,'Zoning 2shop'!B:B),IF(S2332="6C",_xlfn.XLOOKUP(G2332,'Zoning 2shop'!C:C,'Zoning 2shop'!D:D),""))</f>
        <v/>
      </c>
      <c r="Y2332" s="112">
        <f>AB2332/Z2332</f>
        <v/>
      </c>
      <c r="Z2332" s="4">
        <f>T2332</f>
        <v/>
      </c>
      <c r="AA2332" s="4">
        <f>IF(OR(S2332="6C",S2332="6B",S2332="5X",S2332="5Y"),0.08,0.5)</f>
        <v/>
      </c>
      <c r="AB2332" s="4">
        <f>$AG$5/$AG$2*Z2332</f>
        <v/>
      </c>
      <c r="AC2332" s="19">
        <f>Z2332+AA2332</f>
        <v/>
      </c>
      <c r="AD2332" s="8">
        <f>IF(COUNTIF(Catégories!A:A,N2332)=0,"catégorie inconnue",LOOKUP(N2332,Catégories!A:A,Catégories!B:B))</f>
        <v/>
      </c>
      <c r="AE2332" s="21">
        <f>SUM(Z2332:AB2332)</f>
        <v/>
      </c>
    </row>
    <row r="2333" hidden="1" s="101">
      <c r="B2333" t="inlineStr">
        <is>
          <t>13617723</t>
        </is>
      </c>
      <c r="C2333" t="inlineStr">
        <is>
          <t>0</t>
        </is>
      </c>
      <c r="D2333" t="n">
        <v>46170</v>
      </c>
      <c r="E2333" t="inlineStr">
        <is>
          <t>21320</t>
        </is>
      </c>
      <c r="F2333" t="inlineStr">
        <is>
          <t>1222</t>
        </is>
      </c>
      <c r="G2333" t="inlineStr">
        <is>
          <t>FR</t>
        </is>
      </c>
      <c r="H2333" t="inlineStr">
        <is>
          <t>CH</t>
        </is>
      </c>
      <c r="I2333" t="inlineStr">
        <is>
          <t>Sarl 8et18</t>
        </is>
      </c>
      <c r="J2333" t="inlineStr">
        <is>
          <t>Laruche</t>
        </is>
      </c>
      <c r="K2333" t="inlineStr">
        <is>
          <t>999999</t>
        </is>
      </c>
      <c r="L2333" t="inlineStr">
        <is>
          <t>XW264183465JF</t>
        </is>
      </c>
      <c r="M2333" t="inlineStr">
        <is>
          <t>N</t>
        </is>
      </c>
      <c r="N2333" t="inlineStr">
        <is>
          <t>Supplement Douane Zone C4</t>
        </is>
      </c>
      <c r="O2333" t="inlineStr">
        <is>
          <t>I</t>
        </is>
      </c>
      <c r="Q2333" t="inlineStr">
        <is>
          <t>C4</t>
        </is>
      </c>
      <c r="R2333" t="n">
        <v>0</v>
      </c>
      <c r="S2333" s="113" t="n">
        <v>44</v>
      </c>
      <c r="T2333" t="n">
        <v>20</v>
      </c>
      <c r="U2333" t="inlineStr">
        <is>
          <t>LA RUCHE LOGISTIQUE</t>
        </is>
      </c>
      <c r="W2333" s="8">
        <f>IF(C2333&lt;&gt;2,"",IF(S2333="5X","5XK",IF(S2333="5Y","5YK",IF(S2333="6B","6BK",IF(S2333="6C","6CK","")))))</f>
        <v/>
      </c>
      <c r="X2333" s="8">
        <f>IF(S2333="6B",_xlfn.XLOOKUP(H2333,'Zoning 2shop'!A:A,'Zoning 2shop'!B:B),IF(S2333="6C",_xlfn.XLOOKUP(G2333,'Zoning 2shop'!C:C,'Zoning 2shop'!D:D),""))</f>
        <v/>
      </c>
      <c r="Y2333" s="112">
        <f>AB2333/Z2333</f>
        <v/>
      </c>
      <c r="Z2333" s="4">
        <f>T2333</f>
        <v/>
      </c>
      <c r="AA2333" s="4">
        <f>IF(OR(S2333="6C",S2333="6B",S2333="5X",S2333="5Y"),0.08,0.5)</f>
        <v/>
      </c>
      <c r="AB2333" s="4">
        <f>$AG$5/$AG$2*Z2333</f>
        <v/>
      </c>
      <c r="AC2333" s="19">
        <f>Z2333+AA2333</f>
        <v/>
      </c>
      <c r="AD2333" s="8">
        <f>IF(COUNTIF(Catégories!A:A,N2333)=0,"catégorie inconnue",LOOKUP(N2333,Catégories!A:A,Catégories!B:B))</f>
        <v/>
      </c>
      <c r="AE2333" s="21">
        <f>SUM(Z2333:AB2333)</f>
        <v/>
      </c>
    </row>
    <row r="2334" hidden="1" s="101">
      <c r="B2334" t="inlineStr">
        <is>
          <t>13617723</t>
        </is>
      </c>
      <c r="C2334" t="inlineStr">
        <is>
          <t>0</t>
        </is>
      </c>
      <c r="D2334" t="n">
        <v>46171</v>
      </c>
      <c r="E2334" t="inlineStr">
        <is>
          <t>21320</t>
        </is>
      </c>
      <c r="F2334" t="inlineStr">
        <is>
          <t>1110</t>
        </is>
      </c>
      <c r="G2334" t="inlineStr">
        <is>
          <t>FR</t>
        </is>
      </c>
      <c r="H2334" t="inlineStr">
        <is>
          <t>CH</t>
        </is>
      </c>
      <c r="I2334" t="inlineStr">
        <is>
          <t>Sweid Nour</t>
        </is>
      </c>
      <c r="J2334" t="inlineStr">
        <is>
          <t>Laruche</t>
        </is>
      </c>
      <c r="K2334" t="inlineStr">
        <is>
          <t>999999</t>
        </is>
      </c>
      <c r="L2334" t="inlineStr">
        <is>
          <t>XW264493697JF</t>
        </is>
      </c>
      <c r="M2334" t="inlineStr">
        <is>
          <t>N</t>
        </is>
      </c>
      <c r="N2334" t="inlineStr">
        <is>
          <t>Transport</t>
        </is>
      </c>
      <c r="O2334" t="inlineStr">
        <is>
          <t>I</t>
        </is>
      </c>
      <c r="P2334" t="inlineStr">
        <is>
          <t>S</t>
        </is>
      </c>
      <c r="Q2334" t="inlineStr">
        <is>
          <t>C4</t>
        </is>
      </c>
      <c r="R2334" t="n">
        <v>4.8</v>
      </c>
      <c r="S2334" s="113" t="n">
        <v>44</v>
      </c>
      <c r="T2334" t="n">
        <v>9.35</v>
      </c>
      <c r="U2334" t="inlineStr">
        <is>
          <t>LA RUCHE LOGISTIQUE</t>
        </is>
      </c>
      <c r="W2334" s="8">
        <f>IF(C2334&lt;&gt;2,"",IF(S2334="5X","5XK",IF(S2334="5Y","5YK",IF(S2334="6B","6BK",IF(S2334="6C","6CK","")))))</f>
        <v/>
      </c>
      <c r="X2334" s="8">
        <f>IF(S2334="6B",_xlfn.XLOOKUP(H2334,'Zoning 2shop'!A:A,'Zoning 2shop'!B:B),IF(S2334="6C",_xlfn.XLOOKUP(G2334,'Zoning 2shop'!C:C,'Zoning 2shop'!D:D),""))</f>
        <v/>
      </c>
      <c r="Y2334" s="112">
        <f>AB2334/Z2334</f>
        <v/>
      </c>
      <c r="Z2334" s="4">
        <f>T2334</f>
        <v/>
      </c>
      <c r="AA2334" s="4">
        <f>IF(OR(S2334="6C",S2334="6B",S2334="5X",S2334="5Y"),0.08,0.5)</f>
        <v/>
      </c>
      <c r="AB2334" s="4">
        <f>$AG$5/$AG$2*Z2334</f>
        <v/>
      </c>
      <c r="AC2334" s="19">
        <f>Z2334+AA2334</f>
        <v/>
      </c>
      <c r="AD2334" s="8">
        <f>IF(COUNTIF(Catégories!A:A,N2334)=0,"catégorie inconnue",LOOKUP(N2334,Catégories!A:A,Catégories!B:B))</f>
        <v/>
      </c>
      <c r="AE2334" s="21">
        <f>SUM(Z2334:AB2334)</f>
        <v/>
      </c>
    </row>
    <row r="2335" hidden="1" s="101">
      <c r="B2335" t="inlineStr">
        <is>
          <t>13617723</t>
        </is>
      </c>
      <c r="C2335" t="inlineStr">
        <is>
          <t>0</t>
        </is>
      </c>
      <c r="D2335" t="n">
        <v>46171</v>
      </c>
      <c r="E2335" t="inlineStr">
        <is>
          <t>21320</t>
        </is>
      </c>
      <c r="F2335" t="inlineStr">
        <is>
          <t>1110</t>
        </is>
      </c>
      <c r="G2335" t="inlineStr">
        <is>
          <t>FR</t>
        </is>
      </c>
      <c r="H2335" t="inlineStr">
        <is>
          <t>CH</t>
        </is>
      </c>
      <c r="I2335" t="inlineStr">
        <is>
          <t>Sweid Nour</t>
        </is>
      </c>
      <c r="J2335" t="inlineStr">
        <is>
          <t>Laruche</t>
        </is>
      </c>
      <c r="K2335" t="inlineStr">
        <is>
          <t>999999</t>
        </is>
      </c>
      <c r="L2335" t="inlineStr">
        <is>
          <t>XW264493697JF</t>
        </is>
      </c>
      <c r="M2335" t="inlineStr">
        <is>
          <t>N</t>
        </is>
      </c>
      <c r="N2335" t="inlineStr">
        <is>
          <t>Supplement Douane Zone C4</t>
        </is>
      </c>
      <c r="O2335" t="inlineStr">
        <is>
          <t>I</t>
        </is>
      </c>
      <c r="Q2335" t="inlineStr">
        <is>
          <t>C4</t>
        </is>
      </c>
      <c r="R2335" t="n">
        <v>0</v>
      </c>
      <c r="S2335" s="113" t="n">
        <v>44</v>
      </c>
      <c r="T2335" t="n">
        <v>20</v>
      </c>
      <c r="U2335" t="inlineStr">
        <is>
          <t>LA RUCHE LOGISTIQUE</t>
        </is>
      </c>
      <c r="W2335" s="8">
        <f>IF(C2335&lt;&gt;2,"",IF(S2335="5X","5XK",IF(S2335="5Y","5YK",IF(S2335="6B","6BK",IF(S2335="6C","6CK","")))))</f>
        <v/>
      </c>
      <c r="X2335" s="8">
        <f>IF(S2335="6B",_xlfn.XLOOKUP(H2335,'Zoning 2shop'!A:A,'Zoning 2shop'!B:B),IF(S2335="6C",_xlfn.XLOOKUP(G2335,'Zoning 2shop'!C:C,'Zoning 2shop'!D:D),""))</f>
        <v/>
      </c>
      <c r="Y2335" s="112">
        <f>AB2335/Z2335</f>
        <v/>
      </c>
      <c r="Z2335" s="4">
        <f>T2335</f>
        <v/>
      </c>
      <c r="AA2335" s="4">
        <f>IF(OR(S2335="6C",S2335="6B",S2335="5X",S2335="5Y"),0.08,0.5)</f>
        <v/>
      </c>
      <c r="AB2335" s="4">
        <f>$AG$5/$AG$2*Z2335</f>
        <v/>
      </c>
      <c r="AC2335" s="19">
        <f>Z2335+AA2335</f>
        <v/>
      </c>
      <c r="AD2335" s="8">
        <f>IF(COUNTIF(Catégories!A:A,N2335)=0,"catégorie inconnue",LOOKUP(N2335,Catégories!A:A,Catégories!B:B))</f>
        <v/>
      </c>
      <c r="AE2335" s="21">
        <f>SUM(Z2335:AB2335)</f>
        <v/>
      </c>
    </row>
    <row r="2336" hidden="1" s="101">
      <c r="B2336" t="inlineStr">
        <is>
          <t>13617723</t>
        </is>
      </c>
      <c r="C2336" t="inlineStr">
        <is>
          <t>0</t>
        </is>
      </c>
      <c r="D2336" t="n">
        <v>46171</v>
      </c>
      <c r="E2336" t="inlineStr">
        <is>
          <t>21320</t>
        </is>
      </c>
      <c r="F2336" t="inlineStr">
        <is>
          <t>1400</t>
        </is>
      </c>
      <c r="G2336" t="inlineStr">
        <is>
          <t>FR</t>
        </is>
      </c>
      <c r="H2336" t="inlineStr">
        <is>
          <t>CH</t>
        </is>
      </c>
      <c r="I2336" t="inlineStr">
        <is>
          <t>Meier Camille</t>
        </is>
      </c>
      <c r="J2336" t="inlineStr">
        <is>
          <t>Laruche</t>
        </is>
      </c>
      <c r="K2336" t="inlineStr">
        <is>
          <t>999999</t>
        </is>
      </c>
      <c r="L2336" t="inlineStr">
        <is>
          <t>XW264538328JF</t>
        </is>
      </c>
      <c r="M2336" t="inlineStr">
        <is>
          <t>N</t>
        </is>
      </c>
      <c r="N2336" t="inlineStr">
        <is>
          <t>Transport</t>
        </is>
      </c>
      <c r="O2336" t="inlineStr">
        <is>
          <t>I</t>
        </is>
      </c>
      <c r="P2336" t="inlineStr">
        <is>
          <t>S</t>
        </is>
      </c>
      <c r="Q2336" t="inlineStr">
        <is>
          <t>C4</t>
        </is>
      </c>
      <c r="R2336" t="n">
        <v>4.8</v>
      </c>
      <c r="S2336" s="113" t="n">
        <v>44</v>
      </c>
      <c r="T2336" t="n">
        <v>9.35</v>
      </c>
      <c r="U2336" t="inlineStr">
        <is>
          <t>LA RUCHE LOGISTIQUE</t>
        </is>
      </c>
      <c r="W2336" s="8">
        <f>IF(C2336&lt;&gt;2,"",IF(S2336="5X","5XK",IF(S2336="5Y","5YK",IF(S2336="6B","6BK",IF(S2336="6C","6CK","")))))</f>
        <v/>
      </c>
      <c r="X2336" s="8">
        <f>IF(S2336="6B",_xlfn.XLOOKUP(H2336,'Zoning 2shop'!A:A,'Zoning 2shop'!B:B),IF(S2336="6C",_xlfn.XLOOKUP(G2336,'Zoning 2shop'!C:C,'Zoning 2shop'!D:D),""))</f>
        <v/>
      </c>
      <c r="Y2336" s="112">
        <f>AB2336/Z2336</f>
        <v/>
      </c>
      <c r="Z2336" s="4">
        <f>T2336</f>
        <v/>
      </c>
      <c r="AA2336" s="4">
        <f>IF(OR(S2336="6C",S2336="6B",S2336="5X",S2336="5Y"),0.08,0.5)</f>
        <v/>
      </c>
      <c r="AB2336" s="4">
        <f>$AG$5/$AG$2*Z2336</f>
        <v/>
      </c>
      <c r="AC2336" s="19">
        <f>Z2336+AA2336</f>
        <v/>
      </c>
      <c r="AD2336" s="8">
        <f>IF(COUNTIF(Catégories!A:A,N2336)=0,"catégorie inconnue",LOOKUP(N2336,Catégories!A:A,Catégories!B:B))</f>
        <v/>
      </c>
      <c r="AE2336" s="21">
        <f>SUM(Z2336:AB2336)</f>
        <v/>
      </c>
    </row>
    <row r="2337" hidden="1" s="101">
      <c r="B2337" t="inlineStr">
        <is>
          <t>13617723</t>
        </is>
      </c>
      <c r="C2337" t="inlineStr">
        <is>
          <t>0</t>
        </is>
      </c>
      <c r="D2337" t="n">
        <v>46171</v>
      </c>
      <c r="E2337" t="inlineStr">
        <is>
          <t>21320</t>
        </is>
      </c>
      <c r="F2337" t="inlineStr">
        <is>
          <t>1400</t>
        </is>
      </c>
      <c r="G2337" t="inlineStr">
        <is>
          <t>FR</t>
        </is>
      </c>
      <c r="H2337" t="inlineStr">
        <is>
          <t>CH</t>
        </is>
      </c>
      <c r="I2337" t="inlineStr">
        <is>
          <t>Meier Camille</t>
        </is>
      </c>
      <c r="J2337" t="inlineStr">
        <is>
          <t>Laruche</t>
        </is>
      </c>
      <c r="K2337" t="inlineStr">
        <is>
          <t>999999</t>
        </is>
      </c>
      <c r="L2337" t="inlineStr">
        <is>
          <t>XW264538328JF</t>
        </is>
      </c>
      <c r="M2337" t="inlineStr">
        <is>
          <t>N</t>
        </is>
      </c>
      <c r="N2337" t="inlineStr">
        <is>
          <t>Supplement Douane Zone C4</t>
        </is>
      </c>
      <c r="O2337" t="inlineStr">
        <is>
          <t>I</t>
        </is>
      </c>
      <c r="Q2337" t="inlineStr">
        <is>
          <t>C4</t>
        </is>
      </c>
      <c r="R2337" t="n">
        <v>0</v>
      </c>
      <c r="S2337" s="113" t="n">
        <v>44</v>
      </c>
      <c r="T2337" t="n">
        <v>20</v>
      </c>
      <c r="U2337" t="inlineStr">
        <is>
          <t>LA RUCHE LOGISTIQUE</t>
        </is>
      </c>
      <c r="W2337" s="8">
        <f>IF(C2337&lt;&gt;2,"",IF(S2337="5X","5XK",IF(S2337="5Y","5YK",IF(S2337="6B","6BK",IF(S2337="6C","6CK","")))))</f>
        <v/>
      </c>
      <c r="X2337" s="8">
        <f>IF(S2337="6B",_xlfn.XLOOKUP(H2337,'Zoning 2shop'!A:A,'Zoning 2shop'!B:B),IF(S2337="6C",_xlfn.XLOOKUP(G2337,'Zoning 2shop'!C:C,'Zoning 2shop'!D:D),""))</f>
        <v/>
      </c>
      <c r="Y2337" s="112">
        <f>AB2337/Z2337</f>
        <v/>
      </c>
      <c r="Z2337" s="4">
        <f>T2337</f>
        <v/>
      </c>
      <c r="AA2337" s="4">
        <f>IF(OR(S2337="6C",S2337="6B",S2337="5X",S2337="5Y"),0.08,0.5)</f>
        <v/>
      </c>
      <c r="AB2337" s="4">
        <f>$AG$5/$AG$2*Z2337</f>
        <v/>
      </c>
      <c r="AC2337" s="19">
        <f>Z2337+AA2337</f>
        <v/>
      </c>
      <c r="AD2337" s="8">
        <f>IF(COUNTIF(Catégories!A:A,N2337)=0,"catégorie inconnue",LOOKUP(N2337,Catégories!A:A,Catégories!B:B))</f>
        <v/>
      </c>
      <c r="AE2337" s="21">
        <f>SUM(Z2337:AB2337)</f>
        <v/>
      </c>
    </row>
    <row r="2338" hidden="1" s="101">
      <c r="B2338" t="inlineStr">
        <is>
          <t>13617723</t>
        </is>
      </c>
      <c r="C2338" t="inlineStr">
        <is>
          <t>0</t>
        </is>
      </c>
      <c r="D2338" t="n">
        <v>46171</v>
      </c>
      <c r="E2338" t="inlineStr">
        <is>
          <t>21320</t>
        </is>
      </c>
      <c r="F2338" t="inlineStr">
        <is>
          <t>1231</t>
        </is>
      </c>
      <c r="G2338" t="inlineStr">
        <is>
          <t>FR</t>
        </is>
      </c>
      <c r="H2338" t="inlineStr">
        <is>
          <t>CH</t>
        </is>
      </c>
      <c r="I2338" t="inlineStr">
        <is>
          <t>Sanchez Andres</t>
        </is>
      </c>
      <c r="J2338" t="inlineStr">
        <is>
          <t>Laruche</t>
        </is>
      </c>
      <c r="K2338" t="inlineStr">
        <is>
          <t>999999</t>
        </is>
      </c>
      <c r="L2338" t="inlineStr">
        <is>
          <t>XW264611473JF</t>
        </is>
      </c>
      <c r="M2338" t="inlineStr">
        <is>
          <t>N</t>
        </is>
      </c>
      <c r="N2338" t="inlineStr">
        <is>
          <t>Transport</t>
        </is>
      </c>
      <c r="O2338" t="inlineStr">
        <is>
          <t>I</t>
        </is>
      </c>
      <c r="P2338" t="inlineStr">
        <is>
          <t>S</t>
        </is>
      </c>
      <c r="Q2338" t="inlineStr">
        <is>
          <t>C4</t>
        </is>
      </c>
      <c r="R2338" t="n">
        <v>2.2</v>
      </c>
      <c r="S2338" s="113" t="n">
        <v>44</v>
      </c>
      <c r="T2338" t="n">
        <v>8.23</v>
      </c>
      <c r="U2338" t="inlineStr">
        <is>
          <t>LA RUCHE LOGISTIQUE</t>
        </is>
      </c>
      <c r="W2338" s="8">
        <f>IF(C2338&lt;&gt;2,"",IF(S2338="5X","5XK",IF(S2338="5Y","5YK",IF(S2338="6B","6BK",IF(S2338="6C","6CK","")))))</f>
        <v/>
      </c>
      <c r="X2338" s="8">
        <f>IF(S2338="6B",_xlfn.XLOOKUP(H2338,'Zoning 2shop'!A:A,'Zoning 2shop'!B:B),IF(S2338="6C",_xlfn.XLOOKUP(G2338,'Zoning 2shop'!C:C,'Zoning 2shop'!D:D),""))</f>
        <v/>
      </c>
      <c r="Y2338" s="112">
        <f>AB2338/Z2338</f>
        <v/>
      </c>
      <c r="Z2338" s="4">
        <f>T2338</f>
        <v/>
      </c>
      <c r="AA2338" s="4">
        <f>IF(OR(S2338="6C",S2338="6B",S2338="5X",S2338="5Y"),0.08,0.5)</f>
        <v/>
      </c>
      <c r="AB2338" s="4">
        <f>$AG$5/$AG$2*Z2338</f>
        <v/>
      </c>
      <c r="AC2338" s="19">
        <f>Z2338+AA2338</f>
        <v/>
      </c>
      <c r="AD2338" s="8">
        <f>IF(COUNTIF(Catégories!A:A,N2338)=0,"catégorie inconnue",LOOKUP(N2338,Catégories!A:A,Catégories!B:B))</f>
        <v/>
      </c>
      <c r="AE2338" s="21">
        <f>SUM(Z2338:AB2338)</f>
        <v/>
      </c>
    </row>
    <row r="2339" hidden="1" s="101">
      <c r="B2339" t="inlineStr">
        <is>
          <t>13617723</t>
        </is>
      </c>
      <c r="C2339" t="inlineStr">
        <is>
          <t>0</t>
        </is>
      </c>
      <c r="D2339" t="n">
        <v>46171</v>
      </c>
      <c r="E2339" t="inlineStr">
        <is>
          <t>21320</t>
        </is>
      </c>
      <c r="F2339" t="inlineStr">
        <is>
          <t>1231</t>
        </is>
      </c>
      <c r="G2339" t="inlineStr">
        <is>
          <t>FR</t>
        </is>
      </c>
      <c r="H2339" t="inlineStr">
        <is>
          <t>CH</t>
        </is>
      </c>
      <c r="I2339" t="inlineStr">
        <is>
          <t>Sanchez Andres</t>
        </is>
      </c>
      <c r="J2339" t="inlineStr">
        <is>
          <t>Laruche</t>
        </is>
      </c>
      <c r="K2339" t="inlineStr">
        <is>
          <t>999999</t>
        </is>
      </c>
      <c r="L2339" t="inlineStr">
        <is>
          <t>XW264611473JF</t>
        </is>
      </c>
      <c r="M2339" t="inlineStr">
        <is>
          <t>N</t>
        </is>
      </c>
      <c r="N2339" t="inlineStr">
        <is>
          <t>Traitement SAV complémentaire</t>
        </is>
      </c>
      <c r="O2339" t="inlineStr">
        <is>
          <t>I</t>
        </is>
      </c>
      <c r="Q2339" t="inlineStr">
        <is>
          <t>C4</t>
        </is>
      </c>
      <c r="R2339" t="n">
        <v>0</v>
      </c>
      <c r="S2339" s="113" t="n">
        <v>44</v>
      </c>
      <c r="T2339" t="n">
        <v>16</v>
      </c>
      <c r="U2339" t="inlineStr">
        <is>
          <t>LA RUCHE LOGISTIQUE</t>
        </is>
      </c>
      <c r="W2339" s="8">
        <f>IF(C2339&lt;&gt;2,"",IF(S2339="5X","5XK",IF(S2339="5Y","5YK",IF(S2339="6B","6BK",IF(S2339="6C","6CK","")))))</f>
        <v/>
      </c>
      <c r="X2339" s="8">
        <f>IF(S2339="6B",_xlfn.XLOOKUP(H2339,'Zoning 2shop'!A:A,'Zoning 2shop'!B:B),IF(S2339="6C",_xlfn.XLOOKUP(G2339,'Zoning 2shop'!C:C,'Zoning 2shop'!D:D),""))</f>
        <v/>
      </c>
      <c r="Y2339" s="112">
        <f>AB2339/Z2339</f>
        <v/>
      </c>
      <c r="Z2339" s="4">
        <f>T2339</f>
        <v/>
      </c>
      <c r="AA2339" s="4">
        <f>IF(OR(S2339="6C",S2339="6B",S2339="5X",S2339="5Y"),0.08,0.5)</f>
        <v/>
      </c>
      <c r="AB2339" s="4">
        <f>$AG$5/$AG$2*Z2339</f>
        <v/>
      </c>
      <c r="AC2339" s="19">
        <f>Z2339+AA2339</f>
        <v/>
      </c>
      <c r="AD2339" s="8">
        <f>IF(COUNTIF(Catégories!A:A,N2339)=0,"catégorie inconnue",LOOKUP(N2339,Catégories!A:A,Catégories!B:B))</f>
        <v/>
      </c>
      <c r="AE2339" s="21">
        <f>SUM(Z2339:AB2339)</f>
        <v/>
      </c>
    </row>
    <row r="2340" hidden="1" s="101">
      <c r="B2340" t="inlineStr">
        <is>
          <t>13617723</t>
        </is>
      </c>
      <c r="C2340" t="inlineStr">
        <is>
          <t>0</t>
        </is>
      </c>
      <c r="D2340" t="n">
        <v>46171</v>
      </c>
      <c r="E2340" t="inlineStr">
        <is>
          <t>21320</t>
        </is>
      </c>
      <c r="F2340" t="inlineStr">
        <is>
          <t>1231</t>
        </is>
      </c>
      <c r="G2340" t="inlineStr">
        <is>
          <t>FR</t>
        </is>
      </c>
      <c r="H2340" t="inlineStr">
        <is>
          <t>CH</t>
        </is>
      </c>
      <c r="I2340" t="inlineStr">
        <is>
          <t>Sanchez Andres</t>
        </is>
      </c>
      <c r="J2340" t="inlineStr">
        <is>
          <t>Laruche</t>
        </is>
      </c>
      <c r="K2340" t="inlineStr">
        <is>
          <t>999999</t>
        </is>
      </c>
      <c r="L2340" t="inlineStr">
        <is>
          <t>XW264611473JF</t>
        </is>
      </c>
      <c r="M2340" t="inlineStr">
        <is>
          <t>N</t>
        </is>
      </c>
      <c r="N2340" t="inlineStr">
        <is>
          <t>Supplement Douane Zone C4</t>
        </is>
      </c>
      <c r="O2340" t="inlineStr">
        <is>
          <t>I</t>
        </is>
      </c>
      <c r="Q2340" t="inlineStr">
        <is>
          <t>C4</t>
        </is>
      </c>
      <c r="R2340" t="n">
        <v>0</v>
      </c>
      <c r="S2340" s="113" t="n">
        <v>44</v>
      </c>
      <c r="T2340" t="n">
        <v>20</v>
      </c>
      <c r="U2340" t="inlineStr">
        <is>
          <t>LA RUCHE LOGISTIQUE</t>
        </is>
      </c>
      <c r="W2340" s="8">
        <f>IF(C2340&lt;&gt;2,"",IF(S2340="5X","5XK",IF(S2340="5Y","5YK",IF(S2340="6B","6BK",IF(S2340="6C","6CK","")))))</f>
        <v/>
      </c>
      <c r="X2340" s="8">
        <f>IF(S2340="6B",_xlfn.XLOOKUP(H2340,'Zoning 2shop'!A:A,'Zoning 2shop'!B:B),IF(S2340="6C",_xlfn.XLOOKUP(G2340,'Zoning 2shop'!C:C,'Zoning 2shop'!D:D),""))</f>
        <v/>
      </c>
      <c r="Y2340" s="112">
        <f>AB2340/Z2340</f>
        <v/>
      </c>
      <c r="Z2340" s="4">
        <f>T2340</f>
        <v/>
      </c>
      <c r="AA2340" s="4">
        <f>IF(OR(S2340="6C",S2340="6B",S2340="5X",S2340="5Y"),0.08,0.5)</f>
        <v/>
      </c>
      <c r="AB2340" s="4">
        <f>$AG$5/$AG$2*Z2340</f>
        <v/>
      </c>
      <c r="AC2340" s="19">
        <f>Z2340+AA2340</f>
        <v/>
      </c>
      <c r="AD2340" s="8">
        <f>IF(COUNTIF(Catégories!A:A,N2340)=0,"catégorie inconnue",LOOKUP(N2340,Catégories!A:A,Catégories!B:B))</f>
        <v/>
      </c>
      <c r="AE2340" s="21">
        <f>SUM(Z2340:AB2340)</f>
        <v/>
      </c>
    </row>
    <row r="2341" hidden="1" s="101">
      <c r="B2341" t="inlineStr">
        <is>
          <t>13617721</t>
        </is>
      </c>
      <c r="C2341" t="inlineStr">
        <is>
          <t>0</t>
        </is>
      </c>
      <c r="D2341" t="n">
        <v>46155</v>
      </c>
      <c r="E2341" t="inlineStr">
        <is>
          <t>21320</t>
        </is>
      </c>
      <c r="F2341" t="inlineStr">
        <is>
          <t>75016</t>
        </is>
      </c>
      <c r="I2341" t="inlineStr">
        <is>
          <t>Bertin Patrice</t>
        </is>
      </c>
      <c r="J2341" t="inlineStr">
        <is>
          <t>Laruche</t>
        </is>
      </c>
      <c r="K2341" t="inlineStr">
        <is>
          <t>999999</t>
        </is>
      </c>
      <c r="L2341" t="inlineStr">
        <is>
          <t>XY513981495JB</t>
        </is>
      </c>
      <c r="M2341" t="inlineStr">
        <is>
          <t>N</t>
        </is>
      </c>
      <c r="N2341" t="inlineStr">
        <is>
          <t>Transport</t>
        </is>
      </c>
      <c r="O2341" t="inlineStr">
        <is>
          <t>N</t>
        </is>
      </c>
      <c r="P2341" t="inlineStr">
        <is>
          <t>S</t>
        </is>
      </c>
      <c r="Q2341" t="inlineStr">
        <is>
          <t>NT</t>
        </is>
      </c>
      <c r="R2341" t="n">
        <v>2.335</v>
      </c>
      <c r="S2341" s="113" t="inlineStr">
        <is>
          <t>3Z</t>
        </is>
      </c>
      <c r="T2341" t="n">
        <v>30.86</v>
      </c>
      <c r="U2341" t="inlineStr">
        <is>
          <t>LA RUCHE LOGISTIQUE</t>
        </is>
      </c>
      <c r="W2341" s="8">
        <f>IF(C2341&lt;&gt;2,"",IF(S2341="5X","5XK",IF(S2341="5Y","5YK",IF(S2341="6B","6BK",IF(S2341="6C","6CK","")))))</f>
        <v/>
      </c>
      <c r="X2341" s="8">
        <f>IF(S2341="6B",_xlfn.XLOOKUP(H2341,'Zoning 2shop'!A:A,'Zoning 2shop'!B:B),IF(S2341="6C",_xlfn.XLOOKUP(G2341,'Zoning 2shop'!C:C,'Zoning 2shop'!D:D),""))</f>
        <v/>
      </c>
      <c r="Y2341" s="112">
        <f>AB2341/Z2341</f>
        <v/>
      </c>
      <c r="Z2341" s="4">
        <f>T2341</f>
        <v/>
      </c>
      <c r="AA2341" s="4">
        <f>IF(OR(S2341="6C",S2341="6B",S2341="5X",S2341="5Y"),0.08,0.5)</f>
        <v/>
      </c>
      <c r="AB2341" s="4">
        <f>$AG$5/$AG$2*Z2341</f>
        <v/>
      </c>
      <c r="AC2341" s="19">
        <f>Z2341+AA2341</f>
        <v/>
      </c>
      <c r="AD2341" s="8">
        <f>IF(COUNTIF(Catégories!A:A,N2341)=0,"catégorie inconnue",LOOKUP(N2341,Catégories!A:A,Catégories!B:B))</f>
        <v/>
      </c>
      <c r="AE2341" s="21">
        <f>SUM(Z2341:AB2341)</f>
        <v/>
      </c>
    </row>
    <row r="2342" hidden="1" s="101">
      <c r="B2342" t="inlineStr">
        <is>
          <t>13617721</t>
        </is>
      </c>
      <c r="C2342" t="inlineStr">
        <is>
          <t>0</t>
        </is>
      </c>
      <c r="D2342" t="n">
        <v>46168</v>
      </c>
      <c r="E2342" t="inlineStr">
        <is>
          <t>21320</t>
        </is>
      </c>
      <c r="F2342" t="inlineStr">
        <is>
          <t>60300</t>
        </is>
      </c>
      <c r="I2342" t="inlineStr">
        <is>
          <t>du Passage Cassilda</t>
        </is>
      </c>
      <c r="J2342" t="inlineStr">
        <is>
          <t>Laruche</t>
        </is>
      </c>
      <c r="K2342" t="inlineStr">
        <is>
          <t>999999</t>
        </is>
      </c>
      <c r="L2342" t="inlineStr">
        <is>
          <t>XY514004567JB</t>
        </is>
      </c>
      <c r="M2342" t="inlineStr">
        <is>
          <t>N</t>
        </is>
      </c>
      <c r="N2342" t="inlineStr">
        <is>
          <t>Transport</t>
        </is>
      </c>
      <c r="O2342" t="inlineStr">
        <is>
          <t>N</t>
        </is>
      </c>
      <c r="P2342" t="inlineStr">
        <is>
          <t>R</t>
        </is>
      </c>
      <c r="Q2342" t="inlineStr">
        <is>
          <t>NT</t>
        </is>
      </c>
      <c r="R2342" t="n">
        <v>0.2</v>
      </c>
      <c r="S2342" s="113" t="inlineStr">
        <is>
          <t>3Z</t>
        </is>
      </c>
      <c r="T2342" t="n">
        <v>12.58</v>
      </c>
      <c r="U2342" t="inlineStr">
        <is>
          <t>LA RUCHE LOGISTIQUE</t>
        </is>
      </c>
      <c r="W2342" s="8">
        <f>IF(C2342&lt;&gt;2,"",IF(S2342="5X","5XK",IF(S2342="5Y","5YK",IF(S2342="6B","6BK",IF(S2342="6C","6CK","")))))</f>
        <v/>
      </c>
      <c r="X2342" s="8">
        <f>IF(S2342="6B",_xlfn.XLOOKUP(H2342,'Zoning 2shop'!A:A,'Zoning 2shop'!B:B),IF(S2342="6C",_xlfn.XLOOKUP(G2342,'Zoning 2shop'!C:C,'Zoning 2shop'!D:D),""))</f>
        <v/>
      </c>
      <c r="Y2342" s="112">
        <f>AB2342/Z2342</f>
        <v/>
      </c>
      <c r="Z2342" s="4">
        <f>T2342</f>
        <v/>
      </c>
      <c r="AA2342" s="4">
        <f>IF(OR(S2342="6C",S2342="6B",S2342="5X",S2342="5Y"),0.08,0.5)</f>
        <v/>
      </c>
      <c r="AB2342" s="4">
        <f>$AG$5/$AG$2*Z2342</f>
        <v/>
      </c>
      <c r="AC2342" s="19">
        <f>Z2342+AA2342</f>
        <v/>
      </c>
      <c r="AD2342" s="8">
        <f>IF(COUNTIF(Catégories!A:A,N2342)=0,"catégorie inconnue",LOOKUP(N2342,Catégories!A:A,Catégories!B:B))</f>
        <v/>
      </c>
      <c r="AE2342" s="21">
        <f>SUM(Z2342:AB2342)</f>
        <v/>
      </c>
    </row>
    <row r="2343" hidden="1" s="101">
      <c r="AD2343" s="9" t="inlineStr">
        <is>
          <t>Adresse</t>
        </is>
      </c>
      <c r="AE2343" s="21">
        <f>SUM(Z2343:AB2343)</f>
        <v/>
      </c>
    </row>
    <row r="2344" hidden="1" s="101">
      <c r="AD2344" s="9" t="inlineStr">
        <is>
          <t>Assurance</t>
        </is>
      </c>
      <c r="AE2344" s="21">
        <f>SUM(Z2344:AB2344)</f>
        <v/>
      </c>
    </row>
    <row r="2345" hidden="1" s="101">
      <c r="AD2345" s="9" t="inlineStr">
        <is>
          <t>Colis volumineux</t>
        </is>
      </c>
      <c r="AE2345" s="21">
        <f>SUM(Z2345:AB2345)</f>
        <v/>
      </c>
    </row>
    <row r="2346" hidden="1" s="101">
      <c r="AD2346" s="9" t="inlineStr">
        <is>
          <t>Corse</t>
        </is>
      </c>
      <c r="AE2346" s="21">
        <f>SUM(Z2346:AB2346)</f>
        <v/>
      </c>
    </row>
    <row r="2347" hidden="1" s="101">
      <c r="AD2347" s="9" t="inlineStr">
        <is>
          <t>Droits et taxes</t>
        </is>
      </c>
      <c r="AE2347" s="21">
        <f>SUM(Z2347:AB2347)</f>
        <v/>
      </c>
    </row>
    <row r="2348" hidden="1" s="101">
      <c r="AD2348" s="9" t="inlineStr">
        <is>
          <t>Frais facturation</t>
        </is>
      </c>
      <c r="AE2348" s="21">
        <f>SUM(Z2348:AB2348)</f>
        <v/>
      </c>
    </row>
    <row r="2349" hidden="1" s="101">
      <c r="AD2349" s="9" t="inlineStr">
        <is>
          <t>Frêt</t>
        </is>
      </c>
      <c r="AE2349" s="21">
        <f>SUM(Z2349:AB2349)</f>
        <v/>
      </c>
    </row>
    <row r="2350" hidden="1" s="101">
      <c r="AD2350" s="9" t="inlineStr">
        <is>
          <t>Gazole</t>
        </is>
      </c>
      <c r="AE2350" s="21">
        <f>SUM(Z2350:AB2350)</f>
        <v/>
      </c>
    </row>
    <row r="2351" hidden="1" s="101">
      <c r="AD2351" s="9" t="inlineStr">
        <is>
          <t>Zones éloignées</t>
        </is>
      </c>
      <c r="AE2351" s="21">
        <f>SUM(Z2351:AB2351)</f>
        <v/>
      </c>
    </row>
  </sheetData>
  <autoFilter ref="A1:AI2351">
    <filterColumn colId="18" hiddenButton="0" showButton="1">
      <filters>
        <filter val="5Y"/>
      </filters>
    </filterColumn>
  </autoFilter>
  <conditionalFormatting sqref="L1 L2001:L1048576">
    <cfRule type="duplicateValues" priority="2" dxfId="0"/>
  </conditionalFormatting>
  <conditionalFormatting sqref="L2:L2000">
    <cfRule type="duplicateValues" priority="1" dxfId="0"/>
  </conditionalFormatting>
  <pageMargins left="0.787401575" right="0.787401575" top="0.984251969" bottom="0.984251969" header="0.5" footer="0.5"/>
  <pageSetup orientation="portrait" paperSize="9" fitToHeight="0" fitToWidth="0" firstPageNumber="0" horizontalDpi="300" verticalDpi="300"/>
</worksheet>
</file>

<file path=xl/worksheets/sheet10.xml><?xml version="1.0" encoding="utf-8"?>
<worksheet xmlns="http://schemas.openxmlformats.org/spreadsheetml/2006/main">
  <sheetPr codeName="Feuil10">
    <outlinePr summaryBelow="1" summaryRight="1"/>
    <pageSetUpPr/>
  </sheetPr>
  <dimension ref="A1:C2209"/>
  <sheetViews>
    <sheetView topLeftCell="A1531" zoomScale="80" zoomScaleNormal="80" workbookViewId="0">
      <selection activeCell="C1568" sqref="C1568:C2209"/>
    </sheetView>
  </sheetViews>
  <sheetFormatPr baseColWidth="10" defaultRowHeight="12.75"/>
  <cols>
    <col width="23.85546875" bestFit="1" customWidth="1" style="101" min="1" max="1"/>
    <col width="18.140625" bestFit="1" customWidth="1" style="101" min="2" max="2"/>
  </cols>
  <sheetData>
    <row r="1">
      <c r="A1" s="2" t="inlineStr">
        <is>
          <t>Étiquettes de lignes</t>
        </is>
      </c>
      <c r="B1" t="inlineStr">
        <is>
          <t>Somme de Poids</t>
        </is>
      </c>
      <c r="C1" t="inlineStr">
        <is>
          <t>Poids arrondi</t>
        </is>
      </c>
    </row>
    <row r="2">
      <c r="A2" s="3" t="inlineStr">
        <is>
          <t>CAPI1</t>
        </is>
      </c>
      <c r="B2" t="n">
        <v>0</v>
      </c>
      <c r="C2">
        <f>ROUNDUP(B2,1)</f>
        <v/>
      </c>
    </row>
    <row r="3">
      <c r="A3" s="3" t="inlineStr">
        <is>
          <t>CAPI2</t>
        </is>
      </c>
      <c r="B3" t="n">
        <v>0</v>
      </c>
      <c r="C3">
        <f>ROUNDUP(B3,1)</f>
        <v/>
      </c>
    </row>
    <row r="4">
      <c r="A4" s="3" t="inlineStr">
        <is>
          <t>CAPN1</t>
        </is>
      </c>
      <c r="B4" t="n">
        <v>0</v>
      </c>
      <c r="C4">
        <f>ROUNDUP(B4,1)</f>
        <v/>
      </c>
    </row>
    <row r="5">
      <c r="A5" s="3" t="inlineStr">
        <is>
          <t>CAPN2</t>
        </is>
      </c>
      <c r="B5" t="n">
        <v>0</v>
      </c>
      <c r="C5">
        <f>ROUNDUP(B5,1)</f>
        <v/>
      </c>
    </row>
    <row r="6">
      <c r="A6" s="3" t="inlineStr">
        <is>
          <t>CAPO1</t>
        </is>
      </c>
      <c r="B6" t="n">
        <v>0</v>
      </c>
      <c r="C6">
        <f>ROUNDUP(B6,1)</f>
        <v/>
      </c>
    </row>
    <row r="7">
      <c r="A7" s="3" t="inlineStr">
        <is>
          <t>ECORI</t>
        </is>
      </c>
      <c r="B7" t="n">
        <v>0</v>
      </c>
      <c r="C7">
        <f>ROUNDUP(B7,1)</f>
        <v/>
      </c>
    </row>
    <row r="8">
      <c r="A8" s="3" t="inlineStr">
        <is>
          <t>ECORN</t>
        </is>
      </c>
      <c r="B8" t="n">
        <v>0</v>
      </c>
      <c r="C8">
        <f>ROUNDUP(B8,1)</f>
        <v/>
      </c>
    </row>
    <row r="9">
      <c r="A9" s="3" t="inlineStr">
        <is>
          <t>ECORO</t>
        </is>
      </c>
      <c r="B9" t="n">
        <v>0</v>
      </c>
      <c r="C9">
        <f>ROUNDUP(B9,1)</f>
        <v/>
      </c>
    </row>
    <row r="10">
      <c r="A10" s="3" t="inlineStr">
        <is>
          <t>SURTI</t>
        </is>
      </c>
      <c r="B10" t="n">
        <v>0</v>
      </c>
      <c r="C10">
        <f>ROUNDUP(B10,1)</f>
        <v/>
      </c>
    </row>
    <row r="11">
      <c r="A11" s="3" t="inlineStr">
        <is>
          <t>SURTN</t>
        </is>
      </c>
      <c r="B11" t="n">
        <v>0</v>
      </c>
      <c r="C11">
        <f>ROUNDUP(B11,1)</f>
        <v/>
      </c>
    </row>
    <row r="12">
      <c r="A12" s="3" t="inlineStr">
        <is>
          <t>SURTO</t>
        </is>
      </c>
      <c r="B12" t="n">
        <v>0</v>
      </c>
      <c r="C12">
        <f>ROUNDUP(B12,1)</f>
        <v/>
      </c>
    </row>
    <row r="13">
      <c r="A13" s="3" t="inlineStr">
        <is>
          <t>XF142220606FR</t>
        </is>
      </c>
      <c r="B13" t="n">
        <v>0.783</v>
      </c>
      <c r="C13">
        <f>ROUNDUP(B13,1)</f>
        <v/>
      </c>
    </row>
    <row r="14">
      <c r="A14" s="3" t="inlineStr">
        <is>
          <t>XF142220708FR</t>
        </is>
      </c>
      <c r="B14" t="n">
        <v>4.532</v>
      </c>
      <c r="C14">
        <f>ROUNDUP(B14,1)</f>
        <v/>
      </c>
    </row>
    <row r="15">
      <c r="A15" s="3" t="inlineStr">
        <is>
          <t>XF142220932FR</t>
        </is>
      </c>
      <c r="B15" t="n">
        <v>0.748</v>
      </c>
      <c r="C15">
        <f>ROUNDUP(B15,1)</f>
        <v/>
      </c>
    </row>
    <row r="16">
      <c r="A16" s="3" t="inlineStr">
        <is>
          <t>XF142221116FR</t>
        </is>
      </c>
      <c r="B16" t="n">
        <v>0.1</v>
      </c>
      <c r="C16">
        <f>ROUNDUP(B16,1)</f>
        <v/>
      </c>
    </row>
    <row r="17">
      <c r="A17" s="3" t="inlineStr">
        <is>
          <t>XF142221147FR</t>
        </is>
      </c>
      <c r="B17" t="n">
        <v>0.748</v>
      </c>
      <c r="C17">
        <f>ROUNDUP(B17,1)</f>
        <v/>
      </c>
    </row>
    <row r="18">
      <c r="A18" s="3" t="inlineStr">
        <is>
          <t>XF142221677FR</t>
        </is>
      </c>
      <c r="B18" t="n">
        <v>4.427</v>
      </c>
      <c r="C18">
        <f>ROUNDUP(B18,1)</f>
        <v/>
      </c>
    </row>
    <row r="19">
      <c r="A19" s="3" t="inlineStr">
        <is>
          <t>XF142221779FR</t>
        </is>
      </c>
      <c r="B19" t="n">
        <v>5.773</v>
      </c>
      <c r="C19">
        <f>ROUNDUP(B19,1)</f>
        <v/>
      </c>
    </row>
    <row r="20">
      <c r="A20" s="3" t="inlineStr">
        <is>
          <t>XF142224761FR</t>
        </is>
      </c>
      <c r="B20" t="n">
        <v>0.748</v>
      </c>
      <c r="C20">
        <f>ROUNDUP(B20,1)</f>
        <v/>
      </c>
    </row>
    <row r="21">
      <c r="A21" s="3" t="inlineStr">
        <is>
          <t>XF142225206FR</t>
        </is>
      </c>
      <c r="B21" t="n">
        <v>5.76</v>
      </c>
      <c r="C21">
        <f>ROUNDUP(B21,1)</f>
        <v/>
      </c>
    </row>
    <row r="22">
      <c r="A22" s="3" t="inlineStr">
        <is>
          <t>XF142225223FR</t>
        </is>
      </c>
      <c r="B22" t="n">
        <v>4.266</v>
      </c>
      <c r="C22">
        <f>ROUNDUP(B22,1)</f>
        <v/>
      </c>
    </row>
    <row r="23">
      <c r="A23" s="3" t="inlineStr">
        <is>
          <t>XF142225342FR</t>
        </is>
      </c>
      <c r="B23" t="n">
        <v>4.266</v>
      </c>
      <c r="C23">
        <f>ROUNDUP(B23,1)</f>
        <v/>
      </c>
    </row>
    <row r="24">
      <c r="A24" s="3" t="inlineStr">
        <is>
          <t>XF142225838FR</t>
        </is>
      </c>
      <c r="B24" t="n">
        <v>5.904</v>
      </c>
      <c r="C24">
        <f>ROUNDUP(B24,1)</f>
        <v/>
      </c>
    </row>
    <row r="25">
      <c r="A25" s="3" t="inlineStr">
        <is>
          <t>XF142225943FR</t>
        </is>
      </c>
      <c r="B25" t="n">
        <v>0.12</v>
      </c>
      <c r="C25">
        <f>ROUNDUP(B25,1)</f>
        <v/>
      </c>
    </row>
    <row r="26">
      <c r="A26" s="3" t="inlineStr">
        <is>
          <t>XF142230909FR</t>
        </is>
      </c>
      <c r="B26" t="n">
        <v>9.44</v>
      </c>
      <c r="C26">
        <f>ROUNDUP(B26,1)</f>
        <v/>
      </c>
    </row>
    <row r="27">
      <c r="A27" s="3" t="inlineStr">
        <is>
          <t>XF142240044FR</t>
        </is>
      </c>
      <c r="B27" t="n">
        <v>4.64</v>
      </c>
      <c r="C27">
        <f>ROUNDUP(B27,1)</f>
        <v/>
      </c>
    </row>
    <row r="28">
      <c r="A28" s="3" t="inlineStr">
        <is>
          <t>XF142264068FR</t>
        </is>
      </c>
      <c r="B28" t="n">
        <v>2.567</v>
      </c>
      <c r="C28">
        <f>ROUNDUP(B28,1)</f>
        <v/>
      </c>
    </row>
    <row r="29">
      <c r="A29" s="3" t="inlineStr">
        <is>
          <t>XF142264522FR</t>
        </is>
      </c>
      <c r="B29" t="n">
        <v>2.567</v>
      </c>
      <c r="C29">
        <f>ROUNDUP(B29,1)</f>
        <v/>
      </c>
    </row>
    <row r="30">
      <c r="A30" s="3" t="inlineStr">
        <is>
          <t>XF142273060FR</t>
        </is>
      </c>
      <c r="B30" t="n">
        <v>4.678</v>
      </c>
      <c r="C30">
        <f>ROUNDUP(B30,1)</f>
        <v/>
      </c>
    </row>
    <row r="31">
      <c r="A31" s="3" t="inlineStr">
        <is>
          <t>XF142273175FR</t>
        </is>
      </c>
      <c r="B31" t="n">
        <v>1.591</v>
      </c>
      <c r="C31">
        <f>ROUNDUP(B31,1)</f>
        <v/>
      </c>
    </row>
    <row r="32">
      <c r="A32" s="3" t="inlineStr">
        <is>
          <t>XF142273802FR</t>
        </is>
      </c>
      <c r="B32" t="n">
        <v>0.484</v>
      </c>
      <c r="C32">
        <f>ROUNDUP(B32,1)</f>
        <v/>
      </c>
    </row>
    <row r="33">
      <c r="A33" s="3" t="inlineStr">
        <is>
          <t>XF142274365FR</t>
        </is>
      </c>
      <c r="B33" t="n">
        <v>5.76</v>
      </c>
      <c r="C33">
        <f>ROUNDUP(B33,1)</f>
        <v/>
      </c>
    </row>
    <row r="34">
      <c r="A34" s="3" t="inlineStr">
        <is>
          <t>XF142274578FR</t>
        </is>
      </c>
      <c r="B34" t="n">
        <v>0.28</v>
      </c>
      <c r="C34">
        <f>ROUNDUP(B34,1)</f>
        <v/>
      </c>
    </row>
    <row r="35">
      <c r="A35" s="3" t="inlineStr">
        <is>
          <t>XF142274706FR</t>
        </is>
      </c>
      <c r="B35" t="n">
        <v>0.525</v>
      </c>
      <c r="C35">
        <f>ROUNDUP(B35,1)</f>
        <v/>
      </c>
    </row>
    <row r="36">
      <c r="A36" s="3" t="inlineStr">
        <is>
          <t>XF142275471FR</t>
        </is>
      </c>
      <c r="B36" t="n">
        <v>0.18</v>
      </c>
      <c r="C36">
        <f>ROUNDUP(B36,1)</f>
        <v/>
      </c>
    </row>
    <row r="37">
      <c r="A37" s="3" t="inlineStr">
        <is>
          <t>XF142295706FR</t>
        </is>
      </c>
      <c r="B37" t="n">
        <v>1.392</v>
      </c>
      <c r="C37">
        <f>ROUNDUP(B37,1)</f>
        <v/>
      </c>
    </row>
    <row r="38">
      <c r="A38" s="3" t="inlineStr">
        <is>
          <t>XF142309113FR</t>
        </is>
      </c>
      <c r="B38" t="n">
        <v>0.187</v>
      </c>
      <c r="C38">
        <f>ROUNDUP(B38,1)</f>
        <v/>
      </c>
    </row>
    <row r="39">
      <c r="A39" s="3" t="inlineStr">
        <is>
          <t>XF142310142FR</t>
        </is>
      </c>
      <c r="B39" t="n">
        <v>4.266</v>
      </c>
      <c r="C39">
        <f>ROUNDUP(B39,1)</f>
        <v/>
      </c>
    </row>
    <row r="40">
      <c r="A40" s="3" t="inlineStr">
        <is>
          <t>XF142310200FR</t>
        </is>
      </c>
      <c r="B40" t="n">
        <v>4.266</v>
      </c>
      <c r="C40">
        <f>ROUNDUP(B40,1)</f>
        <v/>
      </c>
    </row>
    <row r="41">
      <c r="A41" s="3" t="inlineStr">
        <is>
          <t>XF142349421FR</t>
        </is>
      </c>
      <c r="B41" t="n">
        <v>0.53</v>
      </c>
      <c r="C41">
        <f>ROUNDUP(B41,1)</f>
        <v/>
      </c>
    </row>
    <row r="42">
      <c r="A42" s="3" t="inlineStr">
        <is>
          <t>XF142349510FR</t>
        </is>
      </c>
      <c r="B42" t="n">
        <v>2.592</v>
      </c>
      <c r="C42">
        <f>ROUNDUP(B42,1)</f>
        <v/>
      </c>
    </row>
    <row r="43">
      <c r="A43" s="3" t="inlineStr">
        <is>
          <t>XF142377215FR</t>
        </is>
      </c>
      <c r="B43" t="n">
        <v>0.25</v>
      </c>
      <c r="C43">
        <f>ROUNDUP(B43,1)</f>
        <v/>
      </c>
    </row>
    <row r="44">
      <c r="A44" s="3" t="inlineStr">
        <is>
          <t>XF142377816FR</t>
        </is>
      </c>
      <c r="B44" t="n">
        <v>0.766</v>
      </c>
      <c r="C44">
        <f>ROUNDUP(B44,1)</f>
        <v/>
      </c>
    </row>
    <row r="45">
      <c r="A45" s="3" t="inlineStr">
        <is>
          <t>XF142377921FR</t>
        </is>
      </c>
      <c r="B45" t="n">
        <v>4.266</v>
      </c>
      <c r="C45">
        <f>ROUNDUP(B45,1)</f>
        <v/>
      </c>
    </row>
    <row r="46">
      <c r="A46" s="3" t="inlineStr">
        <is>
          <t>XF142390185FR</t>
        </is>
      </c>
      <c r="B46" t="n">
        <v>0.25</v>
      </c>
      <c r="C46">
        <f>ROUNDUP(B46,1)</f>
        <v/>
      </c>
    </row>
    <row r="47">
      <c r="A47" s="3" t="inlineStr">
        <is>
          <t>XF142419564FR</t>
        </is>
      </c>
      <c r="B47" t="n">
        <v>2.567</v>
      </c>
      <c r="C47">
        <f>ROUNDUP(B47,1)</f>
        <v/>
      </c>
    </row>
    <row r="48">
      <c r="A48" s="3" t="inlineStr">
        <is>
          <t>XF142419799FR</t>
        </is>
      </c>
      <c r="B48" t="n">
        <v>2.567</v>
      </c>
      <c r="C48">
        <f>ROUNDUP(B48,1)</f>
        <v/>
      </c>
    </row>
    <row r="49">
      <c r="A49" s="3" t="inlineStr">
        <is>
          <t>XF142423793FR</t>
        </is>
      </c>
      <c r="B49" t="n">
        <v>4.266</v>
      </c>
      <c r="C49">
        <f>ROUNDUP(B49,1)</f>
        <v/>
      </c>
    </row>
    <row r="50">
      <c r="A50" s="3" t="inlineStr">
        <is>
          <t>XF142449583FR</t>
        </is>
      </c>
      <c r="B50" t="n">
        <v>0.343</v>
      </c>
      <c r="C50">
        <f>ROUNDUP(B50,1)</f>
        <v/>
      </c>
    </row>
    <row r="51">
      <c r="A51" s="3" t="inlineStr">
        <is>
          <t>XF142449654FR</t>
        </is>
      </c>
      <c r="B51" t="n">
        <v>0.731</v>
      </c>
      <c r="C51">
        <f>ROUNDUP(B51,1)</f>
        <v/>
      </c>
    </row>
    <row r="52">
      <c r="A52" s="3" t="inlineStr">
        <is>
          <t>XF142449835FR</t>
        </is>
      </c>
      <c r="B52" t="n">
        <v>0.53</v>
      </c>
      <c r="C52">
        <f>ROUNDUP(B52,1)</f>
        <v/>
      </c>
    </row>
    <row r="53">
      <c r="A53" s="3" t="inlineStr">
        <is>
          <t>XF142477743FR</t>
        </is>
      </c>
      <c r="B53" t="n">
        <v>0.504</v>
      </c>
      <c r="C53">
        <f>ROUNDUP(B53,1)</f>
        <v/>
      </c>
    </row>
    <row r="54">
      <c r="A54" s="3" t="inlineStr">
        <is>
          <t>XF142563994FR</t>
        </is>
      </c>
      <c r="B54" t="n">
        <v>0.1</v>
      </c>
      <c r="C54">
        <f>ROUNDUP(B54,1)</f>
        <v/>
      </c>
    </row>
    <row r="55">
      <c r="A55" s="3" t="inlineStr">
        <is>
          <t>XF142566165FR</t>
        </is>
      </c>
      <c r="B55" t="n">
        <v>0.766</v>
      </c>
      <c r="C55">
        <f>ROUNDUP(B55,1)</f>
        <v/>
      </c>
    </row>
    <row r="56">
      <c r="A56" s="3" t="inlineStr">
        <is>
          <t>XF142566338FR</t>
        </is>
      </c>
      <c r="B56" t="n">
        <v>4.532</v>
      </c>
      <c r="C56">
        <f>ROUNDUP(B56,1)</f>
        <v/>
      </c>
    </row>
    <row r="57">
      <c r="A57" s="3" t="inlineStr">
        <is>
          <t>XF142566491FR</t>
        </is>
      </c>
      <c r="B57" t="n">
        <v>0.499</v>
      </c>
      <c r="C57">
        <f>ROUNDUP(B57,1)</f>
        <v/>
      </c>
    </row>
    <row r="58">
      <c r="A58" s="3" t="inlineStr">
        <is>
          <t>XF142567506FR</t>
        </is>
      </c>
      <c r="B58" t="n">
        <v>0.546</v>
      </c>
      <c r="C58">
        <f>ROUNDUP(B58,1)</f>
        <v/>
      </c>
    </row>
    <row r="59">
      <c r="A59" s="3" t="inlineStr">
        <is>
          <t>XF142567611FR</t>
        </is>
      </c>
      <c r="B59" t="n">
        <v>4.266</v>
      </c>
      <c r="C59">
        <f>ROUNDUP(B59,1)</f>
        <v/>
      </c>
    </row>
    <row r="60">
      <c r="A60" s="3" t="inlineStr">
        <is>
          <t>XF142568135FR</t>
        </is>
      </c>
      <c r="B60" t="n">
        <v>0.248</v>
      </c>
      <c r="C60">
        <f>ROUNDUP(B60,1)</f>
        <v/>
      </c>
    </row>
    <row r="61">
      <c r="A61" s="3" t="inlineStr">
        <is>
          <t>XF142568206FR</t>
        </is>
      </c>
      <c r="B61" t="n">
        <v>5.76</v>
      </c>
      <c r="C61">
        <f>ROUNDUP(B61,1)</f>
        <v/>
      </c>
    </row>
    <row r="62">
      <c r="A62" s="3" t="inlineStr">
        <is>
          <t>XF142568400FR</t>
        </is>
      </c>
      <c r="B62" t="n">
        <v>4.403</v>
      </c>
      <c r="C62">
        <f>ROUNDUP(B62,1)</f>
        <v/>
      </c>
    </row>
    <row r="63">
      <c r="A63" s="3" t="inlineStr">
        <is>
          <t>XF142568501FR</t>
        </is>
      </c>
      <c r="B63" t="n">
        <v>0.763</v>
      </c>
      <c r="C63">
        <f>ROUNDUP(B63,1)</f>
        <v/>
      </c>
    </row>
    <row r="64">
      <c r="A64" s="3" t="inlineStr">
        <is>
          <t>XF142568679FR</t>
        </is>
      </c>
      <c r="B64" t="n">
        <v>0.738</v>
      </c>
      <c r="C64">
        <f>ROUNDUP(B64,1)</f>
        <v/>
      </c>
    </row>
    <row r="65">
      <c r="A65" s="3" t="inlineStr">
        <is>
          <t>XF142569285FR</t>
        </is>
      </c>
      <c r="B65" t="n">
        <v>4.266</v>
      </c>
      <c r="C65">
        <f>ROUNDUP(B65,1)</f>
        <v/>
      </c>
    </row>
    <row r="66">
      <c r="A66" s="3" t="inlineStr">
        <is>
          <t>XF142569507FR</t>
        </is>
      </c>
      <c r="B66" t="n">
        <v>4.532</v>
      </c>
      <c r="C66">
        <f>ROUNDUP(B66,1)</f>
        <v/>
      </c>
    </row>
    <row r="67">
      <c r="A67" s="3" t="inlineStr">
        <is>
          <t>XF142651889FR</t>
        </is>
      </c>
      <c r="B67" t="n">
        <v>5.76</v>
      </c>
      <c r="C67">
        <f>ROUNDUP(B67,1)</f>
        <v/>
      </c>
    </row>
    <row r="68">
      <c r="A68" s="3" t="inlineStr">
        <is>
          <t>XF142656736FR</t>
        </is>
      </c>
      <c r="B68" t="n">
        <v>0.12</v>
      </c>
      <c r="C68">
        <f>ROUNDUP(B68,1)</f>
        <v/>
      </c>
    </row>
    <row r="69">
      <c r="A69" s="3" t="inlineStr">
        <is>
          <t>XF142656775FR</t>
        </is>
      </c>
      <c r="B69" t="n">
        <v>4.266</v>
      </c>
      <c r="C69">
        <f>ROUNDUP(B69,1)</f>
        <v/>
      </c>
    </row>
    <row r="70">
      <c r="A70" s="3" t="inlineStr">
        <is>
          <t>XF142685423FR</t>
        </is>
      </c>
      <c r="B70" t="n">
        <v>0.185</v>
      </c>
      <c r="C70">
        <f>ROUNDUP(B70,1)</f>
        <v/>
      </c>
    </row>
    <row r="71">
      <c r="A71" s="3" t="inlineStr">
        <is>
          <t>XF142744427FR</t>
        </is>
      </c>
      <c r="B71" t="n">
        <v>0.25</v>
      </c>
      <c r="C71">
        <f>ROUNDUP(B71,1)</f>
        <v/>
      </c>
    </row>
    <row r="72">
      <c r="A72" s="3" t="inlineStr">
        <is>
          <t>XF142780747FR</t>
        </is>
      </c>
      <c r="B72" t="n">
        <v>0.16</v>
      </c>
      <c r="C72">
        <f>ROUNDUP(B72,1)</f>
        <v/>
      </c>
    </row>
    <row r="73">
      <c r="A73" s="3" t="inlineStr">
        <is>
          <t>XF142815790FR</t>
        </is>
      </c>
      <c r="B73" t="n">
        <v>0.25</v>
      </c>
      <c r="C73">
        <f>ROUNDUP(B73,1)</f>
        <v/>
      </c>
    </row>
    <row r="74">
      <c r="A74" s="3" t="inlineStr">
        <is>
          <t>XF142816870FR</t>
        </is>
      </c>
      <c r="B74" t="n">
        <v>0.25</v>
      </c>
      <c r="C74">
        <f>ROUNDUP(B74,1)</f>
        <v/>
      </c>
    </row>
    <row r="75">
      <c r="A75" s="3" t="inlineStr">
        <is>
          <t>XF142817186FR</t>
        </is>
      </c>
      <c r="B75" t="n">
        <v>4.386</v>
      </c>
      <c r="C75">
        <f>ROUNDUP(B75,1)</f>
        <v/>
      </c>
    </row>
    <row r="76">
      <c r="A76" s="3" t="inlineStr">
        <is>
          <t>XF142818685FR</t>
        </is>
      </c>
      <c r="B76" t="n">
        <v>4.68</v>
      </c>
      <c r="C76">
        <f>ROUNDUP(B76,1)</f>
        <v/>
      </c>
    </row>
    <row r="77">
      <c r="A77" s="3" t="inlineStr">
        <is>
          <t>XF142820035FR</t>
        </is>
      </c>
      <c r="B77" t="n">
        <v>0.25</v>
      </c>
      <c r="C77">
        <f>ROUNDUP(B77,1)</f>
        <v/>
      </c>
    </row>
    <row r="78">
      <c r="A78" s="3" t="inlineStr">
        <is>
          <t>XF142820392FR</t>
        </is>
      </c>
      <c r="B78" t="n">
        <v>2.355</v>
      </c>
      <c r="C78">
        <f>ROUNDUP(B78,1)</f>
        <v/>
      </c>
    </row>
    <row r="79">
      <c r="A79" s="3" t="inlineStr">
        <is>
          <t>XF142820503FR</t>
        </is>
      </c>
      <c r="B79" t="n">
        <v>2.355</v>
      </c>
      <c r="C79">
        <f>ROUNDUP(B79,1)</f>
        <v/>
      </c>
    </row>
    <row r="80">
      <c r="A80" s="3" t="inlineStr">
        <is>
          <t>XF142837852FR</t>
        </is>
      </c>
      <c r="B80" t="n">
        <v>3.48</v>
      </c>
      <c r="C80">
        <f>ROUNDUP(B80,1)</f>
        <v/>
      </c>
    </row>
    <row r="81">
      <c r="A81" s="3" t="inlineStr">
        <is>
          <t>XF142838265FR</t>
        </is>
      </c>
      <c r="B81" t="n">
        <v>0.25</v>
      </c>
      <c r="C81">
        <f>ROUNDUP(B81,1)</f>
        <v/>
      </c>
    </row>
    <row r="82">
      <c r="A82" s="3" t="inlineStr">
        <is>
          <t>XF142850258FR</t>
        </is>
      </c>
      <c r="B82" t="n">
        <v>4.403</v>
      </c>
      <c r="C82">
        <f>ROUNDUP(B82,1)</f>
        <v/>
      </c>
    </row>
    <row r="83">
      <c r="A83" s="3" t="inlineStr">
        <is>
          <t>XF142889072FR</t>
        </is>
      </c>
      <c r="B83" t="n">
        <v>0.781</v>
      </c>
      <c r="C83">
        <f>ROUNDUP(B83,1)</f>
        <v/>
      </c>
    </row>
    <row r="84">
      <c r="A84" s="3" t="inlineStr">
        <is>
          <t>XF142889293FR</t>
        </is>
      </c>
      <c r="B84" t="n">
        <v>0.756</v>
      </c>
      <c r="C84">
        <f>ROUNDUP(B84,1)</f>
        <v/>
      </c>
    </row>
    <row r="85">
      <c r="A85" s="3" t="inlineStr">
        <is>
          <t>XF142889695FR</t>
        </is>
      </c>
      <c r="B85" t="n">
        <v>0.25</v>
      </c>
      <c r="C85">
        <f>ROUNDUP(B85,1)</f>
        <v/>
      </c>
    </row>
    <row r="86">
      <c r="A86" s="3" t="inlineStr">
        <is>
          <t>XF142889934FR</t>
        </is>
      </c>
      <c r="B86" t="n">
        <v>0.504</v>
      </c>
      <c r="C86">
        <f>ROUNDUP(B86,1)</f>
        <v/>
      </c>
    </row>
    <row r="87">
      <c r="A87" s="3" t="inlineStr">
        <is>
          <t>XF142890186FR</t>
        </is>
      </c>
      <c r="B87" t="n">
        <v>4.532</v>
      </c>
      <c r="C87">
        <f>ROUNDUP(B87,1)</f>
        <v/>
      </c>
    </row>
    <row r="88">
      <c r="A88" s="3" t="inlineStr">
        <is>
          <t>XF142890288FR</t>
        </is>
      </c>
      <c r="B88" t="n">
        <v>4.365</v>
      </c>
      <c r="C88">
        <f>ROUNDUP(B88,1)</f>
        <v/>
      </c>
    </row>
    <row r="89">
      <c r="A89" s="3" t="inlineStr">
        <is>
          <t>XF142891500FR</t>
        </is>
      </c>
      <c r="B89" t="n">
        <v>4.266</v>
      </c>
      <c r="C89">
        <f>ROUNDUP(B89,1)</f>
        <v/>
      </c>
    </row>
    <row r="90">
      <c r="A90" s="3" t="inlineStr">
        <is>
          <t>XF142892099FR</t>
        </is>
      </c>
      <c r="B90" t="n">
        <v>1.392</v>
      </c>
      <c r="C90">
        <f>ROUNDUP(B90,1)</f>
        <v/>
      </c>
    </row>
    <row r="91">
      <c r="A91" s="3" t="inlineStr">
        <is>
          <t>XF142892108FR</t>
        </is>
      </c>
      <c r="B91" t="n">
        <v>0.748</v>
      </c>
      <c r="C91">
        <f>ROUNDUP(B91,1)</f>
        <v/>
      </c>
    </row>
    <row r="92">
      <c r="A92" s="3" t="inlineStr">
        <is>
          <t>XF142892417FR</t>
        </is>
      </c>
      <c r="B92" t="n">
        <v>2.511</v>
      </c>
      <c r="C92">
        <f>ROUNDUP(B92,1)</f>
        <v/>
      </c>
    </row>
    <row r="93">
      <c r="A93" s="3" t="inlineStr">
        <is>
          <t>XF142932592FR</t>
        </is>
      </c>
      <c r="B93" t="n">
        <v>4.386</v>
      </c>
      <c r="C93">
        <f>ROUNDUP(B93,1)</f>
        <v/>
      </c>
    </row>
    <row r="94">
      <c r="A94" s="3" t="inlineStr">
        <is>
          <t>XF142940143FR</t>
        </is>
      </c>
      <c r="B94" t="n">
        <v>5.773</v>
      </c>
      <c r="C94">
        <f>ROUNDUP(B94,1)</f>
        <v/>
      </c>
    </row>
    <row r="95">
      <c r="A95" s="3" t="inlineStr">
        <is>
          <t>XF142940259FR</t>
        </is>
      </c>
      <c r="B95" t="n">
        <v>5.773</v>
      </c>
      <c r="C95">
        <f>ROUNDUP(B95,1)</f>
        <v/>
      </c>
    </row>
    <row r="96">
      <c r="A96" s="3" t="inlineStr">
        <is>
          <t>XF142942232FR</t>
        </is>
      </c>
      <c r="B96" t="n">
        <v>4.532</v>
      </c>
      <c r="C96">
        <f>ROUNDUP(B96,1)</f>
        <v/>
      </c>
    </row>
    <row r="97">
      <c r="A97" s="3" t="inlineStr">
        <is>
          <t>XF142943462FR</t>
        </is>
      </c>
      <c r="B97" t="n">
        <v>4.638</v>
      </c>
      <c r="C97">
        <f>ROUNDUP(B97,1)</f>
        <v/>
      </c>
    </row>
    <row r="98">
      <c r="A98" s="3" t="inlineStr">
        <is>
          <t>XF142946044FR</t>
        </is>
      </c>
      <c r="B98" t="n">
        <v>0.25</v>
      </c>
      <c r="C98">
        <f>ROUNDUP(B98,1)</f>
        <v/>
      </c>
    </row>
    <row r="99">
      <c r="A99" s="3" t="inlineStr">
        <is>
          <t>XF142946132FR</t>
        </is>
      </c>
      <c r="B99" t="n">
        <v>0.756</v>
      </c>
      <c r="C99">
        <f>ROUNDUP(B99,1)</f>
        <v/>
      </c>
    </row>
    <row r="100">
      <c r="A100" s="3" t="inlineStr">
        <is>
          <t>XF142946234FR</t>
        </is>
      </c>
      <c r="B100" t="n">
        <v>0.375</v>
      </c>
      <c r="C100">
        <f>ROUNDUP(B100,1)</f>
        <v/>
      </c>
    </row>
    <row r="101">
      <c r="A101" s="3" t="inlineStr">
        <is>
          <t>XF142969805FR</t>
        </is>
      </c>
      <c r="B101" t="n">
        <v>4.532</v>
      </c>
      <c r="C101">
        <f>ROUNDUP(B101,1)</f>
        <v/>
      </c>
    </row>
    <row r="102">
      <c r="A102" s="3" t="inlineStr">
        <is>
          <t>XF142970423FR</t>
        </is>
      </c>
      <c r="B102" t="n">
        <v>0.748</v>
      </c>
      <c r="C102">
        <f>ROUNDUP(B102,1)</f>
        <v/>
      </c>
    </row>
    <row r="103">
      <c r="A103" s="3" t="inlineStr">
        <is>
          <t>XF142970539FR</t>
        </is>
      </c>
      <c r="B103" t="n">
        <v>0.328</v>
      </c>
      <c r="C103">
        <f>ROUNDUP(B103,1)</f>
        <v/>
      </c>
    </row>
    <row r="104">
      <c r="A104" s="3" t="inlineStr">
        <is>
          <t>XF142970715FR</t>
        </is>
      </c>
      <c r="B104" t="n">
        <v>0.738</v>
      </c>
      <c r="C104">
        <f>ROUNDUP(B104,1)</f>
        <v/>
      </c>
    </row>
    <row r="105">
      <c r="A105" s="3" t="inlineStr">
        <is>
          <t>XF142971004FR</t>
        </is>
      </c>
      <c r="B105" t="n">
        <v>4.266</v>
      </c>
      <c r="C105">
        <f>ROUNDUP(B105,1)</f>
        <v/>
      </c>
    </row>
    <row r="106">
      <c r="A106" s="3" t="inlineStr">
        <is>
          <t>XF142971110FR</t>
        </is>
      </c>
      <c r="B106" t="n">
        <v>4.532</v>
      </c>
      <c r="C106">
        <f>ROUNDUP(B106,1)</f>
        <v/>
      </c>
    </row>
    <row r="107">
      <c r="A107" s="3" t="inlineStr">
        <is>
          <t>XF142971199FR</t>
        </is>
      </c>
      <c r="B107" t="n">
        <v>0.25</v>
      </c>
      <c r="C107">
        <f>ROUNDUP(B107,1)</f>
        <v/>
      </c>
    </row>
    <row r="108">
      <c r="A108" s="3" t="inlineStr">
        <is>
          <t>XF142971211FR</t>
        </is>
      </c>
      <c r="B108" t="n">
        <v>0.25</v>
      </c>
      <c r="C108">
        <f>ROUNDUP(B108,1)</f>
        <v/>
      </c>
    </row>
    <row r="109">
      <c r="A109" s="3" t="inlineStr">
        <is>
          <t>XF142972163FR</t>
        </is>
      </c>
      <c r="B109" t="n">
        <v>0.748</v>
      </c>
      <c r="C109">
        <f>ROUNDUP(B109,1)</f>
        <v/>
      </c>
    </row>
    <row r="110">
      <c r="A110" s="3" t="inlineStr">
        <is>
          <t>XF142984025FR</t>
        </is>
      </c>
      <c r="B110" t="n">
        <v>5.76</v>
      </c>
      <c r="C110">
        <f>ROUNDUP(B110,1)</f>
        <v/>
      </c>
    </row>
    <row r="111">
      <c r="A111" s="3" t="inlineStr">
        <is>
          <t>XF142986471FR</t>
        </is>
      </c>
      <c r="B111" t="n">
        <v>4.427</v>
      </c>
      <c r="C111">
        <f>ROUNDUP(B111,1)</f>
        <v/>
      </c>
    </row>
    <row r="112">
      <c r="A112" s="3" t="inlineStr">
        <is>
          <t>XF142987123FR</t>
        </is>
      </c>
      <c r="B112" t="n">
        <v>0.781</v>
      </c>
      <c r="C112">
        <f>ROUNDUP(B112,1)</f>
        <v/>
      </c>
    </row>
    <row r="113">
      <c r="A113" s="3" t="inlineStr">
        <is>
          <t>XF142995487FR</t>
        </is>
      </c>
      <c r="B113" t="n">
        <v>4.532</v>
      </c>
      <c r="C113">
        <f>ROUNDUP(B113,1)</f>
        <v/>
      </c>
    </row>
    <row r="114">
      <c r="A114" s="3" t="inlineStr">
        <is>
          <t>XF143016663FR</t>
        </is>
      </c>
      <c r="B114" t="n">
        <v>0.5600000000000001</v>
      </c>
      <c r="C114">
        <f>ROUNDUP(B114,1)</f>
        <v/>
      </c>
    </row>
    <row r="115">
      <c r="A115" s="3" t="inlineStr">
        <is>
          <t>XF143022641FR</t>
        </is>
      </c>
      <c r="B115" t="n">
        <v>0.25</v>
      </c>
      <c r="C115">
        <f>ROUNDUP(B115,1)</f>
        <v/>
      </c>
    </row>
    <row r="116">
      <c r="A116" s="3" t="inlineStr">
        <is>
          <t>XF143022690FR</t>
        </is>
      </c>
      <c r="B116" t="n">
        <v>0.7</v>
      </c>
      <c r="C116">
        <f>ROUNDUP(B116,1)</f>
        <v/>
      </c>
    </row>
    <row r="117">
      <c r="A117" s="3" t="inlineStr">
        <is>
          <t>XF143055052FR</t>
        </is>
      </c>
      <c r="B117" t="n">
        <v>0.25</v>
      </c>
      <c r="C117">
        <f>ROUNDUP(B117,1)</f>
        <v/>
      </c>
    </row>
    <row r="118">
      <c r="A118" s="3" t="inlineStr">
        <is>
          <t>XF143055256FR</t>
        </is>
      </c>
      <c r="B118" t="n">
        <v>0.748</v>
      </c>
      <c r="C118">
        <f>ROUNDUP(B118,1)</f>
        <v/>
      </c>
    </row>
    <row r="119">
      <c r="A119" s="3" t="inlineStr">
        <is>
          <t>XF143055976FR</t>
        </is>
      </c>
      <c r="B119" t="n">
        <v>5.914</v>
      </c>
      <c r="C119">
        <f>ROUNDUP(B119,1)</f>
        <v/>
      </c>
    </row>
    <row r="120">
      <c r="A120" s="3" t="inlineStr">
        <is>
          <t>XF143056000FR</t>
        </is>
      </c>
      <c r="B120" t="n">
        <v>0.25</v>
      </c>
      <c r="C120">
        <f>ROUNDUP(B120,1)</f>
        <v/>
      </c>
    </row>
    <row r="121">
      <c r="A121" s="3" t="inlineStr">
        <is>
          <t>XF143056265FR</t>
        </is>
      </c>
      <c r="B121" t="n">
        <v>0.748</v>
      </c>
      <c r="C121">
        <f>ROUNDUP(B121,1)</f>
        <v/>
      </c>
    </row>
    <row r="122">
      <c r="A122" s="3" t="inlineStr">
        <is>
          <t>XF143056305FR</t>
        </is>
      </c>
      <c r="B122" t="n">
        <v>4.266</v>
      </c>
      <c r="C122">
        <f>ROUNDUP(B122,1)</f>
        <v/>
      </c>
    </row>
    <row r="123">
      <c r="A123" s="3" t="inlineStr">
        <is>
          <t>XF143056883FR</t>
        </is>
      </c>
      <c r="B123" t="n">
        <v>4.68</v>
      </c>
      <c r="C123">
        <f>ROUNDUP(B123,1)</f>
        <v/>
      </c>
    </row>
    <row r="124">
      <c r="A124" s="3" t="inlineStr">
        <is>
          <t>XF143078606FR</t>
        </is>
      </c>
      <c r="B124" t="n">
        <v>4.532</v>
      </c>
      <c r="C124">
        <f>ROUNDUP(B124,1)</f>
        <v/>
      </c>
    </row>
    <row r="125">
      <c r="A125" s="3" t="inlineStr">
        <is>
          <t>XF143127457FR</t>
        </is>
      </c>
      <c r="B125" t="n">
        <v>5.76</v>
      </c>
      <c r="C125">
        <f>ROUNDUP(B125,1)</f>
        <v/>
      </c>
    </row>
    <row r="126">
      <c r="A126" s="3" t="inlineStr">
        <is>
          <t>XF143127620FR</t>
        </is>
      </c>
      <c r="B126" t="n">
        <v>4.532</v>
      </c>
      <c r="C126">
        <f>ROUNDUP(B126,1)</f>
        <v/>
      </c>
    </row>
    <row r="127">
      <c r="A127" s="3" t="inlineStr">
        <is>
          <t>XF143128421FR</t>
        </is>
      </c>
      <c r="B127" t="n">
        <v>0.25</v>
      </c>
      <c r="C127">
        <f>ROUNDUP(B127,1)</f>
        <v/>
      </c>
    </row>
    <row r="128">
      <c r="A128" s="3" t="inlineStr">
        <is>
          <t>XF143128611FR</t>
        </is>
      </c>
      <c r="B128" t="n">
        <v>4.365</v>
      </c>
      <c r="C128">
        <f>ROUNDUP(B128,1)</f>
        <v/>
      </c>
    </row>
    <row r="129">
      <c r="A129" s="3" t="inlineStr">
        <is>
          <t>XF143131111FR</t>
        </is>
      </c>
      <c r="B129" t="n">
        <v>4.532</v>
      </c>
      <c r="C129">
        <f>ROUNDUP(B129,1)</f>
        <v/>
      </c>
    </row>
    <row r="130">
      <c r="A130" s="3" t="inlineStr">
        <is>
          <t>XF143131275FR</t>
        </is>
      </c>
      <c r="B130" t="n">
        <v>4.678</v>
      </c>
      <c r="C130">
        <f>ROUNDUP(B130,1)</f>
        <v/>
      </c>
    </row>
    <row r="131">
      <c r="A131" s="3" t="inlineStr">
        <is>
          <t>XF143131743FR</t>
        </is>
      </c>
      <c r="B131" t="n">
        <v>0.25</v>
      </c>
      <c r="C131">
        <f>ROUNDUP(B131,1)</f>
        <v/>
      </c>
    </row>
    <row r="132">
      <c r="A132" s="3" t="inlineStr">
        <is>
          <t>XF143131933FR</t>
        </is>
      </c>
      <c r="B132" t="n">
        <v>0.25</v>
      </c>
      <c r="C132">
        <f>ROUNDUP(B132,1)</f>
        <v/>
      </c>
    </row>
    <row r="133">
      <c r="A133" s="3" t="inlineStr">
        <is>
          <t>XF143132165FR</t>
        </is>
      </c>
      <c r="B133" t="n">
        <v>4.532</v>
      </c>
      <c r="C133">
        <f>ROUNDUP(B133,1)</f>
        <v/>
      </c>
    </row>
    <row r="134">
      <c r="A134" s="3" t="inlineStr">
        <is>
          <t>XF143139778FR</t>
        </is>
      </c>
      <c r="B134" t="n">
        <v>4.532</v>
      </c>
      <c r="C134">
        <f>ROUNDUP(B134,1)</f>
        <v/>
      </c>
    </row>
    <row r="135">
      <c r="A135" s="3" t="inlineStr">
        <is>
          <t>XF143156127FR</t>
        </is>
      </c>
      <c r="B135" t="n">
        <v>4.532</v>
      </c>
      <c r="C135">
        <f>ROUNDUP(B135,1)</f>
        <v/>
      </c>
    </row>
    <row r="136">
      <c r="A136" s="3" t="inlineStr">
        <is>
          <t>XF143156277FR</t>
        </is>
      </c>
      <c r="B136" t="n">
        <v>4.532</v>
      </c>
      <c r="C136">
        <f>ROUNDUP(B136,1)</f>
        <v/>
      </c>
    </row>
    <row r="137">
      <c r="A137" s="3" t="inlineStr">
        <is>
          <t>XF143156453FR</t>
        </is>
      </c>
      <c r="B137" t="n">
        <v>0.25</v>
      </c>
      <c r="C137">
        <f>ROUNDUP(B137,1)</f>
        <v/>
      </c>
    </row>
    <row r="138">
      <c r="A138" s="3" t="inlineStr">
        <is>
          <t>XF143156921FR</t>
        </is>
      </c>
      <c r="B138" t="n">
        <v>0.25</v>
      </c>
      <c r="C138">
        <f>ROUNDUP(B138,1)</f>
        <v/>
      </c>
    </row>
    <row r="139">
      <c r="A139" s="3" t="inlineStr">
        <is>
          <t>XF143172235FR</t>
        </is>
      </c>
      <c r="B139" t="n">
        <v>1.008</v>
      </c>
      <c r="C139">
        <f>ROUNDUP(B139,1)</f>
        <v/>
      </c>
    </row>
    <row r="140">
      <c r="A140" s="3" t="inlineStr">
        <is>
          <t>XF143172535FR</t>
        </is>
      </c>
      <c r="B140" t="n">
        <v>6.273</v>
      </c>
      <c r="C140">
        <f>ROUNDUP(B140,1)</f>
        <v/>
      </c>
    </row>
    <row r="141">
      <c r="A141" s="3" t="inlineStr">
        <is>
          <t>XF143173227FR</t>
        </is>
      </c>
      <c r="B141" t="n">
        <v>2.355</v>
      </c>
      <c r="C141">
        <f>ROUNDUP(B141,1)</f>
        <v/>
      </c>
    </row>
    <row r="142">
      <c r="A142" s="3" t="inlineStr">
        <is>
          <t>XF143198864FR</t>
        </is>
      </c>
      <c r="B142" t="n">
        <v>4.403</v>
      </c>
      <c r="C142">
        <f>ROUNDUP(B142,1)</f>
        <v/>
      </c>
    </row>
    <row r="143">
      <c r="A143" s="3" t="inlineStr">
        <is>
          <t>XF143199096FR</t>
        </is>
      </c>
      <c r="B143" t="n">
        <v>0.24</v>
      </c>
      <c r="C143">
        <f>ROUNDUP(B143,1)</f>
        <v/>
      </c>
    </row>
    <row r="144">
      <c r="A144" s="3" t="inlineStr">
        <is>
          <t>XF143199365FR</t>
        </is>
      </c>
      <c r="B144" t="n">
        <v>5.773</v>
      </c>
      <c r="C144">
        <f>ROUNDUP(B144,1)</f>
        <v/>
      </c>
    </row>
    <row r="145">
      <c r="A145" s="3" t="inlineStr">
        <is>
          <t>XF143199462FR</t>
        </is>
      </c>
      <c r="B145" t="n">
        <v>0.25</v>
      </c>
      <c r="C145">
        <f>ROUNDUP(B145,1)</f>
        <v/>
      </c>
    </row>
    <row r="146">
      <c r="A146" s="3" t="inlineStr">
        <is>
          <t>XF143200109FR</t>
        </is>
      </c>
      <c r="B146" t="n">
        <v>4.266</v>
      </c>
      <c r="C146">
        <f>ROUNDUP(B146,1)</f>
        <v/>
      </c>
    </row>
    <row r="147">
      <c r="A147" s="3" t="inlineStr">
        <is>
          <t>XF143200143FR</t>
        </is>
      </c>
      <c r="B147" t="n">
        <v>4.403</v>
      </c>
      <c r="C147">
        <f>ROUNDUP(B147,1)</f>
        <v/>
      </c>
    </row>
    <row r="148">
      <c r="A148" s="3" t="inlineStr">
        <is>
          <t>XF143200228FR</t>
        </is>
      </c>
      <c r="B148" t="n">
        <v>0.8</v>
      </c>
      <c r="C148">
        <f>ROUNDUP(B148,1)</f>
        <v/>
      </c>
    </row>
    <row r="149">
      <c r="A149" s="3" t="inlineStr">
        <is>
          <t>XF143219706FR</t>
        </is>
      </c>
      <c r="B149" t="n">
        <v>4.488</v>
      </c>
      <c r="C149">
        <f>ROUNDUP(B149,1)</f>
        <v/>
      </c>
    </row>
    <row r="150">
      <c r="A150" s="3" t="inlineStr">
        <is>
          <t>XF143228518FR</t>
        </is>
      </c>
      <c r="B150" t="n">
        <v>0.25</v>
      </c>
      <c r="C150">
        <f>ROUNDUP(B150,1)</f>
        <v/>
      </c>
    </row>
    <row r="151">
      <c r="A151" s="3" t="inlineStr">
        <is>
          <t>XF143228739FR</t>
        </is>
      </c>
      <c r="B151" t="n">
        <v>5.773</v>
      </c>
      <c r="C151">
        <f>ROUNDUP(B151,1)</f>
        <v/>
      </c>
    </row>
    <row r="152">
      <c r="A152" s="3" t="inlineStr">
        <is>
          <t>XF143230091FR</t>
        </is>
      </c>
      <c r="B152" t="n">
        <v>5.904</v>
      </c>
      <c r="C152">
        <f>ROUNDUP(B152,1)</f>
        <v/>
      </c>
    </row>
    <row r="153">
      <c r="A153" s="3" t="inlineStr">
        <is>
          <t>XF143235641FR</t>
        </is>
      </c>
      <c r="B153" t="n">
        <v>5.904</v>
      </c>
      <c r="C153">
        <f>ROUNDUP(B153,1)</f>
        <v/>
      </c>
    </row>
    <row r="154">
      <c r="A154" s="3" t="inlineStr">
        <is>
          <t>XF143259285FR</t>
        </is>
      </c>
      <c r="B154" t="n">
        <v>5.76</v>
      </c>
      <c r="C154">
        <f>ROUNDUP(B154,1)</f>
        <v/>
      </c>
    </row>
    <row r="155">
      <c r="A155" s="3" t="inlineStr">
        <is>
          <t>XF143259311FR</t>
        </is>
      </c>
      <c r="B155" t="n">
        <v>0.252</v>
      </c>
      <c r="C155">
        <f>ROUNDUP(B155,1)</f>
        <v/>
      </c>
    </row>
    <row r="156">
      <c r="A156" s="3" t="inlineStr">
        <is>
          <t>XF143259360FR</t>
        </is>
      </c>
      <c r="B156" t="n">
        <v>0.882</v>
      </c>
      <c r="C156">
        <f>ROUNDUP(B156,1)</f>
        <v/>
      </c>
    </row>
    <row r="157">
      <c r="A157" s="3" t="inlineStr">
        <is>
          <t>XF143259475FR</t>
        </is>
      </c>
      <c r="B157" t="n">
        <v>4.532</v>
      </c>
      <c r="C157">
        <f>ROUNDUP(B157,1)</f>
        <v/>
      </c>
    </row>
    <row r="158">
      <c r="A158" s="3" t="inlineStr">
        <is>
          <t>XF143259515FR</t>
        </is>
      </c>
      <c r="B158" t="n">
        <v>4.743</v>
      </c>
      <c r="C158">
        <f>ROUNDUP(B158,1)</f>
        <v/>
      </c>
    </row>
    <row r="159">
      <c r="A159" s="3" t="inlineStr">
        <is>
          <t>XF143259625FR</t>
        </is>
      </c>
      <c r="B159" t="n">
        <v>0.25</v>
      </c>
      <c r="C159">
        <f>ROUNDUP(B159,1)</f>
        <v/>
      </c>
    </row>
    <row r="160">
      <c r="A160" s="3" t="inlineStr">
        <is>
          <t>XF143259753FR</t>
        </is>
      </c>
      <c r="B160" t="n">
        <v>4.532</v>
      </c>
      <c r="C160">
        <f>ROUNDUP(B160,1)</f>
        <v/>
      </c>
    </row>
    <row r="161">
      <c r="A161" s="3" t="inlineStr">
        <is>
          <t>XF143260575FR</t>
        </is>
      </c>
      <c r="B161" t="n">
        <v>4.266</v>
      </c>
      <c r="C161">
        <f>ROUNDUP(B161,1)</f>
        <v/>
      </c>
    </row>
    <row r="162">
      <c r="A162" s="3" t="inlineStr">
        <is>
          <t>XF143261978FR</t>
        </is>
      </c>
      <c r="B162" t="n">
        <v>5.632</v>
      </c>
      <c r="C162">
        <f>ROUNDUP(B162,1)</f>
        <v/>
      </c>
    </row>
    <row r="163">
      <c r="A163" s="3" t="inlineStr">
        <is>
          <t>XF143262029FR</t>
        </is>
      </c>
      <c r="B163" t="n">
        <v>0.32</v>
      </c>
      <c r="C163">
        <f>ROUNDUP(B163,1)</f>
        <v/>
      </c>
    </row>
    <row r="164">
      <c r="A164" s="3" t="inlineStr">
        <is>
          <t>XF143262046FR</t>
        </is>
      </c>
      <c r="B164" t="n">
        <v>1.029</v>
      </c>
      <c r="C164">
        <f>ROUNDUP(B164,1)</f>
        <v/>
      </c>
    </row>
    <row r="165">
      <c r="A165" s="3" t="inlineStr">
        <is>
          <t>XF143262050FR</t>
        </is>
      </c>
      <c r="B165" t="n">
        <v>0.47</v>
      </c>
      <c r="C165">
        <f>ROUNDUP(B165,1)</f>
        <v/>
      </c>
    </row>
    <row r="166">
      <c r="A166" s="3" t="inlineStr">
        <is>
          <t>XF143262103FR</t>
        </is>
      </c>
      <c r="B166" t="n">
        <v>4.266</v>
      </c>
      <c r="C166">
        <f>ROUNDUP(B166,1)</f>
        <v/>
      </c>
    </row>
    <row r="167">
      <c r="A167" s="3" t="inlineStr">
        <is>
          <t>XF143262117FR</t>
        </is>
      </c>
      <c r="B167" t="n">
        <v>4.266</v>
      </c>
      <c r="C167">
        <f>ROUNDUP(B167,1)</f>
        <v/>
      </c>
    </row>
    <row r="168">
      <c r="A168" s="3" t="inlineStr">
        <is>
          <t>XF143262182FR</t>
        </is>
      </c>
      <c r="B168" t="n">
        <v>4.532</v>
      </c>
      <c r="C168">
        <f>ROUNDUP(B168,1)</f>
        <v/>
      </c>
    </row>
    <row r="169">
      <c r="A169" s="3" t="inlineStr">
        <is>
          <t>XF143262219FR</t>
        </is>
      </c>
      <c r="B169" t="n">
        <v>1.457</v>
      </c>
      <c r="C169">
        <f>ROUNDUP(B169,1)</f>
        <v/>
      </c>
    </row>
    <row r="170">
      <c r="A170" s="3" t="inlineStr">
        <is>
          <t>XF143262222FR</t>
        </is>
      </c>
      <c r="B170" t="n">
        <v>1.41</v>
      </c>
      <c r="C170">
        <f>ROUNDUP(B170,1)</f>
        <v/>
      </c>
    </row>
    <row r="171">
      <c r="A171" s="3" t="inlineStr">
        <is>
          <t>XF143262236FR</t>
        </is>
      </c>
      <c r="B171" t="n">
        <v>4.266</v>
      </c>
      <c r="C171">
        <f>ROUNDUP(B171,1)</f>
        <v/>
      </c>
    </row>
    <row r="172">
      <c r="A172" s="3" t="inlineStr">
        <is>
          <t>XF143262240FR</t>
        </is>
      </c>
      <c r="B172" t="n">
        <v>4.266</v>
      </c>
      <c r="C172">
        <f>ROUNDUP(B172,1)</f>
        <v/>
      </c>
    </row>
    <row r="173">
      <c r="A173" s="3" t="inlineStr">
        <is>
          <t>XF143262267FR</t>
        </is>
      </c>
      <c r="B173" t="n">
        <v>4.532</v>
      </c>
      <c r="C173">
        <f>ROUNDUP(B173,1)</f>
        <v/>
      </c>
    </row>
    <row r="174">
      <c r="A174" s="3" t="inlineStr">
        <is>
          <t>XF143262275FR</t>
        </is>
      </c>
      <c r="B174" t="n">
        <v>4.386</v>
      </c>
      <c r="C174">
        <f>ROUNDUP(B174,1)</f>
        <v/>
      </c>
    </row>
    <row r="175">
      <c r="A175" s="3" t="inlineStr">
        <is>
          <t>XF143262315FR</t>
        </is>
      </c>
      <c r="B175" t="n">
        <v>0.66</v>
      </c>
      <c r="C175">
        <f>ROUNDUP(B175,1)</f>
        <v/>
      </c>
    </row>
    <row r="176">
      <c r="A176" s="3" t="inlineStr">
        <is>
          <t>XF143262338FR</t>
        </is>
      </c>
      <c r="B176" t="n">
        <v>0.749</v>
      </c>
      <c r="C176">
        <f>ROUNDUP(B176,1)</f>
        <v/>
      </c>
    </row>
    <row r="177">
      <c r="A177" s="3" t="inlineStr">
        <is>
          <t>XF143262355FR</t>
        </is>
      </c>
      <c r="B177" t="n">
        <v>5.632</v>
      </c>
      <c r="C177">
        <f>ROUNDUP(B177,1)</f>
        <v/>
      </c>
    </row>
    <row r="178">
      <c r="A178" s="3" t="inlineStr">
        <is>
          <t>XF143262390FR</t>
        </is>
      </c>
      <c r="B178" t="n">
        <v>0.66</v>
      </c>
      <c r="C178">
        <f>ROUNDUP(B178,1)</f>
        <v/>
      </c>
    </row>
    <row r="179">
      <c r="A179" s="3" t="inlineStr">
        <is>
          <t>XF143262488FR</t>
        </is>
      </c>
      <c r="B179" t="n">
        <v>0.403</v>
      </c>
      <c r="C179">
        <f>ROUNDUP(B179,1)</f>
        <v/>
      </c>
    </row>
    <row r="180">
      <c r="A180" s="3" t="inlineStr">
        <is>
          <t>XF143262514FR</t>
        </is>
      </c>
      <c r="B180" t="n">
        <v>4.532</v>
      </c>
      <c r="C180">
        <f>ROUNDUP(B180,1)</f>
        <v/>
      </c>
    </row>
    <row r="181">
      <c r="A181" s="3" t="inlineStr">
        <is>
          <t>XF143262576FR</t>
        </is>
      </c>
      <c r="B181" t="n">
        <v>4.532</v>
      </c>
      <c r="C181">
        <f>ROUNDUP(B181,1)</f>
        <v/>
      </c>
    </row>
    <row r="182">
      <c r="A182" s="3" t="inlineStr">
        <is>
          <t>XF143268097FR</t>
        </is>
      </c>
      <c r="B182" t="n">
        <v>5.76</v>
      </c>
      <c r="C182">
        <f>ROUNDUP(B182,1)</f>
        <v/>
      </c>
    </row>
    <row r="183">
      <c r="A183" s="3" t="inlineStr">
        <is>
          <t>XF143268168FR</t>
        </is>
      </c>
      <c r="B183" t="n">
        <v>4.532</v>
      </c>
      <c r="C183">
        <f>ROUNDUP(B183,1)</f>
        <v/>
      </c>
    </row>
    <row r="184">
      <c r="A184" s="3" t="inlineStr">
        <is>
          <t>XF143279452FR</t>
        </is>
      </c>
      <c r="B184" t="n">
        <v>4.266</v>
      </c>
      <c r="C184">
        <f>ROUNDUP(B184,1)</f>
        <v/>
      </c>
    </row>
    <row r="185">
      <c r="A185" s="3" t="inlineStr">
        <is>
          <t>XF143279497FR</t>
        </is>
      </c>
      <c r="B185" t="n">
        <v>0.25</v>
      </c>
      <c r="C185">
        <f>ROUNDUP(B185,1)</f>
        <v/>
      </c>
    </row>
    <row r="186">
      <c r="A186" s="3" t="inlineStr">
        <is>
          <t>XF143279608FR</t>
        </is>
      </c>
      <c r="B186" t="n">
        <v>4.532</v>
      </c>
      <c r="C186">
        <f>ROUNDUP(B186,1)</f>
        <v/>
      </c>
    </row>
    <row r="187">
      <c r="A187" s="3" t="inlineStr">
        <is>
          <t>XF143279639FR</t>
        </is>
      </c>
      <c r="B187" t="n">
        <v>4.532</v>
      </c>
      <c r="C187">
        <f>ROUNDUP(B187,1)</f>
        <v/>
      </c>
    </row>
    <row r="188">
      <c r="A188" s="3" t="inlineStr">
        <is>
          <t>XF143279727FR</t>
        </is>
      </c>
      <c r="B188" t="n">
        <v>0.475</v>
      </c>
      <c r="C188">
        <f>ROUNDUP(B188,1)</f>
        <v/>
      </c>
    </row>
    <row r="189">
      <c r="A189" s="3" t="inlineStr">
        <is>
          <t>XF143279735FR</t>
        </is>
      </c>
      <c r="B189" t="n">
        <v>0.26</v>
      </c>
      <c r="C189">
        <f>ROUNDUP(B189,1)</f>
        <v/>
      </c>
    </row>
    <row r="190">
      <c r="A190" s="3" t="inlineStr">
        <is>
          <t>XF143279792FR</t>
        </is>
      </c>
      <c r="B190" t="n">
        <v>0.979</v>
      </c>
      <c r="C190">
        <f>ROUNDUP(B190,1)</f>
        <v/>
      </c>
    </row>
    <row r="191">
      <c r="A191" s="3" t="inlineStr">
        <is>
          <t>XF143279815FR</t>
        </is>
      </c>
      <c r="B191" t="n">
        <v>4.532</v>
      </c>
      <c r="C191">
        <f>ROUNDUP(B191,1)</f>
        <v/>
      </c>
    </row>
    <row r="192">
      <c r="A192" s="3" t="inlineStr">
        <is>
          <t>XF143279877FR</t>
        </is>
      </c>
      <c r="B192" t="n">
        <v>4.532</v>
      </c>
      <c r="C192">
        <f>ROUNDUP(B192,1)</f>
        <v/>
      </c>
    </row>
    <row r="193">
      <c r="A193" s="3" t="inlineStr">
        <is>
          <t>XF143280138FR</t>
        </is>
      </c>
      <c r="B193" t="n">
        <v>0.626</v>
      </c>
      <c r="C193">
        <f>ROUNDUP(B193,1)</f>
        <v/>
      </c>
    </row>
    <row r="194">
      <c r="A194" s="3" t="inlineStr">
        <is>
          <t>XF143280243FR</t>
        </is>
      </c>
      <c r="B194" t="n">
        <v>0.911</v>
      </c>
      <c r="C194">
        <f>ROUNDUP(B194,1)</f>
        <v/>
      </c>
    </row>
    <row r="195">
      <c r="A195" s="3" t="inlineStr">
        <is>
          <t>XF143280416FR</t>
        </is>
      </c>
      <c r="B195" t="n">
        <v>4.532</v>
      </c>
      <c r="C195">
        <f>ROUNDUP(B195,1)</f>
        <v/>
      </c>
    </row>
    <row r="196">
      <c r="A196" s="3" t="inlineStr">
        <is>
          <t>XF143280668FR</t>
        </is>
      </c>
      <c r="B196" t="n">
        <v>4.266</v>
      </c>
      <c r="C196">
        <f>ROUNDUP(B196,1)</f>
        <v/>
      </c>
    </row>
    <row r="197">
      <c r="A197" s="3" t="inlineStr">
        <is>
          <t>XF143280725FR</t>
        </is>
      </c>
      <c r="B197" t="n">
        <v>4.532</v>
      </c>
      <c r="C197">
        <f>ROUNDUP(B197,1)</f>
        <v/>
      </c>
    </row>
    <row r="198">
      <c r="A198" s="3" t="inlineStr">
        <is>
          <t>XF143280795FR</t>
        </is>
      </c>
      <c r="B198" t="n">
        <v>0.3</v>
      </c>
      <c r="C198">
        <f>ROUNDUP(B198,1)</f>
        <v/>
      </c>
    </row>
    <row r="199">
      <c r="A199" s="3" t="inlineStr">
        <is>
          <t>XF143323690FR</t>
        </is>
      </c>
      <c r="B199" t="n">
        <v>0.748</v>
      </c>
      <c r="C199">
        <f>ROUNDUP(B199,1)</f>
        <v/>
      </c>
    </row>
    <row r="200">
      <c r="A200" s="3" t="inlineStr">
        <is>
          <t>XF143323765FR</t>
        </is>
      </c>
      <c r="B200" t="n">
        <v>0.25</v>
      </c>
      <c r="C200">
        <f>ROUNDUP(B200,1)</f>
        <v/>
      </c>
    </row>
    <row r="201">
      <c r="A201" s="3" t="inlineStr">
        <is>
          <t>XF143323814FR</t>
        </is>
      </c>
      <c r="B201" t="n">
        <v>4.532</v>
      </c>
      <c r="C201">
        <f>ROUNDUP(B201,1)</f>
        <v/>
      </c>
    </row>
    <row r="202">
      <c r="A202" s="3" t="inlineStr">
        <is>
          <t>XF143323933FR</t>
        </is>
      </c>
      <c r="B202" t="n">
        <v>0.77</v>
      </c>
      <c r="C202">
        <f>ROUNDUP(B202,1)</f>
        <v/>
      </c>
    </row>
    <row r="203">
      <c r="A203" s="3" t="inlineStr">
        <is>
          <t>XF143324939FR</t>
        </is>
      </c>
      <c r="B203" t="n">
        <v>0.475</v>
      </c>
      <c r="C203">
        <f>ROUNDUP(B203,1)</f>
        <v/>
      </c>
    </row>
    <row r="204">
      <c r="A204" s="3" t="inlineStr">
        <is>
          <t>XF143340185FR</t>
        </is>
      </c>
      <c r="B204" t="n">
        <v>4.678</v>
      </c>
      <c r="C204">
        <f>ROUNDUP(B204,1)</f>
        <v/>
      </c>
    </row>
    <row r="205">
      <c r="A205" s="3" t="inlineStr">
        <is>
          <t>XF143340295FR</t>
        </is>
      </c>
      <c r="B205" t="n">
        <v>5.263</v>
      </c>
      <c r="C205">
        <f>ROUNDUP(B205,1)</f>
        <v/>
      </c>
    </row>
    <row r="206">
      <c r="A206" s="3" t="inlineStr">
        <is>
          <t>XF143340432FR</t>
        </is>
      </c>
      <c r="B206" t="n">
        <v>4.678</v>
      </c>
      <c r="C206">
        <f>ROUNDUP(B206,1)</f>
        <v/>
      </c>
    </row>
    <row r="207">
      <c r="A207" s="3" t="inlineStr">
        <is>
          <t>XF143340582FR</t>
        </is>
      </c>
      <c r="B207" t="n">
        <v>6.412</v>
      </c>
      <c r="C207">
        <f>ROUNDUP(B207,1)</f>
        <v/>
      </c>
    </row>
    <row r="208">
      <c r="A208" s="3" t="inlineStr">
        <is>
          <t>XF143342668FR</t>
        </is>
      </c>
      <c r="B208" t="n">
        <v>0.853</v>
      </c>
      <c r="C208">
        <f>ROUNDUP(B208,1)</f>
        <v/>
      </c>
    </row>
    <row r="209">
      <c r="A209" s="3" t="inlineStr">
        <is>
          <t>XF143342725FR</t>
        </is>
      </c>
      <c r="B209" t="n">
        <v>0.367</v>
      </c>
      <c r="C209">
        <f>ROUNDUP(B209,1)</f>
        <v/>
      </c>
    </row>
    <row r="210">
      <c r="A210" s="3" t="inlineStr">
        <is>
          <t>XF143371871FR</t>
        </is>
      </c>
      <c r="B210" t="n">
        <v>4.638</v>
      </c>
      <c r="C210">
        <f>ROUNDUP(B210,1)</f>
        <v/>
      </c>
    </row>
    <row r="211">
      <c r="A211" s="3" t="inlineStr">
        <is>
          <t>XF143371956FR</t>
        </is>
      </c>
      <c r="B211" t="n">
        <v>0.599</v>
      </c>
      <c r="C211">
        <f>ROUNDUP(B211,1)</f>
        <v/>
      </c>
    </row>
    <row r="212">
      <c r="A212" s="3" t="inlineStr">
        <is>
          <t>XF143372130FR</t>
        </is>
      </c>
      <c r="B212" t="n">
        <v>0.9360000000000001</v>
      </c>
      <c r="C212">
        <f>ROUNDUP(B212,1)</f>
        <v/>
      </c>
    </row>
    <row r="213">
      <c r="A213" s="3" t="inlineStr">
        <is>
          <t>XF143372449FR</t>
        </is>
      </c>
      <c r="B213" t="n">
        <v>0.979</v>
      </c>
      <c r="C213">
        <f>ROUNDUP(B213,1)</f>
        <v/>
      </c>
    </row>
    <row r="214">
      <c r="A214" s="3" t="inlineStr">
        <is>
          <t>XF143372554FR</t>
        </is>
      </c>
      <c r="B214" t="n">
        <v>1.307</v>
      </c>
      <c r="C214">
        <f>ROUNDUP(B214,1)</f>
        <v/>
      </c>
    </row>
    <row r="215">
      <c r="A215" s="3" t="inlineStr">
        <is>
          <t>XF143372979FR</t>
        </is>
      </c>
      <c r="B215" t="n">
        <v>0.583</v>
      </c>
      <c r="C215">
        <f>ROUNDUP(B215,1)</f>
        <v/>
      </c>
    </row>
    <row r="216">
      <c r="A216" s="3" t="inlineStr">
        <is>
          <t>XF143373081FR</t>
        </is>
      </c>
      <c r="B216" t="n">
        <v>4.638</v>
      </c>
      <c r="C216">
        <f>ROUNDUP(B216,1)</f>
        <v/>
      </c>
    </row>
    <row r="217">
      <c r="A217" s="3" t="inlineStr">
        <is>
          <t>XF143373325FR</t>
        </is>
      </c>
      <c r="B217" t="n">
        <v>4.678</v>
      </c>
      <c r="C217">
        <f>ROUNDUP(B217,1)</f>
        <v/>
      </c>
    </row>
    <row r="218">
      <c r="A218" s="3" t="inlineStr">
        <is>
          <t>XF143373395FR</t>
        </is>
      </c>
      <c r="B218" t="n">
        <v>0.931</v>
      </c>
      <c r="C218">
        <f>ROUNDUP(B218,1)</f>
        <v/>
      </c>
    </row>
    <row r="219">
      <c r="A219" s="3" t="inlineStr">
        <is>
          <t>XF143374966FR</t>
        </is>
      </c>
      <c r="B219" t="n">
        <v>4.836</v>
      </c>
      <c r="C219">
        <f>ROUNDUP(B219,1)</f>
        <v/>
      </c>
    </row>
    <row r="220">
      <c r="A220" s="3" t="inlineStr">
        <is>
          <t>XF143389197FR</t>
        </is>
      </c>
      <c r="B220" t="n">
        <v>4.825</v>
      </c>
      <c r="C220">
        <f>ROUNDUP(B220,1)</f>
        <v/>
      </c>
    </row>
    <row r="221">
      <c r="A221" s="3" t="inlineStr">
        <is>
          <t>XF143389308FR</t>
        </is>
      </c>
      <c r="B221" t="n">
        <v>0.26</v>
      </c>
      <c r="C221">
        <f>ROUNDUP(B221,1)</f>
        <v/>
      </c>
    </row>
    <row r="222">
      <c r="A222" s="3" t="inlineStr">
        <is>
          <t>XF143411187FR</t>
        </is>
      </c>
      <c r="B222" t="n">
        <v>1.786</v>
      </c>
      <c r="C222">
        <f>ROUNDUP(B222,1)</f>
        <v/>
      </c>
    </row>
    <row r="223">
      <c r="A223" s="3" t="inlineStr">
        <is>
          <t>XF143412443FR</t>
        </is>
      </c>
      <c r="B223" t="n">
        <v>6.273</v>
      </c>
      <c r="C223">
        <f>ROUNDUP(B223,1)</f>
        <v/>
      </c>
    </row>
    <row r="224">
      <c r="A224" s="3" t="inlineStr">
        <is>
          <t>XF143412810FR</t>
        </is>
      </c>
      <c r="B224" t="n">
        <v>0.768</v>
      </c>
      <c r="C224">
        <f>ROUNDUP(B224,1)</f>
        <v/>
      </c>
    </row>
    <row r="225">
      <c r="A225" s="3" t="inlineStr">
        <is>
          <t>XF143442365FR</t>
        </is>
      </c>
      <c r="B225" t="n">
        <v>1.271</v>
      </c>
      <c r="C225">
        <f>ROUNDUP(B225,1)</f>
        <v/>
      </c>
    </row>
    <row r="226">
      <c r="A226" s="3" t="inlineStr">
        <is>
          <t>XF143442975FR</t>
        </is>
      </c>
      <c r="B226" t="n">
        <v>0.185</v>
      </c>
      <c r="C226">
        <f>ROUNDUP(B226,1)</f>
        <v/>
      </c>
    </row>
    <row r="227">
      <c r="A227" s="3" t="inlineStr">
        <is>
          <t>XF143443410FR</t>
        </is>
      </c>
      <c r="B227" t="n">
        <v>5.76</v>
      </c>
      <c r="C227">
        <f>ROUNDUP(B227,1)</f>
        <v/>
      </c>
    </row>
    <row r="228">
      <c r="A228" s="3" t="inlineStr">
        <is>
          <t>XF143443936FR</t>
        </is>
      </c>
      <c r="B228" t="n">
        <v>4.266</v>
      </c>
      <c r="C228">
        <f>ROUNDUP(B228,1)</f>
        <v/>
      </c>
    </row>
    <row r="229">
      <c r="A229" s="3" t="inlineStr">
        <is>
          <t>XF143444636FR</t>
        </is>
      </c>
      <c r="B229" t="n">
        <v>0.51</v>
      </c>
      <c r="C229">
        <f>ROUNDUP(B229,1)</f>
        <v/>
      </c>
    </row>
    <row r="230">
      <c r="A230" s="3" t="inlineStr">
        <is>
          <t>XF143446036FR</t>
        </is>
      </c>
      <c r="B230" t="n">
        <v>5.76</v>
      </c>
      <c r="C230">
        <f>ROUNDUP(B230,1)</f>
        <v/>
      </c>
    </row>
    <row r="231">
      <c r="A231" s="3" t="inlineStr">
        <is>
          <t>XF143446067FR</t>
        </is>
      </c>
      <c r="B231" t="n">
        <v>0.353</v>
      </c>
      <c r="C231">
        <f>ROUNDUP(B231,1)</f>
        <v/>
      </c>
    </row>
    <row r="232">
      <c r="A232" s="3" t="inlineStr">
        <is>
          <t>XF143446155FR</t>
        </is>
      </c>
      <c r="B232" t="n">
        <v>4.266</v>
      </c>
      <c r="C232">
        <f>ROUNDUP(B232,1)</f>
        <v/>
      </c>
    </row>
    <row r="233">
      <c r="A233" s="3" t="inlineStr">
        <is>
          <t>XF143474195FR</t>
        </is>
      </c>
      <c r="B233" t="n">
        <v>4.532</v>
      </c>
      <c r="C233">
        <f>ROUNDUP(B233,1)</f>
        <v/>
      </c>
    </row>
    <row r="234">
      <c r="A234" s="3" t="inlineStr">
        <is>
          <t>XF143474451FR</t>
        </is>
      </c>
      <c r="B234" t="n">
        <v>0.825</v>
      </c>
      <c r="C234">
        <f>ROUNDUP(B234,1)</f>
        <v/>
      </c>
    </row>
    <row r="235">
      <c r="A235" s="3" t="inlineStr">
        <is>
          <t>XF143475783FR</t>
        </is>
      </c>
      <c r="B235" t="n">
        <v>4.678</v>
      </c>
      <c r="C235">
        <f>ROUNDUP(B235,1)</f>
        <v/>
      </c>
    </row>
    <row r="236">
      <c r="A236" s="3" t="inlineStr">
        <is>
          <t>XF143486675FR</t>
        </is>
      </c>
      <c r="B236" t="n">
        <v>4.532</v>
      </c>
      <c r="C236">
        <f>ROUNDUP(B236,1)</f>
        <v/>
      </c>
    </row>
    <row r="237">
      <c r="A237" s="3" t="inlineStr">
        <is>
          <t>XF143513946FR</t>
        </is>
      </c>
      <c r="B237" t="n">
        <v>4.266</v>
      </c>
      <c r="C237">
        <f>ROUNDUP(B237,1)</f>
        <v/>
      </c>
    </row>
    <row r="238">
      <c r="A238" s="3" t="inlineStr">
        <is>
          <t>XF143515156FR</t>
        </is>
      </c>
      <c r="B238" t="n">
        <v>5.76</v>
      </c>
      <c r="C238">
        <f>ROUNDUP(B238,1)</f>
        <v/>
      </c>
    </row>
    <row r="239">
      <c r="A239" s="3" t="inlineStr">
        <is>
          <t>XF143515329FR</t>
        </is>
      </c>
      <c r="B239" t="n">
        <v>10.1</v>
      </c>
      <c r="C239">
        <f>ROUNDUP(B239,1)</f>
        <v/>
      </c>
    </row>
    <row r="240">
      <c r="A240" s="3" t="inlineStr">
        <is>
          <t>XF143537491FR</t>
        </is>
      </c>
      <c r="B240" t="n">
        <v>0.853</v>
      </c>
      <c r="C240">
        <f>ROUNDUP(B240,1)</f>
        <v/>
      </c>
    </row>
    <row r="241">
      <c r="A241" s="3" t="inlineStr">
        <is>
          <t>XF143542103FR</t>
        </is>
      </c>
      <c r="B241" t="n">
        <v>0.32</v>
      </c>
      <c r="C241">
        <f>ROUNDUP(B241,1)</f>
        <v/>
      </c>
    </row>
    <row r="242">
      <c r="A242" s="3" t="inlineStr">
        <is>
          <t>XF143542443FR</t>
        </is>
      </c>
      <c r="B242" t="n">
        <v>4.266</v>
      </c>
      <c r="C242">
        <f>ROUNDUP(B242,1)</f>
        <v/>
      </c>
    </row>
    <row r="243">
      <c r="A243" s="3" t="inlineStr">
        <is>
          <t>XN091315302JB</t>
        </is>
      </c>
      <c r="B243" t="n">
        <v>4.638</v>
      </c>
      <c r="C243">
        <f>ROUNDUP(B243,1)</f>
        <v/>
      </c>
    </row>
    <row r="244">
      <c r="A244" s="3" t="inlineStr">
        <is>
          <t>XN091319600JB</t>
        </is>
      </c>
      <c r="B244" t="n">
        <v>0.05</v>
      </c>
      <c r="C244">
        <f>ROUNDUP(B244,1)</f>
        <v/>
      </c>
    </row>
    <row r="245">
      <c r="A245" s="3" t="inlineStr">
        <is>
          <t>XN091324437JB</t>
        </is>
      </c>
      <c r="B245" t="n">
        <v>0.42</v>
      </c>
      <c r="C245">
        <f>ROUNDUP(B245,1)</f>
        <v/>
      </c>
    </row>
    <row r="246">
      <c r="A246" s="3" t="inlineStr">
        <is>
          <t>XN091329575JB</t>
        </is>
      </c>
      <c r="B246" t="n">
        <v>4.787</v>
      </c>
      <c r="C246">
        <f>ROUNDUP(B246,1)</f>
        <v/>
      </c>
    </row>
    <row r="247">
      <c r="A247" s="3" t="inlineStr">
        <is>
          <t>XN091366012JB</t>
        </is>
      </c>
      <c r="B247" t="n">
        <v>0.05</v>
      </c>
      <c r="C247">
        <f>ROUNDUP(B247,1)</f>
        <v/>
      </c>
    </row>
    <row r="248">
      <c r="A248" s="3" t="inlineStr">
        <is>
          <t>XN091366851JB</t>
        </is>
      </c>
      <c r="B248" t="n">
        <v>0.27</v>
      </c>
      <c r="C248">
        <f>ROUNDUP(B248,1)</f>
        <v/>
      </c>
    </row>
    <row r="249">
      <c r="A249" s="3" t="inlineStr">
        <is>
          <t>XN091373398JB</t>
        </is>
      </c>
      <c r="B249" t="n">
        <v>4.638</v>
      </c>
      <c r="C249">
        <f>ROUNDUP(B249,1)</f>
        <v/>
      </c>
    </row>
    <row r="250">
      <c r="A250" s="3" t="inlineStr">
        <is>
          <t>XN091386652JB</t>
        </is>
      </c>
      <c r="B250" t="n">
        <v>4.678</v>
      </c>
      <c r="C250">
        <f>ROUNDUP(B250,1)</f>
        <v/>
      </c>
    </row>
    <row r="251">
      <c r="A251" s="3" t="inlineStr">
        <is>
          <t>XN091740021JB</t>
        </is>
      </c>
      <c r="B251" t="n">
        <v>4.532</v>
      </c>
      <c r="C251">
        <f>ROUNDUP(B251,1)</f>
        <v/>
      </c>
    </row>
    <row r="252">
      <c r="A252" s="3" t="inlineStr">
        <is>
          <t>XN091799248JB</t>
        </is>
      </c>
      <c r="B252" t="n">
        <v>2.153</v>
      </c>
      <c r="C252">
        <f>ROUNDUP(B252,1)</f>
        <v/>
      </c>
    </row>
    <row r="253">
      <c r="A253" s="3" t="inlineStr">
        <is>
          <t>XN091825098JB</t>
        </is>
      </c>
      <c r="B253" t="n">
        <v>1.04</v>
      </c>
      <c r="C253">
        <f>ROUNDUP(B253,1)</f>
        <v/>
      </c>
    </row>
    <row r="254">
      <c r="A254" s="3" t="inlineStr">
        <is>
          <t>XN091856064JB</t>
        </is>
      </c>
      <c r="B254" t="n">
        <v>0.391</v>
      </c>
      <c r="C254">
        <f>ROUNDUP(B254,1)</f>
        <v/>
      </c>
    </row>
    <row r="255">
      <c r="A255" s="3" t="inlineStr">
        <is>
          <t>XN091857161JB</t>
        </is>
      </c>
      <c r="B255" t="n">
        <v>3.008</v>
      </c>
      <c r="C255">
        <f>ROUNDUP(B255,1)</f>
        <v/>
      </c>
    </row>
    <row r="256">
      <c r="A256" s="3" t="inlineStr">
        <is>
          <t>XN091891432JB</t>
        </is>
      </c>
      <c r="B256" t="n">
        <v>4.41</v>
      </c>
      <c r="C256">
        <f>ROUNDUP(B256,1)</f>
        <v/>
      </c>
    </row>
    <row r="257">
      <c r="A257" s="3" t="inlineStr">
        <is>
          <t>XN091892910JB</t>
        </is>
      </c>
      <c r="B257" t="n">
        <v>0.11</v>
      </c>
      <c r="C257">
        <f>ROUNDUP(B257,1)</f>
        <v/>
      </c>
    </row>
    <row r="258">
      <c r="A258" s="3" t="inlineStr">
        <is>
          <t>XN091895553JB</t>
        </is>
      </c>
      <c r="B258" t="n">
        <v>0.3</v>
      </c>
      <c r="C258">
        <f>ROUNDUP(B258,1)</f>
        <v/>
      </c>
    </row>
    <row r="259">
      <c r="A259" s="3" t="inlineStr">
        <is>
          <t>XN091896307JB</t>
        </is>
      </c>
      <c r="B259" t="n">
        <v>1.7</v>
      </c>
      <c r="C259">
        <f>ROUNDUP(B259,1)</f>
        <v/>
      </c>
    </row>
    <row r="260">
      <c r="A260" s="3" t="inlineStr">
        <is>
          <t>XN091897404JB</t>
        </is>
      </c>
      <c r="B260" t="n">
        <v>2.15</v>
      </c>
      <c r="C260">
        <f>ROUNDUP(B260,1)</f>
        <v/>
      </c>
    </row>
    <row r="261">
      <c r="A261" s="3" t="inlineStr">
        <is>
          <t>XN091898515JB</t>
        </is>
      </c>
      <c r="B261" t="n">
        <v>2.9</v>
      </c>
      <c r="C261">
        <f>ROUNDUP(B261,1)</f>
        <v/>
      </c>
    </row>
    <row r="262">
      <c r="A262" s="3" t="inlineStr">
        <is>
          <t>XN091899436JB</t>
        </is>
      </c>
      <c r="B262" t="n">
        <v>4.638</v>
      </c>
      <c r="C262">
        <f>ROUNDUP(B262,1)</f>
        <v/>
      </c>
    </row>
    <row r="263">
      <c r="A263" s="3" t="inlineStr">
        <is>
          <t>XN091899820JB</t>
        </is>
      </c>
      <c r="B263" t="n">
        <v>0.389</v>
      </c>
      <c r="C263">
        <f>ROUNDUP(B263,1)</f>
        <v/>
      </c>
    </row>
    <row r="264">
      <c r="A264" s="3" t="inlineStr">
        <is>
          <t>XN091900355JB</t>
        </is>
      </c>
      <c r="B264" t="n">
        <v>4.608</v>
      </c>
      <c r="C264">
        <f>ROUNDUP(B264,1)</f>
        <v/>
      </c>
    </row>
    <row r="265">
      <c r="A265" s="3" t="inlineStr">
        <is>
          <t>XN091906707JB</t>
        </is>
      </c>
      <c r="B265" t="n">
        <v>6.412</v>
      </c>
      <c r="C265">
        <f>ROUNDUP(B265,1)</f>
        <v/>
      </c>
    </row>
    <row r="266">
      <c r="A266" s="3" t="inlineStr">
        <is>
          <t>XN092286885JB</t>
        </is>
      </c>
      <c r="B266" t="n">
        <v>2.335</v>
      </c>
      <c r="C266">
        <f>ROUNDUP(B266,1)</f>
        <v/>
      </c>
    </row>
    <row r="267">
      <c r="A267" s="3" t="inlineStr">
        <is>
          <t>XN092381988JB</t>
        </is>
      </c>
      <c r="B267" t="n">
        <v>0.2</v>
      </c>
      <c r="C267">
        <f>ROUNDUP(B267,1)</f>
        <v/>
      </c>
    </row>
    <row r="268">
      <c r="A268" s="3" t="inlineStr">
        <is>
          <t>XN092824068JB</t>
        </is>
      </c>
      <c r="B268" t="n">
        <v>0.42</v>
      </c>
      <c r="C268">
        <f>ROUNDUP(B268,1)</f>
        <v/>
      </c>
    </row>
    <row r="269">
      <c r="A269" s="3" t="inlineStr">
        <is>
          <t>XN093248509JB</t>
        </is>
      </c>
      <c r="B269" t="n">
        <v>0.1</v>
      </c>
      <c r="C269">
        <f>ROUNDUP(B269,1)</f>
        <v/>
      </c>
    </row>
    <row r="270">
      <c r="A270" s="3" t="inlineStr">
        <is>
          <t>XN093332484JB</t>
        </is>
      </c>
      <c r="B270" t="n">
        <v>2.14</v>
      </c>
      <c r="C270">
        <f>ROUNDUP(B270,1)</f>
        <v/>
      </c>
    </row>
    <row r="271">
      <c r="A271" s="3" t="inlineStr">
        <is>
          <t>XN093365213JB</t>
        </is>
      </c>
      <c r="B271" t="n">
        <v>0.59</v>
      </c>
      <c r="C271">
        <f>ROUNDUP(B271,1)</f>
        <v/>
      </c>
    </row>
    <row r="272">
      <c r="A272" s="3" t="inlineStr">
        <is>
          <t>XN093366514JB</t>
        </is>
      </c>
      <c r="B272" t="n">
        <v>8.968</v>
      </c>
      <c r="C272">
        <f>ROUNDUP(B272,1)</f>
        <v/>
      </c>
    </row>
    <row r="273">
      <c r="A273" s="3" t="inlineStr">
        <is>
          <t>XN093382110JB</t>
        </is>
      </c>
      <c r="B273" t="n">
        <v>2.436</v>
      </c>
      <c r="C273">
        <f>ROUNDUP(B273,1)</f>
        <v/>
      </c>
    </row>
    <row r="274">
      <c r="A274" s="3" t="inlineStr">
        <is>
          <t>XN093438763JB</t>
        </is>
      </c>
      <c r="B274" t="n">
        <v>2.9</v>
      </c>
      <c r="C274">
        <f>ROUNDUP(B274,1)</f>
        <v/>
      </c>
    </row>
    <row r="275">
      <c r="A275" s="3" t="inlineStr">
        <is>
          <t>XN093533177JB</t>
        </is>
      </c>
      <c r="B275" t="n">
        <v>4.638</v>
      </c>
      <c r="C275">
        <f>ROUNDUP(B275,1)</f>
        <v/>
      </c>
    </row>
    <row r="276">
      <c r="A276" s="3" t="inlineStr">
        <is>
          <t>XN093534901JB</t>
        </is>
      </c>
      <c r="B276" t="n">
        <v>4.532</v>
      </c>
      <c r="C276">
        <f>ROUNDUP(B276,1)</f>
        <v/>
      </c>
    </row>
    <row r="277">
      <c r="A277" s="3" t="inlineStr">
        <is>
          <t>XN094035071JB</t>
        </is>
      </c>
      <c r="B277" t="n">
        <v>0.18</v>
      </c>
      <c r="C277">
        <f>ROUNDUP(B277,1)</f>
        <v/>
      </c>
    </row>
    <row r="278">
      <c r="A278" s="3" t="inlineStr">
        <is>
          <t>XN094234007JB</t>
        </is>
      </c>
      <c r="B278" t="n">
        <v>4.787</v>
      </c>
      <c r="C278">
        <f>ROUNDUP(B278,1)</f>
        <v/>
      </c>
    </row>
    <row r="279">
      <c r="A279" s="3" t="inlineStr">
        <is>
          <t>XN094445037JB</t>
        </is>
      </c>
      <c r="B279" t="n">
        <v>1.6</v>
      </c>
      <c r="C279">
        <f>ROUNDUP(B279,1)</f>
        <v/>
      </c>
    </row>
    <row r="280">
      <c r="A280" s="3" t="inlineStr">
        <is>
          <t>XN094452585JB</t>
        </is>
      </c>
      <c r="B280" t="n">
        <v>0.16</v>
      </c>
      <c r="C280">
        <f>ROUNDUP(B280,1)</f>
        <v/>
      </c>
    </row>
    <row r="281">
      <c r="A281" s="3" t="inlineStr">
        <is>
          <t>XN095585614JB</t>
        </is>
      </c>
      <c r="B281" t="n">
        <v>0.31</v>
      </c>
      <c r="C281">
        <f>ROUNDUP(B281,1)</f>
        <v/>
      </c>
    </row>
    <row r="282">
      <c r="A282" s="3" t="inlineStr">
        <is>
          <t>XN095587779JB</t>
        </is>
      </c>
      <c r="B282" t="n">
        <v>2.55</v>
      </c>
      <c r="C282">
        <f>ROUNDUP(B282,1)</f>
        <v/>
      </c>
    </row>
    <row r="283">
      <c r="A283" s="3" t="inlineStr">
        <is>
          <t>XN095600400JB</t>
        </is>
      </c>
      <c r="B283" t="n">
        <v>1.638</v>
      </c>
      <c r="C283">
        <f>ROUNDUP(B283,1)</f>
        <v/>
      </c>
    </row>
    <row r="284">
      <c r="A284" s="3" t="inlineStr">
        <is>
          <t>XN095606416JB</t>
        </is>
      </c>
      <c r="B284" t="n">
        <v>0.31</v>
      </c>
      <c r="C284">
        <f>ROUNDUP(B284,1)</f>
        <v/>
      </c>
    </row>
    <row r="285">
      <c r="A285" s="3" t="inlineStr">
        <is>
          <t>XN095731484JB</t>
        </is>
      </c>
      <c r="B285" t="n">
        <v>0.05</v>
      </c>
      <c r="C285">
        <f>ROUNDUP(B285,1)</f>
        <v/>
      </c>
    </row>
    <row r="286">
      <c r="A286" s="3" t="inlineStr">
        <is>
          <t>XN095734622JB</t>
        </is>
      </c>
      <c r="B286" t="n">
        <v>6.273</v>
      </c>
      <c r="C286">
        <f>ROUNDUP(B286,1)</f>
        <v/>
      </c>
    </row>
    <row r="287">
      <c r="A287" s="3" t="inlineStr">
        <is>
          <t>XN095737632JB</t>
        </is>
      </c>
      <c r="B287" t="n">
        <v>28.71</v>
      </c>
      <c r="C287">
        <f>ROUNDUP(B287,1)</f>
        <v/>
      </c>
    </row>
    <row r="288">
      <c r="A288" s="3" t="inlineStr">
        <is>
          <t>XN095755110JB</t>
        </is>
      </c>
      <c r="B288" t="n">
        <v>4.896</v>
      </c>
      <c r="C288">
        <f>ROUNDUP(B288,1)</f>
        <v/>
      </c>
    </row>
    <row r="289">
      <c r="A289" s="3" t="inlineStr">
        <is>
          <t>XN095762929JB</t>
        </is>
      </c>
      <c r="B289" t="n">
        <v>4.678</v>
      </c>
      <c r="C289">
        <f>ROUNDUP(B289,1)</f>
        <v/>
      </c>
    </row>
    <row r="290">
      <c r="A290" s="3" t="inlineStr">
        <is>
          <t>XN095781154JB</t>
        </is>
      </c>
      <c r="B290" t="n">
        <v>0.06</v>
      </c>
      <c r="C290">
        <f>ROUNDUP(B290,1)</f>
        <v/>
      </c>
    </row>
    <row r="291">
      <c r="A291" s="3" t="inlineStr">
        <is>
          <t>XN095805607JB</t>
        </is>
      </c>
      <c r="B291" t="n">
        <v>0.08</v>
      </c>
      <c r="C291">
        <f>ROUNDUP(B291,1)</f>
        <v/>
      </c>
    </row>
    <row r="292">
      <c r="A292" s="3" t="inlineStr">
        <is>
          <t>XN095806749JB</t>
        </is>
      </c>
      <c r="B292" t="n">
        <v>2.944</v>
      </c>
      <c r="C292">
        <f>ROUNDUP(B292,1)</f>
        <v/>
      </c>
    </row>
    <row r="293">
      <c r="A293" s="3" t="inlineStr">
        <is>
          <t>XN095809419JB</t>
        </is>
      </c>
      <c r="B293" t="n">
        <v>2.406</v>
      </c>
      <c r="C293">
        <f>ROUNDUP(B293,1)</f>
        <v/>
      </c>
    </row>
    <row r="294">
      <c r="A294" s="3" t="inlineStr">
        <is>
          <t>XN095846005JB</t>
        </is>
      </c>
      <c r="B294" t="n">
        <v>1.512</v>
      </c>
      <c r="C294">
        <f>ROUNDUP(B294,1)</f>
        <v/>
      </c>
    </row>
    <row r="295">
      <c r="A295" s="3" t="inlineStr">
        <is>
          <t>XN095847788JB</t>
        </is>
      </c>
      <c r="B295" t="n">
        <v>2.2</v>
      </c>
      <c r="C295">
        <f>ROUNDUP(B295,1)</f>
        <v/>
      </c>
    </row>
    <row r="296">
      <c r="A296" s="3" t="inlineStr">
        <is>
          <t>XN096178886JB</t>
        </is>
      </c>
      <c r="B296" t="n">
        <v>4.638</v>
      </c>
      <c r="C296">
        <f>ROUNDUP(B296,1)</f>
        <v/>
      </c>
    </row>
    <row r="297">
      <c r="A297" s="3" t="inlineStr">
        <is>
          <t>XN096181531JB</t>
        </is>
      </c>
      <c r="B297" t="n">
        <v>4.638</v>
      </c>
      <c r="C297">
        <f>ROUNDUP(B297,1)</f>
        <v/>
      </c>
    </row>
    <row r="298">
      <c r="A298" s="3" t="inlineStr">
        <is>
          <t>XN096220941JB</t>
        </is>
      </c>
      <c r="B298" t="n">
        <v>0.8</v>
      </c>
      <c r="C298">
        <f>ROUNDUP(B298,1)</f>
        <v/>
      </c>
    </row>
    <row r="299">
      <c r="A299" s="3" t="inlineStr">
        <is>
          <t>XN096222647JB</t>
        </is>
      </c>
      <c r="B299" t="n">
        <v>0.41</v>
      </c>
      <c r="C299">
        <f>ROUNDUP(B299,1)</f>
        <v/>
      </c>
    </row>
    <row r="300">
      <c r="A300" s="3" t="inlineStr">
        <is>
          <t>XN096645359JB</t>
        </is>
      </c>
      <c r="B300" t="n">
        <v>4.532</v>
      </c>
      <c r="C300">
        <f>ROUNDUP(B300,1)</f>
        <v/>
      </c>
    </row>
    <row r="301">
      <c r="A301" s="3" t="inlineStr">
        <is>
          <t>XN096647329JB</t>
        </is>
      </c>
      <c r="B301" t="n">
        <v>0.14</v>
      </c>
      <c r="C301">
        <f>ROUNDUP(B301,1)</f>
        <v/>
      </c>
    </row>
    <row r="302">
      <c r="A302" s="3" t="inlineStr">
        <is>
          <t>XN096658556JB</t>
        </is>
      </c>
      <c r="B302" t="n">
        <v>0.31</v>
      </c>
      <c r="C302">
        <f>ROUNDUP(B302,1)</f>
        <v/>
      </c>
    </row>
    <row r="303">
      <c r="A303" s="3" t="inlineStr">
        <is>
          <t>XN096675917JB</t>
        </is>
      </c>
      <c r="B303" t="n">
        <v>4.743</v>
      </c>
      <c r="C303">
        <f>ROUNDUP(B303,1)</f>
        <v/>
      </c>
    </row>
    <row r="304">
      <c r="A304" s="3" t="inlineStr">
        <is>
          <t>XN096748251JB</t>
        </is>
      </c>
      <c r="B304" t="n">
        <v>0.9399999999999999</v>
      </c>
      <c r="C304">
        <f>ROUNDUP(B304,1)</f>
        <v/>
      </c>
    </row>
    <row r="305">
      <c r="A305" s="3" t="inlineStr">
        <is>
          <t>XN096835208JB</t>
        </is>
      </c>
      <c r="B305" t="n">
        <v>0.634</v>
      </c>
      <c r="C305">
        <f>ROUNDUP(B305,1)</f>
        <v/>
      </c>
    </row>
    <row r="306">
      <c r="A306" s="3" t="inlineStr">
        <is>
          <t>XN096900895JB</t>
        </is>
      </c>
      <c r="B306" t="n">
        <v>2.86</v>
      </c>
      <c r="C306">
        <f>ROUNDUP(B306,1)</f>
        <v/>
      </c>
    </row>
    <row r="307">
      <c r="A307" s="3" t="inlineStr">
        <is>
          <t>XN096910694JB</t>
        </is>
      </c>
      <c r="B307" t="n">
        <v>0.61</v>
      </c>
      <c r="C307">
        <f>ROUNDUP(B307,1)</f>
        <v/>
      </c>
    </row>
    <row r="308">
      <c r="A308" s="3" t="inlineStr">
        <is>
          <t>XN097411528JB</t>
        </is>
      </c>
      <c r="B308" t="n">
        <v>6.412</v>
      </c>
      <c r="C308">
        <f>ROUNDUP(B308,1)</f>
        <v/>
      </c>
    </row>
    <row r="309">
      <c r="A309" s="3" t="inlineStr">
        <is>
          <t>XN097426624JB</t>
        </is>
      </c>
      <c r="B309" t="n">
        <v>3.74</v>
      </c>
      <c r="C309">
        <f>ROUNDUP(B309,1)</f>
        <v/>
      </c>
    </row>
    <row r="310">
      <c r="A310" s="3" t="inlineStr">
        <is>
          <t>XN097427942JB</t>
        </is>
      </c>
      <c r="B310" t="n">
        <v>0.61</v>
      </c>
      <c r="C310">
        <f>ROUNDUP(B310,1)</f>
        <v/>
      </c>
    </row>
    <row r="311">
      <c r="A311" s="3" t="inlineStr">
        <is>
          <t>XN097436330JB</t>
        </is>
      </c>
      <c r="B311" t="n">
        <v>3.008</v>
      </c>
      <c r="C311">
        <f>ROUNDUP(B311,1)</f>
        <v/>
      </c>
    </row>
    <row r="312">
      <c r="A312" s="3" t="inlineStr">
        <is>
          <t>XN097524666JB</t>
        </is>
      </c>
      <c r="B312" t="n">
        <v>1.488</v>
      </c>
      <c r="C312">
        <f>ROUNDUP(B312,1)</f>
        <v/>
      </c>
    </row>
    <row r="313">
      <c r="A313" s="3" t="inlineStr">
        <is>
          <t>XN097539419JB</t>
        </is>
      </c>
      <c r="B313" t="n">
        <v>2.153</v>
      </c>
      <c r="C313">
        <f>ROUNDUP(B313,1)</f>
        <v/>
      </c>
    </row>
    <row r="314">
      <c r="A314" s="3" t="inlineStr">
        <is>
          <t>XN097540235JB</t>
        </is>
      </c>
      <c r="B314" t="n">
        <v>2.153</v>
      </c>
      <c r="C314">
        <f>ROUNDUP(B314,1)</f>
        <v/>
      </c>
    </row>
    <row r="315">
      <c r="A315" s="3" t="inlineStr">
        <is>
          <t>XN097693660JB</t>
        </is>
      </c>
      <c r="B315" t="n">
        <v>4.678</v>
      </c>
      <c r="C315">
        <f>ROUNDUP(B315,1)</f>
        <v/>
      </c>
    </row>
    <row r="316">
      <c r="A316" s="3" t="inlineStr">
        <is>
          <t>XN098398448JB</t>
        </is>
      </c>
      <c r="B316" t="n">
        <v>0.16</v>
      </c>
      <c r="C316">
        <f>ROUNDUP(B316,1)</f>
        <v/>
      </c>
    </row>
    <row r="317">
      <c r="A317" s="3" t="inlineStr">
        <is>
          <t>XN098399616JB</t>
        </is>
      </c>
      <c r="B317" t="n">
        <v>14.872</v>
      </c>
      <c r="C317">
        <f>ROUNDUP(B317,1)</f>
        <v/>
      </c>
    </row>
    <row r="318">
      <c r="A318" s="3" t="inlineStr">
        <is>
          <t>XN098608359JB</t>
        </is>
      </c>
      <c r="B318" t="n">
        <v>0.96</v>
      </c>
      <c r="C318">
        <f>ROUNDUP(B318,1)</f>
        <v/>
      </c>
    </row>
    <row r="319">
      <c r="A319" s="3" t="inlineStr">
        <is>
          <t>XN098638024JB</t>
        </is>
      </c>
      <c r="B319" t="n">
        <v>0.42</v>
      </c>
      <c r="C319">
        <f>ROUNDUP(B319,1)</f>
        <v/>
      </c>
    </row>
    <row r="320">
      <c r="A320" s="3" t="inlineStr">
        <is>
          <t>XN098697773JB</t>
        </is>
      </c>
      <c r="B320" t="n">
        <v>2.4</v>
      </c>
      <c r="C320">
        <f>ROUNDUP(B320,1)</f>
        <v/>
      </c>
    </row>
    <row r="321">
      <c r="A321" s="3" t="inlineStr">
        <is>
          <t>XN098715962JB</t>
        </is>
      </c>
      <c r="B321" t="n">
        <v>1.6</v>
      </c>
      <c r="C321">
        <f>ROUNDUP(B321,1)</f>
        <v/>
      </c>
    </row>
    <row r="322">
      <c r="A322" s="3" t="inlineStr">
        <is>
          <t>XN098733008JB</t>
        </is>
      </c>
      <c r="B322" t="n">
        <v>0.76</v>
      </c>
      <c r="C322">
        <f>ROUNDUP(B322,1)</f>
        <v/>
      </c>
    </row>
    <row r="323">
      <c r="A323" s="3" t="inlineStr">
        <is>
          <t>XN098745669JB</t>
        </is>
      </c>
      <c r="B323" t="n">
        <v>2.85</v>
      </c>
      <c r="C323">
        <f>ROUNDUP(B323,1)</f>
        <v/>
      </c>
    </row>
    <row r="324">
      <c r="A324" s="3" t="inlineStr">
        <is>
          <t>XN098750037JB</t>
        </is>
      </c>
      <c r="B324" t="n">
        <v>1.7</v>
      </c>
      <c r="C324">
        <f>ROUNDUP(B324,1)</f>
        <v/>
      </c>
    </row>
    <row r="325">
      <c r="A325" s="3" t="inlineStr">
        <is>
          <t>XN098750655JB</t>
        </is>
      </c>
      <c r="B325" t="n">
        <v>0.52</v>
      </c>
      <c r="C325">
        <f>ROUNDUP(B325,1)</f>
        <v/>
      </c>
    </row>
    <row r="326">
      <c r="A326" s="3" t="inlineStr">
        <is>
          <t>XN098751457JB</t>
        </is>
      </c>
      <c r="B326" t="n">
        <v>0.85</v>
      </c>
      <c r="C326">
        <f>ROUNDUP(B326,1)</f>
        <v/>
      </c>
    </row>
    <row r="327">
      <c r="A327" s="3" t="inlineStr">
        <is>
          <t>XN098752545JB</t>
        </is>
      </c>
      <c r="B327" t="n">
        <v>1.583</v>
      </c>
      <c r="C327">
        <f>ROUNDUP(B327,1)</f>
        <v/>
      </c>
    </row>
    <row r="328">
      <c r="A328" s="3" t="inlineStr">
        <is>
          <t>XN099556220JB</t>
        </is>
      </c>
      <c r="B328" t="n">
        <v>1.45</v>
      </c>
      <c r="C328">
        <f>ROUNDUP(B328,1)</f>
        <v/>
      </c>
    </row>
    <row r="329">
      <c r="A329" s="3" t="inlineStr">
        <is>
          <t>XN099556975JB</t>
        </is>
      </c>
      <c r="B329" t="n">
        <v>0.07000000000000001</v>
      </c>
      <c r="C329">
        <f>ROUNDUP(B329,1)</f>
        <v/>
      </c>
    </row>
    <row r="330">
      <c r="A330" s="3" t="inlineStr">
        <is>
          <t>XN099558764JB</t>
        </is>
      </c>
      <c r="B330" t="n">
        <v>1.836</v>
      </c>
      <c r="C330">
        <f>ROUNDUP(B330,1)</f>
        <v/>
      </c>
    </row>
    <row r="331">
      <c r="A331" s="3" t="inlineStr">
        <is>
          <t>XN099575467JB</t>
        </is>
      </c>
      <c r="B331" t="n">
        <v>0.25</v>
      </c>
      <c r="C331">
        <f>ROUNDUP(B331,1)</f>
        <v/>
      </c>
    </row>
    <row r="332">
      <c r="A332" s="3" t="inlineStr">
        <is>
          <t>XN099586102JB</t>
        </is>
      </c>
      <c r="B332" t="n">
        <v>2.32</v>
      </c>
      <c r="C332">
        <f>ROUNDUP(B332,1)</f>
        <v/>
      </c>
    </row>
    <row r="333">
      <c r="A333" s="3" t="inlineStr">
        <is>
          <t>XN099588939JB</t>
        </is>
      </c>
      <c r="B333" t="n">
        <v>0.28</v>
      </c>
      <c r="C333">
        <f>ROUNDUP(B333,1)</f>
        <v/>
      </c>
    </row>
    <row r="334">
      <c r="A334" s="3" t="inlineStr">
        <is>
          <t>XN099593681JB</t>
        </is>
      </c>
      <c r="B334" t="n">
        <v>1.07</v>
      </c>
      <c r="C334">
        <f>ROUNDUP(B334,1)</f>
        <v/>
      </c>
    </row>
    <row r="335">
      <c r="A335" s="3" t="inlineStr">
        <is>
          <t>XN099599375JB</t>
        </is>
      </c>
      <c r="B335" t="n">
        <v>1.6</v>
      </c>
      <c r="C335">
        <f>ROUNDUP(B335,1)</f>
        <v/>
      </c>
    </row>
    <row r="336">
      <c r="A336" s="3" t="inlineStr">
        <is>
          <t>XN099602012JB</t>
        </is>
      </c>
      <c r="B336" t="n">
        <v>3.1</v>
      </c>
      <c r="C336">
        <f>ROUNDUP(B336,1)</f>
        <v/>
      </c>
    </row>
    <row r="337">
      <c r="A337" s="3" t="inlineStr">
        <is>
          <t>XN099821809JB</t>
        </is>
      </c>
      <c r="B337" t="n">
        <v>2.52</v>
      </c>
      <c r="C337">
        <f>ROUNDUP(B337,1)</f>
        <v/>
      </c>
    </row>
    <row r="338">
      <c r="A338" s="3" t="inlineStr">
        <is>
          <t>XN099863525JB</t>
        </is>
      </c>
      <c r="B338" t="n">
        <v>0.11</v>
      </c>
      <c r="C338">
        <f>ROUNDUP(B338,1)</f>
        <v/>
      </c>
    </row>
    <row r="339">
      <c r="A339" s="3" t="inlineStr">
        <is>
          <t>XN099946392JB</t>
        </is>
      </c>
      <c r="B339" t="n">
        <v>1.508</v>
      </c>
      <c r="C339">
        <f>ROUNDUP(B339,1)</f>
        <v/>
      </c>
    </row>
    <row r="340">
      <c r="A340" s="3" t="inlineStr">
        <is>
          <t>XN099979121JB</t>
        </is>
      </c>
      <c r="B340" t="n">
        <v>0.28</v>
      </c>
      <c r="C340">
        <f>ROUNDUP(B340,1)</f>
        <v/>
      </c>
    </row>
    <row r="341">
      <c r="A341" s="3" t="inlineStr">
        <is>
          <t>XN099991683JB</t>
        </is>
      </c>
      <c r="B341" t="n">
        <v>0.77</v>
      </c>
      <c r="C341">
        <f>ROUNDUP(B341,1)</f>
        <v/>
      </c>
    </row>
    <row r="342">
      <c r="A342" s="3" t="inlineStr">
        <is>
          <t>XN100496344JB</t>
        </is>
      </c>
      <c r="B342" t="n">
        <v>3.51</v>
      </c>
      <c r="C342">
        <f>ROUNDUP(B342,1)</f>
        <v/>
      </c>
    </row>
    <row r="343">
      <c r="A343" s="3" t="inlineStr">
        <is>
          <t>XN100498305JB</t>
        </is>
      </c>
      <c r="B343" t="n">
        <v>3.51</v>
      </c>
      <c r="C343">
        <f>ROUNDUP(B343,1)</f>
        <v/>
      </c>
    </row>
    <row r="344">
      <c r="A344" s="3" t="inlineStr">
        <is>
          <t>XN100826125JB</t>
        </is>
      </c>
      <c r="B344" t="n">
        <v>0.02</v>
      </c>
      <c r="C344">
        <f>ROUNDUP(B344,1)</f>
        <v/>
      </c>
    </row>
    <row r="345">
      <c r="A345" s="3" t="inlineStr">
        <is>
          <t>XN100871708JB</t>
        </is>
      </c>
      <c r="B345" t="n">
        <v>4.678</v>
      </c>
      <c r="C345">
        <f>ROUNDUP(B345,1)</f>
        <v/>
      </c>
    </row>
    <row r="346">
      <c r="A346" s="3" t="inlineStr">
        <is>
          <t>XN101055649JB</t>
        </is>
      </c>
      <c r="B346" t="n">
        <v>3</v>
      </c>
      <c r="C346">
        <f>ROUNDUP(B346,1)</f>
        <v/>
      </c>
    </row>
    <row r="347">
      <c r="A347" s="3" t="inlineStr">
        <is>
          <t>XN101272555JB</t>
        </is>
      </c>
      <c r="B347" t="n">
        <v>0.28</v>
      </c>
      <c r="C347">
        <f>ROUNDUP(B347,1)</f>
        <v/>
      </c>
    </row>
    <row r="348">
      <c r="A348" s="3" t="inlineStr">
        <is>
          <t>XN101281852JB</t>
        </is>
      </c>
      <c r="B348" t="n">
        <v>0.15</v>
      </c>
      <c r="C348">
        <f>ROUNDUP(B348,1)</f>
        <v/>
      </c>
    </row>
    <row r="349">
      <c r="A349" s="3" t="inlineStr">
        <is>
          <t>XN101331324JB</t>
        </is>
      </c>
      <c r="B349" t="n">
        <v>10.08</v>
      </c>
      <c r="C349">
        <f>ROUNDUP(B349,1)</f>
        <v/>
      </c>
    </row>
    <row r="350">
      <c r="A350" s="3" t="inlineStr">
        <is>
          <t>XN101406708JB</t>
        </is>
      </c>
      <c r="B350" t="n">
        <v>0.4</v>
      </c>
      <c r="C350">
        <f>ROUNDUP(B350,1)</f>
        <v/>
      </c>
    </row>
    <row r="351">
      <c r="A351" s="3" t="inlineStr">
        <is>
          <t>XN101465343JB</t>
        </is>
      </c>
      <c r="B351" t="n">
        <v>4.787</v>
      </c>
      <c r="C351">
        <f>ROUNDUP(B351,1)</f>
        <v/>
      </c>
    </row>
    <row r="352">
      <c r="A352" s="3" t="inlineStr">
        <is>
          <t>XN101667181JB</t>
        </is>
      </c>
      <c r="B352" t="n">
        <v>4.532</v>
      </c>
      <c r="C352">
        <f>ROUNDUP(B352,1)</f>
        <v/>
      </c>
    </row>
    <row r="353">
      <c r="A353" s="3" t="inlineStr">
        <is>
          <t>XN101680466JB</t>
        </is>
      </c>
      <c r="B353" t="n">
        <v>4.464</v>
      </c>
      <c r="C353">
        <f>ROUNDUP(B353,1)</f>
        <v/>
      </c>
    </row>
    <row r="354">
      <c r="A354" s="3" t="inlineStr">
        <is>
          <t>XN102114652JB</t>
        </is>
      </c>
      <c r="B354" t="n">
        <v>4.532</v>
      </c>
      <c r="C354">
        <f>ROUNDUP(B354,1)</f>
        <v/>
      </c>
    </row>
    <row r="355">
      <c r="A355" s="3" t="inlineStr">
        <is>
          <t>XN102114900JB</t>
        </is>
      </c>
      <c r="B355" t="n">
        <v>4.532</v>
      </c>
      <c r="C355">
        <f>ROUNDUP(B355,1)</f>
        <v/>
      </c>
    </row>
    <row r="356">
      <c r="A356" s="3" t="inlineStr">
        <is>
          <t>XN102114992JB</t>
        </is>
      </c>
      <c r="B356" t="n">
        <v>0.05</v>
      </c>
      <c r="C356">
        <f>ROUNDUP(B356,1)</f>
        <v/>
      </c>
    </row>
    <row r="357">
      <c r="A357" s="3" t="inlineStr">
        <is>
          <t>XN102116755JB</t>
        </is>
      </c>
      <c r="B357" t="n">
        <v>0.07000000000000001</v>
      </c>
      <c r="C357">
        <f>ROUNDUP(B357,1)</f>
        <v/>
      </c>
    </row>
    <row r="358">
      <c r="A358" s="3" t="inlineStr">
        <is>
          <t>XN102149342JB</t>
        </is>
      </c>
      <c r="B358" t="n">
        <v>0.1</v>
      </c>
      <c r="C358">
        <f>ROUNDUP(B358,1)</f>
        <v/>
      </c>
    </row>
    <row r="359">
      <c r="A359" s="3" t="inlineStr">
        <is>
          <t>XN102159353JB</t>
        </is>
      </c>
      <c r="B359" t="n">
        <v>1.6</v>
      </c>
      <c r="C359">
        <f>ROUNDUP(B359,1)</f>
        <v/>
      </c>
    </row>
    <row r="360">
      <c r="A360" s="3" t="inlineStr">
        <is>
          <t>XN102160095JB</t>
        </is>
      </c>
      <c r="B360" t="n">
        <v>2.03</v>
      </c>
      <c r="C360">
        <f>ROUNDUP(B360,1)</f>
        <v/>
      </c>
    </row>
    <row r="361">
      <c r="A361" s="3" t="inlineStr">
        <is>
          <t>XN102183508JB</t>
        </is>
      </c>
      <c r="B361" t="n">
        <v>1.488</v>
      </c>
      <c r="C361">
        <f>ROUNDUP(B361,1)</f>
        <v/>
      </c>
    </row>
    <row r="362">
      <c r="A362" s="3" t="inlineStr">
        <is>
          <t>XN102424359JB</t>
        </is>
      </c>
      <c r="B362" t="n">
        <v>0.2</v>
      </c>
      <c r="C362">
        <f>ROUNDUP(B362,1)</f>
        <v/>
      </c>
    </row>
    <row r="363">
      <c r="A363" s="3" t="inlineStr">
        <is>
          <t>XN102455617JB</t>
        </is>
      </c>
      <c r="B363" t="n">
        <v>0.42</v>
      </c>
      <c r="C363">
        <f>ROUNDUP(B363,1)</f>
        <v/>
      </c>
    </row>
    <row r="364">
      <c r="A364" s="3" t="inlineStr">
        <is>
          <t>XN102778484JB</t>
        </is>
      </c>
      <c r="B364" t="n">
        <v>0.11</v>
      </c>
      <c r="C364">
        <f>ROUNDUP(B364,1)</f>
        <v/>
      </c>
    </row>
    <row r="365">
      <c r="A365" s="3" t="inlineStr">
        <is>
          <t>XN102783705JB</t>
        </is>
      </c>
      <c r="B365" t="n">
        <v>4.638</v>
      </c>
      <c r="C365">
        <f>ROUNDUP(B365,1)</f>
        <v/>
      </c>
    </row>
    <row r="366">
      <c r="A366" s="3" t="inlineStr">
        <is>
          <t>XN102785834JB</t>
        </is>
      </c>
      <c r="B366" t="n">
        <v>4.266</v>
      </c>
      <c r="C366">
        <f>ROUNDUP(B366,1)</f>
        <v/>
      </c>
    </row>
    <row r="367">
      <c r="A367" s="3" t="inlineStr">
        <is>
          <t>XN102787645JB</t>
        </is>
      </c>
      <c r="B367" t="n">
        <v>1.508</v>
      </c>
      <c r="C367">
        <f>ROUNDUP(B367,1)</f>
        <v/>
      </c>
    </row>
    <row r="368">
      <c r="A368" s="3" t="inlineStr">
        <is>
          <t>XN102796545JB</t>
        </is>
      </c>
      <c r="B368" t="n">
        <v>15.163</v>
      </c>
      <c r="C368">
        <f>ROUNDUP(B368,1)</f>
        <v/>
      </c>
    </row>
    <row r="369">
      <c r="A369" s="3" t="inlineStr">
        <is>
          <t>XN102820235JB</t>
        </is>
      </c>
      <c r="B369" t="n">
        <v>0.52</v>
      </c>
      <c r="C369">
        <f>ROUNDUP(B369,1)</f>
        <v/>
      </c>
    </row>
    <row r="370">
      <c r="A370" s="3" t="inlineStr">
        <is>
          <t>XN102820862JB</t>
        </is>
      </c>
      <c r="B370" t="n">
        <v>1.583</v>
      </c>
      <c r="C370">
        <f>ROUNDUP(B370,1)</f>
        <v/>
      </c>
    </row>
    <row r="371">
      <c r="A371" s="3" t="inlineStr">
        <is>
          <t>XN102821911JB</t>
        </is>
      </c>
      <c r="B371" t="n">
        <v>0.42</v>
      </c>
      <c r="C371">
        <f>ROUNDUP(B371,1)</f>
        <v/>
      </c>
    </row>
    <row r="372">
      <c r="A372" s="3" t="inlineStr">
        <is>
          <t>XN102822191JB</t>
        </is>
      </c>
      <c r="B372" t="n">
        <v>0.42</v>
      </c>
      <c r="C372">
        <f>ROUNDUP(B372,1)</f>
        <v/>
      </c>
    </row>
    <row r="373">
      <c r="A373" s="3" t="inlineStr">
        <is>
          <t>XN102933453JB</t>
        </is>
      </c>
      <c r="B373" t="n">
        <v>6</v>
      </c>
      <c r="C373">
        <f>ROUNDUP(B373,1)</f>
        <v/>
      </c>
    </row>
    <row r="374">
      <c r="A374" s="3" t="inlineStr">
        <is>
          <t>XN102936401JB</t>
        </is>
      </c>
      <c r="B374" t="n">
        <v>4.787</v>
      </c>
      <c r="C374">
        <f>ROUNDUP(B374,1)</f>
        <v/>
      </c>
    </row>
    <row r="375">
      <c r="A375" s="3" t="inlineStr">
        <is>
          <t>XN102947903JB</t>
        </is>
      </c>
      <c r="B375" t="n">
        <v>0.21</v>
      </c>
      <c r="C375">
        <f>ROUNDUP(B375,1)</f>
        <v/>
      </c>
    </row>
    <row r="376">
      <c r="A376" s="3" t="inlineStr">
        <is>
          <t>XN102948183JB</t>
        </is>
      </c>
      <c r="B376" t="n">
        <v>0.64</v>
      </c>
      <c r="C376">
        <f>ROUNDUP(B376,1)</f>
        <v/>
      </c>
    </row>
    <row r="377">
      <c r="A377" s="3" t="inlineStr">
        <is>
          <t>XN102948585JB</t>
        </is>
      </c>
      <c r="B377" t="n">
        <v>0.42</v>
      </c>
      <c r="C377">
        <f>ROUNDUP(B377,1)</f>
        <v/>
      </c>
    </row>
    <row r="378">
      <c r="A378" s="3" t="inlineStr">
        <is>
          <t>XN102964402JB</t>
        </is>
      </c>
      <c r="B378" t="n">
        <v>0.3</v>
      </c>
      <c r="C378">
        <f>ROUNDUP(B378,1)</f>
        <v/>
      </c>
    </row>
    <row r="379">
      <c r="A379" s="3" t="inlineStr">
        <is>
          <t>XN102966624JB</t>
        </is>
      </c>
      <c r="B379" t="n">
        <v>2.24</v>
      </c>
      <c r="C379">
        <f>ROUNDUP(B379,1)</f>
        <v/>
      </c>
    </row>
    <row r="380">
      <c r="A380" s="3" t="inlineStr">
        <is>
          <t>XN102967240JB</t>
        </is>
      </c>
      <c r="B380" t="n">
        <v>0.08</v>
      </c>
      <c r="C380">
        <f>ROUNDUP(B380,1)</f>
        <v/>
      </c>
    </row>
    <row r="381">
      <c r="A381" s="3" t="inlineStr">
        <is>
          <t>XN102967457JB</t>
        </is>
      </c>
      <c r="B381" t="n">
        <v>0.42</v>
      </c>
      <c r="C381">
        <f>ROUNDUP(B381,1)</f>
        <v/>
      </c>
    </row>
    <row r="382">
      <c r="A382" s="3" t="inlineStr">
        <is>
          <t>XN102968245JB</t>
        </is>
      </c>
      <c r="B382" t="n">
        <v>0.41</v>
      </c>
      <c r="C382">
        <f>ROUNDUP(B382,1)</f>
        <v/>
      </c>
    </row>
    <row r="383">
      <c r="A383" s="3" t="inlineStr">
        <is>
          <t>XN102968965JB</t>
        </is>
      </c>
      <c r="B383" t="n">
        <v>0.41</v>
      </c>
      <c r="C383">
        <f>ROUNDUP(B383,1)</f>
        <v/>
      </c>
    </row>
    <row r="384">
      <c r="A384" s="3" t="inlineStr">
        <is>
          <t>XN102971010JB</t>
        </is>
      </c>
      <c r="B384" t="n">
        <v>0.31</v>
      </c>
      <c r="C384">
        <f>ROUNDUP(B384,1)</f>
        <v/>
      </c>
    </row>
    <row r="385">
      <c r="A385" s="3" t="inlineStr">
        <is>
          <t>XN102978415JB</t>
        </is>
      </c>
      <c r="B385" t="n">
        <v>1.33</v>
      </c>
      <c r="C385">
        <f>ROUNDUP(B385,1)</f>
        <v/>
      </c>
    </row>
    <row r="386">
      <c r="A386" s="3" t="inlineStr">
        <is>
          <t>XN102979543JB</t>
        </is>
      </c>
      <c r="B386" t="n">
        <v>0.42</v>
      </c>
      <c r="C386">
        <f>ROUNDUP(B386,1)</f>
        <v/>
      </c>
    </row>
    <row r="387">
      <c r="A387" s="3" t="inlineStr">
        <is>
          <t>XN102980436JB</t>
        </is>
      </c>
      <c r="B387" t="n">
        <v>4.266</v>
      </c>
      <c r="C387">
        <f>ROUNDUP(B387,1)</f>
        <v/>
      </c>
    </row>
    <row r="388">
      <c r="A388" s="3" t="inlineStr">
        <is>
          <t>XN103025432JB</t>
        </is>
      </c>
      <c r="B388" t="n">
        <v>0.82</v>
      </c>
      <c r="C388">
        <f>ROUNDUP(B388,1)</f>
        <v/>
      </c>
    </row>
    <row r="389">
      <c r="A389" s="3" t="inlineStr">
        <is>
          <t>XN103056854JB</t>
        </is>
      </c>
      <c r="B389" t="n">
        <v>0.3</v>
      </c>
      <c r="C389">
        <f>ROUNDUP(B389,1)</f>
        <v/>
      </c>
    </row>
    <row r="390">
      <c r="A390" s="3" t="inlineStr">
        <is>
          <t>XN103057069JB</t>
        </is>
      </c>
      <c r="B390" t="n">
        <v>0.21</v>
      </c>
      <c r="C390">
        <f>ROUNDUP(B390,1)</f>
        <v/>
      </c>
    </row>
    <row r="391">
      <c r="A391" s="3" t="inlineStr">
        <is>
          <t>XN103057228JB</t>
        </is>
      </c>
      <c r="B391" t="n">
        <v>2.65</v>
      </c>
      <c r="C391">
        <f>ROUNDUP(B391,1)</f>
        <v/>
      </c>
    </row>
    <row r="392">
      <c r="A392" s="3" t="inlineStr">
        <is>
          <t>XN103091621JB</t>
        </is>
      </c>
      <c r="B392" t="n">
        <v>0.42</v>
      </c>
      <c r="C392">
        <f>ROUNDUP(B392,1)</f>
        <v/>
      </c>
    </row>
    <row r="393">
      <c r="A393" s="3" t="inlineStr">
        <is>
          <t>XN103108211JB</t>
        </is>
      </c>
      <c r="B393" t="n">
        <v>0.24</v>
      </c>
      <c r="C393">
        <f>ROUNDUP(B393,1)</f>
        <v/>
      </c>
    </row>
    <row r="394">
      <c r="A394" s="3" t="inlineStr">
        <is>
          <t>XN103109367JB</t>
        </is>
      </c>
      <c r="B394" t="n">
        <v>0.42</v>
      </c>
      <c r="C394">
        <f>ROUNDUP(B394,1)</f>
        <v/>
      </c>
    </row>
    <row r="395">
      <c r="A395" s="3" t="inlineStr">
        <is>
          <t>XN103109849JB</t>
        </is>
      </c>
      <c r="B395" t="n">
        <v>0.42</v>
      </c>
      <c r="C395">
        <f>ROUNDUP(B395,1)</f>
        <v/>
      </c>
    </row>
    <row r="396">
      <c r="A396" s="3" t="inlineStr">
        <is>
          <t>XN103110691JB</t>
        </is>
      </c>
      <c r="B396" t="n">
        <v>1.26</v>
      </c>
      <c r="C396">
        <f>ROUNDUP(B396,1)</f>
        <v/>
      </c>
    </row>
    <row r="397">
      <c r="A397" s="3" t="inlineStr">
        <is>
          <t>XN103720962JB</t>
        </is>
      </c>
      <c r="B397" t="n">
        <v>2.355</v>
      </c>
      <c r="C397">
        <f>ROUNDUP(B397,1)</f>
        <v/>
      </c>
    </row>
    <row r="398">
      <c r="A398" s="3" t="inlineStr">
        <is>
          <t>XN103740105JB</t>
        </is>
      </c>
      <c r="B398" t="n">
        <v>2.5</v>
      </c>
      <c r="C398">
        <f>ROUNDUP(B398,1)</f>
        <v/>
      </c>
    </row>
    <row r="399">
      <c r="A399" s="3" t="inlineStr">
        <is>
          <t>XN103753373JB</t>
        </is>
      </c>
      <c r="B399" t="n">
        <v>0.42</v>
      </c>
      <c r="C399">
        <f>ROUNDUP(B399,1)</f>
        <v/>
      </c>
    </row>
    <row r="400">
      <c r="A400" s="3" t="inlineStr">
        <is>
          <t>XN103753886JB</t>
        </is>
      </c>
      <c r="B400" t="n">
        <v>0.42</v>
      </c>
      <c r="C400">
        <f>ROUNDUP(B400,1)</f>
        <v/>
      </c>
    </row>
    <row r="401">
      <c r="A401" s="3" t="inlineStr">
        <is>
          <t>XN103755153JB</t>
        </is>
      </c>
      <c r="B401" t="n">
        <v>1.57</v>
      </c>
      <c r="C401">
        <f>ROUNDUP(B401,1)</f>
        <v/>
      </c>
    </row>
    <row r="402">
      <c r="A402" s="3" t="inlineStr">
        <is>
          <t>XN103755737JB</t>
        </is>
      </c>
      <c r="B402" t="n">
        <v>0.41</v>
      </c>
      <c r="C402">
        <f>ROUNDUP(B402,1)</f>
        <v/>
      </c>
    </row>
    <row r="403">
      <c r="A403" s="3" t="inlineStr">
        <is>
          <t>XN103756193JB</t>
        </is>
      </c>
      <c r="B403" t="n">
        <v>0.41</v>
      </c>
      <c r="C403">
        <f>ROUNDUP(B403,1)</f>
        <v/>
      </c>
    </row>
    <row r="404">
      <c r="A404" s="3" t="inlineStr">
        <is>
          <t>XN103756278JB</t>
        </is>
      </c>
      <c r="B404" t="n">
        <v>1.47</v>
      </c>
      <c r="C404">
        <f>ROUNDUP(B404,1)</f>
        <v/>
      </c>
    </row>
    <row r="405">
      <c r="A405" s="3" t="inlineStr">
        <is>
          <t>XN103756560JB</t>
        </is>
      </c>
      <c r="B405" t="n">
        <v>0.31</v>
      </c>
      <c r="C405">
        <f>ROUNDUP(B405,1)</f>
        <v/>
      </c>
    </row>
    <row r="406">
      <c r="A406" s="3" t="inlineStr">
        <is>
          <t>XN103756848JB</t>
        </is>
      </c>
      <c r="B406" t="n">
        <v>4.638</v>
      </c>
      <c r="C406">
        <f>ROUNDUP(B406,1)</f>
        <v/>
      </c>
    </row>
    <row r="407">
      <c r="A407" s="3" t="inlineStr">
        <is>
          <t>XN103756919JB</t>
        </is>
      </c>
      <c r="B407" t="n">
        <v>0.42</v>
      </c>
      <c r="C407">
        <f>ROUNDUP(B407,1)</f>
        <v/>
      </c>
    </row>
    <row r="408">
      <c r="A408" s="3" t="inlineStr">
        <is>
          <t>XN103757185JB</t>
        </is>
      </c>
      <c r="B408" t="n">
        <v>0.31</v>
      </c>
      <c r="C408">
        <f>ROUNDUP(B408,1)</f>
        <v/>
      </c>
    </row>
    <row r="409">
      <c r="A409" s="3" t="inlineStr">
        <is>
          <t>XN103757432JB</t>
        </is>
      </c>
      <c r="B409" t="n">
        <v>0.42</v>
      </c>
      <c r="C409">
        <f>ROUNDUP(B409,1)</f>
        <v/>
      </c>
    </row>
    <row r="410">
      <c r="A410" s="3" t="inlineStr">
        <is>
          <t>XN103757772JB</t>
        </is>
      </c>
      <c r="B410" t="n">
        <v>0.3</v>
      </c>
      <c r="C410">
        <f>ROUNDUP(B410,1)</f>
        <v/>
      </c>
    </row>
    <row r="411">
      <c r="A411" s="3" t="inlineStr">
        <is>
          <t>XN103758092JB</t>
        </is>
      </c>
      <c r="B411" t="n">
        <v>4.506</v>
      </c>
      <c r="C411">
        <f>ROUNDUP(B411,1)</f>
        <v/>
      </c>
    </row>
    <row r="412">
      <c r="A412" s="3" t="inlineStr">
        <is>
          <t>XN103758778JB</t>
        </is>
      </c>
      <c r="B412" t="n">
        <v>0.42</v>
      </c>
      <c r="C412">
        <f>ROUNDUP(B412,1)</f>
        <v/>
      </c>
    </row>
    <row r="413">
      <c r="A413" s="3" t="inlineStr">
        <is>
          <t>XN103759075JB</t>
        </is>
      </c>
      <c r="B413" t="n">
        <v>0.31</v>
      </c>
      <c r="C413">
        <f>ROUNDUP(B413,1)</f>
        <v/>
      </c>
    </row>
    <row r="414">
      <c r="A414" s="3" t="inlineStr">
        <is>
          <t>XN103759725JB</t>
        </is>
      </c>
      <c r="B414" t="n">
        <v>0.2</v>
      </c>
      <c r="C414">
        <f>ROUNDUP(B414,1)</f>
        <v/>
      </c>
    </row>
    <row r="415">
      <c r="A415" s="3" t="inlineStr">
        <is>
          <t>XN103759929JB</t>
        </is>
      </c>
      <c r="B415" t="n">
        <v>0.63</v>
      </c>
      <c r="C415">
        <f>ROUNDUP(B415,1)</f>
        <v/>
      </c>
    </row>
    <row r="416">
      <c r="A416" s="3" t="inlineStr">
        <is>
          <t>XN103759950JB</t>
        </is>
      </c>
      <c r="B416" t="n">
        <v>0.31</v>
      </c>
      <c r="C416">
        <f>ROUNDUP(B416,1)</f>
        <v/>
      </c>
    </row>
    <row r="417">
      <c r="A417" s="3" t="inlineStr">
        <is>
          <t>XN103760290JB</t>
        </is>
      </c>
      <c r="B417" t="n">
        <v>6.273</v>
      </c>
      <c r="C417">
        <f>ROUNDUP(B417,1)</f>
        <v/>
      </c>
    </row>
    <row r="418">
      <c r="A418" s="3" t="inlineStr">
        <is>
          <t>XN103760462JB</t>
        </is>
      </c>
      <c r="B418" t="n">
        <v>0.42</v>
      </c>
      <c r="C418">
        <f>ROUNDUP(B418,1)</f>
        <v/>
      </c>
    </row>
    <row r="419">
      <c r="A419" s="3" t="inlineStr">
        <is>
          <t>XN103760480JB</t>
        </is>
      </c>
      <c r="B419" t="n">
        <v>4.532</v>
      </c>
      <c r="C419">
        <f>ROUNDUP(B419,1)</f>
        <v/>
      </c>
    </row>
    <row r="420">
      <c r="A420" s="3" t="inlineStr">
        <is>
          <t>XN103761088JB</t>
        </is>
      </c>
      <c r="B420" t="n">
        <v>1.22</v>
      </c>
      <c r="C420">
        <f>ROUNDUP(B420,1)</f>
        <v/>
      </c>
    </row>
    <row r="421">
      <c r="A421" s="3" t="inlineStr">
        <is>
          <t>XN103761295JB</t>
        </is>
      </c>
      <c r="B421" t="n">
        <v>0.77</v>
      </c>
      <c r="C421">
        <f>ROUNDUP(B421,1)</f>
        <v/>
      </c>
    </row>
    <row r="422">
      <c r="A422" s="3" t="inlineStr">
        <is>
          <t>XN103761556JB</t>
        </is>
      </c>
      <c r="B422" t="n">
        <v>4.532</v>
      </c>
      <c r="C422">
        <f>ROUNDUP(B422,1)</f>
        <v/>
      </c>
    </row>
    <row r="423">
      <c r="A423" s="3" t="inlineStr">
        <is>
          <t>XN103761689JB</t>
        </is>
      </c>
      <c r="B423" t="n">
        <v>0.41</v>
      </c>
      <c r="C423">
        <f>ROUNDUP(B423,1)</f>
        <v/>
      </c>
    </row>
    <row r="424">
      <c r="A424" s="3" t="inlineStr">
        <is>
          <t>XN103761919JB</t>
        </is>
      </c>
      <c r="B424" t="n">
        <v>0.41</v>
      </c>
      <c r="C424">
        <f>ROUNDUP(B424,1)</f>
        <v/>
      </c>
    </row>
    <row r="425">
      <c r="A425" s="3" t="inlineStr">
        <is>
          <t>XN103761940JB</t>
        </is>
      </c>
      <c r="B425" t="n">
        <v>0.63</v>
      </c>
      <c r="C425">
        <f>ROUNDUP(B425,1)</f>
        <v/>
      </c>
    </row>
    <row r="426">
      <c r="A426" s="3" t="inlineStr">
        <is>
          <t>XN103762375JB</t>
        </is>
      </c>
      <c r="B426" t="n">
        <v>0.63</v>
      </c>
      <c r="C426">
        <f>ROUNDUP(B426,1)</f>
        <v/>
      </c>
    </row>
    <row r="427">
      <c r="A427" s="3" t="inlineStr">
        <is>
          <t>XN103762551JB</t>
        </is>
      </c>
      <c r="B427" t="n">
        <v>0.21</v>
      </c>
      <c r="C427">
        <f>ROUNDUP(B427,1)</f>
        <v/>
      </c>
    </row>
    <row r="428">
      <c r="A428" s="3" t="inlineStr">
        <is>
          <t>XN103762993JB</t>
        </is>
      </c>
      <c r="B428" t="n">
        <v>0.73</v>
      </c>
      <c r="C428">
        <f>ROUNDUP(B428,1)</f>
        <v/>
      </c>
    </row>
    <row r="429">
      <c r="A429" s="3" t="inlineStr">
        <is>
          <t>XN103763150JB</t>
        </is>
      </c>
      <c r="B429" t="n">
        <v>0.41</v>
      </c>
      <c r="C429">
        <f>ROUNDUP(B429,1)</f>
        <v/>
      </c>
    </row>
    <row r="430">
      <c r="A430" s="3" t="inlineStr">
        <is>
          <t>XN103763367JB</t>
        </is>
      </c>
      <c r="B430" t="n">
        <v>0.31</v>
      </c>
      <c r="C430">
        <f>ROUNDUP(B430,1)</f>
        <v/>
      </c>
    </row>
    <row r="431">
      <c r="A431" s="3" t="inlineStr">
        <is>
          <t>XN103763781JB</t>
        </is>
      </c>
      <c r="B431" t="n">
        <v>0.21</v>
      </c>
      <c r="C431">
        <f>ROUNDUP(B431,1)</f>
        <v/>
      </c>
    </row>
    <row r="432">
      <c r="A432" s="3" t="inlineStr">
        <is>
          <t>XN103764155JB</t>
        </is>
      </c>
      <c r="B432" t="n">
        <v>0.21</v>
      </c>
      <c r="C432">
        <f>ROUNDUP(B432,1)</f>
        <v/>
      </c>
    </row>
    <row r="433">
      <c r="A433" s="3" t="inlineStr">
        <is>
          <t>XN103764331JB</t>
        </is>
      </c>
      <c r="B433" t="n">
        <v>4.532</v>
      </c>
      <c r="C433">
        <f>ROUNDUP(B433,1)</f>
        <v/>
      </c>
    </row>
    <row r="434">
      <c r="A434" s="3" t="inlineStr">
        <is>
          <t>XN103764464JB</t>
        </is>
      </c>
      <c r="B434" t="n">
        <v>0.42</v>
      </c>
      <c r="C434">
        <f>ROUNDUP(B434,1)</f>
        <v/>
      </c>
    </row>
    <row r="435">
      <c r="A435" s="3" t="inlineStr">
        <is>
          <t>XN103765178JB</t>
        </is>
      </c>
      <c r="B435" t="n">
        <v>0.63</v>
      </c>
      <c r="C435">
        <f>ROUNDUP(B435,1)</f>
        <v/>
      </c>
    </row>
    <row r="436">
      <c r="A436" s="3" t="inlineStr">
        <is>
          <t>XN103766227JB</t>
        </is>
      </c>
      <c r="B436" t="n">
        <v>0.21</v>
      </c>
      <c r="C436">
        <f>ROUNDUP(B436,1)</f>
        <v/>
      </c>
    </row>
    <row r="437">
      <c r="A437" s="3" t="inlineStr">
        <is>
          <t>XN103766425JB</t>
        </is>
      </c>
      <c r="B437" t="n">
        <v>0.41</v>
      </c>
      <c r="C437">
        <f>ROUNDUP(B437,1)</f>
        <v/>
      </c>
    </row>
    <row r="438">
      <c r="A438" s="3" t="inlineStr">
        <is>
          <t>XN103766615JB</t>
        </is>
      </c>
      <c r="B438" t="n">
        <v>0.24</v>
      </c>
      <c r="C438">
        <f>ROUNDUP(B438,1)</f>
        <v/>
      </c>
    </row>
    <row r="439">
      <c r="A439" s="3" t="inlineStr">
        <is>
          <t>XN103766814JB</t>
        </is>
      </c>
      <c r="B439" t="n">
        <v>0.52</v>
      </c>
      <c r="C439">
        <f>ROUNDUP(B439,1)</f>
        <v/>
      </c>
    </row>
    <row r="440">
      <c r="A440" s="3" t="inlineStr">
        <is>
          <t>XN103766880JB</t>
        </is>
      </c>
      <c r="B440" t="n">
        <v>0.2</v>
      </c>
      <c r="C440">
        <f>ROUNDUP(B440,1)</f>
        <v/>
      </c>
    </row>
    <row r="441">
      <c r="A441" s="3" t="inlineStr">
        <is>
          <t>XN103766893JB</t>
        </is>
      </c>
      <c r="B441" t="n">
        <v>0.28</v>
      </c>
      <c r="C441">
        <f>ROUNDUP(B441,1)</f>
        <v/>
      </c>
    </row>
    <row r="442">
      <c r="A442" s="3" t="inlineStr">
        <is>
          <t>XN103767015JB</t>
        </is>
      </c>
      <c r="B442" t="n">
        <v>0.18</v>
      </c>
      <c r="C442">
        <f>ROUNDUP(B442,1)</f>
        <v/>
      </c>
    </row>
    <row r="443">
      <c r="A443" s="3" t="inlineStr">
        <is>
          <t>XN103767284JB</t>
        </is>
      </c>
      <c r="B443" t="n">
        <v>0.63</v>
      </c>
      <c r="C443">
        <f>ROUNDUP(B443,1)</f>
        <v/>
      </c>
    </row>
    <row r="444">
      <c r="A444" s="3" t="inlineStr">
        <is>
          <t>XN103767443JB</t>
        </is>
      </c>
      <c r="B444" t="n">
        <v>0.02</v>
      </c>
      <c r="C444">
        <f>ROUNDUP(B444,1)</f>
        <v/>
      </c>
    </row>
    <row r="445">
      <c r="A445" s="3" t="inlineStr">
        <is>
          <t>XN103767491JB</t>
        </is>
      </c>
      <c r="B445" t="n">
        <v>0.19</v>
      </c>
      <c r="C445">
        <f>ROUNDUP(B445,1)</f>
        <v/>
      </c>
    </row>
    <row r="446">
      <c r="A446" s="3" t="inlineStr">
        <is>
          <t>XN103767505JB</t>
        </is>
      </c>
      <c r="B446" t="n">
        <v>0.41</v>
      </c>
      <c r="C446">
        <f>ROUNDUP(B446,1)</f>
        <v/>
      </c>
    </row>
    <row r="447">
      <c r="A447" s="3" t="inlineStr">
        <is>
          <t>XN103767908JB</t>
        </is>
      </c>
      <c r="B447" t="n">
        <v>0.41</v>
      </c>
      <c r="C447">
        <f>ROUNDUP(B447,1)</f>
        <v/>
      </c>
    </row>
    <row r="448">
      <c r="A448" s="3" t="inlineStr">
        <is>
          <t>XN103768568JB</t>
        </is>
      </c>
      <c r="B448" t="n">
        <v>0.3</v>
      </c>
      <c r="C448">
        <f>ROUNDUP(B448,1)</f>
        <v/>
      </c>
    </row>
    <row r="449">
      <c r="A449" s="3" t="inlineStr">
        <is>
          <t>XN103768599JB</t>
        </is>
      </c>
      <c r="B449" t="n">
        <v>0.63</v>
      </c>
      <c r="C449">
        <f>ROUNDUP(B449,1)</f>
        <v/>
      </c>
    </row>
    <row r="450">
      <c r="A450" s="3" t="inlineStr">
        <is>
          <t>XN103769135JB</t>
        </is>
      </c>
      <c r="B450" t="n">
        <v>0.41</v>
      </c>
      <c r="C450">
        <f>ROUNDUP(B450,1)</f>
        <v/>
      </c>
    </row>
    <row r="451">
      <c r="A451" s="3" t="inlineStr">
        <is>
          <t>XN103769206JB</t>
        </is>
      </c>
      <c r="B451" t="n">
        <v>1.75</v>
      </c>
      <c r="C451">
        <f>ROUNDUP(B451,1)</f>
        <v/>
      </c>
    </row>
    <row r="452">
      <c r="A452" s="3" t="inlineStr">
        <is>
          <t>XN103769373JB</t>
        </is>
      </c>
      <c r="B452" t="n">
        <v>0.41</v>
      </c>
      <c r="C452">
        <f>ROUNDUP(B452,1)</f>
        <v/>
      </c>
    </row>
    <row r="453">
      <c r="A453" s="3" t="inlineStr">
        <is>
          <t>XN103769400JB</t>
        </is>
      </c>
      <c r="B453" t="n">
        <v>0.86</v>
      </c>
      <c r="C453">
        <f>ROUNDUP(B453,1)</f>
        <v/>
      </c>
    </row>
    <row r="454">
      <c r="A454" s="3" t="inlineStr">
        <is>
          <t>XN103769965JB</t>
        </is>
      </c>
      <c r="B454" t="n">
        <v>0.04</v>
      </c>
      <c r="C454">
        <f>ROUNDUP(B454,1)</f>
        <v/>
      </c>
    </row>
    <row r="455">
      <c r="A455" s="3" t="inlineStr">
        <is>
          <t>XN103771536JB</t>
        </is>
      </c>
      <c r="B455" t="n">
        <v>0.42</v>
      </c>
      <c r="C455">
        <f>ROUNDUP(B455,1)</f>
        <v/>
      </c>
    </row>
    <row r="456">
      <c r="A456" s="3" t="inlineStr">
        <is>
          <t>XN103771575JB</t>
        </is>
      </c>
      <c r="B456" t="n">
        <v>0.63</v>
      </c>
      <c r="C456">
        <f>ROUNDUP(B456,1)</f>
        <v/>
      </c>
    </row>
    <row r="457">
      <c r="A457" s="3" t="inlineStr">
        <is>
          <t>XN103771831JB</t>
        </is>
      </c>
      <c r="B457" t="n">
        <v>0.63</v>
      </c>
      <c r="C457">
        <f>ROUNDUP(B457,1)</f>
        <v/>
      </c>
    </row>
    <row r="458">
      <c r="A458" s="3" t="inlineStr">
        <is>
          <t>XN103771862JB</t>
        </is>
      </c>
      <c r="B458" t="n">
        <v>1.33</v>
      </c>
      <c r="C458">
        <f>ROUNDUP(B458,1)</f>
        <v/>
      </c>
    </row>
    <row r="459">
      <c r="A459" s="3" t="inlineStr">
        <is>
          <t>XN103772134JB</t>
        </is>
      </c>
      <c r="B459" t="n">
        <v>4.032</v>
      </c>
      <c r="C459">
        <f>ROUNDUP(B459,1)</f>
        <v/>
      </c>
    </row>
    <row r="460">
      <c r="A460" s="3" t="inlineStr">
        <is>
          <t>XN103772369JB</t>
        </is>
      </c>
      <c r="B460" t="n">
        <v>0.63</v>
      </c>
      <c r="C460">
        <f>ROUNDUP(B460,1)</f>
        <v/>
      </c>
    </row>
    <row r="461">
      <c r="A461" s="3" t="inlineStr">
        <is>
          <t>XN103772899JB</t>
        </is>
      </c>
      <c r="B461" t="n">
        <v>0.42</v>
      </c>
      <c r="C461">
        <f>ROUNDUP(B461,1)</f>
        <v/>
      </c>
    </row>
    <row r="462">
      <c r="A462" s="3" t="inlineStr">
        <is>
          <t>XN103772925JB</t>
        </is>
      </c>
      <c r="B462" t="n">
        <v>0.84</v>
      </c>
      <c r="C462">
        <f>ROUNDUP(B462,1)</f>
        <v/>
      </c>
    </row>
    <row r="463">
      <c r="A463" s="3" t="inlineStr">
        <is>
          <t>XN103776343JB</t>
        </is>
      </c>
      <c r="B463" t="n">
        <v>0.52</v>
      </c>
      <c r="C463">
        <f>ROUNDUP(B463,1)</f>
        <v/>
      </c>
    </row>
    <row r="464">
      <c r="A464" s="3" t="inlineStr">
        <is>
          <t>XN103786748JB</t>
        </is>
      </c>
      <c r="B464" t="n">
        <v>0.42</v>
      </c>
      <c r="C464">
        <f>ROUNDUP(B464,1)</f>
        <v/>
      </c>
    </row>
    <row r="465">
      <c r="A465" s="3" t="inlineStr">
        <is>
          <t>XN103919210JB</t>
        </is>
      </c>
      <c r="B465" t="n">
        <v>0.13</v>
      </c>
      <c r="C465">
        <f>ROUNDUP(B465,1)</f>
        <v/>
      </c>
    </row>
    <row r="466">
      <c r="A466" s="3" t="inlineStr">
        <is>
          <t>XN104299000JB</t>
        </is>
      </c>
      <c r="B466" t="n">
        <v>0.09</v>
      </c>
      <c r="C466">
        <f>ROUNDUP(B466,1)</f>
        <v/>
      </c>
    </row>
    <row r="467">
      <c r="A467" s="3" t="inlineStr">
        <is>
          <t>XN104301065JB</t>
        </is>
      </c>
      <c r="B467" t="n">
        <v>4.532</v>
      </c>
      <c r="C467">
        <f>ROUNDUP(B467,1)</f>
        <v/>
      </c>
    </row>
    <row r="468">
      <c r="A468" s="3" t="inlineStr">
        <is>
          <t>XN104301613JB</t>
        </is>
      </c>
      <c r="B468" t="n">
        <v>0.29</v>
      </c>
      <c r="C468">
        <f>ROUNDUP(B468,1)</f>
        <v/>
      </c>
    </row>
    <row r="469">
      <c r="A469" s="3" t="inlineStr">
        <is>
          <t>XN104304570JB</t>
        </is>
      </c>
      <c r="B469" t="n">
        <v>4.678</v>
      </c>
      <c r="C469">
        <f>ROUNDUP(B469,1)</f>
        <v/>
      </c>
    </row>
    <row r="470">
      <c r="A470" s="3" t="inlineStr">
        <is>
          <t>XN104317587JB</t>
        </is>
      </c>
      <c r="B470" t="n">
        <v>0.4</v>
      </c>
      <c r="C470">
        <f>ROUNDUP(B470,1)</f>
        <v/>
      </c>
    </row>
    <row r="471">
      <c r="A471" s="3" t="inlineStr">
        <is>
          <t>XN104320657JB</t>
        </is>
      </c>
      <c r="B471" t="n">
        <v>5.069</v>
      </c>
      <c r="C471">
        <f>ROUNDUP(B471,1)</f>
        <v/>
      </c>
    </row>
    <row r="472">
      <c r="A472" s="3" t="inlineStr">
        <is>
          <t>XN104525390JB</t>
        </is>
      </c>
      <c r="B472" t="n">
        <v>0.01</v>
      </c>
      <c r="C472">
        <f>ROUNDUP(B472,1)</f>
        <v/>
      </c>
    </row>
    <row r="473">
      <c r="A473" s="3" t="inlineStr">
        <is>
          <t>XN104550505JB</t>
        </is>
      </c>
      <c r="B473" t="n">
        <v>4.678</v>
      </c>
      <c r="C473">
        <f>ROUNDUP(B473,1)</f>
        <v/>
      </c>
    </row>
    <row r="474">
      <c r="A474" s="3" t="inlineStr">
        <is>
          <t>XN104633111JB</t>
        </is>
      </c>
      <c r="B474" t="n">
        <v>4.477</v>
      </c>
      <c r="C474">
        <f>ROUNDUP(B474,1)</f>
        <v/>
      </c>
    </row>
    <row r="475">
      <c r="A475" s="3" t="inlineStr">
        <is>
          <t>XN104661903JB</t>
        </is>
      </c>
      <c r="B475" t="n">
        <v>9</v>
      </c>
      <c r="C475">
        <f>ROUNDUP(B475,1)</f>
        <v/>
      </c>
    </row>
    <row r="476">
      <c r="A476" s="3" t="inlineStr">
        <is>
          <t>XN104749738JB</t>
        </is>
      </c>
      <c r="B476" t="n">
        <v>4.787</v>
      </c>
      <c r="C476">
        <f>ROUNDUP(B476,1)</f>
        <v/>
      </c>
    </row>
    <row r="477">
      <c r="A477" s="3" t="inlineStr">
        <is>
          <t>XN104758315JB</t>
        </is>
      </c>
      <c r="B477" t="n">
        <v>1.16</v>
      </c>
      <c r="C477">
        <f>ROUNDUP(B477,1)</f>
        <v/>
      </c>
    </row>
    <row r="478">
      <c r="A478" s="3" t="inlineStr">
        <is>
          <t>XN104923476JB</t>
        </is>
      </c>
      <c r="B478" t="n">
        <v>4.638</v>
      </c>
      <c r="C478">
        <f>ROUNDUP(B478,1)</f>
        <v/>
      </c>
    </row>
    <row r="479">
      <c r="A479" s="3" t="inlineStr">
        <is>
          <t>XN104927994JB</t>
        </is>
      </c>
      <c r="B479" t="n">
        <v>4.787</v>
      </c>
      <c r="C479">
        <f>ROUNDUP(B479,1)</f>
        <v/>
      </c>
    </row>
    <row r="480">
      <c r="A480" s="3" t="inlineStr">
        <is>
          <t>XN105360309JB</t>
        </is>
      </c>
      <c r="B480" t="n">
        <v>1.56</v>
      </c>
      <c r="C480">
        <f>ROUNDUP(B480,1)</f>
        <v/>
      </c>
    </row>
    <row r="481">
      <c r="A481" s="3" t="inlineStr">
        <is>
          <t>XN105366845JB</t>
        </is>
      </c>
      <c r="B481" t="n">
        <v>0.27</v>
      </c>
      <c r="C481">
        <f>ROUNDUP(B481,1)</f>
        <v/>
      </c>
    </row>
    <row r="482">
      <c r="A482" s="3" t="inlineStr">
        <is>
          <t>XN105367165JB</t>
        </is>
      </c>
      <c r="B482" t="n">
        <v>2.429</v>
      </c>
      <c r="C482">
        <f>ROUNDUP(B482,1)</f>
        <v/>
      </c>
    </row>
    <row r="483">
      <c r="A483" s="3" t="inlineStr">
        <is>
          <t>XN105368846JB</t>
        </is>
      </c>
      <c r="B483" t="n">
        <v>0.15</v>
      </c>
      <c r="C483">
        <f>ROUNDUP(B483,1)</f>
        <v/>
      </c>
    </row>
    <row r="484">
      <c r="A484" s="3" t="inlineStr">
        <is>
          <t>XN105376595JB</t>
        </is>
      </c>
      <c r="B484" t="n">
        <v>4.532</v>
      </c>
      <c r="C484">
        <f>ROUNDUP(B484,1)</f>
        <v/>
      </c>
    </row>
    <row r="485">
      <c r="A485" s="3" t="inlineStr">
        <is>
          <t>XN105613382JB</t>
        </is>
      </c>
      <c r="B485" t="n">
        <v>4.506</v>
      </c>
      <c r="C485">
        <f>ROUNDUP(B485,1)</f>
        <v/>
      </c>
    </row>
    <row r="486">
      <c r="A486" s="3" t="inlineStr">
        <is>
          <t>XN105680121JB</t>
        </is>
      </c>
      <c r="B486" t="n">
        <v>0.979</v>
      </c>
      <c r="C486">
        <f>ROUNDUP(B486,1)</f>
        <v/>
      </c>
    </row>
    <row r="487">
      <c r="A487" s="3" t="inlineStr">
        <is>
          <t>XN105720982JB</t>
        </is>
      </c>
      <c r="B487" t="n">
        <v>3.393</v>
      </c>
      <c r="C487">
        <f>ROUNDUP(B487,1)</f>
        <v/>
      </c>
    </row>
    <row r="488">
      <c r="A488" s="3" t="inlineStr">
        <is>
          <t>XN105735032JB</t>
        </is>
      </c>
      <c r="B488" t="n">
        <v>26.438</v>
      </c>
      <c r="C488">
        <f>ROUNDUP(B488,1)</f>
        <v/>
      </c>
    </row>
    <row r="489">
      <c r="A489" s="3" t="inlineStr">
        <is>
          <t>XN105749907JB</t>
        </is>
      </c>
      <c r="B489" t="n">
        <v>1.392</v>
      </c>
      <c r="C489">
        <f>ROUNDUP(B489,1)</f>
        <v/>
      </c>
    </row>
    <row r="490">
      <c r="A490" s="3" t="inlineStr">
        <is>
          <t>XN106153798JB</t>
        </is>
      </c>
      <c r="B490" t="n">
        <v>0.29</v>
      </c>
      <c r="C490">
        <f>ROUNDUP(B490,1)</f>
        <v/>
      </c>
    </row>
    <row r="491">
      <c r="A491" s="3" t="inlineStr">
        <is>
          <t>XN106156661JB</t>
        </is>
      </c>
      <c r="B491" t="n">
        <v>0.4</v>
      </c>
      <c r="C491">
        <f>ROUNDUP(B491,1)</f>
        <v/>
      </c>
    </row>
    <row r="492">
      <c r="A492" s="3" t="inlineStr">
        <is>
          <t>XN106161410JB</t>
        </is>
      </c>
      <c r="B492" t="n">
        <v>2.65</v>
      </c>
      <c r="C492">
        <f>ROUNDUP(B492,1)</f>
        <v/>
      </c>
    </row>
    <row r="493">
      <c r="A493" s="3" t="inlineStr">
        <is>
          <t>XN106167341JB</t>
        </is>
      </c>
      <c r="B493" t="n">
        <v>0.07000000000000001</v>
      </c>
      <c r="C493">
        <f>ROUNDUP(B493,1)</f>
        <v/>
      </c>
    </row>
    <row r="494">
      <c r="A494" s="3" t="inlineStr">
        <is>
          <t>XN106170734JB</t>
        </is>
      </c>
      <c r="B494" t="n">
        <v>1.638</v>
      </c>
      <c r="C494">
        <f>ROUNDUP(B494,1)</f>
        <v/>
      </c>
    </row>
    <row r="495">
      <c r="A495" s="3" t="inlineStr">
        <is>
          <t>XN106181017JB</t>
        </is>
      </c>
      <c r="B495" t="n">
        <v>0.13</v>
      </c>
      <c r="C495">
        <f>ROUNDUP(B495,1)</f>
        <v/>
      </c>
    </row>
    <row r="496">
      <c r="A496" s="3" t="inlineStr">
        <is>
          <t>XN106182057JB</t>
        </is>
      </c>
      <c r="B496" t="n">
        <v>0.2</v>
      </c>
      <c r="C496">
        <f>ROUNDUP(B496,1)</f>
        <v/>
      </c>
    </row>
    <row r="497">
      <c r="A497" s="3" t="inlineStr">
        <is>
          <t>XN106182556JB</t>
        </is>
      </c>
      <c r="B497" t="n">
        <v>0.4</v>
      </c>
      <c r="C497">
        <f>ROUNDUP(B497,1)</f>
        <v/>
      </c>
    </row>
    <row r="498">
      <c r="A498" s="3" t="inlineStr">
        <is>
          <t>XN106187624JB</t>
        </is>
      </c>
      <c r="B498" t="n">
        <v>0.15</v>
      </c>
      <c r="C498">
        <f>ROUNDUP(B498,1)</f>
        <v/>
      </c>
    </row>
    <row r="499">
      <c r="A499" s="3" t="inlineStr">
        <is>
          <t>XN106188341JB</t>
        </is>
      </c>
      <c r="B499" t="n">
        <v>4.638</v>
      </c>
      <c r="C499">
        <f>ROUNDUP(B499,1)</f>
        <v/>
      </c>
    </row>
    <row r="500">
      <c r="A500" s="3" t="inlineStr">
        <is>
          <t>XN106189231JB</t>
        </is>
      </c>
      <c r="B500" t="n">
        <v>2.195</v>
      </c>
      <c r="C500">
        <f>ROUNDUP(B500,1)</f>
        <v/>
      </c>
    </row>
    <row r="501">
      <c r="A501" s="3" t="inlineStr">
        <is>
          <t>XN106413515JB</t>
        </is>
      </c>
      <c r="B501" t="n">
        <v>1.44</v>
      </c>
      <c r="C501">
        <f>ROUNDUP(B501,1)</f>
        <v/>
      </c>
    </row>
    <row r="502">
      <c r="A502" s="3" t="inlineStr">
        <is>
          <t>XN106473505JB</t>
        </is>
      </c>
      <c r="B502" t="n">
        <v>4.532</v>
      </c>
      <c r="C502">
        <f>ROUNDUP(B502,1)</f>
        <v/>
      </c>
    </row>
    <row r="503">
      <c r="A503" s="3" t="inlineStr">
        <is>
          <t>XN106564317JB</t>
        </is>
      </c>
      <c r="B503" t="n">
        <v>0.27</v>
      </c>
      <c r="C503">
        <f>ROUNDUP(B503,1)</f>
        <v/>
      </c>
    </row>
    <row r="504">
      <c r="A504" s="3" t="inlineStr">
        <is>
          <t>XN106937084JB</t>
        </is>
      </c>
      <c r="B504" t="n">
        <v>0.93</v>
      </c>
      <c r="C504">
        <f>ROUNDUP(B504,1)</f>
        <v/>
      </c>
    </row>
    <row r="505">
      <c r="A505" s="3" t="inlineStr">
        <is>
          <t>XN106963835JB</t>
        </is>
      </c>
      <c r="B505" t="n">
        <v>0.9</v>
      </c>
      <c r="C505">
        <f>ROUNDUP(B505,1)</f>
        <v/>
      </c>
    </row>
    <row r="506">
      <c r="A506" s="3" t="inlineStr">
        <is>
          <t>XN106966307JB</t>
        </is>
      </c>
      <c r="B506" t="n">
        <v>0.1</v>
      </c>
      <c r="C506">
        <f>ROUNDUP(B506,1)</f>
        <v/>
      </c>
    </row>
    <row r="507">
      <c r="A507" s="3" t="inlineStr">
        <is>
          <t>XN106972378JB</t>
        </is>
      </c>
      <c r="B507" t="n">
        <v>0.08</v>
      </c>
      <c r="C507">
        <f>ROUNDUP(B507,1)</f>
        <v/>
      </c>
    </row>
    <row r="508">
      <c r="A508" s="3" t="inlineStr">
        <is>
          <t>XN107235215JB</t>
        </is>
      </c>
      <c r="B508" t="n">
        <v>0.234</v>
      </c>
      <c r="C508">
        <f>ROUNDUP(B508,1)</f>
        <v/>
      </c>
    </row>
    <row r="509">
      <c r="A509" s="3" t="inlineStr">
        <is>
          <t>XN107236627JB</t>
        </is>
      </c>
      <c r="B509" t="n">
        <v>0.13</v>
      </c>
      <c r="C509">
        <f>ROUNDUP(B509,1)</f>
        <v/>
      </c>
    </row>
    <row r="510">
      <c r="A510" s="3" t="inlineStr">
        <is>
          <t>XN107244331JB</t>
        </is>
      </c>
      <c r="B510" t="n">
        <v>4.638</v>
      </c>
      <c r="C510">
        <f>ROUNDUP(B510,1)</f>
        <v/>
      </c>
    </row>
    <row r="511">
      <c r="A511" s="3" t="inlineStr">
        <is>
          <t>XN107245178JB</t>
        </is>
      </c>
      <c r="B511" t="n">
        <v>0.11</v>
      </c>
      <c r="C511">
        <f>ROUNDUP(B511,1)</f>
        <v/>
      </c>
    </row>
    <row r="512">
      <c r="A512" s="3" t="inlineStr">
        <is>
          <t>XN107316753JB</t>
        </is>
      </c>
      <c r="B512" t="n">
        <v>5.904</v>
      </c>
      <c r="C512">
        <f>ROUNDUP(B512,1)</f>
        <v/>
      </c>
    </row>
    <row r="513">
      <c r="A513" s="3" t="inlineStr">
        <is>
          <t>XN107337237JB</t>
        </is>
      </c>
      <c r="B513" t="n">
        <v>6.273</v>
      </c>
      <c r="C513">
        <f>ROUNDUP(B513,1)</f>
        <v/>
      </c>
    </row>
    <row r="514">
      <c r="A514" s="3" t="inlineStr">
        <is>
          <t>XR552362573FR</t>
        </is>
      </c>
      <c r="B514" t="n">
        <v>3.84</v>
      </c>
      <c r="C514">
        <f>ROUNDUP(B514,1)</f>
        <v/>
      </c>
    </row>
    <row r="515">
      <c r="A515" s="3" t="inlineStr">
        <is>
          <t>XR557181326FR</t>
        </is>
      </c>
      <c r="B515" t="n">
        <v>1.65</v>
      </c>
      <c r="C515">
        <f>ROUNDUP(B515,1)</f>
        <v/>
      </c>
    </row>
    <row r="516">
      <c r="A516" s="3" t="inlineStr">
        <is>
          <t>XR557669944FR</t>
        </is>
      </c>
      <c r="B516" t="n">
        <v>3.51</v>
      </c>
      <c r="C516">
        <f>ROUNDUP(B516,1)</f>
        <v/>
      </c>
    </row>
    <row r="517">
      <c r="A517" s="3" t="inlineStr">
        <is>
          <t>XR560584736FR</t>
        </is>
      </c>
      <c r="B517" t="n">
        <v>1.462</v>
      </c>
      <c r="C517">
        <f>ROUNDUP(B517,1)</f>
        <v/>
      </c>
    </row>
    <row r="518">
      <c r="A518" s="3" t="inlineStr">
        <is>
          <t>XR561350834FR</t>
        </is>
      </c>
      <c r="B518" t="n">
        <v>2.05</v>
      </c>
      <c r="C518">
        <f>ROUNDUP(B518,1)</f>
        <v/>
      </c>
    </row>
    <row r="519">
      <c r="A519" s="3" t="inlineStr">
        <is>
          <t>XR561444457FR</t>
        </is>
      </c>
      <c r="B519" t="n">
        <v>0.626</v>
      </c>
      <c r="C519">
        <f>ROUNDUP(B519,1)</f>
        <v/>
      </c>
    </row>
    <row r="520">
      <c r="A520" s="3" t="inlineStr">
        <is>
          <t>XR563408611FR</t>
        </is>
      </c>
      <c r="B520" t="n">
        <v>12.15</v>
      </c>
      <c r="C520">
        <f>ROUNDUP(B520,1)</f>
        <v/>
      </c>
    </row>
    <row r="521">
      <c r="A521" s="3" t="inlineStr">
        <is>
          <t>XR563408625FR</t>
        </is>
      </c>
      <c r="B521" t="n">
        <v>9.9</v>
      </c>
      <c r="C521">
        <f>ROUNDUP(B521,1)</f>
        <v/>
      </c>
    </row>
    <row r="522">
      <c r="A522" s="3" t="inlineStr">
        <is>
          <t>XS435858308FR</t>
        </is>
      </c>
      <c r="B522" t="n">
        <v>1.247</v>
      </c>
      <c r="C522">
        <f>ROUNDUP(B522,1)</f>
        <v/>
      </c>
    </row>
    <row r="523">
      <c r="A523" s="3" t="inlineStr">
        <is>
          <t>XS436030291FR</t>
        </is>
      </c>
      <c r="B523" t="n">
        <v>5.888</v>
      </c>
      <c r="C523">
        <f>ROUNDUP(B523,1)</f>
        <v/>
      </c>
    </row>
    <row r="524">
      <c r="A524" s="3" t="inlineStr">
        <is>
          <t>XS437646561FR</t>
        </is>
      </c>
      <c r="B524" t="n">
        <v>4.787</v>
      </c>
      <c r="C524">
        <f>ROUNDUP(B524,1)</f>
        <v/>
      </c>
    </row>
    <row r="525">
      <c r="A525" s="3" t="inlineStr">
        <is>
          <t>XS438688041FR</t>
        </is>
      </c>
      <c r="B525" t="n">
        <v>0.2</v>
      </c>
      <c r="C525">
        <f>ROUNDUP(B525,1)</f>
        <v/>
      </c>
    </row>
    <row r="526">
      <c r="A526" s="3" t="inlineStr">
        <is>
          <t>XS438688537FR</t>
        </is>
      </c>
      <c r="B526" t="n">
        <v>0.26</v>
      </c>
      <c r="C526">
        <f>ROUNDUP(B526,1)</f>
        <v/>
      </c>
    </row>
    <row r="527">
      <c r="A527" s="3" t="inlineStr">
        <is>
          <t>XS438690969FR</t>
        </is>
      </c>
      <c r="B527" t="n">
        <v>4.787</v>
      </c>
      <c r="C527">
        <f>ROUNDUP(B527,1)</f>
        <v/>
      </c>
    </row>
    <row r="528">
      <c r="A528" s="3" t="inlineStr">
        <is>
          <t>XS438691690FR</t>
        </is>
      </c>
      <c r="B528" t="n">
        <v>4.427</v>
      </c>
      <c r="C528">
        <f>ROUNDUP(B528,1)</f>
        <v/>
      </c>
    </row>
    <row r="529">
      <c r="A529" s="3" t="inlineStr">
        <is>
          <t>XS438692868FR</t>
        </is>
      </c>
      <c r="B529" t="n">
        <v>0.588</v>
      </c>
      <c r="C529">
        <f>ROUNDUP(B529,1)</f>
        <v/>
      </c>
    </row>
    <row r="530">
      <c r="A530" s="3" t="inlineStr">
        <is>
          <t>XS438694930FR</t>
        </is>
      </c>
      <c r="B530" t="n">
        <v>4.638</v>
      </c>
      <c r="C530">
        <f>ROUNDUP(B530,1)</f>
        <v/>
      </c>
    </row>
    <row r="531">
      <c r="A531" s="3" t="inlineStr">
        <is>
          <t>XS438696096FR</t>
        </is>
      </c>
      <c r="B531" t="n">
        <v>6.412</v>
      </c>
      <c r="C531">
        <f>ROUNDUP(B531,1)</f>
        <v/>
      </c>
    </row>
    <row r="532">
      <c r="A532" s="3" t="inlineStr">
        <is>
          <t>XS438697817FR</t>
        </is>
      </c>
      <c r="B532" t="n">
        <v>0.1</v>
      </c>
      <c r="C532">
        <f>ROUNDUP(B532,1)</f>
        <v/>
      </c>
    </row>
    <row r="533">
      <c r="A533" s="3" t="inlineStr">
        <is>
          <t>XS438700785FR</t>
        </is>
      </c>
      <c r="B533" t="n">
        <v>0.14</v>
      </c>
      <c r="C533">
        <f>ROUNDUP(B533,1)</f>
        <v/>
      </c>
    </row>
    <row r="534">
      <c r="A534" s="3" t="inlineStr">
        <is>
          <t>XS438714492FR</t>
        </is>
      </c>
      <c r="B534" t="n">
        <v>4.787</v>
      </c>
      <c r="C534">
        <f>ROUNDUP(B534,1)</f>
        <v/>
      </c>
    </row>
    <row r="535">
      <c r="A535" s="3" t="inlineStr">
        <is>
          <t>XS438723636FR</t>
        </is>
      </c>
      <c r="B535" t="n">
        <v>0.09</v>
      </c>
      <c r="C535">
        <f>ROUNDUP(B535,1)</f>
        <v/>
      </c>
    </row>
    <row r="536">
      <c r="A536" s="3" t="inlineStr">
        <is>
          <t>XS438725420FR</t>
        </is>
      </c>
      <c r="B536" t="n">
        <v>0.22</v>
      </c>
      <c r="C536">
        <f>ROUNDUP(B536,1)</f>
        <v/>
      </c>
    </row>
    <row r="537">
      <c r="A537" s="3" t="inlineStr">
        <is>
          <t>XS438731558FR</t>
        </is>
      </c>
      <c r="B537" t="n">
        <v>0.1</v>
      </c>
      <c r="C537">
        <f>ROUNDUP(B537,1)</f>
        <v/>
      </c>
    </row>
    <row r="538">
      <c r="A538" s="3" t="inlineStr">
        <is>
          <t>XS438732385FR</t>
        </is>
      </c>
      <c r="B538" t="n">
        <v>0.01</v>
      </c>
      <c r="C538">
        <f>ROUNDUP(B538,1)</f>
        <v/>
      </c>
    </row>
    <row r="539">
      <c r="A539" s="3" t="inlineStr">
        <is>
          <t>XS438732655FR</t>
        </is>
      </c>
      <c r="B539" t="n">
        <v>0.22</v>
      </c>
      <c r="C539">
        <f>ROUNDUP(B539,1)</f>
        <v/>
      </c>
    </row>
    <row r="540">
      <c r="A540" s="3" t="inlineStr">
        <is>
          <t>XS438733545FR</t>
        </is>
      </c>
      <c r="B540" t="n">
        <v>5.544</v>
      </c>
      <c r="C540">
        <f>ROUNDUP(B540,1)</f>
        <v/>
      </c>
    </row>
    <row r="541">
      <c r="A541" s="3" t="inlineStr">
        <is>
          <t>XS438734695FR</t>
        </is>
      </c>
      <c r="B541" t="n">
        <v>0.17</v>
      </c>
      <c r="C541">
        <f>ROUNDUP(B541,1)</f>
        <v/>
      </c>
    </row>
    <row r="542">
      <c r="A542" s="3" t="inlineStr">
        <is>
          <t>XS438735223FR</t>
        </is>
      </c>
      <c r="B542" t="n">
        <v>4.638</v>
      </c>
      <c r="C542">
        <f>ROUNDUP(B542,1)</f>
        <v/>
      </c>
    </row>
    <row r="543">
      <c r="A543" s="3" t="inlineStr">
        <is>
          <t>XS438738088FR</t>
        </is>
      </c>
      <c r="B543" t="n">
        <v>4.638</v>
      </c>
      <c r="C543">
        <f>ROUNDUP(B543,1)</f>
        <v/>
      </c>
    </row>
    <row r="544">
      <c r="A544" s="3" t="inlineStr">
        <is>
          <t>XS439096717FR</t>
        </is>
      </c>
      <c r="B544" t="n">
        <v>0.49</v>
      </c>
      <c r="C544">
        <f>ROUNDUP(B544,1)</f>
        <v/>
      </c>
    </row>
    <row r="545">
      <c r="A545" s="3" t="inlineStr">
        <is>
          <t>XS439097332FR</t>
        </is>
      </c>
      <c r="B545" t="n">
        <v>0.07000000000000001</v>
      </c>
      <c r="C545">
        <f>ROUNDUP(B545,1)</f>
        <v/>
      </c>
    </row>
    <row r="546">
      <c r="A546" s="3" t="inlineStr">
        <is>
          <t>XS439098029FR</t>
        </is>
      </c>
      <c r="B546" t="n">
        <v>0.15</v>
      </c>
      <c r="C546">
        <f>ROUNDUP(B546,1)</f>
        <v/>
      </c>
    </row>
    <row r="547">
      <c r="A547" s="3" t="inlineStr">
        <is>
          <t>XS439107644FR</t>
        </is>
      </c>
      <c r="B547" t="n">
        <v>1.47</v>
      </c>
      <c r="C547">
        <f>ROUNDUP(B547,1)</f>
        <v/>
      </c>
    </row>
    <row r="548">
      <c r="A548" s="3" t="inlineStr">
        <is>
          <t>XS439108137FR</t>
        </is>
      </c>
      <c r="B548" t="n">
        <v>0.09</v>
      </c>
      <c r="C548">
        <f>ROUNDUP(B548,1)</f>
        <v/>
      </c>
    </row>
    <row r="549">
      <c r="A549" s="3" t="inlineStr">
        <is>
          <t>XS439114089FR</t>
        </is>
      </c>
      <c r="B549" t="n">
        <v>0.18</v>
      </c>
      <c r="C549">
        <f>ROUNDUP(B549,1)</f>
        <v/>
      </c>
    </row>
    <row r="550">
      <c r="A550" s="3" t="inlineStr">
        <is>
          <t>XS439115637FR</t>
        </is>
      </c>
      <c r="B550" t="n">
        <v>0.18</v>
      </c>
      <c r="C550">
        <f>ROUNDUP(B550,1)</f>
        <v/>
      </c>
    </row>
    <row r="551">
      <c r="A551" s="3" t="inlineStr">
        <is>
          <t>XS439116558FR</t>
        </is>
      </c>
      <c r="B551" t="n">
        <v>0.02</v>
      </c>
      <c r="C551">
        <f>ROUNDUP(B551,1)</f>
        <v/>
      </c>
    </row>
    <row r="552">
      <c r="A552" s="3" t="inlineStr">
        <is>
          <t>XS439123576FR</t>
        </is>
      </c>
      <c r="B552" t="n">
        <v>0.17</v>
      </c>
      <c r="C552">
        <f>ROUNDUP(B552,1)</f>
        <v/>
      </c>
    </row>
    <row r="553">
      <c r="A553" s="3" t="inlineStr">
        <is>
          <t>XS439123810FR</t>
        </is>
      </c>
      <c r="B553" t="n">
        <v>0.12</v>
      </c>
      <c r="C553">
        <f>ROUNDUP(B553,1)</f>
        <v/>
      </c>
    </row>
    <row r="554">
      <c r="A554" s="3" t="inlineStr">
        <is>
          <t>XS439362355FR</t>
        </is>
      </c>
      <c r="B554" t="n">
        <v>4.678</v>
      </c>
      <c r="C554">
        <f>ROUNDUP(B554,1)</f>
        <v/>
      </c>
    </row>
    <row r="555">
      <c r="A555" s="3" t="inlineStr">
        <is>
          <t>XS439363792FR</t>
        </is>
      </c>
      <c r="B555" t="n">
        <v>4.532</v>
      </c>
      <c r="C555">
        <f>ROUNDUP(B555,1)</f>
        <v/>
      </c>
    </row>
    <row r="556">
      <c r="A556" s="3" t="inlineStr">
        <is>
          <t>XS439364909FR</t>
        </is>
      </c>
      <c r="B556" t="n">
        <v>4.638</v>
      </c>
      <c r="C556">
        <f>ROUNDUP(B556,1)</f>
        <v/>
      </c>
    </row>
    <row r="557">
      <c r="A557" s="3" t="inlineStr">
        <is>
          <t>XS439365507FR</t>
        </is>
      </c>
      <c r="B557" t="n">
        <v>5.904</v>
      </c>
      <c r="C557">
        <f>ROUNDUP(B557,1)</f>
        <v/>
      </c>
    </row>
    <row r="558">
      <c r="A558" s="3" t="inlineStr">
        <is>
          <t>XS439520705FR</t>
        </is>
      </c>
      <c r="B558" t="n">
        <v>0.09</v>
      </c>
      <c r="C558">
        <f>ROUNDUP(B558,1)</f>
        <v/>
      </c>
    </row>
    <row r="559">
      <c r="A559" s="3" t="inlineStr">
        <is>
          <t>XS439633146FR</t>
        </is>
      </c>
      <c r="B559" t="n">
        <v>5.904</v>
      </c>
      <c r="C559">
        <f>ROUNDUP(B559,1)</f>
        <v/>
      </c>
    </row>
    <row r="560">
      <c r="A560" s="3" t="inlineStr">
        <is>
          <t>XS439833641FR</t>
        </is>
      </c>
      <c r="B560" t="n">
        <v>0.11</v>
      </c>
      <c r="C560">
        <f>ROUNDUP(B560,1)</f>
        <v/>
      </c>
    </row>
    <row r="561">
      <c r="A561" s="3" t="inlineStr">
        <is>
          <t>XS440002385FR</t>
        </is>
      </c>
      <c r="B561" t="n">
        <v>4.678</v>
      </c>
      <c r="C561">
        <f>ROUNDUP(B561,1)</f>
        <v/>
      </c>
    </row>
    <row r="562">
      <c r="A562" s="3" t="inlineStr">
        <is>
          <t>XS440063747FR</t>
        </is>
      </c>
      <c r="B562" t="n">
        <v>2.335</v>
      </c>
      <c r="C562">
        <f>ROUNDUP(B562,1)</f>
        <v/>
      </c>
    </row>
    <row r="563">
      <c r="A563" s="3" t="inlineStr">
        <is>
          <t>XS440107010FR</t>
        </is>
      </c>
      <c r="B563" t="n">
        <v>0.02</v>
      </c>
      <c r="C563">
        <f>ROUNDUP(B563,1)</f>
        <v/>
      </c>
    </row>
    <row r="564">
      <c r="A564" s="3" t="inlineStr">
        <is>
          <t>XS440108151FR</t>
        </is>
      </c>
      <c r="B564" t="n">
        <v>0.02</v>
      </c>
      <c r="C564">
        <f>ROUNDUP(B564,1)</f>
        <v/>
      </c>
    </row>
    <row r="565">
      <c r="A565" s="3" t="inlineStr">
        <is>
          <t>XS440109015FR</t>
        </is>
      </c>
      <c r="B565" t="n">
        <v>0.01</v>
      </c>
      <c r="C565">
        <f>ROUNDUP(B565,1)</f>
        <v/>
      </c>
    </row>
    <row r="566">
      <c r="A566" s="3" t="inlineStr">
        <is>
          <t>XS440110416FR</t>
        </is>
      </c>
      <c r="B566" t="n">
        <v>0.12</v>
      </c>
      <c r="C566">
        <f>ROUNDUP(B566,1)</f>
        <v/>
      </c>
    </row>
    <row r="567">
      <c r="A567" s="3" t="inlineStr">
        <is>
          <t>XS440112774FR</t>
        </is>
      </c>
      <c r="B567" t="n">
        <v>4.678</v>
      </c>
      <c r="C567">
        <f>ROUNDUP(B567,1)</f>
        <v/>
      </c>
    </row>
    <row r="568">
      <c r="A568" s="3" t="inlineStr">
        <is>
          <t>XS440265608FR</t>
        </is>
      </c>
      <c r="B568" t="n">
        <v>4.532</v>
      </c>
      <c r="C568">
        <f>ROUNDUP(B568,1)</f>
        <v/>
      </c>
    </row>
    <row r="569">
      <c r="A569" s="3" t="inlineStr">
        <is>
          <t>XS440438895FR</t>
        </is>
      </c>
      <c r="B569" t="n">
        <v>1.53</v>
      </c>
      <c r="C569">
        <f>ROUNDUP(B569,1)</f>
        <v/>
      </c>
    </row>
    <row r="570">
      <c r="A570" s="3" t="inlineStr">
        <is>
          <t>XS440439493FR</t>
        </is>
      </c>
      <c r="B570" t="n">
        <v>0.02</v>
      </c>
      <c r="C570">
        <f>ROUNDUP(B570,1)</f>
        <v/>
      </c>
    </row>
    <row r="571">
      <c r="A571" s="3" t="inlineStr">
        <is>
          <t>XS441044174FR</t>
        </is>
      </c>
      <c r="B571" t="n">
        <v>0.02</v>
      </c>
      <c r="C571">
        <f>ROUNDUP(B571,1)</f>
        <v/>
      </c>
    </row>
    <row r="572">
      <c r="A572" s="3" t="inlineStr">
        <is>
          <t>XS441048176FR</t>
        </is>
      </c>
      <c r="B572" t="n">
        <v>7.79</v>
      </c>
      <c r="C572">
        <f>ROUNDUP(B572,1)</f>
        <v/>
      </c>
    </row>
    <row r="573">
      <c r="A573" s="3" t="inlineStr">
        <is>
          <t>XS441057252FR</t>
        </is>
      </c>
      <c r="B573" t="n">
        <v>4.787</v>
      </c>
      <c r="C573">
        <f>ROUNDUP(B573,1)</f>
        <v/>
      </c>
    </row>
    <row r="574">
      <c r="A574" s="3" t="inlineStr">
        <is>
          <t>XS441059324FR</t>
        </is>
      </c>
      <c r="B574" t="n">
        <v>4.787</v>
      </c>
      <c r="C574">
        <f>ROUNDUP(B574,1)</f>
        <v/>
      </c>
    </row>
    <row r="575">
      <c r="A575" s="3" t="inlineStr">
        <is>
          <t>XS441061858FR</t>
        </is>
      </c>
      <c r="B575" t="n">
        <v>6.691</v>
      </c>
      <c r="C575">
        <f>ROUNDUP(B575,1)</f>
        <v/>
      </c>
    </row>
    <row r="576">
      <c r="A576" s="3" t="inlineStr">
        <is>
          <t>XS441063964FR</t>
        </is>
      </c>
      <c r="B576" t="n">
        <v>0.25</v>
      </c>
      <c r="C576">
        <f>ROUNDUP(B576,1)</f>
        <v/>
      </c>
    </row>
    <row r="577">
      <c r="A577" s="3" t="inlineStr">
        <is>
          <t>XS441064593FR</t>
        </is>
      </c>
      <c r="B577" t="n">
        <v>0.14</v>
      </c>
      <c r="C577">
        <f>ROUNDUP(B577,1)</f>
        <v/>
      </c>
    </row>
    <row r="578">
      <c r="A578" s="3" t="inlineStr">
        <is>
          <t>XS441065470FR</t>
        </is>
      </c>
      <c r="B578" t="n">
        <v>4.638</v>
      </c>
      <c r="C578">
        <f>ROUNDUP(B578,1)</f>
        <v/>
      </c>
    </row>
    <row r="579">
      <c r="A579" s="3" t="inlineStr">
        <is>
          <t>XS441066577FR</t>
        </is>
      </c>
      <c r="B579" t="n">
        <v>6.035</v>
      </c>
      <c r="C579">
        <f>ROUNDUP(B579,1)</f>
        <v/>
      </c>
    </row>
    <row r="580">
      <c r="A580" s="3" t="inlineStr">
        <is>
          <t>XS441067161FR</t>
        </is>
      </c>
      <c r="B580" t="n">
        <v>7.194</v>
      </c>
      <c r="C580">
        <f>ROUNDUP(B580,1)</f>
        <v/>
      </c>
    </row>
    <row r="581">
      <c r="A581" s="3" t="inlineStr">
        <is>
          <t>XS441067728FR</t>
        </is>
      </c>
      <c r="B581" t="n">
        <v>0.918</v>
      </c>
      <c r="C581">
        <f>ROUNDUP(B581,1)</f>
        <v/>
      </c>
    </row>
    <row r="582">
      <c r="A582" s="3" t="inlineStr">
        <is>
          <t>XS441068462FR</t>
        </is>
      </c>
      <c r="B582" t="n">
        <v>1.555</v>
      </c>
      <c r="C582">
        <f>ROUNDUP(B582,1)</f>
        <v/>
      </c>
    </row>
    <row r="583">
      <c r="A583" s="3" t="inlineStr">
        <is>
          <t>XS441069689FR</t>
        </is>
      </c>
      <c r="B583" t="n">
        <v>1.568</v>
      </c>
      <c r="C583">
        <f>ROUNDUP(B583,1)</f>
        <v/>
      </c>
    </row>
    <row r="584">
      <c r="A584" s="3" t="inlineStr">
        <is>
          <t>XS441070280FR</t>
        </is>
      </c>
      <c r="B584" t="n">
        <v>4.532</v>
      </c>
      <c r="C584">
        <f>ROUNDUP(B584,1)</f>
        <v/>
      </c>
    </row>
    <row r="585">
      <c r="A585" s="3" t="inlineStr">
        <is>
          <t>XS441071245FR</t>
        </is>
      </c>
      <c r="B585" t="n">
        <v>0.96</v>
      </c>
      <c r="C585">
        <f>ROUNDUP(B585,1)</f>
        <v/>
      </c>
    </row>
    <row r="586">
      <c r="A586" s="3" t="inlineStr">
        <is>
          <t>XS441075463FR</t>
        </is>
      </c>
      <c r="B586" t="n">
        <v>4.678</v>
      </c>
      <c r="C586">
        <f>ROUNDUP(B586,1)</f>
        <v/>
      </c>
    </row>
    <row r="587">
      <c r="A587" s="3" t="inlineStr">
        <is>
          <t>XS441076194FR</t>
        </is>
      </c>
      <c r="B587" t="n">
        <v>0.853</v>
      </c>
      <c r="C587">
        <f>ROUNDUP(B587,1)</f>
        <v/>
      </c>
    </row>
    <row r="588">
      <c r="A588" s="3" t="inlineStr">
        <is>
          <t>XS441078164FR</t>
        </is>
      </c>
      <c r="B588" t="n">
        <v>0.41</v>
      </c>
      <c r="C588">
        <f>ROUNDUP(B588,1)</f>
        <v/>
      </c>
    </row>
    <row r="589">
      <c r="A589" s="3" t="inlineStr">
        <is>
          <t>XS441083235FR</t>
        </is>
      </c>
      <c r="B589" t="n">
        <v>4.787</v>
      </c>
      <c r="C589">
        <f>ROUNDUP(B589,1)</f>
        <v/>
      </c>
    </row>
    <row r="590">
      <c r="A590" s="3" t="inlineStr">
        <is>
          <t>XS441085219FR</t>
        </is>
      </c>
      <c r="B590" t="n">
        <v>4.403</v>
      </c>
      <c r="C590">
        <f>ROUNDUP(B590,1)</f>
        <v/>
      </c>
    </row>
    <row r="591">
      <c r="A591" s="3" t="inlineStr">
        <is>
          <t>XS441087271FR</t>
        </is>
      </c>
      <c r="B591" t="n">
        <v>1.488</v>
      </c>
      <c r="C591">
        <f>ROUNDUP(B591,1)</f>
        <v/>
      </c>
    </row>
    <row r="592">
      <c r="A592" s="3" t="inlineStr">
        <is>
          <t>XS441088507FR</t>
        </is>
      </c>
      <c r="B592" t="n">
        <v>4.787</v>
      </c>
      <c r="C592">
        <f>ROUNDUP(B592,1)</f>
        <v/>
      </c>
    </row>
    <row r="593">
      <c r="A593" s="3" t="inlineStr">
        <is>
          <t>XS441098416FR</t>
        </is>
      </c>
      <c r="B593" t="n">
        <v>4.678</v>
      </c>
      <c r="C593">
        <f>ROUNDUP(B593,1)</f>
        <v/>
      </c>
    </row>
    <row r="594">
      <c r="A594" s="3" t="inlineStr">
        <is>
          <t>XS441099500FR</t>
        </is>
      </c>
      <c r="B594" t="n">
        <v>0.41</v>
      </c>
      <c r="C594">
        <f>ROUNDUP(B594,1)</f>
        <v/>
      </c>
    </row>
    <row r="595">
      <c r="A595" s="3" t="inlineStr">
        <is>
          <t>XS441100891FR</t>
        </is>
      </c>
      <c r="B595" t="n">
        <v>0.34</v>
      </c>
      <c r="C595">
        <f>ROUNDUP(B595,1)</f>
        <v/>
      </c>
    </row>
    <row r="596">
      <c r="A596" s="3" t="inlineStr">
        <is>
          <t>XS441102521FR</t>
        </is>
      </c>
      <c r="B596" t="n">
        <v>0.4</v>
      </c>
      <c r="C596">
        <f>ROUNDUP(B596,1)</f>
        <v/>
      </c>
    </row>
    <row r="597">
      <c r="A597" s="3" t="inlineStr">
        <is>
          <t>XS441374017FR</t>
        </is>
      </c>
      <c r="B597" t="n">
        <v>0.01</v>
      </c>
      <c r="C597">
        <f>ROUNDUP(B597,1)</f>
        <v/>
      </c>
    </row>
    <row r="598">
      <c r="A598" s="3" t="inlineStr">
        <is>
          <t>XS441435572FR</t>
        </is>
      </c>
      <c r="B598" t="n">
        <v>0.12</v>
      </c>
      <c r="C598">
        <f>ROUNDUP(B598,1)</f>
        <v/>
      </c>
    </row>
    <row r="599">
      <c r="A599" s="3" t="inlineStr">
        <is>
          <t>XS441659120FR</t>
        </is>
      </c>
      <c r="B599" t="n">
        <v>0.14</v>
      </c>
      <c r="C599">
        <f>ROUNDUP(B599,1)</f>
        <v/>
      </c>
    </row>
    <row r="600">
      <c r="A600" s="3" t="inlineStr">
        <is>
          <t>XS441659765FR</t>
        </is>
      </c>
      <c r="B600" t="n">
        <v>0.27</v>
      </c>
      <c r="C600">
        <f>ROUNDUP(B600,1)</f>
        <v/>
      </c>
    </row>
    <row r="601">
      <c r="A601" s="3" t="inlineStr">
        <is>
          <t>XS441660595FR</t>
        </is>
      </c>
      <c r="B601" t="n">
        <v>0.42</v>
      </c>
      <c r="C601">
        <f>ROUNDUP(B601,1)</f>
        <v/>
      </c>
    </row>
    <row r="602">
      <c r="A602" s="3" t="inlineStr">
        <is>
          <t>XS441797744FR</t>
        </is>
      </c>
      <c r="B602" t="n">
        <v>0.11</v>
      </c>
      <c r="C602">
        <f>ROUNDUP(B602,1)</f>
        <v/>
      </c>
    </row>
    <row r="603">
      <c r="A603" s="3" t="inlineStr">
        <is>
          <t>XS441806018FR</t>
        </is>
      </c>
      <c r="B603" t="n">
        <v>9.359999999999999</v>
      </c>
      <c r="C603">
        <f>ROUNDUP(B603,1)</f>
        <v/>
      </c>
    </row>
    <row r="604">
      <c r="A604" s="3" t="inlineStr">
        <is>
          <t>XS441807883FR</t>
        </is>
      </c>
      <c r="B604" t="n">
        <v>10.416</v>
      </c>
      <c r="C604">
        <f>ROUNDUP(B604,1)</f>
        <v/>
      </c>
    </row>
    <row r="605">
      <c r="A605" s="3" t="inlineStr">
        <is>
          <t>XS441841350FR</t>
        </is>
      </c>
      <c r="B605" t="n">
        <v>0.06</v>
      </c>
      <c r="C605">
        <f>ROUNDUP(B605,1)</f>
        <v/>
      </c>
    </row>
    <row r="606">
      <c r="A606" s="3" t="inlineStr">
        <is>
          <t>XS442103109FR</t>
        </is>
      </c>
      <c r="B606" t="n">
        <v>0.08</v>
      </c>
      <c r="C606">
        <f>ROUNDUP(B606,1)</f>
        <v/>
      </c>
    </row>
    <row r="607">
      <c r="A607" s="3" t="inlineStr">
        <is>
          <t>XS442103554FR</t>
        </is>
      </c>
      <c r="B607" t="n">
        <v>4.638</v>
      </c>
      <c r="C607">
        <f>ROUNDUP(B607,1)</f>
        <v/>
      </c>
    </row>
    <row r="608">
      <c r="A608" s="3" t="inlineStr">
        <is>
          <t>XS442108295FR</t>
        </is>
      </c>
      <c r="B608" t="n">
        <v>4.787</v>
      </c>
      <c r="C608">
        <f>ROUNDUP(B608,1)</f>
        <v/>
      </c>
    </row>
    <row r="609">
      <c r="A609" s="3" t="inlineStr">
        <is>
          <t>XS442202591FR</t>
        </is>
      </c>
      <c r="B609" t="n">
        <v>0.09</v>
      </c>
      <c r="C609">
        <f>ROUNDUP(B609,1)</f>
        <v/>
      </c>
    </row>
    <row r="610">
      <c r="A610" s="3" t="inlineStr">
        <is>
          <t>XS442215017FR</t>
        </is>
      </c>
      <c r="B610" t="n">
        <v>4.787</v>
      </c>
      <c r="C610">
        <f>ROUNDUP(B610,1)</f>
        <v/>
      </c>
    </row>
    <row r="611">
      <c r="A611" s="3" t="inlineStr">
        <is>
          <t>XS442563096FR</t>
        </is>
      </c>
      <c r="B611" t="n">
        <v>0.12</v>
      </c>
      <c r="C611">
        <f>ROUNDUP(B611,1)</f>
        <v/>
      </c>
    </row>
    <row r="612">
      <c r="A612" s="3" t="inlineStr">
        <is>
          <t>XS442563811FR</t>
        </is>
      </c>
      <c r="B612" t="n">
        <v>6.182</v>
      </c>
      <c r="C612">
        <f>ROUNDUP(B612,1)</f>
        <v/>
      </c>
    </row>
    <row r="613">
      <c r="A613" s="3" t="inlineStr">
        <is>
          <t>XS442564803FR</t>
        </is>
      </c>
      <c r="B613" t="n">
        <v>0.12</v>
      </c>
      <c r="C613">
        <f>ROUNDUP(B613,1)</f>
        <v/>
      </c>
    </row>
    <row r="614">
      <c r="A614" s="3" t="inlineStr">
        <is>
          <t>XS442565361FR</t>
        </is>
      </c>
      <c r="B614" t="n">
        <v>6.412</v>
      </c>
      <c r="C614">
        <f>ROUNDUP(B614,1)</f>
        <v/>
      </c>
    </row>
    <row r="615">
      <c r="A615" s="3" t="inlineStr">
        <is>
          <t>XS442565675FR</t>
        </is>
      </c>
      <c r="B615" t="n">
        <v>0.08</v>
      </c>
      <c r="C615">
        <f>ROUNDUP(B615,1)</f>
        <v/>
      </c>
    </row>
    <row r="616">
      <c r="A616" s="3" t="inlineStr">
        <is>
          <t>XS442572212FR</t>
        </is>
      </c>
      <c r="B616" t="n">
        <v>1.581</v>
      </c>
      <c r="C616">
        <f>ROUNDUP(B616,1)</f>
        <v/>
      </c>
    </row>
    <row r="617">
      <c r="A617" s="3" t="inlineStr">
        <is>
          <t>XS442746275FR</t>
        </is>
      </c>
      <c r="B617" t="n">
        <v>0.27</v>
      </c>
      <c r="C617">
        <f>ROUNDUP(B617,1)</f>
        <v/>
      </c>
    </row>
    <row r="618">
      <c r="A618" s="3" t="inlineStr">
        <is>
          <t>XS442753988FR</t>
        </is>
      </c>
      <c r="B618" t="n">
        <v>4.638</v>
      </c>
      <c r="C618">
        <f>ROUNDUP(B618,1)</f>
        <v/>
      </c>
    </row>
    <row r="619">
      <c r="A619" s="3" t="inlineStr">
        <is>
          <t>XS442761940FR</t>
        </is>
      </c>
      <c r="B619" t="n">
        <v>0.27</v>
      </c>
      <c r="C619">
        <f>ROUNDUP(B619,1)</f>
        <v/>
      </c>
    </row>
    <row r="620">
      <c r="A620" s="3" t="inlineStr">
        <is>
          <t>XS442764549FR</t>
        </is>
      </c>
      <c r="B620" t="n">
        <v>4.532</v>
      </c>
      <c r="C620">
        <f>ROUNDUP(B620,1)</f>
        <v/>
      </c>
    </row>
    <row r="621">
      <c r="A621" s="3" t="inlineStr">
        <is>
          <t>XS443130975FR</t>
        </is>
      </c>
      <c r="B621" t="n">
        <v>4.532</v>
      </c>
      <c r="C621">
        <f>ROUNDUP(B621,1)</f>
        <v/>
      </c>
    </row>
    <row r="622">
      <c r="A622" s="3" t="inlineStr">
        <is>
          <t>XS443133416FR</t>
        </is>
      </c>
      <c r="B622" t="n">
        <v>0.29</v>
      </c>
      <c r="C622">
        <f>ROUNDUP(B622,1)</f>
        <v/>
      </c>
    </row>
    <row r="623">
      <c r="A623" s="3" t="inlineStr">
        <is>
          <t>XS443137109FR</t>
        </is>
      </c>
      <c r="B623" t="n">
        <v>0.19</v>
      </c>
      <c r="C623">
        <f>ROUNDUP(B623,1)</f>
        <v/>
      </c>
    </row>
    <row r="624">
      <c r="A624" s="3" t="inlineStr">
        <is>
          <t>XS443138943FR</t>
        </is>
      </c>
      <c r="B624" t="n">
        <v>4.638</v>
      </c>
      <c r="C624">
        <f>ROUNDUP(B624,1)</f>
        <v/>
      </c>
    </row>
    <row r="625">
      <c r="A625" s="3" t="inlineStr">
        <is>
          <t>XS443141275FR</t>
        </is>
      </c>
      <c r="B625" t="n">
        <v>1.479</v>
      </c>
      <c r="C625">
        <f>ROUNDUP(B625,1)</f>
        <v/>
      </c>
    </row>
    <row r="626">
      <c r="A626" s="3" t="inlineStr">
        <is>
          <t>XS443142903FR</t>
        </is>
      </c>
      <c r="B626" t="n">
        <v>4.532</v>
      </c>
      <c r="C626">
        <f>ROUNDUP(B626,1)</f>
        <v/>
      </c>
    </row>
    <row r="627">
      <c r="A627" s="3" t="inlineStr">
        <is>
          <t>XS443145961FR</t>
        </is>
      </c>
      <c r="B627" t="n">
        <v>1.137</v>
      </c>
      <c r="C627">
        <f>ROUNDUP(B627,1)</f>
        <v/>
      </c>
    </row>
    <row r="628">
      <c r="A628" s="3" t="inlineStr">
        <is>
          <t>XS443152137FR</t>
        </is>
      </c>
      <c r="B628" t="n">
        <v>0.08</v>
      </c>
      <c r="C628">
        <f>ROUNDUP(B628,1)</f>
        <v/>
      </c>
    </row>
    <row r="629">
      <c r="A629" s="3" t="inlineStr">
        <is>
          <t>XS443157488FR</t>
        </is>
      </c>
      <c r="B629" t="n">
        <v>4.638</v>
      </c>
      <c r="C629">
        <f>ROUNDUP(B629,1)</f>
        <v/>
      </c>
    </row>
    <row r="630">
      <c r="A630" s="3" t="inlineStr">
        <is>
          <t>XS443160779FR</t>
        </is>
      </c>
      <c r="B630" t="n">
        <v>6.273</v>
      </c>
      <c r="C630">
        <f>ROUNDUP(B630,1)</f>
        <v/>
      </c>
    </row>
    <row r="631">
      <c r="A631" s="3" t="inlineStr">
        <is>
          <t>XS443162015FR</t>
        </is>
      </c>
      <c r="B631" t="n">
        <v>4.787</v>
      </c>
      <c r="C631">
        <f>ROUNDUP(B631,1)</f>
        <v/>
      </c>
    </row>
    <row r="632">
      <c r="A632" s="3" t="inlineStr">
        <is>
          <t>XS443464143FR</t>
        </is>
      </c>
      <c r="B632" t="n">
        <v>0.135</v>
      </c>
      <c r="C632">
        <f>ROUNDUP(B632,1)</f>
        <v/>
      </c>
    </row>
    <row r="633">
      <c r="A633" s="3" t="inlineStr">
        <is>
          <t>XS443465206FR</t>
        </is>
      </c>
      <c r="B633" t="n">
        <v>0.09</v>
      </c>
      <c r="C633">
        <f>ROUNDUP(B633,1)</f>
        <v/>
      </c>
    </row>
    <row r="634">
      <c r="A634" s="3" t="inlineStr">
        <is>
          <t>XS443487025FR</t>
        </is>
      </c>
      <c r="B634" t="n">
        <v>0.05</v>
      </c>
      <c r="C634">
        <f>ROUNDUP(B634,1)</f>
        <v/>
      </c>
    </row>
    <row r="635">
      <c r="A635" s="3" t="inlineStr">
        <is>
          <t>XS443517668FR</t>
        </is>
      </c>
      <c r="B635" t="n">
        <v>5.888</v>
      </c>
      <c r="C635">
        <f>ROUNDUP(B635,1)</f>
        <v/>
      </c>
    </row>
    <row r="636">
      <c r="A636" s="3" t="inlineStr">
        <is>
          <t>XS443697545FR</t>
        </is>
      </c>
      <c r="B636" t="n">
        <v>6.412</v>
      </c>
      <c r="C636">
        <f>ROUNDUP(B636,1)</f>
        <v/>
      </c>
    </row>
    <row r="637">
      <c r="A637" s="3" t="inlineStr">
        <is>
          <t>XS443700329FR</t>
        </is>
      </c>
      <c r="B637" t="n">
        <v>4.787</v>
      </c>
      <c r="C637">
        <f>ROUNDUP(B637,1)</f>
        <v/>
      </c>
    </row>
    <row r="638">
      <c r="A638" s="3" t="inlineStr">
        <is>
          <t>XS443701514FR</t>
        </is>
      </c>
      <c r="B638" t="n">
        <v>4.638</v>
      </c>
      <c r="C638">
        <f>ROUNDUP(B638,1)</f>
        <v/>
      </c>
    </row>
    <row r="639">
      <c r="A639" s="3" t="inlineStr">
        <is>
          <t>XS443774220FR</t>
        </is>
      </c>
      <c r="B639" t="n">
        <v>0.17</v>
      </c>
      <c r="C639">
        <f>ROUNDUP(B639,1)</f>
        <v/>
      </c>
    </row>
    <row r="640">
      <c r="A640" s="3" t="inlineStr">
        <is>
          <t>XS443917847FR</t>
        </is>
      </c>
      <c r="B640" t="n">
        <v>0.02</v>
      </c>
      <c r="C640">
        <f>ROUNDUP(B640,1)</f>
        <v/>
      </c>
    </row>
    <row r="641">
      <c r="A641" s="3" t="inlineStr">
        <is>
          <t>XS443933779FR</t>
        </is>
      </c>
      <c r="B641" t="n">
        <v>0.02</v>
      </c>
      <c r="C641">
        <f>ROUNDUP(B641,1)</f>
        <v/>
      </c>
    </row>
    <row r="642">
      <c r="A642" s="3" t="inlineStr">
        <is>
          <t>XS443958736FR</t>
        </is>
      </c>
      <c r="B642" t="n">
        <v>5.904</v>
      </c>
      <c r="C642">
        <f>ROUNDUP(B642,1)</f>
        <v/>
      </c>
    </row>
    <row r="643">
      <c r="A643" s="3" t="inlineStr">
        <is>
          <t>XS443962381FR</t>
        </is>
      </c>
      <c r="B643" t="n">
        <v>6.273</v>
      </c>
      <c r="C643">
        <f>ROUNDUP(B643,1)</f>
        <v/>
      </c>
    </row>
    <row r="644">
      <c r="A644" s="3" t="inlineStr">
        <is>
          <t>XS444162904FR</t>
        </is>
      </c>
      <c r="B644" t="n">
        <v>1.612</v>
      </c>
      <c r="C644">
        <f>ROUNDUP(B644,1)</f>
        <v/>
      </c>
    </row>
    <row r="645">
      <c r="A645" s="3" t="inlineStr">
        <is>
          <t>XS444163462FR</t>
        </is>
      </c>
      <c r="B645" t="n">
        <v>0.06</v>
      </c>
      <c r="C645">
        <f>ROUNDUP(B645,1)</f>
        <v/>
      </c>
    </row>
    <row r="646">
      <c r="A646" s="3" t="inlineStr">
        <is>
          <t>XS444164587FR</t>
        </is>
      </c>
      <c r="B646" t="n">
        <v>4.678</v>
      </c>
      <c r="C646">
        <f>ROUNDUP(B646,1)</f>
        <v/>
      </c>
    </row>
    <row r="647">
      <c r="A647" s="3" t="inlineStr">
        <is>
          <t>XS444168685FR</t>
        </is>
      </c>
      <c r="B647" t="n">
        <v>0.918</v>
      </c>
      <c r="C647">
        <f>ROUNDUP(B647,1)</f>
        <v/>
      </c>
    </row>
    <row r="648">
      <c r="A648" s="3" t="inlineStr">
        <is>
          <t>XS444169054FR</t>
        </is>
      </c>
      <c r="B648" t="n">
        <v>0.06</v>
      </c>
      <c r="C648">
        <f>ROUNDUP(B648,1)</f>
        <v/>
      </c>
    </row>
    <row r="649">
      <c r="A649" s="3" t="inlineStr">
        <is>
          <t>XS444277120FR</t>
        </is>
      </c>
      <c r="B649" t="n">
        <v>5.236</v>
      </c>
      <c r="C649">
        <f>ROUNDUP(B649,1)</f>
        <v/>
      </c>
    </row>
    <row r="650">
      <c r="A650" s="3" t="inlineStr">
        <is>
          <t>XS444278156FR</t>
        </is>
      </c>
      <c r="B650" t="n">
        <v>1.714</v>
      </c>
      <c r="C650">
        <f>ROUNDUP(B650,1)</f>
        <v/>
      </c>
    </row>
    <row r="651">
      <c r="A651" s="3" t="inlineStr">
        <is>
          <t>XS444279029FR</t>
        </is>
      </c>
      <c r="B651" t="n">
        <v>6.882</v>
      </c>
      <c r="C651">
        <f>ROUNDUP(B651,1)</f>
        <v/>
      </c>
    </row>
    <row r="652">
      <c r="A652" s="3" t="inlineStr">
        <is>
          <t>XS444585085FR</t>
        </is>
      </c>
      <c r="B652" t="n">
        <v>6.048</v>
      </c>
      <c r="C652">
        <f>ROUNDUP(B652,1)</f>
        <v/>
      </c>
    </row>
    <row r="653">
      <c r="A653" s="3" t="inlineStr">
        <is>
          <t>XS444586761FR</t>
        </is>
      </c>
      <c r="B653" t="n">
        <v>5.904</v>
      </c>
      <c r="C653">
        <f>ROUNDUP(B653,1)</f>
        <v/>
      </c>
    </row>
    <row r="654">
      <c r="A654" s="3" t="inlineStr">
        <is>
          <t>XS444589502FR</t>
        </is>
      </c>
      <c r="B654" t="n">
        <v>0.08</v>
      </c>
      <c r="C654">
        <f>ROUNDUP(B654,1)</f>
        <v/>
      </c>
    </row>
    <row r="655">
      <c r="A655" s="3" t="inlineStr">
        <is>
          <t>XS444596605FR</t>
        </is>
      </c>
      <c r="B655" t="n">
        <v>0.23</v>
      </c>
      <c r="C655">
        <f>ROUNDUP(B655,1)</f>
        <v/>
      </c>
    </row>
    <row r="656">
      <c r="A656" s="3" t="inlineStr">
        <is>
          <t>XS444649245FR</t>
        </is>
      </c>
      <c r="B656" t="n">
        <v>4.532</v>
      </c>
      <c r="C656">
        <f>ROUNDUP(B656,1)</f>
        <v/>
      </c>
    </row>
    <row r="657">
      <c r="A657" s="3" t="inlineStr">
        <is>
          <t>XS444707102FR</t>
        </is>
      </c>
      <c r="B657" t="n">
        <v>0.864</v>
      </c>
      <c r="C657">
        <f>ROUNDUP(B657,1)</f>
        <v/>
      </c>
    </row>
    <row r="658">
      <c r="A658" s="3" t="inlineStr">
        <is>
          <t>XS444800385FR</t>
        </is>
      </c>
      <c r="B658" t="n">
        <v>0.07000000000000001</v>
      </c>
      <c r="C658">
        <f>ROUNDUP(B658,1)</f>
        <v/>
      </c>
    </row>
    <row r="659">
      <c r="A659" s="3" t="inlineStr">
        <is>
          <t>XS444808199FR</t>
        </is>
      </c>
      <c r="B659" t="n">
        <v>4.532</v>
      </c>
      <c r="C659">
        <f>ROUNDUP(B659,1)</f>
        <v/>
      </c>
    </row>
    <row r="660">
      <c r="A660" s="3" t="inlineStr">
        <is>
          <t>XS444969735FR</t>
        </is>
      </c>
      <c r="B660" t="n">
        <v>0.28</v>
      </c>
      <c r="C660">
        <f>ROUNDUP(B660,1)</f>
        <v/>
      </c>
    </row>
    <row r="661">
      <c r="A661" s="3" t="inlineStr">
        <is>
          <t>XS444970367FR</t>
        </is>
      </c>
      <c r="B661" t="n">
        <v>6.412</v>
      </c>
      <c r="C661">
        <f>ROUNDUP(B661,1)</f>
        <v/>
      </c>
    </row>
    <row r="662">
      <c r="A662" s="3" t="inlineStr">
        <is>
          <t>XS444971291FR</t>
        </is>
      </c>
      <c r="B662" t="n">
        <v>0.05</v>
      </c>
      <c r="C662">
        <f>ROUNDUP(B662,1)</f>
        <v/>
      </c>
    </row>
    <row r="663">
      <c r="A663" s="3" t="inlineStr">
        <is>
          <t>XS444973505FR</t>
        </is>
      </c>
      <c r="B663" t="n">
        <v>0.02</v>
      </c>
      <c r="C663">
        <f>ROUNDUP(B663,1)</f>
        <v/>
      </c>
    </row>
    <row r="664">
      <c r="A664" s="3" t="inlineStr">
        <is>
          <t>XS444977351FR</t>
        </is>
      </c>
      <c r="B664" t="n">
        <v>0.16</v>
      </c>
      <c r="C664">
        <f>ROUNDUP(B664,1)</f>
        <v/>
      </c>
    </row>
    <row r="665">
      <c r="A665" s="3" t="inlineStr">
        <is>
          <t>XS445063474FR</t>
        </is>
      </c>
      <c r="B665" t="n">
        <v>0.14</v>
      </c>
      <c r="C665">
        <f>ROUNDUP(B665,1)</f>
        <v/>
      </c>
    </row>
    <row r="666">
      <c r="A666" s="3" t="inlineStr">
        <is>
          <t>XS445067706FR</t>
        </is>
      </c>
      <c r="B666" t="n">
        <v>6.035</v>
      </c>
      <c r="C666">
        <f>ROUNDUP(B666,1)</f>
        <v/>
      </c>
    </row>
    <row r="667">
      <c r="A667" s="3" t="inlineStr">
        <is>
          <t>XS445092864FR</t>
        </is>
      </c>
      <c r="B667" t="n">
        <v>6.273</v>
      </c>
      <c r="C667">
        <f>ROUNDUP(B667,1)</f>
        <v/>
      </c>
    </row>
    <row r="668">
      <c r="A668" s="3" t="inlineStr">
        <is>
          <t>XS445104001FR</t>
        </is>
      </c>
      <c r="B668" t="n">
        <v>0.05</v>
      </c>
      <c r="C668">
        <f>ROUNDUP(B668,1)</f>
        <v/>
      </c>
    </row>
    <row r="669">
      <c r="A669" s="3" t="inlineStr">
        <is>
          <t>XS445146355FR</t>
        </is>
      </c>
      <c r="B669" t="n">
        <v>4.787</v>
      </c>
      <c r="C669">
        <f>ROUNDUP(B669,1)</f>
        <v/>
      </c>
    </row>
    <row r="670">
      <c r="A670" s="3" t="inlineStr">
        <is>
          <t>XS445147130FR</t>
        </is>
      </c>
      <c r="B670" t="n">
        <v>4.678</v>
      </c>
      <c r="C670">
        <f>ROUNDUP(B670,1)</f>
        <v/>
      </c>
    </row>
    <row r="671">
      <c r="A671" s="3" t="inlineStr">
        <is>
          <t>XS445153078FR</t>
        </is>
      </c>
      <c r="B671" t="n">
        <v>4.532</v>
      </c>
      <c r="C671">
        <f>ROUNDUP(B671,1)</f>
        <v/>
      </c>
    </row>
    <row r="672">
      <c r="A672" s="3" t="inlineStr">
        <is>
          <t>XS445366594FR</t>
        </is>
      </c>
      <c r="B672" t="n">
        <v>0.13</v>
      </c>
      <c r="C672">
        <f>ROUNDUP(B672,1)</f>
        <v/>
      </c>
    </row>
    <row r="673">
      <c r="A673" s="3" t="inlineStr">
        <is>
          <t>XS445366909FR</t>
        </is>
      </c>
      <c r="B673" t="n">
        <v>4.638</v>
      </c>
      <c r="C673">
        <f>ROUNDUP(B673,1)</f>
        <v/>
      </c>
    </row>
    <row r="674">
      <c r="A674" s="3" t="inlineStr">
        <is>
          <t>XS445367100FR</t>
        </is>
      </c>
      <c r="B674" t="n">
        <v>0.09</v>
      </c>
      <c r="C674">
        <f>ROUNDUP(B674,1)</f>
        <v/>
      </c>
    </row>
    <row r="675">
      <c r="A675" s="3" t="inlineStr">
        <is>
          <t>XS445367303FR</t>
        </is>
      </c>
      <c r="B675" t="n">
        <v>4.638</v>
      </c>
      <c r="C675">
        <f>ROUNDUP(B675,1)</f>
        <v/>
      </c>
    </row>
    <row r="676">
      <c r="A676" s="3" t="inlineStr">
        <is>
          <t>XS445367440FR</t>
        </is>
      </c>
      <c r="B676" t="n">
        <v>0.14</v>
      </c>
      <c r="C676">
        <f>ROUNDUP(B676,1)</f>
        <v/>
      </c>
    </row>
    <row r="677">
      <c r="A677" s="3" t="inlineStr">
        <is>
          <t>XS445367630FR</t>
        </is>
      </c>
      <c r="B677" t="n">
        <v>0.06</v>
      </c>
      <c r="C677">
        <f>ROUNDUP(B677,1)</f>
        <v/>
      </c>
    </row>
    <row r="678">
      <c r="A678" s="3" t="inlineStr">
        <is>
          <t>XS445367802FR</t>
        </is>
      </c>
      <c r="B678" t="n">
        <v>4.896</v>
      </c>
      <c r="C678">
        <f>ROUNDUP(B678,1)</f>
        <v/>
      </c>
    </row>
    <row r="679">
      <c r="A679" s="3" t="inlineStr">
        <is>
          <t>XS445368184FR</t>
        </is>
      </c>
      <c r="B679" t="n">
        <v>4.787</v>
      </c>
      <c r="C679">
        <f>ROUNDUP(B679,1)</f>
        <v/>
      </c>
    </row>
    <row r="680">
      <c r="A680" s="3" t="inlineStr">
        <is>
          <t>XS445368873FR</t>
        </is>
      </c>
      <c r="B680" t="n">
        <v>0.12</v>
      </c>
      <c r="C680">
        <f>ROUNDUP(B680,1)</f>
        <v/>
      </c>
    </row>
    <row r="681">
      <c r="A681" s="3" t="inlineStr">
        <is>
          <t>XS445369009FR</t>
        </is>
      </c>
      <c r="B681" t="n">
        <v>4.787</v>
      </c>
      <c r="C681">
        <f>ROUNDUP(B681,1)</f>
        <v/>
      </c>
    </row>
    <row r="682">
      <c r="A682" s="3" t="inlineStr">
        <is>
          <t>XS445369865FR</t>
        </is>
      </c>
      <c r="B682" t="n">
        <v>0.14</v>
      </c>
      <c r="C682">
        <f>ROUNDUP(B682,1)</f>
        <v/>
      </c>
    </row>
    <row r="683">
      <c r="A683" s="3" t="inlineStr">
        <is>
          <t>XS445370143FR</t>
        </is>
      </c>
      <c r="B683" t="n">
        <v>4.743</v>
      </c>
      <c r="C683">
        <f>ROUNDUP(B683,1)</f>
        <v/>
      </c>
    </row>
    <row r="684">
      <c r="A684" s="3" t="inlineStr">
        <is>
          <t>XS445371529FR</t>
        </is>
      </c>
      <c r="B684" t="n">
        <v>4.787</v>
      </c>
      <c r="C684">
        <f>ROUNDUP(B684,1)</f>
        <v/>
      </c>
    </row>
    <row r="685">
      <c r="A685" s="3" t="inlineStr">
        <is>
          <t>XS445372515FR</t>
        </is>
      </c>
      <c r="B685" t="n">
        <v>0.13</v>
      </c>
      <c r="C685">
        <f>ROUNDUP(B685,1)</f>
        <v/>
      </c>
    </row>
    <row r="686">
      <c r="A686" s="3" t="inlineStr">
        <is>
          <t>XS445373839FR</t>
        </is>
      </c>
      <c r="B686" t="n">
        <v>0.18</v>
      </c>
      <c r="C686">
        <f>ROUNDUP(B686,1)</f>
        <v/>
      </c>
    </row>
    <row r="687">
      <c r="A687" s="3" t="inlineStr">
        <is>
          <t>XS445374088FR</t>
        </is>
      </c>
      <c r="B687" t="n">
        <v>0.19</v>
      </c>
      <c r="C687">
        <f>ROUNDUP(B687,1)</f>
        <v/>
      </c>
    </row>
    <row r="688">
      <c r="A688" s="3" t="inlineStr">
        <is>
          <t>XS445374255FR</t>
        </is>
      </c>
      <c r="B688" t="n">
        <v>0.08</v>
      </c>
      <c r="C688">
        <f>ROUNDUP(B688,1)</f>
        <v/>
      </c>
    </row>
    <row r="689">
      <c r="A689" s="3" t="inlineStr">
        <is>
          <t>XS445374701FR</t>
        </is>
      </c>
      <c r="B689" t="n">
        <v>0.09</v>
      </c>
      <c r="C689">
        <f>ROUNDUP(B689,1)</f>
        <v/>
      </c>
    </row>
    <row r="690">
      <c r="A690" s="3" t="inlineStr">
        <is>
          <t>XS445374984FR</t>
        </is>
      </c>
      <c r="B690" t="n">
        <v>0.17</v>
      </c>
      <c r="C690">
        <f>ROUNDUP(B690,1)</f>
        <v/>
      </c>
    </row>
    <row r="691">
      <c r="A691" s="3" t="inlineStr">
        <is>
          <t>XS445375083FR</t>
        </is>
      </c>
      <c r="B691" t="n">
        <v>0.12</v>
      </c>
      <c r="C691">
        <f>ROUNDUP(B691,1)</f>
        <v/>
      </c>
    </row>
    <row r="692">
      <c r="A692" s="3" t="inlineStr">
        <is>
          <t>XS445375171FR</t>
        </is>
      </c>
      <c r="B692" t="n">
        <v>4.532</v>
      </c>
      <c r="C692">
        <f>ROUNDUP(B692,1)</f>
        <v/>
      </c>
    </row>
    <row r="693">
      <c r="A693" s="3" t="inlineStr">
        <is>
          <t>XS445375358FR</t>
        </is>
      </c>
      <c r="B693" t="n">
        <v>0.14</v>
      </c>
      <c r="C693">
        <f>ROUNDUP(B693,1)</f>
        <v/>
      </c>
    </row>
    <row r="694">
      <c r="A694" s="3" t="inlineStr">
        <is>
          <t>XS445375392FR</t>
        </is>
      </c>
      <c r="B694" t="n">
        <v>4.638</v>
      </c>
      <c r="C694">
        <f>ROUNDUP(B694,1)</f>
        <v/>
      </c>
    </row>
    <row r="695">
      <c r="A695" s="3" t="inlineStr">
        <is>
          <t>XS445375914FR</t>
        </is>
      </c>
      <c r="B695" t="n">
        <v>0.25</v>
      </c>
      <c r="C695">
        <f>ROUNDUP(B695,1)</f>
        <v/>
      </c>
    </row>
    <row r="696">
      <c r="A696" s="3" t="inlineStr">
        <is>
          <t>XS445375976FR</t>
        </is>
      </c>
      <c r="B696" t="n">
        <v>0.48</v>
      </c>
      <c r="C696">
        <f>ROUNDUP(B696,1)</f>
        <v/>
      </c>
    </row>
    <row r="697">
      <c r="A697" s="3" t="inlineStr">
        <is>
          <t>XS445376322FR</t>
        </is>
      </c>
      <c r="B697" t="n">
        <v>0.24</v>
      </c>
      <c r="C697">
        <f>ROUNDUP(B697,1)</f>
        <v/>
      </c>
    </row>
    <row r="698">
      <c r="A698" s="3" t="inlineStr">
        <is>
          <t>XS445376398FR</t>
        </is>
      </c>
      <c r="B698" t="n">
        <v>0.1</v>
      </c>
      <c r="C698">
        <f>ROUNDUP(B698,1)</f>
        <v/>
      </c>
    </row>
    <row r="699">
      <c r="A699" s="3" t="inlineStr">
        <is>
          <t>XS445377124FR</t>
        </is>
      </c>
      <c r="B699" t="n">
        <v>0.48</v>
      </c>
      <c r="C699">
        <f>ROUNDUP(B699,1)</f>
        <v/>
      </c>
    </row>
    <row r="700">
      <c r="A700" s="3" t="inlineStr">
        <is>
          <t>XS445377186FR</t>
        </is>
      </c>
      <c r="B700" t="n">
        <v>5.76</v>
      </c>
      <c r="C700">
        <f>ROUNDUP(B700,1)</f>
        <v/>
      </c>
    </row>
    <row r="701">
      <c r="A701" s="3" t="inlineStr">
        <is>
          <t>XS445377243FR</t>
        </is>
      </c>
      <c r="B701" t="n">
        <v>0.1</v>
      </c>
      <c r="C701">
        <f>ROUNDUP(B701,1)</f>
        <v/>
      </c>
    </row>
    <row r="702">
      <c r="A702" s="3" t="inlineStr">
        <is>
          <t>XS445377844FR</t>
        </is>
      </c>
      <c r="B702" t="n">
        <v>0.05</v>
      </c>
      <c r="C702">
        <f>ROUNDUP(B702,1)</f>
        <v/>
      </c>
    </row>
    <row r="703">
      <c r="A703" s="3" t="inlineStr">
        <is>
          <t>XS445381469FR</t>
        </is>
      </c>
      <c r="B703" t="n">
        <v>1.229</v>
      </c>
      <c r="C703">
        <f>ROUNDUP(B703,1)</f>
        <v/>
      </c>
    </row>
    <row r="704">
      <c r="A704" s="3" t="inlineStr">
        <is>
          <t>XS445381472FR</t>
        </is>
      </c>
      <c r="B704" t="n">
        <v>0.26</v>
      </c>
      <c r="C704">
        <f>ROUNDUP(B704,1)</f>
        <v/>
      </c>
    </row>
    <row r="705">
      <c r="A705" s="3" t="inlineStr">
        <is>
          <t>XS445384227FR</t>
        </is>
      </c>
      <c r="B705" t="n">
        <v>4.532</v>
      </c>
      <c r="C705">
        <f>ROUNDUP(B705,1)</f>
        <v/>
      </c>
    </row>
    <row r="706">
      <c r="A706" s="3" t="inlineStr">
        <is>
          <t>XS445407237FR</t>
        </is>
      </c>
      <c r="B706" t="n">
        <v>9.6</v>
      </c>
      <c r="C706">
        <f>ROUNDUP(B706,1)</f>
        <v/>
      </c>
    </row>
    <row r="707">
      <c r="A707" s="3" t="inlineStr">
        <is>
          <t>XS445465610FR</t>
        </is>
      </c>
      <c r="B707" t="n">
        <v>0.47</v>
      </c>
      <c r="C707">
        <f>ROUNDUP(B707,1)</f>
        <v/>
      </c>
    </row>
    <row r="708">
      <c r="A708" s="3" t="inlineStr">
        <is>
          <t>XS445465773FR</t>
        </is>
      </c>
      <c r="B708" t="n">
        <v>0.27</v>
      </c>
      <c r="C708">
        <f>ROUNDUP(B708,1)</f>
        <v/>
      </c>
    </row>
    <row r="709">
      <c r="A709" s="3" t="inlineStr">
        <is>
          <t>XS445471442FR</t>
        </is>
      </c>
      <c r="B709" t="n">
        <v>5.904</v>
      </c>
      <c r="C709">
        <f>ROUNDUP(B709,1)</f>
        <v/>
      </c>
    </row>
    <row r="710">
      <c r="A710" s="3" t="inlineStr">
        <is>
          <t>XS445472195FR</t>
        </is>
      </c>
      <c r="B710" t="n">
        <v>0.41</v>
      </c>
      <c r="C710">
        <f>ROUNDUP(B710,1)</f>
        <v/>
      </c>
    </row>
    <row r="711">
      <c r="A711" s="3" t="inlineStr">
        <is>
          <t>XS445473704FR</t>
        </is>
      </c>
      <c r="B711" t="n">
        <v>4.532</v>
      </c>
      <c r="C711">
        <f>ROUNDUP(B711,1)</f>
        <v/>
      </c>
    </row>
    <row r="712">
      <c r="A712" s="3" t="inlineStr">
        <is>
          <t>XS445633131FR</t>
        </is>
      </c>
      <c r="B712" t="n">
        <v>4.678</v>
      </c>
      <c r="C712">
        <f>ROUNDUP(B712,1)</f>
        <v/>
      </c>
    </row>
    <row r="713">
      <c r="A713" s="3" t="inlineStr">
        <is>
          <t>XS445633437FR</t>
        </is>
      </c>
      <c r="B713" t="n">
        <v>4.678</v>
      </c>
      <c r="C713">
        <f>ROUNDUP(B713,1)</f>
        <v/>
      </c>
    </row>
    <row r="714">
      <c r="A714" s="3" t="inlineStr">
        <is>
          <t>XS445633936FR</t>
        </is>
      </c>
      <c r="B714" t="n">
        <v>0.09</v>
      </c>
      <c r="C714">
        <f>ROUNDUP(B714,1)</f>
        <v/>
      </c>
    </row>
    <row r="715">
      <c r="A715" s="3" t="inlineStr">
        <is>
          <t>XS445636243FR</t>
        </is>
      </c>
      <c r="B715" t="n">
        <v>4.532</v>
      </c>
      <c r="C715">
        <f>ROUNDUP(B715,1)</f>
        <v/>
      </c>
    </row>
    <row r="716">
      <c r="A716" s="3" t="inlineStr">
        <is>
          <t>XS445636393FR</t>
        </is>
      </c>
      <c r="B716" t="n">
        <v>0.38</v>
      </c>
      <c r="C716">
        <f>ROUNDUP(B716,1)</f>
        <v/>
      </c>
    </row>
    <row r="717">
      <c r="A717" s="3" t="inlineStr">
        <is>
          <t>XS445636725FR</t>
        </is>
      </c>
      <c r="B717" t="n">
        <v>0.17</v>
      </c>
      <c r="C717">
        <f>ROUNDUP(B717,1)</f>
        <v/>
      </c>
    </row>
    <row r="718">
      <c r="A718" s="3" t="inlineStr">
        <is>
          <t>XS445636963FR</t>
        </is>
      </c>
      <c r="B718" t="n">
        <v>0.08</v>
      </c>
      <c r="C718">
        <f>ROUNDUP(B718,1)</f>
        <v/>
      </c>
    </row>
    <row r="719">
      <c r="A719" s="3" t="inlineStr">
        <is>
          <t>XS445638085FR</t>
        </is>
      </c>
      <c r="B719" t="n">
        <v>0.14</v>
      </c>
      <c r="C719">
        <f>ROUNDUP(B719,1)</f>
        <v/>
      </c>
    </row>
    <row r="720">
      <c r="A720" s="3" t="inlineStr">
        <is>
          <t>XS445638301FR</t>
        </is>
      </c>
      <c r="B720" t="n">
        <v>0.14</v>
      </c>
      <c r="C720">
        <f>ROUNDUP(B720,1)</f>
        <v/>
      </c>
    </row>
    <row r="721">
      <c r="A721" s="3" t="inlineStr">
        <is>
          <t>XS445638690FR</t>
        </is>
      </c>
      <c r="B721" t="n">
        <v>4.678</v>
      </c>
      <c r="C721">
        <f>ROUNDUP(B721,1)</f>
        <v/>
      </c>
    </row>
    <row r="722">
      <c r="A722" s="3" t="inlineStr">
        <is>
          <t>XS445639103FR</t>
        </is>
      </c>
      <c r="B722" t="n">
        <v>0.09</v>
      </c>
      <c r="C722">
        <f>ROUNDUP(B722,1)</f>
        <v/>
      </c>
    </row>
    <row r="723">
      <c r="A723" s="3" t="inlineStr">
        <is>
          <t>XS445639324FR</t>
        </is>
      </c>
      <c r="B723" t="n">
        <v>0.05</v>
      </c>
      <c r="C723">
        <f>ROUNDUP(B723,1)</f>
        <v/>
      </c>
    </row>
    <row r="724">
      <c r="A724" s="3" t="inlineStr">
        <is>
          <t>XS445640591FR</t>
        </is>
      </c>
      <c r="B724" t="n">
        <v>4.532</v>
      </c>
      <c r="C724">
        <f>ROUNDUP(B724,1)</f>
        <v/>
      </c>
    </row>
    <row r="725">
      <c r="A725" s="3" t="inlineStr">
        <is>
          <t>XS445646798FR</t>
        </is>
      </c>
      <c r="B725" t="n">
        <v>4.799</v>
      </c>
      <c r="C725">
        <f>ROUNDUP(B725,1)</f>
        <v/>
      </c>
    </row>
    <row r="726">
      <c r="A726" s="3" t="inlineStr">
        <is>
          <t>XS445647780FR</t>
        </is>
      </c>
      <c r="B726" t="n">
        <v>4.532</v>
      </c>
      <c r="C726">
        <f>ROUNDUP(B726,1)</f>
        <v/>
      </c>
    </row>
    <row r="727">
      <c r="A727" s="3" t="inlineStr">
        <is>
          <t>XS445648414FR</t>
        </is>
      </c>
      <c r="B727" t="n">
        <v>6.412</v>
      </c>
      <c r="C727">
        <f>ROUNDUP(B727,1)</f>
        <v/>
      </c>
    </row>
    <row r="728">
      <c r="A728" s="3" t="inlineStr">
        <is>
          <t>XS445649220FR</t>
        </is>
      </c>
      <c r="B728" t="n">
        <v>0.29</v>
      </c>
      <c r="C728">
        <f>ROUNDUP(B728,1)</f>
        <v/>
      </c>
    </row>
    <row r="729">
      <c r="A729" s="3" t="inlineStr">
        <is>
          <t>XS445793411FR</t>
        </is>
      </c>
      <c r="B729" t="n">
        <v>4.638</v>
      </c>
      <c r="C729">
        <f>ROUNDUP(B729,1)</f>
        <v/>
      </c>
    </row>
    <row r="730">
      <c r="A730" s="3" t="inlineStr">
        <is>
          <t>XS445937787FR</t>
        </is>
      </c>
      <c r="B730" t="n">
        <v>4.638</v>
      </c>
      <c r="C730">
        <f>ROUNDUP(B730,1)</f>
        <v/>
      </c>
    </row>
    <row r="731">
      <c r="A731" s="3" t="inlineStr">
        <is>
          <t>XS445942623FR</t>
        </is>
      </c>
      <c r="B731" t="n">
        <v>0.21</v>
      </c>
      <c r="C731">
        <f>ROUNDUP(B731,1)</f>
        <v/>
      </c>
    </row>
    <row r="732">
      <c r="A732" s="3" t="inlineStr">
        <is>
          <t>XS445943495FR</t>
        </is>
      </c>
      <c r="B732" t="n">
        <v>4.638</v>
      </c>
      <c r="C732">
        <f>ROUNDUP(B732,1)</f>
        <v/>
      </c>
    </row>
    <row r="733">
      <c r="A733" s="3" t="inlineStr">
        <is>
          <t>XS446017326FR</t>
        </is>
      </c>
      <c r="B733" t="n">
        <v>0.01</v>
      </c>
      <c r="C733">
        <f>ROUNDUP(B733,1)</f>
        <v/>
      </c>
    </row>
    <row r="734">
      <c r="A734" s="3" t="inlineStr">
        <is>
          <t>XS446040404FR</t>
        </is>
      </c>
      <c r="B734" t="n">
        <v>0.01</v>
      </c>
      <c r="C734">
        <f>ROUNDUP(B734,1)</f>
        <v/>
      </c>
    </row>
    <row r="735">
      <c r="A735" s="3" t="inlineStr">
        <is>
          <t>XS446057515FR</t>
        </is>
      </c>
      <c r="B735" t="n">
        <v>0.13</v>
      </c>
      <c r="C735">
        <f>ROUNDUP(B735,1)</f>
        <v/>
      </c>
    </row>
    <row r="736">
      <c r="A736" s="3" t="inlineStr">
        <is>
          <t>XS446058793FR</t>
        </is>
      </c>
      <c r="B736" t="n">
        <v>4.896</v>
      </c>
      <c r="C736">
        <f>ROUNDUP(B736,1)</f>
        <v/>
      </c>
    </row>
    <row r="737">
      <c r="A737" s="3" t="inlineStr">
        <is>
          <t>XS446275373FR</t>
        </is>
      </c>
      <c r="B737" t="n">
        <v>0.1</v>
      </c>
      <c r="C737">
        <f>ROUNDUP(B737,1)</f>
        <v/>
      </c>
    </row>
    <row r="738">
      <c r="A738" s="3" t="inlineStr">
        <is>
          <t>XS446275841FR</t>
        </is>
      </c>
      <c r="B738" t="n">
        <v>0.1</v>
      </c>
      <c r="C738">
        <f>ROUNDUP(B738,1)</f>
        <v/>
      </c>
    </row>
    <row r="739">
      <c r="A739" s="3" t="inlineStr">
        <is>
          <t>XS446277048FR</t>
        </is>
      </c>
      <c r="B739" t="n">
        <v>1.882</v>
      </c>
      <c r="C739">
        <f>ROUNDUP(B739,1)</f>
        <v/>
      </c>
    </row>
    <row r="740">
      <c r="A740" s="3" t="inlineStr">
        <is>
          <t>XS446277595FR</t>
        </is>
      </c>
      <c r="B740" t="n">
        <v>0.02</v>
      </c>
      <c r="C740">
        <f>ROUNDUP(B740,1)</f>
        <v/>
      </c>
    </row>
    <row r="741">
      <c r="A741" s="3" t="inlineStr">
        <is>
          <t>XS446277975FR</t>
        </is>
      </c>
      <c r="B741" t="n">
        <v>0.07000000000000001</v>
      </c>
      <c r="C741">
        <f>ROUNDUP(B741,1)</f>
        <v/>
      </c>
    </row>
    <row r="742">
      <c r="A742" s="3" t="inlineStr">
        <is>
          <t>XS446278247FR</t>
        </is>
      </c>
      <c r="B742" t="n">
        <v>2.664</v>
      </c>
      <c r="C742">
        <f>ROUNDUP(B742,1)</f>
        <v/>
      </c>
    </row>
    <row r="743">
      <c r="A743" s="3" t="inlineStr">
        <is>
          <t>XS446279018FR</t>
        </is>
      </c>
      <c r="B743" t="n">
        <v>0.27</v>
      </c>
      <c r="C743">
        <f>ROUNDUP(B743,1)</f>
        <v/>
      </c>
    </row>
    <row r="744">
      <c r="A744" s="3" t="inlineStr">
        <is>
          <t>XS446279525FR</t>
        </is>
      </c>
      <c r="B744" t="n">
        <v>0.16</v>
      </c>
      <c r="C744">
        <f>ROUNDUP(B744,1)</f>
        <v/>
      </c>
    </row>
    <row r="745">
      <c r="A745" s="3" t="inlineStr">
        <is>
          <t>XS446382240FR</t>
        </is>
      </c>
      <c r="B745" t="n">
        <v>4.813</v>
      </c>
      <c r="C745">
        <f>ROUNDUP(B745,1)</f>
        <v/>
      </c>
    </row>
    <row r="746">
      <c r="A746" s="3" t="inlineStr">
        <is>
          <t>XS446382871FR</t>
        </is>
      </c>
      <c r="B746" t="n">
        <v>0.2</v>
      </c>
      <c r="C746">
        <f>ROUNDUP(B746,1)</f>
        <v/>
      </c>
    </row>
    <row r="747">
      <c r="A747" s="3" t="inlineStr">
        <is>
          <t>XS446384285FR</t>
        </is>
      </c>
      <c r="B747" t="n">
        <v>4.638</v>
      </c>
      <c r="C747">
        <f>ROUNDUP(B747,1)</f>
        <v/>
      </c>
    </row>
    <row r="748">
      <c r="A748" s="3" t="inlineStr">
        <is>
          <t>XS446430890FR</t>
        </is>
      </c>
      <c r="B748" t="n">
        <v>0.538</v>
      </c>
      <c r="C748">
        <f>ROUNDUP(B748,1)</f>
        <v/>
      </c>
    </row>
    <row r="749">
      <c r="A749" s="3" t="inlineStr">
        <is>
          <t>XS446436875FR</t>
        </is>
      </c>
      <c r="B749" t="n">
        <v>4.532</v>
      </c>
      <c r="C749">
        <f>ROUNDUP(B749,1)</f>
        <v/>
      </c>
    </row>
    <row r="750">
      <c r="A750" s="3" t="inlineStr">
        <is>
          <t>XS446502781FR</t>
        </is>
      </c>
      <c r="B750" t="n">
        <v>0.653</v>
      </c>
      <c r="C750">
        <f>ROUNDUP(B750,1)</f>
        <v/>
      </c>
    </row>
    <row r="751">
      <c r="A751" s="3" t="inlineStr">
        <is>
          <t>XS446506032FR</t>
        </is>
      </c>
      <c r="B751" t="n">
        <v>8.026</v>
      </c>
      <c r="C751">
        <f>ROUNDUP(B751,1)</f>
        <v/>
      </c>
    </row>
    <row r="752">
      <c r="A752" s="3" t="inlineStr">
        <is>
          <t>XS446506390FR</t>
        </is>
      </c>
      <c r="B752" t="n">
        <v>0.45</v>
      </c>
      <c r="C752">
        <f>ROUNDUP(B752,1)</f>
        <v/>
      </c>
    </row>
    <row r="753">
      <c r="A753" s="3" t="inlineStr">
        <is>
          <t>XS446506704FR</t>
        </is>
      </c>
      <c r="B753" t="n">
        <v>4.532</v>
      </c>
      <c r="C753">
        <f>ROUNDUP(B753,1)</f>
        <v/>
      </c>
    </row>
    <row r="754">
      <c r="A754" s="3" t="inlineStr">
        <is>
          <t>XS446510434FR</t>
        </is>
      </c>
      <c r="B754" t="n">
        <v>4.787</v>
      </c>
      <c r="C754">
        <f>ROUNDUP(B754,1)</f>
        <v/>
      </c>
    </row>
    <row r="755">
      <c r="A755" s="3" t="inlineStr">
        <is>
          <t>XS446709070FR</t>
        </is>
      </c>
      <c r="B755" t="n">
        <v>6.273</v>
      </c>
      <c r="C755">
        <f>ROUNDUP(B755,1)</f>
        <v/>
      </c>
    </row>
    <row r="756">
      <c r="A756" s="3" t="inlineStr">
        <is>
          <t>XS446710339FR</t>
        </is>
      </c>
      <c r="B756" t="n">
        <v>5.904</v>
      </c>
      <c r="C756">
        <f>ROUNDUP(B756,1)</f>
        <v/>
      </c>
    </row>
    <row r="757">
      <c r="A757" s="3" t="inlineStr">
        <is>
          <t>XS446714755FR</t>
        </is>
      </c>
      <c r="B757" t="n">
        <v>0.07000000000000001</v>
      </c>
      <c r="C757">
        <f>ROUNDUP(B757,1)</f>
        <v/>
      </c>
    </row>
    <row r="758">
      <c r="A758" s="3" t="inlineStr">
        <is>
          <t>XS446723814FR</t>
        </is>
      </c>
      <c r="B758" t="n">
        <v>6.166</v>
      </c>
      <c r="C758">
        <f>ROUNDUP(B758,1)</f>
        <v/>
      </c>
    </row>
    <row r="759">
      <c r="A759" s="3" t="inlineStr">
        <is>
          <t>XS446726651FR</t>
        </is>
      </c>
      <c r="B759" t="n">
        <v>4.638</v>
      </c>
      <c r="C759">
        <f>ROUNDUP(B759,1)</f>
        <v/>
      </c>
    </row>
    <row r="760">
      <c r="A760" s="3" t="inlineStr">
        <is>
          <t>XS446727419FR</t>
        </is>
      </c>
      <c r="B760" t="n">
        <v>4.57</v>
      </c>
      <c r="C760">
        <f>ROUNDUP(B760,1)</f>
        <v/>
      </c>
    </row>
    <row r="761">
      <c r="A761" s="3" t="inlineStr">
        <is>
          <t>XS446729321FR</t>
        </is>
      </c>
      <c r="B761" t="n">
        <v>4.532</v>
      </c>
      <c r="C761">
        <f>ROUNDUP(B761,1)</f>
        <v/>
      </c>
    </row>
    <row r="762">
      <c r="A762" s="3" t="inlineStr">
        <is>
          <t>XS446731427FR</t>
        </is>
      </c>
      <c r="B762" t="n">
        <v>0.1</v>
      </c>
      <c r="C762">
        <f>ROUNDUP(B762,1)</f>
        <v/>
      </c>
    </row>
    <row r="763">
      <c r="A763" s="3" t="inlineStr">
        <is>
          <t>XS446735021FR</t>
        </is>
      </c>
      <c r="B763" t="n">
        <v>4.532</v>
      </c>
      <c r="C763">
        <f>ROUNDUP(B763,1)</f>
        <v/>
      </c>
    </row>
    <row r="764">
      <c r="A764" s="3" t="inlineStr">
        <is>
          <t>XS446875196FR</t>
        </is>
      </c>
      <c r="B764" t="n">
        <v>4.532</v>
      </c>
      <c r="C764">
        <f>ROUNDUP(B764,1)</f>
        <v/>
      </c>
    </row>
    <row r="765">
      <c r="A765" s="3" t="inlineStr">
        <is>
          <t>XS446928101FR</t>
        </is>
      </c>
      <c r="B765" t="n">
        <v>6.273</v>
      </c>
      <c r="C765">
        <f>ROUNDUP(B765,1)</f>
        <v/>
      </c>
    </row>
    <row r="766">
      <c r="A766" s="3" t="inlineStr">
        <is>
          <t>XS446946555FR</t>
        </is>
      </c>
      <c r="B766" t="n">
        <v>4.678</v>
      </c>
      <c r="C766">
        <f>ROUNDUP(B766,1)</f>
        <v/>
      </c>
    </row>
    <row r="767">
      <c r="A767" s="3" t="inlineStr">
        <is>
          <t>XS446947105FR</t>
        </is>
      </c>
      <c r="B767" t="n">
        <v>4.743</v>
      </c>
      <c r="C767">
        <f>ROUNDUP(B767,1)</f>
        <v/>
      </c>
    </row>
    <row r="768">
      <c r="A768" s="3" t="inlineStr">
        <is>
          <t>XS447135925FR</t>
        </is>
      </c>
      <c r="B768" t="n">
        <v>5.904</v>
      </c>
      <c r="C768">
        <f>ROUNDUP(B768,1)</f>
        <v/>
      </c>
    </row>
    <row r="769">
      <c r="A769" s="3" t="inlineStr">
        <is>
          <t>XS447137767FR</t>
        </is>
      </c>
      <c r="B769" t="n">
        <v>0.24</v>
      </c>
      <c r="C769">
        <f>ROUNDUP(B769,1)</f>
        <v/>
      </c>
    </row>
    <row r="770">
      <c r="A770" s="3" t="inlineStr">
        <is>
          <t>XS447137988FR</t>
        </is>
      </c>
      <c r="B770" t="n">
        <v>0.08</v>
      </c>
      <c r="C770">
        <f>ROUNDUP(B770,1)</f>
        <v/>
      </c>
    </row>
    <row r="771">
      <c r="A771" s="3" t="inlineStr">
        <is>
          <t>XS447141449FR</t>
        </is>
      </c>
      <c r="B771" t="n">
        <v>0.27</v>
      </c>
      <c r="C771">
        <f>ROUNDUP(B771,1)</f>
        <v/>
      </c>
    </row>
    <row r="772">
      <c r="A772" s="3" t="inlineStr">
        <is>
          <t>XS447142356FR</t>
        </is>
      </c>
      <c r="B772" t="n">
        <v>0.02</v>
      </c>
      <c r="C772">
        <f>ROUNDUP(B772,1)</f>
        <v/>
      </c>
    </row>
    <row r="773">
      <c r="A773" s="3" t="inlineStr">
        <is>
          <t>XS447142679FR</t>
        </is>
      </c>
      <c r="B773" t="n">
        <v>0.07000000000000001</v>
      </c>
      <c r="C773">
        <f>ROUNDUP(B773,1)</f>
        <v/>
      </c>
    </row>
    <row r="774">
      <c r="A774" s="3" t="inlineStr">
        <is>
          <t>XS447143365FR</t>
        </is>
      </c>
      <c r="B774" t="n">
        <v>0.26</v>
      </c>
      <c r="C774">
        <f>ROUNDUP(B774,1)</f>
        <v/>
      </c>
    </row>
    <row r="775">
      <c r="A775" s="3" t="inlineStr">
        <is>
          <t>XS447284270FR</t>
        </is>
      </c>
      <c r="B775" t="n">
        <v>0.12</v>
      </c>
      <c r="C775">
        <f>ROUNDUP(B775,1)</f>
        <v/>
      </c>
    </row>
    <row r="776">
      <c r="A776" s="3" t="inlineStr">
        <is>
          <t>XS447290686FR</t>
        </is>
      </c>
      <c r="B776" t="n">
        <v>0.17</v>
      </c>
      <c r="C776">
        <f>ROUNDUP(B776,1)</f>
        <v/>
      </c>
    </row>
    <row r="777">
      <c r="A777" s="3" t="inlineStr">
        <is>
          <t>XS447291222FR</t>
        </is>
      </c>
      <c r="B777" t="n">
        <v>0.17</v>
      </c>
      <c r="C777">
        <f>ROUNDUP(B777,1)</f>
        <v/>
      </c>
    </row>
    <row r="778">
      <c r="A778" s="3" t="inlineStr">
        <is>
          <t>XS447291911FR</t>
        </is>
      </c>
      <c r="B778" t="n">
        <v>2.335</v>
      </c>
      <c r="C778">
        <f>ROUNDUP(B778,1)</f>
        <v/>
      </c>
    </row>
    <row r="779">
      <c r="A779" s="3" t="inlineStr">
        <is>
          <t>XS447293197FR</t>
        </is>
      </c>
      <c r="B779" t="n">
        <v>4.678</v>
      </c>
      <c r="C779">
        <f>ROUNDUP(B779,1)</f>
        <v/>
      </c>
    </row>
    <row r="780">
      <c r="A780" s="3" t="inlineStr">
        <is>
          <t>XS447337573FR</t>
        </is>
      </c>
      <c r="B780" t="n">
        <v>4.532</v>
      </c>
      <c r="C780">
        <f>ROUNDUP(B780,1)</f>
        <v/>
      </c>
    </row>
    <row r="781">
      <c r="A781" s="3" t="inlineStr">
        <is>
          <t>XT256909132TS</t>
        </is>
      </c>
      <c r="B781" t="n">
        <v>0.65</v>
      </c>
      <c r="C781">
        <f>ROUNDUP(B781,1)</f>
        <v/>
      </c>
    </row>
    <row r="782">
      <c r="A782" s="3" t="inlineStr">
        <is>
          <t>XT257571337TS</t>
        </is>
      </c>
      <c r="B782" t="n">
        <v>1.5</v>
      </c>
      <c r="C782">
        <f>ROUNDUP(B782,1)</f>
        <v/>
      </c>
    </row>
    <row r="783">
      <c r="A783" s="3" t="inlineStr">
        <is>
          <t>XT257629880TS</t>
        </is>
      </c>
      <c r="B783" t="n">
        <v>0.2</v>
      </c>
      <c r="C783">
        <f>ROUNDUP(B783,1)</f>
        <v/>
      </c>
    </row>
    <row r="784">
      <c r="A784" s="3" t="inlineStr">
        <is>
          <t>XT257673398TS</t>
        </is>
      </c>
      <c r="B784" t="n">
        <v>0.8</v>
      </c>
      <c r="C784">
        <f>ROUNDUP(B784,1)</f>
        <v/>
      </c>
    </row>
    <row r="785">
      <c r="A785" s="3" t="inlineStr">
        <is>
          <t>XT257681947TS</t>
        </is>
      </c>
      <c r="B785" t="n">
        <v>0.22</v>
      </c>
      <c r="C785">
        <f>ROUNDUP(B785,1)</f>
        <v/>
      </c>
    </row>
    <row r="786">
      <c r="A786" s="3" t="inlineStr">
        <is>
          <t>XT257705175TS</t>
        </is>
      </c>
      <c r="B786" t="n">
        <v>0.8</v>
      </c>
      <c r="C786">
        <f>ROUNDUP(B786,1)</f>
        <v/>
      </c>
    </row>
    <row r="787">
      <c r="A787" s="3" t="inlineStr">
        <is>
          <t>XT257708477TS</t>
        </is>
      </c>
      <c r="B787" t="n">
        <v>0.18</v>
      </c>
      <c r="C787">
        <f>ROUNDUP(B787,1)</f>
        <v/>
      </c>
    </row>
    <row r="788">
      <c r="A788" s="3" t="inlineStr">
        <is>
          <t>XT257719979TS</t>
        </is>
      </c>
      <c r="B788" t="n">
        <v>0.44</v>
      </c>
      <c r="C788">
        <f>ROUNDUP(B788,1)</f>
        <v/>
      </c>
    </row>
    <row r="789">
      <c r="A789" s="3" t="inlineStr">
        <is>
          <t>XT257720597TS</t>
        </is>
      </c>
      <c r="B789" t="n">
        <v>0.85</v>
      </c>
      <c r="C789">
        <f>ROUNDUP(B789,1)</f>
        <v/>
      </c>
    </row>
    <row r="790">
      <c r="A790" s="3" t="inlineStr">
        <is>
          <t>XT257734485TS</t>
        </is>
      </c>
      <c r="B790" t="n">
        <v>0.26</v>
      </c>
      <c r="C790">
        <f>ROUNDUP(B790,1)</f>
        <v/>
      </c>
    </row>
    <row r="791">
      <c r="A791" s="3" t="inlineStr">
        <is>
          <t>XT257739664TS</t>
        </is>
      </c>
      <c r="B791" t="n">
        <v>1.58</v>
      </c>
      <c r="C791">
        <f>ROUNDUP(B791,1)</f>
        <v/>
      </c>
    </row>
    <row r="792">
      <c r="A792" s="3" t="inlineStr">
        <is>
          <t>XT257749556TS</t>
        </is>
      </c>
      <c r="B792" t="n">
        <v>1.55</v>
      </c>
      <c r="C792">
        <f>ROUNDUP(B792,1)</f>
        <v/>
      </c>
    </row>
    <row r="793">
      <c r="A793" s="3" t="inlineStr">
        <is>
          <t>XT257750302TS</t>
        </is>
      </c>
      <c r="B793" t="n">
        <v>0.22</v>
      </c>
      <c r="C793">
        <f>ROUNDUP(B793,1)</f>
        <v/>
      </c>
    </row>
    <row r="794">
      <c r="A794" s="3" t="inlineStr">
        <is>
          <t>XT257750903TS</t>
        </is>
      </c>
      <c r="B794" t="n">
        <v>0.35</v>
      </c>
      <c r="C794">
        <f>ROUNDUP(B794,1)</f>
        <v/>
      </c>
    </row>
    <row r="795">
      <c r="A795" s="3" t="inlineStr">
        <is>
          <t>XT257758907TS</t>
        </is>
      </c>
      <c r="B795" t="n">
        <v>0.25</v>
      </c>
      <c r="C795">
        <f>ROUNDUP(B795,1)</f>
        <v/>
      </c>
    </row>
    <row r="796">
      <c r="A796" s="3" t="inlineStr">
        <is>
          <t>XT257763765TS</t>
        </is>
      </c>
      <c r="B796" t="n">
        <v>0.7</v>
      </c>
      <c r="C796">
        <f>ROUNDUP(B796,1)</f>
        <v/>
      </c>
    </row>
    <row r="797">
      <c r="A797" s="3" t="inlineStr">
        <is>
          <t>XT257767170TS</t>
        </is>
      </c>
      <c r="B797" t="n">
        <v>0.51</v>
      </c>
      <c r="C797">
        <f>ROUNDUP(B797,1)</f>
        <v/>
      </c>
    </row>
    <row r="798">
      <c r="A798" s="3" t="inlineStr">
        <is>
          <t>XT257769666TS</t>
        </is>
      </c>
      <c r="B798" t="n">
        <v>0.22</v>
      </c>
      <c r="C798">
        <f>ROUNDUP(B798,1)</f>
        <v/>
      </c>
    </row>
    <row r="799">
      <c r="A799" s="3" t="inlineStr">
        <is>
          <t>XT257778606TS</t>
        </is>
      </c>
      <c r="B799" t="n">
        <v>0.22</v>
      </c>
      <c r="C799">
        <f>ROUNDUP(B799,1)</f>
        <v/>
      </c>
    </row>
    <row r="800">
      <c r="A800" s="3" t="inlineStr">
        <is>
          <t>XT257778795TS</t>
        </is>
      </c>
      <c r="B800" t="n">
        <v>0.4</v>
      </c>
      <c r="C800">
        <f>ROUNDUP(B800,1)</f>
        <v/>
      </c>
    </row>
    <row r="801">
      <c r="A801" s="3" t="inlineStr">
        <is>
          <t>XT257787188TS</t>
        </is>
      </c>
      <c r="B801" t="n">
        <v>0.4</v>
      </c>
      <c r="C801">
        <f>ROUNDUP(B801,1)</f>
        <v/>
      </c>
    </row>
    <row r="802">
      <c r="A802" s="3" t="inlineStr">
        <is>
          <t>XT257789325TS</t>
        </is>
      </c>
      <c r="B802" t="n">
        <v>0.15</v>
      </c>
      <c r="C802">
        <f>ROUNDUP(B802,1)</f>
        <v/>
      </c>
    </row>
    <row r="803">
      <c r="A803" s="3" t="inlineStr">
        <is>
          <t>XT257792231TS</t>
        </is>
      </c>
      <c r="B803" t="n">
        <v>0.71</v>
      </c>
      <c r="C803">
        <f>ROUNDUP(B803,1)</f>
        <v/>
      </c>
    </row>
    <row r="804">
      <c r="A804" s="3" t="inlineStr">
        <is>
          <t>XT257797525TS</t>
        </is>
      </c>
      <c r="B804" t="n">
        <v>0.27</v>
      </c>
      <c r="C804">
        <f>ROUNDUP(B804,1)</f>
        <v/>
      </c>
    </row>
    <row r="805">
      <c r="A805" s="3" t="inlineStr">
        <is>
          <t>XT257798910TS</t>
        </is>
      </c>
      <c r="B805" t="n">
        <v>0.17</v>
      </c>
      <c r="C805">
        <f>ROUNDUP(B805,1)</f>
        <v/>
      </c>
    </row>
    <row r="806">
      <c r="A806" s="3" t="inlineStr">
        <is>
          <t>XT257803447TS</t>
        </is>
      </c>
      <c r="B806" t="n">
        <v>0.2</v>
      </c>
      <c r="C806">
        <f>ROUNDUP(B806,1)</f>
        <v/>
      </c>
    </row>
    <row r="807">
      <c r="A807" s="3" t="inlineStr">
        <is>
          <t>XT257805814TS</t>
        </is>
      </c>
      <c r="B807" t="n">
        <v>0.25</v>
      </c>
      <c r="C807">
        <f>ROUNDUP(B807,1)</f>
        <v/>
      </c>
    </row>
    <row r="808">
      <c r="A808" s="3" t="inlineStr">
        <is>
          <t>XT257810981TS</t>
        </is>
      </c>
      <c r="B808" t="n">
        <v>0.75</v>
      </c>
      <c r="C808">
        <f>ROUNDUP(B808,1)</f>
        <v/>
      </c>
    </row>
    <row r="809">
      <c r="A809" s="3" t="inlineStr">
        <is>
          <t>XT257813387TS</t>
        </is>
      </c>
      <c r="B809" t="n">
        <v>0.22</v>
      </c>
      <c r="C809">
        <f>ROUNDUP(B809,1)</f>
        <v/>
      </c>
    </row>
    <row r="810">
      <c r="A810" s="3" t="inlineStr">
        <is>
          <t>XT257815269TS</t>
        </is>
      </c>
      <c r="B810" t="n">
        <v>0.05</v>
      </c>
      <c r="C810">
        <f>ROUNDUP(B810,1)</f>
        <v/>
      </c>
    </row>
    <row r="811">
      <c r="A811" s="3" t="inlineStr">
        <is>
          <t>XT257816940TS</t>
        </is>
      </c>
      <c r="B811" t="n">
        <v>0.22</v>
      </c>
      <c r="C811">
        <f>ROUNDUP(B811,1)</f>
        <v/>
      </c>
    </row>
    <row r="812">
      <c r="A812" s="3" t="inlineStr">
        <is>
          <t>XT257826893TS</t>
        </is>
      </c>
      <c r="B812" t="n">
        <v>0.11</v>
      </c>
      <c r="C812">
        <f>ROUNDUP(B812,1)</f>
        <v/>
      </c>
    </row>
    <row r="813">
      <c r="A813" s="3" t="inlineStr">
        <is>
          <t>XT257830717TS</t>
        </is>
      </c>
      <c r="B813" t="n">
        <v>1.4</v>
      </c>
      <c r="C813">
        <f>ROUNDUP(B813,1)</f>
        <v/>
      </c>
    </row>
    <row r="814">
      <c r="A814" s="3" t="inlineStr">
        <is>
          <t>XT257854449TS</t>
        </is>
      </c>
      <c r="B814" t="n">
        <v>0.1</v>
      </c>
      <c r="C814">
        <f>ROUNDUP(B814,1)</f>
        <v/>
      </c>
    </row>
    <row r="815">
      <c r="A815" s="3" t="inlineStr">
        <is>
          <t>XT257854727TS</t>
        </is>
      </c>
      <c r="B815" t="n">
        <v>0.44</v>
      </c>
      <c r="C815">
        <f>ROUNDUP(B815,1)</f>
        <v/>
      </c>
    </row>
    <row r="816">
      <c r="A816" s="3" t="inlineStr">
        <is>
          <t>XT257855299TS</t>
        </is>
      </c>
      <c r="B816" t="n">
        <v>1.1</v>
      </c>
      <c r="C816">
        <f>ROUNDUP(B816,1)</f>
        <v/>
      </c>
    </row>
    <row r="817">
      <c r="A817" s="3" t="inlineStr">
        <is>
          <t>XT257861609TS</t>
        </is>
      </c>
      <c r="B817" t="n">
        <v>2.15</v>
      </c>
      <c r="C817">
        <f>ROUNDUP(B817,1)</f>
        <v/>
      </c>
    </row>
    <row r="818">
      <c r="A818" s="3" t="inlineStr">
        <is>
          <t>XT257869179TS</t>
        </is>
      </c>
      <c r="B818" t="n">
        <v>0.7</v>
      </c>
      <c r="C818">
        <f>ROUNDUP(B818,1)</f>
        <v/>
      </c>
    </row>
    <row r="819">
      <c r="A819" s="3" t="inlineStr">
        <is>
          <t>XT257877475TS</t>
        </is>
      </c>
      <c r="B819" t="n">
        <v>0.17</v>
      </c>
      <c r="C819">
        <f>ROUNDUP(B819,1)</f>
        <v/>
      </c>
    </row>
    <row r="820">
      <c r="A820" s="3" t="inlineStr">
        <is>
          <t>XT257881427TS</t>
        </is>
      </c>
      <c r="B820" t="n">
        <v>0.7</v>
      </c>
      <c r="C820">
        <f>ROUNDUP(B820,1)</f>
        <v/>
      </c>
    </row>
    <row r="821">
      <c r="A821" s="3" t="inlineStr">
        <is>
          <t>XT257881775TS</t>
        </is>
      </c>
      <c r="B821" t="n">
        <v>0.64</v>
      </c>
      <c r="C821">
        <f>ROUNDUP(B821,1)</f>
        <v/>
      </c>
    </row>
    <row r="822">
      <c r="A822" s="3" t="inlineStr">
        <is>
          <t>XT257887518TS</t>
        </is>
      </c>
      <c r="B822" t="n">
        <v>1.2</v>
      </c>
      <c r="C822">
        <f>ROUNDUP(B822,1)</f>
        <v/>
      </c>
    </row>
    <row r="823">
      <c r="A823" s="3" t="inlineStr">
        <is>
          <t>XT257901427TS</t>
        </is>
      </c>
      <c r="B823" t="n">
        <v>0.28</v>
      </c>
      <c r="C823">
        <f>ROUNDUP(B823,1)</f>
        <v/>
      </c>
    </row>
    <row r="824">
      <c r="A824" s="3" t="inlineStr">
        <is>
          <t>XT257906013TS</t>
        </is>
      </c>
      <c r="B824" t="n">
        <v>0.7</v>
      </c>
      <c r="C824">
        <f>ROUNDUP(B824,1)</f>
        <v/>
      </c>
    </row>
    <row r="825">
      <c r="A825" s="3" t="inlineStr">
        <is>
          <t>XT257921188TS</t>
        </is>
      </c>
      <c r="B825" t="n">
        <v>0.18</v>
      </c>
      <c r="C825">
        <f>ROUNDUP(B825,1)</f>
        <v/>
      </c>
    </row>
    <row r="826">
      <c r="A826" s="3" t="inlineStr">
        <is>
          <t>XT257923541TS</t>
        </is>
      </c>
      <c r="B826" t="n">
        <v>0.47</v>
      </c>
      <c r="C826">
        <f>ROUNDUP(B826,1)</f>
        <v/>
      </c>
    </row>
    <row r="827">
      <c r="A827" s="3" t="inlineStr">
        <is>
          <t>XT257925159TS</t>
        </is>
      </c>
      <c r="B827" t="n">
        <v>0.44</v>
      </c>
      <c r="C827">
        <f>ROUNDUP(B827,1)</f>
        <v/>
      </c>
    </row>
    <row r="828">
      <c r="A828" s="3" t="inlineStr">
        <is>
          <t>XT257935947TS</t>
        </is>
      </c>
      <c r="B828" t="n">
        <v>0.8</v>
      </c>
      <c r="C828">
        <f>ROUNDUP(B828,1)</f>
        <v/>
      </c>
    </row>
    <row r="829">
      <c r="A829" s="3" t="inlineStr">
        <is>
          <t>XT257951777TS</t>
        </is>
      </c>
      <c r="B829" t="n">
        <v>0.37</v>
      </c>
      <c r="C829">
        <f>ROUNDUP(B829,1)</f>
        <v/>
      </c>
    </row>
    <row r="830">
      <c r="A830" s="3" t="inlineStr">
        <is>
          <t>XT257954570TS</t>
        </is>
      </c>
      <c r="B830" t="n">
        <v>0.34</v>
      </c>
      <c r="C830">
        <f>ROUNDUP(B830,1)</f>
        <v/>
      </c>
    </row>
    <row r="831">
      <c r="A831" s="3" t="inlineStr">
        <is>
          <t>XT257958554TS</t>
        </is>
      </c>
      <c r="B831" t="n">
        <v>0.6</v>
      </c>
      <c r="C831">
        <f>ROUNDUP(B831,1)</f>
        <v/>
      </c>
    </row>
    <row r="832">
      <c r="A832" s="3" t="inlineStr">
        <is>
          <t>XT257964427TS</t>
        </is>
      </c>
      <c r="B832" t="n">
        <v>0.25</v>
      </c>
      <c r="C832">
        <f>ROUNDUP(B832,1)</f>
        <v/>
      </c>
    </row>
    <row r="833">
      <c r="A833" s="3" t="inlineStr">
        <is>
          <t>XT257970691TS</t>
        </is>
      </c>
      <c r="B833" t="n">
        <v>0.5600000000000001</v>
      </c>
      <c r="C833">
        <f>ROUNDUP(B833,1)</f>
        <v/>
      </c>
    </row>
    <row r="834">
      <c r="A834" s="3" t="inlineStr">
        <is>
          <t>XT257972278TS</t>
        </is>
      </c>
      <c r="B834" t="n">
        <v>0.3</v>
      </c>
      <c r="C834">
        <f>ROUNDUP(B834,1)</f>
        <v/>
      </c>
    </row>
    <row r="835">
      <c r="A835" s="3" t="inlineStr">
        <is>
          <t>XT257975416TS</t>
        </is>
      </c>
      <c r="B835" t="n">
        <v>0.15</v>
      </c>
      <c r="C835">
        <f>ROUNDUP(B835,1)</f>
        <v/>
      </c>
    </row>
    <row r="836">
      <c r="A836" s="3" t="inlineStr">
        <is>
          <t>XT257982920TS</t>
        </is>
      </c>
      <c r="B836" t="n">
        <v>0.27</v>
      </c>
      <c r="C836">
        <f>ROUNDUP(B836,1)</f>
        <v/>
      </c>
    </row>
    <row r="837">
      <c r="A837" s="3" t="inlineStr">
        <is>
          <t>XT257988383TS</t>
        </is>
      </c>
      <c r="B837" t="n">
        <v>0.2</v>
      </c>
      <c r="C837">
        <f>ROUNDUP(B837,1)</f>
        <v/>
      </c>
    </row>
    <row r="838">
      <c r="A838" s="3" t="inlineStr">
        <is>
          <t>XT258001478TS</t>
        </is>
      </c>
      <c r="B838" t="n">
        <v>0.42</v>
      </c>
      <c r="C838">
        <f>ROUNDUP(B838,1)</f>
        <v/>
      </c>
    </row>
    <row r="839">
      <c r="A839" s="3" t="inlineStr">
        <is>
          <t>XT258006679TS</t>
        </is>
      </c>
      <c r="B839" t="n">
        <v>0.22</v>
      </c>
      <c r="C839">
        <f>ROUNDUP(B839,1)</f>
        <v/>
      </c>
    </row>
    <row r="840">
      <c r="A840" s="3" t="inlineStr">
        <is>
          <t>XT258009026TS</t>
        </is>
      </c>
      <c r="B840" t="n">
        <v>0.35</v>
      </c>
      <c r="C840">
        <f>ROUNDUP(B840,1)</f>
        <v/>
      </c>
    </row>
    <row r="841">
      <c r="A841" s="3" t="inlineStr">
        <is>
          <t>XT258009057TS</t>
        </is>
      </c>
      <c r="B841" t="n">
        <v>0.6</v>
      </c>
      <c r="C841">
        <f>ROUNDUP(B841,1)</f>
        <v/>
      </c>
    </row>
    <row r="842">
      <c r="A842" s="3" t="inlineStr">
        <is>
          <t>XT258015375TS</t>
        </is>
      </c>
      <c r="B842" t="n">
        <v>0.4</v>
      </c>
      <c r="C842">
        <f>ROUNDUP(B842,1)</f>
        <v/>
      </c>
    </row>
    <row r="843">
      <c r="A843" s="3" t="inlineStr">
        <is>
          <t>XT258018717TS</t>
        </is>
      </c>
      <c r="B843" t="n">
        <v>0.29</v>
      </c>
      <c r="C843">
        <f>ROUNDUP(B843,1)</f>
        <v/>
      </c>
    </row>
    <row r="844">
      <c r="A844" s="3" t="inlineStr">
        <is>
          <t>XT258030973TS</t>
        </is>
      </c>
      <c r="B844" t="n">
        <v>0.05</v>
      </c>
      <c r="C844">
        <f>ROUNDUP(B844,1)</f>
        <v/>
      </c>
    </row>
    <row r="845">
      <c r="A845" s="3" t="inlineStr">
        <is>
          <t>XT258033688TS</t>
        </is>
      </c>
      <c r="B845" t="n">
        <v>0.19</v>
      </c>
      <c r="C845">
        <f>ROUNDUP(B845,1)</f>
        <v/>
      </c>
    </row>
    <row r="846">
      <c r="A846" s="3" t="inlineStr">
        <is>
          <t>XT258043305TS</t>
        </is>
      </c>
      <c r="B846" t="n">
        <v>0.48</v>
      </c>
      <c r="C846">
        <f>ROUNDUP(B846,1)</f>
        <v/>
      </c>
    </row>
    <row r="847">
      <c r="A847" s="3" t="inlineStr">
        <is>
          <t>XT258048603TS</t>
        </is>
      </c>
      <c r="B847" t="n">
        <v>0.05</v>
      </c>
      <c r="C847">
        <f>ROUNDUP(B847,1)</f>
        <v/>
      </c>
    </row>
    <row r="848">
      <c r="A848" s="3" t="inlineStr">
        <is>
          <t>XT258057450TS</t>
        </is>
      </c>
      <c r="B848" t="n">
        <v>0.25</v>
      </c>
      <c r="C848">
        <f>ROUNDUP(B848,1)</f>
        <v/>
      </c>
    </row>
    <row r="849">
      <c r="A849" s="3" t="inlineStr">
        <is>
          <t>XT258058490TS</t>
        </is>
      </c>
      <c r="B849" t="n">
        <v>0.35</v>
      </c>
      <c r="C849">
        <f>ROUNDUP(B849,1)</f>
        <v/>
      </c>
    </row>
    <row r="850">
      <c r="A850" s="3" t="inlineStr">
        <is>
          <t>XT258058778TS</t>
        </is>
      </c>
      <c r="B850" t="n">
        <v>0.31</v>
      </c>
      <c r="C850">
        <f>ROUNDUP(B850,1)</f>
        <v/>
      </c>
    </row>
    <row r="851">
      <c r="A851" s="3" t="inlineStr">
        <is>
          <t>XT258071068TS</t>
        </is>
      </c>
      <c r="B851" t="n">
        <v>0.8</v>
      </c>
      <c r="C851">
        <f>ROUNDUP(B851,1)</f>
        <v/>
      </c>
    </row>
    <row r="852">
      <c r="A852" s="3" t="inlineStr">
        <is>
          <t>XT258071496TS</t>
        </is>
      </c>
      <c r="B852" t="n">
        <v>0.17</v>
      </c>
      <c r="C852">
        <f>ROUNDUP(B852,1)</f>
        <v/>
      </c>
    </row>
    <row r="853">
      <c r="A853" s="3" t="inlineStr">
        <is>
          <t>XT258071726TS</t>
        </is>
      </c>
      <c r="B853" t="n">
        <v>0.3</v>
      </c>
      <c r="C853">
        <f>ROUNDUP(B853,1)</f>
        <v/>
      </c>
    </row>
    <row r="854">
      <c r="A854" s="3" t="inlineStr">
        <is>
          <t>XT258074991TS</t>
        </is>
      </c>
      <c r="B854" t="n">
        <v>0.31</v>
      </c>
      <c r="C854">
        <f>ROUNDUP(B854,1)</f>
        <v/>
      </c>
    </row>
    <row r="855">
      <c r="A855" s="3" t="inlineStr">
        <is>
          <t>XT258078106TS</t>
        </is>
      </c>
      <c r="B855" t="n">
        <v>1.5</v>
      </c>
      <c r="C855">
        <f>ROUNDUP(B855,1)</f>
        <v/>
      </c>
    </row>
    <row r="856">
      <c r="A856" s="3" t="inlineStr">
        <is>
          <t>XT258078874TS</t>
        </is>
      </c>
      <c r="B856" t="n">
        <v>0.39</v>
      </c>
      <c r="C856">
        <f>ROUNDUP(B856,1)</f>
        <v/>
      </c>
    </row>
    <row r="857">
      <c r="A857" s="3" t="inlineStr">
        <is>
          <t>XT258081649TS</t>
        </is>
      </c>
      <c r="B857" t="n">
        <v>0.97</v>
      </c>
      <c r="C857">
        <f>ROUNDUP(B857,1)</f>
        <v/>
      </c>
    </row>
    <row r="858">
      <c r="A858" s="3" t="inlineStr">
        <is>
          <t>XT258083110TS</t>
        </is>
      </c>
      <c r="B858" t="n">
        <v>0.7</v>
      </c>
      <c r="C858">
        <f>ROUNDUP(B858,1)</f>
        <v/>
      </c>
    </row>
    <row r="859">
      <c r="A859" s="3" t="inlineStr">
        <is>
          <t>XT258089188TS</t>
        </is>
      </c>
      <c r="B859" t="n">
        <v>0.35</v>
      </c>
      <c r="C859">
        <f>ROUNDUP(B859,1)</f>
        <v/>
      </c>
    </row>
    <row r="860">
      <c r="A860" s="3" t="inlineStr">
        <is>
          <t>XT258096952TS</t>
        </is>
      </c>
      <c r="B860" t="n">
        <v>0.4</v>
      </c>
      <c r="C860">
        <f>ROUNDUP(B860,1)</f>
        <v/>
      </c>
    </row>
    <row r="861">
      <c r="A861" s="3" t="inlineStr">
        <is>
          <t>XT258111093TS</t>
        </is>
      </c>
      <c r="B861" t="n">
        <v>1.19</v>
      </c>
      <c r="C861">
        <f>ROUNDUP(B861,1)</f>
        <v/>
      </c>
    </row>
    <row r="862">
      <c r="A862" s="3" t="inlineStr">
        <is>
          <t>XT258129559TS</t>
        </is>
      </c>
      <c r="B862" t="n">
        <v>0.64</v>
      </c>
      <c r="C862">
        <f>ROUNDUP(B862,1)</f>
        <v/>
      </c>
    </row>
    <row r="863">
      <c r="A863" s="3" t="inlineStr">
        <is>
          <t>XT258130702TS</t>
        </is>
      </c>
      <c r="B863" t="n">
        <v>0.85</v>
      </c>
      <c r="C863">
        <f>ROUNDUP(B863,1)</f>
        <v/>
      </c>
    </row>
    <row r="864">
      <c r="A864" s="3" t="inlineStr">
        <is>
          <t>XT258136435TS</t>
        </is>
      </c>
      <c r="B864" t="n">
        <v>0.13</v>
      </c>
      <c r="C864">
        <f>ROUNDUP(B864,1)</f>
        <v/>
      </c>
    </row>
    <row r="865">
      <c r="A865" s="3" t="inlineStr">
        <is>
          <t>XT258137060TS</t>
        </is>
      </c>
      <c r="B865" t="n">
        <v>0.3</v>
      </c>
      <c r="C865">
        <f>ROUNDUP(B865,1)</f>
        <v/>
      </c>
    </row>
    <row r="866">
      <c r="A866" s="3" t="inlineStr">
        <is>
          <t>XT258137541TS</t>
        </is>
      </c>
      <c r="B866" t="n">
        <v>0.65</v>
      </c>
      <c r="C866">
        <f>ROUNDUP(B866,1)</f>
        <v/>
      </c>
    </row>
    <row r="867">
      <c r="A867" s="3" t="inlineStr">
        <is>
          <t>XT258146089TS</t>
        </is>
      </c>
      <c r="B867" t="n">
        <v>0.23</v>
      </c>
      <c r="C867">
        <f>ROUNDUP(B867,1)</f>
        <v/>
      </c>
    </row>
    <row r="868">
      <c r="A868" s="3" t="inlineStr">
        <is>
          <t>XT258146150TS</t>
        </is>
      </c>
      <c r="B868" t="n">
        <v>0.95</v>
      </c>
      <c r="C868">
        <f>ROUNDUP(B868,1)</f>
        <v/>
      </c>
    </row>
    <row r="869">
      <c r="A869" s="3" t="inlineStr">
        <is>
          <t>XT258148822TS</t>
        </is>
      </c>
      <c r="B869" t="n">
        <v>0.27</v>
      </c>
      <c r="C869">
        <f>ROUNDUP(B869,1)</f>
        <v/>
      </c>
    </row>
    <row r="870">
      <c r="A870" s="3" t="inlineStr">
        <is>
          <t>XT258150300TS</t>
        </is>
      </c>
      <c r="B870" t="n">
        <v>0.19</v>
      </c>
      <c r="C870">
        <f>ROUNDUP(B870,1)</f>
        <v/>
      </c>
    </row>
    <row r="871">
      <c r="A871" s="3" t="inlineStr">
        <is>
          <t>XT258157625TS</t>
        </is>
      </c>
      <c r="B871" t="n">
        <v>0.31</v>
      </c>
      <c r="C871">
        <f>ROUNDUP(B871,1)</f>
        <v/>
      </c>
    </row>
    <row r="872">
      <c r="A872" s="3" t="inlineStr">
        <is>
          <t>XT258163008TS</t>
        </is>
      </c>
      <c r="B872" t="n">
        <v>0.28</v>
      </c>
      <c r="C872">
        <f>ROUNDUP(B872,1)</f>
        <v/>
      </c>
    </row>
    <row r="873">
      <c r="A873" s="3" t="inlineStr">
        <is>
          <t>XT258168314TS</t>
        </is>
      </c>
      <c r="B873" t="n">
        <v>0.2</v>
      </c>
      <c r="C873">
        <f>ROUNDUP(B873,1)</f>
        <v/>
      </c>
    </row>
    <row r="874">
      <c r="A874" s="3" t="inlineStr">
        <is>
          <t>XT258171830TS</t>
        </is>
      </c>
      <c r="B874" t="n">
        <v>0.31</v>
      </c>
      <c r="C874">
        <f>ROUNDUP(B874,1)</f>
        <v/>
      </c>
    </row>
    <row r="875">
      <c r="A875" s="3" t="inlineStr">
        <is>
          <t>XT258172217TS</t>
        </is>
      </c>
      <c r="B875" t="n">
        <v>0.19</v>
      </c>
      <c r="C875">
        <f>ROUNDUP(B875,1)</f>
        <v/>
      </c>
    </row>
    <row r="876">
      <c r="A876" s="3" t="inlineStr">
        <is>
          <t>XT258176355TS</t>
        </is>
      </c>
      <c r="B876" t="n">
        <v>0.04</v>
      </c>
      <c r="C876">
        <f>ROUNDUP(B876,1)</f>
        <v/>
      </c>
    </row>
    <row r="877">
      <c r="A877" s="3" t="inlineStr">
        <is>
          <t>XT258177355TS</t>
        </is>
      </c>
      <c r="B877" t="n">
        <v>0.13</v>
      </c>
      <c r="C877">
        <f>ROUNDUP(B877,1)</f>
        <v/>
      </c>
    </row>
    <row r="878">
      <c r="A878" s="3" t="inlineStr">
        <is>
          <t>XT258179422TS</t>
        </is>
      </c>
      <c r="B878" t="n">
        <v>0.14</v>
      </c>
      <c r="C878">
        <f>ROUNDUP(B878,1)</f>
        <v/>
      </c>
    </row>
    <row r="879">
      <c r="A879" s="3" t="inlineStr">
        <is>
          <t>XT258179572TS</t>
        </is>
      </c>
      <c r="B879" t="n">
        <v>0.7</v>
      </c>
      <c r="C879">
        <f>ROUNDUP(B879,1)</f>
        <v/>
      </c>
    </row>
    <row r="880">
      <c r="A880" s="3" t="inlineStr">
        <is>
          <t>XT258180709TS</t>
        </is>
      </c>
      <c r="B880" t="n">
        <v>0.18</v>
      </c>
      <c r="C880">
        <f>ROUNDUP(B880,1)</f>
        <v/>
      </c>
    </row>
    <row r="881">
      <c r="A881" s="3" t="inlineStr">
        <is>
          <t>XT258186732TS</t>
        </is>
      </c>
      <c r="B881" t="n">
        <v>0.7</v>
      </c>
      <c r="C881">
        <f>ROUNDUP(B881,1)</f>
        <v/>
      </c>
    </row>
    <row r="882">
      <c r="A882" s="3" t="inlineStr">
        <is>
          <t>XT258189654TS</t>
        </is>
      </c>
      <c r="B882" t="n">
        <v>0.04</v>
      </c>
      <c r="C882">
        <f>ROUNDUP(B882,1)</f>
        <v/>
      </c>
    </row>
    <row r="883">
      <c r="A883" s="3" t="inlineStr">
        <is>
          <t>XT258190856TS</t>
        </is>
      </c>
      <c r="B883" t="n">
        <v>0.3</v>
      </c>
      <c r="C883">
        <f>ROUNDUP(B883,1)</f>
        <v/>
      </c>
    </row>
    <row r="884">
      <c r="A884" s="3" t="inlineStr">
        <is>
          <t>XT258199325TS</t>
        </is>
      </c>
      <c r="B884" t="n">
        <v>0.95</v>
      </c>
      <c r="C884">
        <f>ROUNDUP(B884,1)</f>
        <v/>
      </c>
    </row>
    <row r="885">
      <c r="A885" s="3" t="inlineStr">
        <is>
          <t>XT258199387TS</t>
        </is>
      </c>
      <c r="B885" t="n">
        <v>0.2</v>
      </c>
      <c r="C885">
        <f>ROUNDUP(B885,1)</f>
        <v/>
      </c>
    </row>
    <row r="886">
      <c r="A886" s="3" t="inlineStr">
        <is>
          <t>XT258204776TS</t>
        </is>
      </c>
      <c r="B886" t="n">
        <v>0.6</v>
      </c>
      <c r="C886">
        <f>ROUNDUP(B886,1)</f>
        <v/>
      </c>
    </row>
    <row r="887">
      <c r="A887" s="3" t="inlineStr">
        <is>
          <t>XT258206406TS</t>
        </is>
      </c>
      <c r="B887" t="n">
        <v>0.21</v>
      </c>
      <c r="C887">
        <f>ROUNDUP(B887,1)</f>
        <v/>
      </c>
    </row>
    <row r="888">
      <c r="A888" s="3" t="inlineStr">
        <is>
          <t>XT258209169TS</t>
        </is>
      </c>
      <c r="B888" t="n">
        <v>0.07000000000000001</v>
      </c>
      <c r="C888">
        <f>ROUNDUP(B888,1)</f>
        <v/>
      </c>
    </row>
    <row r="889">
      <c r="A889" s="3" t="inlineStr">
        <is>
          <t>XT258212392TS</t>
        </is>
      </c>
      <c r="B889" t="n">
        <v>0.1</v>
      </c>
      <c r="C889">
        <f>ROUNDUP(B889,1)</f>
        <v/>
      </c>
    </row>
    <row r="890">
      <c r="A890" s="3" t="inlineStr">
        <is>
          <t>XT258214209TS</t>
        </is>
      </c>
      <c r="B890" t="n">
        <v>0.1</v>
      </c>
      <c r="C890">
        <f>ROUNDUP(B890,1)</f>
        <v/>
      </c>
    </row>
    <row r="891">
      <c r="A891" s="3" t="inlineStr">
        <is>
          <t>XT258216690TS</t>
        </is>
      </c>
      <c r="B891" t="n">
        <v>0.36</v>
      </c>
      <c r="C891">
        <f>ROUNDUP(B891,1)</f>
        <v/>
      </c>
    </row>
    <row r="892">
      <c r="A892" s="3" t="inlineStr">
        <is>
          <t>XT258220120TS</t>
        </is>
      </c>
      <c r="B892" t="n">
        <v>0.24</v>
      </c>
      <c r="C892">
        <f>ROUNDUP(B892,1)</f>
        <v/>
      </c>
    </row>
    <row r="893">
      <c r="A893" s="3" t="inlineStr">
        <is>
          <t>XT258225918TS</t>
        </is>
      </c>
      <c r="B893" t="n">
        <v>0.5</v>
      </c>
      <c r="C893">
        <f>ROUNDUP(B893,1)</f>
        <v/>
      </c>
    </row>
    <row r="894">
      <c r="A894" s="3" t="inlineStr">
        <is>
          <t>XT258227539TS</t>
        </is>
      </c>
      <c r="B894" t="n">
        <v>0.16</v>
      </c>
      <c r="C894">
        <f>ROUNDUP(B894,1)</f>
        <v/>
      </c>
    </row>
    <row r="895">
      <c r="A895" s="3" t="inlineStr">
        <is>
          <t>XT258230073TS</t>
        </is>
      </c>
      <c r="B895" t="n">
        <v>0.05</v>
      </c>
      <c r="C895">
        <f>ROUNDUP(B895,1)</f>
        <v/>
      </c>
    </row>
    <row r="896">
      <c r="A896" s="3" t="inlineStr">
        <is>
          <t>XT258235478TS</t>
        </is>
      </c>
      <c r="B896" t="n">
        <v>0.35</v>
      </c>
      <c r="C896">
        <f>ROUNDUP(B896,1)</f>
        <v/>
      </c>
    </row>
    <row r="897">
      <c r="A897" s="3" t="inlineStr">
        <is>
          <t>XT258236955TS</t>
        </is>
      </c>
      <c r="B897" t="n">
        <v>0.6</v>
      </c>
      <c r="C897">
        <f>ROUNDUP(B897,1)</f>
        <v/>
      </c>
    </row>
    <row r="898">
      <c r="A898" s="3" t="inlineStr">
        <is>
          <t>XT258237006TS</t>
        </is>
      </c>
      <c r="B898" t="n">
        <v>0.22</v>
      </c>
      <c r="C898">
        <f>ROUNDUP(B898,1)</f>
        <v/>
      </c>
    </row>
    <row r="899">
      <c r="A899" s="3" t="inlineStr">
        <is>
          <t>XT258237757TS</t>
        </is>
      </c>
      <c r="B899" t="n">
        <v>0.7</v>
      </c>
      <c r="C899">
        <f>ROUNDUP(B899,1)</f>
        <v/>
      </c>
    </row>
    <row r="900">
      <c r="A900" s="3" t="inlineStr">
        <is>
          <t>XT258243770TS</t>
        </is>
      </c>
      <c r="B900" t="n">
        <v>0.44</v>
      </c>
      <c r="C900">
        <f>ROUNDUP(B900,1)</f>
        <v/>
      </c>
    </row>
    <row r="901">
      <c r="A901" s="3" t="inlineStr">
        <is>
          <t>XT258257014TS</t>
        </is>
      </c>
      <c r="B901" t="n">
        <v>0.18</v>
      </c>
      <c r="C901">
        <f>ROUNDUP(B901,1)</f>
        <v/>
      </c>
    </row>
    <row r="902">
      <c r="A902" s="3" t="inlineStr">
        <is>
          <t>XT258258831TS</t>
        </is>
      </c>
      <c r="B902" t="n">
        <v>0.8</v>
      </c>
      <c r="C902">
        <f>ROUNDUP(B902,1)</f>
        <v/>
      </c>
    </row>
    <row r="903">
      <c r="A903" s="3" t="inlineStr">
        <is>
          <t>XT258262601TS</t>
        </is>
      </c>
      <c r="B903" t="n">
        <v>0.2</v>
      </c>
      <c r="C903">
        <f>ROUNDUP(B903,1)</f>
        <v/>
      </c>
    </row>
    <row r="904">
      <c r="A904" s="3" t="inlineStr">
        <is>
          <t>XT258263289TS</t>
        </is>
      </c>
      <c r="B904" t="n">
        <v>0.23</v>
      </c>
      <c r="C904">
        <f>ROUNDUP(B904,1)</f>
        <v/>
      </c>
    </row>
    <row r="905">
      <c r="A905" s="3" t="inlineStr">
        <is>
          <t>XT258264015TS</t>
        </is>
      </c>
      <c r="B905" t="n">
        <v>0.58</v>
      </c>
      <c r="C905">
        <f>ROUNDUP(B905,1)</f>
        <v/>
      </c>
    </row>
    <row r="906">
      <c r="A906" s="3" t="inlineStr">
        <is>
          <t>XT258266047TS</t>
        </is>
      </c>
      <c r="B906" t="n">
        <v>0.6</v>
      </c>
      <c r="C906">
        <f>ROUNDUP(B906,1)</f>
        <v/>
      </c>
    </row>
    <row r="907">
      <c r="A907" s="3" t="inlineStr">
        <is>
          <t>XT258275485TS</t>
        </is>
      </c>
      <c r="B907" t="n">
        <v>0.44</v>
      </c>
      <c r="C907">
        <f>ROUNDUP(B907,1)</f>
        <v/>
      </c>
    </row>
    <row r="908">
      <c r="A908" s="3" t="inlineStr">
        <is>
          <t>XT258283385TS</t>
        </is>
      </c>
      <c r="B908" t="n">
        <v>0.4</v>
      </c>
      <c r="C908">
        <f>ROUNDUP(B908,1)</f>
        <v/>
      </c>
    </row>
    <row r="909">
      <c r="A909" s="3" t="inlineStr">
        <is>
          <t>XT258298977TS</t>
        </is>
      </c>
      <c r="B909" t="n">
        <v>0.2</v>
      </c>
      <c r="C909">
        <f>ROUNDUP(B909,1)</f>
        <v/>
      </c>
    </row>
    <row r="910">
      <c r="A910" s="3" t="inlineStr">
        <is>
          <t>XT258299005TS</t>
        </is>
      </c>
      <c r="B910" t="n">
        <v>0.19</v>
      </c>
      <c r="C910">
        <f>ROUNDUP(B910,1)</f>
        <v/>
      </c>
    </row>
    <row r="911">
      <c r="A911" s="3" t="inlineStr">
        <is>
          <t>XT258299717TS</t>
        </is>
      </c>
      <c r="B911" t="n">
        <v>0.35</v>
      </c>
      <c r="C911">
        <f>ROUNDUP(B911,1)</f>
        <v/>
      </c>
    </row>
    <row r="912">
      <c r="A912" s="3" t="inlineStr">
        <is>
          <t>XT258300843TS</t>
        </is>
      </c>
      <c r="B912" t="n">
        <v>0.3</v>
      </c>
      <c r="C912">
        <f>ROUNDUP(B912,1)</f>
        <v/>
      </c>
    </row>
    <row r="913">
      <c r="A913" s="3" t="inlineStr">
        <is>
          <t>XT258306863TS</t>
        </is>
      </c>
      <c r="B913" t="n">
        <v>0.1</v>
      </c>
      <c r="C913">
        <f>ROUNDUP(B913,1)</f>
        <v/>
      </c>
    </row>
    <row r="914">
      <c r="A914" s="3" t="inlineStr">
        <is>
          <t>XT258308612TS</t>
        </is>
      </c>
      <c r="B914" t="n">
        <v>0.21</v>
      </c>
      <c r="C914">
        <f>ROUNDUP(B914,1)</f>
        <v/>
      </c>
    </row>
    <row r="915">
      <c r="A915" s="3" t="inlineStr">
        <is>
          <t>XT258310465TS</t>
        </is>
      </c>
      <c r="B915" t="n">
        <v>0.11</v>
      </c>
      <c r="C915">
        <f>ROUNDUP(B915,1)</f>
        <v/>
      </c>
    </row>
    <row r="916">
      <c r="A916" s="3" t="inlineStr">
        <is>
          <t>XT258345592TS</t>
        </is>
      </c>
      <c r="B916" t="n">
        <v>0.6</v>
      </c>
      <c r="C916">
        <f>ROUNDUP(B916,1)</f>
        <v/>
      </c>
    </row>
    <row r="917">
      <c r="A917" s="3" t="inlineStr">
        <is>
          <t>XT258363715TS</t>
        </is>
      </c>
      <c r="B917" t="n">
        <v>0.4</v>
      </c>
      <c r="C917">
        <f>ROUNDUP(B917,1)</f>
        <v/>
      </c>
    </row>
    <row r="918">
      <c r="A918" s="3" t="inlineStr">
        <is>
          <t>XT258368134TS</t>
        </is>
      </c>
      <c r="B918" t="n">
        <v>0.42</v>
      </c>
      <c r="C918">
        <f>ROUNDUP(B918,1)</f>
        <v/>
      </c>
    </row>
    <row r="919">
      <c r="A919" s="3" t="inlineStr">
        <is>
          <t>XT258377330TS</t>
        </is>
      </c>
      <c r="B919" t="n">
        <v>0.74</v>
      </c>
      <c r="C919">
        <f>ROUNDUP(B919,1)</f>
        <v/>
      </c>
    </row>
    <row r="920">
      <c r="A920" s="3" t="inlineStr">
        <is>
          <t>XT258381816TS</t>
        </is>
      </c>
      <c r="B920" t="n">
        <v>0.36</v>
      </c>
      <c r="C920">
        <f>ROUNDUP(B920,1)</f>
        <v/>
      </c>
    </row>
    <row r="921">
      <c r="A921" s="3" t="inlineStr">
        <is>
          <t>XT258399159TS</t>
        </is>
      </c>
      <c r="B921" t="n">
        <v>0.1</v>
      </c>
      <c r="C921">
        <f>ROUNDUP(B921,1)</f>
        <v/>
      </c>
    </row>
    <row r="922">
      <c r="A922" s="3" t="inlineStr">
        <is>
          <t>XT258402927TS</t>
        </is>
      </c>
      <c r="B922" t="n">
        <v>0.64</v>
      </c>
      <c r="C922">
        <f>ROUNDUP(B922,1)</f>
        <v/>
      </c>
    </row>
    <row r="923">
      <c r="A923" s="3" t="inlineStr">
        <is>
          <t>XT258408805TS</t>
        </is>
      </c>
      <c r="B923" t="n">
        <v>0.29</v>
      </c>
      <c r="C923">
        <f>ROUNDUP(B923,1)</f>
        <v/>
      </c>
    </row>
    <row r="924">
      <c r="A924" s="3" t="inlineStr">
        <is>
          <t>XT258410778TS</t>
        </is>
      </c>
      <c r="B924" t="n">
        <v>0.66</v>
      </c>
      <c r="C924">
        <f>ROUNDUP(B924,1)</f>
        <v/>
      </c>
    </row>
    <row r="925">
      <c r="A925" s="3" t="inlineStr">
        <is>
          <t>XT258423839TS</t>
        </is>
      </c>
      <c r="B925" t="n">
        <v>0.55</v>
      </c>
      <c r="C925">
        <f>ROUNDUP(B925,1)</f>
        <v/>
      </c>
    </row>
    <row r="926">
      <c r="A926" s="3" t="inlineStr">
        <is>
          <t>XT258425826TS</t>
        </is>
      </c>
      <c r="B926" t="n">
        <v>0.19</v>
      </c>
      <c r="C926">
        <f>ROUNDUP(B926,1)</f>
        <v/>
      </c>
    </row>
    <row r="927">
      <c r="A927" s="3" t="inlineStr">
        <is>
          <t>XT258427416TS</t>
        </is>
      </c>
      <c r="B927" t="n">
        <v>0.22</v>
      </c>
      <c r="C927">
        <f>ROUNDUP(B927,1)</f>
        <v/>
      </c>
    </row>
    <row r="928">
      <c r="A928" s="3" t="inlineStr">
        <is>
          <t>XT258439502TS</t>
        </is>
      </c>
      <c r="B928" t="n">
        <v>0.24</v>
      </c>
      <c r="C928">
        <f>ROUNDUP(B928,1)</f>
        <v/>
      </c>
    </row>
    <row r="929">
      <c r="A929" s="3" t="inlineStr">
        <is>
          <t>XT258456633TS</t>
        </is>
      </c>
      <c r="B929" t="n">
        <v>0.74</v>
      </c>
      <c r="C929">
        <f>ROUNDUP(B929,1)</f>
        <v/>
      </c>
    </row>
    <row r="930">
      <c r="A930" s="3" t="inlineStr">
        <is>
          <t>XT258464008TS</t>
        </is>
      </c>
      <c r="B930" t="n">
        <v>0.4</v>
      </c>
      <c r="C930">
        <f>ROUNDUP(B930,1)</f>
        <v/>
      </c>
    </row>
    <row r="931">
      <c r="A931" s="3" t="inlineStr">
        <is>
          <t>XT258471030TS</t>
        </is>
      </c>
      <c r="B931" t="n">
        <v>0.2</v>
      </c>
      <c r="C931">
        <f>ROUNDUP(B931,1)</f>
        <v/>
      </c>
    </row>
    <row r="932">
      <c r="A932" s="3" t="inlineStr">
        <is>
          <t>XT258472242TS</t>
        </is>
      </c>
      <c r="B932" t="n">
        <v>0.22</v>
      </c>
      <c r="C932">
        <f>ROUNDUP(B932,1)</f>
        <v/>
      </c>
    </row>
    <row r="933">
      <c r="A933" s="3" t="inlineStr">
        <is>
          <t>XT258482094TS</t>
        </is>
      </c>
      <c r="B933" t="n">
        <v>1.1</v>
      </c>
      <c r="C933">
        <f>ROUNDUP(B933,1)</f>
        <v/>
      </c>
    </row>
    <row r="934">
      <c r="A934" s="3" t="inlineStr">
        <is>
          <t>XT258483846TS</t>
        </is>
      </c>
      <c r="B934" t="n">
        <v>0.17</v>
      </c>
      <c r="C934">
        <f>ROUNDUP(B934,1)</f>
        <v/>
      </c>
    </row>
    <row r="935">
      <c r="A935" s="3" t="inlineStr">
        <is>
          <t>XT258501377TS</t>
        </is>
      </c>
      <c r="B935" t="n">
        <v>0.25</v>
      </c>
      <c r="C935">
        <f>ROUNDUP(B935,1)</f>
        <v/>
      </c>
    </row>
    <row r="936">
      <c r="A936" s="3" t="inlineStr">
        <is>
          <t>XT258507777TS</t>
        </is>
      </c>
      <c r="B936" t="n">
        <v>0.27</v>
      </c>
      <c r="C936">
        <f>ROUNDUP(B936,1)</f>
        <v/>
      </c>
    </row>
    <row r="937">
      <c r="A937" s="3" t="inlineStr">
        <is>
          <t>XT258516133TS</t>
        </is>
      </c>
      <c r="B937" t="n">
        <v>0.33</v>
      </c>
      <c r="C937">
        <f>ROUNDUP(B937,1)</f>
        <v/>
      </c>
    </row>
    <row r="938">
      <c r="A938" s="3" t="inlineStr">
        <is>
          <t>XT258516748TS</t>
        </is>
      </c>
      <c r="B938" t="n">
        <v>0.34</v>
      </c>
      <c r="C938">
        <f>ROUNDUP(B938,1)</f>
        <v/>
      </c>
    </row>
    <row r="939">
      <c r="A939" s="3" t="inlineStr">
        <is>
          <t>XT258529790TS</t>
        </is>
      </c>
      <c r="B939" t="n">
        <v>0.71</v>
      </c>
      <c r="C939">
        <f>ROUNDUP(B939,1)</f>
        <v/>
      </c>
    </row>
    <row r="940">
      <c r="A940" s="3" t="inlineStr">
        <is>
          <t>XT258539046TS</t>
        </is>
      </c>
      <c r="B940" t="n">
        <v>0.54</v>
      </c>
      <c r="C940">
        <f>ROUNDUP(B940,1)</f>
        <v/>
      </c>
    </row>
    <row r="941">
      <c r="A941" s="3" t="inlineStr">
        <is>
          <t>XT258546395TS</t>
        </is>
      </c>
      <c r="B941" t="n">
        <v>0.1</v>
      </c>
      <c r="C941">
        <f>ROUNDUP(B941,1)</f>
        <v/>
      </c>
    </row>
    <row r="942">
      <c r="A942" s="3" t="inlineStr">
        <is>
          <t>XT258552073TS</t>
        </is>
      </c>
      <c r="B942" t="n">
        <v>1.05</v>
      </c>
      <c r="C942">
        <f>ROUNDUP(B942,1)</f>
        <v/>
      </c>
    </row>
    <row r="943">
      <c r="A943" s="3" t="inlineStr">
        <is>
          <t>XT258553215TS</t>
        </is>
      </c>
      <c r="B943" t="n">
        <v>0.7</v>
      </c>
      <c r="C943">
        <f>ROUNDUP(B943,1)</f>
        <v/>
      </c>
    </row>
    <row r="944">
      <c r="A944" s="3" t="inlineStr">
        <is>
          <t>XT258556781TS</t>
        </is>
      </c>
      <c r="B944" t="n">
        <v>1.05</v>
      </c>
      <c r="C944">
        <f>ROUNDUP(B944,1)</f>
        <v/>
      </c>
    </row>
    <row r="945">
      <c r="A945" s="3" t="inlineStr">
        <is>
          <t>XT258564425TS</t>
        </is>
      </c>
      <c r="B945" t="n">
        <v>0.47</v>
      </c>
      <c r="C945">
        <f>ROUNDUP(B945,1)</f>
        <v/>
      </c>
    </row>
    <row r="946">
      <c r="A946" s="3" t="inlineStr">
        <is>
          <t>XT258574493TS</t>
        </is>
      </c>
      <c r="B946" t="n">
        <v>0.19</v>
      </c>
      <c r="C946">
        <f>ROUNDUP(B946,1)</f>
        <v/>
      </c>
    </row>
    <row r="947">
      <c r="A947" s="3" t="inlineStr">
        <is>
          <t>XT258578739TS</t>
        </is>
      </c>
      <c r="B947" t="n">
        <v>0.5</v>
      </c>
      <c r="C947">
        <f>ROUNDUP(B947,1)</f>
        <v/>
      </c>
    </row>
    <row r="948">
      <c r="A948" s="3" t="inlineStr">
        <is>
          <t>XT258586871TS</t>
        </is>
      </c>
      <c r="B948" t="n">
        <v>0.3</v>
      </c>
      <c r="C948">
        <f>ROUNDUP(B948,1)</f>
        <v/>
      </c>
    </row>
    <row r="949">
      <c r="A949" s="3" t="inlineStr">
        <is>
          <t>XT258602702TS</t>
        </is>
      </c>
      <c r="B949" t="n">
        <v>0.42</v>
      </c>
      <c r="C949">
        <f>ROUNDUP(B949,1)</f>
        <v/>
      </c>
    </row>
    <row r="950">
      <c r="A950" s="3" t="inlineStr">
        <is>
          <t>XT258608722TS</t>
        </is>
      </c>
      <c r="B950" t="n">
        <v>0.18</v>
      </c>
      <c r="C950">
        <f>ROUNDUP(B950,1)</f>
        <v/>
      </c>
    </row>
    <row r="951">
      <c r="A951" s="3" t="inlineStr">
        <is>
          <t>XT258613308TS</t>
        </is>
      </c>
      <c r="B951" t="n">
        <v>0.03</v>
      </c>
      <c r="C951">
        <f>ROUNDUP(B951,1)</f>
        <v/>
      </c>
    </row>
    <row r="952">
      <c r="A952" s="3" t="inlineStr">
        <is>
          <t>XT258619645TS</t>
        </is>
      </c>
      <c r="B952" t="n">
        <v>0.22</v>
      </c>
      <c r="C952">
        <f>ROUNDUP(B952,1)</f>
        <v/>
      </c>
    </row>
    <row r="953">
      <c r="A953" s="3" t="inlineStr">
        <is>
          <t>XT258635285TS</t>
        </is>
      </c>
      <c r="B953" t="n">
        <v>0.55</v>
      </c>
      <c r="C953">
        <f>ROUNDUP(B953,1)</f>
        <v/>
      </c>
    </row>
    <row r="954">
      <c r="A954" s="3" t="inlineStr">
        <is>
          <t>XT258637088TS</t>
        </is>
      </c>
      <c r="B954" t="n">
        <v>0.35</v>
      </c>
      <c r="C954">
        <f>ROUNDUP(B954,1)</f>
        <v/>
      </c>
    </row>
    <row r="955">
      <c r="A955" s="3" t="inlineStr">
        <is>
          <t>XT258640498TS</t>
        </is>
      </c>
      <c r="B955" t="n">
        <v>0.04</v>
      </c>
      <c r="C955">
        <f>ROUNDUP(B955,1)</f>
        <v/>
      </c>
    </row>
    <row r="956">
      <c r="A956" s="3" t="inlineStr">
        <is>
          <t>XT258640674TS</t>
        </is>
      </c>
      <c r="B956" t="n">
        <v>0.55</v>
      </c>
      <c r="C956">
        <f>ROUNDUP(B956,1)</f>
        <v/>
      </c>
    </row>
    <row r="957">
      <c r="A957" s="3" t="inlineStr">
        <is>
          <t>XT258653956TS</t>
        </is>
      </c>
      <c r="B957" t="n">
        <v>0.45</v>
      </c>
      <c r="C957">
        <f>ROUNDUP(B957,1)</f>
        <v/>
      </c>
    </row>
    <row r="958">
      <c r="A958" s="3" t="inlineStr">
        <is>
          <t>XT258655648TS</t>
        </is>
      </c>
      <c r="B958" t="n">
        <v>0.7</v>
      </c>
      <c r="C958">
        <f>ROUNDUP(B958,1)</f>
        <v/>
      </c>
    </row>
    <row r="959">
      <c r="A959" s="3" t="inlineStr">
        <is>
          <t>XT258656688TS</t>
        </is>
      </c>
      <c r="B959" t="n">
        <v>0.25</v>
      </c>
      <c r="C959">
        <f>ROUNDUP(B959,1)</f>
        <v/>
      </c>
    </row>
    <row r="960">
      <c r="A960" s="3" t="inlineStr">
        <is>
          <t>XT258662944TS</t>
        </is>
      </c>
      <c r="B960" t="n">
        <v>0.95</v>
      </c>
      <c r="C960">
        <f>ROUNDUP(B960,1)</f>
        <v/>
      </c>
    </row>
    <row r="961">
      <c r="A961" s="3" t="inlineStr">
        <is>
          <t>XT258671637TS</t>
        </is>
      </c>
      <c r="B961" t="n">
        <v>0.2</v>
      </c>
      <c r="C961">
        <f>ROUNDUP(B961,1)</f>
        <v/>
      </c>
    </row>
    <row r="962">
      <c r="A962" s="3" t="inlineStr">
        <is>
          <t>XT258675850TS</t>
        </is>
      </c>
      <c r="B962" t="n">
        <v>0.83</v>
      </c>
      <c r="C962">
        <f>ROUNDUP(B962,1)</f>
        <v/>
      </c>
    </row>
    <row r="963">
      <c r="A963" s="3" t="inlineStr">
        <is>
          <t>XT258676237TS</t>
        </is>
      </c>
      <c r="B963" t="n">
        <v>0.19</v>
      </c>
      <c r="C963">
        <f>ROUNDUP(B963,1)</f>
        <v/>
      </c>
    </row>
    <row r="964">
      <c r="A964" s="3" t="inlineStr">
        <is>
          <t>XT258676360TS</t>
        </is>
      </c>
      <c r="B964" t="n">
        <v>0.5</v>
      </c>
      <c r="C964">
        <f>ROUNDUP(B964,1)</f>
        <v/>
      </c>
    </row>
    <row r="965">
      <c r="A965" s="3" t="inlineStr">
        <is>
          <t>XT258677983TS</t>
        </is>
      </c>
      <c r="B965" t="n">
        <v>1.1</v>
      </c>
      <c r="C965">
        <f>ROUNDUP(B965,1)</f>
        <v/>
      </c>
    </row>
    <row r="966">
      <c r="A966" s="3" t="inlineStr">
        <is>
          <t>XT258679159TS</t>
        </is>
      </c>
      <c r="B966" t="n">
        <v>0.75</v>
      </c>
      <c r="C966">
        <f>ROUNDUP(B966,1)</f>
        <v/>
      </c>
    </row>
    <row r="967">
      <c r="A967" s="3" t="inlineStr">
        <is>
          <t>XT258690707TS</t>
        </is>
      </c>
      <c r="B967" t="n">
        <v>0.2</v>
      </c>
      <c r="C967">
        <f>ROUNDUP(B967,1)</f>
        <v/>
      </c>
    </row>
    <row r="968">
      <c r="A968" s="3" t="inlineStr">
        <is>
          <t>XT258697183TS</t>
        </is>
      </c>
      <c r="B968" t="n">
        <v>0.5</v>
      </c>
      <c r="C968">
        <f>ROUNDUP(B968,1)</f>
        <v/>
      </c>
    </row>
    <row r="969">
      <c r="A969" s="3" t="inlineStr">
        <is>
          <t>XT258708368TS</t>
        </is>
      </c>
      <c r="B969" t="n">
        <v>0.06</v>
      </c>
      <c r="C969">
        <f>ROUNDUP(B969,1)</f>
        <v/>
      </c>
    </row>
    <row r="970">
      <c r="A970" s="3" t="inlineStr">
        <is>
          <t>XT258726185TS</t>
        </is>
      </c>
      <c r="B970" t="n">
        <v>0.12</v>
      </c>
      <c r="C970">
        <f>ROUNDUP(B970,1)</f>
        <v/>
      </c>
    </row>
    <row r="971">
      <c r="A971" s="3" t="inlineStr">
        <is>
          <t>XT258734487TS</t>
        </is>
      </c>
      <c r="B971" t="n">
        <v>0.9</v>
      </c>
      <c r="C971">
        <f>ROUNDUP(B971,1)</f>
        <v/>
      </c>
    </row>
    <row r="972">
      <c r="A972" s="3" t="inlineStr">
        <is>
          <t>XT258739379TS</t>
        </is>
      </c>
      <c r="B972" t="n">
        <v>0.9</v>
      </c>
      <c r="C972">
        <f>ROUNDUP(B972,1)</f>
        <v/>
      </c>
    </row>
    <row r="973">
      <c r="A973" s="3" t="inlineStr">
        <is>
          <t>XT258743625TS</t>
        </is>
      </c>
      <c r="B973" t="n">
        <v>0.09</v>
      </c>
      <c r="C973">
        <f>ROUNDUP(B973,1)</f>
        <v/>
      </c>
    </row>
    <row r="974">
      <c r="A974" s="3" t="inlineStr">
        <is>
          <t>XT258749685TS</t>
        </is>
      </c>
      <c r="B974" t="n">
        <v>0.55</v>
      </c>
      <c r="C974">
        <f>ROUNDUP(B974,1)</f>
        <v/>
      </c>
    </row>
    <row r="975">
      <c r="A975" s="3" t="inlineStr">
        <is>
          <t>XT258750343TS</t>
        </is>
      </c>
      <c r="B975" t="n">
        <v>0.14</v>
      </c>
      <c r="C975">
        <f>ROUNDUP(B975,1)</f>
        <v/>
      </c>
    </row>
    <row r="976">
      <c r="A976" s="3" t="inlineStr">
        <is>
          <t>XT258752653TS</t>
        </is>
      </c>
      <c r="B976" t="n">
        <v>0.12</v>
      </c>
      <c r="C976">
        <f>ROUNDUP(B976,1)</f>
        <v/>
      </c>
    </row>
    <row r="977">
      <c r="A977" s="3" t="inlineStr">
        <is>
          <t>XT258755249TS</t>
        </is>
      </c>
      <c r="B977" t="n">
        <v>0.59</v>
      </c>
      <c r="C977">
        <f>ROUNDUP(B977,1)</f>
        <v/>
      </c>
    </row>
    <row r="978">
      <c r="A978" s="3" t="inlineStr">
        <is>
          <t>XT258755751TS</t>
        </is>
      </c>
      <c r="B978" t="n">
        <v>0.65</v>
      </c>
      <c r="C978">
        <f>ROUNDUP(B978,1)</f>
        <v/>
      </c>
    </row>
    <row r="979">
      <c r="A979" s="3" t="inlineStr">
        <is>
          <t>XT258756054TS</t>
        </is>
      </c>
      <c r="B979" t="n">
        <v>0.6</v>
      </c>
      <c r="C979">
        <f>ROUNDUP(B979,1)</f>
        <v/>
      </c>
    </row>
    <row r="980">
      <c r="A980" s="3" t="inlineStr">
        <is>
          <t>XT258765475TS</t>
        </is>
      </c>
      <c r="B980" t="n">
        <v>0.6</v>
      </c>
      <c r="C980">
        <f>ROUNDUP(B980,1)</f>
        <v/>
      </c>
    </row>
    <row r="981">
      <c r="A981" s="3" t="inlineStr">
        <is>
          <t>XT258767255TS</t>
        </is>
      </c>
      <c r="B981" t="n">
        <v>0.38</v>
      </c>
      <c r="C981">
        <f>ROUNDUP(B981,1)</f>
        <v/>
      </c>
    </row>
    <row r="982">
      <c r="A982" s="3" t="inlineStr">
        <is>
          <t>XT258767803TS</t>
        </is>
      </c>
      <c r="B982" t="n">
        <v>0.11</v>
      </c>
      <c r="C982">
        <f>ROUNDUP(B982,1)</f>
        <v/>
      </c>
    </row>
    <row r="983">
      <c r="A983" s="3" t="inlineStr">
        <is>
          <t>XT258773049TS</t>
        </is>
      </c>
      <c r="B983" t="n">
        <v>1.2</v>
      </c>
      <c r="C983">
        <f>ROUNDUP(B983,1)</f>
        <v/>
      </c>
    </row>
    <row r="984">
      <c r="A984" s="3" t="inlineStr">
        <is>
          <t>XT258773653TS</t>
        </is>
      </c>
      <c r="B984" t="n">
        <v>0.13</v>
      </c>
      <c r="C984">
        <f>ROUNDUP(B984,1)</f>
        <v/>
      </c>
    </row>
    <row r="985">
      <c r="A985" s="3" t="inlineStr">
        <is>
          <t>XT258774424TS</t>
        </is>
      </c>
      <c r="B985" t="n">
        <v>0.43</v>
      </c>
      <c r="C985">
        <f>ROUNDUP(B985,1)</f>
        <v/>
      </c>
    </row>
    <row r="986">
      <c r="A986" s="3" t="inlineStr">
        <is>
          <t>XT258777350TS</t>
        </is>
      </c>
      <c r="B986" t="n">
        <v>0.13</v>
      </c>
      <c r="C986">
        <f>ROUNDUP(B986,1)</f>
        <v/>
      </c>
    </row>
    <row r="987">
      <c r="A987" s="3" t="inlineStr">
        <is>
          <t>XT258780331TS</t>
        </is>
      </c>
      <c r="B987" t="n">
        <v>0.12</v>
      </c>
      <c r="C987">
        <f>ROUNDUP(B987,1)</f>
        <v/>
      </c>
    </row>
    <row r="988">
      <c r="A988" s="3" t="inlineStr">
        <is>
          <t>XT258786952TS</t>
        </is>
      </c>
      <c r="B988" t="n">
        <v>0.3</v>
      </c>
      <c r="C988">
        <f>ROUNDUP(B988,1)</f>
        <v/>
      </c>
    </row>
    <row r="989">
      <c r="A989" s="3" t="inlineStr">
        <is>
          <t>XT258787207TS</t>
        </is>
      </c>
      <c r="B989" t="n">
        <v>0.14</v>
      </c>
      <c r="C989">
        <f>ROUNDUP(B989,1)</f>
        <v/>
      </c>
    </row>
    <row r="990">
      <c r="A990" s="3" t="inlineStr">
        <is>
          <t>XT258788131TS</t>
        </is>
      </c>
      <c r="B990" t="n">
        <v>0.8</v>
      </c>
      <c r="C990">
        <f>ROUNDUP(B990,1)</f>
        <v/>
      </c>
    </row>
    <row r="991">
      <c r="A991" s="3" t="inlineStr">
        <is>
          <t>XT258793732TS</t>
        </is>
      </c>
      <c r="B991" t="n">
        <v>0.6</v>
      </c>
      <c r="C991">
        <f>ROUNDUP(B991,1)</f>
        <v/>
      </c>
    </row>
    <row r="992">
      <c r="A992" s="3" t="inlineStr">
        <is>
          <t>XT258798068TS</t>
        </is>
      </c>
      <c r="B992" t="n">
        <v>0.4</v>
      </c>
      <c r="C992">
        <f>ROUNDUP(B992,1)</f>
        <v/>
      </c>
    </row>
    <row r="993">
      <c r="A993" s="3" t="inlineStr">
        <is>
          <t>XT258802187TS</t>
        </is>
      </c>
      <c r="B993" t="n">
        <v>0.4</v>
      </c>
      <c r="C993">
        <f>ROUNDUP(B993,1)</f>
        <v/>
      </c>
    </row>
    <row r="994">
      <c r="A994" s="3" t="inlineStr">
        <is>
          <t>XT258809945TS</t>
        </is>
      </c>
      <c r="B994" t="n">
        <v>0.33</v>
      </c>
      <c r="C994">
        <f>ROUNDUP(B994,1)</f>
        <v/>
      </c>
    </row>
    <row r="995">
      <c r="A995" s="3" t="inlineStr">
        <is>
          <t>XT258810206TS</t>
        </is>
      </c>
      <c r="B995" t="n">
        <v>1.1</v>
      </c>
      <c r="C995">
        <f>ROUNDUP(B995,1)</f>
        <v/>
      </c>
    </row>
    <row r="996">
      <c r="A996" s="3" t="inlineStr">
        <is>
          <t>XT258817116TS</t>
        </is>
      </c>
      <c r="B996" t="n">
        <v>0.23</v>
      </c>
      <c r="C996">
        <f>ROUNDUP(B996,1)</f>
        <v/>
      </c>
    </row>
    <row r="997">
      <c r="A997" s="3" t="inlineStr">
        <is>
          <t>XT258823156TS</t>
        </is>
      </c>
      <c r="B997" t="n">
        <v>0.11</v>
      </c>
      <c r="C997">
        <f>ROUNDUP(B997,1)</f>
        <v/>
      </c>
    </row>
    <row r="998">
      <c r="A998" s="3" t="inlineStr">
        <is>
          <t>XT258824960TS</t>
        </is>
      </c>
      <c r="B998" t="n">
        <v>0.03</v>
      </c>
      <c r="C998">
        <f>ROUNDUP(B998,1)</f>
        <v/>
      </c>
    </row>
    <row r="999">
      <c r="A999" s="3" t="inlineStr">
        <is>
          <t>XT258829180TS</t>
        </is>
      </c>
      <c r="B999" t="n">
        <v>0.75</v>
      </c>
      <c r="C999">
        <f>ROUNDUP(B999,1)</f>
        <v/>
      </c>
    </row>
    <row r="1000">
      <c r="A1000" s="3" t="inlineStr">
        <is>
          <t>XT258829366TS</t>
        </is>
      </c>
      <c r="B1000" t="n">
        <v>0.19</v>
      </c>
      <c r="C1000">
        <f>ROUNDUP(B1000,1)</f>
        <v/>
      </c>
    </row>
    <row r="1001">
      <c r="A1001" s="3" t="inlineStr">
        <is>
          <t>XT258837288TS</t>
        </is>
      </c>
      <c r="B1001" t="n">
        <v>1.6</v>
      </c>
      <c r="C1001">
        <f>ROUNDUP(B1001,1)</f>
        <v/>
      </c>
    </row>
    <row r="1002">
      <c r="A1002" s="3" t="inlineStr">
        <is>
          <t>XT258840344TS</t>
        </is>
      </c>
      <c r="B1002" t="n">
        <v>1</v>
      </c>
      <c r="C1002">
        <f>ROUNDUP(B1002,1)</f>
        <v/>
      </c>
    </row>
    <row r="1003">
      <c r="A1003" s="3" t="inlineStr">
        <is>
          <t>XT258844893TS</t>
        </is>
      </c>
      <c r="B1003" t="n">
        <v>1.4</v>
      </c>
      <c r="C1003">
        <f>ROUNDUP(B1003,1)</f>
        <v/>
      </c>
    </row>
    <row r="1004">
      <c r="A1004" s="3" t="inlineStr">
        <is>
          <t>XT258847648TS</t>
        </is>
      </c>
      <c r="B1004" t="n">
        <v>0.17</v>
      </c>
      <c r="C1004">
        <f>ROUNDUP(B1004,1)</f>
        <v/>
      </c>
    </row>
    <row r="1005">
      <c r="A1005" s="3" t="inlineStr">
        <is>
          <t>XT258851758TS</t>
        </is>
      </c>
      <c r="B1005" t="n">
        <v>0.22</v>
      </c>
      <c r="C1005">
        <f>ROUNDUP(B1005,1)</f>
        <v/>
      </c>
    </row>
    <row r="1006">
      <c r="A1006" s="3" t="inlineStr">
        <is>
          <t>XT258852585TS</t>
        </is>
      </c>
      <c r="B1006" t="n">
        <v>1.05</v>
      </c>
      <c r="C1006">
        <f>ROUNDUP(B1006,1)</f>
        <v/>
      </c>
    </row>
    <row r="1007">
      <c r="A1007" s="3" t="inlineStr">
        <is>
          <t>XT258853541TS</t>
        </is>
      </c>
      <c r="B1007" t="n">
        <v>0.02</v>
      </c>
      <c r="C1007">
        <f>ROUNDUP(B1007,1)</f>
        <v/>
      </c>
    </row>
    <row r="1008">
      <c r="A1008" s="3" t="inlineStr">
        <is>
          <t>XT258860803TS</t>
        </is>
      </c>
      <c r="B1008" t="n">
        <v>0.95</v>
      </c>
      <c r="C1008">
        <f>ROUNDUP(B1008,1)</f>
        <v/>
      </c>
    </row>
    <row r="1009">
      <c r="A1009" s="3" t="inlineStr">
        <is>
          <t>XT258861083TS</t>
        </is>
      </c>
      <c r="B1009" t="n">
        <v>0.7</v>
      </c>
      <c r="C1009">
        <f>ROUNDUP(B1009,1)</f>
        <v/>
      </c>
    </row>
    <row r="1010">
      <c r="A1010" s="3" t="inlineStr">
        <is>
          <t>XT258866298TS</t>
        </is>
      </c>
      <c r="B1010" t="n">
        <v>0.65</v>
      </c>
      <c r="C1010">
        <f>ROUNDUP(B1010,1)</f>
        <v/>
      </c>
    </row>
    <row r="1011">
      <c r="A1011" s="3" t="inlineStr">
        <is>
          <t>XT258876281TS</t>
        </is>
      </c>
      <c r="B1011" t="n">
        <v>0.9</v>
      </c>
      <c r="C1011">
        <f>ROUNDUP(B1011,1)</f>
        <v/>
      </c>
    </row>
    <row r="1012">
      <c r="A1012" s="3" t="inlineStr">
        <is>
          <t>XT258878906TS</t>
        </is>
      </c>
      <c r="B1012" t="n">
        <v>0.14</v>
      </c>
      <c r="C1012">
        <f>ROUNDUP(B1012,1)</f>
        <v/>
      </c>
    </row>
    <row r="1013">
      <c r="A1013" s="3" t="inlineStr">
        <is>
          <t>XT258914461TS</t>
        </is>
      </c>
      <c r="B1013" t="n">
        <v>0.22</v>
      </c>
      <c r="C1013">
        <f>ROUNDUP(B1013,1)</f>
        <v/>
      </c>
    </row>
    <row r="1014">
      <c r="A1014" s="3" t="inlineStr">
        <is>
          <t>XT258926059TS</t>
        </is>
      </c>
      <c r="B1014" t="n">
        <v>0.9</v>
      </c>
      <c r="C1014">
        <f>ROUNDUP(B1014,1)</f>
        <v/>
      </c>
    </row>
    <row r="1015">
      <c r="A1015" s="3" t="inlineStr">
        <is>
          <t>XT258943406TS</t>
        </is>
      </c>
      <c r="B1015" t="n">
        <v>0.1</v>
      </c>
      <c r="C1015">
        <f>ROUNDUP(B1015,1)</f>
        <v/>
      </c>
    </row>
    <row r="1016">
      <c r="A1016" s="3" t="inlineStr">
        <is>
          <t>XT258946844TS</t>
        </is>
      </c>
      <c r="B1016" t="n">
        <v>0.75</v>
      </c>
      <c r="C1016">
        <f>ROUNDUP(B1016,1)</f>
        <v/>
      </c>
    </row>
    <row r="1017">
      <c r="A1017" s="3" t="inlineStr">
        <is>
          <t>XT258952014TS</t>
        </is>
      </c>
      <c r="B1017" t="n">
        <v>0.22</v>
      </c>
      <c r="C1017">
        <f>ROUNDUP(B1017,1)</f>
        <v/>
      </c>
    </row>
    <row r="1018">
      <c r="A1018" s="3" t="inlineStr">
        <is>
          <t>XT258965415TS</t>
        </is>
      </c>
      <c r="B1018" t="n">
        <v>0.38</v>
      </c>
      <c r="C1018">
        <f>ROUNDUP(B1018,1)</f>
        <v/>
      </c>
    </row>
    <row r="1019">
      <c r="A1019" s="3" t="inlineStr">
        <is>
          <t>XT258981404TS</t>
        </is>
      </c>
      <c r="B1019" t="n">
        <v>0.3</v>
      </c>
      <c r="C1019">
        <f>ROUNDUP(B1019,1)</f>
        <v/>
      </c>
    </row>
    <row r="1020">
      <c r="A1020" s="3" t="inlineStr">
        <is>
          <t>XT258990936TS</t>
        </is>
      </c>
      <c r="B1020" t="n">
        <v>0.21</v>
      </c>
      <c r="C1020">
        <f>ROUNDUP(B1020,1)</f>
        <v/>
      </c>
    </row>
    <row r="1021">
      <c r="A1021" s="3" t="inlineStr">
        <is>
          <t>XT259006057TS</t>
        </is>
      </c>
      <c r="B1021" t="n">
        <v>0.2</v>
      </c>
      <c r="C1021">
        <f>ROUNDUP(B1021,1)</f>
        <v/>
      </c>
    </row>
    <row r="1022">
      <c r="A1022" s="3" t="inlineStr">
        <is>
          <t>XT259007517TS</t>
        </is>
      </c>
      <c r="B1022" t="n">
        <v>0.3</v>
      </c>
      <c r="C1022">
        <f>ROUNDUP(B1022,1)</f>
        <v/>
      </c>
    </row>
    <row r="1023">
      <c r="A1023" s="3" t="inlineStr">
        <is>
          <t>XT259010808TS</t>
        </is>
      </c>
      <c r="B1023" t="n">
        <v>0.7</v>
      </c>
      <c r="C1023">
        <f>ROUNDUP(B1023,1)</f>
        <v/>
      </c>
    </row>
    <row r="1024">
      <c r="A1024" s="3" t="inlineStr">
        <is>
          <t>XT259025538TS</t>
        </is>
      </c>
      <c r="B1024" t="n">
        <v>0.22</v>
      </c>
      <c r="C1024">
        <f>ROUNDUP(B1024,1)</f>
        <v/>
      </c>
    </row>
    <row r="1025">
      <c r="A1025" s="3" t="inlineStr">
        <is>
          <t>XT259052326TS</t>
        </is>
      </c>
      <c r="B1025" t="n">
        <v>0.5</v>
      </c>
      <c r="C1025">
        <f>ROUNDUP(B1025,1)</f>
        <v/>
      </c>
    </row>
    <row r="1026">
      <c r="A1026" s="3" t="inlineStr">
        <is>
          <t>XT259072192TS</t>
        </is>
      </c>
      <c r="B1026" t="n">
        <v>1.1</v>
      </c>
      <c r="C1026">
        <f>ROUNDUP(B1026,1)</f>
        <v/>
      </c>
    </row>
    <row r="1027">
      <c r="A1027" s="3" t="inlineStr">
        <is>
          <t>XT259072918TS</t>
        </is>
      </c>
      <c r="B1027" t="n">
        <v>0.36</v>
      </c>
      <c r="C1027">
        <f>ROUNDUP(B1027,1)</f>
        <v/>
      </c>
    </row>
    <row r="1028">
      <c r="A1028" s="3" t="inlineStr">
        <is>
          <t>XT259109079TS</t>
        </is>
      </c>
      <c r="B1028" t="n">
        <v>0.26</v>
      </c>
      <c r="C1028">
        <f>ROUNDUP(B1028,1)</f>
        <v/>
      </c>
    </row>
    <row r="1029">
      <c r="A1029" s="3" t="inlineStr">
        <is>
          <t>XT259111846TS</t>
        </is>
      </c>
      <c r="B1029" t="n">
        <v>0.05</v>
      </c>
      <c r="C1029">
        <f>ROUNDUP(B1029,1)</f>
        <v/>
      </c>
    </row>
    <row r="1030">
      <c r="A1030" s="3" t="inlineStr">
        <is>
          <t>XT259112753TS</t>
        </is>
      </c>
      <c r="B1030" t="n">
        <v>0.62</v>
      </c>
      <c r="C1030">
        <f>ROUNDUP(B1030,1)</f>
        <v/>
      </c>
    </row>
    <row r="1031">
      <c r="A1031" s="3" t="inlineStr">
        <is>
          <t>XT259116525TS</t>
        </is>
      </c>
      <c r="B1031" t="n">
        <v>0.31</v>
      </c>
      <c r="C1031">
        <f>ROUNDUP(B1031,1)</f>
        <v/>
      </c>
    </row>
    <row r="1032">
      <c r="A1032" s="3" t="inlineStr">
        <is>
          <t>XT259116622TS</t>
        </is>
      </c>
      <c r="B1032" t="n">
        <v>0.75</v>
      </c>
      <c r="C1032">
        <f>ROUNDUP(B1032,1)</f>
        <v/>
      </c>
    </row>
    <row r="1033">
      <c r="A1033" s="3" t="inlineStr">
        <is>
          <t>XT259134127TS</t>
        </is>
      </c>
      <c r="B1033" t="n">
        <v>0.55</v>
      </c>
      <c r="C1033">
        <f>ROUNDUP(B1033,1)</f>
        <v/>
      </c>
    </row>
    <row r="1034">
      <c r="A1034" s="3" t="inlineStr">
        <is>
          <t>XT259144053TS</t>
        </is>
      </c>
      <c r="B1034" t="n">
        <v>0.35</v>
      </c>
      <c r="C1034">
        <f>ROUNDUP(B1034,1)</f>
        <v/>
      </c>
    </row>
    <row r="1035">
      <c r="A1035" s="3" t="inlineStr">
        <is>
          <t>XT259161343TS</t>
        </is>
      </c>
      <c r="B1035" t="n">
        <v>0.09</v>
      </c>
      <c r="C1035">
        <f>ROUNDUP(B1035,1)</f>
        <v/>
      </c>
    </row>
    <row r="1036">
      <c r="A1036" s="3" t="inlineStr">
        <is>
          <t>XT259188540TS</t>
        </is>
      </c>
      <c r="B1036" t="n">
        <v>0.52</v>
      </c>
      <c r="C1036">
        <f>ROUNDUP(B1036,1)</f>
        <v/>
      </c>
    </row>
    <row r="1037">
      <c r="A1037" s="3" t="inlineStr">
        <is>
          <t>XT259188933TS</t>
        </is>
      </c>
      <c r="B1037" t="n">
        <v>0.05</v>
      </c>
      <c r="C1037">
        <f>ROUNDUP(B1037,1)</f>
        <v/>
      </c>
    </row>
    <row r="1038">
      <c r="A1038" s="3" t="inlineStr">
        <is>
          <t>XT259190248TS</t>
        </is>
      </c>
      <c r="B1038" t="n">
        <v>0.3</v>
      </c>
      <c r="C1038">
        <f>ROUNDUP(B1038,1)</f>
        <v/>
      </c>
    </row>
    <row r="1039">
      <c r="A1039" s="3" t="inlineStr">
        <is>
          <t>XT259195090TS</t>
        </is>
      </c>
      <c r="B1039" t="n">
        <v>1.25</v>
      </c>
      <c r="C1039">
        <f>ROUNDUP(B1039,1)</f>
        <v/>
      </c>
    </row>
    <row r="1040">
      <c r="A1040" s="3" t="inlineStr">
        <is>
          <t>XT259201983TS</t>
        </is>
      </c>
      <c r="B1040" t="n">
        <v>0.25</v>
      </c>
      <c r="C1040">
        <f>ROUNDUP(B1040,1)</f>
        <v/>
      </c>
    </row>
    <row r="1041">
      <c r="A1041" s="3" t="inlineStr">
        <is>
          <t>XT259205852TS</t>
        </is>
      </c>
      <c r="B1041" t="n">
        <v>0.34</v>
      </c>
      <c r="C1041">
        <f>ROUNDUP(B1041,1)</f>
        <v/>
      </c>
    </row>
    <row r="1042">
      <c r="A1042" s="3" t="inlineStr">
        <is>
          <t>XT259222325TS</t>
        </is>
      </c>
      <c r="B1042" t="n">
        <v>0.55</v>
      </c>
      <c r="C1042">
        <f>ROUNDUP(B1042,1)</f>
        <v/>
      </c>
    </row>
    <row r="1043">
      <c r="A1043" s="3" t="inlineStr">
        <is>
          <t>XT259227053TS</t>
        </is>
      </c>
      <c r="B1043" t="n">
        <v>0.14</v>
      </c>
      <c r="C1043">
        <f>ROUNDUP(B1043,1)</f>
        <v/>
      </c>
    </row>
    <row r="1044">
      <c r="A1044" s="3" t="inlineStr">
        <is>
          <t>XT259242254TS</t>
        </is>
      </c>
      <c r="B1044" t="n">
        <v>0.26</v>
      </c>
      <c r="C1044">
        <f>ROUNDUP(B1044,1)</f>
        <v/>
      </c>
    </row>
    <row r="1045">
      <c r="A1045" s="3" t="inlineStr">
        <is>
          <t>XT259243263TS</t>
        </is>
      </c>
      <c r="B1045" t="n">
        <v>0.64</v>
      </c>
      <c r="C1045">
        <f>ROUNDUP(B1045,1)</f>
        <v/>
      </c>
    </row>
    <row r="1046">
      <c r="A1046" s="3" t="inlineStr">
        <is>
          <t>XT259256015TS</t>
        </is>
      </c>
      <c r="B1046" t="n">
        <v>0.36</v>
      </c>
      <c r="C1046">
        <f>ROUNDUP(B1046,1)</f>
        <v/>
      </c>
    </row>
    <row r="1047">
      <c r="A1047" s="3" t="inlineStr">
        <is>
          <t>XT259260730TS</t>
        </is>
      </c>
      <c r="B1047" t="n">
        <v>0.19</v>
      </c>
      <c r="C1047">
        <f>ROUNDUP(B1047,1)</f>
        <v/>
      </c>
    </row>
    <row r="1048">
      <c r="A1048" s="3" t="inlineStr">
        <is>
          <t>XT259263135TS</t>
        </is>
      </c>
      <c r="B1048" t="n">
        <v>0.65</v>
      </c>
      <c r="C1048">
        <f>ROUNDUP(B1048,1)</f>
        <v/>
      </c>
    </row>
    <row r="1049">
      <c r="A1049" s="3" t="inlineStr">
        <is>
          <t>XT259263223TS</t>
        </is>
      </c>
      <c r="B1049" t="n">
        <v>0.23</v>
      </c>
      <c r="C1049">
        <f>ROUNDUP(B1049,1)</f>
        <v/>
      </c>
    </row>
    <row r="1050">
      <c r="A1050" s="3" t="inlineStr">
        <is>
          <t>XT259268305TS</t>
        </is>
      </c>
      <c r="B1050" t="n">
        <v>0.85</v>
      </c>
      <c r="C1050">
        <f>ROUNDUP(B1050,1)</f>
        <v/>
      </c>
    </row>
    <row r="1051">
      <c r="A1051" s="3" t="inlineStr">
        <is>
          <t>XT259276519TS</t>
        </is>
      </c>
      <c r="B1051" t="n">
        <v>0.37</v>
      </c>
      <c r="C1051">
        <f>ROUNDUP(B1051,1)</f>
        <v/>
      </c>
    </row>
    <row r="1052">
      <c r="A1052" s="3" t="inlineStr">
        <is>
          <t>XT259277029TS</t>
        </is>
      </c>
      <c r="B1052" t="n">
        <v>0.19</v>
      </c>
      <c r="C1052">
        <f>ROUNDUP(B1052,1)</f>
        <v/>
      </c>
    </row>
    <row r="1053">
      <c r="A1053" s="3" t="inlineStr">
        <is>
          <t>XT259281862TS</t>
        </is>
      </c>
      <c r="B1053" t="n">
        <v>1.15</v>
      </c>
      <c r="C1053">
        <f>ROUNDUP(B1053,1)</f>
        <v/>
      </c>
    </row>
    <row r="1054">
      <c r="A1054" s="3" t="inlineStr">
        <is>
          <t>XT259290855TS</t>
        </is>
      </c>
      <c r="B1054" t="n">
        <v>0.4</v>
      </c>
      <c r="C1054">
        <f>ROUNDUP(B1054,1)</f>
        <v/>
      </c>
    </row>
    <row r="1055">
      <c r="A1055" s="3" t="inlineStr">
        <is>
          <t>XT259295535TS</t>
        </is>
      </c>
      <c r="B1055" t="n">
        <v>0.13</v>
      </c>
      <c r="C1055">
        <f>ROUNDUP(B1055,1)</f>
        <v/>
      </c>
    </row>
    <row r="1056">
      <c r="A1056" s="3" t="inlineStr">
        <is>
          <t>XT259302514TS</t>
        </is>
      </c>
      <c r="B1056" t="n">
        <v>0.11</v>
      </c>
      <c r="C1056">
        <f>ROUNDUP(B1056,1)</f>
        <v/>
      </c>
    </row>
    <row r="1057">
      <c r="A1057" s="3" t="inlineStr">
        <is>
          <t>XT259309693TS</t>
        </is>
      </c>
      <c r="B1057" t="n">
        <v>0.65</v>
      </c>
      <c r="C1057">
        <f>ROUNDUP(B1057,1)</f>
        <v/>
      </c>
    </row>
    <row r="1058">
      <c r="A1058" s="3" t="inlineStr">
        <is>
          <t>XT259316204TS</t>
        </is>
      </c>
      <c r="B1058" t="n">
        <v>0.5</v>
      </c>
      <c r="C1058">
        <f>ROUNDUP(B1058,1)</f>
        <v/>
      </c>
    </row>
    <row r="1059">
      <c r="A1059" s="3" t="inlineStr">
        <is>
          <t>XT259316575TS</t>
        </is>
      </c>
      <c r="B1059" t="n">
        <v>0.45</v>
      </c>
      <c r="C1059">
        <f>ROUNDUP(B1059,1)</f>
        <v/>
      </c>
    </row>
    <row r="1060">
      <c r="A1060" s="3" t="inlineStr">
        <is>
          <t>XT259321734TS</t>
        </is>
      </c>
      <c r="B1060" t="n">
        <v>0.75</v>
      </c>
      <c r="C1060">
        <f>ROUNDUP(B1060,1)</f>
        <v/>
      </c>
    </row>
    <row r="1061">
      <c r="A1061" s="3" t="inlineStr">
        <is>
          <t>XT259325223TS</t>
        </is>
      </c>
      <c r="B1061" t="n">
        <v>0.9399999999999999</v>
      </c>
      <c r="C1061">
        <f>ROUNDUP(B1061,1)</f>
        <v/>
      </c>
    </row>
    <row r="1062">
      <c r="A1062" s="3" t="inlineStr">
        <is>
          <t>XT259342460TS</t>
        </is>
      </c>
      <c r="B1062" t="n">
        <v>0.5</v>
      </c>
      <c r="C1062">
        <f>ROUNDUP(B1062,1)</f>
        <v/>
      </c>
    </row>
    <row r="1063">
      <c r="A1063" s="3" t="inlineStr">
        <is>
          <t>XT259346152TS</t>
        </is>
      </c>
      <c r="B1063" t="n">
        <v>0.2</v>
      </c>
      <c r="C1063">
        <f>ROUNDUP(B1063,1)</f>
        <v/>
      </c>
    </row>
    <row r="1064">
      <c r="A1064" s="3" t="inlineStr">
        <is>
          <t>XT259346170TS</t>
        </is>
      </c>
      <c r="B1064" t="n">
        <v>0.07000000000000001</v>
      </c>
      <c r="C1064">
        <f>ROUNDUP(B1064,1)</f>
        <v/>
      </c>
    </row>
    <row r="1065">
      <c r="A1065" s="3" t="inlineStr">
        <is>
          <t>XT259350072TS</t>
        </is>
      </c>
      <c r="B1065" t="n">
        <v>0.4</v>
      </c>
      <c r="C1065">
        <f>ROUNDUP(B1065,1)</f>
        <v/>
      </c>
    </row>
    <row r="1066">
      <c r="A1066" s="3" t="inlineStr">
        <is>
          <t>XT259360018TS</t>
        </is>
      </c>
      <c r="B1066" t="n">
        <v>0.11</v>
      </c>
      <c r="C1066">
        <f>ROUNDUP(B1066,1)</f>
        <v/>
      </c>
    </row>
    <row r="1067">
      <c r="A1067" s="3" t="inlineStr">
        <is>
          <t>XT259372064TS</t>
        </is>
      </c>
      <c r="B1067" t="n">
        <v>0.27</v>
      </c>
      <c r="C1067">
        <f>ROUNDUP(B1067,1)</f>
        <v/>
      </c>
    </row>
    <row r="1068">
      <c r="A1068" s="3" t="inlineStr">
        <is>
          <t>XT259397931TS</t>
        </is>
      </c>
      <c r="B1068" t="n">
        <v>0.1</v>
      </c>
      <c r="C1068">
        <f>ROUNDUP(B1068,1)</f>
        <v/>
      </c>
    </row>
    <row r="1069">
      <c r="A1069" s="3" t="inlineStr">
        <is>
          <t>XT259404080TS</t>
        </is>
      </c>
      <c r="B1069" t="n">
        <v>0.03</v>
      </c>
      <c r="C1069">
        <f>ROUNDUP(B1069,1)</f>
        <v/>
      </c>
    </row>
    <row r="1070">
      <c r="A1070" s="3" t="inlineStr">
        <is>
          <t>XT259407245TS</t>
        </is>
      </c>
      <c r="B1070" t="n">
        <v>0.52</v>
      </c>
      <c r="C1070">
        <f>ROUNDUP(B1070,1)</f>
        <v/>
      </c>
    </row>
    <row r="1071">
      <c r="A1071" s="3" t="inlineStr">
        <is>
          <t>XT259415935TS</t>
        </is>
      </c>
      <c r="B1071" t="n">
        <v>0.22</v>
      </c>
      <c r="C1071">
        <f>ROUNDUP(B1071,1)</f>
        <v/>
      </c>
    </row>
    <row r="1072">
      <c r="A1072" s="3" t="inlineStr">
        <is>
          <t>XT259424985TS</t>
        </is>
      </c>
      <c r="B1072" t="n">
        <v>0.31</v>
      </c>
      <c r="C1072">
        <f>ROUNDUP(B1072,1)</f>
        <v/>
      </c>
    </row>
    <row r="1073">
      <c r="A1073" s="3" t="inlineStr">
        <is>
          <t>XT259426995TS</t>
        </is>
      </c>
      <c r="B1073" t="n">
        <v>0.15</v>
      </c>
      <c r="C1073">
        <f>ROUNDUP(B1073,1)</f>
        <v/>
      </c>
    </row>
    <row r="1074">
      <c r="A1074" s="3" t="inlineStr">
        <is>
          <t>XT259429855TS</t>
        </is>
      </c>
      <c r="B1074" t="n">
        <v>0.22</v>
      </c>
      <c r="C1074">
        <f>ROUNDUP(B1074,1)</f>
        <v/>
      </c>
    </row>
    <row r="1075">
      <c r="A1075" s="3" t="inlineStr">
        <is>
          <t>XT259446266TS</t>
        </is>
      </c>
      <c r="B1075" t="n">
        <v>0.11</v>
      </c>
      <c r="C1075">
        <f>ROUNDUP(B1075,1)</f>
        <v/>
      </c>
    </row>
    <row r="1076">
      <c r="A1076" s="3" t="inlineStr">
        <is>
          <t>XT259446371TS</t>
        </is>
      </c>
      <c r="B1076" t="n">
        <v>0.5600000000000001</v>
      </c>
      <c r="C1076">
        <f>ROUNDUP(B1076,1)</f>
        <v/>
      </c>
    </row>
    <row r="1077">
      <c r="A1077" s="3" t="inlineStr">
        <is>
          <t>XT259448488TS</t>
        </is>
      </c>
      <c r="B1077" t="n">
        <v>0.17</v>
      </c>
      <c r="C1077">
        <f>ROUNDUP(B1077,1)</f>
        <v/>
      </c>
    </row>
    <row r="1078">
      <c r="A1078" s="3" t="inlineStr">
        <is>
          <t>XT259453369TS</t>
        </is>
      </c>
      <c r="B1078" t="n">
        <v>0.55</v>
      </c>
      <c r="C1078">
        <f>ROUNDUP(B1078,1)</f>
        <v/>
      </c>
    </row>
    <row r="1079">
      <c r="A1079" s="3" t="inlineStr">
        <is>
          <t>XT259459928TS</t>
        </is>
      </c>
      <c r="B1079" t="n">
        <v>1.5</v>
      </c>
      <c r="C1079">
        <f>ROUNDUP(B1079,1)</f>
        <v/>
      </c>
    </row>
    <row r="1080">
      <c r="A1080" s="3" t="inlineStr">
        <is>
          <t>XT259466331TS</t>
        </is>
      </c>
      <c r="B1080" t="n">
        <v>0.26</v>
      </c>
      <c r="C1080">
        <f>ROUNDUP(B1080,1)</f>
        <v/>
      </c>
    </row>
    <row r="1081">
      <c r="A1081" s="3" t="inlineStr">
        <is>
          <t>XT259468301TS</t>
        </is>
      </c>
      <c r="B1081" t="n">
        <v>0.48</v>
      </c>
      <c r="C1081">
        <f>ROUNDUP(B1081,1)</f>
        <v/>
      </c>
    </row>
    <row r="1082">
      <c r="A1082" s="3" t="inlineStr">
        <is>
          <t>XT259468553TS</t>
        </is>
      </c>
      <c r="B1082" t="n">
        <v>0.2</v>
      </c>
      <c r="C1082">
        <f>ROUNDUP(B1082,1)</f>
        <v/>
      </c>
    </row>
    <row r="1083">
      <c r="A1083" s="3" t="inlineStr">
        <is>
          <t>XT259484281TS</t>
        </is>
      </c>
      <c r="B1083" t="n">
        <v>0.09</v>
      </c>
      <c r="C1083">
        <f>ROUNDUP(B1083,1)</f>
        <v/>
      </c>
    </row>
    <row r="1084">
      <c r="A1084" s="3" t="inlineStr">
        <is>
          <t>XT259490619TS</t>
        </is>
      </c>
      <c r="B1084" t="n">
        <v>0.26</v>
      </c>
      <c r="C1084">
        <f>ROUNDUP(B1084,1)</f>
        <v/>
      </c>
    </row>
    <row r="1085">
      <c r="A1085" s="3" t="inlineStr">
        <is>
          <t>XT259495647TS</t>
        </is>
      </c>
      <c r="B1085" t="n">
        <v>0.03</v>
      </c>
      <c r="C1085">
        <f>ROUNDUP(B1085,1)</f>
        <v/>
      </c>
    </row>
    <row r="1086">
      <c r="A1086" s="3" t="inlineStr">
        <is>
          <t>XT259499808TS</t>
        </is>
      </c>
      <c r="B1086" t="n">
        <v>0.11</v>
      </c>
      <c r="C1086">
        <f>ROUNDUP(B1086,1)</f>
        <v/>
      </c>
    </row>
    <row r="1087">
      <c r="A1087" s="3" t="inlineStr">
        <is>
          <t>XT259502881TS</t>
        </is>
      </c>
      <c r="B1087" t="n">
        <v>0.53</v>
      </c>
      <c r="C1087">
        <f>ROUNDUP(B1087,1)</f>
        <v/>
      </c>
    </row>
    <row r="1088">
      <c r="A1088" s="3" t="inlineStr">
        <is>
          <t>XT259504321TS</t>
        </is>
      </c>
      <c r="B1088" t="n">
        <v>0.13</v>
      </c>
      <c r="C1088">
        <f>ROUNDUP(B1088,1)</f>
        <v/>
      </c>
    </row>
    <row r="1089">
      <c r="A1089" s="3" t="inlineStr">
        <is>
          <t>XT259508297TS</t>
        </is>
      </c>
      <c r="B1089" t="n">
        <v>0.04</v>
      </c>
      <c r="C1089">
        <f>ROUNDUP(B1089,1)</f>
        <v/>
      </c>
    </row>
    <row r="1090">
      <c r="A1090" s="3" t="inlineStr">
        <is>
          <t>XT259517546TS</t>
        </is>
      </c>
      <c r="B1090" t="n">
        <v>0.59</v>
      </c>
      <c r="C1090">
        <f>ROUNDUP(B1090,1)</f>
        <v/>
      </c>
    </row>
    <row r="1091">
      <c r="A1091" s="3" t="inlineStr">
        <is>
          <t>XT259517886TS</t>
        </is>
      </c>
      <c r="B1091" t="n">
        <v>0.29</v>
      </c>
      <c r="C1091">
        <f>ROUNDUP(B1091,1)</f>
        <v/>
      </c>
    </row>
    <row r="1092">
      <c r="A1092" s="3" t="inlineStr">
        <is>
          <t>XT259526123TS</t>
        </is>
      </c>
      <c r="B1092" t="n">
        <v>0.34</v>
      </c>
      <c r="C1092">
        <f>ROUNDUP(B1092,1)</f>
        <v/>
      </c>
    </row>
    <row r="1093">
      <c r="A1093" s="3" t="inlineStr">
        <is>
          <t>XT259530030TS</t>
        </is>
      </c>
      <c r="B1093" t="n">
        <v>0.28</v>
      </c>
      <c r="C1093">
        <f>ROUNDUP(B1093,1)</f>
        <v/>
      </c>
    </row>
    <row r="1094">
      <c r="A1094" s="3" t="inlineStr">
        <is>
          <t>XT259530975TS</t>
        </is>
      </c>
      <c r="B1094" t="n">
        <v>0.21</v>
      </c>
      <c r="C1094">
        <f>ROUNDUP(B1094,1)</f>
        <v/>
      </c>
    </row>
    <row r="1095">
      <c r="A1095" s="3" t="inlineStr">
        <is>
          <t>XT259535791TS</t>
        </is>
      </c>
      <c r="B1095" t="n">
        <v>0.85</v>
      </c>
      <c r="C1095">
        <f>ROUNDUP(B1095,1)</f>
        <v/>
      </c>
    </row>
    <row r="1096">
      <c r="A1096" s="3" t="inlineStr">
        <is>
          <t>XT259537832TS</t>
        </is>
      </c>
      <c r="B1096" t="n">
        <v>0.35</v>
      </c>
      <c r="C1096">
        <f>ROUNDUP(B1096,1)</f>
        <v/>
      </c>
    </row>
    <row r="1097">
      <c r="A1097" s="3" t="inlineStr">
        <is>
          <t>XT259565688TS</t>
        </is>
      </c>
      <c r="B1097" t="n">
        <v>0.13</v>
      </c>
      <c r="C1097">
        <f>ROUNDUP(B1097,1)</f>
        <v/>
      </c>
    </row>
    <row r="1098">
      <c r="A1098" s="3" t="inlineStr">
        <is>
          <t>XT259567613TS</t>
        </is>
      </c>
      <c r="B1098" t="n">
        <v>0.18</v>
      </c>
      <c r="C1098">
        <f>ROUNDUP(B1098,1)</f>
        <v/>
      </c>
    </row>
    <row r="1099">
      <c r="A1099" s="3" t="inlineStr">
        <is>
          <t>XT259570303TS</t>
        </is>
      </c>
      <c r="B1099" t="n">
        <v>0.2</v>
      </c>
      <c r="C1099">
        <f>ROUNDUP(B1099,1)</f>
        <v/>
      </c>
    </row>
    <row r="1100">
      <c r="A1100" s="3" t="inlineStr">
        <is>
          <t>XT259579951TS</t>
        </is>
      </c>
      <c r="B1100" t="n">
        <v>0.6</v>
      </c>
      <c r="C1100">
        <f>ROUNDUP(B1100,1)</f>
        <v/>
      </c>
    </row>
    <row r="1101">
      <c r="A1101" s="3" t="inlineStr">
        <is>
          <t>XT259580433TS</t>
        </is>
      </c>
      <c r="B1101" t="n">
        <v>1.05</v>
      </c>
      <c r="C1101">
        <f>ROUNDUP(B1101,1)</f>
        <v/>
      </c>
    </row>
    <row r="1102">
      <c r="A1102" s="3" t="inlineStr">
        <is>
          <t>XT259590807TS</t>
        </is>
      </c>
      <c r="B1102" t="n">
        <v>0.24</v>
      </c>
      <c r="C1102">
        <f>ROUNDUP(B1102,1)</f>
        <v/>
      </c>
    </row>
    <row r="1103">
      <c r="A1103" s="3" t="inlineStr">
        <is>
          <t>XT259598638TS</t>
        </is>
      </c>
      <c r="B1103" t="n">
        <v>0.23</v>
      </c>
      <c r="C1103">
        <f>ROUNDUP(B1103,1)</f>
        <v/>
      </c>
    </row>
    <row r="1104">
      <c r="A1104" s="3" t="inlineStr">
        <is>
          <t>XT259603240TS</t>
        </is>
      </c>
      <c r="B1104" t="n">
        <v>0.19</v>
      </c>
      <c r="C1104">
        <f>ROUNDUP(B1104,1)</f>
        <v/>
      </c>
    </row>
    <row r="1105">
      <c r="A1105" s="3" t="inlineStr">
        <is>
          <t>XT259611453TS</t>
        </is>
      </c>
      <c r="B1105" t="n">
        <v>1.75</v>
      </c>
      <c r="C1105">
        <f>ROUNDUP(B1105,1)</f>
        <v/>
      </c>
    </row>
    <row r="1106">
      <c r="A1106" s="3" t="inlineStr">
        <is>
          <t>XT259615129TS</t>
        </is>
      </c>
      <c r="B1106" t="n">
        <v>0.25</v>
      </c>
      <c r="C1106">
        <f>ROUNDUP(B1106,1)</f>
        <v/>
      </c>
    </row>
    <row r="1107">
      <c r="A1107" s="3" t="inlineStr">
        <is>
          <t>XT259615764TS</t>
        </is>
      </c>
      <c r="B1107" t="n">
        <v>0.23</v>
      </c>
      <c r="C1107">
        <f>ROUNDUP(B1107,1)</f>
        <v/>
      </c>
    </row>
    <row r="1108">
      <c r="A1108" s="3" t="inlineStr">
        <is>
          <t>XT259616138TS</t>
        </is>
      </c>
      <c r="B1108" t="n">
        <v>0.45</v>
      </c>
      <c r="C1108">
        <f>ROUNDUP(B1108,1)</f>
        <v/>
      </c>
    </row>
    <row r="1109">
      <c r="A1109" s="3" t="inlineStr">
        <is>
          <t>XT259619911TS</t>
        </is>
      </c>
      <c r="B1109" t="n">
        <v>0.2</v>
      </c>
      <c r="C1109">
        <f>ROUNDUP(B1109,1)</f>
        <v/>
      </c>
    </row>
    <row r="1110">
      <c r="A1110" s="3" t="inlineStr">
        <is>
          <t>XT259635208TS</t>
        </is>
      </c>
      <c r="B1110" t="n">
        <v>0.8</v>
      </c>
      <c r="C1110">
        <f>ROUNDUP(B1110,1)</f>
        <v/>
      </c>
    </row>
    <row r="1111">
      <c r="A1111" s="3" t="inlineStr">
        <is>
          <t>XT259643765TS</t>
        </is>
      </c>
      <c r="B1111" t="n">
        <v>0.8</v>
      </c>
      <c r="C1111">
        <f>ROUNDUP(B1111,1)</f>
        <v/>
      </c>
    </row>
    <row r="1112">
      <c r="A1112" s="3" t="inlineStr">
        <is>
          <t>XT259649754TS</t>
        </is>
      </c>
      <c r="B1112" t="n">
        <v>0.54</v>
      </c>
      <c r="C1112">
        <f>ROUNDUP(B1112,1)</f>
        <v/>
      </c>
    </row>
    <row r="1113">
      <c r="A1113" s="3" t="inlineStr">
        <is>
          <t>XT259668563TS</t>
        </is>
      </c>
      <c r="B1113" t="n">
        <v>0.11</v>
      </c>
      <c r="C1113">
        <f>ROUNDUP(B1113,1)</f>
        <v/>
      </c>
    </row>
    <row r="1114">
      <c r="A1114" s="3" t="inlineStr">
        <is>
          <t>XT259670672TS</t>
        </is>
      </c>
      <c r="B1114" t="n">
        <v>0.18</v>
      </c>
      <c r="C1114">
        <f>ROUNDUP(B1114,1)</f>
        <v/>
      </c>
    </row>
    <row r="1115">
      <c r="A1115" s="3" t="inlineStr">
        <is>
          <t>XT259671987TS</t>
        </is>
      </c>
      <c r="B1115" t="n">
        <v>0.7</v>
      </c>
      <c r="C1115">
        <f>ROUNDUP(B1115,1)</f>
        <v/>
      </c>
    </row>
    <row r="1116">
      <c r="A1116" s="3" t="inlineStr">
        <is>
          <t>XT259680710TS</t>
        </is>
      </c>
      <c r="B1116" t="n">
        <v>1.05</v>
      </c>
      <c r="C1116">
        <f>ROUNDUP(B1116,1)</f>
        <v/>
      </c>
    </row>
    <row r="1117">
      <c r="A1117" s="3" t="inlineStr">
        <is>
          <t>XT259688585TS</t>
        </is>
      </c>
      <c r="B1117" t="n">
        <v>0.27</v>
      </c>
      <c r="C1117">
        <f>ROUNDUP(B1117,1)</f>
        <v/>
      </c>
    </row>
    <row r="1118">
      <c r="A1118" s="3" t="inlineStr">
        <is>
          <t>XT259691920TS</t>
        </is>
      </c>
      <c r="B1118" t="n">
        <v>0.17</v>
      </c>
      <c r="C1118">
        <f>ROUNDUP(B1118,1)</f>
        <v/>
      </c>
    </row>
    <row r="1119">
      <c r="A1119" s="3" t="inlineStr">
        <is>
          <t>XT259692797TS</t>
        </is>
      </c>
      <c r="B1119" t="n">
        <v>0.32</v>
      </c>
      <c r="C1119">
        <f>ROUNDUP(B1119,1)</f>
        <v/>
      </c>
    </row>
    <row r="1120">
      <c r="A1120" s="3" t="inlineStr">
        <is>
          <t>XT259693205TS</t>
        </is>
      </c>
      <c r="B1120" t="n">
        <v>0.13</v>
      </c>
      <c r="C1120">
        <f>ROUNDUP(B1120,1)</f>
        <v/>
      </c>
    </row>
    <row r="1121">
      <c r="A1121" s="3" t="inlineStr">
        <is>
          <t>XT259703027TS</t>
        </is>
      </c>
      <c r="B1121" t="n">
        <v>0.2</v>
      </c>
      <c r="C1121">
        <f>ROUNDUP(B1121,1)</f>
        <v/>
      </c>
    </row>
    <row r="1122">
      <c r="A1122" s="3" t="inlineStr">
        <is>
          <t>XT259712633TS</t>
        </is>
      </c>
      <c r="B1122" t="n">
        <v>0.6</v>
      </c>
      <c r="C1122">
        <f>ROUNDUP(B1122,1)</f>
        <v/>
      </c>
    </row>
    <row r="1123">
      <c r="A1123" s="3" t="inlineStr">
        <is>
          <t>XT259721578TS</t>
        </is>
      </c>
      <c r="B1123" t="n">
        <v>0.3</v>
      </c>
      <c r="C1123">
        <f>ROUNDUP(B1123,1)</f>
        <v/>
      </c>
    </row>
    <row r="1124">
      <c r="A1124" s="3" t="inlineStr">
        <is>
          <t>XT259721799TS</t>
        </is>
      </c>
      <c r="B1124" t="n">
        <v>0.22</v>
      </c>
      <c r="C1124">
        <f>ROUNDUP(B1124,1)</f>
        <v/>
      </c>
    </row>
    <row r="1125">
      <c r="A1125" s="3" t="inlineStr">
        <is>
          <t>XT259724279TS</t>
        </is>
      </c>
      <c r="B1125" t="n">
        <v>1.05</v>
      </c>
      <c r="C1125">
        <f>ROUNDUP(B1125,1)</f>
        <v/>
      </c>
    </row>
    <row r="1126">
      <c r="A1126" s="3" t="inlineStr">
        <is>
          <t>XT259738091TS</t>
        </is>
      </c>
      <c r="B1126" t="n">
        <v>0.2</v>
      </c>
      <c r="C1126">
        <f>ROUNDUP(B1126,1)</f>
        <v/>
      </c>
    </row>
    <row r="1127">
      <c r="A1127" s="3" t="inlineStr">
        <is>
          <t>XT259749664TS</t>
        </is>
      </c>
      <c r="B1127" t="n">
        <v>0.15</v>
      </c>
      <c r="C1127">
        <f>ROUNDUP(B1127,1)</f>
        <v/>
      </c>
    </row>
    <row r="1128">
      <c r="A1128" s="3" t="inlineStr">
        <is>
          <t>XT259758445TS</t>
        </is>
      </c>
      <c r="B1128" t="n">
        <v>0.3</v>
      </c>
      <c r="C1128">
        <f>ROUNDUP(B1128,1)</f>
        <v/>
      </c>
    </row>
    <row r="1129">
      <c r="A1129" s="3" t="inlineStr">
        <is>
          <t>XT259759193TS</t>
        </is>
      </c>
      <c r="B1129" t="n">
        <v>0.75</v>
      </c>
      <c r="C1129">
        <f>ROUNDUP(B1129,1)</f>
        <v/>
      </c>
    </row>
    <row r="1130">
      <c r="A1130" s="3" t="inlineStr">
        <is>
          <t>XT259764658TS</t>
        </is>
      </c>
      <c r="B1130" t="n">
        <v>0.3</v>
      </c>
      <c r="C1130">
        <f>ROUNDUP(B1130,1)</f>
        <v/>
      </c>
    </row>
    <row r="1131">
      <c r="A1131" s="3" t="inlineStr">
        <is>
          <t>XT259767036TS</t>
        </is>
      </c>
      <c r="B1131" t="n">
        <v>0.21</v>
      </c>
      <c r="C1131">
        <f>ROUNDUP(B1131,1)</f>
        <v/>
      </c>
    </row>
    <row r="1132">
      <c r="A1132" s="3" t="inlineStr">
        <is>
          <t>XT259768456TS</t>
        </is>
      </c>
      <c r="B1132" t="n">
        <v>0.23</v>
      </c>
      <c r="C1132">
        <f>ROUNDUP(B1132,1)</f>
        <v/>
      </c>
    </row>
    <row r="1133">
      <c r="A1133" s="3" t="inlineStr">
        <is>
          <t>XT259768513TS</t>
        </is>
      </c>
      <c r="B1133" t="n">
        <v>0.14</v>
      </c>
      <c r="C1133">
        <f>ROUNDUP(B1133,1)</f>
        <v/>
      </c>
    </row>
    <row r="1134">
      <c r="A1134" s="3" t="inlineStr">
        <is>
          <t>XT259768822TS</t>
        </is>
      </c>
      <c r="B1134" t="n">
        <v>0.25</v>
      </c>
      <c r="C1134">
        <f>ROUNDUP(B1134,1)</f>
        <v/>
      </c>
    </row>
    <row r="1135">
      <c r="A1135" s="3" t="inlineStr">
        <is>
          <t>XT259769638TS</t>
        </is>
      </c>
      <c r="B1135" t="n">
        <v>0.25</v>
      </c>
      <c r="C1135">
        <f>ROUNDUP(B1135,1)</f>
        <v/>
      </c>
    </row>
    <row r="1136">
      <c r="A1136" s="3" t="inlineStr">
        <is>
          <t>XT259769686TS</t>
        </is>
      </c>
      <c r="B1136" t="n">
        <v>0.55</v>
      </c>
      <c r="C1136">
        <f>ROUNDUP(B1136,1)</f>
        <v/>
      </c>
    </row>
    <row r="1137">
      <c r="A1137" s="3" t="inlineStr">
        <is>
          <t>XT259778073TS</t>
        </is>
      </c>
      <c r="B1137" t="n">
        <v>0.29</v>
      </c>
      <c r="C1137">
        <f>ROUNDUP(B1137,1)</f>
        <v/>
      </c>
    </row>
    <row r="1138">
      <c r="A1138" s="3" t="inlineStr">
        <is>
          <t>XT259779635TS</t>
        </is>
      </c>
      <c r="B1138" t="n">
        <v>0.12</v>
      </c>
      <c r="C1138">
        <f>ROUNDUP(B1138,1)</f>
        <v/>
      </c>
    </row>
    <row r="1139">
      <c r="A1139" s="3" t="inlineStr">
        <is>
          <t>XT259782988TS</t>
        </is>
      </c>
      <c r="B1139" t="n">
        <v>0.25</v>
      </c>
      <c r="C1139">
        <f>ROUNDUP(B1139,1)</f>
        <v/>
      </c>
    </row>
    <row r="1140">
      <c r="A1140" s="3" t="inlineStr">
        <is>
          <t>XT259783691TS</t>
        </is>
      </c>
      <c r="B1140" t="n">
        <v>0.03</v>
      </c>
      <c r="C1140">
        <f>ROUNDUP(B1140,1)</f>
        <v/>
      </c>
    </row>
    <row r="1141">
      <c r="A1141" s="3" t="inlineStr">
        <is>
          <t>XT259785851TS</t>
        </is>
      </c>
      <c r="B1141" t="n">
        <v>0.17</v>
      </c>
      <c r="C1141">
        <f>ROUNDUP(B1141,1)</f>
        <v/>
      </c>
    </row>
    <row r="1142">
      <c r="A1142" s="3" t="inlineStr">
        <is>
          <t>XT259787146TS</t>
        </is>
      </c>
      <c r="B1142" t="n">
        <v>0.3</v>
      </c>
      <c r="C1142">
        <f>ROUNDUP(B1142,1)</f>
        <v/>
      </c>
    </row>
    <row r="1143">
      <c r="A1143" s="3" t="inlineStr">
        <is>
          <t>XT259796845TS</t>
        </is>
      </c>
      <c r="B1143" t="n">
        <v>0.85</v>
      </c>
      <c r="C1143">
        <f>ROUNDUP(B1143,1)</f>
        <v/>
      </c>
    </row>
    <row r="1144">
      <c r="A1144" s="3" t="inlineStr">
        <is>
          <t>XT259803802TS</t>
        </is>
      </c>
      <c r="B1144" t="n">
        <v>0.24</v>
      </c>
      <c r="C1144">
        <f>ROUNDUP(B1144,1)</f>
        <v/>
      </c>
    </row>
    <row r="1145">
      <c r="A1145" s="3" t="inlineStr">
        <is>
          <t>XT259806049TS</t>
        </is>
      </c>
      <c r="B1145" t="n">
        <v>0.21</v>
      </c>
      <c r="C1145">
        <f>ROUNDUP(B1145,1)</f>
        <v/>
      </c>
    </row>
    <row r="1146">
      <c r="A1146" s="3" t="inlineStr">
        <is>
          <t>XT259807217TS</t>
        </is>
      </c>
      <c r="B1146" t="n">
        <v>0.4</v>
      </c>
      <c r="C1146">
        <f>ROUNDUP(B1146,1)</f>
        <v/>
      </c>
    </row>
    <row r="1147">
      <c r="A1147" s="3" t="inlineStr">
        <is>
          <t>XT259812322TS</t>
        </is>
      </c>
      <c r="B1147" t="n">
        <v>0.36</v>
      </c>
      <c r="C1147">
        <f>ROUNDUP(B1147,1)</f>
        <v/>
      </c>
    </row>
    <row r="1148">
      <c r="A1148" s="3" t="inlineStr">
        <is>
          <t>XT259812469TS</t>
        </is>
      </c>
      <c r="B1148" t="n">
        <v>0.22</v>
      </c>
      <c r="C1148">
        <f>ROUNDUP(B1148,1)</f>
        <v/>
      </c>
    </row>
    <row r="1149">
      <c r="A1149" s="3" t="inlineStr">
        <is>
          <t>XT259813138TS</t>
        </is>
      </c>
      <c r="B1149" t="n">
        <v>0.12</v>
      </c>
      <c r="C1149">
        <f>ROUNDUP(B1149,1)</f>
        <v/>
      </c>
    </row>
    <row r="1150">
      <c r="A1150" s="3" t="inlineStr">
        <is>
          <t>XT259815023TS</t>
        </is>
      </c>
      <c r="B1150" t="n">
        <v>0.1</v>
      </c>
      <c r="C1150">
        <f>ROUNDUP(B1150,1)</f>
        <v/>
      </c>
    </row>
    <row r="1151">
      <c r="A1151" s="3" t="inlineStr">
        <is>
          <t>XT259819113TS</t>
        </is>
      </c>
      <c r="B1151" t="n">
        <v>0.13</v>
      </c>
      <c r="C1151">
        <f>ROUNDUP(B1151,1)</f>
        <v/>
      </c>
    </row>
    <row r="1152">
      <c r="A1152" s="3" t="inlineStr">
        <is>
          <t>XT259829169TS</t>
        </is>
      </c>
      <c r="B1152" t="n">
        <v>0.13</v>
      </c>
      <c r="C1152">
        <f>ROUNDUP(B1152,1)</f>
        <v/>
      </c>
    </row>
    <row r="1153">
      <c r="A1153" s="3" t="inlineStr">
        <is>
          <t>XT259830462TS</t>
        </is>
      </c>
      <c r="B1153" t="n">
        <v>0.09</v>
      </c>
      <c r="C1153">
        <f>ROUNDUP(B1153,1)</f>
        <v/>
      </c>
    </row>
    <row r="1154">
      <c r="A1154" s="3" t="inlineStr">
        <is>
          <t>XT259842085TS</t>
        </is>
      </c>
      <c r="B1154" t="n">
        <v>0.35</v>
      </c>
      <c r="C1154">
        <f>ROUNDUP(B1154,1)</f>
        <v/>
      </c>
    </row>
    <row r="1155">
      <c r="A1155" s="3" t="inlineStr">
        <is>
          <t>XT259856354TS</t>
        </is>
      </c>
      <c r="B1155" t="n">
        <v>0.72</v>
      </c>
      <c r="C1155">
        <f>ROUNDUP(B1155,1)</f>
        <v/>
      </c>
    </row>
    <row r="1156">
      <c r="A1156" s="3" t="inlineStr">
        <is>
          <t>XT259858369TS</t>
        </is>
      </c>
      <c r="B1156" t="n">
        <v>0.02</v>
      </c>
      <c r="C1156">
        <f>ROUNDUP(B1156,1)</f>
        <v/>
      </c>
    </row>
    <row r="1157">
      <c r="A1157" s="3" t="inlineStr">
        <is>
          <t>XT259860504TS</t>
        </is>
      </c>
      <c r="B1157" t="n">
        <v>0.2</v>
      </c>
      <c r="C1157">
        <f>ROUNDUP(B1157,1)</f>
        <v/>
      </c>
    </row>
    <row r="1158">
      <c r="A1158" s="3" t="inlineStr">
        <is>
          <t>XT259860610TS</t>
        </is>
      </c>
      <c r="B1158" t="n">
        <v>0.95</v>
      </c>
      <c r="C1158">
        <f>ROUNDUP(B1158,1)</f>
        <v/>
      </c>
    </row>
    <row r="1159">
      <c r="A1159" s="3" t="inlineStr">
        <is>
          <t>XT259866731TS</t>
        </is>
      </c>
      <c r="B1159" t="n">
        <v>0.7</v>
      </c>
      <c r="C1159">
        <f>ROUNDUP(B1159,1)</f>
        <v/>
      </c>
    </row>
    <row r="1160">
      <c r="A1160" s="3" t="inlineStr">
        <is>
          <t>XT259868278TS</t>
        </is>
      </c>
      <c r="B1160" t="n">
        <v>0.24</v>
      </c>
      <c r="C1160">
        <f>ROUNDUP(B1160,1)</f>
        <v/>
      </c>
    </row>
    <row r="1161">
      <c r="A1161" s="3" t="inlineStr">
        <is>
          <t>XT259871833TS</t>
        </is>
      </c>
      <c r="B1161" t="n">
        <v>0.11</v>
      </c>
      <c r="C1161">
        <f>ROUNDUP(B1161,1)</f>
        <v/>
      </c>
    </row>
    <row r="1162">
      <c r="A1162" s="3" t="inlineStr">
        <is>
          <t>XT259873542TS</t>
        </is>
      </c>
      <c r="B1162" t="n">
        <v>0.19</v>
      </c>
      <c r="C1162">
        <f>ROUNDUP(B1162,1)</f>
        <v/>
      </c>
    </row>
    <row r="1163">
      <c r="A1163" s="3" t="inlineStr">
        <is>
          <t>XT259876115TS</t>
        </is>
      </c>
      <c r="B1163" t="n">
        <v>0.33</v>
      </c>
      <c r="C1163">
        <f>ROUNDUP(B1163,1)</f>
        <v/>
      </c>
    </row>
    <row r="1164">
      <c r="A1164" s="3" t="inlineStr">
        <is>
          <t>XT259876169TS</t>
        </is>
      </c>
      <c r="B1164" t="n">
        <v>0.35</v>
      </c>
      <c r="C1164">
        <f>ROUNDUP(B1164,1)</f>
        <v/>
      </c>
    </row>
    <row r="1165">
      <c r="A1165" s="3" t="inlineStr">
        <is>
          <t>XT259878275TS</t>
        </is>
      </c>
      <c r="B1165" t="n">
        <v>0.49</v>
      </c>
      <c r="C1165">
        <f>ROUNDUP(B1165,1)</f>
        <v/>
      </c>
    </row>
    <row r="1166">
      <c r="A1166" s="3" t="inlineStr">
        <is>
          <t>XT259880129TS</t>
        </is>
      </c>
      <c r="B1166" t="n">
        <v>0.13</v>
      </c>
      <c r="C1166">
        <f>ROUNDUP(B1166,1)</f>
        <v/>
      </c>
    </row>
    <row r="1167">
      <c r="A1167" s="3" t="inlineStr">
        <is>
          <t>XT259882615TS</t>
        </is>
      </c>
      <c r="B1167" t="n">
        <v>0.9</v>
      </c>
      <c r="C1167">
        <f>ROUNDUP(B1167,1)</f>
        <v/>
      </c>
    </row>
    <row r="1168">
      <c r="A1168" s="3" t="inlineStr">
        <is>
          <t>XT259883200TS</t>
        </is>
      </c>
      <c r="B1168" t="n">
        <v>0.12</v>
      </c>
      <c r="C1168">
        <f>ROUNDUP(B1168,1)</f>
        <v/>
      </c>
    </row>
    <row r="1169">
      <c r="A1169" s="3" t="inlineStr">
        <is>
          <t>XT259884196TS</t>
        </is>
      </c>
      <c r="B1169" t="n">
        <v>0.22</v>
      </c>
      <c r="C1169">
        <f>ROUNDUP(B1169,1)</f>
        <v/>
      </c>
    </row>
    <row r="1170">
      <c r="A1170" s="3" t="inlineStr">
        <is>
          <t>XT259884338TS</t>
        </is>
      </c>
      <c r="B1170" t="n">
        <v>0.8</v>
      </c>
      <c r="C1170">
        <f>ROUNDUP(B1170,1)</f>
        <v/>
      </c>
    </row>
    <row r="1171">
      <c r="A1171" s="3" t="inlineStr">
        <is>
          <t>XT259890245TS</t>
        </is>
      </c>
      <c r="B1171" t="n">
        <v>0.22</v>
      </c>
      <c r="C1171">
        <f>ROUNDUP(B1171,1)</f>
        <v/>
      </c>
    </row>
    <row r="1172">
      <c r="A1172" s="3" t="inlineStr">
        <is>
          <t>XT259894851TS</t>
        </is>
      </c>
      <c r="B1172" t="n">
        <v>0.37</v>
      </c>
      <c r="C1172">
        <f>ROUNDUP(B1172,1)</f>
        <v/>
      </c>
    </row>
    <row r="1173">
      <c r="A1173" s="3" t="inlineStr">
        <is>
          <t>XT259897481TS</t>
        </is>
      </c>
      <c r="B1173" t="n">
        <v>0.03</v>
      </c>
      <c r="C1173">
        <f>ROUNDUP(B1173,1)</f>
        <v/>
      </c>
    </row>
    <row r="1174">
      <c r="A1174" s="3" t="inlineStr">
        <is>
          <t>XT259902164TS</t>
        </is>
      </c>
      <c r="B1174" t="n">
        <v>0.17</v>
      </c>
      <c r="C1174">
        <f>ROUNDUP(B1174,1)</f>
        <v/>
      </c>
    </row>
    <row r="1175">
      <c r="A1175" s="3" t="inlineStr">
        <is>
          <t>XT259902765TS</t>
        </is>
      </c>
      <c r="B1175" t="n">
        <v>0.22</v>
      </c>
      <c r="C1175">
        <f>ROUNDUP(B1175,1)</f>
        <v/>
      </c>
    </row>
    <row r="1176">
      <c r="A1176" s="3" t="inlineStr">
        <is>
          <t>XT259906515TS</t>
        </is>
      </c>
      <c r="B1176" t="n">
        <v>0.71</v>
      </c>
      <c r="C1176">
        <f>ROUNDUP(B1176,1)</f>
        <v/>
      </c>
    </row>
    <row r="1177">
      <c r="A1177" s="3" t="inlineStr">
        <is>
          <t>XT259914445TS</t>
        </is>
      </c>
      <c r="B1177" t="n">
        <v>0.03</v>
      </c>
      <c r="C1177">
        <f>ROUNDUP(B1177,1)</f>
        <v/>
      </c>
    </row>
    <row r="1178">
      <c r="A1178" s="3" t="inlineStr">
        <is>
          <t>XT259915843TS</t>
        </is>
      </c>
      <c r="B1178" t="n">
        <v>0.23</v>
      </c>
      <c r="C1178">
        <f>ROUNDUP(B1178,1)</f>
        <v/>
      </c>
    </row>
    <row r="1179">
      <c r="A1179" s="3" t="inlineStr">
        <is>
          <t>XT259923235TS</t>
        </is>
      </c>
      <c r="B1179" t="n">
        <v>0.35</v>
      </c>
      <c r="C1179">
        <f>ROUNDUP(B1179,1)</f>
        <v/>
      </c>
    </row>
    <row r="1180">
      <c r="A1180" s="3" t="inlineStr">
        <is>
          <t>XT259926571TS</t>
        </is>
      </c>
      <c r="B1180" t="n">
        <v>0.62</v>
      </c>
      <c r="C1180">
        <f>ROUNDUP(B1180,1)</f>
        <v/>
      </c>
    </row>
    <row r="1181">
      <c r="A1181" s="3" t="inlineStr">
        <is>
          <t>XT259927152TS</t>
        </is>
      </c>
      <c r="B1181" t="n">
        <v>0.21</v>
      </c>
      <c r="C1181">
        <f>ROUNDUP(B1181,1)</f>
        <v/>
      </c>
    </row>
    <row r="1182">
      <c r="A1182" s="3" t="inlineStr">
        <is>
          <t>XT259927400TS</t>
        </is>
      </c>
      <c r="B1182" t="n">
        <v>0.3</v>
      </c>
      <c r="C1182">
        <f>ROUNDUP(B1182,1)</f>
        <v/>
      </c>
    </row>
    <row r="1183">
      <c r="A1183" s="3" t="inlineStr">
        <is>
          <t>XT259930338TS</t>
        </is>
      </c>
      <c r="B1183" t="n">
        <v>0.2</v>
      </c>
      <c r="C1183">
        <f>ROUNDUP(B1183,1)</f>
        <v/>
      </c>
    </row>
    <row r="1184">
      <c r="A1184" s="3" t="inlineStr">
        <is>
          <t>XT259936675TS</t>
        </is>
      </c>
      <c r="B1184" t="n">
        <v>0.11</v>
      </c>
      <c r="C1184">
        <f>ROUNDUP(B1184,1)</f>
        <v/>
      </c>
    </row>
    <row r="1185">
      <c r="A1185" s="3" t="inlineStr">
        <is>
          <t>XT259936980TS</t>
        </is>
      </c>
      <c r="B1185" t="n">
        <v>0.09</v>
      </c>
      <c r="C1185">
        <f>ROUNDUP(B1185,1)</f>
        <v/>
      </c>
    </row>
    <row r="1186">
      <c r="A1186" s="3" t="inlineStr">
        <is>
          <t>XT259944867TS</t>
        </is>
      </c>
      <c r="B1186" t="n">
        <v>0.22</v>
      </c>
      <c r="C1186">
        <f>ROUNDUP(B1186,1)</f>
        <v/>
      </c>
    </row>
    <row r="1187">
      <c r="A1187" s="3" t="inlineStr">
        <is>
          <t>XT259957208TS</t>
        </is>
      </c>
      <c r="B1187" t="n">
        <v>0.27</v>
      </c>
      <c r="C1187">
        <f>ROUNDUP(B1187,1)</f>
        <v/>
      </c>
    </row>
    <row r="1188">
      <c r="A1188" s="3" t="inlineStr">
        <is>
          <t>XT259957653TS</t>
        </is>
      </c>
      <c r="B1188" t="n">
        <v>0.27</v>
      </c>
      <c r="C1188">
        <f>ROUNDUP(B1188,1)</f>
        <v/>
      </c>
    </row>
    <row r="1189">
      <c r="A1189" s="3" t="inlineStr">
        <is>
          <t>XT259958322TS</t>
        </is>
      </c>
      <c r="B1189" t="n">
        <v>0.08</v>
      </c>
      <c r="C1189">
        <f>ROUNDUP(B1189,1)</f>
        <v/>
      </c>
    </row>
    <row r="1190">
      <c r="A1190" s="3" t="inlineStr">
        <is>
          <t>XT259961397TS</t>
        </is>
      </c>
      <c r="B1190" t="n">
        <v>0.24</v>
      </c>
      <c r="C1190">
        <f>ROUNDUP(B1190,1)</f>
        <v/>
      </c>
    </row>
    <row r="1191">
      <c r="A1191" s="3" t="inlineStr">
        <is>
          <t>XT259966037TS</t>
        </is>
      </c>
      <c r="B1191" t="n">
        <v>0.66</v>
      </c>
      <c r="C1191">
        <f>ROUNDUP(B1191,1)</f>
        <v/>
      </c>
    </row>
    <row r="1192">
      <c r="A1192" s="3" t="inlineStr">
        <is>
          <t>XT259967077TS</t>
        </is>
      </c>
      <c r="B1192" t="n">
        <v>0.13</v>
      </c>
      <c r="C1192">
        <f>ROUNDUP(B1192,1)</f>
        <v/>
      </c>
    </row>
    <row r="1193">
      <c r="A1193" s="3" t="inlineStr">
        <is>
          <t>XT259967386TS</t>
        </is>
      </c>
      <c r="B1193" t="n">
        <v>0.09</v>
      </c>
      <c r="C1193">
        <f>ROUNDUP(B1193,1)</f>
        <v/>
      </c>
    </row>
    <row r="1194">
      <c r="A1194" s="3" t="inlineStr">
        <is>
          <t>XT259970442TS</t>
        </is>
      </c>
      <c r="B1194" t="n">
        <v>0.2</v>
      </c>
      <c r="C1194">
        <f>ROUNDUP(B1194,1)</f>
        <v/>
      </c>
    </row>
    <row r="1195">
      <c r="A1195" s="3" t="inlineStr">
        <is>
          <t>XT259972593TS</t>
        </is>
      </c>
      <c r="B1195" t="n">
        <v>0.27</v>
      </c>
      <c r="C1195">
        <f>ROUNDUP(B1195,1)</f>
        <v/>
      </c>
    </row>
    <row r="1196">
      <c r="A1196" s="3" t="inlineStr">
        <is>
          <t>XT259974183TS</t>
        </is>
      </c>
      <c r="B1196" t="n">
        <v>0.22</v>
      </c>
      <c r="C1196">
        <f>ROUNDUP(B1196,1)</f>
        <v/>
      </c>
    </row>
    <row r="1197">
      <c r="A1197" s="3" t="inlineStr">
        <is>
          <t>XT259999812TS</t>
        </is>
      </c>
      <c r="B1197" t="n">
        <v>0.19</v>
      </c>
      <c r="C1197">
        <f>ROUNDUP(B1197,1)</f>
        <v/>
      </c>
    </row>
    <row r="1198">
      <c r="A1198" s="3" t="inlineStr">
        <is>
          <t>XT260000706TS</t>
        </is>
      </c>
      <c r="B1198" t="n">
        <v>0.11</v>
      </c>
      <c r="C1198">
        <f>ROUNDUP(B1198,1)</f>
        <v/>
      </c>
    </row>
    <row r="1199">
      <c r="A1199" s="3" t="inlineStr">
        <is>
          <t>XT260003185TS</t>
        </is>
      </c>
      <c r="B1199" t="n">
        <v>0.36</v>
      </c>
      <c r="C1199">
        <f>ROUNDUP(B1199,1)</f>
        <v/>
      </c>
    </row>
    <row r="1200">
      <c r="A1200" s="3" t="inlineStr">
        <is>
          <t>XT260003702TS</t>
        </is>
      </c>
      <c r="B1200" t="n">
        <v>0.26</v>
      </c>
      <c r="C1200">
        <f>ROUNDUP(B1200,1)</f>
        <v/>
      </c>
    </row>
    <row r="1201">
      <c r="A1201" s="3" t="inlineStr">
        <is>
          <t>XT260009254TS</t>
        </is>
      </c>
      <c r="B1201" t="n">
        <v>0.16</v>
      </c>
      <c r="C1201">
        <f>ROUNDUP(B1201,1)</f>
        <v/>
      </c>
    </row>
    <row r="1202">
      <c r="A1202" s="3" t="inlineStr">
        <is>
          <t>XT260009815TS</t>
        </is>
      </c>
      <c r="B1202" t="n">
        <v>0.22</v>
      </c>
      <c r="C1202">
        <f>ROUNDUP(B1202,1)</f>
        <v/>
      </c>
    </row>
    <row r="1203">
      <c r="A1203" s="3" t="inlineStr">
        <is>
          <t>XT260010558TS</t>
        </is>
      </c>
      <c r="B1203" t="n">
        <v>0.1</v>
      </c>
      <c r="C1203">
        <f>ROUNDUP(B1203,1)</f>
        <v/>
      </c>
    </row>
    <row r="1204">
      <c r="A1204" s="3" t="inlineStr">
        <is>
          <t>XT260010685TS</t>
        </is>
      </c>
      <c r="B1204" t="n">
        <v>0.04</v>
      </c>
      <c r="C1204">
        <f>ROUNDUP(B1204,1)</f>
        <v/>
      </c>
    </row>
    <row r="1205">
      <c r="A1205" s="3" t="inlineStr">
        <is>
          <t>XT260014360TS</t>
        </is>
      </c>
      <c r="B1205" t="n">
        <v>0.13</v>
      </c>
      <c r="C1205">
        <f>ROUNDUP(B1205,1)</f>
        <v/>
      </c>
    </row>
    <row r="1206">
      <c r="A1206" s="3" t="inlineStr">
        <is>
          <t>XT260014373TS</t>
        </is>
      </c>
      <c r="B1206" t="n">
        <v>0.19</v>
      </c>
      <c r="C1206">
        <f>ROUNDUP(B1206,1)</f>
        <v/>
      </c>
    </row>
    <row r="1207">
      <c r="A1207" s="3" t="inlineStr">
        <is>
          <t>XT260016414TS</t>
        </is>
      </c>
      <c r="B1207" t="n">
        <v>0.2</v>
      </c>
      <c r="C1207">
        <f>ROUNDUP(B1207,1)</f>
        <v/>
      </c>
    </row>
    <row r="1208">
      <c r="A1208" s="3" t="inlineStr">
        <is>
          <t>XT260020246TS</t>
        </is>
      </c>
      <c r="B1208" t="n">
        <v>0.21</v>
      </c>
      <c r="C1208">
        <f>ROUNDUP(B1208,1)</f>
        <v/>
      </c>
    </row>
    <row r="1209">
      <c r="A1209" s="3" t="inlineStr">
        <is>
          <t>XT260023401TS</t>
        </is>
      </c>
      <c r="B1209" t="n">
        <v>0.17</v>
      </c>
      <c r="C1209">
        <f>ROUNDUP(B1209,1)</f>
        <v/>
      </c>
    </row>
    <row r="1210">
      <c r="A1210" s="3" t="inlineStr">
        <is>
          <t>XT260024251TS</t>
        </is>
      </c>
      <c r="B1210" t="n">
        <v>0.22</v>
      </c>
      <c r="C1210">
        <f>ROUNDUP(B1210,1)</f>
        <v/>
      </c>
    </row>
    <row r="1211">
      <c r="A1211" s="3" t="inlineStr">
        <is>
          <t>XT260028995TS</t>
        </is>
      </c>
      <c r="B1211" t="n">
        <v>0.06</v>
      </c>
      <c r="C1211">
        <f>ROUNDUP(B1211,1)</f>
        <v/>
      </c>
    </row>
    <row r="1212">
      <c r="A1212" s="3" t="inlineStr">
        <is>
          <t>XT260033531TS</t>
        </is>
      </c>
      <c r="B1212" t="n">
        <v>0.11</v>
      </c>
      <c r="C1212">
        <f>ROUNDUP(B1212,1)</f>
        <v/>
      </c>
    </row>
    <row r="1213">
      <c r="A1213" s="3" t="inlineStr">
        <is>
          <t>XT260037326TS</t>
        </is>
      </c>
      <c r="B1213" t="n">
        <v>0.18</v>
      </c>
      <c r="C1213">
        <f>ROUNDUP(B1213,1)</f>
        <v/>
      </c>
    </row>
    <row r="1214">
      <c r="A1214" s="3" t="inlineStr">
        <is>
          <t>XT328769278TS</t>
        </is>
      </c>
      <c r="B1214" t="n">
        <v>0.04</v>
      </c>
      <c r="C1214">
        <f>ROUNDUP(B1214,1)</f>
        <v/>
      </c>
    </row>
    <row r="1215">
      <c r="A1215" s="3" t="inlineStr">
        <is>
          <t>XT328868942TS</t>
        </is>
      </c>
      <c r="B1215" t="n">
        <v>5.904</v>
      </c>
      <c r="C1215">
        <f>ROUNDUP(B1215,1)</f>
        <v/>
      </c>
    </row>
    <row r="1216">
      <c r="A1216" s="3" t="inlineStr">
        <is>
          <t>XT328895673TS</t>
        </is>
      </c>
      <c r="B1216" t="n">
        <v>0.93</v>
      </c>
      <c r="C1216">
        <f>ROUNDUP(B1216,1)</f>
        <v/>
      </c>
    </row>
    <row r="1217">
      <c r="A1217" s="3" t="inlineStr">
        <is>
          <t>XT328923754TS</t>
        </is>
      </c>
      <c r="B1217" t="n">
        <v>4.638</v>
      </c>
      <c r="C1217">
        <f>ROUNDUP(B1217,1)</f>
        <v/>
      </c>
    </row>
    <row r="1218">
      <c r="A1218" s="3" t="inlineStr">
        <is>
          <t>XT329002712TS</t>
        </is>
      </c>
      <c r="B1218" t="n">
        <v>5.904</v>
      </c>
      <c r="C1218">
        <f>ROUNDUP(B1218,1)</f>
        <v/>
      </c>
    </row>
    <row r="1219">
      <c r="A1219" s="3" t="inlineStr">
        <is>
          <t>XT329005016TS</t>
        </is>
      </c>
      <c r="B1219" t="n">
        <v>0.02</v>
      </c>
      <c r="C1219">
        <f>ROUNDUP(B1219,1)</f>
        <v/>
      </c>
    </row>
    <row r="1220">
      <c r="A1220" s="3" t="inlineStr">
        <is>
          <t>XT329054051TS</t>
        </is>
      </c>
      <c r="B1220" t="n">
        <v>4.787</v>
      </c>
      <c r="C1220">
        <f>ROUNDUP(B1220,1)</f>
        <v/>
      </c>
    </row>
    <row r="1221">
      <c r="A1221" s="3" t="inlineStr">
        <is>
          <t>XT329071390TS</t>
        </is>
      </c>
      <c r="B1221" t="n">
        <v>5.904</v>
      </c>
      <c r="C1221">
        <f>ROUNDUP(B1221,1)</f>
        <v/>
      </c>
    </row>
    <row r="1222">
      <c r="A1222" s="3" t="inlineStr">
        <is>
          <t>XT329261751TS</t>
        </is>
      </c>
      <c r="B1222" t="n">
        <v>0.1</v>
      </c>
      <c r="C1222">
        <f>ROUNDUP(B1222,1)</f>
        <v/>
      </c>
    </row>
    <row r="1223">
      <c r="A1223" s="3" t="inlineStr">
        <is>
          <t>XT329268088TS</t>
        </is>
      </c>
      <c r="B1223" t="n">
        <v>4.787</v>
      </c>
      <c r="C1223">
        <f>ROUNDUP(B1223,1)</f>
        <v/>
      </c>
    </row>
    <row r="1224">
      <c r="A1224" s="3" t="inlineStr">
        <is>
          <t>XT329636281TS</t>
        </is>
      </c>
      <c r="B1224" t="n">
        <v>0.744</v>
      </c>
      <c r="C1224">
        <f>ROUNDUP(B1224,1)</f>
        <v/>
      </c>
    </row>
    <row r="1225">
      <c r="A1225" s="3" t="inlineStr">
        <is>
          <t>XT329652219TS</t>
        </is>
      </c>
      <c r="B1225" t="n">
        <v>0.42</v>
      </c>
      <c r="C1225">
        <f>ROUNDUP(B1225,1)</f>
        <v/>
      </c>
    </row>
    <row r="1226">
      <c r="A1226" s="3" t="inlineStr">
        <is>
          <t>XT329997427TS</t>
        </is>
      </c>
      <c r="B1226" t="n">
        <v>0.23</v>
      </c>
      <c r="C1226">
        <f>ROUNDUP(B1226,1)</f>
        <v/>
      </c>
    </row>
    <row r="1227">
      <c r="A1227" s="3" t="inlineStr">
        <is>
          <t>XT330062850TS</t>
        </is>
      </c>
      <c r="B1227" t="n">
        <v>0.62</v>
      </c>
      <c r="C1227">
        <f>ROUNDUP(B1227,1)</f>
        <v/>
      </c>
    </row>
    <row r="1228">
      <c r="A1228" s="3" t="inlineStr">
        <is>
          <t>XT330065768TS</t>
        </is>
      </c>
      <c r="B1228" t="n">
        <v>0.62</v>
      </c>
      <c r="C1228">
        <f>ROUNDUP(B1228,1)</f>
        <v/>
      </c>
    </row>
    <row r="1229">
      <c r="A1229" s="3" t="inlineStr">
        <is>
          <t>XT330066701TS</t>
        </is>
      </c>
      <c r="B1229" t="n">
        <v>2.509</v>
      </c>
      <c r="C1229">
        <f>ROUNDUP(B1229,1)</f>
        <v/>
      </c>
    </row>
    <row r="1230">
      <c r="A1230" s="3" t="inlineStr">
        <is>
          <t>XT330151081TS</t>
        </is>
      </c>
      <c r="B1230" t="n">
        <v>4.787</v>
      </c>
      <c r="C1230">
        <f>ROUNDUP(B1230,1)</f>
        <v/>
      </c>
    </row>
    <row r="1231">
      <c r="A1231" s="3" t="inlineStr">
        <is>
          <t>XT330157212TS</t>
        </is>
      </c>
      <c r="B1231" t="n">
        <v>4.787</v>
      </c>
      <c r="C1231">
        <f>ROUNDUP(B1231,1)</f>
        <v/>
      </c>
    </row>
    <row r="1232">
      <c r="A1232" s="3" t="inlineStr">
        <is>
          <t>XT330172104TS</t>
        </is>
      </c>
      <c r="B1232" t="n">
        <v>4.638</v>
      </c>
      <c r="C1232">
        <f>ROUNDUP(B1232,1)</f>
        <v/>
      </c>
    </row>
    <row r="1233">
      <c r="A1233" s="3" t="inlineStr">
        <is>
          <t>XT330178291TS</t>
        </is>
      </c>
      <c r="B1233" t="n">
        <v>0.385</v>
      </c>
      <c r="C1233">
        <f>ROUNDUP(B1233,1)</f>
        <v/>
      </c>
    </row>
    <row r="1234">
      <c r="A1234" s="3" t="inlineStr">
        <is>
          <t>XT330212951TS</t>
        </is>
      </c>
      <c r="B1234" t="n">
        <v>0.34</v>
      </c>
      <c r="C1234">
        <f>ROUNDUP(B1234,1)</f>
        <v/>
      </c>
    </row>
    <row r="1235">
      <c r="A1235" s="3" t="inlineStr">
        <is>
          <t>XT330268394TS</t>
        </is>
      </c>
      <c r="B1235" t="n">
        <v>4.638</v>
      </c>
      <c r="C1235">
        <f>ROUNDUP(B1235,1)</f>
        <v/>
      </c>
    </row>
    <row r="1236">
      <c r="A1236" s="3" t="inlineStr">
        <is>
          <t>XT413735942TS</t>
        </is>
      </c>
      <c r="B1236" t="n">
        <v>7.52</v>
      </c>
      <c r="C1236">
        <f>ROUNDUP(B1236,1)</f>
        <v/>
      </c>
    </row>
    <row r="1237">
      <c r="A1237" s="3" t="inlineStr">
        <is>
          <t>XT413860675TS</t>
        </is>
      </c>
      <c r="B1237" t="n">
        <v>4.532</v>
      </c>
      <c r="C1237">
        <f>ROUNDUP(B1237,1)</f>
        <v/>
      </c>
    </row>
    <row r="1238">
      <c r="A1238" s="3" t="inlineStr">
        <is>
          <t>XT413866245TS</t>
        </is>
      </c>
      <c r="B1238" t="n">
        <v>0.7</v>
      </c>
      <c r="C1238">
        <f>ROUNDUP(B1238,1)</f>
        <v/>
      </c>
    </row>
    <row r="1239">
      <c r="A1239" s="3" t="inlineStr">
        <is>
          <t>XT413873847TS</t>
        </is>
      </c>
      <c r="B1239" t="n">
        <v>4.532</v>
      </c>
      <c r="C1239">
        <f>ROUNDUP(B1239,1)</f>
        <v/>
      </c>
    </row>
    <row r="1240">
      <c r="A1240" s="3" t="inlineStr">
        <is>
          <t>XT413876707TS</t>
        </is>
      </c>
      <c r="B1240" t="n">
        <v>4.365</v>
      </c>
      <c r="C1240">
        <f>ROUNDUP(B1240,1)</f>
        <v/>
      </c>
    </row>
    <row r="1241">
      <c r="A1241" s="3" t="inlineStr">
        <is>
          <t>XT413878376TS</t>
        </is>
      </c>
      <c r="B1241" t="n">
        <v>0.744</v>
      </c>
      <c r="C1241">
        <f>ROUNDUP(B1241,1)</f>
        <v/>
      </c>
    </row>
    <row r="1242">
      <c r="A1242" s="3" t="inlineStr">
        <is>
          <t>XT413880406TS</t>
        </is>
      </c>
      <c r="B1242" t="n">
        <v>5.642</v>
      </c>
      <c r="C1242">
        <f>ROUNDUP(B1242,1)</f>
        <v/>
      </c>
    </row>
    <row r="1243">
      <c r="A1243" s="3" t="inlineStr">
        <is>
          <t>XT413883708TS</t>
        </is>
      </c>
      <c r="B1243" t="n">
        <v>4.532</v>
      </c>
      <c r="C1243">
        <f>ROUNDUP(B1243,1)</f>
        <v/>
      </c>
    </row>
    <row r="1244">
      <c r="A1244" s="3" t="inlineStr">
        <is>
          <t>XT413889776TS</t>
        </is>
      </c>
      <c r="B1244" t="n">
        <v>1.373</v>
      </c>
      <c r="C1244">
        <f>ROUNDUP(B1244,1)</f>
        <v/>
      </c>
    </row>
    <row r="1245">
      <c r="A1245" s="3" t="inlineStr">
        <is>
          <t>XT413890519TS</t>
        </is>
      </c>
      <c r="B1245" t="n">
        <v>4.787</v>
      </c>
      <c r="C1245">
        <f>ROUNDUP(B1245,1)</f>
        <v/>
      </c>
    </row>
    <row r="1246">
      <c r="A1246" s="3" t="inlineStr">
        <is>
          <t>XT413896542TS</t>
        </is>
      </c>
      <c r="B1246" t="n">
        <v>4.799</v>
      </c>
      <c r="C1246">
        <f>ROUNDUP(B1246,1)</f>
        <v/>
      </c>
    </row>
    <row r="1247">
      <c r="A1247" s="3" t="inlineStr">
        <is>
          <t>XT413900984TS</t>
        </is>
      </c>
      <c r="B1247" t="n">
        <v>6.624</v>
      </c>
      <c r="C1247">
        <f>ROUNDUP(B1247,1)</f>
        <v/>
      </c>
    </row>
    <row r="1248">
      <c r="A1248" s="3" t="inlineStr">
        <is>
          <t>XT413903654TS</t>
        </is>
      </c>
      <c r="B1248" t="n">
        <v>1.176</v>
      </c>
      <c r="C1248">
        <f>ROUNDUP(B1248,1)</f>
        <v/>
      </c>
    </row>
    <row r="1249">
      <c r="A1249" s="3" t="inlineStr">
        <is>
          <t>XT413903800TS</t>
        </is>
      </c>
      <c r="B1249" t="n">
        <v>5.086</v>
      </c>
      <c r="C1249">
        <f>ROUNDUP(B1249,1)</f>
        <v/>
      </c>
    </row>
    <row r="1250">
      <c r="A1250" s="3" t="inlineStr">
        <is>
          <t>XT413904650TS</t>
        </is>
      </c>
      <c r="B1250" t="n">
        <v>4.678</v>
      </c>
      <c r="C1250">
        <f>ROUNDUP(B1250,1)</f>
        <v/>
      </c>
    </row>
    <row r="1251">
      <c r="A1251" s="3" t="inlineStr">
        <is>
          <t>XT413905156TS</t>
        </is>
      </c>
      <c r="B1251" t="n">
        <v>4.532</v>
      </c>
      <c r="C1251">
        <f>ROUNDUP(B1251,1)</f>
        <v/>
      </c>
    </row>
    <row r="1252">
      <c r="A1252" s="3" t="inlineStr">
        <is>
          <t>XT413905315TS</t>
        </is>
      </c>
      <c r="B1252" t="n">
        <v>2.117</v>
      </c>
      <c r="C1252">
        <f>ROUNDUP(B1252,1)</f>
        <v/>
      </c>
    </row>
    <row r="1253">
      <c r="A1253" s="3" t="inlineStr">
        <is>
          <t>XT413908271TS</t>
        </is>
      </c>
      <c r="B1253" t="n">
        <v>4.638</v>
      </c>
      <c r="C1253">
        <f>ROUNDUP(B1253,1)</f>
        <v/>
      </c>
    </row>
    <row r="1254">
      <c r="A1254" s="3" t="inlineStr">
        <is>
          <t>XT413909325TS</t>
        </is>
      </c>
      <c r="B1254" t="n">
        <v>1.786</v>
      </c>
      <c r="C1254">
        <f>ROUNDUP(B1254,1)</f>
        <v/>
      </c>
    </row>
    <row r="1255">
      <c r="A1255" s="3" t="inlineStr">
        <is>
          <t>XT413909351TS</t>
        </is>
      </c>
      <c r="B1255" t="n">
        <v>0.17</v>
      </c>
      <c r="C1255">
        <f>ROUNDUP(B1255,1)</f>
        <v/>
      </c>
    </row>
    <row r="1256">
      <c r="A1256" s="3" t="inlineStr">
        <is>
          <t>XT413909396TS</t>
        </is>
      </c>
      <c r="B1256" t="n">
        <v>0.96</v>
      </c>
      <c r="C1256">
        <f>ROUNDUP(B1256,1)</f>
        <v/>
      </c>
    </row>
    <row r="1257">
      <c r="A1257" s="3" t="inlineStr">
        <is>
          <t>XT413910350TS</t>
        </is>
      </c>
      <c r="B1257" t="n">
        <v>0.783</v>
      </c>
      <c r="C1257">
        <f>ROUNDUP(B1257,1)</f>
        <v/>
      </c>
    </row>
    <row r="1258">
      <c r="A1258" s="3" t="inlineStr">
        <is>
          <t>XT413910394TS</t>
        </is>
      </c>
      <c r="B1258" t="n">
        <v>5.808</v>
      </c>
      <c r="C1258">
        <f>ROUNDUP(B1258,1)</f>
        <v/>
      </c>
    </row>
    <row r="1259">
      <c r="A1259" s="3" t="inlineStr">
        <is>
          <t>XT413910451TS</t>
        </is>
      </c>
      <c r="B1259" t="n">
        <v>4.678</v>
      </c>
      <c r="C1259">
        <f>ROUNDUP(B1259,1)</f>
        <v/>
      </c>
    </row>
    <row r="1260">
      <c r="A1260" s="3" t="inlineStr">
        <is>
          <t>XT413910933TS</t>
        </is>
      </c>
      <c r="B1260" t="n">
        <v>4.825</v>
      </c>
      <c r="C1260">
        <f>ROUNDUP(B1260,1)</f>
        <v/>
      </c>
    </row>
    <row r="1261">
      <c r="A1261" s="3" t="inlineStr">
        <is>
          <t>XT413910955TS</t>
        </is>
      </c>
      <c r="B1261" t="n">
        <v>4.365</v>
      </c>
      <c r="C1261">
        <f>ROUNDUP(B1261,1)</f>
        <v/>
      </c>
    </row>
    <row r="1262">
      <c r="A1262" s="3" t="inlineStr">
        <is>
          <t>XT413911465TS</t>
        </is>
      </c>
      <c r="B1262" t="n">
        <v>0.595</v>
      </c>
      <c r="C1262">
        <f>ROUNDUP(B1262,1)</f>
        <v/>
      </c>
    </row>
    <row r="1263">
      <c r="A1263" s="3" t="inlineStr">
        <is>
          <t>XT413911925TS</t>
        </is>
      </c>
      <c r="B1263" t="n">
        <v>4.787</v>
      </c>
      <c r="C1263">
        <f>ROUNDUP(B1263,1)</f>
        <v/>
      </c>
    </row>
    <row r="1264">
      <c r="A1264" s="3" t="inlineStr">
        <is>
          <t>XT413912069TS</t>
        </is>
      </c>
      <c r="B1264" t="n">
        <v>0.05</v>
      </c>
      <c r="C1264">
        <f>ROUNDUP(B1264,1)</f>
        <v/>
      </c>
    </row>
    <row r="1265">
      <c r="A1265" s="3" t="inlineStr">
        <is>
          <t>XT413912435TS</t>
        </is>
      </c>
      <c r="B1265" t="n">
        <v>4.678</v>
      </c>
      <c r="C1265">
        <f>ROUNDUP(B1265,1)</f>
        <v/>
      </c>
    </row>
    <row r="1266">
      <c r="A1266" s="3" t="inlineStr">
        <is>
          <t>XT413912554TS</t>
        </is>
      </c>
      <c r="B1266" t="n">
        <v>0.5</v>
      </c>
      <c r="C1266">
        <f>ROUNDUP(B1266,1)</f>
        <v/>
      </c>
    </row>
    <row r="1267">
      <c r="A1267" s="3" t="inlineStr">
        <is>
          <t>XT413912744TS</t>
        </is>
      </c>
      <c r="B1267" t="n">
        <v>4.954</v>
      </c>
      <c r="C1267">
        <f>ROUNDUP(B1267,1)</f>
        <v/>
      </c>
    </row>
    <row r="1268">
      <c r="A1268" s="3" t="inlineStr">
        <is>
          <t>XT413913356TS</t>
        </is>
      </c>
      <c r="B1268" t="n">
        <v>4.787</v>
      </c>
      <c r="C1268">
        <f>ROUNDUP(B1268,1)</f>
        <v/>
      </c>
    </row>
    <row r="1269">
      <c r="A1269" s="3" t="inlineStr">
        <is>
          <t>XT413913585TS</t>
        </is>
      </c>
      <c r="B1269" t="n">
        <v>0.775</v>
      </c>
      <c r="C1269">
        <f>ROUNDUP(B1269,1)</f>
        <v/>
      </c>
    </row>
    <row r="1270">
      <c r="A1270" s="3" t="inlineStr">
        <is>
          <t>XT413914833TS</t>
        </is>
      </c>
      <c r="B1270" t="n">
        <v>4.799</v>
      </c>
      <c r="C1270">
        <f>ROUNDUP(B1270,1)</f>
        <v/>
      </c>
    </row>
    <row r="1271">
      <c r="A1271" s="3" t="inlineStr">
        <is>
          <t>XT413915238TS</t>
        </is>
      </c>
      <c r="B1271" t="n">
        <v>5.779</v>
      </c>
      <c r="C1271">
        <f>ROUNDUP(B1271,1)</f>
        <v/>
      </c>
    </row>
    <row r="1272">
      <c r="A1272" s="3" t="inlineStr">
        <is>
          <t>XT413915706TS</t>
        </is>
      </c>
      <c r="B1272" t="n">
        <v>5.53</v>
      </c>
      <c r="C1272">
        <f>ROUNDUP(B1272,1)</f>
        <v/>
      </c>
    </row>
    <row r="1273">
      <c r="A1273" s="3" t="inlineStr">
        <is>
          <t>XT413915737TS</t>
        </is>
      </c>
      <c r="B1273" t="n">
        <v>4.638</v>
      </c>
      <c r="C1273">
        <f>ROUNDUP(B1273,1)</f>
        <v/>
      </c>
    </row>
    <row r="1274">
      <c r="A1274" s="3" t="inlineStr">
        <is>
          <t>XT413915913TS</t>
        </is>
      </c>
      <c r="B1274" t="n">
        <v>4.638</v>
      </c>
      <c r="C1274">
        <f>ROUNDUP(B1274,1)</f>
        <v/>
      </c>
    </row>
    <row r="1275">
      <c r="A1275" s="3" t="inlineStr">
        <is>
          <t>XT413916105TS</t>
        </is>
      </c>
      <c r="B1275" t="n">
        <v>4.743</v>
      </c>
      <c r="C1275">
        <f>ROUNDUP(B1275,1)</f>
        <v/>
      </c>
    </row>
    <row r="1276">
      <c r="A1276" s="3" t="inlineStr">
        <is>
          <t>XT413916159TS</t>
        </is>
      </c>
      <c r="B1276" t="n">
        <v>4.638</v>
      </c>
      <c r="C1276">
        <f>ROUNDUP(B1276,1)</f>
        <v/>
      </c>
    </row>
    <row r="1277">
      <c r="A1277" s="3" t="inlineStr">
        <is>
          <t>XT413916587TS</t>
        </is>
      </c>
      <c r="B1277" t="n">
        <v>0.72</v>
      </c>
      <c r="C1277">
        <f>ROUNDUP(B1277,1)</f>
        <v/>
      </c>
    </row>
    <row r="1278">
      <c r="A1278" s="3" t="inlineStr">
        <is>
          <t>XT413916613TS</t>
        </is>
      </c>
      <c r="B1278" t="n">
        <v>0.03</v>
      </c>
      <c r="C1278">
        <f>ROUNDUP(B1278,1)</f>
        <v/>
      </c>
    </row>
    <row r="1279">
      <c r="A1279" s="3" t="inlineStr">
        <is>
          <t>XT413916644TS</t>
        </is>
      </c>
      <c r="B1279" t="n">
        <v>4.638</v>
      </c>
      <c r="C1279">
        <f>ROUNDUP(B1279,1)</f>
        <v/>
      </c>
    </row>
    <row r="1280">
      <c r="A1280" s="3" t="inlineStr">
        <is>
          <t>XT413916975TS</t>
        </is>
      </c>
      <c r="B1280" t="n">
        <v>4.266</v>
      </c>
      <c r="C1280">
        <f>ROUNDUP(B1280,1)</f>
        <v/>
      </c>
    </row>
    <row r="1281">
      <c r="A1281" s="3" t="inlineStr">
        <is>
          <t>XT413917021TS</t>
        </is>
      </c>
      <c r="B1281" t="n">
        <v>4.799</v>
      </c>
      <c r="C1281">
        <f>ROUNDUP(B1281,1)</f>
        <v/>
      </c>
    </row>
    <row r="1282">
      <c r="A1282" s="3" t="inlineStr">
        <is>
          <t>XT413917052TS</t>
        </is>
      </c>
      <c r="B1282" t="n">
        <v>0.967</v>
      </c>
      <c r="C1282">
        <f>ROUNDUP(B1282,1)</f>
        <v/>
      </c>
    </row>
    <row r="1283">
      <c r="A1283" s="3" t="inlineStr">
        <is>
          <t>XT413917199TS</t>
        </is>
      </c>
      <c r="B1283" t="n">
        <v>4.963</v>
      </c>
      <c r="C1283">
        <f>ROUNDUP(B1283,1)</f>
        <v/>
      </c>
    </row>
    <row r="1284">
      <c r="A1284" s="3" t="inlineStr">
        <is>
          <t>XT413917260TS</t>
        </is>
      </c>
      <c r="B1284" t="n">
        <v>0.7</v>
      </c>
      <c r="C1284">
        <f>ROUNDUP(B1284,1)</f>
        <v/>
      </c>
    </row>
    <row r="1285">
      <c r="A1285" s="3" t="inlineStr">
        <is>
          <t>XT413917401TS</t>
        </is>
      </c>
      <c r="B1285" t="n">
        <v>2.842</v>
      </c>
      <c r="C1285">
        <f>ROUNDUP(B1285,1)</f>
        <v/>
      </c>
    </row>
    <row r="1286">
      <c r="A1286" s="3" t="inlineStr">
        <is>
          <t>XT413917432TS</t>
        </is>
      </c>
      <c r="B1286" t="n">
        <v>0.35</v>
      </c>
      <c r="C1286">
        <f>ROUNDUP(B1286,1)</f>
        <v/>
      </c>
    </row>
    <row r="1287">
      <c r="A1287" s="3" t="inlineStr">
        <is>
          <t>XT413917959TS</t>
        </is>
      </c>
      <c r="B1287" t="n">
        <v>0.1</v>
      </c>
      <c r="C1287">
        <f>ROUNDUP(B1287,1)</f>
        <v/>
      </c>
    </row>
    <row r="1288">
      <c r="A1288" s="3" t="inlineStr">
        <is>
          <t>XT413917993TS</t>
        </is>
      </c>
      <c r="B1288" t="n">
        <v>0.5</v>
      </c>
      <c r="C1288">
        <f>ROUNDUP(B1288,1)</f>
        <v/>
      </c>
    </row>
    <row r="1289">
      <c r="A1289" s="3" t="inlineStr">
        <is>
          <t>XT413918000TS</t>
        </is>
      </c>
      <c r="B1289" t="n">
        <v>5.632</v>
      </c>
      <c r="C1289">
        <f>ROUNDUP(B1289,1)</f>
        <v/>
      </c>
    </row>
    <row r="1290">
      <c r="A1290" s="3" t="inlineStr">
        <is>
          <t>XT413918203TS</t>
        </is>
      </c>
      <c r="B1290" t="n">
        <v>2.352</v>
      </c>
      <c r="C1290">
        <f>ROUNDUP(B1290,1)</f>
        <v/>
      </c>
    </row>
    <row r="1291">
      <c r="A1291" s="3" t="inlineStr">
        <is>
          <t>XT413918375TS</t>
        </is>
      </c>
      <c r="B1291" t="n">
        <v>4.937</v>
      </c>
      <c r="C1291">
        <f>ROUNDUP(B1291,1)</f>
        <v/>
      </c>
    </row>
    <row r="1292">
      <c r="A1292" s="3" t="inlineStr">
        <is>
          <t>XT413918472TS</t>
        </is>
      </c>
      <c r="B1292" t="n">
        <v>2.016</v>
      </c>
      <c r="C1292">
        <f>ROUNDUP(B1292,1)</f>
        <v/>
      </c>
    </row>
    <row r="1293">
      <c r="A1293" s="3" t="inlineStr">
        <is>
          <t>XT413918659TS</t>
        </is>
      </c>
      <c r="B1293" t="n">
        <v>0.8100000000000001</v>
      </c>
      <c r="C1293">
        <f>ROUNDUP(B1293,1)</f>
        <v/>
      </c>
    </row>
    <row r="1294">
      <c r="A1294" s="3" t="inlineStr">
        <is>
          <t>XT413918821TS</t>
        </is>
      </c>
      <c r="B1294" t="n">
        <v>0.614</v>
      </c>
      <c r="C1294">
        <f>ROUNDUP(B1294,1)</f>
        <v/>
      </c>
    </row>
    <row r="1295">
      <c r="A1295" s="3" t="inlineStr">
        <is>
          <t>XT413918937TS</t>
        </is>
      </c>
      <c r="B1295" t="n">
        <v>4.532</v>
      </c>
      <c r="C1295">
        <f>ROUNDUP(B1295,1)</f>
        <v/>
      </c>
    </row>
    <row r="1296">
      <c r="A1296" s="3" t="inlineStr">
        <is>
          <t>XT413920927TS</t>
        </is>
      </c>
      <c r="B1296" t="n">
        <v>4.532</v>
      </c>
      <c r="C1296">
        <f>ROUNDUP(B1296,1)</f>
        <v/>
      </c>
    </row>
    <row r="1297">
      <c r="A1297" s="3" t="inlineStr">
        <is>
          <t>XT413922622TS</t>
        </is>
      </c>
      <c r="B1297" t="n">
        <v>0.365</v>
      </c>
      <c r="C1297">
        <f>ROUNDUP(B1297,1)</f>
        <v/>
      </c>
    </row>
    <row r="1298">
      <c r="A1298" s="3" t="inlineStr">
        <is>
          <t>XT413925399TS</t>
        </is>
      </c>
      <c r="B1298" t="n">
        <v>3.226</v>
      </c>
      <c r="C1298">
        <f>ROUNDUP(B1298,1)</f>
        <v/>
      </c>
    </row>
    <row r="1299">
      <c r="A1299" s="3" t="inlineStr">
        <is>
          <t>XT413926859TS</t>
        </is>
      </c>
      <c r="B1299" t="n">
        <v>0.713</v>
      </c>
      <c r="C1299">
        <f>ROUNDUP(B1299,1)</f>
        <v/>
      </c>
    </row>
    <row r="1300">
      <c r="A1300" s="3" t="inlineStr">
        <is>
          <t>XT413926920TS</t>
        </is>
      </c>
      <c r="B1300" t="n">
        <v>4.638</v>
      </c>
      <c r="C1300">
        <f>ROUNDUP(B1300,1)</f>
        <v/>
      </c>
    </row>
    <row r="1301">
      <c r="A1301" s="3" t="inlineStr">
        <is>
          <t>XT413927085TS</t>
        </is>
      </c>
      <c r="B1301" t="n">
        <v>4.787</v>
      </c>
      <c r="C1301">
        <f>ROUNDUP(B1301,1)</f>
        <v/>
      </c>
    </row>
    <row r="1302">
      <c r="A1302" s="3" t="inlineStr">
        <is>
          <t>XT413927545TS</t>
        </is>
      </c>
      <c r="B1302" t="n">
        <v>4.937</v>
      </c>
      <c r="C1302">
        <f>ROUNDUP(B1302,1)</f>
        <v/>
      </c>
    </row>
    <row r="1303">
      <c r="A1303" s="3" t="inlineStr">
        <is>
          <t>XT413927718TS</t>
        </is>
      </c>
      <c r="B1303" t="n">
        <v>0.1</v>
      </c>
      <c r="C1303">
        <f>ROUNDUP(B1303,1)</f>
        <v/>
      </c>
    </row>
    <row r="1304">
      <c r="A1304" s="3" t="inlineStr">
        <is>
          <t>XT413929356TS</t>
        </is>
      </c>
      <c r="B1304" t="n">
        <v>0.984</v>
      </c>
      <c r="C1304">
        <f>ROUNDUP(B1304,1)</f>
        <v/>
      </c>
    </row>
    <row r="1305">
      <c r="A1305" s="3" t="inlineStr">
        <is>
          <t>XT413930345TS</t>
        </is>
      </c>
      <c r="B1305" t="n">
        <v>2.112</v>
      </c>
      <c r="C1305">
        <f>ROUNDUP(B1305,1)</f>
        <v/>
      </c>
    </row>
    <row r="1306">
      <c r="A1306" s="3" t="inlineStr">
        <is>
          <t>XT413930898TS</t>
        </is>
      </c>
      <c r="B1306" t="n">
        <v>4.825</v>
      </c>
      <c r="C1306">
        <f>ROUNDUP(B1306,1)</f>
        <v/>
      </c>
    </row>
    <row r="1307">
      <c r="A1307" s="3" t="inlineStr">
        <is>
          <t>XT413931235TS</t>
        </is>
      </c>
      <c r="B1307" t="n">
        <v>1.28</v>
      </c>
      <c r="C1307">
        <f>ROUNDUP(B1307,1)</f>
        <v/>
      </c>
    </row>
    <row r="1308">
      <c r="A1308" s="3" t="inlineStr">
        <is>
          <t>XT413932094TS</t>
        </is>
      </c>
      <c r="B1308" t="n">
        <v>3.456</v>
      </c>
      <c r="C1308">
        <f>ROUNDUP(B1308,1)</f>
        <v/>
      </c>
    </row>
    <row r="1309">
      <c r="A1309" s="3" t="inlineStr">
        <is>
          <t>XT413932298TS</t>
        </is>
      </c>
      <c r="B1309" t="n">
        <v>0.9409999999999999</v>
      </c>
      <c r="C1309">
        <f>ROUNDUP(B1309,1)</f>
        <v/>
      </c>
    </row>
    <row r="1310">
      <c r="A1310" s="3" t="inlineStr">
        <is>
          <t>XT413932514TS</t>
        </is>
      </c>
      <c r="B1310" t="n">
        <v>0.25</v>
      </c>
      <c r="C1310">
        <f>ROUNDUP(B1310,1)</f>
        <v/>
      </c>
    </row>
    <row r="1311">
      <c r="A1311" s="3" t="inlineStr">
        <is>
          <t>XT413932655TS</t>
        </is>
      </c>
      <c r="B1311" t="n">
        <v>0.14</v>
      </c>
      <c r="C1311">
        <f>ROUNDUP(B1311,1)</f>
        <v/>
      </c>
    </row>
    <row r="1312">
      <c r="A1312" s="3" t="inlineStr">
        <is>
          <t>XT413932735TS</t>
        </is>
      </c>
      <c r="B1312" t="n">
        <v>0.24</v>
      </c>
      <c r="C1312">
        <f>ROUNDUP(B1312,1)</f>
        <v/>
      </c>
    </row>
    <row r="1313">
      <c r="A1313" s="3" t="inlineStr">
        <is>
          <t>XT413933015TS</t>
        </is>
      </c>
      <c r="B1313" t="n">
        <v>1.776</v>
      </c>
      <c r="C1313">
        <f>ROUNDUP(B1313,1)</f>
        <v/>
      </c>
    </row>
    <row r="1314">
      <c r="A1314" s="3" t="inlineStr">
        <is>
          <t>XT413933055TS</t>
        </is>
      </c>
      <c r="B1314" t="n">
        <v>4.896</v>
      </c>
      <c r="C1314">
        <f>ROUNDUP(B1314,1)</f>
        <v/>
      </c>
    </row>
    <row r="1315">
      <c r="A1315" s="3" t="inlineStr">
        <is>
          <t>XT413933510TS</t>
        </is>
      </c>
      <c r="B1315" t="n">
        <v>1.229</v>
      </c>
      <c r="C1315">
        <f>ROUNDUP(B1315,1)</f>
        <v/>
      </c>
    </row>
    <row r="1316">
      <c r="A1316" s="3" t="inlineStr">
        <is>
          <t>XT413933775TS</t>
        </is>
      </c>
      <c r="B1316" t="n">
        <v>5.768</v>
      </c>
      <c r="C1316">
        <f>ROUNDUP(B1316,1)</f>
        <v/>
      </c>
    </row>
    <row r="1317">
      <c r="A1317" s="3" t="inlineStr">
        <is>
          <t>XT413935303TS</t>
        </is>
      </c>
      <c r="B1317" t="n">
        <v>1.037</v>
      </c>
      <c r="C1317">
        <f>ROUNDUP(B1317,1)</f>
        <v/>
      </c>
    </row>
    <row r="1318">
      <c r="A1318" s="3" t="inlineStr">
        <is>
          <t>XT413935453TS</t>
        </is>
      </c>
      <c r="B1318" t="n">
        <v>11.52</v>
      </c>
      <c r="C1318">
        <f>ROUNDUP(B1318,1)</f>
        <v/>
      </c>
    </row>
    <row r="1319">
      <c r="A1319" s="3" t="inlineStr">
        <is>
          <t>XT413941516TS</t>
        </is>
      </c>
      <c r="B1319" t="n">
        <v>1.459</v>
      </c>
      <c r="C1319">
        <f>ROUNDUP(B1319,1)</f>
        <v/>
      </c>
    </row>
    <row r="1320">
      <c r="A1320" s="3" t="inlineStr">
        <is>
          <t>XT413943097TS</t>
        </is>
      </c>
      <c r="B1320" t="n">
        <v>4.799</v>
      </c>
      <c r="C1320">
        <f>ROUNDUP(B1320,1)</f>
        <v/>
      </c>
    </row>
    <row r="1321">
      <c r="A1321" s="3" t="inlineStr">
        <is>
          <t>XT413943242TS</t>
        </is>
      </c>
      <c r="B1321" t="n">
        <v>4.787</v>
      </c>
      <c r="C1321">
        <f>ROUNDUP(B1321,1)</f>
        <v/>
      </c>
    </row>
    <row r="1322">
      <c r="A1322" s="3" t="inlineStr">
        <is>
          <t>XT413943928TS</t>
        </is>
      </c>
      <c r="B1322" t="n">
        <v>5.414</v>
      </c>
      <c r="C1322">
        <f>ROUNDUP(B1322,1)</f>
        <v/>
      </c>
    </row>
    <row r="1323">
      <c r="A1323" s="3" t="inlineStr">
        <is>
          <t>XT413944628TS</t>
        </is>
      </c>
      <c r="B1323" t="n">
        <v>6.33</v>
      </c>
      <c r="C1323">
        <f>ROUNDUP(B1323,1)</f>
        <v/>
      </c>
    </row>
    <row r="1324">
      <c r="A1324" s="3" t="inlineStr">
        <is>
          <t>XT413945889TS</t>
        </is>
      </c>
      <c r="B1324" t="n">
        <v>4.678</v>
      </c>
      <c r="C1324">
        <f>ROUNDUP(B1324,1)</f>
        <v/>
      </c>
    </row>
    <row r="1325">
      <c r="A1325" s="3" t="inlineStr">
        <is>
          <t>XT413951371TS</t>
        </is>
      </c>
      <c r="B1325" t="n">
        <v>5.508</v>
      </c>
      <c r="C1325">
        <f>ROUNDUP(B1325,1)</f>
        <v/>
      </c>
    </row>
    <row r="1326">
      <c r="A1326" s="3" t="inlineStr">
        <is>
          <t>XT413951779TS</t>
        </is>
      </c>
      <c r="B1326" t="n">
        <v>1.584</v>
      </c>
      <c r="C1326">
        <f>ROUNDUP(B1326,1)</f>
        <v/>
      </c>
    </row>
    <row r="1327">
      <c r="A1327" s="3" t="inlineStr">
        <is>
          <t>XT413953236TS</t>
        </is>
      </c>
      <c r="B1327" t="n">
        <v>3.326</v>
      </c>
      <c r="C1327">
        <f>ROUNDUP(B1327,1)</f>
        <v/>
      </c>
    </row>
    <row r="1328">
      <c r="A1328" s="3" t="inlineStr">
        <is>
          <t>XT413953655TS</t>
        </is>
      </c>
      <c r="B1328" t="n">
        <v>4.266</v>
      </c>
      <c r="C1328">
        <f>ROUNDUP(B1328,1)</f>
        <v/>
      </c>
    </row>
    <row r="1329">
      <c r="A1329" s="3" t="inlineStr">
        <is>
          <t>XT413954069TS</t>
        </is>
      </c>
      <c r="B1329" t="n">
        <v>1.264</v>
      </c>
      <c r="C1329">
        <f>ROUNDUP(B1329,1)</f>
        <v/>
      </c>
    </row>
    <row r="1330">
      <c r="A1330" s="3" t="inlineStr">
        <is>
          <t>XT413954829TS</t>
        </is>
      </c>
      <c r="B1330" t="n">
        <v>4.532</v>
      </c>
      <c r="C1330">
        <f>ROUNDUP(B1330,1)</f>
        <v/>
      </c>
    </row>
    <row r="1331">
      <c r="A1331" s="3" t="inlineStr">
        <is>
          <t>XT413954934TS</t>
        </is>
      </c>
      <c r="B1331" t="n">
        <v>1.24</v>
      </c>
      <c r="C1331">
        <f>ROUNDUP(B1331,1)</f>
        <v/>
      </c>
    </row>
    <row r="1332">
      <c r="A1332" s="3" t="inlineStr">
        <is>
          <t>XT413956042TS</t>
        </is>
      </c>
      <c r="B1332" t="n">
        <v>1.944</v>
      </c>
      <c r="C1332">
        <f>ROUNDUP(B1332,1)</f>
        <v/>
      </c>
    </row>
    <row r="1333">
      <c r="A1333" s="3" t="inlineStr">
        <is>
          <t>XT413959225TS</t>
        </is>
      </c>
      <c r="B1333" t="n">
        <v>6.9</v>
      </c>
      <c r="C1333">
        <f>ROUNDUP(B1333,1)</f>
        <v/>
      </c>
    </row>
    <row r="1334">
      <c r="A1334" s="3" t="inlineStr">
        <is>
          <t>XT413959361TS</t>
        </is>
      </c>
      <c r="B1334" t="n">
        <v>1.056</v>
      </c>
      <c r="C1334">
        <f>ROUNDUP(B1334,1)</f>
        <v/>
      </c>
    </row>
    <row r="1335">
      <c r="A1335" s="3" t="inlineStr">
        <is>
          <t>XT413963587TS</t>
        </is>
      </c>
      <c r="B1335" t="n">
        <v>5.642</v>
      </c>
      <c r="C1335">
        <f>ROUNDUP(B1335,1)</f>
        <v/>
      </c>
    </row>
    <row r="1336">
      <c r="A1336" s="3" t="inlineStr">
        <is>
          <t>XT413964260TS</t>
        </is>
      </c>
      <c r="B1336" t="n">
        <v>0.3</v>
      </c>
      <c r="C1336">
        <f>ROUNDUP(B1336,1)</f>
        <v/>
      </c>
    </row>
    <row r="1337">
      <c r="A1337" s="3" t="inlineStr">
        <is>
          <t>XT413964976TS</t>
        </is>
      </c>
      <c r="B1337" t="n">
        <v>4.464</v>
      </c>
      <c r="C1337">
        <f>ROUNDUP(B1337,1)</f>
        <v/>
      </c>
    </row>
    <row r="1338">
      <c r="A1338" s="3" t="inlineStr">
        <is>
          <t>XT413966331TS</t>
        </is>
      </c>
      <c r="B1338" t="n">
        <v>4.532</v>
      </c>
      <c r="C1338">
        <f>ROUNDUP(B1338,1)</f>
        <v/>
      </c>
    </row>
    <row r="1339">
      <c r="A1339" s="3" t="inlineStr">
        <is>
          <t>XT413969355TS</t>
        </is>
      </c>
      <c r="B1339" t="n">
        <v>4.532</v>
      </c>
      <c r="C1339">
        <f>ROUNDUP(B1339,1)</f>
        <v/>
      </c>
    </row>
    <row r="1340">
      <c r="A1340" s="3" t="inlineStr">
        <is>
          <t>XT413973200TS</t>
        </is>
      </c>
      <c r="B1340" t="n">
        <v>0.986</v>
      </c>
      <c r="C1340">
        <f>ROUNDUP(B1340,1)</f>
        <v/>
      </c>
    </row>
    <row r="1341">
      <c r="A1341" s="3" t="inlineStr">
        <is>
          <t>XT413974721TS</t>
        </is>
      </c>
      <c r="B1341" t="n">
        <v>1.094</v>
      </c>
      <c r="C1341">
        <f>ROUNDUP(B1341,1)</f>
        <v/>
      </c>
    </row>
    <row r="1342">
      <c r="A1342" s="3" t="inlineStr">
        <is>
          <t>XT413975801TS</t>
        </is>
      </c>
      <c r="B1342" t="n">
        <v>6.653</v>
      </c>
      <c r="C1342">
        <f>ROUNDUP(B1342,1)</f>
        <v/>
      </c>
    </row>
    <row r="1343">
      <c r="A1343" s="3" t="inlineStr">
        <is>
          <t>XT413977626TS</t>
        </is>
      </c>
      <c r="B1343" t="n">
        <v>0.13</v>
      </c>
      <c r="C1343">
        <f>ROUNDUP(B1343,1)</f>
        <v/>
      </c>
    </row>
    <row r="1344">
      <c r="A1344" s="3" t="inlineStr">
        <is>
          <t>XT413977762TS</t>
        </is>
      </c>
      <c r="B1344" t="n">
        <v>0.538</v>
      </c>
      <c r="C1344">
        <f>ROUNDUP(B1344,1)</f>
        <v/>
      </c>
    </row>
    <row r="1345">
      <c r="A1345" s="3" t="inlineStr">
        <is>
          <t>XT413978272TS</t>
        </is>
      </c>
      <c r="B1345" t="n">
        <v>5.904</v>
      </c>
      <c r="C1345">
        <f>ROUNDUP(B1345,1)</f>
        <v/>
      </c>
    </row>
    <row r="1346">
      <c r="A1346" s="3" t="inlineStr">
        <is>
          <t>XT413982158TS</t>
        </is>
      </c>
      <c r="B1346" t="n">
        <v>6.063</v>
      </c>
      <c r="C1346">
        <f>ROUNDUP(B1346,1)</f>
        <v/>
      </c>
    </row>
    <row r="1347">
      <c r="A1347" s="3" t="inlineStr">
        <is>
          <t>XT413982232TS</t>
        </is>
      </c>
      <c r="B1347" t="n">
        <v>1.188</v>
      </c>
      <c r="C1347">
        <f>ROUNDUP(B1347,1)</f>
        <v/>
      </c>
    </row>
    <row r="1348">
      <c r="A1348" s="3" t="inlineStr">
        <is>
          <t>XT413983272TS</t>
        </is>
      </c>
      <c r="B1348" t="n">
        <v>0.14</v>
      </c>
      <c r="C1348">
        <f>ROUNDUP(B1348,1)</f>
        <v/>
      </c>
    </row>
    <row r="1349">
      <c r="A1349" s="3" t="inlineStr">
        <is>
          <t>XT413983309TS</t>
        </is>
      </c>
      <c r="B1349" t="n">
        <v>4.266</v>
      </c>
      <c r="C1349">
        <f>ROUNDUP(B1349,1)</f>
        <v/>
      </c>
    </row>
    <row r="1350">
      <c r="A1350" s="3" t="inlineStr">
        <is>
          <t>XT413983581TS</t>
        </is>
      </c>
      <c r="B1350" t="n">
        <v>5.263</v>
      </c>
      <c r="C1350">
        <f>ROUNDUP(B1350,1)</f>
        <v/>
      </c>
    </row>
    <row r="1351">
      <c r="A1351" s="3" t="inlineStr">
        <is>
          <t>XT413984065TS</t>
        </is>
      </c>
      <c r="B1351" t="n">
        <v>4.638</v>
      </c>
      <c r="C1351">
        <f>ROUNDUP(B1351,1)</f>
        <v/>
      </c>
    </row>
    <row r="1352">
      <c r="A1352" s="3" t="inlineStr">
        <is>
          <t>XT413984193TS</t>
        </is>
      </c>
      <c r="B1352" t="n">
        <v>4.532</v>
      </c>
      <c r="C1352">
        <f>ROUNDUP(B1352,1)</f>
        <v/>
      </c>
    </row>
    <row r="1353">
      <c r="A1353" s="3" t="inlineStr">
        <is>
          <t>XT413984635TS</t>
        </is>
      </c>
      <c r="B1353" t="n">
        <v>5.904</v>
      </c>
      <c r="C1353">
        <f>ROUNDUP(B1353,1)</f>
        <v/>
      </c>
    </row>
    <row r="1354">
      <c r="A1354" s="3" t="inlineStr">
        <is>
          <t>XT413986631TS</t>
        </is>
      </c>
      <c r="B1354" t="n">
        <v>0.17</v>
      </c>
      <c r="C1354">
        <f>ROUNDUP(B1354,1)</f>
        <v/>
      </c>
    </row>
    <row r="1355">
      <c r="A1355" s="3" t="inlineStr">
        <is>
          <t>XT413987518TS</t>
        </is>
      </c>
      <c r="B1355" t="n">
        <v>1.35</v>
      </c>
      <c r="C1355">
        <f>ROUNDUP(B1355,1)</f>
        <v/>
      </c>
    </row>
    <row r="1356">
      <c r="A1356" s="3" t="inlineStr">
        <is>
          <t>XT413989385TS</t>
        </is>
      </c>
      <c r="B1356" t="n">
        <v>0.06</v>
      </c>
      <c r="C1356">
        <f>ROUNDUP(B1356,1)</f>
        <v/>
      </c>
    </row>
    <row r="1357">
      <c r="A1357" s="3" t="inlineStr">
        <is>
          <t>XT413989575TS</t>
        </is>
      </c>
      <c r="B1357" t="n">
        <v>4.638</v>
      </c>
      <c r="C1357">
        <f>ROUNDUP(B1357,1)</f>
        <v/>
      </c>
    </row>
    <row r="1358">
      <c r="A1358" s="3" t="inlineStr">
        <is>
          <t>XT413990993TS</t>
        </is>
      </c>
      <c r="B1358" t="n">
        <v>4.403</v>
      </c>
      <c r="C1358">
        <f>ROUNDUP(B1358,1)</f>
        <v/>
      </c>
    </row>
    <row r="1359">
      <c r="A1359" s="3" t="inlineStr">
        <is>
          <t>XT413991716TS</t>
        </is>
      </c>
      <c r="B1359" t="n">
        <v>1.408</v>
      </c>
      <c r="C1359">
        <f>ROUNDUP(B1359,1)</f>
        <v/>
      </c>
    </row>
    <row r="1360">
      <c r="A1360" s="3" t="inlineStr">
        <is>
          <t>XT413992376TS</t>
        </is>
      </c>
      <c r="B1360" t="n">
        <v>2.419</v>
      </c>
      <c r="C1360">
        <f>ROUNDUP(B1360,1)</f>
        <v/>
      </c>
    </row>
    <row r="1361">
      <c r="A1361" s="3" t="inlineStr">
        <is>
          <t>XT413992892TS</t>
        </is>
      </c>
      <c r="B1361" t="n">
        <v>1.488</v>
      </c>
      <c r="C1361">
        <f>ROUNDUP(B1361,1)</f>
        <v/>
      </c>
    </row>
    <row r="1362">
      <c r="A1362" s="3" t="inlineStr">
        <is>
          <t>XT413993014TS</t>
        </is>
      </c>
      <c r="B1362" t="n">
        <v>1.042</v>
      </c>
      <c r="C1362">
        <f>ROUNDUP(B1362,1)</f>
        <v/>
      </c>
    </row>
    <row r="1363">
      <c r="A1363" s="3" t="inlineStr">
        <is>
          <t>XT413994947TS</t>
        </is>
      </c>
      <c r="B1363" t="n">
        <v>1.29</v>
      </c>
      <c r="C1363">
        <f>ROUNDUP(B1363,1)</f>
        <v/>
      </c>
    </row>
    <row r="1364">
      <c r="A1364" s="3" t="inlineStr">
        <is>
          <t>XT413995219TS</t>
        </is>
      </c>
      <c r="B1364" t="n">
        <v>5.273</v>
      </c>
      <c r="C1364">
        <f>ROUNDUP(B1364,1)</f>
        <v/>
      </c>
    </row>
    <row r="1365">
      <c r="A1365" s="3" t="inlineStr">
        <is>
          <t>XT413996302TS</t>
        </is>
      </c>
      <c r="B1365" t="n">
        <v>2.17</v>
      </c>
      <c r="C1365">
        <f>ROUNDUP(B1365,1)</f>
        <v/>
      </c>
    </row>
    <row r="1366">
      <c r="A1366" s="3" t="inlineStr">
        <is>
          <t>XT413997807TS</t>
        </is>
      </c>
      <c r="B1366" t="n">
        <v>4.532</v>
      </c>
      <c r="C1366">
        <f>ROUNDUP(B1366,1)</f>
        <v/>
      </c>
    </row>
    <row r="1367">
      <c r="A1367" s="3" t="inlineStr">
        <is>
          <t>XT414001165TS</t>
        </is>
      </c>
      <c r="B1367" t="n">
        <v>0.13</v>
      </c>
      <c r="C1367">
        <f>ROUNDUP(B1367,1)</f>
        <v/>
      </c>
    </row>
    <row r="1368">
      <c r="A1368" s="3" t="inlineStr">
        <is>
          <t>XT414003277TS</t>
        </is>
      </c>
      <c r="B1368" t="n">
        <v>4.532</v>
      </c>
      <c r="C1368">
        <f>ROUNDUP(B1368,1)</f>
        <v/>
      </c>
    </row>
    <row r="1369">
      <c r="A1369" s="3" t="inlineStr">
        <is>
          <t>XT414004309TS</t>
        </is>
      </c>
      <c r="B1369" t="n">
        <v>4.799</v>
      </c>
      <c r="C1369">
        <f>ROUNDUP(B1369,1)</f>
        <v/>
      </c>
    </row>
    <row r="1370">
      <c r="A1370" s="3" t="inlineStr">
        <is>
          <t>XT414008376TS</t>
        </is>
      </c>
      <c r="B1370" t="n">
        <v>4.678</v>
      </c>
      <c r="C1370">
        <f>ROUNDUP(B1370,1)</f>
        <v/>
      </c>
    </row>
    <row r="1371">
      <c r="A1371" s="3" t="inlineStr">
        <is>
          <t>XT414008570TS</t>
        </is>
      </c>
      <c r="B1371" t="n">
        <v>6.174</v>
      </c>
      <c r="C1371">
        <f>ROUNDUP(B1371,1)</f>
        <v/>
      </c>
    </row>
    <row r="1372">
      <c r="A1372" s="3" t="inlineStr">
        <is>
          <t>XT414008858TS</t>
        </is>
      </c>
      <c r="B1372" t="n">
        <v>4.678</v>
      </c>
      <c r="C1372">
        <f>ROUNDUP(B1372,1)</f>
        <v/>
      </c>
    </row>
    <row r="1373">
      <c r="A1373" s="3" t="inlineStr">
        <is>
          <t>XT414009235TS</t>
        </is>
      </c>
      <c r="B1373" t="n">
        <v>0.37</v>
      </c>
      <c r="C1373">
        <f>ROUNDUP(B1373,1)</f>
        <v/>
      </c>
    </row>
    <row r="1374">
      <c r="A1374" s="3" t="inlineStr">
        <is>
          <t>XT414009460TS</t>
        </is>
      </c>
      <c r="B1374" t="n">
        <v>1.428</v>
      </c>
      <c r="C1374">
        <f>ROUNDUP(B1374,1)</f>
        <v/>
      </c>
    </row>
    <row r="1375">
      <c r="A1375" s="3" t="inlineStr">
        <is>
          <t>XT414010397TS</t>
        </is>
      </c>
      <c r="B1375" t="n">
        <v>1.692</v>
      </c>
      <c r="C1375">
        <f>ROUNDUP(B1375,1)</f>
        <v/>
      </c>
    </row>
    <row r="1376">
      <c r="A1376" s="3" t="inlineStr">
        <is>
          <t>XT414010627TS</t>
        </is>
      </c>
      <c r="B1376" t="n">
        <v>4.365</v>
      </c>
      <c r="C1376">
        <f>ROUNDUP(B1376,1)</f>
        <v/>
      </c>
    </row>
    <row r="1377">
      <c r="A1377" s="3" t="inlineStr">
        <is>
          <t>XT414011931TS</t>
        </is>
      </c>
      <c r="B1377" t="n">
        <v>0.11</v>
      </c>
      <c r="C1377">
        <f>ROUNDUP(B1377,1)</f>
        <v/>
      </c>
    </row>
    <row r="1378">
      <c r="A1378" s="3" t="inlineStr">
        <is>
          <t>XT414012234TS</t>
        </is>
      </c>
      <c r="B1378" t="n">
        <v>4.266</v>
      </c>
      <c r="C1378">
        <f>ROUNDUP(B1378,1)</f>
        <v/>
      </c>
    </row>
    <row r="1379">
      <c r="A1379" s="3" t="inlineStr">
        <is>
          <t>XT414013274TS</t>
        </is>
      </c>
      <c r="B1379" t="n">
        <v>4.638</v>
      </c>
      <c r="C1379">
        <f>ROUNDUP(B1379,1)</f>
        <v/>
      </c>
    </row>
    <row r="1380">
      <c r="A1380" s="3" t="inlineStr">
        <is>
          <t>XT414013932TS</t>
        </is>
      </c>
      <c r="B1380" t="n">
        <v>4.678</v>
      </c>
      <c r="C1380">
        <f>ROUNDUP(B1380,1)</f>
        <v/>
      </c>
    </row>
    <row r="1381">
      <c r="A1381" s="3" t="inlineStr">
        <is>
          <t>XT414014059TS</t>
        </is>
      </c>
      <c r="B1381" t="n">
        <v>4.752</v>
      </c>
      <c r="C1381">
        <f>ROUNDUP(B1381,1)</f>
        <v/>
      </c>
    </row>
    <row r="1382">
      <c r="A1382" s="3" t="inlineStr">
        <is>
          <t>XT414014062TS</t>
        </is>
      </c>
      <c r="B1382" t="n">
        <v>4.638</v>
      </c>
      <c r="C1382">
        <f>ROUNDUP(B1382,1)</f>
        <v/>
      </c>
    </row>
    <row r="1383">
      <c r="A1383" s="3" t="inlineStr">
        <is>
          <t>XT414014703TS</t>
        </is>
      </c>
      <c r="B1383" t="n">
        <v>6.336</v>
      </c>
      <c r="C1383">
        <f>ROUNDUP(B1383,1)</f>
        <v/>
      </c>
    </row>
    <row r="1384">
      <c r="A1384" s="3" t="inlineStr">
        <is>
          <t>XT414014884TS</t>
        </is>
      </c>
      <c r="B1384" t="n">
        <v>5.166</v>
      </c>
      <c r="C1384">
        <f>ROUNDUP(B1384,1)</f>
        <v/>
      </c>
    </row>
    <row r="1385">
      <c r="A1385" s="3" t="inlineStr">
        <is>
          <t>XT414015227TS</t>
        </is>
      </c>
      <c r="B1385" t="n">
        <v>4.532</v>
      </c>
      <c r="C1385">
        <f>ROUNDUP(B1385,1)</f>
        <v/>
      </c>
    </row>
    <row r="1386">
      <c r="A1386" s="3" t="inlineStr">
        <is>
          <t>XT414015292TS</t>
        </is>
      </c>
      <c r="B1386" t="n">
        <v>1.061</v>
      </c>
      <c r="C1386">
        <f>ROUNDUP(B1386,1)</f>
        <v/>
      </c>
    </row>
    <row r="1387">
      <c r="A1387" s="3" t="inlineStr">
        <is>
          <t>XT414015743TS</t>
        </is>
      </c>
      <c r="B1387" t="n">
        <v>7.344</v>
      </c>
      <c r="C1387">
        <f>ROUNDUP(B1387,1)</f>
        <v/>
      </c>
    </row>
    <row r="1388">
      <c r="A1388" s="3" t="inlineStr">
        <is>
          <t>XT414015893TS</t>
        </is>
      </c>
      <c r="B1388" t="n">
        <v>6.221</v>
      </c>
      <c r="C1388">
        <f>ROUNDUP(B1388,1)</f>
        <v/>
      </c>
    </row>
    <row r="1389">
      <c r="A1389" s="3" t="inlineStr">
        <is>
          <t>XT414017885TS</t>
        </is>
      </c>
      <c r="B1389" t="n">
        <v>0.4</v>
      </c>
      <c r="C1389">
        <f>ROUNDUP(B1389,1)</f>
        <v/>
      </c>
    </row>
    <row r="1390">
      <c r="A1390" s="3" t="inlineStr">
        <is>
          <t>XT414019524TS</t>
        </is>
      </c>
      <c r="B1390" t="n">
        <v>1.067</v>
      </c>
      <c r="C1390">
        <f>ROUNDUP(B1390,1)</f>
        <v/>
      </c>
    </row>
    <row r="1391">
      <c r="A1391" s="3" t="inlineStr">
        <is>
          <t>XT414020451TS</t>
        </is>
      </c>
      <c r="B1391" t="n">
        <v>0.521</v>
      </c>
      <c r="C1391">
        <f>ROUNDUP(B1391,1)</f>
        <v/>
      </c>
    </row>
    <row r="1392">
      <c r="A1392" s="3" t="inlineStr">
        <is>
          <t>XT414020757TS</t>
        </is>
      </c>
      <c r="B1392" t="n">
        <v>4.356</v>
      </c>
      <c r="C1392">
        <f>ROUNDUP(B1392,1)</f>
        <v/>
      </c>
    </row>
    <row r="1393">
      <c r="A1393" s="3" t="inlineStr">
        <is>
          <t>XT414020893TS</t>
        </is>
      </c>
      <c r="B1393" t="n">
        <v>0.72</v>
      </c>
      <c r="C1393">
        <f>ROUNDUP(B1393,1)</f>
        <v/>
      </c>
    </row>
    <row r="1394">
      <c r="A1394" s="3" t="inlineStr">
        <is>
          <t>XT414020964TS</t>
        </is>
      </c>
      <c r="B1394" t="n">
        <v>4.678</v>
      </c>
      <c r="C1394">
        <f>ROUNDUP(B1394,1)</f>
        <v/>
      </c>
    </row>
    <row r="1395">
      <c r="A1395" s="3" t="inlineStr">
        <is>
          <t>XT414021324TS</t>
        </is>
      </c>
      <c r="B1395" t="n">
        <v>4.532</v>
      </c>
      <c r="C1395">
        <f>ROUNDUP(B1395,1)</f>
        <v/>
      </c>
    </row>
    <row r="1396">
      <c r="A1396" s="3" t="inlineStr">
        <is>
          <t>XT414021960TS</t>
        </is>
      </c>
      <c r="B1396" t="n">
        <v>4.678</v>
      </c>
      <c r="C1396">
        <f>ROUNDUP(B1396,1)</f>
        <v/>
      </c>
    </row>
    <row r="1397">
      <c r="A1397" s="3" t="inlineStr">
        <is>
          <t>XT414023002TS</t>
        </is>
      </c>
      <c r="B1397" t="n">
        <v>4.638</v>
      </c>
      <c r="C1397">
        <f>ROUNDUP(B1397,1)</f>
        <v/>
      </c>
    </row>
    <row r="1398">
      <c r="A1398" s="3" t="inlineStr">
        <is>
          <t>XT414023210TS</t>
        </is>
      </c>
      <c r="B1398" t="n">
        <v>0.03</v>
      </c>
      <c r="C1398">
        <f>ROUNDUP(B1398,1)</f>
        <v/>
      </c>
    </row>
    <row r="1399">
      <c r="A1399" s="3" t="inlineStr">
        <is>
          <t>XT414024039TS</t>
        </is>
      </c>
      <c r="B1399" t="n">
        <v>4.799</v>
      </c>
      <c r="C1399">
        <f>ROUNDUP(B1399,1)</f>
        <v/>
      </c>
    </row>
    <row r="1400">
      <c r="A1400" s="3" t="inlineStr">
        <is>
          <t>XT414024189TS</t>
        </is>
      </c>
      <c r="B1400" t="n">
        <v>0.258</v>
      </c>
      <c r="C1400">
        <f>ROUNDUP(B1400,1)</f>
        <v/>
      </c>
    </row>
    <row r="1401">
      <c r="A1401" s="3" t="inlineStr">
        <is>
          <t>XT414024419TS</t>
        </is>
      </c>
      <c r="B1401" t="n">
        <v>4.403</v>
      </c>
      <c r="C1401">
        <f>ROUNDUP(B1401,1)</f>
        <v/>
      </c>
    </row>
    <row r="1402">
      <c r="A1402" s="3" t="inlineStr">
        <is>
          <t>XT414024515TS</t>
        </is>
      </c>
      <c r="B1402" t="n">
        <v>0.168</v>
      </c>
      <c r="C1402">
        <f>ROUNDUP(B1402,1)</f>
        <v/>
      </c>
    </row>
    <row r="1403">
      <c r="A1403" s="3" t="inlineStr">
        <is>
          <t>XT414024643TS</t>
        </is>
      </c>
      <c r="B1403" t="n">
        <v>4.638</v>
      </c>
      <c r="C1403">
        <f>ROUNDUP(B1403,1)</f>
        <v/>
      </c>
    </row>
    <row r="1404">
      <c r="A1404" s="3" t="inlineStr">
        <is>
          <t>XT414025547TS</t>
        </is>
      </c>
      <c r="B1404" t="n">
        <v>3.629</v>
      </c>
      <c r="C1404">
        <f>ROUNDUP(B1404,1)</f>
        <v/>
      </c>
    </row>
    <row r="1405">
      <c r="A1405" s="3" t="inlineStr">
        <is>
          <t>XT414025771TS</t>
        </is>
      </c>
      <c r="B1405" t="n">
        <v>4.532</v>
      </c>
      <c r="C1405">
        <f>ROUNDUP(B1405,1)</f>
        <v/>
      </c>
    </row>
    <row r="1406">
      <c r="A1406" s="3" t="inlineStr">
        <is>
          <t>XT414026370TS</t>
        </is>
      </c>
      <c r="B1406" t="n">
        <v>0.9360000000000001</v>
      </c>
      <c r="C1406">
        <f>ROUNDUP(B1406,1)</f>
        <v/>
      </c>
    </row>
    <row r="1407">
      <c r="A1407" s="3" t="inlineStr">
        <is>
          <t>XT414026746TS</t>
        </is>
      </c>
      <c r="B1407" t="n">
        <v>3.6</v>
      </c>
      <c r="C1407">
        <f>ROUNDUP(B1407,1)</f>
        <v/>
      </c>
    </row>
    <row r="1408">
      <c r="A1408" s="3" t="inlineStr">
        <is>
          <t>XT414030405TS</t>
        </is>
      </c>
      <c r="B1408" t="n">
        <v>11.978</v>
      </c>
      <c r="C1408">
        <f>ROUNDUP(B1408,1)</f>
        <v/>
      </c>
    </row>
    <row r="1409">
      <c r="A1409" s="3" t="inlineStr">
        <is>
          <t>XT414032401TS</t>
        </is>
      </c>
      <c r="B1409" t="n">
        <v>4.532</v>
      </c>
      <c r="C1409">
        <f>ROUNDUP(B1409,1)</f>
        <v/>
      </c>
    </row>
    <row r="1410">
      <c r="A1410" s="3" t="inlineStr">
        <is>
          <t>XT414033680TS</t>
        </is>
      </c>
      <c r="B1410" t="n">
        <v>4.266</v>
      </c>
      <c r="C1410">
        <f>ROUNDUP(B1410,1)</f>
        <v/>
      </c>
    </row>
    <row r="1411">
      <c r="A1411" s="3" t="inlineStr">
        <is>
          <t>XT414034645TS</t>
        </is>
      </c>
      <c r="B1411" t="n">
        <v>3.5</v>
      </c>
      <c r="C1411">
        <f>ROUNDUP(B1411,1)</f>
        <v/>
      </c>
    </row>
    <row r="1412">
      <c r="A1412" s="3" t="inlineStr">
        <is>
          <t>XT414035544TS</t>
        </is>
      </c>
      <c r="B1412" t="n">
        <v>1.104</v>
      </c>
      <c r="C1412">
        <f>ROUNDUP(B1412,1)</f>
        <v/>
      </c>
    </row>
    <row r="1413">
      <c r="A1413" s="3" t="inlineStr">
        <is>
          <t>XT414036995TS</t>
        </is>
      </c>
      <c r="B1413" t="n">
        <v>4.787</v>
      </c>
      <c r="C1413">
        <f>ROUNDUP(B1413,1)</f>
        <v/>
      </c>
    </row>
    <row r="1414">
      <c r="A1414" s="3" t="inlineStr">
        <is>
          <t>XT414037094TS</t>
        </is>
      </c>
      <c r="B1414" t="n">
        <v>1.16</v>
      </c>
      <c r="C1414">
        <f>ROUNDUP(B1414,1)</f>
        <v/>
      </c>
    </row>
    <row r="1415">
      <c r="A1415" s="3" t="inlineStr">
        <is>
          <t>XT414037633TS</t>
        </is>
      </c>
      <c r="B1415" t="n">
        <v>4.506</v>
      </c>
      <c r="C1415">
        <f>ROUNDUP(B1415,1)</f>
        <v/>
      </c>
    </row>
    <row r="1416">
      <c r="A1416" s="3" t="inlineStr">
        <is>
          <t>XT414039974TS</t>
        </is>
      </c>
      <c r="B1416" t="n">
        <v>4.787</v>
      </c>
      <c r="C1416">
        <f>ROUNDUP(B1416,1)</f>
        <v/>
      </c>
    </row>
    <row r="1417">
      <c r="A1417" s="3" t="inlineStr">
        <is>
          <t>XT414040283TS</t>
        </is>
      </c>
      <c r="B1417" t="n">
        <v>4.403</v>
      </c>
      <c r="C1417">
        <f>ROUNDUP(B1417,1)</f>
        <v/>
      </c>
    </row>
    <row r="1418">
      <c r="A1418" s="3" t="inlineStr">
        <is>
          <t>XT414040411TS</t>
        </is>
      </c>
      <c r="B1418" t="n">
        <v>0.979</v>
      </c>
      <c r="C1418">
        <f>ROUNDUP(B1418,1)</f>
        <v/>
      </c>
    </row>
    <row r="1419">
      <c r="A1419" s="3" t="inlineStr">
        <is>
          <t>XT414041315TS</t>
        </is>
      </c>
      <c r="B1419" t="n">
        <v>4.532</v>
      </c>
      <c r="C1419">
        <f>ROUNDUP(B1419,1)</f>
        <v/>
      </c>
    </row>
    <row r="1420">
      <c r="A1420" s="3" t="inlineStr">
        <is>
          <t>XT414046710TS</t>
        </is>
      </c>
      <c r="B1420" t="n">
        <v>0.9</v>
      </c>
      <c r="C1420">
        <f>ROUNDUP(B1420,1)</f>
        <v/>
      </c>
    </row>
    <row r="1421">
      <c r="A1421" s="3" t="inlineStr">
        <is>
          <t>XT414048494TS</t>
        </is>
      </c>
      <c r="B1421" t="n">
        <v>0.615</v>
      </c>
      <c r="C1421">
        <f>ROUNDUP(B1421,1)</f>
        <v/>
      </c>
    </row>
    <row r="1422">
      <c r="A1422" s="3" t="inlineStr">
        <is>
          <t>XT414048675TS</t>
        </is>
      </c>
      <c r="B1422" t="n">
        <v>4.68</v>
      </c>
      <c r="C1422">
        <f>ROUNDUP(B1422,1)</f>
        <v/>
      </c>
    </row>
    <row r="1423">
      <c r="A1423" s="3" t="inlineStr">
        <is>
          <t>XT414050056TS</t>
        </is>
      </c>
      <c r="B1423" t="n">
        <v>4.506</v>
      </c>
      <c r="C1423">
        <f>ROUNDUP(B1423,1)</f>
        <v/>
      </c>
    </row>
    <row r="1424">
      <c r="A1424" s="3" t="inlineStr">
        <is>
          <t>XT414052848TS</t>
        </is>
      </c>
      <c r="B1424" t="n">
        <v>4.678</v>
      </c>
      <c r="C1424">
        <f>ROUNDUP(B1424,1)</f>
        <v/>
      </c>
    </row>
    <row r="1425">
      <c r="A1425" s="3" t="inlineStr">
        <is>
          <t>XT414053070TS</t>
        </is>
      </c>
      <c r="B1425" t="n">
        <v>0.57</v>
      </c>
      <c r="C1425">
        <f>ROUNDUP(B1425,1)</f>
        <v/>
      </c>
    </row>
    <row r="1426">
      <c r="A1426" s="3" t="inlineStr">
        <is>
          <t>XT414053993TS</t>
        </is>
      </c>
      <c r="B1426" t="n">
        <v>4.403</v>
      </c>
      <c r="C1426">
        <f>ROUNDUP(B1426,1)</f>
        <v/>
      </c>
    </row>
    <row r="1427">
      <c r="A1427" s="3" t="inlineStr">
        <is>
          <t>XT414054398TS</t>
        </is>
      </c>
      <c r="B1427" t="n">
        <v>4.506</v>
      </c>
      <c r="C1427">
        <f>ROUNDUP(B1427,1)</f>
        <v/>
      </c>
    </row>
    <row r="1428">
      <c r="A1428" s="3" t="inlineStr">
        <is>
          <t>XT414055478TS</t>
        </is>
      </c>
      <c r="B1428" t="n">
        <v>4</v>
      </c>
      <c r="C1428">
        <f>ROUNDUP(B1428,1)</f>
        <v/>
      </c>
    </row>
    <row r="1429">
      <c r="A1429" s="3" t="inlineStr">
        <is>
          <t>XT414056093TS</t>
        </is>
      </c>
      <c r="B1429" t="n">
        <v>4.678</v>
      </c>
      <c r="C1429">
        <f>ROUNDUP(B1429,1)</f>
        <v/>
      </c>
    </row>
    <row r="1430">
      <c r="A1430" s="3" t="inlineStr">
        <is>
          <t>XT414060597TS</t>
        </is>
      </c>
      <c r="B1430" t="n">
        <v>5.165</v>
      </c>
      <c r="C1430">
        <f>ROUNDUP(B1430,1)</f>
        <v/>
      </c>
    </row>
    <row r="1431">
      <c r="A1431" s="3" t="inlineStr">
        <is>
          <t>XT414063505TS</t>
        </is>
      </c>
      <c r="B1431" t="n">
        <v>4.743</v>
      </c>
      <c r="C1431">
        <f>ROUNDUP(B1431,1)</f>
        <v/>
      </c>
    </row>
    <row r="1432">
      <c r="A1432" s="3" t="inlineStr">
        <is>
          <t>XT414064112TS</t>
        </is>
      </c>
      <c r="B1432" t="n">
        <v>1.12</v>
      </c>
      <c r="C1432">
        <f>ROUNDUP(B1432,1)</f>
        <v/>
      </c>
    </row>
    <row r="1433">
      <c r="A1433" s="3" t="inlineStr">
        <is>
          <t>XT414065965TS</t>
        </is>
      </c>
      <c r="B1433" t="n">
        <v>3.891</v>
      </c>
      <c r="C1433">
        <f>ROUNDUP(B1433,1)</f>
        <v/>
      </c>
    </row>
    <row r="1434">
      <c r="A1434" s="3" t="inlineStr">
        <is>
          <t>XT414065991TS</t>
        </is>
      </c>
      <c r="B1434" t="n">
        <v>4.532</v>
      </c>
      <c r="C1434">
        <f>ROUNDUP(B1434,1)</f>
        <v/>
      </c>
    </row>
    <row r="1435">
      <c r="A1435" s="3" t="inlineStr">
        <is>
          <t>XT414067224TS</t>
        </is>
      </c>
      <c r="B1435" t="n">
        <v>0.8159999999999999</v>
      </c>
      <c r="C1435">
        <f>ROUNDUP(B1435,1)</f>
        <v/>
      </c>
    </row>
    <row r="1436">
      <c r="A1436" s="3" t="inlineStr">
        <is>
          <t>XT414067652TS</t>
        </is>
      </c>
      <c r="B1436" t="n">
        <v>0.13</v>
      </c>
      <c r="C1436">
        <f>ROUNDUP(B1436,1)</f>
        <v/>
      </c>
    </row>
    <row r="1437">
      <c r="A1437" s="3" t="inlineStr">
        <is>
          <t>XT414067785TS</t>
        </is>
      </c>
      <c r="B1437" t="n">
        <v>6.33</v>
      </c>
      <c r="C1437">
        <f>ROUNDUP(B1437,1)</f>
        <v/>
      </c>
    </row>
    <row r="1438">
      <c r="A1438" s="3" t="inlineStr">
        <is>
          <t>XT414067839TS</t>
        </is>
      </c>
      <c r="B1438" t="n">
        <v>4.464</v>
      </c>
      <c r="C1438">
        <f>ROUNDUP(B1438,1)</f>
        <v/>
      </c>
    </row>
    <row r="1439">
      <c r="A1439" s="3" t="inlineStr">
        <is>
          <t>XT414069826TS</t>
        </is>
      </c>
      <c r="B1439" t="n">
        <v>4.266</v>
      </c>
      <c r="C1439">
        <f>ROUNDUP(B1439,1)</f>
        <v/>
      </c>
    </row>
    <row r="1440">
      <c r="A1440" s="3" t="inlineStr">
        <is>
          <t>XT414069891TS</t>
        </is>
      </c>
      <c r="B1440" t="n">
        <v>1.802</v>
      </c>
      <c r="C1440">
        <f>ROUNDUP(B1440,1)</f>
        <v/>
      </c>
    </row>
    <row r="1441">
      <c r="A1441" s="3" t="inlineStr">
        <is>
          <t>XT414069980TS</t>
        </is>
      </c>
      <c r="B1441" t="n">
        <v>9.676</v>
      </c>
      <c r="C1441">
        <f>ROUNDUP(B1441,1)</f>
        <v/>
      </c>
    </row>
    <row r="1442">
      <c r="A1442" s="3" t="inlineStr">
        <is>
          <t>XT414070016TS</t>
        </is>
      </c>
      <c r="B1442" t="n">
        <v>1.276</v>
      </c>
      <c r="C1442">
        <f>ROUNDUP(B1442,1)</f>
        <v/>
      </c>
    </row>
    <row r="1443">
      <c r="A1443" s="3" t="inlineStr">
        <is>
          <t>XT414070461TS</t>
        </is>
      </c>
      <c r="B1443" t="n">
        <v>0.644</v>
      </c>
      <c r="C1443">
        <f>ROUNDUP(B1443,1)</f>
        <v/>
      </c>
    </row>
    <row r="1444">
      <c r="A1444" s="3" t="inlineStr">
        <is>
          <t>XT414070930TS</t>
        </is>
      </c>
      <c r="B1444" t="n">
        <v>1.395</v>
      </c>
      <c r="C1444">
        <f>ROUNDUP(B1444,1)</f>
        <v/>
      </c>
    </row>
    <row r="1445">
      <c r="A1445" s="3" t="inlineStr">
        <is>
          <t>XT414071952TS</t>
        </is>
      </c>
      <c r="B1445" t="n">
        <v>0.878</v>
      </c>
      <c r="C1445">
        <f>ROUNDUP(B1445,1)</f>
        <v/>
      </c>
    </row>
    <row r="1446">
      <c r="A1446" s="3" t="inlineStr">
        <is>
          <t>XT414072343TS</t>
        </is>
      </c>
      <c r="B1446" t="n">
        <v>0.4</v>
      </c>
      <c r="C1446">
        <f>ROUNDUP(B1446,1)</f>
        <v/>
      </c>
    </row>
    <row r="1447">
      <c r="A1447" s="3" t="inlineStr">
        <is>
          <t>XT414072520TS</t>
        </is>
      </c>
      <c r="B1447" t="n">
        <v>0.25</v>
      </c>
      <c r="C1447">
        <f>ROUNDUP(B1447,1)</f>
        <v/>
      </c>
    </row>
    <row r="1448">
      <c r="A1448" s="3" t="inlineStr">
        <is>
          <t>XT414072581TS</t>
        </is>
      </c>
      <c r="B1448" t="n">
        <v>5.855</v>
      </c>
      <c r="C1448">
        <f>ROUNDUP(B1448,1)</f>
        <v/>
      </c>
    </row>
    <row r="1449">
      <c r="A1449" s="3" t="inlineStr">
        <is>
          <t>XT414075866TS</t>
        </is>
      </c>
      <c r="B1449" t="n">
        <v>0.18</v>
      </c>
      <c r="C1449">
        <f>ROUNDUP(B1449,1)</f>
        <v/>
      </c>
    </row>
    <row r="1450">
      <c r="A1450" s="3" t="inlineStr">
        <is>
          <t>XT414076075TS</t>
        </is>
      </c>
      <c r="B1450" t="n">
        <v>0.768</v>
      </c>
      <c r="C1450">
        <f>ROUNDUP(B1450,1)</f>
        <v/>
      </c>
    </row>
    <row r="1451">
      <c r="A1451" s="3" t="inlineStr">
        <is>
          <t>XT414076892TS</t>
        </is>
      </c>
      <c r="B1451" t="n">
        <v>9.44</v>
      </c>
      <c r="C1451">
        <f>ROUNDUP(B1451,1)</f>
        <v/>
      </c>
    </row>
    <row r="1452">
      <c r="A1452" s="3" t="inlineStr">
        <is>
          <t>XT414077425TS</t>
        </is>
      </c>
      <c r="B1452" t="n">
        <v>0.951</v>
      </c>
      <c r="C1452">
        <f>ROUNDUP(B1452,1)</f>
        <v/>
      </c>
    </row>
    <row r="1453">
      <c r="A1453" s="3" t="inlineStr">
        <is>
          <t>XT414077938TS</t>
        </is>
      </c>
      <c r="B1453" t="n">
        <v>3.182</v>
      </c>
      <c r="C1453">
        <f>ROUNDUP(B1453,1)</f>
        <v/>
      </c>
    </row>
    <row r="1454">
      <c r="A1454" s="3" t="inlineStr">
        <is>
          <t>XT414078160TS</t>
        </is>
      </c>
      <c r="B1454" t="n">
        <v>5.263</v>
      </c>
      <c r="C1454">
        <f>ROUNDUP(B1454,1)</f>
        <v/>
      </c>
    </row>
    <row r="1455">
      <c r="A1455" s="3" t="inlineStr">
        <is>
          <t>XT414079117TS</t>
        </is>
      </c>
      <c r="B1455" t="n">
        <v>0.759</v>
      </c>
      <c r="C1455">
        <f>ROUNDUP(B1455,1)</f>
        <v/>
      </c>
    </row>
    <row r="1456">
      <c r="A1456" s="3" t="inlineStr">
        <is>
          <t>XT414079681TS</t>
        </is>
      </c>
      <c r="B1456" t="n">
        <v>0.45</v>
      </c>
      <c r="C1456">
        <f>ROUNDUP(B1456,1)</f>
        <v/>
      </c>
    </row>
    <row r="1457">
      <c r="A1457" s="3" t="inlineStr">
        <is>
          <t>XT414080027TS</t>
        </is>
      </c>
      <c r="B1457" t="n">
        <v>0.2</v>
      </c>
      <c r="C1457">
        <f>ROUNDUP(B1457,1)</f>
        <v/>
      </c>
    </row>
    <row r="1458">
      <c r="A1458" s="3" t="inlineStr">
        <is>
          <t>XT414080526TS</t>
        </is>
      </c>
      <c r="B1458" t="n">
        <v>4.532</v>
      </c>
      <c r="C1458">
        <f>ROUNDUP(B1458,1)</f>
        <v/>
      </c>
    </row>
    <row r="1459">
      <c r="A1459" s="3" t="inlineStr">
        <is>
          <t>XT414080821TS</t>
        </is>
      </c>
      <c r="B1459" t="n">
        <v>6.283</v>
      </c>
      <c r="C1459">
        <f>ROUNDUP(B1459,1)</f>
        <v/>
      </c>
    </row>
    <row r="1460">
      <c r="A1460" s="3" t="inlineStr">
        <is>
          <t>XT414080910TS</t>
        </is>
      </c>
      <c r="B1460" t="n">
        <v>4.532</v>
      </c>
      <c r="C1460">
        <f>ROUNDUP(B1460,1)</f>
        <v/>
      </c>
    </row>
    <row r="1461">
      <c r="A1461" s="3" t="inlineStr">
        <is>
          <t>XT414081040TS</t>
        </is>
      </c>
      <c r="B1461" t="n">
        <v>0.38</v>
      </c>
      <c r="C1461">
        <f>ROUNDUP(B1461,1)</f>
        <v/>
      </c>
    </row>
    <row r="1462">
      <c r="A1462" s="3" t="inlineStr">
        <is>
          <t>XT414081190TS</t>
        </is>
      </c>
      <c r="B1462" t="n">
        <v>1.004</v>
      </c>
      <c r="C1462">
        <f>ROUNDUP(B1462,1)</f>
        <v/>
      </c>
    </row>
    <row r="1463">
      <c r="A1463" s="3" t="inlineStr">
        <is>
          <t>XT414081760TS</t>
        </is>
      </c>
      <c r="B1463" t="n">
        <v>4.532</v>
      </c>
      <c r="C1463">
        <f>ROUNDUP(B1463,1)</f>
        <v/>
      </c>
    </row>
    <row r="1464">
      <c r="A1464" s="3" t="inlineStr">
        <is>
          <t>XT414082116TS</t>
        </is>
      </c>
      <c r="B1464" t="n">
        <v>4.825</v>
      </c>
      <c r="C1464">
        <f>ROUNDUP(B1464,1)</f>
        <v/>
      </c>
    </row>
    <row r="1465">
      <c r="A1465" s="3" t="inlineStr">
        <is>
          <t>XT414083099TS</t>
        </is>
      </c>
      <c r="B1465" t="n">
        <v>4.532</v>
      </c>
      <c r="C1465">
        <f>ROUNDUP(B1465,1)</f>
        <v/>
      </c>
    </row>
    <row r="1466">
      <c r="A1466" s="3" t="inlineStr">
        <is>
          <t>XT414083479TS</t>
        </is>
      </c>
      <c r="B1466" t="n">
        <v>0.18</v>
      </c>
      <c r="C1466">
        <f>ROUNDUP(B1466,1)</f>
        <v/>
      </c>
    </row>
    <row r="1467">
      <c r="A1467" s="3" t="inlineStr">
        <is>
          <t>XT414083690TS</t>
        </is>
      </c>
      <c r="B1467" t="n">
        <v>1.178</v>
      </c>
      <c r="C1467">
        <f>ROUNDUP(B1467,1)</f>
        <v/>
      </c>
    </row>
    <row r="1468">
      <c r="A1468" s="3" t="inlineStr">
        <is>
          <t>XT414084620TS</t>
        </is>
      </c>
      <c r="B1468" t="n">
        <v>1.536</v>
      </c>
      <c r="C1468">
        <f>ROUNDUP(B1468,1)</f>
        <v/>
      </c>
    </row>
    <row r="1469">
      <c r="A1469" s="3" t="inlineStr">
        <is>
          <t>XT414085214TS</t>
        </is>
      </c>
      <c r="B1469" t="n">
        <v>4.608</v>
      </c>
      <c r="C1469">
        <f>ROUNDUP(B1469,1)</f>
        <v/>
      </c>
    </row>
    <row r="1470">
      <c r="A1470" s="3" t="inlineStr">
        <is>
          <t>XT414085302TS</t>
        </is>
      </c>
      <c r="B1470" t="n">
        <v>5.086</v>
      </c>
      <c r="C1470">
        <f>ROUNDUP(B1470,1)</f>
        <v/>
      </c>
    </row>
    <row r="1471">
      <c r="A1471" s="3" t="inlineStr">
        <is>
          <t>XT414086020TS</t>
        </is>
      </c>
      <c r="B1471" t="n">
        <v>6.317</v>
      </c>
      <c r="C1471">
        <f>ROUNDUP(B1471,1)</f>
        <v/>
      </c>
    </row>
    <row r="1472">
      <c r="A1472" s="3" t="inlineStr">
        <is>
          <t>XT414086360TS</t>
        </is>
      </c>
      <c r="B1472" t="n">
        <v>5.51</v>
      </c>
      <c r="C1472">
        <f>ROUNDUP(B1472,1)</f>
        <v/>
      </c>
    </row>
    <row r="1473">
      <c r="A1473" s="3" t="inlineStr">
        <is>
          <t>XT414087011TS</t>
        </is>
      </c>
      <c r="B1473" t="n">
        <v>3.214</v>
      </c>
      <c r="C1473">
        <f>ROUNDUP(B1473,1)</f>
        <v/>
      </c>
    </row>
    <row r="1474">
      <c r="A1474" s="3" t="inlineStr">
        <is>
          <t>XT414087365TS</t>
        </is>
      </c>
      <c r="B1474" t="n">
        <v>4.532</v>
      </c>
      <c r="C1474">
        <f>ROUNDUP(B1474,1)</f>
        <v/>
      </c>
    </row>
    <row r="1475">
      <c r="A1475" s="3" t="inlineStr">
        <is>
          <t>XT414091775TS</t>
        </is>
      </c>
      <c r="B1475" t="n">
        <v>6.273</v>
      </c>
      <c r="C1475">
        <f>ROUNDUP(B1475,1)</f>
        <v/>
      </c>
    </row>
    <row r="1476">
      <c r="A1476" s="3" t="inlineStr">
        <is>
          <t>XT414093621TS</t>
        </is>
      </c>
      <c r="B1476" t="n">
        <v>4.638</v>
      </c>
      <c r="C1476">
        <f>ROUNDUP(B1476,1)</f>
        <v/>
      </c>
    </row>
    <row r="1477">
      <c r="A1477" s="3" t="inlineStr">
        <is>
          <t>XT414094834TS</t>
        </is>
      </c>
      <c r="B1477" t="n">
        <v>1.056</v>
      </c>
      <c r="C1477">
        <f>ROUNDUP(B1477,1)</f>
        <v/>
      </c>
    </row>
    <row r="1478">
      <c r="A1478" s="3" t="inlineStr">
        <is>
          <t>XT414094882TS</t>
        </is>
      </c>
      <c r="B1478" t="n">
        <v>6.134</v>
      </c>
      <c r="C1478">
        <f>ROUNDUP(B1478,1)</f>
        <v/>
      </c>
    </row>
    <row r="1479">
      <c r="A1479" s="3" t="inlineStr">
        <is>
          <t>XT414095171TS</t>
        </is>
      </c>
      <c r="B1479" t="n">
        <v>4.493</v>
      </c>
      <c r="C1479">
        <f>ROUNDUP(B1479,1)</f>
        <v/>
      </c>
    </row>
    <row r="1480">
      <c r="A1480" s="3" t="inlineStr">
        <is>
          <t>XT414096234TS</t>
        </is>
      </c>
      <c r="B1480" t="n">
        <v>3.51</v>
      </c>
      <c r="C1480">
        <f>ROUNDUP(B1480,1)</f>
        <v/>
      </c>
    </row>
    <row r="1481">
      <c r="A1481" s="3" t="inlineStr">
        <is>
          <t>XT414096398TS</t>
        </is>
      </c>
      <c r="B1481" t="n">
        <v>4.403</v>
      </c>
      <c r="C1481">
        <f>ROUNDUP(B1481,1)</f>
        <v/>
      </c>
    </row>
    <row r="1482">
      <c r="A1482" s="3" t="inlineStr">
        <is>
          <t>XT414096509TS</t>
        </is>
      </c>
      <c r="B1482" t="n">
        <v>0.835</v>
      </c>
      <c r="C1482">
        <f>ROUNDUP(B1482,1)</f>
        <v/>
      </c>
    </row>
    <row r="1483">
      <c r="A1483" s="3" t="inlineStr">
        <is>
          <t>XT414096693TS</t>
        </is>
      </c>
      <c r="B1483" t="n">
        <v>0.1</v>
      </c>
      <c r="C1483">
        <f>ROUNDUP(B1483,1)</f>
        <v/>
      </c>
    </row>
    <row r="1484">
      <c r="A1484" s="3" t="inlineStr">
        <is>
          <t>XT414096781TS</t>
        </is>
      </c>
      <c r="B1484" t="n">
        <v>0.58</v>
      </c>
      <c r="C1484">
        <f>ROUNDUP(B1484,1)</f>
        <v/>
      </c>
    </row>
    <row r="1485">
      <c r="A1485" s="3" t="inlineStr">
        <is>
          <t>XT414097552TS</t>
        </is>
      </c>
      <c r="B1485" t="n">
        <v>1.44</v>
      </c>
      <c r="C1485">
        <f>ROUNDUP(B1485,1)</f>
        <v/>
      </c>
    </row>
    <row r="1486">
      <c r="A1486" s="3" t="inlineStr">
        <is>
          <t>XT414099496TS</t>
        </is>
      </c>
      <c r="B1486" t="n">
        <v>1.189</v>
      </c>
      <c r="C1486">
        <f>ROUNDUP(B1486,1)</f>
        <v/>
      </c>
    </row>
    <row r="1487">
      <c r="A1487" s="3" t="inlineStr">
        <is>
          <t>XT414099584TS</t>
        </is>
      </c>
      <c r="B1487" t="n">
        <v>4.787</v>
      </c>
      <c r="C1487">
        <f>ROUNDUP(B1487,1)</f>
        <v/>
      </c>
    </row>
    <row r="1488">
      <c r="A1488" s="3" t="inlineStr">
        <is>
          <t>XT414099607TS</t>
        </is>
      </c>
      <c r="B1488" t="n">
        <v>1.562</v>
      </c>
      <c r="C1488">
        <f>ROUNDUP(B1488,1)</f>
        <v/>
      </c>
    </row>
    <row r="1489">
      <c r="A1489" s="3" t="inlineStr">
        <is>
          <t>XT414100336TS</t>
        </is>
      </c>
      <c r="B1489" t="n">
        <v>0.13</v>
      </c>
      <c r="C1489">
        <f>ROUNDUP(B1489,1)</f>
        <v/>
      </c>
    </row>
    <row r="1490">
      <c r="A1490" s="3" t="inlineStr">
        <is>
          <t>XT414101265TS</t>
        </is>
      </c>
      <c r="B1490" t="n">
        <v>3.158</v>
      </c>
      <c r="C1490">
        <f>ROUNDUP(B1490,1)</f>
        <v/>
      </c>
    </row>
    <row r="1491">
      <c r="A1491" s="3" t="inlineStr">
        <is>
          <t>XT414101985TS</t>
        </is>
      </c>
      <c r="B1491" t="n">
        <v>1.008</v>
      </c>
      <c r="C1491">
        <f>ROUNDUP(B1491,1)</f>
        <v/>
      </c>
    </row>
    <row r="1492">
      <c r="A1492" s="3" t="inlineStr">
        <is>
          <t>XT414102218TS</t>
        </is>
      </c>
      <c r="B1492" t="n">
        <v>5.21</v>
      </c>
      <c r="C1492">
        <f>ROUNDUP(B1492,1)</f>
        <v/>
      </c>
    </row>
    <row r="1493">
      <c r="A1493" s="3" t="inlineStr">
        <is>
          <t>XT414102646TS</t>
        </is>
      </c>
      <c r="B1493" t="n">
        <v>0.16</v>
      </c>
      <c r="C1493">
        <f>ROUNDUP(B1493,1)</f>
        <v/>
      </c>
    </row>
    <row r="1494">
      <c r="A1494" s="3" t="inlineStr">
        <is>
          <t>XT414103045TS</t>
        </is>
      </c>
      <c r="B1494" t="n">
        <v>1.128</v>
      </c>
      <c r="C1494">
        <f>ROUNDUP(B1494,1)</f>
        <v/>
      </c>
    </row>
    <row r="1495">
      <c r="A1495" s="3" t="inlineStr">
        <is>
          <t>XT414103964TS</t>
        </is>
      </c>
      <c r="B1495" t="n">
        <v>0.774</v>
      </c>
      <c r="C1495">
        <f>ROUNDUP(B1495,1)</f>
        <v/>
      </c>
    </row>
    <row r="1496">
      <c r="A1496" s="3" t="inlineStr">
        <is>
          <t>XT414104151TS</t>
        </is>
      </c>
      <c r="B1496" t="n">
        <v>1.701</v>
      </c>
      <c r="C1496">
        <f>ROUNDUP(B1496,1)</f>
        <v/>
      </c>
    </row>
    <row r="1497">
      <c r="A1497" s="3" t="inlineStr">
        <is>
          <t>XT414104236TS</t>
        </is>
      </c>
      <c r="B1497" t="n">
        <v>5.984</v>
      </c>
      <c r="C1497">
        <f>ROUNDUP(B1497,1)</f>
        <v/>
      </c>
    </row>
    <row r="1498">
      <c r="A1498" s="3" t="inlineStr">
        <is>
          <t>XT414104718TS</t>
        </is>
      </c>
      <c r="B1498" t="n">
        <v>4.787</v>
      </c>
      <c r="C1498">
        <f>ROUNDUP(B1498,1)</f>
        <v/>
      </c>
    </row>
    <row r="1499">
      <c r="A1499" s="3" t="inlineStr">
        <is>
          <t>XT414106356TS</t>
        </is>
      </c>
      <c r="B1499" t="n">
        <v>4.403</v>
      </c>
      <c r="C1499">
        <f>ROUNDUP(B1499,1)</f>
        <v/>
      </c>
    </row>
    <row r="1500">
      <c r="A1500" s="3" t="inlineStr">
        <is>
          <t>XT414106360TS</t>
        </is>
      </c>
      <c r="B1500" t="n">
        <v>1.512</v>
      </c>
      <c r="C1500">
        <f>ROUNDUP(B1500,1)</f>
        <v/>
      </c>
    </row>
    <row r="1501">
      <c r="A1501" s="3" t="inlineStr">
        <is>
          <t>XT414106461TS</t>
        </is>
      </c>
      <c r="B1501" t="n">
        <v>0.45</v>
      </c>
      <c r="C1501">
        <f>ROUNDUP(B1501,1)</f>
        <v/>
      </c>
    </row>
    <row r="1502">
      <c r="A1502" s="3" t="inlineStr">
        <is>
          <t>XT414106965TS</t>
        </is>
      </c>
      <c r="B1502" t="n">
        <v>5.298</v>
      </c>
      <c r="C1502">
        <f>ROUNDUP(B1502,1)</f>
        <v/>
      </c>
    </row>
    <row r="1503">
      <c r="A1503" s="3" t="inlineStr">
        <is>
          <t>XT414107657TS</t>
        </is>
      </c>
      <c r="B1503" t="n">
        <v>0.898</v>
      </c>
      <c r="C1503">
        <f>ROUNDUP(B1503,1)</f>
        <v/>
      </c>
    </row>
    <row r="1504">
      <c r="A1504" s="3" t="inlineStr">
        <is>
          <t>XT414107665TS</t>
        </is>
      </c>
      <c r="B1504" t="n">
        <v>4.678</v>
      </c>
      <c r="C1504">
        <f>ROUNDUP(B1504,1)</f>
        <v/>
      </c>
    </row>
    <row r="1505">
      <c r="A1505" s="3" t="inlineStr">
        <is>
          <t>XT414107997TS</t>
        </is>
      </c>
      <c r="B1505" t="n">
        <v>1.102</v>
      </c>
      <c r="C1505">
        <f>ROUNDUP(B1505,1)</f>
        <v/>
      </c>
    </row>
    <row r="1506">
      <c r="A1506" s="3" t="inlineStr">
        <is>
          <t>XT414108621TS</t>
        </is>
      </c>
      <c r="B1506" t="n">
        <v>0.998</v>
      </c>
      <c r="C1506">
        <f>ROUNDUP(B1506,1)</f>
        <v/>
      </c>
    </row>
    <row r="1507">
      <c r="A1507" s="3" t="inlineStr">
        <is>
          <t>XT414108887TS</t>
        </is>
      </c>
      <c r="B1507" t="n">
        <v>4.678</v>
      </c>
      <c r="C1507">
        <f>ROUNDUP(B1507,1)</f>
        <v/>
      </c>
    </row>
    <row r="1508">
      <c r="A1508" s="3" t="inlineStr">
        <is>
          <t>XT414112419TS</t>
        </is>
      </c>
      <c r="B1508" t="n">
        <v>0.51</v>
      </c>
      <c r="C1508">
        <f>ROUNDUP(B1508,1)</f>
        <v/>
      </c>
    </row>
    <row r="1509">
      <c r="A1509" s="3" t="inlineStr">
        <is>
          <t>XT414112538TS</t>
        </is>
      </c>
      <c r="B1509" t="n">
        <v>0.84</v>
      </c>
      <c r="C1509">
        <f>ROUNDUP(B1509,1)</f>
        <v/>
      </c>
    </row>
    <row r="1510">
      <c r="A1510" s="3" t="inlineStr">
        <is>
          <t>XT414112949TS</t>
        </is>
      </c>
      <c r="B1510" t="n">
        <v>4.678</v>
      </c>
      <c r="C1510">
        <f>ROUNDUP(B1510,1)</f>
        <v/>
      </c>
    </row>
    <row r="1511">
      <c r="A1511" s="3" t="inlineStr">
        <is>
          <t>XT414113051TS</t>
        </is>
      </c>
      <c r="B1511" t="n">
        <v>0.907</v>
      </c>
      <c r="C1511">
        <f>ROUNDUP(B1511,1)</f>
        <v/>
      </c>
    </row>
    <row r="1512">
      <c r="A1512" s="3" t="inlineStr">
        <is>
          <t>XT414113839TS</t>
        </is>
      </c>
      <c r="B1512" t="n">
        <v>4.403</v>
      </c>
      <c r="C1512">
        <f>ROUNDUP(B1512,1)</f>
        <v/>
      </c>
    </row>
    <row r="1513">
      <c r="A1513" s="3" t="inlineStr">
        <is>
          <t>XT414113944TS</t>
        </is>
      </c>
      <c r="B1513" t="n">
        <v>0.979</v>
      </c>
      <c r="C1513">
        <f>ROUNDUP(B1513,1)</f>
        <v/>
      </c>
    </row>
    <row r="1514">
      <c r="A1514" s="3" t="inlineStr">
        <is>
          <t>XT414113961TS</t>
        </is>
      </c>
      <c r="B1514" t="n">
        <v>9.204000000000001</v>
      </c>
      <c r="C1514">
        <f>ROUNDUP(B1514,1)</f>
        <v/>
      </c>
    </row>
    <row r="1515">
      <c r="A1515" s="3" t="inlineStr">
        <is>
          <t>XT414114176TS</t>
        </is>
      </c>
      <c r="B1515" t="n">
        <v>0.546</v>
      </c>
      <c r="C1515">
        <f>ROUNDUP(B1515,1)</f>
        <v/>
      </c>
    </row>
    <row r="1516">
      <c r="A1516" s="3" t="inlineStr">
        <is>
          <t>XT414114247TS</t>
        </is>
      </c>
      <c r="B1516" t="n">
        <v>4.678</v>
      </c>
      <c r="C1516">
        <f>ROUNDUP(B1516,1)</f>
        <v/>
      </c>
    </row>
    <row r="1517">
      <c r="A1517" s="3" t="inlineStr">
        <is>
          <t>XT414114984TS</t>
        </is>
      </c>
      <c r="B1517" t="n">
        <v>0.8</v>
      </c>
      <c r="C1517">
        <f>ROUNDUP(B1517,1)</f>
        <v/>
      </c>
    </row>
    <row r="1518">
      <c r="A1518" s="3" t="inlineStr">
        <is>
          <t>XT414115185TS</t>
        </is>
      </c>
      <c r="B1518" t="n">
        <v>4.678</v>
      </c>
      <c r="C1518">
        <f>ROUNDUP(B1518,1)</f>
        <v/>
      </c>
    </row>
    <row r="1519">
      <c r="A1519" s="3" t="inlineStr">
        <is>
          <t>XT414115327TS</t>
        </is>
      </c>
      <c r="B1519" t="n">
        <v>4.266</v>
      </c>
      <c r="C1519">
        <f>ROUNDUP(B1519,1)</f>
        <v/>
      </c>
    </row>
    <row r="1520">
      <c r="A1520" s="3" t="inlineStr">
        <is>
          <t>XT414115812TS</t>
        </is>
      </c>
      <c r="B1520" t="n">
        <v>0.896</v>
      </c>
      <c r="C1520">
        <f>ROUNDUP(B1520,1)</f>
        <v/>
      </c>
    </row>
    <row r="1521">
      <c r="A1521" s="3" t="inlineStr">
        <is>
          <t>XT414115980TS</t>
        </is>
      </c>
      <c r="B1521" t="n">
        <v>5.773</v>
      </c>
      <c r="C1521">
        <f>ROUNDUP(B1521,1)</f>
        <v/>
      </c>
    </row>
    <row r="1522">
      <c r="A1522" s="3" t="inlineStr">
        <is>
          <t>XT414118155TS</t>
        </is>
      </c>
      <c r="B1522" t="n">
        <v>4.532</v>
      </c>
      <c r="C1522">
        <f>ROUNDUP(B1522,1)</f>
        <v/>
      </c>
    </row>
    <row r="1523">
      <c r="A1523" s="3" t="inlineStr">
        <is>
          <t>XT414118252TS</t>
        </is>
      </c>
      <c r="B1523" t="n">
        <v>4.799</v>
      </c>
      <c r="C1523">
        <f>ROUNDUP(B1523,1)</f>
        <v/>
      </c>
    </row>
    <row r="1524">
      <c r="A1524" s="3" t="inlineStr">
        <is>
          <t>XT414118677TS</t>
        </is>
      </c>
      <c r="B1524" t="n">
        <v>6.66</v>
      </c>
      <c r="C1524">
        <f>ROUNDUP(B1524,1)</f>
        <v/>
      </c>
    </row>
    <row r="1525">
      <c r="A1525" s="3" t="inlineStr">
        <is>
          <t>XT414118717TS</t>
        </is>
      </c>
      <c r="B1525" t="n">
        <v>9.6</v>
      </c>
      <c r="C1525">
        <f>ROUNDUP(B1525,1)</f>
        <v/>
      </c>
    </row>
    <row r="1526">
      <c r="A1526" s="3" t="inlineStr">
        <is>
          <t>XT414118822TS</t>
        </is>
      </c>
      <c r="B1526" t="n">
        <v>0.832</v>
      </c>
      <c r="C1526">
        <f>ROUNDUP(B1526,1)</f>
        <v/>
      </c>
    </row>
    <row r="1527">
      <c r="A1527" s="3" t="inlineStr">
        <is>
          <t>XT414119010TS</t>
        </is>
      </c>
      <c r="B1527" t="n">
        <v>0.572</v>
      </c>
      <c r="C1527">
        <f>ROUNDUP(B1527,1)</f>
        <v/>
      </c>
    </row>
    <row r="1528">
      <c r="A1528" s="3" t="inlineStr">
        <is>
          <t>XT414119258TS</t>
        </is>
      </c>
      <c r="B1528" t="n">
        <v>4.266</v>
      </c>
      <c r="C1528">
        <f>ROUNDUP(B1528,1)</f>
        <v/>
      </c>
    </row>
    <row r="1529">
      <c r="A1529" s="3" t="inlineStr">
        <is>
          <t>XT414119505TS</t>
        </is>
      </c>
      <c r="B1529" t="n">
        <v>4.266</v>
      </c>
      <c r="C1529">
        <f>ROUNDUP(B1529,1)</f>
        <v/>
      </c>
    </row>
    <row r="1530">
      <c r="A1530" s="3" t="inlineStr">
        <is>
          <t>XT414119584TS</t>
        </is>
      </c>
      <c r="B1530" t="n">
        <v>4.638</v>
      </c>
      <c r="C1530">
        <f>ROUNDUP(B1530,1)</f>
        <v/>
      </c>
    </row>
    <row r="1531">
      <c r="A1531" s="3" t="inlineStr">
        <is>
          <t>XT414120018TS</t>
        </is>
      </c>
      <c r="B1531" t="n">
        <v>8.968</v>
      </c>
      <c r="C1531">
        <f>ROUNDUP(B1531,1)</f>
        <v/>
      </c>
    </row>
    <row r="1532">
      <c r="A1532" s="3" t="inlineStr">
        <is>
          <t>XT414120208TS</t>
        </is>
      </c>
      <c r="B1532" t="n">
        <v>3.312</v>
      </c>
      <c r="C1532">
        <f>ROUNDUP(B1532,1)</f>
        <v/>
      </c>
    </row>
    <row r="1533">
      <c r="A1533" s="3" t="inlineStr">
        <is>
          <t>XT414120358TS</t>
        </is>
      </c>
      <c r="B1533" t="n">
        <v>4.403</v>
      </c>
      <c r="C1533">
        <f>ROUNDUP(B1533,1)</f>
        <v/>
      </c>
    </row>
    <row r="1534">
      <c r="A1534" s="3" t="inlineStr">
        <is>
          <t>XT414121265TS</t>
        </is>
      </c>
      <c r="B1534" t="n">
        <v>4.266</v>
      </c>
      <c r="C1534">
        <f>ROUNDUP(B1534,1)</f>
        <v/>
      </c>
    </row>
    <row r="1535">
      <c r="A1535" s="3" t="inlineStr">
        <is>
          <t>XT414121897TS</t>
        </is>
      </c>
      <c r="B1535" t="n">
        <v>4.266</v>
      </c>
      <c r="C1535">
        <f>ROUNDUP(B1535,1)</f>
        <v/>
      </c>
    </row>
    <row r="1536">
      <c r="A1536" s="3" t="inlineStr">
        <is>
          <t>XT414122022TS</t>
        </is>
      </c>
      <c r="B1536" t="n">
        <v>3.194</v>
      </c>
      <c r="C1536">
        <f>ROUNDUP(B1536,1)</f>
        <v/>
      </c>
    </row>
    <row r="1537">
      <c r="A1537" s="3" t="inlineStr">
        <is>
          <t>XT414122420TS</t>
        </is>
      </c>
      <c r="B1537" t="n">
        <v>4.403</v>
      </c>
      <c r="C1537">
        <f>ROUNDUP(B1537,1)</f>
        <v/>
      </c>
    </row>
    <row r="1538">
      <c r="A1538" s="3" t="inlineStr">
        <is>
          <t>XT414123592TS</t>
        </is>
      </c>
      <c r="B1538" t="n">
        <v>4.799</v>
      </c>
      <c r="C1538">
        <f>ROUNDUP(B1538,1)</f>
        <v/>
      </c>
    </row>
    <row r="1539">
      <c r="A1539" s="3" t="inlineStr">
        <is>
          <t>XT414124615TS</t>
        </is>
      </c>
      <c r="B1539" t="n">
        <v>4.638</v>
      </c>
      <c r="C1539">
        <f>ROUNDUP(B1539,1)</f>
        <v/>
      </c>
    </row>
    <row r="1540">
      <c r="A1540" s="3" t="inlineStr">
        <is>
          <t>XT414125117TS</t>
        </is>
      </c>
      <c r="B1540" t="n">
        <v>0.246</v>
      </c>
      <c r="C1540">
        <f>ROUNDUP(B1540,1)</f>
        <v/>
      </c>
    </row>
    <row r="1541">
      <c r="A1541" s="3" t="inlineStr">
        <is>
          <t>XT414126850TS</t>
        </is>
      </c>
      <c r="B1541" t="n">
        <v>0.1</v>
      </c>
      <c r="C1541">
        <f>ROUNDUP(B1541,1)</f>
        <v/>
      </c>
    </row>
    <row r="1542">
      <c r="A1542" s="3" t="inlineStr">
        <is>
          <t>XT414131470TS</t>
        </is>
      </c>
      <c r="B1542" t="n">
        <v>4.403</v>
      </c>
      <c r="C1542">
        <f>ROUNDUP(B1542,1)</f>
        <v/>
      </c>
    </row>
    <row r="1543">
      <c r="A1543" s="3" t="inlineStr">
        <is>
          <t>XT414132170TS</t>
        </is>
      </c>
      <c r="B1543" t="n">
        <v>4.365</v>
      </c>
      <c r="C1543">
        <f>ROUNDUP(B1543,1)</f>
        <v/>
      </c>
    </row>
    <row r="1544">
      <c r="A1544" s="3" t="inlineStr">
        <is>
          <t>XT414133847TS</t>
        </is>
      </c>
      <c r="B1544" t="n">
        <v>4.678</v>
      </c>
      <c r="C1544">
        <f>ROUNDUP(B1544,1)</f>
        <v/>
      </c>
    </row>
    <row r="1545">
      <c r="A1545" s="3" t="inlineStr">
        <is>
          <t>XT414133970TS</t>
        </is>
      </c>
      <c r="B1545" t="n">
        <v>0.03</v>
      </c>
      <c r="C1545">
        <f>ROUNDUP(B1545,1)</f>
        <v/>
      </c>
    </row>
    <row r="1546">
      <c r="A1546" s="3" t="inlineStr">
        <is>
          <t>XT414134635TS</t>
        </is>
      </c>
      <c r="B1546" t="n">
        <v>6.955</v>
      </c>
      <c r="C1546">
        <f>ROUNDUP(B1546,1)</f>
        <v/>
      </c>
    </row>
    <row r="1547">
      <c r="A1547" s="3" t="inlineStr">
        <is>
          <t>XT414134799TS</t>
        </is>
      </c>
      <c r="B1547" t="n">
        <v>1.114</v>
      </c>
      <c r="C1547">
        <f>ROUNDUP(B1547,1)</f>
        <v/>
      </c>
    </row>
    <row r="1548">
      <c r="A1548" s="3" t="inlineStr">
        <is>
          <t>XT414136724TS</t>
        </is>
      </c>
      <c r="B1548" t="n">
        <v>4.532</v>
      </c>
      <c r="C1548">
        <f>ROUNDUP(B1548,1)</f>
        <v/>
      </c>
    </row>
    <row r="1549">
      <c r="A1549" s="3" t="inlineStr">
        <is>
          <t>XT414137035TS</t>
        </is>
      </c>
      <c r="B1549" t="n">
        <v>11.906</v>
      </c>
      <c r="C1549">
        <f>ROUNDUP(B1549,1)</f>
        <v/>
      </c>
    </row>
    <row r="1550">
      <c r="A1550" s="3" t="inlineStr">
        <is>
          <t>XT414137305TS</t>
        </is>
      </c>
      <c r="B1550" t="n">
        <v>0.12</v>
      </c>
      <c r="C1550">
        <f>ROUNDUP(B1550,1)</f>
        <v/>
      </c>
    </row>
    <row r="1551">
      <c r="A1551" s="3" t="inlineStr">
        <is>
          <t>XT414138155TS</t>
        </is>
      </c>
      <c r="B1551" t="n">
        <v>0.08</v>
      </c>
      <c r="C1551">
        <f>ROUNDUP(B1551,1)</f>
        <v/>
      </c>
    </row>
    <row r="1552">
      <c r="A1552" s="3" t="inlineStr">
        <is>
          <t>XT414138875TS</t>
        </is>
      </c>
      <c r="B1552" t="n">
        <v>4.678</v>
      </c>
      <c r="C1552">
        <f>ROUNDUP(B1552,1)</f>
        <v/>
      </c>
    </row>
    <row r="1553">
      <c r="A1553" s="3" t="inlineStr">
        <is>
          <t>XT414139473TS</t>
        </is>
      </c>
      <c r="B1553" t="n">
        <v>0.12</v>
      </c>
      <c r="C1553">
        <f>ROUNDUP(B1553,1)</f>
        <v/>
      </c>
    </row>
    <row r="1554">
      <c r="A1554" s="3" t="inlineStr">
        <is>
          <t>XT414142645TS</t>
        </is>
      </c>
      <c r="B1554" t="n">
        <v>4.787</v>
      </c>
      <c r="C1554">
        <f>ROUNDUP(B1554,1)</f>
        <v/>
      </c>
    </row>
    <row r="1555">
      <c r="A1555" s="3" t="inlineStr">
        <is>
          <t>XT414142764TS</t>
        </is>
      </c>
      <c r="B1555" t="n">
        <v>4.532</v>
      </c>
      <c r="C1555">
        <f>ROUNDUP(B1555,1)</f>
        <v/>
      </c>
    </row>
    <row r="1556">
      <c r="A1556" s="3" t="inlineStr">
        <is>
          <t>XT414143141TS</t>
        </is>
      </c>
      <c r="B1556" t="n">
        <v>0.35</v>
      </c>
      <c r="C1556">
        <f>ROUNDUP(B1556,1)</f>
        <v/>
      </c>
    </row>
    <row r="1557">
      <c r="A1557" s="3" t="inlineStr">
        <is>
          <t>XT414143685TS</t>
        </is>
      </c>
      <c r="B1557" t="n">
        <v>0.403</v>
      </c>
      <c r="C1557">
        <f>ROUNDUP(B1557,1)</f>
        <v/>
      </c>
    </row>
    <row r="1558">
      <c r="A1558" s="3" t="inlineStr">
        <is>
          <t>XT414144558TS</t>
        </is>
      </c>
      <c r="B1558" t="n">
        <v>0.437</v>
      </c>
      <c r="C1558">
        <f>ROUNDUP(B1558,1)</f>
        <v/>
      </c>
    </row>
    <row r="1559">
      <c r="A1559" s="3" t="inlineStr">
        <is>
          <t>XT414144972TS</t>
        </is>
      </c>
      <c r="B1559" t="n">
        <v>0.54</v>
      </c>
      <c r="C1559">
        <f>ROUNDUP(B1559,1)</f>
        <v/>
      </c>
    </row>
    <row r="1560">
      <c r="A1560" s="3" t="inlineStr">
        <is>
          <t>XT414145933TS</t>
        </is>
      </c>
      <c r="B1560" t="n">
        <v>1.24</v>
      </c>
      <c r="C1560">
        <f>ROUNDUP(B1560,1)</f>
        <v/>
      </c>
    </row>
    <row r="1561">
      <c r="A1561" s="3" t="inlineStr">
        <is>
          <t>XT414147735TS</t>
        </is>
      </c>
      <c r="B1561" t="n">
        <v>1.624</v>
      </c>
      <c r="C1561">
        <f>ROUNDUP(B1561,1)</f>
        <v/>
      </c>
    </row>
    <row r="1562">
      <c r="A1562" s="3" t="inlineStr">
        <is>
          <t>XT414147917TS</t>
        </is>
      </c>
      <c r="B1562" t="n">
        <v>0.425</v>
      </c>
      <c r="C1562">
        <f>ROUNDUP(B1562,1)</f>
        <v/>
      </c>
    </row>
    <row r="1563">
      <c r="A1563" s="3" t="inlineStr">
        <is>
          <t>XT414148223TS</t>
        </is>
      </c>
      <c r="B1563" t="n">
        <v>4.787</v>
      </c>
      <c r="C1563">
        <f>ROUNDUP(B1563,1)</f>
        <v/>
      </c>
    </row>
    <row r="1564">
      <c r="A1564" s="3" t="inlineStr">
        <is>
          <t>XT414148798TS</t>
        </is>
      </c>
      <c r="B1564" t="n">
        <v>7.757</v>
      </c>
      <c r="C1564">
        <f>ROUNDUP(B1564,1)</f>
        <v/>
      </c>
    </row>
    <row r="1565">
      <c r="A1565" s="3" t="inlineStr">
        <is>
          <t>XT414149317TS</t>
        </is>
      </c>
      <c r="B1565" t="n">
        <v>4.638</v>
      </c>
      <c r="C1565">
        <f>ROUNDUP(B1565,1)</f>
        <v/>
      </c>
    </row>
    <row r="1566">
      <c r="A1566" s="3" t="inlineStr">
        <is>
          <t>XT414149555TS</t>
        </is>
      </c>
      <c r="B1566" t="n">
        <v>1.092</v>
      </c>
      <c r="C1566">
        <f>ROUNDUP(B1566,1)</f>
        <v/>
      </c>
    </row>
    <row r="1567">
      <c r="A1567" s="3" t="inlineStr">
        <is>
          <t>XT414149590TS</t>
        </is>
      </c>
      <c r="B1567" t="n">
        <v>4.787</v>
      </c>
      <c r="C1567">
        <f>ROUNDUP(B1567,1)</f>
        <v/>
      </c>
    </row>
    <row r="1568">
      <c r="A1568" s="3" t="inlineStr">
        <is>
          <t>XT414149657TS</t>
        </is>
      </c>
      <c r="B1568" t="n">
        <v>0.03</v>
      </c>
      <c r="C1568">
        <f>ROUNDUP(B1568,1)</f>
        <v/>
      </c>
    </row>
    <row r="1569">
      <c r="A1569" s="3" t="inlineStr">
        <is>
          <t>XT414149759TS</t>
        </is>
      </c>
      <c r="B1569" t="n">
        <v>4.838</v>
      </c>
      <c r="C1569">
        <f>ROUNDUP(B1569,1)</f>
        <v/>
      </c>
    </row>
    <row r="1570">
      <c r="A1570" s="3" t="inlineStr">
        <is>
          <t>XT414150111TS</t>
        </is>
      </c>
      <c r="B1570" t="n">
        <v>0.967</v>
      </c>
      <c r="C1570">
        <f>ROUNDUP(B1570,1)</f>
        <v/>
      </c>
    </row>
    <row r="1571">
      <c r="A1571" s="3" t="inlineStr">
        <is>
          <t>XT414151046TS</t>
        </is>
      </c>
      <c r="B1571" t="n">
        <v>3.024</v>
      </c>
      <c r="C1571">
        <f>ROUNDUP(B1571,1)</f>
        <v/>
      </c>
    </row>
    <row r="1572">
      <c r="A1572" s="3" t="inlineStr">
        <is>
          <t>XT414151735TS</t>
        </is>
      </c>
      <c r="B1572" t="n">
        <v>4.937</v>
      </c>
      <c r="C1572">
        <f>ROUNDUP(B1572,1)</f>
        <v/>
      </c>
    </row>
    <row r="1573">
      <c r="A1573" s="3" t="inlineStr">
        <is>
          <t>XT414151806TS</t>
        </is>
      </c>
      <c r="B1573" t="n">
        <v>5.414</v>
      </c>
      <c r="C1573">
        <f>ROUNDUP(B1573,1)</f>
        <v/>
      </c>
    </row>
    <row r="1574">
      <c r="A1574" s="3" t="inlineStr">
        <is>
          <t>XT414152276TS</t>
        </is>
      </c>
      <c r="B1574" t="n">
        <v>4.506</v>
      </c>
      <c r="C1574">
        <f>ROUNDUP(B1574,1)</f>
        <v/>
      </c>
    </row>
    <row r="1575">
      <c r="A1575" s="3" t="inlineStr">
        <is>
          <t>XT414152302TS</t>
        </is>
      </c>
      <c r="B1575" t="n">
        <v>9.44</v>
      </c>
      <c r="C1575">
        <f>ROUNDUP(B1575,1)</f>
        <v/>
      </c>
    </row>
    <row r="1576">
      <c r="A1576" s="3" t="inlineStr">
        <is>
          <t>XT414152506TS</t>
        </is>
      </c>
      <c r="B1576" t="n">
        <v>0.27</v>
      </c>
      <c r="C1576">
        <f>ROUNDUP(B1576,1)</f>
        <v/>
      </c>
    </row>
    <row r="1577">
      <c r="A1577" s="3" t="inlineStr">
        <is>
          <t>XT414152568TS</t>
        </is>
      </c>
      <c r="B1577" t="n">
        <v>4.403</v>
      </c>
      <c r="C1577">
        <f>ROUNDUP(B1577,1)</f>
        <v/>
      </c>
    </row>
    <row r="1578">
      <c r="A1578" s="3" t="inlineStr">
        <is>
          <t>XT414152585TS</t>
        </is>
      </c>
      <c r="B1578" t="n">
        <v>4.506</v>
      </c>
      <c r="C1578">
        <f>ROUNDUP(B1578,1)</f>
        <v/>
      </c>
    </row>
    <row r="1579">
      <c r="A1579" s="3" t="inlineStr">
        <is>
          <t>XT414152656TS</t>
        </is>
      </c>
      <c r="B1579" t="n">
        <v>7.04</v>
      </c>
      <c r="C1579">
        <f>ROUNDUP(B1579,1)</f>
        <v/>
      </c>
    </row>
    <row r="1580">
      <c r="A1580" s="3" t="inlineStr">
        <is>
          <t>XT414154609TS</t>
        </is>
      </c>
      <c r="B1580" t="n">
        <v>5.069</v>
      </c>
      <c r="C1580">
        <f>ROUNDUP(B1580,1)</f>
        <v/>
      </c>
    </row>
    <row r="1581">
      <c r="A1581" s="3" t="inlineStr">
        <is>
          <t>XT414155887TS</t>
        </is>
      </c>
      <c r="B1581" t="n">
        <v>4.91</v>
      </c>
      <c r="C1581">
        <f>ROUNDUP(B1581,1)</f>
        <v/>
      </c>
    </row>
    <row r="1582">
      <c r="A1582" s="3" t="inlineStr">
        <is>
          <t>XT414156091TS</t>
        </is>
      </c>
      <c r="B1582" t="n">
        <v>2.304</v>
      </c>
      <c r="C1582">
        <f>ROUNDUP(B1582,1)</f>
        <v/>
      </c>
    </row>
    <row r="1583">
      <c r="A1583" s="3" t="inlineStr">
        <is>
          <t>XT414156635TS</t>
        </is>
      </c>
      <c r="B1583" t="n">
        <v>0.96</v>
      </c>
      <c r="C1583">
        <f>ROUNDUP(B1583,1)</f>
        <v/>
      </c>
    </row>
    <row r="1584">
      <c r="A1584" s="3" t="inlineStr">
        <is>
          <t>XT414157494TS</t>
        </is>
      </c>
      <c r="B1584" t="n">
        <v>4.532</v>
      </c>
      <c r="C1584">
        <f>ROUNDUP(B1584,1)</f>
        <v/>
      </c>
    </row>
    <row r="1585">
      <c r="A1585" s="3" t="inlineStr">
        <is>
          <t>XT414159098TS</t>
        </is>
      </c>
      <c r="B1585" t="n">
        <v>6.989</v>
      </c>
      <c r="C1585">
        <f>ROUNDUP(B1585,1)</f>
        <v/>
      </c>
    </row>
    <row r="1586">
      <c r="A1586" s="3" t="inlineStr">
        <is>
          <t>XT414162945TS</t>
        </is>
      </c>
      <c r="B1586" t="n">
        <v>11.656</v>
      </c>
      <c r="C1586">
        <f>ROUNDUP(B1586,1)</f>
        <v/>
      </c>
    </row>
    <row r="1587">
      <c r="A1587" s="3" t="inlineStr">
        <is>
          <t>XT414164331TS</t>
        </is>
      </c>
      <c r="B1587" t="n">
        <v>0.905</v>
      </c>
      <c r="C1587">
        <f>ROUNDUP(B1587,1)</f>
        <v/>
      </c>
    </row>
    <row r="1588">
      <c r="A1588" s="3" t="inlineStr">
        <is>
          <t>XT414165748TS</t>
        </is>
      </c>
      <c r="B1588" t="n">
        <v>0.1</v>
      </c>
      <c r="C1588">
        <f>ROUNDUP(B1588,1)</f>
        <v/>
      </c>
    </row>
    <row r="1589">
      <c r="A1589" s="3" t="inlineStr">
        <is>
          <t>XT414166624TS</t>
        </is>
      </c>
      <c r="B1589" t="n">
        <v>5.904</v>
      </c>
      <c r="C1589">
        <f>ROUNDUP(B1589,1)</f>
        <v/>
      </c>
    </row>
    <row r="1590">
      <c r="A1590" s="3" t="inlineStr">
        <is>
          <t>XT414167580TS</t>
        </is>
      </c>
      <c r="B1590" t="n">
        <v>4.638</v>
      </c>
      <c r="C1590">
        <f>ROUNDUP(B1590,1)</f>
        <v/>
      </c>
    </row>
    <row r="1591">
      <c r="A1591" s="3" t="inlineStr">
        <is>
          <t>XT414168877TS</t>
        </is>
      </c>
      <c r="B1591" t="n">
        <v>1.742</v>
      </c>
      <c r="C1591">
        <f>ROUNDUP(B1591,1)</f>
        <v/>
      </c>
    </row>
    <row r="1592">
      <c r="A1592" s="3" t="inlineStr">
        <is>
          <t>XT414171893TS</t>
        </is>
      </c>
      <c r="B1592" t="n">
        <v>0.23</v>
      </c>
      <c r="C1592">
        <f>ROUNDUP(B1592,1)</f>
        <v/>
      </c>
    </row>
    <row r="1593">
      <c r="A1593" s="3" t="inlineStr">
        <is>
          <t>XT414174532TS</t>
        </is>
      </c>
      <c r="B1593" t="n">
        <v>0.616</v>
      </c>
      <c r="C1593">
        <f>ROUNDUP(B1593,1)</f>
        <v/>
      </c>
    </row>
    <row r="1594">
      <c r="A1594" s="3" t="inlineStr">
        <is>
          <t>XT414177278TS</t>
        </is>
      </c>
      <c r="B1594" t="n">
        <v>1.92</v>
      </c>
      <c r="C1594">
        <f>ROUNDUP(B1594,1)</f>
        <v/>
      </c>
    </row>
    <row r="1595">
      <c r="A1595" s="3" t="inlineStr">
        <is>
          <t>XT414178070TS</t>
        </is>
      </c>
      <c r="B1595" t="n">
        <v>6.433</v>
      </c>
      <c r="C1595">
        <f>ROUNDUP(B1595,1)</f>
        <v/>
      </c>
    </row>
    <row r="1596">
      <c r="A1596" s="3" t="inlineStr">
        <is>
          <t>XT414181025TS</t>
        </is>
      </c>
      <c r="B1596" t="n">
        <v>4.532</v>
      </c>
      <c r="C1596">
        <f>ROUNDUP(B1596,1)</f>
        <v/>
      </c>
    </row>
    <row r="1597">
      <c r="A1597" s="3" t="inlineStr">
        <is>
          <t>XT414181533TS</t>
        </is>
      </c>
      <c r="B1597" t="n">
        <v>1.134</v>
      </c>
      <c r="C1597">
        <f>ROUNDUP(B1597,1)</f>
        <v/>
      </c>
    </row>
    <row r="1598">
      <c r="A1598" s="3" t="inlineStr">
        <is>
          <t>XT414181768TS</t>
        </is>
      </c>
      <c r="B1598" t="n">
        <v>6.134</v>
      </c>
      <c r="C1598">
        <f>ROUNDUP(B1598,1)</f>
        <v/>
      </c>
    </row>
    <row r="1599">
      <c r="A1599" s="3" t="inlineStr">
        <is>
          <t>XT414182825TS</t>
        </is>
      </c>
      <c r="B1599" t="n">
        <v>6.336</v>
      </c>
      <c r="C1599">
        <f>ROUNDUP(B1599,1)</f>
        <v/>
      </c>
    </row>
    <row r="1600">
      <c r="A1600" s="3" t="inlineStr">
        <is>
          <t>XT414182919TS</t>
        </is>
      </c>
      <c r="B1600" t="n">
        <v>4.532</v>
      </c>
      <c r="C1600">
        <f>ROUNDUP(B1600,1)</f>
        <v/>
      </c>
    </row>
    <row r="1601">
      <c r="A1601" s="3" t="inlineStr">
        <is>
          <t>XT414183035TS</t>
        </is>
      </c>
      <c r="B1601" t="n">
        <v>0.875</v>
      </c>
      <c r="C1601">
        <f>ROUNDUP(B1601,1)</f>
        <v/>
      </c>
    </row>
    <row r="1602">
      <c r="A1602" s="3" t="inlineStr">
        <is>
          <t>XT414183769TS</t>
        </is>
      </c>
      <c r="B1602" t="n">
        <v>14.372</v>
      </c>
      <c r="C1602">
        <f>ROUNDUP(B1602,1)</f>
        <v/>
      </c>
    </row>
    <row r="1603">
      <c r="A1603" s="3" t="inlineStr">
        <is>
          <t>XT414184146TS</t>
        </is>
      </c>
      <c r="B1603" t="n">
        <v>0.583</v>
      </c>
      <c r="C1603">
        <f>ROUNDUP(B1603,1)</f>
        <v/>
      </c>
    </row>
    <row r="1604">
      <c r="A1604" s="3" t="inlineStr">
        <is>
          <t>XT414186076TS</t>
        </is>
      </c>
      <c r="B1604" t="n">
        <v>0.1</v>
      </c>
      <c r="C1604">
        <f>ROUNDUP(B1604,1)</f>
        <v/>
      </c>
    </row>
    <row r="1605">
      <c r="A1605" s="3" t="inlineStr">
        <is>
          <t>XT414186495TS</t>
        </is>
      </c>
      <c r="B1605" t="n">
        <v>11.316</v>
      </c>
      <c r="C1605">
        <f>ROUNDUP(B1605,1)</f>
        <v/>
      </c>
    </row>
    <row r="1606">
      <c r="A1606" s="3" t="inlineStr">
        <is>
          <t>XT414186694TS</t>
        </is>
      </c>
      <c r="B1606" t="n">
        <v>4.532</v>
      </c>
      <c r="C1606">
        <f>ROUNDUP(B1606,1)</f>
        <v/>
      </c>
    </row>
    <row r="1607">
      <c r="A1607" s="3" t="inlineStr">
        <is>
          <t>XT414187479TS</t>
        </is>
      </c>
      <c r="B1607" t="n">
        <v>0.29</v>
      </c>
      <c r="C1607">
        <f>ROUNDUP(B1607,1)</f>
        <v/>
      </c>
    </row>
    <row r="1608">
      <c r="A1608" s="3" t="inlineStr">
        <is>
          <t>XT414188426TS</t>
        </is>
      </c>
      <c r="B1608" t="n">
        <v>0.798</v>
      </c>
      <c r="C1608">
        <f>ROUNDUP(B1608,1)</f>
        <v/>
      </c>
    </row>
    <row r="1609">
      <c r="A1609" s="3" t="inlineStr">
        <is>
          <t>XT414188695TS</t>
        </is>
      </c>
      <c r="B1609" t="n">
        <v>4.532</v>
      </c>
      <c r="C1609">
        <f>ROUNDUP(B1609,1)</f>
        <v/>
      </c>
    </row>
    <row r="1610">
      <c r="A1610" s="3" t="inlineStr">
        <is>
          <t>XT414194347TS</t>
        </is>
      </c>
      <c r="B1610" t="n">
        <v>0.469</v>
      </c>
      <c r="C1610">
        <f>ROUNDUP(B1610,1)</f>
        <v/>
      </c>
    </row>
    <row r="1611">
      <c r="A1611" s="3" t="inlineStr">
        <is>
          <t>XT414195311TS</t>
        </is>
      </c>
      <c r="B1611" t="n">
        <v>0.864</v>
      </c>
      <c r="C1611">
        <f>ROUNDUP(B1611,1)</f>
        <v/>
      </c>
    </row>
    <row r="1612">
      <c r="A1612" s="3" t="inlineStr">
        <is>
          <t>XT414195912TS</t>
        </is>
      </c>
      <c r="B1612" t="n">
        <v>14.848</v>
      </c>
      <c r="C1612">
        <f>ROUNDUP(B1612,1)</f>
        <v/>
      </c>
    </row>
    <row r="1613">
      <c r="A1613" s="3" t="inlineStr">
        <is>
          <t>XT414196113TS</t>
        </is>
      </c>
      <c r="B1613" t="n">
        <v>0.33</v>
      </c>
      <c r="C1613">
        <f>ROUNDUP(B1613,1)</f>
        <v/>
      </c>
    </row>
    <row r="1614">
      <c r="A1614" s="3" t="inlineStr">
        <is>
          <t>XT414197374TS</t>
        </is>
      </c>
      <c r="B1614" t="n">
        <v>1.16</v>
      </c>
      <c r="C1614">
        <f>ROUNDUP(B1614,1)</f>
        <v/>
      </c>
    </row>
    <row r="1615">
      <c r="A1615" s="3" t="inlineStr">
        <is>
          <t>XT414198030TS</t>
        </is>
      </c>
      <c r="B1615" t="n">
        <v>4.365</v>
      </c>
      <c r="C1615">
        <f>ROUNDUP(B1615,1)</f>
        <v/>
      </c>
    </row>
    <row r="1616">
      <c r="A1616" s="3" t="inlineStr">
        <is>
          <t>XT414198508TS</t>
        </is>
      </c>
      <c r="B1616" t="n">
        <v>4.532</v>
      </c>
      <c r="C1616">
        <f>ROUNDUP(B1616,1)</f>
        <v/>
      </c>
    </row>
    <row r="1617">
      <c r="A1617" s="3" t="inlineStr">
        <is>
          <t>XT414198556TS</t>
        </is>
      </c>
      <c r="B1617" t="n">
        <v>1.186</v>
      </c>
      <c r="C1617">
        <f>ROUNDUP(B1617,1)</f>
        <v/>
      </c>
    </row>
    <row r="1618">
      <c r="A1618" s="3" t="inlineStr">
        <is>
          <t>XT414200215TS</t>
        </is>
      </c>
      <c r="B1618" t="n">
        <v>4.506</v>
      </c>
      <c r="C1618">
        <f>ROUNDUP(B1618,1)</f>
        <v/>
      </c>
    </row>
    <row r="1619">
      <c r="A1619" s="3" t="inlineStr">
        <is>
          <t>XT414200780TS</t>
        </is>
      </c>
      <c r="B1619" t="n">
        <v>0.874</v>
      </c>
      <c r="C1619">
        <f>ROUNDUP(B1619,1)</f>
        <v/>
      </c>
    </row>
    <row r="1620">
      <c r="A1620" s="3" t="inlineStr">
        <is>
          <t>XT414204680TS</t>
        </is>
      </c>
      <c r="B1620" t="n">
        <v>0.778</v>
      </c>
      <c r="C1620">
        <f>ROUNDUP(B1620,1)</f>
        <v/>
      </c>
    </row>
    <row r="1621">
      <c r="A1621" s="3" t="inlineStr">
        <is>
          <t>XT414205124TS</t>
        </is>
      </c>
      <c r="B1621" t="n">
        <v>4.937</v>
      </c>
      <c r="C1621">
        <f>ROUNDUP(B1621,1)</f>
        <v/>
      </c>
    </row>
    <row r="1622">
      <c r="A1622" s="3" t="inlineStr">
        <is>
          <t>XT414205172TS</t>
        </is>
      </c>
      <c r="B1622" t="n">
        <v>4.506</v>
      </c>
      <c r="C1622">
        <f>ROUNDUP(B1622,1)</f>
        <v/>
      </c>
    </row>
    <row r="1623">
      <c r="A1623" s="3" t="inlineStr">
        <is>
          <t>XT414206853TS</t>
        </is>
      </c>
      <c r="B1623" t="n">
        <v>0.717</v>
      </c>
      <c r="C1623">
        <f>ROUNDUP(B1623,1)</f>
        <v/>
      </c>
    </row>
    <row r="1624">
      <c r="A1624" s="3" t="inlineStr">
        <is>
          <t>XT414207139TS</t>
        </is>
      </c>
      <c r="B1624" t="n">
        <v>0.24</v>
      </c>
      <c r="C1624">
        <f>ROUNDUP(B1624,1)</f>
        <v/>
      </c>
    </row>
    <row r="1625">
      <c r="A1625" s="3" t="inlineStr">
        <is>
          <t>XT414207522TS</t>
        </is>
      </c>
      <c r="B1625" t="n">
        <v>4.787</v>
      </c>
      <c r="C1625">
        <f>ROUNDUP(B1625,1)</f>
        <v/>
      </c>
    </row>
    <row r="1626">
      <c r="A1626" s="3" t="inlineStr">
        <is>
          <t>XT414208117TS</t>
        </is>
      </c>
      <c r="B1626" t="n">
        <v>1.775</v>
      </c>
      <c r="C1626">
        <f>ROUNDUP(B1626,1)</f>
        <v/>
      </c>
    </row>
    <row r="1627">
      <c r="A1627" s="3" t="inlineStr">
        <is>
          <t>XT414208355TS</t>
        </is>
      </c>
      <c r="B1627" t="n">
        <v>14.4</v>
      </c>
      <c r="C1627">
        <f>ROUNDUP(B1627,1)</f>
        <v/>
      </c>
    </row>
    <row r="1628">
      <c r="A1628" s="3" t="inlineStr">
        <is>
          <t>XT414209038TS</t>
        </is>
      </c>
      <c r="B1628" t="n">
        <v>0.4</v>
      </c>
      <c r="C1628">
        <f>ROUNDUP(B1628,1)</f>
        <v/>
      </c>
    </row>
    <row r="1629">
      <c r="A1629" s="3" t="inlineStr">
        <is>
          <t>XT414209506TS</t>
        </is>
      </c>
      <c r="B1629" t="n">
        <v>0.98</v>
      </c>
      <c r="C1629">
        <f>ROUNDUP(B1629,1)</f>
        <v/>
      </c>
    </row>
    <row r="1630">
      <c r="A1630" s="3" t="inlineStr">
        <is>
          <t>XT414209510TS</t>
        </is>
      </c>
      <c r="B1630" t="n">
        <v>1.892</v>
      </c>
      <c r="C1630">
        <f>ROUNDUP(B1630,1)</f>
        <v/>
      </c>
    </row>
    <row r="1631">
      <c r="A1631" s="3" t="inlineStr">
        <is>
          <t>XT414209894TS</t>
        </is>
      </c>
      <c r="B1631" t="n">
        <v>5.888</v>
      </c>
      <c r="C1631">
        <f>ROUNDUP(B1631,1)</f>
        <v/>
      </c>
    </row>
    <row r="1632">
      <c r="A1632" s="3" t="inlineStr">
        <is>
          <t>XT414210787TS</t>
        </is>
      </c>
      <c r="B1632" t="n">
        <v>1.44</v>
      </c>
      <c r="C1632">
        <f>ROUNDUP(B1632,1)</f>
        <v/>
      </c>
    </row>
    <row r="1633">
      <c r="A1633" s="3" t="inlineStr">
        <is>
          <t>XT414211102TS</t>
        </is>
      </c>
      <c r="B1633" t="n">
        <v>1.426</v>
      </c>
      <c r="C1633">
        <f>ROUNDUP(B1633,1)</f>
        <v/>
      </c>
    </row>
    <row r="1634">
      <c r="A1634" s="3" t="inlineStr">
        <is>
          <t>XT414211297TS</t>
        </is>
      </c>
      <c r="B1634" t="n">
        <v>0.96</v>
      </c>
      <c r="C1634">
        <f>ROUNDUP(B1634,1)</f>
        <v/>
      </c>
    </row>
    <row r="1635">
      <c r="A1635" s="3" t="inlineStr">
        <is>
          <t>XT414211955TS</t>
        </is>
      </c>
      <c r="B1635" t="n">
        <v>4.532</v>
      </c>
      <c r="C1635">
        <f>ROUNDUP(B1635,1)</f>
        <v/>
      </c>
    </row>
    <row r="1636">
      <c r="A1636" s="3" t="inlineStr">
        <is>
          <t>XT414212553TS</t>
        </is>
      </c>
      <c r="B1636" t="n">
        <v>0.235</v>
      </c>
      <c r="C1636">
        <f>ROUNDUP(B1636,1)</f>
        <v/>
      </c>
    </row>
    <row r="1637">
      <c r="A1637" s="3" t="inlineStr">
        <is>
          <t>XT414212607TS</t>
        </is>
      </c>
      <c r="B1637" t="n">
        <v>1.5</v>
      </c>
      <c r="C1637">
        <f>ROUNDUP(B1637,1)</f>
        <v/>
      </c>
    </row>
    <row r="1638">
      <c r="A1638" s="3" t="inlineStr">
        <is>
          <t>XT414213491TS</t>
        </is>
      </c>
      <c r="B1638" t="n">
        <v>1.248</v>
      </c>
      <c r="C1638">
        <f>ROUNDUP(B1638,1)</f>
        <v/>
      </c>
    </row>
    <row r="1639">
      <c r="A1639" s="3" t="inlineStr">
        <is>
          <t>XT414213749TS</t>
        </is>
      </c>
      <c r="B1639" t="n">
        <v>4.365</v>
      </c>
      <c r="C1639">
        <f>ROUNDUP(B1639,1)</f>
        <v/>
      </c>
    </row>
    <row r="1640">
      <c r="A1640" s="3" t="inlineStr">
        <is>
          <t>XT414214165TS</t>
        </is>
      </c>
      <c r="B1640" t="n">
        <v>0.53</v>
      </c>
      <c r="C1640">
        <f>ROUNDUP(B1640,1)</f>
        <v/>
      </c>
    </row>
    <row r="1641">
      <c r="A1641" s="3" t="inlineStr">
        <is>
          <t>XT414214355TS</t>
        </is>
      </c>
      <c r="B1641" t="n">
        <v>4.506</v>
      </c>
      <c r="C1641">
        <f>ROUNDUP(B1641,1)</f>
        <v/>
      </c>
    </row>
    <row r="1642">
      <c r="A1642" s="3" t="inlineStr">
        <is>
          <t>XT414215356TS</t>
        </is>
      </c>
      <c r="B1642" t="n">
        <v>0.09</v>
      </c>
      <c r="C1642">
        <f>ROUNDUP(B1642,1)</f>
        <v/>
      </c>
    </row>
    <row r="1643">
      <c r="A1643" s="3" t="inlineStr">
        <is>
          <t>XT414215427TS</t>
        </is>
      </c>
      <c r="B1643" t="n">
        <v>6.345</v>
      </c>
      <c r="C1643">
        <f>ROUNDUP(B1643,1)</f>
        <v/>
      </c>
    </row>
    <row r="1644">
      <c r="A1644" s="3" t="inlineStr">
        <is>
          <t>XT414216135TS</t>
        </is>
      </c>
      <c r="B1644" t="n">
        <v>1.26</v>
      </c>
      <c r="C1644">
        <f>ROUNDUP(B1644,1)</f>
        <v/>
      </c>
    </row>
    <row r="1645">
      <c r="A1645" s="3" t="inlineStr">
        <is>
          <t>XT414217184TS</t>
        </is>
      </c>
      <c r="B1645" t="n">
        <v>4.638</v>
      </c>
      <c r="C1645">
        <f>ROUNDUP(B1645,1)</f>
        <v/>
      </c>
    </row>
    <row r="1646">
      <c r="A1646" s="3" t="inlineStr">
        <is>
          <t>XT414219185TS</t>
        </is>
      </c>
      <c r="B1646" t="n">
        <v>4.532</v>
      </c>
      <c r="C1646">
        <f>ROUNDUP(B1646,1)</f>
        <v/>
      </c>
    </row>
    <row r="1647">
      <c r="A1647" s="3" t="inlineStr">
        <is>
          <t>XT414219619TS</t>
        </is>
      </c>
      <c r="B1647" t="n">
        <v>5.086</v>
      </c>
      <c r="C1647">
        <f>ROUNDUP(B1647,1)</f>
        <v/>
      </c>
    </row>
    <row r="1648">
      <c r="A1648" s="3" t="inlineStr">
        <is>
          <t>XT414219636TS</t>
        </is>
      </c>
      <c r="B1648" t="n">
        <v>7.661</v>
      </c>
      <c r="C1648">
        <f>ROUNDUP(B1648,1)</f>
        <v/>
      </c>
    </row>
    <row r="1649">
      <c r="A1649" s="3" t="inlineStr">
        <is>
          <t>XT414220838TS</t>
        </is>
      </c>
      <c r="B1649" t="n">
        <v>0.12</v>
      </c>
      <c r="C1649">
        <f>ROUNDUP(B1649,1)</f>
        <v/>
      </c>
    </row>
    <row r="1650">
      <c r="A1650" s="3" t="inlineStr">
        <is>
          <t>XT414220909TS</t>
        </is>
      </c>
      <c r="B1650" t="n">
        <v>4.532</v>
      </c>
      <c r="C1650">
        <f>ROUNDUP(B1650,1)</f>
        <v/>
      </c>
    </row>
    <row r="1651">
      <c r="A1651" s="3" t="inlineStr">
        <is>
          <t>XT414224145TS</t>
        </is>
      </c>
      <c r="B1651" t="n">
        <v>6.732</v>
      </c>
      <c r="C1651">
        <f>ROUNDUP(B1651,1)</f>
        <v/>
      </c>
    </row>
    <row r="1652">
      <c r="A1652" s="3" t="inlineStr">
        <is>
          <t>XT414225631TS</t>
        </is>
      </c>
      <c r="B1652" t="n">
        <v>4.787</v>
      </c>
      <c r="C1652">
        <f>ROUNDUP(B1652,1)</f>
        <v/>
      </c>
    </row>
    <row r="1653">
      <c r="A1653" s="3" t="inlineStr">
        <is>
          <t>XT414226464TS</t>
        </is>
      </c>
      <c r="B1653" t="n">
        <v>4.532</v>
      </c>
      <c r="C1653">
        <f>ROUNDUP(B1653,1)</f>
        <v/>
      </c>
    </row>
    <row r="1654">
      <c r="A1654" s="3" t="inlineStr">
        <is>
          <t>XT414226668TS</t>
        </is>
      </c>
      <c r="B1654" t="n">
        <v>0.408</v>
      </c>
      <c r="C1654">
        <f>ROUNDUP(B1654,1)</f>
        <v/>
      </c>
    </row>
    <row r="1655">
      <c r="A1655" s="3" t="inlineStr">
        <is>
          <t>XT414226985TS</t>
        </is>
      </c>
      <c r="B1655" t="n">
        <v>1.325</v>
      </c>
      <c r="C1655">
        <f>ROUNDUP(B1655,1)</f>
        <v/>
      </c>
    </row>
    <row r="1656">
      <c r="A1656" s="3" t="inlineStr">
        <is>
          <t>XT414227955TS</t>
        </is>
      </c>
      <c r="B1656" t="n">
        <v>4.678</v>
      </c>
      <c r="C1656">
        <f>ROUNDUP(B1656,1)</f>
        <v/>
      </c>
    </row>
    <row r="1657">
      <c r="A1657" s="3" t="inlineStr">
        <is>
          <t>XT414228054TS</t>
        </is>
      </c>
      <c r="B1657" t="n">
        <v>6.412</v>
      </c>
      <c r="C1657">
        <f>ROUNDUP(B1657,1)</f>
        <v/>
      </c>
    </row>
    <row r="1658">
      <c r="A1658" s="3" t="inlineStr">
        <is>
          <t>XT414228244TS</t>
        </is>
      </c>
      <c r="B1658" t="n">
        <v>4.532</v>
      </c>
      <c r="C1658">
        <f>ROUNDUP(B1658,1)</f>
        <v/>
      </c>
    </row>
    <row r="1659">
      <c r="A1659" s="3" t="inlineStr">
        <is>
          <t>XT414228301TS</t>
        </is>
      </c>
      <c r="B1659" t="n">
        <v>4.532</v>
      </c>
      <c r="C1659">
        <f>ROUNDUP(B1659,1)</f>
        <v/>
      </c>
    </row>
    <row r="1660">
      <c r="A1660" s="3" t="inlineStr">
        <is>
          <t>XT414228876TS</t>
        </is>
      </c>
      <c r="B1660" t="n">
        <v>4.532</v>
      </c>
      <c r="C1660">
        <f>ROUNDUP(B1660,1)</f>
        <v/>
      </c>
    </row>
    <row r="1661">
      <c r="A1661" s="3" t="inlineStr">
        <is>
          <t>XT414229219TS</t>
        </is>
      </c>
      <c r="B1661" t="n">
        <v>0.29</v>
      </c>
      <c r="C1661">
        <f>ROUNDUP(B1661,1)</f>
        <v/>
      </c>
    </row>
    <row r="1662">
      <c r="A1662" s="3" t="inlineStr">
        <is>
          <t>XT414229324TS</t>
        </is>
      </c>
      <c r="B1662" t="n">
        <v>6.918</v>
      </c>
      <c r="C1662">
        <f>ROUNDUP(B1662,1)</f>
        <v/>
      </c>
    </row>
    <row r="1663">
      <c r="A1663" s="3" t="inlineStr">
        <is>
          <t>XT414230702TS</t>
        </is>
      </c>
      <c r="B1663" t="n">
        <v>4.365</v>
      </c>
      <c r="C1663">
        <f>ROUNDUP(B1663,1)</f>
        <v/>
      </c>
    </row>
    <row r="1664">
      <c r="A1664" s="3" t="inlineStr">
        <is>
          <t>XT414230968TS</t>
        </is>
      </c>
      <c r="B1664" t="n">
        <v>0.9360000000000001</v>
      </c>
      <c r="C1664">
        <f>ROUNDUP(B1664,1)</f>
        <v/>
      </c>
    </row>
    <row r="1665">
      <c r="A1665" s="3" t="inlineStr">
        <is>
          <t>XT414231212TS</t>
        </is>
      </c>
      <c r="B1665" t="n">
        <v>1.155</v>
      </c>
      <c r="C1665">
        <f>ROUNDUP(B1665,1)</f>
        <v/>
      </c>
    </row>
    <row r="1666">
      <c r="A1666" s="3" t="inlineStr">
        <is>
          <t>XT414231288TS</t>
        </is>
      </c>
      <c r="B1666" t="n">
        <v>4.506</v>
      </c>
      <c r="C1666">
        <f>ROUNDUP(B1666,1)</f>
        <v/>
      </c>
    </row>
    <row r="1667">
      <c r="A1667" s="3" t="inlineStr">
        <is>
          <t>XT414233139TS</t>
        </is>
      </c>
      <c r="B1667" t="n">
        <v>2.231</v>
      </c>
      <c r="C1667">
        <f>ROUNDUP(B1667,1)</f>
        <v/>
      </c>
    </row>
    <row r="1668">
      <c r="A1668" s="3" t="inlineStr">
        <is>
          <t>XT414234341TS</t>
        </is>
      </c>
      <c r="B1668" t="n">
        <v>8.711</v>
      </c>
      <c r="C1668">
        <f>ROUNDUP(B1668,1)</f>
        <v/>
      </c>
    </row>
    <row r="1669">
      <c r="A1669" s="3" t="inlineStr">
        <is>
          <t>XT414235024TS</t>
        </is>
      </c>
      <c r="B1669" t="n">
        <v>0.79</v>
      </c>
      <c r="C1669">
        <f>ROUNDUP(B1669,1)</f>
        <v/>
      </c>
    </row>
    <row r="1670">
      <c r="A1670" s="3" t="inlineStr">
        <is>
          <t>XT414235038TS</t>
        </is>
      </c>
      <c r="B1670" t="n">
        <v>1.008</v>
      </c>
      <c r="C1670">
        <f>ROUNDUP(B1670,1)</f>
        <v/>
      </c>
    </row>
    <row r="1671">
      <c r="A1671" s="3" t="inlineStr">
        <is>
          <t>XT414235639TS</t>
        </is>
      </c>
      <c r="B1671" t="n">
        <v>5.904</v>
      </c>
      <c r="C1671">
        <f>ROUNDUP(B1671,1)</f>
        <v/>
      </c>
    </row>
    <row r="1672">
      <c r="A1672" s="3" t="inlineStr">
        <is>
          <t>XT414237904TS</t>
        </is>
      </c>
      <c r="B1672" t="n">
        <v>0.638</v>
      </c>
      <c r="C1672">
        <f>ROUNDUP(B1672,1)</f>
        <v/>
      </c>
    </row>
    <row r="1673">
      <c r="A1673" s="3" t="inlineStr">
        <is>
          <t>XT414238272TS</t>
        </is>
      </c>
      <c r="B1673" t="n">
        <v>4.532</v>
      </c>
      <c r="C1673">
        <f>ROUNDUP(B1673,1)</f>
        <v/>
      </c>
    </row>
    <row r="1674">
      <c r="A1674" s="3" t="inlineStr">
        <is>
          <t>XT414238856TS</t>
        </is>
      </c>
      <c r="B1674" t="n">
        <v>4.403</v>
      </c>
      <c r="C1674">
        <f>ROUNDUP(B1674,1)</f>
        <v/>
      </c>
    </row>
    <row r="1675">
      <c r="A1675" s="3" t="inlineStr">
        <is>
          <t>XT414239105TS</t>
        </is>
      </c>
      <c r="B1675" t="n">
        <v>4.678</v>
      </c>
      <c r="C1675">
        <f>ROUNDUP(B1675,1)</f>
        <v/>
      </c>
    </row>
    <row r="1676">
      <c r="A1676" s="3" t="inlineStr">
        <is>
          <t>XT414239159TS</t>
        </is>
      </c>
      <c r="B1676" t="n">
        <v>4.638</v>
      </c>
      <c r="C1676">
        <f>ROUNDUP(B1676,1)</f>
        <v/>
      </c>
    </row>
    <row r="1677">
      <c r="A1677" s="3" t="inlineStr">
        <is>
          <t>XT414239278TS</t>
        </is>
      </c>
      <c r="B1677" t="n">
        <v>5.904</v>
      </c>
      <c r="C1677">
        <f>ROUNDUP(B1677,1)</f>
        <v/>
      </c>
    </row>
    <row r="1678">
      <c r="A1678" s="3" t="inlineStr">
        <is>
          <t>XT414239967TS</t>
        </is>
      </c>
      <c r="B1678" t="n">
        <v>1.428</v>
      </c>
      <c r="C1678">
        <f>ROUNDUP(B1678,1)</f>
        <v/>
      </c>
    </row>
    <row r="1679">
      <c r="A1679" s="3" t="inlineStr">
        <is>
          <t>XT414240347TS</t>
        </is>
      </c>
      <c r="B1679" t="n">
        <v>4.608</v>
      </c>
      <c r="C1679">
        <f>ROUNDUP(B1679,1)</f>
        <v/>
      </c>
    </row>
    <row r="1680">
      <c r="A1680" s="3" t="inlineStr">
        <is>
          <t>XT414241356TS</t>
        </is>
      </c>
      <c r="B1680" t="n">
        <v>9.44</v>
      </c>
      <c r="C1680">
        <f>ROUNDUP(B1680,1)</f>
        <v/>
      </c>
    </row>
    <row r="1681">
      <c r="A1681" s="3" t="inlineStr">
        <is>
          <t>XT414241475TS</t>
        </is>
      </c>
      <c r="B1681" t="n">
        <v>6.256</v>
      </c>
      <c r="C1681">
        <f>ROUNDUP(B1681,1)</f>
        <v/>
      </c>
    </row>
    <row r="1682">
      <c r="A1682" s="3" t="inlineStr">
        <is>
          <t>XT414241798TS</t>
        </is>
      </c>
      <c r="B1682" t="n">
        <v>9.44</v>
      </c>
      <c r="C1682">
        <f>ROUNDUP(B1682,1)</f>
        <v/>
      </c>
    </row>
    <row r="1683">
      <c r="A1683" s="3" t="inlineStr">
        <is>
          <t>XT414243079TS</t>
        </is>
      </c>
      <c r="B1683" t="n">
        <v>4.71</v>
      </c>
      <c r="C1683">
        <f>ROUNDUP(B1683,1)</f>
        <v/>
      </c>
    </row>
    <row r="1684">
      <c r="A1684" s="3" t="inlineStr">
        <is>
          <t>XT414249955TS</t>
        </is>
      </c>
      <c r="B1684" t="n">
        <v>5.984</v>
      </c>
      <c r="C1684">
        <f>ROUNDUP(B1684,1)</f>
        <v/>
      </c>
    </row>
    <row r="1685">
      <c r="A1685" s="3" t="inlineStr">
        <is>
          <t>XT414251058TS</t>
        </is>
      </c>
      <c r="B1685" t="n">
        <v>0.864</v>
      </c>
      <c r="C1685">
        <f>ROUNDUP(B1685,1)</f>
        <v/>
      </c>
    </row>
    <row r="1686">
      <c r="A1686" s="3" t="inlineStr">
        <is>
          <t>XT414252402TS</t>
        </is>
      </c>
      <c r="B1686" t="n">
        <v>6.618</v>
      </c>
      <c r="C1686">
        <f>ROUNDUP(B1686,1)</f>
        <v/>
      </c>
    </row>
    <row r="1687">
      <c r="A1687" s="3" t="inlineStr">
        <is>
          <t>XT414252756TS</t>
        </is>
      </c>
      <c r="B1687" t="n">
        <v>11.04</v>
      </c>
      <c r="C1687">
        <f>ROUNDUP(B1687,1)</f>
        <v/>
      </c>
    </row>
    <row r="1688">
      <c r="A1688" s="3" t="inlineStr">
        <is>
          <t>XT414252929TS</t>
        </is>
      </c>
      <c r="B1688" t="n">
        <v>4.799</v>
      </c>
      <c r="C1688">
        <f>ROUNDUP(B1688,1)</f>
        <v/>
      </c>
    </row>
    <row r="1689">
      <c r="A1689" s="3" t="inlineStr">
        <is>
          <t>XT414253955TS</t>
        </is>
      </c>
      <c r="B1689" t="n">
        <v>1.232</v>
      </c>
      <c r="C1689">
        <f>ROUNDUP(B1689,1)</f>
        <v/>
      </c>
    </row>
    <row r="1690">
      <c r="A1690" s="3" t="inlineStr">
        <is>
          <t>XT414254955TS</t>
        </is>
      </c>
      <c r="B1690" t="n">
        <v>1.05</v>
      </c>
      <c r="C1690">
        <f>ROUNDUP(B1690,1)</f>
        <v/>
      </c>
    </row>
    <row r="1691">
      <c r="A1691" s="3" t="inlineStr">
        <is>
          <t>XT414255236TS</t>
        </is>
      </c>
      <c r="B1691" t="n">
        <v>5.922</v>
      </c>
      <c r="C1691">
        <f>ROUNDUP(B1691,1)</f>
        <v/>
      </c>
    </row>
    <row r="1692">
      <c r="A1692" s="3" t="inlineStr">
        <is>
          <t>XT414256727TS</t>
        </is>
      </c>
      <c r="B1692" t="n">
        <v>6.273</v>
      </c>
      <c r="C1692">
        <f>ROUNDUP(B1692,1)</f>
        <v/>
      </c>
    </row>
    <row r="1693">
      <c r="A1693" s="3" t="inlineStr">
        <is>
          <t>XT414257170TS</t>
        </is>
      </c>
      <c r="B1693" t="n">
        <v>5.022</v>
      </c>
      <c r="C1693">
        <f>ROUNDUP(B1693,1)</f>
        <v/>
      </c>
    </row>
    <row r="1694">
      <c r="A1694" s="3" t="inlineStr">
        <is>
          <t>XT414257585TS</t>
        </is>
      </c>
      <c r="B1694" t="n">
        <v>4.365</v>
      </c>
      <c r="C1694">
        <f>ROUNDUP(B1694,1)</f>
        <v/>
      </c>
    </row>
    <row r="1695">
      <c r="A1695" s="3" t="inlineStr">
        <is>
          <t>XT414257991TS</t>
        </is>
      </c>
      <c r="B1695" t="n">
        <v>4.678</v>
      </c>
      <c r="C1695">
        <f>ROUNDUP(B1695,1)</f>
        <v/>
      </c>
    </row>
    <row r="1696">
      <c r="A1696" s="3" t="inlineStr">
        <is>
          <t>XT414258498TS</t>
        </is>
      </c>
      <c r="B1696" t="n">
        <v>4.532</v>
      </c>
      <c r="C1696">
        <f>ROUNDUP(B1696,1)</f>
        <v/>
      </c>
    </row>
    <row r="1697">
      <c r="A1697" s="3" t="inlineStr">
        <is>
          <t>XT414262081TS</t>
        </is>
      </c>
      <c r="B1697" t="n">
        <v>0.784</v>
      </c>
      <c r="C1697">
        <f>ROUNDUP(B1697,1)</f>
        <v/>
      </c>
    </row>
    <row r="1698">
      <c r="A1698" s="3" t="inlineStr">
        <is>
          <t>XT414262546TS</t>
        </is>
      </c>
      <c r="B1698" t="n">
        <v>4.532</v>
      </c>
      <c r="C1698">
        <f>ROUNDUP(B1698,1)</f>
        <v/>
      </c>
    </row>
    <row r="1699">
      <c r="A1699" s="3" t="inlineStr">
        <is>
          <t>XT414262617TS</t>
        </is>
      </c>
      <c r="B1699" t="n">
        <v>4.787</v>
      </c>
      <c r="C1699">
        <f>ROUNDUP(B1699,1)</f>
        <v/>
      </c>
    </row>
    <row r="1700">
      <c r="A1700" s="3" t="inlineStr">
        <is>
          <t>XT414263025TS</t>
        </is>
      </c>
      <c r="B1700" t="n">
        <v>5.773</v>
      </c>
      <c r="C1700">
        <f>ROUNDUP(B1700,1)</f>
        <v/>
      </c>
    </row>
    <row r="1701">
      <c r="A1701" s="3" t="inlineStr">
        <is>
          <t>XT414264175TS</t>
        </is>
      </c>
      <c r="B1701" t="n">
        <v>0.626</v>
      </c>
      <c r="C1701">
        <f>ROUNDUP(B1701,1)</f>
        <v/>
      </c>
    </row>
    <row r="1702">
      <c r="A1702" s="3" t="inlineStr">
        <is>
          <t>XT414264873TS</t>
        </is>
      </c>
      <c r="B1702" t="n">
        <v>4.532</v>
      </c>
      <c r="C1702">
        <f>ROUNDUP(B1702,1)</f>
        <v/>
      </c>
    </row>
    <row r="1703">
      <c r="A1703" s="3" t="inlineStr">
        <is>
          <t>XT414265499TS</t>
        </is>
      </c>
      <c r="B1703" t="n">
        <v>5.51</v>
      </c>
      <c r="C1703">
        <f>ROUNDUP(B1703,1)</f>
        <v/>
      </c>
    </row>
    <row r="1704">
      <c r="A1704" s="3" t="inlineStr">
        <is>
          <t>XT414266171TS</t>
        </is>
      </c>
      <c r="B1704" t="n">
        <v>0.67</v>
      </c>
      <c r="C1704">
        <f>ROUNDUP(B1704,1)</f>
        <v/>
      </c>
    </row>
    <row r="1705">
      <c r="A1705" s="3" t="inlineStr">
        <is>
          <t>XT414266389TS</t>
        </is>
      </c>
      <c r="B1705" t="n">
        <v>4.532</v>
      </c>
      <c r="C1705">
        <f>ROUNDUP(B1705,1)</f>
        <v/>
      </c>
    </row>
    <row r="1706">
      <c r="A1706" s="3" t="inlineStr">
        <is>
          <t>XT414266772TS</t>
        </is>
      </c>
      <c r="B1706" t="n">
        <v>1.331</v>
      </c>
      <c r="C1706">
        <f>ROUNDUP(B1706,1)</f>
        <v/>
      </c>
    </row>
    <row r="1707">
      <c r="A1707" s="3" t="inlineStr">
        <is>
          <t>XT414267234TS</t>
        </is>
      </c>
      <c r="B1707" t="n">
        <v>5.086</v>
      </c>
      <c r="C1707">
        <f>ROUNDUP(B1707,1)</f>
        <v/>
      </c>
    </row>
    <row r="1708">
      <c r="A1708" s="3" t="inlineStr">
        <is>
          <t>XT414268288TS</t>
        </is>
      </c>
      <c r="B1708" t="n">
        <v>0.874</v>
      </c>
      <c r="C1708">
        <f>ROUNDUP(B1708,1)</f>
        <v/>
      </c>
    </row>
    <row r="1709">
      <c r="A1709" s="3" t="inlineStr">
        <is>
          <t>XT414268291TS</t>
        </is>
      </c>
      <c r="B1709" t="n">
        <v>4.532</v>
      </c>
      <c r="C1709">
        <f>ROUNDUP(B1709,1)</f>
        <v/>
      </c>
    </row>
    <row r="1710">
      <c r="A1710" s="3" t="inlineStr">
        <is>
          <t>XT414268447TS</t>
        </is>
      </c>
      <c r="B1710" t="n">
        <v>3.024</v>
      </c>
      <c r="C1710">
        <f>ROUNDUP(B1710,1)</f>
        <v/>
      </c>
    </row>
    <row r="1711">
      <c r="A1711" s="3" t="inlineStr">
        <is>
          <t>XT414269155TS</t>
        </is>
      </c>
      <c r="B1711" t="n">
        <v>10.856</v>
      </c>
      <c r="C1711">
        <f>ROUNDUP(B1711,1)</f>
        <v/>
      </c>
    </row>
    <row r="1712">
      <c r="A1712" s="3" t="inlineStr">
        <is>
          <t>XT414270573TS</t>
        </is>
      </c>
      <c r="B1712" t="n">
        <v>4.532</v>
      </c>
      <c r="C1712">
        <f>ROUNDUP(B1712,1)</f>
        <v/>
      </c>
    </row>
    <row r="1713">
      <c r="A1713" s="3" t="inlineStr">
        <is>
          <t>XT414271962TS</t>
        </is>
      </c>
      <c r="B1713" t="n">
        <v>4.403</v>
      </c>
      <c r="C1713">
        <f>ROUNDUP(B1713,1)</f>
        <v/>
      </c>
    </row>
    <row r="1714">
      <c r="A1714" s="3" t="inlineStr">
        <is>
          <t>XT414272194TS</t>
        </is>
      </c>
      <c r="B1714" t="n">
        <v>0.21</v>
      </c>
      <c r="C1714">
        <f>ROUNDUP(B1714,1)</f>
        <v/>
      </c>
    </row>
    <row r="1715">
      <c r="A1715" s="3" t="inlineStr">
        <is>
          <t>XT414272883TS</t>
        </is>
      </c>
      <c r="B1715" t="n">
        <v>14.16</v>
      </c>
      <c r="C1715">
        <f>ROUNDUP(B1715,1)</f>
        <v/>
      </c>
    </row>
    <row r="1716">
      <c r="A1716" s="3" t="inlineStr">
        <is>
          <t>XT414276307TS</t>
        </is>
      </c>
      <c r="B1716" t="n">
        <v>1.728</v>
      </c>
      <c r="C1716">
        <f>ROUNDUP(B1716,1)</f>
        <v/>
      </c>
    </row>
    <row r="1717">
      <c r="A1717" s="3" t="inlineStr">
        <is>
          <t>XT414276616TS</t>
        </is>
      </c>
      <c r="B1717" t="n">
        <v>0.7</v>
      </c>
      <c r="C1717">
        <f>ROUNDUP(B1717,1)</f>
        <v/>
      </c>
    </row>
    <row r="1718">
      <c r="A1718" s="3" t="inlineStr">
        <is>
          <t>XT414277568TS</t>
        </is>
      </c>
      <c r="B1718" t="n">
        <v>4.532</v>
      </c>
      <c r="C1718">
        <f>ROUNDUP(B1718,1)</f>
        <v/>
      </c>
    </row>
    <row r="1719">
      <c r="A1719" s="3" t="inlineStr">
        <is>
          <t>XT414277585TS</t>
        </is>
      </c>
      <c r="B1719" t="n">
        <v>0.884</v>
      </c>
      <c r="C1719">
        <f>ROUNDUP(B1719,1)</f>
        <v/>
      </c>
    </row>
    <row r="1720">
      <c r="A1720" s="3" t="inlineStr">
        <is>
          <t>XT414277687TS</t>
        </is>
      </c>
      <c r="B1720" t="n">
        <v>4.532</v>
      </c>
      <c r="C1720">
        <f>ROUNDUP(B1720,1)</f>
        <v/>
      </c>
    </row>
    <row r="1721">
      <c r="A1721" s="3" t="inlineStr">
        <is>
          <t>XT414277951TS</t>
        </is>
      </c>
      <c r="B1721" t="n">
        <v>5.547</v>
      </c>
      <c r="C1721">
        <f>ROUNDUP(B1721,1)</f>
        <v/>
      </c>
    </row>
    <row r="1722">
      <c r="A1722" s="3" t="inlineStr">
        <is>
          <t>XT414278501TS</t>
        </is>
      </c>
      <c r="B1722" t="n">
        <v>1.165</v>
      </c>
      <c r="C1722">
        <f>ROUNDUP(B1722,1)</f>
        <v/>
      </c>
    </row>
    <row r="1723">
      <c r="A1723" s="3" t="inlineStr">
        <is>
          <t>XT414278775TS</t>
        </is>
      </c>
      <c r="B1723" t="n">
        <v>1.229</v>
      </c>
      <c r="C1723">
        <f>ROUNDUP(B1723,1)</f>
        <v/>
      </c>
    </row>
    <row r="1724">
      <c r="A1724" s="3" t="inlineStr">
        <is>
          <t>XT414278824TS</t>
        </is>
      </c>
      <c r="B1724" t="n">
        <v>5.28</v>
      </c>
      <c r="C1724">
        <f>ROUNDUP(B1724,1)</f>
        <v/>
      </c>
    </row>
    <row r="1725">
      <c r="A1725" s="3" t="inlineStr">
        <is>
          <t>XT414278869TS</t>
        </is>
      </c>
      <c r="B1725" t="n">
        <v>1.426</v>
      </c>
      <c r="C1725">
        <f>ROUNDUP(B1725,1)</f>
        <v/>
      </c>
    </row>
    <row r="1726">
      <c r="A1726" s="3" t="inlineStr">
        <is>
          <t>XT414278930TS</t>
        </is>
      </c>
      <c r="B1726" t="n">
        <v>4.638</v>
      </c>
      <c r="C1726">
        <f>ROUNDUP(B1726,1)</f>
        <v/>
      </c>
    </row>
    <row r="1727">
      <c r="A1727" s="3" t="inlineStr">
        <is>
          <t>XT414279348TS</t>
        </is>
      </c>
      <c r="B1727" t="n">
        <v>6.256</v>
      </c>
      <c r="C1727">
        <f>ROUNDUP(B1727,1)</f>
        <v/>
      </c>
    </row>
    <row r="1728">
      <c r="A1728" s="3" t="inlineStr">
        <is>
          <t>XT414281576TS</t>
        </is>
      </c>
      <c r="B1728" t="n">
        <v>9.192</v>
      </c>
      <c r="C1728">
        <f>ROUNDUP(B1728,1)</f>
        <v/>
      </c>
    </row>
    <row r="1729">
      <c r="A1729" s="3" t="inlineStr">
        <is>
          <t>XT414281721TS</t>
        </is>
      </c>
      <c r="B1729" t="n">
        <v>4.787</v>
      </c>
      <c r="C1729">
        <f>ROUNDUP(B1729,1)</f>
        <v/>
      </c>
    </row>
    <row r="1730">
      <c r="A1730" s="3" t="inlineStr">
        <is>
          <t>XT414281995TS</t>
        </is>
      </c>
      <c r="B1730" t="n">
        <v>4.532</v>
      </c>
      <c r="C1730">
        <f>ROUNDUP(B1730,1)</f>
        <v/>
      </c>
    </row>
    <row r="1731">
      <c r="A1731" s="3" t="inlineStr">
        <is>
          <t>XT414282571TS</t>
        </is>
      </c>
      <c r="B1731" t="n">
        <v>1.32</v>
      </c>
      <c r="C1731">
        <f>ROUNDUP(B1731,1)</f>
        <v/>
      </c>
    </row>
    <row r="1732">
      <c r="A1732" s="3" t="inlineStr">
        <is>
          <t>XT414283152TS</t>
        </is>
      </c>
      <c r="B1732" t="n">
        <v>4.723</v>
      </c>
      <c r="C1732">
        <f>ROUNDUP(B1732,1)</f>
        <v/>
      </c>
    </row>
    <row r="1733">
      <c r="A1733" s="3" t="inlineStr">
        <is>
          <t>XT414283373TS</t>
        </is>
      </c>
      <c r="B1733" t="n">
        <v>4.532</v>
      </c>
      <c r="C1733">
        <f>ROUNDUP(B1733,1)</f>
        <v/>
      </c>
    </row>
    <row r="1734">
      <c r="A1734" s="3" t="inlineStr">
        <is>
          <t>XT414283648TS</t>
        </is>
      </c>
      <c r="B1734" t="n">
        <v>0.499</v>
      </c>
      <c r="C1734">
        <f>ROUNDUP(B1734,1)</f>
        <v/>
      </c>
    </row>
    <row r="1735">
      <c r="A1735" s="3" t="inlineStr">
        <is>
          <t>XT414284612TS</t>
        </is>
      </c>
      <c r="B1735" t="n">
        <v>4.532</v>
      </c>
      <c r="C1735">
        <f>ROUNDUP(B1735,1)</f>
        <v/>
      </c>
    </row>
    <row r="1736">
      <c r="A1736" s="3" t="inlineStr">
        <is>
          <t>XT414285927TS</t>
        </is>
      </c>
      <c r="B1736" t="n">
        <v>0.202</v>
      </c>
      <c r="C1736">
        <f>ROUNDUP(B1736,1)</f>
        <v/>
      </c>
    </row>
    <row r="1737">
      <c r="A1737" s="3" t="inlineStr">
        <is>
          <t>XT414286445TS</t>
        </is>
      </c>
      <c r="B1737" t="n">
        <v>4.57</v>
      </c>
      <c r="C1737">
        <f>ROUNDUP(B1737,1)</f>
        <v/>
      </c>
    </row>
    <row r="1738">
      <c r="A1738" s="3" t="inlineStr">
        <is>
          <t>XT414286471TS</t>
        </is>
      </c>
      <c r="B1738" t="n">
        <v>4.532</v>
      </c>
      <c r="C1738">
        <f>ROUNDUP(B1738,1)</f>
        <v/>
      </c>
    </row>
    <row r="1739">
      <c r="A1739" s="3" t="inlineStr">
        <is>
          <t>XT414286542TS</t>
        </is>
      </c>
      <c r="B1739" t="n">
        <v>0.156</v>
      </c>
      <c r="C1739">
        <f>ROUNDUP(B1739,1)</f>
        <v/>
      </c>
    </row>
    <row r="1740">
      <c r="A1740" s="3" t="inlineStr">
        <is>
          <t>XT414286613TS</t>
        </is>
      </c>
      <c r="B1740" t="n">
        <v>4.403</v>
      </c>
      <c r="C1740">
        <f>ROUNDUP(B1740,1)</f>
        <v/>
      </c>
    </row>
    <row r="1741">
      <c r="A1741" s="3" t="inlineStr">
        <is>
          <t>XT414288512TS</t>
        </is>
      </c>
      <c r="B1741" t="n">
        <v>4.678</v>
      </c>
      <c r="C1741">
        <f>ROUNDUP(B1741,1)</f>
        <v/>
      </c>
    </row>
    <row r="1742">
      <c r="A1742" s="3" t="inlineStr">
        <is>
          <t>XT414289464TS</t>
        </is>
      </c>
      <c r="B1742" t="n">
        <v>4.954</v>
      </c>
      <c r="C1742">
        <f>ROUNDUP(B1742,1)</f>
        <v/>
      </c>
    </row>
    <row r="1743">
      <c r="A1743" s="3" t="inlineStr">
        <is>
          <t>XT414289994TS</t>
        </is>
      </c>
      <c r="B1743" t="n">
        <v>4.266</v>
      </c>
      <c r="C1743">
        <f>ROUNDUP(B1743,1)</f>
        <v/>
      </c>
    </row>
    <row r="1744">
      <c r="A1744" s="3" t="inlineStr">
        <is>
          <t>XT414292432TS</t>
        </is>
      </c>
      <c r="B1744" t="n">
        <v>7.258</v>
      </c>
      <c r="C1744">
        <f>ROUNDUP(B1744,1)</f>
        <v/>
      </c>
    </row>
    <row r="1745">
      <c r="A1745" s="3" t="inlineStr">
        <is>
          <t>XT414292772TS</t>
        </is>
      </c>
      <c r="B1745" t="n">
        <v>6.272</v>
      </c>
      <c r="C1745">
        <f>ROUNDUP(B1745,1)</f>
        <v/>
      </c>
    </row>
    <row r="1746">
      <c r="A1746" s="3" t="inlineStr">
        <is>
          <t>XT414295938TS</t>
        </is>
      </c>
      <c r="B1746" t="n">
        <v>1.03</v>
      </c>
      <c r="C1746">
        <f>ROUNDUP(B1746,1)</f>
        <v/>
      </c>
    </row>
    <row r="1747">
      <c r="A1747" s="3" t="inlineStr">
        <is>
          <t>XT414296111TS</t>
        </is>
      </c>
      <c r="B1747" t="n">
        <v>1.004</v>
      </c>
      <c r="C1747">
        <f>ROUNDUP(B1747,1)</f>
        <v/>
      </c>
    </row>
    <row r="1748">
      <c r="A1748" s="3" t="inlineStr">
        <is>
          <t>XT414296828TS</t>
        </is>
      </c>
      <c r="B1748" t="n">
        <v>9.279999999999999</v>
      </c>
      <c r="C1748">
        <f>ROUNDUP(B1748,1)</f>
        <v/>
      </c>
    </row>
    <row r="1749">
      <c r="A1749" s="3" t="inlineStr">
        <is>
          <t>XT414297797TS</t>
        </is>
      </c>
      <c r="B1749" t="n">
        <v>4.532</v>
      </c>
      <c r="C1749">
        <f>ROUNDUP(B1749,1)</f>
        <v/>
      </c>
    </row>
    <row r="1750">
      <c r="A1750" s="3" t="inlineStr">
        <is>
          <t>XT414299268TS</t>
        </is>
      </c>
      <c r="B1750" t="n">
        <v>4.638</v>
      </c>
      <c r="C1750">
        <f>ROUNDUP(B1750,1)</f>
        <v/>
      </c>
    </row>
    <row r="1751">
      <c r="A1751" s="3" t="inlineStr">
        <is>
          <t>XT414300425TS</t>
        </is>
      </c>
      <c r="B1751" t="n">
        <v>4.365</v>
      </c>
      <c r="C1751">
        <f>ROUNDUP(B1751,1)</f>
        <v/>
      </c>
    </row>
    <row r="1752">
      <c r="A1752" s="3" t="inlineStr">
        <is>
          <t>XT414300482TS</t>
        </is>
      </c>
      <c r="B1752" t="n">
        <v>4.365</v>
      </c>
      <c r="C1752">
        <f>ROUNDUP(B1752,1)</f>
        <v/>
      </c>
    </row>
    <row r="1753">
      <c r="A1753" s="3" t="inlineStr">
        <is>
          <t>XT414301514TS</t>
        </is>
      </c>
      <c r="B1753" t="n">
        <v>0.728</v>
      </c>
      <c r="C1753">
        <f>ROUNDUP(B1753,1)</f>
        <v/>
      </c>
    </row>
    <row r="1754">
      <c r="A1754" s="3" t="inlineStr">
        <is>
          <t>XT414302276TS</t>
        </is>
      </c>
      <c r="B1754" t="n">
        <v>4.638</v>
      </c>
      <c r="C1754">
        <f>ROUNDUP(B1754,1)</f>
        <v/>
      </c>
    </row>
    <row r="1755">
      <c r="A1755" s="3" t="inlineStr">
        <is>
          <t>XT414303965TS</t>
        </is>
      </c>
      <c r="B1755" t="n">
        <v>4.128</v>
      </c>
      <c r="C1755">
        <f>ROUNDUP(B1755,1)</f>
        <v/>
      </c>
    </row>
    <row r="1756">
      <c r="A1756" s="3" t="inlineStr">
        <is>
          <t>XT414305502TS</t>
        </is>
      </c>
      <c r="B1756" t="n">
        <v>4.403</v>
      </c>
      <c r="C1756">
        <f>ROUNDUP(B1756,1)</f>
        <v/>
      </c>
    </row>
    <row r="1757">
      <c r="A1757" s="3" t="inlineStr">
        <is>
          <t>XT414306009TS</t>
        </is>
      </c>
      <c r="B1757" t="n">
        <v>0.884</v>
      </c>
      <c r="C1757">
        <f>ROUNDUP(B1757,1)</f>
        <v/>
      </c>
    </row>
    <row r="1758">
      <c r="A1758" s="3" t="inlineStr">
        <is>
          <t>XT414306905TS</t>
        </is>
      </c>
      <c r="B1758" t="n">
        <v>4.532</v>
      </c>
      <c r="C1758">
        <f>ROUNDUP(B1758,1)</f>
        <v/>
      </c>
    </row>
    <row r="1759">
      <c r="A1759" s="3" t="inlineStr">
        <is>
          <t>XT414309756TS</t>
        </is>
      </c>
      <c r="B1759" t="n">
        <v>4.506</v>
      </c>
      <c r="C1759">
        <f>ROUNDUP(B1759,1)</f>
        <v/>
      </c>
    </row>
    <row r="1760">
      <c r="A1760" s="3" t="inlineStr">
        <is>
          <t>XT414312018TS</t>
        </is>
      </c>
      <c r="B1760" t="n">
        <v>4.532</v>
      </c>
      <c r="C1760">
        <f>ROUNDUP(B1760,1)</f>
        <v/>
      </c>
    </row>
    <row r="1761">
      <c r="A1761" s="3" t="inlineStr">
        <is>
          <t>XT414313092TS</t>
        </is>
      </c>
      <c r="B1761" t="n">
        <v>4.356</v>
      </c>
      <c r="C1761">
        <f>ROUNDUP(B1761,1)</f>
        <v/>
      </c>
    </row>
    <row r="1762">
      <c r="A1762" s="3" t="inlineStr">
        <is>
          <t>XT414313336TS</t>
        </is>
      </c>
      <c r="B1762" t="n">
        <v>4.532</v>
      </c>
      <c r="C1762">
        <f>ROUNDUP(B1762,1)</f>
        <v/>
      </c>
    </row>
    <row r="1763">
      <c r="A1763" s="3" t="inlineStr">
        <is>
          <t>XT414313591TS</t>
        </is>
      </c>
      <c r="B1763" t="n">
        <v>2.765</v>
      </c>
      <c r="C1763">
        <f>ROUNDUP(B1763,1)</f>
        <v/>
      </c>
    </row>
    <row r="1764">
      <c r="A1764" s="3" t="inlineStr">
        <is>
          <t>XT414314402TS</t>
        </is>
      </c>
      <c r="B1764" t="n">
        <v>4.166</v>
      </c>
      <c r="C1764">
        <f>ROUNDUP(B1764,1)</f>
        <v/>
      </c>
    </row>
    <row r="1765">
      <c r="A1765" s="3" t="inlineStr">
        <is>
          <t>XT414315283TS</t>
        </is>
      </c>
      <c r="B1765" t="n">
        <v>1.766</v>
      </c>
      <c r="C1765">
        <f>ROUNDUP(B1765,1)</f>
        <v/>
      </c>
    </row>
    <row r="1766">
      <c r="A1766" s="3" t="inlineStr">
        <is>
          <t>XT414319373TS</t>
        </is>
      </c>
      <c r="B1766" t="n">
        <v>0.09</v>
      </c>
      <c r="C1766">
        <f>ROUNDUP(B1766,1)</f>
        <v/>
      </c>
    </row>
    <row r="1767">
      <c r="A1767" s="3" t="inlineStr">
        <is>
          <t>XT414321160TS</t>
        </is>
      </c>
      <c r="B1767" t="n">
        <v>1.104</v>
      </c>
      <c r="C1767">
        <f>ROUNDUP(B1767,1)</f>
        <v/>
      </c>
    </row>
    <row r="1768">
      <c r="A1768" s="3" t="inlineStr">
        <is>
          <t>XT414321275TS</t>
        </is>
      </c>
      <c r="B1768" t="n">
        <v>6.273</v>
      </c>
      <c r="C1768">
        <f>ROUNDUP(B1768,1)</f>
        <v/>
      </c>
    </row>
    <row r="1769">
      <c r="A1769" s="3" t="inlineStr">
        <is>
          <t>XT414322514TS</t>
        </is>
      </c>
      <c r="B1769" t="n">
        <v>0.36</v>
      </c>
      <c r="C1769">
        <f>ROUNDUP(B1769,1)</f>
        <v/>
      </c>
    </row>
    <row r="1770">
      <c r="A1770" s="3" t="inlineStr">
        <is>
          <t>XT414325250TS</t>
        </is>
      </c>
      <c r="B1770" t="n">
        <v>4.532</v>
      </c>
      <c r="C1770">
        <f>ROUNDUP(B1770,1)</f>
        <v/>
      </c>
    </row>
    <row r="1771">
      <c r="A1771" s="3" t="inlineStr">
        <is>
          <t>XT414327627TS</t>
        </is>
      </c>
      <c r="B1771" t="n">
        <v>0.775</v>
      </c>
      <c r="C1771">
        <f>ROUNDUP(B1771,1)</f>
        <v/>
      </c>
    </row>
    <row r="1772">
      <c r="A1772" s="3" t="inlineStr">
        <is>
          <t>XT414327984TS</t>
        </is>
      </c>
      <c r="B1772" t="n">
        <v>1.575</v>
      </c>
      <c r="C1772">
        <f>ROUNDUP(B1772,1)</f>
        <v/>
      </c>
    </row>
    <row r="1773">
      <c r="A1773" s="3" t="inlineStr">
        <is>
          <t>XT414328565TS</t>
        </is>
      </c>
      <c r="B1773" t="n">
        <v>0.882</v>
      </c>
      <c r="C1773">
        <f>ROUNDUP(B1773,1)</f>
        <v/>
      </c>
    </row>
    <row r="1774">
      <c r="A1774" s="3" t="inlineStr">
        <is>
          <t>XT414329424TS</t>
        </is>
      </c>
      <c r="B1774" t="n">
        <v>0.27</v>
      </c>
      <c r="C1774">
        <f>ROUNDUP(B1774,1)</f>
        <v/>
      </c>
    </row>
    <row r="1775">
      <c r="A1775" s="3" t="inlineStr">
        <is>
          <t>XT414331785TS</t>
        </is>
      </c>
      <c r="B1775" t="n">
        <v>4.532</v>
      </c>
      <c r="C1775">
        <f>ROUNDUP(B1775,1)</f>
        <v/>
      </c>
    </row>
    <row r="1776">
      <c r="A1776" s="3" t="inlineStr">
        <is>
          <t>XT414331799TS</t>
        </is>
      </c>
      <c r="B1776" t="n">
        <v>1.2</v>
      </c>
      <c r="C1776">
        <f>ROUNDUP(B1776,1)</f>
        <v/>
      </c>
    </row>
    <row r="1777">
      <c r="A1777" s="3" t="inlineStr">
        <is>
          <t>XT414333565TS</t>
        </is>
      </c>
      <c r="B1777" t="n">
        <v>4.787</v>
      </c>
      <c r="C1777">
        <f>ROUNDUP(B1777,1)</f>
        <v/>
      </c>
    </row>
    <row r="1778">
      <c r="A1778" s="3" t="inlineStr">
        <is>
          <t>XT414334565TS</t>
        </is>
      </c>
      <c r="B1778" t="n">
        <v>1.17</v>
      </c>
      <c r="C1778">
        <f>ROUNDUP(B1778,1)</f>
        <v/>
      </c>
    </row>
    <row r="1779">
      <c r="A1779" s="3" t="inlineStr">
        <is>
          <t>XT414335040TS</t>
        </is>
      </c>
      <c r="B1779" t="n">
        <v>4.532</v>
      </c>
      <c r="C1779">
        <f>ROUNDUP(B1779,1)</f>
        <v/>
      </c>
    </row>
    <row r="1780">
      <c r="A1780" s="3" t="inlineStr">
        <is>
          <t>XT414339660TS</t>
        </is>
      </c>
      <c r="B1780" t="n">
        <v>6.35</v>
      </c>
      <c r="C1780">
        <f>ROUNDUP(B1780,1)</f>
        <v/>
      </c>
    </row>
    <row r="1781">
      <c r="A1781" s="3" t="inlineStr">
        <is>
          <t>XT414340380TS</t>
        </is>
      </c>
      <c r="B1781" t="n">
        <v>0.04</v>
      </c>
      <c r="C1781">
        <f>ROUNDUP(B1781,1)</f>
        <v/>
      </c>
    </row>
    <row r="1782">
      <c r="A1782" s="3" t="inlineStr">
        <is>
          <t>XT414341116TS</t>
        </is>
      </c>
      <c r="B1782" t="n">
        <v>4.743</v>
      </c>
      <c r="C1782">
        <f>ROUNDUP(B1782,1)</f>
        <v/>
      </c>
    </row>
    <row r="1783">
      <c r="A1783" s="3" t="inlineStr">
        <is>
          <t>XT414344687TS</t>
        </is>
      </c>
      <c r="B1783" t="n">
        <v>0.546</v>
      </c>
      <c r="C1783">
        <f>ROUNDUP(B1783,1)</f>
        <v/>
      </c>
    </row>
    <row r="1784">
      <c r="A1784" s="3" t="inlineStr">
        <is>
          <t>XT414345872TS</t>
        </is>
      </c>
      <c r="B1784" t="n">
        <v>0.13</v>
      </c>
      <c r="C1784">
        <f>ROUNDUP(B1784,1)</f>
        <v/>
      </c>
    </row>
    <row r="1785">
      <c r="A1785" s="3" t="inlineStr">
        <is>
          <t>XT414350245TS</t>
        </is>
      </c>
      <c r="B1785" t="n">
        <v>3.888</v>
      </c>
      <c r="C1785">
        <f>ROUNDUP(B1785,1)</f>
        <v/>
      </c>
    </row>
    <row r="1786">
      <c r="A1786" s="3" t="inlineStr">
        <is>
          <t>XT414350271TS</t>
        </is>
      </c>
      <c r="B1786" t="n">
        <v>4.365</v>
      </c>
      <c r="C1786">
        <f>ROUNDUP(B1786,1)</f>
        <v/>
      </c>
    </row>
    <row r="1787">
      <c r="A1787" s="3" t="inlineStr">
        <is>
          <t>XT414351113TS</t>
        </is>
      </c>
      <c r="B1787" t="n">
        <v>4.678</v>
      </c>
      <c r="C1787">
        <f>ROUNDUP(B1787,1)</f>
        <v/>
      </c>
    </row>
    <row r="1788">
      <c r="A1788" s="3" t="inlineStr">
        <is>
          <t>XT414351192TS</t>
        </is>
      </c>
      <c r="B1788" t="n">
        <v>4.464</v>
      </c>
      <c r="C1788">
        <f>ROUNDUP(B1788,1)</f>
        <v/>
      </c>
    </row>
    <row r="1789">
      <c r="A1789" s="3" t="inlineStr">
        <is>
          <t>XT414351348TS</t>
        </is>
      </c>
      <c r="B1789" t="n">
        <v>0.9</v>
      </c>
      <c r="C1789">
        <f>ROUNDUP(B1789,1)</f>
        <v/>
      </c>
    </row>
    <row r="1790">
      <c r="A1790" s="3" t="inlineStr">
        <is>
          <t>XT414353397TS</t>
        </is>
      </c>
      <c r="B1790" t="n">
        <v>14.88</v>
      </c>
      <c r="C1790">
        <f>ROUNDUP(B1790,1)</f>
        <v/>
      </c>
    </row>
    <row r="1791">
      <c r="A1791" s="3" t="inlineStr">
        <is>
          <t>XT414354741TS</t>
        </is>
      </c>
      <c r="B1791" t="n">
        <v>4.365</v>
      </c>
      <c r="C1791">
        <f>ROUNDUP(B1791,1)</f>
        <v/>
      </c>
    </row>
    <row r="1792">
      <c r="A1792" s="3" t="inlineStr">
        <is>
          <t>XT414355217TS</t>
        </is>
      </c>
      <c r="B1792" t="n">
        <v>4.532</v>
      </c>
      <c r="C1792">
        <f>ROUNDUP(B1792,1)</f>
        <v/>
      </c>
    </row>
    <row r="1793">
      <c r="A1793" s="3" t="inlineStr">
        <is>
          <t>XT414355526TS</t>
        </is>
      </c>
      <c r="B1793" t="n">
        <v>1.176</v>
      </c>
      <c r="C1793">
        <f>ROUNDUP(B1793,1)</f>
        <v/>
      </c>
    </row>
    <row r="1794">
      <c r="A1794" s="3" t="inlineStr">
        <is>
          <t>XT414355720TS</t>
        </is>
      </c>
      <c r="B1794" t="n">
        <v>0.23</v>
      </c>
      <c r="C1794">
        <f>ROUNDUP(B1794,1)</f>
        <v/>
      </c>
    </row>
    <row r="1795">
      <c r="A1795" s="3" t="inlineStr">
        <is>
          <t>XT414359562TS</t>
        </is>
      </c>
      <c r="B1795" t="n">
        <v>1.247</v>
      </c>
      <c r="C1795">
        <f>ROUNDUP(B1795,1)</f>
        <v/>
      </c>
    </row>
    <row r="1796">
      <c r="A1796" s="3" t="inlineStr">
        <is>
          <t>XT414360061TS</t>
        </is>
      </c>
      <c r="B1796" t="n">
        <v>0.648</v>
      </c>
      <c r="C1796">
        <f>ROUNDUP(B1796,1)</f>
        <v/>
      </c>
    </row>
    <row r="1797">
      <c r="A1797" s="3" t="inlineStr">
        <is>
          <t>XT414361172TS</t>
        </is>
      </c>
      <c r="B1797" t="n">
        <v>0.08</v>
      </c>
      <c r="C1797">
        <f>ROUNDUP(B1797,1)</f>
        <v/>
      </c>
    </row>
    <row r="1798">
      <c r="A1798" s="3" t="inlineStr">
        <is>
          <t>XT414361915TS</t>
        </is>
      </c>
      <c r="B1798" t="n">
        <v>4.506</v>
      </c>
      <c r="C1798">
        <f>ROUNDUP(B1798,1)</f>
        <v/>
      </c>
    </row>
    <row r="1799">
      <c r="A1799" s="3" t="inlineStr">
        <is>
          <t>XT414362345TS</t>
        </is>
      </c>
      <c r="B1799" t="n">
        <v>6.691</v>
      </c>
      <c r="C1799">
        <f>ROUNDUP(B1799,1)</f>
        <v/>
      </c>
    </row>
    <row r="1800">
      <c r="A1800" s="3" t="inlineStr">
        <is>
          <t>XT414362915TS</t>
        </is>
      </c>
      <c r="B1800" t="n">
        <v>4.971</v>
      </c>
      <c r="C1800">
        <f>ROUNDUP(B1800,1)</f>
        <v/>
      </c>
    </row>
    <row r="1801">
      <c r="A1801" s="3" t="inlineStr">
        <is>
          <t>XT414364430TS</t>
        </is>
      </c>
      <c r="B1801" t="n">
        <v>0.1</v>
      </c>
      <c r="C1801">
        <f>ROUNDUP(B1801,1)</f>
        <v/>
      </c>
    </row>
    <row r="1802">
      <c r="A1802" s="3" t="inlineStr">
        <is>
          <t>XT414365792TS</t>
        </is>
      </c>
      <c r="B1802" t="n">
        <v>0.07000000000000001</v>
      </c>
      <c r="C1802">
        <f>ROUNDUP(B1802,1)</f>
        <v/>
      </c>
    </row>
    <row r="1803">
      <c r="A1803" s="3" t="inlineStr">
        <is>
          <t>XT414367113TS</t>
        </is>
      </c>
      <c r="B1803" t="n">
        <v>4.128</v>
      </c>
      <c r="C1803">
        <f>ROUNDUP(B1803,1)</f>
        <v/>
      </c>
    </row>
    <row r="1804">
      <c r="A1804" s="3" t="inlineStr">
        <is>
          <t>XT414367467TS</t>
        </is>
      </c>
      <c r="B1804" t="n">
        <v>0.1</v>
      </c>
      <c r="C1804">
        <f>ROUNDUP(B1804,1)</f>
        <v/>
      </c>
    </row>
    <row r="1805">
      <c r="A1805" s="3" t="inlineStr">
        <is>
          <t>XT414368365TS</t>
        </is>
      </c>
      <c r="B1805" t="n">
        <v>0.22</v>
      </c>
      <c r="C1805">
        <f>ROUNDUP(B1805,1)</f>
        <v/>
      </c>
    </row>
    <row r="1806">
      <c r="A1806" s="3" t="inlineStr">
        <is>
          <t>XT414368839TS</t>
        </is>
      </c>
      <c r="B1806" t="n">
        <v>0.98</v>
      </c>
      <c r="C1806">
        <f>ROUNDUP(B1806,1)</f>
        <v/>
      </c>
    </row>
    <row r="1807">
      <c r="A1807" s="3" t="inlineStr">
        <is>
          <t>XT414370934TS</t>
        </is>
      </c>
      <c r="B1807" t="n">
        <v>0.646</v>
      </c>
      <c r="C1807">
        <f>ROUNDUP(B1807,1)</f>
        <v/>
      </c>
    </row>
    <row r="1808">
      <c r="A1808" s="3" t="inlineStr">
        <is>
          <t>XT414372060TS</t>
        </is>
      </c>
      <c r="B1808" t="n">
        <v>4.365</v>
      </c>
      <c r="C1808">
        <f>ROUNDUP(B1808,1)</f>
        <v/>
      </c>
    </row>
    <row r="1809">
      <c r="A1809" s="3" t="inlineStr">
        <is>
          <t>XT414372586TS</t>
        </is>
      </c>
      <c r="B1809" t="n">
        <v>6.204</v>
      </c>
      <c r="C1809">
        <f>ROUNDUP(B1809,1)</f>
        <v/>
      </c>
    </row>
    <row r="1810">
      <c r="A1810" s="3" t="inlineStr">
        <is>
          <t>XT414373025TS</t>
        </is>
      </c>
      <c r="B1810" t="n">
        <v>4.532</v>
      </c>
      <c r="C1810">
        <f>ROUNDUP(B1810,1)</f>
        <v/>
      </c>
    </row>
    <row r="1811">
      <c r="A1811" s="3" t="inlineStr">
        <is>
          <t>XT414374065TS</t>
        </is>
      </c>
      <c r="B1811" t="n">
        <v>0.713</v>
      </c>
      <c r="C1811">
        <f>ROUNDUP(B1811,1)</f>
        <v/>
      </c>
    </row>
    <row r="1812">
      <c r="A1812" s="3" t="inlineStr">
        <is>
          <t>XT414374247TS</t>
        </is>
      </c>
      <c r="B1812" t="n">
        <v>0.442</v>
      </c>
      <c r="C1812">
        <f>ROUNDUP(B1812,1)</f>
        <v/>
      </c>
    </row>
    <row r="1813">
      <c r="A1813" s="3" t="inlineStr">
        <is>
          <t>XT414375891TS</t>
        </is>
      </c>
      <c r="B1813" t="n">
        <v>4.506</v>
      </c>
      <c r="C1813">
        <f>ROUNDUP(B1813,1)</f>
        <v/>
      </c>
    </row>
    <row r="1814">
      <c r="A1814" s="3" t="inlineStr">
        <is>
          <t>XT414376061TS</t>
        </is>
      </c>
      <c r="B1814" t="n">
        <v>0.09</v>
      </c>
      <c r="C1814">
        <f>ROUNDUP(B1814,1)</f>
        <v/>
      </c>
    </row>
    <row r="1815">
      <c r="A1815" s="3" t="inlineStr">
        <is>
          <t>XT414377535TS</t>
        </is>
      </c>
      <c r="B1815" t="n">
        <v>9.84</v>
      </c>
      <c r="C1815">
        <f>ROUNDUP(B1815,1)</f>
        <v/>
      </c>
    </row>
    <row r="1816">
      <c r="A1816" s="3" t="inlineStr">
        <is>
          <t>XT414378045TS</t>
        </is>
      </c>
      <c r="B1816" t="n">
        <v>0.85</v>
      </c>
      <c r="C1816">
        <f>ROUNDUP(B1816,1)</f>
        <v/>
      </c>
    </row>
    <row r="1817">
      <c r="A1817" s="3" t="inlineStr">
        <is>
          <t>XT414383080TS</t>
        </is>
      </c>
      <c r="B1817" t="n">
        <v>0.05</v>
      </c>
      <c r="C1817">
        <f>ROUNDUP(B1817,1)</f>
        <v/>
      </c>
    </row>
    <row r="1818">
      <c r="A1818" s="3" t="inlineStr">
        <is>
          <t>XT414384227TS</t>
        </is>
      </c>
      <c r="B1818" t="n">
        <v>4.541</v>
      </c>
      <c r="C1818">
        <f>ROUNDUP(B1818,1)</f>
        <v/>
      </c>
    </row>
    <row r="1819">
      <c r="A1819" s="3" t="inlineStr">
        <is>
          <t>XT414385063TS</t>
        </is>
      </c>
      <c r="B1819" t="n">
        <v>0.655</v>
      </c>
      <c r="C1819">
        <f>ROUNDUP(B1819,1)</f>
        <v/>
      </c>
    </row>
    <row r="1820">
      <c r="A1820" s="3" t="inlineStr">
        <is>
          <t>XT414385823TS</t>
        </is>
      </c>
      <c r="B1820" t="n">
        <v>6.912</v>
      </c>
      <c r="C1820">
        <f>ROUNDUP(B1820,1)</f>
        <v/>
      </c>
    </row>
    <row r="1821">
      <c r="A1821" s="3" t="inlineStr">
        <is>
          <t>XT414386497TS</t>
        </is>
      </c>
      <c r="B1821" t="n">
        <v>4.608</v>
      </c>
      <c r="C1821">
        <f>ROUNDUP(B1821,1)</f>
        <v/>
      </c>
    </row>
    <row r="1822">
      <c r="A1822" s="3" t="inlineStr">
        <is>
          <t>XT414386695TS</t>
        </is>
      </c>
      <c r="B1822" t="n">
        <v>4.532</v>
      </c>
      <c r="C1822">
        <f>ROUNDUP(B1822,1)</f>
        <v/>
      </c>
    </row>
    <row r="1823">
      <c r="A1823" s="3" t="inlineStr">
        <is>
          <t>XT414387081TS</t>
        </is>
      </c>
      <c r="B1823" t="n">
        <v>0.03</v>
      </c>
      <c r="C1823">
        <f>ROUNDUP(B1823,1)</f>
        <v/>
      </c>
    </row>
    <row r="1824">
      <c r="A1824" s="3" t="inlineStr">
        <is>
          <t>XT414388127TS</t>
        </is>
      </c>
      <c r="B1824" t="n">
        <v>4.954</v>
      </c>
      <c r="C1824">
        <f>ROUNDUP(B1824,1)</f>
        <v/>
      </c>
    </row>
    <row r="1825">
      <c r="A1825" s="3" t="inlineStr">
        <is>
          <t>XT414389215TS</t>
        </is>
      </c>
      <c r="B1825" t="n">
        <v>4.403</v>
      </c>
      <c r="C1825">
        <f>ROUNDUP(B1825,1)</f>
        <v/>
      </c>
    </row>
    <row r="1826">
      <c r="A1826" s="3" t="inlineStr">
        <is>
          <t>XT414389445TS</t>
        </is>
      </c>
      <c r="B1826" t="n">
        <v>4.787</v>
      </c>
      <c r="C1826">
        <f>ROUNDUP(B1826,1)</f>
        <v/>
      </c>
    </row>
    <row r="1827">
      <c r="A1827" s="3" t="inlineStr">
        <is>
          <t>XT414389754TS</t>
        </is>
      </c>
      <c r="B1827" t="n">
        <v>1.12</v>
      </c>
      <c r="C1827">
        <f>ROUNDUP(B1827,1)</f>
        <v/>
      </c>
    </row>
    <row r="1828">
      <c r="A1828" s="3" t="inlineStr">
        <is>
          <t>XT414390899TS</t>
        </is>
      </c>
      <c r="B1828" t="n">
        <v>1.822</v>
      </c>
      <c r="C1828">
        <f>ROUNDUP(B1828,1)</f>
        <v/>
      </c>
    </row>
    <row r="1829">
      <c r="A1829" s="3" t="inlineStr">
        <is>
          <t>XT414391214TS</t>
        </is>
      </c>
      <c r="B1829" t="n">
        <v>0.22</v>
      </c>
      <c r="C1829">
        <f>ROUNDUP(B1829,1)</f>
        <v/>
      </c>
    </row>
    <row r="1830">
      <c r="A1830" s="3" t="inlineStr">
        <is>
          <t>XT414391259TS</t>
        </is>
      </c>
      <c r="B1830" t="n">
        <v>5.773</v>
      </c>
      <c r="C1830">
        <f>ROUNDUP(B1830,1)</f>
        <v/>
      </c>
    </row>
    <row r="1831">
      <c r="A1831" s="3" t="inlineStr">
        <is>
          <t>XT414391571TS</t>
        </is>
      </c>
      <c r="B1831" t="n">
        <v>0.08</v>
      </c>
      <c r="C1831">
        <f>ROUNDUP(B1831,1)</f>
        <v/>
      </c>
    </row>
    <row r="1832">
      <c r="A1832" s="3" t="inlineStr">
        <is>
          <t>XT414391965TS</t>
        </is>
      </c>
      <c r="B1832" t="n">
        <v>4.464</v>
      </c>
      <c r="C1832">
        <f>ROUNDUP(B1832,1)</f>
        <v/>
      </c>
    </row>
    <row r="1833">
      <c r="A1833" s="3" t="inlineStr">
        <is>
          <t>XT414392078TS</t>
        </is>
      </c>
      <c r="B1833" t="n">
        <v>0.6</v>
      </c>
      <c r="C1833">
        <f>ROUNDUP(B1833,1)</f>
        <v/>
      </c>
    </row>
    <row r="1834">
      <c r="A1834" s="3" t="inlineStr">
        <is>
          <t>XT414392872TS</t>
        </is>
      </c>
      <c r="B1834" t="n">
        <v>5.904</v>
      </c>
      <c r="C1834">
        <f>ROUNDUP(B1834,1)</f>
        <v/>
      </c>
    </row>
    <row r="1835">
      <c r="A1835" s="3" t="inlineStr">
        <is>
          <t>XT414394330TS</t>
        </is>
      </c>
      <c r="B1835" t="n">
        <v>0.09</v>
      </c>
      <c r="C1835">
        <f>ROUNDUP(B1835,1)</f>
        <v/>
      </c>
    </row>
    <row r="1836">
      <c r="A1836" s="3" t="inlineStr">
        <is>
          <t>XT414395180TS</t>
        </is>
      </c>
      <c r="B1836" t="n">
        <v>2.975</v>
      </c>
      <c r="C1836">
        <f>ROUNDUP(B1836,1)</f>
        <v/>
      </c>
    </row>
    <row r="1837">
      <c r="A1837" s="3" t="inlineStr">
        <is>
          <t>XT414396724TS</t>
        </is>
      </c>
      <c r="B1837" t="n">
        <v>4.532</v>
      </c>
      <c r="C1837">
        <f>ROUNDUP(B1837,1)</f>
        <v/>
      </c>
    </row>
    <row r="1838">
      <c r="A1838" s="3" t="inlineStr">
        <is>
          <t>XT414400052TS</t>
        </is>
      </c>
      <c r="B1838" t="n">
        <v>4.894</v>
      </c>
      <c r="C1838">
        <f>ROUNDUP(B1838,1)</f>
        <v/>
      </c>
    </row>
    <row r="1839">
      <c r="A1839" s="3" t="inlineStr">
        <is>
          <t>XT414400110TS</t>
        </is>
      </c>
      <c r="B1839" t="n">
        <v>0.17</v>
      </c>
      <c r="C1839">
        <f>ROUNDUP(B1839,1)</f>
        <v/>
      </c>
    </row>
    <row r="1840">
      <c r="A1840" s="3" t="inlineStr">
        <is>
          <t>XT414400980TS</t>
        </is>
      </c>
      <c r="B1840" t="n">
        <v>0.624</v>
      </c>
      <c r="C1840">
        <f>ROUNDUP(B1840,1)</f>
        <v/>
      </c>
    </row>
    <row r="1841">
      <c r="A1841" s="3" t="inlineStr">
        <is>
          <t>XT414401035TS</t>
        </is>
      </c>
      <c r="B1841" t="n">
        <v>0.1</v>
      </c>
      <c r="C1841">
        <f>ROUNDUP(B1841,1)</f>
        <v/>
      </c>
    </row>
    <row r="1842">
      <c r="A1842" s="3" t="inlineStr">
        <is>
          <t>XT414401628TS</t>
        </is>
      </c>
      <c r="B1842" t="n">
        <v>1.116</v>
      </c>
      <c r="C1842">
        <f>ROUNDUP(B1842,1)</f>
        <v/>
      </c>
    </row>
    <row r="1843">
      <c r="A1843" s="3" t="inlineStr">
        <is>
          <t>XT414402623TS</t>
        </is>
      </c>
      <c r="B1843" t="n">
        <v>0.5590000000000001</v>
      </c>
      <c r="C1843">
        <f>ROUNDUP(B1843,1)</f>
        <v/>
      </c>
    </row>
    <row r="1844">
      <c r="A1844" s="3" t="inlineStr">
        <is>
          <t>XT414404916TS</t>
        </is>
      </c>
      <c r="B1844" t="n">
        <v>4.57</v>
      </c>
      <c r="C1844">
        <f>ROUNDUP(B1844,1)</f>
        <v/>
      </c>
    </row>
    <row r="1845">
      <c r="A1845" s="3" t="inlineStr">
        <is>
          <t>XT414405046TS</t>
        </is>
      </c>
      <c r="B1845" t="n">
        <v>4.678</v>
      </c>
      <c r="C1845">
        <f>ROUNDUP(B1845,1)</f>
        <v/>
      </c>
    </row>
    <row r="1846">
      <c r="A1846" s="3" t="inlineStr">
        <is>
          <t>XT414405050TS</t>
        </is>
      </c>
      <c r="B1846" t="n">
        <v>0.06</v>
      </c>
      <c r="C1846">
        <f>ROUNDUP(B1846,1)</f>
        <v/>
      </c>
    </row>
    <row r="1847">
      <c r="A1847" s="3" t="inlineStr">
        <is>
          <t>XT414405063TS</t>
        </is>
      </c>
      <c r="B1847" t="n">
        <v>5.848</v>
      </c>
      <c r="C1847">
        <f>ROUNDUP(B1847,1)</f>
        <v/>
      </c>
    </row>
    <row r="1848">
      <c r="A1848" s="3" t="inlineStr">
        <is>
          <t>XT414405182TS</t>
        </is>
      </c>
      <c r="B1848" t="n">
        <v>4.266</v>
      </c>
      <c r="C1848">
        <f>ROUNDUP(B1848,1)</f>
        <v/>
      </c>
    </row>
    <row r="1849">
      <c r="A1849" s="3" t="inlineStr">
        <is>
          <t>XT414405960TS</t>
        </is>
      </c>
      <c r="B1849" t="n">
        <v>0.22</v>
      </c>
      <c r="C1849">
        <f>ROUNDUP(B1849,1)</f>
        <v/>
      </c>
    </row>
    <row r="1850">
      <c r="A1850" s="3" t="inlineStr">
        <is>
          <t>XT414406055TS</t>
        </is>
      </c>
      <c r="B1850" t="n">
        <v>0.6</v>
      </c>
      <c r="C1850">
        <f>ROUNDUP(B1850,1)</f>
        <v/>
      </c>
    </row>
    <row r="1851">
      <c r="A1851" s="3" t="inlineStr">
        <is>
          <t>XT414406483TS</t>
        </is>
      </c>
      <c r="B1851" t="n">
        <v>0.17</v>
      </c>
      <c r="C1851">
        <f>ROUNDUP(B1851,1)</f>
        <v/>
      </c>
    </row>
    <row r="1852">
      <c r="A1852" s="3" t="inlineStr">
        <is>
          <t>XT414406965TS</t>
        </is>
      </c>
      <c r="B1852" t="n">
        <v>4.365</v>
      </c>
      <c r="C1852">
        <f>ROUNDUP(B1852,1)</f>
        <v/>
      </c>
    </row>
    <row r="1853">
      <c r="A1853" s="3" t="inlineStr">
        <is>
          <t>XT414407356TS</t>
        </is>
      </c>
      <c r="B1853" t="n">
        <v>4.743</v>
      </c>
      <c r="C1853">
        <f>ROUNDUP(B1853,1)</f>
        <v/>
      </c>
    </row>
    <row r="1854">
      <c r="A1854" s="3" t="inlineStr">
        <is>
          <t>XT414407461TS</t>
        </is>
      </c>
      <c r="B1854" t="n">
        <v>4.532</v>
      </c>
      <c r="C1854">
        <f>ROUNDUP(B1854,1)</f>
        <v/>
      </c>
    </row>
    <row r="1855">
      <c r="A1855" s="3" t="inlineStr">
        <is>
          <t>XT414407648TS</t>
        </is>
      </c>
      <c r="B1855" t="n">
        <v>0.07000000000000001</v>
      </c>
      <c r="C1855">
        <f>ROUNDUP(B1855,1)</f>
        <v/>
      </c>
    </row>
    <row r="1856">
      <c r="A1856" s="3" t="inlineStr">
        <is>
          <t>XT414408731TS</t>
        </is>
      </c>
      <c r="B1856" t="n">
        <v>0.13</v>
      </c>
      <c r="C1856">
        <f>ROUNDUP(B1856,1)</f>
        <v/>
      </c>
    </row>
    <row r="1857">
      <c r="A1857" s="3" t="inlineStr">
        <is>
          <t>XT414409431TS</t>
        </is>
      </c>
      <c r="B1857" t="n">
        <v>0.336</v>
      </c>
      <c r="C1857">
        <f>ROUNDUP(B1857,1)</f>
        <v/>
      </c>
    </row>
    <row r="1858">
      <c r="A1858" s="3" t="inlineStr">
        <is>
          <t>XT414409445TS</t>
        </is>
      </c>
      <c r="B1858" t="n">
        <v>5.984</v>
      </c>
      <c r="C1858">
        <f>ROUNDUP(B1858,1)</f>
        <v/>
      </c>
    </row>
    <row r="1859">
      <c r="A1859" s="3" t="inlineStr">
        <is>
          <t>XT414411934TS</t>
        </is>
      </c>
      <c r="B1859" t="n">
        <v>4.678</v>
      </c>
      <c r="C1859">
        <f>ROUNDUP(B1859,1)</f>
        <v/>
      </c>
    </row>
    <row r="1860">
      <c r="A1860" s="3" t="inlineStr">
        <is>
          <t>XT414412016TS</t>
        </is>
      </c>
      <c r="B1860" t="n">
        <v>0.21</v>
      </c>
      <c r="C1860">
        <f>ROUNDUP(B1860,1)</f>
        <v/>
      </c>
    </row>
    <row r="1861">
      <c r="A1861" s="3" t="inlineStr">
        <is>
          <t>XT414415065TS</t>
        </is>
      </c>
      <c r="B1861" t="n">
        <v>7.031</v>
      </c>
      <c r="C1861">
        <f>ROUNDUP(B1861,1)</f>
        <v/>
      </c>
    </row>
    <row r="1862">
      <c r="A1862" s="3" t="inlineStr">
        <is>
          <t>XT414418209TS</t>
        </is>
      </c>
      <c r="B1862" t="n">
        <v>5.773</v>
      </c>
      <c r="C1862">
        <f>ROUNDUP(B1862,1)</f>
        <v/>
      </c>
    </row>
    <row r="1863">
      <c r="A1863" s="3" t="inlineStr">
        <is>
          <t>XT414418566TS</t>
        </is>
      </c>
      <c r="B1863" t="n">
        <v>6.48</v>
      </c>
      <c r="C1863">
        <f>ROUNDUP(B1863,1)</f>
        <v/>
      </c>
    </row>
    <row r="1864">
      <c r="A1864" s="3" t="inlineStr">
        <is>
          <t>XT414418858TS</t>
        </is>
      </c>
      <c r="B1864" t="n">
        <v>4.638</v>
      </c>
      <c r="C1864">
        <f>ROUNDUP(B1864,1)</f>
        <v/>
      </c>
    </row>
    <row r="1865">
      <c r="A1865" s="3" t="inlineStr">
        <is>
          <t>XT414420026TS</t>
        </is>
      </c>
      <c r="B1865" t="n">
        <v>4.678</v>
      </c>
      <c r="C1865">
        <f>ROUNDUP(B1865,1)</f>
        <v/>
      </c>
    </row>
    <row r="1866">
      <c r="A1866" s="3" t="inlineStr">
        <is>
          <t>XT414424822TS</t>
        </is>
      </c>
      <c r="B1866" t="n">
        <v>0.35</v>
      </c>
      <c r="C1866">
        <f>ROUNDUP(B1866,1)</f>
        <v/>
      </c>
    </row>
    <row r="1867">
      <c r="A1867" s="3" t="inlineStr">
        <is>
          <t>XT414425350TS</t>
        </is>
      </c>
      <c r="B1867" t="n">
        <v>4.743</v>
      </c>
      <c r="C1867">
        <f>ROUNDUP(B1867,1)</f>
        <v/>
      </c>
    </row>
    <row r="1868">
      <c r="A1868" s="3" t="inlineStr">
        <is>
          <t>XT414425377TS</t>
        </is>
      </c>
      <c r="B1868" t="n">
        <v>1.4</v>
      </c>
      <c r="C1868">
        <f>ROUNDUP(B1868,1)</f>
        <v/>
      </c>
    </row>
    <row r="1869">
      <c r="A1869" s="3" t="inlineStr">
        <is>
          <t>XT414425417TS</t>
        </is>
      </c>
      <c r="B1869" t="n">
        <v>4.506</v>
      </c>
      <c r="C1869">
        <f>ROUNDUP(B1869,1)</f>
        <v/>
      </c>
    </row>
    <row r="1870">
      <c r="A1870" s="3" t="inlineStr">
        <is>
          <t>XT414425902TS</t>
        </is>
      </c>
      <c r="B1870" t="n">
        <v>1.24</v>
      </c>
      <c r="C1870">
        <f>ROUNDUP(B1870,1)</f>
        <v/>
      </c>
    </row>
    <row r="1871">
      <c r="A1871" s="3" t="inlineStr">
        <is>
          <t>XT414427333TS</t>
        </is>
      </c>
      <c r="B1871" t="n">
        <v>0.22</v>
      </c>
      <c r="C1871">
        <f>ROUNDUP(B1871,1)</f>
        <v/>
      </c>
    </row>
    <row r="1872">
      <c r="A1872" s="3" t="inlineStr">
        <is>
          <t>XT414427625TS</t>
        </is>
      </c>
      <c r="B1872" t="n">
        <v>0.13</v>
      </c>
      <c r="C1872">
        <f>ROUNDUP(B1872,1)</f>
        <v/>
      </c>
    </row>
    <row r="1873">
      <c r="A1873" s="3" t="inlineStr">
        <is>
          <t>XT414427863TS</t>
        </is>
      </c>
      <c r="B1873" t="n">
        <v>5.267</v>
      </c>
      <c r="C1873">
        <f>ROUNDUP(B1873,1)</f>
        <v/>
      </c>
    </row>
    <row r="1874">
      <c r="A1874" s="3" t="inlineStr">
        <is>
          <t>XT414429144TS</t>
        </is>
      </c>
      <c r="B1874" t="n">
        <v>0.1</v>
      </c>
      <c r="C1874">
        <f>ROUNDUP(B1874,1)</f>
        <v/>
      </c>
    </row>
    <row r="1875">
      <c r="A1875" s="3" t="inlineStr">
        <is>
          <t>XT414432126TS</t>
        </is>
      </c>
      <c r="B1875" t="n">
        <v>4.403</v>
      </c>
      <c r="C1875">
        <f>ROUNDUP(B1875,1)</f>
        <v/>
      </c>
    </row>
    <row r="1876">
      <c r="A1876" s="3" t="inlineStr">
        <is>
          <t>XT414432165TS</t>
        </is>
      </c>
      <c r="B1876" t="n">
        <v>0.276</v>
      </c>
      <c r="C1876">
        <f>ROUNDUP(B1876,1)</f>
        <v/>
      </c>
    </row>
    <row r="1877">
      <c r="A1877" s="3" t="inlineStr">
        <is>
          <t>XT414432320TS</t>
        </is>
      </c>
      <c r="B1877" t="n">
        <v>4.532</v>
      </c>
      <c r="C1877">
        <f>ROUNDUP(B1877,1)</f>
        <v/>
      </c>
    </row>
    <row r="1878">
      <c r="A1878" s="3" t="inlineStr">
        <is>
          <t>XT414434379TS</t>
        </is>
      </c>
      <c r="B1878" t="n">
        <v>2.957</v>
      </c>
      <c r="C1878">
        <f>ROUNDUP(B1878,1)</f>
        <v/>
      </c>
    </row>
    <row r="1879">
      <c r="A1879" s="3" t="inlineStr">
        <is>
          <t>XT414434762TS</t>
        </is>
      </c>
      <c r="B1879" t="n">
        <v>0.06</v>
      </c>
      <c r="C1879">
        <f>ROUNDUP(B1879,1)</f>
        <v/>
      </c>
    </row>
    <row r="1880">
      <c r="A1880" s="3" t="inlineStr">
        <is>
          <t>XT414436508TS</t>
        </is>
      </c>
      <c r="B1880" t="n">
        <v>1.55</v>
      </c>
      <c r="C1880">
        <f>ROUNDUP(B1880,1)</f>
        <v/>
      </c>
    </row>
    <row r="1881">
      <c r="A1881" s="3" t="inlineStr">
        <is>
          <t>XT414438279TS</t>
        </is>
      </c>
      <c r="B1881" t="n">
        <v>0.29</v>
      </c>
      <c r="C1881">
        <f>ROUNDUP(B1881,1)</f>
        <v/>
      </c>
    </row>
    <row r="1882">
      <c r="A1882" s="3" t="inlineStr">
        <is>
          <t>XT414438645TS</t>
        </is>
      </c>
      <c r="B1882" t="n">
        <v>4.638</v>
      </c>
      <c r="C1882">
        <f>ROUNDUP(B1882,1)</f>
        <v/>
      </c>
    </row>
    <row r="1883">
      <c r="A1883" s="3" t="inlineStr">
        <is>
          <t>XT414439098TS</t>
        </is>
      </c>
      <c r="B1883" t="n">
        <v>0.23</v>
      </c>
      <c r="C1883">
        <f>ROUNDUP(B1883,1)</f>
        <v/>
      </c>
    </row>
    <row r="1884">
      <c r="A1884" s="3" t="inlineStr">
        <is>
          <t>XT414439402TS</t>
        </is>
      </c>
      <c r="B1884" t="n">
        <v>6.134</v>
      </c>
      <c r="C1884">
        <f>ROUNDUP(B1884,1)</f>
        <v/>
      </c>
    </row>
    <row r="1885">
      <c r="A1885" s="3" t="inlineStr">
        <is>
          <t>XT414440768TS</t>
        </is>
      </c>
      <c r="B1885" t="n">
        <v>2.091</v>
      </c>
      <c r="C1885">
        <f>ROUNDUP(B1885,1)</f>
        <v/>
      </c>
    </row>
    <row r="1886">
      <c r="A1886" s="3" t="inlineStr">
        <is>
          <t>XT414440860TS</t>
        </is>
      </c>
      <c r="B1886" t="n">
        <v>4.365</v>
      </c>
      <c r="C1886">
        <f>ROUNDUP(B1886,1)</f>
        <v/>
      </c>
    </row>
    <row r="1887">
      <c r="A1887" s="3" t="inlineStr">
        <is>
          <t>XT414442579TS</t>
        </is>
      </c>
      <c r="B1887" t="n">
        <v>5.544</v>
      </c>
      <c r="C1887">
        <f>ROUNDUP(B1887,1)</f>
        <v/>
      </c>
    </row>
    <row r="1888">
      <c r="A1888" s="3" t="inlineStr">
        <is>
          <t>XT414442843TS</t>
        </is>
      </c>
      <c r="B1888" t="n">
        <v>0.04</v>
      </c>
      <c r="C1888">
        <f>ROUNDUP(B1888,1)</f>
        <v/>
      </c>
    </row>
    <row r="1889">
      <c r="A1889" s="3" t="inlineStr">
        <is>
          <t>XT414443013TS</t>
        </is>
      </c>
      <c r="B1889" t="n">
        <v>0.17</v>
      </c>
      <c r="C1889">
        <f>ROUNDUP(B1889,1)</f>
        <v/>
      </c>
    </row>
    <row r="1890">
      <c r="A1890" s="3" t="inlineStr">
        <is>
          <t>XT414443061TS</t>
        </is>
      </c>
      <c r="B1890" t="n">
        <v>4.365</v>
      </c>
      <c r="C1890">
        <f>ROUNDUP(B1890,1)</f>
        <v/>
      </c>
    </row>
    <row r="1891">
      <c r="A1891" s="3" t="inlineStr">
        <is>
          <t>XT414443185TS</t>
        </is>
      </c>
      <c r="B1891" t="n">
        <v>4.532</v>
      </c>
      <c r="C1891">
        <f>ROUNDUP(B1891,1)</f>
        <v/>
      </c>
    </row>
    <row r="1892">
      <c r="A1892" s="3" t="inlineStr">
        <is>
          <t>XT414444654TS</t>
        </is>
      </c>
      <c r="B1892" t="n">
        <v>3.827</v>
      </c>
      <c r="C1892">
        <f>ROUNDUP(B1892,1)</f>
        <v/>
      </c>
    </row>
    <row r="1893">
      <c r="A1893" s="3" t="inlineStr">
        <is>
          <t>XT414444711TS</t>
        </is>
      </c>
      <c r="B1893" t="n">
        <v>9.662000000000001</v>
      </c>
      <c r="C1893">
        <f>ROUNDUP(B1893,1)</f>
        <v/>
      </c>
    </row>
    <row r="1894">
      <c r="A1894" s="3" t="inlineStr">
        <is>
          <t>XT414448801TS</t>
        </is>
      </c>
      <c r="B1894" t="n">
        <v>4.638</v>
      </c>
      <c r="C1894">
        <f>ROUNDUP(B1894,1)</f>
        <v/>
      </c>
    </row>
    <row r="1895">
      <c r="A1895" s="3" t="inlineStr">
        <is>
          <t>XT414449149TS</t>
        </is>
      </c>
      <c r="B1895" t="n">
        <v>4.365</v>
      </c>
      <c r="C1895">
        <f>ROUNDUP(B1895,1)</f>
        <v/>
      </c>
    </row>
    <row r="1896">
      <c r="A1896" s="3" t="inlineStr">
        <is>
          <t>XT414449988TS</t>
        </is>
      </c>
      <c r="B1896" t="n">
        <v>4.57</v>
      </c>
      <c r="C1896">
        <f>ROUNDUP(B1896,1)</f>
        <v/>
      </c>
    </row>
    <row r="1897">
      <c r="A1897" s="3" t="inlineStr">
        <is>
          <t>XT414450093TS</t>
        </is>
      </c>
      <c r="B1897" t="n">
        <v>7.834</v>
      </c>
      <c r="C1897">
        <f>ROUNDUP(B1897,1)</f>
        <v/>
      </c>
    </row>
    <row r="1898">
      <c r="A1898" s="3" t="inlineStr">
        <is>
          <t>XT414451690TS</t>
        </is>
      </c>
      <c r="B1898" t="n">
        <v>1.044</v>
      </c>
      <c r="C1898">
        <f>ROUNDUP(B1898,1)</f>
        <v/>
      </c>
    </row>
    <row r="1899">
      <c r="A1899" s="3" t="inlineStr">
        <is>
          <t>XT414451916TS</t>
        </is>
      </c>
      <c r="B1899" t="n">
        <v>0.9360000000000001</v>
      </c>
      <c r="C1899">
        <f>ROUNDUP(B1899,1)</f>
        <v/>
      </c>
    </row>
    <row r="1900">
      <c r="A1900" s="3" t="inlineStr">
        <is>
          <t>XT414457817TS</t>
        </is>
      </c>
      <c r="B1900" t="n">
        <v>4.532</v>
      </c>
      <c r="C1900">
        <f>ROUNDUP(B1900,1)</f>
        <v/>
      </c>
    </row>
    <row r="1901">
      <c r="A1901" s="3" t="inlineStr">
        <is>
          <t>XT414458874TS</t>
        </is>
      </c>
      <c r="B1901" t="n">
        <v>4.506</v>
      </c>
      <c r="C1901">
        <f>ROUNDUP(B1901,1)</f>
        <v/>
      </c>
    </row>
    <row r="1902">
      <c r="A1902" s="3" t="inlineStr">
        <is>
          <t>XT414459129TS</t>
        </is>
      </c>
      <c r="B1902" t="n">
        <v>4.506</v>
      </c>
      <c r="C1902">
        <f>ROUNDUP(B1902,1)</f>
        <v/>
      </c>
    </row>
    <row r="1903">
      <c r="A1903" s="3" t="inlineStr">
        <is>
          <t>XT414459424TS</t>
        </is>
      </c>
      <c r="B1903" t="n">
        <v>5.779</v>
      </c>
      <c r="C1903">
        <f>ROUNDUP(B1903,1)</f>
        <v/>
      </c>
    </row>
    <row r="1904">
      <c r="A1904" s="3" t="inlineStr">
        <is>
          <t>XT414460056TS</t>
        </is>
      </c>
      <c r="B1904" t="n">
        <v>0.544</v>
      </c>
      <c r="C1904">
        <f>ROUNDUP(B1904,1)</f>
        <v/>
      </c>
    </row>
    <row r="1905">
      <c r="A1905" s="3" t="inlineStr">
        <is>
          <t>XT414460317TS</t>
        </is>
      </c>
      <c r="B1905" t="n">
        <v>6.035</v>
      </c>
      <c r="C1905">
        <f>ROUNDUP(B1905,1)</f>
        <v/>
      </c>
    </row>
    <row r="1906">
      <c r="A1906" s="3" t="inlineStr">
        <is>
          <t>XT414461480TS</t>
        </is>
      </c>
      <c r="B1906" t="n">
        <v>0.21</v>
      </c>
      <c r="C1906">
        <f>ROUNDUP(B1906,1)</f>
        <v/>
      </c>
    </row>
    <row r="1907">
      <c r="A1907" s="3" t="inlineStr">
        <is>
          <t>XT414462193TS</t>
        </is>
      </c>
      <c r="B1907" t="n">
        <v>0.7</v>
      </c>
      <c r="C1907">
        <f>ROUNDUP(B1907,1)</f>
        <v/>
      </c>
    </row>
    <row r="1908">
      <c r="A1908" s="3" t="inlineStr">
        <is>
          <t>XT414462397TS</t>
        </is>
      </c>
      <c r="B1908" t="n">
        <v>0.532</v>
      </c>
      <c r="C1908">
        <f>ROUNDUP(B1908,1)</f>
        <v/>
      </c>
    </row>
    <row r="1909">
      <c r="A1909" s="3" t="inlineStr">
        <is>
          <t>XT414462525TS</t>
        </is>
      </c>
      <c r="B1909" t="n">
        <v>4.506</v>
      </c>
      <c r="C1909">
        <f>ROUNDUP(B1909,1)</f>
        <v/>
      </c>
    </row>
    <row r="1910">
      <c r="A1910" s="3" t="inlineStr">
        <is>
          <t>XT414463826TS</t>
        </is>
      </c>
      <c r="B1910" t="n">
        <v>0.14</v>
      </c>
      <c r="C1910">
        <f>ROUNDUP(B1910,1)</f>
        <v/>
      </c>
    </row>
    <row r="1911">
      <c r="A1911" s="3" t="inlineStr">
        <is>
          <t>XT414464375TS</t>
        </is>
      </c>
      <c r="B1911" t="n">
        <v>0.28</v>
      </c>
      <c r="C1911">
        <f>ROUNDUP(B1911,1)</f>
        <v/>
      </c>
    </row>
    <row r="1912">
      <c r="A1912" s="3" t="inlineStr">
        <is>
          <t>XT414468050TS</t>
        </is>
      </c>
      <c r="B1912" t="n">
        <v>4.403</v>
      </c>
      <c r="C1912">
        <f>ROUNDUP(B1912,1)</f>
        <v/>
      </c>
    </row>
    <row r="1913">
      <c r="A1913" s="3" t="inlineStr">
        <is>
          <t>XT414468488TS</t>
        </is>
      </c>
      <c r="B1913" t="n">
        <v>4.532</v>
      </c>
      <c r="C1913">
        <f>ROUNDUP(B1913,1)</f>
        <v/>
      </c>
    </row>
    <row r="1914">
      <c r="A1914" s="3" t="inlineStr">
        <is>
          <t>XT414469280TS</t>
        </is>
      </c>
      <c r="B1914" t="n">
        <v>6.552</v>
      </c>
      <c r="C1914">
        <f>ROUNDUP(B1914,1)</f>
        <v/>
      </c>
    </row>
    <row r="1915">
      <c r="A1915" s="3" t="inlineStr">
        <is>
          <t>XT414469965TS</t>
        </is>
      </c>
      <c r="B1915" t="n">
        <v>4.532</v>
      </c>
      <c r="C1915">
        <f>ROUNDUP(B1915,1)</f>
        <v/>
      </c>
    </row>
    <row r="1916">
      <c r="A1916" s="3" t="inlineStr">
        <is>
          <t>XT414472023TS</t>
        </is>
      </c>
      <c r="B1916" t="n">
        <v>5.904</v>
      </c>
      <c r="C1916">
        <f>ROUNDUP(B1916,1)</f>
        <v/>
      </c>
    </row>
    <row r="1917">
      <c r="A1917" s="3" t="inlineStr">
        <is>
          <t>XT414473465TS</t>
        </is>
      </c>
      <c r="B1917" t="n">
        <v>0.24</v>
      </c>
      <c r="C1917">
        <f>ROUNDUP(B1917,1)</f>
        <v/>
      </c>
    </row>
    <row r="1918">
      <c r="A1918" s="3" t="inlineStr">
        <is>
          <t>XT414474523TS</t>
        </is>
      </c>
      <c r="B1918" t="n">
        <v>7.04</v>
      </c>
      <c r="C1918">
        <f>ROUNDUP(B1918,1)</f>
        <v/>
      </c>
    </row>
    <row r="1919">
      <c r="A1919" s="3" t="inlineStr">
        <is>
          <t>XT414475841TS</t>
        </is>
      </c>
      <c r="B1919" t="n">
        <v>1.872</v>
      </c>
      <c r="C1919">
        <f>ROUNDUP(B1919,1)</f>
        <v/>
      </c>
    </row>
    <row r="1920">
      <c r="A1920" s="3" t="inlineStr">
        <is>
          <t>XT414476008TS</t>
        </is>
      </c>
      <c r="B1920" t="n">
        <v>4.506</v>
      </c>
      <c r="C1920">
        <f>ROUNDUP(B1920,1)</f>
        <v/>
      </c>
    </row>
    <row r="1921">
      <c r="A1921" s="3" t="inlineStr">
        <is>
          <t>XT414476691TS</t>
        </is>
      </c>
      <c r="B1921" t="n">
        <v>0.04</v>
      </c>
      <c r="C1921">
        <f>ROUNDUP(B1921,1)</f>
        <v/>
      </c>
    </row>
    <row r="1922">
      <c r="A1922" s="3" t="inlineStr">
        <is>
          <t>XT414477873TS</t>
        </is>
      </c>
      <c r="B1922" t="n">
        <v>0.22</v>
      </c>
      <c r="C1922">
        <f>ROUNDUP(B1922,1)</f>
        <v/>
      </c>
    </row>
    <row r="1923">
      <c r="A1923" s="3" t="inlineStr">
        <is>
          <t>XT414482737TS</t>
        </is>
      </c>
      <c r="B1923" t="n">
        <v>5.994</v>
      </c>
      <c r="C1923">
        <f>ROUNDUP(B1923,1)</f>
        <v/>
      </c>
    </row>
    <row r="1924">
      <c r="A1924" s="3" t="inlineStr">
        <is>
          <t>XT414483661TS</t>
        </is>
      </c>
      <c r="B1924" t="n">
        <v>0.676</v>
      </c>
      <c r="C1924">
        <f>ROUNDUP(B1924,1)</f>
        <v/>
      </c>
    </row>
    <row r="1925">
      <c r="A1925" s="3" t="inlineStr">
        <is>
          <t>XT414485177TS</t>
        </is>
      </c>
      <c r="B1925" t="n">
        <v>5.086</v>
      </c>
      <c r="C1925">
        <f>ROUNDUP(B1925,1)</f>
        <v/>
      </c>
    </row>
    <row r="1926">
      <c r="A1926" s="3" t="inlineStr">
        <is>
          <t>XT414485954TS</t>
        </is>
      </c>
      <c r="B1926" t="n">
        <v>0.483</v>
      </c>
      <c r="C1926">
        <f>ROUNDUP(B1926,1)</f>
        <v/>
      </c>
    </row>
    <row r="1927">
      <c r="A1927" s="3" t="inlineStr">
        <is>
          <t>XT414486623TS</t>
        </is>
      </c>
      <c r="B1927" t="n">
        <v>0.912</v>
      </c>
      <c r="C1927">
        <f>ROUNDUP(B1927,1)</f>
        <v/>
      </c>
    </row>
    <row r="1928">
      <c r="A1928" s="3" t="inlineStr">
        <is>
          <t>XT414486645TS</t>
        </is>
      </c>
      <c r="B1928" t="n">
        <v>1.176</v>
      </c>
      <c r="C1928">
        <f>ROUNDUP(B1928,1)</f>
        <v/>
      </c>
    </row>
    <row r="1929">
      <c r="A1929" s="3" t="inlineStr">
        <is>
          <t>XT414487650TS</t>
        </is>
      </c>
      <c r="B1929" t="n">
        <v>1.591</v>
      </c>
      <c r="C1929">
        <f>ROUNDUP(B1929,1)</f>
        <v/>
      </c>
    </row>
    <row r="1930">
      <c r="A1930" s="3" t="inlineStr">
        <is>
          <t>XT414488329TS</t>
        </is>
      </c>
      <c r="B1930" t="n">
        <v>4.532</v>
      </c>
      <c r="C1930">
        <f>ROUNDUP(B1930,1)</f>
        <v/>
      </c>
    </row>
    <row r="1931">
      <c r="A1931" s="3" t="inlineStr">
        <is>
          <t>XT414490061TS</t>
        </is>
      </c>
      <c r="B1931" t="n">
        <v>0.1</v>
      </c>
      <c r="C1931">
        <f>ROUNDUP(B1931,1)</f>
        <v/>
      </c>
    </row>
    <row r="1932">
      <c r="A1932" s="3" t="inlineStr">
        <is>
          <t>XT414490282TS</t>
        </is>
      </c>
      <c r="B1932" t="n">
        <v>6.256</v>
      </c>
      <c r="C1932">
        <f>ROUNDUP(B1932,1)</f>
        <v/>
      </c>
    </row>
    <row r="1933">
      <c r="A1933" s="3" t="inlineStr">
        <is>
          <t>XT414490702TS</t>
        </is>
      </c>
      <c r="B1933" t="n">
        <v>0.23</v>
      </c>
      <c r="C1933">
        <f>ROUNDUP(B1933,1)</f>
        <v/>
      </c>
    </row>
    <row r="1934">
      <c r="A1934" s="3" t="inlineStr">
        <is>
          <t>XT414492028TS</t>
        </is>
      </c>
      <c r="B1934" t="n">
        <v>0.18</v>
      </c>
      <c r="C1934">
        <f>ROUNDUP(B1934,1)</f>
        <v/>
      </c>
    </row>
    <row r="1935">
      <c r="A1935" s="3" t="inlineStr">
        <is>
          <t>XT414493108TS</t>
        </is>
      </c>
      <c r="B1935" t="n">
        <v>0.21</v>
      </c>
      <c r="C1935">
        <f>ROUNDUP(B1935,1)</f>
        <v/>
      </c>
    </row>
    <row r="1936">
      <c r="A1936" s="3" t="inlineStr">
        <is>
          <t>XT414493730TS</t>
        </is>
      </c>
      <c r="B1936" t="n">
        <v>6.261</v>
      </c>
      <c r="C1936">
        <f>ROUNDUP(B1936,1)</f>
        <v/>
      </c>
    </row>
    <row r="1937">
      <c r="A1937" s="3" t="inlineStr">
        <is>
          <t>XT414494806TS</t>
        </is>
      </c>
      <c r="B1937" t="n">
        <v>1.122</v>
      </c>
      <c r="C1937">
        <f>ROUNDUP(B1937,1)</f>
        <v/>
      </c>
    </row>
    <row r="1938">
      <c r="A1938" s="3" t="inlineStr">
        <is>
          <t>XT414496740TS</t>
        </is>
      </c>
      <c r="B1938" t="n">
        <v>4.532</v>
      </c>
      <c r="C1938">
        <f>ROUNDUP(B1938,1)</f>
        <v/>
      </c>
    </row>
    <row r="1939">
      <c r="A1939" s="3" t="inlineStr">
        <is>
          <t>XT414498445TS</t>
        </is>
      </c>
      <c r="B1939" t="n">
        <v>0.825</v>
      </c>
      <c r="C1939">
        <f>ROUNDUP(B1939,1)</f>
        <v/>
      </c>
    </row>
    <row r="1940">
      <c r="A1940" s="3" t="inlineStr">
        <is>
          <t>XT414498975TS</t>
        </is>
      </c>
      <c r="B1940" t="n">
        <v>0.04</v>
      </c>
      <c r="C1940">
        <f>ROUNDUP(B1940,1)</f>
        <v/>
      </c>
    </row>
    <row r="1941">
      <c r="A1941" s="3" t="inlineStr">
        <is>
          <t>XT414502198TS</t>
        </is>
      </c>
      <c r="B1941" t="n">
        <v>4.638</v>
      </c>
      <c r="C1941">
        <f>ROUNDUP(B1941,1)</f>
        <v/>
      </c>
    </row>
    <row r="1942">
      <c r="A1942" s="3" t="inlineStr">
        <is>
          <t>XT414503162TS</t>
        </is>
      </c>
      <c r="B1942" t="n">
        <v>4.678</v>
      </c>
      <c r="C1942">
        <f>ROUNDUP(B1942,1)</f>
        <v/>
      </c>
    </row>
    <row r="1943">
      <c r="A1943" s="3" t="inlineStr">
        <is>
          <t>XT414503692TS</t>
        </is>
      </c>
      <c r="B1943" t="n">
        <v>4.678</v>
      </c>
      <c r="C1943">
        <f>ROUNDUP(B1943,1)</f>
        <v/>
      </c>
    </row>
    <row r="1944">
      <c r="A1944" s="3" t="inlineStr">
        <is>
          <t>XT414504021TS</t>
        </is>
      </c>
      <c r="B1944" t="n">
        <v>0.2</v>
      </c>
      <c r="C1944">
        <f>ROUNDUP(B1944,1)</f>
        <v/>
      </c>
    </row>
    <row r="1945">
      <c r="A1945" s="3" t="inlineStr">
        <is>
          <t>XT414504123TS</t>
        </is>
      </c>
      <c r="B1945" t="n">
        <v>0.702</v>
      </c>
      <c r="C1945">
        <f>ROUNDUP(B1945,1)</f>
        <v/>
      </c>
    </row>
    <row r="1946">
      <c r="A1946" s="3" t="inlineStr">
        <is>
          <t>XT414504605TS</t>
        </is>
      </c>
      <c r="B1946" t="n">
        <v>0.21</v>
      </c>
      <c r="C1946">
        <f>ROUNDUP(B1946,1)</f>
        <v/>
      </c>
    </row>
    <row r="1947">
      <c r="A1947" s="3" t="inlineStr">
        <is>
          <t>XT414504905TS</t>
        </is>
      </c>
      <c r="B1947" t="n">
        <v>0.4</v>
      </c>
      <c r="C1947">
        <f>ROUNDUP(B1947,1)</f>
        <v/>
      </c>
    </row>
    <row r="1948">
      <c r="A1948" s="3" t="inlineStr">
        <is>
          <t>XT414506075TS</t>
        </is>
      </c>
      <c r="B1948" t="n">
        <v>4.532</v>
      </c>
      <c r="C1948">
        <f>ROUNDUP(B1948,1)</f>
        <v/>
      </c>
    </row>
    <row r="1949">
      <c r="A1949" s="3" t="inlineStr">
        <is>
          <t>XT414506606TS</t>
        </is>
      </c>
      <c r="B1949" t="n">
        <v>0.672</v>
      </c>
      <c r="C1949">
        <f>ROUNDUP(B1949,1)</f>
        <v/>
      </c>
    </row>
    <row r="1950">
      <c r="A1950" s="3" t="inlineStr">
        <is>
          <t>XT414507544TS</t>
        </is>
      </c>
      <c r="B1950" t="n">
        <v>4.954</v>
      </c>
      <c r="C1950">
        <f>ROUNDUP(B1950,1)</f>
        <v/>
      </c>
    </row>
    <row r="1951">
      <c r="A1951" s="3" t="inlineStr">
        <is>
          <t>XT414510455TS</t>
        </is>
      </c>
      <c r="B1951" t="n">
        <v>0.91</v>
      </c>
      <c r="C1951">
        <f>ROUNDUP(B1951,1)</f>
        <v/>
      </c>
    </row>
    <row r="1952">
      <c r="A1952" s="3" t="inlineStr">
        <is>
          <t>XT414510985TS</t>
        </is>
      </c>
      <c r="B1952" t="n">
        <v>6.12</v>
      </c>
      <c r="C1952">
        <f>ROUNDUP(B1952,1)</f>
        <v/>
      </c>
    </row>
    <row r="1953">
      <c r="A1953" s="3" t="inlineStr">
        <is>
          <t>XT414511186TS</t>
        </is>
      </c>
      <c r="B1953" t="n">
        <v>0.35</v>
      </c>
      <c r="C1953">
        <f>ROUNDUP(B1953,1)</f>
        <v/>
      </c>
    </row>
    <row r="1954">
      <c r="A1954" s="3" t="inlineStr">
        <is>
          <t>XT414512558TS</t>
        </is>
      </c>
      <c r="B1954" t="n">
        <v>7.37</v>
      </c>
      <c r="C1954">
        <f>ROUNDUP(B1954,1)</f>
        <v/>
      </c>
    </row>
    <row r="1955">
      <c r="A1955" s="3" t="inlineStr">
        <is>
          <t>XT414516095TS</t>
        </is>
      </c>
      <c r="B1955" t="n">
        <v>4.794</v>
      </c>
      <c r="C1955">
        <f>ROUNDUP(B1955,1)</f>
        <v/>
      </c>
    </row>
    <row r="1956">
      <c r="A1956" s="3" t="inlineStr">
        <is>
          <t>XT414517507TS</t>
        </is>
      </c>
      <c r="B1956" t="n">
        <v>1.382</v>
      </c>
      <c r="C1956">
        <f>ROUNDUP(B1956,1)</f>
        <v/>
      </c>
    </row>
    <row r="1957">
      <c r="A1957" s="3" t="inlineStr">
        <is>
          <t>XT414523388TS</t>
        </is>
      </c>
      <c r="B1957" t="n">
        <v>4.638</v>
      </c>
      <c r="C1957">
        <f>ROUNDUP(B1957,1)</f>
        <v/>
      </c>
    </row>
    <row r="1958">
      <c r="A1958" s="3" t="inlineStr">
        <is>
          <t>XT414525477TS</t>
        </is>
      </c>
      <c r="B1958" t="n">
        <v>4.403</v>
      </c>
      <c r="C1958">
        <f>ROUNDUP(B1958,1)</f>
        <v/>
      </c>
    </row>
    <row r="1959">
      <c r="A1959" s="3" t="inlineStr">
        <is>
          <t>XT414526945TS</t>
        </is>
      </c>
      <c r="B1959" t="n">
        <v>0.51</v>
      </c>
      <c r="C1959">
        <f>ROUNDUP(B1959,1)</f>
        <v/>
      </c>
    </row>
    <row r="1960">
      <c r="A1960" s="3" t="inlineStr">
        <is>
          <t>XT414527787TS</t>
        </is>
      </c>
      <c r="B1960" t="n">
        <v>5.264</v>
      </c>
      <c r="C1960">
        <f>ROUNDUP(B1960,1)</f>
        <v/>
      </c>
    </row>
    <row r="1961">
      <c r="A1961" s="3" t="inlineStr">
        <is>
          <t>XT414527875TS</t>
        </is>
      </c>
      <c r="B1961" t="n">
        <v>0.951</v>
      </c>
      <c r="C1961">
        <f>ROUNDUP(B1961,1)</f>
        <v/>
      </c>
    </row>
    <row r="1962">
      <c r="A1962" s="3" t="inlineStr">
        <is>
          <t>XT414527985TS</t>
        </is>
      </c>
      <c r="B1962" t="n">
        <v>0.1</v>
      </c>
      <c r="C1962">
        <f>ROUNDUP(B1962,1)</f>
        <v/>
      </c>
    </row>
    <row r="1963">
      <c r="A1963" s="3" t="inlineStr">
        <is>
          <t>XT414529403TS</t>
        </is>
      </c>
      <c r="B1963" t="n">
        <v>0.986</v>
      </c>
      <c r="C1963">
        <f>ROUNDUP(B1963,1)</f>
        <v/>
      </c>
    </row>
    <row r="1964">
      <c r="A1964" s="3" t="inlineStr">
        <is>
          <t>XT414531720TS</t>
        </is>
      </c>
      <c r="B1964" t="n">
        <v>0.05</v>
      </c>
      <c r="C1964">
        <f>ROUNDUP(B1964,1)</f>
        <v/>
      </c>
    </row>
    <row r="1965">
      <c r="A1965" s="3" t="inlineStr">
        <is>
          <t>XT414535942TS</t>
        </is>
      </c>
      <c r="B1965" t="n">
        <v>7.066</v>
      </c>
      <c r="C1965">
        <f>ROUNDUP(B1965,1)</f>
        <v/>
      </c>
    </row>
    <row r="1966">
      <c r="A1966" s="3" t="inlineStr">
        <is>
          <t>XT414537064TS</t>
        </is>
      </c>
      <c r="B1966" t="n">
        <v>4.787</v>
      </c>
      <c r="C1966">
        <f>ROUNDUP(B1966,1)</f>
        <v/>
      </c>
    </row>
    <row r="1967">
      <c r="A1967" s="3" t="inlineStr">
        <is>
          <t>XT414537577TS</t>
        </is>
      </c>
      <c r="B1967" t="n">
        <v>0.62</v>
      </c>
      <c r="C1967">
        <f>ROUNDUP(B1967,1)</f>
        <v/>
      </c>
    </row>
    <row r="1968">
      <c r="A1968" s="3" t="inlineStr">
        <is>
          <t>XT414538507TS</t>
        </is>
      </c>
      <c r="B1968" t="n">
        <v>4.532</v>
      </c>
      <c r="C1968">
        <f>ROUNDUP(B1968,1)</f>
        <v/>
      </c>
    </row>
    <row r="1969">
      <c r="A1969" s="3" t="inlineStr">
        <is>
          <t>XT414539799TS</t>
        </is>
      </c>
      <c r="B1969" t="n">
        <v>0.22</v>
      </c>
      <c r="C1969">
        <f>ROUNDUP(B1969,1)</f>
        <v/>
      </c>
    </row>
    <row r="1970">
      <c r="A1970" s="3" t="inlineStr">
        <is>
          <t>XT414545370TS</t>
        </is>
      </c>
      <c r="B1970" t="n">
        <v>0.34</v>
      </c>
      <c r="C1970">
        <f>ROUNDUP(B1970,1)</f>
        <v/>
      </c>
    </row>
    <row r="1971">
      <c r="A1971" s="3" t="inlineStr">
        <is>
          <t>XT414553331TS</t>
        </is>
      </c>
      <c r="B1971" t="n">
        <v>0.21</v>
      </c>
      <c r="C1971">
        <f>ROUNDUP(B1971,1)</f>
        <v/>
      </c>
    </row>
    <row r="1972">
      <c r="A1972" s="3" t="inlineStr">
        <is>
          <t>XT414554014TS</t>
        </is>
      </c>
      <c r="B1972" t="n">
        <v>5.773</v>
      </c>
      <c r="C1972">
        <f>ROUNDUP(B1972,1)</f>
        <v/>
      </c>
    </row>
    <row r="1973">
      <c r="A1973" s="3" t="inlineStr">
        <is>
          <t>XT414556338TS</t>
        </is>
      </c>
      <c r="B1973" t="n">
        <v>0.622</v>
      </c>
      <c r="C1973">
        <f>ROUNDUP(B1973,1)</f>
        <v/>
      </c>
    </row>
    <row r="1974">
      <c r="A1974" s="3" t="inlineStr">
        <is>
          <t>XT414556995TS</t>
        </is>
      </c>
      <c r="B1974" t="n">
        <v>0.2</v>
      </c>
      <c r="C1974">
        <f>ROUNDUP(B1974,1)</f>
        <v/>
      </c>
    </row>
    <row r="1975">
      <c r="A1975" s="3" t="inlineStr">
        <is>
          <t>XT414557276TS</t>
        </is>
      </c>
      <c r="B1975" t="n">
        <v>6.048</v>
      </c>
      <c r="C1975">
        <f>ROUNDUP(B1975,1)</f>
        <v/>
      </c>
    </row>
    <row r="1976">
      <c r="A1976" s="3" t="inlineStr">
        <is>
          <t>XT414558815TS</t>
        </is>
      </c>
      <c r="B1976" t="n">
        <v>4.403</v>
      </c>
      <c r="C1976">
        <f>ROUNDUP(B1976,1)</f>
        <v/>
      </c>
    </row>
    <row r="1977">
      <c r="A1977" s="3" t="inlineStr">
        <is>
          <t>XT414559609TS</t>
        </is>
      </c>
      <c r="B1977" t="n">
        <v>1.485</v>
      </c>
      <c r="C1977">
        <f>ROUNDUP(B1977,1)</f>
        <v/>
      </c>
    </row>
    <row r="1978">
      <c r="A1978" s="3" t="inlineStr">
        <is>
          <t>XT414563121TS</t>
        </is>
      </c>
      <c r="B1978" t="n">
        <v>1.306</v>
      </c>
      <c r="C1978">
        <f>ROUNDUP(B1978,1)</f>
        <v/>
      </c>
    </row>
    <row r="1979">
      <c r="A1979" s="3" t="inlineStr">
        <is>
          <t>XT414564144TS</t>
        </is>
      </c>
      <c r="B1979" t="n">
        <v>4.427</v>
      </c>
      <c r="C1979">
        <f>ROUNDUP(B1979,1)</f>
        <v/>
      </c>
    </row>
    <row r="1980">
      <c r="A1980" s="3" t="inlineStr">
        <is>
          <t>XT414565564TS</t>
        </is>
      </c>
      <c r="B1980" t="n">
        <v>4.365</v>
      </c>
      <c r="C1980">
        <f>ROUNDUP(B1980,1)</f>
        <v/>
      </c>
    </row>
    <row r="1981">
      <c r="A1981" s="3" t="inlineStr">
        <is>
          <t>XT414566043TS</t>
        </is>
      </c>
      <c r="B1981" t="n">
        <v>0.8100000000000001</v>
      </c>
      <c r="C1981">
        <f>ROUNDUP(B1981,1)</f>
        <v/>
      </c>
    </row>
    <row r="1982">
      <c r="A1982" s="3" t="inlineStr">
        <is>
          <t>XT414566065TS</t>
        </is>
      </c>
      <c r="B1982" t="n">
        <v>4.532</v>
      </c>
      <c r="C1982">
        <f>ROUNDUP(B1982,1)</f>
        <v/>
      </c>
    </row>
    <row r="1983">
      <c r="A1983" s="3" t="inlineStr">
        <is>
          <t>XT414566715TS</t>
        </is>
      </c>
      <c r="B1983" t="n">
        <v>4.166</v>
      </c>
      <c r="C1983">
        <f>ROUNDUP(B1983,1)</f>
        <v/>
      </c>
    </row>
    <row r="1984">
      <c r="A1984" s="3" t="inlineStr">
        <is>
          <t>XT414566834TS</t>
        </is>
      </c>
      <c r="B1984" t="n">
        <v>0.576</v>
      </c>
      <c r="C1984">
        <f>ROUNDUP(B1984,1)</f>
        <v/>
      </c>
    </row>
    <row r="1985">
      <c r="A1985" s="3" t="inlineStr">
        <is>
          <t>XT414567843TS</t>
        </is>
      </c>
      <c r="B1985" t="n">
        <v>0.874</v>
      </c>
      <c r="C1985">
        <f>ROUNDUP(B1985,1)</f>
        <v/>
      </c>
    </row>
    <row r="1986">
      <c r="A1986" s="3" t="inlineStr">
        <is>
          <t>XT414567857TS</t>
        </is>
      </c>
      <c r="B1986" t="n">
        <v>0.17</v>
      </c>
      <c r="C1986">
        <f>ROUNDUP(B1986,1)</f>
        <v/>
      </c>
    </row>
    <row r="1987">
      <c r="A1987" s="3" t="inlineStr">
        <is>
          <t>XT414568747TS</t>
        </is>
      </c>
      <c r="B1987" t="n">
        <v>0.57</v>
      </c>
      <c r="C1987">
        <f>ROUNDUP(B1987,1)</f>
        <v/>
      </c>
    </row>
    <row r="1988">
      <c r="A1988" s="3" t="inlineStr">
        <is>
          <t>XT414569504TS</t>
        </is>
      </c>
      <c r="B1988" t="n">
        <v>4.266</v>
      </c>
      <c r="C1988">
        <f>ROUNDUP(B1988,1)</f>
        <v/>
      </c>
    </row>
    <row r="1989">
      <c r="A1989" s="3" t="inlineStr">
        <is>
          <t>XT414569725TS</t>
        </is>
      </c>
      <c r="B1989" t="n">
        <v>4.678</v>
      </c>
      <c r="C1989">
        <f>ROUNDUP(B1989,1)</f>
        <v/>
      </c>
    </row>
    <row r="1990">
      <c r="A1990" s="3" t="inlineStr">
        <is>
          <t>XT414569742TS</t>
        </is>
      </c>
      <c r="B1990" t="n">
        <v>0.18</v>
      </c>
      <c r="C1990">
        <f>ROUNDUP(B1990,1)</f>
        <v/>
      </c>
    </row>
    <row r="1991">
      <c r="A1991" s="3" t="inlineStr">
        <is>
          <t>XT414569892TS</t>
        </is>
      </c>
      <c r="B1991" t="n">
        <v>1.21</v>
      </c>
      <c r="C1991">
        <f>ROUNDUP(B1991,1)</f>
        <v/>
      </c>
    </row>
    <row r="1992">
      <c r="A1992" s="3" t="inlineStr">
        <is>
          <t>XT414572361TS</t>
        </is>
      </c>
      <c r="B1992" t="n">
        <v>5.114</v>
      </c>
      <c r="C1992">
        <f>ROUNDUP(B1992,1)</f>
        <v/>
      </c>
    </row>
    <row r="1993">
      <c r="A1993" s="3" t="inlineStr">
        <is>
          <t>XT414572534TS</t>
        </is>
      </c>
      <c r="B1993" t="n">
        <v>5.848</v>
      </c>
      <c r="C1993">
        <f>ROUNDUP(B1993,1)</f>
        <v/>
      </c>
    </row>
    <row r="1994">
      <c r="A1994" s="3" t="inlineStr">
        <is>
          <t>XT414573866TS</t>
        </is>
      </c>
      <c r="B1994" t="n">
        <v>0.13</v>
      </c>
      <c r="C1994">
        <f>ROUNDUP(B1994,1)</f>
        <v/>
      </c>
    </row>
    <row r="1995">
      <c r="A1995" s="3" t="inlineStr">
        <is>
          <t>XT414575592TS</t>
        </is>
      </c>
      <c r="B1995" t="n">
        <v>0.4</v>
      </c>
      <c r="C1995">
        <f>ROUNDUP(B1995,1)</f>
        <v/>
      </c>
    </row>
    <row r="1996">
      <c r="A1996" s="3" t="inlineStr">
        <is>
          <t>XT414577939TS</t>
        </is>
      </c>
      <c r="B1996" t="n">
        <v>0.24</v>
      </c>
      <c r="C1996">
        <f>ROUNDUP(B1996,1)</f>
        <v/>
      </c>
    </row>
    <row r="1997">
      <c r="A1997" s="3" t="inlineStr">
        <is>
          <t>XT414578276TS</t>
        </is>
      </c>
      <c r="B1997" t="n">
        <v>1.67</v>
      </c>
      <c r="C1997">
        <f>ROUNDUP(B1997,1)</f>
        <v/>
      </c>
    </row>
    <row r="1998">
      <c r="A1998" s="3" t="inlineStr">
        <is>
          <t>XT414582845TS</t>
        </is>
      </c>
      <c r="B1998" t="n">
        <v>0.4</v>
      </c>
      <c r="C1998">
        <f>ROUNDUP(B1998,1)</f>
        <v/>
      </c>
    </row>
    <row r="1999">
      <c r="A1999" s="3" t="inlineStr">
        <is>
          <t>XT414583191TS</t>
        </is>
      </c>
      <c r="B1999" t="n">
        <v>1.05</v>
      </c>
      <c r="C1999">
        <f>ROUNDUP(B1999,1)</f>
        <v/>
      </c>
    </row>
    <row r="2000">
      <c r="A2000" s="3" t="inlineStr">
        <is>
          <t>XT414583506TS</t>
        </is>
      </c>
      <c r="B2000" t="n">
        <v>0.08</v>
      </c>
      <c r="C2000">
        <f>ROUNDUP(B2000,1)</f>
        <v/>
      </c>
    </row>
    <row r="2001">
      <c r="A2001" s="3" t="inlineStr">
        <is>
          <t>XT414583656TS</t>
        </is>
      </c>
      <c r="B2001" t="n">
        <v>0.29</v>
      </c>
      <c r="C2001">
        <f>ROUNDUP(B2001,1)</f>
        <v/>
      </c>
    </row>
    <row r="2002">
      <c r="A2002" s="3" t="inlineStr">
        <is>
          <t>XT414584665TS</t>
        </is>
      </c>
      <c r="B2002" t="n">
        <v>0.21</v>
      </c>
      <c r="C2002">
        <f>ROUNDUP(B2002,1)</f>
        <v/>
      </c>
    </row>
    <row r="2003">
      <c r="A2003" s="3" t="inlineStr">
        <is>
          <t>XT414586811TS</t>
        </is>
      </c>
      <c r="B2003" t="n">
        <v>4.532</v>
      </c>
      <c r="C2003">
        <f>ROUNDUP(B2003,1)</f>
        <v/>
      </c>
    </row>
    <row r="2004">
      <c r="A2004" s="3" t="inlineStr">
        <is>
          <t>XT414587715TS</t>
        </is>
      </c>
      <c r="B2004" t="n">
        <v>0.17</v>
      </c>
      <c r="C2004">
        <f>ROUNDUP(B2004,1)</f>
        <v/>
      </c>
    </row>
    <row r="2005">
      <c r="A2005" s="3" t="inlineStr">
        <is>
          <t>XT414589398TS</t>
        </is>
      </c>
      <c r="B2005" t="n">
        <v>0.07000000000000001</v>
      </c>
      <c r="C2005">
        <f>ROUNDUP(B2005,1)</f>
        <v/>
      </c>
    </row>
    <row r="2006">
      <c r="A2006" s="3" t="inlineStr">
        <is>
          <t>XT414590705TS</t>
        </is>
      </c>
      <c r="B2006" t="n">
        <v>5.658</v>
      </c>
      <c r="C2006">
        <f>ROUNDUP(B2006,1)</f>
        <v/>
      </c>
    </row>
    <row r="2007">
      <c r="A2007" s="3" t="inlineStr">
        <is>
          <t>XT414593004TS</t>
        </is>
      </c>
      <c r="B2007" t="n">
        <v>0.1</v>
      </c>
      <c r="C2007">
        <f>ROUNDUP(B2007,1)</f>
        <v/>
      </c>
    </row>
    <row r="2008">
      <c r="A2008" s="3" t="inlineStr">
        <is>
          <t>XT414594676TS</t>
        </is>
      </c>
      <c r="B2008" t="n">
        <v>0.19</v>
      </c>
      <c r="C2008">
        <f>ROUNDUP(B2008,1)</f>
        <v/>
      </c>
    </row>
    <row r="2009">
      <c r="A2009" s="3" t="inlineStr">
        <is>
          <t>XT414596717TS</t>
        </is>
      </c>
      <c r="B2009" t="n">
        <v>0.22</v>
      </c>
      <c r="C2009">
        <f>ROUNDUP(B2009,1)</f>
        <v/>
      </c>
    </row>
    <row r="2010">
      <c r="A2010" s="3" t="inlineStr">
        <is>
          <t>XT414600836TS</t>
        </is>
      </c>
      <c r="B2010" t="n">
        <v>4.678</v>
      </c>
      <c r="C2010">
        <f>ROUNDUP(B2010,1)</f>
        <v/>
      </c>
    </row>
    <row r="2011">
      <c r="A2011" s="3" t="inlineStr">
        <is>
          <t>XT414600867TS</t>
        </is>
      </c>
      <c r="B2011" t="n">
        <v>0.09</v>
      </c>
      <c r="C2011">
        <f>ROUNDUP(B2011,1)</f>
        <v/>
      </c>
    </row>
    <row r="2012">
      <c r="A2012" s="3" t="inlineStr">
        <is>
          <t>XT414601160TS</t>
        </is>
      </c>
      <c r="B2012" t="n">
        <v>0.5</v>
      </c>
      <c r="C2012">
        <f>ROUNDUP(B2012,1)</f>
        <v/>
      </c>
    </row>
    <row r="2013">
      <c r="A2013" s="3" t="inlineStr">
        <is>
          <t>XT414601553TS</t>
        </is>
      </c>
      <c r="B2013" t="n">
        <v>4.365</v>
      </c>
      <c r="C2013">
        <f>ROUNDUP(B2013,1)</f>
        <v/>
      </c>
    </row>
    <row r="2014">
      <c r="A2014" s="3" t="inlineStr">
        <is>
          <t>XT414602179TS</t>
        </is>
      </c>
      <c r="B2014" t="n">
        <v>0.67</v>
      </c>
      <c r="C2014">
        <f>ROUNDUP(B2014,1)</f>
        <v/>
      </c>
    </row>
    <row r="2015">
      <c r="A2015" s="3" t="inlineStr">
        <is>
          <t>XT414603948TS</t>
        </is>
      </c>
      <c r="B2015" t="n">
        <v>4.532</v>
      </c>
      <c r="C2015">
        <f>ROUNDUP(B2015,1)</f>
        <v/>
      </c>
    </row>
    <row r="2016">
      <c r="A2016" s="3" t="inlineStr">
        <is>
          <t>XT414603996TS</t>
        </is>
      </c>
      <c r="B2016" t="n">
        <v>4.532</v>
      </c>
      <c r="C2016">
        <f>ROUNDUP(B2016,1)</f>
        <v/>
      </c>
    </row>
    <row r="2017">
      <c r="A2017" s="3" t="inlineStr">
        <is>
          <t>XT414606462TS</t>
        </is>
      </c>
      <c r="B2017" t="n">
        <v>0.21</v>
      </c>
      <c r="C2017">
        <f>ROUNDUP(B2017,1)</f>
        <v/>
      </c>
    </row>
    <row r="2018">
      <c r="A2018" s="3" t="inlineStr">
        <is>
          <t>XT414606935TS</t>
        </is>
      </c>
      <c r="B2018" t="n">
        <v>1.79</v>
      </c>
      <c r="C2018">
        <f>ROUNDUP(B2018,1)</f>
        <v/>
      </c>
    </row>
    <row r="2019">
      <c r="A2019" s="3" t="inlineStr">
        <is>
          <t>XT414606961TS</t>
        </is>
      </c>
      <c r="B2019" t="n">
        <v>4.678</v>
      </c>
      <c r="C2019">
        <f>ROUNDUP(B2019,1)</f>
        <v/>
      </c>
    </row>
    <row r="2020">
      <c r="A2020" s="3" t="inlineStr">
        <is>
          <t>XT414609424TS</t>
        </is>
      </c>
      <c r="B2020" t="n">
        <v>0.28</v>
      </c>
      <c r="C2020">
        <f>ROUNDUP(B2020,1)</f>
        <v/>
      </c>
    </row>
    <row r="2021">
      <c r="A2021" s="3" t="inlineStr">
        <is>
          <t>XT414611723TS</t>
        </is>
      </c>
      <c r="B2021" t="n">
        <v>0.35</v>
      </c>
      <c r="C2021">
        <f>ROUNDUP(B2021,1)</f>
        <v/>
      </c>
    </row>
    <row r="2022">
      <c r="A2022" s="3" t="inlineStr">
        <is>
          <t>XT414615963TS</t>
        </is>
      </c>
      <c r="B2022" t="n">
        <v>0.22</v>
      </c>
      <c r="C2022">
        <f>ROUNDUP(B2022,1)</f>
        <v/>
      </c>
    </row>
    <row r="2023">
      <c r="A2023" s="3" t="inlineStr">
        <is>
          <t>XT414616938TS</t>
        </is>
      </c>
      <c r="B2023" t="n">
        <v>0.05</v>
      </c>
      <c r="C2023">
        <f>ROUNDUP(B2023,1)</f>
        <v/>
      </c>
    </row>
    <row r="2024">
      <c r="A2024" s="3" t="inlineStr">
        <is>
          <t>XT414617195TS</t>
        </is>
      </c>
      <c r="B2024" t="n">
        <v>1.775</v>
      </c>
      <c r="C2024">
        <f>ROUNDUP(B2024,1)</f>
        <v/>
      </c>
    </row>
    <row r="2025">
      <c r="A2025" s="3" t="inlineStr">
        <is>
          <t>XT414619497TS</t>
        </is>
      </c>
      <c r="B2025" t="n">
        <v>0.04</v>
      </c>
      <c r="C2025">
        <f>ROUNDUP(B2025,1)</f>
        <v/>
      </c>
    </row>
    <row r="2026">
      <c r="A2026" s="3" t="inlineStr">
        <is>
          <t>XT414620124TS</t>
        </is>
      </c>
      <c r="B2026" t="n">
        <v>0.14</v>
      </c>
      <c r="C2026">
        <f>ROUNDUP(B2026,1)</f>
        <v/>
      </c>
    </row>
    <row r="2027">
      <c r="A2027" s="3" t="inlineStr">
        <is>
          <t>XT414620402TS</t>
        </is>
      </c>
      <c r="B2027" t="n">
        <v>0.1</v>
      </c>
      <c r="C2027">
        <f>ROUNDUP(B2027,1)</f>
        <v/>
      </c>
    </row>
    <row r="2028">
      <c r="A2028" s="3" t="inlineStr">
        <is>
          <t>XT414620875TS</t>
        </is>
      </c>
      <c r="B2028" t="n">
        <v>4.532</v>
      </c>
      <c r="C2028">
        <f>ROUNDUP(B2028,1)</f>
        <v/>
      </c>
    </row>
    <row r="2029">
      <c r="A2029" s="3" t="inlineStr">
        <is>
          <t>XT414622244TS</t>
        </is>
      </c>
      <c r="B2029" t="n">
        <v>0.14</v>
      </c>
      <c r="C2029">
        <f>ROUNDUP(B2029,1)</f>
        <v/>
      </c>
    </row>
    <row r="2030">
      <c r="A2030" s="3" t="inlineStr">
        <is>
          <t>XT414622301TS</t>
        </is>
      </c>
      <c r="B2030" t="n">
        <v>0.03</v>
      </c>
      <c r="C2030">
        <f>ROUNDUP(B2030,1)</f>
        <v/>
      </c>
    </row>
    <row r="2031">
      <c r="A2031" s="3" t="inlineStr">
        <is>
          <t>XT414622536TS</t>
        </is>
      </c>
      <c r="B2031" t="n">
        <v>0.21</v>
      </c>
      <c r="C2031">
        <f>ROUNDUP(B2031,1)</f>
        <v/>
      </c>
    </row>
    <row r="2032">
      <c r="A2032" s="3" t="inlineStr">
        <is>
          <t>XT414623117TS</t>
        </is>
      </c>
      <c r="B2032" t="n">
        <v>3.72</v>
      </c>
      <c r="C2032">
        <f>ROUNDUP(B2032,1)</f>
        <v/>
      </c>
    </row>
    <row r="2033">
      <c r="A2033" s="3" t="inlineStr">
        <is>
          <t>XT414623474TS</t>
        </is>
      </c>
      <c r="B2033" t="n">
        <v>0.13</v>
      </c>
      <c r="C2033">
        <f>ROUNDUP(B2033,1)</f>
        <v/>
      </c>
    </row>
    <row r="2034">
      <c r="A2034" s="3" t="inlineStr">
        <is>
          <t>XT414623810TS</t>
        </is>
      </c>
      <c r="B2034" t="n">
        <v>0.32</v>
      </c>
      <c r="C2034">
        <f>ROUNDUP(B2034,1)</f>
        <v/>
      </c>
    </row>
    <row r="2035">
      <c r="A2035" s="3" t="inlineStr">
        <is>
          <t>XT414624041TS</t>
        </is>
      </c>
      <c r="B2035" t="n">
        <v>0.73</v>
      </c>
      <c r="C2035">
        <f>ROUNDUP(B2035,1)</f>
        <v/>
      </c>
    </row>
    <row r="2036">
      <c r="A2036" s="3" t="inlineStr">
        <is>
          <t>XT414624832TS</t>
        </is>
      </c>
      <c r="B2036" t="n">
        <v>0.32</v>
      </c>
      <c r="C2036">
        <f>ROUNDUP(B2036,1)</f>
        <v/>
      </c>
    </row>
    <row r="2037">
      <c r="A2037" s="3" t="inlineStr">
        <is>
          <t>XT414625444TS</t>
        </is>
      </c>
      <c r="B2037" t="n">
        <v>0.12</v>
      </c>
      <c r="C2037">
        <f>ROUNDUP(B2037,1)</f>
        <v/>
      </c>
    </row>
    <row r="2038">
      <c r="A2038" s="3" t="inlineStr">
        <is>
          <t>XT414625719TS</t>
        </is>
      </c>
      <c r="B2038" t="n">
        <v>0.18</v>
      </c>
      <c r="C2038">
        <f>ROUNDUP(B2038,1)</f>
        <v/>
      </c>
    </row>
    <row r="2039">
      <c r="A2039" s="3" t="inlineStr">
        <is>
          <t>XT414625753TS</t>
        </is>
      </c>
      <c r="B2039" t="n">
        <v>0.17</v>
      </c>
      <c r="C2039">
        <f>ROUNDUP(B2039,1)</f>
        <v/>
      </c>
    </row>
    <row r="2040">
      <c r="A2040" s="3" t="inlineStr">
        <is>
          <t>XT414626135TS</t>
        </is>
      </c>
      <c r="B2040" t="n">
        <v>4.266</v>
      </c>
      <c r="C2040">
        <f>ROUNDUP(B2040,1)</f>
        <v/>
      </c>
    </row>
    <row r="2041">
      <c r="A2041" s="3" t="inlineStr">
        <is>
          <t>XT414629738TS</t>
        </is>
      </c>
      <c r="B2041" t="n">
        <v>0.29</v>
      </c>
      <c r="C2041">
        <f>ROUNDUP(B2041,1)</f>
        <v/>
      </c>
    </row>
    <row r="2042">
      <c r="A2042" s="3" t="inlineStr">
        <is>
          <t>XT414633595TS</t>
        </is>
      </c>
      <c r="B2042" t="n">
        <v>4.532</v>
      </c>
      <c r="C2042">
        <f>ROUNDUP(B2042,1)</f>
        <v/>
      </c>
    </row>
    <row r="2043">
      <c r="A2043" s="3" t="inlineStr">
        <is>
          <t>XT414634300TS</t>
        </is>
      </c>
      <c r="B2043" t="n">
        <v>0.03</v>
      </c>
      <c r="C2043">
        <f>ROUNDUP(B2043,1)</f>
        <v/>
      </c>
    </row>
    <row r="2044">
      <c r="A2044" s="3" t="inlineStr">
        <is>
          <t>XT414634830TS</t>
        </is>
      </c>
      <c r="B2044" t="n">
        <v>0.13</v>
      </c>
      <c r="C2044">
        <f>ROUNDUP(B2044,1)</f>
        <v/>
      </c>
    </row>
    <row r="2045">
      <c r="A2045" s="3" t="inlineStr">
        <is>
          <t>XT414636053TS</t>
        </is>
      </c>
      <c r="B2045" t="n">
        <v>0.53</v>
      </c>
      <c r="C2045">
        <f>ROUNDUP(B2045,1)</f>
        <v/>
      </c>
    </row>
    <row r="2046">
      <c r="A2046" s="3" t="inlineStr">
        <is>
          <t>XT414636420TS</t>
        </is>
      </c>
      <c r="B2046" t="n">
        <v>0.23</v>
      </c>
      <c r="C2046">
        <f>ROUNDUP(B2046,1)</f>
        <v/>
      </c>
    </row>
    <row r="2047">
      <c r="A2047" s="3" t="inlineStr">
        <is>
          <t>XT414636535TS</t>
        </is>
      </c>
      <c r="B2047" t="n">
        <v>4.678</v>
      </c>
      <c r="C2047">
        <f>ROUNDUP(B2047,1)</f>
        <v/>
      </c>
    </row>
    <row r="2048">
      <c r="A2048" s="3" t="inlineStr">
        <is>
          <t>XT414636552TS</t>
        </is>
      </c>
      <c r="B2048" t="n">
        <v>0.21</v>
      </c>
      <c r="C2048">
        <f>ROUNDUP(B2048,1)</f>
        <v/>
      </c>
    </row>
    <row r="2049">
      <c r="A2049" s="3" t="inlineStr">
        <is>
          <t>XT414636699TS</t>
        </is>
      </c>
      <c r="B2049" t="n">
        <v>0.25</v>
      </c>
      <c r="C2049">
        <f>ROUNDUP(B2049,1)</f>
        <v/>
      </c>
    </row>
    <row r="2050">
      <c r="A2050" s="3" t="inlineStr">
        <is>
          <t>XT414637969TS</t>
        </is>
      </c>
      <c r="B2050" t="n">
        <v>0.39</v>
      </c>
      <c r="C2050">
        <f>ROUNDUP(B2050,1)</f>
        <v/>
      </c>
    </row>
    <row r="2051">
      <c r="A2051" s="3" t="inlineStr">
        <is>
          <t>XT414638385TS</t>
        </is>
      </c>
      <c r="B2051" t="n">
        <v>0.4</v>
      </c>
      <c r="C2051">
        <f>ROUNDUP(B2051,1)</f>
        <v/>
      </c>
    </row>
    <row r="2052">
      <c r="A2052" s="3" t="inlineStr">
        <is>
          <t>XT414638417TS</t>
        </is>
      </c>
      <c r="B2052" t="n">
        <v>0.23</v>
      </c>
      <c r="C2052">
        <f>ROUNDUP(B2052,1)</f>
        <v/>
      </c>
    </row>
    <row r="2053">
      <c r="A2053" s="3" t="inlineStr">
        <is>
          <t>XT414638519TS</t>
        </is>
      </c>
      <c r="B2053" t="n">
        <v>0.21</v>
      </c>
      <c r="C2053">
        <f>ROUNDUP(B2053,1)</f>
        <v/>
      </c>
    </row>
    <row r="2054">
      <c r="A2054" s="3" t="inlineStr">
        <is>
          <t>XT414638995TS</t>
        </is>
      </c>
      <c r="B2054" t="n">
        <v>0.23</v>
      </c>
      <c r="C2054">
        <f>ROUNDUP(B2054,1)</f>
        <v/>
      </c>
    </row>
    <row r="2055">
      <c r="A2055" s="3" t="inlineStr">
        <is>
          <t>XT414639240TS</t>
        </is>
      </c>
      <c r="B2055" t="n">
        <v>6.48</v>
      </c>
      <c r="C2055">
        <f>ROUNDUP(B2055,1)</f>
        <v/>
      </c>
    </row>
    <row r="2056">
      <c r="A2056" s="3" t="inlineStr">
        <is>
          <t>XT414639531TS</t>
        </is>
      </c>
      <c r="B2056" t="n">
        <v>0.26</v>
      </c>
      <c r="C2056">
        <f>ROUNDUP(B2056,1)</f>
        <v/>
      </c>
    </row>
    <row r="2057">
      <c r="A2057" s="3" t="inlineStr">
        <is>
          <t>XT414639806TS</t>
        </is>
      </c>
      <c r="B2057" t="n">
        <v>0.27</v>
      </c>
      <c r="C2057">
        <f>ROUNDUP(B2057,1)</f>
        <v/>
      </c>
    </row>
    <row r="2058">
      <c r="A2058" s="3" t="inlineStr">
        <is>
          <t>XT414641464TS</t>
        </is>
      </c>
      <c r="B2058" t="n">
        <v>0.89</v>
      </c>
      <c r="C2058">
        <f>ROUNDUP(B2058,1)</f>
        <v/>
      </c>
    </row>
    <row r="2059">
      <c r="A2059" s="3" t="inlineStr">
        <is>
          <t>XT414642306TS</t>
        </is>
      </c>
      <c r="B2059" t="n">
        <v>0.23</v>
      </c>
      <c r="C2059">
        <f>ROUNDUP(B2059,1)</f>
        <v/>
      </c>
    </row>
    <row r="2060">
      <c r="A2060" s="3" t="inlineStr">
        <is>
          <t>XT414644341TS</t>
        </is>
      </c>
      <c r="B2060" t="n">
        <v>0.46</v>
      </c>
      <c r="C2060">
        <f>ROUNDUP(B2060,1)</f>
        <v/>
      </c>
    </row>
    <row r="2061">
      <c r="A2061" s="3" t="inlineStr">
        <is>
          <t>XT414644704TS</t>
        </is>
      </c>
      <c r="B2061" t="n">
        <v>0.47</v>
      </c>
      <c r="C2061">
        <f>ROUNDUP(B2061,1)</f>
        <v/>
      </c>
    </row>
    <row r="2062">
      <c r="A2062" s="3" t="inlineStr">
        <is>
          <t>XT414645979TS</t>
        </is>
      </c>
      <c r="B2062" t="n">
        <v>0.06</v>
      </c>
      <c r="C2062">
        <f>ROUNDUP(B2062,1)</f>
        <v/>
      </c>
    </row>
    <row r="2063">
      <c r="A2063" s="3" t="inlineStr">
        <is>
          <t>XT414649539TS</t>
        </is>
      </c>
      <c r="B2063" t="n">
        <v>0.13</v>
      </c>
      <c r="C2063">
        <f>ROUNDUP(B2063,1)</f>
        <v/>
      </c>
    </row>
    <row r="2064">
      <c r="A2064" s="3" t="inlineStr">
        <is>
          <t>XT414649746TS</t>
        </is>
      </c>
      <c r="B2064" t="n">
        <v>0.5</v>
      </c>
      <c r="C2064">
        <f>ROUNDUP(B2064,1)</f>
        <v/>
      </c>
    </row>
    <row r="2065">
      <c r="A2065" s="3" t="inlineStr">
        <is>
          <t>XT414651719TS</t>
        </is>
      </c>
      <c r="B2065" t="n">
        <v>5.069</v>
      </c>
      <c r="C2065">
        <f>ROUNDUP(B2065,1)</f>
        <v/>
      </c>
    </row>
    <row r="2066">
      <c r="A2066" s="3" t="inlineStr">
        <is>
          <t>XT414652895TS</t>
        </is>
      </c>
      <c r="B2066" t="n">
        <v>0.08</v>
      </c>
      <c r="C2066">
        <f>ROUNDUP(B2066,1)</f>
        <v/>
      </c>
    </row>
    <row r="2067">
      <c r="A2067" s="3" t="inlineStr">
        <is>
          <t>XT414653839TS</t>
        </is>
      </c>
      <c r="B2067" t="n">
        <v>0.03</v>
      </c>
      <c r="C2067">
        <f>ROUNDUP(B2067,1)</f>
        <v/>
      </c>
    </row>
    <row r="2068">
      <c r="A2068" s="3" t="inlineStr">
        <is>
          <t>XT414655905TS</t>
        </is>
      </c>
      <c r="B2068" t="n">
        <v>0.23</v>
      </c>
      <c r="C2068">
        <f>ROUNDUP(B2068,1)</f>
        <v/>
      </c>
    </row>
    <row r="2069">
      <c r="A2069" s="3" t="inlineStr">
        <is>
          <t>XT414659187TS</t>
        </is>
      </c>
      <c r="B2069" t="n">
        <v>0.08</v>
      </c>
      <c r="C2069">
        <f>ROUNDUP(B2069,1)</f>
        <v/>
      </c>
    </row>
    <row r="2070">
      <c r="A2070" s="3" t="inlineStr">
        <is>
          <t>XT414660199TS</t>
        </is>
      </c>
      <c r="B2070" t="n">
        <v>0.46</v>
      </c>
      <c r="C2070">
        <f>ROUNDUP(B2070,1)</f>
        <v/>
      </c>
    </row>
    <row r="2071">
      <c r="A2071" s="3" t="inlineStr">
        <is>
          <t>XT414661543TS</t>
        </is>
      </c>
      <c r="B2071" t="n">
        <v>2.2</v>
      </c>
      <c r="C2071">
        <f>ROUNDUP(B2071,1)</f>
        <v/>
      </c>
    </row>
    <row r="2072">
      <c r="A2072" s="3" t="inlineStr">
        <is>
          <t>XT414662230TS</t>
        </is>
      </c>
      <c r="B2072" t="n">
        <v>0.12</v>
      </c>
      <c r="C2072">
        <f>ROUNDUP(B2072,1)</f>
        <v/>
      </c>
    </row>
    <row r="2073">
      <c r="A2073" s="3" t="inlineStr">
        <is>
          <t>XT414662345TS</t>
        </is>
      </c>
      <c r="B2073" t="n">
        <v>2.48</v>
      </c>
      <c r="C2073">
        <f>ROUNDUP(B2073,1)</f>
        <v/>
      </c>
    </row>
    <row r="2074">
      <c r="A2074" s="3" t="inlineStr">
        <is>
          <t>XT414663955TS</t>
        </is>
      </c>
      <c r="B2074" t="n">
        <v>0.22</v>
      </c>
      <c r="C2074">
        <f>ROUNDUP(B2074,1)</f>
        <v/>
      </c>
    </row>
    <row r="2075">
      <c r="A2075" s="3" t="inlineStr">
        <is>
          <t>XT414664876TS</t>
        </is>
      </c>
      <c r="B2075" t="n">
        <v>0.24</v>
      </c>
      <c r="C2075">
        <f>ROUNDUP(B2075,1)</f>
        <v/>
      </c>
    </row>
    <row r="2076">
      <c r="A2076" s="3" t="inlineStr">
        <is>
          <t>XT414665077TS</t>
        </is>
      </c>
      <c r="B2076" t="n">
        <v>0.18</v>
      </c>
      <c r="C2076">
        <f>ROUNDUP(B2076,1)</f>
        <v/>
      </c>
    </row>
    <row r="2077">
      <c r="A2077" s="3" t="inlineStr">
        <is>
          <t>XT414665085TS</t>
        </is>
      </c>
      <c r="B2077" t="n">
        <v>0.21</v>
      </c>
      <c r="C2077">
        <f>ROUNDUP(B2077,1)</f>
        <v/>
      </c>
    </row>
    <row r="2078">
      <c r="A2078" s="3" t="inlineStr">
        <is>
          <t>XT414665222TS</t>
        </is>
      </c>
      <c r="B2078" t="n">
        <v>1.07</v>
      </c>
      <c r="C2078">
        <f>ROUNDUP(B2078,1)</f>
        <v/>
      </c>
    </row>
    <row r="2079">
      <c r="A2079" s="3" t="inlineStr">
        <is>
          <t>XT414665236TS</t>
        </is>
      </c>
      <c r="B2079" t="n">
        <v>0.32</v>
      </c>
      <c r="C2079">
        <f>ROUNDUP(B2079,1)</f>
        <v/>
      </c>
    </row>
    <row r="2080">
      <c r="A2080" s="3" t="inlineStr">
        <is>
          <t>XT414665602TS</t>
        </is>
      </c>
      <c r="B2080" t="n">
        <v>0.03</v>
      </c>
      <c r="C2080">
        <f>ROUNDUP(B2080,1)</f>
        <v/>
      </c>
    </row>
    <row r="2081">
      <c r="A2081" s="3" t="inlineStr">
        <is>
          <t>XT414666015TS</t>
        </is>
      </c>
      <c r="B2081" t="n">
        <v>0.28</v>
      </c>
      <c r="C2081">
        <f>ROUNDUP(B2081,1)</f>
        <v/>
      </c>
    </row>
    <row r="2082">
      <c r="A2082" s="3" t="inlineStr">
        <is>
          <t>XT414666523TS</t>
        </is>
      </c>
      <c r="B2082" t="n">
        <v>0.29</v>
      </c>
      <c r="C2082">
        <f>ROUNDUP(B2082,1)</f>
        <v/>
      </c>
    </row>
    <row r="2083">
      <c r="A2083" s="3" t="inlineStr">
        <is>
          <t>XT414666639TS</t>
        </is>
      </c>
      <c r="B2083" t="n">
        <v>0.14</v>
      </c>
      <c r="C2083">
        <f>ROUNDUP(B2083,1)</f>
        <v/>
      </c>
    </row>
    <row r="2084">
      <c r="A2084" s="3" t="inlineStr">
        <is>
          <t>XT414667170TS</t>
        </is>
      </c>
      <c r="B2084" t="n">
        <v>0.1</v>
      </c>
      <c r="C2084">
        <f>ROUNDUP(B2084,1)</f>
        <v/>
      </c>
    </row>
    <row r="2085">
      <c r="A2085" s="3" t="inlineStr">
        <is>
          <t>XT414667254TS</t>
        </is>
      </c>
      <c r="B2085" t="n">
        <v>0.5600000000000001</v>
      </c>
      <c r="C2085">
        <f>ROUNDUP(B2085,1)</f>
        <v/>
      </c>
    </row>
    <row r="2086">
      <c r="A2086" s="3" t="inlineStr">
        <is>
          <t>XT414667492TS</t>
        </is>
      </c>
      <c r="B2086" t="n">
        <v>0.35</v>
      </c>
      <c r="C2086">
        <f>ROUNDUP(B2086,1)</f>
        <v/>
      </c>
    </row>
    <row r="2087">
      <c r="A2087" s="3" t="inlineStr">
        <is>
          <t>XT414667515TS</t>
        </is>
      </c>
      <c r="B2087" t="n">
        <v>0.23</v>
      </c>
      <c r="C2087">
        <f>ROUNDUP(B2087,1)</f>
        <v/>
      </c>
    </row>
    <row r="2088">
      <c r="A2088" s="3" t="inlineStr">
        <is>
          <t>XT414667563TS</t>
        </is>
      </c>
      <c r="B2088" t="n">
        <v>0.2</v>
      </c>
      <c r="C2088">
        <f>ROUNDUP(B2088,1)</f>
        <v/>
      </c>
    </row>
    <row r="2089">
      <c r="A2089" s="3" t="inlineStr">
        <is>
          <t>XT414667651TS</t>
        </is>
      </c>
      <c r="B2089" t="n">
        <v>0.36</v>
      </c>
      <c r="C2089">
        <f>ROUNDUP(B2089,1)</f>
        <v/>
      </c>
    </row>
    <row r="2090">
      <c r="A2090" s="3" t="inlineStr">
        <is>
          <t>XT414668541TS</t>
        </is>
      </c>
      <c r="B2090" t="n">
        <v>0.17</v>
      </c>
      <c r="C2090">
        <f>ROUNDUP(B2090,1)</f>
        <v/>
      </c>
    </row>
    <row r="2091">
      <c r="A2091" s="3" t="inlineStr">
        <is>
          <t>XT414668688TS</t>
        </is>
      </c>
      <c r="B2091" t="n">
        <v>0.03</v>
      </c>
      <c r="C2091">
        <f>ROUNDUP(B2091,1)</f>
        <v/>
      </c>
    </row>
    <row r="2092">
      <c r="A2092" s="3" t="inlineStr">
        <is>
          <t>XT414669286TS</t>
        </is>
      </c>
      <c r="B2092" t="n">
        <v>0.41</v>
      </c>
      <c r="C2092">
        <f>ROUNDUP(B2092,1)</f>
        <v/>
      </c>
    </row>
    <row r="2093">
      <c r="A2093" s="3" t="inlineStr">
        <is>
          <t>XT414669808TS</t>
        </is>
      </c>
      <c r="B2093" t="n">
        <v>0.54</v>
      </c>
      <c r="C2093">
        <f>ROUNDUP(B2093,1)</f>
        <v/>
      </c>
    </row>
    <row r="2094">
      <c r="A2094" s="3" t="inlineStr">
        <is>
          <t>XT414670236TS</t>
        </is>
      </c>
      <c r="B2094" t="n">
        <v>0.25</v>
      </c>
      <c r="C2094">
        <f>ROUNDUP(B2094,1)</f>
        <v/>
      </c>
    </row>
    <row r="2095">
      <c r="A2095" s="3" t="inlineStr">
        <is>
          <t>XT414670580TS</t>
        </is>
      </c>
      <c r="B2095" t="n">
        <v>0.29</v>
      </c>
      <c r="C2095">
        <f>ROUNDUP(B2095,1)</f>
        <v/>
      </c>
    </row>
    <row r="2096">
      <c r="A2096" s="3" t="inlineStr">
        <is>
          <t>XT414670871TS</t>
        </is>
      </c>
      <c r="B2096" t="n">
        <v>0.36</v>
      </c>
      <c r="C2096">
        <f>ROUNDUP(B2096,1)</f>
        <v/>
      </c>
    </row>
    <row r="2097">
      <c r="A2097" s="3" t="inlineStr">
        <is>
          <t>XT414673422TS</t>
        </is>
      </c>
      <c r="B2097" t="n">
        <v>0.29</v>
      </c>
      <c r="C2097">
        <f>ROUNDUP(B2097,1)</f>
        <v/>
      </c>
    </row>
    <row r="2098">
      <c r="A2098" s="3" t="inlineStr">
        <is>
          <t>XT414673484TS</t>
        </is>
      </c>
      <c r="B2098" t="n">
        <v>0.21</v>
      </c>
      <c r="C2098">
        <f>ROUNDUP(B2098,1)</f>
        <v/>
      </c>
    </row>
    <row r="2099">
      <c r="A2099" s="3" t="inlineStr">
        <is>
          <t>XT414673515TS</t>
        </is>
      </c>
      <c r="B2099" t="n">
        <v>0.4</v>
      </c>
      <c r="C2099">
        <f>ROUNDUP(B2099,1)</f>
        <v/>
      </c>
    </row>
    <row r="2100">
      <c r="A2100" s="3" t="inlineStr">
        <is>
          <t>XT414673569TS</t>
        </is>
      </c>
      <c r="B2100" t="n">
        <v>0.67</v>
      </c>
      <c r="C2100">
        <f>ROUNDUP(B2100,1)</f>
        <v/>
      </c>
    </row>
    <row r="2101">
      <c r="A2101" s="3" t="inlineStr">
        <is>
          <t>XT414673952TS</t>
        </is>
      </c>
      <c r="B2101" t="n">
        <v>0.28</v>
      </c>
      <c r="C2101">
        <f>ROUNDUP(B2101,1)</f>
        <v/>
      </c>
    </row>
    <row r="2102">
      <c r="A2102" s="3" t="inlineStr">
        <is>
          <t>XT414674105TS</t>
        </is>
      </c>
      <c r="B2102" t="n">
        <v>0.22</v>
      </c>
      <c r="C2102">
        <f>ROUNDUP(B2102,1)</f>
        <v/>
      </c>
    </row>
    <row r="2103">
      <c r="A2103" s="3" t="inlineStr">
        <is>
          <t>XT414676432TS</t>
        </is>
      </c>
      <c r="B2103" t="n">
        <v>0.05</v>
      </c>
      <c r="C2103">
        <f>ROUNDUP(B2103,1)</f>
        <v/>
      </c>
    </row>
    <row r="2104">
      <c r="A2104" s="3" t="inlineStr">
        <is>
          <t>XT414676517TS</t>
        </is>
      </c>
      <c r="B2104" t="n">
        <v>0.63</v>
      </c>
      <c r="C2104">
        <f>ROUNDUP(B2104,1)</f>
        <v/>
      </c>
    </row>
    <row r="2105">
      <c r="A2105" s="3" t="inlineStr">
        <is>
          <t>XT414678637TS</t>
        </is>
      </c>
      <c r="B2105" t="n">
        <v>0.09</v>
      </c>
      <c r="C2105">
        <f>ROUNDUP(B2105,1)</f>
        <v/>
      </c>
    </row>
    <row r="2106">
      <c r="A2106" s="3" t="inlineStr">
        <is>
          <t>XT414678699TS</t>
        </is>
      </c>
      <c r="B2106" t="n">
        <v>0.11</v>
      </c>
      <c r="C2106">
        <f>ROUNDUP(B2106,1)</f>
        <v/>
      </c>
    </row>
    <row r="2107">
      <c r="A2107" s="3" t="inlineStr">
        <is>
          <t>XT414679028TS</t>
        </is>
      </c>
      <c r="B2107" t="n">
        <v>0.53</v>
      </c>
      <c r="C2107">
        <f>ROUNDUP(B2107,1)</f>
        <v/>
      </c>
    </row>
    <row r="2108">
      <c r="A2108" s="3" t="inlineStr">
        <is>
          <t>XT414680193TS</t>
        </is>
      </c>
      <c r="B2108" t="n">
        <v>0.22</v>
      </c>
      <c r="C2108">
        <f>ROUNDUP(B2108,1)</f>
        <v/>
      </c>
    </row>
    <row r="2109">
      <c r="A2109" s="3" t="inlineStr">
        <is>
          <t>XT414682101TS</t>
        </is>
      </c>
      <c r="B2109" t="n">
        <v>0.41</v>
      </c>
      <c r="C2109">
        <f>ROUNDUP(B2109,1)</f>
        <v/>
      </c>
    </row>
    <row r="2110">
      <c r="A2110" s="3" t="inlineStr">
        <is>
          <t>XT414682319TS</t>
        </is>
      </c>
      <c r="B2110" t="n">
        <v>0.36</v>
      </c>
      <c r="C2110">
        <f>ROUNDUP(B2110,1)</f>
        <v/>
      </c>
    </row>
    <row r="2111">
      <c r="A2111" s="3" t="inlineStr">
        <is>
          <t>XT414683040TS</t>
        </is>
      </c>
      <c r="B2111" t="n">
        <v>0.46</v>
      </c>
      <c r="C2111">
        <f>ROUNDUP(B2111,1)</f>
        <v/>
      </c>
    </row>
    <row r="2112">
      <c r="A2112" s="3" t="inlineStr">
        <is>
          <t>XT414683481TS</t>
        </is>
      </c>
      <c r="B2112" t="n">
        <v>0.42</v>
      </c>
      <c r="C2112">
        <f>ROUNDUP(B2112,1)</f>
        <v/>
      </c>
    </row>
    <row r="2113">
      <c r="A2113" s="3" t="inlineStr">
        <is>
          <t>XT414684694TS</t>
        </is>
      </c>
      <c r="B2113" t="n">
        <v>0.13</v>
      </c>
      <c r="C2113">
        <f>ROUNDUP(B2113,1)</f>
        <v/>
      </c>
    </row>
    <row r="2114">
      <c r="A2114" s="3" t="inlineStr">
        <is>
          <t>XT414685332TS</t>
        </is>
      </c>
      <c r="B2114" t="n">
        <v>0.44</v>
      </c>
      <c r="C2114">
        <f>ROUNDUP(B2114,1)</f>
        <v/>
      </c>
    </row>
    <row r="2115">
      <c r="A2115" s="3" t="inlineStr">
        <is>
          <t>XT414685862TS</t>
        </is>
      </c>
      <c r="B2115" t="n">
        <v>0.17</v>
      </c>
      <c r="C2115">
        <f>ROUNDUP(B2115,1)</f>
        <v/>
      </c>
    </row>
    <row r="2116">
      <c r="A2116" s="3" t="inlineStr">
        <is>
          <t>XT414685978TS</t>
        </is>
      </c>
      <c r="B2116" t="n">
        <v>0.03</v>
      </c>
      <c r="C2116">
        <f>ROUNDUP(B2116,1)</f>
        <v/>
      </c>
    </row>
    <row r="2117">
      <c r="A2117" s="3" t="inlineStr">
        <is>
          <t>XT414686125TS</t>
        </is>
      </c>
      <c r="B2117" t="n">
        <v>0.19</v>
      </c>
      <c r="C2117">
        <f>ROUNDUP(B2117,1)</f>
        <v/>
      </c>
    </row>
    <row r="2118">
      <c r="A2118" s="3" t="inlineStr">
        <is>
          <t>XT414686409TS</t>
        </is>
      </c>
      <c r="B2118" t="n">
        <v>0.41</v>
      </c>
      <c r="C2118">
        <f>ROUNDUP(B2118,1)</f>
        <v/>
      </c>
    </row>
    <row r="2119">
      <c r="A2119" s="3" t="inlineStr">
        <is>
          <t>XT414686545TS</t>
        </is>
      </c>
      <c r="B2119" t="n">
        <v>0.37</v>
      </c>
      <c r="C2119">
        <f>ROUNDUP(B2119,1)</f>
        <v/>
      </c>
    </row>
    <row r="2120">
      <c r="A2120" s="3" t="inlineStr">
        <is>
          <t>XT414686593TS</t>
        </is>
      </c>
      <c r="B2120" t="n">
        <v>0.18</v>
      </c>
      <c r="C2120">
        <f>ROUNDUP(B2120,1)</f>
        <v/>
      </c>
    </row>
    <row r="2121">
      <c r="A2121" s="3" t="inlineStr">
        <is>
          <t>XT414686721TS</t>
        </is>
      </c>
      <c r="B2121" t="n">
        <v>0.85</v>
      </c>
      <c r="C2121">
        <f>ROUNDUP(B2121,1)</f>
        <v/>
      </c>
    </row>
    <row r="2122">
      <c r="A2122" s="3" t="inlineStr">
        <is>
          <t>XT414686845TS</t>
        </is>
      </c>
      <c r="B2122" t="n">
        <v>0.14</v>
      </c>
      <c r="C2122">
        <f>ROUNDUP(B2122,1)</f>
        <v/>
      </c>
    </row>
    <row r="2123">
      <c r="A2123" s="3" t="inlineStr">
        <is>
          <t>XT414687917TS</t>
        </is>
      </c>
      <c r="B2123" t="n">
        <v>0.32</v>
      </c>
      <c r="C2123">
        <f>ROUNDUP(B2123,1)</f>
        <v/>
      </c>
    </row>
    <row r="2124">
      <c r="A2124" s="3" t="inlineStr">
        <is>
          <t>XT414688501TS</t>
        </is>
      </c>
      <c r="B2124" t="n">
        <v>0.15</v>
      </c>
      <c r="C2124">
        <f>ROUNDUP(B2124,1)</f>
        <v/>
      </c>
    </row>
    <row r="2125">
      <c r="A2125" s="3" t="inlineStr">
        <is>
          <t>XT414688815TS</t>
        </is>
      </c>
      <c r="B2125" t="n">
        <v>0.17</v>
      </c>
      <c r="C2125">
        <f>ROUNDUP(B2125,1)</f>
        <v/>
      </c>
    </row>
    <row r="2126">
      <c r="A2126" s="3" t="inlineStr">
        <is>
          <t>XT414689008TS</t>
        </is>
      </c>
      <c r="B2126" t="n">
        <v>0.14</v>
      </c>
      <c r="C2126">
        <f>ROUNDUP(B2126,1)</f>
        <v/>
      </c>
    </row>
    <row r="2127">
      <c r="A2127" s="3" t="inlineStr">
        <is>
          <t>XT414689453TS</t>
        </is>
      </c>
      <c r="B2127" t="n">
        <v>0.43</v>
      </c>
      <c r="C2127">
        <f>ROUNDUP(B2127,1)</f>
        <v/>
      </c>
    </row>
    <row r="2128">
      <c r="A2128" s="3" t="inlineStr">
        <is>
          <t>XT414689970TS</t>
        </is>
      </c>
      <c r="B2128" t="n">
        <v>0.49</v>
      </c>
      <c r="C2128">
        <f>ROUNDUP(B2128,1)</f>
        <v/>
      </c>
    </row>
    <row r="2129">
      <c r="A2129" s="3" t="inlineStr">
        <is>
          <t>XT414690261TS</t>
        </is>
      </c>
      <c r="B2129" t="n">
        <v>0.55</v>
      </c>
      <c r="C2129">
        <f>ROUNDUP(B2129,1)</f>
        <v/>
      </c>
    </row>
    <row r="2130">
      <c r="A2130" s="3" t="inlineStr">
        <is>
          <t>XT414690880TS</t>
        </is>
      </c>
      <c r="B2130" t="n">
        <v>1.1</v>
      </c>
      <c r="C2130">
        <f>ROUNDUP(B2130,1)</f>
        <v/>
      </c>
    </row>
    <row r="2131">
      <c r="A2131" s="3" t="inlineStr">
        <is>
          <t>XT414691094TS</t>
        </is>
      </c>
      <c r="B2131" t="n">
        <v>0.26</v>
      </c>
      <c r="C2131">
        <f>ROUNDUP(B2131,1)</f>
        <v/>
      </c>
    </row>
    <row r="2132">
      <c r="A2132" s="3" t="inlineStr">
        <is>
          <t>XT414691369TS</t>
        </is>
      </c>
      <c r="B2132" t="n">
        <v>0.21</v>
      </c>
      <c r="C2132">
        <f>ROUNDUP(B2132,1)</f>
        <v/>
      </c>
    </row>
    <row r="2133">
      <c r="A2133" s="3" t="inlineStr">
        <is>
          <t>XT414692072TS</t>
        </is>
      </c>
      <c r="B2133" t="n">
        <v>0.19</v>
      </c>
      <c r="C2133">
        <f>ROUNDUP(B2133,1)</f>
        <v/>
      </c>
    </row>
    <row r="2134">
      <c r="A2134" s="3" t="inlineStr">
        <is>
          <t>XT414692109TS</t>
        </is>
      </c>
      <c r="B2134" t="n">
        <v>0.15</v>
      </c>
      <c r="C2134">
        <f>ROUNDUP(B2134,1)</f>
        <v/>
      </c>
    </row>
    <row r="2135">
      <c r="A2135" s="3" t="inlineStr">
        <is>
          <t>XT414692789TS</t>
        </is>
      </c>
      <c r="B2135" t="n">
        <v>0.34</v>
      </c>
      <c r="C2135">
        <f>ROUNDUP(B2135,1)</f>
        <v/>
      </c>
    </row>
    <row r="2136">
      <c r="A2136" s="3" t="inlineStr">
        <is>
          <t>XT414693166TS</t>
        </is>
      </c>
      <c r="B2136" t="n">
        <v>0.23</v>
      </c>
      <c r="C2136">
        <f>ROUNDUP(B2136,1)</f>
        <v/>
      </c>
    </row>
    <row r="2137">
      <c r="A2137" s="3" t="inlineStr">
        <is>
          <t>XT414697463TS</t>
        </is>
      </c>
      <c r="B2137" t="n">
        <v>1.17</v>
      </c>
      <c r="C2137">
        <f>ROUNDUP(B2137,1)</f>
        <v/>
      </c>
    </row>
    <row r="2138">
      <c r="A2138" s="3" t="inlineStr">
        <is>
          <t>XT414697619TS</t>
        </is>
      </c>
      <c r="B2138" t="n">
        <v>0.15</v>
      </c>
      <c r="C2138">
        <f>ROUNDUP(B2138,1)</f>
        <v/>
      </c>
    </row>
    <row r="2139">
      <c r="A2139" s="3" t="inlineStr">
        <is>
          <t>XT414697698TS</t>
        </is>
      </c>
      <c r="B2139" t="n">
        <v>0.43</v>
      </c>
      <c r="C2139">
        <f>ROUNDUP(B2139,1)</f>
        <v/>
      </c>
    </row>
    <row r="2140">
      <c r="A2140" s="3" t="inlineStr">
        <is>
          <t>XT414697826TS</t>
        </is>
      </c>
      <c r="B2140" t="n">
        <v>0.32</v>
      </c>
      <c r="C2140">
        <f>ROUNDUP(B2140,1)</f>
        <v/>
      </c>
    </row>
    <row r="2141">
      <c r="A2141" s="3" t="inlineStr">
        <is>
          <t>XT414702662TS</t>
        </is>
      </c>
      <c r="B2141" t="n">
        <v>0.09</v>
      </c>
      <c r="C2141">
        <f>ROUNDUP(B2141,1)</f>
        <v/>
      </c>
    </row>
    <row r="2142">
      <c r="A2142" s="3" t="inlineStr">
        <is>
          <t>XT414702778TS</t>
        </is>
      </c>
      <c r="B2142" t="n">
        <v>0.14</v>
      </c>
      <c r="C2142">
        <f>ROUNDUP(B2142,1)</f>
        <v/>
      </c>
    </row>
    <row r="2143">
      <c r="A2143" s="3" t="inlineStr">
        <is>
          <t>XT414703359TS</t>
        </is>
      </c>
      <c r="B2143" t="n">
        <v>0.37</v>
      </c>
      <c r="C2143">
        <f>ROUNDUP(B2143,1)</f>
        <v/>
      </c>
    </row>
    <row r="2144">
      <c r="A2144" s="3" t="inlineStr">
        <is>
          <t>XT414703773TS</t>
        </is>
      </c>
      <c r="B2144" t="n">
        <v>0.2</v>
      </c>
      <c r="C2144">
        <f>ROUNDUP(B2144,1)</f>
        <v/>
      </c>
    </row>
    <row r="2145">
      <c r="A2145" s="3" t="inlineStr">
        <is>
          <t>XT414704495TS</t>
        </is>
      </c>
      <c r="B2145" t="n">
        <v>0.33</v>
      </c>
      <c r="C2145">
        <f>ROUNDUP(B2145,1)</f>
        <v/>
      </c>
    </row>
    <row r="2146">
      <c r="A2146" s="3" t="inlineStr">
        <is>
          <t>XT414705584TS</t>
        </is>
      </c>
      <c r="B2146" t="n">
        <v>0.06</v>
      </c>
      <c r="C2146">
        <f>ROUNDUP(B2146,1)</f>
        <v/>
      </c>
    </row>
    <row r="2147">
      <c r="A2147" s="3" t="inlineStr">
        <is>
          <t>XT414706236TS</t>
        </is>
      </c>
      <c r="B2147" t="n">
        <v>0.35</v>
      </c>
      <c r="C2147">
        <f>ROUNDUP(B2147,1)</f>
        <v/>
      </c>
    </row>
    <row r="2148">
      <c r="A2148" s="3" t="inlineStr">
        <is>
          <t>XT414707744TS</t>
        </is>
      </c>
      <c r="B2148" t="n">
        <v>0.05</v>
      </c>
      <c r="C2148">
        <f>ROUNDUP(B2148,1)</f>
        <v/>
      </c>
    </row>
    <row r="2149">
      <c r="A2149" s="3" t="inlineStr">
        <is>
          <t>XT414707863TS</t>
        </is>
      </c>
      <c r="B2149" t="n">
        <v>0.17</v>
      </c>
      <c r="C2149">
        <f>ROUNDUP(B2149,1)</f>
        <v/>
      </c>
    </row>
    <row r="2150">
      <c r="A2150" s="3" t="inlineStr">
        <is>
          <t>XT414710757TS</t>
        </is>
      </c>
      <c r="B2150" t="n">
        <v>0.14</v>
      </c>
      <c r="C2150">
        <f>ROUNDUP(B2150,1)</f>
        <v/>
      </c>
    </row>
    <row r="2151">
      <c r="A2151" s="3" t="inlineStr">
        <is>
          <t>XT414711182TS</t>
        </is>
      </c>
      <c r="B2151" t="n">
        <v>0.05</v>
      </c>
      <c r="C2151">
        <f>ROUNDUP(B2151,1)</f>
        <v/>
      </c>
    </row>
    <row r="2152">
      <c r="A2152" s="3" t="inlineStr">
        <is>
          <t>XT414711412TS</t>
        </is>
      </c>
      <c r="B2152" t="n">
        <v>0.03</v>
      </c>
      <c r="C2152">
        <f>ROUNDUP(B2152,1)</f>
        <v/>
      </c>
    </row>
    <row r="2153">
      <c r="A2153" s="3" t="inlineStr">
        <is>
          <t>XT414712320TS</t>
        </is>
      </c>
      <c r="B2153" t="n">
        <v>0.11</v>
      </c>
      <c r="C2153">
        <f>ROUNDUP(B2153,1)</f>
        <v/>
      </c>
    </row>
    <row r="2154">
      <c r="A2154" s="3" t="inlineStr">
        <is>
          <t>XT414712404TS</t>
        </is>
      </c>
      <c r="B2154" t="n">
        <v>0.22</v>
      </c>
      <c r="C2154">
        <f>ROUNDUP(B2154,1)</f>
        <v/>
      </c>
    </row>
    <row r="2155">
      <c r="A2155" s="3" t="inlineStr">
        <is>
          <t>XT414712863TS</t>
        </is>
      </c>
      <c r="B2155" t="n">
        <v>0.12</v>
      </c>
      <c r="C2155">
        <f>ROUNDUP(B2155,1)</f>
        <v/>
      </c>
    </row>
    <row r="2156">
      <c r="A2156" s="3" t="inlineStr">
        <is>
          <t>XT414713360TS</t>
        </is>
      </c>
      <c r="B2156" t="n">
        <v>0.11</v>
      </c>
      <c r="C2156">
        <f>ROUNDUP(B2156,1)</f>
        <v/>
      </c>
    </row>
    <row r="2157">
      <c r="A2157" s="3" t="inlineStr">
        <is>
          <t>XT414713444TS</t>
        </is>
      </c>
      <c r="B2157" t="n">
        <v>0.31</v>
      </c>
      <c r="C2157">
        <f>ROUNDUP(B2157,1)</f>
        <v/>
      </c>
    </row>
    <row r="2158">
      <c r="A2158" s="3" t="inlineStr">
        <is>
          <t>XT414714688TS</t>
        </is>
      </c>
      <c r="B2158" t="n">
        <v>0.97</v>
      </c>
      <c r="C2158">
        <f>ROUNDUP(B2158,1)</f>
        <v/>
      </c>
    </row>
    <row r="2159">
      <c r="A2159" s="3" t="inlineStr">
        <is>
          <t>XT414714833TS</t>
        </is>
      </c>
      <c r="B2159" t="n">
        <v>0.05</v>
      </c>
      <c r="C2159">
        <f>ROUNDUP(B2159,1)</f>
        <v/>
      </c>
    </row>
    <row r="2160">
      <c r="A2160" s="3" t="inlineStr">
        <is>
          <t>XT414716220TS</t>
        </is>
      </c>
      <c r="B2160" t="n">
        <v>0.32</v>
      </c>
      <c r="C2160">
        <f>ROUNDUP(B2160,1)</f>
        <v/>
      </c>
    </row>
    <row r="2161">
      <c r="A2161" s="3" t="inlineStr">
        <is>
          <t>XT414717344TS</t>
        </is>
      </c>
      <c r="B2161" t="n">
        <v>0.5600000000000001</v>
      </c>
      <c r="C2161">
        <f>ROUNDUP(B2161,1)</f>
        <v/>
      </c>
    </row>
    <row r="2162">
      <c r="A2162" s="3" t="inlineStr">
        <is>
          <t>XU034069311EE</t>
        </is>
      </c>
      <c r="B2162" t="n">
        <v>4.638</v>
      </c>
      <c r="C2162">
        <f>ROUNDUP(B2162,1)</f>
        <v/>
      </c>
    </row>
    <row r="2163">
      <c r="A2163" s="3" t="inlineStr">
        <is>
          <t>XU034069427EE</t>
        </is>
      </c>
      <c r="B2163" t="n">
        <v>0.07000000000000001</v>
      </c>
      <c r="C2163">
        <f>ROUNDUP(B2163,1)</f>
        <v/>
      </c>
    </row>
    <row r="2164">
      <c r="A2164" s="3" t="inlineStr">
        <is>
          <t>XU034094554EE</t>
        </is>
      </c>
      <c r="B2164" t="n">
        <v>10.5</v>
      </c>
      <c r="C2164">
        <f>ROUNDUP(B2164,1)</f>
        <v/>
      </c>
    </row>
    <row r="2165">
      <c r="A2165" s="3" t="inlineStr">
        <is>
          <t>XW253264035JF</t>
        </is>
      </c>
      <c r="B2165" t="n">
        <v>8.118</v>
      </c>
      <c r="C2165">
        <f>ROUNDUP(B2165,1)</f>
        <v/>
      </c>
    </row>
    <row r="2166">
      <c r="A2166" s="3" t="inlineStr">
        <is>
          <t>XW253298405JF</t>
        </is>
      </c>
      <c r="B2166" t="n">
        <v>14.4</v>
      </c>
      <c r="C2166">
        <f>ROUNDUP(B2166,1)</f>
        <v/>
      </c>
    </row>
    <row r="2167">
      <c r="A2167" s="3" t="inlineStr">
        <is>
          <t>XW253320483JF</t>
        </is>
      </c>
      <c r="B2167" t="n">
        <v>7.688</v>
      </c>
      <c r="C2167">
        <f>ROUNDUP(B2167,1)</f>
        <v/>
      </c>
    </row>
    <row r="2168">
      <c r="A2168" s="3" t="inlineStr">
        <is>
          <t>XW253944577JF</t>
        </is>
      </c>
      <c r="B2168" t="n">
        <v>1.638</v>
      </c>
      <c r="C2168">
        <f>ROUNDUP(B2168,1)</f>
        <v/>
      </c>
    </row>
    <row r="2169">
      <c r="A2169" s="3" t="inlineStr">
        <is>
          <t>XW254717174JF</t>
        </is>
      </c>
      <c r="B2169" t="n">
        <v>7.2</v>
      </c>
      <c r="C2169">
        <f>ROUNDUP(B2169,1)</f>
        <v/>
      </c>
    </row>
    <row r="2170">
      <c r="A2170" s="3" t="inlineStr">
        <is>
          <t>XW256607450JF</t>
        </is>
      </c>
      <c r="B2170" t="n">
        <v>2.97</v>
      </c>
      <c r="C2170">
        <f>ROUNDUP(B2170,1)</f>
        <v/>
      </c>
    </row>
    <row r="2171">
      <c r="A2171" s="3" t="inlineStr">
        <is>
          <t>XW256635708JF</t>
        </is>
      </c>
      <c r="B2171" t="n">
        <v>1.638</v>
      </c>
      <c r="C2171">
        <f>ROUNDUP(B2171,1)</f>
        <v/>
      </c>
    </row>
    <row r="2172">
      <c r="A2172" s="3" t="inlineStr">
        <is>
          <t>XW256639316JF</t>
        </is>
      </c>
      <c r="B2172" t="n">
        <v>2.792</v>
      </c>
      <c r="C2172">
        <f>ROUNDUP(B2172,1)</f>
        <v/>
      </c>
    </row>
    <row r="2173">
      <c r="A2173" s="3" t="inlineStr">
        <is>
          <t>XW256663111JF</t>
        </is>
      </c>
      <c r="B2173" t="n">
        <v>2.482</v>
      </c>
      <c r="C2173">
        <f>ROUNDUP(B2173,1)</f>
        <v/>
      </c>
    </row>
    <row r="2174">
      <c r="A2174" s="3" t="inlineStr">
        <is>
          <t>XW256828751JF</t>
        </is>
      </c>
      <c r="B2174" t="n">
        <v>18.414</v>
      </c>
      <c r="C2174">
        <f>ROUNDUP(B2174,1)</f>
        <v/>
      </c>
    </row>
    <row r="2175">
      <c r="A2175" s="3" t="inlineStr">
        <is>
          <t>XW256999495JF</t>
        </is>
      </c>
      <c r="B2175" t="n">
        <v>3.168</v>
      </c>
      <c r="C2175">
        <f>ROUNDUP(B2175,1)</f>
        <v/>
      </c>
    </row>
    <row r="2176">
      <c r="A2176" s="3" t="inlineStr">
        <is>
          <t>XW257464222JF</t>
        </is>
      </c>
      <c r="B2176" t="n">
        <v>1.16</v>
      </c>
      <c r="C2176">
        <f>ROUNDUP(B2176,1)</f>
        <v/>
      </c>
    </row>
    <row r="2177">
      <c r="A2177" s="3" t="inlineStr">
        <is>
          <t>XW257527497JF</t>
        </is>
      </c>
      <c r="B2177" t="n">
        <v>1.392</v>
      </c>
      <c r="C2177">
        <f>ROUNDUP(B2177,1)</f>
        <v/>
      </c>
    </row>
    <row r="2178">
      <c r="A2178" s="3" t="inlineStr">
        <is>
          <t>XW257665670JF</t>
        </is>
      </c>
      <c r="B2178" t="n">
        <v>7.02</v>
      </c>
      <c r="C2178">
        <f>ROUNDUP(B2178,1)</f>
        <v/>
      </c>
    </row>
    <row r="2179">
      <c r="A2179" s="3" t="inlineStr">
        <is>
          <t>XW258179127JF</t>
        </is>
      </c>
      <c r="B2179" t="n">
        <v>5.078</v>
      </c>
      <c r="C2179">
        <f>ROUNDUP(B2179,1)</f>
        <v/>
      </c>
    </row>
    <row r="2180">
      <c r="A2180" s="3" t="inlineStr">
        <is>
          <t>XW259180736JF</t>
        </is>
      </c>
      <c r="B2180" t="n">
        <v>2.355</v>
      </c>
      <c r="C2180">
        <f>ROUNDUP(B2180,1)</f>
        <v/>
      </c>
    </row>
    <row r="2181">
      <c r="A2181" s="3" t="inlineStr">
        <is>
          <t>XW259184295JF</t>
        </is>
      </c>
      <c r="B2181" t="n">
        <v>1.508</v>
      </c>
      <c r="C2181">
        <f>ROUNDUP(B2181,1)</f>
        <v/>
      </c>
    </row>
    <row r="2182">
      <c r="A2182" s="3" t="inlineStr">
        <is>
          <t>XW259325634JF</t>
        </is>
      </c>
      <c r="B2182" t="n">
        <v>3.6</v>
      </c>
      <c r="C2182">
        <f>ROUNDUP(B2182,1)</f>
        <v/>
      </c>
    </row>
    <row r="2183">
      <c r="A2183" s="3" t="inlineStr">
        <is>
          <t>XW259426536JF</t>
        </is>
      </c>
      <c r="B2183" t="n">
        <v>7.254</v>
      </c>
      <c r="C2183">
        <f>ROUNDUP(B2183,1)</f>
        <v/>
      </c>
    </row>
    <row r="2184">
      <c r="A2184" s="3" t="inlineStr">
        <is>
          <t>XW259442613JF</t>
        </is>
      </c>
      <c r="B2184" t="n">
        <v>3.6</v>
      </c>
      <c r="C2184">
        <f>ROUNDUP(B2184,1)</f>
        <v/>
      </c>
    </row>
    <row r="2185">
      <c r="A2185" s="3" t="inlineStr">
        <is>
          <t>XW259445209JF</t>
        </is>
      </c>
      <c r="B2185" t="n">
        <v>0.945</v>
      </c>
      <c r="C2185">
        <f>ROUNDUP(B2185,1)</f>
        <v/>
      </c>
    </row>
    <row r="2186">
      <c r="A2186" s="3" t="inlineStr">
        <is>
          <t>XW260643250JF</t>
        </is>
      </c>
      <c r="B2186" t="n">
        <v>2.944</v>
      </c>
      <c r="C2186">
        <f>ROUNDUP(B2186,1)</f>
        <v/>
      </c>
    </row>
    <row r="2187">
      <c r="A2187" s="3" t="inlineStr">
        <is>
          <t>XW260652910JF</t>
        </is>
      </c>
      <c r="B2187" t="n">
        <v>1.44</v>
      </c>
      <c r="C2187">
        <f>ROUNDUP(B2187,1)</f>
        <v/>
      </c>
    </row>
    <row r="2188">
      <c r="A2188" s="3" t="inlineStr">
        <is>
          <t>XW260907685JF</t>
        </is>
      </c>
      <c r="B2188" t="n">
        <v>1.65</v>
      </c>
      <c r="C2188">
        <f>ROUNDUP(B2188,1)</f>
        <v/>
      </c>
    </row>
    <row r="2189">
      <c r="A2189" s="3" t="inlineStr">
        <is>
          <t>XW260945745JF</t>
        </is>
      </c>
      <c r="B2189" t="n">
        <v>1.392</v>
      </c>
      <c r="C2189">
        <f>ROUNDUP(B2189,1)</f>
        <v/>
      </c>
    </row>
    <row r="2190">
      <c r="A2190" s="3" t="inlineStr">
        <is>
          <t>XW260982363JF</t>
        </is>
      </c>
      <c r="B2190" t="n">
        <v>7.254</v>
      </c>
      <c r="C2190">
        <f>ROUNDUP(B2190,1)</f>
        <v/>
      </c>
    </row>
    <row r="2191">
      <c r="A2191" s="3" t="inlineStr">
        <is>
          <t>XW261661246JF</t>
        </is>
      </c>
      <c r="B2191" t="n">
        <v>0.9</v>
      </c>
      <c r="C2191">
        <f>ROUNDUP(B2191,1)</f>
        <v/>
      </c>
    </row>
    <row r="2192">
      <c r="A2192" s="3" t="inlineStr">
        <is>
          <t>XW261697912JF</t>
        </is>
      </c>
      <c r="B2192" t="n">
        <v>4.8</v>
      </c>
      <c r="C2192">
        <f>ROUNDUP(B2192,1)</f>
        <v/>
      </c>
    </row>
    <row r="2193">
      <c r="A2193" s="3" t="inlineStr">
        <is>
          <t>XW262735342JF</t>
        </is>
      </c>
      <c r="B2193" t="n">
        <v>1.392</v>
      </c>
      <c r="C2193">
        <f>ROUNDUP(B2193,1)</f>
        <v/>
      </c>
    </row>
    <row r="2194">
      <c r="A2194" s="3" t="inlineStr">
        <is>
          <t>XW262860084JF</t>
        </is>
      </c>
      <c r="B2194" t="n">
        <v>14.632</v>
      </c>
      <c r="C2194">
        <f>ROUNDUP(B2194,1)</f>
        <v/>
      </c>
    </row>
    <row r="2195">
      <c r="A2195" s="3" t="inlineStr">
        <is>
          <t>XW262860098JF</t>
        </is>
      </c>
      <c r="B2195" t="n">
        <v>21.008</v>
      </c>
      <c r="C2195">
        <f>ROUNDUP(B2195,1)</f>
        <v/>
      </c>
    </row>
    <row r="2196">
      <c r="A2196" s="3" t="inlineStr">
        <is>
          <t>XW262860107JF</t>
        </is>
      </c>
      <c r="B2196" t="n">
        <v>21.008</v>
      </c>
      <c r="C2196">
        <f>ROUNDUP(B2196,1)</f>
        <v/>
      </c>
    </row>
    <row r="2197">
      <c r="A2197" s="3" t="inlineStr">
        <is>
          <t>XW263095827JF</t>
        </is>
      </c>
      <c r="B2197" t="n">
        <v>2.355</v>
      </c>
      <c r="C2197">
        <f>ROUNDUP(B2197,1)</f>
        <v/>
      </c>
    </row>
    <row r="2198">
      <c r="A2198" s="3" t="inlineStr">
        <is>
          <t>XW263107445JF</t>
        </is>
      </c>
      <c r="B2198" t="n">
        <v>4.68</v>
      </c>
      <c r="C2198">
        <f>ROUNDUP(B2198,1)</f>
        <v/>
      </c>
    </row>
    <row r="2199">
      <c r="A2199" s="3" t="inlineStr">
        <is>
          <t>XW263365705JF</t>
        </is>
      </c>
      <c r="B2199" t="n">
        <v>0.336</v>
      </c>
      <c r="C2199">
        <f>ROUNDUP(B2199,1)</f>
        <v/>
      </c>
    </row>
    <row r="2200">
      <c r="A2200" s="3" t="inlineStr">
        <is>
          <t>XW263968547JF</t>
        </is>
      </c>
      <c r="B2200" t="n">
        <v>4.68</v>
      </c>
      <c r="C2200">
        <f>ROUNDUP(B2200,1)</f>
        <v/>
      </c>
    </row>
    <row r="2201">
      <c r="A2201" s="3" t="inlineStr">
        <is>
          <t>XW264010496JF</t>
        </is>
      </c>
      <c r="B2201" t="n">
        <v>4.68</v>
      </c>
      <c r="C2201">
        <f>ROUNDUP(B2201,1)</f>
        <v/>
      </c>
    </row>
    <row r="2202">
      <c r="A2202" s="3" t="inlineStr">
        <is>
          <t>XW264180699JF</t>
        </is>
      </c>
      <c r="B2202" t="n">
        <v>0.5620000000000001</v>
      </c>
      <c r="C2202">
        <f>ROUNDUP(B2202,1)</f>
        <v/>
      </c>
    </row>
    <row r="2203">
      <c r="A2203" s="3" t="inlineStr">
        <is>
          <t>XW264183465JF</t>
        </is>
      </c>
      <c r="B2203" t="n">
        <v>20.664</v>
      </c>
      <c r="C2203">
        <f>ROUNDUP(B2203,1)</f>
        <v/>
      </c>
    </row>
    <row r="2204">
      <c r="A2204" s="3" t="inlineStr">
        <is>
          <t>XW264493697JF</t>
        </is>
      </c>
      <c r="B2204" t="n">
        <v>4.8</v>
      </c>
      <c r="C2204">
        <f>ROUNDUP(B2204,1)</f>
        <v/>
      </c>
    </row>
    <row r="2205">
      <c r="A2205" s="3" t="inlineStr">
        <is>
          <t>XW264538328JF</t>
        </is>
      </c>
      <c r="B2205" t="n">
        <v>4.8</v>
      </c>
      <c r="C2205">
        <f>ROUNDUP(B2205,1)</f>
        <v/>
      </c>
    </row>
    <row r="2206">
      <c r="A2206" s="3" t="inlineStr">
        <is>
          <t>XW264611473JF</t>
        </is>
      </c>
      <c r="B2206" t="n">
        <v>2.2</v>
      </c>
      <c r="C2206">
        <f>ROUNDUP(B2206,1)</f>
        <v/>
      </c>
    </row>
    <row r="2207">
      <c r="A2207" s="3" t="inlineStr">
        <is>
          <t>XY513981495JB</t>
        </is>
      </c>
      <c r="B2207" t="n">
        <v>2.335</v>
      </c>
      <c r="C2207">
        <f>ROUNDUP(B2207,1)</f>
        <v/>
      </c>
    </row>
    <row r="2208">
      <c r="A2208" s="3" t="inlineStr">
        <is>
          <t>XY514004567JB</t>
        </is>
      </c>
      <c r="B2208" t="n">
        <v>0.2</v>
      </c>
      <c r="C2208">
        <f>ROUNDUP(B2208,1)</f>
        <v/>
      </c>
    </row>
    <row r="2209">
      <c r="A2209" s="3" t="inlineStr">
        <is>
          <t>(vide)</t>
        </is>
      </c>
      <c r="C2209">
        <f>ROUNDUP(B2209,1)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Feuil11">
    <outlinePr summaryBelow="1" summaryRight="1"/>
    <pageSetUpPr/>
  </sheetPr>
  <dimension ref="A1:Z2210"/>
  <sheetViews>
    <sheetView zoomScale="80" zoomScaleNormal="80" workbookViewId="0">
      <pane ySplit="2" topLeftCell="A2169" activePane="bottomLeft" state="frozen"/>
      <selection activeCell="A2" sqref="A2"/>
      <selection pane="bottomLeft" activeCell="V2186" sqref="V2186"/>
    </sheetView>
  </sheetViews>
  <sheetFormatPr baseColWidth="10" defaultRowHeight="12.75"/>
  <cols>
    <col width="11.42578125" customWidth="1" style="9" min="1" max="1"/>
    <col width="12.42578125" customWidth="1" style="9" min="2" max="2"/>
    <col width="14.7109375" customWidth="1" style="9" min="3" max="3"/>
    <col width="11.42578125" customWidth="1" style="8" min="4" max="4"/>
    <col width="23.85546875" bestFit="1" customWidth="1" style="101" min="5" max="5"/>
    <col width="11.28515625" bestFit="1" customWidth="1" style="101" min="6" max="6"/>
    <col width="8.140625" bestFit="1" customWidth="1" style="101" min="7" max="7"/>
    <col width="17.85546875" bestFit="1" customWidth="1" style="101" min="8" max="8"/>
    <col width="15" bestFit="1" customWidth="1" style="101" min="9" max="9"/>
    <col width="12" bestFit="1" customWidth="1" style="101" min="10" max="10"/>
    <col width="18.42578125" bestFit="1" customWidth="1" style="101" min="11" max="11"/>
    <col width="7.28515625" bestFit="1" customWidth="1" style="101" min="12" max="12"/>
    <col width="15.5703125" bestFit="1" customWidth="1" style="101" min="13" max="13"/>
    <col width="17.140625" bestFit="1" customWidth="1" style="101" min="14" max="14"/>
    <col width="6.5703125" bestFit="1" customWidth="1" style="101" min="15" max="15"/>
    <col width="8.7109375" bestFit="1" customWidth="1" style="101" min="16" max="16"/>
    <col width="18" bestFit="1" customWidth="1" style="101" min="17" max="17"/>
    <col width="6.7109375" bestFit="1" customWidth="1" style="101" min="18" max="18"/>
    <col width="6.7109375" customWidth="1" style="101" min="19" max="19"/>
    <col width="10.140625" bestFit="1" customWidth="1" style="101" min="20" max="20"/>
    <col width="11.42578125" bestFit="1" customWidth="1" style="101" min="21" max="21"/>
    <col width="15" customWidth="1" style="101" min="22" max="22"/>
    <col width="31" bestFit="1" customWidth="1" style="101" min="23" max="23"/>
    <col width="26.5703125" bestFit="1" customWidth="1" style="101" min="24" max="24"/>
    <col width="36.7109375" bestFit="1" customWidth="1" style="118" min="25" max="25"/>
    <col width="26" bestFit="1" customWidth="1" style="118" min="26" max="26"/>
    <col width="34.7109375" bestFit="1" customWidth="1" style="101" min="27" max="36"/>
  </cols>
  <sheetData>
    <row r="1">
      <c r="A1" s="99" t="inlineStr">
        <is>
          <t>Total GO</t>
        </is>
      </c>
      <c r="B1" s="99" t="inlineStr">
        <is>
          <t>Total avec CAP + ECO…</t>
        </is>
      </c>
      <c r="C1" s="99" t="inlineStr">
        <is>
          <t>Total hors GO</t>
        </is>
      </c>
      <c r="D1" s="14" t="inlineStr">
        <is>
          <t>ID client</t>
        </is>
      </c>
      <c r="E1" s="2" t="inlineStr">
        <is>
          <t>Somme de Montant HT</t>
        </is>
      </c>
      <c r="I1" s="2" t="inlineStr">
        <is>
          <t>Catégories</t>
        </is>
      </c>
      <c r="X1" s="13" t="inlineStr">
        <is>
          <t>Gazole + facturation + divers</t>
        </is>
      </c>
    </row>
    <row r="2">
      <c r="A2" s="99" t="n"/>
      <c r="B2" s="99" t="n"/>
      <c r="C2" s="99" t="n"/>
      <c r="D2" s="14" t="n"/>
      <c r="E2" s="2" t="inlineStr">
        <is>
          <t>Numero LT</t>
        </is>
      </c>
      <c r="F2" s="2" t="inlineStr">
        <is>
          <t>Produit</t>
        </is>
      </c>
      <c r="G2" s="2" t="inlineStr">
        <is>
          <t>TVA</t>
        </is>
      </c>
      <c r="H2" s="2" t="inlineStr">
        <is>
          <t>Zone Tarifaire</t>
        </is>
      </c>
      <c r="I2" t="inlineStr">
        <is>
          <t>Adresse</t>
        </is>
      </c>
      <c r="J2" t="inlineStr">
        <is>
          <t>Assurance</t>
        </is>
      </c>
      <c r="K2" t="inlineStr">
        <is>
          <t>Colis volumineux</t>
        </is>
      </c>
      <c r="L2" t="inlineStr">
        <is>
          <t>Corse</t>
        </is>
      </c>
      <c r="M2" t="inlineStr">
        <is>
          <t>Droits et taxes</t>
        </is>
      </c>
      <c r="N2" t="inlineStr">
        <is>
          <t>Frais facturation</t>
        </is>
      </c>
      <c r="O2" t="inlineStr">
        <is>
          <t>Frêt</t>
        </is>
      </c>
      <c r="P2" t="inlineStr">
        <is>
          <t>Gazole</t>
        </is>
      </c>
      <c r="Q2" t="inlineStr">
        <is>
          <t>Zones éloignées</t>
        </is>
      </c>
      <c r="R2" t="inlineStr">
        <is>
          <t>(vide)</t>
        </is>
      </c>
      <c r="S2" t="inlineStr">
        <is>
          <t>Sureté + eco</t>
        </is>
      </c>
      <c r="U2" s="13" t="inlineStr">
        <is>
          <t>zone</t>
        </is>
      </c>
      <c r="V2" s="13" t="inlineStr">
        <is>
          <t>Transporteur</t>
        </is>
      </c>
      <c r="W2" s="13" t="inlineStr">
        <is>
          <t>Frêt + CAP + ECO… (hors gazole)</t>
        </is>
      </c>
      <c r="X2">
        <f>SUM(N$3:N$1048576)+SUM(P$3:P$1048576)+SUM(O3:O13)</f>
        <v/>
      </c>
      <c r="Y2" s="119" t="inlineStr">
        <is>
          <t>Formule Test a vérifier</t>
        </is>
      </c>
      <c r="Z2" s="119" t="inlineStr">
        <is>
          <t>Vérif avec ancienne formule</t>
        </is>
      </c>
    </row>
    <row r="3">
      <c r="E3" t="inlineStr">
        <is>
          <t>CAPI1</t>
        </is>
      </c>
      <c r="F3" t="inlineStr">
        <is>
          <t>X</t>
        </is>
      </c>
      <c r="G3" t="inlineStr">
        <is>
          <t>I</t>
        </is>
      </c>
      <c r="H3" t="inlineStr">
        <is>
          <t>XX</t>
        </is>
      </c>
      <c r="P3" t="n">
        <v>42.11</v>
      </c>
      <c r="S3">
        <f>_xlfn.XLOOKUP(E3,'Facture Chronopost'!L:L,'Facture Chronopost'!AA:AA,"")</f>
        <v/>
      </c>
      <c r="T3">
        <f>IF(COUNTIF('Bibliothèque transporteurs'!C:C,F3)=0,"inconnu",_xlfn.XLOOKUP(F3,'Bibliothèque transporteurs'!C:C,'Bibliothèque transporteurs'!A:A))</f>
        <v/>
      </c>
      <c r="U3">
        <f>IF(OR(F3="6C",F3="6B"),_xlfn.XLOOKUP(E3,'Facture Chronopost'!L:L,'Facture Chronopost'!X:X),IF(OR(F3=17,F3=44),F3&amp;"_"&amp;H3,IF(COUNTIF('Bibliothèque transporteurs'!C:C,F3)=0,"inconnu",_xlfn.XLOOKUP(F3,'Bibliothèque transporteurs'!C:C,'Bibliothèque transporteurs'!B:B))))</f>
        <v/>
      </c>
      <c r="V3">
        <f>IF(COUNTIF('Bibliothèque transporteurs'!C:C,F3)=0,"inconnu",_xlfn.XLOOKUP(F3,'Bibliothèque transporteurs'!C:C,'Bibliothèque transporteurs'!E:E))</f>
        <v/>
      </c>
    </row>
    <row r="4">
      <c r="E4" t="inlineStr">
        <is>
          <t>CAPI2</t>
        </is>
      </c>
      <c r="F4" t="inlineStr">
        <is>
          <t>X</t>
        </is>
      </c>
      <c r="G4" t="inlineStr">
        <is>
          <t>I</t>
        </is>
      </c>
      <c r="H4" t="inlineStr">
        <is>
          <t>XX</t>
        </is>
      </c>
      <c r="P4" t="n">
        <v>55.57</v>
      </c>
      <c r="S4">
        <f>_xlfn.XLOOKUP(E4,'Facture Chronopost'!L:L,'Facture Chronopost'!AA:AA,"")</f>
        <v/>
      </c>
      <c r="T4">
        <f>IF(COUNTIF('Bibliothèque transporteurs'!C:C,F4)=0,"inconnu",_xlfn.XLOOKUP(F4,'Bibliothèque transporteurs'!C:C,'Bibliothèque transporteurs'!A:A))</f>
        <v/>
      </c>
      <c r="U4">
        <f>IF(OR(F4="6C",F4="6B"),_xlfn.XLOOKUP(E4,'Facture Chronopost'!L:L,'Facture Chronopost'!X:X),IF(OR(F4=17,F4=44),F4&amp;"_"&amp;H4,IF(COUNTIF('Bibliothèque transporteurs'!C:C,F4)=0,"inconnu",_xlfn.XLOOKUP(F4,'Bibliothèque transporteurs'!C:C,'Bibliothèque transporteurs'!B:B))))</f>
        <v/>
      </c>
      <c r="V4">
        <f>IF(COUNTIF('Bibliothèque transporteurs'!C:C,F4)=0,"inconnu",_xlfn.XLOOKUP(F4,'Bibliothèque transporteurs'!C:C,'Bibliothèque transporteurs'!E:E))</f>
        <v/>
      </c>
    </row>
    <row r="5">
      <c r="E5" t="inlineStr">
        <is>
          <t>CAPN1</t>
        </is>
      </c>
      <c r="F5" t="inlineStr">
        <is>
          <t>X</t>
        </is>
      </c>
      <c r="G5" t="inlineStr">
        <is>
          <t>N</t>
        </is>
      </c>
      <c r="H5" t="inlineStr">
        <is>
          <t>XX</t>
        </is>
      </c>
      <c r="P5" t="n">
        <v>1534.86</v>
      </c>
      <c r="S5">
        <f>_xlfn.XLOOKUP(E5,'Facture Chronopost'!L:L,'Facture Chronopost'!AA:AA,"")</f>
        <v/>
      </c>
      <c r="T5">
        <f>IF(COUNTIF('Bibliothèque transporteurs'!C:C,F5)=0,"inconnu",_xlfn.XLOOKUP(F5,'Bibliothèque transporteurs'!C:C,'Bibliothèque transporteurs'!A:A))</f>
        <v/>
      </c>
      <c r="U5">
        <f>IF(OR(F5="6C",F5="6B"),_xlfn.XLOOKUP(E5,'Facture Chronopost'!L:L,'Facture Chronopost'!X:X),IF(OR(F5=17,F5=44),F5&amp;"_"&amp;H5,IF(COUNTIF('Bibliothèque transporteurs'!C:C,F5)=0,"inconnu",_xlfn.XLOOKUP(F5,'Bibliothèque transporteurs'!C:C,'Bibliothèque transporteurs'!B:B))))</f>
        <v/>
      </c>
      <c r="V5">
        <f>IF(COUNTIF('Bibliothèque transporteurs'!C:C,F5)=0,"inconnu",_xlfn.XLOOKUP(F5,'Bibliothèque transporteurs'!C:C,'Bibliothèque transporteurs'!E:E))</f>
        <v/>
      </c>
    </row>
    <row r="6">
      <c r="E6" t="inlineStr">
        <is>
          <t>CAPN2</t>
        </is>
      </c>
      <c r="F6" t="inlineStr">
        <is>
          <t>X</t>
        </is>
      </c>
      <c r="G6" t="inlineStr">
        <is>
          <t>N</t>
        </is>
      </c>
      <c r="H6" t="inlineStr">
        <is>
          <t>XX</t>
        </is>
      </c>
      <c r="P6" t="n">
        <v>1025.67</v>
      </c>
      <c r="S6">
        <f>_xlfn.XLOOKUP(E6,'Facture Chronopost'!L:L,'Facture Chronopost'!AA:AA,"")</f>
        <v/>
      </c>
      <c r="T6">
        <f>IF(COUNTIF('Bibliothèque transporteurs'!C:C,F6)=0,"inconnu",_xlfn.XLOOKUP(F6,'Bibliothèque transporteurs'!C:C,'Bibliothèque transporteurs'!A:A))</f>
        <v/>
      </c>
      <c r="U6">
        <f>IF(OR(F6="6C",F6="6B"),_xlfn.XLOOKUP(E6,'Facture Chronopost'!L:L,'Facture Chronopost'!X:X),IF(OR(F6=17,F6=44),F6&amp;"_"&amp;H6,IF(COUNTIF('Bibliothèque transporteurs'!C:C,F6)=0,"inconnu",_xlfn.XLOOKUP(F6,'Bibliothèque transporteurs'!C:C,'Bibliothèque transporteurs'!B:B))))</f>
        <v/>
      </c>
      <c r="V6">
        <f>IF(COUNTIF('Bibliothèque transporteurs'!C:C,F6)=0,"inconnu",_xlfn.XLOOKUP(F6,'Bibliothèque transporteurs'!C:C,'Bibliothèque transporteurs'!E:E))</f>
        <v/>
      </c>
    </row>
    <row r="7">
      <c r="E7" t="inlineStr">
        <is>
          <t>CAPO1</t>
        </is>
      </c>
      <c r="F7" t="inlineStr">
        <is>
          <t>X</t>
        </is>
      </c>
      <c r="G7" t="inlineStr">
        <is>
          <t>O</t>
        </is>
      </c>
      <c r="H7" t="inlineStr">
        <is>
          <t>XX</t>
        </is>
      </c>
      <c r="P7" t="n">
        <v>18.19</v>
      </c>
      <c r="S7">
        <f>_xlfn.XLOOKUP(E7,'Facture Chronopost'!L:L,'Facture Chronopost'!AA:AA,"")</f>
        <v/>
      </c>
      <c r="T7">
        <f>IF(COUNTIF('Bibliothèque transporteurs'!C:C,F7)=0,"inconnu",_xlfn.XLOOKUP(F7,'Bibliothèque transporteurs'!C:C,'Bibliothèque transporteurs'!A:A))</f>
        <v/>
      </c>
      <c r="U7">
        <f>IF(OR(F7="6C",F7="6B"),_xlfn.XLOOKUP(E7,'Facture Chronopost'!L:L,'Facture Chronopost'!X:X),IF(OR(F7=17,F7=44),F7&amp;"_"&amp;H7,IF(COUNTIF('Bibliothèque transporteurs'!C:C,F7)=0,"inconnu",_xlfn.XLOOKUP(F7,'Bibliothèque transporteurs'!C:C,'Bibliothèque transporteurs'!B:B))))</f>
        <v/>
      </c>
      <c r="V7">
        <f>IF(COUNTIF('Bibliothèque transporteurs'!C:C,F7)=0,"inconnu",_xlfn.XLOOKUP(F7,'Bibliothèque transporteurs'!C:C,'Bibliothèque transporteurs'!E:E))</f>
        <v/>
      </c>
    </row>
    <row r="8">
      <c r="E8" t="inlineStr">
        <is>
          <t>ECORI</t>
        </is>
      </c>
      <c r="F8" t="inlineStr">
        <is>
          <t>X</t>
        </is>
      </c>
      <c r="G8" t="inlineStr">
        <is>
          <t>I</t>
        </is>
      </c>
      <c r="H8" t="inlineStr">
        <is>
          <t>XX</t>
        </is>
      </c>
      <c r="O8" t="n">
        <v>3.7</v>
      </c>
      <c r="S8">
        <f>_xlfn.XLOOKUP(E8,'Facture Chronopost'!L:L,'Facture Chronopost'!AA:AA,"")</f>
        <v/>
      </c>
      <c r="T8">
        <f>IF(COUNTIF('Bibliothèque transporteurs'!C:C,F8)=0,"inconnu",_xlfn.XLOOKUP(F8,'Bibliothèque transporteurs'!C:C,'Bibliothèque transporteurs'!A:A))</f>
        <v/>
      </c>
      <c r="U8">
        <f>IF(OR(F8="6C",F8="6B"),_xlfn.XLOOKUP(E8,'Facture Chronopost'!L:L,'Facture Chronopost'!X:X),IF(OR(F8=17,F8=44),F8&amp;"_"&amp;H8,IF(COUNTIF('Bibliothèque transporteurs'!C:C,F8)=0,"inconnu",_xlfn.XLOOKUP(F8,'Bibliothèque transporteurs'!C:C,'Bibliothèque transporteurs'!B:B))))</f>
        <v/>
      </c>
      <c r="V8">
        <f>IF(COUNTIF('Bibliothèque transporteurs'!C:C,F8)=0,"inconnu",_xlfn.XLOOKUP(F8,'Bibliothèque transporteurs'!C:C,'Bibliothèque transporteurs'!E:E))</f>
        <v/>
      </c>
    </row>
    <row r="9">
      <c r="E9" t="inlineStr">
        <is>
          <t>ECORN</t>
        </is>
      </c>
      <c r="F9" t="inlineStr">
        <is>
          <t>X</t>
        </is>
      </c>
      <c r="G9" t="inlineStr">
        <is>
          <t>N</t>
        </is>
      </c>
      <c r="H9" t="inlineStr">
        <is>
          <t>XX</t>
        </is>
      </c>
      <c r="O9" t="n">
        <v>118.7</v>
      </c>
      <c r="S9">
        <f>_xlfn.XLOOKUP(E9,'Facture Chronopost'!L:L,'Facture Chronopost'!AA:AA,"")</f>
        <v/>
      </c>
      <c r="T9">
        <f>IF(COUNTIF('Bibliothèque transporteurs'!C:C,F9)=0,"inconnu",_xlfn.XLOOKUP(F9,'Bibliothèque transporteurs'!C:C,'Bibliothèque transporteurs'!A:A))</f>
        <v/>
      </c>
      <c r="U9">
        <f>IF(OR(F9="6C",F9="6B"),_xlfn.XLOOKUP(E9,'Facture Chronopost'!L:L,'Facture Chronopost'!X:X),IF(OR(F9=17,F9=44),F9&amp;"_"&amp;H9,IF(COUNTIF('Bibliothèque transporteurs'!C:C,F9)=0,"inconnu",_xlfn.XLOOKUP(F9,'Bibliothèque transporteurs'!C:C,'Bibliothèque transporteurs'!B:B))))</f>
        <v/>
      </c>
      <c r="V9">
        <f>IF(COUNTIF('Bibliothèque transporteurs'!C:C,F9)=0,"inconnu",_xlfn.XLOOKUP(F9,'Bibliothèque transporteurs'!C:C,'Bibliothèque transporteurs'!E:E))</f>
        <v/>
      </c>
    </row>
    <row r="10">
      <c r="A10" s="9">
        <f>C10/SUM(C:C)*(SUM(C:C)+$X$2)</f>
        <v/>
      </c>
      <c r="B10" s="9">
        <f>C10/SUM(C:C)*(SUM(C:C)+SUM($N$3:$O$7))+S10</f>
        <v/>
      </c>
      <c r="C10" s="9">
        <f>SUM(I10:Q10)-N10-P10</f>
        <v/>
      </c>
      <c r="E10" t="inlineStr">
        <is>
          <t>ECORO</t>
        </is>
      </c>
      <c r="F10" t="inlineStr">
        <is>
          <t>X</t>
        </is>
      </c>
      <c r="G10" t="inlineStr">
        <is>
          <t>O</t>
        </is>
      </c>
      <c r="H10" t="inlineStr">
        <is>
          <t>XX</t>
        </is>
      </c>
      <c r="O10" t="n">
        <v>0.1</v>
      </c>
      <c r="S10">
        <f>_xlfn.XLOOKUP(E10,'Facture Chronopost'!L:L,'Facture Chronopost'!AA:AA,"")</f>
        <v/>
      </c>
      <c r="T10">
        <f>IF(COUNTIF('Bibliothèque transporteurs'!C:C,F10)=0,"inconnu",_xlfn.XLOOKUP(F10,'Bibliothèque transporteurs'!C:C,'Bibliothèque transporteurs'!A:A))</f>
        <v/>
      </c>
      <c r="U10">
        <f>IF(OR(F10="6C",F10="6B"),_xlfn.XLOOKUP(E10,'Facture Chronopost'!L:L,'Facture Chronopost'!X:X),IF(OR(F10=17,F10=44),F10&amp;"_"&amp;H10,IF(COUNTIF('Bibliothèque transporteurs'!C:C,F10)=0,"inconnu",_xlfn.XLOOKUP(F10,'Bibliothèque transporteurs'!C:C,'Bibliothèque transporteurs'!B:B))))</f>
        <v/>
      </c>
      <c r="V10">
        <f>IF(COUNTIF('Bibliothèque transporteurs'!C:C,F10)=0,"inconnu",_xlfn.XLOOKUP(F10,'Bibliothèque transporteurs'!C:C,'Bibliothèque transporteurs'!E:E))</f>
        <v/>
      </c>
      <c r="W10">
        <f>IF(T10="FR_2SHOP",O10,IF(O10=0,0,ROUNDUP(O10/C10*B10,2)))</f>
        <v/>
      </c>
      <c r="Y10" s="118">
        <f>ROUNDUP(B10,2)-M10-L10-N10-J10-K10-I10-Q10</f>
        <v/>
      </c>
      <c r="Z10" s="118">
        <f>IF(Y10=W10,"OK","Non")</f>
        <v/>
      </c>
    </row>
    <row r="11">
      <c r="A11" s="9">
        <f>C11/SUM(C:C)*(SUM(C:C)+$X$2)</f>
        <v/>
      </c>
      <c r="B11" s="9">
        <f>C11/SUM(C:C)*(SUM(C:C)+SUM($N$3:$O$7))+S11</f>
        <v/>
      </c>
      <c r="C11" s="9">
        <f>SUM(I11:Q11)-N11-P11</f>
        <v/>
      </c>
      <c r="E11" t="inlineStr">
        <is>
          <t>SURTI</t>
        </is>
      </c>
      <c r="F11" t="inlineStr">
        <is>
          <t>X</t>
        </is>
      </c>
      <c r="G11" t="inlineStr">
        <is>
          <t>I</t>
        </is>
      </c>
      <c r="H11" t="inlineStr">
        <is>
          <t>XX</t>
        </is>
      </c>
      <c r="O11" t="n">
        <v>14.8</v>
      </c>
      <c r="S11">
        <f>_xlfn.XLOOKUP(E11,'Facture Chronopost'!L:L,'Facture Chronopost'!AA:AA,"")</f>
        <v/>
      </c>
      <c r="T11">
        <f>IF(COUNTIF('Bibliothèque transporteurs'!C:C,F11)=0,"inconnu",_xlfn.XLOOKUP(F11,'Bibliothèque transporteurs'!C:C,'Bibliothèque transporteurs'!A:A))</f>
        <v/>
      </c>
      <c r="U11">
        <f>IF(OR(F11="6C",F11="6B"),_xlfn.XLOOKUP(E11,'Facture Chronopost'!L:L,'Facture Chronopost'!X:X),IF(OR(F11=17,F11=44),F11&amp;"_"&amp;H11,IF(COUNTIF('Bibliothèque transporteurs'!C:C,F11)=0,"inconnu",_xlfn.XLOOKUP(F11,'Bibliothèque transporteurs'!C:C,'Bibliothèque transporteurs'!B:B))))</f>
        <v/>
      </c>
      <c r="V11">
        <f>IF(COUNTIF('Bibliothèque transporteurs'!C:C,F11)=0,"inconnu",_xlfn.XLOOKUP(F11,'Bibliothèque transporteurs'!C:C,'Bibliothèque transporteurs'!E:E))</f>
        <v/>
      </c>
      <c r="W11">
        <f>IF(T11="FR_2SHOP",O11,IF(O11=0,0,ROUNDUP(O11/C11*B11,2)))</f>
        <v/>
      </c>
      <c r="Y11" s="118">
        <f>ROUNDUP(B11,2)-M11-L11-N11-J11-K11-I11-Q11</f>
        <v/>
      </c>
      <c r="Z11" s="118">
        <f>IF(Y11=W11,"OK","Non")</f>
        <v/>
      </c>
    </row>
    <row r="12">
      <c r="A12" s="9">
        <f>C12/SUM(C:C)*(SUM(C:C)+$X$2)</f>
        <v/>
      </c>
      <c r="B12" s="9">
        <f>C12/SUM(C:C)*(SUM(C:C)+SUM($N$3:$O$7))+S12</f>
        <v/>
      </c>
      <c r="C12" s="9">
        <f>SUM(I12:Q12)-N12-P12</f>
        <v/>
      </c>
      <c r="E12" t="inlineStr">
        <is>
          <t>SURTN</t>
        </is>
      </c>
      <c r="F12" t="inlineStr">
        <is>
          <t>X</t>
        </is>
      </c>
      <c r="G12" t="inlineStr">
        <is>
          <t>N</t>
        </is>
      </c>
      <c r="H12" t="inlineStr">
        <is>
          <t>XX</t>
        </is>
      </c>
      <c r="O12" t="n">
        <v>378.2</v>
      </c>
      <c r="S12">
        <f>_xlfn.XLOOKUP(E12,'Facture Chronopost'!L:L,'Facture Chronopost'!AA:AA,"")</f>
        <v/>
      </c>
      <c r="T12">
        <f>IF(COUNTIF('Bibliothèque transporteurs'!C:C,F12)=0,"inconnu",_xlfn.XLOOKUP(F12,'Bibliothèque transporteurs'!C:C,'Bibliothèque transporteurs'!A:A))</f>
        <v/>
      </c>
      <c r="U12">
        <f>IF(OR(F12="6C",F12="6B"),_xlfn.XLOOKUP(E12,'Facture Chronopost'!L:L,'Facture Chronopost'!X:X),IF(OR(F12=17,F12=44),F12&amp;"_"&amp;H12,IF(COUNTIF('Bibliothèque transporteurs'!C:C,F12)=0,"inconnu",_xlfn.XLOOKUP(F12,'Bibliothèque transporteurs'!C:C,'Bibliothèque transporteurs'!B:B))))</f>
        <v/>
      </c>
      <c r="V12">
        <f>IF(COUNTIF('Bibliothèque transporteurs'!C:C,F12)=0,"inconnu",_xlfn.XLOOKUP(F12,'Bibliothèque transporteurs'!C:C,'Bibliothèque transporteurs'!E:E))</f>
        <v/>
      </c>
      <c r="W12">
        <f>IF(T12="FR_2SHOP",O12,IF(O12=0,0,ROUNDUP(O12/C12*B12,2)))</f>
        <v/>
      </c>
      <c r="Y12" s="118">
        <f>ROUNDUP(B12,2)-M12-L12-N12-J12-K12-I12-Q12</f>
        <v/>
      </c>
      <c r="Z12" s="118">
        <f>IF(Y12=W12,"OK","Non")</f>
        <v/>
      </c>
    </row>
    <row r="13">
      <c r="A13" s="9">
        <f>C13/SUM(C:C)*(SUM(C:C)+$X$2)</f>
        <v/>
      </c>
      <c r="B13" s="9">
        <f>C13/SUM(C:C)*(SUM(C:C)+SUM($N$3:$O$7))+S13</f>
        <v/>
      </c>
      <c r="C13" s="9">
        <f>SUM(I13:Q13)-N13-P13</f>
        <v/>
      </c>
      <c r="E13" t="inlineStr">
        <is>
          <t>SURTO</t>
        </is>
      </c>
      <c r="F13" t="inlineStr">
        <is>
          <t>X</t>
        </is>
      </c>
      <c r="G13" t="inlineStr">
        <is>
          <t>O</t>
        </is>
      </c>
      <c r="H13" t="inlineStr">
        <is>
          <t>XX</t>
        </is>
      </c>
      <c r="O13" t="n">
        <v>0.4</v>
      </c>
      <c r="S13">
        <f>_xlfn.XLOOKUP(E13,'Facture Chronopost'!L:L,'Facture Chronopost'!AA:AA,"")</f>
        <v/>
      </c>
      <c r="T13">
        <f>IF(COUNTIF('Bibliothèque transporteurs'!C:C,F13)=0,"inconnu",_xlfn.XLOOKUP(F13,'Bibliothèque transporteurs'!C:C,'Bibliothèque transporteurs'!A:A))</f>
        <v/>
      </c>
      <c r="U13">
        <f>IF(OR(F13="6C",F13="6B"),_xlfn.XLOOKUP(E13,'Facture Chronopost'!L:L,'Facture Chronopost'!X:X),IF(OR(F13=17,F13=44),F13&amp;"_"&amp;H13,IF(COUNTIF('Bibliothèque transporteurs'!C:C,F13)=0,"inconnu",_xlfn.XLOOKUP(F13,'Bibliothèque transporteurs'!C:C,'Bibliothèque transporteurs'!B:B))))</f>
        <v/>
      </c>
      <c r="V13">
        <f>IF(COUNTIF('Bibliothèque transporteurs'!C:C,F13)=0,"inconnu",_xlfn.XLOOKUP(F13,'Bibliothèque transporteurs'!C:C,'Bibliothèque transporteurs'!E:E))</f>
        <v/>
      </c>
      <c r="W13">
        <f>IF(T13="FR_2SHOP",O13,IF(O13=0,0,ROUNDUP(O13/C13*B13,2)))</f>
        <v/>
      </c>
      <c r="Y13" s="118">
        <f>ROUNDUP(B13,2)-M13-L13-N13-J13-K13-I13-Q13</f>
        <v/>
      </c>
      <c r="Z13" s="118">
        <f>IF(Y13=W13,"OK","Non")</f>
        <v/>
      </c>
    </row>
    <row r="14">
      <c r="A14" s="9">
        <f>C14/SUM(C:C)*(SUM(C:C)+$X$2)</f>
        <v/>
      </c>
      <c r="B14" s="9">
        <f>C14/SUM(C:C)*(SUM(C:C)+SUM($N$3:$O$7))+S14</f>
        <v/>
      </c>
      <c r="C14" s="9">
        <f>SUM(I14:Q14)-N14-P14</f>
        <v/>
      </c>
      <c r="D14" s="8" t="n">
        <v>6235</v>
      </c>
      <c r="E14" t="inlineStr">
        <is>
          <t>XF142220606FR</t>
        </is>
      </c>
      <c r="F14" t="n">
        <v>17</v>
      </c>
      <c r="G14" t="inlineStr">
        <is>
          <t>N</t>
        </is>
      </c>
      <c r="H14" t="inlineStr">
        <is>
          <t>Z1</t>
        </is>
      </c>
      <c r="O14" t="n">
        <v>9.94</v>
      </c>
      <c r="S14">
        <f>_xlfn.XLOOKUP(E14,'Facture Chronopost'!L:L,'Facture Chronopost'!AA:AA,"")</f>
        <v/>
      </c>
      <c r="T14">
        <f>IF(COUNTIF('Bibliothèque transporteurs'!C:C,F14)=0,"inconnu",_xlfn.XLOOKUP(F14,'Bibliothèque transporteurs'!C:C,'Bibliothèque transporteurs'!A:A))</f>
        <v/>
      </c>
      <c r="U14">
        <f>IF(OR(F14="6C",F14="6B"),_xlfn.XLOOKUP(E14,'Facture Chronopost'!L:L,'Facture Chronopost'!X:X),IF(OR(F14=17,F14=44),F14&amp;"_"&amp;H14,IF(COUNTIF('Bibliothèque transporteurs'!C:C,F14)=0,"inconnu",_xlfn.XLOOKUP(F14,'Bibliothèque transporteurs'!C:C,'Bibliothèque transporteurs'!B:B))))</f>
        <v/>
      </c>
      <c r="V14">
        <f>IF(COUNTIF('Bibliothèque transporteurs'!C:C,F14)=0,"inconnu",_xlfn.XLOOKUP(F14,'Bibliothèque transporteurs'!C:C,'Bibliothèque transporteurs'!E:E))</f>
        <v/>
      </c>
      <c r="W14">
        <f>IF(T14="FR_2SHOP",O14,IF(O14=0,0,ROUNDUP(O14/C14*B14,2)))</f>
        <v/>
      </c>
      <c r="Y14" s="118">
        <f>ROUNDUP(B14,2)-M14-L14-N14-J14-K14-I14-Q14</f>
        <v/>
      </c>
      <c r="Z14" s="118">
        <f>IF(Y14=W14,"OK","Non")</f>
        <v/>
      </c>
    </row>
    <row r="15">
      <c r="A15" s="9">
        <f>C15/SUM(C:C)*(SUM(C:C)+$X$2)</f>
        <v/>
      </c>
      <c r="B15" s="9">
        <f>C15/SUM(C:C)*(SUM(C:C)+SUM($N$3:$O$7))+S15</f>
        <v/>
      </c>
      <c r="C15" s="9">
        <f>SUM(I15:Q15)-N15-P15</f>
        <v/>
      </c>
      <c r="D15" s="8" t="n">
        <v>6235</v>
      </c>
      <c r="E15" t="inlineStr">
        <is>
          <t>XF142220708FR</t>
        </is>
      </c>
      <c r="F15" t="n">
        <v>17</v>
      </c>
      <c r="G15" t="inlineStr">
        <is>
          <t>N</t>
        </is>
      </c>
      <c r="H15" t="inlineStr">
        <is>
          <t>Z1</t>
        </is>
      </c>
      <c r="O15" t="n">
        <v>19.47</v>
      </c>
      <c r="S15">
        <f>_xlfn.XLOOKUP(E15,'Facture Chronopost'!L:L,'Facture Chronopost'!AA:AA,"")</f>
        <v/>
      </c>
      <c r="T15">
        <f>IF(COUNTIF('Bibliothèque transporteurs'!C:C,F15)=0,"inconnu",_xlfn.XLOOKUP(F15,'Bibliothèque transporteurs'!C:C,'Bibliothèque transporteurs'!A:A))</f>
        <v/>
      </c>
      <c r="U15">
        <f>IF(OR(F15="6C",F15="6B"),_xlfn.XLOOKUP(E15,'Facture Chronopost'!L:L,'Facture Chronopost'!X:X),IF(OR(F15=17,F15=44),F15&amp;"_"&amp;H15,IF(COUNTIF('Bibliothèque transporteurs'!C:C,F15)=0,"inconnu",_xlfn.XLOOKUP(F15,'Bibliothèque transporteurs'!C:C,'Bibliothèque transporteurs'!B:B))))</f>
        <v/>
      </c>
      <c r="V15">
        <f>IF(COUNTIF('Bibliothèque transporteurs'!C:C,F15)=0,"inconnu",_xlfn.XLOOKUP(F15,'Bibliothèque transporteurs'!C:C,'Bibliothèque transporteurs'!E:E))</f>
        <v/>
      </c>
      <c r="W15">
        <f>IF(T15="FR_2SHOP",O15,IF(O15=0,0,ROUNDUP(O15/C15*B15,2)))</f>
        <v/>
      </c>
      <c r="Y15" s="118">
        <f>ROUNDUP(B15,2)-M15-L15-N15-J15-K15-I15-Q15</f>
        <v/>
      </c>
      <c r="Z15" s="118">
        <f>IF(Y15=W15,"OK","Non")</f>
        <v/>
      </c>
    </row>
    <row r="16">
      <c r="A16" s="9">
        <f>C16/SUM(C:C)*(SUM(C:C)+$X$2)</f>
        <v/>
      </c>
      <c r="B16" s="9">
        <f>C16/SUM(C:C)*(SUM(C:C)+SUM($N$3:$O$7))+S16</f>
        <v/>
      </c>
      <c r="C16" s="9">
        <f>SUM(I16:Q16)-N16-P16</f>
        <v/>
      </c>
      <c r="D16" s="8" t="n">
        <v>6235</v>
      </c>
      <c r="E16" t="inlineStr">
        <is>
          <t>XF142220932FR</t>
        </is>
      </c>
      <c r="F16" t="n">
        <v>17</v>
      </c>
      <c r="G16" t="inlineStr">
        <is>
          <t>N</t>
        </is>
      </c>
      <c r="H16" t="inlineStr">
        <is>
          <t>Z1</t>
        </is>
      </c>
      <c r="O16" t="n">
        <v>9.94</v>
      </c>
      <c r="S16">
        <f>_xlfn.XLOOKUP(E16,'Facture Chronopost'!L:L,'Facture Chronopost'!AA:AA,"")</f>
        <v/>
      </c>
      <c r="T16">
        <f>IF(COUNTIF('Bibliothèque transporteurs'!C:C,F16)=0,"inconnu",_xlfn.XLOOKUP(F16,'Bibliothèque transporteurs'!C:C,'Bibliothèque transporteurs'!A:A))</f>
        <v/>
      </c>
      <c r="U16">
        <f>IF(OR(F16="6C",F16="6B"),_xlfn.XLOOKUP(E16,'Facture Chronopost'!L:L,'Facture Chronopost'!X:X),IF(OR(F16=17,F16=44),F16&amp;"_"&amp;H16,IF(COUNTIF('Bibliothèque transporteurs'!C:C,F16)=0,"inconnu",_xlfn.XLOOKUP(F16,'Bibliothèque transporteurs'!C:C,'Bibliothèque transporteurs'!B:B))))</f>
        <v/>
      </c>
      <c r="V16">
        <f>IF(COUNTIF('Bibliothèque transporteurs'!C:C,F16)=0,"inconnu",_xlfn.XLOOKUP(F16,'Bibliothèque transporteurs'!C:C,'Bibliothèque transporteurs'!E:E))</f>
        <v/>
      </c>
      <c r="W16">
        <f>IF(T16="FR_2SHOP",O16,IF(O16=0,0,ROUNDUP(O16/C16*B16,2)))</f>
        <v/>
      </c>
      <c r="Y16" s="118">
        <f>ROUNDUP(B16,2)-M16-L16-N16-J16-K16-I16-Q16</f>
        <v/>
      </c>
      <c r="Z16" s="118">
        <f>IF(Y16=W16,"OK","Non")</f>
        <v/>
      </c>
    </row>
    <row r="17">
      <c r="A17" s="9">
        <f>C17/SUM(C:C)*(SUM(C:C)+$X$2)</f>
        <v/>
      </c>
      <c r="B17" s="9">
        <f>C17/SUM(C:C)*(SUM(C:C)+SUM($N$3:$O$7))+S17</f>
        <v/>
      </c>
      <c r="C17" s="9">
        <f>SUM(I17:Q17)-N17-P17</f>
        <v/>
      </c>
      <c r="D17" s="8" t="n">
        <v>6235</v>
      </c>
      <c r="E17" t="inlineStr">
        <is>
          <t>XF142221116FR</t>
        </is>
      </c>
      <c r="F17" t="n">
        <v>17</v>
      </c>
      <c r="G17" t="inlineStr">
        <is>
          <t>N</t>
        </is>
      </c>
      <c r="H17" t="inlineStr">
        <is>
          <t>Z1</t>
        </is>
      </c>
      <c r="O17" t="n">
        <v>7.86</v>
      </c>
      <c r="S17">
        <f>_xlfn.XLOOKUP(E17,'Facture Chronopost'!L:L,'Facture Chronopost'!AA:AA,"")</f>
        <v/>
      </c>
      <c r="T17">
        <f>IF(COUNTIF('Bibliothèque transporteurs'!C:C,F17)=0,"inconnu",_xlfn.XLOOKUP(F17,'Bibliothèque transporteurs'!C:C,'Bibliothèque transporteurs'!A:A))</f>
        <v/>
      </c>
      <c r="U17">
        <f>IF(OR(F17="6C",F17="6B"),_xlfn.XLOOKUP(E17,'Facture Chronopost'!L:L,'Facture Chronopost'!X:X),IF(OR(F17=17,F17=44),F17&amp;"_"&amp;H17,IF(COUNTIF('Bibliothèque transporteurs'!C:C,F17)=0,"inconnu",_xlfn.XLOOKUP(F17,'Bibliothèque transporteurs'!C:C,'Bibliothèque transporteurs'!B:B))))</f>
        <v/>
      </c>
      <c r="V17">
        <f>IF(COUNTIF('Bibliothèque transporteurs'!C:C,F17)=0,"inconnu",_xlfn.XLOOKUP(F17,'Bibliothèque transporteurs'!C:C,'Bibliothèque transporteurs'!E:E))</f>
        <v/>
      </c>
      <c r="W17">
        <f>IF(T17="FR_2SHOP",O17,IF(O17=0,0,ROUNDUP(O17/C17*B17,2)))</f>
        <v/>
      </c>
      <c r="Y17" s="118">
        <f>ROUNDUP(B17,2)-M17-L17-N17-J17-K17-I17-Q17</f>
        <v/>
      </c>
      <c r="Z17" s="118">
        <f>IF(Y17=W17,"OK","Non")</f>
        <v/>
      </c>
    </row>
    <row r="18">
      <c r="A18" s="9">
        <f>C18/SUM(C:C)*(SUM(C:C)+$X$2)</f>
        <v/>
      </c>
      <c r="B18" s="9">
        <f>C18/SUM(C:C)*(SUM(C:C)+SUM($N$3:$O$7))+S18</f>
        <v/>
      </c>
      <c r="C18" s="9">
        <f>SUM(I18:Q18)-N18-P18</f>
        <v/>
      </c>
      <c r="D18" s="8" t="n">
        <v>6235</v>
      </c>
      <c r="E18" t="inlineStr">
        <is>
          <t>XF142221147FR</t>
        </is>
      </c>
      <c r="F18" t="n">
        <v>17</v>
      </c>
      <c r="G18" t="inlineStr">
        <is>
          <t>N</t>
        </is>
      </c>
      <c r="H18" t="inlineStr">
        <is>
          <t>Z3</t>
        </is>
      </c>
      <c r="O18" t="n">
        <v>13.35</v>
      </c>
      <c r="S18">
        <f>_xlfn.XLOOKUP(E18,'Facture Chronopost'!L:L,'Facture Chronopost'!AA:AA,"")</f>
        <v/>
      </c>
      <c r="T18">
        <f>IF(COUNTIF('Bibliothèque transporteurs'!C:C,F18)=0,"inconnu",_xlfn.XLOOKUP(F18,'Bibliothèque transporteurs'!C:C,'Bibliothèque transporteurs'!A:A))</f>
        <v/>
      </c>
      <c r="U18">
        <f>IF(OR(F18="6C",F18="6B"),_xlfn.XLOOKUP(E18,'Facture Chronopost'!L:L,'Facture Chronopost'!X:X),IF(OR(F18=17,F18=44),F18&amp;"_"&amp;H18,IF(COUNTIF('Bibliothèque transporteurs'!C:C,F18)=0,"inconnu",_xlfn.XLOOKUP(F18,'Bibliothèque transporteurs'!C:C,'Bibliothèque transporteurs'!B:B))))</f>
        <v/>
      </c>
      <c r="V18">
        <f>IF(COUNTIF('Bibliothèque transporteurs'!C:C,F18)=0,"inconnu",_xlfn.XLOOKUP(F18,'Bibliothèque transporteurs'!C:C,'Bibliothèque transporteurs'!E:E))</f>
        <v/>
      </c>
      <c r="W18">
        <f>IF(T18="FR_2SHOP",O18,IF(O18=0,0,ROUNDUP(O18/C18*B18,2)))</f>
        <v/>
      </c>
      <c r="Y18" s="118">
        <f>ROUNDUP(B18,2)-M18-L18-N18-J18-K18-I18-Q18</f>
        <v/>
      </c>
      <c r="Z18" s="118">
        <f>IF(Y18=W18,"OK","Non")</f>
        <v/>
      </c>
    </row>
    <row r="19">
      <c r="A19" s="9">
        <f>C19/SUM(C:C)*(SUM(C:C)+$X$2)</f>
        <v/>
      </c>
      <c r="B19" s="9">
        <f>C19/SUM(C:C)*(SUM(C:C)+SUM($N$3:$O$7))+S19</f>
        <v/>
      </c>
      <c r="C19" s="9">
        <f>SUM(I19:Q19)-N19-P19</f>
        <v/>
      </c>
      <c r="D19" s="8" t="n">
        <v>6235</v>
      </c>
      <c r="E19" t="inlineStr">
        <is>
          <t>XF142221677FR</t>
        </is>
      </c>
      <c r="F19" t="n">
        <v>17</v>
      </c>
      <c r="G19" t="inlineStr">
        <is>
          <t>N</t>
        </is>
      </c>
      <c r="H19" t="inlineStr">
        <is>
          <t>Z2</t>
        </is>
      </c>
      <c r="O19" t="n">
        <v>18.34</v>
      </c>
      <c r="S19">
        <f>_xlfn.XLOOKUP(E19,'Facture Chronopost'!L:L,'Facture Chronopost'!AA:AA,"")</f>
        <v/>
      </c>
      <c r="T19">
        <f>IF(COUNTIF('Bibliothèque transporteurs'!C:C,F19)=0,"inconnu",_xlfn.XLOOKUP(F19,'Bibliothèque transporteurs'!C:C,'Bibliothèque transporteurs'!A:A))</f>
        <v/>
      </c>
      <c r="U19">
        <f>IF(OR(F19="6C",F19="6B"),_xlfn.XLOOKUP(E19,'Facture Chronopost'!L:L,'Facture Chronopost'!X:X),IF(OR(F19=17,F19=44),F19&amp;"_"&amp;H19,IF(COUNTIF('Bibliothèque transporteurs'!C:C,F19)=0,"inconnu",_xlfn.XLOOKUP(F19,'Bibliothèque transporteurs'!C:C,'Bibliothèque transporteurs'!B:B))))</f>
        <v/>
      </c>
      <c r="V19">
        <f>IF(COUNTIF('Bibliothèque transporteurs'!C:C,F19)=0,"inconnu",_xlfn.XLOOKUP(F19,'Bibliothèque transporteurs'!C:C,'Bibliothèque transporteurs'!E:E))</f>
        <v/>
      </c>
      <c r="W19">
        <f>IF(T19="FR_2SHOP",O19,IF(O19=0,0,ROUNDUP(O19/C19*B19,2)))</f>
        <v/>
      </c>
      <c r="Y19" s="118">
        <f>ROUNDUP(B19,2)-M19-L19-N19-J19-K19-I19-Q19</f>
        <v/>
      </c>
      <c r="Z19" s="118">
        <f>IF(Y19=W19,"OK","Non")</f>
        <v/>
      </c>
    </row>
    <row r="20">
      <c r="A20" s="9">
        <f>C20/SUM(C:C)*(SUM(C:C)+$X$2)</f>
        <v/>
      </c>
      <c r="B20" s="9">
        <f>C20/SUM(C:C)*(SUM(C:C)+SUM($N$3:$O$7))+S20</f>
        <v/>
      </c>
      <c r="C20" s="9">
        <f>SUM(I20:Q20)-N20-P20</f>
        <v/>
      </c>
      <c r="D20" s="8" t="n">
        <v>6235</v>
      </c>
      <c r="E20" t="inlineStr">
        <is>
          <t>XF142221779FR</t>
        </is>
      </c>
      <c r="F20" t="n">
        <v>17</v>
      </c>
      <c r="G20" t="inlineStr">
        <is>
          <t>N</t>
        </is>
      </c>
      <c r="H20" t="inlineStr">
        <is>
          <t>Z1</t>
        </is>
      </c>
      <c r="O20" t="n">
        <v>21.83</v>
      </c>
      <c r="S20">
        <f>_xlfn.XLOOKUP(E20,'Facture Chronopost'!L:L,'Facture Chronopost'!AA:AA,"")</f>
        <v/>
      </c>
      <c r="T20">
        <f>IF(COUNTIF('Bibliothèque transporteurs'!C:C,F20)=0,"inconnu",_xlfn.XLOOKUP(F20,'Bibliothèque transporteurs'!C:C,'Bibliothèque transporteurs'!A:A))</f>
        <v/>
      </c>
      <c r="U20">
        <f>IF(OR(F20="6C",F20="6B"),_xlfn.XLOOKUP(E20,'Facture Chronopost'!L:L,'Facture Chronopost'!X:X),IF(OR(F20=17,F20=44),F20&amp;"_"&amp;H20,IF(COUNTIF('Bibliothèque transporteurs'!C:C,F20)=0,"inconnu",_xlfn.XLOOKUP(F20,'Bibliothèque transporteurs'!C:C,'Bibliothèque transporteurs'!B:B))))</f>
        <v/>
      </c>
      <c r="V20">
        <f>IF(COUNTIF('Bibliothèque transporteurs'!C:C,F20)=0,"inconnu",_xlfn.XLOOKUP(F20,'Bibliothèque transporteurs'!C:C,'Bibliothèque transporteurs'!E:E))</f>
        <v/>
      </c>
      <c r="W20">
        <f>IF(T20="FR_2SHOP",O20,IF(O20=0,0,ROUNDUP(O20/C20*B20,2)))</f>
        <v/>
      </c>
      <c r="Y20" s="118">
        <f>ROUNDUP(B20,2)-M20-L20-N20-J20-K20-I20-Q20</f>
        <v/>
      </c>
      <c r="Z20" s="118">
        <f>IF(Y20=W20,"OK","Non")</f>
        <v/>
      </c>
    </row>
    <row r="21">
      <c r="A21" s="9">
        <f>C21/SUM(C:C)*(SUM(C:C)+$X$2)</f>
        <v/>
      </c>
      <c r="B21" s="9">
        <f>C21/SUM(C:C)*(SUM(C:C)+SUM($N$3:$O$7))+S21</f>
        <v/>
      </c>
      <c r="C21" s="9">
        <f>SUM(I21:Q21)-N21-P21</f>
        <v/>
      </c>
      <c r="D21" s="8" t="n">
        <v>6235</v>
      </c>
      <c r="E21" t="inlineStr">
        <is>
          <t>XF142224761FR</t>
        </is>
      </c>
      <c r="F21" t="n">
        <v>17</v>
      </c>
      <c r="G21" t="inlineStr">
        <is>
          <t>N</t>
        </is>
      </c>
      <c r="H21" t="inlineStr">
        <is>
          <t>Z2</t>
        </is>
      </c>
      <c r="O21" t="n">
        <v>9.94</v>
      </c>
      <c r="S21">
        <f>_xlfn.XLOOKUP(E21,'Facture Chronopost'!L:L,'Facture Chronopost'!AA:AA,"")</f>
        <v/>
      </c>
      <c r="T21">
        <f>IF(COUNTIF('Bibliothèque transporteurs'!C:C,F21)=0,"inconnu",_xlfn.XLOOKUP(F21,'Bibliothèque transporteurs'!C:C,'Bibliothèque transporteurs'!A:A))</f>
        <v/>
      </c>
      <c r="U21">
        <f>IF(OR(F21="6C",F21="6B"),_xlfn.XLOOKUP(E21,'Facture Chronopost'!L:L,'Facture Chronopost'!X:X),IF(OR(F21=17,F21=44),F21&amp;"_"&amp;H21,IF(COUNTIF('Bibliothèque transporteurs'!C:C,F21)=0,"inconnu",_xlfn.XLOOKUP(F21,'Bibliothèque transporteurs'!C:C,'Bibliothèque transporteurs'!B:B))))</f>
        <v/>
      </c>
      <c r="V21">
        <f>IF(COUNTIF('Bibliothèque transporteurs'!C:C,F21)=0,"inconnu",_xlfn.XLOOKUP(F21,'Bibliothèque transporteurs'!C:C,'Bibliothèque transporteurs'!E:E))</f>
        <v/>
      </c>
      <c r="W21">
        <f>IF(T21="FR_2SHOP",O21,IF(O21=0,0,ROUNDUP(O21/C21*B21,2)))</f>
        <v/>
      </c>
      <c r="Y21" s="118">
        <f>ROUNDUP(B21,2)-M21-L21-N21-J21-K21-I21-Q21</f>
        <v/>
      </c>
      <c r="Z21" s="118">
        <f>IF(Y21=W21,"OK","Non")</f>
        <v/>
      </c>
    </row>
    <row r="22">
      <c r="A22" s="9">
        <f>C22/SUM(C:C)*(SUM(C:C)+$X$2)</f>
        <v/>
      </c>
      <c r="B22" s="9">
        <f>C22/SUM(C:C)*(SUM(C:C)+SUM($N$3:$O$7))+S22</f>
        <v/>
      </c>
      <c r="C22" s="9">
        <f>SUM(I22:Q22)-N22-P22</f>
        <v/>
      </c>
      <c r="D22" s="8" t="n">
        <v>6235</v>
      </c>
      <c r="E22" t="inlineStr">
        <is>
          <t>XF142225206FR</t>
        </is>
      </c>
      <c r="F22" t="n">
        <v>17</v>
      </c>
      <c r="G22" t="inlineStr">
        <is>
          <t>N</t>
        </is>
      </c>
      <c r="H22" t="inlineStr">
        <is>
          <t>Z1</t>
        </is>
      </c>
      <c r="O22" t="n">
        <v>21.83</v>
      </c>
      <c r="S22">
        <f>_xlfn.XLOOKUP(E22,'Facture Chronopost'!L:L,'Facture Chronopost'!AA:AA,"")</f>
        <v/>
      </c>
      <c r="T22">
        <f>IF(COUNTIF('Bibliothèque transporteurs'!C:C,F22)=0,"inconnu",_xlfn.XLOOKUP(F22,'Bibliothèque transporteurs'!C:C,'Bibliothèque transporteurs'!A:A))</f>
        <v/>
      </c>
      <c r="U22">
        <f>IF(OR(F22="6C",F22="6B"),_xlfn.XLOOKUP(E22,'Facture Chronopost'!L:L,'Facture Chronopost'!X:X),IF(OR(F22=17,F22=44),F22&amp;"_"&amp;H22,IF(COUNTIF('Bibliothèque transporteurs'!C:C,F22)=0,"inconnu",_xlfn.XLOOKUP(F22,'Bibliothèque transporteurs'!C:C,'Bibliothèque transporteurs'!B:B))))</f>
        <v/>
      </c>
      <c r="V22">
        <f>IF(COUNTIF('Bibliothèque transporteurs'!C:C,F22)=0,"inconnu",_xlfn.XLOOKUP(F22,'Bibliothèque transporteurs'!C:C,'Bibliothèque transporteurs'!E:E))</f>
        <v/>
      </c>
      <c r="W22">
        <f>IF(T22="FR_2SHOP",O22,IF(O22=0,0,ROUNDUP(O22/C22*B22,2)))</f>
        <v/>
      </c>
      <c r="Y22" s="118">
        <f>ROUNDUP(B22,2)-M22-L22-N22-J22-K22-I22-Q22</f>
        <v/>
      </c>
      <c r="Z22" s="118">
        <f>IF(Y22=W22,"OK","Non")</f>
        <v/>
      </c>
    </row>
    <row r="23">
      <c r="A23" s="9">
        <f>C23/SUM(C:C)*(SUM(C:C)+$X$2)</f>
        <v/>
      </c>
      <c r="B23" s="9">
        <f>C23/SUM(C:C)*(SUM(C:C)+SUM($N$3:$O$7))+S23</f>
        <v/>
      </c>
      <c r="C23" s="9">
        <f>SUM(I23:Q23)-N23-P23</f>
        <v/>
      </c>
      <c r="D23" s="8" t="n">
        <v>6235</v>
      </c>
      <c r="E23" t="inlineStr">
        <is>
          <t>XF142225223FR</t>
        </is>
      </c>
      <c r="F23" t="n">
        <v>17</v>
      </c>
      <c r="G23" t="inlineStr">
        <is>
          <t>N</t>
        </is>
      </c>
      <c r="H23" t="inlineStr">
        <is>
          <t>Z1</t>
        </is>
      </c>
      <c r="O23" t="n">
        <v>18.34</v>
      </c>
      <c r="S23">
        <f>_xlfn.XLOOKUP(E23,'Facture Chronopost'!L:L,'Facture Chronopost'!AA:AA,"")</f>
        <v/>
      </c>
      <c r="T23">
        <f>IF(COUNTIF('Bibliothèque transporteurs'!C:C,F23)=0,"inconnu",_xlfn.XLOOKUP(F23,'Bibliothèque transporteurs'!C:C,'Bibliothèque transporteurs'!A:A))</f>
        <v/>
      </c>
      <c r="U23">
        <f>IF(OR(F23="6C",F23="6B"),_xlfn.XLOOKUP(E23,'Facture Chronopost'!L:L,'Facture Chronopost'!X:X),IF(OR(F23=17,F23=44),F23&amp;"_"&amp;H23,IF(COUNTIF('Bibliothèque transporteurs'!C:C,F23)=0,"inconnu",_xlfn.XLOOKUP(F23,'Bibliothèque transporteurs'!C:C,'Bibliothèque transporteurs'!B:B))))</f>
        <v/>
      </c>
      <c r="V23">
        <f>IF(COUNTIF('Bibliothèque transporteurs'!C:C,F23)=0,"inconnu",_xlfn.XLOOKUP(F23,'Bibliothèque transporteurs'!C:C,'Bibliothèque transporteurs'!E:E))</f>
        <v/>
      </c>
      <c r="W23">
        <f>IF(T23="FR_2SHOP",O23,IF(O23=0,0,ROUNDUP(O23/C23*B23,2)))</f>
        <v/>
      </c>
      <c r="Y23" s="118">
        <f>ROUNDUP(B23,2)-M23-L23-N23-J23-K23-I23-Q23</f>
        <v/>
      </c>
      <c r="Z23" s="118">
        <f>IF(Y23=W23,"OK","Non")</f>
        <v/>
      </c>
    </row>
    <row r="24">
      <c r="A24" s="9">
        <f>C24/SUM(C:C)*(SUM(C:C)+$X$2)</f>
        <v/>
      </c>
      <c r="B24" s="9">
        <f>C24/SUM(C:C)*(SUM(C:C)+SUM($N$3:$O$7))+S24</f>
        <v/>
      </c>
      <c r="C24" s="9">
        <f>SUM(I24:Q24)-N24-P24</f>
        <v/>
      </c>
      <c r="D24" s="8" t="n">
        <v>6235</v>
      </c>
      <c r="E24" t="inlineStr">
        <is>
          <t>XF142225342FR</t>
        </is>
      </c>
      <c r="F24" t="n">
        <v>17</v>
      </c>
      <c r="G24" t="inlineStr">
        <is>
          <t>N</t>
        </is>
      </c>
      <c r="H24" t="inlineStr">
        <is>
          <t>Z1</t>
        </is>
      </c>
      <c r="O24" t="n">
        <v>18.34</v>
      </c>
      <c r="S24">
        <f>_xlfn.XLOOKUP(E24,'Facture Chronopost'!L:L,'Facture Chronopost'!AA:AA,"")</f>
        <v/>
      </c>
      <c r="T24">
        <f>IF(COUNTIF('Bibliothèque transporteurs'!C:C,F24)=0,"inconnu",_xlfn.XLOOKUP(F24,'Bibliothèque transporteurs'!C:C,'Bibliothèque transporteurs'!A:A))</f>
        <v/>
      </c>
      <c r="U24">
        <f>IF(OR(F24="6C",F24="6B"),_xlfn.XLOOKUP(E24,'Facture Chronopost'!L:L,'Facture Chronopost'!X:X),IF(OR(F24=17,F24=44),F24&amp;"_"&amp;H24,IF(COUNTIF('Bibliothèque transporteurs'!C:C,F24)=0,"inconnu",_xlfn.XLOOKUP(F24,'Bibliothèque transporteurs'!C:C,'Bibliothèque transporteurs'!B:B))))</f>
        <v/>
      </c>
      <c r="V24">
        <f>IF(COUNTIF('Bibliothèque transporteurs'!C:C,F24)=0,"inconnu",_xlfn.XLOOKUP(F24,'Bibliothèque transporteurs'!C:C,'Bibliothèque transporteurs'!E:E))</f>
        <v/>
      </c>
      <c r="W24">
        <f>IF(T24="FR_2SHOP",O24,IF(O24=0,0,ROUNDUP(O24/C24*B24,2)))</f>
        <v/>
      </c>
      <c r="Y24" s="118">
        <f>ROUNDUP(B24,2)-M24-L24-N24-J24-K24-I24-Q24</f>
        <v/>
      </c>
      <c r="Z24" s="118">
        <f>IF(Y24=W24,"OK","Non")</f>
        <v/>
      </c>
    </row>
    <row r="25">
      <c r="A25" s="9">
        <f>C25/SUM(C:C)*(SUM(C:C)+$X$2)</f>
        <v/>
      </c>
      <c r="B25" s="9">
        <f>C25/SUM(C:C)*(SUM(C:C)+SUM($N$3:$O$7))+S25</f>
        <v/>
      </c>
      <c r="C25" s="9">
        <f>SUM(I25:Q25)-N25-P25</f>
        <v/>
      </c>
      <c r="D25" s="8" t="n">
        <v>6235</v>
      </c>
      <c r="E25" t="inlineStr">
        <is>
          <t>XF142225838FR</t>
        </is>
      </c>
      <c r="F25" t="n">
        <v>17</v>
      </c>
      <c r="G25" t="inlineStr">
        <is>
          <t>N</t>
        </is>
      </c>
      <c r="H25" t="inlineStr">
        <is>
          <t>Z1</t>
        </is>
      </c>
      <c r="O25" t="n">
        <v>21.83</v>
      </c>
      <c r="S25">
        <f>_xlfn.XLOOKUP(E25,'Facture Chronopost'!L:L,'Facture Chronopost'!AA:AA,"")</f>
        <v/>
      </c>
      <c r="T25">
        <f>IF(COUNTIF('Bibliothèque transporteurs'!C:C,F25)=0,"inconnu",_xlfn.XLOOKUP(F25,'Bibliothèque transporteurs'!C:C,'Bibliothèque transporteurs'!A:A))</f>
        <v/>
      </c>
      <c r="U25">
        <f>IF(OR(F25="6C",F25="6B"),_xlfn.XLOOKUP(E25,'Facture Chronopost'!L:L,'Facture Chronopost'!X:X),IF(OR(F25=17,F25=44),F25&amp;"_"&amp;H25,IF(COUNTIF('Bibliothèque transporteurs'!C:C,F25)=0,"inconnu",_xlfn.XLOOKUP(F25,'Bibliothèque transporteurs'!C:C,'Bibliothèque transporteurs'!B:B))))</f>
        <v/>
      </c>
      <c r="V25">
        <f>IF(COUNTIF('Bibliothèque transporteurs'!C:C,F25)=0,"inconnu",_xlfn.XLOOKUP(F25,'Bibliothèque transporteurs'!C:C,'Bibliothèque transporteurs'!E:E))</f>
        <v/>
      </c>
      <c r="W25">
        <f>IF(T25="FR_2SHOP",O25,IF(O25=0,0,ROUNDUP(O25/C25*B25,2)))</f>
        <v/>
      </c>
      <c r="Y25" s="118">
        <f>ROUNDUP(B25,2)-M25-L25-N25-J25-K25-I25-Q25</f>
        <v/>
      </c>
      <c r="Z25" s="118">
        <f>IF(Y25=W25,"OK","Non")</f>
        <v/>
      </c>
    </row>
    <row r="26">
      <c r="A26" s="9">
        <f>C26/SUM(C:C)*(SUM(C:C)+$X$2)</f>
        <v/>
      </c>
      <c r="B26" s="9">
        <f>C26/SUM(C:C)*(SUM(C:C)+SUM($N$3:$O$7))+S26</f>
        <v/>
      </c>
      <c r="C26" s="9">
        <f>SUM(I26:Q26)-N26-P26</f>
        <v/>
      </c>
      <c r="D26" s="8" t="n">
        <v>6235</v>
      </c>
      <c r="E26" t="inlineStr">
        <is>
          <t>XF142225943FR</t>
        </is>
      </c>
      <c r="F26" t="n">
        <v>17</v>
      </c>
      <c r="G26" t="inlineStr">
        <is>
          <t>N</t>
        </is>
      </c>
      <c r="H26" t="inlineStr">
        <is>
          <t>Z1</t>
        </is>
      </c>
      <c r="O26" t="n">
        <v>7.86</v>
      </c>
      <c r="S26">
        <f>_xlfn.XLOOKUP(E26,'Facture Chronopost'!L:L,'Facture Chronopost'!AA:AA,"")</f>
        <v/>
      </c>
      <c r="T26">
        <f>IF(COUNTIF('Bibliothèque transporteurs'!C:C,F26)=0,"inconnu",_xlfn.XLOOKUP(F26,'Bibliothèque transporteurs'!C:C,'Bibliothèque transporteurs'!A:A))</f>
        <v/>
      </c>
      <c r="U26">
        <f>IF(OR(F26="6C",F26="6B"),_xlfn.XLOOKUP(E26,'Facture Chronopost'!L:L,'Facture Chronopost'!X:X),IF(OR(F26=17,F26=44),F26&amp;"_"&amp;H26,IF(COUNTIF('Bibliothèque transporteurs'!C:C,F26)=0,"inconnu",_xlfn.XLOOKUP(F26,'Bibliothèque transporteurs'!C:C,'Bibliothèque transporteurs'!B:B))))</f>
        <v/>
      </c>
      <c r="V26">
        <f>IF(COUNTIF('Bibliothèque transporteurs'!C:C,F26)=0,"inconnu",_xlfn.XLOOKUP(F26,'Bibliothèque transporteurs'!C:C,'Bibliothèque transporteurs'!E:E))</f>
        <v/>
      </c>
      <c r="W26">
        <f>IF(T26="FR_2SHOP",O26,IF(O26=0,0,ROUNDUP(O26/C26*B26,2)))</f>
        <v/>
      </c>
      <c r="Y26" s="118">
        <f>ROUNDUP(B26,2)-M26-L26-N26-J26-K26-I26-Q26</f>
        <v/>
      </c>
      <c r="Z26" s="118">
        <f>IF(Y26=W26,"OK","Non")</f>
        <v/>
      </c>
    </row>
    <row r="27">
      <c r="A27" s="9">
        <f>C27/SUM(C:C)*(SUM(C:C)+$X$2)</f>
        <v/>
      </c>
      <c r="B27" s="9">
        <f>C27/SUM(C:C)*(SUM(C:C)+SUM($N$3:$O$7))+S27</f>
        <v/>
      </c>
      <c r="C27" s="9">
        <f>SUM(I27:Q27)-N27-P27</f>
        <v/>
      </c>
      <c r="D27" s="8" t="n">
        <v>6235</v>
      </c>
      <c r="E27" t="inlineStr">
        <is>
          <t>XF142230909FR</t>
        </is>
      </c>
      <c r="F27" t="n">
        <v>17</v>
      </c>
      <c r="G27" t="inlineStr">
        <is>
          <t>N</t>
        </is>
      </c>
      <c r="H27" t="inlineStr">
        <is>
          <t>Z1</t>
        </is>
      </c>
      <c r="O27" t="n">
        <v>30.09</v>
      </c>
      <c r="S27">
        <f>_xlfn.XLOOKUP(E27,'Facture Chronopost'!L:L,'Facture Chronopost'!AA:AA,"")</f>
        <v/>
      </c>
      <c r="T27">
        <f>IF(COUNTIF('Bibliothèque transporteurs'!C:C,F27)=0,"inconnu",_xlfn.XLOOKUP(F27,'Bibliothèque transporteurs'!C:C,'Bibliothèque transporteurs'!A:A))</f>
        <v/>
      </c>
      <c r="U27">
        <f>IF(OR(F27="6C",F27="6B"),_xlfn.XLOOKUP(E27,'Facture Chronopost'!L:L,'Facture Chronopost'!X:X),IF(OR(F27=17,F27=44),F27&amp;"_"&amp;H27,IF(COUNTIF('Bibliothèque transporteurs'!C:C,F27)=0,"inconnu",_xlfn.XLOOKUP(F27,'Bibliothèque transporteurs'!C:C,'Bibliothèque transporteurs'!B:B))))</f>
        <v/>
      </c>
      <c r="V27">
        <f>IF(COUNTIF('Bibliothèque transporteurs'!C:C,F27)=0,"inconnu",_xlfn.XLOOKUP(F27,'Bibliothèque transporteurs'!C:C,'Bibliothèque transporteurs'!E:E))</f>
        <v/>
      </c>
      <c r="W27">
        <f>IF(T27="FR_2SHOP",O27,IF(O27=0,0,ROUNDUP(O27/C27*B27,2)))</f>
        <v/>
      </c>
      <c r="Y27" s="118">
        <f>ROUNDUP(B27,2)-M27-L27-N27-J27-K27-I27-Q27</f>
        <v/>
      </c>
      <c r="Z27" s="118">
        <f>IF(Y27=W27,"OK","Non")</f>
        <v/>
      </c>
    </row>
    <row r="28">
      <c r="A28" s="9">
        <f>C28/SUM(C:C)*(SUM(C:C)+$X$2)</f>
        <v/>
      </c>
      <c r="B28" s="9">
        <f>C28/SUM(C:C)*(SUM(C:C)+SUM($N$3:$O$7))+S28</f>
        <v/>
      </c>
      <c r="C28" s="9">
        <f>SUM(I28:Q28)-N28-P28</f>
        <v/>
      </c>
      <c r="D28" s="8" t="n">
        <v>6235</v>
      </c>
      <c r="E28" t="inlineStr">
        <is>
          <t>XF142240044FR</t>
        </is>
      </c>
      <c r="F28" t="n">
        <v>17</v>
      </c>
      <c r="G28" t="inlineStr">
        <is>
          <t>O</t>
        </is>
      </c>
      <c r="H28" t="inlineStr">
        <is>
          <t>Z8</t>
        </is>
      </c>
      <c r="O28" t="n">
        <v>41.18</v>
      </c>
      <c r="S28">
        <f>_xlfn.XLOOKUP(E28,'Facture Chronopost'!L:L,'Facture Chronopost'!AA:AA,"")</f>
        <v/>
      </c>
      <c r="T28">
        <f>IF(COUNTIF('Bibliothèque transporteurs'!C:C,F28)=0,"inconnu",_xlfn.XLOOKUP(F28,'Bibliothèque transporteurs'!C:C,'Bibliothèque transporteurs'!A:A))</f>
        <v/>
      </c>
      <c r="U28">
        <f>IF(OR(F28="6C",F28="6B"),_xlfn.XLOOKUP(E28,'Facture Chronopost'!L:L,'Facture Chronopost'!X:X),IF(OR(F28=17,F28=44),F28&amp;"_"&amp;H28,IF(COUNTIF('Bibliothèque transporteurs'!C:C,F28)=0,"inconnu",_xlfn.XLOOKUP(F28,'Bibliothèque transporteurs'!C:C,'Bibliothèque transporteurs'!B:B))))</f>
        <v/>
      </c>
      <c r="V28">
        <f>IF(COUNTIF('Bibliothèque transporteurs'!C:C,F28)=0,"inconnu",_xlfn.XLOOKUP(F28,'Bibliothèque transporteurs'!C:C,'Bibliothèque transporteurs'!E:E))</f>
        <v/>
      </c>
      <c r="W28">
        <f>IF(T28="FR_2SHOP",O28,IF(O28=0,0,ROUNDUP(O28/C28*B28,2)))</f>
        <v/>
      </c>
      <c r="Y28" s="118">
        <f>ROUNDUP(B28,2)-M28-L28-N28-J28-K28-I28-Q28</f>
        <v/>
      </c>
      <c r="Z28" s="118">
        <f>IF(Y28=W28,"OK","Non")</f>
        <v/>
      </c>
    </row>
    <row r="29">
      <c r="A29" s="9">
        <f>C29/SUM(C:C)*(SUM(C:C)+$X$2)</f>
        <v/>
      </c>
      <c r="B29" s="9">
        <f>C29/SUM(C:C)*(SUM(C:C)+SUM($N$3:$O$7))+S29</f>
        <v/>
      </c>
      <c r="C29" s="9">
        <f>SUM(I29:Q29)-N29-P29</f>
        <v/>
      </c>
      <c r="D29" s="8" t="n">
        <v>8656</v>
      </c>
      <c r="E29" t="inlineStr">
        <is>
          <t>XF142264068FR</t>
        </is>
      </c>
      <c r="F29" t="n">
        <v>17</v>
      </c>
      <c r="G29" t="inlineStr">
        <is>
          <t>N</t>
        </is>
      </c>
      <c r="H29" t="inlineStr">
        <is>
          <t>Z1</t>
        </is>
      </c>
      <c r="O29" t="n">
        <v>14.95</v>
      </c>
      <c r="S29">
        <f>_xlfn.XLOOKUP(E29,'Facture Chronopost'!L:L,'Facture Chronopost'!AA:AA,"")</f>
        <v/>
      </c>
      <c r="T29">
        <f>IF(COUNTIF('Bibliothèque transporteurs'!C:C,F29)=0,"inconnu",_xlfn.XLOOKUP(F29,'Bibliothèque transporteurs'!C:C,'Bibliothèque transporteurs'!A:A))</f>
        <v/>
      </c>
      <c r="U29">
        <f>IF(OR(F29="6C",F29="6B"),_xlfn.XLOOKUP(E29,'Facture Chronopost'!L:L,'Facture Chronopost'!X:X),IF(OR(F29=17,F29=44),F29&amp;"_"&amp;H29,IF(COUNTIF('Bibliothèque transporteurs'!C:C,F29)=0,"inconnu",_xlfn.XLOOKUP(F29,'Bibliothèque transporteurs'!C:C,'Bibliothèque transporteurs'!B:B))))</f>
        <v/>
      </c>
      <c r="V29">
        <f>IF(COUNTIF('Bibliothèque transporteurs'!C:C,F29)=0,"inconnu",_xlfn.XLOOKUP(F29,'Bibliothèque transporteurs'!C:C,'Bibliothèque transporteurs'!E:E))</f>
        <v/>
      </c>
      <c r="W29">
        <f>IF(T29="FR_2SHOP",O29,IF(O29=0,0,ROUNDUP(O29/C29*B29,2)))</f>
        <v/>
      </c>
      <c r="Y29" s="118">
        <f>ROUNDUP(B29,2)-M29-L29-N29-J29-K29-I29-Q29</f>
        <v/>
      </c>
      <c r="Z29" s="118">
        <f>IF(Y29=W29,"OK","Non")</f>
        <v/>
      </c>
    </row>
    <row r="30">
      <c r="A30" s="9">
        <f>C30/SUM(C:C)*(SUM(C:C)+$X$2)</f>
        <v/>
      </c>
      <c r="B30" s="9">
        <f>C30/SUM(C:C)*(SUM(C:C)+SUM($N$3:$O$7))+S30</f>
        <v/>
      </c>
      <c r="C30" s="9">
        <f>SUM(I30:Q30)-N30-P30</f>
        <v/>
      </c>
      <c r="D30" s="8" t="n">
        <v>8656</v>
      </c>
      <c r="E30" t="inlineStr">
        <is>
          <t>XF142264522FR</t>
        </is>
      </c>
      <c r="F30" t="n">
        <v>17</v>
      </c>
      <c r="G30" t="inlineStr">
        <is>
          <t>N</t>
        </is>
      </c>
      <c r="H30" t="inlineStr">
        <is>
          <t>Z1</t>
        </is>
      </c>
      <c r="O30" t="n">
        <v>14.95</v>
      </c>
      <c r="S30">
        <f>_xlfn.XLOOKUP(E30,'Facture Chronopost'!L:L,'Facture Chronopost'!AA:AA,"")</f>
        <v/>
      </c>
      <c r="T30">
        <f>IF(COUNTIF('Bibliothèque transporteurs'!C:C,F30)=0,"inconnu",_xlfn.XLOOKUP(F30,'Bibliothèque transporteurs'!C:C,'Bibliothèque transporteurs'!A:A))</f>
        <v/>
      </c>
      <c r="U30">
        <f>IF(OR(F30="6C",F30="6B"),_xlfn.XLOOKUP(E30,'Facture Chronopost'!L:L,'Facture Chronopost'!X:X),IF(OR(F30=17,F30=44),F30&amp;"_"&amp;H30,IF(COUNTIF('Bibliothèque transporteurs'!C:C,F30)=0,"inconnu",_xlfn.XLOOKUP(F30,'Bibliothèque transporteurs'!C:C,'Bibliothèque transporteurs'!B:B))))</f>
        <v/>
      </c>
      <c r="V30">
        <f>IF(COUNTIF('Bibliothèque transporteurs'!C:C,F30)=0,"inconnu",_xlfn.XLOOKUP(F30,'Bibliothèque transporteurs'!C:C,'Bibliothèque transporteurs'!E:E))</f>
        <v/>
      </c>
      <c r="W30">
        <f>IF(T30="FR_2SHOP",O30,IF(O30=0,0,ROUNDUP(O30/C30*B30,2)))</f>
        <v/>
      </c>
      <c r="Y30" s="118">
        <f>ROUNDUP(B30,2)-M30-L30-N30-J30-K30-I30-Q30</f>
        <v/>
      </c>
      <c r="Z30" s="118">
        <f>IF(Y30=W30,"OK","Non")</f>
        <v/>
      </c>
    </row>
    <row r="31">
      <c r="A31" s="9">
        <f>C31/SUM(C:C)*(SUM(C:C)+$X$2)</f>
        <v/>
      </c>
      <c r="B31" s="9">
        <f>C31/SUM(C:C)*(SUM(C:C)+SUM($N$3:$O$7))+S31</f>
        <v/>
      </c>
      <c r="C31" s="9">
        <f>SUM(I31:Q31)-N31-P31</f>
        <v/>
      </c>
      <c r="D31" s="8" t="n">
        <v>6235</v>
      </c>
      <c r="E31" t="inlineStr">
        <is>
          <t>XF142273060FR</t>
        </is>
      </c>
      <c r="F31" t="n">
        <v>17</v>
      </c>
      <c r="G31" t="inlineStr">
        <is>
          <t>N</t>
        </is>
      </c>
      <c r="H31" t="inlineStr">
        <is>
          <t>Z1</t>
        </is>
      </c>
      <c r="O31" t="n">
        <v>19.47</v>
      </c>
      <c r="S31">
        <f>_xlfn.XLOOKUP(E31,'Facture Chronopost'!L:L,'Facture Chronopost'!AA:AA,"")</f>
        <v/>
      </c>
      <c r="T31">
        <f>IF(COUNTIF('Bibliothèque transporteurs'!C:C,F31)=0,"inconnu",_xlfn.XLOOKUP(F31,'Bibliothèque transporteurs'!C:C,'Bibliothèque transporteurs'!A:A))</f>
        <v/>
      </c>
      <c r="U31">
        <f>IF(OR(F31="6C",F31="6B"),_xlfn.XLOOKUP(E31,'Facture Chronopost'!L:L,'Facture Chronopost'!X:X),IF(OR(F31=17,F31=44),F31&amp;"_"&amp;H31,IF(COUNTIF('Bibliothèque transporteurs'!C:C,F31)=0,"inconnu",_xlfn.XLOOKUP(F31,'Bibliothèque transporteurs'!C:C,'Bibliothèque transporteurs'!B:B))))</f>
        <v/>
      </c>
      <c r="V31">
        <f>IF(COUNTIF('Bibliothèque transporteurs'!C:C,F31)=0,"inconnu",_xlfn.XLOOKUP(F31,'Bibliothèque transporteurs'!C:C,'Bibliothèque transporteurs'!E:E))</f>
        <v/>
      </c>
      <c r="W31">
        <f>IF(T31="FR_2SHOP",O31,IF(O31=0,0,ROUNDUP(O31/C31*B31,2)))</f>
        <v/>
      </c>
      <c r="Y31" s="118">
        <f>ROUNDUP(B31,2)-M31-L31-N31-J31-K31-I31-Q31</f>
        <v/>
      </c>
      <c r="Z31" s="118">
        <f>IF(Y31=W31,"OK","Non")</f>
        <v/>
      </c>
    </row>
    <row r="32">
      <c r="A32" s="9">
        <f>C32/SUM(C:C)*(SUM(C:C)+$X$2)</f>
        <v/>
      </c>
      <c r="B32" s="9">
        <f>C32/SUM(C:C)*(SUM(C:C)+SUM($N$3:$O$7))+S32</f>
        <v/>
      </c>
      <c r="C32" s="9">
        <f>SUM(I32:Q32)-N32-P32</f>
        <v/>
      </c>
      <c r="D32" s="8" t="n">
        <v>6235</v>
      </c>
      <c r="E32" t="inlineStr">
        <is>
          <t>XF142273175FR</t>
        </is>
      </c>
      <c r="F32" t="n">
        <v>17</v>
      </c>
      <c r="G32" t="inlineStr">
        <is>
          <t>N</t>
        </is>
      </c>
      <c r="H32" t="inlineStr">
        <is>
          <t>Z1</t>
        </is>
      </c>
      <c r="O32" t="n">
        <v>12.69</v>
      </c>
      <c r="S32">
        <f>_xlfn.XLOOKUP(E32,'Facture Chronopost'!L:L,'Facture Chronopost'!AA:AA,"")</f>
        <v/>
      </c>
      <c r="T32">
        <f>IF(COUNTIF('Bibliothèque transporteurs'!C:C,F32)=0,"inconnu",_xlfn.XLOOKUP(F32,'Bibliothèque transporteurs'!C:C,'Bibliothèque transporteurs'!A:A))</f>
        <v/>
      </c>
      <c r="U32">
        <f>IF(OR(F32="6C",F32="6B"),_xlfn.XLOOKUP(E32,'Facture Chronopost'!L:L,'Facture Chronopost'!X:X),IF(OR(F32=17,F32=44),F32&amp;"_"&amp;H32,IF(COUNTIF('Bibliothèque transporteurs'!C:C,F32)=0,"inconnu",_xlfn.XLOOKUP(F32,'Bibliothèque transporteurs'!C:C,'Bibliothèque transporteurs'!B:B))))</f>
        <v/>
      </c>
      <c r="V32">
        <f>IF(COUNTIF('Bibliothèque transporteurs'!C:C,F32)=0,"inconnu",_xlfn.XLOOKUP(F32,'Bibliothèque transporteurs'!C:C,'Bibliothèque transporteurs'!E:E))</f>
        <v/>
      </c>
      <c r="W32">
        <f>IF(T32="FR_2SHOP",O32,IF(O32=0,0,ROUNDUP(O32/C32*B32,2)))</f>
        <v/>
      </c>
      <c r="Y32" s="118">
        <f>ROUNDUP(B32,2)-M32-L32-N32-J32-K32-I32-Q32</f>
        <v/>
      </c>
      <c r="Z32" s="118">
        <f>IF(Y32=W32,"OK","Non")</f>
        <v/>
      </c>
    </row>
    <row r="33">
      <c r="A33" s="9">
        <f>C33/SUM(C:C)*(SUM(C:C)+$X$2)</f>
        <v/>
      </c>
      <c r="B33" s="9">
        <f>C33/SUM(C:C)*(SUM(C:C)+SUM($N$3:$O$7))+S33</f>
        <v/>
      </c>
      <c r="C33" s="9">
        <f>SUM(I33:Q33)-N33-P33</f>
        <v/>
      </c>
      <c r="D33" s="8" t="n">
        <v>6235</v>
      </c>
      <c r="E33" t="inlineStr">
        <is>
          <t>XF142273802FR</t>
        </is>
      </c>
      <c r="F33" t="n">
        <v>17</v>
      </c>
      <c r="G33" t="inlineStr">
        <is>
          <t>N</t>
        </is>
      </c>
      <c r="H33" t="inlineStr">
        <is>
          <t>Z2</t>
        </is>
      </c>
      <c r="O33" t="n">
        <v>7.86</v>
      </c>
      <c r="S33">
        <f>_xlfn.XLOOKUP(E33,'Facture Chronopost'!L:L,'Facture Chronopost'!AA:AA,"")</f>
        <v/>
      </c>
      <c r="T33">
        <f>IF(COUNTIF('Bibliothèque transporteurs'!C:C,F33)=0,"inconnu",_xlfn.XLOOKUP(F33,'Bibliothèque transporteurs'!C:C,'Bibliothèque transporteurs'!A:A))</f>
        <v/>
      </c>
      <c r="U33">
        <f>IF(OR(F33="6C",F33="6B"),_xlfn.XLOOKUP(E33,'Facture Chronopost'!L:L,'Facture Chronopost'!X:X),IF(OR(F33=17,F33=44),F33&amp;"_"&amp;H33,IF(COUNTIF('Bibliothèque transporteurs'!C:C,F33)=0,"inconnu",_xlfn.XLOOKUP(F33,'Bibliothèque transporteurs'!C:C,'Bibliothèque transporteurs'!B:B))))</f>
        <v/>
      </c>
      <c r="V33">
        <f>IF(COUNTIF('Bibliothèque transporteurs'!C:C,F33)=0,"inconnu",_xlfn.XLOOKUP(F33,'Bibliothèque transporteurs'!C:C,'Bibliothèque transporteurs'!E:E))</f>
        <v/>
      </c>
      <c r="W33">
        <f>IF(T33="FR_2SHOP",O33,IF(O33=0,0,ROUNDUP(O33/C33*B33,2)))</f>
        <v/>
      </c>
      <c r="Y33" s="118">
        <f>ROUNDUP(B33,2)-M33-L33-N33-J33-K33-I33-Q33</f>
        <v/>
      </c>
      <c r="Z33" s="118">
        <f>IF(Y33=W33,"OK","Non")</f>
        <v/>
      </c>
    </row>
    <row r="34">
      <c r="A34" s="9">
        <f>C34/SUM(C:C)*(SUM(C:C)+$X$2)</f>
        <v/>
      </c>
      <c r="B34" s="9">
        <f>C34/SUM(C:C)*(SUM(C:C)+SUM($N$3:$O$7))+S34</f>
        <v/>
      </c>
      <c r="C34" s="9">
        <f>SUM(I34:Q34)-N34-P34</f>
        <v/>
      </c>
      <c r="D34" s="8" t="n">
        <v>6235</v>
      </c>
      <c r="E34" t="inlineStr">
        <is>
          <t>XF142274365FR</t>
        </is>
      </c>
      <c r="F34" t="n">
        <v>17</v>
      </c>
      <c r="G34" t="inlineStr">
        <is>
          <t>N</t>
        </is>
      </c>
      <c r="H34" t="inlineStr">
        <is>
          <t>Z1</t>
        </is>
      </c>
      <c r="O34" t="n">
        <v>21.83</v>
      </c>
      <c r="S34">
        <f>_xlfn.XLOOKUP(E34,'Facture Chronopost'!L:L,'Facture Chronopost'!AA:AA,"")</f>
        <v/>
      </c>
      <c r="T34">
        <f>IF(COUNTIF('Bibliothèque transporteurs'!C:C,F34)=0,"inconnu",_xlfn.XLOOKUP(F34,'Bibliothèque transporteurs'!C:C,'Bibliothèque transporteurs'!A:A))</f>
        <v/>
      </c>
      <c r="U34">
        <f>IF(OR(F34="6C",F34="6B"),_xlfn.XLOOKUP(E34,'Facture Chronopost'!L:L,'Facture Chronopost'!X:X),IF(OR(F34=17,F34=44),F34&amp;"_"&amp;H34,IF(COUNTIF('Bibliothèque transporteurs'!C:C,F34)=0,"inconnu",_xlfn.XLOOKUP(F34,'Bibliothèque transporteurs'!C:C,'Bibliothèque transporteurs'!B:B))))</f>
        <v/>
      </c>
      <c r="V34">
        <f>IF(COUNTIF('Bibliothèque transporteurs'!C:C,F34)=0,"inconnu",_xlfn.XLOOKUP(F34,'Bibliothèque transporteurs'!C:C,'Bibliothèque transporteurs'!E:E))</f>
        <v/>
      </c>
      <c r="W34">
        <f>IF(T34="FR_2SHOP",O34,IF(O34=0,0,ROUNDUP(O34/C34*B34,2)))</f>
        <v/>
      </c>
      <c r="Y34" s="118">
        <f>ROUNDUP(B34,2)-M34-L34-N34-J34-K34-I34-Q34</f>
        <v/>
      </c>
      <c r="Z34" s="118">
        <f>IF(Y34=W34,"OK","Non")</f>
        <v/>
      </c>
    </row>
    <row r="35">
      <c r="A35" s="9">
        <f>C35/SUM(C:C)*(SUM(C:C)+$X$2)</f>
        <v/>
      </c>
      <c r="B35" s="9">
        <f>C35/SUM(C:C)*(SUM(C:C)+SUM($N$3:$O$7))+S35</f>
        <v/>
      </c>
      <c r="C35" s="9">
        <f>SUM(I35:Q35)-N35-P35</f>
        <v/>
      </c>
      <c r="D35" s="8" t="n">
        <v>6235</v>
      </c>
      <c r="E35" t="inlineStr">
        <is>
          <t>XF142274578FR</t>
        </is>
      </c>
      <c r="F35" t="n">
        <v>17</v>
      </c>
      <c r="G35" t="inlineStr">
        <is>
          <t>N</t>
        </is>
      </c>
      <c r="H35" t="inlineStr">
        <is>
          <t>Z1</t>
        </is>
      </c>
      <c r="O35" t="n">
        <v>7.86</v>
      </c>
      <c r="S35">
        <f>_xlfn.XLOOKUP(E35,'Facture Chronopost'!L:L,'Facture Chronopost'!AA:AA,"")</f>
        <v/>
      </c>
      <c r="T35">
        <f>IF(COUNTIF('Bibliothèque transporteurs'!C:C,F35)=0,"inconnu",_xlfn.XLOOKUP(F35,'Bibliothèque transporteurs'!C:C,'Bibliothèque transporteurs'!A:A))</f>
        <v/>
      </c>
      <c r="U35">
        <f>IF(OR(F35="6C",F35="6B"),_xlfn.XLOOKUP(E35,'Facture Chronopost'!L:L,'Facture Chronopost'!X:X),IF(OR(F35=17,F35=44),F35&amp;"_"&amp;H35,IF(COUNTIF('Bibliothèque transporteurs'!C:C,F35)=0,"inconnu",_xlfn.XLOOKUP(F35,'Bibliothèque transporteurs'!C:C,'Bibliothèque transporteurs'!B:B))))</f>
        <v/>
      </c>
      <c r="V35">
        <f>IF(COUNTIF('Bibliothèque transporteurs'!C:C,F35)=0,"inconnu",_xlfn.XLOOKUP(F35,'Bibliothèque transporteurs'!C:C,'Bibliothèque transporteurs'!E:E))</f>
        <v/>
      </c>
      <c r="W35">
        <f>IF(T35="FR_2SHOP",O35,IF(O35=0,0,ROUNDUP(O35/C35*B35,2)))</f>
        <v/>
      </c>
      <c r="Y35" s="118">
        <f>ROUNDUP(B35,2)-M35-L35-N35-J35-K35-I35-Q35</f>
        <v/>
      </c>
      <c r="Z35" s="118">
        <f>IF(Y35=W35,"OK","Non")</f>
        <v/>
      </c>
    </row>
    <row r="36">
      <c r="A36" s="9">
        <f>C36/SUM(C:C)*(SUM(C:C)+$X$2)</f>
        <v/>
      </c>
      <c r="B36" s="9">
        <f>C36/SUM(C:C)*(SUM(C:C)+SUM($N$3:$O$7))+S36</f>
        <v/>
      </c>
      <c r="C36" s="9">
        <f>SUM(I36:Q36)-N36-P36</f>
        <v/>
      </c>
      <c r="D36" s="8" t="n">
        <v>8656</v>
      </c>
      <c r="E36" t="inlineStr">
        <is>
          <t>XF142274706FR</t>
        </is>
      </c>
      <c r="F36" t="n">
        <v>17</v>
      </c>
      <c r="G36" t="inlineStr">
        <is>
          <t>N</t>
        </is>
      </c>
      <c r="H36" t="inlineStr">
        <is>
          <t>Z2</t>
        </is>
      </c>
      <c r="O36" t="n">
        <v>9.94</v>
      </c>
      <c r="S36">
        <f>_xlfn.XLOOKUP(E36,'Facture Chronopost'!L:L,'Facture Chronopost'!AA:AA,"")</f>
        <v/>
      </c>
      <c r="T36">
        <f>IF(COUNTIF('Bibliothèque transporteurs'!C:C,F36)=0,"inconnu",_xlfn.XLOOKUP(F36,'Bibliothèque transporteurs'!C:C,'Bibliothèque transporteurs'!A:A))</f>
        <v/>
      </c>
      <c r="U36">
        <f>IF(OR(F36="6C",F36="6B"),_xlfn.XLOOKUP(E36,'Facture Chronopost'!L:L,'Facture Chronopost'!X:X),IF(OR(F36=17,F36=44),F36&amp;"_"&amp;H36,IF(COUNTIF('Bibliothèque transporteurs'!C:C,F36)=0,"inconnu",_xlfn.XLOOKUP(F36,'Bibliothèque transporteurs'!C:C,'Bibliothèque transporteurs'!B:B))))</f>
        <v/>
      </c>
      <c r="V36">
        <f>IF(COUNTIF('Bibliothèque transporteurs'!C:C,F36)=0,"inconnu",_xlfn.XLOOKUP(F36,'Bibliothèque transporteurs'!C:C,'Bibliothèque transporteurs'!E:E))</f>
        <v/>
      </c>
      <c r="W36">
        <f>IF(T36="FR_2SHOP",O36,IF(O36=0,0,ROUNDUP(O36/C36*B36,2)))</f>
        <v/>
      </c>
      <c r="Y36" s="118">
        <f>ROUNDUP(B36,2)-M36-L36-N36-J36-K36-I36-Q36</f>
        <v/>
      </c>
      <c r="Z36" s="118">
        <f>IF(Y36=W36,"OK","Non")</f>
        <v/>
      </c>
    </row>
    <row r="37">
      <c r="A37" s="9">
        <f>C37/SUM(C:C)*(SUM(C:C)+$X$2)</f>
        <v/>
      </c>
      <c r="B37" s="9">
        <f>C37/SUM(C:C)*(SUM(C:C)+SUM($N$3:$O$7))+S37</f>
        <v/>
      </c>
      <c r="C37" s="9">
        <f>SUM(I37:Q37)-N37-P37</f>
        <v/>
      </c>
      <c r="D37" s="8" t="n">
        <v>6235</v>
      </c>
      <c r="E37" t="inlineStr">
        <is>
          <t>XF142275471FR</t>
        </is>
      </c>
      <c r="F37" t="n">
        <v>17</v>
      </c>
      <c r="G37" t="inlineStr">
        <is>
          <t>N</t>
        </is>
      </c>
      <c r="H37" t="inlineStr">
        <is>
          <t>Z1</t>
        </is>
      </c>
      <c r="O37" t="n">
        <v>7.86</v>
      </c>
      <c r="S37">
        <f>_xlfn.XLOOKUP(E37,'Facture Chronopost'!L:L,'Facture Chronopost'!AA:AA,"")</f>
        <v/>
      </c>
      <c r="T37">
        <f>IF(COUNTIF('Bibliothèque transporteurs'!C:C,F37)=0,"inconnu",_xlfn.XLOOKUP(F37,'Bibliothèque transporteurs'!C:C,'Bibliothèque transporteurs'!A:A))</f>
        <v/>
      </c>
      <c r="U37">
        <f>IF(OR(F37="6C",F37="6B"),_xlfn.XLOOKUP(E37,'Facture Chronopost'!L:L,'Facture Chronopost'!X:X),IF(OR(F37=17,F37=44),F37&amp;"_"&amp;H37,IF(COUNTIF('Bibliothèque transporteurs'!C:C,F37)=0,"inconnu",_xlfn.XLOOKUP(F37,'Bibliothèque transporteurs'!C:C,'Bibliothèque transporteurs'!B:B))))</f>
        <v/>
      </c>
      <c r="V37">
        <f>IF(COUNTIF('Bibliothèque transporteurs'!C:C,F37)=0,"inconnu",_xlfn.XLOOKUP(F37,'Bibliothèque transporteurs'!C:C,'Bibliothèque transporteurs'!E:E))</f>
        <v/>
      </c>
      <c r="W37">
        <f>IF(T37="FR_2SHOP",O37,IF(O37=0,0,ROUNDUP(O37/C37*B37,2)))</f>
        <v/>
      </c>
      <c r="Y37" s="118">
        <f>ROUNDUP(B37,2)-M37-L37-N37-J37-K37-I37-Q37</f>
        <v/>
      </c>
      <c r="Z37" s="118">
        <f>IF(Y37=W37,"OK","Non")</f>
        <v/>
      </c>
    </row>
    <row r="38">
      <c r="A38" s="9">
        <f>C38/SUM(C:C)*(SUM(C:C)+$X$2)</f>
        <v/>
      </c>
      <c r="B38" s="9">
        <f>C38/SUM(C:C)*(SUM(C:C)+SUM($N$3:$O$7))+S38</f>
        <v/>
      </c>
      <c r="C38" s="9">
        <f>SUM(I38:Q38)-N38-P38</f>
        <v/>
      </c>
      <c r="D38" s="8" t="n">
        <v>8656</v>
      </c>
      <c r="E38" t="inlineStr">
        <is>
          <t>XF142295706FR</t>
        </is>
      </c>
      <c r="F38" t="n">
        <v>17</v>
      </c>
      <c r="G38" t="inlineStr">
        <is>
          <t>N</t>
        </is>
      </c>
      <c r="H38" t="inlineStr">
        <is>
          <t>Z2</t>
        </is>
      </c>
      <c r="O38" t="n">
        <v>11.56</v>
      </c>
      <c r="S38">
        <f>_xlfn.XLOOKUP(E38,'Facture Chronopost'!L:L,'Facture Chronopost'!AA:AA,"")</f>
        <v/>
      </c>
      <c r="T38">
        <f>IF(COUNTIF('Bibliothèque transporteurs'!C:C,F38)=0,"inconnu",_xlfn.XLOOKUP(F38,'Bibliothèque transporteurs'!C:C,'Bibliothèque transporteurs'!A:A))</f>
        <v/>
      </c>
      <c r="U38">
        <f>IF(OR(F38="6C",F38="6B"),_xlfn.XLOOKUP(E38,'Facture Chronopost'!L:L,'Facture Chronopost'!X:X),IF(OR(F38=17,F38=44),F38&amp;"_"&amp;H38,IF(COUNTIF('Bibliothèque transporteurs'!C:C,F38)=0,"inconnu",_xlfn.XLOOKUP(F38,'Bibliothèque transporteurs'!C:C,'Bibliothèque transporteurs'!B:B))))</f>
        <v/>
      </c>
      <c r="V38">
        <f>IF(COUNTIF('Bibliothèque transporteurs'!C:C,F38)=0,"inconnu",_xlfn.XLOOKUP(F38,'Bibliothèque transporteurs'!C:C,'Bibliothèque transporteurs'!E:E))</f>
        <v/>
      </c>
      <c r="W38">
        <f>IF(T38="FR_2SHOP",O38,IF(O38=0,0,ROUNDUP(O38/C38*B38,2)))</f>
        <v/>
      </c>
      <c r="Y38" s="118">
        <f>ROUNDUP(B38,2)-M38-L38-N38-J38-K38-I38-Q38</f>
        <v/>
      </c>
      <c r="Z38" s="118">
        <f>IF(Y38=W38,"OK","Non")</f>
        <v/>
      </c>
    </row>
    <row r="39">
      <c r="A39" s="9">
        <f>C39/SUM(C:C)*(SUM(C:C)+$X$2)</f>
        <v/>
      </c>
      <c r="B39" s="9">
        <f>C39/SUM(C:C)*(SUM(C:C)+SUM($N$3:$O$7))+S39</f>
        <v/>
      </c>
      <c r="C39" s="9">
        <f>SUM(I39:Q39)-N39-P39</f>
        <v/>
      </c>
      <c r="D39" s="8" t="n">
        <v>6235</v>
      </c>
      <c r="E39" t="inlineStr">
        <is>
          <t>XF142309113FR</t>
        </is>
      </c>
      <c r="F39" t="n">
        <v>17</v>
      </c>
      <c r="G39" t="inlineStr">
        <is>
          <t>N</t>
        </is>
      </c>
      <c r="H39" t="inlineStr">
        <is>
          <t>Z2</t>
        </is>
      </c>
      <c r="O39" t="n">
        <v>7.86</v>
      </c>
      <c r="S39">
        <f>_xlfn.XLOOKUP(E39,'Facture Chronopost'!L:L,'Facture Chronopost'!AA:AA,"")</f>
        <v/>
      </c>
      <c r="T39">
        <f>IF(COUNTIF('Bibliothèque transporteurs'!C:C,F39)=0,"inconnu",_xlfn.XLOOKUP(F39,'Bibliothèque transporteurs'!C:C,'Bibliothèque transporteurs'!A:A))</f>
        <v/>
      </c>
      <c r="U39">
        <f>IF(OR(F39="6C",F39="6B"),_xlfn.XLOOKUP(E39,'Facture Chronopost'!L:L,'Facture Chronopost'!X:X),IF(OR(F39=17,F39=44),F39&amp;"_"&amp;H39,IF(COUNTIF('Bibliothèque transporteurs'!C:C,F39)=0,"inconnu",_xlfn.XLOOKUP(F39,'Bibliothèque transporteurs'!C:C,'Bibliothèque transporteurs'!B:B))))</f>
        <v/>
      </c>
      <c r="V39">
        <f>IF(COUNTIF('Bibliothèque transporteurs'!C:C,F39)=0,"inconnu",_xlfn.XLOOKUP(F39,'Bibliothèque transporteurs'!C:C,'Bibliothèque transporteurs'!E:E))</f>
        <v/>
      </c>
      <c r="W39">
        <f>IF(T39="FR_2SHOP",O39,IF(O39=0,0,ROUNDUP(O39/C39*B39,2)))</f>
        <v/>
      </c>
      <c r="Y39" s="118">
        <f>ROUNDUP(B39,2)-M39-L39-N39-J39-K39-I39-Q39</f>
        <v/>
      </c>
      <c r="Z39" s="118">
        <f>IF(Y39=W39,"OK","Non")</f>
        <v/>
      </c>
    </row>
    <row r="40">
      <c r="A40" s="9">
        <f>C40/SUM(C:C)*(SUM(C:C)+$X$2)</f>
        <v/>
      </c>
      <c r="B40" s="9">
        <f>C40/SUM(C:C)*(SUM(C:C)+SUM($N$3:$O$7))+S40</f>
        <v/>
      </c>
      <c r="C40" s="9">
        <f>SUM(I40:Q40)-N40-P40</f>
        <v/>
      </c>
      <c r="D40" s="8" t="n">
        <v>6235</v>
      </c>
      <c r="E40" t="inlineStr">
        <is>
          <t>XF142310142FR</t>
        </is>
      </c>
      <c r="F40" t="n">
        <v>17</v>
      </c>
      <c r="G40" t="inlineStr">
        <is>
          <t>N</t>
        </is>
      </c>
      <c r="H40" t="inlineStr">
        <is>
          <t>Z1</t>
        </is>
      </c>
      <c r="O40" t="n">
        <v>18.34</v>
      </c>
      <c r="S40">
        <f>_xlfn.XLOOKUP(E40,'Facture Chronopost'!L:L,'Facture Chronopost'!AA:AA,"")</f>
        <v/>
      </c>
      <c r="T40">
        <f>IF(COUNTIF('Bibliothèque transporteurs'!C:C,F40)=0,"inconnu",_xlfn.XLOOKUP(F40,'Bibliothèque transporteurs'!C:C,'Bibliothèque transporteurs'!A:A))</f>
        <v/>
      </c>
      <c r="U40">
        <f>IF(OR(F40="6C",F40="6B"),_xlfn.XLOOKUP(E40,'Facture Chronopost'!L:L,'Facture Chronopost'!X:X),IF(OR(F40=17,F40=44),F40&amp;"_"&amp;H40,IF(COUNTIF('Bibliothèque transporteurs'!C:C,F40)=0,"inconnu",_xlfn.XLOOKUP(F40,'Bibliothèque transporteurs'!C:C,'Bibliothèque transporteurs'!B:B))))</f>
        <v/>
      </c>
      <c r="V40">
        <f>IF(COUNTIF('Bibliothèque transporteurs'!C:C,F40)=0,"inconnu",_xlfn.XLOOKUP(F40,'Bibliothèque transporteurs'!C:C,'Bibliothèque transporteurs'!E:E))</f>
        <v/>
      </c>
      <c r="W40">
        <f>IF(T40="FR_2SHOP",O40,IF(O40=0,0,ROUNDUP(O40/C40*B40,2)))</f>
        <v/>
      </c>
      <c r="Y40" s="118">
        <f>ROUNDUP(B40,2)-M40-L40-N40-J40-K40-I40-Q40</f>
        <v/>
      </c>
      <c r="Z40" s="118">
        <f>IF(Y40=W40,"OK","Non")</f>
        <v/>
      </c>
    </row>
    <row r="41">
      <c r="A41" s="9">
        <f>C41/SUM(C:C)*(SUM(C:C)+$X$2)</f>
        <v/>
      </c>
      <c r="B41" s="9">
        <f>C41/SUM(C:C)*(SUM(C:C)+SUM($N$3:$O$7))+S41</f>
        <v/>
      </c>
      <c r="C41" s="9">
        <f>SUM(I41:Q41)-N41-P41</f>
        <v/>
      </c>
      <c r="D41" s="8" t="n">
        <v>6235</v>
      </c>
      <c r="E41" t="inlineStr">
        <is>
          <t>XF142310200FR</t>
        </is>
      </c>
      <c r="F41" t="n">
        <v>17</v>
      </c>
      <c r="G41" t="inlineStr">
        <is>
          <t>N</t>
        </is>
      </c>
      <c r="H41" t="inlineStr">
        <is>
          <t>Z1</t>
        </is>
      </c>
      <c r="O41" t="n">
        <v>18.34</v>
      </c>
      <c r="S41">
        <f>_xlfn.XLOOKUP(E41,'Facture Chronopost'!L:L,'Facture Chronopost'!AA:AA,"")</f>
        <v/>
      </c>
      <c r="T41">
        <f>IF(COUNTIF('Bibliothèque transporteurs'!C:C,F41)=0,"inconnu",_xlfn.XLOOKUP(F41,'Bibliothèque transporteurs'!C:C,'Bibliothèque transporteurs'!A:A))</f>
        <v/>
      </c>
      <c r="U41">
        <f>IF(OR(F41="6C",F41="6B"),_xlfn.XLOOKUP(E41,'Facture Chronopost'!L:L,'Facture Chronopost'!X:X),IF(OR(F41=17,F41=44),F41&amp;"_"&amp;H41,IF(COUNTIF('Bibliothèque transporteurs'!C:C,F41)=0,"inconnu",_xlfn.XLOOKUP(F41,'Bibliothèque transporteurs'!C:C,'Bibliothèque transporteurs'!B:B))))</f>
        <v/>
      </c>
      <c r="V41">
        <f>IF(COUNTIF('Bibliothèque transporteurs'!C:C,F41)=0,"inconnu",_xlfn.XLOOKUP(F41,'Bibliothèque transporteurs'!C:C,'Bibliothèque transporteurs'!E:E))</f>
        <v/>
      </c>
      <c r="W41">
        <f>IF(T41="FR_2SHOP",O41,IF(O41=0,0,ROUNDUP(O41/C41*B41,2)))</f>
        <v/>
      </c>
      <c r="Y41" s="118">
        <f>ROUNDUP(B41,2)-M41-L41-N41-J41-K41-I41-Q41</f>
        <v/>
      </c>
      <c r="Z41" s="118">
        <f>IF(Y41=W41,"OK","Non")</f>
        <v/>
      </c>
    </row>
    <row r="42">
      <c r="A42" s="9">
        <f>C42/SUM(C:C)*(SUM(C:C)+$X$2)</f>
        <v/>
      </c>
      <c r="B42" s="9">
        <f>C42/SUM(C:C)*(SUM(C:C)+SUM($N$3:$O$7))+S42</f>
        <v/>
      </c>
      <c r="C42" s="9">
        <f>SUM(I42:Q42)-N42-P42</f>
        <v/>
      </c>
      <c r="D42" s="8" t="n">
        <v>6235</v>
      </c>
      <c r="E42" t="inlineStr">
        <is>
          <t>XF142349421FR</t>
        </is>
      </c>
      <c r="F42" t="n">
        <v>17</v>
      </c>
      <c r="G42" t="inlineStr">
        <is>
          <t>N</t>
        </is>
      </c>
      <c r="H42" t="inlineStr">
        <is>
          <t>Z1</t>
        </is>
      </c>
      <c r="O42" t="n">
        <v>9.94</v>
      </c>
      <c r="S42">
        <f>_xlfn.XLOOKUP(E42,'Facture Chronopost'!L:L,'Facture Chronopost'!AA:AA,"")</f>
        <v/>
      </c>
      <c r="T42">
        <f>IF(COUNTIF('Bibliothèque transporteurs'!C:C,F42)=0,"inconnu",_xlfn.XLOOKUP(F42,'Bibliothèque transporteurs'!C:C,'Bibliothèque transporteurs'!A:A))</f>
        <v/>
      </c>
      <c r="U42">
        <f>IF(OR(F42="6C",F42="6B"),_xlfn.XLOOKUP(E42,'Facture Chronopost'!L:L,'Facture Chronopost'!X:X),IF(OR(F42=17,F42=44),F42&amp;"_"&amp;H42,IF(COUNTIF('Bibliothèque transporteurs'!C:C,F42)=0,"inconnu",_xlfn.XLOOKUP(F42,'Bibliothèque transporteurs'!C:C,'Bibliothèque transporteurs'!B:B))))</f>
        <v/>
      </c>
      <c r="V42">
        <f>IF(COUNTIF('Bibliothèque transporteurs'!C:C,F42)=0,"inconnu",_xlfn.XLOOKUP(F42,'Bibliothèque transporteurs'!C:C,'Bibliothèque transporteurs'!E:E))</f>
        <v/>
      </c>
      <c r="W42">
        <f>IF(T42="FR_2SHOP",O42,IF(O42=0,0,ROUNDUP(O42/C42*B42,2)))</f>
        <v/>
      </c>
      <c r="Y42" s="118">
        <f>ROUNDUP(B42,2)-M42-L42-N42-J42-K42-I42-Q42</f>
        <v/>
      </c>
      <c r="Z42" s="118">
        <f>IF(Y42=W42,"OK","Non")</f>
        <v/>
      </c>
    </row>
    <row r="43">
      <c r="A43" s="9">
        <f>C43/SUM(C:C)*(SUM(C:C)+$X$2)</f>
        <v/>
      </c>
      <c r="B43" s="9">
        <f>C43/SUM(C:C)*(SUM(C:C)+SUM($N$3:$O$7))+S43</f>
        <v/>
      </c>
      <c r="C43" s="9">
        <f>SUM(I43:Q43)-N43-P43</f>
        <v/>
      </c>
      <c r="D43" s="8" t="n">
        <v>8656</v>
      </c>
      <c r="E43" t="inlineStr">
        <is>
          <t>XF142349510FR</t>
        </is>
      </c>
      <c r="F43" t="n">
        <v>17</v>
      </c>
      <c r="G43" t="inlineStr">
        <is>
          <t>N</t>
        </is>
      </c>
      <c r="H43" t="inlineStr">
        <is>
          <t>Z1</t>
        </is>
      </c>
      <c r="O43" t="n">
        <v>14.95</v>
      </c>
      <c r="S43">
        <f>_xlfn.XLOOKUP(E43,'Facture Chronopost'!L:L,'Facture Chronopost'!AA:AA,"")</f>
        <v/>
      </c>
      <c r="T43">
        <f>IF(COUNTIF('Bibliothèque transporteurs'!C:C,F43)=0,"inconnu",_xlfn.XLOOKUP(F43,'Bibliothèque transporteurs'!C:C,'Bibliothèque transporteurs'!A:A))</f>
        <v/>
      </c>
      <c r="U43">
        <f>IF(OR(F43="6C",F43="6B"),_xlfn.XLOOKUP(E43,'Facture Chronopost'!L:L,'Facture Chronopost'!X:X),IF(OR(F43=17,F43=44),F43&amp;"_"&amp;H43,IF(COUNTIF('Bibliothèque transporteurs'!C:C,F43)=0,"inconnu",_xlfn.XLOOKUP(F43,'Bibliothèque transporteurs'!C:C,'Bibliothèque transporteurs'!B:B))))</f>
        <v/>
      </c>
      <c r="V43">
        <f>IF(COUNTIF('Bibliothèque transporteurs'!C:C,F43)=0,"inconnu",_xlfn.XLOOKUP(F43,'Bibliothèque transporteurs'!C:C,'Bibliothèque transporteurs'!E:E))</f>
        <v/>
      </c>
      <c r="W43">
        <f>IF(T43="FR_2SHOP",O43,IF(O43=0,0,ROUNDUP(O43/C43*B43,2)))</f>
        <v/>
      </c>
      <c r="Y43" s="118">
        <f>ROUNDUP(B43,2)-M43-L43-N43-J43-K43-I43-Q43</f>
        <v/>
      </c>
      <c r="Z43" s="118">
        <f>IF(Y43=W43,"OK","Non")</f>
        <v/>
      </c>
    </row>
    <row r="44">
      <c r="A44" s="9">
        <f>C44/SUM(C:C)*(SUM(C:C)+$X$2)</f>
        <v/>
      </c>
      <c r="B44" s="9">
        <f>C44/SUM(C:C)*(SUM(C:C)+SUM($N$3:$O$7))+S44</f>
        <v/>
      </c>
      <c r="C44" s="9">
        <f>SUM(I44:Q44)-N44-P44</f>
        <v/>
      </c>
      <c r="D44" s="8" t="n">
        <v>6235</v>
      </c>
      <c r="E44" t="inlineStr">
        <is>
          <t>XF142377215FR</t>
        </is>
      </c>
      <c r="F44" t="n">
        <v>17</v>
      </c>
      <c r="G44" t="inlineStr">
        <is>
          <t>N</t>
        </is>
      </c>
      <c r="H44" t="inlineStr">
        <is>
          <t>Z1</t>
        </is>
      </c>
      <c r="O44" t="n">
        <v>7.86</v>
      </c>
      <c r="S44">
        <f>_xlfn.XLOOKUP(E44,'Facture Chronopost'!L:L,'Facture Chronopost'!AA:AA,"")</f>
        <v/>
      </c>
      <c r="T44">
        <f>IF(COUNTIF('Bibliothèque transporteurs'!C:C,F44)=0,"inconnu",_xlfn.XLOOKUP(F44,'Bibliothèque transporteurs'!C:C,'Bibliothèque transporteurs'!A:A))</f>
        <v/>
      </c>
      <c r="U44">
        <f>IF(OR(F44="6C",F44="6B"),_xlfn.XLOOKUP(E44,'Facture Chronopost'!L:L,'Facture Chronopost'!X:X),IF(OR(F44=17,F44=44),F44&amp;"_"&amp;H44,IF(COUNTIF('Bibliothèque transporteurs'!C:C,F44)=0,"inconnu",_xlfn.XLOOKUP(F44,'Bibliothèque transporteurs'!C:C,'Bibliothèque transporteurs'!B:B))))</f>
        <v/>
      </c>
      <c r="V44">
        <f>IF(COUNTIF('Bibliothèque transporteurs'!C:C,F44)=0,"inconnu",_xlfn.XLOOKUP(F44,'Bibliothèque transporteurs'!C:C,'Bibliothèque transporteurs'!E:E))</f>
        <v/>
      </c>
      <c r="W44">
        <f>IF(T44="FR_2SHOP",O44,IF(O44=0,0,ROUNDUP(O44/C44*B44,2)))</f>
        <v/>
      </c>
      <c r="Y44" s="118">
        <f>ROUNDUP(B44,2)-M44-L44-N44-J44-K44-I44-Q44</f>
        <v/>
      </c>
      <c r="Z44" s="118">
        <f>IF(Y44=W44,"OK","Non")</f>
        <v/>
      </c>
    </row>
    <row r="45">
      <c r="A45" s="9">
        <f>C45/SUM(C:C)*(SUM(C:C)+$X$2)</f>
        <v/>
      </c>
      <c r="B45" s="9">
        <f>C45/SUM(C:C)*(SUM(C:C)+SUM($N$3:$O$7))+S45</f>
        <v/>
      </c>
      <c r="C45" s="9">
        <f>SUM(I45:Q45)-N45-P45</f>
        <v/>
      </c>
      <c r="D45" s="8" t="n">
        <v>6235</v>
      </c>
      <c r="E45" t="inlineStr">
        <is>
          <t>XF142377816FR</t>
        </is>
      </c>
      <c r="F45" t="n">
        <v>17</v>
      </c>
      <c r="G45" t="inlineStr">
        <is>
          <t>N</t>
        </is>
      </c>
      <c r="H45" t="inlineStr">
        <is>
          <t>Z1</t>
        </is>
      </c>
      <c r="O45" t="n">
        <v>9.94</v>
      </c>
      <c r="S45">
        <f>_xlfn.XLOOKUP(E45,'Facture Chronopost'!L:L,'Facture Chronopost'!AA:AA,"")</f>
        <v/>
      </c>
      <c r="T45">
        <f>IF(COUNTIF('Bibliothèque transporteurs'!C:C,F45)=0,"inconnu",_xlfn.XLOOKUP(F45,'Bibliothèque transporteurs'!C:C,'Bibliothèque transporteurs'!A:A))</f>
        <v/>
      </c>
      <c r="U45">
        <f>IF(OR(F45="6C",F45="6B"),_xlfn.XLOOKUP(E45,'Facture Chronopost'!L:L,'Facture Chronopost'!X:X),IF(OR(F45=17,F45=44),F45&amp;"_"&amp;H45,IF(COUNTIF('Bibliothèque transporteurs'!C:C,F45)=0,"inconnu",_xlfn.XLOOKUP(F45,'Bibliothèque transporteurs'!C:C,'Bibliothèque transporteurs'!B:B))))</f>
        <v/>
      </c>
      <c r="V45">
        <f>IF(COUNTIF('Bibliothèque transporteurs'!C:C,F45)=0,"inconnu",_xlfn.XLOOKUP(F45,'Bibliothèque transporteurs'!C:C,'Bibliothèque transporteurs'!E:E))</f>
        <v/>
      </c>
      <c r="W45">
        <f>IF(T45="FR_2SHOP",O45,IF(O45=0,0,ROUNDUP(O45/C45*B45,2)))</f>
        <v/>
      </c>
      <c r="Y45" s="118">
        <f>ROUNDUP(B45,2)-M45-L45-N45-J45-K45-I45-Q45</f>
        <v/>
      </c>
      <c r="Z45" s="118">
        <f>IF(Y45=W45,"OK","Non")</f>
        <v/>
      </c>
    </row>
    <row r="46">
      <c r="A46" s="9">
        <f>C46/SUM(C:C)*(SUM(C:C)+$X$2)</f>
        <v/>
      </c>
      <c r="B46" s="9">
        <f>C46/SUM(C:C)*(SUM(C:C)+SUM($N$3:$O$7))+S46</f>
        <v/>
      </c>
      <c r="C46" s="9">
        <f>SUM(I46:Q46)-N46-P46</f>
        <v/>
      </c>
      <c r="D46" s="8" t="n">
        <v>6235</v>
      </c>
      <c r="E46" t="inlineStr">
        <is>
          <t>XF142377921FR</t>
        </is>
      </c>
      <c r="F46" t="n">
        <v>17</v>
      </c>
      <c r="G46" t="inlineStr">
        <is>
          <t>N</t>
        </is>
      </c>
      <c r="H46" t="inlineStr">
        <is>
          <t>Z2</t>
        </is>
      </c>
      <c r="O46" t="n">
        <v>18.34</v>
      </c>
      <c r="S46">
        <f>_xlfn.XLOOKUP(E46,'Facture Chronopost'!L:L,'Facture Chronopost'!AA:AA,"")</f>
        <v/>
      </c>
      <c r="T46">
        <f>IF(COUNTIF('Bibliothèque transporteurs'!C:C,F46)=0,"inconnu",_xlfn.XLOOKUP(F46,'Bibliothèque transporteurs'!C:C,'Bibliothèque transporteurs'!A:A))</f>
        <v/>
      </c>
      <c r="U46">
        <f>IF(OR(F46="6C",F46="6B"),_xlfn.XLOOKUP(E46,'Facture Chronopost'!L:L,'Facture Chronopost'!X:X),IF(OR(F46=17,F46=44),F46&amp;"_"&amp;H46,IF(COUNTIF('Bibliothèque transporteurs'!C:C,F46)=0,"inconnu",_xlfn.XLOOKUP(F46,'Bibliothèque transporteurs'!C:C,'Bibliothèque transporteurs'!B:B))))</f>
        <v/>
      </c>
      <c r="V46">
        <f>IF(COUNTIF('Bibliothèque transporteurs'!C:C,F46)=0,"inconnu",_xlfn.XLOOKUP(F46,'Bibliothèque transporteurs'!C:C,'Bibliothèque transporteurs'!E:E))</f>
        <v/>
      </c>
      <c r="W46">
        <f>IF(T46="FR_2SHOP",O46,IF(O46=0,0,ROUNDUP(O46/C46*B46,2)))</f>
        <v/>
      </c>
      <c r="Y46" s="118">
        <f>ROUNDUP(B46,2)-M46-L46-N46-J46-K46-I46-Q46</f>
        <v/>
      </c>
      <c r="Z46" s="118">
        <f>IF(Y46=W46,"OK","Non")</f>
        <v/>
      </c>
    </row>
    <row r="47">
      <c r="A47" s="9">
        <f>C47/SUM(C:C)*(SUM(C:C)+$X$2)</f>
        <v/>
      </c>
      <c r="B47" s="9">
        <f>C47/SUM(C:C)*(SUM(C:C)+SUM($N$3:$O$7))+S47</f>
        <v/>
      </c>
      <c r="C47" s="9">
        <f>SUM(I47:Q47)-N47-P47</f>
        <v/>
      </c>
      <c r="D47" s="8" t="n">
        <v>8656</v>
      </c>
      <c r="E47" t="inlineStr">
        <is>
          <t>XF142390185FR</t>
        </is>
      </c>
      <c r="F47" t="n">
        <v>17</v>
      </c>
      <c r="G47" t="inlineStr">
        <is>
          <t>N</t>
        </is>
      </c>
      <c r="H47" t="inlineStr">
        <is>
          <t>Z2</t>
        </is>
      </c>
      <c r="O47" t="n">
        <v>7.86</v>
      </c>
      <c r="S47">
        <f>_xlfn.XLOOKUP(E47,'Facture Chronopost'!L:L,'Facture Chronopost'!AA:AA,"")</f>
        <v/>
      </c>
      <c r="T47">
        <f>IF(COUNTIF('Bibliothèque transporteurs'!C:C,F47)=0,"inconnu",_xlfn.XLOOKUP(F47,'Bibliothèque transporteurs'!C:C,'Bibliothèque transporteurs'!A:A))</f>
        <v/>
      </c>
      <c r="U47">
        <f>IF(OR(F47="6C",F47="6B"),_xlfn.XLOOKUP(E47,'Facture Chronopost'!L:L,'Facture Chronopost'!X:X),IF(OR(F47=17,F47=44),F47&amp;"_"&amp;H47,IF(COUNTIF('Bibliothèque transporteurs'!C:C,F47)=0,"inconnu",_xlfn.XLOOKUP(F47,'Bibliothèque transporteurs'!C:C,'Bibliothèque transporteurs'!B:B))))</f>
        <v/>
      </c>
      <c r="V47">
        <f>IF(COUNTIF('Bibliothèque transporteurs'!C:C,F47)=0,"inconnu",_xlfn.XLOOKUP(F47,'Bibliothèque transporteurs'!C:C,'Bibliothèque transporteurs'!E:E))</f>
        <v/>
      </c>
      <c r="W47">
        <f>IF(T47="FR_2SHOP",O47,IF(O47=0,0,ROUNDUP(O47/C47*B47,2)))</f>
        <v/>
      </c>
      <c r="Y47" s="118">
        <f>ROUNDUP(B47,2)-M47-L47-N47-J47-K47-I47-Q47</f>
        <v/>
      </c>
      <c r="Z47" s="118">
        <f>IF(Y47=W47,"OK","Non")</f>
        <v/>
      </c>
    </row>
    <row r="48">
      <c r="A48" s="9">
        <f>C48/SUM(C:C)*(SUM(C:C)+$X$2)</f>
        <v/>
      </c>
      <c r="B48" s="9">
        <f>C48/SUM(C:C)*(SUM(C:C)+SUM($N$3:$O$7))+S48</f>
        <v/>
      </c>
      <c r="C48" s="9">
        <f>SUM(I48:Q48)-N48-P48</f>
        <v/>
      </c>
      <c r="D48" s="8" t="n">
        <v>8656</v>
      </c>
      <c r="E48" t="inlineStr">
        <is>
          <t>XF142419564FR</t>
        </is>
      </c>
      <c r="F48" t="n">
        <v>17</v>
      </c>
      <c r="G48" t="inlineStr">
        <is>
          <t>N</t>
        </is>
      </c>
      <c r="H48" t="inlineStr">
        <is>
          <t>Z1</t>
        </is>
      </c>
      <c r="O48" t="n">
        <v>14.95</v>
      </c>
      <c r="S48">
        <f>_xlfn.XLOOKUP(E48,'Facture Chronopost'!L:L,'Facture Chronopost'!AA:AA,"")</f>
        <v/>
      </c>
      <c r="T48">
        <f>IF(COUNTIF('Bibliothèque transporteurs'!C:C,F48)=0,"inconnu",_xlfn.XLOOKUP(F48,'Bibliothèque transporteurs'!C:C,'Bibliothèque transporteurs'!A:A))</f>
        <v/>
      </c>
      <c r="U48">
        <f>IF(OR(F48="6C",F48="6B"),_xlfn.XLOOKUP(E48,'Facture Chronopost'!L:L,'Facture Chronopost'!X:X),IF(OR(F48=17,F48=44),F48&amp;"_"&amp;H48,IF(COUNTIF('Bibliothèque transporteurs'!C:C,F48)=0,"inconnu",_xlfn.XLOOKUP(F48,'Bibliothèque transporteurs'!C:C,'Bibliothèque transporteurs'!B:B))))</f>
        <v/>
      </c>
      <c r="V48">
        <f>IF(COUNTIF('Bibliothèque transporteurs'!C:C,F48)=0,"inconnu",_xlfn.XLOOKUP(F48,'Bibliothèque transporteurs'!C:C,'Bibliothèque transporteurs'!E:E))</f>
        <v/>
      </c>
      <c r="W48">
        <f>IF(T48="FR_2SHOP",O48,IF(O48=0,0,ROUNDUP(O48/C48*B48,2)))</f>
        <v/>
      </c>
      <c r="Y48" s="118">
        <f>ROUNDUP(B48,2)-M48-L48-N48-J48-K48-I48-Q48</f>
        <v/>
      </c>
      <c r="Z48" s="118">
        <f>IF(Y48=W48,"OK","Non")</f>
        <v/>
      </c>
    </row>
    <row r="49">
      <c r="A49" s="9">
        <f>C49/SUM(C:C)*(SUM(C:C)+$X$2)</f>
        <v/>
      </c>
      <c r="B49" s="9">
        <f>C49/SUM(C:C)*(SUM(C:C)+SUM($N$3:$O$7))+S49</f>
        <v/>
      </c>
      <c r="C49" s="9">
        <f>SUM(I49:Q49)-N49-P49</f>
        <v/>
      </c>
      <c r="D49" s="8" t="n">
        <v>8656</v>
      </c>
      <c r="E49" t="inlineStr">
        <is>
          <t>XF142419799FR</t>
        </is>
      </c>
      <c r="F49" t="n">
        <v>17</v>
      </c>
      <c r="G49" t="inlineStr">
        <is>
          <t>N</t>
        </is>
      </c>
      <c r="H49" t="inlineStr">
        <is>
          <t>Z1</t>
        </is>
      </c>
      <c r="O49" t="n">
        <v>14.95</v>
      </c>
      <c r="S49">
        <f>_xlfn.XLOOKUP(E49,'Facture Chronopost'!L:L,'Facture Chronopost'!AA:AA,"")</f>
        <v/>
      </c>
      <c r="T49">
        <f>IF(COUNTIF('Bibliothèque transporteurs'!C:C,F49)=0,"inconnu",_xlfn.XLOOKUP(F49,'Bibliothèque transporteurs'!C:C,'Bibliothèque transporteurs'!A:A))</f>
        <v/>
      </c>
      <c r="U49">
        <f>IF(OR(F49="6C",F49="6B"),_xlfn.XLOOKUP(E49,'Facture Chronopost'!L:L,'Facture Chronopost'!X:X),IF(OR(F49=17,F49=44),F49&amp;"_"&amp;H49,IF(COUNTIF('Bibliothèque transporteurs'!C:C,F49)=0,"inconnu",_xlfn.XLOOKUP(F49,'Bibliothèque transporteurs'!C:C,'Bibliothèque transporteurs'!B:B))))</f>
        <v/>
      </c>
      <c r="V49">
        <f>IF(COUNTIF('Bibliothèque transporteurs'!C:C,F49)=0,"inconnu",_xlfn.XLOOKUP(F49,'Bibliothèque transporteurs'!C:C,'Bibliothèque transporteurs'!E:E))</f>
        <v/>
      </c>
      <c r="W49">
        <f>IF(T49="FR_2SHOP",O49,IF(O49=0,0,ROUNDUP(O49/C49*B49,2)))</f>
        <v/>
      </c>
      <c r="Y49" s="118">
        <f>ROUNDUP(B49,2)-M49-L49-N49-J49-K49-I49-Q49</f>
        <v/>
      </c>
      <c r="Z49" s="118">
        <f>IF(Y49=W49,"OK","Non")</f>
        <v/>
      </c>
    </row>
    <row r="50">
      <c r="A50" s="9">
        <f>C50/SUM(C:C)*(SUM(C:C)+$X$2)</f>
        <v/>
      </c>
      <c r="B50" s="9">
        <f>C50/SUM(C:C)*(SUM(C:C)+SUM($N$3:$O$7))+S50</f>
        <v/>
      </c>
      <c r="C50" s="9">
        <f>SUM(I50:Q50)-N50-P50</f>
        <v/>
      </c>
      <c r="D50" s="8" t="n">
        <v>6235</v>
      </c>
      <c r="E50" t="inlineStr">
        <is>
          <t>XF142423793FR</t>
        </is>
      </c>
      <c r="F50" t="n">
        <v>17</v>
      </c>
      <c r="G50" t="inlineStr">
        <is>
          <t>N</t>
        </is>
      </c>
      <c r="H50" t="inlineStr">
        <is>
          <t>Z1</t>
        </is>
      </c>
      <c r="O50" t="n">
        <v>18.34</v>
      </c>
      <c r="S50">
        <f>_xlfn.XLOOKUP(E50,'Facture Chronopost'!L:L,'Facture Chronopost'!AA:AA,"")</f>
        <v/>
      </c>
      <c r="T50">
        <f>IF(COUNTIF('Bibliothèque transporteurs'!C:C,F50)=0,"inconnu",_xlfn.XLOOKUP(F50,'Bibliothèque transporteurs'!C:C,'Bibliothèque transporteurs'!A:A))</f>
        <v/>
      </c>
      <c r="U50">
        <f>IF(OR(F50="6C",F50="6B"),_xlfn.XLOOKUP(E50,'Facture Chronopost'!L:L,'Facture Chronopost'!X:X),IF(OR(F50=17,F50=44),F50&amp;"_"&amp;H50,IF(COUNTIF('Bibliothèque transporteurs'!C:C,F50)=0,"inconnu",_xlfn.XLOOKUP(F50,'Bibliothèque transporteurs'!C:C,'Bibliothèque transporteurs'!B:B))))</f>
        <v/>
      </c>
      <c r="V50">
        <f>IF(COUNTIF('Bibliothèque transporteurs'!C:C,F50)=0,"inconnu",_xlfn.XLOOKUP(F50,'Bibliothèque transporteurs'!C:C,'Bibliothèque transporteurs'!E:E))</f>
        <v/>
      </c>
      <c r="W50">
        <f>IF(T50="FR_2SHOP",O50,IF(O50=0,0,ROUNDUP(O50/C50*B50,2)))</f>
        <v/>
      </c>
      <c r="Y50" s="118">
        <f>ROUNDUP(B50,2)-M50-L50-N50-J50-K50-I50-Q50</f>
        <v/>
      </c>
      <c r="Z50" s="118">
        <f>IF(Y50=W50,"OK","Non")</f>
        <v/>
      </c>
    </row>
    <row r="51">
      <c r="A51" s="9">
        <f>C51/SUM(C:C)*(SUM(C:C)+$X$2)</f>
        <v/>
      </c>
      <c r="B51" s="9">
        <f>C51/SUM(C:C)*(SUM(C:C)+SUM($N$3:$O$7))+S51</f>
        <v/>
      </c>
      <c r="C51" s="9">
        <f>SUM(I51:Q51)-N51-P51</f>
        <v/>
      </c>
      <c r="D51" s="8" t="n">
        <v>6235</v>
      </c>
      <c r="E51" t="inlineStr">
        <is>
          <t>XF142449583FR</t>
        </is>
      </c>
      <c r="F51" t="n">
        <v>17</v>
      </c>
      <c r="G51" t="inlineStr">
        <is>
          <t>N</t>
        </is>
      </c>
      <c r="H51" t="inlineStr">
        <is>
          <t>Z2</t>
        </is>
      </c>
      <c r="O51" t="n">
        <v>7.86</v>
      </c>
      <c r="S51">
        <f>_xlfn.XLOOKUP(E51,'Facture Chronopost'!L:L,'Facture Chronopost'!AA:AA,"")</f>
        <v/>
      </c>
      <c r="T51">
        <f>IF(COUNTIF('Bibliothèque transporteurs'!C:C,F51)=0,"inconnu",_xlfn.XLOOKUP(F51,'Bibliothèque transporteurs'!C:C,'Bibliothèque transporteurs'!A:A))</f>
        <v/>
      </c>
      <c r="U51">
        <f>IF(OR(F51="6C",F51="6B"),_xlfn.XLOOKUP(E51,'Facture Chronopost'!L:L,'Facture Chronopost'!X:X),IF(OR(F51=17,F51=44),F51&amp;"_"&amp;H51,IF(COUNTIF('Bibliothèque transporteurs'!C:C,F51)=0,"inconnu",_xlfn.XLOOKUP(F51,'Bibliothèque transporteurs'!C:C,'Bibliothèque transporteurs'!B:B))))</f>
        <v/>
      </c>
      <c r="V51">
        <f>IF(COUNTIF('Bibliothèque transporteurs'!C:C,F51)=0,"inconnu",_xlfn.XLOOKUP(F51,'Bibliothèque transporteurs'!C:C,'Bibliothèque transporteurs'!E:E))</f>
        <v/>
      </c>
      <c r="W51">
        <f>IF(T51="FR_2SHOP",O51,IF(O51=0,0,ROUNDUP(O51/C51*B51,2)))</f>
        <v/>
      </c>
      <c r="Y51" s="118">
        <f>ROUNDUP(B51,2)-M51-L51-N51-J51-K51-I51-Q51</f>
        <v/>
      </c>
      <c r="Z51" s="118">
        <f>IF(Y51=W51,"OK","Non")</f>
        <v/>
      </c>
    </row>
    <row r="52">
      <c r="A52" s="9">
        <f>C52/SUM(C:C)*(SUM(C:C)+$X$2)</f>
        <v/>
      </c>
      <c r="B52" s="9">
        <f>C52/SUM(C:C)*(SUM(C:C)+SUM($N$3:$O$7))+S52</f>
        <v/>
      </c>
      <c r="C52" s="9">
        <f>SUM(I52:Q52)-N52-P52</f>
        <v/>
      </c>
      <c r="D52" s="8" t="n">
        <v>6235</v>
      </c>
      <c r="E52" t="inlineStr">
        <is>
          <t>XF142449654FR</t>
        </is>
      </c>
      <c r="F52" t="n">
        <v>17</v>
      </c>
      <c r="G52" t="inlineStr">
        <is>
          <t>N</t>
        </is>
      </c>
      <c r="H52" t="inlineStr">
        <is>
          <t>Z1</t>
        </is>
      </c>
      <c r="O52" t="n">
        <v>9.94</v>
      </c>
      <c r="S52">
        <f>_xlfn.XLOOKUP(E52,'Facture Chronopost'!L:L,'Facture Chronopost'!AA:AA,"")</f>
        <v/>
      </c>
      <c r="T52">
        <f>IF(COUNTIF('Bibliothèque transporteurs'!C:C,F52)=0,"inconnu",_xlfn.XLOOKUP(F52,'Bibliothèque transporteurs'!C:C,'Bibliothèque transporteurs'!A:A))</f>
        <v/>
      </c>
      <c r="U52">
        <f>IF(OR(F52="6C",F52="6B"),_xlfn.XLOOKUP(E52,'Facture Chronopost'!L:L,'Facture Chronopost'!X:X),IF(OR(F52=17,F52=44),F52&amp;"_"&amp;H52,IF(COUNTIF('Bibliothèque transporteurs'!C:C,F52)=0,"inconnu",_xlfn.XLOOKUP(F52,'Bibliothèque transporteurs'!C:C,'Bibliothèque transporteurs'!B:B))))</f>
        <v/>
      </c>
      <c r="V52">
        <f>IF(COUNTIF('Bibliothèque transporteurs'!C:C,F52)=0,"inconnu",_xlfn.XLOOKUP(F52,'Bibliothèque transporteurs'!C:C,'Bibliothèque transporteurs'!E:E))</f>
        <v/>
      </c>
      <c r="W52">
        <f>IF(T52="FR_2SHOP",O52,IF(O52=0,0,ROUNDUP(O52/C52*B52,2)))</f>
        <v/>
      </c>
      <c r="Y52" s="118">
        <f>ROUNDUP(B52,2)-M52-L52-N52-J52-K52-I52-Q52</f>
        <v/>
      </c>
      <c r="Z52" s="118">
        <f>IF(Y52=W52,"OK","Non")</f>
        <v/>
      </c>
    </row>
    <row r="53">
      <c r="A53" s="9">
        <f>C53/SUM(C:C)*(SUM(C:C)+$X$2)</f>
        <v/>
      </c>
      <c r="B53" s="9">
        <f>C53/SUM(C:C)*(SUM(C:C)+SUM($N$3:$O$7))+S53</f>
        <v/>
      </c>
      <c r="C53" s="9">
        <f>SUM(I53:Q53)-N53-P53</f>
        <v/>
      </c>
      <c r="D53" s="8" t="n">
        <v>6235</v>
      </c>
      <c r="E53" t="inlineStr">
        <is>
          <t>XF142449835FR</t>
        </is>
      </c>
      <c r="F53" t="n">
        <v>17</v>
      </c>
      <c r="G53" t="inlineStr">
        <is>
          <t>N</t>
        </is>
      </c>
      <c r="H53" t="inlineStr">
        <is>
          <t>Z1</t>
        </is>
      </c>
      <c r="O53" t="n">
        <v>9.94</v>
      </c>
      <c r="S53">
        <f>_xlfn.XLOOKUP(E53,'Facture Chronopost'!L:L,'Facture Chronopost'!AA:AA,"")</f>
        <v/>
      </c>
      <c r="T53">
        <f>IF(COUNTIF('Bibliothèque transporteurs'!C:C,F53)=0,"inconnu",_xlfn.XLOOKUP(F53,'Bibliothèque transporteurs'!C:C,'Bibliothèque transporteurs'!A:A))</f>
        <v/>
      </c>
      <c r="U53">
        <f>IF(OR(F53="6C",F53="6B"),_xlfn.XLOOKUP(E53,'Facture Chronopost'!L:L,'Facture Chronopost'!X:X),IF(OR(F53=17,F53=44),F53&amp;"_"&amp;H53,IF(COUNTIF('Bibliothèque transporteurs'!C:C,F53)=0,"inconnu",_xlfn.XLOOKUP(F53,'Bibliothèque transporteurs'!C:C,'Bibliothèque transporteurs'!B:B))))</f>
        <v/>
      </c>
      <c r="V53">
        <f>IF(COUNTIF('Bibliothèque transporteurs'!C:C,F53)=0,"inconnu",_xlfn.XLOOKUP(F53,'Bibliothèque transporteurs'!C:C,'Bibliothèque transporteurs'!E:E))</f>
        <v/>
      </c>
      <c r="W53">
        <f>IF(T53="FR_2SHOP",O53,IF(O53=0,0,ROUNDUP(O53/C53*B53,2)))</f>
        <v/>
      </c>
      <c r="Y53" s="118">
        <f>ROUNDUP(B53,2)-M53-L53-N53-J53-K53-I53-Q53</f>
        <v/>
      </c>
      <c r="Z53" s="118">
        <f>IF(Y53=W53,"OK","Non")</f>
        <v/>
      </c>
    </row>
    <row r="54">
      <c r="A54" s="9">
        <f>C54/SUM(C:C)*(SUM(C:C)+$X$2)</f>
        <v/>
      </c>
      <c r="B54" s="9">
        <f>C54/SUM(C:C)*(SUM(C:C)+SUM($N$3:$O$7))+S54</f>
        <v/>
      </c>
      <c r="C54" s="9">
        <f>SUM(I54:Q54)-N54-P54</f>
        <v/>
      </c>
      <c r="D54" s="8" t="n">
        <v>6235</v>
      </c>
      <c r="E54" t="inlineStr">
        <is>
          <t>XF142477743FR</t>
        </is>
      </c>
      <c r="F54" t="n">
        <v>17</v>
      </c>
      <c r="G54" t="inlineStr">
        <is>
          <t>N</t>
        </is>
      </c>
      <c r="H54" t="inlineStr">
        <is>
          <t>Z1</t>
        </is>
      </c>
      <c r="O54" t="n">
        <v>9.94</v>
      </c>
      <c r="S54">
        <f>_xlfn.XLOOKUP(E54,'Facture Chronopost'!L:L,'Facture Chronopost'!AA:AA,"")</f>
        <v/>
      </c>
      <c r="T54">
        <f>IF(COUNTIF('Bibliothèque transporteurs'!C:C,F54)=0,"inconnu",_xlfn.XLOOKUP(F54,'Bibliothèque transporteurs'!C:C,'Bibliothèque transporteurs'!A:A))</f>
        <v/>
      </c>
      <c r="U54">
        <f>IF(OR(F54="6C",F54="6B"),_xlfn.XLOOKUP(E54,'Facture Chronopost'!L:L,'Facture Chronopost'!X:X),IF(OR(F54=17,F54=44),F54&amp;"_"&amp;H54,IF(COUNTIF('Bibliothèque transporteurs'!C:C,F54)=0,"inconnu",_xlfn.XLOOKUP(F54,'Bibliothèque transporteurs'!C:C,'Bibliothèque transporteurs'!B:B))))</f>
        <v/>
      </c>
      <c r="V54">
        <f>IF(COUNTIF('Bibliothèque transporteurs'!C:C,F54)=0,"inconnu",_xlfn.XLOOKUP(F54,'Bibliothèque transporteurs'!C:C,'Bibliothèque transporteurs'!E:E))</f>
        <v/>
      </c>
      <c r="W54">
        <f>IF(T54="FR_2SHOP",O54,IF(O54=0,0,ROUNDUP(O54/C54*B54,2)))</f>
        <v/>
      </c>
      <c r="Y54" s="118">
        <f>ROUNDUP(B54,2)-M54-L54-N54-J54-K54-I54-Q54</f>
        <v/>
      </c>
      <c r="Z54" s="118">
        <f>IF(Y54=W54,"OK","Non")</f>
        <v/>
      </c>
    </row>
    <row r="55">
      <c r="A55" s="9">
        <f>C55/SUM(C:C)*(SUM(C:C)+$X$2)</f>
        <v/>
      </c>
      <c r="B55" s="9">
        <f>C55/SUM(C:C)*(SUM(C:C)+SUM($N$3:$O$7))+S55</f>
        <v/>
      </c>
      <c r="C55" s="9">
        <f>SUM(I55:Q55)-N55-P55</f>
        <v/>
      </c>
      <c r="D55" s="8" t="n">
        <v>6235</v>
      </c>
      <c r="E55" t="inlineStr">
        <is>
          <t>XF142563994FR</t>
        </is>
      </c>
      <c r="F55" t="n">
        <v>17</v>
      </c>
      <c r="G55" t="inlineStr">
        <is>
          <t>N</t>
        </is>
      </c>
      <c r="H55" t="inlineStr">
        <is>
          <t>Z1</t>
        </is>
      </c>
      <c r="O55" t="n">
        <v>7.86</v>
      </c>
      <c r="S55">
        <f>_xlfn.XLOOKUP(E55,'Facture Chronopost'!L:L,'Facture Chronopost'!AA:AA,"")</f>
        <v/>
      </c>
      <c r="T55">
        <f>IF(COUNTIF('Bibliothèque transporteurs'!C:C,F55)=0,"inconnu",_xlfn.XLOOKUP(F55,'Bibliothèque transporteurs'!C:C,'Bibliothèque transporteurs'!A:A))</f>
        <v/>
      </c>
      <c r="U55">
        <f>IF(OR(F55="6C",F55="6B"),_xlfn.XLOOKUP(E55,'Facture Chronopost'!L:L,'Facture Chronopost'!X:X),IF(OR(F55=17,F55=44),F55&amp;"_"&amp;H55,IF(COUNTIF('Bibliothèque transporteurs'!C:C,F55)=0,"inconnu",_xlfn.XLOOKUP(F55,'Bibliothèque transporteurs'!C:C,'Bibliothèque transporteurs'!B:B))))</f>
        <v/>
      </c>
      <c r="V55">
        <f>IF(COUNTIF('Bibliothèque transporteurs'!C:C,F55)=0,"inconnu",_xlfn.XLOOKUP(F55,'Bibliothèque transporteurs'!C:C,'Bibliothèque transporteurs'!E:E))</f>
        <v/>
      </c>
      <c r="W55">
        <f>IF(T55="FR_2SHOP",O55,IF(O55=0,0,ROUNDUP(O55/C55*B55,2)))</f>
        <v/>
      </c>
      <c r="Y55" s="118">
        <f>ROUNDUP(B55,2)-M55-L55-N55-J55-K55-I55-Q55</f>
        <v/>
      </c>
      <c r="Z55" s="118">
        <f>IF(Y55=W55,"OK","Non")</f>
        <v/>
      </c>
    </row>
    <row r="56">
      <c r="A56" s="9">
        <f>C56/SUM(C:C)*(SUM(C:C)+$X$2)</f>
        <v/>
      </c>
      <c r="B56" s="9">
        <f>C56/SUM(C:C)*(SUM(C:C)+SUM($N$3:$O$7))+S56</f>
        <v/>
      </c>
      <c r="C56" s="9">
        <f>SUM(I56:Q56)-N56-P56</f>
        <v/>
      </c>
      <c r="D56" s="8" t="n">
        <v>6235</v>
      </c>
      <c r="E56" t="inlineStr">
        <is>
          <t>XF142566165FR</t>
        </is>
      </c>
      <c r="F56" t="n">
        <v>17</v>
      </c>
      <c r="G56" t="inlineStr">
        <is>
          <t>N</t>
        </is>
      </c>
      <c r="H56" t="inlineStr">
        <is>
          <t>Z1</t>
        </is>
      </c>
      <c r="O56" t="n">
        <v>9.94</v>
      </c>
      <c r="S56">
        <f>_xlfn.XLOOKUP(E56,'Facture Chronopost'!L:L,'Facture Chronopost'!AA:AA,"")</f>
        <v/>
      </c>
      <c r="T56">
        <f>IF(COUNTIF('Bibliothèque transporteurs'!C:C,F56)=0,"inconnu",_xlfn.XLOOKUP(F56,'Bibliothèque transporteurs'!C:C,'Bibliothèque transporteurs'!A:A))</f>
        <v/>
      </c>
      <c r="U56">
        <f>IF(OR(F56="6C",F56="6B"),_xlfn.XLOOKUP(E56,'Facture Chronopost'!L:L,'Facture Chronopost'!X:X),IF(OR(F56=17,F56=44),F56&amp;"_"&amp;H56,IF(COUNTIF('Bibliothèque transporteurs'!C:C,F56)=0,"inconnu",_xlfn.XLOOKUP(F56,'Bibliothèque transporteurs'!C:C,'Bibliothèque transporteurs'!B:B))))</f>
        <v/>
      </c>
      <c r="V56">
        <f>IF(COUNTIF('Bibliothèque transporteurs'!C:C,F56)=0,"inconnu",_xlfn.XLOOKUP(F56,'Bibliothèque transporteurs'!C:C,'Bibliothèque transporteurs'!E:E))</f>
        <v/>
      </c>
      <c r="W56">
        <f>IF(T56="FR_2SHOP",O56,IF(O56=0,0,ROUNDUP(O56/C56*B56,2)))</f>
        <v/>
      </c>
      <c r="Y56" s="118">
        <f>ROUNDUP(B56,2)-M56-L56-N56-J56-K56-I56-Q56</f>
        <v/>
      </c>
      <c r="Z56" s="118">
        <f>IF(Y56=W56,"OK","Non")</f>
        <v/>
      </c>
    </row>
    <row r="57">
      <c r="A57" s="9">
        <f>C57/SUM(C:C)*(SUM(C:C)+$X$2)</f>
        <v/>
      </c>
      <c r="B57" s="9">
        <f>C57/SUM(C:C)*(SUM(C:C)+SUM($N$3:$O$7))+S57</f>
        <v/>
      </c>
      <c r="C57" s="9">
        <f>SUM(I57:Q57)-N57-P57</f>
        <v/>
      </c>
      <c r="D57" s="8" t="n">
        <v>6235</v>
      </c>
      <c r="E57" t="inlineStr">
        <is>
          <t>XF142566338FR</t>
        </is>
      </c>
      <c r="F57" t="n">
        <v>17</v>
      </c>
      <c r="G57" t="inlineStr">
        <is>
          <t>N</t>
        </is>
      </c>
      <c r="H57" t="inlineStr">
        <is>
          <t>Z1</t>
        </is>
      </c>
      <c r="O57" t="n">
        <v>19.47</v>
      </c>
      <c r="S57">
        <f>_xlfn.XLOOKUP(E57,'Facture Chronopost'!L:L,'Facture Chronopost'!AA:AA,"")</f>
        <v/>
      </c>
      <c r="T57">
        <f>IF(COUNTIF('Bibliothèque transporteurs'!C:C,F57)=0,"inconnu",_xlfn.XLOOKUP(F57,'Bibliothèque transporteurs'!C:C,'Bibliothèque transporteurs'!A:A))</f>
        <v/>
      </c>
      <c r="U57">
        <f>IF(OR(F57="6C",F57="6B"),_xlfn.XLOOKUP(E57,'Facture Chronopost'!L:L,'Facture Chronopost'!X:X),IF(OR(F57=17,F57=44),F57&amp;"_"&amp;H57,IF(COUNTIF('Bibliothèque transporteurs'!C:C,F57)=0,"inconnu",_xlfn.XLOOKUP(F57,'Bibliothèque transporteurs'!C:C,'Bibliothèque transporteurs'!B:B))))</f>
        <v/>
      </c>
      <c r="V57">
        <f>IF(COUNTIF('Bibliothèque transporteurs'!C:C,F57)=0,"inconnu",_xlfn.XLOOKUP(F57,'Bibliothèque transporteurs'!C:C,'Bibliothèque transporteurs'!E:E))</f>
        <v/>
      </c>
      <c r="W57">
        <f>IF(T57="FR_2SHOP",O57,IF(O57=0,0,ROUNDUP(O57/C57*B57,2)))</f>
        <v/>
      </c>
      <c r="Y57" s="118">
        <f>ROUNDUP(B57,2)-M57-L57-N57-J57-K57-I57-Q57</f>
        <v/>
      </c>
      <c r="Z57" s="118">
        <f>IF(Y57=W57,"OK","Non")</f>
        <v/>
      </c>
    </row>
    <row r="58">
      <c r="A58" s="9">
        <f>C58/SUM(C:C)*(SUM(C:C)+$X$2)</f>
        <v/>
      </c>
      <c r="B58" s="9">
        <f>C58/SUM(C:C)*(SUM(C:C)+SUM($N$3:$O$7))+S58</f>
        <v/>
      </c>
      <c r="C58" s="9">
        <f>SUM(I58:Q58)-N58-P58</f>
        <v/>
      </c>
      <c r="D58" s="8" t="n">
        <v>6235</v>
      </c>
      <c r="E58" t="inlineStr">
        <is>
          <t>XF142566491FR</t>
        </is>
      </c>
      <c r="F58" t="n">
        <v>17</v>
      </c>
      <c r="G58" t="inlineStr">
        <is>
          <t>N</t>
        </is>
      </c>
      <c r="H58" t="inlineStr">
        <is>
          <t>Z1</t>
        </is>
      </c>
      <c r="O58" t="n">
        <v>7.86</v>
      </c>
      <c r="S58">
        <f>_xlfn.XLOOKUP(E58,'Facture Chronopost'!L:L,'Facture Chronopost'!AA:AA,"")</f>
        <v/>
      </c>
      <c r="T58">
        <f>IF(COUNTIF('Bibliothèque transporteurs'!C:C,F58)=0,"inconnu",_xlfn.XLOOKUP(F58,'Bibliothèque transporteurs'!C:C,'Bibliothèque transporteurs'!A:A))</f>
        <v/>
      </c>
      <c r="U58">
        <f>IF(OR(F58="6C",F58="6B"),_xlfn.XLOOKUP(E58,'Facture Chronopost'!L:L,'Facture Chronopost'!X:X),IF(OR(F58=17,F58=44),F58&amp;"_"&amp;H58,IF(COUNTIF('Bibliothèque transporteurs'!C:C,F58)=0,"inconnu",_xlfn.XLOOKUP(F58,'Bibliothèque transporteurs'!C:C,'Bibliothèque transporteurs'!B:B))))</f>
        <v/>
      </c>
      <c r="V58">
        <f>IF(COUNTIF('Bibliothèque transporteurs'!C:C,F58)=0,"inconnu",_xlfn.XLOOKUP(F58,'Bibliothèque transporteurs'!C:C,'Bibliothèque transporteurs'!E:E))</f>
        <v/>
      </c>
      <c r="W58">
        <f>IF(T58="FR_2SHOP",O58,IF(O58=0,0,ROUNDUP(O58/C58*B58,2)))</f>
        <v/>
      </c>
      <c r="Y58" s="118">
        <f>ROUNDUP(B58,2)-M58-L58-N58-J58-K58-I58-Q58</f>
        <v/>
      </c>
      <c r="Z58" s="118">
        <f>IF(Y58=W58,"OK","Non")</f>
        <v/>
      </c>
    </row>
    <row r="59">
      <c r="A59" s="9">
        <f>C59/SUM(C:C)*(SUM(C:C)+$X$2)</f>
        <v/>
      </c>
      <c r="B59" s="9">
        <f>C59/SUM(C:C)*(SUM(C:C)+SUM($N$3:$O$7))+S59</f>
        <v/>
      </c>
      <c r="C59" s="9">
        <f>SUM(I59:Q59)-N59-P59</f>
        <v/>
      </c>
      <c r="D59" s="8" t="n">
        <v>6235</v>
      </c>
      <c r="E59" t="inlineStr">
        <is>
          <t>XF142567506FR</t>
        </is>
      </c>
      <c r="F59" t="n">
        <v>17</v>
      </c>
      <c r="G59" t="inlineStr">
        <is>
          <t>N</t>
        </is>
      </c>
      <c r="H59" t="inlineStr">
        <is>
          <t>Z2</t>
        </is>
      </c>
      <c r="O59" t="n">
        <v>9.94</v>
      </c>
      <c r="S59">
        <f>_xlfn.XLOOKUP(E59,'Facture Chronopost'!L:L,'Facture Chronopost'!AA:AA,"")</f>
        <v/>
      </c>
      <c r="T59">
        <f>IF(COUNTIF('Bibliothèque transporteurs'!C:C,F59)=0,"inconnu",_xlfn.XLOOKUP(F59,'Bibliothèque transporteurs'!C:C,'Bibliothèque transporteurs'!A:A))</f>
        <v/>
      </c>
      <c r="U59">
        <f>IF(OR(F59="6C",F59="6B"),_xlfn.XLOOKUP(E59,'Facture Chronopost'!L:L,'Facture Chronopost'!X:X),IF(OR(F59=17,F59=44),F59&amp;"_"&amp;H59,IF(COUNTIF('Bibliothèque transporteurs'!C:C,F59)=0,"inconnu",_xlfn.XLOOKUP(F59,'Bibliothèque transporteurs'!C:C,'Bibliothèque transporteurs'!B:B))))</f>
        <v/>
      </c>
      <c r="V59">
        <f>IF(COUNTIF('Bibliothèque transporteurs'!C:C,F59)=0,"inconnu",_xlfn.XLOOKUP(F59,'Bibliothèque transporteurs'!C:C,'Bibliothèque transporteurs'!E:E))</f>
        <v/>
      </c>
      <c r="W59">
        <f>IF(T59="FR_2SHOP",O59,IF(O59=0,0,ROUNDUP(O59/C59*B59,2)))</f>
        <v/>
      </c>
      <c r="Y59" s="118">
        <f>ROUNDUP(B59,2)-M59-L59-N59-J59-K59-I59-Q59</f>
        <v/>
      </c>
      <c r="Z59" s="118">
        <f>IF(Y59=W59,"OK","Non")</f>
        <v/>
      </c>
    </row>
    <row r="60">
      <c r="A60" s="9">
        <f>C60/SUM(C:C)*(SUM(C:C)+$X$2)</f>
        <v/>
      </c>
      <c r="B60" s="9">
        <f>C60/SUM(C:C)*(SUM(C:C)+SUM($N$3:$O$7))+S60</f>
        <v/>
      </c>
      <c r="C60" s="9">
        <f>SUM(I60:Q60)-N60-P60</f>
        <v/>
      </c>
      <c r="D60" s="8" t="n">
        <v>6235</v>
      </c>
      <c r="E60" t="inlineStr">
        <is>
          <t>XF142567611FR</t>
        </is>
      </c>
      <c r="F60" t="n">
        <v>17</v>
      </c>
      <c r="G60" t="inlineStr">
        <is>
          <t>N</t>
        </is>
      </c>
      <c r="H60" t="inlineStr">
        <is>
          <t>Z1</t>
        </is>
      </c>
      <c r="O60" t="n">
        <v>18.34</v>
      </c>
      <c r="S60">
        <f>_xlfn.XLOOKUP(E60,'Facture Chronopost'!L:L,'Facture Chronopost'!AA:AA,"")</f>
        <v/>
      </c>
      <c r="T60">
        <f>IF(COUNTIF('Bibliothèque transporteurs'!C:C,F60)=0,"inconnu",_xlfn.XLOOKUP(F60,'Bibliothèque transporteurs'!C:C,'Bibliothèque transporteurs'!A:A))</f>
        <v/>
      </c>
      <c r="U60">
        <f>IF(OR(F60="6C",F60="6B"),_xlfn.XLOOKUP(E60,'Facture Chronopost'!L:L,'Facture Chronopost'!X:X),IF(OR(F60=17,F60=44),F60&amp;"_"&amp;H60,IF(COUNTIF('Bibliothèque transporteurs'!C:C,F60)=0,"inconnu",_xlfn.XLOOKUP(F60,'Bibliothèque transporteurs'!C:C,'Bibliothèque transporteurs'!B:B))))</f>
        <v/>
      </c>
      <c r="V60">
        <f>IF(COUNTIF('Bibliothèque transporteurs'!C:C,F60)=0,"inconnu",_xlfn.XLOOKUP(F60,'Bibliothèque transporteurs'!C:C,'Bibliothèque transporteurs'!E:E))</f>
        <v/>
      </c>
      <c r="W60">
        <f>IF(T60="FR_2SHOP",O60,IF(O60=0,0,ROUNDUP(O60/C60*B60,2)))</f>
        <v/>
      </c>
      <c r="Y60" s="118">
        <f>ROUNDUP(B60,2)-M60-L60-N60-J60-K60-I60-Q60</f>
        <v/>
      </c>
      <c r="Z60" s="118">
        <f>IF(Y60=W60,"OK","Non")</f>
        <v/>
      </c>
    </row>
    <row r="61">
      <c r="A61" s="9">
        <f>C61/SUM(C:C)*(SUM(C:C)+$X$2)</f>
        <v/>
      </c>
      <c r="B61" s="9">
        <f>C61/SUM(C:C)*(SUM(C:C)+SUM($N$3:$O$7))+S61</f>
        <v/>
      </c>
      <c r="C61" s="9">
        <f>SUM(I61:Q61)-N61-P61</f>
        <v/>
      </c>
      <c r="D61" s="8" t="n">
        <v>6235</v>
      </c>
      <c r="E61" t="inlineStr">
        <is>
          <t>XF142568135FR</t>
        </is>
      </c>
      <c r="F61" t="n">
        <v>17</v>
      </c>
      <c r="G61" t="inlineStr">
        <is>
          <t>N</t>
        </is>
      </c>
      <c r="H61" t="inlineStr">
        <is>
          <t>Z1</t>
        </is>
      </c>
      <c r="O61" t="n">
        <v>7.86</v>
      </c>
      <c r="S61">
        <f>_xlfn.XLOOKUP(E61,'Facture Chronopost'!L:L,'Facture Chronopost'!AA:AA,"")</f>
        <v/>
      </c>
      <c r="T61">
        <f>IF(COUNTIF('Bibliothèque transporteurs'!C:C,F61)=0,"inconnu",_xlfn.XLOOKUP(F61,'Bibliothèque transporteurs'!C:C,'Bibliothèque transporteurs'!A:A))</f>
        <v/>
      </c>
      <c r="U61">
        <f>IF(OR(F61="6C",F61="6B"),_xlfn.XLOOKUP(E61,'Facture Chronopost'!L:L,'Facture Chronopost'!X:X),IF(OR(F61=17,F61=44),F61&amp;"_"&amp;H61,IF(COUNTIF('Bibliothèque transporteurs'!C:C,F61)=0,"inconnu",_xlfn.XLOOKUP(F61,'Bibliothèque transporteurs'!C:C,'Bibliothèque transporteurs'!B:B))))</f>
        <v/>
      </c>
      <c r="V61">
        <f>IF(COUNTIF('Bibliothèque transporteurs'!C:C,F61)=0,"inconnu",_xlfn.XLOOKUP(F61,'Bibliothèque transporteurs'!C:C,'Bibliothèque transporteurs'!E:E))</f>
        <v/>
      </c>
      <c r="W61">
        <f>IF(T61="FR_2SHOP",O61,IF(O61=0,0,ROUNDUP(O61/C61*B61,2)))</f>
        <v/>
      </c>
      <c r="Y61" s="118">
        <f>ROUNDUP(B61,2)-M61-L61-N61-J61-K61-I61-Q61</f>
        <v/>
      </c>
      <c r="Z61" s="118">
        <f>IF(Y61=W61,"OK","Non")</f>
        <v/>
      </c>
    </row>
    <row r="62">
      <c r="A62" s="9">
        <f>C62/SUM(C:C)*(SUM(C:C)+$X$2)</f>
        <v/>
      </c>
      <c r="B62" s="9">
        <f>C62/SUM(C:C)*(SUM(C:C)+SUM($N$3:$O$7))+S62</f>
        <v/>
      </c>
      <c r="C62" s="9">
        <f>SUM(I62:Q62)-N62-P62</f>
        <v/>
      </c>
      <c r="D62" s="8" t="n">
        <v>6235</v>
      </c>
      <c r="E62" t="inlineStr">
        <is>
          <t>XF142568206FR</t>
        </is>
      </c>
      <c r="F62" t="n">
        <v>17</v>
      </c>
      <c r="G62" t="inlineStr">
        <is>
          <t>N</t>
        </is>
      </c>
      <c r="H62" t="inlineStr">
        <is>
          <t>Z1</t>
        </is>
      </c>
      <c r="O62" t="n">
        <v>21.83</v>
      </c>
      <c r="S62">
        <f>_xlfn.XLOOKUP(E62,'Facture Chronopost'!L:L,'Facture Chronopost'!AA:AA,"")</f>
        <v/>
      </c>
      <c r="T62">
        <f>IF(COUNTIF('Bibliothèque transporteurs'!C:C,F62)=0,"inconnu",_xlfn.XLOOKUP(F62,'Bibliothèque transporteurs'!C:C,'Bibliothèque transporteurs'!A:A))</f>
        <v/>
      </c>
      <c r="U62">
        <f>IF(OR(F62="6C",F62="6B"),_xlfn.XLOOKUP(E62,'Facture Chronopost'!L:L,'Facture Chronopost'!X:X),IF(OR(F62=17,F62=44),F62&amp;"_"&amp;H62,IF(COUNTIF('Bibliothèque transporteurs'!C:C,F62)=0,"inconnu",_xlfn.XLOOKUP(F62,'Bibliothèque transporteurs'!C:C,'Bibliothèque transporteurs'!B:B))))</f>
        <v/>
      </c>
      <c r="V62">
        <f>IF(COUNTIF('Bibliothèque transporteurs'!C:C,F62)=0,"inconnu",_xlfn.XLOOKUP(F62,'Bibliothèque transporteurs'!C:C,'Bibliothèque transporteurs'!E:E))</f>
        <v/>
      </c>
      <c r="W62">
        <f>IF(T62="FR_2SHOP",O62,IF(O62=0,0,ROUNDUP(O62/C62*B62,2)))</f>
        <v/>
      </c>
      <c r="Y62" s="118">
        <f>ROUNDUP(B62,2)-M62-L62-N62-J62-K62-I62-Q62</f>
        <v/>
      </c>
      <c r="Z62" s="118">
        <f>IF(Y62=W62,"OK","Non")</f>
        <v/>
      </c>
    </row>
    <row r="63">
      <c r="A63" s="9">
        <f>C63/SUM(C:C)*(SUM(C:C)+$X$2)</f>
        <v/>
      </c>
      <c r="B63" s="9">
        <f>C63/SUM(C:C)*(SUM(C:C)+SUM($N$3:$O$7))+S63</f>
        <v/>
      </c>
      <c r="C63" s="9">
        <f>SUM(I63:Q63)-N63-P63</f>
        <v/>
      </c>
      <c r="D63" s="8" t="n">
        <v>6235</v>
      </c>
      <c r="E63" t="inlineStr">
        <is>
          <t>XF142568400FR</t>
        </is>
      </c>
      <c r="F63" t="n">
        <v>17</v>
      </c>
      <c r="G63" t="inlineStr">
        <is>
          <t>N</t>
        </is>
      </c>
      <c r="H63" t="inlineStr">
        <is>
          <t>Z1</t>
        </is>
      </c>
      <c r="O63" t="n">
        <v>18.34</v>
      </c>
      <c r="S63">
        <f>_xlfn.XLOOKUP(E63,'Facture Chronopost'!L:L,'Facture Chronopost'!AA:AA,"")</f>
        <v/>
      </c>
      <c r="T63">
        <f>IF(COUNTIF('Bibliothèque transporteurs'!C:C,F63)=0,"inconnu",_xlfn.XLOOKUP(F63,'Bibliothèque transporteurs'!C:C,'Bibliothèque transporteurs'!A:A))</f>
        <v/>
      </c>
      <c r="U63">
        <f>IF(OR(F63="6C",F63="6B"),_xlfn.XLOOKUP(E63,'Facture Chronopost'!L:L,'Facture Chronopost'!X:X),IF(OR(F63=17,F63=44),F63&amp;"_"&amp;H63,IF(COUNTIF('Bibliothèque transporteurs'!C:C,F63)=0,"inconnu",_xlfn.XLOOKUP(F63,'Bibliothèque transporteurs'!C:C,'Bibliothèque transporteurs'!B:B))))</f>
        <v/>
      </c>
      <c r="V63">
        <f>IF(COUNTIF('Bibliothèque transporteurs'!C:C,F63)=0,"inconnu",_xlfn.XLOOKUP(F63,'Bibliothèque transporteurs'!C:C,'Bibliothèque transporteurs'!E:E))</f>
        <v/>
      </c>
      <c r="W63">
        <f>IF(T63="FR_2SHOP",O63,IF(O63=0,0,ROUNDUP(O63/C63*B63,2)))</f>
        <v/>
      </c>
      <c r="Y63" s="118">
        <f>ROUNDUP(B63,2)-M63-L63-N63-J63-K63-I63-Q63</f>
        <v/>
      </c>
      <c r="Z63" s="118">
        <f>IF(Y63=W63,"OK","Non")</f>
        <v/>
      </c>
    </row>
    <row r="64">
      <c r="A64" s="9">
        <f>C64/SUM(C:C)*(SUM(C:C)+$X$2)</f>
        <v/>
      </c>
      <c r="B64" s="9">
        <f>C64/SUM(C:C)*(SUM(C:C)+SUM($N$3:$O$7))+S64</f>
        <v/>
      </c>
      <c r="C64" s="9">
        <f>SUM(I64:Q64)-N64-P64</f>
        <v/>
      </c>
      <c r="D64" s="8" t="n">
        <v>6235</v>
      </c>
      <c r="E64" t="inlineStr">
        <is>
          <t>XF142568501FR</t>
        </is>
      </c>
      <c r="F64" t="n">
        <v>17</v>
      </c>
      <c r="G64" t="inlineStr">
        <is>
          <t>N</t>
        </is>
      </c>
      <c r="H64" t="inlineStr">
        <is>
          <t>Z1</t>
        </is>
      </c>
      <c r="O64" t="n">
        <v>9.94</v>
      </c>
      <c r="S64">
        <f>_xlfn.XLOOKUP(E64,'Facture Chronopost'!L:L,'Facture Chronopost'!AA:AA,"")</f>
        <v/>
      </c>
      <c r="T64">
        <f>IF(COUNTIF('Bibliothèque transporteurs'!C:C,F64)=0,"inconnu",_xlfn.XLOOKUP(F64,'Bibliothèque transporteurs'!C:C,'Bibliothèque transporteurs'!A:A))</f>
        <v/>
      </c>
      <c r="U64">
        <f>IF(OR(F64="6C",F64="6B"),_xlfn.XLOOKUP(E64,'Facture Chronopost'!L:L,'Facture Chronopost'!X:X),IF(OR(F64=17,F64=44),F64&amp;"_"&amp;H64,IF(COUNTIF('Bibliothèque transporteurs'!C:C,F64)=0,"inconnu",_xlfn.XLOOKUP(F64,'Bibliothèque transporteurs'!C:C,'Bibliothèque transporteurs'!B:B))))</f>
        <v/>
      </c>
      <c r="V64">
        <f>IF(COUNTIF('Bibliothèque transporteurs'!C:C,F64)=0,"inconnu",_xlfn.XLOOKUP(F64,'Bibliothèque transporteurs'!C:C,'Bibliothèque transporteurs'!E:E))</f>
        <v/>
      </c>
      <c r="W64">
        <f>IF(T64="FR_2SHOP",O64,IF(O64=0,0,ROUNDUP(O64/C64*B64,2)))</f>
        <v/>
      </c>
      <c r="Y64" s="118">
        <f>ROUNDUP(B64,2)-M64-L64-N64-J64-K64-I64-Q64</f>
        <v/>
      </c>
      <c r="Z64" s="118">
        <f>IF(Y64=W64,"OK","Non")</f>
        <v/>
      </c>
    </row>
    <row r="65">
      <c r="A65" s="9">
        <f>C65/SUM(C:C)*(SUM(C:C)+$X$2)</f>
        <v/>
      </c>
      <c r="B65" s="9">
        <f>C65/SUM(C:C)*(SUM(C:C)+SUM($N$3:$O$7))+S65</f>
        <v/>
      </c>
      <c r="C65" s="9">
        <f>SUM(I65:Q65)-N65-P65</f>
        <v/>
      </c>
      <c r="D65" s="8" t="n">
        <v>6235</v>
      </c>
      <c r="E65" t="inlineStr">
        <is>
          <t>XF142568679FR</t>
        </is>
      </c>
      <c r="F65" t="n">
        <v>17</v>
      </c>
      <c r="G65" t="inlineStr">
        <is>
          <t>N</t>
        </is>
      </c>
      <c r="H65" t="inlineStr">
        <is>
          <t>Z1</t>
        </is>
      </c>
      <c r="O65" t="n">
        <v>9.94</v>
      </c>
      <c r="S65">
        <f>_xlfn.XLOOKUP(E65,'Facture Chronopost'!L:L,'Facture Chronopost'!AA:AA,"")</f>
        <v/>
      </c>
      <c r="T65">
        <f>IF(COUNTIF('Bibliothèque transporteurs'!C:C,F65)=0,"inconnu",_xlfn.XLOOKUP(F65,'Bibliothèque transporteurs'!C:C,'Bibliothèque transporteurs'!A:A))</f>
        <v/>
      </c>
      <c r="U65">
        <f>IF(OR(F65="6C",F65="6B"),_xlfn.XLOOKUP(E65,'Facture Chronopost'!L:L,'Facture Chronopost'!X:X),IF(OR(F65=17,F65=44),F65&amp;"_"&amp;H65,IF(COUNTIF('Bibliothèque transporteurs'!C:C,F65)=0,"inconnu",_xlfn.XLOOKUP(F65,'Bibliothèque transporteurs'!C:C,'Bibliothèque transporteurs'!B:B))))</f>
        <v/>
      </c>
      <c r="V65">
        <f>IF(COUNTIF('Bibliothèque transporteurs'!C:C,F65)=0,"inconnu",_xlfn.XLOOKUP(F65,'Bibliothèque transporteurs'!C:C,'Bibliothèque transporteurs'!E:E))</f>
        <v/>
      </c>
      <c r="W65">
        <f>IF(T65="FR_2SHOP",O65,IF(O65=0,0,ROUNDUP(O65/C65*B65,2)))</f>
        <v/>
      </c>
      <c r="Y65" s="118">
        <f>ROUNDUP(B65,2)-M65-L65-N65-J65-K65-I65-Q65</f>
        <v/>
      </c>
      <c r="Z65" s="118">
        <f>IF(Y65=W65,"OK","Non")</f>
        <v/>
      </c>
    </row>
    <row r="66">
      <c r="A66" s="9">
        <f>C66/SUM(C:C)*(SUM(C:C)+$X$2)</f>
        <v/>
      </c>
      <c r="B66" s="9">
        <f>C66/SUM(C:C)*(SUM(C:C)+SUM($N$3:$O$7))+S66</f>
        <v/>
      </c>
      <c r="C66" s="9">
        <f>SUM(I66:Q66)-N66-P66</f>
        <v/>
      </c>
      <c r="D66" s="8" t="n">
        <v>6235</v>
      </c>
      <c r="E66" t="inlineStr">
        <is>
          <t>XF142569285FR</t>
        </is>
      </c>
      <c r="F66" t="n">
        <v>17</v>
      </c>
      <c r="G66" t="inlineStr">
        <is>
          <t>N</t>
        </is>
      </c>
      <c r="H66" t="inlineStr">
        <is>
          <t>Z3</t>
        </is>
      </c>
      <c r="O66" t="n">
        <v>26.33</v>
      </c>
      <c r="S66">
        <f>_xlfn.XLOOKUP(E66,'Facture Chronopost'!L:L,'Facture Chronopost'!AA:AA,"")</f>
        <v/>
      </c>
      <c r="T66">
        <f>IF(COUNTIF('Bibliothèque transporteurs'!C:C,F66)=0,"inconnu",_xlfn.XLOOKUP(F66,'Bibliothèque transporteurs'!C:C,'Bibliothèque transporteurs'!A:A))</f>
        <v/>
      </c>
      <c r="U66">
        <f>IF(OR(F66="6C",F66="6B"),_xlfn.XLOOKUP(E66,'Facture Chronopost'!L:L,'Facture Chronopost'!X:X),IF(OR(F66=17,F66=44),F66&amp;"_"&amp;H66,IF(COUNTIF('Bibliothèque transporteurs'!C:C,F66)=0,"inconnu",_xlfn.XLOOKUP(F66,'Bibliothèque transporteurs'!C:C,'Bibliothèque transporteurs'!B:B))))</f>
        <v/>
      </c>
      <c r="V66">
        <f>IF(COUNTIF('Bibliothèque transporteurs'!C:C,F66)=0,"inconnu",_xlfn.XLOOKUP(F66,'Bibliothèque transporteurs'!C:C,'Bibliothèque transporteurs'!E:E))</f>
        <v/>
      </c>
      <c r="W66">
        <f>IF(T66="FR_2SHOP",O66,IF(O66=0,0,ROUNDUP(O66/C66*B66,2)))</f>
        <v/>
      </c>
      <c r="Y66" s="118">
        <f>ROUNDUP(B66,2)-M66-L66-N66-J66-K66-I66-Q66</f>
        <v/>
      </c>
      <c r="Z66" s="118">
        <f>IF(Y66=W66,"OK","Non")</f>
        <v/>
      </c>
    </row>
    <row r="67">
      <c r="A67" s="9">
        <f>C67/SUM(C:C)*(SUM(C:C)+$X$2)</f>
        <v/>
      </c>
      <c r="B67" s="9">
        <f>C67/SUM(C:C)*(SUM(C:C)+SUM($N$3:$O$7))+S67</f>
        <v/>
      </c>
      <c r="C67" s="9">
        <f>SUM(I67:Q67)-N67-P67</f>
        <v/>
      </c>
      <c r="D67" s="8" t="n">
        <v>6235</v>
      </c>
      <c r="E67" t="inlineStr">
        <is>
          <t>XF142569507FR</t>
        </is>
      </c>
      <c r="F67" t="n">
        <v>17</v>
      </c>
      <c r="G67" t="inlineStr">
        <is>
          <t>N</t>
        </is>
      </c>
      <c r="H67" t="inlineStr">
        <is>
          <t>Z2</t>
        </is>
      </c>
      <c r="O67" t="n">
        <v>19.47</v>
      </c>
      <c r="S67">
        <f>_xlfn.XLOOKUP(E67,'Facture Chronopost'!L:L,'Facture Chronopost'!AA:AA,"")</f>
        <v/>
      </c>
      <c r="T67">
        <f>IF(COUNTIF('Bibliothèque transporteurs'!C:C,F67)=0,"inconnu",_xlfn.XLOOKUP(F67,'Bibliothèque transporteurs'!C:C,'Bibliothèque transporteurs'!A:A))</f>
        <v/>
      </c>
      <c r="U67">
        <f>IF(OR(F67="6C",F67="6B"),_xlfn.XLOOKUP(E67,'Facture Chronopost'!L:L,'Facture Chronopost'!X:X),IF(OR(F67=17,F67=44),F67&amp;"_"&amp;H67,IF(COUNTIF('Bibliothèque transporteurs'!C:C,F67)=0,"inconnu",_xlfn.XLOOKUP(F67,'Bibliothèque transporteurs'!C:C,'Bibliothèque transporteurs'!B:B))))</f>
        <v/>
      </c>
      <c r="V67">
        <f>IF(COUNTIF('Bibliothèque transporteurs'!C:C,F67)=0,"inconnu",_xlfn.XLOOKUP(F67,'Bibliothèque transporteurs'!C:C,'Bibliothèque transporteurs'!E:E))</f>
        <v/>
      </c>
      <c r="W67">
        <f>IF(T67="FR_2SHOP",O67,IF(O67=0,0,ROUNDUP(O67/C67*B67,2)))</f>
        <v/>
      </c>
      <c r="Y67" s="118">
        <f>ROUNDUP(B67,2)-M67-L67-N67-J67-K67-I67-Q67</f>
        <v/>
      </c>
      <c r="Z67" s="118">
        <f>IF(Y67=W67,"OK","Non")</f>
        <v/>
      </c>
    </row>
    <row r="68">
      <c r="A68" s="9">
        <f>C68/SUM(C:C)*(SUM(C:C)+$X$2)</f>
        <v/>
      </c>
      <c r="B68" s="9">
        <f>C68/SUM(C:C)*(SUM(C:C)+SUM($N$3:$O$7))+S68</f>
        <v/>
      </c>
      <c r="C68" s="9">
        <f>SUM(I68:Q68)-N68-P68</f>
        <v/>
      </c>
      <c r="D68" s="8" t="n">
        <v>6235</v>
      </c>
      <c r="E68" t="inlineStr">
        <is>
          <t>XF142651889FR</t>
        </is>
      </c>
      <c r="F68" t="n">
        <v>17</v>
      </c>
      <c r="G68" t="inlineStr">
        <is>
          <t>N</t>
        </is>
      </c>
      <c r="H68" t="inlineStr">
        <is>
          <t>Z1</t>
        </is>
      </c>
      <c r="O68" t="n">
        <v>21.83</v>
      </c>
      <c r="S68">
        <f>_xlfn.XLOOKUP(E68,'Facture Chronopost'!L:L,'Facture Chronopost'!AA:AA,"")</f>
        <v/>
      </c>
      <c r="T68">
        <f>IF(COUNTIF('Bibliothèque transporteurs'!C:C,F68)=0,"inconnu",_xlfn.XLOOKUP(F68,'Bibliothèque transporteurs'!C:C,'Bibliothèque transporteurs'!A:A))</f>
        <v/>
      </c>
      <c r="U68">
        <f>IF(OR(F68="6C",F68="6B"),_xlfn.XLOOKUP(E68,'Facture Chronopost'!L:L,'Facture Chronopost'!X:X),IF(OR(F68=17,F68=44),F68&amp;"_"&amp;H68,IF(COUNTIF('Bibliothèque transporteurs'!C:C,F68)=0,"inconnu",_xlfn.XLOOKUP(F68,'Bibliothèque transporteurs'!C:C,'Bibliothèque transporteurs'!B:B))))</f>
        <v/>
      </c>
      <c r="V68">
        <f>IF(COUNTIF('Bibliothèque transporteurs'!C:C,F68)=0,"inconnu",_xlfn.XLOOKUP(F68,'Bibliothèque transporteurs'!C:C,'Bibliothèque transporteurs'!E:E))</f>
        <v/>
      </c>
      <c r="W68">
        <f>IF(T68="FR_2SHOP",O68,IF(O68=0,0,ROUNDUP(O68/C68*B68,2)))</f>
        <v/>
      </c>
      <c r="Y68" s="118">
        <f>ROUNDUP(B68,2)-M68-L68-N68-J68-K68-I68-Q68</f>
        <v/>
      </c>
      <c r="Z68" s="118">
        <f>IF(Y68=W68,"OK","Non")</f>
        <v/>
      </c>
    </row>
    <row r="69">
      <c r="A69" s="9">
        <f>C69/SUM(C:C)*(SUM(C:C)+$X$2)</f>
        <v/>
      </c>
      <c r="B69" s="9">
        <f>C69/SUM(C:C)*(SUM(C:C)+SUM($N$3:$O$7))+S69</f>
        <v/>
      </c>
      <c r="C69" s="9">
        <f>SUM(I69:Q69)-N69-P69</f>
        <v/>
      </c>
      <c r="D69" s="8" t="n">
        <v>6235</v>
      </c>
      <c r="E69" t="inlineStr">
        <is>
          <t>XF142656736FR</t>
        </is>
      </c>
      <c r="F69" t="n">
        <v>17</v>
      </c>
      <c r="G69" t="inlineStr">
        <is>
          <t>N</t>
        </is>
      </c>
      <c r="H69" t="inlineStr">
        <is>
          <t>Z1</t>
        </is>
      </c>
      <c r="O69" t="n">
        <v>7.86</v>
      </c>
      <c r="S69">
        <f>_xlfn.XLOOKUP(E69,'Facture Chronopost'!L:L,'Facture Chronopost'!AA:AA,"")</f>
        <v/>
      </c>
      <c r="T69">
        <f>IF(COUNTIF('Bibliothèque transporteurs'!C:C,F69)=0,"inconnu",_xlfn.XLOOKUP(F69,'Bibliothèque transporteurs'!C:C,'Bibliothèque transporteurs'!A:A))</f>
        <v/>
      </c>
      <c r="U69">
        <f>IF(OR(F69="6C",F69="6B"),_xlfn.XLOOKUP(E69,'Facture Chronopost'!L:L,'Facture Chronopost'!X:X),IF(OR(F69=17,F69=44),F69&amp;"_"&amp;H69,IF(COUNTIF('Bibliothèque transporteurs'!C:C,F69)=0,"inconnu",_xlfn.XLOOKUP(F69,'Bibliothèque transporteurs'!C:C,'Bibliothèque transporteurs'!B:B))))</f>
        <v/>
      </c>
      <c r="V69">
        <f>IF(COUNTIF('Bibliothèque transporteurs'!C:C,F69)=0,"inconnu",_xlfn.XLOOKUP(F69,'Bibliothèque transporteurs'!C:C,'Bibliothèque transporteurs'!E:E))</f>
        <v/>
      </c>
      <c r="W69">
        <f>IF(T69="FR_2SHOP",O69,IF(O69=0,0,ROUNDUP(O69/C69*B69,2)))</f>
        <v/>
      </c>
      <c r="Y69" s="118">
        <f>ROUNDUP(B69,2)-M69-L69-N69-J69-K69-I69-Q69</f>
        <v/>
      </c>
      <c r="Z69" s="118">
        <f>IF(Y69=W69,"OK","Non")</f>
        <v/>
      </c>
    </row>
    <row r="70">
      <c r="A70" s="9">
        <f>C70/SUM(C:C)*(SUM(C:C)+$X$2)</f>
        <v/>
      </c>
      <c r="B70" s="9">
        <f>C70/SUM(C:C)*(SUM(C:C)+SUM($N$3:$O$7))+S70</f>
        <v/>
      </c>
      <c r="C70" s="9">
        <f>SUM(I70:Q70)-N70-P70</f>
        <v/>
      </c>
      <c r="D70" s="8" t="n">
        <v>6235</v>
      </c>
      <c r="E70" t="inlineStr">
        <is>
          <t>XF142656775FR</t>
        </is>
      </c>
      <c r="F70" t="n">
        <v>17</v>
      </c>
      <c r="G70" t="inlineStr">
        <is>
          <t>N</t>
        </is>
      </c>
      <c r="H70" t="inlineStr">
        <is>
          <t>Z3</t>
        </is>
      </c>
      <c r="O70" t="n">
        <v>26.33</v>
      </c>
      <c r="S70">
        <f>_xlfn.XLOOKUP(E70,'Facture Chronopost'!L:L,'Facture Chronopost'!AA:AA,"")</f>
        <v/>
      </c>
      <c r="T70">
        <f>IF(COUNTIF('Bibliothèque transporteurs'!C:C,F70)=0,"inconnu",_xlfn.XLOOKUP(F70,'Bibliothèque transporteurs'!C:C,'Bibliothèque transporteurs'!A:A))</f>
        <v/>
      </c>
      <c r="U70">
        <f>IF(OR(F70="6C",F70="6B"),_xlfn.XLOOKUP(E70,'Facture Chronopost'!L:L,'Facture Chronopost'!X:X),IF(OR(F70=17,F70=44),F70&amp;"_"&amp;H70,IF(COUNTIF('Bibliothèque transporteurs'!C:C,F70)=0,"inconnu",_xlfn.XLOOKUP(F70,'Bibliothèque transporteurs'!C:C,'Bibliothèque transporteurs'!B:B))))</f>
        <v/>
      </c>
      <c r="V70">
        <f>IF(COUNTIF('Bibliothèque transporteurs'!C:C,F70)=0,"inconnu",_xlfn.XLOOKUP(F70,'Bibliothèque transporteurs'!C:C,'Bibliothèque transporteurs'!E:E))</f>
        <v/>
      </c>
      <c r="W70">
        <f>IF(T70="FR_2SHOP",O70,IF(O70=0,0,ROUNDUP(O70/C70*B70,2)))</f>
        <v/>
      </c>
      <c r="Y70" s="118">
        <f>ROUNDUP(B70,2)-M70-L70-N70-J70-K70-I70-Q70</f>
        <v/>
      </c>
      <c r="Z70" s="118">
        <f>IF(Y70=W70,"OK","Non")</f>
        <v/>
      </c>
    </row>
    <row r="71">
      <c r="A71" s="9">
        <f>C71/SUM(C:C)*(SUM(C:C)+$X$2)</f>
        <v/>
      </c>
      <c r="B71" s="9">
        <f>C71/SUM(C:C)*(SUM(C:C)+SUM($N$3:$O$7))+S71</f>
        <v/>
      </c>
      <c r="C71" s="9">
        <f>SUM(I71:Q71)-N71-P71</f>
        <v/>
      </c>
      <c r="D71" s="8" t="n">
        <v>6235</v>
      </c>
      <c r="E71" t="inlineStr">
        <is>
          <t>XF142685423FR</t>
        </is>
      </c>
      <c r="F71" t="n">
        <v>17</v>
      </c>
      <c r="G71" t="inlineStr">
        <is>
          <t>N</t>
        </is>
      </c>
      <c r="H71" t="inlineStr">
        <is>
          <t>Z2</t>
        </is>
      </c>
      <c r="O71" t="n">
        <v>7.86</v>
      </c>
      <c r="S71">
        <f>_xlfn.XLOOKUP(E71,'Facture Chronopost'!L:L,'Facture Chronopost'!AA:AA,"")</f>
        <v/>
      </c>
      <c r="T71">
        <f>IF(COUNTIF('Bibliothèque transporteurs'!C:C,F71)=0,"inconnu",_xlfn.XLOOKUP(F71,'Bibliothèque transporteurs'!C:C,'Bibliothèque transporteurs'!A:A))</f>
        <v/>
      </c>
      <c r="U71">
        <f>IF(OR(F71="6C",F71="6B"),_xlfn.XLOOKUP(E71,'Facture Chronopost'!L:L,'Facture Chronopost'!X:X),IF(OR(F71=17,F71=44),F71&amp;"_"&amp;H71,IF(COUNTIF('Bibliothèque transporteurs'!C:C,F71)=0,"inconnu",_xlfn.XLOOKUP(F71,'Bibliothèque transporteurs'!C:C,'Bibliothèque transporteurs'!B:B))))</f>
        <v/>
      </c>
      <c r="V71">
        <f>IF(COUNTIF('Bibliothèque transporteurs'!C:C,F71)=0,"inconnu",_xlfn.XLOOKUP(F71,'Bibliothèque transporteurs'!C:C,'Bibliothèque transporteurs'!E:E))</f>
        <v/>
      </c>
      <c r="W71">
        <f>IF(T71="FR_2SHOP",O71,IF(O71=0,0,ROUNDUP(O71/C71*B71,2)))</f>
        <v/>
      </c>
      <c r="Y71" s="118">
        <f>ROUNDUP(B71,2)-M71-L71-N71-J71-K71-I71-Q71</f>
        <v/>
      </c>
      <c r="Z71" s="118">
        <f>IF(Y71=W71,"OK","Non")</f>
        <v/>
      </c>
    </row>
    <row r="72">
      <c r="A72" s="9">
        <f>C72/SUM(C:C)*(SUM(C:C)+$X$2)</f>
        <v/>
      </c>
      <c r="B72" s="9">
        <f>C72/SUM(C:C)*(SUM(C:C)+SUM($N$3:$O$7))+S72</f>
        <v/>
      </c>
      <c r="C72" s="9">
        <f>SUM(I72:Q72)-N72-P72</f>
        <v/>
      </c>
      <c r="D72" s="8" t="n">
        <v>8656</v>
      </c>
      <c r="E72" t="inlineStr">
        <is>
          <t>XF142744427FR</t>
        </is>
      </c>
      <c r="F72" t="n">
        <v>17</v>
      </c>
      <c r="G72" t="inlineStr">
        <is>
          <t>N</t>
        </is>
      </c>
      <c r="H72" t="inlineStr">
        <is>
          <t>Z2</t>
        </is>
      </c>
      <c r="O72" t="n">
        <v>7.86</v>
      </c>
      <c r="S72">
        <f>_xlfn.XLOOKUP(E72,'Facture Chronopost'!L:L,'Facture Chronopost'!AA:AA,"")</f>
        <v/>
      </c>
      <c r="T72">
        <f>IF(COUNTIF('Bibliothèque transporteurs'!C:C,F72)=0,"inconnu",_xlfn.XLOOKUP(F72,'Bibliothèque transporteurs'!C:C,'Bibliothèque transporteurs'!A:A))</f>
        <v/>
      </c>
      <c r="U72">
        <f>IF(OR(F72="6C",F72="6B"),_xlfn.XLOOKUP(E72,'Facture Chronopost'!L:L,'Facture Chronopost'!X:X),IF(OR(F72=17,F72=44),F72&amp;"_"&amp;H72,IF(COUNTIF('Bibliothèque transporteurs'!C:C,F72)=0,"inconnu",_xlfn.XLOOKUP(F72,'Bibliothèque transporteurs'!C:C,'Bibliothèque transporteurs'!B:B))))</f>
        <v/>
      </c>
      <c r="V72">
        <f>IF(COUNTIF('Bibliothèque transporteurs'!C:C,F72)=0,"inconnu",_xlfn.XLOOKUP(F72,'Bibliothèque transporteurs'!C:C,'Bibliothèque transporteurs'!E:E))</f>
        <v/>
      </c>
      <c r="W72">
        <f>IF(T72="FR_2SHOP",O72,IF(O72=0,0,ROUNDUP(O72/C72*B72,2)))</f>
        <v/>
      </c>
      <c r="Y72" s="118">
        <f>ROUNDUP(B72,2)-M72-L72-N72-J72-K72-I72-Q72</f>
        <v/>
      </c>
      <c r="Z72" s="118">
        <f>IF(Y72=W72,"OK","Non")</f>
        <v/>
      </c>
    </row>
    <row r="73">
      <c r="A73" s="9">
        <f>C73/SUM(C:C)*(SUM(C:C)+$X$2)</f>
        <v/>
      </c>
      <c r="B73" s="9">
        <f>C73/SUM(C:C)*(SUM(C:C)+SUM($N$3:$O$7))+S73</f>
        <v/>
      </c>
      <c r="C73" s="9">
        <f>SUM(I73:Q73)-N73-P73</f>
        <v/>
      </c>
      <c r="D73" s="8" t="n">
        <v>8656</v>
      </c>
      <c r="E73" t="inlineStr">
        <is>
          <t>XF142780747FR</t>
        </is>
      </c>
      <c r="F73" t="n">
        <v>17</v>
      </c>
      <c r="G73" t="inlineStr">
        <is>
          <t>N</t>
        </is>
      </c>
      <c r="H73" t="inlineStr">
        <is>
          <t>Z2</t>
        </is>
      </c>
      <c r="O73" t="n">
        <v>7.86</v>
      </c>
      <c r="S73">
        <f>_xlfn.XLOOKUP(E73,'Facture Chronopost'!L:L,'Facture Chronopost'!AA:AA,"")</f>
        <v/>
      </c>
      <c r="T73">
        <f>IF(COUNTIF('Bibliothèque transporteurs'!C:C,F73)=0,"inconnu",_xlfn.XLOOKUP(F73,'Bibliothèque transporteurs'!C:C,'Bibliothèque transporteurs'!A:A))</f>
        <v/>
      </c>
      <c r="U73">
        <f>IF(OR(F73="6C",F73="6B"),_xlfn.XLOOKUP(E73,'Facture Chronopost'!L:L,'Facture Chronopost'!X:X),IF(OR(F73=17,F73=44),F73&amp;"_"&amp;H73,IF(COUNTIF('Bibliothèque transporteurs'!C:C,F73)=0,"inconnu",_xlfn.XLOOKUP(F73,'Bibliothèque transporteurs'!C:C,'Bibliothèque transporteurs'!B:B))))</f>
        <v/>
      </c>
      <c r="V73">
        <f>IF(COUNTIF('Bibliothèque transporteurs'!C:C,F73)=0,"inconnu",_xlfn.XLOOKUP(F73,'Bibliothèque transporteurs'!C:C,'Bibliothèque transporteurs'!E:E))</f>
        <v/>
      </c>
      <c r="W73">
        <f>IF(T73="FR_2SHOP",O73,IF(O73=0,0,ROUNDUP(O73/C73*B73,2)))</f>
        <v/>
      </c>
      <c r="Y73" s="118">
        <f>ROUNDUP(B73,2)-M73-L73-N73-J73-K73-I73-Q73</f>
        <v/>
      </c>
      <c r="Z73" s="118">
        <f>IF(Y73=W73,"OK","Non")</f>
        <v/>
      </c>
    </row>
    <row r="74">
      <c r="A74" s="9">
        <f>C74/SUM(C:C)*(SUM(C:C)+$X$2)</f>
        <v/>
      </c>
      <c r="B74" s="9">
        <f>C74/SUM(C:C)*(SUM(C:C)+SUM($N$3:$O$7))+S74</f>
        <v/>
      </c>
      <c r="C74" s="9">
        <f>SUM(I74:Q74)-N74-P74</f>
        <v/>
      </c>
      <c r="D74" s="8" t="n">
        <v>6235</v>
      </c>
      <c r="E74" t="inlineStr">
        <is>
          <t>XF142815790FR</t>
        </is>
      </c>
      <c r="F74" t="n">
        <v>17</v>
      </c>
      <c r="G74" t="inlineStr">
        <is>
          <t>N</t>
        </is>
      </c>
      <c r="H74" t="inlineStr">
        <is>
          <t>Z2</t>
        </is>
      </c>
      <c r="O74" t="n">
        <v>7.86</v>
      </c>
      <c r="S74">
        <f>_xlfn.XLOOKUP(E74,'Facture Chronopost'!L:L,'Facture Chronopost'!AA:AA,"")</f>
        <v/>
      </c>
      <c r="T74">
        <f>IF(COUNTIF('Bibliothèque transporteurs'!C:C,F74)=0,"inconnu",_xlfn.XLOOKUP(F74,'Bibliothèque transporteurs'!C:C,'Bibliothèque transporteurs'!A:A))</f>
        <v/>
      </c>
      <c r="U74">
        <f>IF(OR(F74="6C",F74="6B"),_xlfn.XLOOKUP(E74,'Facture Chronopost'!L:L,'Facture Chronopost'!X:X),IF(OR(F74=17,F74=44),F74&amp;"_"&amp;H74,IF(COUNTIF('Bibliothèque transporteurs'!C:C,F74)=0,"inconnu",_xlfn.XLOOKUP(F74,'Bibliothèque transporteurs'!C:C,'Bibliothèque transporteurs'!B:B))))</f>
        <v/>
      </c>
      <c r="V74">
        <f>IF(COUNTIF('Bibliothèque transporteurs'!C:C,F74)=0,"inconnu",_xlfn.XLOOKUP(F74,'Bibliothèque transporteurs'!C:C,'Bibliothèque transporteurs'!E:E))</f>
        <v/>
      </c>
      <c r="W74">
        <f>IF(T74="FR_2SHOP",O74,IF(O74=0,0,ROUNDUP(O74/C74*B74,2)))</f>
        <v/>
      </c>
      <c r="Y74" s="118">
        <f>ROUNDUP(B74,2)-M74-L74-N74-J74-K74-I74-Q74</f>
        <v/>
      </c>
      <c r="Z74" s="118">
        <f>IF(Y74=W74,"OK","Non")</f>
        <v/>
      </c>
    </row>
    <row r="75">
      <c r="A75" s="9">
        <f>C75/SUM(C:C)*(SUM(C:C)+$X$2)</f>
        <v/>
      </c>
      <c r="B75" s="9">
        <f>C75/SUM(C:C)*(SUM(C:C)+SUM($N$3:$O$7))+S75</f>
        <v/>
      </c>
      <c r="C75" s="9">
        <f>SUM(I75:Q75)-N75-P75</f>
        <v/>
      </c>
      <c r="D75" s="8" t="n">
        <v>6235</v>
      </c>
      <c r="E75" t="inlineStr">
        <is>
          <t>XF142816870FR</t>
        </is>
      </c>
      <c r="F75" t="n">
        <v>17</v>
      </c>
      <c r="G75" t="inlineStr">
        <is>
          <t>N</t>
        </is>
      </c>
      <c r="H75" t="inlineStr">
        <is>
          <t>Z1</t>
        </is>
      </c>
      <c r="O75" t="n">
        <v>7.86</v>
      </c>
      <c r="S75">
        <f>_xlfn.XLOOKUP(E75,'Facture Chronopost'!L:L,'Facture Chronopost'!AA:AA,"")</f>
        <v/>
      </c>
      <c r="T75">
        <f>IF(COUNTIF('Bibliothèque transporteurs'!C:C,F75)=0,"inconnu",_xlfn.XLOOKUP(F75,'Bibliothèque transporteurs'!C:C,'Bibliothèque transporteurs'!A:A))</f>
        <v/>
      </c>
      <c r="U75">
        <f>IF(OR(F75="6C",F75="6B"),_xlfn.XLOOKUP(E75,'Facture Chronopost'!L:L,'Facture Chronopost'!X:X),IF(OR(F75=17,F75=44),F75&amp;"_"&amp;H75,IF(COUNTIF('Bibliothèque transporteurs'!C:C,F75)=0,"inconnu",_xlfn.XLOOKUP(F75,'Bibliothèque transporteurs'!C:C,'Bibliothèque transporteurs'!B:B))))</f>
        <v/>
      </c>
      <c r="V75">
        <f>IF(COUNTIF('Bibliothèque transporteurs'!C:C,F75)=0,"inconnu",_xlfn.XLOOKUP(F75,'Bibliothèque transporteurs'!C:C,'Bibliothèque transporteurs'!E:E))</f>
        <v/>
      </c>
      <c r="W75">
        <f>IF(T75="FR_2SHOP",O75,IF(O75=0,0,ROUNDUP(O75/C75*B75,2)))</f>
        <v/>
      </c>
      <c r="Y75" s="118">
        <f>ROUNDUP(B75,2)-M75-L75-N75-J75-K75-I75-Q75</f>
        <v/>
      </c>
      <c r="Z75" s="118">
        <f>IF(Y75=W75,"OK","Non")</f>
        <v/>
      </c>
    </row>
    <row r="76">
      <c r="A76" s="9">
        <f>C76/SUM(C:C)*(SUM(C:C)+$X$2)</f>
        <v/>
      </c>
      <c r="B76" s="9">
        <f>C76/SUM(C:C)*(SUM(C:C)+SUM($N$3:$O$7))+S76</f>
        <v/>
      </c>
      <c r="C76" s="9">
        <f>SUM(I76:Q76)-N76-P76</f>
        <v/>
      </c>
      <c r="D76" s="8" t="n">
        <v>6235</v>
      </c>
      <c r="E76" t="inlineStr">
        <is>
          <t>XF142817186FR</t>
        </is>
      </c>
      <c r="F76" t="n">
        <v>17</v>
      </c>
      <c r="G76" t="inlineStr">
        <is>
          <t>N</t>
        </is>
      </c>
      <c r="H76" t="inlineStr">
        <is>
          <t>Z1</t>
        </is>
      </c>
      <c r="O76" t="n">
        <v>18.34</v>
      </c>
      <c r="S76">
        <f>_xlfn.XLOOKUP(E76,'Facture Chronopost'!L:L,'Facture Chronopost'!AA:AA,"")</f>
        <v/>
      </c>
      <c r="T76">
        <f>IF(COUNTIF('Bibliothèque transporteurs'!C:C,F76)=0,"inconnu",_xlfn.XLOOKUP(F76,'Bibliothèque transporteurs'!C:C,'Bibliothèque transporteurs'!A:A))</f>
        <v/>
      </c>
      <c r="U76">
        <f>IF(OR(F76="6C",F76="6B"),_xlfn.XLOOKUP(E76,'Facture Chronopost'!L:L,'Facture Chronopost'!X:X),IF(OR(F76=17,F76=44),F76&amp;"_"&amp;H76,IF(COUNTIF('Bibliothèque transporteurs'!C:C,F76)=0,"inconnu",_xlfn.XLOOKUP(F76,'Bibliothèque transporteurs'!C:C,'Bibliothèque transporteurs'!B:B))))</f>
        <v/>
      </c>
      <c r="V76">
        <f>IF(COUNTIF('Bibliothèque transporteurs'!C:C,F76)=0,"inconnu",_xlfn.XLOOKUP(F76,'Bibliothèque transporteurs'!C:C,'Bibliothèque transporteurs'!E:E))</f>
        <v/>
      </c>
      <c r="W76">
        <f>IF(T76="FR_2SHOP",O76,IF(O76=0,0,ROUNDUP(O76/C76*B76,2)))</f>
        <v/>
      </c>
      <c r="Y76" s="118">
        <f>ROUNDUP(B76,2)-M76-L76-N76-J76-K76-I76-Q76</f>
        <v/>
      </c>
      <c r="Z76" s="118">
        <f>IF(Y76=W76,"OK","Non")</f>
        <v/>
      </c>
    </row>
    <row r="77">
      <c r="A77" s="9">
        <f>C77/SUM(C:C)*(SUM(C:C)+$X$2)</f>
        <v/>
      </c>
      <c r="B77" s="9">
        <f>C77/SUM(C:C)*(SUM(C:C)+SUM($N$3:$O$7))+S77</f>
        <v/>
      </c>
      <c r="C77" s="9">
        <f>SUM(I77:Q77)-N77-P77</f>
        <v/>
      </c>
      <c r="D77" s="8" t="n">
        <v>8656</v>
      </c>
      <c r="E77" t="inlineStr">
        <is>
          <t>XF142818685FR</t>
        </is>
      </c>
      <c r="F77" t="n">
        <v>17</v>
      </c>
      <c r="G77" t="inlineStr">
        <is>
          <t>I</t>
        </is>
      </c>
      <c r="H77" t="inlineStr">
        <is>
          <t>Z4</t>
        </is>
      </c>
      <c r="O77" t="n">
        <v>41.39</v>
      </c>
      <c r="S77">
        <f>_xlfn.XLOOKUP(E77,'Facture Chronopost'!L:L,'Facture Chronopost'!AA:AA,"")</f>
        <v/>
      </c>
      <c r="T77">
        <f>IF(COUNTIF('Bibliothèque transporteurs'!C:C,F77)=0,"inconnu",_xlfn.XLOOKUP(F77,'Bibliothèque transporteurs'!C:C,'Bibliothèque transporteurs'!A:A))</f>
        <v/>
      </c>
      <c r="U77">
        <f>IF(OR(F77="6C",F77="6B"),_xlfn.XLOOKUP(E77,'Facture Chronopost'!L:L,'Facture Chronopost'!X:X),IF(OR(F77=17,F77=44),F77&amp;"_"&amp;H77,IF(COUNTIF('Bibliothèque transporteurs'!C:C,F77)=0,"inconnu",_xlfn.XLOOKUP(F77,'Bibliothèque transporteurs'!C:C,'Bibliothèque transporteurs'!B:B))))</f>
        <v/>
      </c>
      <c r="V77">
        <f>IF(COUNTIF('Bibliothèque transporteurs'!C:C,F77)=0,"inconnu",_xlfn.XLOOKUP(F77,'Bibliothèque transporteurs'!C:C,'Bibliothèque transporteurs'!E:E))</f>
        <v/>
      </c>
      <c r="W77">
        <f>IF(T77="FR_2SHOP",O77,IF(O77=0,0,ROUNDUP(O77/C77*B77,2)))</f>
        <v/>
      </c>
      <c r="Y77" s="118">
        <f>ROUNDUP(B77,2)-M77-L77-N77-J77-K77-I77-Q77</f>
        <v/>
      </c>
      <c r="Z77" s="118">
        <f>IF(Y77=W77,"OK","Non")</f>
        <v/>
      </c>
    </row>
    <row r="78">
      <c r="A78" s="9">
        <f>C78/SUM(C:C)*(SUM(C:C)+$X$2)</f>
        <v/>
      </c>
      <c r="B78" s="9">
        <f>C78/SUM(C:C)*(SUM(C:C)+SUM($N$3:$O$7))+S78</f>
        <v/>
      </c>
      <c r="C78" s="9">
        <f>SUM(I78:Q78)-N78-P78</f>
        <v/>
      </c>
      <c r="D78" s="8" t="n">
        <v>8656</v>
      </c>
      <c r="E78" t="inlineStr">
        <is>
          <t>XF142820035FR</t>
        </is>
      </c>
      <c r="F78" t="n">
        <v>17</v>
      </c>
      <c r="G78" t="inlineStr">
        <is>
          <t>N</t>
        </is>
      </c>
      <c r="H78" t="inlineStr">
        <is>
          <t>Z2</t>
        </is>
      </c>
      <c r="O78" t="n">
        <v>7.86</v>
      </c>
      <c r="S78">
        <f>_xlfn.XLOOKUP(E78,'Facture Chronopost'!L:L,'Facture Chronopost'!AA:AA,"")</f>
        <v/>
      </c>
      <c r="T78">
        <f>IF(COUNTIF('Bibliothèque transporteurs'!C:C,F78)=0,"inconnu",_xlfn.XLOOKUP(F78,'Bibliothèque transporteurs'!C:C,'Bibliothèque transporteurs'!A:A))</f>
        <v/>
      </c>
      <c r="U78">
        <f>IF(OR(F78="6C",F78="6B"),_xlfn.XLOOKUP(E78,'Facture Chronopost'!L:L,'Facture Chronopost'!X:X),IF(OR(F78=17,F78=44),F78&amp;"_"&amp;H78,IF(COUNTIF('Bibliothèque transporteurs'!C:C,F78)=0,"inconnu",_xlfn.XLOOKUP(F78,'Bibliothèque transporteurs'!C:C,'Bibliothèque transporteurs'!B:B))))</f>
        <v/>
      </c>
      <c r="V78">
        <f>IF(COUNTIF('Bibliothèque transporteurs'!C:C,F78)=0,"inconnu",_xlfn.XLOOKUP(F78,'Bibliothèque transporteurs'!C:C,'Bibliothèque transporteurs'!E:E))</f>
        <v/>
      </c>
      <c r="W78">
        <f>IF(T78="FR_2SHOP",O78,IF(O78=0,0,ROUNDUP(O78/C78*B78,2)))</f>
        <v/>
      </c>
      <c r="Y78" s="118">
        <f>ROUNDUP(B78,2)-M78-L78-N78-J78-K78-I78-Q78</f>
        <v/>
      </c>
      <c r="Z78" s="118">
        <f>IF(Y78=W78,"OK","Non")</f>
        <v/>
      </c>
    </row>
    <row r="79">
      <c r="A79" s="9">
        <f>C79/SUM(C:C)*(SUM(C:C)+$X$2)</f>
        <v/>
      </c>
      <c r="B79" s="9">
        <f>C79/SUM(C:C)*(SUM(C:C)+SUM($N$3:$O$7))+S79</f>
        <v/>
      </c>
      <c r="C79" s="9">
        <f>SUM(I79:Q79)-N79-P79</f>
        <v/>
      </c>
      <c r="D79" s="8" t="n">
        <v>8656</v>
      </c>
      <c r="E79" t="inlineStr">
        <is>
          <t>XF142820392FR</t>
        </is>
      </c>
      <c r="F79" t="n">
        <v>17</v>
      </c>
      <c r="G79" t="inlineStr">
        <is>
          <t>N</t>
        </is>
      </c>
      <c r="H79" t="inlineStr">
        <is>
          <t>Z1</t>
        </is>
      </c>
      <c r="O79" t="n">
        <v>13.82</v>
      </c>
      <c r="S79">
        <f>_xlfn.XLOOKUP(E79,'Facture Chronopost'!L:L,'Facture Chronopost'!AA:AA,"")</f>
        <v/>
      </c>
      <c r="T79">
        <f>IF(COUNTIF('Bibliothèque transporteurs'!C:C,F79)=0,"inconnu",_xlfn.XLOOKUP(F79,'Bibliothèque transporteurs'!C:C,'Bibliothèque transporteurs'!A:A))</f>
        <v/>
      </c>
      <c r="U79">
        <f>IF(OR(F79="6C",F79="6B"),_xlfn.XLOOKUP(E79,'Facture Chronopost'!L:L,'Facture Chronopost'!X:X),IF(OR(F79=17,F79=44),F79&amp;"_"&amp;H79,IF(COUNTIF('Bibliothèque transporteurs'!C:C,F79)=0,"inconnu",_xlfn.XLOOKUP(F79,'Bibliothèque transporteurs'!C:C,'Bibliothèque transporteurs'!B:B))))</f>
        <v/>
      </c>
      <c r="V79">
        <f>IF(COUNTIF('Bibliothèque transporteurs'!C:C,F79)=0,"inconnu",_xlfn.XLOOKUP(F79,'Bibliothèque transporteurs'!C:C,'Bibliothèque transporteurs'!E:E))</f>
        <v/>
      </c>
      <c r="W79">
        <f>IF(T79="FR_2SHOP",O79,IF(O79=0,0,ROUNDUP(O79/C79*B79,2)))</f>
        <v/>
      </c>
      <c r="Y79" s="118">
        <f>ROUNDUP(B79,2)-M79-L79-N79-J79-K79-I79-Q79</f>
        <v/>
      </c>
      <c r="Z79" s="118">
        <f>IF(Y79=W79,"OK","Non")</f>
        <v/>
      </c>
    </row>
    <row r="80">
      <c r="A80" s="9">
        <f>C80/SUM(C:C)*(SUM(C:C)+$X$2)</f>
        <v/>
      </c>
      <c r="B80" s="9">
        <f>C80/SUM(C:C)*(SUM(C:C)+SUM($N$3:$O$7))+S80</f>
        <v/>
      </c>
      <c r="C80" s="9">
        <f>SUM(I80:Q80)-N80-P80</f>
        <v/>
      </c>
      <c r="D80" s="8" t="n">
        <v>8656</v>
      </c>
      <c r="E80" t="inlineStr">
        <is>
          <t>XF142820503FR</t>
        </is>
      </c>
      <c r="F80" t="n">
        <v>17</v>
      </c>
      <c r="G80" t="inlineStr">
        <is>
          <t>N</t>
        </is>
      </c>
      <c r="H80" t="inlineStr">
        <is>
          <t>Z1</t>
        </is>
      </c>
      <c r="O80" t="n">
        <v>13.82</v>
      </c>
      <c r="S80">
        <f>_xlfn.XLOOKUP(E80,'Facture Chronopost'!L:L,'Facture Chronopost'!AA:AA,"")</f>
        <v/>
      </c>
      <c r="T80">
        <f>IF(COUNTIF('Bibliothèque transporteurs'!C:C,F80)=0,"inconnu",_xlfn.XLOOKUP(F80,'Bibliothèque transporteurs'!C:C,'Bibliothèque transporteurs'!A:A))</f>
        <v/>
      </c>
      <c r="U80">
        <f>IF(OR(F80="6C",F80="6B"),_xlfn.XLOOKUP(E80,'Facture Chronopost'!L:L,'Facture Chronopost'!X:X),IF(OR(F80=17,F80=44),F80&amp;"_"&amp;H80,IF(COUNTIF('Bibliothèque transporteurs'!C:C,F80)=0,"inconnu",_xlfn.XLOOKUP(F80,'Bibliothèque transporteurs'!C:C,'Bibliothèque transporteurs'!B:B))))</f>
        <v/>
      </c>
      <c r="V80">
        <f>IF(COUNTIF('Bibliothèque transporteurs'!C:C,F80)=0,"inconnu",_xlfn.XLOOKUP(F80,'Bibliothèque transporteurs'!C:C,'Bibliothèque transporteurs'!E:E))</f>
        <v/>
      </c>
      <c r="W80">
        <f>IF(T80="FR_2SHOP",O80,IF(O80=0,0,ROUNDUP(O80/C80*B80,2)))</f>
        <v/>
      </c>
      <c r="Y80" s="118">
        <f>ROUNDUP(B80,2)-M80-L80-N80-J80-K80-I80-Q80</f>
        <v/>
      </c>
      <c r="Z80" s="118">
        <f>IF(Y80=W80,"OK","Non")</f>
        <v/>
      </c>
    </row>
    <row r="81">
      <c r="A81" s="9">
        <f>C81/SUM(C:C)*(SUM(C:C)+$X$2)</f>
        <v/>
      </c>
      <c r="B81" s="9">
        <f>C81/SUM(C:C)*(SUM(C:C)+SUM($N$3:$O$7))+S81</f>
        <v/>
      </c>
      <c r="C81" s="9">
        <f>SUM(I81:Q81)-N81-P81</f>
        <v/>
      </c>
      <c r="D81" s="8" t="n">
        <v>8656</v>
      </c>
      <c r="E81" t="inlineStr">
        <is>
          <t>XF142837852FR</t>
        </is>
      </c>
      <c r="F81" t="n">
        <v>17</v>
      </c>
      <c r="G81" t="inlineStr">
        <is>
          <t>I</t>
        </is>
      </c>
      <c r="H81" t="inlineStr">
        <is>
          <t>Z4</t>
        </is>
      </c>
      <c r="O81" t="n">
        <v>34.85</v>
      </c>
      <c r="S81">
        <f>_xlfn.XLOOKUP(E81,'Facture Chronopost'!L:L,'Facture Chronopost'!AA:AA,"")</f>
        <v/>
      </c>
      <c r="T81">
        <f>IF(COUNTIF('Bibliothèque transporteurs'!C:C,F81)=0,"inconnu",_xlfn.XLOOKUP(F81,'Bibliothèque transporteurs'!C:C,'Bibliothèque transporteurs'!A:A))</f>
        <v/>
      </c>
      <c r="U81">
        <f>IF(OR(F81="6C",F81="6B"),_xlfn.XLOOKUP(E81,'Facture Chronopost'!L:L,'Facture Chronopost'!X:X),IF(OR(F81=17,F81=44),F81&amp;"_"&amp;H81,IF(COUNTIF('Bibliothèque transporteurs'!C:C,F81)=0,"inconnu",_xlfn.XLOOKUP(F81,'Bibliothèque transporteurs'!C:C,'Bibliothèque transporteurs'!B:B))))</f>
        <v/>
      </c>
      <c r="V81">
        <f>IF(COUNTIF('Bibliothèque transporteurs'!C:C,F81)=0,"inconnu",_xlfn.XLOOKUP(F81,'Bibliothèque transporteurs'!C:C,'Bibliothèque transporteurs'!E:E))</f>
        <v/>
      </c>
      <c r="W81">
        <f>IF(T81="FR_2SHOP",O81,IF(O81=0,0,ROUNDUP(O81/C81*B81,2)))</f>
        <v/>
      </c>
      <c r="Y81" s="118">
        <f>ROUNDUP(B81,2)-M81-L81-N81-J81-K81-I81-Q81</f>
        <v/>
      </c>
      <c r="Z81" s="118">
        <f>IF(Y81=W81,"OK","Non")</f>
        <v/>
      </c>
    </row>
    <row r="82">
      <c r="A82" s="9">
        <f>C82/SUM(C:C)*(SUM(C:C)+$X$2)</f>
        <v/>
      </c>
      <c r="B82" s="9">
        <f>C82/SUM(C:C)*(SUM(C:C)+SUM($N$3:$O$7))+S82</f>
        <v/>
      </c>
      <c r="C82" s="9">
        <f>SUM(I82:Q82)-N82-P82</f>
        <v/>
      </c>
      <c r="D82" s="8" t="n">
        <v>8656</v>
      </c>
      <c r="E82" t="inlineStr">
        <is>
          <t>XF142838265FR</t>
        </is>
      </c>
      <c r="F82" t="n">
        <v>17</v>
      </c>
      <c r="G82" t="inlineStr">
        <is>
          <t>N</t>
        </is>
      </c>
      <c r="H82" t="inlineStr">
        <is>
          <t>Z2</t>
        </is>
      </c>
      <c r="O82" t="n">
        <v>7.86</v>
      </c>
      <c r="S82">
        <f>_xlfn.XLOOKUP(E82,'Facture Chronopost'!L:L,'Facture Chronopost'!AA:AA,"")</f>
        <v/>
      </c>
      <c r="T82">
        <f>IF(COUNTIF('Bibliothèque transporteurs'!C:C,F82)=0,"inconnu",_xlfn.XLOOKUP(F82,'Bibliothèque transporteurs'!C:C,'Bibliothèque transporteurs'!A:A))</f>
        <v/>
      </c>
      <c r="U82">
        <f>IF(OR(F82="6C",F82="6B"),_xlfn.XLOOKUP(E82,'Facture Chronopost'!L:L,'Facture Chronopost'!X:X),IF(OR(F82=17,F82=44),F82&amp;"_"&amp;H82,IF(COUNTIF('Bibliothèque transporteurs'!C:C,F82)=0,"inconnu",_xlfn.XLOOKUP(F82,'Bibliothèque transporteurs'!C:C,'Bibliothèque transporteurs'!B:B))))</f>
        <v/>
      </c>
      <c r="V82">
        <f>IF(COUNTIF('Bibliothèque transporteurs'!C:C,F82)=0,"inconnu",_xlfn.XLOOKUP(F82,'Bibliothèque transporteurs'!C:C,'Bibliothèque transporteurs'!E:E))</f>
        <v/>
      </c>
      <c r="W82">
        <f>IF(T82="FR_2SHOP",O82,IF(O82=0,0,ROUNDUP(O82/C82*B82,2)))</f>
        <v/>
      </c>
      <c r="Y82" s="118">
        <f>ROUNDUP(B82,2)-M82-L82-N82-J82-K82-I82-Q82</f>
        <v/>
      </c>
      <c r="Z82" s="118">
        <f>IF(Y82=W82,"OK","Non")</f>
        <v/>
      </c>
    </row>
    <row r="83">
      <c r="A83" s="9">
        <f>C83/SUM(C:C)*(SUM(C:C)+$X$2)</f>
        <v/>
      </c>
      <c r="B83" s="9">
        <f>C83/SUM(C:C)*(SUM(C:C)+SUM($N$3:$O$7))+S83</f>
        <v/>
      </c>
      <c r="C83" s="9">
        <f>SUM(I83:Q83)-N83-P83</f>
        <v/>
      </c>
      <c r="D83" s="8" t="n">
        <v>6235</v>
      </c>
      <c r="E83" t="inlineStr">
        <is>
          <t>XF142850258FR</t>
        </is>
      </c>
      <c r="F83" t="n">
        <v>17</v>
      </c>
      <c r="G83" t="inlineStr">
        <is>
          <t>N</t>
        </is>
      </c>
      <c r="H83" t="inlineStr">
        <is>
          <t>Z1</t>
        </is>
      </c>
      <c r="O83" t="n">
        <v>18.34</v>
      </c>
      <c r="S83">
        <f>_xlfn.XLOOKUP(E83,'Facture Chronopost'!L:L,'Facture Chronopost'!AA:AA,"")</f>
        <v/>
      </c>
      <c r="T83">
        <f>IF(COUNTIF('Bibliothèque transporteurs'!C:C,F83)=0,"inconnu",_xlfn.XLOOKUP(F83,'Bibliothèque transporteurs'!C:C,'Bibliothèque transporteurs'!A:A))</f>
        <v/>
      </c>
      <c r="U83">
        <f>IF(OR(F83="6C",F83="6B"),_xlfn.XLOOKUP(E83,'Facture Chronopost'!L:L,'Facture Chronopost'!X:X),IF(OR(F83=17,F83=44),F83&amp;"_"&amp;H83,IF(COUNTIF('Bibliothèque transporteurs'!C:C,F83)=0,"inconnu",_xlfn.XLOOKUP(F83,'Bibliothèque transporteurs'!C:C,'Bibliothèque transporteurs'!B:B))))</f>
        <v/>
      </c>
      <c r="V83">
        <f>IF(COUNTIF('Bibliothèque transporteurs'!C:C,F83)=0,"inconnu",_xlfn.XLOOKUP(F83,'Bibliothèque transporteurs'!C:C,'Bibliothèque transporteurs'!E:E))</f>
        <v/>
      </c>
      <c r="W83">
        <f>IF(T83="FR_2SHOP",O83,IF(O83=0,0,ROUNDUP(O83/C83*B83,2)))</f>
        <v/>
      </c>
      <c r="Y83" s="118">
        <f>ROUNDUP(B83,2)-M83-L83-N83-J83-K83-I83-Q83</f>
        <v/>
      </c>
      <c r="Z83" s="118">
        <f>IF(Y83=W83,"OK","Non")</f>
        <v/>
      </c>
    </row>
    <row r="84">
      <c r="A84" s="9">
        <f>C84/SUM(C:C)*(SUM(C:C)+$X$2)</f>
        <v/>
      </c>
      <c r="B84" s="9">
        <f>C84/SUM(C:C)*(SUM(C:C)+SUM($N$3:$O$7))+S84</f>
        <v/>
      </c>
      <c r="C84" s="9">
        <f>SUM(I84:Q84)-N84-P84</f>
        <v/>
      </c>
      <c r="D84" s="8" t="n">
        <v>6235</v>
      </c>
      <c r="E84" t="inlineStr">
        <is>
          <t>XF142889072FR</t>
        </is>
      </c>
      <c r="F84" t="n">
        <v>17</v>
      </c>
      <c r="G84" t="inlineStr">
        <is>
          <t>N</t>
        </is>
      </c>
      <c r="H84" t="inlineStr">
        <is>
          <t>Z1</t>
        </is>
      </c>
      <c r="O84" t="n">
        <v>9.94</v>
      </c>
      <c r="S84">
        <f>_xlfn.XLOOKUP(E84,'Facture Chronopost'!L:L,'Facture Chronopost'!AA:AA,"")</f>
        <v/>
      </c>
      <c r="T84">
        <f>IF(COUNTIF('Bibliothèque transporteurs'!C:C,F84)=0,"inconnu",_xlfn.XLOOKUP(F84,'Bibliothèque transporteurs'!C:C,'Bibliothèque transporteurs'!A:A))</f>
        <v/>
      </c>
      <c r="U84">
        <f>IF(OR(F84="6C",F84="6B"),_xlfn.XLOOKUP(E84,'Facture Chronopost'!L:L,'Facture Chronopost'!X:X),IF(OR(F84=17,F84=44),F84&amp;"_"&amp;H84,IF(COUNTIF('Bibliothèque transporteurs'!C:C,F84)=0,"inconnu",_xlfn.XLOOKUP(F84,'Bibliothèque transporteurs'!C:C,'Bibliothèque transporteurs'!B:B))))</f>
        <v/>
      </c>
      <c r="V84">
        <f>IF(COUNTIF('Bibliothèque transporteurs'!C:C,F84)=0,"inconnu",_xlfn.XLOOKUP(F84,'Bibliothèque transporteurs'!C:C,'Bibliothèque transporteurs'!E:E))</f>
        <v/>
      </c>
      <c r="W84">
        <f>IF(T84="FR_2SHOP",O84,IF(O84=0,0,ROUNDUP(O84/C84*B84,2)))</f>
        <v/>
      </c>
      <c r="Y84" s="118">
        <f>ROUNDUP(B84,2)-M84-L84-N84-J84-K84-I84-Q84</f>
        <v/>
      </c>
      <c r="Z84" s="118">
        <f>IF(Y84=W84,"OK","Non")</f>
        <v/>
      </c>
    </row>
    <row r="85">
      <c r="A85" s="9">
        <f>C85/SUM(C:C)*(SUM(C:C)+$X$2)</f>
        <v/>
      </c>
      <c r="B85" s="9">
        <f>C85/SUM(C:C)*(SUM(C:C)+SUM($N$3:$O$7))+S85</f>
        <v/>
      </c>
      <c r="C85" s="9">
        <f>SUM(I85:Q85)-N85-P85</f>
        <v/>
      </c>
      <c r="D85" s="8" t="n">
        <v>6235</v>
      </c>
      <c r="E85" t="inlineStr">
        <is>
          <t>XF142889293FR</t>
        </is>
      </c>
      <c r="F85" t="n">
        <v>17</v>
      </c>
      <c r="G85" t="inlineStr">
        <is>
          <t>N</t>
        </is>
      </c>
      <c r="H85" t="inlineStr">
        <is>
          <t>Z1</t>
        </is>
      </c>
      <c r="O85" t="n">
        <v>9.94</v>
      </c>
      <c r="S85">
        <f>_xlfn.XLOOKUP(E85,'Facture Chronopost'!L:L,'Facture Chronopost'!AA:AA,"")</f>
        <v/>
      </c>
      <c r="T85">
        <f>IF(COUNTIF('Bibliothèque transporteurs'!C:C,F85)=0,"inconnu",_xlfn.XLOOKUP(F85,'Bibliothèque transporteurs'!C:C,'Bibliothèque transporteurs'!A:A))</f>
        <v/>
      </c>
      <c r="U85">
        <f>IF(OR(F85="6C",F85="6B"),_xlfn.XLOOKUP(E85,'Facture Chronopost'!L:L,'Facture Chronopost'!X:X),IF(OR(F85=17,F85=44),F85&amp;"_"&amp;H85,IF(COUNTIF('Bibliothèque transporteurs'!C:C,F85)=0,"inconnu",_xlfn.XLOOKUP(F85,'Bibliothèque transporteurs'!C:C,'Bibliothèque transporteurs'!B:B))))</f>
        <v/>
      </c>
      <c r="V85">
        <f>IF(COUNTIF('Bibliothèque transporteurs'!C:C,F85)=0,"inconnu",_xlfn.XLOOKUP(F85,'Bibliothèque transporteurs'!C:C,'Bibliothèque transporteurs'!E:E))</f>
        <v/>
      </c>
      <c r="W85">
        <f>IF(T85="FR_2SHOP",O85,IF(O85=0,0,ROUNDUP(O85/C85*B85,2)))</f>
        <v/>
      </c>
      <c r="Y85" s="118">
        <f>ROUNDUP(B85,2)-M85-L85-N85-J85-K85-I85-Q85</f>
        <v/>
      </c>
      <c r="Z85" s="118">
        <f>IF(Y85=W85,"OK","Non")</f>
        <v/>
      </c>
    </row>
    <row r="86">
      <c r="A86" s="9">
        <f>C86/SUM(C:C)*(SUM(C:C)+$X$2)</f>
        <v/>
      </c>
      <c r="B86" s="9">
        <f>C86/SUM(C:C)*(SUM(C:C)+SUM($N$3:$O$7))+S86</f>
        <v/>
      </c>
      <c r="C86" s="9">
        <f>SUM(I86:Q86)-N86-P86</f>
        <v/>
      </c>
      <c r="D86" s="8" t="n">
        <v>6235</v>
      </c>
      <c r="E86" t="inlineStr">
        <is>
          <t>XF142889695FR</t>
        </is>
      </c>
      <c r="F86" t="n">
        <v>17</v>
      </c>
      <c r="G86" t="inlineStr">
        <is>
          <t>N</t>
        </is>
      </c>
      <c r="H86" t="inlineStr">
        <is>
          <t>Z1</t>
        </is>
      </c>
      <c r="O86" t="n">
        <v>7.86</v>
      </c>
      <c r="S86">
        <f>_xlfn.XLOOKUP(E86,'Facture Chronopost'!L:L,'Facture Chronopost'!AA:AA,"")</f>
        <v/>
      </c>
      <c r="T86">
        <f>IF(COUNTIF('Bibliothèque transporteurs'!C:C,F86)=0,"inconnu",_xlfn.XLOOKUP(F86,'Bibliothèque transporteurs'!C:C,'Bibliothèque transporteurs'!A:A))</f>
        <v/>
      </c>
      <c r="U86">
        <f>IF(OR(F86="6C",F86="6B"),_xlfn.XLOOKUP(E86,'Facture Chronopost'!L:L,'Facture Chronopost'!X:X),IF(OR(F86=17,F86=44),F86&amp;"_"&amp;H86,IF(COUNTIF('Bibliothèque transporteurs'!C:C,F86)=0,"inconnu",_xlfn.XLOOKUP(F86,'Bibliothèque transporteurs'!C:C,'Bibliothèque transporteurs'!B:B))))</f>
        <v/>
      </c>
      <c r="V86">
        <f>IF(COUNTIF('Bibliothèque transporteurs'!C:C,F86)=0,"inconnu",_xlfn.XLOOKUP(F86,'Bibliothèque transporteurs'!C:C,'Bibliothèque transporteurs'!E:E))</f>
        <v/>
      </c>
      <c r="W86">
        <f>IF(T86="FR_2SHOP",O86,IF(O86=0,0,ROUNDUP(O86/C86*B86,2)))</f>
        <v/>
      </c>
      <c r="Y86" s="118">
        <f>ROUNDUP(B86,2)-M86-L86-N86-J86-K86-I86-Q86</f>
        <v/>
      </c>
      <c r="Z86" s="118">
        <f>IF(Y86=W86,"OK","Non")</f>
        <v/>
      </c>
    </row>
    <row r="87">
      <c r="A87" s="9">
        <f>C87/SUM(C:C)*(SUM(C:C)+$X$2)</f>
        <v/>
      </c>
      <c r="B87" s="9">
        <f>C87/SUM(C:C)*(SUM(C:C)+SUM($N$3:$O$7))+S87</f>
        <v/>
      </c>
      <c r="C87" s="9">
        <f>SUM(I87:Q87)-N87-P87</f>
        <v/>
      </c>
      <c r="D87" s="8" t="n">
        <v>6235</v>
      </c>
      <c r="E87" t="inlineStr">
        <is>
          <t>XF142889934FR</t>
        </is>
      </c>
      <c r="F87" t="n">
        <v>17</v>
      </c>
      <c r="G87" t="inlineStr">
        <is>
          <t>N</t>
        </is>
      </c>
      <c r="H87" t="inlineStr">
        <is>
          <t>Z1</t>
        </is>
      </c>
      <c r="O87" t="n">
        <v>9.94</v>
      </c>
      <c r="S87">
        <f>_xlfn.XLOOKUP(E87,'Facture Chronopost'!L:L,'Facture Chronopost'!AA:AA,"")</f>
        <v/>
      </c>
      <c r="T87">
        <f>IF(COUNTIF('Bibliothèque transporteurs'!C:C,F87)=0,"inconnu",_xlfn.XLOOKUP(F87,'Bibliothèque transporteurs'!C:C,'Bibliothèque transporteurs'!A:A))</f>
        <v/>
      </c>
      <c r="U87">
        <f>IF(OR(F87="6C",F87="6B"),_xlfn.XLOOKUP(E87,'Facture Chronopost'!L:L,'Facture Chronopost'!X:X),IF(OR(F87=17,F87=44),F87&amp;"_"&amp;H87,IF(COUNTIF('Bibliothèque transporteurs'!C:C,F87)=0,"inconnu",_xlfn.XLOOKUP(F87,'Bibliothèque transporteurs'!C:C,'Bibliothèque transporteurs'!B:B))))</f>
        <v/>
      </c>
      <c r="V87">
        <f>IF(COUNTIF('Bibliothèque transporteurs'!C:C,F87)=0,"inconnu",_xlfn.XLOOKUP(F87,'Bibliothèque transporteurs'!C:C,'Bibliothèque transporteurs'!E:E))</f>
        <v/>
      </c>
      <c r="W87">
        <f>IF(T87="FR_2SHOP",O87,IF(O87=0,0,ROUNDUP(O87/C87*B87,2)))</f>
        <v/>
      </c>
      <c r="Y87" s="118">
        <f>ROUNDUP(B87,2)-M87-L87-N87-J87-K87-I87-Q87</f>
        <v/>
      </c>
      <c r="Z87" s="118">
        <f>IF(Y87=W87,"OK","Non")</f>
        <v/>
      </c>
    </row>
    <row r="88">
      <c r="A88" s="9">
        <f>C88/SUM(C:C)*(SUM(C:C)+$X$2)</f>
        <v/>
      </c>
      <c r="B88" s="9">
        <f>C88/SUM(C:C)*(SUM(C:C)+SUM($N$3:$O$7))+S88</f>
        <v/>
      </c>
      <c r="C88" s="9">
        <f>SUM(I88:Q88)-N88-P88</f>
        <v/>
      </c>
      <c r="D88" s="8" t="n">
        <v>6235</v>
      </c>
      <c r="E88" t="inlineStr">
        <is>
          <t>XF142890186FR</t>
        </is>
      </c>
      <c r="F88" t="n">
        <v>17</v>
      </c>
      <c r="G88" t="inlineStr">
        <is>
          <t>N</t>
        </is>
      </c>
      <c r="H88" t="inlineStr">
        <is>
          <t>Z1</t>
        </is>
      </c>
      <c r="O88" t="n">
        <v>19.47</v>
      </c>
      <c r="S88">
        <f>_xlfn.XLOOKUP(E88,'Facture Chronopost'!L:L,'Facture Chronopost'!AA:AA,"")</f>
        <v/>
      </c>
      <c r="T88">
        <f>IF(COUNTIF('Bibliothèque transporteurs'!C:C,F88)=0,"inconnu",_xlfn.XLOOKUP(F88,'Bibliothèque transporteurs'!C:C,'Bibliothèque transporteurs'!A:A))</f>
        <v/>
      </c>
      <c r="U88">
        <f>IF(OR(F88="6C",F88="6B"),_xlfn.XLOOKUP(E88,'Facture Chronopost'!L:L,'Facture Chronopost'!X:X),IF(OR(F88=17,F88=44),F88&amp;"_"&amp;H88,IF(COUNTIF('Bibliothèque transporteurs'!C:C,F88)=0,"inconnu",_xlfn.XLOOKUP(F88,'Bibliothèque transporteurs'!C:C,'Bibliothèque transporteurs'!B:B))))</f>
        <v/>
      </c>
      <c r="V88">
        <f>IF(COUNTIF('Bibliothèque transporteurs'!C:C,F88)=0,"inconnu",_xlfn.XLOOKUP(F88,'Bibliothèque transporteurs'!C:C,'Bibliothèque transporteurs'!E:E))</f>
        <v/>
      </c>
      <c r="W88">
        <f>IF(T88="FR_2SHOP",O88,IF(O88=0,0,ROUNDUP(O88/C88*B88,2)))</f>
        <v/>
      </c>
      <c r="Y88" s="118">
        <f>ROUNDUP(B88,2)-M88-L88-N88-J88-K88-I88-Q88</f>
        <v/>
      </c>
      <c r="Z88" s="118">
        <f>IF(Y88=W88,"OK","Non")</f>
        <v/>
      </c>
    </row>
    <row r="89">
      <c r="A89" s="9">
        <f>C89/SUM(C:C)*(SUM(C:C)+$X$2)</f>
        <v/>
      </c>
      <c r="B89" s="9">
        <f>C89/SUM(C:C)*(SUM(C:C)+SUM($N$3:$O$7))+S89</f>
        <v/>
      </c>
      <c r="C89" s="9">
        <f>SUM(I89:Q89)-N89-P89</f>
        <v/>
      </c>
      <c r="D89" s="8" t="n">
        <v>6235</v>
      </c>
      <c r="E89" t="inlineStr">
        <is>
          <t>XF142890288FR</t>
        </is>
      </c>
      <c r="F89" t="n">
        <v>17</v>
      </c>
      <c r="G89" t="inlineStr">
        <is>
          <t>N</t>
        </is>
      </c>
      <c r="H89" t="inlineStr">
        <is>
          <t>Z1</t>
        </is>
      </c>
      <c r="O89" t="n">
        <v>18.34</v>
      </c>
      <c r="S89">
        <f>_xlfn.XLOOKUP(E89,'Facture Chronopost'!L:L,'Facture Chronopost'!AA:AA,"")</f>
        <v/>
      </c>
      <c r="T89">
        <f>IF(COUNTIF('Bibliothèque transporteurs'!C:C,F89)=0,"inconnu",_xlfn.XLOOKUP(F89,'Bibliothèque transporteurs'!C:C,'Bibliothèque transporteurs'!A:A))</f>
        <v/>
      </c>
      <c r="U89">
        <f>IF(OR(F89="6C",F89="6B"),_xlfn.XLOOKUP(E89,'Facture Chronopost'!L:L,'Facture Chronopost'!X:X),IF(OR(F89=17,F89=44),F89&amp;"_"&amp;H89,IF(COUNTIF('Bibliothèque transporteurs'!C:C,F89)=0,"inconnu",_xlfn.XLOOKUP(F89,'Bibliothèque transporteurs'!C:C,'Bibliothèque transporteurs'!B:B))))</f>
        <v/>
      </c>
      <c r="V89">
        <f>IF(COUNTIF('Bibliothèque transporteurs'!C:C,F89)=0,"inconnu",_xlfn.XLOOKUP(F89,'Bibliothèque transporteurs'!C:C,'Bibliothèque transporteurs'!E:E))</f>
        <v/>
      </c>
      <c r="W89">
        <f>IF(T89="FR_2SHOP",O89,IF(O89=0,0,ROUNDUP(O89/C89*B89,2)))</f>
        <v/>
      </c>
      <c r="Y89" s="118">
        <f>ROUNDUP(B89,2)-M89-L89-N89-J89-K89-I89-Q89</f>
        <v/>
      </c>
      <c r="Z89" s="118">
        <f>IF(Y89=W89,"OK","Non")</f>
        <v/>
      </c>
    </row>
    <row r="90">
      <c r="A90" s="9">
        <f>C90/SUM(C:C)*(SUM(C:C)+$X$2)</f>
        <v/>
      </c>
      <c r="B90" s="9">
        <f>C90/SUM(C:C)*(SUM(C:C)+SUM($N$3:$O$7))+S90</f>
        <v/>
      </c>
      <c r="C90" s="9">
        <f>SUM(I90:Q90)-N90-P90</f>
        <v/>
      </c>
      <c r="D90" s="8" t="n">
        <v>6235</v>
      </c>
      <c r="E90" t="inlineStr">
        <is>
          <t>XF142891500FR</t>
        </is>
      </c>
      <c r="F90" t="n">
        <v>17</v>
      </c>
      <c r="G90" t="inlineStr">
        <is>
          <t>N</t>
        </is>
      </c>
      <c r="H90" t="inlineStr">
        <is>
          <t>Z2</t>
        </is>
      </c>
      <c r="O90" t="n">
        <v>18.34</v>
      </c>
      <c r="S90">
        <f>_xlfn.XLOOKUP(E90,'Facture Chronopost'!L:L,'Facture Chronopost'!AA:AA,"")</f>
        <v/>
      </c>
      <c r="T90">
        <f>IF(COUNTIF('Bibliothèque transporteurs'!C:C,F90)=0,"inconnu",_xlfn.XLOOKUP(F90,'Bibliothèque transporteurs'!C:C,'Bibliothèque transporteurs'!A:A))</f>
        <v/>
      </c>
      <c r="U90">
        <f>IF(OR(F90="6C",F90="6B"),_xlfn.XLOOKUP(E90,'Facture Chronopost'!L:L,'Facture Chronopost'!X:X),IF(OR(F90=17,F90=44),F90&amp;"_"&amp;H90,IF(COUNTIF('Bibliothèque transporteurs'!C:C,F90)=0,"inconnu",_xlfn.XLOOKUP(F90,'Bibliothèque transporteurs'!C:C,'Bibliothèque transporteurs'!B:B))))</f>
        <v/>
      </c>
      <c r="V90">
        <f>IF(COUNTIF('Bibliothèque transporteurs'!C:C,F90)=0,"inconnu",_xlfn.XLOOKUP(F90,'Bibliothèque transporteurs'!C:C,'Bibliothèque transporteurs'!E:E))</f>
        <v/>
      </c>
      <c r="W90">
        <f>IF(T90="FR_2SHOP",O90,IF(O90=0,0,ROUNDUP(O90/C90*B90,2)))</f>
        <v/>
      </c>
      <c r="Y90" s="118">
        <f>ROUNDUP(B90,2)-M90-L90-N90-J90-K90-I90-Q90</f>
        <v/>
      </c>
      <c r="Z90" s="118">
        <f>IF(Y90=W90,"OK","Non")</f>
        <v/>
      </c>
    </row>
    <row r="91">
      <c r="A91" s="9">
        <f>C91/SUM(C:C)*(SUM(C:C)+$X$2)</f>
        <v/>
      </c>
      <c r="B91" s="9">
        <f>C91/SUM(C:C)*(SUM(C:C)+SUM($N$3:$O$7))+S91</f>
        <v/>
      </c>
      <c r="C91" s="9">
        <f>SUM(I91:Q91)-N91-P91</f>
        <v/>
      </c>
      <c r="D91" s="8" t="n">
        <v>8656</v>
      </c>
      <c r="E91" t="inlineStr">
        <is>
          <t>XF142892099FR</t>
        </is>
      </c>
      <c r="F91" t="n">
        <v>17</v>
      </c>
      <c r="G91" t="inlineStr">
        <is>
          <t>N</t>
        </is>
      </c>
      <c r="H91" t="inlineStr">
        <is>
          <t>Z2</t>
        </is>
      </c>
      <c r="O91" t="n">
        <v>11.56</v>
      </c>
      <c r="S91">
        <f>_xlfn.XLOOKUP(E91,'Facture Chronopost'!L:L,'Facture Chronopost'!AA:AA,"")</f>
        <v/>
      </c>
      <c r="T91">
        <f>IF(COUNTIF('Bibliothèque transporteurs'!C:C,F91)=0,"inconnu",_xlfn.XLOOKUP(F91,'Bibliothèque transporteurs'!C:C,'Bibliothèque transporteurs'!A:A))</f>
        <v/>
      </c>
      <c r="U91">
        <f>IF(OR(F91="6C",F91="6B"),_xlfn.XLOOKUP(E91,'Facture Chronopost'!L:L,'Facture Chronopost'!X:X),IF(OR(F91=17,F91=44),F91&amp;"_"&amp;H91,IF(COUNTIF('Bibliothèque transporteurs'!C:C,F91)=0,"inconnu",_xlfn.XLOOKUP(F91,'Bibliothèque transporteurs'!C:C,'Bibliothèque transporteurs'!B:B))))</f>
        <v/>
      </c>
      <c r="V91">
        <f>IF(COUNTIF('Bibliothèque transporteurs'!C:C,F91)=0,"inconnu",_xlfn.XLOOKUP(F91,'Bibliothèque transporteurs'!C:C,'Bibliothèque transporteurs'!E:E))</f>
        <v/>
      </c>
      <c r="W91">
        <f>IF(T91="FR_2SHOP",O91,IF(O91=0,0,ROUNDUP(O91/C91*B91,2)))</f>
        <v/>
      </c>
      <c r="Y91" s="118">
        <f>ROUNDUP(B91,2)-M91-L91-N91-J91-K91-I91-Q91</f>
        <v/>
      </c>
      <c r="Z91" s="118">
        <f>IF(Y91=W91,"OK","Non")</f>
        <v/>
      </c>
    </row>
    <row r="92">
      <c r="A92" s="9">
        <f>C92/SUM(C:C)*(SUM(C:C)+$X$2)</f>
        <v/>
      </c>
      <c r="B92" s="9">
        <f>C92/SUM(C:C)*(SUM(C:C)+SUM($N$3:$O$7))+S92</f>
        <v/>
      </c>
      <c r="C92" s="9">
        <f>SUM(I92:Q92)-N92-P92</f>
        <v/>
      </c>
      <c r="D92" s="8" t="n">
        <v>6235</v>
      </c>
      <c r="E92" t="inlineStr">
        <is>
          <t>XF142892108FR</t>
        </is>
      </c>
      <c r="F92" t="n">
        <v>17</v>
      </c>
      <c r="G92" t="inlineStr">
        <is>
          <t>N</t>
        </is>
      </c>
      <c r="H92" t="inlineStr">
        <is>
          <t>Z1</t>
        </is>
      </c>
      <c r="O92" t="n">
        <v>9.94</v>
      </c>
      <c r="S92">
        <f>_xlfn.XLOOKUP(E92,'Facture Chronopost'!L:L,'Facture Chronopost'!AA:AA,"")</f>
        <v/>
      </c>
      <c r="T92">
        <f>IF(COUNTIF('Bibliothèque transporteurs'!C:C,F92)=0,"inconnu",_xlfn.XLOOKUP(F92,'Bibliothèque transporteurs'!C:C,'Bibliothèque transporteurs'!A:A))</f>
        <v/>
      </c>
      <c r="U92">
        <f>IF(OR(F92="6C",F92="6B"),_xlfn.XLOOKUP(E92,'Facture Chronopost'!L:L,'Facture Chronopost'!X:X),IF(OR(F92=17,F92=44),F92&amp;"_"&amp;H92,IF(COUNTIF('Bibliothèque transporteurs'!C:C,F92)=0,"inconnu",_xlfn.XLOOKUP(F92,'Bibliothèque transporteurs'!C:C,'Bibliothèque transporteurs'!B:B))))</f>
        <v/>
      </c>
      <c r="V92">
        <f>IF(COUNTIF('Bibliothèque transporteurs'!C:C,F92)=0,"inconnu",_xlfn.XLOOKUP(F92,'Bibliothèque transporteurs'!C:C,'Bibliothèque transporteurs'!E:E))</f>
        <v/>
      </c>
      <c r="W92">
        <f>IF(T92="FR_2SHOP",O92,IF(O92=0,0,ROUNDUP(O92/C92*B92,2)))</f>
        <v/>
      </c>
      <c r="Y92" s="118">
        <f>ROUNDUP(B92,2)-M92-L92-N92-J92-K92-I92-Q92</f>
        <v/>
      </c>
      <c r="Z92" s="118">
        <f>IF(Y92=W92,"OK","Non")</f>
        <v/>
      </c>
    </row>
    <row r="93">
      <c r="A93" s="9">
        <f>C93/SUM(C:C)*(SUM(C:C)+$X$2)</f>
        <v/>
      </c>
      <c r="B93" s="9">
        <f>C93/SUM(C:C)*(SUM(C:C)+SUM($N$3:$O$7))+S93</f>
        <v/>
      </c>
      <c r="C93" s="9">
        <f>SUM(I93:Q93)-N93-P93</f>
        <v/>
      </c>
      <c r="D93" s="8" t="n">
        <v>8656</v>
      </c>
      <c r="E93" t="inlineStr">
        <is>
          <t>XF142892417FR</t>
        </is>
      </c>
      <c r="F93" t="n">
        <v>17</v>
      </c>
      <c r="G93" t="inlineStr">
        <is>
          <t>N</t>
        </is>
      </c>
      <c r="H93" t="inlineStr">
        <is>
          <t>Z1</t>
        </is>
      </c>
      <c r="O93" t="n">
        <v>14.95</v>
      </c>
      <c r="S93">
        <f>_xlfn.XLOOKUP(E93,'Facture Chronopost'!L:L,'Facture Chronopost'!AA:AA,"")</f>
        <v/>
      </c>
      <c r="T93">
        <f>IF(COUNTIF('Bibliothèque transporteurs'!C:C,F93)=0,"inconnu",_xlfn.XLOOKUP(F93,'Bibliothèque transporteurs'!C:C,'Bibliothèque transporteurs'!A:A))</f>
        <v/>
      </c>
      <c r="U93">
        <f>IF(OR(F93="6C",F93="6B"),_xlfn.XLOOKUP(E93,'Facture Chronopost'!L:L,'Facture Chronopost'!X:X),IF(OR(F93=17,F93=44),F93&amp;"_"&amp;H93,IF(COUNTIF('Bibliothèque transporteurs'!C:C,F93)=0,"inconnu",_xlfn.XLOOKUP(F93,'Bibliothèque transporteurs'!C:C,'Bibliothèque transporteurs'!B:B))))</f>
        <v/>
      </c>
      <c r="V93">
        <f>IF(COUNTIF('Bibliothèque transporteurs'!C:C,F93)=0,"inconnu",_xlfn.XLOOKUP(F93,'Bibliothèque transporteurs'!C:C,'Bibliothèque transporteurs'!E:E))</f>
        <v/>
      </c>
      <c r="W93">
        <f>IF(T93="FR_2SHOP",O93,IF(O93=0,0,ROUNDUP(O93/C93*B93,2)))</f>
        <v/>
      </c>
      <c r="Y93" s="118">
        <f>ROUNDUP(B93,2)-M93-L93-N93-J93-K93-I93-Q93</f>
        <v/>
      </c>
      <c r="Z93" s="118">
        <f>IF(Y93=W93,"OK","Non")</f>
        <v/>
      </c>
    </row>
    <row r="94">
      <c r="A94" s="9">
        <f>C94/SUM(C:C)*(SUM(C:C)+$X$2)</f>
        <v/>
      </c>
      <c r="B94" s="9">
        <f>C94/SUM(C:C)*(SUM(C:C)+SUM($N$3:$O$7))+S94</f>
        <v/>
      </c>
      <c r="C94" s="9">
        <f>SUM(I94:Q94)-N94-P94</f>
        <v/>
      </c>
      <c r="D94" s="8" t="n">
        <v>6235</v>
      </c>
      <c r="E94" t="inlineStr">
        <is>
          <t>XF142932592FR</t>
        </is>
      </c>
      <c r="F94" t="n">
        <v>17</v>
      </c>
      <c r="G94" t="inlineStr">
        <is>
          <t>N</t>
        </is>
      </c>
      <c r="H94" t="inlineStr">
        <is>
          <t>Z1</t>
        </is>
      </c>
      <c r="O94" t="n">
        <v>18.34</v>
      </c>
      <c r="S94">
        <f>_xlfn.XLOOKUP(E94,'Facture Chronopost'!L:L,'Facture Chronopost'!AA:AA,"")</f>
        <v/>
      </c>
      <c r="T94">
        <f>IF(COUNTIF('Bibliothèque transporteurs'!C:C,F94)=0,"inconnu",_xlfn.XLOOKUP(F94,'Bibliothèque transporteurs'!C:C,'Bibliothèque transporteurs'!A:A))</f>
        <v/>
      </c>
      <c r="U94">
        <f>IF(OR(F94="6C",F94="6B"),_xlfn.XLOOKUP(E94,'Facture Chronopost'!L:L,'Facture Chronopost'!X:X),IF(OR(F94=17,F94=44),F94&amp;"_"&amp;H94,IF(COUNTIF('Bibliothèque transporteurs'!C:C,F94)=0,"inconnu",_xlfn.XLOOKUP(F94,'Bibliothèque transporteurs'!C:C,'Bibliothèque transporteurs'!B:B))))</f>
        <v/>
      </c>
      <c r="V94">
        <f>IF(COUNTIF('Bibliothèque transporteurs'!C:C,F94)=0,"inconnu",_xlfn.XLOOKUP(F94,'Bibliothèque transporteurs'!C:C,'Bibliothèque transporteurs'!E:E))</f>
        <v/>
      </c>
      <c r="W94">
        <f>IF(T94="FR_2SHOP",O94,IF(O94=0,0,ROUNDUP(O94/C94*B94,2)))</f>
        <v/>
      </c>
      <c r="Y94" s="118">
        <f>ROUNDUP(B94,2)-M94-L94-N94-J94-K94-I94-Q94</f>
        <v/>
      </c>
      <c r="Z94" s="118">
        <f>IF(Y94=W94,"OK","Non")</f>
        <v/>
      </c>
    </row>
    <row r="95">
      <c r="A95" s="9">
        <f>C95/SUM(C:C)*(SUM(C:C)+$X$2)</f>
        <v/>
      </c>
      <c r="B95" s="9">
        <f>C95/SUM(C:C)*(SUM(C:C)+SUM($N$3:$O$7))+S95</f>
        <v/>
      </c>
      <c r="C95" s="9">
        <f>SUM(I95:Q95)-N95-P95</f>
        <v/>
      </c>
      <c r="D95" s="8" t="n">
        <v>6235</v>
      </c>
      <c r="E95" t="inlineStr">
        <is>
          <t>XF142940143FR</t>
        </is>
      </c>
      <c r="F95" t="n">
        <v>17</v>
      </c>
      <c r="G95" t="inlineStr">
        <is>
          <t>N</t>
        </is>
      </c>
      <c r="H95" t="inlineStr">
        <is>
          <t>Z3</t>
        </is>
      </c>
      <c r="O95" t="n">
        <v>31.91</v>
      </c>
      <c r="S95">
        <f>_xlfn.XLOOKUP(E95,'Facture Chronopost'!L:L,'Facture Chronopost'!AA:AA,"")</f>
        <v/>
      </c>
      <c r="T95">
        <f>IF(COUNTIF('Bibliothèque transporteurs'!C:C,F95)=0,"inconnu",_xlfn.XLOOKUP(F95,'Bibliothèque transporteurs'!C:C,'Bibliothèque transporteurs'!A:A))</f>
        <v/>
      </c>
      <c r="U95">
        <f>IF(OR(F95="6C",F95="6B"),_xlfn.XLOOKUP(E95,'Facture Chronopost'!L:L,'Facture Chronopost'!X:X),IF(OR(F95=17,F95=44),F95&amp;"_"&amp;H95,IF(COUNTIF('Bibliothèque transporteurs'!C:C,F95)=0,"inconnu",_xlfn.XLOOKUP(F95,'Bibliothèque transporteurs'!C:C,'Bibliothèque transporteurs'!B:B))))</f>
        <v/>
      </c>
      <c r="V95">
        <f>IF(COUNTIF('Bibliothèque transporteurs'!C:C,F95)=0,"inconnu",_xlfn.XLOOKUP(F95,'Bibliothèque transporteurs'!C:C,'Bibliothèque transporteurs'!E:E))</f>
        <v/>
      </c>
      <c r="W95">
        <f>IF(T95="FR_2SHOP",O95,IF(O95=0,0,ROUNDUP(O95/C95*B95,2)))</f>
        <v/>
      </c>
      <c r="Y95" s="118">
        <f>ROUNDUP(B95,2)-M95-L95-N95-J95-K95-I95-Q95</f>
        <v/>
      </c>
      <c r="Z95" s="118">
        <f>IF(Y95=W95,"OK","Non")</f>
        <v/>
      </c>
    </row>
    <row r="96">
      <c r="A96" s="9">
        <f>C96/SUM(C:C)*(SUM(C:C)+$X$2)</f>
        <v/>
      </c>
      <c r="B96" s="9">
        <f>C96/SUM(C:C)*(SUM(C:C)+SUM($N$3:$O$7))+S96</f>
        <v/>
      </c>
      <c r="C96" s="9">
        <f>SUM(I96:Q96)-N96-P96</f>
        <v/>
      </c>
      <c r="D96" s="8" t="n">
        <v>6235</v>
      </c>
      <c r="E96" t="inlineStr">
        <is>
          <t>XF142940259FR</t>
        </is>
      </c>
      <c r="F96" t="n">
        <v>17</v>
      </c>
      <c r="G96" t="inlineStr">
        <is>
          <t>N</t>
        </is>
      </c>
      <c r="H96" t="inlineStr">
        <is>
          <t>Z1</t>
        </is>
      </c>
      <c r="O96" t="n">
        <v>21.83</v>
      </c>
      <c r="S96">
        <f>_xlfn.XLOOKUP(E96,'Facture Chronopost'!L:L,'Facture Chronopost'!AA:AA,"")</f>
        <v/>
      </c>
      <c r="T96">
        <f>IF(COUNTIF('Bibliothèque transporteurs'!C:C,F96)=0,"inconnu",_xlfn.XLOOKUP(F96,'Bibliothèque transporteurs'!C:C,'Bibliothèque transporteurs'!A:A))</f>
        <v/>
      </c>
      <c r="U96">
        <f>IF(OR(F96="6C",F96="6B"),_xlfn.XLOOKUP(E96,'Facture Chronopost'!L:L,'Facture Chronopost'!X:X),IF(OR(F96=17,F96=44),F96&amp;"_"&amp;H96,IF(COUNTIF('Bibliothèque transporteurs'!C:C,F96)=0,"inconnu",_xlfn.XLOOKUP(F96,'Bibliothèque transporteurs'!C:C,'Bibliothèque transporteurs'!B:B))))</f>
        <v/>
      </c>
      <c r="V96">
        <f>IF(COUNTIF('Bibliothèque transporteurs'!C:C,F96)=0,"inconnu",_xlfn.XLOOKUP(F96,'Bibliothèque transporteurs'!C:C,'Bibliothèque transporteurs'!E:E))</f>
        <v/>
      </c>
      <c r="W96">
        <f>IF(T96="FR_2SHOP",O96,IF(O96=0,0,ROUNDUP(O96/C96*B96,2)))</f>
        <v/>
      </c>
      <c r="Y96" s="118">
        <f>ROUNDUP(B96,2)-M96-L96-N96-J96-K96-I96-Q96</f>
        <v/>
      </c>
      <c r="Z96" s="118">
        <f>IF(Y96=W96,"OK","Non")</f>
        <v/>
      </c>
    </row>
    <row r="97">
      <c r="A97" s="9">
        <f>C97/SUM(C:C)*(SUM(C:C)+$X$2)</f>
        <v/>
      </c>
      <c r="B97" s="9">
        <f>C97/SUM(C:C)*(SUM(C:C)+SUM($N$3:$O$7))+S97</f>
        <v/>
      </c>
      <c r="C97" s="9">
        <f>SUM(I97:Q97)-N97-P97</f>
        <v/>
      </c>
      <c r="D97" s="8" t="n">
        <v>6235</v>
      </c>
      <c r="E97" t="inlineStr">
        <is>
          <t>XF142942232FR</t>
        </is>
      </c>
      <c r="F97" t="n">
        <v>17</v>
      </c>
      <c r="G97" t="inlineStr">
        <is>
          <t>N</t>
        </is>
      </c>
      <c r="H97" t="inlineStr">
        <is>
          <t>Z1</t>
        </is>
      </c>
      <c r="O97" t="n">
        <v>19.47</v>
      </c>
      <c r="S97">
        <f>_xlfn.XLOOKUP(E97,'Facture Chronopost'!L:L,'Facture Chronopost'!AA:AA,"")</f>
        <v/>
      </c>
      <c r="T97">
        <f>IF(COUNTIF('Bibliothèque transporteurs'!C:C,F97)=0,"inconnu",_xlfn.XLOOKUP(F97,'Bibliothèque transporteurs'!C:C,'Bibliothèque transporteurs'!A:A))</f>
        <v/>
      </c>
      <c r="U97">
        <f>IF(OR(F97="6C",F97="6B"),_xlfn.XLOOKUP(E97,'Facture Chronopost'!L:L,'Facture Chronopost'!X:X),IF(OR(F97=17,F97=44),F97&amp;"_"&amp;H97,IF(COUNTIF('Bibliothèque transporteurs'!C:C,F97)=0,"inconnu",_xlfn.XLOOKUP(F97,'Bibliothèque transporteurs'!C:C,'Bibliothèque transporteurs'!B:B))))</f>
        <v/>
      </c>
      <c r="V97">
        <f>IF(COUNTIF('Bibliothèque transporteurs'!C:C,F97)=0,"inconnu",_xlfn.XLOOKUP(F97,'Bibliothèque transporteurs'!C:C,'Bibliothèque transporteurs'!E:E))</f>
        <v/>
      </c>
      <c r="W97">
        <f>IF(T97="FR_2SHOP",O97,IF(O97=0,0,ROUNDUP(O97/C97*B97,2)))</f>
        <v/>
      </c>
      <c r="Y97" s="118">
        <f>ROUNDUP(B97,2)-M97-L97-N97-J97-K97-I97-Q97</f>
        <v/>
      </c>
      <c r="Z97" s="118">
        <f>IF(Y97=W97,"OK","Non")</f>
        <v/>
      </c>
    </row>
    <row r="98">
      <c r="A98" s="9">
        <f>C98/SUM(C:C)*(SUM(C:C)+$X$2)</f>
        <v/>
      </c>
      <c r="B98" s="9">
        <f>C98/SUM(C:C)*(SUM(C:C)+SUM($N$3:$O$7))+S98</f>
        <v/>
      </c>
      <c r="C98" s="9">
        <f>SUM(I98:Q98)-N98-P98</f>
        <v/>
      </c>
      <c r="D98" s="8" t="n">
        <v>6235</v>
      </c>
      <c r="E98" t="inlineStr">
        <is>
          <t>XF142943462FR</t>
        </is>
      </c>
      <c r="F98" t="n">
        <v>17</v>
      </c>
      <c r="G98" t="inlineStr">
        <is>
          <t>N</t>
        </is>
      </c>
      <c r="H98" t="inlineStr">
        <is>
          <t>Z2</t>
        </is>
      </c>
      <c r="O98" t="n">
        <v>19.47</v>
      </c>
      <c r="S98">
        <f>_xlfn.XLOOKUP(E98,'Facture Chronopost'!L:L,'Facture Chronopost'!AA:AA,"")</f>
        <v/>
      </c>
      <c r="T98">
        <f>IF(COUNTIF('Bibliothèque transporteurs'!C:C,F98)=0,"inconnu",_xlfn.XLOOKUP(F98,'Bibliothèque transporteurs'!C:C,'Bibliothèque transporteurs'!A:A))</f>
        <v/>
      </c>
      <c r="U98">
        <f>IF(OR(F98="6C",F98="6B"),_xlfn.XLOOKUP(E98,'Facture Chronopost'!L:L,'Facture Chronopost'!X:X),IF(OR(F98=17,F98=44),F98&amp;"_"&amp;H98,IF(COUNTIF('Bibliothèque transporteurs'!C:C,F98)=0,"inconnu",_xlfn.XLOOKUP(F98,'Bibliothèque transporteurs'!C:C,'Bibliothèque transporteurs'!B:B))))</f>
        <v/>
      </c>
      <c r="V98">
        <f>IF(COUNTIF('Bibliothèque transporteurs'!C:C,F98)=0,"inconnu",_xlfn.XLOOKUP(F98,'Bibliothèque transporteurs'!C:C,'Bibliothèque transporteurs'!E:E))</f>
        <v/>
      </c>
      <c r="W98">
        <f>IF(T98="FR_2SHOP",O98,IF(O98=0,0,ROUNDUP(O98/C98*B98,2)))</f>
        <v/>
      </c>
      <c r="Y98" s="118">
        <f>ROUNDUP(B98,2)-M98-L98-N98-J98-K98-I98-Q98</f>
        <v/>
      </c>
      <c r="Z98" s="118">
        <f>IF(Y98=W98,"OK","Non")</f>
        <v/>
      </c>
    </row>
    <row r="99">
      <c r="A99" s="9">
        <f>C99/SUM(C:C)*(SUM(C:C)+$X$2)</f>
        <v/>
      </c>
      <c r="B99" s="9">
        <f>C99/SUM(C:C)*(SUM(C:C)+SUM($N$3:$O$7))+S99</f>
        <v/>
      </c>
      <c r="C99" s="9">
        <f>SUM(I99:Q99)-N99-P99</f>
        <v/>
      </c>
      <c r="D99" s="8" t="n">
        <v>8656</v>
      </c>
      <c r="E99" t="inlineStr">
        <is>
          <t>XF142946044FR</t>
        </is>
      </c>
      <c r="F99" t="n">
        <v>17</v>
      </c>
      <c r="G99" t="inlineStr">
        <is>
          <t>N</t>
        </is>
      </c>
      <c r="H99" t="inlineStr">
        <is>
          <t>Z1</t>
        </is>
      </c>
      <c r="O99" t="n">
        <v>7.86</v>
      </c>
      <c r="S99">
        <f>_xlfn.XLOOKUP(E99,'Facture Chronopost'!L:L,'Facture Chronopost'!AA:AA,"")</f>
        <v/>
      </c>
      <c r="T99">
        <f>IF(COUNTIF('Bibliothèque transporteurs'!C:C,F99)=0,"inconnu",_xlfn.XLOOKUP(F99,'Bibliothèque transporteurs'!C:C,'Bibliothèque transporteurs'!A:A))</f>
        <v/>
      </c>
      <c r="U99">
        <f>IF(OR(F99="6C",F99="6B"),_xlfn.XLOOKUP(E99,'Facture Chronopost'!L:L,'Facture Chronopost'!X:X),IF(OR(F99=17,F99=44),F99&amp;"_"&amp;H99,IF(COUNTIF('Bibliothèque transporteurs'!C:C,F99)=0,"inconnu",_xlfn.XLOOKUP(F99,'Bibliothèque transporteurs'!C:C,'Bibliothèque transporteurs'!B:B))))</f>
        <v/>
      </c>
      <c r="V99">
        <f>IF(COUNTIF('Bibliothèque transporteurs'!C:C,F99)=0,"inconnu",_xlfn.XLOOKUP(F99,'Bibliothèque transporteurs'!C:C,'Bibliothèque transporteurs'!E:E))</f>
        <v/>
      </c>
      <c r="W99">
        <f>IF(T99="FR_2SHOP",O99,IF(O99=0,0,ROUNDUP(O99/C99*B99,2)))</f>
        <v/>
      </c>
      <c r="Y99" s="118">
        <f>ROUNDUP(B99,2)-M99-L99-N99-J99-K99-I99-Q99</f>
        <v/>
      </c>
      <c r="Z99" s="118">
        <f>IF(Y99=W99,"OK","Non")</f>
        <v/>
      </c>
    </row>
    <row r="100">
      <c r="A100" s="9">
        <f>C100/SUM(C:C)*(SUM(C:C)+$X$2)</f>
        <v/>
      </c>
      <c r="B100" s="9">
        <f>C100/SUM(C:C)*(SUM(C:C)+SUM($N$3:$O$7))+S100</f>
        <v/>
      </c>
      <c r="C100" s="9">
        <f>SUM(I100:Q100)-N100-P100</f>
        <v/>
      </c>
      <c r="D100" s="8" t="n">
        <v>6235</v>
      </c>
      <c r="E100" t="inlineStr">
        <is>
          <t>XF142946132FR</t>
        </is>
      </c>
      <c r="F100" t="n">
        <v>17</v>
      </c>
      <c r="G100" t="inlineStr">
        <is>
          <t>N</t>
        </is>
      </c>
      <c r="H100" t="inlineStr">
        <is>
          <t>Z1</t>
        </is>
      </c>
      <c r="O100" t="n">
        <v>9.94</v>
      </c>
      <c r="S100">
        <f>_xlfn.XLOOKUP(E100,'Facture Chronopost'!L:L,'Facture Chronopost'!AA:AA,"")</f>
        <v/>
      </c>
      <c r="T100">
        <f>IF(COUNTIF('Bibliothèque transporteurs'!C:C,F100)=0,"inconnu",_xlfn.XLOOKUP(F100,'Bibliothèque transporteurs'!C:C,'Bibliothèque transporteurs'!A:A))</f>
        <v/>
      </c>
      <c r="U100">
        <f>IF(OR(F100="6C",F100="6B"),_xlfn.XLOOKUP(E100,'Facture Chronopost'!L:L,'Facture Chronopost'!X:X),IF(OR(F100=17,F100=44),F100&amp;"_"&amp;H100,IF(COUNTIF('Bibliothèque transporteurs'!C:C,F100)=0,"inconnu",_xlfn.XLOOKUP(F100,'Bibliothèque transporteurs'!C:C,'Bibliothèque transporteurs'!B:B))))</f>
        <v/>
      </c>
      <c r="V100">
        <f>IF(COUNTIF('Bibliothèque transporteurs'!C:C,F100)=0,"inconnu",_xlfn.XLOOKUP(F100,'Bibliothèque transporteurs'!C:C,'Bibliothèque transporteurs'!E:E))</f>
        <v/>
      </c>
      <c r="W100">
        <f>IF(T100="FR_2SHOP",O100,IF(O100=0,0,ROUNDUP(O100/C100*B100,2)))</f>
        <v/>
      </c>
      <c r="Y100" s="118">
        <f>ROUNDUP(B100,2)-M100-L100-N100-J100-K100-I100-Q100</f>
        <v/>
      </c>
      <c r="Z100" s="118">
        <f>IF(Y100=W100,"OK","Non")</f>
        <v/>
      </c>
    </row>
    <row r="101">
      <c r="A101" s="9">
        <f>C101/SUM(C:C)*(SUM(C:C)+$X$2)</f>
        <v/>
      </c>
      <c r="B101" s="9">
        <f>C101/SUM(C:C)*(SUM(C:C)+SUM($N$3:$O$7))+S101</f>
        <v/>
      </c>
      <c r="C101" s="9">
        <f>SUM(I101:Q101)-N101-P101</f>
        <v/>
      </c>
      <c r="D101" s="8" t="n">
        <v>6235</v>
      </c>
      <c r="E101" t="inlineStr">
        <is>
          <t>XF142946234FR</t>
        </is>
      </c>
      <c r="F101" t="n">
        <v>17</v>
      </c>
      <c r="G101" t="inlineStr">
        <is>
          <t>N</t>
        </is>
      </c>
      <c r="H101" t="inlineStr">
        <is>
          <t>Z1</t>
        </is>
      </c>
      <c r="O101" t="n">
        <v>7.86</v>
      </c>
      <c r="S101">
        <f>_xlfn.XLOOKUP(E101,'Facture Chronopost'!L:L,'Facture Chronopost'!AA:AA,"")</f>
        <v/>
      </c>
      <c r="T101">
        <f>IF(COUNTIF('Bibliothèque transporteurs'!C:C,F101)=0,"inconnu",_xlfn.XLOOKUP(F101,'Bibliothèque transporteurs'!C:C,'Bibliothèque transporteurs'!A:A))</f>
        <v/>
      </c>
      <c r="U101">
        <f>IF(OR(F101="6C",F101="6B"),_xlfn.XLOOKUP(E101,'Facture Chronopost'!L:L,'Facture Chronopost'!X:X),IF(OR(F101=17,F101=44),F101&amp;"_"&amp;H101,IF(COUNTIF('Bibliothèque transporteurs'!C:C,F101)=0,"inconnu",_xlfn.XLOOKUP(F101,'Bibliothèque transporteurs'!C:C,'Bibliothèque transporteurs'!B:B))))</f>
        <v/>
      </c>
      <c r="V101">
        <f>IF(COUNTIF('Bibliothèque transporteurs'!C:C,F101)=0,"inconnu",_xlfn.XLOOKUP(F101,'Bibliothèque transporteurs'!C:C,'Bibliothèque transporteurs'!E:E))</f>
        <v/>
      </c>
      <c r="W101">
        <f>IF(T101="FR_2SHOP",O101,IF(O101=0,0,ROUNDUP(O101/C101*B101,2)))</f>
        <v/>
      </c>
      <c r="Y101" s="118">
        <f>ROUNDUP(B101,2)-M101-L101-N101-J101-K101-I101-Q101</f>
        <v/>
      </c>
      <c r="Z101" s="118">
        <f>IF(Y101=W101,"OK","Non")</f>
        <v/>
      </c>
    </row>
    <row r="102">
      <c r="A102" s="9">
        <f>C102/SUM(C:C)*(SUM(C:C)+$X$2)</f>
        <v/>
      </c>
      <c r="B102" s="9">
        <f>C102/SUM(C:C)*(SUM(C:C)+SUM($N$3:$O$7))+S102</f>
        <v/>
      </c>
      <c r="C102" s="9">
        <f>SUM(I102:Q102)-N102-P102</f>
        <v/>
      </c>
      <c r="D102" s="8" t="n">
        <v>6235</v>
      </c>
      <c r="E102" t="inlineStr">
        <is>
          <t>XF142969805FR</t>
        </is>
      </c>
      <c r="F102" t="n">
        <v>17</v>
      </c>
      <c r="G102" t="inlineStr">
        <is>
          <t>N</t>
        </is>
      </c>
      <c r="H102" t="inlineStr">
        <is>
          <t>Z1</t>
        </is>
      </c>
      <c r="O102" t="n">
        <v>19.47</v>
      </c>
      <c r="S102">
        <f>_xlfn.XLOOKUP(E102,'Facture Chronopost'!L:L,'Facture Chronopost'!AA:AA,"")</f>
        <v/>
      </c>
      <c r="T102">
        <f>IF(COUNTIF('Bibliothèque transporteurs'!C:C,F102)=0,"inconnu",_xlfn.XLOOKUP(F102,'Bibliothèque transporteurs'!C:C,'Bibliothèque transporteurs'!A:A))</f>
        <v/>
      </c>
      <c r="U102">
        <f>IF(OR(F102="6C",F102="6B"),_xlfn.XLOOKUP(E102,'Facture Chronopost'!L:L,'Facture Chronopost'!X:X),IF(OR(F102=17,F102=44),F102&amp;"_"&amp;H102,IF(COUNTIF('Bibliothèque transporteurs'!C:C,F102)=0,"inconnu",_xlfn.XLOOKUP(F102,'Bibliothèque transporteurs'!C:C,'Bibliothèque transporteurs'!B:B))))</f>
        <v/>
      </c>
      <c r="V102">
        <f>IF(COUNTIF('Bibliothèque transporteurs'!C:C,F102)=0,"inconnu",_xlfn.XLOOKUP(F102,'Bibliothèque transporteurs'!C:C,'Bibliothèque transporteurs'!E:E))</f>
        <v/>
      </c>
      <c r="W102">
        <f>IF(T102="FR_2SHOP",O102,IF(O102=0,0,ROUNDUP(O102/C102*B102,2)))</f>
        <v/>
      </c>
      <c r="Y102" s="118">
        <f>ROUNDUP(B102,2)-M102-L102-N102-J102-K102-I102-Q102</f>
        <v/>
      </c>
      <c r="Z102" s="118">
        <f>IF(Y102=W102,"OK","Non")</f>
        <v/>
      </c>
    </row>
    <row r="103">
      <c r="A103" s="9">
        <f>C103/SUM(C:C)*(SUM(C:C)+$X$2)</f>
        <v/>
      </c>
      <c r="B103" s="9">
        <f>C103/SUM(C:C)*(SUM(C:C)+SUM($N$3:$O$7))+S103</f>
        <v/>
      </c>
      <c r="C103" s="9">
        <f>SUM(I103:Q103)-N103-P103</f>
        <v/>
      </c>
      <c r="D103" s="8" t="n">
        <v>6235</v>
      </c>
      <c r="E103" t="inlineStr">
        <is>
          <t>XF142970423FR</t>
        </is>
      </c>
      <c r="F103" t="n">
        <v>17</v>
      </c>
      <c r="G103" t="inlineStr">
        <is>
          <t>N</t>
        </is>
      </c>
      <c r="H103" t="inlineStr">
        <is>
          <t>Z2</t>
        </is>
      </c>
      <c r="O103" t="n">
        <v>9.94</v>
      </c>
      <c r="S103">
        <f>_xlfn.XLOOKUP(E103,'Facture Chronopost'!L:L,'Facture Chronopost'!AA:AA,"")</f>
        <v/>
      </c>
      <c r="T103">
        <f>IF(COUNTIF('Bibliothèque transporteurs'!C:C,F103)=0,"inconnu",_xlfn.XLOOKUP(F103,'Bibliothèque transporteurs'!C:C,'Bibliothèque transporteurs'!A:A))</f>
        <v/>
      </c>
      <c r="U103">
        <f>IF(OR(F103="6C",F103="6B"),_xlfn.XLOOKUP(E103,'Facture Chronopost'!L:L,'Facture Chronopost'!X:X),IF(OR(F103=17,F103=44),F103&amp;"_"&amp;H103,IF(COUNTIF('Bibliothèque transporteurs'!C:C,F103)=0,"inconnu",_xlfn.XLOOKUP(F103,'Bibliothèque transporteurs'!C:C,'Bibliothèque transporteurs'!B:B))))</f>
        <v/>
      </c>
      <c r="V103">
        <f>IF(COUNTIF('Bibliothèque transporteurs'!C:C,F103)=0,"inconnu",_xlfn.XLOOKUP(F103,'Bibliothèque transporteurs'!C:C,'Bibliothèque transporteurs'!E:E))</f>
        <v/>
      </c>
      <c r="W103">
        <f>IF(T103="FR_2SHOP",O103,IF(O103=0,0,ROUNDUP(O103/C103*B103,2)))</f>
        <v/>
      </c>
      <c r="Y103" s="118">
        <f>ROUNDUP(B103,2)-M103-L103-N103-J103-K103-I103-Q103</f>
        <v/>
      </c>
      <c r="Z103" s="118">
        <f>IF(Y103=W103,"OK","Non")</f>
        <v/>
      </c>
    </row>
    <row r="104">
      <c r="A104" s="9">
        <f>C104/SUM(C:C)*(SUM(C:C)+$X$2)</f>
        <v/>
      </c>
      <c r="B104" s="9">
        <f>C104/SUM(C:C)*(SUM(C:C)+SUM($N$3:$O$7))+S104</f>
        <v/>
      </c>
      <c r="C104" s="9">
        <f>SUM(I104:Q104)-N104-P104</f>
        <v/>
      </c>
      <c r="D104" s="8" t="n">
        <v>6235</v>
      </c>
      <c r="E104" t="inlineStr">
        <is>
          <t>XF142970539FR</t>
        </is>
      </c>
      <c r="F104" t="n">
        <v>17</v>
      </c>
      <c r="G104" t="inlineStr">
        <is>
          <t>N</t>
        </is>
      </c>
      <c r="H104" t="inlineStr">
        <is>
          <t>Z2</t>
        </is>
      </c>
      <c r="O104" t="n">
        <v>7.86</v>
      </c>
      <c r="Q104" t="n">
        <v>17</v>
      </c>
      <c r="S104">
        <f>_xlfn.XLOOKUP(E104,'Facture Chronopost'!L:L,'Facture Chronopost'!AA:AA,"")</f>
        <v/>
      </c>
      <c r="T104">
        <f>IF(COUNTIF('Bibliothèque transporteurs'!C:C,F104)=0,"inconnu",_xlfn.XLOOKUP(F104,'Bibliothèque transporteurs'!C:C,'Bibliothèque transporteurs'!A:A))</f>
        <v/>
      </c>
      <c r="U104">
        <f>IF(OR(F104="6C",F104="6B"),_xlfn.XLOOKUP(E104,'Facture Chronopost'!L:L,'Facture Chronopost'!X:X),IF(OR(F104=17,F104=44),F104&amp;"_"&amp;H104,IF(COUNTIF('Bibliothèque transporteurs'!C:C,F104)=0,"inconnu",_xlfn.XLOOKUP(F104,'Bibliothèque transporteurs'!C:C,'Bibliothèque transporteurs'!B:B))))</f>
        <v/>
      </c>
      <c r="V104">
        <f>IF(COUNTIF('Bibliothèque transporteurs'!C:C,F104)=0,"inconnu",_xlfn.XLOOKUP(F104,'Bibliothèque transporteurs'!C:C,'Bibliothèque transporteurs'!E:E))</f>
        <v/>
      </c>
      <c r="W104">
        <f>IF(T104="FR_2SHOP",O104,IF(O104=0,0,ROUNDUP(O104/C104*B104,2)))</f>
        <v/>
      </c>
      <c r="Y104" s="118">
        <f>ROUNDUP(B104,2)-M104-L104-N104-J104-K104-I104-Q104</f>
        <v/>
      </c>
      <c r="Z104" s="118">
        <f>IF(Y104=W104,"OK","Non")</f>
        <v/>
      </c>
    </row>
    <row r="105">
      <c r="A105" s="9">
        <f>C105/SUM(C:C)*(SUM(C:C)+$X$2)</f>
        <v/>
      </c>
      <c r="B105" s="9">
        <f>C105/SUM(C:C)*(SUM(C:C)+SUM($N$3:$O$7))+S105</f>
        <v/>
      </c>
      <c r="C105" s="9">
        <f>SUM(I105:Q105)-N105-P105</f>
        <v/>
      </c>
      <c r="D105" s="8" t="n">
        <v>6235</v>
      </c>
      <c r="E105" t="inlineStr">
        <is>
          <t>XF142970715FR</t>
        </is>
      </c>
      <c r="F105" t="n">
        <v>17</v>
      </c>
      <c r="G105" t="inlineStr">
        <is>
          <t>N</t>
        </is>
      </c>
      <c r="H105" t="inlineStr">
        <is>
          <t>Z1</t>
        </is>
      </c>
      <c r="O105" t="n">
        <v>9.94</v>
      </c>
      <c r="S105">
        <f>_xlfn.XLOOKUP(E105,'Facture Chronopost'!L:L,'Facture Chronopost'!AA:AA,"")</f>
        <v/>
      </c>
      <c r="T105">
        <f>IF(COUNTIF('Bibliothèque transporteurs'!C:C,F105)=0,"inconnu",_xlfn.XLOOKUP(F105,'Bibliothèque transporteurs'!C:C,'Bibliothèque transporteurs'!A:A))</f>
        <v/>
      </c>
      <c r="U105">
        <f>IF(OR(F105="6C",F105="6B"),_xlfn.XLOOKUP(E105,'Facture Chronopost'!L:L,'Facture Chronopost'!X:X),IF(OR(F105=17,F105=44),F105&amp;"_"&amp;H105,IF(COUNTIF('Bibliothèque transporteurs'!C:C,F105)=0,"inconnu",_xlfn.XLOOKUP(F105,'Bibliothèque transporteurs'!C:C,'Bibliothèque transporteurs'!B:B))))</f>
        <v/>
      </c>
      <c r="V105">
        <f>IF(COUNTIF('Bibliothèque transporteurs'!C:C,F105)=0,"inconnu",_xlfn.XLOOKUP(F105,'Bibliothèque transporteurs'!C:C,'Bibliothèque transporteurs'!E:E))</f>
        <v/>
      </c>
      <c r="W105">
        <f>IF(T105="FR_2SHOP",O105,IF(O105=0,0,ROUNDUP(O105/C105*B105,2)))</f>
        <v/>
      </c>
      <c r="Y105" s="118">
        <f>ROUNDUP(B105,2)-M105-L105-N105-J105-K105-I105-Q105</f>
        <v/>
      </c>
      <c r="Z105" s="118">
        <f>IF(Y105=W105,"OK","Non")</f>
        <v/>
      </c>
    </row>
    <row r="106">
      <c r="A106" s="9">
        <f>C106/SUM(C:C)*(SUM(C:C)+$X$2)</f>
        <v/>
      </c>
      <c r="B106" s="9">
        <f>C106/SUM(C:C)*(SUM(C:C)+SUM($N$3:$O$7))+S106</f>
        <v/>
      </c>
      <c r="C106" s="9">
        <f>SUM(I106:Q106)-N106-P106</f>
        <v/>
      </c>
      <c r="D106" s="8" t="n">
        <v>6235</v>
      </c>
      <c r="E106" t="inlineStr">
        <is>
          <t>XF142971004FR</t>
        </is>
      </c>
      <c r="F106" t="n">
        <v>17</v>
      </c>
      <c r="G106" t="inlineStr">
        <is>
          <t>N</t>
        </is>
      </c>
      <c r="H106" t="inlineStr">
        <is>
          <t>Z1</t>
        </is>
      </c>
      <c r="O106" t="n">
        <v>18.34</v>
      </c>
      <c r="S106">
        <f>_xlfn.XLOOKUP(E106,'Facture Chronopost'!L:L,'Facture Chronopost'!AA:AA,"")</f>
        <v/>
      </c>
      <c r="T106">
        <f>IF(COUNTIF('Bibliothèque transporteurs'!C:C,F106)=0,"inconnu",_xlfn.XLOOKUP(F106,'Bibliothèque transporteurs'!C:C,'Bibliothèque transporteurs'!A:A))</f>
        <v/>
      </c>
      <c r="U106">
        <f>IF(OR(F106="6C",F106="6B"),_xlfn.XLOOKUP(E106,'Facture Chronopost'!L:L,'Facture Chronopost'!X:X),IF(OR(F106=17,F106=44),F106&amp;"_"&amp;H106,IF(COUNTIF('Bibliothèque transporteurs'!C:C,F106)=0,"inconnu",_xlfn.XLOOKUP(F106,'Bibliothèque transporteurs'!C:C,'Bibliothèque transporteurs'!B:B))))</f>
        <v/>
      </c>
      <c r="V106">
        <f>IF(COUNTIF('Bibliothèque transporteurs'!C:C,F106)=0,"inconnu",_xlfn.XLOOKUP(F106,'Bibliothèque transporteurs'!C:C,'Bibliothèque transporteurs'!E:E))</f>
        <v/>
      </c>
      <c r="W106">
        <f>IF(T106="FR_2SHOP",O106,IF(O106=0,0,ROUNDUP(O106/C106*B106,2)))</f>
        <v/>
      </c>
      <c r="Y106" s="118">
        <f>ROUNDUP(B106,2)-M106-L106-N106-J106-K106-I106-Q106</f>
        <v/>
      </c>
      <c r="Z106" s="118">
        <f>IF(Y106=W106,"OK","Non")</f>
        <v/>
      </c>
    </row>
    <row r="107">
      <c r="A107" s="9">
        <f>C107/SUM(C:C)*(SUM(C:C)+$X$2)</f>
        <v/>
      </c>
      <c r="B107" s="9">
        <f>C107/SUM(C:C)*(SUM(C:C)+SUM($N$3:$O$7))+S107</f>
        <v/>
      </c>
      <c r="C107" s="9">
        <f>SUM(I107:Q107)-N107-P107</f>
        <v/>
      </c>
      <c r="D107" s="8" t="n">
        <v>6235</v>
      </c>
      <c r="E107" t="inlineStr">
        <is>
          <t>XF142971110FR</t>
        </is>
      </c>
      <c r="F107" t="n">
        <v>17</v>
      </c>
      <c r="G107" t="inlineStr">
        <is>
          <t>N</t>
        </is>
      </c>
      <c r="H107" t="inlineStr">
        <is>
          <t>Z1</t>
        </is>
      </c>
      <c r="O107" t="n">
        <v>19.47</v>
      </c>
      <c r="S107">
        <f>_xlfn.XLOOKUP(E107,'Facture Chronopost'!L:L,'Facture Chronopost'!AA:AA,"")</f>
        <v/>
      </c>
      <c r="T107">
        <f>IF(COUNTIF('Bibliothèque transporteurs'!C:C,F107)=0,"inconnu",_xlfn.XLOOKUP(F107,'Bibliothèque transporteurs'!C:C,'Bibliothèque transporteurs'!A:A))</f>
        <v/>
      </c>
      <c r="U107">
        <f>IF(OR(F107="6C",F107="6B"),_xlfn.XLOOKUP(E107,'Facture Chronopost'!L:L,'Facture Chronopost'!X:X),IF(OR(F107=17,F107=44),F107&amp;"_"&amp;H107,IF(COUNTIF('Bibliothèque transporteurs'!C:C,F107)=0,"inconnu",_xlfn.XLOOKUP(F107,'Bibliothèque transporteurs'!C:C,'Bibliothèque transporteurs'!B:B))))</f>
        <v/>
      </c>
      <c r="V107">
        <f>IF(COUNTIF('Bibliothèque transporteurs'!C:C,F107)=0,"inconnu",_xlfn.XLOOKUP(F107,'Bibliothèque transporteurs'!C:C,'Bibliothèque transporteurs'!E:E))</f>
        <v/>
      </c>
      <c r="W107">
        <f>IF(T107="FR_2SHOP",O107,IF(O107=0,0,ROUNDUP(O107/C107*B107,2)))</f>
        <v/>
      </c>
      <c r="Y107" s="118">
        <f>ROUNDUP(B107,2)-M107-L107-N107-J107-K107-I107-Q107</f>
        <v/>
      </c>
      <c r="Z107" s="118">
        <f>IF(Y107=W107,"OK","Non")</f>
        <v/>
      </c>
    </row>
    <row r="108">
      <c r="A108" s="9">
        <f>C108/SUM(C:C)*(SUM(C:C)+$X$2)</f>
        <v/>
      </c>
      <c r="B108" s="9">
        <f>C108/SUM(C:C)*(SUM(C:C)+SUM($N$3:$O$7))+S108</f>
        <v/>
      </c>
      <c r="C108" s="9">
        <f>SUM(I108:Q108)-N108-P108</f>
        <v/>
      </c>
      <c r="D108" s="8" t="n">
        <v>6235</v>
      </c>
      <c r="E108" t="inlineStr">
        <is>
          <t>XF142971199FR</t>
        </is>
      </c>
      <c r="F108" t="n">
        <v>17</v>
      </c>
      <c r="G108" t="inlineStr">
        <is>
          <t>N</t>
        </is>
      </c>
      <c r="H108" t="inlineStr">
        <is>
          <t>Z1</t>
        </is>
      </c>
      <c r="O108" t="n">
        <v>52.86</v>
      </c>
      <c r="S108">
        <f>_xlfn.XLOOKUP(E108,'Facture Chronopost'!L:L,'Facture Chronopost'!AA:AA,"")</f>
        <v/>
      </c>
      <c r="T108">
        <f>IF(COUNTIF('Bibliothèque transporteurs'!C:C,F108)=0,"inconnu",_xlfn.XLOOKUP(F108,'Bibliothèque transporteurs'!C:C,'Bibliothèque transporteurs'!A:A))</f>
        <v/>
      </c>
      <c r="U108">
        <f>IF(OR(F108="6C",F108="6B"),_xlfn.XLOOKUP(E108,'Facture Chronopost'!L:L,'Facture Chronopost'!X:X),IF(OR(F108=17,F108=44),F108&amp;"_"&amp;H108,IF(COUNTIF('Bibliothèque transporteurs'!C:C,F108)=0,"inconnu",_xlfn.XLOOKUP(F108,'Bibliothèque transporteurs'!C:C,'Bibliothèque transporteurs'!B:B))))</f>
        <v/>
      </c>
      <c r="V108">
        <f>IF(COUNTIF('Bibliothèque transporteurs'!C:C,F108)=0,"inconnu",_xlfn.XLOOKUP(F108,'Bibliothèque transporteurs'!C:C,'Bibliothèque transporteurs'!E:E))</f>
        <v/>
      </c>
      <c r="W108">
        <f>IF(T108="FR_2SHOP",O108,IF(O108=0,0,ROUNDUP(O108/C108*B108,2)))</f>
        <v/>
      </c>
      <c r="Y108" s="118">
        <f>ROUNDUP(B108,2)-M108-L108-N108-J108-K108-I108-Q108</f>
        <v/>
      </c>
      <c r="Z108" s="118">
        <f>IF(Y108=W108,"OK","Non")</f>
        <v/>
      </c>
    </row>
    <row r="109">
      <c r="A109" s="9">
        <f>C109/SUM(C:C)*(SUM(C:C)+$X$2)</f>
        <v/>
      </c>
      <c r="B109" s="9">
        <f>C109/SUM(C:C)*(SUM(C:C)+SUM($N$3:$O$7))+S109</f>
        <v/>
      </c>
      <c r="C109" s="9">
        <f>SUM(I109:Q109)-N109-P109</f>
        <v/>
      </c>
      <c r="D109" s="8" t="n">
        <v>6235</v>
      </c>
      <c r="E109" t="inlineStr">
        <is>
          <t>XF142971211FR</t>
        </is>
      </c>
      <c r="F109" t="n">
        <v>17</v>
      </c>
      <c r="G109" t="inlineStr">
        <is>
          <t>N</t>
        </is>
      </c>
      <c r="H109" t="inlineStr">
        <is>
          <t>Z1</t>
        </is>
      </c>
      <c r="O109" t="n">
        <v>7.86</v>
      </c>
      <c r="S109">
        <f>_xlfn.XLOOKUP(E109,'Facture Chronopost'!L:L,'Facture Chronopost'!AA:AA,"")</f>
        <v/>
      </c>
      <c r="T109">
        <f>IF(COUNTIF('Bibliothèque transporteurs'!C:C,F109)=0,"inconnu",_xlfn.XLOOKUP(F109,'Bibliothèque transporteurs'!C:C,'Bibliothèque transporteurs'!A:A))</f>
        <v/>
      </c>
      <c r="U109">
        <f>IF(OR(F109="6C",F109="6B"),_xlfn.XLOOKUP(E109,'Facture Chronopost'!L:L,'Facture Chronopost'!X:X),IF(OR(F109=17,F109=44),F109&amp;"_"&amp;H109,IF(COUNTIF('Bibliothèque transporteurs'!C:C,F109)=0,"inconnu",_xlfn.XLOOKUP(F109,'Bibliothèque transporteurs'!C:C,'Bibliothèque transporteurs'!B:B))))</f>
        <v/>
      </c>
      <c r="V109">
        <f>IF(COUNTIF('Bibliothèque transporteurs'!C:C,F109)=0,"inconnu",_xlfn.XLOOKUP(F109,'Bibliothèque transporteurs'!C:C,'Bibliothèque transporteurs'!E:E))</f>
        <v/>
      </c>
      <c r="W109">
        <f>IF(T109="FR_2SHOP",O109,IF(O109=0,0,ROUNDUP(O109/C109*B109,2)))</f>
        <v/>
      </c>
      <c r="Y109" s="118">
        <f>ROUNDUP(B109,2)-M109-L109-N109-J109-K109-I109-Q109</f>
        <v/>
      </c>
      <c r="Z109" s="118">
        <f>IF(Y109=W109,"OK","Non")</f>
        <v/>
      </c>
    </row>
    <row r="110">
      <c r="A110" s="9">
        <f>C110/SUM(C:C)*(SUM(C:C)+$X$2)</f>
        <v/>
      </c>
      <c r="B110" s="9">
        <f>C110/SUM(C:C)*(SUM(C:C)+SUM($N$3:$O$7))+S110</f>
        <v/>
      </c>
      <c r="C110" s="9">
        <f>SUM(I110:Q110)-N110-P110</f>
        <v/>
      </c>
      <c r="D110" s="8" t="n">
        <v>6235</v>
      </c>
      <c r="E110" t="inlineStr">
        <is>
          <t>XF142972163FR</t>
        </is>
      </c>
      <c r="F110" t="n">
        <v>17</v>
      </c>
      <c r="G110" t="inlineStr">
        <is>
          <t>N</t>
        </is>
      </c>
      <c r="H110" t="inlineStr">
        <is>
          <t>Z2</t>
        </is>
      </c>
      <c r="O110" t="n">
        <v>54.94</v>
      </c>
      <c r="S110">
        <f>_xlfn.XLOOKUP(E110,'Facture Chronopost'!L:L,'Facture Chronopost'!AA:AA,"")</f>
        <v/>
      </c>
      <c r="T110">
        <f>IF(COUNTIF('Bibliothèque transporteurs'!C:C,F110)=0,"inconnu",_xlfn.XLOOKUP(F110,'Bibliothèque transporteurs'!C:C,'Bibliothèque transporteurs'!A:A))</f>
        <v/>
      </c>
      <c r="U110">
        <f>IF(OR(F110="6C",F110="6B"),_xlfn.XLOOKUP(E110,'Facture Chronopost'!L:L,'Facture Chronopost'!X:X),IF(OR(F110=17,F110=44),F110&amp;"_"&amp;H110,IF(COUNTIF('Bibliothèque transporteurs'!C:C,F110)=0,"inconnu",_xlfn.XLOOKUP(F110,'Bibliothèque transporteurs'!C:C,'Bibliothèque transporteurs'!B:B))))</f>
        <v/>
      </c>
      <c r="V110">
        <f>IF(COUNTIF('Bibliothèque transporteurs'!C:C,F110)=0,"inconnu",_xlfn.XLOOKUP(F110,'Bibliothèque transporteurs'!C:C,'Bibliothèque transporteurs'!E:E))</f>
        <v/>
      </c>
      <c r="W110">
        <f>IF(T110="FR_2SHOP",O110,IF(O110=0,0,ROUNDUP(O110/C110*B110,2)))</f>
        <v/>
      </c>
      <c r="Y110" s="118">
        <f>ROUNDUP(B110,2)-M110-L110-N110-J110-K110-I110-Q110</f>
        <v/>
      </c>
      <c r="Z110" s="118">
        <f>IF(Y110=W110,"OK","Non")</f>
        <v/>
      </c>
    </row>
    <row r="111">
      <c r="A111" s="9">
        <f>C111/SUM(C:C)*(SUM(C:C)+$X$2)</f>
        <v/>
      </c>
      <c r="B111" s="9">
        <f>C111/SUM(C:C)*(SUM(C:C)+SUM($N$3:$O$7))+S111</f>
        <v/>
      </c>
      <c r="C111" s="9">
        <f>SUM(I111:Q111)-N111-P111</f>
        <v/>
      </c>
      <c r="D111" s="8" t="n">
        <v>6235</v>
      </c>
      <c r="E111" t="inlineStr">
        <is>
          <t>XF142984025FR</t>
        </is>
      </c>
      <c r="F111" t="n">
        <v>17</v>
      </c>
      <c r="G111" t="inlineStr">
        <is>
          <t>N</t>
        </is>
      </c>
      <c r="H111" t="inlineStr">
        <is>
          <t>Z1</t>
        </is>
      </c>
      <c r="O111" t="n">
        <v>21.83</v>
      </c>
      <c r="S111">
        <f>_xlfn.XLOOKUP(E111,'Facture Chronopost'!L:L,'Facture Chronopost'!AA:AA,"")</f>
        <v/>
      </c>
      <c r="T111">
        <f>IF(COUNTIF('Bibliothèque transporteurs'!C:C,F111)=0,"inconnu",_xlfn.XLOOKUP(F111,'Bibliothèque transporteurs'!C:C,'Bibliothèque transporteurs'!A:A))</f>
        <v/>
      </c>
      <c r="U111">
        <f>IF(OR(F111="6C",F111="6B"),_xlfn.XLOOKUP(E111,'Facture Chronopost'!L:L,'Facture Chronopost'!X:X),IF(OR(F111=17,F111=44),F111&amp;"_"&amp;H111,IF(COUNTIF('Bibliothèque transporteurs'!C:C,F111)=0,"inconnu",_xlfn.XLOOKUP(F111,'Bibliothèque transporteurs'!C:C,'Bibliothèque transporteurs'!B:B))))</f>
        <v/>
      </c>
      <c r="V111">
        <f>IF(COUNTIF('Bibliothèque transporteurs'!C:C,F111)=0,"inconnu",_xlfn.XLOOKUP(F111,'Bibliothèque transporteurs'!C:C,'Bibliothèque transporteurs'!E:E))</f>
        <v/>
      </c>
      <c r="W111">
        <f>IF(T111="FR_2SHOP",O111,IF(O111=0,0,ROUNDUP(O111/C111*B111,2)))</f>
        <v/>
      </c>
      <c r="Y111" s="118">
        <f>ROUNDUP(B111,2)-M111-L111-N111-J111-K111-I111-Q111</f>
        <v/>
      </c>
      <c r="Z111" s="118">
        <f>IF(Y111=W111,"OK","Non")</f>
        <v/>
      </c>
    </row>
    <row r="112">
      <c r="A112" s="9">
        <f>C112/SUM(C:C)*(SUM(C:C)+$X$2)</f>
        <v/>
      </c>
      <c r="B112" s="9">
        <f>C112/SUM(C:C)*(SUM(C:C)+SUM($N$3:$O$7))+S112</f>
        <v/>
      </c>
      <c r="C112" s="9">
        <f>SUM(I112:Q112)-N112-P112</f>
        <v/>
      </c>
      <c r="D112" s="8" t="n">
        <v>6235</v>
      </c>
      <c r="E112" t="inlineStr">
        <is>
          <t>XF142986471FR</t>
        </is>
      </c>
      <c r="F112" t="n">
        <v>17</v>
      </c>
      <c r="G112" t="inlineStr">
        <is>
          <t>N</t>
        </is>
      </c>
      <c r="H112" t="inlineStr">
        <is>
          <t>Z1</t>
        </is>
      </c>
      <c r="O112" t="n">
        <v>18.34</v>
      </c>
      <c r="S112">
        <f>_xlfn.XLOOKUP(E112,'Facture Chronopost'!L:L,'Facture Chronopost'!AA:AA,"")</f>
        <v/>
      </c>
      <c r="T112">
        <f>IF(COUNTIF('Bibliothèque transporteurs'!C:C,F112)=0,"inconnu",_xlfn.XLOOKUP(F112,'Bibliothèque transporteurs'!C:C,'Bibliothèque transporteurs'!A:A))</f>
        <v/>
      </c>
      <c r="U112">
        <f>IF(OR(F112="6C",F112="6B"),_xlfn.XLOOKUP(E112,'Facture Chronopost'!L:L,'Facture Chronopost'!X:X),IF(OR(F112=17,F112=44),F112&amp;"_"&amp;H112,IF(COUNTIF('Bibliothèque transporteurs'!C:C,F112)=0,"inconnu",_xlfn.XLOOKUP(F112,'Bibliothèque transporteurs'!C:C,'Bibliothèque transporteurs'!B:B))))</f>
        <v/>
      </c>
      <c r="V112">
        <f>IF(COUNTIF('Bibliothèque transporteurs'!C:C,F112)=0,"inconnu",_xlfn.XLOOKUP(F112,'Bibliothèque transporteurs'!C:C,'Bibliothèque transporteurs'!E:E))</f>
        <v/>
      </c>
      <c r="W112">
        <f>IF(T112="FR_2SHOP",O112,IF(O112=0,0,ROUNDUP(O112/C112*B112,2)))</f>
        <v/>
      </c>
      <c r="Y112" s="118">
        <f>ROUNDUP(B112,2)-M112-L112-N112-J112-K112-I112-Q112</f>
        <v/>
      </c>
      <c r="Z112" s="118">
        <f>IF(Y112=W112,"OK","Non")</f>
        <v/>
      </c>
    </row>
    <row r="113">
      <c r="A113" s="9">
        <f>C113/SUM(C:C)*(SUM(C:C)+$X$2)</f>
        <v/>
      </c>
      <c r="B113" s="9">
        <f>C113/SUM(C:C)*(SUM(C:C)+SUM($N$3:$O$7))+S113</f>
        <v/>
      </c>
      <c r="C113" s="9">
        <f>SUM(I113:Q113)-N113-P113</f>
        <v/>
      </c>
      <c r="D113" s="8" t="n">
        <v>6235</v>
      </c>
      <c r="E113" t="inlineStr">
        <is>
          <t>XF142987123FR</t>
        </is>
      </c>
      <c r="F113" t="n">
        <v>17</v>
      </c>
      <c r="G113" t="inlineStr">
        <is>
          <t>N</t>
        </is>
      </c>
      <c r="H113" t="inlineStr">
        <is>
          <t>Z1</t>
        </is>
      </c>
      <c r="O113" t="n">
        <v>9.94</v>
      </c>
      <c r="S113">
        <f>_xlfn.XLOOKUP(E113,'Facture Chronopost'!L:L,'Facture Chronopost'!AA:AA,"")</f>
        <v/>
      </c>
      <c r="T113">
        <f>IF(COUNTIF('Bibliothèque transporteurs'!C:C,F113)=0,"inconnu",_xlfn.XLOOKUP(F113,'Bibliothèque transporteurs'!C:C,'Bibliothèque transporteurs'!A:A))</f>
        <v/>
      </c>
      <c r="U113">
        <f>IF(OR(F113="6C",F113="6B"),_xlfn.XLOOKUP(E113,'Facture Chronopost'!L:L,'Facture Chronopost'!X:X),IF(OR(F113=17,F113=44),F113&amp;"_"&amp;H113,IF(COUNTIF('Bibliothèque transporteurs'!C:C,F113)=0,"inconnu",_xlfn.XLOOKUP(F113,'Bibliothèque transporteurs'!C:C,'Bibliothèque transporteurs'!B:B))))</f>
        <v/>
      </c>
      <c r="V113">
        <f>IF(COUNTIF('Bibliothèque transporteurs'!C:C,F113)=0,"inconnu",_xlfn.XLOOKUP(F113,'Bibliothèque transporteurs'!C:C,'Bibliothèque transporteurs'!E:E))</f>
        <v/>
      </c>
      <c r="W113">
        <f>IF(T113="FR_2SHOP",O113,IF(O113=0,0,ROUNDUP(O113/C113*B113,2)))</f>
        <v/>
      </c>
      <c r="Y113" s="118">
        <f>ROUNDUP(B113,2)-M113-L113-N113-J113-K113-I113-Q113</f>
        <v/>
      </c>
      <c r="Z113" s="118">
        <f>IF(Y113=W113,"OK","Non")</f>
        <v/>
      </c>
    </row>
    <row r="114">
      <c r="A114" s="9">
        <f>C114/SUM(C:C)*(SUM(C:C)+$X$2)</f>
        <v/>
      </c>
      <c r="B114" s="9">
        <f>C114/SUM(C:C)*(SUM(C:C)+SUM($N$3:$O$7))+S114</f>
        <v/>
      </c>
      <c r="C114" s="9">
        <f>SUM(I114:Q114)-N114-P114</f>
        <v/>
      </c>
      <c r="D114" s="8" t="n">
        <v>6235</v>
      </c>
      <c r="E114" t="inlineStr">
        <is>
          <t>XF142995487FR</t>
        </is>
      </c>
      <c r="F114" t="n">
        <v>17</v>
      </c>
      <c r="G114" t="inlineStr">
        <is>
          <t>N</t>
        </is>
      </c>
      <c r="H114" t="inlineStr">
        <is>
          <t>Z2</t>
        </is>
      </c>
      <c r="O114" t="n">
        <v>19.47</v>
      </c>
      <c r="S114">
        <f>_xlfn.XLOOKUP(E114,'Facture Chronopost'!L:L,'Facture Chronopost'!AA:AA,"")</f>
        <v/>
      </c>
      <c r="T114">
        <f>IF(COUNTIF('Bibliothèque transporteurs'!C:C,F114)=0,"inconnu",_xlfn.XLOOKUP(F114,'Bibliothèque transporteurs'!C:C,'Bibliothèque transporteurs'!A:A))</f>
        <v/>
      </c>
      <c r="U114">
        <f>IF(OR(F114="6C",F114="6B"),_xlfn.XLOOKUP(E114,'Facture Chronopost'!L:L,'Facture Chronopost'!X:X),IF(OR(F114=17,F114=44),F114&amp;"_"&amp;H114,IF(COUNTIF('Bibliothèque transporteurs'!C:C,F114)=0,"inconnu",_xlfn.XLOOKUP(F114,'Bibliothèque transporteurs'!C:C,'Bibliothèque transporteurs'!B:B))))</f>
        <v/>
      </c>
      <c r="V114">
        <f>IF(COUNTIF('Bibliothèque transporteurs'!C:C,F114)=0,"inconnu",_xlfn.XLOOKUP(F114,'Bibliothèque transporteurs'!C:C,'Bibliothèque transporteurs'!E:E))</f>
        <v/>
      </c>
      <c r="W114">
        <f>IF(T114="FR_2SHOP",O114,IF(O114=0,0,ROUNDUP(O114/C114*B114,2)))</f>
        <v/>
      </c>
      <c r="Y114" s="118">
        <f>ROUNDUP(B114,2)-M114-L114-N114-J114-K114-I114-Q114</f>
        <v/>
      </c>
      <c r="Z114" s="118">
        <f>IF(Y114=W114,"OK","Non")</f>
        <v/>
      </c>
    </row>
    <row r="115">
      <c r="A115" s="9">
        <f>C115/SUM(C:C)*(SUM(C:C)+$X$2)</f>
        <v/>
      </c>
      <c r="B115" s="9">
        <f>C115/SUM(C:C)*(SUM(C:C)+SUM($N$3:$O$7))+S115</f>
        <v/>
      </c>
      <c r="C115" s="9">
        <f>SUM(I115:Q115)-N115-P115</f>
        <v/>
      </c>
      <c r="D115" s="8" t="n">
        <v>6235</v>
      </c>
      <c r="E115" t="inlineStr">
        <is>
          <t>XF143016663FR</t>
        </is>
      </c>
      <c r="F115" t="n">
        <v>17</v>
      </c>
      <c r="G115" t="inlineStr">
        <is>
          <t>N</t>
        </is>
      </c>
      <c r="H115" t="inlineStr">
        <is>
          <t>Z1</t>
        </is>
      </c>
      <c r="O115" t="n">
        <v>9.94</v>
      </c>
      <c r="S115">
        <f>_xlfn.XLOOKUP(E115,'Facture Chronopost'!L:L,'Facture Chronopost'!AA:AA,"")</f>
        <v/>
      </c>
      <c r="T115">
        <f>IF(COUNTIF('Bibliothèque transporteurs'!C:C,F115)=0,"inconnu",_xlfn.XLOOKUP(F115,'Bibliothèque transporteurs'!C:C,'Bibliothèque transporteurs'!A:A))</f>
        <v/>
      </c>
      <c r="U115">
        <f>IF(OR(F115="6C",F115="6B"),_xlfn.XLOOKUP(E115,'Facture Chronopost'!L:L,'Facture Chronopost'!X:X),IF(OR(F115=17,F115=44),F115&amp;"_"&amp;H115,IF(COUNTIF('Bibliothèque transporteurs'!C:C,F115)=0,"inconnu",_xlfn.XLOOKUP(F115,'Bibliothèque transporteurs'!C:C,'Bibliothèque transporteurs'!B:B))))</f>
        <v/>
      </c>
      <c r="V115">
        <f>IF(COUNTIF('Bibliothèque transporteurs'!C:C,F115)=0,"inconnu",_xlfn.XLOOKUP(F115,'Bibliothèque transporteurs'!C:C,'Bibliothèque transporteurs'!E:E))</f>
        <v/>
      </c>
      <c r="W115">
        <f>IF(T115="FR_2SHOP",O115,IF(O115=0,0,ROUNDUP(O115/C115*B115,2)))</f>
        <v/>
      </c>
      <c r="Y115" s="118">
        <f>ROUNDUP(B115,2)-M115-L115-N115-J115-K115-I115-Q115</f>
        <v/>
      </c>
      <c r="Z115" s="118">
        <f>IF(Y115=W115,"OK","Non")</f>
        <v/>
      </c>
    </row>
    <row r="116">
      <c r="A116" s="9">
        <f>C116/SUM(C:C)*(SUM(C:C)+$X$2)</f>
        <v/>
      </c>
      <c r="B116" s="9">
        <f>C116/SUM(C:C)*(SUM(C:C)+SUM($N$3:$O$7))+S116</f>
        <v/>
      </c>
      <c r="C116" s="9">
        <f>SUM(I116:Q116)-N116-P116</f>
        <v/>
      </c>
      <c r="D116" s="8" t="n">
        <v>6235</v>
      </c>
      <c r="E116" t="inlineStr">
        <is>
          <t>XF143022641FR</t>
        </is>
      </c>
      <c r="F116" t="n">
        <v>17</v>
      </c>
      <c r="G116" t="inlineStr">
        <is>
          <t>N</t>
        </is>
      </c>
      <c r="H116" t="inlineStr">
        <is>
          <t>Z1</t>
        </is>
      </c>
      <c r="O116" t="n">
        <v>7.86</v>
      </c>
      <c r="S116">
        <f>_xlfn.XLOOKUP(E116,'Facture Chronopost'!L:L,'Facture Chronopost'!AA:AA,"")</f>
        <v/>
      </c>
      <c r="T116">
        <f>IF(COUNTIF('Bibliothèque transporteurs'!C:C,F116)=0,"inconnu",_xlfn.XLOOKUP(F116,'Bibliothèque transporteurs'!C:C,'Bibliothèque transporteurs'!A:A))</f>
        <v/>
      </c>
      <c r="U116">
        <f>IF(OR(F116="6C",F116="6B"),_xlfn.XLOOKUP(E116,'Facture Chronopost'!L:L,'Facture Chronopost'!X:X),IF(OR(F116=17,F116=44),F116&amp;"_"&amp;H116,IF(COUNTIF('Bibliothèque transporteurs'!C:C,F116)=0,"inconnu",_xlfn.XLOOKUP(F116,'Bibliothèque transporteurs'!C:C,'Bibliothèque transporteurs'!B:B))))</f>
        <v/>
      </c>
      <c r="V116">
        <f>IF(COUNTIF('Bibliothèque transporteurs'!C:C,F116)=0,"inconnu",_xlfn.XLOOKUP(F116,'Bibliothèque transporteurs'!C:C,'Bibliothèque transporteurs'!E:E))</f>
        <v/>
      </c>
      <c r="W116">
        <f>IF(T116="FR_2SHOP",O116,IF(O116=0,0,ROUNDUP(O116/C116*B116,2)))</f>
        <v/>
      </c>
      <c r="Y116" s="118">
        <f>ROUNDUP(B116,2)-M116-L116-N116-J116-K116-I116-Q116</f>
        <v/>
      </c>
      <c r="Z116" s="118">
        <f>IF(Y116=W116,"OK","Non")</f>
        <v/>
      </c>
    </row>
    <row r="117">
      <c r="A117" s="9">
        <f>C117/SUM(C:C)*(SUM(C:C)+$X$2)</f>
        <v/>
      </c>
      <c r="B117" s="9">
        <f>C117/SUM(C:C)*(SUM(C:C)+SUM($N$3:$O$7))+S117</f>
        <v/>
      </c>
      <c r="C117" s="9">
        <f>SUM(I117:Q117)-N117-P117</f>
        <v/>
      </c>
      <c r="D117" s="8" t="n">
        <v>6235</v>
      </c>
      <c r="E117" t="inlineStr">
        <is>
          <t>XF143022690FR</t>
        </is>
      </c>
      <c r="F117" t="n">
        <v>17</v>
      </c>
      <c r="G117" t="inlineStr">
        <is>
          <t>N</t>
        </is>
      </c>
      <c r="H117" t="inlineStr">
        <is>
          <t>Z3</t>
        </is>
      </c>
      <c r="O117" t="n">
        <v>13.35</v>
      </c>
      <c r="S117">
        <f>_xlfn.XLOOKUP(E117,'Facture Chronopost'!L:L,'Facture Chronopost'!AA:AA,"")</f>
        <v/>
      </c>
      <c r="T117">
        <f>IF(COUNTIF('Bibliothèque transporteurs'!C:C,F117)=0,"inconnu",_xlfn.XLOOKUP(F117,'Bibliothèque transporteurs'!C:C,'Bibliothèque transporteurs'!A:A))</f>
        <v/>
      </c>
      <c r="U117">
        <f>IF(OR(F117="6C",F117="6B"),_xlfn.XLOOKUP(E117,'Facture Chronopost'!L:L,'Facture Chronopost'!X:X),IF(OR(F117=17,F117=44),F117&amp;"_"&amp;H117,IF(COUNTIF('Bibliothèque transporteurs'!C:C,F117)=0,"inconnu",_xlfn.XLOOKUP(F117,'Bibliothèque transporteurs'!C:C,'Bibliothèque transporteurs'!B:B))))</f>
        <v/>
      </c>
      <c r="V117">
        <f>IF(COUNTIF('Bibliothèque transporteurs'!C:C,F117)=0,"inconnu",_xlfn.XLOOKUP(F117,'Bibliothèque transporteurs'!C:C,'Bibliothèque transporteurs'!E:E))</f>
        <v/>
      </c>
      <c r="W117">
        <f>IF(T117="FR_2SHOP",O117,IF(O117=0,0,ROUNDUP(O117/C117*B117,2)))</f>
        <v/>
      </c>
      <c r="Y117" s="118">
        <f>ROUNDUP(B117,2)-M117-L117-N117-J117-K117-I117-Q117</f>
        <v/>
      </c>
      <c r="Z117" s="118">
        <f>IF(Y117=W117,"OK","Non")</f>
        <v/>
      </c>
    </row>
    <row r="118">
      <c r="A118" s="9">
        <f>C118/SUM(C:C)*(SUM(C:C)+$X$2)</f>
        <v/>
      </c>
      <c r="B118" s="9">
        <f>C118/SUM(C:C)*(SUM(C:C)+SUM($N$3:$O$7))+S118</f>
        <v/>
      </c>
      <c r="C118" s="9">
        <f>SUM(I118:Q118)-N118-P118</f>
        <v/>
      </c>
      <c r="D118" s="8" t="n">
        <v>6235</v>
      </c>
      <c r="E118" t="inlineStr">
        <is>
          <t>XF143055052FR</t>
        </is>
      </c>
      <c r="F118" t="n">
        <v>17</v>
      </c>
      <c r="G118" t="inlineStr">
        <is>
          <t>N</t>
        </is>
      </c>
      <c r="H118" t="inlineStr">
        <is>
          <t>Z2</t>
        </is>
      </c>
      <c r="O118" t="n">
        <v>7.86</v>
      </c>
      <c r="S118">
        <f>_xlfn.XLOOKUP(E118,'Facture Chronopost'!L:L,'Facture Chronopost'!AA:AA,"")</f>
        <v/>
      </c>
      <c r="T118">
        <f>IF(COUNTIF('Bibliothèque transporteurs'!C:C,F118)=0,"inconnu",_xlfn.XLOOKUP(F118,'Bibliothèque transporteurs'!C:C,'Bibliothèque transporteurs'!A:A))</f>
        <v/>
      </c>
      <c r="U118">
        <f>IF(OR(F118="6C",F118="6B"),_xlfn.XLOOKUP(E118,'Facture Chronopost'!L:L,'Facture Chronopost'!X:X),IF(OR(F118=17,F118=44),F118&amp;"_"&amp;H118,IF(COUNTIF('Bibliothèque transporteurs'!C:C,F118)=0,"inconnu",_xlfn.XLOOKUP(F118,'Bibliothèque transporteurs'!C:C,'Bibliothèque transporteurs'!B:B))))</f>
        <v/>
      </c>
      <c r="V118">
        <f>IF(COUNTIF('Bibliothèque transporteurs'!C:C,F118)=0,"inconnu",_xlfn.XLOOKUP(F118,'Bibliothèque transporteurs'!C:C,'Bibliothèque transporteurs'!E:E))</f>
        <v/>
      </c>
      <c r="W118">
        <f>IF(T118="FR_2SHOP",O118,IF(O118=0,0,ROUNDUP(O118/C118*B118,2)))</f>
        <v/>
      </c>
      <c r="Y118" s="118">
        <f>ROUNDUP(B118,2)-M118-L118-N118-J118-K118-I118-Q118</f>
        <v/>
      </c>
      <c r="Z118" s="118">
        <f>IF(Y118=W118,"OK","Non")</f>
        <v/>
      </c>
    </row>
    <row r="119">
      <c r="A119" s="9">
        <f>C119/SUM(C:C)*(SUM(C:C)+$X$2)</f>
        <v/>
      </c>
      <c r="B119" s="9">
        <f>C119/SUM(C:C)*(SUM(C:C)+SUM($N$3:$O$7))+S119</f>
        <v/>
      </c>
      <c r="C119" s="9">
        <f>SUM(I119:Q119)-N119-P119</f>
        <v/>
      </c>
      <c r="D119" s="8" t="n">
        <v>6235</v>
      </c>
      <c r="E119" t="inlineStr">
        <is>
          <t>XF143055256FR</t>
        </is>
      </c>
      <c r="F119" t="n">
        <v>17</v>
      </c>
      <c r="G119" t="inlineStr">
        <is>
          <t>N</t>
        </is>
      </c>
      <c r="H119" t="inlineStr">
        <is>
          <t>Z1</t>
        </is>
      </c>
      <c r="O119" t="n">
        <v>9.94</v>
      </c>
      <c r="S119">
        <f>_xlfn.XLOOKUP(E119,'Facture Chronopost'!L:L,'Facture Chronopost'!AA:AA,"")</f>
        <v/>
      </c>
      <c r="T119">
        <f>IF(COUNTIF('Bibliothèque transporteurs'!C:C,F119)=0,"inconnu",_xlfn.XLOOKUP(F119,'Bibliothèque transporteurs'!C:C,'Bibliothèque transporteurs'!A:A))</f>
        <v/>
      </c>
      <c r="U119">
        <f>IF(OR(F119="6C",F119="6B"),_xlfn.XLOOKUP(E119,'Facture Chronopost'!L:L,'Facture Chronopost'!X:X),IF(OR(F119=17,F119=44),F119&amp;"_"&amp;H119,IF(COUNTIF('Bibliothèque transporteurs'!C:C,F119)=0,"inconnu",_xlfn.XLOOKUP(F119,'Bibliothèque transporteurs'!C:C,'Bibliothèque transporteurs'!B:B))))</f>
        <v/>
      </c>
      <c r="V119">
        <f>IF(COUNTIF('Bibliothèque transporteurs'!C:C,F119)=0,"inconnu",_xlfn.XLOOKUP(F119,'Bibliothèque transporteurs'!C:C,'Bibliothèque transporteurs'!E:E))</f>
        <v/>
      </c>
      <c r="W119">
        <f>IF(T119="FR_2SHOP",O119,IF(O119=0,0,ROUNDUP(O119/C119*B119,2)))</f>
        <v/>
      </c>
      <c r="Y119" s="118">
        <f>ROUNDUP(B119,2)-M119-L119-N119-J119-K119-I119-Q119</f>
        <v/>
      </c>
      <c r="Z119" s="118">
        <f>IF(Y119=W119,"OK","Non")</f>
        <v/>
      </c>
    </row>
    <row r="120">
      <c r="A120" s="9">
        <f>C120/SUM(C:C)*(SUM(C:C)+$X$2)</f>
        <v/>
      </c>
      <c r="B120" s="9">
        <f>C120/SUM(C:C)*(SUM(C:C)+SUM($N$3:$O$7))+S120</f>
        <v/>
      </c>
      <c r="C120" s="9">
        <f>SUM(I120:Q120)-N120-P120</f>
        <v/>
      </c>
      <c r="D120" s="8" t="n">
        <v>6235</v>
      </c>
      <c r="E120" t="inlineStr">
        <is>
          <t>XF143055976FR</t>
        </is>
      </c>
      <c r="F120" t="n">
        <v>17</v>
      </c>
      <c r="G120" t="inlineStr">
        <is>
          <t>N</t>
        </is>
      </c>
      <c r="H120" t="inlineStr">
        <is>
          <t>Z1</t>
        </is>
      </c>
      <c r="O120" t="n">
        <v>21.83</v>
      </c>
      <c r="S120">
        <f>_xlfn.XLOOKUP(E120,'Facture Chronopost'!L:L,'Facture Chronopost'!AA:AA,"")</f>
        <v/>
      </c>
      <c r="T120">
        <f>IF(COUNTIF('Bibliothèque transporteurs'!C:C,F120)=0,"inconnu",_xlfn.XLOOKUP(F120,'Bibliothèque transporteurs'!C:C,'Bibliothèque transporteurs'!A:A))</f>
        <v/>
      </c>
      <c r="U120">
        <f>IF(OR(F120="6C",F120="6B"),_xlfn.XLOOKUP(E120,'Facture Chronopost'!L:L,'Facture Chronopost'!X:X),IF(OR(F120=17,F120=44),F120&amp;"_"&amp;H120,IF(COUNTIF('Bibliothèque transporteurs'!C:C,F120)=0,"inconnu",_xlfn.XLOOKUP(F120,'Bibliothèque transporteurs'!C:C,'Bibliothèque transporteurs'!B:B))))</f>
        <v/>
      </c>
      <c r="V120">
        <f>IF(COUNTIF('Bibliothèque transporteurs'!C:C,F120)=0,"inconnu",_xlfn.XLOOKUP(F120,'Bibliothèque transporteurs'!C:C,'Bibliothèque transporteurs'!E:E))</f>
        <v/>
      </c>
      <c r="W120">
        <f>IF(T120="FR_2SHOP",O120,IF(O120=0,0,ROUNDUP(O120/C120*B120,2)))</f>
        <v/>
      </c>
      <c r="Y120" s="118">
        <f>ROUNDUP(B120,2)-M120-L120-N120-J120-K120-I120-Q120</f>
        <v/>
      </c>
      <c r="Z120" s="118">
        <f>IF(Y120=W120,"OK","Non")</f>
        <v/>
      </c>
    </row>
    <row r="121">
      <c r="A121" s="9">
        <f>C121/SUM(C:C)*(SUM(C:C)+$X$2)</f>
        <v/>
      </c>
      <c r="B121" s="9">
        <f>C121/SUM(C:C)*(SUM(C:C)+SUM($N$3:$O$7))+S121</f>
        <v/>
      </c>
      <c r="C121" s="9">
        <f>SUM(I121:Q121)-N121-P121</f>
        <v/>
      </c>
      <c r="D121" s="8" t="n">
        <v>6235</v>
      </c>
      <c r="E121" t="inlineStr">
        <is>
          <t>XF143056000FR</t>
        </is>
      </c>
      <c r="F121" t="n">
        <v>17</v>
      </c>
      <c r="G121" t="inlineStr">
        <is>
          <t>N</t>
        </is>
      </c>
      <c r="H121" t="inlineStr">
        <is>
          <t>Z1</t>
        </is>
      </c>
      <c r="O121" t="n">
        <v>7.86</v>
      </c>
      <c r="S121">
        <f>_xlfn.XLOOKUP(E121,'Facture Chronopost'!L:L,'Facture Chronopost'!AA:AA,"")</f>
        <v/>
      </c>
      <c r="T121">
        <f>IF(COUNTIF('Bibliothèque transporteurs'!C:C,F121)=0,"inconnu",_xlfn.XLOOKUP(F121,'Bibliothèque transporteurs'!C:C,'Bibliothèque transporteurs'!A:A))</f>
        <v/>
      </c>
      <c r="U121">
        <f>IF(OR(F121="6C",F121="6B"),_xlfn.XLOOKUP(E121,'Facture Chronopost'!L:L,'Facture Chronopost'!X:X),IF(OR(F121=17,F121=44),F121&amp;"_"&amp;H121,IF(COUNTIF('Bibliothèque transporteurs'!C:C,F121)=0,"inconnu",_xlfn.XLOOKUP(F121,'Bibliothèque transporteurs'!C:C,'Bibliothèque transporteurs'!B:B))))</f>
        <v/>
      </c>
      <c r="V121">
        <f>IF(COUNTIF('Bibliothèque transporteurs'!C:C,F121)=0,"inconnu",_xlfn.XLOOKUP(F121,'Bibliothèque transporteurs'!C:C,'Bibliothèque transporteurs'!E:E))</f>
        <v/>
      </c>
      <c r="W121">
        <f>IF(T121="FR_2SHOP",O121,IF(O121=0,0,ROUNDUP(O121/C121*B121,2)))</f>
        <v/>
      </c>
      <c r="Y121" s="118">
        <f>ROUNDUP(B121,2)-M121-L121-N121-J121-K121-I121-Q121</f>
        <v/>
      </c>
      <c r="Z121" s="118">
        <f>IF(Y121=W121,"OK","Non")</f>
        <v/>
      </c>
    </row>
    <row r="122">
      <c r="A122" s="9">
        <f>C122/SUM(C:C)*(SUM(C:C)+$X$2)</f>
        <v/>
      </c>
      <c r="B122" s="9">
        <f>C122/SUM(C:C)*(SUM(C:C)+SUM($N$3:$O$7))+S122</f>
        <v/>
      </c>
      <c r="C122" s="9">
        <f>SUM(I122:Q122)-N122-P122</f>
        <v/>
      </c>
      <c r="D122" s="8" t="n">
        <v>6235</v>
      </c>
      <c r="E122" t="inlineStr">
        <is>
          <t>XF143056265FR</t>
        </is>
      </c>
      <c r="F122" t="n">
        <v>17</v>
      </c>
      <c r="G122" t="inlineStr">
        <is>
          <t>N</t>
        </is>
      </c>
      <c r="H122" t="inlineStr">
        <is>
          <t>Z2</t>
        </is>
      </c>
      <c r="O122" t="n">
        <v>9.94</v>
      </c>
      <c r="S122">
        <f>_xlfn.XLOOKUP(E122,'Facture Chronopost'!L:L,'Facture Chronopost'!AA:AA,"")</f>
        <v/>
      </c>
      <c r="T122">
        <f>IF(COUNTIF('Bibliothèque transporteurs'!C:C,F122)=0,"inconnu",_xlfn.XLOOKUP(F122,'Bibliothèque transporteurs'!C:C,'Bibliothèque transporteurs'!A:A))</f>
        <v/>
      </c>
      <c r="U122">
        <f>IF(OR(F122="6C",F122="6B"),_xlfn.XLOOKUP(E122,'Facture Chronopost'!L:L,'Facture Chronopost'!X:X),IF(OR(F122=17,F122=44),F122&amp;"_"&amp;H122,IF(COUNTIF('Bibliothèque transporteurs'!C:C,F122)=0,"inconnu",_xlfn.XLOOKUP(F122,'Bibliothèque transporteurs'!C:C,'Bibliothèque transporteurs'!B:B))))</f>
        <v/>
      </c>
      <c r="V122">
        <f>IF(COUNTIF('Bibliothèque transporteurs'!C:C,F122)=0,"inconnu",_xlfn.XLOOKUP(F122,'Bibliothèque transporteurs'!C:C,'Bibliothèque transporteurs'!E:E))</f>
        <v/>
      </c>
      <c r="W122">
        <f>IF(T122="FR_2SHOP",O122,IF(O122=0,0,ROUNDUP(O122/C122*B122,2)))</f>
        <v/>
      </c>
      <c r="Y122" s="118">
        <f>ROUNDUP(B122,2)-M122-L122-N122-J122-K122-I122-Q122</f>
        <v/>
      </c>
      <c r="Z122" s="118">
        <f>IF(Y122=W122,"OK","Non")</f>
        <v/>
      </c>
    </row>
    <row r="123">
      <c r="A123" s="9">
        <f>C123/SUM(C:C)*(SUM(C:C)+$X$2)</f>
        <v/>
      </c>
      <c r="B123" s="9">
        <f>C123/SUM(C:C)*(SUM(C:C)+SUM($N$3:$O$7))+S123</f>
        <v/>
      </c>
      <c r="C123" s="9">
        <f>SUM(I123:Q123)-N123-P123</f>
        <v/>
      </c>
      <c r="D123" s="8" t="n">
        <v>6235</v>
      </c>
      <c r="E123" t="inlineStr">
        <is>
          <t>XF143056305FR</t>
        </is>
      </c>
      <c r="F123" t="n">
        <v>17</v>
      </c>
      <c r="G123" t="inlineStr">
        <is>
          <t>N</t>
        </is>
      </c>
      <c r="H123" t="inlineStr">
        <is>
          <t>Z2</t>
        </is>
      </c>
      <c r="O123" t="n">
        <v>18.34</v>
      </c>
      <c r="S123">
        <f>_xlfn.XLOOKUP(E123,'Facture Chronopost'!L:L,'Facture Chronopost'!AA:AA,"")</f>
        <v/>
      </c>
      <c r="T123">
        <f>IF(COUNTIF('Bibliothèque transporteurs'!C:C,F123)=0,"inconnu",_xlfn.XLOOKUP(F123,'Bibliothèque transporteurs'!C:C,'Bibliothèque transporteurs'!A:A))</f>
        <v/>
      </c>
      <c r="U123">
        <f>IF(OR(F123="6C",F123="6B"),_xlfn.XLOOKUP(E123,'Facture Chronopost'!L:L,'Facture Chronopost'!X:X),IF(OR(F123=17,F123=44),F123&amp;"_"&amp;H123,IF(COUNTIF('Bibliothèque transporteurs'!C:C,F123)=0,"inconnu",_xlfn.XLOOKUP(F123,'Bibliothèque transporteurs'!C:C,'Bibliothèque transporteurs'!B:B))))</f>
        <v/>
      </c>
      <c r="V123">
        <f>IF(COUNTIF('Bibliothèque transporteurs'!C:C,F123)=0,"inconnu",_xlfn.XLOOKUP(F123,'Bibliothèque transporteurs'!C:C,'Bibliothèque transporteurs'!E:E))</f>
        <v/>
      </c>
      <c r="W123">
        <f>IF(T123="FR_2SHOP",O123,IF(O123=0,0,ROUNDUP(O123/C123*B123,2)))</f>
        <v/>
      </c>
      <c r="Y123" s="118">
        <f>ROUNDUP(B123,2)-M123-L123-N123-J123-K123-I123-Q123</f>
        <v/>
      </c>
      <c r="Z123" s="118">
        <f>IF(Y123=W123,"OK","Non")</f>
        <v/>
      </c>
    </row>
    <row r="124">
      <c r="A124" s="9">
        <f>C124/SUM(C:C)*(SUM(C:C)+$X$2)</f>
        <v/>
      </c>
      <c r="B124" s="9">
        <f>C124/SUM(C:C)*(SUM(C:C)+SUM($N$3:$O$7))+S124</f>
        <v/>
      </c>
      <c r="C124" s="9">
        <f>SUM(I124:Q124)-N124-P124</f>
        <v/>
      </c>
      <c r="D124" s="8" t="n">
        <v>8656</v>
      </c>
      <c r="E124" t="inlineStr">
        <is>
          <t>XF143056883FR</t>
        </is>
      </c>
      <c r="F124" t="n">
        <v>17</v>
      </c>
      <c r="G124" t="inlineStr">
        <is>
          <t>N</t>
        </is>
      </c>
      <c r="H124" t="inlineStr">
        <is>
          <t>Z2</t>
        </is>
      </c>
      <c r="O124" t="n">
        <v>19.47</v>
      </c>
      <c r="S124">
        <f>_xlfn.XLOOKUP(E124,'Facture Chronopost'!L:L,'Facture Chronopost'!AA:AA,"")</f>
        <v/>
      </c>
      <c r="T124">
        <f>IF(COUNTIF('Bibliothèque transporteurs'!C:C,F124)=0,"inconnu",_xlfn.XLOOKUP(F124,'Bibliothèque transporteurs'!C:C,'Bibliothèque transporteurs'!A:A))</f>
        <v/>
      </c>
      <c r="U124">
        <f>IF(OR(F124="6C",F124="6B"),_xlfn.XLOOKUP(E124,'Facture Chronopost'!L:L,'Facture Chronopost'!X:X),IF(OR(F124=17,F124=44),F124&amp;"_"&amp;H124,IF(COUNTIF('Bibliothèque transporteurs'!C:C,F124)=0,"inconnu",_xlfn.XLOOKUP(F124,'Bibliothèque transporteurs'!C:C,'Bibliothèque transporteurs'!B:B))))</f>
        <v/>
      </c>
      <c r="V124">
        <f>IF(COUNTIF('Bibliothèque transporteurs'!C:C,F124)=0,"inconnu",_xlfn.XLOOKUP(F124,'Bibliothèque transporteurs'!C:C,'Bibliothèque transporteurs'!E:E))</f>
        <v/>
      </c>
      <c r="W124">
        <f>IF(T124="FR_2SHOP",O124,IF(O124=0,0,ROUNDUP(O124/C124*B124,2)))</f>
        <v/>
      </c>
      <c r="Y124" s="118">
        <f>ROUNDUP(B124,2)-M124-L124-N124-J124-K124-I124-Q124</f>
        <v/>
      </c>
      <c r="Z124" s="118">
        <f>IF(Y124=W124,"OK","Non")</f>
        <v/>
      </c>
    </row>
    <row r="125">
      <c r="A125" s="9">
        <f>C125/SUM(C:C)*(SUM(C:C)+$X$2)</f>
        <v/>
      </c>
      <c r="B125" s="9">
        <f>C125/SUM(C:C)*(SUM(C:C)+SUM($N$3:$O$7))+S125</f>
        <v/>
      </c>
      <c r="C125" s="9">
        <f>SUM(I125:Q125)-N125-P125</f>
        <v/>
      </c>
      <c r="D125" s="8" t="n">
        <v>6235</v>
      </c>
      <c r="E125" t="inlineStr">
        <is>
          <t>XF143078606FR</t>
        </is>
      </c>
      <c r="F125" t="n">
        <v>17</v>
      </c>
      <c r="G125" t="inlineStr">
        <is>
          <t>N</t>
        </is>
      </c>
      <c r="H125" t="inlineStr">
        <is>
          <t>Z1</t>
        </is>
      </c>
      <c r="O125" t="n">
        <v>19.47</v>
      </c>
      <c r="S125">
        <f>_xlfn.XLOOKUP(E125,'Facture Chronopost'!L:L,'Facture Chronopost'!AA:AA,"")</f>
        <v/>
      </c>
      <c r="T125">
        <f>IF(COUNTIF('Bibliothèque transporteurs'!C:C,F125)=0,"inconnu",_xlfn.XLOOKUP(F125,'Bibliothèque transporteurs'!C:C,'Bibliothèque transporteurs'!A:A))</f>
        <v/>
      </c>
      <c r="U125">
        <f>IF(OR(F125="6C",F125="6B"),_xlfn.XLOOKUP(E125,'Facture Chronopost'!L:L,'Facture Chronopost'!X:X),IF(OR(F125=17,F125=44),F125&amp;"_"&amp;H125,IF(COUNTIF('Bibliothèque transporteurs'!C:C,F125)=0,"inconnu",_xlfn.XLOOKUP(F125,'Bibliothèque transporteurs'!C:C,'Bibliothèque transporteurs'!B:B))))</f>
        <v/>
      </c>
      <c r="V125">
        <f>IF(COUNTIF('Bibliothèque transporteurs'!C:C,F125)=0,"inconnu",_xlfn.XLOOKUP(F125,'Bibliothèque transporteurs'!C:C,'Bibliothèque transporteurs'!E:E))</f>
        <v/>
      </c>
      <c r="W125">
        <f>IF(T125="FR_2SHOP",O125,IF(O125=0,0,ROUNDUP(O125/C125*B125,2)))</f>
        <v/>
      </c>
      <c r="Y125" s="118">
        <f>ROUNDUP(B125,2)-M125-L125-N125-J125-K125-I125-Q125</f>
        <v/>
      </c>
      <c r="Z125" s="118">
        <f>IF(Y125=W125,"OK","Non")</f>
        <v/>
      </c>
    </row>
    <row r="126">
      <c r="A126" s="9">
        <f>C126/SUM(C:C)*(SUM(C:C)+$X$2)</f>
        <v/>
      </c>
      <c r="B126" s="9">
        <f>C126/SUM(C:C)*(SUM(C:C)+SUM($N$3:$O$7))+S126</f>
        <v/>
      </c>
      <c r="C126" s="9">
        <f>SUM(I126:Q126)-N126-P126</f>
        <v/>
      </c>
      <c r="D126" s="8" t="n">
        <v>6235</v>
      </c>
      <c r="E126" t="inlineStr">
        <is>
          <t>XF143127457FR</t>
        </is>
      </c>
      <c r="F126" t="n">
        <v>17</v>
      </c>
      <c r="G126" t="inlineStr">
        <is>
          <t>N</t>
        </is>
      </c>
      <c r="H126" t="inlineStr">
        <is>
          <t>Z1</t>
        </is>
      </c>
      <c r="O126" t="n">
        <v>21.83</v>
      </c>
      <c r="S126">
        <f>_xlfn.XLOOKUP(E126,'Facture Chronopost'!L:L,'Facture Chronopost'!AA:AA,"")</f>
        <v/>
      </c>
      <c r="T126">
        <f>IF(COUNTIF('Bibliothèque transporteurs'!C:C,F126)=0,"inconnu",_xlfn.XLOOKUP(F126,'Bibliothèque transporteurs'!C:C,'Bibliothèque transporteurs'!A:A))</f>
        <v/>
      </c>
      <c r="U126">
        <f>IF(OR(F126="6C",F126="6B"),_xlfn.XLOOKUP(E126,'Facture Chronopost'!L:L,'Facture Chronopost'!X:X),IF(OR(F126=17,F126=44),F126&amp;"_"&amp;H126,IF(COUNTIF('Bibliothèque transporteurs'!C:C,F126)=0,"inconnu",_xlfn.XLOOKUP(F126,'Bibliothèque transporteurs'!C:C,'Bibliothèque transporteurs'!B:B))))</f>
        <v/>
      </c>
      <c r="V126">
        <f>IF(COUNTIF('Bibliothèque transporteurs'!C:C,F126)=0,"inconnu",_xlfn.XLOOKUP(F126,'Bibliothèque transporteurs'!C:C,'Bibliothèque transporteurs'!E:E))</f>
        <v/>
      </c>
      <c r="W126">
        <f>IF(T126="FR_2SHOP",O126,IF(O126=0,0,ROUNDUP(O126/C126*B126,2)))</f>
        <v/>
      </c>
      <c r="Y126" s="118">
        <f>ROUNDUP(B126,2)-M126-L126-N126-J126-K126-I126-Q126</f>
        <v/>
      </c>
      <c r="Z126" s="118">
        <f>IF(Y126=W126,"OK","Non")</f>
        <v/>
      </c>
    </row>
    <row r="127">
      <c r="A127" s="9">
        <f>C127/SUM(C:C)*(SUM(C:C)+$X$2)</f>
        <v/>
      </c>
      <c r="B127" s="9">
        <f>C127/SUM(C:C)*(SUM(C:C)+SUM($N$3:$O$7))+S127</f>
        <v/>
      </c>
      <c r="C127" s="9">
        <f>SUM(I127:Q127)-N127-P127</f>
        <v/>
      </c>
      <c r="D127" s="8" t="n">
        <v>6235</v>
      </c>
      <c r="E127" t="inlineStr">
        <is>
          <t>XF143127620FR</t>
        </is>
      </c>
      <c r="F127" t="n">
        <v>17</v>
      </c>
      <c r="G127" t="inlineStr">
        <is>
          <t>N</t>
        </is>
      </c>
      <c r="H127" t="inlineStr">
        <is>
          <t>Z1</t>
        </is>
      </c>
      <c r="O127" t="n">
        <v>19.47</v>
      </c>
      <c r="S127">
        <f>_xlfn.XLOOKUP(E127,'Facture Chronopost'!L:L,'Facture Chronopost'!AA:AA,"")</f>
        <v/>
      </c>
      <c r="T127">
        <f>IF(COUNTIF('Bibliothèque transporteurs'!C:C,F127)=0,"inconnu",_xlfn.XLOOKUP(F127,'Bibliothèque transporteurs'!C:C,'Bibliothèque transporteurs'!A:A))</f>
        <v/>
      </c>
      <c r="U127">
        <f>IF(OR(F127="6C",F127="6B"),_xlfn.XLOOKUP(E127,'Facture Chronopost'!L:L,'Facture Chronopost'!X:X),IF(OR(F127=17,F127=44),F127&amp;"_"&amp;H127,IF(COUNTIF('Bibliothèque transporteurs'!C:C,F127)=0,"inconnu",_xlfn.XLOOKUP(F127,'Bibliothèque transporteurs'!C:C,'Bibliothèque transporteurs'!B:B))))</f>
        <v/>
      </c>
      <c r="V127">
        <f>IF(COUNTIF('Bibliothèque transporteurs'!C:C,F127)=0,"inconnu",_xlfn.XLOOKUP(F127,'Bibliothèque transporteurs'!C:C,'Bibliothèque transporteurs'!E:E))</f>
        <v/>
      </c>
      <c r="W127">
        <f>IF(T127="FR_2SHOP",O127,IF(O127=0,0,ROUNDUP(O127/C127*B127,2)))</f>
        <v/>
      </c>
      <c r="Y127" s="118">
        <f>ROUNDUP(B127,2)-M127-L127-N127-J127-K127-I127-Q127</f>
        <v/>
      </c>
      <c r="Z127" s="118">
        <f>IF(Y127=W127,"OK","Non")</f>
        <v/>
      </c>
    </row>
    <row r="128">
      <c r="A128" s="9">
        <f>C128/SUM(C:C)*(SUM(C:C)+$X$2)</f>
        <v/>
      </c>
      <c r="B128" s="9">
        <f>C128/SUM(C:C)*(SUM(C:C)+SUM($N$3:$O$7))+S128</f>
        <v/>
      </c>
      <c r="C128" s="9">
        <f>SUM(I128:Q128)-N128-P128</f>
        <v/>
      </c>
      <c r="D128" s="8" t="n">
        <v>6235</v>
      </c>
      <c r="E128" t="inlineStr">
        <is>
          <t>XF143128421FR</t>
        </is>
      </c>
      <c r="F128" t="n">
        <v>17</v>
      </c>
      <c r="G128" t="inlineStr">
        <is>
          <t>N</t>
        </is>
      </c>
      <c r="H128" t="inlineStr">
        <is>
          <t>Z1</t>
        </is>
      </c>
      <c r="O128" t="n">
        <v>7.86</v>
      </c>
      <c r="S128">
        <f>_xlfn.XLOOKUP(E128,'Facture Chronopost'!L:L,'Facture Chronopost'!AA:AA,"")</f>
        <v/>
      </c>
      <c r="T128">
        <f>IF(COUNTIF('Bibliothèque transporteurs'!C:C,F128)=0,"inconnu",_xlfn.XLOOKUP(F128,'Bibliothèque transporteurs'!C:C,'Bibliothèque transporteurs'!A:A))</f>
        <v/>
      </c>
      <c r="U128">
        <f>IF(OR(F128="6C",F128="6B"),_xlfn.XLOOKUP(E128,'Facture Chronopost'!L:L,'Facture Chronopost'!X:X),IF(OR(F128=17,F128=44),F128&amp;"_"&amp;H128,IF(COUNTIF('Bibliothèque transporteurs'!C:C,F128)=0,"inconnu",_xlfn.XLOOKUP(F128,'Bibliothèque transporteurs'!C:C,'Bibliothèque transporteurs'!B:B))))</f>
        <v/>
      </c>
      <c r="V128">
        <f>IF(COUNTIF('Bibliothèque transporteurs'!C:C,F128)=0,"inconnu",_xlfn.XLOOKUP(F128,'Bibliothèque transporteurs'!C:C,'Bibliothèque transporteurs'!E:E))</f>
        <v/>
      </c>
      <c r="W128">
        <f>IF(T128="FR_2SHOP",O128,IF(O128=0,0,ROUNDUP(O128/C128*B128,2)))</f>
        <v/>
      </c>
      <c r="Y128" s="118">
        <f>ROUNDUP(B128,2)-M128-L128-N128-J128-K128-I128-Q128</f>
        <v/>
      </c>
      <c r="Z128" s="118">
        <f>IF(Y128=W128,"OK","Non")</f>
        <v/>
      </c>
    </row>
    <row r="129">
      <c r="A129" s="9">
        <f>C129/SUM(C:C)*(SUM(C:C)+$X$2)</f>
        <v/>
      </c>
      <c r="B129" s="9">
        <f>C129/SUM(C:C)*(SUM(C:C)+SUM($N$3:$O$7))+S129</f>
        <v/>
      </c>
      <c r="C129" s="9">
        <f>SUM(I129:Q129)-N129-P129</f>
        <v/>
      </c>
      <c r="D129" s="8" t="n">
        <v>6235</v>
      </c>
      <c r="E129" t="inlineStr">
        <is>
          <t>XF143128611FR</t>
        </is>
      </c>
      <c r="F129" t="n">
        <v>17</v>
      </c>
      <c r="G129" t="inlineStr">
        <is>
          <t>N</t>
        </is>
      </c>
      <c r="H129" t="inlineStr">
        <is>
          <t>Z1</t>
        </is>
      </c>
      <c r="O129" t="n">
        <v>18.34</v>
      </c>
      <c r="S129">
        <f>_xlfn.XLOOKUP(E129,'Facture Chronopost'!L:L,'Facture Chronopost'!AA:AA,"")</f>
        <v/>
      </c>
      <c r="T129">
        <f>IF(COUNTIF('Bibliothèque transporteurs'!C:C,F129)=0,"inconnu",_xlfn.XLOOKUP(F129,'Bibliothèque transporteurs'!C:C,'Bibliothèque transporteurs'!A:A))</f>
        <v/>
      </c>
      <c r="U129">
        <f>IF(OR(F129="6C",F129="6B"),_xlfn.XLOOKUP(E129,'Facture Chronopost'!L:L,'Facture Chronopost'!X:X),IF(OR(F129=17,F129=44),F129&amp;"_"&amp;H129,IF(COUNTIF('Bibliothèque transporteurs'!C:C,F129)=0,"inconnu",_xlfn.XLOOKUP(F129,'Bibliothèque transporteurs'!C:C,'Bibliothèque transporteurs'!B:B))))</f>
        <v/>
      </c>
      <c r="V129">
        <f>IF(COUNTIF('Bibliothèque transporteurs'!C:C,F129)=0,"inconnu",_xlfn.XLOOKUP(F129,'Bibliothèque transporteurs'!C:C,'Bibliothèque transporteurs'!E:E))</f>
        <v/>
      </c>
      <c r="W129">
        <f>IF(T129="FR_2SHOP",O129,IF(O129=0,0,ROUNDUP(O129/C129*B129,2)))</f>
        <v/>
      </c>
      <c r="Y129" s="118">
        <f>ROUNDUP(B129,2)-M129-L129-N129-J129-K129-I129-Q129</f>
        <v/>
      </c>
      <c r="Z129" s="118">
        <f>IF(Y129=W129,"OK","Non")</f>
        <v/>
      </c>
    </row>
    <row r="130">
      <c r="A130" s="9">
        <f>C130/SUM(C:C)*(SUM(C:C)+$X$2)</f>
        <v/>
      </c>
      <c r="B130" s="9">
        <f>C130/SUM(C:C)*(SUM(C:C)+SUM($N$3:$O$7))+S130</f>
        <v/>
      </c>
      <c r="C130" s="9">
        <f>SUM(I130:Q130)-N130-P130</f>
        <v/>
      </c>
      <c r="D130" s="8" t="n">
        <v>6235</v>
      </c>
      <c r="E130" t="inlineStr">
        <is>
          <t>XF143131111FR</t>
        </is>
      </c>
      <c r="F130" t="n">
        <v>17</v>
      </c>
      <c r="G130" t="inlineStr">
        <is>
          <t>N</t>
        </is>
      </c>
      <c r="H130" t="inlineStr">
        <is>
          <t>Z1</t>
        </is>
      </c>
      <c r="O130" t="n">
        <v>19.47</v>
      </c>
      <c r="S130">
        <f>_xlfn.XLOOKUP(E130,'Facture Chronopost'!L:L,'Facture Chronopost'!AA:AA,"")</f>
        <v/>
      </c>
      <c r="T130">
        <f>IF(COUNTIF('Bibliothèque transporteurs'!C:C,F130)=0,"inconnu",_xlfn.XLOOKUP(F130,'Bibliothèque transporteurs'!C:C,'Bibliothèque transporteurs'!A:A))</f>
        <v/>
      </c>
      <c r="U130">
        <f>IF(OR(F130="6C",F130="6B"),_xlfn.XLOOKUP(E130,'Facture Chronopost'!L:L,'Facture Chronopost'!X:X),IF(OR(F130=17,F130=44),F130&amp;"_"&amp;H130,IF(COUNTIF('Bibliothèque transporteurs'!C:C,F130)=0,"inconnu",_xlfn.XLOOKUP(F130,'Bibliothèque transporteurs'!C:C,'Bibliothèque transporteurs'!B:B))))</f>
        <v/>
      </c>
      <c r="V130">
        <f>IF(COUNTIF('Bibliothèque transporteurs'!C:C,F130)=0,"inconnu",_xlfn.XLOOKUP(F130,'Bibliothèque transporteurs'!C:C,'Bibliothèque transporteurs'!E:E))</f>
        <v/>
      </c>
      <c r="W130">
        <f>IF(T130="FR_2SHOP",O130,IF(O130=0,0,ROUNDUP(O130/C130*B130,2)))</f>
        <v/>
      </c>
      <c r="Y130" s="118">
        <f>ROUNDUP(B130,2)-M130-L130-N130-J130-K130-I130-Q130</f>
        <v/>
      </c>
      <c r="Z130" s="118">
        <f>IF(Y130=W130,"OK","Non")</f>
        <v/>
      </c>
    </row>
    <row r="131">
      <c r="A131" s="9">
        <f>C131/SUM(C:C)*(SUM(C:C)+$X$2)</f>
        <v/>
      </c>
      <c r="B131" s="9">
        <f>C131/SUM(C:C)*(SUM(C:C)+SUM($N$3:$O$7))+S131</f>
        <v/>
      </c>
      <c r="C131" s="9">
        <f>SUM(I131:Q131)-N131-P131</f>
        <v/>
      </c>
      <c r="D131" s="8" t="n">
        <v>6235</v>
      </c>
      <c r="E131" t="inlineStr">
        <is>
          <t>XF143131275FR</t>
        </is>
      </c>
      <c r="F131" t="n">
        <v>17</v>
      </c>
      <c r="G131" t="inlineStr">
        <is>
          <t>N</t>
        </is>
      </c>
      <c r="H131" t="inlineStr">
        <is>
          <t>Z1</t>
        </is>
      </c>
      <c r="O131" t="n">
        <v>19.47</v>
      </c>
      <c r="S131">
        <f>_xlfn.XLOOKUP(E131,'Facture Chronopost'!L:L,'Facture Chronopost'!AA:AA,"")</f>
        <v/>
      </c>
      <c r="T131">
        <f>IF(COUNTIF('Bibliothèque transporteurs'!C:C,F131)=0,"inconnu",_xlfn.XLOOKUP(F131,'Bibliothèque transporteurs'!C:C,'Bibliothèque transporteurs'!A:A))</f>
        <v/>
      </c>
      <c r="U131">
        <f>IF(OR(F131="6C",F131="6B"),_xlfn.XLOOKUP(E131,'Facture Chronopost'!L:L,'Facture Chronopost'!X:X),IF(OR(F131=17,F131=44),F131&amp;"_"&amp;H131,IF(COUNTIF('Bibliothèque transporteurs'!C:C,F131)=0,"inconnu",_xlfn.XLOOKUP(F131,'Bibliothèque transporteurs'!C:C,'Bibliothèque transporteurs'!B:B))))</f>
        <v/>
      </c>
      <c r="V131">
        <f>IF(COUNTIF('Bibliothèque transporteurs'!C:C,F131)=0,"inconnu",_xlfn.XLOOKUP(F131,'Bibliothèque transporteurs'!C:C,'Bibliothèque transporteurs'!E:E))</f>
        <v/>
      </c>
      <c r="W131">
        <f>IF(T131="FR_2SHOP",O131,IF(O131=0,0,ROUNDUP(O131/C131*B131,2)))</f>
        <v/>
      </c>
      <c r="Y131" s="118">
        <f>ROUNDUP(B131,2)-M131-L131-N131-J131-K131-I131-Q131</f>
        <v/>
      </c>
      <c r="Z131" s="118">
        <f>IF(Y131=W131,"OK","Non")</f>
        <v/>
      </c>
    </row>
    <row r="132">
      <c r="A132" s="9">
        <f>C132/SUM(C:C)*(SUM(C:C)+$X$2)</f>
        <v/>
      </c>
      <c r="B132" s="9">
        <f>C132/SUM(C:C)*(SUM(C:C)+SUM($N$3:$O$7))+S132</f>
        <v/>
      </c>
      <c r="C132" s="9">
        <f>SUM(I132:Q132)-N132-P132</f>
        <v/>
      </c>
      <c r="D132" s="8" t="n">
        <v>6235</v>
      </c>
      <c r="E132" t="inlineStr">
        <is>
          <t>XF143131743FR</t>
        </is>
      </c>
      <c r="F132" t="n">
        <v>17</v>
      </c>
      <c r="G132" t="inlineStr">
        <is>
          <t>N</t>
        </is>
      </c>
      <c r="H132" t="inlineStr">
        <is>
          <t>Z1</t>
        </is>
      </c>
      <c r="O132" t="n">
        <v>7.86</v>
      </c>
      <c r="S132">
        <f>_xlfn.XLOOKUP(E132,'Facture Chronopost'!L:L,'Facture Chronopost'!AA:AA,"")</f>
        <v/>
      </c>
      <c r="T132">
        <f>IF(COUNTIF('Bibliothèque transporteurs'!C:C,F132)=0,"inconnu",_xlfn.XLOOKUP(F132,'Bibliothèque transporteurs'!C:C,'Bibliothèque transporteurs'!A:A))</f>
        <v/>
      </c>
      <c r="U132">
        <f>IF(OR(F132="6C",F132="6B"),_xlfn.XLOOKUP(E132,'Facture Chronopost'!L:L,'Facture Chronopost'!X:X),IF(OR(F132=17,F132=44),F132&amp;"_"&amp;H132,IF(COUNTIF('Bibliothèque transporteurs'!C:C,F132)=0,"inconnu",_xlfn.XLOOKUP(F132,'Bibliothèque transporteurs'!C:C,'Bibliothèque transporteurs'!B:B))))</f>
        <v/>
      </c>
      <c r="V132">
        <f>IF(COUNTIF('Bibliothèque transporteurs'!C:C,F132)=0,"inconnu",_xlfn.XLOOKUP(F132,'Bibliothèque transporteurs'!C:C,'Bibliothèque transporteurs'!E:E))</f>
        <v/>
      </c>
      <c r="W132">
        <f>IF(T132="FR_2SHOP",O132,IF(O132=0,0,ROUNDUP(O132/C132*B132,2)))</f>
        <v/>
      </c>
      <c r="Y132" s="118">
        <f>ROUNDUP(B132,2)-M132-L132-N132-J132-K132-I132-Q132</f>
        <v/>
      </c>
      <c r="Z132" s="118">
        <f>IF(Y132=W132,"OK","Non")</f>
        <v/>
      </c>
    </row>
    <row r="133">
      <c r="A133" s="9">
        <f>C133/SUM(C:C)*(SUM(C:C)+$X$2)</f>
        <v/>
      </c>
      <c r="B133" s="9">
        <f>C133/SUM(C:C)*(SUM(C:C)+SUM($N$3:$O$7))+S133</f>
        <v/>
      </c>
      <c r="C133" s="9">
        <f>SUM(I133:Q133)-N133-P133</f>
        <v/>
      </c>
      <c r="D133" s="8" t="n">
        <v>6235</v>
      </c>
      <c r="E133" t="inlineStr">
        <is>
          <t>XF143131933FR</t>
        </is>
      </c>
      <c r="F133" t="n">
        <v>17</v>
      </c>
      <c r="G133" t="inlineStr">
        <is>
          <t>N</t>
        </is>
      </c>
      <c r="H133" t="inlineStr">
        <is>
          <t>Z1</t>
        </is>
      </c>
      <c r="O133" t="n">
        <v>7.86</v>
      </c>
      <c r="S133">
        <f>_xlfn.XLOOKUP(E133,'Facture Chronopost'!L:L,'Facture Chronopost'!AA:AA,"")</f>
        <v/>
      </c>
      <c r="T133">
        <f>IF(COUNTIF('Bibliothèque transporteurs'!C:C,F133)=0,"inconnu",_xlfn.XLOOKUP(F133,'Bibliothèque transporteurs'!C:C,'Bibliothèque transporteurs'!A:A))</f>
        <v/>
      </c>
      <c r="U133">
        <f>IF(OR(F133="6C",F133="6B"),_xlfn.XLOOKUP(E133,'Facture Chronopost'!L:L,'Facture Chronopost'!X:X),IF(OR(F133=17,F133=44),F133&amp;"_"&amp;H133,IF(COUNTIF('Bibliothèque transporteurs'!C:C,F133)=0,"inconnu",_xlfn.XLOOKUP(F133,'Bibliothèque transporteurs'!C:C,'Bibliothèque transporteurs'!B:B))))</f>
        <v/>
      </c>
      <c r="V133">
        <f>IF(COUNTIF('Bibliothèque transporteurs'!C:C,F133)=0,"inconnu",_xlfn.XLOOKUP(F133,'Bibliothèque transporteurs'!C:C,'Bibliothèque transporteurs'!E:E))</f>
        <v/>
      </c>
      <c r="W133">
        <f>IF(T133="FR_2SHOP",O133,IF(O133=0,0,ROUNDUP(O133/C133*B133,2)))</f>
        <v/>
      </c>
      <c r="Y133" s="118">
        <f>ROUNDUP(B133,2)-M133-L133-N133-J133-K133-I133-Q133</f>
        <v/>
      </c>
      <c r="Z133" s="118">
        <f>IF(Y133=W133,"OK","Non")</f>
        <v/>
      </c>
    </row>
    <row r="134">
      <c r="A134" s="9">
        <f>C134/SUM(C:C)*(SUM(C:C)+$X$2)</f>
        <v/>
      </c>
      <c r="B134" s="9">
        <f>C134/SUM(C:C)*(SUM(C:C)+SUM($N$3:$O$7))+S134</f>
        <v/>
      </c>
      <c r="C134" s="9">
        <f>SUM(I134:Q134)-N134-P134</f>
        <v/>
      </c>
      <c r="D134" s="8" t="n">
        <v>6235</v>
      </c>
      <c r="E134" t="inlineStr">
        <is>
          <t>XF143132165FR</t>
        </is>
      </c>
      <c r="F134" t="n">
        <v>17</v>
      </c>
      <c r="G134" t="inlineStr">
        <is>
          <t>N</t>
        </is>
      </c>
      <c r="H134" t="inlineStr">
        <is>
          <t>Z1</t>
        </is>
      </c>
      <c r="O134" t="n">
        <v>19.47</v>
      </c>
      <c r="S134">
        <f>_xlfn.XLOOKUP(E134,'Facture Chronopost'!L:L,'Facture Chronopost'!AA:AA,"")</f>
        <v/>
      </c>
      <c r="T134">
        <f>IF(COUNTIF('Bibliothèque transporteurs'!C:C,F134)=0,"inconnu",_xlfn.XLOOKUP(F134,'Bibliothèque transporteurs'!C:C,'Bibliothèque transporteurs'!A:A))</f>
        <v/>
      </c>
      <c r="U134">
        <f>IF(OR(F134="6C",F134="6B"),_xlfn.XLOOKUP(E134,'Facture Chronopost'!L:L,'Facture Chronopost'!X:X),IF(OR(F134=17,F134=44),F134&amp;"_"&amp;H134,IF(COUNTIF('Bibliothèque transporteurs'!C:C,F134)=0,"inconnu",_xlfn.XLOOKUP(F134,'Bibliothèque transporteurs'!C:C,'Bibliothèque transporteurs'!B:B))))</f>
        <v/>
      </c>
      <c r="V134">
        <f>IF(COUNTIF('Bibliothèque transporteurs'!C:C,F134)=0,"inconnu",_xlfn.XLOOKUP(F134,'Bibliothèque transporteurs'!C:C,'Bibliothèque transporteurs'!E:E))</f>
        <v/>
      </c>
      <c r="W134">
        <f>IF(T134="FR_2SHOP",O134,IF(O134=0,0,ROUNDUP(O134/C134*B134,2)))</f>
        <v/>
      </c>
      <c r="Y134" s="118">
        <f>ROUNDUP(B134,2)-M134-L134-N134-J134-K134-I134-Q134</f>
        <v/>
      </c>
      <c r="Z134" s="118">
        <f>IF(Y134=W134,"OK","Non")</f>
        <v/>
      </c>
    </row>
    <row r="135">
      <c r="A135" s="9">
        <f>C135/SUM(C:C)*(SUM(C:C)+$X$2)</f>
        <v/>
      </c>
      <c r="B135" s="9">
        <f>C135/SUM(C:C)*(SUM(C:C)+SUM($N$3:$O$7))+S135</f>
        <v/>
      </c>
      <c r="C135" s="9">
        <f>SUM(I135:Q135)-N135-P135</f>
        <v/>
      </c>
      <c r="D135" s="8" t="n">
        <v>6235</v>
      </c>
      <c r="E135" t="inlineStr">
        <is>
          <t>XF143139778FR</t>
        </is>
      </c>
      <c r="F135" t="n">
        <v>17</v>
      </c>
      <c r="G135" t="inlineStr">
        <is>
          <t>N</t>
        </is>
      </c>
      <c r="H135" t="inlineStr">
        <is>
          <t>Z2</t>
        </is>
      </c>
      <c r="O135" t="n">
        <v>19.47</v>
      </c>
      <c r="S135">
        <f>_xlfn.XLOOKUP(E135,'Facture Chronopost'!L:L,'Facture Chronopost'!AA:AA,"")</f>
        <v/>
      </c>
      <c r="T135">
        <f>IF(COUNTIF('Bibliothèque transporteurs'!C:C,F135)=0,"inconnu",_xlfn.XLOOKUP(F135,'Bibliothèque transporteurs'!C:C,'Bibliothèque transporteurs'!A:A))</f>
        <v/>
      </c>
      <c r="U135">
        <f>IF(OR(F135="6C",F135="6B"),_xlfn.XLOOKUP(E135,'Facture Chronopost'!L:L,'Facture Chronopost'!X:X),IF(OR(F135=17,F135=44),F135&amp;"_"&amp;H135,IF(COUNTIF('Bibliothèque transporteurs'!C:C,F135)=0,"inconnu",_xlfn.XLOOKUP(F135,'Bibliothèque transporteurs'!C:C,'Bibliothèque transporteurs'!B:B))))</f>
        <v/>
      </c>
      <c r="V135">
        <f>IF(COUNTIF('Bibliothèque transporteurs'!C:C,F135)=0,"inconnu",_xlfn.XLOOKUP(F135,'Bibliothèque transporteurs'!C:C,'Bibliothèque transporteurs'!E:E))</f>
        <v/>
      </c>
      <c r="W135">
        <f>IF(T135="FR_2SHOP",O135,IF(O135=0,0,ROUNDUP(O135/C135*B135,2)))</f>
        <v/>
      </c>
      <c r="Y135" s="118">
        <f>ROUNDUP(B135,2)-M135-L135-N135-J135-K135-I135-Q135</f>
        <v/>
      </c>
      <c r="Z135" s="118">
        <f>IF(Y135=W135,"OK","Non")</f>
        <v/>
      </c>
    </row>
    <row r="136">
      <c r="A136" s="9">
        <f>C136/SUM(C:C)*(SUM(C:C)+$X$2)</f>
        <v/>
      </c>
      <c r="B136" s="9">
        <f>C136/SUM(C:C)*(SUM(C:C)+SUM($N$3:$O$7))+S136</f>
        <v/>
      </c>
      <c r="C136" s="9">
        <f>SUM(I136:Q136)-N136-P136</f>
        <v/>
      </c>
      <c r="D136" s="8" t="n">
        <v>6235</v>
      </c>
      <c r="E136" t="inlineStr">
        <is>
          <t>XF143156127FR</t>
        </is>
      </c>
      <c r="F136" t="n">
        <v>17</v>
      </c>
      <c r="G136" t="inlineStr">
        <is>
          <t>N</t>
        </is>
      </c>
      <c r="H136" t="inlineStr">
        <is>
          <t>Z2</t>
        </is>
      </c>
      <c r="O136" t="n">
        <v>19.47</v>
      </c>
      <c r="S136">
        <f>_xlfn.XLOOKUP(E136,'Facture Chronopost'!L:L,'Facture Chronopost'!AA:AA,"")</f>
        <v/>
      </c>
      <c r="T136">
        <f>IF(COUNTIF('Bibliothèque transporteurs'!C:C,F136)=0,"inconnu",_xlfn.XLOOKUP(F136,'Bibliothèque transporteurs'!C:C,'Bibliothèque transporteurs'!A:A))</f>
        <v/>
      </c>
      <c r="U136">
        <f>IF(OR(F136="6C",F136="6B"),_xlfn.XLOOKUP(E136,'Facture Chronopost'!L:L,'Facture Chronopost'!X:X),IF(OR(F136=17,F136=44),F136&amp;"_"&amp;H136,IF(COUNTIF('Bibliothèque transporteurs'!C:C,F136)=0,"inconnu",_xlfn.XLOOKUP(F136,'Bibliothèque transporteurs'!C:C,'Bibliothèque transporteurs'!B:B))))</f>
        <v/>
      </c>
      <c r="V136">
        <f>IF(COUNTIF('Bibliothèque transporteurs'!C:C,F136)=0,"inconnu",_xlfn.XLOOKUP(F136,'Bibliothèque transporteurs'!C:C,'Bibliothèque transporteurs'!E:E))</f>
        <v/>
      </c>
      <c r="W136">
        <f>IF(T136="FR_2SHOP",O136,IF(O136=0,0,ROUNDUP(O136/C136*B136,2)))</f>
        <v/>
      </c>
      <c r="Y136" s="118">
        <f>ROUNDUP(B136,2)-M136-L136-N136-J136-K136-I136-Q136</f>
        <v/>
      </c>
      <c r="Z136" s="118">
        <f>IF(Y136=W136,"OK","Non")</f>
        <v/>
      </c>
    </row>
    <row r="137">
      <c r="A137" s="9">
        <f>C137/SUM(C:C)*(SUM(C:C)+$X$2)</f>
        <v/>
      </c>
      <c r="B137" s="9">
        <f>C137/SUM(C:C)*(SUM(C:C)+SUM($N$3:$O$7))+S137</f>
        <v/>
      </c>
      <c r="C137" s="9">
        <f>SUM(I137:Q137)-N137-P137</f>
        <v/>
      </c>
      <c r="D137" s="8" t="n">
        <v>6235</v>
      </c>
      <c r="E137" t="inlineStr">
        <is>
          <t>XF143156277FR</t>
        </is>
      </c>
      <c r="F137" t="n">
        <v>17</v>
      </c>
      <c r="G137" t="inlineStr">
        <is>
          <t>N</t>
        </is>
      </c>
      <c r="H137" t="inlineStr">
        <is>
          <t>Z2</t>
        </is>
      </c>
      <c r="O137" t="n">
        <v>19.47</v>
      </c>
      <c r="S137">
        <f>_xlfn.XLOOKUP(E137,'Facture Chronopost'!L:L,'Facture Chronopost'!AA:AA,"")</f>
        <v/>
      </c>
      <c r="T137">
        <f>IF(COUNTIF('Bibliothèque transporteurs'!C:C,F137)=0,"inconnu",_xlfn.XLOOKUP(F137,'Bibliothèque transporteurs'!C:C,'Bibliothèque transporteurs'!A:A))</f>
        <v/>
      </c>
      <c r="U137">
        <f>IF(OR(F137="6C",F137="6B"),_xlfn.XLOOKUP(E137,'Facture Chronopost'!L:L,'Facture Chronopost'!X:X),IF(OR(F137=17,F137=44),F137&amp;"_"&amp;H137,IF(COUNTIF('Bibliothèque transporteurs'!C:C,F137)=0,"inconnu",_xlfn.XLOOKUP(F137,'Bibliothèque transporteurs'!C:C,'Bibliothèque transporteurs'!B:B))))</f>
        <v/>
      </c>
      <c r="V137">
        <f>IF(COUNTIF('Bibliothèque transporteurs'!C:C,F137)=0,"inconnu",_xlfn.XLOOKUP(F137,'Bibliothèque transporteurs'!C:C,'Bibliothèque transporteurs'!E:E))</f>
        <v/>
      </c>
      <c r="W137">
        <f>IF(T137="FR_2SHOP",O137,IF(O137=0,0,ROUNDUP(O137/C137*B137,2)))</f>
        <v/>
      </c>
      <c r="Y137" s="118">
        <f>ROUNDUP(B137,2)-M137-L137-N137-J137-K137-I137-Q137</f>
        <v/>
      </c>
      <c r="Z137" s="118">
        <f>IF(Y137=W137,"OK","Non")</f>
        <v/>
      </c>
    </row>
    <row r="138">
      <c r="A138" s="9">
        <f>C138/SUM(C:C)*(SUM(C:C)+$X$2)</f>
        <v/>
      </c>
      <c r="B138" s="9">
        <f>C138/SUM(C:C)*(SUM(C:C)+SUM($N$3:$O$7))+S138</f>
        <v/>
      </c>
      <c r="C138" s="9">
        <f>SUM(I138:Q138)-N138-P138</f>
        <v/>
      </c>
      <c r="D138" s="8" t="n">
        <v>6235</v>
      </c>
      <c r="E138" t="inlineStr">
        <is>
          <t>XF143156453FR</t>
        </is>
      </c>
      <c r="F138" t="n">
        <v>17</v>
      </c>
      <c r="G138" t="inlineStr">
        <is>
          <t>N</t>
        </is>
      </c>
      <c r="H138" t="inlineStr">
        <is>
          <t>Z1</t>
        </is>
      </c>
      <c r="O138" t="n">
        <v>7.86</v>
      </c>
      <c r="S138">
        <f>_xlfn.XLOOKUP(E138,'Facture Chronopost'!L:L,'Facture Chronopost'!AA:AA,"")</f>
        <v/>
      </c>
      <c r="T138">
        <f>IF(COUNTIF('Bibliothèque transporteurs'!C:C,F138)=0,"inconnu",_xlfn.XLOOKUP(F138,'Bibliothèque transporteurs'!C:C,'Bibliothèque transporteurs'!A:A))</f>
        <v/>
      </c>
      <c r="U138">
        <f>IF(OR(F138="6C",F138="6B"),_xlfn.XLOOKUP(E138,'Facture Chronopost'!L:L,'Facture Chronopost'!X:X),IF(OR(F138=17,F138=44),F138&amp;"_"&amp;H138,IF(COUNTIF('Bibliothèque transporteurs'!C:C,F138)=0,"inconnu",_xlfn.XLOOKUP(F138,'Bibliothèque transporteurs'!C:C,'Bibliothèque transporteurs'!B:B))))</f>
        <v/>
      </c>
      <c r="V138">
        <f>IF(COUNTIF('Bibliothèque transporteurs'!C:C,F138)=0,"inconnu",_xlfn.XLOOKUP(F138,'Bibliothèque transporteurs'!C:C,'Bibliothèque transporteurs'!E:E))</f>
        <v/>
      </c>
      <c r="W138">
        <f>IF(T138="FR_2SHOP",O138,IF(O138=0,0,ROUNDUP(O138/C138*B138,2)))</f>
        <v/>
      </c>
      <c r="Y138" s="118">
        <f>ROUNDUP(B138,2)-M138-L138-N138-J138-K138-I138-Q138</f>
        <v/>
      </c>
      <c r="Z138" s="118">
        <f>IF(Y138=W138,"OK","Non")</f>
        <v/>
      </c>
    </row>
    <row r="139">
      <c r="A139" s="9">
        <f>C139/SUM(C:C)*(SUM(C:C)+$X$2)</f>
        <v/>
      </c>
      <c r="B139" s="9">
        <f>C139/SUM(C:C)*(SUM(C:C)+SUM($N$3:$O$7))+S139</f>
        <v/>
      </c>
      <c r="C139" s="9">
        <f>SUM(I139:Q139)-N139-P139</f>
        <v/>
      </c>
      <c r="D139" s="8" t="n">
        <v>6235</v>
      </c>
      <c r="E139" t="inlineStr">
        <is>
          <t>XF143156921FR</t>
        </is>
      </c>
      <c r="F139" t="n">
        <v>17</v>
      </c>
      <c r="G139" t="inlineStr">
        <is>
          <t>N</t>
        </is>
      </c>
      <c r="H139" t="inlineStr">
        <is>
          <t>Z2</t>
        </is>
      </c>
      <c r="O139" t="n">
        <v>7.86</v>
      </c>
      <c r="S139">
        <f>_xlfn.XLOOKUP(E139,'Facture Chronopost'!L:L,'Facture Chronopost'!AA:AA,"")</f>
        <v/>
      </c>
      <c r="T139">
        <f>IF(COUNTIF('Bibliothèque transporteurs'!C:C,F139)=0,"inconnu",_xlfn.XLOOKUP(F139,'Bibliothèque transporteurs'!C:C,'Bibliothèque transporteurs'!A:A))</f>
        <v/>
      </c>
      <c r="U139">
        <f>IF(OR(F139="6C",F139="6B"),_xlfn.XLOOKUP(E139,'Facture Chronopost'!L:L,'Facture Chronopost'!X:X),IF(OR(F139=17,F139=44),F139&amp;"_"&amp;H139,IF(COUNTIF('Bibliothèque transporteurs'!C:C,F139)=0,"inconnu",_xlfn.XLOOKUP(F139,'Bibliothèque transporteurs'!C:C,'Bibliothèque transporteurs'!B:B))))</f>
        <v/>
      </c>
      <c r="V139">
        <f>IF(COUNTIF('Bibliothèque transporteurs'!C:C,F139)=0,"inconnu",_xlfn.XLOOKUP(F139,'Bibliothèque transporteurs'!C:C,'Bibliothèque transporteurs'!E:E))</f>
        <v/>
      </c>
      <c r="W139">
        <f>IF(T139="FR_2SHOP",O139,IF(O139=0,0,ROUNDUP(O139/C139*B139,2)))</f>
        <v/>
      </c>
      <c r="Y139" s="118">
        <f>ROUNDUP(B139,2)-M139-L139-N139-J139-K139-I139-Q139</f>
        <v/>
      </c>
      <c r="Z139" s="118">
        <f>IF(Y139=W139,"OK","Non")</f>
        <v/>
      </c>
    </row>
    <row r="140">
      <c r="A140" s="9">
        <f>C140/SUM(C:C)*(SUM(C:C)+$X$2)</f>
        <v/>
      </c>
      <c r="B140" s="9">
        <f>C140/SUM(C:C)*(SUM(C:C)+SUM($N$3:$O$7))+S140</f>
        <v/>
      </c>
      <c r="C140" s="9">
        <f>SUM(I140:Q140)-N140-P140</f>
        <v/>
      </c>
      <c r="D140" s="8" t="n">
        <v>6235</v>
      </c>
      <c r="E140" t="inlineStr">
        <is>
          <t>XF143172235FR</t>
        </is>
      </c>
      <c r="F140" t="n">
        <v>17</v>
      </c>
      <c r="G140" t="inlineStr">
        <is>
          <t>N</t>
        </is>
      </c>
      <c r="H140" t="inlineStr">
        <is>
          <t>Z1</t>
        </is>
      </c>
      <c r="O140" t="n">
        <v>11.56</v>
      </c>
      <c r="S140">
        <f>_xlfn.XLOOKUP(E140,'Facture Chronopost'!L:L,'Facture Chronopost'!AA:AA,"")</f>
        <v/>
      </c>
      <c r="T140">
        <f>IF(COUNTIF('Bibliothèque transporteurs'!C:C,F140)=0,"inconnu",_xlfn.XLOOKUP(F140,'Bibliothèque transporteurs'!C:C,'Bibliothèque transporteurs'!A:A))</f>
        <v/>
      </c>
      <c r="U140">
        <f>IF(OR(F140="6C",F140="6B"),_xlfn.XLOOKUP(E140,'Facture Chronopost'!L:L,'Facture Chronopost'!X:X),IF(OR(F140=17,F140=44),F140&amp;"_"&amp;H140,IF(COUNTIF('Bibliothèque transporteurs'!C:C,F140)=0,"inconnu",_xlfn.XLOOKUP(F140,'Bibliothèque transporteurs'!C:C,'Bibliothèque transporteurs'!B:B))))</f>
        <v/>
      </c>
      <c r="V140">
        <f>IF(COUNTIF('Bibliothèque transporteurs'!C:C,F140)=0,"inconnu",_xlfn.XLOOKUP(F140,'Bibliothèque transporteurs'!C:C,'Bibliothèque transporteurs'!E:E))</f>
        <v/>
      </c>
      <c r="W140">
        <f>IF(T140="FR_2SHOP",O140,IF(O140=0,0,ROUNDUP(O140/C140*B140,2)))</f>
        <v/>
      </c>
      <c r="Y140" s="118">
        <f>ROUNDUP(B140,2)-M140-L140-N140-J140-K140-I140-Q140</f>
        <v/>
      </c>
      <c r="Z140" s="118">
        <f>IF(Y140=W140,"OK","Non")</f>
        <v/>
      </c>
    </row>
    <row r="141">
      <c r="A141" s="9">
        <f>C141/SUM(C:C)*(SUM(C:C)+$X$2)</f>
        <v/>
      </c>
      <c r="B141" s="9">
        <f>C141/SUM(C:C)*(SUM(C:C)+SUM($N$3:$O$7))+S141</f>
        <v/>
      </c>
      <c r="C141" s="9">
        <f>SUM(I141:Q141)-N141-P141</f>
        <v/>
      </c>
      <c r="D141" s="8" t="n">
        <v>6235</v>
      </c>
      <c r="E141" t="inlineStr">
        <is>
          <t>XF143172535FR</t>
        </is>
      </c>
      <c r="F141" t="n">
        <v>17</v>
      </c>
      <c r="G141" t="inlineStr">
        <is>
          <t>N</t>
        </is>
      </c>
      <c r="H141" t="inlineStr">
        <is>
          <t>Z1</t>
        </is>
      </c>
      <c r="O141" t="n">
        <v>23.01</v>
      </c>
      <c r="S141">
        <f>_xlfn.XLOOKUP(E141,'Facture Chronopost'!L:L,'Facture Chronopost'!AA:AA,"")</f>
        <v/>
      </c>
      <c r="T141">
        <f>IF(COUNTIF('Bibliothèque transporteurs'!C:C,F141)=0,"inconnu",_xlfn.XLOOKUP(F141,'Bibliothèque transporteurs'!C:C,'Bibliothèque transporteurs'!A:A))</f>
        <v/>
      </c>
      <c r="U141">
        <f>IF(OR(F141="6C",F141="6B"),_xlfn.XLOOKUP(E141,'Facture Chronopost'!L:L,'Facture Chronopost'!X:X),IF(OR(F141=17,F141=44),F141&amp;"_"&amp;H141,IF(COUNTIF('Bibliothèque transporteurs'!C:C,F141)=0,"inconnu",_xlfn.XLOOKUP(F141,'Bibliothèque transporteurs'!C:C,'Bibliothèque transporteurs'!B:B))))</f>
        <v/>
      </c>
      <c r="V141">
        <f>IF(COUNTIF('Bibliothèque transporteurs'!C:C,F141)=0,"inconnu",_xlfn.XLOOKUP(F141,'Bibliothèque transporteurs'!C:C,'Bibliothèque transporteurs'!E:E))</f>
        <v/>
      </c>
      <c r="W141">
        <f>IF(T141="FR_2SHOP",O141,IF(O141=0,0,ROUNDUP(O141/C141*B141,2)))</f>
        <v/>
      </c>
      <c r="Y141" s="118">
        <f>ROUNDUP(B141,2)-M141-L141-N141-J141-K141-I141-Q141</f>
        <v/>
      </c>
      <c r="Z141" s="118">
        <f>IF(Y141=W141,"OK","Non")</f>
        <v/>
      </c>
    </row>
    <row r="142">
      <c r="A142" s="9">
        <f>C142/SUM(C:C)*(SUM(C:C)+$X$2)</f>
        <v/>
      </c>
      <c r="B142" s="9">
        <f>C142/SUM(C:C)*(SUM(C:C)+SUM($N$3:$O$7))+S142</f>
        <v/>
      </c>
      <c r="C142" s="9">
        <f>SUM(I142:Q142)-N142-P142</f>
        <v/>
      </c>
      <c r="D142" s="8" t="n">
        <v>8656</v>
      </c>
      <c r="E142" t="inlineStr">
        <is>
          <t>XF143173227FR</t>
        </is>
      </c>
      <c r="F142" t="n">
        <v>17</v>
      </c>
      <c r="G142" t="inlineStr">
        <is>
          <t>I</t>
        </is>
      </c>
      <c r="H142" t="inlineStr">
        <is>
          <t>Z2</t>
        </is>
      </c>
      <c r="O142" t="n">
        <v>18.82</v>
      </c>
      <c r="S142">
        <f>_xlfn.XLOOKUP(E142,'Facture Chronopost'!L:L,'Facture Chronopost'!AA:AA,"")</f>
        <v/>
      </c>
      <c r="T142">
        <f>IF(COUNTIF('Bibliothèque transporteurs'!C:C,F142)=0,"inconnu",_xlfn.XLOOKUP(F142,'Bibliothèque transporteurs'!C:C,'Bibliothèque transporteurs'!A:A))</f>
        <v/>
      </c>
      <c r="U142">
        <f>IF(OR(F142="6C",F142="6B"),_xlfn.XLOOKUP(E142,'Facture Chronopost'!L:L,'Facture Chronopost'!X:X),IF(OR(F142=17,F142=44),F142&amp;"_"&amp;H142,IF(COUNTIF('Bibliothèque transporteurs'!C:C,F142)=0,"inconnu",_xlfn.XLOOKUP(F142,'Bibliothèque transporteurs'!C:C,'Bibliothèque transporteurs'!B:B))))</f>
        <v/>
      </c>
      <c r="V142">
        <f>IF(COUNTIF('Bibliothèque transporteurs'!C:C,F142)=0,"inconnu",_xlfn.XLOOKUP(F142,'Bibliothèque transporteurs'!C:C,'Bibliothèque transporteurs'!E:E))</f>
        <v/>
      </c>
      <c r="W142">
        <f>IF(T142="FR_2SHOP",O142,IF(O142=0,0,ROUNDUP(O142/C142*B142,2)))</f>
        <v/>
      </c>
      <c r="Y142" s="118">
        <f>ROUNDUP(B142,2)-M142-L142-N142-J142-K142-I142-Q142</f>
        <v/>
      </c>
      <c r="Z142" s="118">
        <f>IF(Y142=W142,"OK","Non")</f>
        <v/>
      </c>
    </row>
    <row r="143">
      <c r="A143" s="9">
        <f>C143/SUM(C:C)*(SUM(C:C)+$X$2)</f>
        <v/>
      </c>
      <c r="B143" s="9">
        <f>C143/SUM(C:C)*(SUM(C:C)+SUM($N$3:$O$7))+S143</f>
        <v/>
      </c>
      <c r="C143" s="9">
        <f>SUM(I143:Q143)-N143-P143</f>
        <v/>
      </c>
      <c r="D143" s="8" t="n">
        <v>6235</v>
      </c>
      <c r="E143" t="inlineStr">
        <is>
          <t>XF143198864FR</t>
        </is>
      </c>
      <c r="F143" t="n">
        <v>17</v>
      </c>
      <c r="G143" t="inlineStr">
        <is>
          <t>N</t>
        </is>
      </c>
      <c r="H143" t="inlineStr">
        <is>
          <t>Z1</t>
        </is>
      </c>
      <c r="O143" t="n">
        <v>18.34</v>
      </c>
      <c r="S143">
        <f>_xlfn.XLOOKUP(E143,'Facture Chronopost'!L:L,'Facture Chronopost'!AA:AA,"")</f>
        <v/>
      </c>
      <c r="T143">
        <f>IF(COUNTIF('Bibliothèque transporteurs'!C:C,F143)=0,"inconnu",_xlfn.XLOOKUP(F143,'Bibliothèque transporteurs'!C:C,'Bibliothèque transporteurs'!A:A))</f>
        <v/>
      </c>
      <c r="U143">
        <f>IF(OR(F143="6C",F143="6B"),_xlfn.XLOOKUP(E143,'Facture Chronopost'!L:L,'Facture Chronopost'!X:X),IF(OR(F143=17,F143=44),F143&amp;"_"&amp;H143,IF(COUNTIF('Bibliothèque transporteurs'!C:C,F143)=0,"inconnu",_xlfn.XLOOKUP(F143,'Bibliothèque transporteurs'!C:C,'Bibliothèque transporteurs'!B:B))))</f>
        <v/>
      </c>
      <c r="V143">
        <f>IF(COUNTIF('Bibliothèque transporteurs'!C:C,F143)=0,"inconnu",_xlfn.XLOOKUP(F143,'Bibliothèque transporteurs'!C:C,'Bibliothèque transporteurs'!E:E))</f>
        <v/>
      </c>
      <c r="W143">
        <f>IF(T143="FR_2SHOP",O143,IF(O143=0,0,ROUNDUP(O143/C143*B143,2)))</f>
        <v/>
      </c>
      <c r="Y143" s="118">
        <f>ROUNDUP(B143,2)-M143-L143-N143-J143-K143-I143-Q143</f>
        <v/>
      </c>
      <c r="Z143" s="118">
        <f>IF(Y143=W143,"OK","Non")</f>
        <v/>
      </c>
    </row>
    <row r="144">
      <c r="A144" s="9">
        <f>C144/SUM(C:C)*(SUM(C:C)+$X$2)</f>
        <v/>
      </c>
      <c r="B144" s="9">
        <f>C144/SUM(C:C)*(SUM(C:C)+SUM($N$3:$O$7))+S144</f>
        <v/>
      </c>
      <c r="C144" s="9">
        <f>SUM(I144:Q144)-N144-P144</f>
        <v/>
      </c>
      <c r="D144" s="8" t="n">
        <v>6235</v>
      </c>
      <c r="E144" t="inlineStr">
        <is>
          <t>XF143199096FR</t>
        </is>
      </c>
      <c r="F144" t="n">
        <v>17</v>
      </c>
      <c r="G144" t="inlineStr">
        <is>
          <t>N</t>
        </is>
      </c>
      <c r="H144" t="inlineStr">
        <is>
          <t>Z1</t>
        </is>
      </c>
      <c r="O144" t="n">
        <v>7.86</v>
      </c>
      <c r="S144">
        <f>_xlfn.XLOOKUP(E144,'Facture Chronopost'!L:L,'Facture Chronopost'!AA:AA,"")</f>
        <v/>
      </c>
      <c r="T144">
        <f>IF(COUNTIF('Bibliothèque transporteurs'!C:C,F144)=0,"inconnu",_xlfn.XLOOKUP(F144,'Bibliothèque transporteurs'!C:C,'Bibliothèque transporteurs'!A:A))</f>
        <v/>
      </c>
      <c r="U144">
        <f>IF(OR(F144="6C",F144="6B"),_xlfn.XLOOKUP(E144,'Facture Chronopost'!L:L,'Facture Chronopost'!X:X),IF(OR(F144=17,F144=44),F144&amp;"_"&amp;H144,IF(COUNTIF('Bibliothèque transporteurs'!C:C,F144)=0,"inconnu",_xlfn.XLOOKUP(F144,'Bibliothèque transporteurs'!C:C,'Bibliothèque transporteurs'!B:B))))</f>
        <v/>
      </c>
      <c r="V144">
        <f>IF(COUNTIF('Bibliothèque transporteurs'!C:C,F144)=0,"inconnu",_xlfn.XLOOKUP(F144,'Bibliothèque transporteurs'!C:C,'Bibliothèque transporteurs'!E:E))</f>
        <v/>
      </c>
      <c r="W144">
        <f>IF(T144="FR_2SHOP",O144,IF(O144=0,0,ROUNDUP(O144/C144*B144,2)))</f>
        <v/>
      </c>
      <c r="Y144" s="118">
        <f>ROUNDUP(B144,2)-M144-L144-N144-J144-K144-I144-Q144</f>
        <v/>
      </c>
      <c r="Z144" s="118">
        <f>IF(Y144=W144,"OK","Non")</f>
        <v/>
      </c>
    </row>
    <row r="145">
      <c r="A145" s="9">
        <f>C145/SUM(C:C)*(SUM(C:C)+$X$2)</f>
        <v/>
      </c>
      <c r="B145" s="9">
        <f>C145/SUM(C:C)*(SUM(C:C)+SUM($N$3:$O$7))+S145</f>
        <v/>
      </c>
      <c r="C145" s="9">
        <f>SUM(I145:Q145)-N145-P145</f>
        <v/>
      </c>
      <c r="D145" s="8" t="n">
        <v>6235</v>
      </c>
      <c r="E145" t="inlineStr">
        <is>
          <t>XF143199365FR</t>
        </is>
      </c>
      <c r="F145" t="n">
        <v>17</v>
      </c>
      <c r="G145" t="inlineStr">
        <is>
          <t>N</t>
        </is>
      </c>
      <c r="H145" t="inlineStr">
        <is>
          <t>Z1</t>
        </is>
      </c>
      <c r="O145" t="n">
        <v>21.83</v>
      </c>
      <c r="S145">
        <f>_xlfn.XLOOKUP(E145,'Facture Chronopost'!L:L,'Facture Chronopost'!AA:AA,"")</f>
        <v/>
      </c>
      <c r="T145">
        <f>IF(COUNTIF('Bibliothèque transporteurs'!C:C,F145)=0,"inconnu",_xlfn.XLOOKUP(F145,'Bibliothèque transporteurs'!C:C,'Bibliothèque transporteurs'!A:A))</f>
        <v/>
      </c>
      <c r="U145">
        <f>IF(OR(F145="6C",F145="6B"),_xlfn.XLOOKUP(E145,'Facture Chronopost'!L:L,'Facture Chronopost'!X:X),IF(OR(F145=17,F145=44),F145&amp;"_"&amp;H145,IF(COUNTIF('Bibliothèque transporteurs'!C:C,F145)=0,"inconnu",_xlfn.XLOOKUP(F145,'Bibliothèque transporteurs'!C:C,'Bibliothèque transporteurs'!B:B))))</f>
        <v/>
      </c>
      <c r="V145">
        <f>IF(COUNTIF('Bibliothèque transporteurs'!C:C,F145)=0,"inconnu",_xlfn.XLOOKUP(F145,'Bibliothèque transporteurs'!C:C,'Bibliothèque transporteurs'!E:E))</f>
        <v/>
      </c>
      <c r="W145">
        <f>IF(T145="FR_2SHOP",O145,IF(O145=0,0,ROUNDUP(O145/C145*B145,2)))</f>
        <v/>
      </c>
      <c r="Y145" s="118">
        <f>ROUNDUP(B145,2)-M145-L145-N145-J145-K145-I145-Q145</f>
        <v/>
      </c>
      <c r="Z145" s="118">
        <f>IF(Y145=W145,"OK","Non")</f>
        <v/>
      </c>
    </row>
    <row r="146">
      <c r="A146" s="9">
        <f>C146/SUM(C:C)*(SUM(C:C)+$X$2)</f>
        <v/>
      </c>
      <c r="B146" s="9">
        <f>C146/SUM(C:C)*(SUM(C:C)+SUM($N$3:$O$7))+S146</f>
        <v/>
      </c>
      <c r="C146" s="9">
        <f>SUM(I146:Q146)-N146-P146</f>
        <v/>
      </c>
      <c r="D146" s="8" t="n">
        <v>6235</v>
      </c>
      <c r="E146" t="inlineStr">
        <is>
          <t>XF143199462FR</t>
        </is>
      </c>
      <c r="F146" t="n">
        <v>17</v>
      </c>
      <c r="G146" t="inlineStr">
        <is>
          <t>N</t>
        </is>
      </c>
      <c r="H146" t="inlineStr">
        <is>
          <t>Z2</t>
        </is>
      </c>
      <c r="O146" t="n">
        <v>7.86</v>
      </c>
      <c r="Q146" t="n">
        <v>17</v>
      </c>
      <c r="S146">
        <f>_xlfn.XLOOKUP(E146,'Facture Chronopost'!L:L,'Facture Chronopost'!AA:AA,"")</f>
        <v/>
      </c>
      <c r="T146">
        <f>IF(COUNTIF('Bibliothèque transporteurs'!C:C,F146)=0,"inconnu",_xlfn.XLOOKUP(F146,'Bibliothèque transporteurs'!C:C,'Bibliothèque transporteurs'!A:A))</f>
        <v/>
      </c>
      <c r="U146">
        <f>IF(OR(F146="6C",F146="6B"),_xlfn.XLOOKUP(E146,'Facture Chronopost'!L:L,'Facture Chronopost'!X:X),IF(OR(F146=17,F146=44),F146&amp;"_"&amp;H146,IF(COUNTIF('Bibliothèque transporteurs'!C:C,F146)=0,"inconnu",_xlfn.XLOOKUP(F146,'Bibliothèque transporteurs'!C:C,'Bibliothèque transporteurs'!B:B))))</f>
        <v/>
      </c>
      <c r="V146">
        <f>IF(COUNTIF('Bibliothèque transporteurs'!C:C,F146)=0,"inconnu",_xlfn.XLOOKUP(F146,'Bibliothèque transporteurs'!C:C,'Bibliothèque transporteurs'!E:E))</f>
        <v/>
      </c>
      <c r="W146">
        <f>IF(T146="FR_2SHOP",O146,IF(O146=0,0,ROUNDUP(O146/C146*B146,2)))</f>
        <v/>
      </c>
      <c r="Y146" s="118">
        <f>ROUNDUP(B146,2)-M146-L146-N146-J146-K146-I146-Q146</f>
        <v/>
      </c>
      <c r="Z146" s="118">
        <f>IF(Y146=W146,"OK","Non")</f>
        <v/>
      </c>
    </row>
    <row r="147">
      <c r="A147" s="9">
        <f>C147/SUM(C:C)*(SUM(C:C)+$X$2)</f>
        <v/>
      </c>
      <c r="B147" s="9">
        <f>C147/SUM(C:C)*(SUM(C:C)+SUM($N$3:$O$7))+S147</f>
        <v/>
      </c>
      <c r="C147" s="9">
        <f>SUM(I147:Q147)-N147-P147</f>
        <v/>
      </c>
      <c r="D147" s="8" t="n">
        <v>6235</v>
      </c>
      <c r="E147" t="inlineStr">
        <is>
          <t>XF143200109FR</t>
        </is>
      </c>
      <c r="F147" t="n">
        <v>17</v>
      </c>
      <c r="G147" t="inlineStr">
        <is>
          <t>N</t>
        </is>
      </c>
      <c r="H147" t="inlineStr">
        <is>
          <t>Z1</t>
        </is>
      </c>
      <c r="O147" t="n">
        <v>18.34</v>
      </c>
      <c r="S147">
        <f>_xlfn.XLOOKUP(E147,'Facture Chronopost'!L:L,'Facture Chronopost'!AA:AA,"")</f>
        <v/>
      </c>
      <c r="T147">
        <f>IF(COUNTIF('Bibliothèque transporteurs'!C:C,F147)=0,"inconnu",_xlfn.XLOOKUP(F147,'Bibliothèque transporteurs'!C:C,'Bibliothèque transporteurs'!A:A))</f>
        <v/>
      </c>
      <c r="U147">
        <f>IF(OR(F147="6C",F147="6B"),_xlfn.XLOOKUP(E147,'Facture Chronopost'!L:L,'Facture Chronopost'!X:X),IF(OR(F147=17,F147=44),F147&amp;"_"&amp;H147,IF(COUNTIF('Bibliothèque transporteurs'!C:C,F147)=0,"inconnu",_xlfn.XLOOKUP(F147,'Bibliothèque transporteurs'!C:C,'Bibliothèque transporteurs'!B:B))))</f>
        <v/>
      </c>
      <c r="V147">
        <f>IF(COUNTIF('Bibliothèque transporteurs'!C:C,F147)=0,"inconnu",_xlfn.XLOOKUP(F147,'Bibliothèque transporteurs'!C:C,'Bibliothèque transporteurs'!E:E))</f>
        <v/>
      </c>
      <c r="W147">
        <f>IF(T147="FR_2SHOP",O147,IF(O147=0,0,ROUNDUP(O147/C147*B147,2)))</f>
        <v/>
      </c>
      <c r="Y147" s="118">
        <f>ROUNDUP(B147,2)-M147-L147-N147-J147-K147-I147-Q147</f>
        <v/>
      </c>
      <c r="Z147" s="118">
        <f>IF(Y147=W147,"OK","Non")</f>
        <v/>
      </c>
    </row>
    <row r="148">
      <c r="A148" s="9">
        <f>C148/SUM(C:C)*(SUM(C:C)+$X$2)</f>
        <v/>
      </c>
      <c r="B148" s="9">
        <f>C148/SUM(C:C)*(SUM(C:C)+SUM($N$3:$O$7))+S148</f>
        <v/>
      </c>
      <c r="C148" s="9">
        <f>SUM(I148:Q148)-N148-P148</f>
        <v/>
      </c>
      <c r="D148" s="8" t="n">
        <v>6235</v>
      </c>
      <c r="E148" t="inlineStr">
        <is>
          <t>XF143200143FR</t>
        </is>
      </c>
      <c r="F148" t="n">
        <v>17</v>
      </c>
      <c r="G148" t="inlineStr">
        <is>
          <t>N</t>
        </is>
      </c>
      <c r="H148" t="inlineStr">
        <is>
          <t>Z2</t>
        </is>
      </c>
      <c r="O148" t="n">
        <v>18.34</v>
      </c>
      <c r="S148">
        <f>_xlfn.XLOOKUP(E148,'Facture Chronopost'!L:L,'Facture Chronopost'!AA:AA,"")</f>
        <v/>
      </c>
      <c r="T148">
        <f>IF(COUNTIF('Bibliothèque transporteurs'!C:C,F148)=0,"inconnu",_xlfn.XLOOKUP(F148,'Bibliothèque transporteurs'!C:C,'Bibliothèque transporteurs'!A:A))</f>
        <v/>
      </c>
      <c r="U148">
        <f>IF(OR(F148="6C",F148="6B"),_xlfn.XLOOKUP(E148,'Facture Chronopost'!L:L,'Facture Chronopost'!X:X),IF(OR(F148=17,F148=44),F148&amp;"_"&amp;H148,IF(COUNTIF('Bibliothèque transporteurs'!C:C,F148)=0,"inconnu",_xlfn.XLOOKUP(F148,'Bibliothèque transporteurs'!C:C,'Bibliothèque transporteurs'!B:B))))</f>
        <v/>
      </c>
      <c r="V148">
        <f>IF(COUNTIF('Bibliothèque transporteurs'!C:C,F148)=0,"inconnu",_xlfn.XLOOKUP(F148,'Bibliothèque transporteurs'!C:C,'Bibliothèque transporteurs'!E:E))</f>
        <v/>
      </c>
      <c r="W148">
        <f>IF(T148="FR_2SHOP",O148,IF(O148=0,0,ROUNDUP(O148/C148*B148,2)))</f>
        <v/>
      </c>
      <c r="Y148" s="118">
        <f>ROUNDUP(B148,2)-M148-L148-N148-J148-K148-I148-Q148</f>
        <v/>
      </c>
      <c r="Z148" s="118">
        <f>IF(Y148=W148,"OK","Non")</f>
        <v/>
      </c>
    </row>
    <row r="149">
      <c r="A149" s="9">
        <f>C149/SUM(C:C)*(SUM(C:C)+$X$2)</f>
        <v/>
      </c>
      <c r="B149" s="9">
        <f>C149/SUM(C:C)*(SUM(C:C)+SUM($N$3:$O$7))+S149</f>
        <v/>
      </c>
      <c r="C149" s="9">
        <f>SUM(I149:Q149)-N149-P149</f>
        <v/>
      </c>
      <c r="D149" s="8" t="n">
        <v>6235</v>
      </c>
      <c r="E149" t="inlineStr">
        <is>
          <t>XF143200228FR</t>
        </is>
      </c>
      <c r="F149" t="n">
        <v>17</v>
      </c>
      <c r="G149" t="inlineStr">
        <is>
          <t>N</t>
        </is>
      </c>
      <c r="H149" t="inlineStr">
        <is>
          <t>Z1</t>
        </is>
      </c>
      <c r="O149" t="n">
        <v>9.94</v>
      </c>
      <c r="S149">
        <f>_xlfn.XLOOKUP(E149,'Facture Chronopost'!L:L,'Facture Chronopost'!AA:AA,"")</f>
        <v/>
      </c>
      <c r="T149">
        <f>IF(COUNTIF('Bibliothèque transporteurs'!C:C,F149)=0,"inconnu",_xlfn.XLOOKUP(F149,'Bibliothèque transporteurs'!C:C,'Bibliothèque transporteurs'!A:A))</f>
        <v/>
      </c>
      <c r="U149">
        <f>IF(OR(F149="6C",F149="6B"),_xlfn.XLOOKUP(E149,'Facture Chronopost'!L:L,'Facture Chronopost'!X:X),IF(OR(F149=17,F149=44),F149&amp;"_"&amp;H149,IF(COUNTIF('Bibliothèque transporteurs'!C:C,F149)=0,"inconnu",_xlfn.XLOOKUP(F149,'Bibliothèque transporteurs'!C:C,'Bibliothèque transporteurs'!B:B))))</f>
        <v/>
      </c>
      <c r="V149">
        <f>IF(COUNTIF('Bibliothèque transporteurs'!C:C,F149)=0,"inconnu",_xlfn.XLOOKUP(F149,'Bibliothèque transporteurs'!C:C,'Bibliothèque transporteurs'!E:E))</f>
        <v/>
      </c>
      <c r="W149">
        <f>IF(T149="FR_2SHOP",O149,IF(O149=0,0,ROUNDUP(O149/C149*B149,2)))</f>
        <v/>
      </c>
      <c r="Y149" s="118">
        <f>ROUNDUP(B149,2)-M149-L149-N149-J149-K149-I149-Q149</f>
        <v/>
      </c>
      <c r="Z149" s="118">
        <f>IF(Y149=W149,"OK","Non")</f>
        <v/>
      </c>
    </row>
    <row r="150">
      <c r="A150" s="9">
        <f>C150/SUM(C:C)*(SUM(C:C)+$X$2)</f>
        <v/>
      </c>
      <c r="B150" s="9">
        <f>C150/SUM(C:C)*(SUM(C:C)+SUM($N$3:$O$7))+S150</f>
        <v/>
      </c>
      <c r="C150" s="9">
        <f>SUM(I150:Q150)-N150-P150</f>
        <v/>
      </c>
      <c r="D150" s="8" t="n">
        <v>6235</v>
      </c>
      <c r="E150" t="inlineStr">
        <is>
          <t>XF143219706FR</t>
        </is>
      </c>
      <c r="F150" t="n">
        <v>17</v>
      </c>
      <c r="G150" t="inlineStr">
        <is>
          <t>N</t>
        </is>
      </c>
      <c r="H150" t="inlineStr">
        <is>
          <t>Z1</t>
        </is>
      </c>
      <c r="O150" t="n">
        <v>18.34</v>
      </c>
      <c r="S150">
        <f>_xlfn.XLOOKUP(E150,'Facture Chronopost'!L:L,'Facture Chronopost'!AA:AA,"")</f>
        <v/>
      </c>
      <c r="T150">
        <f>IF(COUNTIF('Bibliothèque transporteurs'!C:C,F150)=0,"inconnu",_xlfn.XLOOKUP(F150,'Bibliothèque transporteurs'!C:C,'Bibliothèque transporteurs'!A:A))</f>
        <v/>
      </c>
      <c r="U150">
        <f>IF(OR(F150="6C",F150="6B"),_xlfn.XLOOKUP(E150,'Facture Chronopost'!L:L,'Facture Chronopost'!X:X),IF(OR(F150=17,F150=44),F150&amp;"_"&amp;H150,IF(COUNTIF('Bibliothèque transporteurs'!C:C,F150)=0,"inconnu",_xlfn.XLOOKUP(F150,'Bibliothèque transporteurs'!C:C,'Bibliothèque transporteurs'!B:B))))</f>
        <v/>
      </c>
      <c r="V150">
        <f>IF(COUNTIF('Bibliothèque transporteurs'!C:C,F150)=0,"inconnu",_xlfn.XLOOKUP(F150,'Bibliothèque transporteurs'!C:C,'Bibliothèque transporteurs'!E:E))</f>
        <v/>
      </c>
      <c r="W150">
        <f>IF(T150="FR_2SHOP",O150,IF(O150=0,0,ROUNDUP(O150/C150*B150,2)))</f>
        <v/>
      </c>
      <c r="Y150" s="118">
        <f>ROUNDUP(B150,2)-M150-L150-N150-J150-K150-I150-Q150</f>
        <v/>
      </c>
      <c r="Z150" s="118">
        <f>IF(Y150=W150,"OK","Non")</f>
        <v/>
      </c>
    </row>
    <row r="151">
      <c r="A151" s="9">
        <f>C151/SUM(C:C)*(SUM(C:C)+$X$2)</f>
        <v/>
      </c>
      <c r="B151" s="9">
        <f>C151/SUM(C:C)*(SUM(C:C)+SUM($N$3:$O$7))+S151</f>
        <v/>
      </c>
      <c r="C151" s="9">
        <f>SUM(I151:Q151)-N151-P151</f>
        <v/>
      </c>
      <c r="D151" s="8" t="n">
        <v>6235</v>
      </c>
      <c r="E151" t="inlineStr">
        <is>
          <t>XF143228518FR</t>
        </is>
      </c>
      <c r="F151" t="n">
        <v>17</v>
      </c>
      <c r="G151" t="inlineStr">
        <is>
          <t>N</t>
        </is>
      </c>
      <c r="H151" t="inlineStr">
        <is>
          <t>Z1</t>
        </is>
      </c>
      <c r="O151" t="n">
        <v>7.86</v>
      </c>
      <c r="S151">
        <f>_xlfn.XLOOKUP(E151,'Facture Chronopost'!L:L,'Facture Chronopost'!AA:AA,"")</f>
        <v/>
      </c>
      <c r="T151">
        <f>IF(COUNTIF('Bibliothèque transporteurs'!C:C,F151)=0,"inconnu",_xlfn.XLOOKUP(F151,'Bibliothèque transporteurs'!C:C,'Bibliothèque transporteurs'!A:A))</f>
        <v/>
      </c>
      <c r="U151">
        <f>IF(OR(F151="6C",F151="6B"),_xlfn.XLOOKUP(E151,'Facture Chronopost'!L:L,'Facture Chronopost'!X:X),IF(OR(F151=17,F151=44),F151&amp;"_"&amp;H151,IF(COUNTIF('Bibliothèque transporteurs'!C:C,F151)=0,"inconnu",_xlfn.XLOOKUP(F151,'Bibliothèque transporteurs'!C:C,'Bibliothèque transporteurs'!B:B))))</f>
        <v/>
      </c>
      <c r="V151">
        <f>IF(COUNTIF('Bibliothèque transporteurs'!C:C,F151)=0,"inconnu",_xlfn.XLOOKUP(F151,'Bibliothèque transporteurs'!C:C,'Bibliothèque transporteurs'!E:E))</f>
        <v/>
      </c>
      <c r="W151">
        <f>IF(T151="FR_2SHOP",O151,IF(O151=0,0,ROUNDUP(O151/C151*B151,2)))</f>
        <v/>
      </c>
      <c r="Y151" s="118">
        <f>ROUNDUP(B151,2)-M151-L151-N151-J151-K151-I151-Q151</f>
        <v/>
      </c>
      <c r="Z151" s="118">
        <f>IF(Y151=W151,"OK","Non")</f>
        <v/>
      </c>
    </row>
    <row r="152">
      <c r="A152" s="9">
        <f>C152/SUM(C:C)*(SUM(C:C)+$X$2)</f>
        <v/>
      </c>
      <c r="B152" s="9">
        <f>C152/SUM(C:C)*(SUM(C:C)+SUM($N$3:$O$7))+S152</f>
        <v/>
      </c>
      <c r="C152" s="9">
        <f>SUM(I152:Q152)-N152-P152</f>
        <v/>
      </c>
      <c r="D152" s="8" t="n">
        <v>6235</v>
      </c>
      <c r="E152" t="inlineStr">
        <is>
          <t>XF143228739FR</t>
        </is>
      </c>
      <c r="F152" t="n">
        <v>17</v>
      </c>
      <c r="G152" t="inlineStr">
        <is>
          <t>N</t>
        </is>
      </c>
      <c r="H152" t="inlineStr">
        <is>
          <t>Z1</t>
        </is>
      </c>
      <c r="O152" t="n">
        <v>21.83</v>
      </c>
      <c r="S152">
        <f>_xlfn.XLOOKUP(E152,'Facture Chronopost'!L:L,'Facture Chronopost'!AA:AA,"")</f>
        <v/>
      </c>
      <c r="T152">
        <f>IF(COUNTIF('Bibliothèque transporteurs'!C:C,F152)=0,"inconnu",_xlfn.XLOOKUP(F152,'Bibliothèque transporteurs'!C:C,'Bibliothèque transporteurs'!A:A))</f>
        <v/>
      </c>
      <c r="U152">
        <f>IF(OR(F152="6C",F152="6B"),_xlfn.XLOOKUP(E152,'Facture Chronopost'!L:L,'Facture Chronopost'!X:X),IF(OR(F152=17,F152=44),F152&amp;"_"&amp;H152,IF(COUNTIF('Bibliothèque transporteurs'!C:C,F152)=0,"inconnu",_xlfn.XLOOKUP(F152,'Bibliothèque transporteurs'!C:C,'Bibliothèque transporteurs'!B:B))))</f>
        <v/>
      </c>
      <c r="V152">
        <f>IF(COUNTIF('Bibliothèque transporteurs'!C:C,F152)=0,"inconnu",_xlfn.XLOOKUP(F152,'Bibliothèque transporteurs'!C:C,'Bibliothèque transporteurs'!E:E))</f>
        <v/>
      </c>
      <c r="W152">
        <f>IF(T152="FR_2SHOP",O152,IF(O152=0,0,ROUNDUP(O152/C152*B152,2)))</f>
        <v/>
      </c>
      <c r="Y152" s="118">
        <f>ROUNDUP(B152,2)-M152-L152-N152-J152-K152-I152-Q152</f>
        <v/>
      </c>
      <c r="Z152" s="118">
        <f>IF(Y152=W152,"OK","Non")</f>
        <v/>
      </c>
    </row>
    <row r="153">
      <c r="A153" s="9">
        <f>C153/SUM(C:C)*(SUM(C:C)+$X$2)</f>
        <v/>
      </c>
      <c r="B153" s="9">
        <f>C153/SUM(C:C)*(SUM(C:C)+SUM($N$3:$O$7))+S153</f>
        <v/>
      </c>
      <c r="C153" s="9">
        <f>SUM(I153:Q153)-N153-P153</f>
        <v/>
      </c>
      <c r="D153" s="8" t="n">
        <v>6235</v>
      </c>
      <c r="E153" t="inlineStr">
        <is>
          <t>XF143230091FR</t>
        </is>
      </c>
      <c r="F153" t="n">
        <v>17</v>
      </c>
      <c r="G153" t="inlineStr">
        <is>
          <t>N</t>
        </is>
      </c>
      <c r="H153" t="inlineStr">
        <is>
          <t>Z1</t>
        </is>
      </c>
      <c r="O153" t="n">
        <v>21.83</v>
      </c>
      <c r="S153">
        <f>_xlfn.XLOOKUP(E153,'Facture Chronopost'!L:L,'Facture Chronopost'!AA:AA,"")</f>
        <v/>
      </c>
      <c r="T153">
        <f>IF(COUNTIF('Bibliothèque transporteurs'!C:C,F153)=0,"inconnu",_xlfn.XLOOKUP(F153,'Bibliothèque transporteurs'!C:C,'Bibliothèque transporteurs'!A:A))</f>
        <v/>
      </c>
      <c r="U153">
        <f>IF(OR(F153="6C",F153="6B"),_xlfn.XLOOKUP(E153,'Facture Chronopost'!L:L,'Facture Chronopost'!X:X),IF(OR(F153=17,F153=44),F153&amp;"_"&amp;H153,IF(COUNTIF('Bibliothèque transporteurs'!C:C,F153)=0,"inconnu",_xlfn.XLOOKUP(F153,'Bibliothèque transporteurs'!C:C,'Bibliothèque transporteurs'!B:B))))</f>
        <v/>
      </c>
      <c r="V153">
        <f>IF(COUNTIF('Bibliothèque transporteurs'!C:C,F153)=0,"inconnu",_xlfn.XLOOKUP(F153,'Bibliothèque transporteurs'!C:C,'Bibliothèque transporteurs'!E:E))</f>
        <v/>
      </c>
      <c r="W153">
        <f>IF(T153="FR_2SHOP",O153,IF(O153=0,0,ROUNDUP(O153/C153*B153,2)))</f>
        <v/>
      </c>
      <c r="Y153" s="118">
        <f>ROUNDUP(B153,2)-M153-L153-N153-J153-K153-I153-Q153</f>
        <v/>
      </c>
      <c r="Z153" s="118">
        <f>IF(Y153=W153,"OK","Non")</f>
        <v/>
      </c>
    </row>
    <row r="154">
      <c r="A154" s="9">
        <f>C154/SUM(C:C)*(SUM(C:C)+$X$2)</f>
        <v/>
      </c>
      <c r="B154" s="9">
        <f>C154/SUM(C:C)*(SUM(C:C)+SUM($N$3:$O$7))+S154</f>
        <v/>
      </c>
      <c r="C154" s="9">
        <f>SUM(I154:Q154)-N154-P154</f>
        <v/>
      </c>
      <c r="D154" s="8" t="n">
        <v>6235</v>
      </c>
      <c r="E154" t="inlineStr">
        <is>
          <t>XF143235641FR</t>
        </is>
      </c>
      <c r="F154" t="n">
        <v>17</v>
      </c>
      <c r="G154" t="inlineStr">
        <is>
          <t>N</t>
        </is>
      </c>
      <c r="H154" t="inlineStr">
        <is>
          <t>Z1</t>
        </is>
      </c>
      <c r="O154" t="n">
        <v>21.83</v>
      </c>
      <c r="S154">
        <f>_xlfn.XLOOKUP(E154,'Facture Chronopost'!L:L,'Facture Chronopost'!AA:AA,"")</f>
        <v/>
      </c>
      <c r="T154">
        <f>IF(COUNTIF('Bibliothèque transporteurs'!C:C,F154)=0,"inconnu",_xlfn.XLOOKUP(F154,'Bibliothèque transporteurs'!C:C,'Bibliothèque transporteurs'!A:A))</f>
        <v/>
      </c>
      <c r="U154">
        <f>IF(OR(F154="6C",F154="6B"),_xlfn.XLOOKUP(E154,'Facture Chronopost'!L:L,'Facture Chronopost'!X:X),IF(OR(F154=17,F154=44),F154&amp;"_"&amp;H154,IF(COUNTIF('Bibliothèque transporteurs'!C:C,F154)=0,"inconnu",_xlfn.XLOOKUP(F154,'Bibliothèque transporteurs'!C:C,'Bibliothèque transporteurs'!B:B))))</f>
        <v/>
      </c>
      <c r="V154">
        <f>IF(COUNTIF('Bibliothèque transporteurs'!C:C,F154)=0,"inconnu",_xlfn.XLOOKUP(F154,'Bibliothèque transporteurs'!C:C,'Bibliothèque transporteurs'!E:E))</f>
        <v/>
      </c>
      <c r="W154">
        <f>IF(T154="FR_2SHOP",O154,IF(O154=0,0,ROUNDUP(O154/C154*B154,2)))</f>
        <v/>
      </c>
      <c r="Y154" s="118">
        <f>ROUNDUP(B154,2)-M154-L154-N154-J154-K154-I154-Q154</f>
        <v/>
      </c>
      <c r="Z154" s="118">
        <f>IF(Y154=W154,"OK","Non")</f>
        <v/>
      </c>
    </row>
    <row r="155">
      <c r="A155" s="9">
        <f>C155/SUM(C:C)*(SUM(C:C)+$X$2)</f>
        <v/>
      </c>
      <c r="B155" s="9">
        <f>C155/SUM(C:C)*(SUM(C:C)+SUM($N$3:$O$7))+S155</f>
        <v/>
      </c>
      <c r="C155" s="9">
        <f>SUM(I155:Q155)-N155-P155</f>
        <v/>
      </c>
      <c r="D155" s="8" t="n">
        <v>6235</v>
      </c>
      <c r="E155" t="inlineStr">
        <is>
          <t>XF143259285FR</t>
        </is>
      </c>
      <c r="F155" t="n">
        <v>17</v>
      </c>
      <c r="G155" t="inlineStr">
        <is>
          <t>N</t>
        </is>
      </c>
      <c r="H155" t="inlineStr">
        <is>
          <t>Z1</t>
        </is>
      </c>
      <c r="O155" t="n">
        <v>21.83</v>
      </c>
      <c r="S155">
        <f>_xlfn.XLOOKUP(E155,'Facture Chronopost'!L:L,'Facture Chronopost'!AA:AA,"")</f>
        <v/>
      </c>
      <c r="T155">
        <f>IF(COUNTIF('Bibliothèque transporteurs'!C:C,F155)=0,"inconnu",_xlfn.XLOOKUP(F155,'Bibliothèque transporteurs'!C:C,'Bibliothèque transporteurs'!A:A))</f>
        <v/>
      </c>
      <c r="U155">
        <f>IF(OR(F155="6C",F155="6B"),_xlfn.XLOOKUP(E155,'Facture Chronopost'!L:L,'Facture Chronopost'!X:X),IF(OR(F155=17,F155=44),F155&amp;"_"&amp;H155,IF(COUNTIF('Bibliothèque transporteurs'!C:C,F155)=0,"inconnu",_xlfn.XLOOKUP(F155,'Bibliothèque transporteurs'!C:C,'Bibliothèque transporteurs'!B:B))))</f>
        <v/>
      </c>
      <c r="V155">
        <f>IF(COUNTIF('Bibliothèque transporteurs'!C:C,F155)=0,"inconnu",_xlfn.XLOOKUP(F155,'Bibliothèque transporteurs'!C:C,'Bibliothèque transporteurs'!E:E))</f>
        <v/>
      </c>
      <c r="W155">
        <f>IF(T155="FR_2SHOP",O155,IF(O155=0,0,ROUNDUP(O155/C155*B155,2)))</f>
        <v/>
      </c>
      <c r="Y155" s="118">
        <f>ROUNDUP(B155,2)-M155-L155-N155-J155-K155-I155-Q155</f>
        <v/>
      </c>
      <c r="Z155" s="118">
        <f>IF(Y155=W155,"OK","Non")</f>
        <v/>
      </c>
    </row>
    <row r="156">
      <c r="A156" s="9">
        <f>C156/SUM(C:C)*(SUM(C:C)+$X$2)</f>
        <v/>
      </c>
      <c r="B156" s="9">
        <f>C156/SUM(C:C)*(SUM(C:C)+SUM($N$3:$O$7))+S156</f>
        <v/>
      </c>
      <c r="C156" s="9">
        <f>SUM(I156:Q156)-N156-P156</f>
        <v/>
      </c>
      <c r="D156" s="8" t="n">
        <v>6235</v>
      </c>
      <c r="E156" t="inlineStr">
        <is>
          <t>XF143259311FR</t>
        </is>
      </c>
      <c r="F156" t="n">
        <v>17</v>
      </c>
      <c r="G156" t="inlineStr">
        <is>
          <t>N</t>
        </is>
      </c>
      <c r="H156" t="inlineStr">
        <is>
          <t>Z1</t>
        </is>
      </c>
      <c r="O156" t="n">
        <v>7.86</v>
      </c>
      <c r="S156">
        <f>_xlfn.XLOOKUP(E156,'Facture Chronopost'!L:L,'Facture Chronopost'!AA:AA,"")</f>
        <v/>
      </c>
      <c r="T156">
        <f>IF(COUNTIF('Bibliothèque transporteurs'!C:C,F156)=0,"inconnu",_xlfn.XLOOKUP(F156,'Bibliothèque transporteurs'!C:C,'Bibliothèque transporteurs'!A:A))</f>
        <v/>
      </c>
      <c r="U156">
        <f>IF(OR(F156="6C",F156="6B"),_xlfn.XLOOKUP(E156,'Facture Chronopost'!L:L,'Facture Chronopost'!X:X),IF(OR(F156=17,F156=44),F156&amp;"_"&amp;H156,IF(COUNTIF('Bibliothèque transporteurs'!C:C,F156)=0,"inconnu",_xlfn.XLOOKUP(F156,'Bibliothèque transporteurs'!C:C,'Bibliothèque transporteurs'!B:B))))</f>
        <v/>
      </c>
      <c r="V156">
        <f>IF(COUNTIF('Bibliothèque transporteurs'!C:C,F156)=0,"inconnu",_xlfn.XLOOKUP(F156,'Bibliothèque transporteurs'!C:C,'Bibliothèque transporteurs'!E:E))</f>
        <v/>
      </c>
      <c r="W156">
        <f>IF(T156="FR_2SHOP",O156,IF(O156=0,0,ROUNDUP(O156/C156*B156,2)))</f>
        <v/>
      </c>
      <c r="Y156" s="118">
        <f>ROUNDUP(B156,2)-M156-L156-N156-J156-K156-I156-Q156</f>
        <v/>
      </c>
      <c r="Z156" s="118">
        <f>IF(Y156=W156,"OK","Non")</f>
        <v/>
      </c>
    </row>
    <row r="157">
      <c r="A157" s="9">
        <f>C157/SUM(C:C)*(SUM(C:C)+$X$2)</f>
        <v/>
      </c>
      <c r="B157" s="9">
        <f>C157/SUM(C:C)*(SUM(C:C)+SUM($N$3:$O$7))+S157</f>
        <v/>
      </c>
      <c r="C157" s="9">
        <f>SUM(I157:Q157)-N157-P157</f>
        <v/>
      </c>
      <c r="D157" s="8" t="n">
        <v>6235</v>
      </c>
      <c r="E157" t="inlineStr">
        <is>
          <t>XF143259360FR</t>
        </is>
      </c>
      <c r="F157" t="n">
        <v>17</v>
      </c>
      <c r="G157" t="inlineStr">
        <is>
          <t>N</t>
        </is>
      </c>
      <c r="H157" t="inlineStr">
        <is>
          <t>Z1</t>
        </is>
      </c>
      <c r="O157" t="n">
        <v>9.94</v>
      </c>
      <c r="S157">
        <f>_xlfn.XLOOKUP(E157,'Facture Chronopost'!L:L,'Facture Chronopost'!AA:AA,"")</f>
        <v/>
      </c>
      <c r="T157">
        <f>IF(COUNTIF('Bibliothèque transporteurs'!C:C,F157)=0,"inconnu",_xlfn.XLOOKUP(F157,'Bibliothèque transporteurs'!C:C,'Bibliothèque transporteurs'!A:A))</f>
        <v/>
      </c>
      <c r="U157">
        <f>IF(OR(F157="6C",F157="6B"),_xlfn.XLOOKUP(E157,'Facture Chronopost'!L:L,'Facture Chronopost'!X:X),IF(OR(F157=17,F157=44),F157&amp;"_"&amp;H157,IF(COUNTIF('Bibliothèque transporteurs'!C:C,F157)=0,"inconnu",_xlfn.XLOOKUP(F157,'Bibliothèque transporteurs'!C:C,'Bibliothèque transporteurs'!B:B))))</f>
        <v/>
      </c>
      <c r="V157">
        <f>IF(COUNTIF('Bibliothèque transporteurs'!C:C,F157)=0,"inconnu",_xlfn.XLOOKUP(F157,'Bibliothèque transporteurs'!C:C,'Bibliothèque transporteurs'!E:E))</f>
        <v/>
      </c>
      <c r="W157">
        <f>IF(T157="FR_2SHOP",O157,IF(O157=0,0,ROUNDUP(O157/C157*B157,2)))</f>
        <v/>
      </c>
      <c r="Y157" s="118">
        <f>ROUNDUP(B157,2)-M157-L157-N157-J157-K157-I157-Q157</f>
        <v/>
      </c>
      <c r="Z157" s="118">
        <f>IF(Y157=W157,"OK","Non")</f>
        <v/>
      </c>
    </row>
    <row r="158">
      <c r="A158" s="9">
        <f>C158/SUM(C:C)*(SUM(C:C)+$X$2)</f>
        <v/>
      </c>
      <c r="B158" s="9">
        <f>C158/SUM(C:C)*(SUM(C:C)+SUM($N$3:$O$7))+S158</f>
        <v/>
      </c>
      <c r="C158" s="9">
        <f>SUM(I158:Q158)-N158-P158</f>
        <v/>
      </c>
      <c r="D158" s="8" t="n">
        <v>6235</v>
      </c>
      <c r="E158" t="inlineStr">
        <is>
          <t>XF143259475FR</t>
        </is>
      </c>
      <c r="F158" t="n">
        <v>17</v>
      </c>
      <c r="G158" t="inlineStr">
        <is>
          <t>N</t>
        </is>
      </c>
      <c r="H158" t="inlineStr">
        <is>
          <t>Z1</t>
        </is>
      </c>
      <c r="O158" t="n">
        <v>19.47</v>
      </c>
      <c r="S158">
        <f>_xlfn.XLOOKUP(E158,'Facture Chronopost'!L:L,'Facture Chronopost'!AA:AA,"")</f>
        <v/>
      </c>
      <c r="T158">
        <f>IF(COUNTIF('Bibliothèque transporteurs'!C:C,F158)=0,"inconnu",_xlfn.XLOOKUP(F158,'Bibliothèque transporteurs'!C:C,'Bibliothèque transporteurs'!A:A))</f>
        <v/>
      </c>
      <c r="U158">
        <f>IF(OR(F158="6C",F158="6B"),_xlfn.XLOOKUP(E158,'Facture Chronopost'!L:L,'Facture Chronopost'!X:X),IF(OR(F158=17,F158=44),F158&amp;"_"&amp;H158,IF(COUNTIF('Bibliothèque transporteurs'!C:C,F158)=0,"inconnu",_xlfn.XLOOKUP(F158,'Bibliothèque transporteurs'!C:C,'Bibliothèque transporteurs'!B:B))))</f>
        <v/>
      </c>
      <c r="V158">
        <f>IF(COUNTIF('Bibliothèque transporteurs'!C:C,F158)=0,"inconnu",_xlfn.XLOOKUP(F158,'Bibliothèque transporteurs'!C:C,'Bibliothèque transporteurs'!E:E))</f>
        <v/>
      </c>
      <c r="W158">
        <f>IF(T158="FR_2SHOP",O158,IF(O158=0,0,ROUNDUP(O158/C158*B158,2)))</f>
        <v/>
      </c>
      <c r="Y158" s="118">
        <f>ROUNDUP(B158,2)-M158-L158-N158-J158-K158-I158-Q158</f>
        <v/>
      </c>
      <c r="Z158" s="118">
        <f>IF(Y158=W158,"OK","Non")</f>
        <v/>
      </c>
    </row>
    <row r="159">
      <c r="A159" s="9">
        <f>C159/SUM(C:C)*(SUM(C:C)+$X$2)</f>
        <v/>
      </c>
      <c r="B159" s="9">
        <f>C159/SUM(C:C)*(SUM(C:C)+SUM($N$3:$O$7))+S159</f>
        <v/>
      </c>
      <c r="C159" s="9">
        <f>SUM(I159:Q159)-N159-P159</f>
        <v/>
      </c>
      <c r="D159" s="8" t="n">
        <v>6235</v>
      </c>
      <c r="E159" t="inlineStr">
        <is>
          <t>XF143259515FR</t>
        </is>
      </c>
      <c r="F159" t="n">
        <v>17</v>
      </c>
      <c r="G159" t="inlineStr">
        <is>
          <t>N</t>
        </is>
      </c>
      <c r="H159" t="inlineStr">
        <is>
          <t>Z1</t>
        </is>
      </c>
      <c r="O159" t="n">
        <v>19.47</v>
      </c>
      <c r="S159">
        <f>_xlfn.XLOOKUP(E159,'Facture Chronopost'!L:L,'Facture Chronopost'!AA:AA,"")</f>
        <v/>
      </c>
      <c r="T159">
        <f>IF(COUNTIF('Bibliothèque transporteurs'!C:C,F159)=0,"inconnu",_xlfn.XLOOKUP(F159,'Bibliothèque transporteurs'!C:C,'Bibliothèque transporteurs'!A:A))</f>
        <v/>
      </c>
      <c r="U159">
        <f>IF(OR(F159="6C",F159="6B"),_xlfn.XLOOKUP(E159,'Facture Chronopost'!L:L,'Facture Chronopost'!X:X),IF(OR(F159=17,F159=44),F159&amp;"_"&amp;H159,IF(COUNTIF('Bibliothèque transporteurs'!C:C,F159)=0,"inconnu",_xlfn.XLOOKUP(F159,'Bibliothèque transporteurs'!C:C,'Bibliothèque transporteurs'!B:B))))</f>
        <v/>
      </c>
      <c r="V159">
        <f>IF(COUNTIF('Bibliothèque transporteurs'!C:C,F159)=0,"inconnu",_xlfn.XLOOKUP(F159,'Bibliothèque transporteurs'!C:C,'Bibliothèque transporteurs'!E:E))</f>
        <v/>
      </c>
      <c r="W159">
        <f>IF(T159="FR_2SHOP",O159,IF(O159=0,0,ROUNDUP(O159/C159*B159,2)))</f>
        <v/>
      </c>
      <c r="Y159" s="118">
        <f>ROUNDUP(B159,2)-M159-L159-N159-J159-K159-I159-Q159</f>
        <v/>
      </c>
      <c r="Z159" s="118">
        <f>IF(Y159=W159,"OK","Non")</f>
        <v/>
      </c>
    </row>
    <row r="160">
      <c r="A160" s="9">
        <f>C160/SUM(C:C)*(SUM(C:C)+$X$2)</f>
        <v/>
      </c>
      <c r="B160" s="9">
        <f>C160/SUM(C:C)*(SUM(C:C)+SUM($N$3:$O$7))+S160</f>
        <v/>
      </c>
      <c r="C160" s="9">
        <f>SUM(I160:Q160)-N160-P160</f>
        <v/>
      </c>
      <c r="D160" s="8" t="n">
        <v>6235</v>
      </c>
      <c r="E160" t="inlineStr">
        <is>
          <t>XF143259625FR</t>
        </is>
      </c>
      <c r="F160" t="n">
        <v>17</v>
      </c>
      <c r="G160" t="inlineStr">
        <is>
          <t>N</t>
        </is>
      </c>
      <c r="H160" t="inlineStr">
        <is>
          <t>Z1</t>
        </is>
      </c>
      <c r="O160" t="n">
        <v>7.86</v>
      </c>
      <c r="S160">
        <f>_xlfn.XLOOKUP(E160,'Facture Chronopost'!L:L,'Facture Chronopost'!AA:AA,"")</f>
        <v/>
      </c>
      <c r="T160">
        <f>IF(COUNTIF('Bibliothèque transporteurs'!C:C,F160)=0,"inconnu",_xlfn.XLOOKUP(F160,'Bibliothèque transporteurs'!C:C,'Bibliothèque transporteurs'!A:A))</f>
        <v/>
      </c>
      <c r="U160">
        <f>IF(OR(F160="6C",F160="6B"),_xlfn.XLOOKUP(E160,'Facture Chronopost'!L:L,'Facture Chronopost'!X:X),IF(OR(F160=17,F160=44),F160&amp;"_"&amp;H160,IF(COUNTIF('Bibliothèque transporteurs'!C:C,F160)=0,"inconnu",_xlfn.XLOOKUP(F160,'Bibliothèque transporteurs'!C:C,'Bibliothèque transporteurs'!B:B))))</f>
        <v/>
      </c>
      <c r="V160">
        <f>IF(COUNTIF('Bibliothèque transporteurs'!C:C,F160)=0,"inconnu",_xlfn.XLOOKUP(F160,'Bibliothèque transporteurs'!C:C,'Bibliothèque transporteurs'!E:E))</f>
        <v/>
      </c>
      <c r="W160">
        <f>IF(T160="FR_2SHOP",O160,IF(O160=0,0,ROUNDUP(O160/C160*B160,2)))</f>
        <v/>
      </c>
      <c r="Y160" s="118">
        <f>ROUNDUP(B160,2)-M160-L160-N160-J160-K160-I160-Q160</f>
        <v/>
      </c>
      <c r="Z160" s="118">
        <f>IF(Y160=W160,"OK","Non")</f>
        <v/>
      </c>
    </row>
    <row r="161">
      <c r="A161" s="9">
        <f>C161/SUM(C:C)*(SUM(C:C)+$X$2)</f>
        <v/>
      </c>
      <c r="B161" s="9">
        <f>C161/SUM(C:C)*(SUM(C:C)+SUM($N$3:$O$7))+S161</f>
        <v/>
      </c>
      <c r="C161" s="9">
        <f>SUM(I161:Q161)-N161-P161</f>
        <v/>
      </c>
      <c r="D161" s="8" t="n">
        <v>6235</v>
      </c>
      <c r="E161" t="inlineStr">
        <is>
          <t>XF143259753FR</t>
        </is>
      </c>
      <c r="F161" t="n">
        <v>17</v>
      </c>
      <c r="G161" t="inlineStr">
        <is>
          <t>N</t>
        </is>
      </c>
      <c r="H161" t="inlineStr">
        <is>
          <t>Z1</t>
        </is>
      </c>
      <c r="O161" t="n">
        <v>19.47</v>
      </c>
      <c r="S161">
        <f>_xlfn.XLOOKUP(E161,'Facture Chronopost'!L:L,'Facture Chronopost'!AA:AA,"")</f>
        <v/>
      </c>
      <c r="T161">
        <f>IF(COUNTIF('Bibliothèque transporteurs'!C:C,F161)=0,"inconnu",_xlfn.XLOOKUP(F161,'Bibliothèque transporteurs'!C:C,'Bibliothèque transporteurs'!A:A))</f>
        <v/>
      </c>
      <c r="U161">
        <f>IF(OR(F161="6C",F161="6B"),_xlfn.XLOOKUP(E161,'Facture Chronopost'!L:L,'Facture Chronopost'!X:X),IF(OR(F161=17,F161=44),F161&amp;"_"&amp;H161,IF(COUNTIF('Bibliothèque transporteurs'!C:C,F161)=0,"inconnu",_xlfn.XLOOKUP(F161,'Bibliothèque transporteurs'!C:C,'Bibliothèque transporteurs'!B:B))))</f>
        <v/>
      </c>
      <c r="V161">
        <f>IF(COUNTIF('Bibliothèque transporteurs'!C:C,F161)=0,"inconnu",_xlfn.XLOOKUP(F161,'Bibliothèque transporteurs'!C:C,'Bibliothèque transporteurs'!E:E))</f>
        <v/>
      </c>
      <c r="W161">
        <f>IF(T161="FR_2SHOP",O161,IF(O161=0,0,ROUNDUP(O161/C161*B161,2)))</f>
        <v/>
      </c>
      <c r="Y161" s="118">
        <f>ROUNDUP(B161,2)-M161-L161-N161-J161-K161-I161-Q161</f>
        <v/>
      </c>
      <c r="Z161" s="118">
        <f>IF(Y161=W161,"OK","Non")</f>
        <v/>
      </c>
    </row>
    <row r="162">
      <c r="A162" s="9">
        <f>C162/SUM(C:C)*(SUM(C:C)+$X$2)</f>
        <v/>
      </c>
      <c r="B162" s="9">
        <f>C162/SUM(C:C)*(SUM(C:C)+SUM($N$3:$O$7))+S162</f>
        <v/>
      </c>
      <c r="C162" s="9">
        <f>SUM(I162:Q162)-N162-P162</f>
        <v/>
      </c>
      <c r="D162" s="8" t="n">
        <v>6235</v>
      </c>
      <c r="E162" t="inlineStr">
        <is>
          <t>XF143260575FR</t>
        </is>
      </c>
      <c r="F162" t="n">
        <v>17</v>
      </c>
      <c r="G162" t="inlineStr">
        <is>
          <t>N</t>
        </is>
      </c>
      <c r="H162" t="inlineStr">
        <is>
          <t>Z1</t>
        </is>
      </c>
      <c r="O162" t="n">
        <v>18.34</v>
      </c>
      <c r="S162">
        <f>_xlfn.XLOOKUP(E162,'Facture Chronopost'!L:L,'Facture Chronopost'!AA:AA,"")</f>
        <v/>
      </c>
      <c r="T162">
        <f>IF(COUNTIF('Bibliothèque transporteurs'!C:C,F162)=0,"inconnu",_xlfn.XLOOKUP(F162,'Bibliothèque transporteurs'!C:C,'Bibliothèque transporteurs'!A:A))</f>
        <v/>
      </c>
      <c r="U162">
        <f>IF(OR(F162="6C",F162="6B"),_xlfn.XLOOKUP(E162,'Facture Chronopost'!L:L,'Facture Chronopost'!X:X),IF(OR(F162=17,F162=44),F162&amp;"_"&amp;H162,IF(COUNTIF('Bibliothèque transporteurs'!C:C,F162)=0,"inconnu",_xlfn.XLOOKUP(F162,'Bibliothèque transporteurs'!C:C,'Bibliothèque transporteurs'!B:B))))</f>
        <v/>
      </c>
      <c r="V162">
        <f>IF(COUNTIF('Bibliothèque transporteurs'!C:C,F162)=0,"inconnu",_xlfn.XLOOKUP(F162,'Bibliothèque transporteurs'!C:C,'Bibliothèque transporteurs'!E:E))</f>
        <v/>
      </c>
      <c r="W162">
        <f>IF(T162="FR_2SHOP",O162,IF(O162=0,0,ROUNDUP(O162/C162*B162,2)))</f>
        <v/>
      </c>
      <c r="Y162" s="118">
        <f>ROUNDUP(B162,2)-M162-L162-N162-J162-K162-I162-Q162</f>
        <v/>
      </c>
      <c r="Z162" s="118">
        <f>IF(Y162=W162,"OK","Non")</f>
        <v/>
      </c>
    </row>
    <row r="163">
      <c r="A163" s="9">
        <f>C163/SUM(C:C)*(SUM(C:C)+$X$2)</f>
        <v/>
      </c>
      <c r="B163" s="9">
        <f>C163/SUM(C:C)*(SUM(C:C)+SUM($N$3:$O$7))+S163</f>
        <v/>
      </c>
      <c r="C163" s="9">
        <f>SUM(I163:Q163)-N163-P163</f>
        <v/>
      </c>
      <c r="D163" s="8" t="n">
        <v>6235</v>
      </c>
      <c r="E163" t="inlineStr">
        <is>
          <t>XF143261978FR</t>
        </is>
      </c>
      <c r="F163" t="n">
        <v>17</v>
      </c>
      <c r="G163" t="inlineStr">
        <is>
          <t>N</t>
        </is>
      </c>
      <c r="H163" t="inlineStr">
        <is>
          <t>Z1</t>
        </is>
      </c>
      <c r="O163" t="n">
        <v>21.83</v>
      </c>
      <c r="S163">
        <f>_xlfn.XLOOKUP(E163,'Facture Chronopost'!L:L,'Facture Chronopost'!AA:AA,"")</f>
        <v/>
      </c>
      <c r="T163">
        <f>IF(COUNTIF('Bibliothèque transporteurs'!C:C,F163)=0,"inconnu",_xlfn.XLOOKUP(F163,'Bibliothèque transporteurs'!C:C,'Bibliothèque transporteurs'!A:A))</f>
        <v/>
      </c>
      <c r="U163">
        <f>IF(OR(F163="6C",F163="6B"),_xlfn.XLOOKUP(E163,'Facture Chronopost'!L:L,'Facture Chronopost'!X:X),IF(OR(F163=17,F163=44),F163&amp;"_"&amp;H163,IF(COUNTIF('Bibliothèque transporteurs'!C:C,F163)=0,"inconnu",_xlfn.XLOOKUP(F163,'Bibliothèque transporteurs'!C:C,'Bibliothèque transporteurs'!B:B))))</f>
        <v/>
      </c>
      <c r="V163">
        <f>IF(COUNTIF('Bibliothèque transporteurs'!C:C,F163)=0,"inconnu",_xlfn.XLOOKUP(F163,'Bibliothèque transporteurs'!C:C,'Bibliothèque transporteurs'!E:E))</f>
        <v/>
      </c>
      <c r="W163">
        <f>IF(T163="FR_2SHOP",O163,IF(O163=0,0,ROUNDUP(O163/C163*B163,2)))</f>
        <v/>
      </c>
      <c r="Y163" s="118">
        <f>ROUNDUP(B163,2)-M163-L163-N163-J163-K163-I163-Q163</f>
        <v/>
      </c>
      <c r="Z163" s="118">
        <f>IF(Y163=W163,"OK","Non")</f>
        <v/>
      </c>
    </row>
    <row r="164">
      <c r="A164" s="9">
        <f>C164/SUM(C:C)*(SUM(C:C)+$X$2)</f>
        <v/>
      </c>
      <c r="B164" s="9">
        <f>C164/SUM(C:C)*(SUM(C:C)+SUM($N$3:$O$7))+S164</f>
        <v/>
      </c>
      <c r="C164" s="9">
        <f>SUM(I164:Q164)-N164-P164</f>
        <v/>
      </c>
      <c r="D164" s="8" t="n">
        <v>6235</v>
      </c>
      <c r="E164" t="inlineStr">
        <is>
          <t>XF143262029FR</t>
        </is>
      </c>
      <c r="F164" t="n">
        <v>17</v>
      </c>
      <c r="G164" t="inlineStr">
        <is>
          <t>N</t>
        </is>
      </c>
      <c r="H164" t="inlineStr">
        <is>
          <t>Z1</t>
        </is>
      </c>
      <c r="O164" t="n">
        <v>7.86</v>
      </c>
      <c r="S164">
        <f>_xlfn.XLOOKUP(E164,'Facture Chronopost'!L:L,'Facture Chronopost'!AA:AA,"")</f>
        <v/>
      </c>
      <c r="T164">
        <f>IF(COUNTIF('Bibliothèque transporteurs'!C:C,F164)=0,"inconnu",_xlfn.XLOOKUP(F164,'Bibliothèque transporteurs'!C:C,'Bibliothèque transporteurs'!A:A))</f>
        <v/>
      </c>
      <c r="U164">
        <f>IF(OR(F164="6C",F164="6B"),_xlfn.XLOOKUP(E164,'Facture Chronopost'!L:L,'Facture Chronopost'!X:X),IF(OR(F164=17,F164=44),F164&amp;"_"&amp;H164,IF(COUNTIF('Bibliothèque transporteurs'!C:C,F164)=0,"inconnu",_xlfn.XLOOKUP(F164,'Bibliothèque transporteurs'!C:C,'Bibliothèque transporteurs'!B:B))))</f>
        <v/>
      </c>
      <c r="V164">
        <f>IF(COUNTIF('Bibliothèque transporteurs'!C:C,F164)=0,"inconnu",_xlfn.XLOOKUP(F164,'Bibliothèque transporteurs'!C:C,'Bibliothèque transporteurs'!E:E))</f>
        <v/>
      </c>
      <c r="W164">
        <f>IF(T164="FR_2SHOP",O164,IF(O164=0,0,ROUNDUP(O164/C164*B164,2)))</f>
        <v/>
      </c>
      <c r="Y164" s="118">
        <f>ROUNDUP(B164,2)-M164-L164-N164-J164-K164-I164-Q164</f>
        <v/>
      </c>
      <c r="Z164" s="118">
        <f>IF(Y164=W164,"OK","Non")</f>
        <v/>
      </c>
    </row>
    <row r="165">
      <c r="A165" s="9">
        <f>C165/SUM(C:C)*(SUM(C:C)+$X$2)</f>
        <v/>
      </c>
      <c r="B165" s="9">
        <f>C165/SUM(C:C)*(SUM(C:C)+SUM($N$3:$O$7))+S165</f>
        <v/>
      </c>
      <c r="C165" s="9">
        <f>SUM(I165:Q165)-N165-P165</f>
        <v/>
      </c>
      <c r="D165" s="8" t="n">
        <v>6235</v>
      </c>
      <c r="E165" t="inlineStr">
        <is>
          <t>XF143262046FR</t>
        </is>
      </c>
      <c r="F165" t="n">
        <v>17</v>
      </c>
      <c r="G165" t="inlineStr">
        <is>
          <t>N</t>
        </is>
      </c>
      <c r="H165" t="inlineStr">
        <is>
          <t>Z1</t>
        </is>
      </c>
      <c r="O165" t="n">
        <v>11.56</v>
      </c>
      <c r="S165">
        <f>_xlfn.XLOOKUP(E165,'Facture Chronopost'!L:L,'Facture Chronopost'!AA:AA,"")</f>
        <v/>
      </c>
      <c r="T165">
        <f>IF(COUNTIF('Bibliothèque transporteurs'!C:C,F165)=0,"inconnu",_xlfn.XLOOKUP(F165,'Bibliothèque transporteurs'!C:C,'Bibliothèque transporteurs'!A:A))</f>
        <v/>
      </c>
      <c r="U165">
        <f>IF(OR(F165="6C",F165="6B"),_xlfn.XLOOKUP(E165,'Facture Chronopost'!L:L,'Facture Chronopost'!X:X),IF(OR(F165=17,F165=44),F165&amp;"_"&amp;H165,IF(COUNTIF('Bibliothèque transporteurs'!C:C,F165)=0,"inconnu",_xlfn.XLOOKUP(F165,'Bibliothèque transporteurs'!C:C,'Bibliothèque transporteurs'!B:B))))</f>
        <v/>
      </c>
      <c r="V165">
        <f>IF(COUNTIF('Bibliothèque transporteurs'!C:C,F165)=0,"inconnu",_xlfn.XLOOKUP(F165,'Bibliothèque transporteurs'!C:C,'Bibliothèque transporteurs'!E:E))</f>
        <v/>
      </c>
      <c r="W165">
        <f>IF(T165="FR_2SHOP",O165,IF(O165=0,0,ROUNDUP(O165/C165*B165,2)))</f>
        <v/>
      </c>
      <c r="Y165" s="118">
        <f>ROUNDUP(B165,2)-M165-L165-N165-J165-K165-I165-Q165</f>
        <v/>
      </c>
      <c r="Z165" s="118">
        <f>IF(Y165=W165,"OK","Non")</f>
        <v/>
      </c>
    </row>
    <row r="166">
      <c r="A166" s="9">
        <f>C166/SUM(C:C)*(SUM(C:C)+$X$2)</f>
        <v/>
      </c>
      <c r="B166" s="9">
        <f>C166/SUM(C:C)*(SUM(C:C)+SUM($N$3:$O$7))+S166</f>
        <v/>
      </c>
      <c r="C166" s="9">
        <f>SUM(I166:Q166)-N166-P166</f>
        <v/>
      </c>
      <c r="D166" s="8" t="n">
        <v>6235</v>
      </c>
      <c r="E166" t="inlineStr">
        <is>
          <t>XF143262050FR</t>
        </is>
      </c>
      <c r="F166" t="n">
        <v>17</v>
      </c>
      <c r="G166" t="inlineStr">
        <is>
          <t>N</t>
        </is>
      </c>
      <c r="H166" t="inlineStr">
        <is>
          <t>Z1</t>
        </is>
      </c>
      <c r="O166" t="n">
        <v>7.86</v>
      </c>
      <c r="S166">
        <f>_xlfn.XLOOKUP(E166,'Facture Chronopost'!L:L,'Facture Chronopost'!AA:AA,"")</f>
        <v/>
      </c>
      <c r="T166">
        <f>IF(COUNTIF('Bibliothèque transporteurs'!C:C,F166)=0,"inconnu",_xlfn.XLOOKUP(F166,'Bibliothèque transporteurs'!C:C,'Bibliothèque transporteurs'!A:A))</f>
        <v/>
      </c>
      <c r="U166">
        <f>IF(OR(F166="6C",F166="6B"),_xlfn.XLOOKUP(E166,'Facture Chronopost'!L:L,'Facture Chronopost'!X:X),IF(OR(F166=17,F166=44),F166&amp;"_"&amp;H166,IF(COUNTIF('Bibliothèque transporteurs'!C:C,F166)=0,"inconnu",_xlfn.XLOOKUP(F166,'Bibliothèque transporteurs'!C:C,'Bibliothèque transporteurs'!B:B))))</f>
        <v/>
      </c>
      <c r="V166">
        <f>IF(COUNTIF('Bibliothèque transporteurs'!C:C,F166)=0,"inconnu",_xlfn.XLOOKUP(F166,'Bibliothèque transporteurs'!C:C,'Bibliothèque transporteurs'!E:E))</f>
        <v/>
      </c>
      <c r="W166">
        <f>IF(T166="FR_2SHOP",O166,IF(O166=0,0,ROUNDUP(O166/C166*B166,2)))</f>
        <v/>
      </c>
      <c r="Y166" s="118">
        <f>ROUNDUP(B166,2)-M166-L166-N166-J166-K166-I166-Q166</f>
        <v/>
      </c>
      <c r="Z166" s="118">
        <f>IF(Y166=W166,"OK","Non")</f>
        <v/>
      </c>
    </row>
    <row r="167">
      <c r="A167" s="9">
        <f>C167/SUM(C:C)*(SUM(C:C)+$X$2)</f>
        <v/>
      </c>
      <c r="B167" s="9">
        <f>C167/SUM(C:C)*(SUM(C:C)+SUM($N$3:$O$7))+S167</f>
        <v/>
      </c>
      <c r="C167" s="9">
        <f>SUM(I167:Q167)-N167-P167</f>
        <v/>
      </c>
      <c r="D167" s="8" t="n">
        <v>6235</v>
      </c>
      <c r="E167" t="inlineStr">
        <is>
          <t>XF143262103FR</t>
        </is>
      </c>
      <c r="F167" t="n">
        <v>17</v>
      </c>
      <c r="G167" t="inlineStr">
        <is>
          <t>N</t>
        </is>
      </c>
      <c r="H167" t="inlineStr">
        <is>
          <t>Z1</t>
        </is>
      </c>
      <c r="O167" t="n">
        <v>18.34</v>
      </c>
      <c r="S167">
        <f>_xlfn.XLOOKUP(E167,'Facture Chronopost'!L:L,'Facture Chronopost'!AA:AA,"")</f>
        <v/>
      </c>
      <c r="T167">
        <f>IF(COUNTIF('Bibliothèque transporteurs'!C:C,F167)=0,"inconnu",_xlfn.XLOOKUP(F167,'Bibliothèque transporteurs'!C:C,'Bibliothèque transporteurs'!A:A))</f>
        <v/>
      </c>
      <c r="U167">
        <f>IF(OR(F167="6C",F167="6B"),_xlfn.XLOOKUP(E167,'Facture Chronopost'!L:L,'Facture Chronopost'!X:X),IF(OR(F167=17,F167=44),F167&amp;"_"&amp;H167,IF(COUNTIF('Bibliothèque transporteurs'!C:C,F167)=0,"inconnu",_xlfn.XLOOKUP(F167,'Bibliothèque transporteurs'!C:C,'Bibliothèque transporteurs'!B:B))))</f>
        <v/>
      </c>
      <c r="V167">
        <f>IF(COUNTIF('Bibliothèque transporteurs'!C:C,F167)=0,"inconnu",_xlfn.XLOOKUP(F167,'Bibliothèque transporteurs'!C:C,'Bibliothèque transporteurs'!E:E))</f>
        <v/>
      </c>
      <c r="W167">
        <f>IF(T167="FR_2SHOP",O167,IF(O167=0,0,ROUNDUP(O167/C167*B167,2)))</f>
        <v/>
      </c>
      <c r="Y167" s="118">
        <f>ROUNDUP(B167,2)-M167-L167-N167-J167-K167-I167-Q167</f>
        <v/>
      </c>
      <c r="Z167" s="118">
        <f>IF(Y167=W167,"OK","Non")</f>
        <v/>
      </c>
    </row>
    <row r="168">
      <c r="A168" s="9">
        <f>C168/SUM(C:C)*(SUM(C:C)+$X$2)</f>
        <v/>
      </c>
      <c r="B168" s="9">
        <f>C168/SUM(C:C)*(SUM(C:C)+SUM($N$3:$O$7))+S168</f>
        <v/>
      </c>
      <c r="C168" s="9">
        <f>SUM(I168:Q168)-N168-P168</f>
        <v/>
      </c>
      <c r="D168" s="8" t="n">
        <v>6235</v>
      </c>
      <c r="E168" t="inlineStr">
        <is>
          <t>XF143262117FR</t>
        </is>
      </c>
      <c r="F168" t="n">
        <v>17</v>
      </c>
      <c r="G168" t="inlineStr">
        <is>
          <t>N</t>
        </is>
      </c>
      <c r="H168" t="inlineStr">
        <is>
          <t>Z1</t>
        </is>
      </c>
      <c r="O168" t="n">
        <v>18.34</v>
      </c>
      <c r="S168">
        <f>_xlfn.XLOOKUP(E168,'Facture Chronopost'!L:L,'Facture Chronopost'!AA:AA,"")</f>
        <v/>
      </c>
      <c r="T168">
        <f>IF(COUNTIF('Bibliothèque transporteurs'!C:C,F168)=0,"inconnu",_xlfn.XLOOKUP(F168,'Bibliothèque transporteurs'!C:C,'Bibliothèque transporteurs'!A:A))</f>
        <v/>
      </c>
      <c r="U168">
        <f>IF(OR(F168="6C",F168="6B"),_xlfn.XLOOKUP(E168,'Facture Chronopost'!L:L,'Facture Chronopost'!X:X),IF(OR(F168=17,F168=44),F168&amp;"_"&amp;H168,IF(COUNTIF('Bibliothèque transporteurs'!C:C,F168)=0,"inconnu",_xlfn.XLOOKUP(F168,'Bibliothèque transporteurs'!C:C,'Bibliothèque transporteurs'!B:B))))</f>
        <v/>
      </c>
      <c r="V168">
        <f>IF(COUNTIF('Bibliothèque transporteurs'!C:C,F168)=0,"inconnu",_xlfn.XLOOKUP(F168,'Bibliothèque transporteurs'!C:C,'Bibliothèque transporteurs'!E:E))</f>
        <v/>
      </c>
      <c r="W168">
        <f>IF(T168="FR_2SHOP",O168,IF(O168=0,0,ROUNDUP(O168/C168*B168,2)))</f>
        <v/>
      </c>
      <c r="Y168" s="118">
        <f>ROUNDUP(B168,2)-M168-L168-N168-J168-K168-I168-Q168</f>
        <v/>
      </c>
      <c r="Z168" s="118">
        <f>IF(Y168=W168,"OK","Non")</f>
        <v/>
      </c>
    </row>
    <row r="169">
      <c r="A169" s="9">
        <f>C169/SUM(C:C)*(SUM(C:C)+$X$2)</f>
        <v/>
      </c>
      <c r="B169" s="9">
        <f>C169/SUM(C:C)*(SUM(C:C)+SUM($N$3:$O$7))+S169</f>
        <v/>
      </c>
      <c r="C169" s="9">
        <f>SUM(I169:Q169)-N169-P169</f>
        <v/>
      </c>
      <c r="D169" s="8" t="n">
        <v>6235</v>
      </c>
      <c r="E169" t="inlineStr">
        <is>
          <t>XF143262182FR</t>
        </is>
      </c>
      <c r="F169" t="n">
        <v>17</v>
      </c>
      <c r="G169" t="inlineStr">
        <is>
          <t>N</t>
        </is>
      </c>
      <c r="H169" t="inlineStr">
        <is>
          <t>Z1</t>
        </is>
      </c>
      <c r="O169" t="n">
        <v>19.47</v>
      </c>
      <c r="S169">
        <f>_xlfn.XLOOKUP(E169,'Facture Chronopost'!L:L,'Facture Chronopost'!AA:AA,"")</f>
        <v/>
      </c>
      <c r="T169">
        <f>IF(COUNTIF('Bibliothèque transporteurs'!C:C,F169)=0,"inconnu",_xlfn.XLOOKUP(F169,'Bibliothèque transporteurs'!C:C,'Bibliothèque transporteurs'!A:A))</f>
        <v/>
      </c>
      <c r="U169">
        <f>IF(OR(F169="6C",F169="6B"),_xlfn.XLOOKUP(E169,'Facture Chronopost'!L:L,'Facture Chronopost'!X:X),IF(OR(F169=17,F169=44),F169&amp;"_"&amp;H169,IF(COUNTIF('Bibliothèque transporteurs'!C:C,F169)=0,"inconnu",_xlfn.XLOOKUP(F169,'Bibliothèque transporteurs'!C:C,'Bibliothèque transporteurs'!B:B))))</f>
        <v/>
      </c>
      <c r="V169">
        <f>IF(COUNTIF('Bibliothèque transporteurs'!C:C,F169)=0,"inconnu",_xlfn.XLOOKUP(F169,'Bibliothèque transporteurs'!C:C,'Bibliothèque transporteurs'!E:E))</f>
        <v/>
      </c>
      <c r="W169">
        <f>IF(T169="FR_2SHOP",O169,IF(O169=0,0,ROUNDUP(O169/C169*B169,2)))</f>
        <v/>
      </c>
      <c r="Y169" s="118">
        <f>ROUNDUP(B169,2)-M169-L169-N169-J169-K169-I169-Q169</f>
        <v/>
      </c>
      <c r="Z169" s="118">
        <f>IF(Y169=W169,"OK","Non")</f>
        <v/>
      </c>
    </row>
    <row r="170">
      <c r="A170" s="9">
        <f>C170/SUM(C:C)*(SUM(C:C)+$X$2)</f>
        <v/>
      </c>
      <c r="B170" s="9">
        <f>C170/SUM(C:C)*(SUM(C:C)+SUM($N$3:$O$7))+S170</f>
        <v/>
      </c>
      <c r="C170" s="9">
        <f>SUM(I170:Q170)-N170-P170</f>
        <v/>
      </c>
      <c r="D170" s="8" t="n">
        <v>6235</v>
      </c>
      <c r="E170" t="inlineStr">
        <is>
          <t>XF143262219FR</t>
        </is>
      </c>
      <c r="F170" t="n">
        <v>17</v>
      </c>
      <c r="G170" t="inlineStr">
        <is>
          <t>N</t>
        </is>
      </c>
      <c r="H170" t="inlineStr">
        <is>
          <t>Z2</t>
        </is>
      </c>
      <c r="O170" t="n">
        <v>11.56</v>
      </c>
      <c r="S170">
        <f>_xlfn.XLOOKUP(E170,'Facture Chronopost'!L:L,'Facture Chronopost'!AA:AA,"")</f>
        <v/>
      </c>
      <c r="T170">
        <f>IF(COUNTIF('Bibliothèque transporteurs'!C:C,F170)=0,"inconnu",_xlfn.XLOOKUP(F170,'Bibliothèque transporteurs'!C:C,'Bibliothèque transporteurs'!A:A))</f>
        <v/>
      </c>
      <c r="U170">
        <f>IF(OR(F170="6C",F170="6B"),_xlfn.XLOOKUP(E170,'Facture Chronopost'!L:L,'Facture Chronopost'!X:X),IF(OR(F170=17,F170=44),F170&amp;"_"&amp;H170,IF(COUNTIF('Bibliothèque transporteurs'!C:C,F170)=0,"inconnu",_xlfn.XLOOKUP(F170,'Bibliothèque transporteurs'!C:C,'Bibliothèque transporteurs'!B:B))))</f>
        <v/>
      </c>
      <c r="V170">
        <f>IF(COUNTIF('Bibliothèque transporteurs'!C:C,F170)=0,"inconnu",_xlfn.XLOOKUP(F170,'Bibliothèque transporteurs'!C:C,'Bibliothèque transporteurs'!E:E))</f>
        <v/>
      </c>
      <c r="W170">
        <f>IF(T170="FR_2SHOP",O170,IF(O170=0,0,ROUNDUP(O170/C170*B170,2)))</f>
        <v/>
      </c>
      <c r="Y170" s="118">
        <f>ROUNDUP(B170,2)-M170-L170-N170-J170-K170-I170-Q170</f>
        <v/>
      </c>
      <c r="Z170" s="118">
        <f>IF(Y170=W170,"OK","Non")</f>
        <v/>
      </c>
    </row>
    <row r="171">
      <c r="A171" s="9">
        <f>C171/SUM(C:C)*(SUM(C:C)+$X$2)</f>
        <v/>
      </c>
      <c r="B171" s="9">
        <f>C171/SUM(C:C)*(SUM(C:C)+SUM($N$3:$O$7))+S171</f>
        <v/>
      </c>
      <c r="C171" s="9">
        <f>SUM(I171:Q171)-N171-P171</f>
        <v/>
      </c>
      <c r="D171" s="8" t="n">
        <v>6235</v>
      </c>
      <c r="E171" t="inlineStr">
        <is>
          <t>XF143262222FR</t>
        </is>
      </c>
      <c r="F171" t="n">
        <v>17</v>
      </c>
      <c r="G171" t="inlineStr">
        <is>
          <t>N</t>
        </is>
      </c>
      <c r="H171" t="inlineStr">
        <is>
          <t>Z2</t>
        </is>
      </c>
      <c r="O171" t="n">
        <v>11.56</v>
      </c>
      <c r="S171">
        <f>_xlfn.XLOOKUP(E171,'Facture Chronopost'!L:L,'Facture Chronopost'!AA:AA,"")</f>
        <v/>
      </c>
      <c r="T171">
        <f>IF(COUNTIF('Bibliothèque transporteurs'!C:C,F171)=0,"inconnu",_xlfn.XLOOKUP(F171,'Bibliothèque transporteurs'!C:C,'Bibliothèque transporteurs'!A:A))</f>
        <v/>
      </c>
      <c r="U171">
        <f>IF(OR(F171="6C",F171="6B"),_xlfn.XLOOKUP(E171,'Facture Chronopost'!L:L,'Facture Chronopost'!X:X),IF(OR(F171=17,F171=44),F171&amp;"_"&amp;H171,IF(COUNTIF('Bibliothèque transporteurs'!C:C,F171)=0,"inconnu",_xlfn.XLOOKUP(F171,'Bibliothèque transporteurs'!C:C,'Bibliothèque transporteurs'!B:B))))</f>
        <v/>
      </c>
      <c r="V171">
        <f>IF(COUNTIF('Bibliothèque transporteurs'!C:C,F171)=0,"inconnu",_xlfn.XLOOKUP(F171,'Bibliothèque transporteurs'!C:C,'Bibliothèque transporteurs'!E:E))</f>
        <v/>
      </c>
      <c r="W171">
        <f>IF(T171="FR_2SHOP",O171,IF(O171=0,0,ROUNDUP(O171/C171*B171,2)))</f>
        <v/>
      </c>
      <c r="Y171" s="118">
        <f>ROUNDUP(B171,2)-M171-L171-N171-J171-K171-I171-Q171</f>
        <v/>
      </c>
      <c r="Z171" s="118">
        <f>IF(Y171=W171,"OK","Non")</f>
        <v/>
      </c>
    </row>
    <row r="172">
      <c r="A172" s="9">
        <f>C172/SUM(C:C)*(SUM(C:C)+$X$2)</f>
        <v/>
      </c>
      <c r="B172" s="9">
        <f>C172/SUM(C:C)*(SUM(C:C)+SUM($N$3:$O$7))+S172</f>
        <v/>
      </c>
      <c r="C172" s="9">
        <f>SUM(I172:Q172)-N172-P172</f>
        <v/>
      </c>
      <c r="D172" s="8" t="n">
        <v>6235</v>
      </c>
      <c r="E172" t="inlineStr">
        <is>
          <t>XF143262236FR</t>
        </is>
      </c>
      <c r="F172" t="n">
        <v>17</v>
      </c>
      <c r="G172" t="inlineStr">
        <is>
          <t>N</t>
        </is>
      </c>
      <c r="H172" t="inlineStr">
        <is>
          <t>Z2</t>
        </is>
      </c>
      <c r="O172" t="n">
        <v>18.34</v>
      </c>
      <c r="S172">
        <f>_xlfn.XLOOKUP(E172,'Facture Chronopost'!L:L,'Facture Chronopost'!AA:AA,"")</f>
        <v/>
      </c>
      <c r="T172">
        <f>IF(COUNTIF('Bibliothèque transporteurs'!C:C,F172)=0,"inconnu",_xlfn.XLOOKUP(F172,'Bibliothèque transporteurs'!C:C,'Bibliothèque transporteurs'!A:A))</f>
        <v/>
      </c>
      <c r="U172">
        <f>IF(OR(F172="6C",F172="6B"),_xlfn.XLOOKUP(E172,'Facture Chronopost'!L:L,'Facture Chronopost'!X:X),IF(OR(F172=17,F172=44),F172&amp;"_"&amp;H172,IF(COUNTIF('Bibliothèque transporteurs'!C:C,F172)=0,"inconnu",_xlfn.XLOOKUP(F172,'Bibliothèque transporteurs'!C:C,'Bibliothèque transporteurs'!B:B))))</f>
        <v/>
      </c>
      <c r="V172">
        <f>IF(COUNTIF('Bibliothèque transporteurs'!C:C,F172)=0,"inconnu",_xlfn.XLOOKUP(F172,'Bibliothèque transporteurs'!C:C,'Bibliothèque transporteurs'!E:E))</f>
        <v/>
      </c>
      <c r="W172">
        <f>IF(T172="FR_2SHOP",O172,IF(O172=0,0,ROUNDUP(O172/C172*B172,2)))</f>
        <v/>
      </c>
      <c r="Y172" s="118">
        <f>ROUNDUP(B172,2)-M172-L172-N172-J172-K172-I172-Q172</f>
        <v/>
      </c>
      <c r="Z172" s="118">
        <f>IF(Y172=W172,"OK","Non")</f>
        <v/>
      </c>
    </row>
    <row r="173">
      <c r="A173" s="9">
        <f>C173/SUM(C:C)*(SUM(C:C)+$X$2)</f>
        <v/>
      </c>
      <c r="B173" s="9">
        <f>C173/SUM(C:C)*(SUM(C:C)+SUM($N$3:$O$7))+S173</f>
        <v/>
      </c>
      <c r="C173" s="9">
        <f>SUM(I173:Q173)-N173-P173</f>
        <v/>
      </c>
      <c r="D173" s="8" t="n">
        <v>6235</v>
      </c>
      <c r="E173" t="inlineStr">
        <is>
          <t>XF143262240FR</t>
        </is>
      </c>
      <c r="F173" t="n">
        <v>17</v>
      </c>
      <c r="G173" t="inlineStr">
        <is>
          <t>N</t>
        </is>
      </c>
      <c r="H173" t="inlineStr">
        <is>
          <t>Z2</t>
        </is>
      </c>
      <c r="O173" t="n">
        <v>18.34</v>
      </c>
      <c r="S173">
        <f>_xlfn.XLOOKUP(E173,'Facture Chronopost'!L:L,'Facture Chronopost'!AA:AA,"")</f>
        <v/>
      </c>
      <c r="T173">
        <f>IF(COUNTIF('Bibliothèque transporteurs'!C:C,F173)=0,"inconnu",_xlfn.XLOOKUP(F173,'Bibliothèque transporteurs'!C:C,'Bibliothèque transporteurs'!A:A))</f>
        <v/>
      </c>
      <c r="U173">
        <f>IF(OR(F173="6C",F173="6B"),_xlfn.XLOOKUP(E173,'Facture Chronopost'!L:L,'Facture Chronopost'!X:X),IF(OR(F173=17,F173=44),F173&amp;"_"&amp;H173,IF(COUNTIF('Bibliothèque transporteurs'!C:C,F173)=0,"inconnu",_xlfn.XLOOKUP(F173,'Bibliothèque transporteurs'!C:C,'Bibliothèque transporteurs'!B:B))))</f>
        <v/>
      </c>
      <c r="V173">
        <f>IF(COUNTIF('Bibliothèque transporteurs'!C:C,F173)=0,"inconnu",_xlfn.XLOOKUP(F173,'Bibliothèque transporteurs'!C:C,'Bibliothèque transporteurs'!E:E))</f>
        <v/>
      </c>
      <c r="W173">
        <f>IF(T173="FR_2SHOP",O173,IF(O173=0,0,ROUNDUP(O173/C173*B173,2)))</f>
        <v/>
      </c>
      <c r="Y173" s="118">
        <f>ROUNDUP(B173,2)-M173-L173-N173-J173-K173-I173-Q173</f>
        <v/>
      </c>
      <c r="Z173" s="118">
        <f>IF(Y173=W173,"OK","Non")</f>
        <v/>
      </c>
    </row>
    <row r="174">
      <c r="A174" s="9">
        <f>C174/SUM(C:C)*(SUM(C:C)+$X$2)</f>
        <v/>
      </c>
      <c r="B174" s="9">
        <f>C174/SUM(C:C)*(SUM(C:C)+SUM($N$3:$O$7))+S174</f>
        <v/>
      </c>
      <c r="C174" s="9">
        <f>SUM(I174:Q174)-N174-P174</f>
        <v/>
      </c>
      <c r="D174" s="8" t="n">
        <v>6235</v>
      </c>
      <c r="E174" t="inlineStr">
        <is>
          <t>XF143262267FR</t>
        </is>
      </c>
      <c r="F174" t="n">
        <v>17</v>
      </c>
      <c r="G174" t="inlineStr">
        <is>
          <t>N</t>
        </is>
      </c>
      <c r="H174" t="inlineStr">
        <is>
          <t>Z1</t>
        </is>
      </c>
      <c r="O174" t="n">
        <v>19.47</v>
      </c>
      <c r="S174">
        <f>_xlfn.XLOOKUP(E174,'Facture Chronopost'!L:L,'Facture Chronopost'!AA:AA,"")</f>
        <v/>
      </c>
      <c r="T174">
        <f>IF(COUNTIF('Bibliothèque transporteurs'!C:C,F174)=0,"inconnu",_xlfn.XLOOKUP(F174,'Bibliothèque transporteurs'!C:C,'Bibliothèque transporteurs'!A:A))</f>
        <v/>
      </c>
      <c r="U174">
        <f>IF(OR(F174="6C",F174="6B"),_xlfn.XLOOKUP(E174,'Facture Chronopost'!L:L,'Facture Chronopost'!X:X),IF(OR(F174=17,F174=44),F174&amp;"_"&amp;H174,IF(COUNTIF('Bibliothèque transporteurs'!C:C,F174)=0,"inconnu",_xlfn.XLOOKUP(F174,'Bibliothèque transporteurs'!C:C,'Bibliothèque transporteurs'!B:B))))</f>
        <v/>
      </c>
      <c r="V174">
        <f>IF(COUNTIF('Bibliothèque transporteurs'!C:C,F174)=0,"inconnu",_xlfn.XLOOKUP(F174,'Bibliothèque transporteurs'!C:C,'Bibliothèque transporteurs'!E:E))</f>
        <v/>
      </c>
      <c r="W174">
        <f>IF(T174="FR_2SHOP",O174,IF(O174=0,0,ROUNDUP(O174/C174*B174,2)))</f>
        <v/>
      </c>
      <c r="Y174" s="118">
        <f>ROUNDUP(B174,2)-M174-L174-N174-J174-K174-I174-Q174</f>
        <v/>
      </c>
      <c r="Z174" s="118">
        <f>IF(Y174=W174,"OK","Non")</f>
        <v/>
      </c>
    </row>
    <row r="175">
      <c r="A175" s="9">
        <f>C175/SUM(C:C)*(SUM(C:C)+$X$2)</f>
        <v/>
      </c>
      <c r="B175" s="9">
        <f>C175/SUM(C:C)*(SUM(C:C)+SUM($N$3:$O$7))+S175</f>
        <v/>
      </c>
      <c r="C175" s="9">
        <f>SUM(I175:Q175)-N175-P175</f>
        <v/>
      </c>
      <c r="D175" s="8" t="n">
        <v>6235</v>
      </c>
      <c r="E175" t="inlineStr">
        <is>
          <t>XF143262275FR</t>
        </is>
      </c>
      <c r="F175" t="n">
        <v>17</v>
      </c>
      <c r="G175" t="inlineStr">
        <is>
          <t>N</t>
        </is>
      </c>
      <c r="H175" t="inlineStr">
        <is>
          <t>Z1</t>
        </is>
      </c>
      <c r="O175" t="n">
        <v>18.34</v>
      </c>
      <c r="S175">
        <f>_xlfn.XLOOKUP(E175,'Facture Chronopost'!L:L,'Facture Chronopost'!AA:AA,"")</f>
        <v/>
      </c>
      <c r="T175">
        <f>IF(COUNTIF('Bibliothèque transporteurs'!C:C,F175)=0,"inconnu",_xlfn.XLOOKUP(F175,'Bibliothèque transporteurs'!C:C,'Bibliothèque transporteurs'!A:A))</f>
        <v/>
      </c>
      <c r="U175">
        <f>IF(OR(F175="6C",F175="6B"),_xlfn.XLOOKUP(E175,'Facture Chronopost'!L:L,'Facture Chronopost'!X:X),IF(OR(F175=17,F175=44),F175&amp;"_"&amp;H175,IF(COUNTIF('Bibliothèque transporteurs'!C:C,F175)=0,"inconnu",_xlfn.XLOOKUP(F175,'Bibliothèque transporteurs'!C:C,'Bibliothèque transporteurs'!B:B))))</f>
        <v/>
      </c>
      <c r="V175">
        <f>IF(COUNTIF('Bibliothèque transporteurs'!C:C,F175)=0,"inconnu",_xlfn.XLOOKUP(F175,'Bibliothèque transporteurs'!C:C,'Bibliothèque transporteurs'!E:E))</f>
        <v/>
      </c>
      <c r="W175">
        <f>IF(T175="FR_2SHOP",O175,IF(O175=0,0,ROUNDUP(O175/C175*B175,2)))</f>
        <v/>
      </c>
      <c r="Y175" s="118">
        <f>ROUNDUP(B175,2)-M175-L175-N175-J175-K175-I175-Q175</f>
        <v/>
      </c>
      <c r="Z175" s="118">
        <f>IF(Y175=W175,"OK","Non")</f>
        <v/>
      </c>
    </row>
    <row r="176">
      <c r="A176" s="9">
        <f>C176/SUM(C:C)*(SUM(C:C)+$X$2)</f>
        <v/>
      </c>
      <c r="B176" s="9">
        <f>C176/SUM(C:C)*(SUM(C:C)+SUM($N$3:$O$7))+S176</f>
        <v/>
      </c>
      <c r="C176" s="9">
        <f>SUM(I176:Q176)-N176-P176</f>
        <v/>
      </c>
      <c r="D176" s="8" t="n">
        <v>6235</v>
      </c>
      <c r="E176" t="inlineStr">
        <is>
          <t>XF143262315FR</t>
        </is>
      </c>
      <c r="F176" t="n">
        <v>17</v>
      </c>
      <c r="G176" t="inlineStr">
        <is>
          <t>N</t>
        </is>
      </c>
      <c r="H176" t="inlineStr">
        <is>
          <t>Z1</t>
        </is>
      </c>
      <c r="O176" t="n">
        <v>9.94</v>
      </c>
      <c r="S176">
        <f>_xlfn.XLOOKUP(E176,'Facture Chronopost'!L:L,'Facture Chronopost'!AA:AA,"")</f>
        <v/>
      </c>
      <c r="T176">
        <f>IF(COUNTIF('Bibliothèque transporteurs'!C:C,F176)=0,"inconnu",_xlfn.XLOOKUP(F176,'Bibliothèque transporteurs'!C:C,'Bibliothèque transporteurs'!A:A))</f>
        <v/>
      </c>
      <c r="U176">
        <f>IF(OR(F176="6C",F176="6B"),_xlfn.XLOOKUP(E176,'Facture Chronopost'!L:L,'Facture Chronopost'!X:X),IF(OR(F176=17,F176=44),F176&amp;"_"&amp;H176,IF(COUNTIF('Bibliothèque transporteurs'!C:C,F176)=0,"inconnu",_xlfn.XLOOKUP(F176,'Bibliothèque transporteurs'!C:C,'Bibliothèque transporteurs'!B:B))))</f>
        <v/>
      </c>
      <c r="V176">
        <f>IF(COUNTIF('Bibliothèque transporteurs'!C:C,F176)=0,"inconnu",_xlfn.XLOOKUP(F176,'Bibliothèque transporteurs'!C:C,'Bibliothèque transporteurs'!E:E))</f>
        <v/>
      </c>
      <c r="W176">
        <f>IF(T176="FR_2SHOP",O176,IF(O176=0,0,ROUNDUP(O176/C176*B176,2)))</f>
        <v/>
      </c>
      <c r="Y176" s="118">
        <f>ROUNDUP(B176,2)-M176-L176-N176-J176-K176-I176-Q176</f>
        <v/>
      </c>
      <c r="Z176" s="118">
        <f>IF(Y176=W176,"OK","Non")</f>
        <v/>
      </c>
    </row>
    <row r="177">
      <c r="A177" s="9">
        <f>C177/SUM(C:C)*(SUM(C:C)+$X$2)</f>
        <v/>
      </c>
      <c r="B177" s="9">
        <f>C177/SUM(C:C)*(SUM(C:C)+SUM($N$3:$O$7))+S177</f>
        <v/>
      </c>
      <c r="C177" s="9">
        <f>SUM(I177:Q177)-N177-P177</f>
        <v/>
      </c>
      <c r="D177" s="8" t="n">
        <v>6235</v>
      </c>
      <c r="E177" t="inlineStr">
        <is>
          <t>XF143262338FR</t>
        </is>
      </c>
      <c r="F177" t="n">
        <v>17</v>
      </c>
      <c r="G177" t="inlineStr">
        <is>
          <t>N</t>
        </is>
      </c>
      <c r="H177" t="inlineStr">
        <is>
          <t>Z1</t>
        </is>
      </c>
      <c r="O177" t="n">
        <v>9.94</v>
      </c>
      <c r="S177">
        <f>_xlfn.XLOOKUP(E177,'Facture Chronopost'!L:L,'Facture Chronopost'!AA:AA,"")</f>
        <v/>
      </c>
      <c r="T177">
        <f>IF(COUNTIF('Bibliothèque transporteurs'!C:C,F177)=0,"inconnu",_xlfn.XLOOKUP(F177,'Bibliothèque transporteurs'!C:C,'Bibliothèque transporteurs'!A:A))</f>
        <v/>
      </c>
      <c r="U177">
        <f>IF(OR(F177="6C",F177="6B"),_xlfn.XLOOKUP(E177,'Facture Chronopost'!L:L,'Facture Chronopost'!X:X),IF(OR(F177=17,F177=44),F177&amp;"_"&amp;H177,IF(COUNTIF('Bibliothèque transporteurs'!C:C,F177)=0,"inconnu",_xlfn.XLOOKUP(F177,'Bibliothèque transporteurs'!C:C,'Bibliothèque transporteurs'!B:B))))</f>
        <v/>
      </c>
      <c r="V177">
        <f>IF(COUNTIF('Bibliothèque transporteurs'!C:C,F177)=0,"inconnu",_xlfn.XLOOKUP(F177,'Bibliothèque transporteurs'!C:C,'Bibliothèque transporteurs'!E:E))</f>
        <v/>
      </c>
      <c r="W177">
        <f>IF(T177="FR_2SHOP",O177,IF(O177=0,0,ROUNDUP(O177/C177*B177,2)))</f>
        <v/>
      </c>
      <c r="Y177" s="118">
        <f>ROUNDUP(B177,2)-M177-L177-N177-J177-K177-I177-Q177</f>
        <v/>
      </c>
      <c r="Z177" s="118">
        <f>IF(Y177=W177,"OK","Non")</f>
        <v/>
      </c>
    </row>
    <row r="178">
      <c r="A178" s="9">
        <f>C178/SUM(C:C)*(SUM(C:C)+$X$2)</f>
        <v/>
      </c>
      <c r="B178" s="9">
        <f>C178/SUM(C:C)*(SUM(C:C)+SUM($N$3:$O$7))+S178</f>
        <v/>
      </c>
      <c r="C178" s="9">
        <f>SUM(I178:Q178)-N178-P178</f>
        <v/>
      </c>
      <c r="D178" s="8" t="n">
        <v>6235</v>
      </c>
      <c r="E178" t="inlineStr">
        <is>
          <t>XF143262355FR</t>
        </is>
      </c>
      <c r="F178" t="n">
        <v>17</v>
      </c>
      <c r="G178" t="inlineStr">
        <is>
          <t>N</t>
        </is>
      </c>
      <c r="H178" t="inlineStr">
        <is>
          <t>Z1</t>
        </is>
      </c>
      <c r="O178" t="n">
        <v>21.83</v>
      </c>
      <c r="S178">
        <f>_xlfn.XLOOKUP(E178,'Facture Chronopost'!L:L,'Facture Chronopost'!AA:AA,"")</f>
        <v/>
      </c>
      <c r="T178">
        <f>IF(COUNTIF('Bibliothèque transporteurs'!C:C,F178)=0,"inconnu",_xlfn.XLOOKUP(F178,'Bibliothèque transporteurs'!C:C,'Bibliothèque transporteurs'!A:A))</f>
        <v/>
      </c>
      <c r="U178">
        <f>IF(OR(F178="6C",F178="6B"),_xlfn.XLOOKUP(E178,'Facture Chronopost'!L:L,'Facture Chronopost'!X:X),IF(OR(F178=17,F178=44),F178&amp;"_"&amp;H178,IF(COUNTIF('Bibliothèque transporteurs'!C:C,F178)=0,"inconnu",_xlfn.XLOOKUP(F178,'Bibliothèque transporteurs'!C:C,'Bibliothèque transporteurs'!B:B))))</f>
        <v/>
      </c>
      <c r="V178">
        <f>IF(COUNTIF('Bibliothèque transporteurs'!C:C,F178)=0,"inconnu",_xlfn.XLOOKUP(F178,'Bibliothèque transporteurs'!C:C,'Bibliothèque transporteurs'!E:E))</f>
        <v/>
      </c>
      <c r="W178">
        <f>IF(T178="FR_2SHOP",O178,IF(O178=0,0,ROUNDUP(O178/C178*B178,2)))</f>
        <v/>
      </c>
      <c r="Y178" s="118">
        <f>ROUNDUP(B178,2)-M178-L178-N178-J178-K178-I178-Q178</f>
        <v/>
      </c>
      <c r="Z178" s="118">
        <f>IF(Y178=W178,"OK","Non")</f>
        <v/>
      </c>
    </row>
    <row r="179">
      <c r="A179" s="9">
        <f>C179/SUM(C:C)*(SUM(C:C)+$X$2)</f>
        <v/>
      </c>
      <c r="B179" s="9">
        <f>C179/SUM(C:C)*(SUM(C:C)+SUM($N$3:$O$7))+S179</f>
        <v/>
      </c>
      <c r="C179" s="9">
        <f>SUM(I179:Q179)-N179-P179</f>
        <v/>
      </c>
      <c r="D179" s="8" t="n">
        <v>6235</v>
      </c>
      <c r="E179" t="inlineStr">
        <is>
          <t>XF143262390FR</t>
        </is>
      </c>
      <c r="F179" t="n">
        <v>17</v>
      </c>
      <c r="G179" t="inlineStr">
        <is>
          <t>N</t>
        </is>
      </c>
      <c r="H179" t="inlineStr">
        <is>
          <t>Z1</t>
        </is>
      </c>
      <c r="O179" t="n">
        <v>9.94</v>
      </c>
      <c r="S179">
        <f>_xlfn.XLOOKUP(E179,'Facture Chronopost'!L:L,'Facture Chronopost'!AA:AA,"")</f>
        <v/>
      </c>
      <c r="T179">
        <f>IF(COUNTIF('Bibliothèque transporteurs'!C:C,F179)=0,"inconnu",_xlfn.XLOOKUP(F179,'Bibliothèque transporteurs'!C:C,'Bibliothèque transporteurs'!A:A))</f>
        <v/>
      </c>
      <c r="U179">
        <f>IF(OR(F179="6C",F179="6B"),_xlfn.XLOOKUP(E179,'Facture Chronopost'!L:L,'Facture Chronopost'!X:X),IF(OR(F179=17,F179=44),F179&amp;"_"&amp;H179,IF(COUNTIF('Bibliothèque transporteurs'!C:C,F179)=0,"inconnu",_xlfn.XLOOKUP(F179,'Bibliothèque transporteurs'!C:C,'Bibliothèque transporteurs'!B:B))))</f>
        <v/>
      </c>
      <c r="V179">
        <f>IF(COUNTIF('Bibliothèque transporteurs'!C:C,F179)=0,"inconnu",_xlfn.XLOOKUP(F179,'Bibliothèque transporteurs'!C:C,'Bibliothèque transporteurs'!E:E))</f>
        <v/>
      </c>
      <c r="W179">
        <f>IF(T179="FR_2SHOP",O179,IF(O179=0,0,ROUNDUP(O179/C179*B179,2)))</f>
        <v/>
      </c>
      <c r="Y179" s="118">
        <f>ROUNDUP(B179,2)-M179-L179-N179-J179-K179-I179-Q179</f>
        <v/>
      </c>
      <c r="Z179" s="118">
        <f>IF(Y179=W179,"OK","Non")</f>
        <v/>
      </c>
    </row>
    <row r="180">
      <c r="A180" s="9">
        <f>C180/SUM(C:C)*(SUM(C:C)+$X$2)</f>
        <v/>
      </c>
      <c r="B180" s="9">
        <f>C180/SUM(C:C)*(SUM(C:C)+SUM($N$3:$O$7))+S180</f>
        <v/>
      </c>
      <c r="C180" s="9">
        <f>SUM(I180:Q180)-N180-P180</f>
        <v/>
      </c>
      <c r="D180" s="8" t="n">
        <v>6235</v>
      </c>
      <c r="E180" t="inlineStr">
        <is>
          <t>XF143262488FR</t>
        </is>
      </c>
      <c r="F180" t="n">
        <v>17</v>
      </c>
      <c r="G180" t="inlineStr">
        <is>
          <t>N</t>
        </is>
      </c>
      <c r="H180" t="inlineStr">
        <is>
          <t>Z1</t>
        </is>
      </c>
      <c r="O180" t="n">
        <v>7.86</v>
      </c>
      <c r="S180">
        <f>_xlfn.XLOOKUP(E180,'Facture Chronopost'!L:L,'Facture Chronopost'!AA:AA,"")</f>
        <v/>
      </c>
      <c r="T180">
        <f>IF(COUNTIF('Bibliothèque transporteurs'!C:C,F180)=0,"inconnu",_xlfn.XLOOKUP(F180,'Bibliothèque transporteurs'!C:C,'Bibliothèque transporteurs'!A:A))</f>
        <v/>
      </c>
      <c r="U180">
        <f>IF(OR(F180="6C",F180="6B"),_xlfn.XLOOKUP(E180,'Facture Chronopost'!L:L,'Facture Chronopost'!X:X),IF(OR(F180=17,F180=44),F180&amp;"_"&amp;H180,IF(COUNTIF('Bibliothèque transporteurs'!C:C,F180)=0,"inconnu",_xlfn.XLOOKUP(F180,'Bibliothèque transporteurs'!C:C,'Bibliothèque transporteurs'!B:B))))</f>
        <v/>
      </c>
      <c r="V180">
        <f>IF(COUNTIF('Bibliothèque transporteurs'!C:C,F180)=0,"inconnu",_xlfn.XLOOKUP(F180,'Bibliothèque transporteurs'!C:C,'Bibliothèque transporteurs'!E:E))</f>
        <v/>
      </c>
      <c r="W180">
        <f>IF(T180="FR_2SHOP",O180,IF(O180=0,0,ROUNDUP(O180/C180*B180,2)))</f>
        <v/>
      </c>
      <c r="Y180" s="118">
        <f>ROUNDUP(B180,2)-M180-L180-N180-J180-K180-I180-Q180</f>
        <v/>
      </c>
      <c r="Z180" s="118">
        <f>IF(Y180=W180,"OK","Non")</f>
        <v/>
      </c>
    </row>
    <row r="181">
      <c r="A181" s="9">
        <f>C181/SUM(C:C)*(SUM(C:C)+$X$2)</f>
        <v/>
      </c>
      <c r="B181" s="9">
        <f>C181/SUM(C:C)*(SUM(C:C)+SUM($N$3:$O$7))+S181</f>
        <v/>
      </c>
      <c r="C181" s="9">
        <f>SUM(I181:Q181)-N181-P181</f>
        <v/>
      </c>
      <c r="D181" s="8" t="n">
        <v>6235</v>
      </c>
      <c r="E181" t="inlineStr">
        <is>
          <t>XF143262514FR</t>
        </is>
      </c>
      <c r="F181" t="n">
        <v>17</v>
      </c>
      <c r="G181" t="inlineStr">
        <is>
          <t>N</t>
        </is>
      </c>
      <c r="H181" t="inlineStr">
        <is>
          <t>Z1</t>
        </is>
      </c>
      <c r="O181" t="n">
        <v>19.47</v>
      </c>
      <c r="S181">
        <f>_xlfn.XLOOKUP(E181,'Facture Chronopost'!L:L,'Facture Chronopost'!AA:AA,"")</f>
        <v/>
      </c>
      <c r="T181">
        <f>IF(COUNTIF('Bibliothèque transporteurs'!C:C,F181)=0,"inconnu",_xlfn.XLOOKUP(F181,'Bibliothèque transporteurs'!C:C,'Bibliothèque transporteurs'!A:A))</f>
        <v/>
      </c>
      <c r="U181">
        <f>IF(OR(F181="6C",F181="6B"),_xlfn.XLOOKUP(E181,'Facture Chronopost'!L:L,'Facture Chronopost'!X:X),IF(OR(F181=17,F181=44),F181&amp;"_"&amp;H181,IF(COUNTIF('Bibliothèque transporteurs'!C:C,F181)=0,"inconnu",_xlfn.XLOOKUP(F181,'Bibliothèque transporteurs'!C:C,'Bibliothèque transporteurs'!B:B))))</f>
        <v/>
      </c>
      <c r="V181">
        <f>IF(COUNTIF('Bibliothèque transporteurs'!C:C,F181)=0,"inconnu",_xlfn.XLOOKUP(F181,'Bibliothèque transporteurs'!C:C,'Bibliothèque transporteurs'!E:E))</f>
        <v/>
      </c>
      <c r="W181">
        <f>IF(T181="FR_2SHOP",O181,IF(O181=0,0,ROUNDUP(O181/C181*B181,2)))</f>
        <v/>
      </c>
      <c r="Y181" s="118">
        <f>ROUNDUP(B181,2)-M181-L181-N181-J181-K181-I181-Q181</f>
        <v/>
      </c>
      <c r="Z181" s="118">
        <f>IF(Y181=W181,"OK","Non")</f>
        <v/>
      </c>
    </row>
    <row r="182">
      <c r="A182" s="9">
        <f>C182/SUM(C:C)*(SUM(C:C)+$X$2)</f>
        <v/>
      </c>
      <c r="B182" s="9">
        <f>C182/SUM(C:C)*(SUM(C:C)+SUM($N$3:$O$7))+S182</f>
        <v/>
      </c>
      <c r="C182" s="9">
        <f>SUM(I182:Q182)-N182-P182</f>
        <v/>
      </c>
      <c r="D182" s="8" t="n">
        <v>6235</v>
      </c>
      <c r="E182" t="inlineStr">
        <is>
          <t>XF143262576FR</t>
        </is>
      </c>
      <c r="F182" t="n">
        <v>17</v>
      </c>
      <c r="G182" t="inlineStr">
        <is>
          <t>N</t>
        </is>
      </c>
      <c r="H182" t="inlineStr">
        <is>
          <t>Z2</t>
        </is>
      </c>
      <c r="O182" t="n">
        <v>19.47</v>
      </c>
      <c r="S182">
        <f>_xlfn.XLOOKUP(E182,'Facture Chronopost'!L:L,'Facture Chronopost'!AA:AA,"")</f>
        <v/>
      </c>
      <c r="T182">
        <f>IF(COUNTIF('Bibliothèque transporteurs'!C:C,F182)=0,"inconnu",_xlfn.XLOOKUP(F182,'Bibliothèque transporteurs'!C:C,'Bibliothèque transporteurs'!A:A))</f>
        <v/>
      </c>
      <c r="U182">
        <f>IF(OR(F182="6C",F182="6B"),_xlfn.XLOOKUP(E182,'Facture Chronopost'!L:L,'Facture Chronopost'!X:X),IF(OR(F182=17,F182=44),F182&amp;"_"&amp;H182,IF(COUNTIF('Bibliothèque transporteurs'!C:C,F182)=0,"inconnu",_xlfn.XLOOKUP(F182,'Bibliothèque transporteurs'!C:C,'Bibliothèque transporteurs'!B:B))))</f>
        <v/>
      </c>
      <c r="V182">
        <f>IF(COUNTIF('Bibliothèque transporteurs'!C:C,F182)=0,"inconnu",_xlfn.XLOOKUP(F182,'Bibliothèque transporteurs'!C:C,'Bibliothèque transporteurs'!E:E))</f>
        <v/>
      </c>
      <c r="W182">
        <f>IF(T182="FR_2SHOP",O182,IF(O182=0,0,ROUNDUP(O182/C182*B182,2)))</f>
        <v/>
      </c>
      <c r="Y182" s="118">
        <f>ROUNDUP(B182,2)-M182-L182-N182-J182-K182-I182-Q182</f>
        <v/>
      </c>
      <c r="Z182" s="118">
        <f>IF(Y182=W182,"OK","Non")</f>
        <v/>
      </c>
    </row>
    <row r="183">
      <c r="A183" s="9">
        <f>C183/SUM(C:C)*(SUM(C:C)+$X$2)</f>
        <v/>
      </c>
      <c r="B183" s="9">
        <f>C183/SUM(C:C)*(SUM(C:C)+SUM($N$3:$O$7))+S183</f>
        <v/>
      </c>
      <c r="C183" s="9">
        <f>SUM(I183:Q183)-N183-P183</f>
        <v/>
      </c>
      <c r="D183" s="8" t="n">
        <v>6235</v>
      </c>
      <c r="E183" t="inlineStr">
        <is>
          <t>XF143268097FR</t>
        </is>
      </c>
      <c r="F183" t="n">
        <v>17</v>
      </c>
      <c r="G183" t="inlineStr">
        <is>
          <t>N</t>
        </is>
      </c>
      <c r="H183" t="inlineStr">
        <is>
          <t>Z1</t>
        </is>
      </c>
      <c r="O183" t="n">
        <v>21.83</v>
      </c>
      <c r="S183">
        <f>_xlfn.XLOOKUP(E183,'Facture Chronopost'!L:L,'Facture Chronopost'!AA:AA,"")</f>
        <v/>
      </c>
      <c r="T183">
        <f>IF(COUNTIF('Bibliothèque transporteurs'!C:C,F183)=0,"inconnu",_xlfn.XLOOKUP(F183,'Bibliothèque transporteurs'!C:C,'Bibliothèque transporteurs'!A:A))</f>
        <v/>
      </c>
      <c r="U183">
        <f>IF(OR(F183="6C",F183="6B"),_xlfn.XLOOKUP(E183,'Facture Chronopost'!L:L,'Facture Chronopost'!X:X),IF(OR(F183=17,F183=44),F183&amp;"_"&amp;H183,IF(COUNTIF('Bibliothèque transporteurs'!C:C,F183)=0,"inconnu",_xlfn.XLOOKUP(F183,'Bibliothèque transporteurs'!C:C,'Bibliothèque transporteurs'!B:B))))</f>
        <v/>
      </c>
      <c r="V183">
        <f>IF(COUNTIF('Bibliothèque transporteurs'!C:C,F183)=0,"inconnu",_xlfn.XLOOKUP(F183,'Bibliothèque transporteurs'!C:C,'Bibliothèque transporteurs'!E:E))</f>
        <v/>
      </c>
      <c r="W183">
        <f>IF(T183="FR_2SHOP",O183,IF(O183=0,0,ROUNDUP(O183/C183*B183,2)))</f>
        <v/>
      </c>
      <c r="Y183" s="118">
        <f>ROUNDUP(B183,2)-M183-L183-N183-J183-K183-I183-Q183</f>
        <v/>
      </c>
      <c r="Z183" s="118">
        <f>IF(Y183=W183,"OK","Non")</f>
        <v/>
      </c>
    </row>
    <row r="184">
      <c r="A184" s="9">
        <f>C184/SUM(C:C)*(SUM(C:C)+$X$2)</f>
        <v/>
      </c>
      <c r="B184" s="9">
        <f>C184/SUM(C:C)*(SUM(C:C)+SUM($N$3:$O$7))+S184</f>
        <v/>
      </c>
      <c r="C184" s="9">
        <f>SUM(I184:Q184)-N184-P184</f>
        <v/>
      </c>
      <c r="D184" s="8" t="n">
        <v>6235</v>
      </c>
      <c r="E184" t="inlineStr">
        <is>
          <t>XF143268168FR</t>
        </is>
      </c>
      <c r="F184" t="n">
        <v>17</v>
      </c>
      <c r="G184" t="inlineStr">
        <is>
          <t>N</t>
        </is>
      </c>
      <c r="H184" t="inlineStr">
        <is>
          <t>Z1</t>
        </is>
      </c>
      <c r="O184" t="n">
        <v>19.47</v>
      </c>
      <c r="S184">
        <f>_xlfn.XLOOKUP(E184,'Facture Chronopost'!L:L,'Facture Chronopost'!AA:AA,"")</f>
        <v/>
      </c>
      <c r="T184">
        <f>IF(COUNTIF('Bibliothèque transporteurs'!C:C,F184)=0,"inconnu",_xlfn.XLOOKUP(F184,'Bibliothèque transporteurs'!C:C,'Bibliothèque transporteurs'!A:A))</f>
        <v/>
      </c>
      <c r="U184">
        <f>IF(OR(F184="6C",F184="6B"),_xlfn.XLOOKUP(E184,'Facture Chronopost'!L:L,'Facture Chronopost'!X:X),IF(OR(F184=17,F184=44),F184&amp;"_"&amp;H184,IF(COUNTIF('Bibliothèque transporteurs'!C:C,F184)=0,"inconnu",_xlfn.XLOOKUP(F184,'Bibliothèque transporteurs'!C:C,'Bibliothèque transporteurs'!B:B))))</f>
        <v/>
      </c>
      <c r="V184">
        <f>IF(COUNTIF('Bibliothèque transporteurs'!C:C,F184)=0,"inconnu",_xlfn.XLOOKUP(F184,'Bibliothèque transporteurs'!C:C,'Bibliothèque transporteurs'!E:E))</f>
        <v/>
      </c>
      <c r="W184">
        <f>IF(T184="FR_2SHOP",O184,IF(O184=0,0,ROUNDUP(O184/C184*B184,2)))</f>
        <v/>
      </c>
      <c r="Y184" s="118">
        <f>ROUNDUP(B184,2)-M184-L184-N184-J184-K184-I184-Q184</f>
        <v/>
      </c>
      <c r="Z184" s="118">
        <f>IF(Y184=W184,"OK","Non")</f>
        <v/>
      </c>
    </row>
    <row r="185">
      <c r="A185" s="9">
        <f>C185/SUM(C:C)*(SUM(C:C)+$X$2)</f>
        <v/>
      </c>
      <c r="B185" s="9">
        <f>C185/SUM(C:C)*(SUM(C:C)+SUM($N$3:$O$7))+S185</f>
        <v/>
      </c>
      <c r="C185" s="9">
        <f>SUM(I185:Q185)-N185-P185</f>
        <v/>
      </c>
      <c r="D185" s="8" t="n">
        <v>6235</v>
      </c>
      <c r="E185" t="inlineStr">
        <is>
          <t>XF143279452FR</t>
        </is>
      </c>
      <c r="F185" t="n">
        <v>17</v>
      </c>
      <c r="G185" t="inlineStr">
        <is>
          <t>N</t>
        </is>
      </c>
      <c r="H185" t="inlineStr">
        <is>
          <t>Z1</t>
        </is>
      </c>
      <c r="O185" t="n">
        <v>18.34</v>
      </c>
      <c r="S185">
        <f>_xlfn.XLOOKUP(E185,'Facture Chronopost'!L:L,'Facture Chronopost'!AA:AA,"")</f>
        <v/>
      </c>
      <c r="T185">
        <f>IF(COUNTIF('Bibliothèque transporteurs'!C:C,F185)=0,"inconnu",_xlfn.XLOOKUP(F185,'Bibliothèque transporteurs'!C:C,'Bibliothèque transporteurs'!A:A))</f>
        <v/>
      </c>
      <c r="U185">
        <f>IF(OR(F185="6C",F185="6B"),_xlfn.XLOOKUP(E185,'Facture Chronopost'!L:L,'Facture Chronopost'!X:X),IF(OR(F185=17,F185=44),F185&amp;"_"&amp;H185,IF(COUNTIF('Bibliothèque transporteurs'!C:C,F185)=0,"inconnu",_xlfn.XLOOKUP(F185,'Bibliothèque transporteurs'!C:C,'Bibliothèque transporteurs'!B:B))))</f>
        <v/>
      </c>
      <c r="V185">
        <f>IF(COUNTIF('Bibliothèque transporteurs'!C:C,F185)=0,"inconnu",_xlfn.XLOOKUP(F185,'Bibliothèque transporteurs'!C:C,'Bibliothèque transporteurs'!E:E))</f>
        <v/>
      </c>
      <c r="W185">
        <f>IF(T185="FR_2SHOP",O185,IF(O185=0,0,ROUNDUP(O185/C185*B185,2)))</f>
        <v/>
      </c>
      <c r="Y185" s="118">
        <f>ROUNDUP(B185,2)-M185-L185-N185-J185-K185-I185-Q185</f>
        <v/>
      </c>
      <c r="Z185" s="118">
        <f>IF(Y185=W185,"OK","Non")</f>
        <v/>
      </c>
    </row>
    <row r="186">
      <c r="A186" s="9">
        <f>C186/SUM(C:C)*(SUM(C:C)+$X$2)</f>
        <v/>
      </c>
      <c r="B186" s="9">
        <f>C186/SUM(C:C)*(SUM(C:C)+SUM($N$3:$O$7))+S186</f>
        <v/>
      </c>
      <c r="C186" s="9">
        <f>SUM(I186:Q186)-N186-P186</f>
        <v/>
      </c>
      <c r="D186" s="8" t="n">
        <v>6235</v>
      </c>
      <c r="E186" t="inlineStr">
        <is>
          <t>XF143279497FR</t>
        </is>
      </c>
      <c r="F186" t="n">
        <v>17</v>
      </c>
      <c r="G186" t="inlineStr">
        <is>
          <t>N</t>
        </is>
      </c>
      <c r="H186" t="inlineStr">
        <is>
          <t>Z1</t>
        </is>
      </c>
      <c r="O186" t="n">
        <v>7.86</v>
      </c>
      <c r="S186">
        <f>_xlfn.XLOOKUP(E186,'Facture Chronopost'!L:L,'Facture Chronopost'!AA:AA,"")</f>
        <v/>
      </c>
      <c r="T186">
        <f>IF(COUNTIF('Bibliothèque transporteurs'!C:C,F186)=0,"inconnu",_xlfn.XLOOKUP(F186,'Bibliothèque transporteurs'!C:C,'Bibliothèque transporteurs'!A:A))</f>
        <v/>
      </c>
      <c r="U186">
        <f>IF(OR(F186="6C",F186="6B"),_xlfn.XLOOKUP(E186,'Facture Chronopost'!L:L,'Facture Chronopost'!X:X),IF(OR(F186=17,F186=44),F186&amp;"_"&amp;H186,IF(COUNTIF('Bibliothèque transporteurs'!C:C,F186)=0,"inconnu",_xlfn.XLOOKUP(F186,'Bibliothèque transporteurs'!C:C,'Bibliothèque transporteurs'!B:B))))</f>
        <v/>
      </c>
      <c r="V186">
        <f>IF(COUNTIF('Bibliothèque transporteurs'!C:C,F186)=0,"inconnu",_xlfn.XLOOKUP(F186,'Bibliothèque transporteurs'!C:C,'Bibliothèque transporteurs'!E:E))</f>
        <v/>
      </c>
      <c r="W186">
        <f>IF(T186="FR_2SHOP",O186,IF(O186=0,0,ROUNDUP(O186/C186*B186,2)))</f>
        <v/>
      </c>
      <c r="Y186" s="118">
        <f>ROUNDUP(B186,2)-M186-L186-N186-J186-K186-I186-Q186</f>
        <v/>
      </c>
      <c r="Z186" s="118">
        <f>IF(Y186=W186,"OK","Non")</f>
        <v/>
      </c>
    </row>
    <row r="187">
      <c r="A187" s="9">
        <f>C187/SUM(C:C)*(SUM(C:C)+$X$2)</f>
        <v/>
      </c>
      <c r="B187" s="9">
        <f>C187/SUM(C:C)*(SUM(C:C)+SUM($N$3:$O$7))+S187</f>
        <v/>
      </c>
      <c r="C187" s="9">
        <f>SUM(I187:Q187)-N187-P187</f>
        <v/>
      </c>
      <c r="D187" s="8" t="n">
        <v>6235</v>
      </c>
      <c r="E187" t="inlineStr">
        <is>
          <t>XF143279608FR</t>
        </is>
      </c>
      <c r="F187" t="n">
        <v>17</v>
      </c>
      <c r="G187" t="inlineStr">
        <is>
          <t>N</t>
        </is>
      </c>
      <c r="H187" t="inlineStr">
        <is>
          <t>Z1</t>
        </is>
      </c>
      <c r="O187" t="n">
        <v>19.47</v>
      </c>
      <c r="S187">
        <f>_xlfn.XLOOKUP(E187,'Facture Chronopost'!L:L,'Facture Chronopost'!AA:AA,"")</f>
        <v/>
      </c>
      <c r="T187">
        <f>IF(COUNTIF('Bibliothèque transporteurs'!C:C,F187)=0,"inconnu",_xlfn.XLOOKUP(F187,'Bibliothèque transporteurs'!C:C,'Bibliothèque transporteurs'!A:A))</f>
        <v/>
      </c>
      <c r="U187">
        <f>IF(OR(F187="6C",F187="6B"),_xlfn.XLOOKUP(E187,'Facture Chronopost'!L:L,'Facture Chronopost'!X:X),IF(OR(F187=17,F187=44),F187&amp;"_"&amp;H187,IF(COUNTIF('Bibliothèque transporteurs'!C:C,F187)=0,"inconnu",_xlfn.XLOOKUP(F187,'Bibliothèque transporteurs'!C:C,'Bibliothèque transporteurs'!B:B))))</f>
        <v/>
      </c>
      <c r="V187">
        <f>IF(COUNTIF('Bibliothèque transporteurs'!C:C,F187)=0,"inconnu",_xlfn.XLOOKUP(F187,'Bibliothèque transporteurs'!C:C,'Bibliothèque transporteurs'!E:E))</f>
        <v/>
      </c>
      <c r="W187">
        <f>IF(T187="FR_2SHOP",O187,IF(O187=0,0,ROUNDUP(O187/C187*B187,2)))</f>
        <v/>
      </c>
      <c r="Y187" s="118">
        <f>ROUNDUP(B187,2)-M187-L187-N187-J187-K187-I187-Q187</f>
        <v/>
      </c>
      <c r="Z187" s="118">
        <f>IF(Y187=W187,"OK","Non")</f>
        <v/>
      </c>
    </row>
    <row r="188">
      <c r="A188" s="9">
        <f>C188/SUM(C:C)*(SUM(C:C)+$X$2)</f>
        <v/>
      </c>
      <c r="B188" s="9">
        <f>C188/SUM(C:C)*(SUM(C:C)+SUM($N$3:$O$7))+S188</f>
        <v/>
      </c>
      <c r="C188" s="9">
        <f>SUM(I188:Q188)-N188-P188</f>
        <v/>
      </c>
      <c r="D188" s="8" t="n">
        <v>6235</v>
      </c>
      <c r="E188" t="inlineStr">
        <is>
          <t>XF143279639FR</t>
        </is>
      </c>
      <c r="F188" t="n">
        <v>17</v>
      </c>
      <c r="G188" t="inlineStr">
        <is>
          <t>N</t>
        </is>
      </c>
      <c r="H188" t="inlineStr">
        <is>
          <t>Z1</t>
        </is>
      </c>
      <c r="O188" t="n">
        <v>19.47</v>
      </c>
      <c r="S188">
        <f>_xlfn.XLOOKUP(E188,'Facture Chronopost'!L:L,'Facture Chronopost'!AA:AA,"")</f>
        <v/>
      </c>
      <c r="T188">
        <f>IF(COUNTIF('Bibliothèque transporteurs'!C:C,F188)=0,"inconnu",_xlfn.XLOOKUP(F188,'Bibliothèque transporteurs'!C:C,'Bibliothèque transporteurs'!A:A))</f>
        <v/>
      </c>
      <c r="U188">
        <f>IF(OR(F188="6C",F188="6B"),_xlfn.XLOOKUP(E188,'Facture Chronopost'!L:L,'Facture Chronopost'!X:X),IF(OR(F188=17,F188=44),F188&amp;"_"&amp;H188,IF(COUNTIF('Bibliothèque transporteurs'!C:C,F188)=0,"inconnu",_xlfn.XLOOKUP(F188,'Bibliothèque transporteurs'!C:C,'Bibliothèque transporteurs'!B:B))))</f>
        <v/>
      </c>
      <c r="V188">
        <f>IF(COUNTIF('Bibliothèque transporteurs'!C:C,F188)=0,"inconnu",_xlfn.XLOOKUP(F188,'Bibliothèque transporteurs'!C:C,'Bibliothèque transporteurs'!E:E))</f>
        <v/>
      </c>
      <c r="W188">
        <f>IF(T188="FR_2SHOP",O188,IF(O188=0,0,ROUNDUP(O188/C188*B188,2)))</f>
        <v/>
      </c>
      <c r="Y188" s="118">
        <f>ROUNDUP(B188,2)-M188-L188-N188-J188-K188-I188-Q188</f>
        <v/>
      </c>
      <c r="Z188" s="118">
        <f>IF(Y188=W188,"OK","Non")</f>
        <v/>
      </c>
    </row>
    <row r="189">
      <c r="A189" s="9">
        <f>C189/SUM(C:C)*(SUM(C:C)+$X$2)</f>
        <v/>
      </c>
      <c r="B189" s="9">
        <f>C189/SUM(C:C)*(SUM(C:C)+SUM($N$3:$O$7))+S189</f>
        <v/>
      </c>
      <c r="C189" s="9">
        <f>SUM(I189:Q189)-N189-P189</f>
        <v/>
      </c>
      <c r="D189" s="8" t="n">
        <v>6235</v>
      </c>
      <c r="E189" t="inlineStr">
        <is>
          <t>XF143279727FR</t>
        </is>
      </c>
      <c r="F189" t="n">
        <v>17</v>
      </c>
      <c r="G189" t="inlineStr">
        <is>
          <t>N</t>
        </is>
      </c>
      <c r="H189" t="inlineStr">
        <is>
          <t>Z1</t>
        </is>
      </c>
      <c r="O189" t="n">
        <v>7.86</v>
      </c>
      <c r="S189">
        <f>_xlfn.XLOOKUP(E189,'Facture Chronopost'!L:L,'Facture Chronopost'!AA:AA,"")</f>
        <v/>
      </c>
      <c r="T189">
        <f>IF(COUNTIF('Bibliothèque transporteurs'!C:C,F189)=0,"inconnu",_xlfn.XLOOKUP(F189,'Bibliothèque transporteurs'!C:C,'Bibliothèque transporteurs'!A:A))</f>
        <v/>
      </c>
      <c r="U189">
        <f>IF(OR(F189="6C",F189="6B"),_xlfn.XLOOKUP(E189,'Facture Chronopost'!L:L,'Facture Chronopost'!X:X),IF(OR(F189=17,F189=44),F189&amp;"_"&amp;H189,IF(COUNTIF('Bibliothèque transporteurs'!C:C,F189)=0,"inconnu",_xlfn.XLOOKUP(F189,'Bibliothèque transporteurs'!C:C,'Bibliothèque transporteurs'!B:B))))</f>
        <v/>
      </c>
      <c r="V189">
        <f>IF(COUNTIF('Bibliothèque transporteurs'!C:C,F189)=0,"inconnu",_xlfn.XLOOKUP(F189,'Bibliothèque transporteurs'!C:C,'Bibliothèque transporteurs'!E:E))</f>
        <v/>
      </c>
      <c r="W189">
        <f>IF(T189="FR_2SHOP",O189,IF(O189=0,0,ROUNDUP(O189/C189*B189,2)))</f>
        <v/>
      </c>
      <c r="Y189" s="118">
        <f>ROUNDUP(B189,2)-M189-L189-N189-J189-K189-I189-Q189</f>
        <v/>
      </c>
      <c r="Z189" s="118">
        <f>IF(Y189=W189,"OK","Non")</f>
        <v/>
      </c>
    </row>
    <row r="190">
      <c r="A190" s="9">
        <f>C190/SUM(C:C)*(SUM(C:C)+$X$2)</f>
        <v/>
      </c>
      <c r="B190" s="9">
        <f>C190/SUM(C:C)*(SUM(C:C)+SUM($N$3:$O$7))+S190</f>
        <v/>
      </c>
      <c r="C190" s="9">
        <f>SUM(I190:Q190)-N190-P190</f>
        <v/>
      </c>
      <c r="D190" s="8" t="n">
        <v>6235</v>
      </c>
      <c r="E190" t="inlineStr">
        <is>
          <t>XF143279735FR</t>
        </is>
      </c>
      <c r="F190" t="n">
        <v>17</v>
      </c>
      <c r="G190" t="inlineStr">
        <is>
          <t>N</t>
        </is>
      </c>
      <c r="H190" t="inlineStr">
        <is>
          <t>Z1</t>
        </is>
      </c>
      <c r="O190" t="n">
        <v>7.86</v>
      </c>
      <c r="S190">
        <f>_xlfn.XLOOKUP(E190,'Facture Chronopost'!L:L,'Facture Chronopost'!AA:AA,"")</f>
        <v/>
      </c>
      <c r="T190">
        <f>IF(COUNTIF('Bibliothèque transporteurs'!C:C,F190)=0,"inconnu",_xlfn.XLOOKUP(F190,'Bibliothèque transporteurs'!C:C,'Bibliothèque transporteurs'!A:A))</f>
        <v/>
      </c>
      <c r="U190">
        <f>IF(OR(F190="6C",F190="6B"),_xlfn.XLOOKUP(E190,'Facture Chronopost'!L:L,'Facture Chronopost'!X:X),IF(OR(F190=17,F190=44),F190&amp;"_"&amp;H190,IF(COUNTIF('Bibliothèque transporteurs'!C:C,F190)=0,"inconnu",_xlfn.XLOOKUP(F190,'Bibliothèque transporteurs'!C:C,'Bibliothèque transporteurs'!B:B))))</f>
        <v/>
      </c>
      <c r="V190">
        <f>IF(COUNTIF('Bibliothèque transporteurs'!C:C,F190)=0,"inconnu",_xlfn.XLOOKUP(F190,'Bibliothèque transporteurs'!C:C,'Bibliothèque transporteurs'!E:E))</f>
        <v/>
      </c>
      <c r="W190">
        <f>IF(T190="FR_2SHOP",O190,IF(O190=0,0,ROUNDUP(O190/C190*B190,2)))</f>
        <v/>
      </c>
      <c r="Y190" s="118">
        <f>ROUNDUP(B190,2)-M190-L190-N190-J190-K190-I190-Q190</f>
        <v/>
      </c>
      <c r="Z190" s="118">
        <f>IF(Y190=W190,"OK","Non")</f>
        <v/>
      </c>
    </row>
    <row r="191">
      <c r="A191" s="9">
        <f>C191/SUM(C:C)*(SUM(C:C)+$X$2)</f>
        <v/>
      </c>
      <c r="B191" s="9">
        <f>C191/SUM(C:C)*(SUM(C:C)+SUM($N$3:$O$7))+S191</f>
        <v/>
      </c>
      <c r="C191" s="9">
        <f>SUM(I191:Q191)-N191-P191</f>
        <v/>
      </c>
      <c r="D191" s="8" t="n">
        <v>6235</v>
      </c>
      <c r="E191" t="inlineStr">
        <is>
          <t>XF143279792FR</t>
        </is>
      </c>
      <c r="F191" t="n">
        <v>17</v>
      </c>
      <c r="G191" t="inlineStr">
        <is>
          <t>N</t>
        </is>
      </c>
      <c r="H191" t="inlineStr">
        <is>
          <t>Z1</t>
        </is>
      </c>
      <c r="O191" t="n">
        <v>9.94</v>
      </c>
      <c r="S191">
        <f>_xlfn.XLOOKUP(E191,'Facture Chronopost'!L:L,'Facture Chronopost'!AA:AA,"")</f>
        <v/>
      </c>
      <c r="T191">
        <f>IF(COUNTIF('Bibliothèque transporteurs'!C:C,F191)=0,"inconnu",_xlfn.XLOOKUP(F191,'Bibliothèque transporteurs'!C:C,'Bibliothèque transporteurs'!A:A))</f>
        <v/>
      </c>
      <c r="U191">
        <f>IF(OR(F191="6C",F191="6B"),_xlfn.XLOOKUP(E191,'Facture Chronopost'!L:L,'Facture Chronopost'!X:X),IF(OR(F191=17,F191=44),F191&amp;"_"&amp;H191,IF(COUNTIF('Bibliothèque transporteurs'!C:C,F191)=0,"inconnu",_xlfn.XLOOKUP(F191,'Bibliothèque transporteurs'!C:C,'Bibliothèque transporteurs'!B:B))))</f>
        <v/>
      </c>
      <c r="V191">
        <f>IF(COUNTIF('Bibliothèque transporteurs'!C:C,F191)=0,"inconnu",_xlfn.XLOOKUP(F191,'Bibliothèque transporteurs'!C:C,'Bibliothèque transporteurs'!E:E))</f>
        <v/>
      </c>
      <c r="W191">
        <f>IF(T191="FR_2SHOP",O191,IF(O191=0,0,ROUNDUP(O191/C191*B191,2)))</f>
        <v/>
      </c>
      <c r="Y191" s="118">
        <f>ROUNDUP(B191,2)-M191-L191-N191-J191-K191-I191-Q191</f>
        <v/>
      </c>
      <c r="Z191" s="118">
        <f>IF(Y191=W191,"OK","Non")</f>
        <v/>
      </c>
    </row>
    <row r="192">
      <c r="A192" s="9">
        <f>C192/SUM(C:C)*(SUM(C:C)+$X$2)</f>
        <v/>
      </c>
      <c r="B192" s="9">
        <f>C192/SUM(C:C)*(SUM(C:C)+SUM($N$3:$O$7))+S192</f>
        <v/>
      </c>
      <c r="C192" s="9">
        <f>SUM(I192:Q192)-N192-P192</f>
        <v/>
      </c>
      <c r="D192" s="8" t="n">
        <v>6235</v>
      </c>
      <c r="E192" t="inlineStr">
        <is>
          <t>XF143279815FR</t>
        </is>
      </c>
      <c r="F192" t="n">
        <v>17</v>
      </c>
      <c r="G192" t="inlineStr">
        <is>
          <t>N</t>
        </is>
      </c>
      <c r="H192" t="inlineStr">
        <is>
          <t>Z1</t>
        </is>
      </c>
      <c r="O192" t="n">
        <v>19.47</v>
      </c>
      <c r="S192">
        <f>_xlfn.XLOOKUP(E192,'Facture Chronopost'!L:L,'Facture Chronopost'!AA:AA,"")</f>
        <v/>
      </c>
      <c r="T192">
        <f>IF(COUNTIF('Bibliothèque transporteurs'!C:C,F192)=0,"inconnu",_xlfn.XLOOKUP(F192,'Bibliothèque transporteurs'!C:C,'Bibliothèque transporteurs'!A:A))</f>
        <v/>
      </c>
      <c r="U192">
        <f>IF(OR(F192="6C",F192="6B"),_xlfn.XLOOKUP(E192,'Facture Chronopost'!L:L,'Facture Chronopost'!X:X),IF(OR(F192=17,F192=44),F192&amp;"_"&amp;H192,IF(COUNTIF('Bibliothèque transporteurs'!C:C,F192)=0,"inconnu",_xlfn.XLOOKUP(F192,'Bibliothèque transporteurs'!C:C,'Bibliothèque transporteurs'!B:B))))</f>
        <v/>
      </c>
      <c r="V192">
        <f>IF(COUNTIF('Bibliothèque transporteurs'!C:C,F192)=0,"inconnu",_xlfn.XLOOKUP(F192,'Bibliothèque transporteurs'!C:C,'Bibliothèque transporteurs'!E:E))</f>
        <v/>
      </c>
      <c r="W192">
        <f>IF(T192="FR_2SHOP",O192,IF(O192=0,0,ROUNDUP(O192/C192*B192,2)))</f>
        <v/>
      </c>
      <c r="Y192" s="118">
        <f>ROUNDUP(B192,2)-M192-L192-N192-J192-K192-I192-Q192</f>
        <v/>
      </c>
      <c r="Z192" s="118">
        <f>IF(Y192=W192,"OK","Non")</f>
        <v/>
      </c>
    </row>
    <row r="193">
      <c r="A193" s="9">
        <f>C193/SUM(C:C)*(SUM(C:C)+$X$2)</f>
        <v/>
      </c>
      <c r="B193" s="9">
        <f>C193/SUM(C:C)*(SUM(C:C)+SUM($N$3:$O$7))+S193</f>
        <v/>
      </c>
      <c r="C193" s="9">
        <f>SUM(I193:Q193)-N193-P193</f>
        <v/>
      </c>
      <c r="D193" s="8" t="n">
        <v>6235</v>
      </c>
      <c r="E193" t="inlineStr">
        <is>
          <t>XF143279877FR</t>
        </is>
      </c>
      <c r="F193" t="n">
        <v>17</v>
      </c>
      <c r="G193" t="inlineStr">
        <is>
          <t>N</t>
        </is>
      </c>
      <c r="H193" t="inlineStr">
        <is>
          <t>Z1</t>
        </is>
      </c>
      <c r="O193" t="n">
        <v>19.47</v>
      </c>
      <c r="S193">
        <f>_xlfn.XLOOKUP(E193,'Facture Chronopost'!L:L,'Facture Chronopost'!AA:AA,"")</f>
        <v/>
      </c>
      <c r="T193">
        <f>IF(COUNTIF('Bibliothèque transporteurs'!C:C,F193)=0,"inconnu",_xlfn.XLOOKUP(F193,'Bibliothèque transporteurs'!C:C,'Bibliothèque transporteurs'!A:A))</f>
        <v/>
      </c>
      <c r="U193">
        <f>IF(OR(F193="6C",F193="6B"),_xlfn.XLOOKUP(E193,'Facture Chronopost'!L:L,'Facture Chronopost'!X:X),IF(OR(F193=17,F193=44),F193&amp;"_"&amp;H193,IF(COUNTIF('Bibliothèque transporteurs'!C:C,F193)=0,"inconnu",_xlfn.XLOOKUP(F193,'Bibliothèque transporteurs'!C:C,'Bibliothèque transporteurs'!B:B))))</f>
        <v/>
      </c>
      <c r="V193">
        <f>IF(COUNTIF('Bibliothèque transporteurs'!C:C,F193)=0,"inconnu",_xlfn.XLOOKUP(F193,'Bibliothèque transporteurs'!C:C,'Bibliothèque transporteurs'!E:E))</f>
        <v/>
      </c>
      <c r="W193">
        <f>IF(T193="FR_2SHOP",O193,IF(O193=0,0,ROUNDUP(O193/C193*B193,2)))</f>
        <v/>
      </c>
      <c r="Y193" s="118">
        <f>ROUNDUP(B193,2)-M193-L193-N193-J193-K193-I193-Q193</f>
        <v/>
      </c>
      <c r="Z193" s="118">
        <f>IF(Y193=W193,"OK","Non")</f>
        <v/>
      </c>
    </row>
    <row r="194">
      <c r="A194" s="9">
        <f>C194/SUM(C:C)*(SUM(C:C)+$X$2)</f>
        <v/>
      </c>
      <c r="B194" s="9">
        <f>C194/SUM(C:C)*(SUM(C:C)+SUM($N$3:$O$7))+S194</f>
        <v/>
      </c>
      <c r="C194" s="9">
        <f>SUM(I194:Q194)-N194-P194</f>
        <v/>
      </c>
      <c r="D194" s="8" t="n">
        <v>6235</v>
      </c>
      <c r="E194" t="inlineStr">
        <is>
          <t>XF143280138FR</t>
        </is>
      </c>
      <c r="F194" t="n">
        <v>17</v>
      </c>
      <c r="G194" t="inlineStr">
        <is>
          <t>N</t>
        </is>
      </c>
      <c r="H194" t="inlineStr">
        <is>
          <t>Z1</t>
        </is>
      </c>
      <c r="O194" t="n">
        <v>9.94</v>
      </c>
      <c r="S194">
        <f>_xlfn.XLOOKUP(E194,'Facture Chronopost'!L:L,'Facture Chronopost'!AA:AA,"")</f>
        <v/>
      </c>
      <c r="T194">
        <f>IF(COUNTIF('Bibliothèque transporteurs'!C:C,F194)=0,"inconnu",_xlfn.XLOOKUP(F194,'Bibliothèque transporteurs'!C:C,'Bibliothèque transporteurs'!A:A))</f>
        <v/>
      </c>
      <c r="U194">
        <f>IF(OR(F194="6C",F194="6B"),_xlfn.XLOOKUP(E194,'Facture Chronopost'!L:L,'Facture Chronopost'!X:X),IF(OR(F194=17,F194=44),F194&amp;"_"&amp;H194,IF(COUNTIF('Bibliothèque transporteurs'!C:C,F194)=0,"inconnu",_xlfn.XLOOKUP(F194,'Bibliothèque transporteurs'!C:C,'Bibliothèque transporteurs'!B:B))))</f>
        <v/>
      </c>
      <c r="V194">
        <f>IF(COUNTIF('Bibliothèque transporteurs'!C:C,F194)=0,"inconnu",_xlfn.XLOOKUP(F194,'Bibliothèque transporteurs'!C:C,'Bibliothèque transporteurs'!E:E))</f>
        <v/>
      </c>
      <c r="W194">
        <f>IF(T194="FR_2SHOP",O194,IF(O194=0,0,ROUNDUP(O194/C194*B194,2)))</f>
        <v/>
      </c>
      <c r="Y194" s="118">
        <f>ROUNDUP(B194,2)-M194-L194-N194-J194-K194-I194-Q194</f>
        <v/>
      </c>
      <c r="Z194" s="118">
        <f>IF(Y194=W194,"OK","Non")</f>
        <v/>
      </c>
    </row>
    <row r="195">
      <c r="A195" s="9">
        <f>C195/SUM(C:C)*(SUM(C:C)+$X$2)</f>
        <v/>
      </c>
      <c r="B195" s="9">
        <f>C195/SUM(C:C)*(SUM(C:C)+SUM($N$3:$O$7))+S195</f>
        <v/>
      </c>
      <c r="C195" s="9">
        <f>SUM(I195:Q195)-N195-P195</f>
        <v/>
      </c>
      <c r="D195" s="8" t="n">
        <v>6235</v>
      </c>
      <c r="E195" t="inlineStr">
        <is>
          <t>XF143280243FR</t>
        </is>
      </c>
      <c r="F195" t="n">
        <v>17</v>
      </c>
      <c r="G195" t="inlineStr">
        <is>
          <t>N</t>
        </is>
      </c>
      <c r="H195" t="inlineStr">
        <is>
          <t>Z1</t>
        </is>
      </c>
      <c r="O195" t="n">
        <v>9.94</v>
      </c>
      <c r="S195">
        <f>_xlfn.XLOOKUP(E195,'Facture Chronopost'!L:L,'Facture Chronopost'!AA:AA,"")</f>
        <v/>
      </c>
      <c r="T195">
        <f>IF(COUNTIF('Bibliothèque transporteurs'!C:C,F195)=0,"inconnu",_xlfn.XLOOKUP(F195,'Bibliothèque transporteurs'!C:C,'Bibliothèque transporteurs'!A:A))</f>
        <v/>
      </c>
      <c r="U195">
        <f>IF(OR(F195="6C",F195="6B"),_xlfn.XLOOKUP(E195,'Facture Chronopost'!L:L,'Facture Chronopost'!X:X),IF(OR(F195=17,F195=44),F195&amp;"_"&amp;H195,IF(COUNTIF('Bibliothèque transporteurs'!C:C,F195)=0,"inconnu",_xlfn.XLOOKUP(F195,'Bibliothèque transporteurs'!C:C,'Bibliothèque transporteurs'!B:B))))</f>
        <v/>
      </c>
      <c r="V195">
        <f>IF(COUNTIF('Bibliothèque transporteurs'!C:C,F195)=0,"inconnu",_xlfn.XLOOKUP(F195,'Bibliothèque transporteurs'!C:C,'Bibliothèque transporteurs'!E:E))</f>
        <v/>
      </c>
      <c r="W195">
        <f>IF(T195="FR_2SHOP",O195,IF(O195=0,0,ROUNDUP(O195/C195*B195,2)))</f>
        <v/>
      </c>
      <c r="Y195" s="118">
        <f>ROUNDUP(B195,2)-M195-L195-N195-J195-K195-I195-Q195</f>
        <v/>
      </c>
      <c r="Z195" s="118">
        <f>IF(Y195=W195,"OK","Non")</f>
        <v/>
      </c>
    </row>
    <row r="196">
      <c r="A196" s="9">
        <f>C196/SUM(C:C)*(SUM(C:C)+$X$2)</f>
        <v/>
      </c>
      <c r="B196" s="9">
        <f>C196/SUM(C:C)*(SUM(C:C)+SUM($N$3:$O$7))+S196</f>
        <v/>
      </c>
      <c r="C196" s="9">
        <f>SUM(I196:Q196)-N196-P196</f>
        <v/>
      </c>
      <c r="D196" s="8" t="n">
        <v>6235</v>
      </c>
      <c r="E196" t="inlineStr">
        <is>
          <t>XF143280416FR</t>
        </is>
      </c>
      <c r="F196" t="n">
        <v>17</v>
      </c>
      <c r="G196" t="inlineStr">
        <is>
          <t>N</t>
        </is>
      </c>
      <c r="H196" t="inlineStr">
        <is>
          <t>Z1</t>
        </is>
      </c>
      <c r="O196" t="n">
        <v>19.47</v>
      </c>
      <c r="S196">
        <f>_xlfn.XLOOKUP(E196,'Facture Chronopost'!L:L,'Facture Chronopost'!AA:AA,"")</f>
        <v/>
      </c>
      <c r="T196">
        <f>IF(COUNTIF('Bibliothèque transporteurs'!C:C,F196)=0,"inconnu",_xlfn.XLOOKUP(F196,'Bibliothèque transporteurs'!C:C,'Bibliothèque transporteurs'!A:A))</f>
        <v/>
      </c>
      <c r="U196">
        <f>IF(OR(F196="6C",F196="6B"),_xlfn.XLOOKUP(E196,'Facture Chronopost'!L:L,'Facture Chronopost'!X:X),IF(OR(F196=17,F196=44),F196&amp;"_"&amp;H196,IF(COUNTIF('Bibliothèque transporteurs'!C:C,F196)=0,"inconnu",_xlfn.XLOOKUP(F196,'Bibliothèque transporteurs'!C:C,'Bibliothèque transporteurs'!B:B))))</f>
        <v/>
      </c>
      <c r="V196">
        <f>IF(COUNTIF('Bibliothèque transporteurs'!C:C,F196)=0,"inconnu",_xlfn.XLOOKUP(F196,'Bibliothèque transporteurs'!C:C,'Bibliothèque transporteurs'!E:E))</f>
        <v/>
      </c>
      <c r="W196">
        <f>IF(T196="FR_2SHOP",O196,IF(O196=0,0,ROUNDUP(O196/C196*B196,2)))</f>
        <v/>
      </c>
      <c r="Y196" s="118">
        <f>ROUNDUP(B196,2)-M196-L196-N196-J196-K196-I196-Q196</f>
        <v/>
      </c>
      <c r="Z196" s="118">
        <f>IF(Y196=W196,"OK","Non")</f>
        <v/>
      </c>
    </row>
    <row r="197">
      <c r="A197" s="9">
        <f>C197/SUM(C:C)*(SUM(C:C)+$X$2)</f>
        <v/>
      </c>
      <c r="B197" s="9">
        <f>C197/SUM(C:C)*(SUM(C:C)+SUM($N$3:$O$7))+S197</f>
        <v/>
      </c>
      <c r="C197" s="9">
        <f>SUM(I197:Q197)-N197-P197</f>
        <v/>
      </c>
      <c r="D197" s="8" t="n">
        <v>6235</v>
      </c>
      <c r="E197" t="inlineStr">
        <is>
          <t>XF143280668FR</t>
        </is>
      </c>
      <c r="F197" t="n">
        <v>17</v>
      </c>
      <c r="G197" t="inlineStr">
        <is>
          <t>N</t>
        </is>
      </c>
      <c r="H197" t="inlineStr">
        <is>
          <t>Z2</t>
        </is>
      </c>
      <c r="O197" t="n">
        <v>18.34</v>
      </c>
      <c r="S197">
        <f>_xlfn.XLOOKUP(E197,'Facture Chronopost'!L:L,'Facture Chronopost'!AA:AA,"")</f>
        <v/>
      </c>
      <c r="T197">
        <f>IF(COUNTIF('Bibliothèque transporteurs'!C:C,F197)=0,"inconnu",_xlfn.XLOOKUP(F197,'Bibliothèque transporteurs'!C:C,'Bibliothèque transporteurs'!A:A))</f>
        <v/>
      </c>
      <c r="U197">
        <f>IF(OR(F197="6C",F197="6B"),_xlfn.XLOOKUP(E197,'Facture Chronopost'!L:L,'Facture Chronopost'!X:X),IF(OR(F197=17,F197=44),F197&amp;"_"&amp;H197,IF(COUNTIF('Bibliothèque transporteurs'!C:C,F197)=0,"inconnu",_xlfn.XLOOKUP(F197,'Bibliothèque transporteurs'!C:C,'Bibliothèque transporteurs'!B:B))))</f>
        <v/>
      </c>
      <c r="V197">
        <f>IF(COUNTIF('Bibliothèque transporteurs'!C:C,F197)=0,"inconnu",_xlfn.XLOOKUP(F197,'Bibliothèque transporteurs'!C:C,'Bibliothèque transporteurs'!E:E))</f>
        <v/>
      </c>
      <c r="W197">
        <f>IF(T197="FR_2SHOP",O197,IF(O197=0,0,ROUNDUP(O197/C197*B197,2)))</f>
        <v/>
      </c>
      <c r="Y197" s="118">
        <f>ROUNDUP(B197,2)-M197-L197-N197-J197-K197-I197-Q197</f>
        <v/>
      </c>
      <c r="Z197" s="118">
        <f>IF(Y197=W197,"OK","Non")</f>
        <v/>
      </c>
    </row>
    <row r="198">
      <c r="A198" s="9">
        <f>C198/SUM(C:C)*(SUM(C:C)+$X$2)</f>
        <v/>
      </c>
      <c r="B198" s="9">
        <f>C198/SUM(C:C)*(SUM(C:C)+SUM($N$3:$O$7))+S198</f>
        <v/>
      </c>
      <c r="C198" s="9">
        <f>SUM(I198:Q198)-N198-P198</f>
        <v/>
      </c>
      <c r="D198" s="8" t="n">
        <v>6235</v>
      </c>
      <c r="E198" t="inlineStr">
        <is>
          <t>XF143280725FR</t>
        </is>
      </c>
      <c r="F198" t="n">
        <v>17</v>
      </c>
      <c r="G198" t="inlineStr">
        <is>
          <t>N</t>
        </is>
      </c>
      <c r="H198" t="inlineStr">
        <is>
          <t>Z1</t>
        </is>
      </c>
      <c r="O198" t="n">
        <v>19.47</v>
      </c>
      <c r="S198">
        <f>_xlfn.XLOOKUP(E198,'Facture Chronopost'!L:L,'Facture Chronopost'!AA:AA,"")</f>
        <v/>
      </c>
      <c r="T198">
        <f>IF(COUNTIF('Bibliothèque transporteurs'!C:C,F198)=0,"inconnu",_xlfn.XLOOKUP(F198,'Bibliothèque transporteurs'!C:C,'Bibliothèque transporteurs'!A:A))</f>
        <v/>
      </c>
      <c r="U198">
        <f>IF(OR(F198="6C",F198="6B"),_xlfn.XLOOKUP(E198,'Facture Chronopost'!L:L,'Facture Chronopost'!X:X),IF(OR(F198=17,F198=44),F198&amp;"_"&amp;H198,IF(COUNTIF('Bibliothèque transporteurs'!C:C,F198)=0,"inconnu",_xlfn.XLOOKUP(F198,'Bibliothèque transporteurs'!C:C,'Bibliothèque transporteurs'!B:B))))</f>
        <v/>
      </c>
      <c r="V198">
        <f>IF(COUNTIF('Bibliothèque transporteurs'!C:C,F198)=0,"inconnu",_xlfn.XLOOKUP(F198,'Bibliothèque transporteurs'!C:C,'Bibliothèque transporteurs'!E:E))</f>
        <v/>
      </c>
      <c r="W198">
        <f>IF(T198="FR_2SHOP",O198,IF(O198=0,0,ROUNDUP(O198/C198*B198,2)))</f>
        <v/>
      </c>
      <c r="Y198" s="118">
        <f>ROUNDUP(B198,2)-M198-L198-N198-J198-K198-I198-Q198</f>
        <v/>
      </c>
      <c r="Z198" s="118">
        <f>IF(Y198=W198,"OK","Non")</f>
        <v/>
      </c>
    </row>
    <row r="199">
      <c r="A199" s="9">
        <f>C199/SUM(C:C)*(SUM(C:C)+$X$2)</f>
        <v/>
      </c>
      <c r="B199" s="9">
        <f>C199/SUM(C:C)*(SUM(C:C)+SUM($N$3:$O$7))+S199</f>
        <v/>
      </c>
      <c r="C199" s="9">
        <f>SUM(I199:Q199)-N199-P199</f>
        <v/>
      </c>
      <c r="D199" s="8" t="n">
        <v>6235</v>
      </c>
      <c r="E199" t="inlineStr">
        <is>
          <t>XF143280795FR</t>
        </is>
      </c>
      <c r="F199" t="n">
        <v>17</v>
      </c>
      <c r="G199" t="inlineStr">
        <is>
          <t>N</t>
        </is>
      </c>
      <c r="H199" t="inlineStr">
        <is>
          <t>Z1</t>
        </is>
      </c>
      <c r="O199" t="n">
        <v>7.86</v>
      </c>
      <c r="S199">
        <f>_xlfn.XLOOKUP(E199,'Facture Chronopost'!L:L,'Facture Chronopost'!AA:AA,"")</f>
        <v/>
      </c>
      <c r="T199">
        <f>IF(COUNTIF('Bibliothèque transporteurs'!C:C,F199)=0,"inconnu",_xlfn.XLOOKUP(F199,'Bibliothèque transporteurs'!C:C,'Bibliothèque transporteurs'!A:A))</f>
        <v/>
      </c>
      <c r="U199">
        <f>IF(OR(F199="6C",F199="6B"),_xlfn.XLOOKUP(E199,'Facture Chronopost'!L:L,'Facture Chronopost'!X:X),IF(OR(F199=17,F199=44),F199&amp;"_"&amp;H199,IF(COUNTIF('Bibliothèque transporteurs'!C:C,F199)=0,"inconnu",_xlfn.XLOOKUP(F199,'Bibliothèque transporteurs'!C:C,'Bibliothèque transporteurs'!B:B))))</f>
        <v/>
      </c>
      <c r="V199">
        <f>IF(COUNTIF('Bibliothèque transporteurs'!C:C,F199)=0,"inconnu",_xlfn.XLOOKUP(F199,'Bibliothèque transporteurs'!C:C,'Bibliothèque transporteurs'!E:E))</f>
        <v/>
      </c>
      <c r="W199">
        <f>IF(T199="FR_2SHOP",O199,IF(O199=0,0,ROUNDUP(O199/C199*B199,2)))</f>
        <v/>
      </c>
      <c r="Y199" s="118">
        <f>ROUNDUP(B199,2)-M199-L199-N199-J199-K199-I199-Q199</f>
        <v/>
      </c>
      <c r="Z199" s="118">
        <f>IF(Y199=W199,"OK","Non")</f>
        <v/>
      </c>
    </row>
    <row r="200">
      <c r="A200" s="9">
        <f>C200/SUM(C:C)*(SUM(C:C)+$X$2)</f>
        <v/>
      </c>
      <c r="B200" s="9">
        <f>C200/SUM(C:C)*(SUM(C:C)+SUM($N$3:$O$7))+S200</f>
        <v/>
      </c>
      <c r="C200" s="9">
        <f>SUM(I200:Q200)-N200-P200</f>
        <v/>
      </c>
      <c r="D200" s="8" t="n">
        <v>6235</v>
      </c>
      <c r="E200" t="inlineStr">
        <is>
          <t>XF143323690FR</t>
        </is>
      </c>
      <c r="F200" t="n">
        <v>17</v>
      </c>
      <c r="G200" t="inlineStr">
        <is>
          <t>N</t>
        </is>
      </c>
      <c r="H200" t="inlineStr">
        <is>
          <t>Z2</t>
        </is>
      </c>
      <c r="O200" t="n">
        <v>9.94</v>
      </c>
      <c r="S200">
        <f>_xlfn.XLOOKUP(E200,'Facture Chronopost'!L:L,'Facture Chronopost'!AA:AA,"")</f>
        <v/>
      </c>
      <c r="T200">
        <f>IF(COUNTIF('Bibliothèque transporteurs'!C:C,F200)=0,"inconnu",_xlfn.XLOOKUP(F200,'Bibliothèque transporteurs'!C:C,'Bibliothèque transporteurs'!A:A))</f>
        <v/>
      </c>
      <c r="U200">
        <f>IF(OR(F200="6C",F200="6B"),_xlfn.XLOOKUP(E200,'Facture Chronopost'!L:L,'Facture Chronopost'!X:X),IF(OR(F200=17,F200=44),F200&amp;"_"&amp;H200,IF(COUNTIF('Bibliothèque transporteurs'!C:C,F200)=0,"inconnu",_xlfn.XLOOKUP(F200,'Bibliothèque transporteurs'!C:C,'Bibliothèque transporteurs'!B:B))))</f>
        <v/>
      </c>
      <c r="V200">
        <f>IF(COUNTIF('Bibliothèque transporteurs'!C:C,F200)=0,"inconnu",_xlfn.XLOOKUP(F200,'Bibliothèque transporteurs'!C:C,'Bibliothèque transporteurs'!E:E))</f>
        <v/>
      </c>
      <c r="W200">
        <f>IF(T200="FR_2SHOP",O200,IF(O200=0,0,ROUNDUP(O200/C200*B200,2)))</f>
        <v/>
      </c>
      <c r="Y200" s="118">
        <f>ROUNDUP(B200,2)-M200-L200-N200-J200-K200-I200-Q200</f>
        <v/>
      </c>
      <c r="Z200" s="118">
        <f>IF(Y200=W200,"OK","Non")</f>
        <v/>
      </c>
    </row>
    <row r="201">
      <c r="A201" s="9">
        <f>C201/SUM(C:C)*(SUM(C:C)+$X$2)</f>
        <v/>
      </c>
      <c r="B201" s="9">
        <f>C201/SUM(C:C)*(SUM(C:C)+SUM($N$3:$O$7))+S201</f>
        <v/>
      </c>
      <c r="C201" s="9">
        <f>SUM(I201:Q201)-N201-P201</f>
        <v/>
      </c>
      <c r="D201" s="8" t="n">
        <v>6235</v>
      </c>
      <c r="E201" t="inlineStr">
        <is>
          <t>XF143323765FR</t>
        </is>
      </c>
      <c r="F201" t="n">
        <v>17</v>
      </c>
      <c r="G201" t="inlineStr">
        <is>
          <t>N</t>
        </is>
      </c>
      <c r="H201" t="inlineStr">
        <is>
          <t>Z1</t>
        </is>
      </c>
      <c r="O201" t="n">
        <v>7.86</v>
      </c>
      <c r="S201">
        <f>_xlfn.XLOOKUP(E201,'Facture Chronopost'!L:L,'Facture Chronopost'!AA:AA,"")</f>
        <v/>
      </c>
      <c r="T201">
        <f>IF(COUNTIF('Bibliothèque transporteurs'!C:C,F201)=0,"inconnu",_xlfn.XLOOKUP(F201,'Bibliothèque transporteurs'!C:C,'Bibliothèque transporteurs'!A:A))</f>
        <v/>
      </c>
      <c r="U201">
        <f>IF(OR(F201="6C",F201="6B"),_xlfn.XLOOKUP(E201,'Facture Chronopost'!L:L,'Facture Chronopost'!X:X),IF(OR(F201=17,F201=44),F201&amp;"_"&amp;H201,IF(COUNTIF('Bibliothèque transporteurs'!C:C,F201)=0,"inconnu",_xlfn.XLOOKUP(F201,'Bibliothèque transporteurs'!C:C,'Bibliothèque transporteurs'!B:B))))</f>
        <v/>
      </c>
      <c r="V201">
        <f>IF(COUNTIF('Bibliothèque transporteurs'!C:C,F201)=0,"inconnu",_xlfn.XLOOKUP(F201,'Bibliothèque transporteurs'!C:C,'Bibliothèque transporteurs'!E:E))</f>
        <v/>
      </c>
      <c r="W201">
        <f>IF(T201="FR_2SHOP",O201,IF(O201=0,0,ROUNDUP(O201/C201*B201,2)))</f>
        <v/>
      </c>
      <c r="Y201" s="118">
        <f>ROUNDUP(B201,2)-M201-L201-N201-J201-K201-I201-Q201</f>
        <v/>
      </c>
      <c r="Z201" s="118">
        <f>IF(Y201=W201,"OK","Non")</f>
        <v/>
      </c>
    </row>
    <row r="202">
      <c r="A202" s="9">
        <f>C202/SUM(C:C)*(SUM(C:C)+$X$2)</f>
        <v/>
      </c>
      <c r="B202" s="9">
        <f>C202/SUM(C:C)*(SUM(C:C)+SUM($N$3:$O$7))+S202</f>
        <v/>
      </c>
      <c r="C202" s="9">
        <f>SUM(I202:Q202)-N202-P202</f>
        <v/>
      </c>
      <c r="D202" s="8" t="n">
        <v>6235</v>
      </c>
      <c r="E202" t="inlineStr">
        <is>
          <t>XF143323814FR</t>
        </is>
      </c>
      <c r="F202" t="n">
        <v>17</v>
      </c>
      <c r="G202" t="inlineStr">
        <is>
          <t>N</t>
        </is>
      </c>
      <c r="H202" t="inlineStr">
        <is>
          <t>Z1</t>
        </is>
      </c>
      <c r="O202" t="n">
        <v>19.47</v>
      </c>
      <c r="S202">
        <f>_xlfn.XLOOKUP(E202,'Facture Chronopost'!L:L,'Facture Chronopost'!AA:AA,"")</f>
        <v/>
      </c>
      <c r="T202">
        <f>IF(COUNTIF('Bibliothèque transporteurs'!C:C,F202)=0,"inconnu",_xlfn.XLOOKUP(F202,'Bibliothèque transporteurs'!C:C,'Bibliothèque transporteurs'!A:A))</f>
        <v/>
      </c>
      <c r="U202">
        <f>IF(OR(F202="6C",F202="6B"),_xlfn.XLOOKUP(E202,'Facture Chronopost'!L:L,'Facture Chronopost'!X:X),IF(OR(F202=17,F202=44),F202&amp;"_"&amp;H202,IF(COUNTIF('Bibliothèque transporteurs'!C:C,F202)=0,"inconnu",_xlfn.XLOOKUP(F202,'Bibliothèque transporteurs'!C:C,'Bibliothèque transporteurs'!B:B))))</f>
        <v/>
      </c>
      <c r="V202">
        <f>IF(COUNTIF('Bibliothèque transporteurs'!C:C,F202)=0,"inconnu",_xlfn.XLOOKUP(F202,'Bibliothèque transporteurs'!C:C,'Bibliothèque transporteurs'!E:E))</f>
        <v/>
      </c>
      <c r="W202">
        <f>IF(T202="FR_2SHOP",O202,IF(O202=0,0,ROUNDUP(O202/C202*B202,2)))</f>
        <v/>
      </c>
      <c r="Y202" s="118">
        <f>ROUNDUP(B202,2)-M202-L202-N202-J202-K202-I202-Q202</f>
        <v/>
      </c>
      <c r="Z202" s="118">
        <f>IF(Y202=W202,"OK","Non")</f>
        <v/>
      </c>
    </row>
    <row r="203">
      <c r="A203" s="9">
        <f>C203/SUM(C:C)*(SUM(C:C)+$X$2)</f>
        <v/>
      </c>
      <c r="B203" s="9">
        <f>C203/SUM(C:C)*(SUM(C:C)+SUM($N$3:$O$7))+S203</f>
        <v/>
      </c>
      <c r="C203" s="9">
        <f>SUM(I203:Q203)-N203-P203</f>
        <v/>
      </c>
      <c r="D203" s="8" t="n">
        <v>6235</v>
      </c>
      <c r="E203" t="inlineStr">
        <is>
          <t>XF143323933FR</t>
        </is>
      </c>
      <c r="F203" t="n">
        <v>17</v>
      </c>
      <c r="G203" t="inlineStr">
        <is>
          <t>N</t>
        </is>
      </c>
      <c r="H203" t="inlineStr">
        <is>
          <t>Z1</t>
        </is>
      </c>
      <c r="O203" t="n">
        <v>9.94</v>
      </c>
      <c r="S203">
        <f>_xlfn.XLOOKUP(E203,'Facture Chronopost'!L:L,'Facture Chronopost'!AA:AA,"")</f>
        <v/>
      </c>
      <c r="T203">
        <f>IF(COUNTIF('Bibliothèque transporteurs'!C:C,F203)=0,"inconnu",_xlfn.XLOOKUP(F203,'Bibliothèque transporteurs'!C:C,'Bibliothèque transporteurs'!A:A))</f>
        <v/>
      </c>
      <c r="U203">
        <f>IF(OR(F203="6C",F203="6B"),_xlfn.XLOOKUP(E203,'Facture Chronopost'!L:L,'Facture Chronopost'!X:X),IF(OR(F203=17,F203=44),F203&amp;"_"&amp;H203,IF(COUNTIF('Bibliothèque transporteurs'!C:C,F203)=0,"inconnu",_xlfn.XLOOKUP(F203,'Bibliothèque transporteurs'!C:C,'Bibliothèque transporteurs'!B:B))))</f>
        <v/>
      </c>
      <c r="V203">
        <f>IF(COUNTIF('Bibliothèque transporteurs'!C:C,F203)=0,"inconnu",_xlfn.XLOOKUP(F203,'Bibliothèque transporteurs'!C:C,'Bibliothèque transporteurs'!E:E))</f>
        <v/>
      </c>
      <c r="W203">
        <f>IF(T203="FR_2SHOP",O203,IF(O203=0,0,ROUNDUP(O203/C203*B203,2)))</f>
        <v/>
      </c>
      <c r="Y203" s="118">
        <f>ROUNDUP(B203,2)-M203-L203-N203-J203-K203-I203-Q203</f>
        <v/>
      </c>
      <c r="Z203" s="118">
        <f>IF(Y203=W203,"OK","Non")</f>
        <v/>
      </c>
    </row>
    <row r="204">
      <c r="A204" s="9">
        <f>C204/SUM(C:C)*(SUM(C:C)+$X$2)</f>
        <v/>
      </c>
      <c r="B204" s="9">
        <f>C204/SUM(C:C)*(SUM(C:C)+SUM($N$3:$O$7))+S204</f>
        <v/>
      </c>
      <c r="C204" s="9">
        <f>SUM(I204:Q204)-N204-P204</f>
        <v/>
      </c>
      <c r="D204" s="8" t="n">
        <v>6235</v>
      </c>
      <c r="E204" t="inlineStr">
        <is>
          <t>XF143324939FR</t>
        </is>
      </c>
      <c r="F204" t="n">
        <v>17</v>
      </c>
      <c r="G204" t="inlineStr">
        <is>
          <t>N</t>
        </is>
      </c>
      <c r="H204" t="inlineStr">
        <is>
          <t>Z1</t>
        </is>
      </c>
      <c r="O204" t="n">
        <v>7.86</v>
      </c>
      <c r="S204">
        <f>_xlfn.XLOOKUP(E204,'Facture Chronopost'!L:L,'Facture Chronopost'!AA:AA,"")</f>
        <v/>
      </c>
      <c r="T204">
        <f>IF(COUNTIF('Bibliothèque transporteurs'!C:C,F204)=0,"inconnu",_xlfn.XLOOKUP(F204,'Bibliothèque transporteurs'!C:C,'Bibliothèque transporteurs'!A:A))</f>
        <v/>
      </c>
      <c r="U204">
        <f>IF(OR(F204="6C",F204="6B"),_xlfn.XLOOKUP(E204,'Facture Chronopost'!L:L,'Facture Chronopost'!X:X),IF(OR(F204=17,F204=44),F204&amp;"_"&amp;H204,IF(COUNTIF('Bibliothèque transporteurs'!C:C,F204)=0,"inconnu",_xlfn.XLOOKUP(F204,'Bibliothèque transporteurs'!C:C,'Bibliothèque transporteurs'!B:B))))</f>
        <v/>
      </c>
      <c r="V204">
        <f>IF(COUNTIF('Bibliothèque transporteurs'!C:C,F204)=0,"inconnu",_xlfn.XLOOKUP(F204,'Bibliothèque transporteurs'!C:C,'Bibliothèque transporteurs'!E:E))</f>
        <v/>
      </c>
      <c r="W204">
        <f>IF(T204="FR_2SHOP",O204,IF(O204=0,0,ROUNDUP(O204/C204*B204,2)))</f>
        <v/>
      </c>
      <c r="Y204" s="118">
        <f>ROUNDUP(B204,2)-M204-L204-N204-J204-K204-I204-Q204</f>
        <v/>
      </c>
      <c r="Z204" s="118">
        <f>IF(Y204=W204,"OK","Non")</f>
        <v/>
      </c>
    </row>
    <row r="205">
      <c r="A205" s="9">
        <f>C205/SUM(C:C)*(SUM(C:C)+$X$2)</f>
        <v/>
      </c>
      <c r="B205" s="9">
        <f>C205/SUM(C:C)*(SUM(C:C)+SUM($N$3:$O$7))+S205</f>
        <v/>
      </c>
      <c r="C205" s="9">
        <f>SUM(I205:Q205)-N205-P205</f>
        <v/>
      </c>
      <c r="D205" s="8" t="n">
        <v>6235</v>
      </c>
      <c r="E205" t="inlineStr">
        <is>
          <t>XF143340185FR</t>
        </is>
      </c>
      <c r="F205" t="n">
        <v>17</v>
      </c>
      <c r="G205" t="inlineStr">
        <is>
          <t>N</t>
        </is>
      </c>
      <c r="H205" t="inlineStr">
        <is>
          <t>Z1</t>
        </is>
      </c>
      <c r="O205" t="n">
        <v>19.47</v>
      </c>
      <c r="S205">
        <f>_xlfn.XLOOKUP(E205,'Facture Chronopost'!L:L,'Facture Chronopost'!AA:AA,"")</f>
        <v/>
      </c>
      <c r="T205">
        <f>IF(COUNTIF('Bibliothèque transporteurs'!C:C,F205)=0,"inconnu",_xlfn.XLOOKUP(F205,'Bibliothèque transporteurs'!C:C,'Bibliothèque transporteurs'!A:A))</f>
        <v/>
      </c>
      <c r="U205">
        <f>IF(OR(F205="6C",F205="6B"),_xlfn.XLOOKUP(E205,'Facture Chronopost'!L:L,'Facture Chronopost'!X:X),IF(OR(F205=17,F205=44),F205&amp;"_"&amp;H205,IF(COUNTIF('Bibliothèque transporteurs'!C:C,F205)=0,"inconnu",_xlfn.XLOOKUP(F205,'Bibliothèque transporteurs'!C:C,'Bibliothèque transporteurs'!B:B))))</f>
        <v/>
      </c>
      <c r="V205">
        <f>IF(COUNTIF('Bibliothèque transporteurs'!C:C,F205)=0,"inconnu",_xlfn.XLOOKUP(F205,'Bibliothèque transporteurs'!C:C,'Bibliothèque transporteurs'!E:E))</f>
        <v/>
      </c>
      <c r="W205">
        <f>IF(T205="FR_2SHOP",O205,IF(O205=0,0,ROUNDUP(O205/C205*B205,2)))</f>
        <v/>
      </c>
      <c r="Y205" s="118">
        <f>ROUNDUP(B205,2)-M205-L205-N205-J205-K205-I205-Q205</f>
        <v/>
      </c>
      <c r="Z205" s="118">
        <f>IF(Y205=W205,"OK","Non")</f>
        <v/>
      </c>
    </row>
    <row r="206">
      <c r="A206" s="9">
        <f>C206/SUM(C:C)*(SUM(C:C)+$X$2)</f>
        <v/>
      </c>
      <c r="B206" s="9">
        <f>C206/SUM(C:C)*(SUM(C:C)+SUM($N$3:$O$7))+S206</f>
        <v/>
      </c>
      <c r="C206" s="9">
        <f>SUM(I206:Q206)-N206-P206</f>
        <v/>
      </c>
      <c r="D206" s="8" t="n">
        <v>6235</v>
      </c>
      <c r="E206" t="inlineStr">
        <is>
          <t>XF143340295FR</t>
        </is>
      </c>
      <c r="F206" t="n">
        <v>17</v>
      </c>
      <c r="G206" t="inlineStr">
        <is>
          <t>N</t>
        </is>
      </c>
      <c r="H206" t="inlineStr">
        <is>
          <t>Z1</t>
        </is>
      </c>
      <c r="O206" t="n">
        <v>20.65</v>
      </c>
      <c r="S206">
        <f>_xlfn.XLOOKUP(E206,'Facture Chronopost'!L:L,'Facture Chronopost'!AA:AA,"")</f>
        <v/>
      </c>
      <c r="T206">
        <f>IF(COUNTIF('Bibliothèque transporteurs'!C:C,F206)=0,"inconnu",_xlfn.XLOOKUP(F206,'Bibliothèque transporteurs'!C:C,'Bibliothèque transporteurs'!A:A))</f>
        <v/>
      </c>
      <c r="U206">
        <f>IF(OR(F206="6C",F206="6B"),_xlfn.XLOOKUP(E206,'Facture Chronopost'!L:L,'Facture Chronopost'!X:X),IF(OR(F206=17,F206=44),F206&amp;"_"&amp;H206,IF(COUNTIF('Bibliothèque transporteurs'!C:C,F206)=0,"inconnu",_xlfn.XLOOKUP(F206,'Bibliothèque transporteurs'!C:C,'Bibliothèque transporteurs'!B:B))))</f>
        <v/>
      </c>
      <c r="V206">
        <f>IF(COUNTIF('Bibliothèque transporteurs'!C:C,F206)=0,"inconnu",_xlfn.XLOOKUP(F206,'Bibliothèque transporteurs'!C:C,'Bibliothèque transporteurs'!E:E))</f>
        <v/>
      </c>
      <c r="W206">
        <f>IF(T206="FR_2SHOP",O206,IF(O206=0,0,ROUNDUP(O206/C206*B206,2)))</f>
        <v/>
      </c>
      <c r="Y206" s="118">
        <f>ROUNDUP(B206,2)-M206-L206-N206-J206-K206-I206-Q206</f>
        <v/>
      </c>
      <c r="Z206" s="118">
        <f>IF(Y206=W206,"OK","Non")</f>
        <v/>
      </c>
    </row>
    <row r="207">
      <c r="A207" s="9">
        <f>C207/SUM(C:C)*(SUM(C:C)+$X$2)</f>
        <v/>
      </c>
      <c r="B207" s="9">
        <f>C207/SUM(C:C)*(SUM(C:C)+SUM($N$3:$O$7))+S207</f>
        <v/>
      </c>
      <c r="C207" s="9">
        <f>SUM(I207:Q207)-N207-P207</f>
        <v/>
      </c>
      <c r="D207" s="8" t="n">
        <v>6235</v>
      </c>
      <c r="E207" t="inlineStr">
        <is>
          <t>XF143340432FR</t>
        </is>
      </c>
      <c r="F207" t="n">
        <v>17</v>
      </c>
      <c r="G207" t="inlineStr">
        <is>
          <t>N</t>
        </is>
      </c>
      <c r="H207" t="inlineStr">
        <is>
          <t>Z1</t>
        </is>
      </c>
      <c r="O207" t="n">
        <v>19.47</v>
      </c>
      <c r="S207">
        <f>_xlfn.XLOOKUP(E207,'Facture Chronopost'!L:L,'Facture Chronopost'!AA:AA,"")</f>
        <v/>
      </c>
      <c r="T207">
        <f>IF(COUNTIF('Bibliothèque transporteurs'!C:C,F207)=0,"inconnu",_xlfn.XLOOKUP(F207,'Bibliothèque transporteurs'!C:C,'Bibliothèque transporteurs'!A:A))</f>
        <v/>
      </c>
      <c r="U207">
        <f>IF(OR(F207="6C",F207="6B"),_xlfn.XLOOKUP(E207,'Facture Chronopost'!L:L,'Facture Chronopost'!X:X),IF(OR(F207=17,F207=44),F207&amp;"_"&amp;H207,IF(COUNTIF('Bibliothèque transporteurs'!C:C,F207)=0,"inconnu",_xlfn.XLOOKUP(F207,'Bibliothèque transporteurs'!C:C,'Bibliothèque transporteurs'!B:B))))</f>
        <v/>
      </c>
      <c r="V207">
        <f>IF(COUNTIF('Bibliothèque transporteurs'!C:C,F207)=0,"inconnu",_xlfn.XLOOKUP(F207,'Bibliothèque transporteurs'!C:C,'Bibliothèque transporteurs'!E:E))</f>
        <v/>
      </c>
      <c r="W207">
        <f>IF(T207="FR_2SHOP",O207,IF(O207=0,0,ROUNDUP(O207/C207*B207,2)))</f>
        <v/>
      </c>
      <c r="Y207" s="118">
        <f>ROUNDUP(B207,2)-M207-L207-N207-J207-K207-I207-Q207</f>
        <v/>
      </c>
      <c r="Z207" s="118">
        <f>IF(Y207=W207,"OK","Non")</f>
        <v/>
      </c>
    </row>
    <row r="208">
      <c r="A208" s="9">
        <f>C208/SUM(C:C)*(SUM(C:C)+$X$2)</f>
        <v/>
      </c>
      <c r="B208" s="9">
        <f>C208/SUM(C:C)*(SUM(C:C)+SUM($N$3:$O$7))+S208</f>
        <v/>
      </c>
      <c r="C208" s="9">
        <f>SUM(I208:Q208)-N208-P208</f>
        <v/>
      </c>
      <c r="D208" s="8" t="n">
        <v>6235</v>
      </c>
      <c r="E208" t="inlineStr">
        <is>
          <t>XF143340582FR</t>
        </is>
      </c>
      <c r="F208" t="n">
        <v>17</v>
      </c>
      <c r="G208" t="inlineStr">
        <is>
          <t>N</t>
        </is>
      </c>
      <c r="H208" t="inlineStr">
        <is>
          <t>Z1</t>
        </is>
      </c>
      <c r="O208" t="n">
        <v>23.01</v>
      </c>
      <c r="S208">
        <f>_xlfn.XLOOKUP(E208,'Facture Chronopost'!L:L,'Facture Chronopost'!AA:AA,"")</f>
        <v/>
      </c>
      <c r="T208">
        <f>IF(COUNTIF('Bibliothèque transporteurs'!C:C,F208)=0,"inconnu",_xlfn.XLOOKUP(F208,'Bibliothèque transporteurs'!C:C,'Bibliothèque transporteurs'!A:A))</f>
        <v/>
      </c>
      <c r="U208">
        <f>IF(OR(F208="6C",F208="6B"),_xlfn.XLOOKUP(E208,'Facture Chronopost'!L:L,'Facture Chronopost'!X:X),IF(OR(F208=17,F208=44),F208&amp;"_"&amp;H208,IF(COUNTIF('Bibliothèque transporteurs'!C:C,F208)=0,"inconnu",_xlfn.XLOOKUP(F208,'Bibliothèque transporteurs'!C:C,'Bibliothèque transporteurs'!B:B))))</f>
        <v/>
      </c>
      <c r="V208">
        <f>IF(COUNTIF('Bibliothèque transporteurs'!C:C,F208)=0,"inconnu",_xlfn.XLOOKUP(F208,'Bibliothèque transporteurs'!C:C,'Bibliothèque transporteurs'!E:E))</f>
        <v/>
      </c>
      <c r="W208">
        <f>IF(T208="FR_2SHOP",O208,IF(O208=0,0,ROUNDUP(O208/C208*B208,2)))</f>
        <v/>
      </c>
      <c r="Y208" s="118">
        <f>ROUNDUP(B208,2)-M208-L208-N208-J208-K208-I208-Q208</f>
        <v/>
      </c>
      <c r="Z208" s="118">
        <f>IF(Y208=W208,"OK","Non")</f>
        <v/>
      </c>
    </row>
    <row r="209">
      <c r="A209" s="9">
        <f>C209/SUM(C:C)*(SUM(C:C)+$X$2)</f>
        <v/>
      </c>
      <c r="B209" s="9">
        <f>C209/SUM(C:C)*(SUM(C:C)+SUM($N$3:$O$7))+S209</f>
        <v/>
      </c>
      <c r="C209" s="9">
        <f>SUM(I209:Q209)-N209-P209</f>
        <v/>
      </c>
      <c r="D209" s="8" t="n">
        <v>6235</v>
      </c>
      <c r="E209" t="inlineStr">
        <is>
          <t>XF143342668FR</t>
        </is>
      </c>
      <c r="F209" t="n">
        <v>17</v>
      </c>
      <c r="G209" t="inlineStr">
        <is>
          <t>N</t>
        </is>
      </c>
      <c r="H209" t="inlineStr">
        <is>
          <t>Z2</t>
        </is>
      </c>
      <c r="O209" t="n">
        <v>9.94</v>
      </c>
      <c r="S209">
        <f>_xlfn.XLOOKUP(E209,'Facture Chronopost'!L:L,'Facture Chronopost'!AA:AA,"")</f>
        <v/>
      </c>
      <c r="T209">
        <f>IF(COUNTIF('Bibliothèque transporteurs'!C:C,F209)=0,"inconnu",_xlfn.XLOOKUP(F209,'Bibliothèque transporteurs'!C:C,'Bibliothèque transporteurs'!A:A))</f>
        <v/>
      </c>
      <c r="U209">
        <f>IF(OR(F209="6C",F209="6B"),_xlfn.XLOOKUP(E209,'Facture Chronopost'!L:L,'Facture Chronopost'!X:X),IF(OR(F209=17,F209=44),F209&amp;"_"&amp;H209,IF(COUNTIF('Bibliothèque transporteurs'!C:C,F209)=0,"inconnu",_xlfn.XLOOKUP(F209,'Bibliothèque transporteurs'!C:C,'Bibliothèque transporteurs'!B:B))))</f>
        <v/>
      </c>
      <c r="V209">
        <f>IF(COUNTIF('Bibliothèque transporteurs'!C:C,F209)=0,"inconnu",_xlfn.XLOOKUP(F209,'Bibliothèque transporteurs'!C:C,'Bibliothèque transporteurs'!E:E))</f>
        <v/>
      </c>
      <c r="W209">
        <f>IF(T209="FR_2SHOP",O209,IF(O209=0,0,ROUNDUP(O209/C209*B209,2)))</f>
        <v/>
      </c>
      <c r="Y209" s="118">
        <f>ROUNDUP(B209,2)-M209-L209-N209-J209-K209-I209-Q209</f>
        <v/>
      </c>
      <c r="Z209" s="118">
        <f>IF(Y209=W209,"OK","Non")</f>
        <v/>
      </c>
    </row>
    <row r="210">
      <c r="A210" s="9">
        <f>C210/SUM(C:C)*(SUM(C:C)+$X$2)</f>
        <v/>
      </c>
      <c r="B210" s="9">
        <f>C210/SUM(C:C)*(SUM(C:C)+SUM($N$3:$O$7))+S210</f>
        <v/>
      </c>
      <c r="C210" s="9">
        <f>SUM(I210:Q210)-N210-P210</f>
        <v/>
      </c>
      <c r="D210" s="8" t="n">
        <v>6235</v>
      </c>
      <c r="E210" t="inlineStr">
        <is>
          <t>XF143342725FR</t>
        </is>
      </c>
      <c r="F210" t="n">
        <v>17</v>
      </c>
      <c r="G210" t="inlineStr">
        <is>
          <t>N</t>
        </is>
      </c>
      <c r="H210" t="inlineStr">
        <is>
          <t>Z1</t>
        </is>
      </c>
      <c r="O210" t="n">
        <v>7.86</v>
      </c>
      <c r="S210">
        <f>_xlfn.XLOOKUP(E210,'Facture Chronopost'!L:L,'Facture Chronopost'!AA:AA,"")</f>
        <v/>
      </c>
      <c r="T210">
        <f>IF(COUNTIF('Bibliothèque transporteurs'!C:C,F210)=0,"inconnu",_xlfn.XLOOKUP(F210,'Bibliothèque transporteurs'!C:C,'Bibliothèque transporteurs'!A:A))</f>
        <v/>
      </c>
      <c r="U210">
        <f>IF(OR(F210="6C",F210="6B"),_xlfn.XLOOKUP(E210,'Facture Chronopost'!L:L,'Facture Chronopost'!X:X),IF(OR(F210=17,F210=44),F210&amp;"_"&amp;H210,IF(COUNTIF('Bibliothèque transporteurs'!C:C,F210)=0,"inconnu",_xlfn.XLOOKUP(F210,'Bibliothèque transporteurs'!C:C,'Bibliothèque transporteurs'!B:B))))</f>
        <v/>
      </c>
      <c r="V210">
        <f>IF(COUNTIF('Bibliothèque transporteurs'!C:C,F210)=0,"inconnu",_xlfn.XLOOKUP(F210,'Bibliothèque transporteurs'!C:C,'Bibliothèque transporteurs'!E:E))</f>
        <v/>
      </c>
      <c r="W210">
        <f>IF(T210="FR_2SHOP",O210,IF(O210=0,0,ROUNDUP(O210/C210*B210,2)))</f>
        <v/>
      </c>
      <c r="Y210" s="118">
        <f>ROUNDUP(B210,2)-M210-L210-N210-J210-K210-I210-Q210</f>
        <v/>
      </c>
      <c r="Z210" s="118">
        <f>IF(Y210=W210,"OK","Non")</f>
        <v/>
      </c>
    </row>
    <row r="211">
      <c r="A211" s="9">
        <f>C211/SUM(C:C)*(SUM(C:C)+$X$2)</f>
        <v/>
      </c>
      <c r="B211" s="9">
        <f>C211/SUM(C:C)*(SUM(C:C)+SUM($N$3:$O$7))+S211</f>
        <v/>
      </c>
      <c r="C211" s="9">
        <f>SUM(I211:Q211)-N211-P211</f>
        <v/>
      </c>
      <c r="D211" s="8" t="n">
        <v>6235</v>
      </c>
      <c r="E211" t="inlineStr">
        <is>
          <t>XF143371871FR</t>
        </is>
      </c>
      <c r="F211" t="n">
        <v>17</v>
      </c>
      <c r="G211" t="inlineStr">
        <is>
          <t>N</t>
        </is>
      </c>
      <c r="H211" t="inlineStr">
        <is>
          <t>Z1</t>
        </is>
      </c>
      <c r="O211" t="n">
        <v>19.47</v>
      </c>
      <c r="S211">
        <f>_xlfn.XLOOKUP(E211,'Facture Chronopost'!L:L,'Facture Chronopost'!AA:AA,"")</f>
        <v/>
      </c>
      <c r="T211">
        <f>IF(COUNTIF('Bibliothèque transporteurs'!C:C,F211)=0,"inconnu",_xlfn.XLOOKUP(F211,'Bibliothèque transporteurs'!C:C,'Bibliothèque transporteurs'!A:A))</f>
        <v/>
      </c>
      <c r="U211">
        <f>IF(OR(F211="6C",F211="6B"),_xlfn.XLOOKUP(E211,'Facture Chronopost'!L:L,'Facture Chronopost'!X:X),IF(OR(F211=17,F211=44),F211&amp;"_"&amp;H211,IF(COUNTIF('Bibliothèque transporteurs'!C:C,F211)=0,"inconnu",_xlfn.XLOOKUP(F211,'Bibliothèque transporteurs'!C:C,'Bibliothèque transporteurs'!B:B))))</f>
        <v/>
      </c>
      <c r="V211">
        <f>IF(COUNTIF('Bibliothèque transporteurs'!C:C,F211)=0,"inconnu",_xlfn.XLOOKUP(F211,'Bibliothèque transporteurs'!C:C,'Bibliothèque transporteurs'!E:E))</f>
        <v/>
      </c>
      <c r="W211">
        <f>IF(T211="FR_2SHOP",O211,IF(O211=0,0,ROUNDUP(O211/C211*B211,2)))</f>
        <v/>
      </c>
      <c r="Y211" s="118">
        <f>ROUNDUP(B211,2)-M211-L211-N211-J211-K211-I211-Q211</f>
        <v/>
      </c>
      <c r="Z211" s="118">
        <f>IF(Y211=W211,"OK","Non")</f>
        <v/>
      </c>
    </row>
    <row r="212">
      <c r="A212" s="9">
        <f>C212/SUM(C:C)*(SUM(C:C)+$X$2)</f>
        <v/>
      </c>
      <c r="B212" s="9">
        <f>C212/SUM(C:C)*(SUM(C:C)+SUM($N$3:$O$7))+S212</f>
        <v/>
      </c>
      <c r="C212" s="9">
        <f>SUM(I212:Q212)-N212-P212</f>
        <v/>
      </c>
      <c r="D212" s="8" t="n">
        <v>6235</v>
      </c>
      <c r="E212" t="inlineStr">
        <is>
          <t>XF143371956FR</t>
        </is>
      </c>
      <c r="F212" t="n">
        <v>17</v>
      </c>
      <c r="G212" t="inlineStr">
        <is>
          <t>N</t>
        </is>
      </c>
      <c r="H212" t="inlineStr">
        <is>
          <t>Z1</t>
        </is>
      </c>
      <c r="O212" t="n">
        <v>9.94</v>
      </c>
      <c r="S212">
        <f>_xlfn.XLOOKUP(E212,'Facture Chronopost'!L:L,'Facture Chronopost'!AA:AA,"")</f>
        <v/>
      </c>
      <c r="T212">
        <f>IF(COUNTIF('Bibliothèque transporteurs'!C:C,F212)=0,"inconnu",_xlfn.XLOOKUP(F212,'Bibliothèque transporteurs'!C:C,'Bibliothèque transporteurs'!A:A))</f>
        <v/>
      </c>
      <c r="U212">
        <f>IF(OR(F212="6C",F212="6B"),_xlfn.XLOOKUP(E212,'Facture Chronopost'!L:L,'Facture Chronopost'!X:X),IF(OR(F212=17,F212=44),F212&amp;"_"&amp;H212,IF(COUNTIF('Bibliothèque transporteurs'!C:C,F212)=0,"inconnu",_xlfn.XLOOKUP(F212,'Bibliothèque transporteurs'!C:C,'Bibliothèque transporteurs'!B:B))))</f>
        <v/>
      </c>
      <c r="V212">
        <f>IF(COUNTIF('Bibliothèque transporteurs'!C:C,F212)=0,"inconnu",_xlfn.XLOOKUP(F212,'Bibliothèque transporteurs'!C:C,'Bibliothèque transporteurs'!E:E))</f>
        <v/>
      </c>
      <c r="W212">
        <f>IF(T212="FR_2SHOP",O212,IF(O212=0,0,ROUNDUP(O212/C212*B212,2)))</f>
        <v/>
      </c>
      <c r="Y212" s="118">
        <f>ROUNDUP(B212,2)-M212-L212-N212-J212-K212-I212-Q212</f>
        <v/>
      </c>
      <c r="Z212" s="118">
        <f>IF(Y212=W212,"OK","Non")</f>
        <v/>
      </c>
    </row>
    <row r="213">
      <c r="A213" s="9">
        <f>C213/SUM(C:C)*(SUM(C:C)+$X$2)</f>
        <v/>
      </c>
      <c r="B213" s="9">
        <f>C213/SUM(C:C)*(SUM(C:C)+SUM($N$3:$O$7))+S213</f>
        <v/>
      </c>
      <c r="C213" s="9">
        <f>SUM(I213:Q213)-N213-P213</f>
        <v/>
      </c>
      <c r="D213" s="8" t="n">
        <v>6235</v>
      </c>
      <c r="E213" t="inlineStr">
        <is>
          <t>XF143372130FR</t>
        </is>
      </c>
      <c r="F213" t="n">
        <v>17</v>
      </c>
      <c r="G213" t="inlineStr">
        <is>
          <t>N</t>
        </is>
      </c>
      <c r="H213" t="inlineStr">
        <is>
          <t>Z2</t>
        </is>
      </c>
      <c r="O213" t="n">
        <v>9.94</v>
      </c>
      <c r="S213">
        <f>_xlfn.XLOOKUP(E213,'Facture Chronopost'!L:L,'Facture Chronopost'!AA:AA,"")</f>
        <v/>
      </c>
      <c r="T213">
        <f>IF(COUNTIF('Bibliothèque transporteurs'!C:C,F213)=0,"inconnu",_xlfn.XLOOKUP(F213,'Bibliothèque transporteurs'!C:C,'Bibliothèque transporteurs'!A:A))</f>
        <v/>
      </c>
      <c r="U213">
        <f>IF(OR(F213="6C",F213="6B"),_xlfn.XLOOKUP(E213,'Facture Chronopost'!L:L,'Facture Chronopost'!X:X),IF(OR(F213=17,F213=44),F213&amp;"_"&amp;H213,IF(COUNTIF('Bibliothèque transporteurs'!C:C,F213)=0,"inconnu",_xlfn.XLOOKUP(F213,'Bibliothèque transporteurs'!C:C,'Bibliothèque transporteurs'!B:B))))</f>
        <v/>
      </c>
      <c r="V213">
        <f>IF(COUNTIF('Bibliothèque transporteurs'!C:C,F213)=0,"inconnu",_xlfn.XLOOKUP(F213,'Bibliothèque transporteurs'!C:C,'Bibliothèque transporteurs'!E:E))</f>
        <v/>
      </c>
      <c r="W213">
        <f>IF(T213="FR_2SHOP",O213,IF(O213=0,0,ROUNDUP(O213/C213*B213,2)))</f>
        <v/>
      </c>
      <c r="Y213" s="118">
        <f>ROUNDUP(B213,2)-M213-L213-N213-J213-K213-I213-Q213</f>
        <v/>
      </c>
      <c r="Z213" s="118">
        <f>IF(Y213=W213,"OK","Non")</f>
        <v/>
      </c>
    </row>
    <row r="214">
      <c r="A214" s="9">
        <f>C214/SUM(C:C)*(SUM(C:C)+$X$2)</f>
        <v/>
      </c>
      <c r="B214" s="9">
        <f>C214/SUM(C:C)*(SUM(C:C)+SUM($N$3:$O$7))+S214</f>
        <v/>
      </c>
      <c r="C214" s="9">
        <f>SUM(I214:Q214)-N214-P214</f>
        <v/>
      </c>
      <c r="D214" s="8" t="n">
        <v>6235</v>
      </c>
      <c r="E214" t="inlineStr">
        <is>
          <t>XF143372449FR</t>
        </is>
      </c>
      <c r="F214" t="n">
        <v>17</v>
      </c>
      <c r="G214" t="inlineStr">
        <is>
          <t>N</t>
        </is>
      </c>
      <c r="H214" t="inlineStr">
        <is>
          <t>Z1</t>
        </is>
      </c>
      <c r="O214" t="n">
        <v>9.94</v>
      </c>
      <c r="S214">
        <f>_xlfn.XLOOKUP(E214,'Facture Chronopost'!L:L,'Facture Chronopost'!AA:AA,"")</f>
        <v/>
      </c>
      <c r="T214">
        <f>IF(COUNTIF('Bibliothèque transporteurs'!C:C,F214)=0,"inconnu",_xlfn.XLOOKUP(F214,'Bibliothèque transporteurs'!C:C,'Bibliothèque transporteurs'!A:A))</f>
        <v/>
      </c>
      <c r="U214">
        <f>IF(OR(F214="6C",F214="6B"),_xlfn.XLOOKUP(E214,'Facture Chronopost'!L:L,'Facture Chronopost'!X:X),IF(OR(F214=17,F214=44),F214&amp;"_"&amp;H214,IF(COUNTIF('Bibliothèque transporteurs'!C:C,F214)=0,"inconnu",_xlfn.XLOOKUP(F214,'Bibliothèque transporteurs'!C:C,'Bibliothèque transporteurs'!B:B))))</f>
        <v/>
      </c>
      <c r="V214">
        <f>IF(COUNTIF('Bibliothèque transporteurs'!C:C,F214)=0,"inconnu",_xlfn.XLOOKUP(F214,'Bibliothèque transporteurs'!C:C,'Bibliothèque transporteurs'!E:E))</f>
        <v/>
      </c>
      <c r="W214">
        <f>IF(T214="FR_2SHOP",O214,IF(O214=0,0,ROUNDUP(O214/C214*B214,2)))</f>
        <v/>
      </c>
      <c r="Y214" s="118">
        <f>ROUNDUP(B214,2)-M214-L214-N214-J214-K214-I214-Q214</f>
        <v/>
      </c>
      <c r="Z214" s="118">
        <f>IF(Y214=W214,"OK","Non")</f>
        <v/>
      </c>
    </row>
    <row r="215">
      <c r="A215" s="9">
        <f>C215/SUM(C:C)*(SUM(C:C)+$X$2)</f>
        <v/>
      </c>
      <c r="B215" s="9">
        <f>C215/SUM(C:C)*(SUM(C:C)+SUM($N$3:$O$7))+S215</f>
        <v/>
      </c>
      <c r="C215" s="9">
        <f>SUM(I215:Q215)-N215-P215</f>
        <v/>
      </c>
      <c r="D215" s="8" t="n">
        <v>6235</v>
      </c>
      <c r="E215" t="inlineStr">
        <is>
          <t>XF143372554FR</t>
        </is>
      </c>
      <c r="F215" t="n">
        <v>17</v>
      </c>
      <c r="G215" t="inlineStr">
        <is>
          <t>N</t>
        </is>
      </c>
      <c r="H215" t="inlineStr">
        <is>
          <t>Z1</t>
        </is>
      </c>
      <c r="O215" t="n">
        <v>13.56</v>
      </c>
      <c r="S215">
        <f>_xlfn.XLOOKUP(E215,'Facture Chronopost'!L:L,'Facture Chronopost'!AA:AA,"")</f>
        <v/>
      </c>
      <c r="T215">
        <f>IF(COUNTIF('Bibliothèque transporteurs'!C:C,F215)=0,"inconnu",_xlfn.XLOOKUP(F215,'Bibliothèque transporteurs'!C:C,'Bibliothèque transporteurs'!A:A))</f>
        <v/>
      </c>
      <c r="U215">
        <f>IF(OR(F215="6C",F215="6B"),_xlfn.XLOOKUP(E215,'Facture Chronopost'!L:L,'Facture Chronopost'!X:X),IF(OR(F215=17,F215=44),F215&amp;"_"&amp;H215,IF(COUNTIF('Bibliothèque transporteurs'!C:C,F215)=0,"inconnu",_xlfn.XLOOKUP(F215,'Bibliothèque transporteurs'!C:C,'Bibliothèque transporteurs'!B:B))))</f>
        <v/>
      </c>
      <c r="V215">
        <f>IF(COUNTIF('Bibliothèque transporteurs'!C:C,F215)=0,"inconnu",_xlfn.XLOOKUP(F215,'Bibliothèque transporteurs'!C:C,'Bibliothèque transporteurs'!E:E))</f>
        <v/>
      </c>
      <c r="W215">
        <f>IF(T215="FR_2SHOP",O215,IF(O215=0,0,ROUNDUP(O215/C215*B215,2)))</f>
        <v/>
      </c>
      <c r="Y215" s="118">
        <f>ROUNDUP(B215,2)-M215-L215-N215-J215-K215-I215-Q215</f>
        <v/>
      </c>
      <c r="Z215" s="118">
        <f>IF(Y215=W215,"OK","Non")</f>
        <v/>
      </c>
    </row>
    <row r="216">
      <c r="A216" s="9">
        <f>C216/SUM(C:C)*(SUM(C:C)+$X$2)</f>
        <v/>
      </c>
      <c r="B216" s="9">
        <f>C216/SUM(C:C)*(SUM(C:C)+SUM($N$3:$O$7))+S216</f>
        <v/>
      </c>
      <c r="C216" s="9">
        <f>SUM(I216:Q216)-N216-P216</f>
        <v/>
      </c>
      <c r="D216" s="8" t="n">
        <v>6235</v>
      </c>
      <c r="E216" t="inlineStr">
        <is>
          <t>XF143372979FR</t>
        </is>
      </c>
      <c r="F216" t="n">
        <v>17</v>
      </c>
      <c r="G216" t="inlineStr">
        <is>
          <t>N</t>
        </is>
      </c>
      <c r="H216" t="inlineStr">
        <is>
          <t>Z2</t>
        </is>
      </c>
      <c r="O216" t="n">
        <v>9.94</v>
      </c>
      <c r="S216">
        <f>_xlfn.XLOOKUP(E216,'Facture Chronopost'!L:L,'Facture Chronopost'!AA:AA,"")</f>
        <v/>
      </c>
      <c r="T216">
        <f>IF(COUNTIF('Bibliothèque transporteurs'!C:C,F216)=0,"inconnu",_xlfn.XLOOKUP(F216,'Bibliothèque transporteurs'!C:C,'Bibliothèque transporteurs'!A:A))</f>
        <v/>
      </c>
      <c r="U216">
        <f>IF(OR(F216="6C",F216="6B"),_xlfn.XLOOKUP(E216,'Facture Chronopost'!L:L,'Facture Chronopost'!X:X),IF(OR(F216=17,F216=44),F216&amp;"_"&amp;H216,IF(COUNTIF('Bibliothèque transporteurs'!C:C,F216)=0,"inconnu",_xlfn.XLOOKUP(F216,'Bibliothèque transporteurs'!C:C,'Bibliothèque transporteurs'!B:B))))</f>
        <v/>
      </c>
      <c r="V216">
        <f>IF(COUNTIF('Bibliothèque transporteurs'!C:C,F216)=0,"inconnu",_xlfn.XLOOKUP(F216,'Bibliothèque transporteurs'!C:C,'Bibliothèque transporteurs'!E:E))</f>
        <v/>
      </c>
      <c r="W216">
        <f>IF(T216="FR_2SHOP",O216,IF(O216=0,0,ROUNDUP(O216/C216*B216,2)))</f>
        <v/>
      </c>
      <c r="Y216" s="118">
        <f>ROUNDUP(B216,2)-M216-L216-N216-J216-K216-I216-Q216</f>
        <v/>
      </c>
      <c r="Z216" s="118">
        <f>IF(Y216=W216,"OK","Non")</f>
        <v/>
      </c>
    </row>
    <row r="217">
      <c r="A217" s="9">
        <f>C217/SUM(C:C)*(SUM(C:C)+$X$2)</f>
        <v/>
      </c>
      <c r="B217" s="9">
        <f>C217/SUM(C:C)*(SUM(C:C)+SUM($N$3:$O$7))+S217</f>
        <v/>
      </c>
      <c r="C217" s="9">
        <f>SUM(I217:Q217)-N217-P217</f>
        <v/>
      </c>
      <c r="D217" s="8" t="n">
        <v>6235</v>
      </c>
      <c r="E217" t="inlineStr">
        <is>
          <t>XF143373081FR</t>
        </is>
      </c>
      <c r="F217" t="n">
        <v>17</v>
      </c>
      <c r="G217" t="inlineStr">
        <is>
          <t>N</t>
        </is>
      </c>
      <c r="H217" t="inlineStr">
        <is>
          <t>Z1</t>
        </is>
      </c>
      <c r="O217" t="n">
        <v>19.47</v>
      </c>
      <c r="S217">
        <f>_xlfn.XLOOKUP(E217,'Facture Chronopost'!L:L,'Facture Chronopost'!AA:AA,"")</f>
        <v/>
      </c>
      <c r="T217">
        <f>IF(COUNTIF('Bibliothèque transporteurs'!C:C,F217)=0,"inconnu",_xlfn.XLOOKUP(F217,'Bibliothèque transporteurs'!C:C,'Bibliothèque transporteurs'!A:A))</f>
        <v/>
      </c>
      <c r="U217">
        <f>IF(OR(F217="6C",F217="6B"),_xlfn.XLOOKUP(E217,'Facture Chronopost'!L:L,'Facture Chronopost'!X:X),IF(OR(F217=17,F217=44),F217&amp;"_"&amp;H217,IF(COUNTIF('Bibliothèque transporteurs'!C:C,F217)=0,"inconnu",_xlfn.XLOOKUP(F217,'Bibliothèque transporteurs'!C:C,'Bibliothèque transporteurs'!B:B))))</f>
        <v/>
      </c>
      <c r="V217">
        <f>IF(COUNTIF('Bibliothèque transporteurs'!C:C,F217)=0,"inconnu",_xlfn.XLOOKUP(F217,'Bibliothèque transporteurs'!C:C,'Bibliothèque transporteurs'!E:E))</f>
        <v/>
      </c>
      <c r="W217">
        <f>IF(T217="FR_2SHOP",O217,IF(O217=0,0,ROUNDUP(O217/C217*B217,2)))</f>
        <v/>
      </c>
      <c r="Y217" s="118">
        <f>ROUNDUP(B217,2)-M217-L217-N217-J217-K217-I217-Q217</f>
        <v/>
      </c>
      <c r="Z217" s="118">
        <f>IF(Y217=W217,"OK","Non")</f>
        <v/>
      </c>
    </row>
    <row r="218">
      <c r="A218" s="9">
        <f>C218/SUM(C:C)*(SUM(C:C)+$X$2)</f>
        <v/>
      </c>
      <c r="B218" s="9">
        <f>C218/SUM(C:C)*(SUM(C:C)+SUM($N$3:$O$7))+S218</f>
        <v/>
      </c>
      <c r="C218" s="9">
        <f>SUM(I218:Q218)-N218-P218</f>
        <v/>
      </c>
      <c r="D218" s="8" t="n">
        <v>6235</v>
      </c>
      <c r="E218" t="inlineStr">
        <is>
          <t>XF143373325FR</t>
        </is>
      </c>
      <c r="F218" t="n">
        <v>17</v>
      </c>
      <c r="G218" t="inlineStr">
        <is>
          <t>N</t>
        </is>
      </c>
      <c r="H218" t="inlineStr">
        <is>
          <t>Z1</t>
        </is>
      </c>
      <c r="O218" t="n">
        <v>19.47</v>
      </c>
      <c r="S218">
        <f>_xlfn.XLOOKUP(E218,'Facture Chronopost'!L:L,'Facture Chronopost'!AA:AA,"")</f>
        <v/>
      </c>
      <c r="T218">
        <f>IF(COUNTIF('Bibliothèque transporteurs'!C:C,F218)=0,"inconnu",_xlfn.XLOOKUP(F218,'Bibliothèque transporteurs'!C:C,'Bibliothèque transporteurs'!A:A))</f>
        <v/>
      </c>
      <c r="U218">
        <f>IF(OR(F218="6C",F218="6B"),_xlfn.XLOOKUP(E218,'Facture Chronopost'!L:L,'Facture Chronopost'!X:X),IF(OR(F218=17,F218=44),F218&amp;"_"&amp;H218,IF(COUNTIF('Bibliothèque transporteurs'!C:C,F218)=0,"inconnu",_xlfn.XLOOKUP(F218,'Bibliothèque transporteurs'!C:C,'Bibliothèque transporteurs'!B:B))))</f>
        <v/>
      </c>
      <c r="V218">
        <f>IF(COUNTIF('Bibliothèque transporteurs'!C:C,F218)=0,"inconnu",_xlfn.XLOOKUP(F218,'Bibliothèque transporteurs'!C:C,'Bibliothèque transporteurs'!E:E))</f>
        <v/>
      </c>
      <c r="W218">
        <f>IF(T218="FR_2SHOP",O218,IF(O218=0,0,ROUNDUP(O218/C218*B218,2)))</f>
        <v/>
      </c>
      <c r="Y218" s="118">
        <f>ROUNDUP(B218,2)-M218-L218-N218-J218-K218-I218-Q218</f>
        <v/>
      </c>
      <c r="Z218" s="118">
        <f>IF(Y218=W218,"OK","Non")</f>
        <v/>
      </c>
    </row>
    <row r="219">
      <c r="A219" s="9">
        <f>C219/SUM(C:C)*(SUM(C:C)+$X$2)</f>
        <v/>
      </c>
      <c r="B219" s="9">
        <f>C219/SUM(C:C)*(SUM(C:C)+SUM($N$3:$O$7))+S219</f>
        <v/>
      </c>
      <c r="C219" s="9">
        <f>SUM(I219:Q219)-N219-P219</f>
        <v/>
      </c>
      <c r="D219" s="8" t="n">
        <v>6235</v>
      </c>
      <c r="E219" t="inlineStr">
        <is>
          <t>XF143373395FR</t>
        </is>
      </c>
      <c r="F219" t="n">
        <v>17</v>
      </c>
      <c r="G219" t="inlineStr">
        <is>
          <t>N</t>
        </is>
      </c>
      <c r="H219" t="inlineStr">
        <is>
          <t>Z1</t>
        </is>
      </c>
      <c r="O219" t="n">
        <v>9.94</v>
      </c>
      <c r="S219">
        <f>_xlfn.XLOOKUP(E219,'Facture Chronopost'!L:L,'Facture Chronopost'!AA:AA,"")</f>
        <v/>
      </c>
      <c r="T219">
        <f>IF(COUNTIF('Bibliothèque transporteurs'!C:C,F219)=0,"inconnu",_xlfn.XLOOKUP(F219,'Bibliothèque transporteurs'!C:C,'Bibliothèque transporteurs'!A:A))</f>
        <v/>
      </c>
      <c r="U219">
        <f>IF(OR(F219="6C",F219="6B"),_xlfn.XLOOKUP(E219,'Facture Chronopost'!L:L,'Facture Chronopost'!X:X),IF(OR(F219=17,F219=44),F219&amp;"_"&amp;H219,IF(COUNTIF('Bibliothèque transporteurs'!C:C,F219)=0,"inconnu",_xlfn.XLOOKUP(F219,'Bibliothèque transporteurs'!C:C,'Bibliothèque transporteurs'!B:B))))</f>
        <v/>
      </c>
      <c r="V219">
        <f>IF(COUNTIF('Bibliothèque transporteurs'!C:C,F219)=0,"inconnu",_xlfn.XLOOKUP(F219,'Bibliothèque transporteurs'!C:C,'Bibliothèque transporteurs'!E:E))</f>
        <v/>
      </c>
      <c r="W219">
        <f>IF(T219="FR_2SHOP",O219,IF(O219=0,0,ROUNDUP(O219/C219*B219,2)))</f>
        <v/>
      </c>
      <c r="Y219" s="118">
        <f>ROUNDUP(B219,2)-M219-L219-N219-J219-K219-I219-Q219</f>
        <v/>
      </c>
      <c r="Z219" s="118">
        <f>IF(Y219=W219,"OK","Non")</f>
        <v/>
      </c>
    </row>
    <row r="220">
      <c r="A220" s="9">
        <f>C220/SUM(C:C)*(SUM(C:C)+$X$2)</f>
        <v/>
      </c>
      <c r="B220" s="9">
        <f>C220/SUM(C:C)*(SUM(C:C)+SUM($N$3:$O$7))+S220</f>
        <v/>
      </c>
      <c r="C220" s="9">
        <f>SUM(I220:Q220)-N220-P220</f>
        <v/>
      </c>
      <c r="D220" s="8" t="n">
        <v>6235</v>
      </c>
      <c r="E220" t="inlineStr">
        <is>
          <t>XF143374966FR</t>
        </is>
      </c>
      <c r="F220" t="n">
        <v>17</v>
      </c>
      <c r="G220" t="inlineStr">
        <is>
          <t>N</t>
        </is>
      </c>
      <c r="H220" t="inlineStr">
        <is>
          <t>Z2</t>
        </is>
      </c>
      <c r="O220" t="n">
        <v>19.47</v>
      </c>
      <c r="S220">
        <f>_xlfn.XLOOKUP(E220,'Facture Chronopost'!L:L,'Facture Chronopost'!AA:AA,"")</f>
        <v/>
      </c>
      <c r="T220">
        <f>IF(COUNTIF('Bibliothèque transporteurs'!C:C,F220)=0,"inconnu",_xlfn.XLOOKUP(F220,'Bibliothèque transporteurs'!C:C,'Bibliothèque transporteurs'!A:A))</f>
        <v/>
      </c>
      <c r="U220">
        <f>IF(OR(F220="6C",F220="6B"),_xlfn.XLOOKUP(E220,'Facture Chronopost'!L:L,'Facture Chronopost'!X:X),IF(OR(F220=17,F220=44),F220&amp;"_"&amp;H220,IF(COUNTIF('Bibliothèque transporteurs'!C:C,F220)=0,"inconnu",_xlfn.XLOOKUP(F220,'Bibliothèque transporteurs'!C:C,'Bibliothèque transporteurs'!B:B))))</f>
        <v/>
      </c>
      <c r="V220">
        <f>IF(COUNTIF('Bibliothèque transporteurs'!C:C,F220)=0,"inconnu",_xlfn.XLOOKUP(F220,'Bibliothèque transporteurs'!C:C,'Bibliothèque transporteurs'!E:E))</f>
        <v/>
      </c>
      <c r="W220">
        <f>IF(T220="FR_2SHOP",O220,IF(O220=0,0,ROUNDUP(O220/C220*B220,2)))</f>
        <v/>
      </c>
      <c r="Y220" s="118">
        <f>ROUNDUP(B220,2)-M220-L220-N220-J220-K220-I220-Q220</f>
        <v/>
      </c>
      <c r="Z220" s="118">
        <f>IF(Y220=W220,"OK","Non")</f>
        <v/>
      </c>
    </row>
    <row r="221">
      <c r="A221" s="9">
        <f>C221/SUM(C:C)*(SUM(C:C)+$X$2)</f>
        <v/>
      </c>
      <c r="B221" s="9">
        <f>C221/SUM(C:C)*(SUM(C:C)+SUM($N$3:$O$7))+S221</f>
        <v/>
      </c>
      <c r="C221" s="9">
        <f>SUM(I221:Q221)-N221-P221</f>
        <v/>
      </c>
      <c r="D221" s="8" t="n">
        <v>6235</v>
      </c>
      <c r="E221" t="inlineStr">
        <is>
          <t>XF143389197FR</t>
        </is>
      </c>
      <c r="F221" t="n">
        <v>17</v>
      </c>
      <c r="G221" t="inlineStr">
        <is>
          <t>N</t>
        </is>
      </c>
      <c r="H221" t="inlineStr">
        <is>
          <t>Z1</t>
        </is>
      </c>
      <c r="O221" t="n">
        <v>19.47</v>
      </c>
      <c r="S221">
        <f>_xlfn.XLOOKUP(E221,'Facture Chronopost'!L:L,'Facture Chronopost'!AA:AA,"")</f>
        <v/>
      </c>
      <c r="T221">
        <f>IF(COUNTIF('Bibliothèque transporteurs'!C:C,F221)=0,"inconnu",_xlfn.XLOOKUP(F221,'Bibliothèque transporteurs'!C:C,'Bibliothèque transporteurs'!A:A))</f>
        <v/>
      </c>
      <c r="U221">
        <f>IF(OR(F221="6C",F221="6B"),_xlfn.XLOOKUP(E221,'Facture Chronopost'!L:L,'Facture Chronopost'!X:X),IF(OR(F221=17,F221=44),F221&amp;"_"&amp;H221,IF(COUNTIF('Bibliothèque transporteurs'!C:C,F221)=0,"inconnu",_xlfn.XLOOKUP(F221,'Bibliothèque transporteurs'!C:C,'Bibliothèque transporteurs'!B:B))))</f>
        <v/>
      </c>
      <c r="V221">
        <f>IF(COUNTIF('Bibliothèque transporteurs'!C:C,F221)=0,"inconnu",_xlfn.XLOOKUP(F221,'Bibliothèque transporteurs'!C:C,'Bibliothèque transporteurs'!E:E))</f>
        <v/>
      </c>
      <c r="W221">
        <f>IF(T221="FR_2SHOP",O221,IF(O221=0,0,ROUNDUP(O221/C221*B221,2)))</f>
        <v/>
      </c>
      <c r="Y221" s="118">
        <f>ROUNDUP(B221,2)-M221-L221-N221-J221-K221-I221-Q221</f>
        <v/>
      </c>
      <c r="Z221" s="118">
        <f>IF(Y221=W221,"OK","Non")</f>
        <v/>
      </c>
    </row>
    <row r="222">
      <c r="A222" s="9">
        <f>C222/SUM(C:C)*(SUM(C:C)+$X$2)</f>
        <v/>
      </c>
      <c r="B222" s="9">
        <f>C222/SUM(C:C)*(SUM(C:C)+SUM($N$3:$O$7))+S222</f>
        <v/>
      </c>
      <c r="C222" s="9">
        <f>SUM(I222:Q222)-N222-P222</f>
        <v/>
      </c>
      <c r="D222" s="8" t="n">
        <v>6235</v>
      </c>
      <c r="E222" t="inlineStr">
        <is>
          <t>XF143389308FR</t>
        </is>
      </c>
      <c r="F222" t="n">
        <v>17</v>
      </c>
      <c r="G222" t="inlineStr">
        <is>
          <t>N</t>
        </is>
      </c>
      <c r="H222" t="inlineStr">
        <is>
          <t>Z1</t>
        </is>
      </c>
      <c r="O222" t="n">
        <v>7.86</v>
      </c>
      <c r="S222">
        <f>_xlfn.XLOOKUP(E222,'Facture Chronopost'!L:L,'Facture Chronopost'!AA:AA,"")</f>
        <v/>
      </c>
      <c r="T222">
        <f>IF(COUNTIF('Bibliothèque transporteurs'!C:C,F222)=0,"inconnu",_xlfn.XLOOKUP(F222,'Bibliothèque transporteurs'!C:C,'Bibliothèque transporteurs'!A:A))</f>
        <v/>
      </c>
      <c r="U222">
        <f>IF(OR(F222="6C",F222="6B"),_xlfn.XLOOKUP(E222,'Facture Chronopost'!L:L,'Facture Chronopost'!X:X),IF(OR(F222=17,F222=44),F222&amp;"_"&amp;H222,IF(COUNTIF('Bibliothèque transporteurs'!C:C,F222)=0,"inconnu",_xlfn.XLOOKUP(F222,'Bibliothèque transporteurs'!C:C,'Bibliothèque transporteurs'!B:B))))</f>
        <v/>
      </c>
      <c r="V222">
        <f>IF(COUNTIF('Bibliothèque transporteurs'!C:C,F222)=0,"inconnu",_xlfn.XLOOKUP(F222,'Bibliothèque transporteurs'!C:C,'Bibliothèque transporteurs'!E:E))</f>
        <v/>
      </c>
      <c r="W222">
        <f>IF(T222="FR_2SHOP",O222,IF(O222=0,0,ROUNDUP(O222/C222*B222,2)))</f>
        <v/>
      </c>
      <c r="Y222" s="118">
        <f>ROUNDUP(B222,2)-M222-L222-N222-J222-K222-I222-Q222</f>
        <v/>
      </c>
      <c r="Z222" s="118">
        <f>IF(Y222=W222,"OK","Non")</f>
        <v/>
      </c>
    </row>
    <row r="223">
      <c r="A223" s="9">
        <f>C223/SUM(C:C)*(SUM(C:C)+$X$2)</f>
        <v/>
      </c>
      <c r="B223" s="9">
        <f>C223/SUM(C:C)*(SUM(C:C)+SUM($N$3:$O$7))+S223</f>
        <v/>
      </c>
      <c r="C223" s="9">
        <f>SUM(I223:Q223)-N223-P223</f>
        <v/>
      </c>
      <c r="D223" s="8" t="n">
        <v>6235</v>
      </c>
      <c r="E223" t="inlineStr">
        <is>
          <t>XF143411187FR</t>
        </is>
      </c>
      <c r="F223" t="n">
        <v>17</v>
      </c>
      <c r="G223" t="inlineStr">
        <is>
          <t>N</t>
        </is>
      </c>
      <c r="H223" t="inlineStr">
        <is>
          <t>Z1</t>
        </is>
      </c>
      <c r="O223" t="n">
        <v>12.69</v>
      </c>
      <c r="S223">
        <f>_xlfn.XLOOKUP(E223,'Facture Chronopost'!L:L,'Facture Chronopost'!AA:AA,"")</f>
        <v/>
      </c>
      <c r="T223">
        <f>IF(COUNTIF('Bibliothèque transporteurs'!C:C,F223)=0,"inconnu",_xlfn.XLOOKUP(F223,'Bibliothèque transporteurs'!C:C,'Bibliothèque transporteurs'!A:A))</f>
        <v/>
      </c>
      <c r="U223">
        <f>IF(OR(F223="6C",F223="6B"),_xlfn.XLOOKUP(E223,'Facture Chronopost'!L:L,'Facture Chronopost'!X:X),IF(OR(F223=17,F223=44),F223&amp;"_"&amp;H223,IF(COUNTIF('Bibliothèque transporteurs'!C:C,F223)=0,"inconnu",_xlfn.XLOOKUP(F223,'Bibliothèque transporteurs'!C:C,'Bibliothèque transporteurs'!B:B))))</f>
        <v/>
      </c>
      <c r="V223">
        <f>IF(COUNTIF('Bibliothèque transporteurs'!C:C,F223)=0,"inconnu",_xlfn.XLOOKUP(F223,'Bibliothèque transporteurs'!C:C,'Bibliothèque transporteurs'!E:E))</f>
        <v/>
      </c>
      <c r="W223">
        <f>IF(T223="FR_2SHOP",O223,IF(O223=0,0,ROUNDUP(O223/C223*B223,2)))</f>
        <v/>
      </c>
      <c r="Y223" s="118">
        <f>ROUNDUP(B223,2)-M223-L223-N223-J223-K223-I223-Q223</f>
        <v/>
      </c>
      <c r="Z223" s="118">
        <f>IF(Y223=W223,"OK","Non")</f>
        <v/>
      </c>
    </row>
    <row r="224">
      <c r="A224" s="9">
        <f>C224/SUM(C:C)*(SUM(C:C)+$X$2)</f>
        <v/>
      </c>
      <c r="B224" s="9">
        <f>C224/SUM(C:C)*(SUM(C:C)+SUM($N$3:$O$7))+S224</f>
        <v/>
      </c>
      <c r="C224" s="9">
        <f>SUM(I224:Q224)-N224-P224</f>
        <v/>
      </c>
      <c r="D224" s="8" t="n">
        <v>6235</v>
      </c>
      <c r="E224" t="inlineStr">
        <is>
          <t>XF143412443FR</t>
        </is>
      </c>
      <c r="F224" t="n">
        <v>17</v>
      </c>
      <c r="G224" t="inlineStr">
        <is>
          <t>N</t>
        </is>
      </c>
      <c r="H224" t="inlineStr">
        <is>
          <t>Z1</t>
        </is>
      </c>
      <c r="O224" t="n">
        <v>23.01</v>
      </c>
      <c r="S224">
        <f>_xlfn.XLOOKUP(E224,'Facture Chronopost'!L:L,'Facture Chronopost'!AA:AA,"")</f>
        <v/>
      </c>
      <c r="T224">
        <f>IF(COUNTIF('Bibliothèque transporteurs'!C:C,F224)=0,"inconnu",_xlfn.XLOOKUP(F224,'Bibliothèque transporteurs'!C:C,'Bibliothèque transporteurs'!A:A))</f>
        <v/>
      </c>
      <c r="U224">
        <f>IF(OR(F224="6C",F224="6B"),_xlfn.XLOOKUP(E224,'Facture Chronopost'!L:L,'Facture Chronopost'!X:X),IF(OR(F224=17,F224=44),F224&amp;"_"&amp;H224,IF(COUNTIF('Bibliothèque transporteurs'!C:C,F224)=0,"inconnu",_xlfn.XLOOKUP(F224,'Bibliothèque transporteurs'!C:C,'Bibliothèque transporteurs'!B:B))))</f>
        <v/>
      </c>
      <c r="V224">
        <f>IF(COUNTIF('Bibliothèque transporteurs'!C:C,F224)=0,"inconnu",_xlfn.XLOOKUP(F224,'Bibliothèque transporteurs'!C:C,'Bibliothèque transporteurs'!E:E))</f>
        <v/>
      </c>
      <c r="W224">
        <f>IF(T224="FR_2SHOP",O224,IF(O224=0,0,ROUNDUP(O224/C224*B224,2)))</f>
        <v/>
      </c>
      <c r="Y224" s="118">
        <f>ROUNDUP(B224,2)-M224-L224-N224-J224-K224-I224-Q224</f>
        <v/>
      </c>
      <c r="Z224" s="118">
        <f>IF(Y224=W224,"OK","Non")</f>
        <v/>
      </c>
    </row>
    <row r="225">
      <c r="A225" s="9">
        <f>C225/SUM(C:C)*(SUM(C:C)+$X$2)</f>
        <v/>
      </c>
      <c r="B225" s="9">
        <f>C225/SUM(C:C)*(SUM(C:C)+SUM($N$3:$O$7))+S225</f>
        <v/>
      </c>
      <c r="C225" s="9">
        <f>SUM(I225:Q225)-N225-P225</f>
        <v/>
      </c>
      <c r="D225" s="8" t="n">
        <v>6235</v>
      </c>
      <c r="E225" t="inlineStr">
        <is>
          <t>XF143412810FR</t>
        </is>
      </c>
      <c r="F225" t="n">
        <v>17</v>
      </c>
      <c r="G225" t="inlineStr">
        <is>
          <t>N</t>
        </is>
      </c>
      <c r="H225" t="inlineStr">
        <is>
          <t>Z2</t>
        </is>
      </c>
      <c r="O225" t="n">
        <v>9.94</v>
      </c>
      <c r="S225">
        <f>_xlfn.XLOOKUP(E225,'Facture Chronopost'!L:L,'Facture Chronopost'!AA:AA,"")</f>
        <v/>
      </c>
      <c r="T225">
        <f>IF(COUNTIF('Bibliothèque transporteurs'!C:C,F225)=0,"inconnu",_xlfn.XLOOKUP(F225,'Bibliothèque transporteurs'!C:C,'Bibliothèque transporteurs'!A:A))</f>
        <v/>
      </c>
      <c r="U225">
        <f>IF(OR(F225="6C",F225="6B"),_xlfn.XLOOKUP(E225,'Facture Chronopost'!L:L,'Facture Chronopost'!X:X),IF(OR(F225=17,F225=44),F225&amp;"_"&amp;H225,IF(COUNTIF('Bibliothèque transporteurs'!C:C,F225)=0,"inconnu",_xlfn.XLOOKUP(F225,'Bibliothèque transporteurs'!C:C,'Bibliothèque transporteurs'!B:B))))</f>
        <v/>
      </c>
      <c r="V225">
        <f>IF(COUNTIF('Bibliothèque transporteurs'!C:C,F225)=0,"inconnu",_xlfn.XLOOKUP(F225,'Bibliothèque transporteurs'!C:C,'Bibliothèque transporteurs'!E:E))</f>
        <v/>
      </c>
      <c r="W225">
        <f>IF(T225="FR_2SHOP",O225,IF(O225=0,0,ROUNDUP(O225/C225*B225,2)))</f>
        <v/>
      </c>
      <c r="Y225" s="118">
        <f>ROUNDUP(B225,2)-M225-L225-N225-J225-K225-I225-Q225</f>
        <v/>
      </c>
      <c r="Z225" s="118">
        <f>IF(Y225=W225,"OK","Non")</f>
        <v/>
      </c>
    </row>
    <row r="226">
      <c r="A226" s="9">
        <f>C226/SUM(C:C)*(SUM(C:C)+$X$2)</f>
        <v/>
      </c>
      <c r="B226" s="9">
        <f>C226/SUM(C:C)*(SUM(C:C)+SUM($N$3:$O$7))+S226</f>
        <v/>
      </c>
      <c r="C226" s="9">
        <f>SUM(I226:Q226)-N226-P226</f>
        <v/>
      </c>
      <c r="D226" s="8" t="n">
        <v>6235</v>
      </c>
      <c r="E226" t="inlineStr">
        <is>
          <t>XF143442365FR</t>
        </is>
      </c>
      <c r="F226" t="n">
        <v>17</v>
      </c>
      <c r="G226" t="inlineStr">
        <is>
          <t>N</t>
        </is>
      </c>
      <c r="H226" t="inlineStr">
        <is>
          <t>Z1</t>
        </is>
      </c>
      <c r="O226" t="n">
        <v>11.56</v>
      </c>
      <c r="S226">
        <f>_xlfn.XLOOKUP(E226,'Facture Chronopost'!L:L,'Facture Chronopost'!AA:AA,"")</f>
        <v/>
      </c>
      <c r="T226">
        <f>IF(COUNTIF('Bibliothèque transporteurs'!C:C,F226)=0,"inconnu",_xlfn.XLOOKUP(F226,'Bibliothèque transporteurs'!C:C,'Bibliothèque transporteurs'!A:A))</f>
        <v/>
      </c>
      <c r="U226">
        <f>IF(OR(F226="6C",F226="6B"),_xlfn.XLOOKUP(E226,'Facture Chronopost'!L:L,'Facture Chronopost'!X:X),IF(OR(F226=17,F226=44),F226&amp;"_"&amp;H226,IF(COUNTIF('Bibliothèque transporteurs'!C:C,F226)=0,"inconnu",_xlfn.XLOOKUP(F226,'Bibliothèque transporteurs'!C:C,'Bibliothèque transporteurs'!B:B))))</f>
        <v/>
      </c>
      <c r="V226">
        <f>IF(COUNTIF('Bibliothèque transporteurs'!C:C,F226)=0,"inconnu",_xlfn.XLOOKUP(F226,'Bibliothèque transporteurs'!C:C,'Bibliothèque transporteurs'!E:E))</f>
        <v/>
      </c>
      <c r="W226">
        <f>IF(T226="FR_2SHOP",O226,IF(O226=0,0,ROUNDUP(O226/C226*B226,2)))</f>
        <v/>
      </c>
      <c r="Y226" s="118">
        <f>ROUNDUP(B226,2)-M226-L226-N226-J226-K226-I226-Q226</f>
        <v/>
      </c>
      <c r="Z226" s="118">
        <f>IF(Y226=W226,"OK","Non")</f>
        <v/>
      </c>
    </row>
    <row r="227">
      <c r="A227" s="9">
        <f>C227/SUM(C:C)*(SUM(C:C)+$X$2)</f>
        <v/>
      </c>
      <c r="B227" s="9">
        <f>C227/SUM(C:C)*(SUM(C:C)+SUM($N$3:$O$7))+S227</f>
        <v/>
      </c>
      <c r="C227" s="9">
        <f>SUM(I227:Q227)-N227-P227</f>
        <v/>
      </c>
      <c r="D227" s="8" t="n">
        <v>6235</v>
      </c>
      <c r="E227" t="inlineStr">
        <is>
          <t>XF143442975FR</t>
        </is>
      </c>
      <c r="F227" t="n">
        <v>17</v>
      </c>
      <c r="G227" t="inlineStr">
        <is>
          <t>N</t>
        </is>
      </c>
      <c r="H227" t="inlineStr">
        <is>
          <t>Z2</t>
        </is>
      </c>
      <c r="O227" t="n">
        <v>7.86</v>
      </c>
      <c r="S227">
        <f>_xlfn.XLOOKUP(E227,'Facture Chronopost'!L:L,'Facture Chronopost'!AA:AA,"")</f>
        <v/>
      </c>
      <c r="T227">
        <f>IF(COUNTIF('Bibliothèque transporteurs'!C:C,F227)=0,"inconnu",_xlfn.XLOOKUP(F227,'Bibliothèque transporteurs'!C:C,'Bibliothèque transporteurs'!A:A))</f>
        <v/>
      </c>
      <c r="U227">
        <f>IF(OR(F227="6C",F227="6B"),_xlfn.XLOOKUP(E227,'Facture Chronopost'!L:L,'Facture Chronopost'!X:X),IF(OR(F227=17,F227=44),F227&amp;"_"&amp;H227,IF(COUNTIF('Bibliothèque transporteurs'!C:C,F227)=0,"inconnu",_xlfn.XLOOKUP(F227,'Bibliothèque transporteurs'!C:C,'Bibliothèque transporteurs'!B:B))))</f>
        <v/>
      </c>
      <c r="V227">
        <f>IF(COUNTIF('Bibliothèque transporteurs'!C:C,F227)=0,"inconnu",_xlfn.XLOOKUP(F227,'Bibliothèque transporteurs'!C:C,'Bibliothèque transporteurs'!E:E))</f>
        <v/>
      </c>
      <c r="W227">
        <f>IF(T227="FR_2SHOP",O227,IF(O227=0,0,ROUNDUP(O227/C227*B227,2)))</f>
        <v/>
      </c>
      <c r="Y227" s="118">
        <f>ROUNDUP(B227,2)-M227-L227-N227-J227-K227-I227-Q227</f>
        <v/>
      </c>
      <c r="Z227" s="118">
        <f>IF(Y227=W227,"OK","Non")</f>
        <v/>
      </c>
    </row>
    <row r="228">
      <c r="A228" s="9">
        <f>C228/SUM(C:C)*(SUM(C:C)+$X$2)</f>
        <v/>
      </c>
      <c r="B228" s="9">
        <f>C228/SUM(C:C)*(SUM(C:C)+SUM($N$3:$O$7))+S228</f>
        <v/>
      </c>
      <c r="C228" s="9">
        <f>SUM(I228:Q228)-N228-P228</f>
        <v/>
      </c>
      <c r="D228" s="8" t="n">
        <v>6235</v>
      </c>
      <c r="E228" t="inlineStr">
        <is>
          <t>XF143443410FR</t>
        </is>
      </c>
      <c r="F228" t="n">
        <v>17</v>
      </c>
      <c r="G228" t="inlineStr">
        <is>
          <t>N</t>
        </is>
      </c>
      <c r="H228" t="inlineStr">
        <is>
          <t>Z1</t>
        </is>
      </c>
      <c r="O228" t="n">
        <v>21.83</v>
      </c>
      <c r="S228">
        <f>_xlfn.XLOOKUP(E228,'Facture Chronopost'!L:L,'Facture Chronopost'!AA:AA,"")</f>
        <v/>
      </c>
      <c r="T228">
        <f>IF(COUNTIF('Bibliothèque transporteurs'!C:C,F228)=0,"inconnu",_xlfn.XLOOKUP(F228,'Bibliothèque transporteurs'!C:C,'Bibliothèque transporteurs'!A:A))</f>
        <v/>
      </c>
      <c r="U228">
        <f>IF(OR(F228="6C",F228="6B"),_xlfn.XLOOKUP(E228,'Facture Chronopost'!L:L,'Facture Chronopost'!X:X),IF(OR(F228=17,F228=44),F228&amp;"_"&amp;H228,IF(COUNTIF('Bibliothèque transporteurs'!C:C,F228)=0,"inconnu",_xlfn.XLOOKUP(F228,'Bibliothèque transporteurs'!C:C,'Bibliothèque transporteurs'!B:B))))</f>
        <v/>
      </c>
      <c r="V228">
        <f>IF(COUNTIF('Bibliothèque transporteurs'!C:C,F228)=0,"inconnu",_xlfn.XLOOKUP(F228,'Bibliothèque transporteurs'!C:C,'Bibliothèque transporteurs'!E:E))</f>
        <v/>
      </c>
      <c r="W228">
        <f>IF(T228="FR_2SHOP",O228,IF(O228=0,0,ROUNDUP(O228/C228*B228,2)))</f>
        <v/>
      </c>
      <c r="Y228" s="118">
        <f>ROUNDUP(B228,2)-M228-L228-N228-J228-K228-I228-Q228</f>
        <v/>
      </c>
      <c r="Z228" s="118">
        <f>IF(Y228=W228,"OK","Non")</f>
        <v/>
      </c>
    </row>
    <row r="229">
      <c r="A229" s="9">
        <f>C229/SUM(C:C)*(SUM(C:C)+$X$2)</f>
        <v/>
      </c>
      <c r="B229" s="9">
        <f>C229/SUM(C:C)*(SUM(C:C)+SUM($N$3:$O$7))+S229</f>
        <v/>
      </c>
      <c r="C229" s="9">
        <f>SUM(I229:Q229)-N229-P229</f>
        <v/>
      </c>
      <c r="D229" s="8" t="n">
        <v>6235</v>
      </c>
      <c r="E229" t="inlineStr">
        <is>
          <t>XF143443936FR</t>
        </is>
      </c>
      <c r="F229" t="n">
        <v>17</v>
      </c>
      <c r="G229" t="inlineStr">
        <is>
          <t>N</t>
        </is>
      </c>
      <c r="H229" t="inlineStr">
        <is>
          <t>Z2</t>
        </is>
      </c>
      <c r="O229" t="n">
        <v>18.34</v>
      </c>
      <c r="S229">
        <f>_xlfn.XLOOKUP(E229,'Facture Chronopost'!L:L,'Facture Chronopost'!AA:AA,"")</f>
        <v/>
      </c>
      <c r="T229">
        <f>IF(COUNTIF('Bibliothèque transporteurs'!C:C,F229)=0,"inconnu",_xlfn.XLOOKUP(F229,'Bibliothèque transporteurs'!C:C,'Bibliothèque transporteurs'!A:A))</f>
        <v/>
      </c>
      <c r="U229">
        <f>IF(OR(F229="6C",F229="6B"),_xlfn.XLOOKUP(E229,'Facture Chronopost'!L:L,'Facture Chronopost'!X:X),IF(OR(F229=17,F229=44),F229&amp;"_"&amp;H229,IF(COUNTIF('Bibliothèque transporteurs'!C:C,F229)=0,"inconnu",_xlfn.XLOOKUP(F229,'Bibliothèque transporteurs'!C:C,'Bibliothèque transporteurs'!B:B))))</f>
        <v/>
      </c>
      <c r="V229">
        <f>IF(COUNTIF('Bibliothèque transporteurs'!C:C,F229)=0,"inconnu",_xlfn.XLOOKUP(F229,'Bibliothèque transporteurs'!C:C,'Bibliothèque transporteurs'!E:E))</f>
        <v/>
      </c>
      <c r="W229">
        <f>IF(T229="FR_2SHOP",O229,IF(O229=0,0,ROUNDUP(O229/C229*B229,2)))</f>
        <v/>
      </c>
      <c r="Y229" s="118">
        <f>ROUNDUP(B229,2)-M229-L229-N229-J229-K229-I229-Q229</f>
        <v/>
      </c>
      <c r="Z229" s="118">
        <f>IF(Y229=W229,"OK","Non")</f>
        <v/>
      </c>
    </row>
    <row r="230">
      <c r="A230" s="9">
        <f>C230/SUM(C:C)*(SUM(C:C)+$X$2)</f>
        <v/>
      </c>
      <c r="B230" s="9">
        <f>C230/SUM(C:C)*(SUM(C:C)+SUM($N$3:$O$7))+S230</f>
        <v/>
      </c>
      <c r="C230" s="9">
        <f>SUM(I230:Q230)-N230-P230</f>
        <v/>
      </c>
      <c r="D230" s="8" t="n">
        <v>6235</v>
      </c>
      <c r="E230" t="inlineStr">
        <is>
          <t>XF143444636FR</t>
        </is>
      </c>
      <c r="F230" t="n">
        <v>17</v>
      </c>
      <c r="G230" t="inlineStr">
        <is>
          <t>N</t>
        </is>
      </c>
      <c r="H230" t="inlineStr">
        <is>
          <t>Z2</t>
        </is>
      </c>
      <c r="O230" t="n">
        <v>9.94</v>
      </c>
      <c r="S230">
        <f>_xlfn.XLOOKUP(E230,'Facture Chronopost'!L:L,'Facture Chronopost'!AA:AA,"")</f>
        <v/>
      </c>
      <c r="T230">
        <f>IF(COUNTIF('Bibliothèque transporteurs'!C:C,F230)=0,"inconnu",_xlfn.XLOOKUP(F230,'Bibliothèque transporteurs'!C:C,'Bibliothèque transporteurs'!A:A))</f>
        <v/>
      </c>
      <c r="U230">
        <f>IF(OR(F230="6C",F230="6B"),_xlfn.XLOOKUP(E230,'Facture Chronopost'!L:L,'Facture Chronopost'!X:X),IF(OR(F230=17,F230=44),F230&amp;"_"&amp;H230,IF(COUNTIF('Bibliothèque transporteurs'!C:C,F230)=0,"inconnu",_xlfn.XLOOKUP(F230,'Bibliothèque transporteurs'!C:C,'Bibliothèque transporteurs'!B:B))))</f>
        <v/>
      </c>
      <c r="V230">
        <f>IF(COUNTIF('Bibliothèque transporteurs'!C:C,F230)=0,"inconnu",_xlfn.XLOOKUP(F230,'Bibliothèque transporteurs'!C:C,'Bibliothèque transporteurs'!E:E))</f>
        <v/>
      </c>
      <c r="W230">
        <f>IF(T230="FR_2SHOP",O230,IF(O230=0,0,ROUNDUP(O230/C230*B230,2)))</f>
        <v/>
      </c>
      <c r="Y230" s="118">
        <f>ROUNDUP(B230,2)-M230-L230-N230-J230-K230-I230-Q230</f>
        <v/>
      </c>
      <c r="Z230" s="118">
        <f>IF(Y230=W230,"OK","Non")</f>
        <v/>
      </c>
    </row>
    <row r="231">
      <c r="A231" s="9">
        <f>C231/SUM(C:C)*(SUM(C:C)+$X$2)</f>
        <v/>
      </c>
      <c r="B231" s="9">
        <f>C231/SUM(C:C)*(SUM(C:C)+SUM($N$3:$O$7))+S231</f>
        <v/>
      </c>
      <c r="C231" s="9">
        <f>SUM(I231:Q231)-N231-P231</f>
        <v/>
      </c>
      <c r="D231" s="8" t="n">
        <v>6235</v>
      </c>
      <c r="E231" t="inlineStr">
        <is>
          <t>XF143446036FR</t>
        </is>
      </c>
      <c r="F231" t="n">
        <v>17</v>
      </c>
      <c r="G231" t="inlineStr">
        <is>
          <t>N</t>
        </is>
      </c>
      <c r="H231" t="inlineStr">
        <is>
          <t>Z1</t>
        </is>
      </c>
      <c r="O231" t="n">
        <v>21.83</v>
      </c>
      <c r="S231">
        <f>_xlfn.XLOOKUP(E231,'Facture Chronopost'!L:L,'Facture Chronopost'!AA:AA,"")</f>
        <v/>
      </c>
      <c r="T231">
        <f>IF(COUNTIF('Bibliothèque transporteurs'!C:C,F231)=0,"inconnu",_xlfn.XLOOKUP(F231,'Bibliothèque transporteurs'!C:C,'Bibliothèque transporteurs'!A:A))</f>
        <v/>
      </c>
      <c r="U231">
        <f>IF(OR(F231="6C",F231="6B"),_xlfn.XLOOKUP(E231,'Facture Chronopost'!L:L,'Facture Chronopost'!X:X),IF(OR(F231=17,F231=44),F231&amp;"_"&amp;H231,IF(COUNTIF('Bibliothèque transporteurs'!C:C,F231)=0,"inconnu",_xlfn.XLOOKUP(F231,'Bibliothèque transporteurs'!C:C,'Bibliothèque transporteurs'!B:B))))</f>
        <v/>
      </c>
      <c r="V231">
        <f>IF(COUNTIF('Bibliothèque transporteurs'!C:C,F231)=0,"inconnu",_xlfn.XLOOKUP(F231,'Bibliothèque transporteurs'!C:C,'Bibliothèque transporteurs'!E:E))</f>
        <v/>
      </c>
      <c r="W231">
        <f>IF(T231="FR_2SHOP",O231,IF(O231=0,0,ROUNDUP(O231/C231*B231,2)))</f>
        <v/>
      </c>
      <c r="Y231" s="118">
        <f>ROUNDUP(B231,2)-M231-L231-N231-J231-K231-I231-Q231</f>
        <v/>
      </c>
      <c r="Z231" s="118">
        <f>IF(Y231=W231,"OK","Non")</f>
        <v/>
      </c>
    </row>
    <row r="232">
      <c r="A232" s="9">
        <f>C232/SUM(C:C)*(SUM(C:C)+$X$2)</f>
        <v/>
      </c>
      <c r="B232" s="9">
        <f>C232/SUM(C:C)*(SUM(C:C)+SUM($N$3:$O$7))+S232</f>
        <v/>
      </c>
      <c r="C232" s="9">
        <f>SUM(I232:Q232)-N232-P232</f>
        <v/>
      </c>
      <c r="D232" s="8" t="n">
        <v>6235</v>
      </c>
      <c r="E232" t="inlineStr">
        <is>
          <t>XF143446067FR</t>
        </is>
      </c>
      <c r="F232" t="n">
        <v>17</v>
      </c>
      <c r="G232" t="inlineStr">
        <is>
          <t>N</t>
        </is>
      </c>
      <c r="H232" t="inlineStr">
        <is>
          <t>Z1</t>
        </is>
      </c>
      <c r="O232" t="n">
        <v>7.86</v>
      </c>
      <c r="S232">
        <f>_xlfn.XLOOKUP(E232,'Facture Chronopost'!L:L,'Facture Chronopost'!AA:AA,"")</f>
        <v/>
      </c>
      <c r="T232">
        <f>IF(COUNTIF('Bibliothèque transporteurs'!C:C,F232)=0,"inconnu",_xlfn.XLOOKUP(F232,'Bibliothèque transporteurs'!C:C,'Bibliothèque transporteurs'!A:A))</f>
        <v/>
      </c>
      <c r="U232">
        <f>IF(OR(F232="6C",F232="6B"),_xlfn.XLOOKUP(E232,'Facture Chronopost'!L:L,'Facture Chronopost'!X:X),IF(OR(F232=17,F232=44),F232&amp;"_"&amp;H232,IF(COUNTIF('Bibliothèque transporteurs'!C:C,F232)=0,"inconnu",_xlfn.XLOOKUP(F232,'Bibliothèque transporteurs'!C:C,'Bibliothèque transporteurs'!B:B))))</f>
        <v/>
      </c>
      <c r="V232">
        <f>IF(COUNTIF('Bibliothèque transporteurs'!C:C,F232)=0,"inconnu",_xlfn.XLOOKUP(F232,'Bibliothèque transporteurs'!C:C,'Bibliothèque transporteurs'!E:E))</f>
        <v/>
      </c>
      <c r="W232">
        <f>IF(T232="FR_2SHOP",O232,IF(O232=0,0,ROUNDUP(O232/C232*B232,2)))</f>
        <v/>
      </c>
      <c r="Y232" s="118">
        <f>ROUNDUP(B232,2)-M232-L232-N232-J232-K232-I232-Q232</f>
        <v/>
      </c>
      <c r="Z232" s="118">
        <f>IF(Y232=W232,"OK","Non")</f>
        <v/>
      </c>
    </row>
    <row r="233">
      <c r="A233" s="9">
        <f>C233/SUM(C:C)*(SUM(C:C)+$X$2)</f>
        <v/>
      </c>
      <c r="B233" s="9">
        <f>C233/SUM(C:C)*(SUM(C:C)+SUM($N$3:$O$7))+S233</f>
        <v/>
      </c>
      <c r="C233" s="9">
        <f>SUM(I233:Q233)-N233-P233</f>
        <v/>
      </c>
      <c r="D233" s="8" t="n">
        <v>6235</v>
      </c>
      <c r="E233" t="inlineStr">
        <is>
          <t>XF143446155FR</t>
        </is>
      </c>
      <c r="F233" t="n">
        <v>17</v>
      </c>
      <c r="G233" t="inlineStr">
        <is>
          <t>N</t>
        </is>
      </c>
      <c r="H233" t="inlineStr">
        <is>
          <t>Z1</t>
        </is>
      </c>
      <c r="O233" t="n">
        <v>18.34</v>
      </c>
      <c r="S233">
        <f>_xlfn.XLOOKUP(E233,'Facture Chronopost'!L:L,'Facture Chronopost'!AA:AA,"")</f>
        <v/>
      </c>
      <c r="T233">
        <f>IF(COUNTIF('Bibliothèque transporteurs'!C:C,F233)=0,"inconnu",_xlfn.XLOOKUP(F233,'Bibliothèque transporteurs'!C:C,'Bibliothèque transporteurs'!A:A))</f>
        <v/>
      </c>
      <c r="U233">
        <f>IF(OR(F233="6C",F233="6B"),_xlfn.XLOOKUP(E233,'Facture Chronopost'!L:L,'Facture Chronopost'!X:X),IF(OR(F233=17,F233=44),F233&amp;"_"&amp;H233,IF(COUNTIF('Bibliothèque transporteurs'!C:C,F233)=0,"inconnu",_xlfn.XLOOKUP(F233,'Bibliothèque transporteurs'!C:C,'Bibliothèque transporteurs'!B:B))))</f>
        <v/>
      </c>
      <c r="V233">
        <f>IF(COUNTIF('Bibliothèque transporteurs'!C:C,F233)=0,"inconnu",_xlfn.XLOOKUP(F233,'Bibliothèque transporteurs'!C:C,'Bibliothèque transporteurs'!E:E))</f>
        <v/>
      </c>
      <c r="W233">
        <f>IF(T233="FR_2SHOP",O233,IF(O233=0,0,ROUNDUP(O233/C233*B233,2)))</f>
        <v/>
      </c>
      <c r="Y233" s="118">
        <f>ROUNDUP(B233,2)-M233-L233-N233-J233-K233-I233-Q233</f>
        <v/>
      </c>
      <c r="Z233" s="118">
        <f>IF(Y233=W233,"OK","Non")</f>
        <v/>
      </c>
    </row>
    <row r="234">
      <c r="A234" s="9">
        <f>C234/SUM(C:C)*(SUM(C:C)+$X$2)</f>
        <v/>
      </c>
      <c r="B234" s="9">
        <f>C234/SUM(C:C)*(SUM(C:C)+SUM($N$3:$O$7))+S234</f>
        <v/>
      </c>
      <c r="C234" s="9">
        <f>SUM(I234:Q234)-N234-P234</f>
        <v/>
      </c>
      <c r="D234" s="8" t="n">
        <v>6235</v>
      </c>
      <c r="E234" t="inlineStr">
        <is>
          <t>XF143474195FR</t>
        </is>
      </c>
      <c r="F234" t="n">
        <v>17</v>
      </c>
      <c r="G234" t="inlineStr">
        <is>
          <t>N</t>
        </is>
      </c>
      <c r="H234" t="inlineStr">
        <is>
          <t>Z2</t>
        </is>
      </c>
      <c r="O234" t="n">
        <v>19.47</v>
      </c>
      <c r="S234">
        <f>_xlfn.XLOOKUP(E234,'Facture Chronopost'!L:L,'Facture Chronopost'!AA:AA,"")</f>
        <v/>
      </c>
      <c r="T234">
        <f>IF(COUNTIF('Bibliothèque transporteurs'!C:C,F234)=0,"inconnu",_xlfn.XLOOKUP(F234,'Bibliothèque transporteurs'!C:C,'Bibliothèque transporteurs'!A:A))</f>
        <v/>
      </c>
      <c r="U234">
        <f>IF(OR(F234="6C",F234="6B"),_xlfn.XLOOKUP(E234,'Facture Chronopost'!L:L,'Facture Chronopost'!X:X),IF(OR(F234=17,F234=44),F234&amp;"_"&amp;H234,IF(COUNTIF('Bibliothèque transporteurs'!C:C,F234)=0,"inconnu",_xlfn.XLOOKUP(F234,'Bibliothèque transporteurs'!C:C,'Bibliothèque transporteurs'!B:B))))</f>
        <v/>
      </c>
      <c r="V234">
        <f>IF(COUNTIF('Bibliothèque transporteurs'!C:C,F234)=0,"inconnu",_xlfn.XLOOKUP(F234,'Bibliothèque transporteurs'!C:C,'Bibliothèque transporteurs'!E:E))</f>
        <v/>
      </c>
      <c r="W234">
        <f>IF(T234="FR_2SHOP",O234,IF(O234=0,0,ROUNDUP(O234/C234*B234,2)))</f>
        <v/>
      </c>
      <c r="Y234" s="118">
        <f>ROUNDUP(B234,2)-M234-L234-N234-J234-K234-I234-Q234</f>
        <v/>
      </c>
      <c r="Z234" s="118">
        <f>IF(Y234=W234,"OK","Non")</f>
        <v/>
      </c>
    </row>
    <row r="235">
      <c r="A235" s="9">
        <f>C235/SUM(C:C)*(SUM(C:C)+$X$2)</f>
        <v/>
      </c>
      <c r="B235" s="9">
        <f>C235/SUM(C:C)*(SUM(C:C)+SUM($N$3:$O$7))+S235</f>
        <v/>
      </c>
      <c r="C235" s="9">
        <f>SUM(I235:Q235)-N235-P235</f>
        <v/>
      </c>
      <c r="D235" s="8" t="n">
        <v>6235</v>
      </c>
      <c r="E235" t="inlineStr">
        <is>
          <t>XF143474451FR</t>
        </is>
      </c>
      <c r="F235" t="n">
        <v>17</v>
      </c>
      <c r="G235" t="inlineStr">
        <is>
          <t>N</t>
        </is>
      </c>
      <c r="H235" t="inlineStr">
        <is>
          <t>Z1</t>
        </is>
      </c>
      <c r="O235" t="n">
        <v>0</v>
      </c>
      <c r="S235">
        <f>_xlfn.XLOOKUP(E235,'Facture Chronopost'!L:L,'Facture Chronopost'!AA:AA,"")</f>
        <v/>
      </c>
      <c r="T235">
        <f>IF(COUNTIF('Bibliothèque transporteurs'!C:C,F235)=0,"inconnu",_xlfn.XLOOKUP(F235,'Bibliothèque transporteurs'!C:C,'Bibliothèque transporteurs'!A:A))</f>
        <v/>
      </c>
      <c r="U235">
        <f>IF(OR(F235="6C",F235="6B"),_xlfn.XLOOKUP(E235,'Facture Chronopost'!L:L,'Facture Chronopost'!X:X),IF(OR(F235=17,F235=44),F235&amp;"_"&amp;H235,IF(COUNTIF('Bibliothèque transporteurs'!C:C,F235)=0,"inconnu",_xlfn.XLOOKUP(F235,'Bibliothèque transporteurs'!C:C,'Bibliothèque transporteurs'!B:B))))</f>
        <v/>
      </c>
      <c r="V235">
        <f>IF(COUNTIF('Bibliothèque transporteurs'!C:C,F235)=0,"inconnu",_xlfn.XLOOKUP(F235,'Bibliothèque transporteurs'!C:C,'Bibliothèque transporteurs'!E:E))</f>
        <v/>
      </c>
      <c r="W235">
        <f>IF(T235="FR_2SHOP",O235,IF(O235=0,0,ROUNDUP(O235/C235*B235,2)))</f>
        <v/>
      </c>
      <c r="Y235" s="118">
        <f>ROUNDUP(B235,2)-M235-L235-N235-J235-K235-I235-Q235</f>
        <v/>
      </c>
      <c r="Z235" s="118">
        <f>IF(Y235=W235,"OK","Non")</f>
        <v/>
      </c>
    </row>
    <row r="236">
      <c r="A236" s="9">
        <f>C236/SUM(C:C)*(SUM(C:C)+$X$2)</f>
        <v/>
      </c>
      <c r="B236" s="9">
        <f>C236/SUM(C:C)*(SUM(C:C)+SUM($N$3:$O$7))+S236</f>
        <v/>
      </c>
      <c r="C236" s="9">
        <f>SUM(I236:Q236)-N236-P236</f>
        <v/>
      </c>
      <c r="D236" s="8" t="n">
        <v>6235</v>
      </c>
      <c r="E236" t="inlineStr">
        <is>
          <t>XF143475783FR</t>
        </is>
      </c>
      <c r="F236" t="n">
        <v>17</v>
      </c>
      <c r="G236" t="inlineStr">
        <is>
          <t>N</t>
        </is>
      </c>
      <c r="H236" t="inlineStr">
        <is>
          <t>Z1</t>
        </is>
      </c>
      <c r="O236" t="n">
        <v>21.83</v>
      </c>
      <c r="S236">
        <f>_xlfn.XLOOKUP(E236,'Facture Chronopost'!L:L,'Facture Chronopost'!AA:AA,"")</f>
        <v/>
      </c>
      <c r="T236">
        <f>IF(COUNTIF('Bibliothèque transporteurs'!C:C,F236)=0,"inconnu",_xlfn.XLOOKUP(F236,'Bibliothèque transporteurs'!C:C,'Bibliothèque transporteurs'!A:A))</f>
        <v/>
      </c>
      <c r="U236">
        <f>IF(OR(F236="6C",F236="6B"),_xlfn.XLOOKUP(E236,'Facture Chronopost'!L:L,'Facture Chronopost'!X:X),IF(OR(F236=17,F236=44),F236&amp;"_"&amp;H236,IF(COUNTIF('Bibliothèque transporteurs'!C:C,F236)=0,"inconnu",_xlfn.XLOOKUP(F236,'Bibliothèque transporteurs'!C:C,'Bibliothèque transporteurs'!B:B))))</f>
        <v/>
      </c>
      <c r="V236">
        <f>IF(COUNTIF('Bibliothèque transporteurs'!C:C,F236)=0,"inconnu",_xlfn.XLOOKUP(F236,'Bibliothèque transporteurs'!C:C,'Bibliothèque transporteurs'!E:E))</f>
        <v/>
      </c>
      <c r="W236">
        <f>IF(T236="FR_2SHOP",O236,IF(O236=0,0,ROUNDUP(O236/C236*B236,2)))</f>
        <v/>
      </c>
      <c r="Y236" s="118">
        <f>ROUNDUP(B236,2)-M236-L236-N236-J236-K236-I236-Q236</f>
        <v/>
      </c>
      <c r="Z236" s="118">
        <f>IF(Y236=W236,"OK","Non")</f>
        <v/>
      </c>
    </row>
    <row r="237">
      <c r="A237" s="9">
        <f>C237/SUM(C:C)*(SUM(C:C)+$X$2)</f>
        <v/>
      </c>
      <c r="B237" s="9">
        <f>C237/SUM(C:C)*(SUM(C:C)+SUM($N$3:$O$7))+S237</f>
        <v/>
      </c>
      <c r="C237" s="9">
        <f>SUM(I237:Q237)-N237-P237</f>
        <v/>
      </c>
      <c r="D237" s="8" t="n">
        <v>6235</v>
      </c>
      <c r="E237" t="inlineStr">
        <is>
          <t>XF143486675FR</t>
        </is>
      </c>
      <c r="F237" t="n">
        <v>17</v>
      </c>
      <c r="G237" t="inlineStr">
        <is>
          <t>N</t>
        </is>
      </c>
      <c r="H237" t="inlineStr">
        <is>
          <t>Z1</t>
        </is>
      </c>
      <c r="O237" t="n">
        <v>19.47</v>
      </c>
      <c r="S237">
        <f>_xlfn.XLOOKUP(E237,'Facture Chronopost'!L:L,'Facture Chronopost'!AA:AA,"")</f>
        <v/>
      </c>
      <c r="T237">
        <f>IF(COUNTIF('Bibliothèque transporteurs'!C:C,F237)=0,"inconnu",_xlfn.XLOOKUP(F237,'Bibliothèque transporteurs'!C:C,'Bibliothèque transporteurs'!A:A))</f>
        <v/>
      </c>
      <c r="U237">
        <f>IF(OR(F237="6C",F237="6B"),_xlfn.XLOOKUP(E237,'Facture Chronopost'!L:L,'Facture Chronopost'!X:X),IF(OR(F237=17,F237=44),F237&amp;"_"&amp;H237,IF(COUNTIF('Bibliothèque transporteurs'!C:C,F237)=0,"inconnu",_xlfn.XLOOKUP(F237,'Bibliothèque transporteurs'!C:C,'Bibliothèque transporteurs'!B:B))))</f>
        <v/>
      </c>
      <c r="V237">
        <f>IF(COUNTIF('Bibliothèque transporteurs'!C:C,F237)=0,"inconnu",_xlfn.XLOOKUP(F237,'Bibliothèque transporteurs'!C:C,'Bibliothèque transporteurs'!E:E))</f>
        <v/>
      </c>
      <c r="W237">
        <f>IF(T237="FR_2SHOP",O237,IF(O237=0,0,ROUNDUP(O237/C237*B237,2)))</f>
        <v/>
      </c>
      <c r="Y237" s="118">
        <f>ROUNDUP(B237,2)-M237-L237-N237-J237-K237-I237-Q237</f>
        <v/>
      </c>
      <c r="Z237" s="118">
        <f>IF(Y237=W237,"OK","Non")</f>
        <v/>
      </c>
    </row>
    <row r="238">
      <c r="A238" s="9">
        <f>C238/SUM(C:C)*(SUM(C:C)+$X$2)</f>
        <v/>
      </c>
      <c r="B238" s="9">
        <f>C238/SUM(C:C)*(SUM(C:C)+SUM($N$3:$O$7))+S238</f>
        <v/>
      </c>
      <c r="C238" s="9">
        <f>SUM(I238:Q238)-N238-P238</f>
        <v/>
      </c>
      <c r="D238" s="8" t="n">
        <v>6235</v>
      </c>
      <c r="E238" t="inlineStr">
        <is>
          <t>XF143513946FR</t>
        </is>
      </c>
      <c r="F238" t="n">
        <v>17</v>
      </c>
      <c r="G238" t="inlineStr">
        <is>
          <t>N</t>
        </is>
      </c>
      <c r="H238" t="inlineStr">
        <is>
          <t>Z2</t>
        </is>
      </c>
      <c r="O238" t="n">
        <v>18.34</v>
      </c>
      <c r="S238">
        <f>_xlfn.XLOOKUP(E238,'Facture Chronopost'!L:L,'Facture Chronopost'!AA:AA,"")</f>
        <v/>
      </c>
      <c r="T238">
        <f>IF(COUNTIF('Bibliothèque transporteurs'!C:C,F238)=0,"inconnu",_xlfn.XLOOKUP(F238,'Bibliothèque transporteurs'!C:C,'Bibliothèque transporteurs'!A:A))</f>
        <v/>
      </c>
      <c r="U238">
        <f>IF(OR(F238="6C",F238="6B"),_xlfn.XLOOKUP(E238,'Facture Chronopost'!L:L,'Facture Chronopost'!X:X),IF(OR(F238=17,F238=44),F238&amp;"_"&amp;H238,IF(COUNTIF('Bibliothèque transporteurs'!C:C,F238)=0,"inconnu",_xlfn.XLOOKUP(F238,'Bibliothèque transporteurs'!C:C,'Bibliothèque transporteurs'!B:B))))</f>
        <v/>
      </c>
      <c r="V238">
        <f>IF(COUNTIF('Bibliothèque transporteurs'!C:C,F238)=0,"inconnu",_xlfn.XLOOKUP(F238,'Bibliothèque transporteurs'!C:C,'Bibliothèque transporteurs'!E:E))</f>
        <v/>
      </c>
      <c r="W238">
        <f>IF(T238="FR_2SHOP",O238,IF(O238=0,0,ROUNDUP(O238/C238*B238,2)))</f>
        <v/>
      </c>
      <c r="Y238" s="118">
        <f>ROUNDUP(B238,2)-M238-L238-N238-J238-K238-I238-Q238</f>
        <v/>
      </c>
      <c r="Z238" s="118">
        <f>IF(Y238=W238,"OK","Non")</f>
        <v/>
      </c>
    </row>
    <row r="239">
      <c r="A239" s="9">
        <f>C239/SUM(C:C)*(SUM(C:C)+$X$2)</f>
        <v/>
      </c>
      <c r="B239" s="9">
        <f>C239/SUM(C:C)*(SUM(C:C)+SUM($N$3:$O$7))+S239</f>
        <v/>
      </c>
      <c r="C239" s="9">
        <f>SUM(I239:Q239)-N239-P239</f>
        <v/>
      </c>
      <c r="D239" s="8" t="n">
        <v>6235</v>
      </c>
      <c r="E239" t="inlineStr">
        <is>
          <t>XF143515156FR</t>
        </is>
      </c>
      <c r="F239" t="n">
        <v>17</v>
      </c>
      <c r="G239" t="inlineStr">
        <is>
          <t>N</t>
        </is>
      </c>
      <c r="H239" t="inlineStr">
        <is>
          <t>Z1</t>
        </is>
      </c>
      <c r="O239" t="n">
        <v>21.83</v>
      </c>
      <c r="S239">
        <f>_xlfn.XLOOKUP(E239,'Facture Chronopost'!L:L,'Facture Chronopost'!AA:AA,"")</f>
        <v/>
      </c>
      <c r="T239">
        <f>IF(COUNTIF('Bibliothèque transporteurs'!C:C,F239)=0,"inconnu",_xlfn.XLOOKUP(F239,'Bibliothèque transporteurs'!C:C,'Bibliothèque transporteurs'!A:A))</f>
        <v/>
      </c>
      <c r="U239">
        <f>IF(OR(F239="6C",F239="6B"),_xlfn.XLOOKUP(E239,'Facture Chronopost'!L:L,'Facture Chronopost'!X:X),IF(OR(F239=17,F239=44),F239&amp;"_"&amp;H239,IF(COUNTIF('Bibliothèque transporteurs'!C:C,F239)=0,"inconnu",_xlfn.XLOOKUP(F239,'Bibliothèque transporteurs'!C:C,'Bibliothèque transporteurs'!B:B))))</f>
        <v/>
      </c>
      <c r="V239">
        <f>IF(COUNTIF('Bibliothèque transporteurs'!C:C,F239)=0,"inconnu",_xlfn.XLOOKUP(F239,'Bibliothèque transporteurs'!C:C,'Bibliothèque transporteurs'!E:E))</f>
        <v/>
      </c>
      <c r="W239">
        <f>IF(T239="FR_2SHOP",O239,IF(O239=0,0,ROUNDUP(O239/C239*B239,2)))</f>
        <v/>
      </c>
      <c r="Y239" s="118">
        <f>ROUNDUP(B239,2)-M239-L239-N239-J239-K239-I239-Q239</f>
        <v/>
      </c>
      <c r="Z239" s="118">
        <f>IF(Y239=W239,"OK","Non")</f>
        <v/>
      </c>
    </row>
    <row r="240">
      <c r="A240" s="9">
        <f>C240/SUM(C:C)*(SUM(C:C)+$X$2)</f>
        <v/>
      </c>
      <c r="B240" s="9">
        <f>C240/SUM(C:C)*(SUM(C:C)+SUM($N$3:$O$7))+S240</f>
        <v/>
      </c>
      <c r="C240" s="9">
        <f>SUM(I240:Q240)-N240-P240</f>
        <v/>
      </c>
      <c r="D240" s="8" t="n">
        <v>6235</v>
      </c>
      <c r="E240" t="inlineStr">
        <is>
          <t>XF143515329FR</t>
        </is>
      </c>
      <c r="F240" t="n">
        <v>17</v>
      </c>
      <c r="G240" t="inlineStr">
        <is>
          <t>N</t>
        </is>
      </c>
      <c r="H240" t="inlineStr">
        <is>
          <t>Z1</t>
        </is>
      </c>
      <c r="O240" t="n">
        <v>32.64</v>
      </c>
      <c r="S240">
        <f>_xlfn.XLOOKUP(E240,'Facture Chronopost'!L:L,'Facture Chronopost'!AA:AA,"")</f>
        <v/>
      </c>
      <c r="T240">
        <f>IF(COUNTIF('Bibliothèque transporteurs'!C:C,F240)=0,"inconnu",_xlfn.XLOOKUP(F240,'Bibliothèque transporteurs'!C:C,'Bibliothèque transporteurs'!A:A))</f>
        <v/>
      </c>
      <c r="U240">
        <f>IF(OR(F240="6C",F240="6B"),_xlfn.XLOOKUP(E240,'Facture Chronopost'!L:L,'Facture Chronopost'!X:X),IF(OR(F240=17,F240=44),F240&amp;"_"&amp;H240,IF(COUNTIF('Bibliothèque transporteurs'!C:C,F240)=0,"inconnu",_xlfn.XLOOKUP(F240,'Bibliothèque transporteurs'!C:C,'Bibliothèque transporteurs'!B:B))))</f>
        <v/>
      </c>
      <c r="V240">
        <f>IF(COUNTIF('Bibliothèque transporteurs'!C:C,F240)=0,"inconnu",_xlfn.XLOOKUP(F240,'Bibliothèque transporteurs'!C:C,'Bibliothèque transporteurs'!E:E))</f>
        <v/>
      </c>
      <c r="W240">
        <f>IF(T240="FR_2SHOP",O240,IF(O240=0,0,ROUNDUP(O240/C240*B240,2)))</f>
        <v/>
      </c>
      <c r="Y240" s="118">
        <f>ROUNDUP(B240,2)-M240-L240-N240-J240-K240-I240-Q240</f>
        <v/>
      </c>
      <c r="Z240" s="118">
        <f>IF(Y240=W240,"OK","Non")</f>
        <v/>
      </c>
    </row>
    <row r="241">
      <c r="A241" s="9">
        <f>C241/SUM(C:C)*(SUM(C:C)+$X$2)</f>
        <v/>
      </c>
      <c r="B241" s="9">
        <f>C241/SUM(C:C)*(SUM(C:C)+SUM($N$3:$O$7))+S241</f>
        <v/>
      </c>
      <c r="C241" s="9">
        <f>SUM(I241:Q241)-N241-P241</f>
        <v/>
      </c>
      <c r="D241" s="8" t="n">
        <v>6235</v>
      </c>
      <c r="E241" t="inlineStr">
        <is>
          <t>XF143537491FR</t>
        </is>
      </c>
      <c r="F241" t="n">
        <v>17</v>
      </c>
      <c r="G241" t="inlineStr">
        <is>
          <t>N</t>
        </is>
      </c>
      <c r="H241" t="inlineStr">
        <is>
          <t>Z1</t>
        </is>
      </c>
      <c r="O241" t="n">
        <v>9.94</v>
      </c>
      <c r="S241">
        <f>_xlfn.XLOOKUP(E241,'Facture Chronopost'!L:L,'Facture Chronopost'!AA:AA,"")</f>
        <v/>
      </c>
      <c r="T241">
        <f>IF(COUNTIF('Bibliothèque transporteurs'!C:C,F241)=0,"inconnu",_xlfn.XLOOKUP(F241,'Bibliothèque transporteurs'!C:C,'Bibliothèque transporteurs'!A:A))</f>
        <v/>
      </c>
      <c r="U241">
        <f>IF(OR(F241="6C",F241="6B"),_xlfn.XLOOKUP(E241,'Facture Chronopost'!L:L,'Facture Chronopost'!X:X),IF(OR(F241=17,F241=44),F241&amp;"_"&amp;H241,IF(COUNTIF('Bibliothèque transporteurs'!C:C,F241)=0,"inconnu",_xlfn.XLOOKUP(F241,'Bibliothèque transporteurs'!C:C,'Bibliothèque transporteurs'!B:B))))</f>
        <v/>
      </c>
      <c r="V241">
        <f>IF(COUNTIF('Bibliothèque transporteurs'!C:C,F241)=0,"inconnu",_xlfn.XLOOKUP(F241,'Bibliothèque transporteurs'!C:C,'Bibliothèque transporteurs'!E:E))</f>
        <v/>
      </c>
      <c r="W241">
        <f>IF(T241="FR_2SHOP",O241,IF(O241=0,0,ROUNDUP(O241/C241*B241,2)))</f>
        <v/>
      </c>
      <c r="Y241" s="118">
        <f>ROUNDUP(B241,2)-M241-L241-N241-J241-K241-I241-Q241</f>
        <v/>
      </c>
      <c r="Z241" s="118">
        <f>IF(Y241=W241,"OK","Non")</f>
        <v/>
      </c>
    </row>
    <row r="242">
      <c r="A242" s="9">
        <f>C242/SUM(C:C)*(SUM(C:C)+$X$2)</f>
        <v/>
      </c>
      <c r="B242" s="9">
        <f>C242/SUM(C:C)*(SUM(C:C)+SUM($N$3:$O$7))+S242</f>
        <v/>
      </c>
      <c r="C242" s="9">
        <f>SUM(I242:Q242)-N242-P242</f>
        <v/>
      </c>
      <c r="D242" s="8" t="n">
        <v>6235</v>
      </c>
      <c r="E242" t="inlineStr">
        <is>
          <t>XF143542103FR</t>
        </is>
      </c>
      <c r="F242" t="n">
        <v>17</v>
      </c>
      <c r="G242" t="inlineStr">
        <is>
          <t>N</t>
        </is>
      </c>
      <c r="H242" t="inlineStr">
        <is>
          <t>Z1</t>
        </is>
      </c>
      <c r="O242" t="n">
        <v>7.86</v>
      </c>
      <c r="S242">
        <f>_xlfn.XLOOKUP(E242,'Facture Chronopost'!L:L,'Facture Chronopost'!AA:AA,"")</f>
        <v/>
      </c>
      <c r="T242">
        <f>IF(COUNTIF('Bibliothèque transporteurs'!C:C,F242)=0,"inconnu",_xlfn.XLOOKUP(F242,'Bibliothèque transporteurs'!C:C,'Bibliothèque transporteurs'!A:A))</f>
        <v/>
      </c>
      <c r="U242">
        <f>IF(OR(F242="6C",F242="6B"),_xlfn.XLOOKUP(E242,'Facture Chronopost'!L:L,'Facture Chronopost'!X:X),IF(OR(F242=17,F242=44),F242&amp;"_"&amp;H242,IF(COUNTIF('Bibliothèque transporteurs'!C:C,F242)=0,"inconnu",_xlfn.XLOOKUP(F242,'Bibliothèque transporteurs'!C:C,'Bibliothèque transporteurs'!B:B))))</f>
        <v/>
      </c>
      <c r="V242">
        <f>IF(COUNTIF('Bibliothèque transporteurs'!C:C,F242)=0,"inconnu",_xlfn.XLOOKUP(F242,'Bibliothèque transporteurs'!C:C,'Bibliothèque transporteurs'!E:E))</f>
        <v/>
      </c>
      <c r="W242">
        <f>IF(T242="FR_2SHOP",O242,IF(O242=0,0,ROUNDUP(O242/C242*B242,2)))</f>
        <v/>
      </c>
      <c r="Y242" s="118">
        <f>ROUNDUP(B242,2)-M242-L242-N242-J242-K242-I242-Q242</f>
        <v/>
      </c>
      <c r="Z242" s="118">
        <f>IF(Y242=W242,"OK","Non")</f>
        <v/>
      </c>
    </row>
    <row r="243">
      <c r="A243" s="9">
        <f>C243/SUM(C:C)*(SUM(C:C)+$X$2)</f>
        <v/>
      </c>
      <c r="B243" s="9">
        <f>C243/SUM(C:C)*(SUM(C:C)+SUM($N$3:$O$7))+S243</f>
        <v/>
      </c>
      <c r="C243" s="9">
        <f>SUM(I243:Q243)-N243-P243</f>
        <v/>
      </c>
      <c r="D243" s="8" t="n">
        <v>6235</v>
      </c>
      <c r="E243" t="inlineStr">
        <is>
          <t>XF143542443FR</t>
        </is>
      </c>
      <c r="F243" t="n">
        <v>17</v>
      </c>
      <c r="G243" t="inlineStr">
        <is>
          <t>N</t>
        </is>
      </c>
      <c r="H243" t="inlineStr">
        <is>
          <t>Z1</t>
        </is>
      </c>
      <c r="O243" t="n">
        <v>18.34</v>
      </c>
      <c r="S243">
        <f>_xlfn.XLOOKUP(E243,'Facture Chronopost'!L:L,'Facture Chronopost'!AA:AA,"")</f>
        <v/>
      </c>
      <c r="T243">
        <f>IF(COUNTIF('Bibliothèque transporteurs'!C:C,F243)=0,"inconnu",_xlfn.XLOOKUP(F243,'Bibliothèque transporteurs'!C:C,'Bibliothèque transporteurs'!A:A))</f>
        <v/>
      </c>
      <c r="U243">
        <f>IF(OR(F243="6C",F243="6B"),_xlfn.XLOOKUP(E243,'Facture Chronopost'!L:L,'Facture Chronopost'!X:X),IF(OR(F243=17,F243=44),F243&amp;"_"&amp;H243,IF(COUNTIF('Bibliothèque transporteurs'!C:C,F243)=0,"inconnu",_xlfn.XLOOKUP(F243,'Bibliothèque transporteurs'!C:C,'Bibliothèque transporteurs'!B:B))))</f>
        <v/>
      </c>
      <c r="V243">
        <f>IF(COUNTIF('Bibliothèque transporteurs'!C:C,F243)=0,"inconnu",_xlfn.XLOOKUP(F243,'Bibliothèque transporteurs'!C:C,'Bibliothèque transporteurs'!E:E))</f>
        <v/>
      </c>
      <c r="W243">
        <f>IF(T243="FR_2SHOP",O243,IF(O243=0,0,ROUNDUP(O243/C243*B243,2)))</f>
        <v/>
      </c>
      <c r="Y243" s="118">
        <f>ROUNDUP(B243,2)-M243-L243-N243-J243-K243-I243-Q243</f>
        <v/>
      </c>
      <c r="Z243" s="118">
        <f>IF(Y243=W243,"OK","Non")</f>
        <v/>
      </c>
    </row>
    <row r="244">
      <c r="A244" s="9">
        <f>C244/SUM(C:C)*(SUM(C:C)+$X$2)</f>
        <v/>
      </c>
      <c r="B244" s="9">
        <f>C244/SUM(C:C)*(SUM(C:C)+SUM($N$3:$O$7))+S244</f>
        <v/>
      </c>
      <c r="C244" s="9">
        <f>SUM(I244:Q244)-N244-P244</f>
        <v/>
      </c>
      <c r="D244" s="8" t="n">
        <v>6235</v>
      </c>
      <c r="E244" t="inlineStr">
        <is>
          <t>XN091315302JB</t>
        </is>
      </c>
      <c r="F244" t="n">
        <v>16</v>
      </c>
      <c r="G244" t="inlineStr">
        <is>
          <t>N</t>
        </is>
      </c>
      <c r="H244" t="inlineStr">
        <is>
          <t>NT</t>
        </is>
      </c>
      <c r="O244" t="n">
        <v>8.6</v>
      </c>
      <c r="S244">
        <f>_xlfn.XLOOKUP(E244,'Facture Chronopost'!L:L,'Facture Chronopost'!AA:AA,"")</f>
        <v/>
      </c>
      <c r="T244">
        <f>IF(COUNTIF('Bibliothèque transporteurs'!C:C,F244)=0,"inconnu",_xlfn.XLOOKUP(F244,'Bibliothèque transporteurs'!C:C,'Bibliothèque transporteurs'!A:A))</f>
        <v/>
      </c>
      <c r="U244">
        <f>IF(OR(F244="6C",F244="6B"),_xlfn.XLOOKUP(E244,'Facture Chronopost'!L:L,'Facture Chronopost'!X:X),IF(OR(F244=17,F244=44),F244&amp;"_"&amp;H244,IF(COUNTIF('Bibliothèque transporteurs'!C:C,F244)=0,"inconnu",_xlfn.XLOOKUP(F244,'Bibliothèque transporteurs'!C:C,'Bibliothèque transporteurs'!B:B))))</f>
        <v/>
      </c>
      <c r="V244">
        <f>IF(COUNTIF('Bibliothèque transporteurs'!C:C,F244)=0,"inconnu",_xlfn.XLOOKUP(F244,'Bibliothèque transporteurs'!C:C,'Bibliothèque transporteurs'!E:E))</f>
        <v/>
      </c>
      <c r="W244">
        <f>IF(T244="FR_2SHOP",O244,IF(O244=0,0,ROUNDUP(O244/C244*B244,2)))</f>
        <v/>
      </c>
      <c r="Y244" s="118">
        <f>ROUNDUP(B244,2)-M244-L244-N244-J244-K244-I244-Q244</f>
        <v/>
      </c>
      <c r="Z244" s="118">
        <f>IF(Y244=W244,"OK","Non")</f>
        <v/>
      </c>
    </row>
    <row r="245">
      <c r="A245" s="9">
        <f>C245/SUM(C:C)*(SUM(C:C)+$X$2)</f>
        <v/>
      </c>
      <c r="B245" s="9">
        <f>C245/SUM(C:C)*(SUM(C:C)+SUM($N$3:$O$7))+S245</f>
        <v/>
      </c>
      <c r="C245" s="9">
        <f>SUM(I245:Q245)-N245-P245</f>
        <v/>
      </c>
      <c r="D245" s="8" t="n">
        <v>6235</v>
      </c>
      <c r="E245" t="inlineStr">
        <is>
          <t>XN091319600JB</t>
        </is>
      </c>
      <c r="F245" t="n">
        <v>16</v>
      </c>
      <c r="G245" t="inlineStr">
        <is>
          <t>N</t>
        </is>
      </c>
      <c r="H245" t="inlineStr">
        <is>
          <t>NT</t>
        </is>
      </c>
      <c r="O245" t="n">
        <v>7</v>
      </c>
      <c r="S245">
        <f>_xlfn.XLOOKUP(E245,'Facture Chronopost'!L:L,'Facture Chronopost'!AA:AA,"")</f>
        <v/>
      </c>
      <c r="T245">
        <f>IF(COUNTIF('Bibliothèque transporteurs'!C:C,F245)=0,"inconnu",_xlfn.XLOOKUP(F245,'Bibliothèque transporteurs'!C:C,'Bibliothèque transporteurs'!A:A))</f>
        <v/>
      </c>
      <c r="U245">
        <f>IF(OR(F245="6C",F245="6B"),_xlfn.XLOOKUP(E245,'Facture Chronopost'!L:L,'Facture Chronopost'!X:X),IF(OR(F245=17,F245=44),F245&amp;"_"&amp;H245,IF(COUNTIF('Bibliothèque transporteurs'!C:C,F245)=0,"inconnu",_xlfn.XLOOKUP(F245,'Bibliothèque transporteurs'!C:C,'Bibliothèque transporteurs'!B:B))))</f>
        <v/>
      </c>
      <c r="V245">
        <f>IF(COUNTIF('Bibliothèque transporteurs'!C:C,F245)=0,"inconnu",_xlfn.XLOOKUP(F245,'Bibliothèque transporteurs'!C:C,'Bibliothèque transporteurs'!E:E))</f>
        <v/>
      </c>
      <c r="W245">
        <f>IF(T245="FR_2SHOP",O245,IF(O245=0,0,ROUNDUP(O245/C245*B245,2)))</f>
        <v/>
      </c>
      <c r="Y245" s="118">
        <f>ROUNDUP(B245,2)-M245-L245-N245-J245-K245-I245-Q245</f>
        <v/>
      </c>
      <c r="Z245" s="118">
        <f>IF(Y245=W245,"OK","Non")</f>
        <v/>
      </c>
    </row>
    <row r="246">
      <c r="A246" s="9">
        <f>C246/SUM(C:C)*(SUM(C:C)+$X$2)</f>
        <v/>
      </c>
      <c r="B246" s="9">
        <f>C246/SUM(C:C)*(SUM(C:C)+SUM($N$3:$O$7))+S246</f>
        <v/>
      </c>
      <c r="C246" s="9">
        <f>SUM(I246:Q246)-N246-P246</f>
        <v/>
      </c>
      <c r="D246" s="8" t="n">
        <v>6235</v>
      </c>
      <c r="E246" t="inlineStr">
        <is>
          <t>XN091324437JB</t>
        </is>
      </c>
      <c r="F246" t="n">
        <v>16</v>
      </c>
      <c r="G246" t="inlineStr">
        <is>
          <t>N</t>
        </is>
      </c>
      <c r="H246" t="inlineStr">
        <is>
          <t>NT</t>
        </is>
      </c>
      <c r="O246" t="n">
        <v>7</v>
      </c>
      <c r="S246">
        <f>_xlfn.XLOOKUP(E246,'Facture Chronopost'!L:L,'Facture Chronopost'!AA:AA,"")</f>
        <v/>
      </c>
      <c r="T246">
        <f>IF(COUNTIF('Bibliothèque transporteurs'!C:C,F246)=0,"inconnu",_xlfn.XLOOKUP(F246,'Bibliothèque transporteurs'!C:C,'Bibliothèque transporteurs'!A:A))</f>
        <v/>
      </c>
      <c r="U246">
        <f>IF(OR(F246="6C",F246="6B"),_xlfn.XLOOKUP(E246,'Facture Chronopost'!L:L,'Facture Chronopost'!X:X),IF(OR(F246=17,F246=44),F246&amp;"_"&amp;H246,IF(COUNTIF('Bibliothèque transporteurs'!C:C,F246)=0,"inconnu",_xlfn.XLOOKUP(F246,'Bibliothèque transporteurs'!C:C,'Bibliothèque transporteurs'!B:B))))</f>
        <v/>
      </c>
      <c r="V246">
        <f>IF(COUNTIF('Bibliothèque transporteurs'!C:C,F246)=0,"inconnu",_xlfn.XLOOKUP(F246,'Bibliothèque transporteurs'!C:C,'Bibliothèque transporteurs'!E:E))</f>
        <v/>
      </c>
      <c r="W246">
        <f>IF(T246="FR_2SHOP",O246,IF(O246=0,0,ROUNDUP(O246/C246*B246,2)))</f>
        <v/>
      </c>
      <c r="Y246" s="118">
        <f>ROUNDUP(B246,2)-M246-L246-N246-J246-K246-I246-Q246</f>
        <v/>
      </c>
      <c r="Z246" s="118">
        <f>IF(Y246=W246,"OK","Non")</f>
        <v/>
      </c>
    </row>
    <row r="247">
      <c r="A247" s="9">
        <f>C247/SUM(C:C)*(SUM(C:C)+$X$2)</f>
        <v/>
      </c>
      <c r="B247" s="9">
        <f>C247/SUM(C:C)*(SUM(C:C)+SUM($N$3:$O$7))+S247</f>
        <v/>
      </c>
      <c r="C247" s="9">
        <f>SUM(I247:Q247)-N247-P247</f>
        <v/>
      </c>
      <c r="D247" s="8" t="n">
        <v>6235</v>
      </c>
      <c r="E247" t="inlineStr">
        <is>
          <t>XN091329575JB</t>
        </is>
      </c>
      <c r="F247" t="n">
        <v>16</v>
      </c>
      <c r="G247" t="inlineStr">
        <is>
          <t>N</t>
        </is>
      </c>
      <c r="H247" t="inlineStr">
        <is>
          <t>NT</t>
        </is>
      </c>
      <c r="O247" t="n">
        <v>8.6</v>
      </c>
      <c r="S247">
        <f>_xlfn.XLOOKUP(E247,'Facture Chronopost'!L:L,'Facture Chronopost'!AA:AA,"")</f>
        <v/>
      </c>
      <c r="T247">
        <f>IF(COUNTIF('Bibliothèque transporteurs'!C:C,F247)=0,"inconnu",_xlfn.XLOOKUP(F247,'Bibliothèque transporteurs'!C:C,'Bibliothèque transporteurs'!A:A))</f>
        <v/>
      </c>
      <c r="U247">
        <f>IF(OR(F247="6C",F247="6B"),_xlfn.XLOOKUP(E247,'Facture Chronopost'!L:L,'Facture Chronopost'!X:X),IF(OR(F247=17,F247=44),F247&amp;"_"&amp;H247,IF(COUNTIF('Bibliothèque transporteurs'!C:C,F247)=0,"inconnu",_xlfn.XLOOKUP(F247,'Bibliothèque transporteurs'!C:C,'Bibliothèque transporteurs'!B:B))))</f>
        <v/>
      </c>
      <c r="V247">
        <f>IF(COUNTIF('Bibliothèque transporteurs'!C:C,F247)=0,"inconnu",_xlfn.XLOOKUP(F247,'Bibliothèque transporteurs'!C:C,'Bibliothèque transporteurs'!E:E))</f>
        <v/>
      </c>
      <c r="W247">
        <f>IF(T247="FR_2SHOP",O247,IF(O247=0,0,ROUNDUP(O247/C247*B247,2)))</f>
        <v/>
      </c>
      <c r="Y247" s="118">
        <f>ROUNDUP(B247,2)-M247-L247-N247-J247-K247-I247-Q247</f>
        <v/>
      </c>
      <c r="Z247" s="118">
        <f>IF(Y247=W247,"OK","Non")</f>
        <v/>
      </c>
    </row>
    <row r="248">
      <c r="A248" s="9">
        <f>C248/SUM(C:C)*(SUM(C:C)+$X$2)</f>
        <v/>
      </c>
      <c r="B248" s="9">
        <f>C248/SUM(C:C)*(SUM(C:C)+SUM($N$3:$O$7))+S248</f>
        <v/>
      </c>
      <c r="C248" s="9">
        <f>SUM(I248:Q248)-N248-P248</f>
        <v/>
      </c>
      <c r="D248" s="8" t="n">
        <v>6235</v>
      </c>
      <c r="E248" t="inlineStr">
        <is>
          <t>XN091366012JB</t>
        </is>
      </c>
      <c r="F248" t="n">
        <v>16</v>
      </c>
      <c r="G248" t="inlineStr">
        <is>
          <t>N</t>
        </is>
      </c>
      <c r="H248" t="inlineStr">
        <is>
          <t>NT</t>
        </is>
      </c>
      <c r="O248" t="n">
        <v>7</v>
      </c>
      <c r="S248">
        <f>_xlfn.XLOOKUP(E248,'Facture Chronopost'!L:L,'Facture Chronopost'!AA:AA,"")</f>
        <v/>
      </c>
      <c r="T248">
        <f>IF(COUNTIF('Bibliothèque transporteurs'!C:C,F248)=0,"inconnu",_xlfn.XLOOKUP(F248,'Bibliothèque transporteurs'!C:C,'Bibliothèque transporteurs'!A:A))</f>
        <v/>
      </c>
      <c r="U248">
        <f>IF(OR(F248="6C",F248="6B"),_xlfn.XLOOKUP(E248,'Facture Chronopost'!L:L,'Facture Chronopost'!X:X),IF(OR(F248=17,F248=44),F248&amp;"_"&amp;H248,IF(COUNTIF('Bibliothèque transporteurs'!C:C,F248)=0,"inconnu",_xlfn.XLOOKUP(F248,'Bibliothèque transporteurs'!C:C,'Bibliothèque transporteurs'!B:B))))</f>
        <v/>
      </c>
      <c r="V248">
        <f>IF(COUNTIF('Bibliothèque transporteurs'!C:C,F248)=0,"inconnu",_xlfn.XLOOKUP(F248,'Bibliothèque transporteurs'!C:C,'Bibliothèque transporteurs'!E:E))</f>
        <v/>
      </c>
      <c r="W248">
        <f>IF(T248="FR_2SHOP",O248,IF(O248=0,0,ROUNDUP(O248/C248*B248,2)))</f>
        <v/>
      </c>
      <c r="Y248" s="118">
        <f>ROUNDUP(B248,2)-M248-L248-N248-J248-K248-I248-Q248</f>
        <v/>
      </c>
      <c r="Z248" s="118">
        <f>IF(Y248=W248,"OK","Non")</f>
        <v/>
      </c>
    </row>
    <row r="249">
      <c r="A249" s="9">
        <f>C249/SUM(C:C)*(SUM(C:C)+$X$2)</f>
        <v/>
      </c>
      <c r="B249" s="9">
        <f>C249/SUM(C:C)*(SUM(C:C)+SUM($N$3:$O$7))+S249</f>
        <v/>
      </c>
      <c r="C249" s="9">
        <f>SUM(I249:Q249)-N249-P249</f>
        <v/>
      </c>
      <c r="D249" s="8" t="n">
        <v>6235</v>
      </c>
      <c r="E249" t="inlineStr">
        <is>
          <t>XN091366851JB</t>
        </is>
      </c>
      <c r="F249" t="n">
        <v>16</v>
      </c>
      <c r="G249" t="inlineStr">
        <is>
          <t>N</t>
        </is>
      </c>
      <c r="H249" t="inlineStr">
        <is>
          <t>NT</t>
        </is>
      </c>
      <c r="O249" t="n">
        <v>7</v>
      </c>
      <c r="S249">
        <f>_xlfn.XLOOKUP(E249,'Facture Chronopost'!L:L,'Facture Chronopost'!AA:AA,"")</f>
        <v/>
      </c>
      <c r="T249">
        <f>IF(COUNTIF('Bibliothèque transporteurs'!C:C,F249)=0,"inconnu",_xlfn.XLOOKUP(F249,'Bibliothèque transporteurs'!C:C,'Bibliothèque transporteurs'!A:A))</f>
        <v/>
      </c>
      <c r="U249">
        <f>IF(OR(F249="6C",F249="6B"),_xlfn.XLOOKUP(E249,'Facture Chronopost'!L:L,'Facture Chronopost'!X:X),IF(OR(F249=17,F249=44),F249&amp;"_"&amp;H249,IF(COUNTIF('Bibliothèque transporteurs'!C:C,F249)=0,"inconnu",_xlfn.XLOOKUP(F249,'Bibliothèque transporteurs'!C:C,'Bibliothèque transporteurs'!B:B))))</f>
        <v/>
      </c>
      <c r="V249">
        <f>IF(COUNTIF('Bibliothèque transporteurs'!C:C,F249)=0,"inconnu",_xlfn.XLOOKUP(F249,'Bibliothèque transporteurs'!C:C,'Bibliothèque transporteurs'!E:E))</f>
        <v/>
      </c>
      <c r="W249">
        <f>IF(T249="FR_2SHOP",O249,IF(O249=0,0,ROUNDUP(O249/C249*B249,2)))</f>
        <v/>
      </c>
      <c r="Y249" s="118">
        <f>ROUNDUP(B249,2)-M249-L249-N249-J249-K249-I249-Q249</f>
        <v/>
      </c>
      <c r="Z249" s="118">
        <f>IF(Y249=W249,"OK","Non")</f>
        <v/>
      </c>
    </row>
    <row r="250">
      <c r="A250" s="9">
        <f>C250/SUM(C:C)*(SUM(C:C)+$X$2)</f>
        <v/>
      </c>
      <c r="B250" s="9">
        <f>C250/SUM(C:C)*(SUM(C:C)+SUM($N$3:$O$7))+S250</f>
        <v/>
      </c>
      <c r="C250" s="9">
        <f>SUM(I250:Q250)-N250-P250</f>
        <v/>
      </c>
      <c r="D250" s="8" t="n">
        <v>6235</v>
      </c>
      <c r="E250" t="inlineStr">
        <is>
          <t>XN091373398JB</t>
        </is>
      </c>
      <c r="F250" t="n">
        <v>16</v>
      </c>
      <c r="G250" t="inlineStr">
        <is>
          <t>N</t>
        </is>
      </c>
      <c r="H250" t="inlineStr">
        <is>
          <t>NT</t>
        </is>
      </c>
      <c r="O250" t="n">
        <v>8.6</v>
      </c>
      <c r="S250">
        <f>_xlfn.XLOOKUP(E250,'Facture Chronopost'!L:L,'Facture Chronopost'!AA:AA,"")</f>
        <v/>
      </c>
      <c r="T250">
        <f>IF(COUNTIF('Bibliothèque transporteurs'!C:C,F250)=0,"inconnu",_xlfn.XLOOKUP(F250,'Bibliothèque transporteurs'!C:C,'Bibliothèque transporteurs'!A:A))</f>
        <v/>
      </c>
      <c r="U250">
        <f>IF(OR(F250="6C",F250="6B"),_xlfn.XLOOKUP(E250,'Facture Chronopost'!L:L,'Facture Chronopost'!X:X),IF(OR(F250=17,F250=44),F250&amp;"_"&amp;H250,IF(COUNTIF('Bibliothèque transporteurs'!C:C,F250)=0,"inconnu",_xlfn.XLOOKUP(F250,'Bibliothèque transporteurs'!C:C,'Bibliothèque transporteurs'!B:B))))</f>
        <v/>
      </c>
      <c r="V250">
        <f>IF(COUNTIF('Bibliothèque transporteurs'!C:C,F250)=0,"inconnu",_xlfn.XLOOKUP(F250,'Bibliothèque transporteurs'!C:C,'Bibliothèque transporteurs'!E:E))</f>
        <v/>
      </c>
      <c r="W250">
        <f>IF(T250="FR_2SHOP",O250,IF(O250=0,0,ROUNDUP(O250/C250*B250,2)))</f>
        <v/>
      </c>
      <c r="Y250" s="118">
        <f>ROUNDUP(B250,2)-M250-L250-N250-J250-K250-I250-Q250</f>
        <v/>
      </c>
      <c r="Z250" s="118">
        <f>IF(Y250=W250,"OK","Non")</f>
        <v/>
      </c>
    </row>
    <row r="251">
      <c r="A251" s="9">
        <f>C251/SUM(C:C)*(SUM(C:C)+$X$2)</f>
        <v/>
      </c>
      <c r="B251" s="9">
        <f>C251/SUM(C:C)*(SUM(C:C)+SUM($N$3:$O$7))+S251</f>
        <v/>
      </c>
      <c r="C251" s="9">
        <f>SUM(I251:Q251)-N251-P251</f>
        <v/>
      </c>
      <c r="D251" s="8" t="n">
        <v>6235</v>
      </c>
      <c r="E251" t="inlineStr">
        <is>
          <t>XN091386652JB</t>
        </is>
      </c>
      <c r="F251" t="n">
        <v>16</v>
      </c>
      <c r="G251" t="inlineStr">
        <is>
          <t>N</t>
        </is>
      </c>
      <c r="H251" t="inlineStr">
        <is>
          <t>NT</t>
        </is>
      </c>
      <c r="O251" t="n">
        <v>8.6</v>
      </c>
      <c r="S251">
        <f>_xlfn.XLOOKUP(E251,'Facture Chronopost'!L:L,'Facture Chronopost'!AA:AA,"")</f>
        <v/>
      </c>
      <c r="T251">
        <f>IF(COUNTIF('Bibliothèque transporteurs'!C:C,F251)=0,"inconnu",_xlfn.XLOOKUP(F251,'Bibliothèque transporteurs'!C:C,'Bibliothèque transporteurs'!A:A))</f>
        <v/>
      </c>
      <c r="U251">
        <f>IF(OR(F251="6C",F251="6B"),_xlfn.XLOOKUP(E251,'Facture Chronopost'!L:L,'Facture Chronopost'!X:X),IF(OR(F251=17,F251=44),F251&amp;"_"&amp;H251,IF(COUNTIF('Bibliothèque transporteurs'!C:C,F251)=0,"inconnu",_xlfn.XLOOKUP(F251,'Bibliothèque transporteurs'!C:C,'Bibliothèque transporteurs'!B:B))))</f>
        <v/>
      </c>
      <c r="V251">
        <f>IF(COUNTIF('Bibliothèque transporteurs'!C:C,F251)=0,"inconnu",_xlfn.XLOOKUP(F251,'Bibliothèque transporteurs'!C:C,'Bibliothèque transporteurs'!E:E))</f>
        <v/>
      </c>
      <c r="W251">
        <f>IF(T251="FR_2SHOP",O251,IF(O251=0,0,ROUNDUP(O251/C251*B251,2)))</f>
        <v/>
      </c>
      <c r="Y251" s="118">
        <f>ROUNDUP(B251,2)-M251-L251-N251-J251-K251-I251-Q251</f>
        <v/>
      </c>
      <c r="Z251" s="118">
        <f>IF(Y251=W251,"OK","Non")</f>
        <v/>
      </c>
    </row>
    <row r="252">
      <c r="A252" s="9">
        <f>C252/SUM(C:C)*(SUM(C:C)+$X$2)</f>
        <v/>
      </c>
      <c r="B252" s="9">
        <f>C252/SUM(C:C)*(SUM(C:C)+SUM($N$3:$O$7))+S252</f>
        <v/>
      </c>
      <c r="C252" s="9">
        <f>SUM(I252:Q252)-N252-P252</f>
        <v/>
      </c>
      <c r="D252" s="8" t="n">
        <v>6235</v>
      </c>
      <c r="E252" t="inlineStr">
        <is>
          <t>XN091740021JB</t>
        </is>
      </c>
      <c r="F252" t="n">
        <v>16</v>
      </c>
      <c r="G252" t="inlineStr">
        <is>
          <t>N</t>
        </is>
      </c>
      <c r="H252" t="inlineStr">
        <is>
          <t>NT</t>
        </is>
      </c>
      <c r="O252" t="n">
        <v>8.6</v>
      </c>
      <c r="Q252" t="n">
        <v>5</v>
      </c>
      <c r="S252">
        <f>_xlfn.XLOOKUP(E252,'Facture Chronopost'!L:L,'Facture Chronopost'!AA:AA,"")</f>
        <v/>
      </c>
      <c r="T252">
        <f>IF(COUNTIF('Bibliothèque transporteurs'!C:C,F252)=0,"inconnu",_xlfn.XLOOKUP(F252,'Bibliothèque transporteurs'!C:C,'Bibliothèque transporteurs'!A:A))</f>
        <v/>
      </c>
      <c r="U252">
        <f>IF(OR(F252="6C",F252="6B"),_xlfn.XLOOKUP(E252,'Facture Chronopost'!L:L,'Facture Chronopost'!X:X),IF(OR(F252=17,F252=44),F252&amp;"_"&amp;H252,IF(COUNTIF('Bibliothèque transporteurs'!C:C,F252)=0,"inconnu",_xlfn.XLOOKUP(F252,'Bibliothèque transporteurs'!C:C,'Bibliothèque transporteurs'!B:B))))</f>
        <v/>
      </c>
      <c r="V252">
        <f>IF(COUNTIF('Bibliothèque transporteurs'!C:C,F252)=0,"inconnu",_xlfn.XLOOKUP(F252,'Bibliothèque transporteurs'!C:C,'Bibliothèque transporteurs'!E:E))</f>
        <v/>
      </c>
      <c r="W252">
        <f>IF(T252="FR_2SHOP",O252,IF(O252=0,0,ROUNDUP(O252/C252*B252,2)))</f>
        <v/>
      </c>
      <c r="Y252" s="118">
        <f>ROUNDUP(B252,2)-M252-L252-N252-J252-K252-I252-Q252</f>
        <v/>
      </c>
      <c r="Z252" s="118">
        <f>IF(Y252=W252,"OK","Non")</f>
        <v/>
      </c>
    </row>
    <row r="253">
      <c r="A253" s="9">
        <f>C253/SUM(C:C)*(SUM(C:C)+$X$2)</f>
        <v/>
      </c>
      <c r="B253" s="9">
        <f>C253/SUM(C:C)*(SUM(C:C)+SUM($N$3:$O$7))+S253</f>
        <v/>
      </c>
      <c r="C253" s="9">
        <f>SUM(I253:Q253)-N253-P253</f>
        <v/>
      </c>
      <c r="D253" s="8" t="n">
        <v>7261</v>
      </c>
      <c r="E253" t="inlineStr">
        <is>
          <t>XN091799248JB</t>
        </is>
      </c>
      <c r="F253" t="n">
        <v>16</v>
      </c>
      <c r="G253" t="inlineStr">
        <is>
          <t>N</t>
        </is>
      </c>
      <c r="H253" t="inlineStr">
        <is>
          <t>NT</t>
        </is>
      </c>
      <c r="O253" t="n">
        <v>7.8</v>
      </c>
      <c r="S253">
        <f>_xlfn.XLOOKUP(E253,'Facture Chronopost'!L:L,'Facture Chronopost'!AA:AA,"")</f>
        <v/>
      </c>
      <c r="T253">
        <f>IF(COUNTIF('Bibliothèque transporteurs'!C:C,F253)=0,"inconnu",_xlfn.XLOOKUP(F253,'Bibliothèque transporteurs'!C:C,'Bibliothèque transporteurs'!A:A))</f>
        <v/>
      </c>
      <c r="U253">
        <f>IF(OR(F253="6C",F253="6B"),_xlfn.XLOOKUP(E253,'Facture Chronopost'!L:L,'Facture Chronopost'!X:X),IF(OR(F253=17,F253=44),F253&amp;"_"&amp;H253,IF(COUNTIF('Bibliothèque transporteurs'!C:C,F253)=0,"inconnu",_xlfn.XLOOKUP(F253,'Bibliothèque transporteurs'!C:C,'Bibliothèque transporteurs'!B:B))))</f>
        <v/>
      </c>
      <c r="V253">
        <f>IF(COUNTIF('Bibliothèque transporteurs'!C:C,F253)=0,"inconnu",_xlfn.XLOOKUP(F253,'Bibliothèque transporteurs'!C:C,'Bibliothèque transporteurs'!E:E))</f>
        <v/>
      </c>
      <c r="W253">
        <f>IF(T253="FR_2SHOP",O253,IF(O253=0,0,ROUNDUP(O253/C253*B253,2)))</f>
        <v/>
      </c>
      <c r="Y253" s="118">
        <f>ROUNDUP(B253,2)-M253-L253-N253-J253-K253-I253-Q253</f>
        <v/>
      </c>
      <c r="Z253" s="118">
        <f>IF(Y253=W253,"OK","Non")</f>
        <v/>
      </c>
    </row>
    <row r="254">
      <c r="A254" s="9">
        <f>C254/SUM(C:C)*(SUM(C:C)+$X$2)</f>
        <v/>
      </c>
      <c r="B254" s="9">
        <f>C254/SUM(C:C)*(SUM(C:C)+SUM($N$3:$O$7))+S254</f>
        <v/>
      </c>
      <c r="C254" s="9">
        <f>SUM(I254:Q254)-N254-P254</f>
        <v/>
      </c>
      <c r="D254" s="8" t="n">
        <v>3752</v>
      </c>
      <c r="E254" t="inlineStr">
        <is>
          <t>XN091825098JB</t>
        </is>
      </c>
      <c r="F254" t="n">
        <v>16</v>
      </c>
      <c r="G254" t="inlineStr">
        <is>
          <t>N</t>
        </is>
      </c>
      <c r="H254" t="inlineStr">
        <is>
          <t>NT</t>
        </is>
      </c>
      <c r="O254" t="n">
        <v>7.4</v>
      </c>
      <c r="S254">
        <f>_xlfn.XLOOKUP(E254,'Facture Chronopost'!L:L,'Facture Chronopost'!AA:AA,"")</f>
        <v/>
      </c>
      <c r="T254">
        <f>IF(COUNTIF('Bibliothèque transporteurs'!C:C,F254)=0,"inconnu",_xlfn.XLOOKUP(F254,'Bibliothèque transporteurs'!C:C,'Bibliothèque transporteurs'!A:A))</f>
        <v/>
      </c>
      <c r="U254">
        <f>IF(OR(F254="6C",F254="6B"),_xlfn.XLOOKUP(E254,'Facture Chronopost'!L:L,'Facture Chronopost'!X:X),IF(OR(F254=17,F254=44),F254&amp;"_"&amp;H254,IF(COUNTIF('Bibliothèque transporteurs'!C:C,F254)=0,"inconnu",_xlfn.XLOOKUP(F254,'Bibliothèque transporteurs'!C:C,'Bibliothèque transporteurs'!B:B))))</f>
        <v/>
      </c>
      <c r="V254">
        <f>IF(COUNTIF('Bibliothèque transporteurs'!C:C,F254)=0,"inconnu",_xlfn.XLOOKUP(F254,'Bibliothèque transporteurs'!C:C,'Bibliothèque transporteurs'!E:E))</f>
        <v/>
      </c>
      <c r="W254">
        <f>IF(T254="FR_2SHOP",O254,IF(O254=0,0,ROUNDUP(O254/C254*B254,2)))</f>
        <v/>
      </c>
      <c r="Y254" s="118">
        <f>ROUNDUP(B254,2)-M254-L254-N254-J254-K254-I254-Q254</f>
        <v/>
      </c>
      <c r="Z254" s="118">
        <f>IF(Y254=W254,"OK","Non")</f>
        <v/>
      </c>
    </row>
    <row r="255">
      <c r="A255" s="9">
        <f>C255/SUM(C:C)*(SUM(C:C)+$X$2)</f>
        <v/>
      </c>
      <c r="B255" s="9">
        <f>C255/SUM(C:C)*(SUM(C:C)+SUM($N$3:$O$7))+S255</f>
        <v/>
      </c>
      <c r="C255" s="9">
        <f>SUM(I255:Q255)-N255-P255</f>
        <v/>
      </c>
      <c r="D255" s="8" t="n">
        <v>6235</v>
      </c>
      <c r="E255" t="inlineStr">
        <is>
          <t>XN091856064JB</t>
        </is>
      </c>
      <c r="F255" t="n">
        <v>16</v>
      </c>
      <c r="G255" t="inlineStr">
        <is>
          <t>N</t>
        </is>
      </c>
      <c r="H255" t="inlineStr">
        <is>
          <t>NT</t>
        </is>
      </c>
      <c r="O255" t="n">
        <v>7</v>
      </c>
      <c r="S255">
        <f>_xlfn.XLOOKUP(E255,'Facture Chronopost'!L:L,'Facture Chronopost'!AA:AA,"")</f>
        <v/>
      </c>
      <c r="T255">
        <f>IF(COUNTIF('Bibliothèque transporteurs'!C:C,F255)=0,"inconnu",_xlfn.XLOOKUP(F255,'Bibliothèque transporteurs'!C:C,'Bibliothèque transporteurs'!A:A))</f>
        <v/>
      </c>
      <c r="U255">
        <f>IF(OR(F255="6C",F255="6B"),_xlfn.XLOOKUP(E255,'Facture Chronopost'!L:L,'Facture Chronopost'!X:X),IF(OR(F255=17,F255=44),F255&amp;"_"&amp;H255,IF(COUNTIF('Bibliothèque transporteurs'!C:C,F255)=0,"inconnu",_xlfn.XLOOKUP(F255,'Bibliothèque transporteurs'!C:C,'Bibliothèque transporteurs'!B:B))))</f>
        <v/>
      </c>
      <c r="V255">
        <f>IF(COUNTIF('Bibliothèque transporteurs'!C:C,F255)=0,"inconnu",_xlfn.XLOOKUP(F255,'Bibliothèque transporteurs'!C:C,'Bibliothèque transporteurs'!E:E))</f>
        <v/>
      </c>
      <c r="W255">
        <f>IF(T255="FR_2SHOP",O255,IF(O255=0,0,ROUNDUP(O255/C255*B255,2)))</f>
        <v/>
      </c>
      <c r="Y255" s="118">
        <f>ROUNDUP(B255,2)-M255-L255-N255-J255-K255-I255-Q255</f>
        <v/>
      </c>
      <c r="Z255" s="118">
        <f>IF(Y255=W255,"OK","Non")</f>
        <v/>
      </c>
    </row>
    <row r="256">
      <c r="A256" s="9">
        <f>C256/SUM(C:C)*(SUM(C:C)+$X$2)</f>
        <v/>
      </c>
      <c r="B256" s="9">
        <f>C256/SUM(C:C)*(SUM(C:C)+SUM($N$3:$O$7))+S256</f>
        <v/>
      </c>
      <c r="C256" s="9">
        <f>SUM(I256:Q256)-N256-P256</f>
        <v/>
      </c>
      <c r="D256" s="8" t="n">
        <v>7515</v>
      </c>
      <c r="E256" t="inlineStr">
        <is>
          <t>XN091857161JB</t>
        </is>
      </c>
      <c r="F256" t="n">
        <v>16</v>
      </c>
      <c r="G256" t="inlineStr">
        <is>
          <t>N</t>
        </is>
      </c>
      <c r="H256" t="inlineStr">
        <is>
          <t>NT</t>
        </is>
      </c>
      <c r="O256" t="n">
        <v>8.199999999999999</v>
      </c>
      <c r="S256">
        <f>_xlfn.XLOOKUP(E256,'Facture Chronopost'!L:L,'Facture Chronopost'!AA:AA,"")</f>
        <v/>
      </c>
      <c r="T256">
        <f>IF(COUNTIF('Bibliothèque transporteurs'!C:C,F256)=0,"inconnu",_xlfn.XLOOKUP(F256,'Bibliothèque transporteurs'!C:C,'Bibliothèque transporteurs'!A:A))</f>
        <v/>
      </c>
      <c r="U256">
        <f>IF(OR(F256="6C",F256="6B"),_xlfn.XLOOKUP(E256,'Facture Chronopost'!L:L,'Facture Chronopost'!X:X),IF(OR(F256=17,F256=44),F256&amp;"_"&amp;H256,IF(COUNTIF('Bibliothèque transporteurs'!C:C,F256)=0,"inconnu",_xlfn.XLOOKUP(F256,'Bibliothèque transporteurs'!C:C,'Bibliothèque transporteurs'!B:B))))</f>
        <v/>
      </c>
      <c r="V256">
        <f>IF(COUNTIF('Bibliothèque transporteurs'!C:C,F256)=0,"inconnu",_xlfn.XLOOKUP(F256,'Bibliothèque transporteurs'!C:C,'Bibliothèque transporteurs'!E:E))</f>
        <v/>
      </c>
      <c r="W256">
        <f>IF(T256="FR_2SHOP",O256,IF(O256=0,0,ROUNDUP(O256/C256*B256,2)))</f>
        <v/>
      </c>
      <c r="Y256" s="118">
        <f>ROUNDUP(B256,2)-M256-L256-N256-J256-K256-I256-Q256</f>
        <v/>
      </c>
      <c r="Z256" s="118">
        <f>IF(Y256=W256,"OK","Non")</f>
        <v/>
      </c>
    </row>
    <row r="257">
      <c r="A257" s="9">
        <f>C257/SUM(C:C)*(SUM(C:C)+$X$2)</f>
        <v/>
      </c>
      <c r="B257" s="9">
        <f>C257/SUM(C:C)*(SUM(C:C)+SUM($N$3:$O$7))+S257</f>
        <v/>
      </c>
      <c r="C257" s="9">
        <f>SUM(I257:Q257)-N257-P257</f>
        <v/>
      </c>
      <c r="D257" s="8" t="n">
        <v>3752</v>
      </c>
      <c r="E257" t="inlineStr">
        <is>
          <t>XN091891432JB</t>
        </is>
      </c>
      <c r="F257" t="n">
        <v>16</v>
      </c>
      <c r="G257" t="inlineStr">
        <is>
          <t>N</t>
        </is>
      </c>
      <c r="H257" t="inlineStr">
        <is>
          <t>NT</t>
        </is>
      </c>
      <c r="O257" t="n">
        <v>8.6</v>
      </c>
      <c r="S257">
        <f>_xlfn.XLOOKUP(E257,'Facture Chronopost'!L:L,'Facture Chronopost'!AA:AA,"")</f>
        <v/>
      </c>
      <c r="T257">
        <f>IF(COUNTIF('Bibliothèque transporteurs'!C:C,F257)=0,"inconnu",_xlfn.XLOOKUP(F257,'Bibliothèque transporteurs'!C:C,'Bibliothèque transporteurs'!A:A))</f>
        <v/>
      </c>
      <c r="U257">
        <f>IF(OR(F257="6C",F257="6B"),_xlfn.XLOOKUP(E257,'Facture Chronopost'!L:L,'Facture Chronopost'!X:X),IF(OR(F257=17,F257=44),F257&amp;"_"&amp;H257,IF(COUNTIF('Bibliothèque transporteurs'!C:C,F257)=0,"inconnu",_xlfn.XLOOKUP(F257,'Bibliothèque transporteurs'!C:C,'Bibliothèque transporteurs'!B:B))))</f>
        <v/>
      </c>
      <c r="V257">
        <f>IF(COUNTIF('Bibliothèque transporteurs'!C:C,F257)=0,"inconnu",_xlfn.XLOOKUP(F257,'Bibliothèque transporteurs'!C:C,'Bibliothèque transporteurs'!E:E))</f>
        <v/>
      </c>
      <c r="W257">
        <f>IF(T257="FR_2SHOP",O257,IF(O257=0,0,ROUNDUP(O257/C257*B257,2)))</f>
        <v/>
      </c>
      <c r="Y257" s="118">
        <f>ROUNDUP(B257,2)-M257-L257-N257-J257-K257-I257-Q257</f>
        <v/>
      </c>
      <c r="Z257" s="118">
        <f>IF(Y257=W257,"OK","Non")</f>
        <v/>
      </c>
    </row>
    <row r="258">
      <c r="A258" s="9">
        <f>C258/SUM(C:C)*(SUM(C:C)+$X$2)</f>
        <v/>
      </c>
      <c r="B258" s="9">
        <f>C258/SUM(C:C)*(SUM(C:C)+SUM($N$3:$O$7))+S258</f>
        <v/>
      </c>
      <c r="C258" s="9">
        <f>SUM(I258:Q258)-N258-P258</f>
        <v/>
      </c>
      <c r="D258" s="8" t="n">
        <v>6235</v>
      </c>
      <c r="E258" t="inlineStr">
        <is>
          <t>XN091892910JB</t>
        </is>
      </c>
      <c r="F258" t="n">
        <v>16</v>
      </c>
      <c r="G258" t="inlineStr">
        <is>
          <t>N</t>
        </is>
      </c>
      <c r="H258" t="inlineStr">
        <is>
          <t>NT</t>
        </is>
      </c>
      <c r="O258" t="n">
        <v>7</v>
      </c>
      <c r="Q258" t="n">
        <v>5</v>
      </c>
      <c r="S258">
        <f>_xlfn.XLOOKUP(E258,'Facture Chronopost'!L:L,'Facture Chronopost'!AA:AA,"")</f>
        <v/>
      </c>
      <c r="T258">
        <f>IF(COUNTIF('Bibliothèque transporteurs'!C:C,F258)=0,"inconnu",_xlfn.XLOOKUP(F258,'Bibliothèque transporteurs'!C:C,'Bibliothèque transporteurs'!A:A))</f>
        <v/>
      </c>
      <c r="U258">
        <f>IF(OR(F258="6C",F258="6B"),_xlfn.XLOOKUP(E258,'Facture Chronopost'!L:L,'Facture Chronopost'!X:X),IF(OR(F258=17,F258=44),F258&amp;"_"&amp;H258,IF(COUNTIF('Bibliothèque transporteurs'!C:C,F258)=0,"inconnu",_xlfn.XLOOKUP(F258,'Bibliothèque transporteurs'!C:C,'Bibliothèque transporteurs'!B:B))))</f>
        <v/>
      </c>
      <c r="V258">
        <f>IF(COUNTIF('Bibliothèque transporteurs'!C:C,F258)=0,"inconnu",_xlfn.XLOOKUP(F258,'Bibliothèque transporteurs'!C:C,'Bibliothèque transporteurs'!E:E))</f>
        <v/>
      </c>
      <c r="W258">
        <f>IF(T258="FR_2SHOP",O258,IF(O258=0,0,ROUNDUP(O258/C258*B258,2)))</f>
        <v/>
      </c>
      <c r="Y258" s="118">
        <f>ROUNDUP(B258,2)-M258-L258-N258-J258-K258-I258-Q258</f>
        <v/>
      </c>
      <c r="Z258" s="118">
        <f>IF(Y258=W258,"OK","Non")</f>
        <v/>
      </c>
    </row>
    <row r="259" ht="15.75" customHeight="1" s="101">
      <c r="A259" s="9">
        <f>C259/SUM(C:C)*(SUM(C:C)+$X$2)</f>
        <v/>
      </c>
      <c r="B259" s="9">
        <f>C259/SUM(C:C)*(SUM(C:C)+SUM($N$3:$O$7))+S259</f>
        <v/>
      </c>
      <c r="C259" s="9">
        <f>SUM(I259:Q259)-N259-P259</f>
        <v/>
      </c>
      <c r="D259" s="8" t="n">
        <v>6235</v>
      </c>
      <c r="E259" t="inlineStr">
        <is>
          <t>XN091895553JB</t>
        </is>
      </c>
      <c r="F259" t="n">
        <v>16</v>
      </c>
      <c r="G259" t="inlineStr">
        <is>
          <t>N</t>
        </is>
      </c>
      <c r="H259" t="inlineStr">
        <is>
          <t>NT</t>
        </is>
      </c>
      <c r="O259" t="n">
        <v>7</v>
      </c>
      <c r="S259">
        <f>_xlfn.XLOOKUP(E259,'Facture Chronopost'!L:L,'Facture Chronopost'!AA:AA,"")</f>
        <v/>
      </c>
      <c r="T259">
        <f>IF(COUNTIF('Bibliothèque transporteurs'!C:C,F259)=0,"inconnu",_xlfn.XLOOKUP(F259,'Bibliothèque transporteurs'!C:C,'Bibliothèque transporteurs'!A:A))</f>
        <v/>
      </c>
      <c r="U259">
        <f>IF(OR(F259="6C",F259="6B"),_xlfn.XLOOKUP(E259,'Facture Chronopost'!L:L,'Facture Chronopost'!X:X),IF(OR(F259=17,F259=44),F259&amp;"_"&amp;H259,IF(COUNTIF('Bibliothèque transporteurs'!C:C,F259)=0,"inconnu",_xlfn.XLOOKUP(F259,'Bibliothèque transporteurs'!C:C,'Bibliothèque transporteurs'!B:B))))</f>
        <v/>
      </c>
      <c r="V259">
        <f>IF(COUNTIF('Bibliothèque transporteurs'!C:C,F259)=0,"inconnu",_xlfn.XLOOKUP(F259,'Bibliothèque transporteurs'!C:C,'Bibliothèque transporteurs'!E:E))</f>
        <v/>
      </c>
      <c r="W259">
        <f>IF(T259="FR_2SHOP",O259,IF(O259=0,0,ROUNDUP(O259/C259*B259,2)))</f>
        <v/>
      </c>
      <c r="Y259" s="118">
        <f>ROUNDUP(B259,2)-M259-L259-N259-J259-K259-I259-Q259</f>
        <v/>
      </c>
      <c r="Z259" s="118">
        <f>IF(Y259=W259,"OK","Non")</f>
        <v/>
      </c>
    </row>
    <row r="260">
      <c r="A260" s="9">
        <f>C260/SUM(C:C)*(SUM(C:C)+$X$2)</f>
        <v/>
      </c>
      <c r="B260" s="9">
        <f>C260/SUM(C:C)*(SUM(C:C)+SUM($N$3:$O$7))+S260</f>
        <v/>
      </c>
      <c r="C260" s="9">
        <f>SUM(I260:Q260)-N260-P260</f>
        <v/>
      </c>
      <c r="D260" s="8" t="n">
        <v>8640</v>
      </c>
      <c r="E260" t="inlineStr">
        <is>
          <t>XN091896307JB</t>
        </is>
      </c>
      <c r="F260" t="n">
        <v>16</v>
      </c>
      <c r="G260" t="inlineStr">
        <is>
          <t>N</t>
        </is>
      </c>
      <c r="H260" t="inlineStr">
        <is>
          <t>NT</t>
        </is>
      </c>
      <c r="O260" t="n">
        <v>7.4</v>
      </c>
      <c r="S260">
        <f>_xlfn.XLOOKUP(E260,'Facture Chronopost'!L:L,'Facture Chronopost'!AA:AA,"")</f>
        <v/>
      </c>
      <c r="T260">
        <f>IF(COUNTIF('Bibliothèque transporteurs'!C:C,F260)=0,"inconnu",_xlfn.XLOOKUP(F260,'Bibliothèque transporteurs'!C:C,'Bibliothèque transporteurs'!A:A))</f>
        <v/>
      </c>
      <c r="U260">
        <f>IF(OR(F260="6C",F260="6B"),_xlfn.XLOOKUP(E260,'Facture Chronopost'!L:L,'Facture Chronopost'!X:X),IF(OR(F260=17,F260=44),F260&amp;"_"&amp;H260,IF(COUNTIF('Bibliothèque transporteurs'!C:C,F260)=0,"inconnu",_xlfn.XLOOKUP(F260,'Bibliothèque transporteurs'!C:C,'Bibliothèque transporteurs'!B:B))))</f>
        <v/>
      </c>
      <c r="V260">
        <f>IF(COUNTIF('Bibliothèque transporteurs'!C:C,F260)=0,"inconnu",_xlfn.XLOOKUP(F260,'Bibliothèque transporteurs'!C:C,'Bibliothèque transporteurs'!E:E))</f>
        <v/>
      </c>
      <c r="W260">
        <f>IF(T260="FR_2SHOP",O260,IF(O260=0,0,ROUNDUP(O260/C260*B260,2)))</f>
        <v/>
      </c>
      <c r="Y260" s="118">
        <f>ROUNDUP(B260,2)-M260-L260-N260-J260-K260-I260-Q260</f>
        <v/>
      </c>
      <c r="Z260" s="118">
        <f>IF(Y260=W260,"OK","Non")</f>
        <v/>
      </c>
    </row>
    <row r="261">
      <c r="A261" s="9">
        <f>C261/SUM(C:C)*(SUM(C:C)+$X$2)</f>
        <v/>
      </c>
      <c r="B261" s="9">
        <f>C261/SUM(C:C)*(SUM(C:C)+SUM($N$3:$O$7))+S261</f>
        <v/>
      </c>
      <c r="C261" s="9">
        <f>SUM(I261:Q261)-N261-P261</f>
        <v/>
      </c>
      <c r="D261" s="8" t="n">
        <v>8640</v>
      </c>
      <c r="E261" t="inlineStr">
        <is>
          <t>XN091897404JB</t>
        </is>
      </c>
      <c r="F261" t="n">
        <v>16</v>
      </c>
      <c r="G261" t="inlineStr">
        <is>
          <t>N</t>
        </is>
      </c>
      <c r="H261" t="inlineStr">
        <is>
          <t>NT</t>
        </is>
      </c>
      <c r="O261" t="n">
        <v>7.8</v>
      </c>
      <c r="S261">
        <f>_xlfn.XLOOKUP(E261,'Facture Chronopost'!L:L,'Facture Chronopost'!AA:AA,"")</f>
        <v/>
      </c>
      <c r="T261">
        <f>IF(COUNTIF('Bibliothèque transporteurs'!C:C,F261)=0,"inconnu",_xlfn.XLOOKUP(F261,'Bibliothèque transporteurs'!C:C,'Bibliothèque transporteurs'!A:A))</f>
        <v/>
      </c>
      <c r="U261">
        <f>IF(OR(F261="6C",F261="6B"),_xlfn.XLOOKUP(E261,'Facture Chronopost'!L:L,'Facture Chronopost'!X:X),IF(OR(F261=17,F261=44),F261&amp;"_"&amp;H261,IF(COUNTIF('Bibliothèque transporteurs'!C:C,F261)=0,"inconnu",_xlfn.XLOOKUP(F261,'Bibliothèque transporteurs'!C:C,'Bibliothèque transporteurs'!B:B))))</f>
        <v/>
      </c>
      <c r="V261">
        <f>IF(COUNTIF('Bibliothèque transporteurs'!C:C,F261)=0,"inconnu",_xlfn.XLOOKUP(F261,'Bibliothèque transporteurs'!C:C,'Bibliothèque transporteurs'!E:E))</f>
        <v/>
      </c>
      <c r="W261">
        <f>IF(T261="FR_2SHOP",O261,IF(O261=0,0,ROUNDUP(O261/C261*B261,2)))</f>
        <v/>
      </c>
      <c r="Y261" s="118">
        <f>ROUNDUP(B261,2)-M261-L261-N261-J261-K261-I261-Q261</f>
        <v/>
      </c>
      <c r="Z261" s="118">
        <f>IF(Y261=W261,"OK","Non")</f>
        <v/>
      </c>
    </row>
    <row r="262">
      <c r="A262" s="9">
        <f>C262/SUM(C:C)*(SUM(C:C)+$X$2)</f>
        <v/>
      </c>
      <c r="B262" s="9">
        <f>C262/SUM(C:C)*(SUM(C:C)+SUM($N$3:$O$7))+S262</f>
        <v/>
      </c>
      <c r="C262" s="9">
        <f>SUM(I262:Q262)-N262-P262</f>
        <v/>
      </c>
      <c r="D262" s="8" t="n">
        <v>8640</v>
      </c>
      <c r="E262" t="inlineStr">
        <is>
          <t>XN091898515JB</t>
        </is>
      </c>
      <c r="F262" t="n">
        <v>16</v>
      </c>
      <c r="G262" t="inlineStr">
        <is>
          <t>N</t>
        </is>
      </c>
      <c r="H262" t="inlineStr">
        <is>
          <t>NT</t>
        </is>
      </c>
      <c r="O262" t="n">
        <v>7.8</v>
      </c>
      <c r="S262">
        <f>_xlfn.XLOOKUP(E262,'Facture Chronopost'!L:L,'Facture Chronopost'!AA:AA,"")</f>
        <v/>
      </c>
      <c r="T262">
        <f>IF(COUNTIF('Bibliothèque transporteurs'!C:C,F262)=0,"inconnu",_xlfn.XLOOKUP(F262,'Bibliothèque transporteurs'!C:C,'Bibliothèque transporteurs'!A:A))</f>
        <v/>
      </c>
      <c r="U262">
        <f>IF(OR(F262="6C",F262="6B"),_xlfn.XLOOKUP(E262,'Facture Chronopost'!L:L,'Facture Chronopost'!X:X),IF(OR(F262=17,F262=44),F262&amp;"_"&amp;H262,IF(COUNTIF('Bibliothèque transporteurs'!C:C,F262)=0,"inconnu",_xlfn.XLOOKUP(F262,'Bibliothèque transporteurs'!C:C,'Bibliothèque transporteurs'!B:B))))</f>
        <v/>
      </c>
      <c r="V262">
        <f>IF(COUNTIF('Bibliothèque transporteurs'!C:C,F262)=0,"inconnu",_xlfn.XLOOKUP(F262,'Bibliothèque transporteurs'!C:C,'Bibliothèque transporteurs'!E:E))</f>
        <v/>
      </c>
      <c r="W262">
        <f>IF(T262="FR_2SHOP",O262,IF(O262=0,0,ROUNDUP(O262/C262*B262,2)))</f>
        <v/>
      </c>
      <c r="Y262" s="118">
        <f>ROUNDUP(B262,2)-M262-L262-N262-J262-K262-I262-Q262</f>
        <v/>
      </c>
      <c r="Z262" s="118">
        <f>IF(Y262=W262,"OK","Non")</f>
        <v/>
      </c>
    </row>
    <row r="263">
      <c r="A263" s="9">
        <f>C263/SUM(C:C)*(SUM(C:C)+$X$2)</f>
        <v/>
      </c>
      <c r="B263" s="9">
        <f>C263/SUM(C:C)*(SUM(C:C)+SUM($N$3:$O$7))+S263</f>
        <v/>
      </c>
      <c r="C263" s="9">
        <f>SUM(I263:Q263)-N263-P263</f>
        <v/>
      </c>
      <c r="D263" s="8" t="n">
        <v>6235</v>
      </c>
      <c r="E263" t="inlineStr">
        <is>
          <t>XN091899436JB</t>
        </is>
      </c>
      <c r="F263" t="n">
        <v>16</v>
      </c>
      <c r="G263" t="inlineStr">
        <is>
          <t>N</t>
        </is>
      </c>
      <c r="H263" t="inlineStr">
        <is>
          <t>NT</t>
        </is>
      </c>
      <c r="O263" t="n">
        <v>8.6</v>
      </c>
      <c r="Q263" t="n">
        <v>5</v>
      </c>
      <c r="S263">
        <f>_xlfn.XLOOKUP(E263,'Facture Chronopost'!L:L,'Facture Chronopost'!AA:AA,"")</f>
        <v/>
      </c>
      <c r="T263">
        <f>IF(COUNTIF('Bibliothèque transporteurs'!C:C,F263)=0,"inconnu",_xlfn.XLOOKUP(F263,'Bibliothèque transporteurs'!C:C,'Bibliothèque transporteurs'!A:A))</f>
        <v/>
      </c>
      <c r="U263">
        <f>IF(OR(F263="6C",F263="6B"),_xlfn.XLOOKUP(E263,'Facture Chronopost'!L:L,'Facture Chronopost'!X:X),IF(OR(F263=17,F263=44),F263&amp;"_"&amp;H263,IF(COUNTIF('Bibliothèque transporteurs'!C:C,F263)=0,"inconnu",_xlfn.XLOOKUP(F263,'Bibliothèque transporteurs'!C:C,'Bibliothèque transporteurs'!B:B))))</f>
        <v/>
      </c>
      <c r="V263">
        <f>IF(COUNTIF('Bibliothèque transporteurs'!C:C,F263)=0,"inconnu",_xlfn.XLOOKUP(F263,'Bibliothèque transporteurs'!C:C,'Bibliothèque transporteurs'!E:E))</f>
        <v/>
      </c>
      <c r="W263">
        <f>IF(T263="FR_2SHOP",O263,IF(O263=0,0,ROUNDUP(O263/C263*B263,2)))</f>
        <v/>
      </c>
      <c r="Y263" s="118">
        <f>ROUNDUP(B263,2)-M263-L263-N263-J263-K263-I263-Q263</f>
        <v/>
      </c>
      <c r="Z263" s="118">
        <f>IF(Y263=W263,"OK","Non")</f>
        <v/>
      </c>
    </row>
    <row r="264">
      <c r="A264" s="9">
        <f>C264/SUM(C:C)*(SUM(C:C)+$X$2)</f>
        <v/>
      </c>
      <c r="B264" s="9">
        <f>C264/SUM(C:C)*(SUM(C:C)+SUM($N$3:$O$7))+S264</f>
        <v/>
      </c>
      <c r="C264" s="9">
        <f>SUM(I264:Q264)-N264-P264</f>
        <v/>
      </c>
      <c r="D264" s="8" t="n">
        <v>6813</v>
      </c>
      <c r="E264" t="inlineStr">
        <is>
          <t>XN091899820JB</t>
        </is>
      </c>
      <c r="F264" t="n">
        <v>16</v>
      </c>
      <c r="G264" t="inlineStr">
        <is>
          <t>N</t>
        </is>
      </c>
      <c r="H264" t="inlineStr">
        <is>
          <t>NT</t>
        </is>
      </c>
      <c r="O264" t="n">
        <v>7</v>
      </c>
      <c r="S264">
        <f>_xlfn.XLOOKUP(E264,'Facture Chronopost'!L:L,'Facture Chronopost'!AA:AA,"")</f>
        <v/>
      </c>
      <c r="T264">
        <f>IF(COUNTIF('Bibliothèque transporteurs'!C:C,F264)=0,"inconnu",_xlfn.XLOOKUP(F264,'Bibliothèque transporteurs'!C:C,'Bibliothèque transporteurs'!A:A))</f>
        <v/>
      </c>
      <c r="U264">
        <f>IF(OR(F264="6C",F264="6B"),_xlfn.XLOOKUP(E264,'Facture Chronopost'!L:L,'Facture Chronopost'!X:X),IF(OR(F264=17,F264=44),F264&amp;"_"&amp;H264,IF(COUNTIF('Bibliothèque transporteurs'!C:C,F264)=0,"inconnu",_xlfn.XLOOKUP(F264,'Bibliothèque transporteurs'!C:C,'Bibliothèque transporteurs'!B:B))))</f>
        <v/>
      </c>
      <c r="V264">
        <f>IF(COUNTIF('Bibliothèque transporteurs'!C:C,F264)=0,"inconnu",_xlfn.XLOOKUP(F264,'Bibliothèque transporteurs'!C:C,'Bibliothèque transporteurs'!E:E))</f>
        <v/>
      </c>
      <c r="W264">
        <f>IF(T264="FR_2SHOP",O264,IF(O264=0,0,ROUNDUP(O264/C264*B264,2)))</f>
        <v/>
      </c>
      <c r="Y264" s="118">
        <f>ROUNDUP(B264,2)-M264-L264-N264-J264-K264-I264-Q264</f>
        <v/>
      </c>
      <c r="Z264" s="118">
        <f>IF(Y264=W264,"OK","Non")</f>
        <v/>
      </c>
    </row>
    <row r="265">
      <c r="A265" s="9">
        <f>C265/SUM(C:C)*(SUM(C:C)+$X$2)</f>
        <v/>
      </c>
      <c r="B265" s="9">
        <f>C265/SUM(C:C)*(SUM(C:C)+SUM($N$3:$O$7))+S265</f>
        <v/>
      </c>
      <c r="C265" s="9">
        <f>SUM(I265:Q265)-N265-P265</f>
        <v/>
      </c>
      <c r="D265" s="8" t="n">
        <v>6235</v>
      </c>
      <c r="E265" t="inlineStr">
        <is>
          <t>XN091900355JB</t>
        </is>
      </c>
      <c r="F265" t="n">
        <v>16</v>
      </c>
      <c r="G265" t="inlineStr">
        <is>
          <t>N</t>
        </is>
      </c>
      <c r="H265" t="inlineStr">
        <is>
          <t>NT</t>
        </is>
      </c>
      <c r="O265" t="n">
        <v>8.6</v>
      </c>
      <c r="Q265" t="n">
        <v>5</v>
      </c>
      <c r="S265">
        <f>_xlfn.XLOOKUP(E265,'Facture Chronopost'!L:L,'Facture Chronopost'!AA:AA,"")</f>
        <v/>
      </c>
      <c r="T265">
        <f>IF(COUNTIF('Bibliothèque transporteurs'!C:C,F265)=0,"inconnu",_xlfn.XLOOKUP(F265,'Bibliothèque transporteurs'!C:C,'Bibliothèque transporteurs'!A:A))</f>
        <v/>
      </c>
      <c r="U265">
        <f>IF(OR(F265="6C",F265="6B"),_xlfn.XLOOKUP(E265,'Facture Chronopost'!L:L,'Facture Chronopost'!X:X),IF(OR(F265=17,F265=44),F265&amp;"_"&amp;H265,IF(COUNTIF('Bibliothèque transporteurs'!C:C,F265)=0,"inconnu",_xlfn.XLOOKUP(F265,'Bibliothèque transporteurs'!C:C,'Bibliothèque transporteurs'!B:B))))</f>
        <v/>
      </c>
      <c r="V265">
        <f>IF(COUNTIF('Bibliothèque transporteurs'!C:C,F265)=0,"inconnu",_xlfn.XLOOKUP(F265,'Bibliothèque transporteurs'!C:C,'Bibliothèque transporteurs'!E:E))</f>
        <v/>
      </c>
      <c r="W265">
        <f>IF(T265="FR_2SHOP",O265,IF(O265=0,0,ROUNDUP(O265/C265*B265,2)))</f>
        <v/>
      </c>
      <c r="Y265" s="118">
        <f>ROUNDUP(B265,2)-M265-L265-N265-J265-K265-I265-Q265</f>
        <v/>
      </c>
      <c r="Z265" s="118">
        <f>IF(Y265=W265,"OK","Non")</f>
        <v/>
      </c>
    </row>
    <row r="266">
      <c r="A266" s="9">
        <f>C266/SUM(C:C)*(SUM(C:C)+$X$2)</f>
        <v/>
      </c>
      <c r="B266" s="9">
        <f>C266/SUM(C:C)*(SUM(C:C)+SUM($N$3:$O$7))+S266</f>
        <v/>
      </c>
      <c r="C266" s="9">
        <f>SUM(I266:Q266)-N266-P266</f>
        <v/>
      </c>
      <c r="D266" s="8" t="n">
        <v>6235</v>
      </c>
      <c r="E266" t="inlineStr">
        <is>
          <t>XN091906707JB</t>
        </is>
      </c>
      <c r="F266" t="n">
        <v>16</v>
      </c>
      <c r="G266" t="inlineStr">
        <is>
          <t>N</t>
        </is>
      </c>
      <c r="H266" t="inlineStr">
        <is>
          <t>NT</t>
        </is>
      </c>
      <c r="O266" t="n">
        <v>9.4</v>
      </c>
      <c r="S266">
        <f>_xlfn.XLOOKUP(E266,'Facture Chronopost'!L:L,'Facture Chronopost'!AA:AA,"")</f>
        <v/>
      </c>
      <c r="T266">
        <f>IF(COUNTIF('Bibliothèque transporteurs'!C:C,F266)=0,"inconnu",_xlfn.XLOOKUP(F266,'Bibliothèque transporteurs'!C:C,'Bibliothèque transporteurs'!A:A))</f>
        <v/>
      </c>
      <c r="U266">
        <f>IF(OR(F266="6C",F266="6B"),_xlfn.XLOOKUP(E266,'Facture Chronopost'!L:L,'Facture Chronopost'!X:X),IF(OR(F266=17,F266=44),F266&amp;"_"&amp;H266,IF(COUNTIF('Bibliothèque transporteurs'!C:C,F266)=0,"inconnu",_xlfn.XLOOKUP(F266,'Bibliothèque transporteurs'!C:C,'Bibliothèque transporteurs'!B:B))))</f>
        <v/>
      </c>
      <c r="V266">
        <f>IF(COUNTIF('Bibliothèque transporteurs'!C:C,F266)=0,"inconnu",_xlfn.XLOOKUP(F266,'Bibliothèque transporteurs'!C:C,'Bibliothèque transporteurs'!E:E))</f>
        <v/>
      </c>
      <c r="W266">
        <f>IF(T266="FR_2SHOP",O266,IF(O266=0,0,ROUNDUP(O266/C266*B266,2)))</f>
        <v/>
      </c>
      <c r="Y266" s="118">
        <f>ROUNDUP(B266,2)-M266-L266-N266-J266-K266-I266-Q266</f>
        <v/>
      </c>
      <c r="Z266" s="118">
        <f>IF(Y266=W266,"OK","Non")</f>
        <v/>
      </c>
    </row>
    <row r="267">
      <c r="A267" s="9">
        <f>C267/SUM(C:C)*(SUM(C:C)+$X$2)</f>
        <v/>
      </c>
      <c r="B267" s="9">
        <f>C267/SUM(C:C)*(SUM(C:C)+SUM($N$3:$O$7))+S267</f>
        <v/>
      </c>
      <c r="C267" s="9">
        <f>SUM(I267:Q267)-N267-P267</f>
        <v/>
      </c>
      <c r="D267" s="8" t="n">
        <v>9160</v>
      </c>
      <c r="E267" t="inlineStr">
        <is>
          <t>XN092286885JB</t>
        </is>
      </c>
      <c r="F267" t="n">
        <v>16</v>
      </c>
      <c r="G267" t="inlineStr">
        <is>
          <t>N</t>
        </is>
      </c>
      <c r="H267" t="inlineStr">
        <is>
          <t>NT</t>
        </is>
      </c>
      <c r="O267" t="n">
        <v>7.8</v>
      </c>
      <c r="S267">
        <f>_xlfn.XLOOKUP(E267,'Facture Chronopost'!L:L,'Facture Chronopost'!AA:AA,"")</f>
        <v/>
      </c>
      <c r="T267">
        <f>IF(COUNTIF('Bibliothèque transporteurs'!C:C,F267)=0,"inconnu",_xlfn.XLOOKUP(F267,'Bibliothèque transporteurs'!C:C,'Bibliothèque transporteurs'!A:A))</f>
        <v/>
      </c>
      <c r="U267">
        <f>IF(OR(F267="6C",F267="6B"),_xlfn.XLOOKUP(E267,'Facture Chronopost'!L:L,'Facture Chronopost'!X:X),IF(OR(F267=17,F267=44),F267&amp;"_"&amp;H267,IF(COUNTIF('Bibliothèque transporteurs'!C:C,F267)=0,"inconnu",_xlfn.XLOOKUP(F267,'Bibliothèque transporteurs'!C:C,'Bibliothèque transporteurs'!B:B))))</f>
        <v/>
      </c>
      <c r="V267">
        <f>IF(COUNTIF('Bibliothèque transporteurs'!C:C,F267)=0,"inconnu",_xlfn.XLOOKUP(F267,'Bibliothèque transporteurs'!C:C,'Bibliothèque transporteurs'!E:E))</f>
        <v/>
      </c>
      <c r="W267">
        <f>IF(T267="FR_2SHOP",O267,IF(O267=0,0,ROUNDUP(O267/C267*B267,2)))</f>
        <v/>
      </c>
      <c r="Y267" s="118">
        <f>ROUNDUP(B267,2)-M267-L267-N267-J267-K267-I267-Q267</f>
        <v/>
      </c>
      <c r="Z267" s="118">
        <f>IF(Y267=W267,"OK","Non")</f>
        <v/>
      </c>
    </row>
    <row r="268">
      <c r="A268" s="9">
        <f>C268/SUM(C:C)*(SUM(C:C)+$X$2)</f>
        <v/>
      </c>
      <c r="B268" s="9">
        <f>C268/SUM(C:C)*(SUM(C:C)+SUM($N$3:$O$7))+S268</f>
        <v/>
      </c>
      <c r="C268" s="9">
        <f>SUM(I268:Q268)-N268-P268</f>
        <v/>
      </c>
      <c r="D268" s="8" t="n">
        <v>6235</v>
      </c>
      <c r="E268" t="inlineStr">
        <is>
          <t>XN092381988JB</t>
        </is>
      </c>
      <c r="F268" t="n">
        <v>16</v>
      </c>
      <c r="G268" t="inlineStr">
        <is>
          <t>N</t>
        </is>
      </c>
      <c r="H268" t="inlineStr">
        <is>
          <t>NT</t>
        </is>
      </c>
      <c r="O268" t="n">
        <v>7</v>
      </c>
      <c r="S268">
        <f>_xlfn.XLOOKUP(E268,'Facture Chronopost'!L:L,'Facture Chronopost'!AA:AA,"")</f>
        <v/>
      </c>
      <c r="T268">
        <f>IF(COUNTIF('Bibliothèque transporteurs'!C:C,F268)=0,"inconnu",_xlfn.XLOOKUP(F268,'Bibliothèque transporteurs'!C:C,'Bibliothèque transporteurs'!A:A))</f>
        <v/>
      </c>
      <c r="U268">
        <f>IF(OR(F268="6C",F268="6B"),_xlfn.XLOOKUP(E268,'Facture Chronopost'!L:L,'Facture Chronopost'!X:X),IF(OR(F268=17,F268=44),F268&amp;"_"&amp;H268,IF(COUNTIF('Bibliothèque transporteurs'!C:C,F268)=0,"inconnu",_xlfn.XLOOKUP(F268,'Bibliothèque transporteurs'!C:C,'Bibliothèque transporteurs'!B:B))))</f>
        <v/>
      </c>
      <c r="V268">
        <f>IF(COUNTIF('Bibliothèque transporteurs'!C:C,F268)=0,"inconnu",_xlfn.XLOOKUP(F268,'Bibliothèque transporteurs'!C:C,'Bibliothèque transporteurs'!E:E))</f>
        <v/>
      </c>
      <c r="W268">
        <f>IF(T268="FR_2SHOP",O268,IF(O268=0,0,ROUNDUP(O268/C268*B268,2)))</f>
        <v/>
      </c>
      <c r="Y268" s="118">
        <f>ROUNDUP(B268,2)-M268-L268-N268-J268-K268-I268-Q268</f>
        <v/>
      </c>
      <c r="Z268" s="118">
        <f>IF(Y268=W268,"OK","Non")</f>
        <v/>
      </c>
    </row>
    <row r="269">
      <c r="A269" s="9">
        <f>C269/SUM(C:C)*(SUM(C:C)+$X$2)</f>
        <v/>
      </c>
      <c r="B269" s="9">
        <f>C269/SUM(C:C)*(SUM(C:C)+SUM($N$3:$O$7))+S269</f>
        <v/>
      </c>
      <c r="C269" s="9">
        <f>SUM(I269:Q269)-N269-P269</f>
        <v/>
      </c>
      <c r="D269" s="8" t="n">
        <v>3752</v>
      </c>
      <c r="E269" t="inlineStr">
        <is>
          <t>XN092824068JB</t>
        </is>
      </c>
      <c r="F269" t="n">
        <v>16</v>
      </c>
      <c r="G269" t="inlineStr">
        <is>
          <t>N</t>
        </is>
      </c>
      <c r="H269" t="inlineStr">
        <is>
          <t>NT</t>
        </is>
      </c>
      <c r="O269" t="n">
        <v>7</v>
      </c>
      <c r="S269">
        <f>_xlfn.XLOOKUP(E269,'Facture Chronopost'!L:L,'Facture Chronopost'!AA:AA,"")</f>
        <v/>
      </c>
      <c r="T269">
        <f>IF(COUNTIF('Bibliothèque transporteurs'!C:C,F269)=0,"inconnu",_xlfn.XLOOKUP(F269,'Bibliothèque transporteurs'!C:C,'Bibliothèque transporteurs'!A:A))</f>
        <v/>
      </c>
      <c r="U269">
        <f>IF(OR(F269="6C",F269="6B"),_xlfn.XLOOKUP(E269,'Facture Chronopost'!L:L,'Facture Chronopost'!X:X),IF(OR(F269=17,F269=44),F269&amp;"_"&amp;H269,IF(COUNTIF('Bibliothèque transporteurs'!C:C,F269)=0,"inconnu",_xlfn.XLOOKUP(F269,'Bibliothèque transporteurs'!C:C,'Bibliothèque transporteurs'!B:B))))</f>
        <v/>
      </c>
      <c r="V269">
        <f>IF(COUNTIF('Bibliothèque transporteurs'!C:C,F269)=0,"inconnu",_xlfn.XLOOKUP(F269,'Bibliothèque transporteurs'!C:C,'Bibliothèque transporteurs'!E:E))</f>
        <v/>
      </c>
      <c r="W269">
        <f>IF(T269="FR_2SHOP",O269,IF(O269=0,0,ROUNDUP(O269/C269*B269,2)))</f>
        <v/>
      </c>
      <c r="Y269" s="118">
        <f>ROUNDUP(B269,2)-M269-L269-N269-J269-K269-I269-Q269</f>
        <v/>
      </c>
      <c r="Z269" s="118">
        <f>IF(Y269=W269,"OK","Non")</f>
        <v/>
      </c>
    </row>
    <row r="270">
      <c r="A270" s="9">
        <f>C270/SUM(C:C)*(SUM(C:C)+$X$2)</f>
        <v/>
      </c>
      <c r="B270" s="9">
        <f>C270/SUM(C:C)*(SUM(C:C)+SUM($N$3:$O$7))+S270</f>
        <v/>
      </c>
      <c r="C270" s="9">
        <f>SUM(I270:Q270)-N270-P270</f>
        <v/>
      </c>
      <c r="D270" s="8" t="n">
        <v>6235</v>
      </c>
      <c r="E270" t="inlineStr">
        <is>
          <t>XN093248509JB</t>
        </is>
      </c>
      <c r="F270" t="n">
        <v>16</v>
      </c>
      <c r="G270" t="inlineStr">
        <is>
          <t>N</t>
        </is>
      </c>
      <c r="H270" t="inlineStr">
        <is>
          <t>NT</t>
        </is>
      </c>
      <c r="O270" t="n">
        <v>7</v>
      </c>
      <c r="S270">
        <f>_xlfn.XLOOKUP(E270,'Facture Chronopost'!L:L,'Facture Chronopost'!AA:AA,"")</f>
        <v/>
      </c>
      <c r="T270">
        <f>IF(COUNTIF('Bibliothèque transporteurs'!C:C,F270)=0,"inconnu",_xlfn.XLOOKUP(F270,'Bibliothèque transporteurs'!C:C,'Bibliothèque transporteurs'!A:A))</f>
        <v/>
      </c>
      <c r="U270">
        <f>IF(OR(F270="6C",F270="6B"),_xlfn.XLOOKUP(E270,'Facture Chronopost'!L:L,'Facture Chronopost'!X:X),IF(OR(F270=17,F270=44),F270&amp;"_"&amp;H270,IF(COUNTIF('Bibliothèque transporteurs'!C:C,F270)=0,"inconnu",_xlfn.XLOOKUP(F270,'Bibliothèque transporteurs'!C:C,'Bibliothèque transporteurs'!B:B))))</f>
        <v/>
      </c>
      <c r="V270">
        <f>IF(COUNTIF('Bibliothèque transporteurs'!C:C,F270)=0,"inconnu",_xlfn.XLOOKUP(F270,'Bibliothèque transporteurs'!C:C,'Bibliothèque transporteurs'!E:E))</f>
        <v/>
      </c>
      <c r="W270">
        <f>IF(T270="FR_2SHOP",O270,IF(O270=0,0,ROUNDUP(O270/C270*B270,2)))</f>
        <v/>
      </c>
      <c r="Y270" s="118">
        <f>ROUNDUP(B270,2)-M270-L270-N270-J270-K270-I270-Q270</f>
        <v/>
      </c>
      <c r="Z270" s="118">
        <f>IF(Y270=W270,"OK","Non")</f>
        <v/>
      </c>
    </row>
    <row r="271">
      <c r="A271" s="9">
        <f>C271/SUM(C:C)*(SUM(C:C)+$X$2)</f>
        <v/>
      </c>
      <c r="B271" s="9">
        <f>C271/SUM(C:C)*(SUM(C:C)+SUM($N$3:$O$7))+S271</f>
        <v/>
      </c>
      <c r="C271" s="9">
        <f>SUM(I271:Q271)-N271-P271</f>
        <v/>
      </c>
      <c r="D271" s="8" t="n">
        <v>8640</v>
      </c>
      <c r="E271" t="inlineStr">
        <is>
          <t>XN093332484JB</t>
        </is>
      </c>
      <c r="F271" t="n">
        <v>16</v>
      </c>
      <c r="G271" t="inlineStr">
        <is>
          <t>N</t>
        </is>
      </c>
      <c r="H271" t="inlineStr">
        <is>
          <t>NT</t>
        </is>
      </c>
      <c r="O271" t="n">
        <v>7.8</v>
      </c>
      <c r="S271">
        <f>_xlfn.XLOOKUP(E271,'Facture Chronopost'!L:L,'Facture Chronopost'!AA:AA,"")</f>
        <v/>
      </c>
      <c r="T271">
        <f>IF(COUNTIF('Bibliothèque transporteurs'!C:C,F271)=0,"inconnu",_xlfn.XLOOKUP(F271,'Bibliothèque transporteurs'!C:C,'Bibliothèque transporteurs'!A:A))</f>
        <v/>
      </c>
      <c r="U271">
        <f>IF(OR(F271="6C",F271="6B"),_xlfn.XLOOKUP(E271,'Facture Chronopost'!L:L,'Facture Chronopost'!X:X),IF(OR(F271=17,F271=44),F271&amp;"_"&amp;H271,IF(COUNTIF('Bibliothèque transporteurs'!C:C,F271)=0,"inconnu",_xlfn.XLOOKUP(F271,'Bibliothèque transporteurs'!C:C,'Bibliothèque transporteurs'!B:B))))</f>
        <v/>
      </c>
      <c r="V271">
        <f>IF(COUNTIF('Bibliothèque transporteurs'!C:C,F271)=0,"inconnu",_xlfn.XLOOKUP(F271,'Bibliothèque transporteurs'!C:C,'Bibliothèque transporteurs'!E:E))</f>
        <v/>
      </c>
      <c r="W271">
        <f>IF(T271="FR_2SHOP",O271,IF(O271=0,0,ROUNDUP(O271/C271*B271,2)))</f>
        <v/>
      </c>
      <c r="Y271" s="118">
        <f>ROUNDUP(B271,2)-M271-L271-N271-J271-K271-I271-Q271</f>
        <v/>
      </c>
      <c r="Z271" s="118">
        <f>IF(Y271=W271,"OK","Non")</f>
        <v/>
      </c>
    </row>
    <row r="272">
      <c r="A272" s="9">
        <f>C272/SUM(C:C)*(SUM(C:C)+$X$2)</f>
        <v/>
      </c>
      <c r="B272" s="9">
        <f>C272/SUM(C:C)*(SUM(C:C)+SUM($N$3:$O$7))+S272</f>
        <v/>
      </c>
      <c r="C272" s="9">
        <f>SUM(I272:Q272)-N272-P272</f>
        <v/>
      </c>
      <c r="D272" s="8" t="n">
        <v>4813</v>
      </c>
      <c r="E272" t="inlineStr">
        <is>
          <t>XN093365213JB</t>
        </is>
      </c>
      <c r="F272" t="n">
        <v>16</v>
      </c>
      <c r="G272" t="inlineStr">
        <is>
          <t>N</t>
        </is>
      </c>
      <c r="H272" t="inlineStr">
        <is>
          <t>NT</t>
        </is>
      </c>
      <c r="O272" t="n">
        <v>7</v>
      </c>
      <c r="S272">
        <f>_xlfn.XLOOKUP(E272,'Facture Chronopost'!L:L,'Facture Chronopost'!AA:AA,"")</f>
        <v/>
      </c>
      <c r="T272">
        <f>IF(COUNTIF('Bibliothèque transporteurs'!C:C,F272)=0,"inconnu",_xlfn.XLOOKUP(F272,'Bibliothèque transporteurs'!C:C,'Bibliothèque transporteurs'!A:A))</f>
        <v/>
      </c>
      <c r="U272">
        <f>IF(OR(F272="6C",F272="6B"),_xlfn.XLOOKUP(E272,'Facture Chronopost'!L:L,'Facture Chronopost'!X:X),IF(OR(F272=17,F272=44),F272&amp;"_"&amp;H272,IF(COUNTIF('Bibliothèque transporteurs'!C:C,F272)=0,"inconnu",_xlfn.XLOOKUP(F272,'Bibliothèque transporteurs'!C:C,'Bibliothèque transporteurs'!B:B))))</f>
        <v/>
      </c>
      <c r="V272">
        <f>IF(COUNTIF('Bibliothèque transporteurs'!C:C,F272)=0,"inconnu",_xlfn.XLOOKUP(F272,'Bibliothèque transporteurs'!C:C,'Bibliothèque transporteurs'!E:E))</f>
        <v/>
      </c>
      <c r="W272">
        <f>IF(T272="FR_2SHOP",O272,IF(O272=0,0,ROUNDUP(O272/C272*B272,2)))</f>
        <v/>
      </c>
      <c r="Y272" s="118">
        <f>ROUNDUP(B272,2)-M272-L272-N272-J272-K272-I272-Q272</f>
        <v/>
      </c>
      <c r="Z272" s="118">
        <f>IF(Y272=W272,"OK","Non")</f>
        <v/>
      </c>
    </row>
    <row r="273">
      <c r="A273" s="9">
        <f>C273/SUM(C:C)*(SUM(C:C)+$X$2)</f>
        <v/>
      </c>
      <c r="B273" s="9">
        <f>C273/SUM(C:C)*(SUM(C:C)+SUM($N$3:$O$7))+S273</f>
        <v/>
      </c>
      <c r="C273" s="9">
        <f>SUM(I273:Q273)-N273-P273</f>
        <v/>
      </c>
      <c r="D273" s="8" t="n">
        <v>8656</v>
      </c>
      <c r="E273" t="inlineStr">
        <is>
          <t>XN093366514JB</t>
        </is>
      </c>
      <c r="F273" t="n">
        <v>16</v>
      </c>
      <c r="G273" t="inlineStr">
        <is>
          <t>N</t>
        </is>
      </c>
      <c r="H273" t="inlineStr">
        <is>
          <t>NT</t>
        </is>
      </c>
      <c r="O273" t="n">
        <v>10.2</v>
      </c>
      <c r="S273">
        <f>_xlfn.XLOOKUP(E273,'Facture Chronopost'!L:L,'Facture Chronopost'!AA:AA,"")</f>
        <v/>
      </c>
      <c r="T273">
        <f>IF(COUNTIF('Bibliothèque transporteurs'!C:C,F273)=0,"inconnu",_xlfn.XLOOKUP(F273,'Bibliothèque transporteurs'!C:C,'Bibliothèque transporteurs'!A:A))</f>
        <v/>
      </c>
      <c r="U273">
        <f>IF(OR(F273="6C",F273="6B"),_xlfn.XLOOKUP(E273,'Facture Chronopost'!L:L,'Facture Chronopost'!X:X),IF(OR(F273=17,F273=44),F273&amp;"_"&amp;H273,IF(COUNTIF('Bibliothèque transporteurs'!C:C,F273)=0,"inconnu",_xlfn.XLOOKUP(F273,'Bibliothèque transporteurs'!C:C,'Bibliothèque transporteurs'!B:B))))</f>
        <v/>
      </c>
      <c r="V273">
        <f>IF(COUNTIF('Bibliothèque transporteurs'!C:C,F273)=0,"inconnu",_xlfn.XLOOKUP(F273,'Bibliothèque transporteurs'!C:C,'Bibliothèque transporteurs'!E:E))</f>
        <v/>
      </c>
      <c r="W273">
        <f>IF(T273="FR_2SHOP",O273,IF(O273=0,0,ROUNDUP(O273/C273*B273,2)))</f>
        <v/>
      </c>
      <c r="Y273" s="118">
        <f>ROUNDUP(B273,2)-M273-L273-N273-J273-K273-I273-Q273</f>
        <v/>
      </c>
      <c r="Z273" s="118">
        <f>IF(Y273=W273,"OK","Non")</f>
        <v/>
      </c>
    </row>
    <row r="274">
      <c r="A274" s="9">
        <f>C274/SUM(C:C)*(SUM(C:C)+$X$2)</f>
        <v/>
      </c>
      <c r="B274" s="9">
        <f>C274/SUM(C:C)*(SUM(C:C)+SUM($N$3:$O$7))+S274</f>
        <v/>
      </c>
      <c r="C274" s="9">
        <f>SUM(I274:Q274)-N274-P274</f>
        <v/>
      </c>
      <c r="D274" s="8" t="n">
        <v>8640</v>
      </c>
      <c r="E274" t="inlineStr">
        <is>
          <t>XN093382110JB</t>
        </is>
      </c>
      <c r="F274" t="n">
        <v>16</v>
      </c>
      <c r="G274" t="inlineStr">
        <is>
          <t>N</t>
        </is>
      </c>
      <c r="H274" t="inlineStr">
        <is>
          <t>NT</t>
        </is>
      </c>
      <c r="O274" t="n">
        <v>7.8</v>
      </c>
      <c r="S274">
        <f>_xlfn.XLOOKUP(E274,'Facture Chronopost'!L:L,'Facture Chronopost'!AA:AA,"")</f>
        <v/>
      </c>
      <c r="T274">
        <f>IF(COUNTIF('Bibliothèque transporteurs'!C:C,F274)=0,"inconnu",_xlfn.XLOOKUP(F274,'Bibliothèque transporteurs'!C:C,'Bibliothèque transporteurs'!A:A))</f>
        <v/>
      </c>
      <c r="U274">
        <f>IF(OR(F274="6C",F274="6B"),_xlfn.XLOOKUP(E274,'Facture Chronopost'!L:L,'Facture Chronopost'!X:X),IF(OR(F274=17,F274=44),F274&amp;"_"&amp;H274,IF(COUNTIF('Bibliothèque transporteurs'!C:C,F274)=0,"inconnu",_xlfn.XLOOKUP(F274,'Bibliothèque transporteurs'!C:C,'Bibliothèque transporteurs'!B:B))))</f>
        <v/>
      </c>
      <c r="V274">
        <f>IF(COUNTIF('Bibliothèque transporteurs'!C:C,F274)=0,"inconnu",_xlfn.XLOOKUP(F274,'Bibliothèque transporteurs'!C:C,'Bibliothèque transporteurs'!E:E))</f>
        <v/>
      </c>
      <c r="W274">
        <f>IF(T274="FR_2SHOP",O274,IF(O274=0,0,ROUNDUP(O274/C274*B274,2)))</f>
        <v/>
      </c>
      <c r="Y274" s="118">
        <f>ROUNDUP(B274,2)-M274-L274-N274-J274-K274-I274-Q274</f>
        <v/>
      </c>
      <c r="Z274" s="118">
        <f>IF(Y274=W274,"OK","Non")</f>
        <v/>
      </c>
    </row>
    <row r="275">
      <c r="A275" s="9">
        <f>C275/SUM(C:C)*(SUM(C:C)+$X$2)</f>
        <v/>
      </c>
      <c r="B275" s="9">
        <f>C275/SUM(C:C)*(SUM(C:C)+SUM($N$3:$O$7))+S275</f>
        <v/>
      </c>
      <c r="C275" s="9">
        <f>SUM(I275:Q275)-N275-P275</f>
        <v/>
      </c>
      <c r="D275" s="8" t="n">
        <v>8640</v>
      </c>
      <c r="E275" t="inlineStr">
        <is>
          <t>XN093438763JB</t>
        </is>
      </c>
      <c r="F275" t="n">
        <v>16</v>
      </c>
      <c r="G275" t="inlineStr">
        <is>
          <t>N</t>
        </is>
      </c>
      <c r="H275" t="inlineStr">
        <is>
          <t>NT</t>
        </is>
      </c>
      <c r="O275" t="n">
        <v>7.8</v>
      </c>
      <c r="S275">
        <f>_xlfn.XLOOKUP(E275,'Facture Chronopost'!L:L,'Facture Chronopost'!AA:AA,"")</f>
        <v/>
      </c>
      <c r="T275">
        <f>IF(COUNTIF('Bibliothèque transporteurs'!C:C,F275)=0,"inconnu",_xlfn.XLOOKUP(F275,'Bibliothèque transporteurs'!C:C,'Bibliothèque transporteurs'!A:A))</f>
        <v/>
      </c>
      <c r="U275">
        <f>IF(OR(F275="6C",F275="6B"),_xlfn.XLOOKUP(E275,'Facture Chronopost'!L:L,'Facture Chronopost'!X:X),IF(OR(F275=17,F275=44),F275&amp;"_"&amp;H275,IF(COUNTIF('Bibliothèque transporteurs'!C:C,F275)=0,"inconnu",_xlfn.XLOOKUP(F275,'Bibliothèque transporteurs'!C:C,'Bibliothèque transporteurs'!B:B))))</f>
        <v/>
      </c>
      <c r="V275">
        <f>IF(COUNTIF('Bibliothèque transporteurs'!C:C,F275)=0,"inconnu",_xlfn.XLOOKUP(F275,'Bibliothèque transporteurs'!C:C,'Bibliothèque transporteurs'!E:E))</f>
        <v/>
      </c>
      <c r="W275">
        <f>IF(T275="FR_2SHOP",O275,IF(O275=0,0,ROUNDUP(O275/C275*B275,2)))</f>
        <v/>
      </c>
      <c r="Y275" s="118">
        <f>ROUNDUP(B275,2)-M275-L275-N275-J275-K275-I275-Q275</f>
        <v/>
      </c>
      <c r="Z275" s="118">
        <f>IF(Y275=W275,"OK","Non")</f>
        <v/>
      </c>
    </row>
    <row r="276">
      <c r="A276" s="9">
        <f>C276/SUM(C:C)*(SUM(C:C)+$X$2)</f>
        <v/>
      </c>
      <c r="B276" s="9">
        <f>C276/SUM(C:C)*(SUM(C:C)+SUM($N$3:$O$7))+S276</f>
        <v/>
      </c>
      <c r="C276" s="9">
        <f>SUM(I276:Q276)-N276-P276</f>
        <v/>
      </c>
      <c r="D276" s="8" t="n">
        <v>6235</v>
      </c>
      <c r="E276" t="inlineStr">
        <is>
          <t>XN093533177JB</t>
        </is>
      </c>
      <c r="F276" t="n">
        <v>16</v>
      </c>
      <c r="G276" t="inlineStr">
        <is>
          <t>N</t>
        </is>
      </c>
      <c r="H276" t="inlineStr">
        <is>
          <t>NT</t>
        </is>
      </c>
      <c r="O276" t="n">
        <v>8.6</v>
      </c>
      <c r="S276">
        <f>_xlfn.XLOOKUP(E276,'Facture Chronopost'!L:L,'Facture Chronopost'!AA:AA,"")</f>
        <v/>
      </c>
      <c r="T276">
        <f>IF(COUNTIF('Bibliothèque transporteurs'!C:C,F276)=0,"inconnu",_xlfn.XLOOKUP(F276,'Bibliothèque transporteurs'!C:C,'Bibliothèque transporteurs'!A:A))</f>
        <v/>
      </c>
      <c r="U276">
        <f>IF(OR(F276="6C",F276="6B"),_xlfn.XLOOKUP(E276,'Facture Chronopost'!L:L,'Facture Chronopost'!X:X),IF(OR(F276=17,F276=44),F276&amp;"_"&amp;H276,IF(COUNTIF('Bibliothèque transporteurs'!C:C,F276)=0,"inconnu",_xlfn.XLOOKUP(F276,'Bibliothèque transporteurs'!C:C,'Bibliothèque transporteurs'!B:B))))</f>
        <v/>
      </c>
      <c r="V276">
        <f>IF(COUNTIF('Bibliothèque transporteurs'!C:C,F276)=0,"inconnu",_xlfn.XLOOKUP(F276,'Bibliothèque transporteurs'!C:C,'Bibliothèque transporteurs'!E:E))</f>
        <v/>
      </c>
      <c r="W276">
        <f>IF(T276="FR_2SHOP",O276,IF(O276=0,0,ROUNDUP(O276/C276*B276,2)))</f>
        <v/>
      </c>
      <c r="Y276" s="118">
        <f>ROUNDUP(B276,2)-M276-L276-N276-J276-K276-I276-Q276</f>
        <v/>
      </c>
      <c r="Z276" s="118">
        <f>IF(Y276=W276,"OK","Non")</f>
        <v/>
      </c>
    </row>
    <row r="277">
      <c r="A277" s="9">
        <f>C277/SUM(C:C)*(SUM(C:C)+$X$2)</f>
        <v/>
      </c>
      <c r="B277" s="9">
        <f>C277/SUM(C:C)*(SUM(C:C)+SUM($N$3:$O$7))+S277</f>
        <v/>
      </c>
      <c r="C277" s="9">
        <f>SUM(I277:Q277)-N277-P277</f>
        <v/>
      </c>
      <c r="D277" s="8" t="n">
        <v>6235</v>
      </c>
      <c r="E277" t="inlineStr">
        <is>
          <t>XN093534901JB</t>
        </is>
      </c>
      <c r="F277" t="n">
        <v>16</v>
      </c>
      <c r="G277" t="inlineStr">
        <is>
          <t>N</t>
        </is>
      </c>
      <c r="H277" t="inlineStr">
        <is>
          <t>NT</t>
        </is>
      </c>
      <c r="O277" t="n">
        <v>8.6</v>
      </c>
      <c r="S277">
        <f>_xlfn.XLOOKUP(E277,'Facture Chronopost'!L:L,'Facture Chronopost'!AA:AA,"")</f>
        <v/>
      </c>
      <c r="T277">
        <f>IF(COUNTIF('Bibliothèque transporteurs'!C:C,F277)=0,"inconnu",_xlfn.XLOOKUP(F277,'Bibliothèque transporteurs'!C:C,'Bibliothèque transporteurs'!A:A))</f>
        <v/>
      </c>
      <c r="U277">
        <f>IF(OR(F277="6C",F277="6B"),_xlfn.XLOOKUP(E277,'Facture Chronopost'!L:L,'Facture Chronopost'!X:X),IF(OR(F277=17,F277=44),F277&amp;"_"&amp;H277,IF(COUNTIF('Bibliothèque transporteurs'!C:C,F277)=0,"inconnu",_xlfn.XLOOKUP(F277,'Bibliothèque transporteurs'!C:C,'Bibliothèque transporteurs'!B:B))))</f>
        <v/>
      </c>
      <c r="V277">
        <f>IF(COUNTIF('Bibliothèque transporteurs'!C:C,F277)=0,"inconnu",_xlfn.XLOOKUP(F277,'Bibliothèque transporteurs'!C:C,'Bibliothèque transporteurs'!E:E))</f>
        <v/>
      </c>
      <c r="W277">
        <f>IF(T277="FR_2SHOP",O277,IF(O277=0,0,ROUNDUP(O277/C277*B277,2)))</f>
        <v/>
      </c>
      <c r="Y277" s="118">
        <f>ROUNDUP(B277,2)-M277-L277-N277-J277-K277-I277-Q277</f>
        <v/>
      </c>
      <c r="Z277" s="118">
        <f>IF(Y277=W277,"OK","Non")</f>
        <v/>
      </c>
    </row>
    <row r="278">
      <c r="A278" s="9">
        <f>C278/SUM(C:C)*(SUM(C:C)+$X$2)</f>
        <v/>
      </c>
      <c r="B278" s="9">
        <f>C278/SUM(C:C)*(SUM(C:C)+SUM($N$3:$O$7))+S278</f>
        <v/>
      </c>
      <c r="C278" s="9">
        <f>SUM(I278:Q278)-N278-P278</f>
        <v/>
      </c>
      <c r="D278" s="8" t="n">
        <v>6235</v>
      </c>
      <c r="E278" t="inlineStr">
        <is>
          <t>XN094035071JB</t>
        </is>
      </c>
      <c r="F278" t="n">
        <v>16</v>
      </c>
      <c r="G278" t="inlineStr">
        <is>
          <t>N</t>
        </is>
      </c>
      <c r="H278" t="inlineStr">
        <is>
          <t>NT</t>
        </is>
      </c>
      <c r="O278" t="n">
        <v>7</v>
      </c>
      <c r="S278">
        <f>_xlfn.XLOOKUP(E278,'Facture Chronopost'!L:L,'Facture Chronopost'!AA:AA,"")</f>
        <v/>
      </c>
      <c r="T278">
        <f>IF(COUNTIF('Bibliothèque transporteurs'!C:C,F278)=0,"inconnu",_xlfn.XLOOKUP(F278,'Bibliothèque transporteurs'!C:C,'Bibliothèque transporteurs'!A:A))</f>
        <v/>
      </c>
      <c r="U278">
        <f>IF(OR(F278="6C",F278="6B"),_xlfn.XLOOKUP(E278,'Facture Chronopost'!L:L,'Facture Chronopost'!X:X),IF(OR(F278=17,F278=44),F278&amp;"_"&amp;H278,IF(COUNTIF('Bibliothèque transporteurs'!C:C,F278)=0,"inconnu",_xlfn.XLOOKUP(F278,'Bibliothèque transporteurs'!C:C,'Bibliothèque transporteurs'!B:B))))</f>
        <v/>
      </c>
      <c r="V278">
        <f>IF(COUNTIF('Bibliothèque transporteurs'!C:C,F278)=0,"inconnu",_xlfn.XLOOKUP(F278,'Bibliothèque transporteurs'!C:C,'Bibliothèque transporteurs'!E:E))</f>
        <v/>
      </c>
      <c r="W278">
        <f>IF(T278="FR_2SHOP",O278,IF(O278=0,0,ROUNDUP(O278/C278*B278,2)))</f>
        <v/>
      </c>
      <c r="Y278" s="118">
        <f>ROUNDUP(B278,2)-M278-L278-N278-J278-K278-I278-Q278</f>
        <v/>
      </c>
      <c r="Z278" s="118">
        <f>IF(Y278=W278,"OK","Non")</f>
        <v/>
      </c>
    </row>
    <row r="279">
      <c r="A279" s="9">
        <f>C279/SUM(C:C)*(SUM(C:C)+$X$2)</f>
        <v/>
      </c>
      <c r="B279" s="9">
        <f>C279/SUM(C:C)*(SUM(C:C)+SUM($N$3:$O$7))+S279</f>
        <v/>
      </c>
      <c r="C279" s="9">
        <f>SUM(I279:Q279)-N279-P279</f>
        <v/>
      </c>
      <c r="D279" s="8" t="n">
        <v>6235</v>
      </c>
      <c r="E279" t="inlineStr">
        <is>
          <t>XN094234007JB</t>
        </is>
      </c>
      <c r="F279" t="n">
        <v>16</v>
      </c>
      <c r="G279" t="inlineStr">
        <is>
          <t>N</t>
        </is>
      </c>
      <c r="H279" t="inlineStr">
        <is>
          <t>NT</t>
        </is>
      </c>
      <c r="O279" t="n">
        <v>8.6</v>
      </c>
      <c r="S279">
        <f>_xlfn.XLOOKUP(E279,'Facture Chronopost'!L:L,'Facture Chronopost'!AA:AA,"")</f>
        <v/>
      </c>
      <c r="T279">
        <f>IF(COUNTIF('Bibliothèque transporteurs'!C:C,F279)=0,"inconnu",_xlfn.XLOOKUP(F279,'Bibliothèque transporteurs'!C:C,'Bibliothèque transporteurs'!A:A))</f>
        <v/>
      </c>
      <c r="U279">
        <f>IF(OR(F279="6C",F279="6B"),_xlfn.XLOOKUP(E279,'Facture Chronopost'!L:L,'Facture Chronopost'!X:X),IF(OR(F279=17,F279=44),F279&amp;"_"&amp;H279,IF(COUNTIF('Bibliothèque transporteurs'!C:C,F279)=0,"inconnu",_xlfn.XLOOKUP(F279,'Bibliothèque transporteurs'!C:C,'Bibliothèque transporteurs'!B:B))))</f>
        <v/>
      </c>
      <c r="V279">
        <f>IF(COUNTIF('Bibliothèque transporteurs'!C:C,F279)=0,"inconnu",_xlfn.XLOOKUP(F279,'Bibliothèque transporteurs'!C:C,'Bibliothèque transporteurs'!E:E))</f>
        <v/>
      </c>
      <c r="W279">
        <f>IF(T279="FR_2SHOP",O279,IF(O279=0,0,ROUNDUP(O279/C279*B279,2)))</f>
        <v/>
      </c>
      <c r="Y279" s="118">
        <f>ROUNDUP(B279,2)-M279-L279-N279-J279-K279-I279-Q279</f>
        <v/>
      </c>
      <c r="Z279" s="118">
        <f>IF(Y279=W279,"OK","Non")</f>
        <v/>
      </c>
    </row>
    <row r="280">
      <c r="A280" s="9">
        <f>C280/SUM(C:C)*(SUM(C:C)+$X$2)</f>
        <v/>
      </c>
      <c r="B280" s="9">
        <f>C280/SUM(C:C)*(SUM(C:C)+SUM($N$3:$O$7))+S280</f>
        <v/>
      </c>
      <c r="C280" s="9">
        <f>SUM(I280:Q280)-N280-P280</f>
        <v/>
      </c>
      <c r="D280" s="8" t="n">
        <v>8640</v>
      </c>
      <c r="E280" t="inlineStr">
        <is>
          <t>XN094445037JB</t>
        </is>
      </c>
      <c r="F280" t="n">
        <v>16</v>
      </c>
      <c r="G280" t="inlineStr">
        <is>
          <t>N</t>
        </is>
      </c>
      <c r="H280" t="inlineStr">
        <is>
          <t>NT</t>
        </is>
      </c>
      <c r="O280" t="n">
        <v>7.4</v>
      </c>
      <c r="S280">
        <f>_xlfn.XLOOKUP(E280,'Facture Chronopost'!L:L,'Facture Chronopost'!AA:AA,"")</f>
        <v/>
      </c>
      <c r="T280">
        <f>IF(COUNTIF('Bibliothèque transporteurs'!C:C,F280)=0,"inconnu",_xlfn.XLOOKUP(F280,'Bibliothèque transporteurs'!C:C,'Bibliothèque transporteurs'!A:A))</f>
        <v/>
      </c>
      <c r="U280">
        <f>IF(OR(F280="6C",F280="6B"),_xlfn.XLOOKUP(E280,'Facture Chronopost'!L:L,'Facture Chronopost'!X:X),IF(OR(F280=17,F280=44),F280&amp;"_"&amp;H280,IF(COUNTIF('Bibliothèque transporteurs'!C:C,F280)=0,"inconnu",_xlfn.XLOOKUP(F280,'Bibliothèque transporteurs'!C:C,'Bibliothèque transporteurs'!B:B))))</f>
        <v/>
      </c>
      <c r="V280">
        <f>IF(COUNTIF('Bibliothèque transporteurs'!C:C,F280)=0,"inconnu",_xlfn.XLOOKUP(F280,'Bibliothèque transporteurs'!C:C,'Bibliothèque transporteurs'!E:E))</f>
        <v/>
      </c>
      <c r="W280">
        <f>IF(T280="FR_2SHOP",O280,IF(O280=0,0,ROUNDUP(O280/C280*B280,2)))</f>
        <v/>
      </c>
      <c r="Y280" s="118">
        <f>ROUNDUP(B280,2)-M280-L280-N280-J280-K280-I280-Q280</f>
        <v/>
      </c>
      <c r="Z280" s="118">
        <f>IF(Y280=W280,"OK","Non")</f>
        <v/>
      </c>
    </row>
    <row r="281">
      <c r="A281" s="9">
        <f>C281/SUM(C:C)*(SUM(C:C)+$X$2)</f>
        <v/>
      </c>
      <c r="B281" s="9">
        <f>C281/SUM(C:C)*(SUM(C:C)+SUM($N$3:$O$7))+S281</f>
        <v/>
      </c>
      <c r="C281" s="9">
        <f>SUM(I281:Q281)-N281-P281</f>
        <v/>
      </c>
      <c r="D281" s="8" t="n">
        <v>6235</v>
      </c>
      <c r="E281" t="inlineStr">
        <is>
          <t>XN094452585JB</t>
        </is>
      </c>
      <c r="F281" t="n">
        <v>16</v>
      </c>
      <c r="G281" t="inlineStr">
        <is>
          <t>N</t>
        </is>
      </c>
      <c r="H281" t="inlineStr">
        <is>
          <t>NT</t>
        </is>
      </c>
      <c r="O281" t="n">
        <v>7</v>
      </c>
      <c r="S281">
        <f>_xlfn.XLOOKUP(E281,'Facture Chronopost'!L:L,'Facture Chronopost'!AA:AA,"")</f>
        <v/>
      </c>
      <c r="T281">
        <f>IF(COUNTIF('Bibliothèque transporteurs'!C:C,F281)=0,"inconnu",_xlfn.XLOOKUP(F281,'Bibliothèque transporteurs'!C:C,'Bibliothèque transporteurs'!A:A))</f>
        <v/>
      </c>
      <c r="U281">
        <f>IF(OR(F281="6C",F281="6B"),_xlfn.XLOOKUP(E281,'Facture Chronopost'!L:L,'Facture Chronopost'!X:X),IF(OR(F281=17,F281=44),F281&amp;"_"&amp;H281,IF(COUNTIF('Bibliothèque transporteurs'!C:C,F281)=0,"inconnu",_xlfn.XLOOKUP(F281,'Bibliothèque transporteurs'!C:C,'Bibliothèque transporteurs'!B:B))))</f>
        <v/>
      </c>
      <c r="V281">
        <f>IF(COUNTIF('Bibliothèque transporteurs'!C:C,F281)=0,"inconnu",_xlfn.XLOOKUP(F281,'Bibliothèque transporteurs'!C:C,'Bibliothèque transporteurs'!E:E))</f>
        <v/>
      </c>
      <c r="W281">
        <f>IF(T281="FR_2SHOP",O281,IF(O281=0,0,ROUNDUP(O281/C281*B281,2)))</f>
        <v/>
      </c>
      <c r="Y281" s="118">
        <f>ROUNDUP(B281,2)-M281-L281-N281-J281-K281-I281-Q281</f>
        <v/>
      </c>
      <c r="Z281" s="118">
        <f>IF(Y281=W281,"OK","Non")</f>
        <v/>
      </c>
    </row>
    <row r="282">
      <c r="A282" s="9">
        <f>C282/SUM(C:C)*(SUM(C:C)+$X$2)</f>
        <v/>
      </c>
      <c r="B282" s="9">
        <f>C282/SUM(C:C)*(SUM(C:C)+SUM($N$3:$O$7))+S282</f>
        <v/>
      </c>
      <c r="C282" s="9">
        <f>SUM(I282:Q282)-N282-P282</f>
        <v/>
      </c>
      <c r="D282" s="8" t="n">
        <v>3752</v>
      </c>
      <c r="E282" t="inlineStr">
        <is>
          <t>XN095585614JB</t>
        </is>
      </c>
      <c r="F282" t="n">
        <v>16</v>
      </c>
      <c r="G282" t="inlineStr">
        <is>
          <t>N</t>
        </is>
      </c>
      <c r="H282" t="inlineStr">
        <is>
          <t>NT</t>
        </is>
      </c>
      <c r="O282" t="n">
        <v>7</v>
      </c>
      <c r="S282">
        <f>_xlfn.XLOOKUP(E282,'Facture Chronopost'!L:L,'Facture Chronopost'!AA:AA,"")</f>
        <v/>
      </c>
      <c r="T282">
        <f>IF(COUNTIF('Bibliothèque transporteurs'!C:C,F282)=0,"inconnu",_xlfn.XLOOKUP(F282,'Bibliothèque transporteurs'!C:C,'Bibliothèque transporteurs'!A:A))</f>
        <v/>
      </c>
      <c r="U282">
        <f>IF(OR(F282="6C",F282="6B"),_xlfn.XLOOKUP(E282,'Facture Chronopost'!L:L,'Facture Chronopost'!X:X),IF(OR(F282=17,F282=44),F282&amp;"_"&amp;H282,IF(COUNTIF('Bibliothèque transporteurs'!C:C,F282)=0,"inconnu",_xlfn.XLOOKUP(F282,'Bibliothèque transporteurs'!C:C,'Bibliothèque transporteurs'!B:B))))</f>
        <v/>
      </c>
      <c r="V282">
        <f>IF(COUNTIF('Bibliothèque transporteurs'!C:C,F282)=0,"inconnu",_xlfn.XLOOKUP(F282,'Bibliothèque transporteurs'!C:C,'Bibliothèque transporteurs'!E:E))</f>
        <v/>
      </c>
      <c r="W282">
        <f>IF(T282="FR_2SHOP",O282,IF(O282=0,0,ROUNDUP(O282/C282*B282,2)))</f>
        <v/>
      </c>
      <c r="Y282" s="118">
        <f>ROUNDUP(B282,2)-M282-L282-N282-J282-K282-I282-Q282</f>
        <v/>
      </c>
      <c r="Z282" s="118">
        <f>IF(Y282=W282,"OK","Non")</f>
        <v/>
      </c>
    </row>
    <row r="283">
      <c r="A283" s="9">
        <f>C283/SUM(C:C)*(SUM(C:C)+$X$2)</f>
        <v/>
      </c>
      <c r="B283" s="9">
        <f>C283/SUM(C:C)*(SUM(C:C)+SUM($N$3:$O$7))+S283</f>
        <v/>
      </c>
      <c r="C283" s="9">
        <f>SUM(I283:Q283)-N283-P283</f>
        <v/>
      </c>
      <c r="D283" s="8" t="n">
        <v>8640</v>
      </c>
      <c r="E283" t="inlineStr">
        <is>
          <t>XN095587779JB</t>
        </is>
      </c>
      <c r="F283" t="n">
        <v>16</v>
      </c>
      <c r="G283" t="inlineStr">
        <is>
          <t>N</t>
        </is>
      </c>
      <c r="H283" t="inlineStr">
        <is>
          <t>NT</t>
        </is>
      </c>
      <c r="O283" t="n">
        <v>7.8</v>
      </c>
      <c r="S283">
        <f>_xlfn.XLOOKUP(E283,'Facture Chronopost'!L:L,'Facture Chronopost'!AA:AA,"")</f>
        <v/>
      </c>
      <c r="T283">
        <f>IF(COUNTIF('Bibliothèque transporteurs'!C:C,F283)=0,"inconnu",_xlfn.XLOOKUP(F283,'Bibliothèque transporteurs'!C:C,'Bibliothèque transporteurs'!A:A))</f>
        <v/>
      </c>
      <c r="U283">
        <f>IF(OR(F283="6C",F283="6B"),_xlfn.XLOOKUP(E283,'Facture Chronopost'!L:L,'Facture Chronopost'!X:X),IF(OR(F283=17,F283=44),F283&amp;"_"&amp;H283,IF(COUNTIF('Bibliothèque transporteurs'!C:C,F283)=0,"inconnu",_xlfn.XLOOKUP(F283,'Bibliothèque transporteurs'!C:C,'Bibliothèque transporteurs'!B:B))))</f>
        <v/>
      </c>
      <c r="V283">
        <f>IF(COUNTIF('Bibliothèque transporteurs'!C:C,F283)=0,"inconnu",_xlfn.XLOOKUP(F283,'Bibliothèque transporteurs'!C:C,'Bibliothèque transporteurs'!E:E))</f>
        <v/>
      </c>
      <c r="W283">
        <f>IF(T283="FR_2SHOP",O283,IF(O283=0,0,ROUNDUP(O283/C283*B283,2)))</f>
        <v/>
      </c>
      <c r="Y283" s="118">
        <f>ROUNDUP(B283,2)-M283-L283-N283-J283-K283-I283-Q283</f>
        <v/>
      </c>
      <c r="Z283" s="118">
        <f>IF(Y283=W283,"OK","Non")</f>
        <v/>
      </c>
    </row>
    <row r="284">
      <c r="A284" s="9">
        <f>C284/SUM(C:C)*(SUM(C:C)+$X$2)</f>
        <v/>
      </c>
      <c r="B284" s="9">
        <f>C284/SUM(C:C)*(SUM(C:C)+SUM($N$3:$O$7))+S284</f>
        <v/>
      </c>
      <c r="C284" s="9">
        <f>SUM(I284:Q284)-N284-P284</f>
        <v/>
      </c>
      <c r="D284" s="8" t="n">
        <v>6813</v>
      </c>
      <c r="E284" t="inlineStr">
        <is>
          <t>XN095600400JB</t>
        </is>
      </c>
      <c r="F284" t="n">
        <v>16</v>
      </c>
      <c r="G284" t="inlineStr">
        <is>
          <t>N</t>
        </is>
      </c>
      <c r="H284" t="inlineStr">
        <is>
          <t>NT</t>
        </is>
      </c>
      <c r="O284" t="n">
        <v>7.4</v>
      </c>
      <c r="S284">
        <f>_xlfn.XLOOKUP(E284,'Facture Chronopost'!L:L,'Facture Chronopost'!AA:AA,"")</f>
        <v/>
      </c>
      <c r="T284">
        <f>IF(COUNTIF('Bibliothèque transporteurs'!C:C,F284)=0,"inconnu",_xlfn.XLOOKUP(F284,'Bibliothèque transporteurs'!C:C,'Bibliothèque transporteurs'!A:A))</f>
        <v/>
      </c>
      <c r="U284">
        <f>IF(OR(F284="6C",F284="6B"),_xlfn.XLOOKUP(E284,'Facture Chronopost'!L:L,'Facture Chronopost'!X:X),IF(OR(F284=17,F284=44),F284&amp;"_"&amp;H284,IF(COUNTIF('Bibliothèque transporteurs'!C:C,F284)=0,"inconnu",_xlfn.XLOOKUP(F284,'Bibliothèque transporteurs'!C:C,'Bibliothèque transporteurs'!B:B))))</f>
        <v/>
      </c>
      <c r="V284">
        <f>IF(COUNTIF('Bibliothèque transporteurs'!C:C,F284)=0,"inconnu",_xlfn.XLOOKUP(F284,'Bibliothèque transporteurs'!C:C,'Bibliothèque transporteurs'!E:E))</f>
        <v/>
      </c>
      <c r="W284">
        <f>IF(T284="FR_2SHOP",O284,IF(O284=0,0,ROUNDUP(O284/C284*B284,2)))</f>
        <v/>
      </c>
      <c r="Y284" s="118">
        <f>ROUNDUP(B284,2)-M284-L284-N284-J284-K284-I284-Q284</f>
        <v/>
      </c>
      <c r="Z284" s="118">
        <f>IF(Y284=W284,"OK","Non")</f>
        <v/>
      </c>
    </row>
    <row r="285">
      <c r="A285" s="9">
        <f>C285/SUM(C:C)*(SUM(C:C)+$X$2)</f>
        <v/>
      </c>
      <c r="B285" s="9">
        <f>C285/SUM(C:C)*(SUM(C:C)+SUM($N$3:$O$7))+S285</f>
        <v/>
      </c>
      <c r="C285" s="9">
        <f>SUM(I285:Q285)-N285-P285</f>
        <v/>
      </c>
      <c r="D285" s="8" t="n">
        <v>3752</v>
      </c>
      <c r="E285" t="inlineStr">
        <is>
          <t>XN095606416JB</t>
        </is>
      </c>
      <c r="F285" t="n">
        <v>16</v>
      </c>
      <c r="G285" t="inlineStr">
        <is>
          <t>N</t>
        </is>
      </c>
      <c r="H285" t="inlineStr">
        <is>
          <t>NT</t>
        </is>
      </c>
      <c r="O285" t="n">
        <v>7</v>
      </c>
      <c r="Q285" t="n">
        <v>5</v>
      </c>
      <c r="S285">
        <f>_xlfn.XLOOKUP(E285,'Facture Chronopost'!L:L,'Facture Chronopost'!AA:AA,"")</f>
        <v/>
      </c>
      <c r="T285">
        <f>IF(COUNTIF('Bibliothèque transporteurs'!C:C,F285)=0,"inconnu",_xlfn.XLOOKUP(F285,'Bibliothèque transporteurs'!C:C,'Bibliothèque transporteurs'!A:A))</f>
        <v/>
      </c>
      <c r="U285">
        <f>IF(OR(F285="6C",F285="6B"),_xlfn.XLOOKUP(E285,'Facture Chronopost'!L:L,'Facture Chronopost'!X:X),IF(OR(F285=17,F285=44),F285&amp;"_"&amp;H285,IF(COUNTIF('Bibliothèque transporteurs'!C:C,F285)=0,"inconnu",_xlfn.XLOOKUP(F285,'Bibliothèque transporteurs'!C:C,'Bibliothèque transporteurs'!B:B))))</f>
        <v/>
      </c>
      <c r="V285">
        <f>IF(COUNTIF('Bibliothèque transporteurs'!C:C,F285)=0,"inconnu",_xlfn.XLOOKUP(F285,'Bibliothèque transporteurs'!C:C,'Bibliothèque transporteurs'!E:E))</f>
        <v/>
      </c>
      <c r="W285">
        <f>IF(T285="FR_2SHOP",O285,IF(O285=0,0,ROUNDUP(O285/C285*B285,2)))</f>
        <v/>
      </c>
      <c r="Y285" s="118">
        <f>ROUNDUP(B285,2)-M285-L285-N285-J285-K285-I285-Q285</f>
        <v/>
      </c>
      <c r="Z285" s="118">
        <f>IF(Y285=W285,"OK","Non")</f>
        <v/>
      </c>
    </row>
    <row r="286">
      <c r="A286" s="9">
        <f>C286/SUM(C:C)*(SUM(C:C)+$X$2)</f>
        <v/>
      </c>
      <c r="B286" s="9">
        <f>C286/SUM(C:C)*(SUM(C:C)+SUM($N$3:$O$7))+S286</f>
        <v/>
      </c>
      <c r="C286" s="9">
        <f>SUM(I286:Q286)-N286-P286</f>
        <v/>
      </c>
      <c r="D286" s="8" t="n">
        <v>6235</v>
      </c>
      <c r="E286" t="inlineStr">
        <is>
          <t>XN095731484JB</t>
        </is>
      </c>
      <c r="F286" t="n">
        <v>16</v>
      </c>
      <c r="G286" t="inlineStr">
        <is>
          <t>N</t>
        </is>
      </c>
      <c r="H286" t="inlineStr">
        <is>
          <t>NT</t>
        </is>
      </c>
      <c r="O286" t="n">
        <v>7</v>
      </c>
      <c r="S286">
        <f>_xlfn.XLOOKUP(E286,'Facture Chronopost'!L:L,'Facture Chronopost'!AA:AA,"")</f>
        <v/>
      </c>
      <c r="T286">
        <f>IF(COUNTIF('Bibliothèque transporteurs'!C:C,F286)=0,"inconnu",_xlfn.XLOOKUP(F286,'Bibliothèque transporteurs'!C:C,'Bibliothèque transporteurs'!A:A))</f>
        <v/>
      </c>
      <c r="U286">
        <f>IF(OR(F286="6C",F286="6B"),_xlfn.XLOOKUP(E286,'Facture Chronopost'!L:L,'Facture Chronopost'!X:X),IF(OR(F286=17,F286=44),F286&amp;"_"&amp;H286,IF(COUNTIF('Bibliothèque transporteurs'!C:C,F286)=0,"inconnu",_xlfn.XLOOKUP(F286,'Bibliothèque transporteurs'!C:C,'Bibliothèque transporteurs'!B:B))))</f>
        <v/>
      </c>
      <c r="V286">
        <f>IF(COUNTIF('Bibliothèque transporteurs'!C:C,F286)=0,"inconnu",_xlfn.XLOOKUP(F286,'Bibliothèque transporteurs'!C:C,'Bibliothèque transporteurs'!E:E))</f>
        <v/>
      </c>
      <c r="W286">
        <f>IF(T286="FR_2SHOP",O286,IF(O286=0,0,ROUNDUP(O286/C286*B286,2)))</f>
        <v/>
      </c>
      <c r="Y286" s="118">
        <f>ROUNDUP(B286,2)-M286-L286-N286-J286-K286-I286-Q286</f>
        <v/>
      </c>
      <c r="Z286" s="118">
        <f>IF(Y286=W286,"OK","Non")</f>
        <v/>
      </c>
    </row>
    <row r="287">
      <c r="A287" s="9">
        <f>C287/SUM(C:C)*(SUM(C:C)+$X$2)</f>
        <v/>
      </c>
      <c r="B287" s="9">
        <f>C287/SUM(C:C)*(SUM(C:C)+SUM($N$3:$O$7))+S287</f>
        <v/>
      </c>
      <c r="C287" s="9">
        <f>SUM(I287:Q287)-N287-P287</f>
        <v/>
      </c>
      <c r="D287" s="8" t="n">
        <v>6235</v>
      </c>
      <c r="E287" t="inlineStr">
        <is>
          <t>XN095734622JB</t>
        </is>
      </c>
      <c r="F287" t="n">
        <v>16</v>
      </c>
      <c r="G287" t="inlineStr">
        <is>
          <t>N</t>
        </is>
      </c>
      <c r="H287" t="inlineStr">
        <is>
          <t>NT</t>
        </is>
      </c>
      <c r="O287" t="n">
        <v>9.4</v>
      </c>
      <c r="S287">
        <f>_xlfn.XLOOKUP(E287,'Facture Chronopost'!L:L,'Facture Chronopost'!AA:AA,"")</f>
        <v/>
      </c>
      <c r="T287">
        <f>IF(COUNTIF('Bibliothèque transporteurs'!C:C,F287)=0,"inconnu",_xlfn.XLOOKUP(F287,'Bibliothèque transporteurs'!C:C,'Bibliothèque transporteurs'!A:A))</f>
        <v/>
      </c>
      <c r="U287">
        <f>IF(OR(F287="6C",F287="6B"),_xlfn.XLOOKUP(E287,'Facture Chronopost'!L:L,'Facture Chronopost'!X:X),IF(OR(F287=17,F287=44),F287&amp;"_"&amp;H287,IF(COUNTIF('Bibliothèque transporteurs'!C:C,F287)=0,"inconnu",_xlfn.XLOOKUP(F287,'Bibliothèque transporteurs'!C:C,'Bibliothèque transporteurs'!B:B))))</f>
        <v/>
      </c>
      <c r="V287">
        <f>IF(COUNTIF('Bibliothèque transporteurs'!C:C,F287)=0,"inconnu",_xlfn.XLOOKUP(F287,'Bibliothèque transporteurs'!C:C,'Bibliothèque transporteurs'!E:E))</f>
        <v/>
      </c>
      <c r="W287">
        <f>IF(T287="FR_2SHOP",O287,IF(O287=0,0,ROUNDUP(O287/C287*B287,2)))</f>
        <v/>
      </c>
      <c r="Y287" s="118">
        <f>ROUNDUP(B287,2)-M287-L287-N287-J287-K287-I287-Q287</f>
        <v/>
      </c>
      <c r="Z287" s="118">
        <f>IF(Y287=W287,"OK","Non")</f>
        <v/>
      </c>
    </row>
    <row r="288">
      <c r="A288" s="9">
        <f>C288/SUM(C:C)*(SUM(C:C)+$X$2)</f>
        <v/>
      </c>
      <c r="B288" s="9">
        <f>C288/SUM(C:C)*(SUM(C:C)+SUM($N$3:$O$7))+S288</f>
        <v/>
      </c>
      <c r="C288" s="9">
        <f>SUM(I288:Q288)-N288-P288</f>
        <v/>
      </c>
      <c r="D288" s="8" t="n">
        <v>6235</v>
      </c>
      <c r="E288" t="inlineStr">
        <is>
          <t>XN095737632JB</t>
        </is>
      </c>
      <c r="F288" t="n">
        <v>16</v>
      </c>
      <c r="G288" t="inlineStr">
        <is>
          <t>N</t>
        </is>
      </c>
      <c r="H288" t="inlineStr">
        <is>
          <t>NT</t>
        </is>
      </c>
      <c r="K288" t="n">
        <v>6</v>
      </c>
      <c r="O288" t="n">
        <v>18.2</v>
      </c>
      <c r="S288">
        <f>_xlfn.XLOOKUP(E288,'Facture Chronopost'!L:L,'Facture Chronopost'!AA:AA,"")</f>
        <v/>
      </c>
      <c r="T288">
        <f>IF(COUNTIF('Bibliothèque transporteurs'!C:C,F288)=0,"inconnu",_xlfn.XLOOKUP(F288,'Bibliothèque transporteurs'!C:C,'Bibliothèque transporteurs'!A:A))</f>
        <v/>
      </c>
      <c r="U288">
        <f>IF(OR(F288="6C",F288="6B"),_xlfn.XLOOKUP(E288,'Facture Chronopost'!L:L,'Facture Chronopost'!X:X),IF(OR(F288=17,F288=44),F288&amp;"_"&amp;H288,IF(COUNTIF('Bibliothèque transporteurs'!C:C,F288)=0,"inconnu",_xlfn.XLOOKUP(F288,'Bibliothèque transporteurs'!C:C,'Bibliothèque transporteurs'!B:B))))</f>
        <v/>
      </c>
      <c r="V288">
        <f>IF(COUNTIF('Bibliothèque transporteurs'!C:C,F288)=0,"inconnu",_xlfn.XLOOKUP(F288,'Bibliothèque transporteurs'!C:C,'Bibliothèque transporteurs'!E:E))</f>
        <v/>
      </c>
      <c r="W288">
        <f>IF(T288="FR_2SHOP",O288,IF(O288=0,0,ROUNDUP(O288/C288*B288,2)))</f>
        <v/>
      </c>
      <c r="Y288" s="118">
        <f>ROUNDUP(B288,2)-M288-L288-N288-J288-K288-I288-Q288</f>
        <v/>
      </c>
      <c r="Z288" s="118">
        <f>IF(Y288=W288,"OK","Non")</f>
        <v/>
      </c>
    </row>
    <row r="289">
      <c r="A289" s="9">
        <f>C289/SUM(C:C)*(SUM(C:C)+$X$2)</f>
        <v/>
      </c>
      <c r="B289" s="9">
        <f>C289/SUM(C:C)*(SUM(C:C)+SUM($N$3:$O$7))+S289</f>
        <v/>
      </c>
      <c r="C289" s="9">
        <f>SUM(I289:Q289)-N289-P289</f>
        <v/>
      </c>
      <c r="D289" s="8" t="n">
        <v>6235</v>
      </c>
      <c r="E289" t="inlineStr">
        <is>
          <t>XN095755110JB</t>
        </is>
      </c>
      <c r="F289" t="n">
        <v>16</v>
      </c>
      <c r="G289" t="inlineStr">
        <is>
          <t>N</t>
        </is>
      </c>
      <c r="H289" t="inlineStr">
        <is>
          <t>NT</t>
        </is>
      </c>
      <c r="O289" t="n">
        <v>8.6</v>
      </c>
      <c r="S289">
        <f>_xlfn.XLOOKUP(E289,'Facture Chronopost'!L:L,'Facture Chronopost'!AA:AA,"")</f>
        <v/>
      </c>
      <c r="T289">
        <f>IF(COUNTIF('Bibliothèque transporteurs'!C:C,F289)=0,"inconnu",_xlfn.XLOOKUP(F289,'Bibliothèque transporteurs'!C:C,'Bibliothèque transporteurs'!A:A))</f>
        <v/>
      </c>
      <c r="U289">
        <f>IF(OR(F289="6C",F289="6B"),_xlfn.XLOOKUP(E289,'Facture Chronopost'!L:L,'Facture Chronopost'!X:X),IF(OR(F289=17,F289=44),F289&amp;"_"&amp;H289,IF(COUNTIF('Bibliothèque transporteurs'!C:C,F289)=0,"inconnu",_xlfn.XLOOKUP(F289,'Bibliothèque transporteurs'!C:C,'Bibliothèque transporteurs'!B:B))))</f>
        <v/>
      </c>
      <c r="V289">
        <f>IF(COUNTIF('Bibliothèque transporteurs'!C:C,F289)=0,"inconnu",_xlfn.XLOOKUP(F289,'Bibliothèque transporteurs'!C:C,'Bibliothèque transporteurs'!E:E))</f>
        <v/>
      </c>
      <c r="W289">
        <f>IF(T289="FR_2SHOP",O289,IF(O289=0,0,ROUNDUP(O289/C289*B289,2)))</f>
        <v/>
      </c>
      <c r="Y289" s="118">
        <f>ROUNDUP(B289,2)-M289-L289-N289-J289-K289-I289-Q289</f>
        <v/>
      </c>
      <c r="Z289" s="118">
        <f>IF(Y289=W289,"OK","Non")</f>
        <v/>
      </c>
    </row>
    <row r="290">
      <c r="A290" s="9">
        <f>C290/SUM(C:C)*(SUM(C:C)+$X$2)</f>
        <v/>
      </c>
      <c r="B290" s="9">
        <f>C290/SUM(C:C)*(SUM(C:C)+SUM($N$3:$O$7))+S290</f>
        <v/>
      </c>
      <c r="C290" s="9">
        <f>SUM(I290:Q290)-N290-P290</f>
        <v/>
      </c>
      <c r="D290" s="8" t="n">
        <v>6235</v>
      </c>
      <c r="E290" t="inlineStr">
        <is>
          <t>XN095762929JB</t>
        </is>
      </c>
      <c r="F290" t="n">
        <v>16</v>
      </c>
      <c r="G290" t="inlineStr">
        <is>
          <t>N</t>
        </is>
      </c>
      <c r="H290" t="inlineStr">
        <is>
          <t>NT</t>
        </is>
      </c>
      <c r="O290" t="n">
        <v>8.6</v>
      </c>
      <c r="S290">
        <f>_xlfn.XLOOKUP(E290,'Facture Chronopost'!L:L,'Facture Chronopost'!AA:AA,"")</f>
        <v/>
      </c>
      <c r="T290">
        <f>IF(COUNTIF('Bibliothèque transporteurs'!C:C,F290)=0,"inconnu",_xlfn.XLOOKUP(F290,'Bibliothèque transporteurs'!C:C,'Bibliothèque transporteurs'!A:A))</f>
        <v/>
      </c>
      <c r="U290">
        <f>IF(OR(F290="6C",F290="6B"),_xlfn.XLOOKUP(E290,'Facture Chronopost'!L:L,'Facture Chronopost'!X:X),IF(OR(F290=17,F290=44),F290&amp;"_"&amp;H290,IF(COUNTIF('Bibliothèque transporteurs'!C:C,F290)=0,"inconnu",_xlfn.XLOOKUP(F290,'Bibliothèque transporteurs'!C:C,'Bibliothèque transporteurs'!B:B))))</f>
        <v/>
      </c>
      <c r="V290">
        <f>IF(COUNTIF('Bibliothèque transporteurs'!C:C,F290)=0,"inconnu",_xlfn.XLOOKUP(F290,'Bibliothèque transporteurs'!C:C,'Bibliothèque transporteurs'!E:E))</f>
        <v/>
      </c>
      <c r="W290">
        <f>IF(T290="FR_2SHOP",O290,IF(O290=0,0,ROUNDUP(O290/C290*B290,2)))</f>
        <v/>
      </c>
      <c r="Y290" s="118">
        <f>ROUNDUP(B290,2)-M290-L290-N290-J290-K290-I290-Q290</f>
        <v/>
      </c>
      <c r="Z290" s="118">
        <f>IF(Y290=W290,"OK","Non")</f>
        <v/>
      </c>
    </row>
    <row r="291">
      <c r="A291" s="9">
        <f>C291/SUM(C:C)*(SUM(C:C)+$X$2)</f>
        <v/>
      </c>
      <c r="B291" s="9">
        <f>C291/SUM(C:C)*(SUM(C:C)+SUM($N$3:$O$7))+S291</f>
        <v/>
      </c>
      <c r="C291" s="9">
        <f>SUM(I291:Q291)-N291-P291</f>
        <v/>
      </c>
      <c r="D291" s="8" t="n">
        <v>6235</v>
      </c>
      <c r="E291" t="inlineStr">
        <is>
          <t>XN095781154JB</t>
        </is>
      </c>
      <c r="F291" t="n">
        <v>16</v>
      </c>
      <c r="G291" t="inlineStr">
        <is>
          <t>N</t>
        </is>
      </c>
      <c r="H291" t="inlineStr">
        <is>
          <t>NT</t>
        </is>
      </c>
      <c r="O291" t="n">
        <v>7</v>
      </c>
      <c r="Q291" t="n">
        <v>5</v>
      </c>
      <c r="S291">
        <f>_xlfn.XLOOKUP(E291,'Facture Chronopost'!L:L,'Facture Chronopost'!AA:AA,"")</f>
        <v/>
      </c>
      <c r="T291">
        <f>IF(COUNTIF('Bibliothèque transporteurs'!C:C,F291)=0,"inconnu",_xlfn.XLOOKUP(F291,'Bibliothèque transporteurs'!C:C,'Bibliothèque transporteurs'!A:A))</f>
        <v/>
      </c>
      <c r="U291">
        <f>IF(OR(F291="6C",F291="6B"),_xlfn.XLOOKUP(E291,'Facture Chronopost'!L:L,'Facture Chronopost'!X:X),IF(OR(F291=17,F291=44),F291&amp;"_"&amp;H291,IF(COUNTIF('Bibliothèque transporteurs'!C:C,F291)=0,"inconnu",_xlfn.XLOOKUP(F291,'Bibliothèque transporteurs'!C:C,'Bibliothèque transporteurs'!B:B))))</f>
        <v/>
      </c>
      <c r="V291">
        <f>IF(COUNTIF('Bibliothèque transporteurs'!C:C,F291)=0,"inconnu",_xlfn.XLOOKUP(F291,'Bibliothèque transporteurs'!C:C,'Bibliothèque transporteurs'!E:E))</f>
        <v/>
      </c>
      <c r="W291">
        <f>IF(T291="FR_2SHOP",O291,IF(O291=0,0,ROUNDUP(O291/C291*B291,2)))</f>
        <v/>
      </c>
      <c r="Y291" s="118">
        <f>ROUNDUP(B291,2)-M291-L291-N291-J291-K291-I291-Q291</f>
        <v/>
      </c>
      <c r="Z291" s="118">
        <f>IF(Y291=W291,"OK","Non")</f>
        <v/>
      </c>
    </row>
    <row r="292">
      <c r="A292" s="9">
        <f>C292/SUM(C:C)*(SUM(C:C)+$X$2)</f>
        <v/>
      </c>
      <c r="B292" s="9">
        <f>C292/SUM(C:C)*(SUM(C:C)+SUM($N$3:$O$7))+S292</f>
        <v/>
      </c>
      <c r="C292" s="9">
        <f>SUM(I292:Q292)-N292-P292</f>
        <v/>
      </c>
      <c r="D292" s="8" t="n">
        <v>4813</v>
      </c>
      <c r="E292" t="inlineStr">
        <is>
          <t>XN095805607JB</t>
        </is>
      </c>
      <c r="F292" t="n">
        <v>16</v>
      </c>
      <c r="G292" t="inlineStr">
        <is>
          <t>N</t>
        </is>
      </c>
      <c r="H292" t="inlineStr">
        <is>
          <t>NT</t>
        </is>
      </c>
      <c r="O292" t="n">
        <v>7</v>
      </c>
      <c r="S292">
        <f>_xlfn.XLOOKUP(E292,'Facture Chronopost'!L:L,'Facture Chronopost'!AA:AA,"")</f>
        <v/>
      </c>
      <c r="T292">
        <f>IF(COUNTIF('Bibliothèque transporteurs'!C:C,F292)=0,"inconnu",_xlfn.XLOOKUP(F292,'Bibliothèque transporteurs'!C:C,'Bibliothèque transporteurs'!A:A))</f>
        <v/>
      </c>
      <c r="U292">
        <f>IF(OR(F292="6C",F292="6B"),_xlfn.XLOOKUP(E292,'Facture Chronopost'!L:L,'Facture Chronopost'!X:X),IF(OR(F292=17,F292=44),F292&amp;"_"&amp;H292,IF(COUNTIF('Bibliothèque transporteurs'!C:C,F292)=0,"inconnu",_xlfn.XLOOKUP(F292,'Bibliothèque transporteurs'!C:C,'Bibliothèque transporteurs'!B:B))))</f>
        <v/>
      </c>
      <c r="V292">
        <f>IF(COUNTIF('Bibliothèque transporteurs'!C:C,F292)=0,"inconnu",_xlfn.XLOOKUP(F292,'Bibliothèque transporteurs'!C:C,'Bibliothèque transporteurs'!E:E))</f>
        <v/>
      </c>
      <c r="W292">
        <f>IF(T292="FR_2SHOP",O292,IF(O292=0,0,ROUNDUP(O292/C292*B292,2)))</f>
        <v/>
      </c>
      <c r="Y292" s="118">
        <f>ROUNDUP(B292,2)-M292-L292-N292-J292-K292-I292-Q292</f>
        <v/>
      </c>
      <c r="Z292" s="118">
        <f>IF(Y292=W292,"OK","Non")</f>
        <v/>
      </c>
    </row>
    <row r="293">
      <c r="A293" s="9">
        <f>C293/SUM(C:C)*(SUM(C:C)+$X$2)</f>
        <v/>
      </c>
      <c r="B293" s="9">
        <f>C293/SUM(C:C)*(SUM(C:C)+SUM($N$3:$O$7))+S293</f>
        <v/>
      </c>
      <c r="C293" s="9">
        <f>SUM(I293:Q293)-N293-P293</f>
        <v/>
      </c>
      <c r="D293" s="8" t="n">
        <v>8656</v>
      </c>
      <c r="E293" t="inlineStr">
        <is>
          <t>XN095806749JB</t>
        </is>
      </c>
      <c r="F293" t="n">
        <v>16</v>
      </c>
      <c r="G293" t="inlineStr">
        <is>
          <t>N</t>
        </is>
      </c>
      <c r="H293" t="inlineStr">
        <is>
          <t>NT</t>
        </is>
      </c>
      <c r="O293" t="n">
        <v>7.8</v>
      </c>
      <c r="S293">
        <f>_xlfn.XLOOKUP(E293,'Facture Chronopost'!L:L,'Facture Chronopost'!AA:AA,"")</f>
        <v/>
      </c>
      <c r="T293">
        <f>IF(COUNTIF('Bibliothèque transporteurs'!C:C,F293)=0,"inconnu",_xlfn.XLOOKUP(F293,'Bibliothèque transporteurs'!C:C,'Bibliothèque transporteurs'!A:A))</f>
        <v/>
      </c>
      <c r="U293">
        <f>IF(OR(F293="6C",F293="6B"),_xlfn.XLOOKUP(E293,'Facture Chronopost'!L:L,'Facture Chronopost'!X:X),IF(OR(F293=17,F293=44),F293&amp;"_"&amp;H293,IF(COUNTIF('Bibliothèque transporteurs'!C:C,F293)=0,"inconnu",_xlfn.XLOOKUP(F293,'Bibliothèque transporteurs'!C:C,'Bibliothèque transporteurs'!B:B))))</f>
        <v/>
      </c>
      <c r="V293">
        <f>IF(COUNTIF('Bibliothèque transporteurs'!C:C,F293)=0,"inconnu",_xlfn.XLOOKUP(F293,'Bibliothèque transporteurs'!C:C,'Bibliothèque transporteurs'!E:E))</f>
        <v/>
      </c>
      <c r="W293">
        <f>IF(T293="FR_2SHOP",O293,IF(O293=0,0,ROUNDUP(O293/C293*B293,2)))</f>
        <v/>
      </c>
      <c r="Y293" s="118">
        <f>ROUNDUP(B293,2)-M293-L293-N293-J293-K293-I293-Q293</f>
        <v/>
      </c>
      <c r="Z293" s="118">
        <f>IF(Y293=W293,"OK","Non")</f>
        <v/>
      </c>
    </row>
    <row r="294">
      <c r="A294" s="9">
        <f>C294/SUM(C:C)*(SUM(C:C)+$X$2)</f>
        <v/>
      </c>
      <c r="B294" s="9">
        <f>C294/SUM(C:C)*(SUM(C:C)+SUM($N$3:$O$7))+S294</f>
        <v/>
      </c>
      <c r="C294" s="9">
        <f>SUM(I294:Q294)-N294-P294</f>
        <v/>
      </c>
      <c r="D294" s="8" t="n">
        <v>8656</v>
      </c>
      <c r="E294" t="inlineStr">
        <is>
          <t>XN095809419JB</t>
        </is>
      </c>
      <c r="F294" t="n">
        <v>16</v>
      </c>
      <c r="G294" t="inlineStr">
        <is>
          <t>N</t>
        </is>
      </c>
      <c r="H294" t="inlineStr">
        <is>
          <t>NT</t>
        </is>
      </c>
      <c r="O294" t="n">
        <v>7.8</v>
      </c>
      <c r="S294">
        <f>_xlfn.XLOOKUP(E294,'Facture Chronopost'!L:L,'Facture Chronopost'!AA:AA,"")</f>
        <v/>
      </c>
      <c r="T294">
        <f>IF(COUNTIF('Bibliothèque transporteurs'!C:C,F294)=0,"inconnu",_xlfn.XLOOKUP(F294,'Bibliothèque transporteurs'!C:C,'Bibliothèque transporteurs'!A:A))</f>
        <v/>
      </c>
      <c r="U294">
        <f>IF(OR(F294="6C",F294="6B"),_xlfn.XLOOKUP(E294,'Facture Chronopost'!L:L,'Facture Chronopost'!X:X),IF(OR(F294=17,F294=44),F294&amp;"_"&amp;H294,IF(COUNTIF('Bibliothèque transporteurs'!C:C,F294)=0,"inconnu",_xlfn.XLOOKUP(F294,'Bibliothèque transporteurs'!C:C,'Bibliothèque transporteurs'!B:B))))</f>
        <v/>
      </c>
      <c r="V294">
        <f>IF(COUNTIF('Bibliothèque transporteurs'!C:C,F294)=0,"inconnu",_xlfn.XLOOKUP(F294,'Bibliothèque transporteurs'!C:C,'Bibliothèque transporteurs'!E:E))</f>
        <v/>
      </c>
      <c r="W294">
        <f>IF(T294="FR_2SHOP",O294,IF(O294=0,0,ROUNDUP(O294/C294*B294,2)))</f>
        <v/>
      </c>
      <c r="Y294" s="118">
        <f>ROUNDUP(B294,2)-M294-L294-N294-J294-K294-I294-Q294</f>
        <v/>
      </c>
      <c r="Z294" s="118">
        <f>IF(Y294=W294,"OK","Non")</f>
        <v/>
      </c>
    </row>
    <row r="295">
      <c r="A295" s="9">
        <f>C295/SUM(C:C)*(SUM(C:C)+$X$2)</f>
        <v/>
      </c>
      <c r="B295" s="9">
        <f>C295/SUM(C:C)*(SUM(C:C)+SUM($N$3:$O$7))+S295</f>
        <v/>
      </c>
      <c r="C295" s="9">
        <f>SUM(I295:Q295)-N295-P295</f>
        <v/>
      </c>
      <c r="D295" s="8" t="n">
        <v>4813</v>
      </c>
      <c r="E295" t="inlineStr">
        <is>
          <t>XN095846005JB</t>
        </is>
      </c>
      <c r="F295" t="n">
        <v>16</v>
      </c>
      <c r="G295" t="inlineStr">
        <is>
          <t>N</t>
        </is>
      </c>
      <c r="H295" t="inlineStr">
        <is>
          <t>NT</t>
        </is>
      </c>
      <c r="O295" t="n">
        <v>7.4</v>
      </c>
      <c r="S295">
        <f>_xlfn.XLOOKUP(E295,'Facture Chronopost'!L:L,'Facture Chronopost'!AA:AA,"")</f>
        <v/>
      </c>
      <c r="T295">
        <f>IF(COUNTIF('Bibliothèque transporteurs'!C:C,F295)=0,"inconnu",_xlfn.XLOOKUP(F295,'Bibliothèque transporteurs'!C:C,'Bibliothèque transporteurs'!A:A))</f>
        <v/>
      </c>
      <c r="U295">
        <f>IF(OR(F295="6C",F295="6B"),_xlfn.XLOOKUP(E295,'Facture Chronopost'!L:L,'Facture Chronopost'!X:X),IF(OR(F295=17,F295=44),F295&amp;"_"&amp;H295,IF(COUNTIF('Bibliothèque transporteurs'!C:C,F295)=0,"inconnu",_xlfn.XLOOKUP(F295,'Bibliothèque transporteurs'!C:C,'Bibliothèque transporteurs'!B:B))))</f>
        <v/>
      </c>
      <c r="V295">
        <f>IF(COUNTIF('Bibliothèque transporteurs'!C:C,F295)=0,"inconnu",_xlfn.XLOOKUP(F295,'Bibliothèque transporteurs'!C:C,'Bibliothèque transporteurs'!E:E))</f>
        <v/>
      </c>
      <c r="W295">
        <f>IF(T295="FR_2SHOP",O295,IF(O295=0,0,ROUNDUP(O295/C295*B295,2)))</f>
        <v/>
      </c>
      <c r="Y295" s="118">
        <f>ROUNDUP(B295,2)-M295-L295-N295-J295-K295-I295-Q295</f>
        <v/>
      </c>
      <c r="Z295" s="118">
        <f>IF(Y295=W295,"OK","Non")</f>
        <v/>
      </c>
    </row>
    <row r="296">
      <c r="A296" s="9">
        <f>C296/SUM(C:C)*(SUM(C:C)+$X$2)</f>
        <v/>
      </c>
      <c r="B296" s="9">
        <f>C296/SUM(C:C)*(SUM(C:C)+SUM($N$3:$O$7))+S296</f>
        <v/>
      </c>
      <c r="C296" s="9">
        <f>SUM(I296:Q296)-N296-P296</f>
        <v/>
      </c>
      <c r="D296" s="8" t="n">
        <v>4813</v>
      </c>
      <c r="E296" t="inlineStr">
        <is>
          <t>XN095847788JB</t>
        </is>
      </c>
      <c r="F296" t="n">
        <v>16</v>
      </c>
      <c r="G296" t="inlineStr">
        <is>
          <t>N</t>
        </is>
      </c>
      <c r="H296" t="inlineStr">
        <is>
          <t>NT</t>
        </is>
      </c>
      <c r="O296" t="n">
        <v>7.8</v>
      </c>
      <c r="S296">
        <f>_xlfn.XLOOKUP(E296,'Facture Chronopost'!L:L,'Facture Chronopost'!AA:AA,"")</f>
        <v/>
      </c>
      <c r="T296">
        <f>IF(COUNTIF('Bibliothèque transporteurs'!C:C,F296)=0,"inconnu",_xlfn.XLOOKUP(F296,'Bibliothèque transporteurs'!C:C,'Bibliothèque transporteurs'!A:A))</f>
        <v/>
      </c>
      <c r="U296">
        <f>IF(OR(F296="6C",F296="6B"),_xlfn.XLOOKUP(E296,'Facture Chronopost'!L:L,'Facture Chronopost'!X:X),IF(OR(F296=17,F296=44),F296&amp;"_"&amp;H296,IF(COUNTIF('Bibliothèque transporteurs'!C:C,F296)=0,"inconnu",_xlfn.XLOOKUP(F296,'Bibliothèque transporteurs'!C:C,'Bibliothèque transporteurs'!B:B))))</f>
        <v/>
      </c>
      <c r="V296">
        <f>IF(COUNTIF('Bibliothèque transporteurs'!C:C,F296)=0,"inconnu",_xlfn.XLOOKUP(F296,'Bibliothèque transporteurs'!C:C,'Bibliothèque transporteurs'!E:E))</f>
        <v/>
      </c>
      <c r="W296">
        <f>IF(T296="FR_2SHOP",O296,IF(O296=0,0,ROUNDUP(O296/C296*B296,2)))</f>
        <v/>
      </c>
      <c r="Y296" s="118">
        <f>ROUNDUP(B296,2)-M296-L296-N296-J296-K296-I296-Q296</f>
        <v/>
      </c>
      <c r="Z296" s="118">
        <f>IF(Y296=W296,"OK","Non")</f>
        <v/>
      </c>
    </row>
    <row r="297">
      <c r="A297" s="9">
        <f>C297/SUM(C:C)*(SUM(C:C)+$X$2)</f>
        <v/>
      </c>
      <c r="B297" s="9">
        <f>C297/SUM(C:C)*(SUM(C:C)+SUM($N$3:$O$7))+S297</f>
        <v/>
      </c>
      <c r="C297" s="9">
        <f>SUM(I297:Q297)-N297-P297</f>
        <v/>
      </c>
      <c r="D297" s="8" t="n">
        <v>6235</v>
      </c>
      <c r="E297" t="inlineStr">
        <is>
          <t>XN096178886JB</t>
        </is>
      </c>
      <c r="F297" t="n">
        <v>16</v>
      </c>
      <c r="G297" t="inlineStr">
        <is>
          <t>N</t>
        </is>
      </c>
      <c r="H297" t="inlineStr">
        <is>
          <t>NT</t>
        </is>
      </c>
      <c r="O297" t="n">
        <v>8.6</v>
      </c>
      <c r="S297">
        <f>_xlfn.XLOOKUP(E297,'Facture Chronopost'!L:L,'Facture Chronopost'!AA:AA,"")</f>
        <v/>
      </c>
      <c r="T297">
        <f>IF(COUNTIF('Bibliothèque transporteurs'!C:C,F297)=0,"inconnu",_xlfn.XLOOKUP(F297,'Bibliothèque transporteurs'!C:C,'Bibliothèque transporteurs'!A:A))</f>
        <v/>
      </c>
      <c r="U297">
        <f>IF(OR(F297="6C",F297="6B"),_xlfn.XLOOKUP(E297,'Facture Chronopost'!L:L,'Facture Chronopost'!X:X),IF(OR(F297=17,F297=44),F297&amp;"_"&amp;H297,IF(COUNTIF('Bibliothèque transporteurs'!C:C,F297)=0,"inconnu",_xlfn.XLOOKUP(F297,'Bibliothèque transporteurs'!C:C,'Bibliothèque transporteurs'!B:B))))</f>
        <v/>
      </c>
      <c r="V297">
        <f>IF(COUNTIF('Bibliothèque transporteurs'!C:C,F297)=0,"inconnu",_xlfn.XLOOKUP(F297,'Bibliothèque transporteurs'!C:C,'Bibliothèque transporteurs'!E:E))</f>
        <v/>
      </c>
      <c r="W297">
        <f>IF(T297="FR_2SHOP",O297,IF(O297=0,0,ROUNDUP(O297/C297*B297,2)))</f>
        <v/>
      </c>
      <c r="Y297" s="118">
        <f>ROUNDUP(B297,2)-M297-L297-N297-J297-K297-I297-Q297</f>
        <v/>
      </c>
      <c r="Z297" s="118">
        <f>IF(Y297=W297,"OK","Non")</f>
        <v/>
      </c>
    </row>
    <row r="298">
      <c r="A298" s="9">
        <f>C298/SUM(C:C)*(SUM(C:C)+$X$2)</f>
        <v/>
      </c>
      <c r="B298" s="9">
        <f>C298/SUM(C:C)*(SUM(C:C)+SUM($N$3:$O$7))+S298</f>
        <v/>
      </c>
      <c r="C298" s="9">
        <f>SUM(I298:Q298)-N298-P298</f>
        <v/>
      </c>
      <c r="D298" s="8" t="n">
        <v>6235</v>
      </c>
      <c r="E298" t="inlineStr">
        <is>
          <t>XN096181531JB</t>
        </is>
      </c>
      <c r="F298" t="n">
        <v>16</v>
      </c>
      <c r="G298" t="inlineStr">
        <is>
          <t>N</t>
        </is>
      </c>
      <c r="H298" t="inlineStr">
        <is>
          <t>NT</t>
        </is>
      </c>
      <c r="O298" t="n">
        <v>8.6</v>
      </c>
      <c r="S298">
        <f>_xlfn.XLOOKUP(E298,'Facture Chronopost'!L:L,'Facture Chronopost'!AA:AA,"")</f>
        <v/>
      </c>
      <c r="T298">
        <f>IF(COUNTIF('Bibliothèque transporteurs'!C:C,F298)=0,"inconnu",_xlfn.XLOOKUP(F298,'Bibliothèque transporteurs'!C:C,'Bibliothèque transporteurs'!A:A))</f>
        <v/>
      </c>
      <c r="U298">
        <f>IF(OR(F298="6C",F298="6B"),_xlfn.XLOOKUP(E298,'Facture Chronopost'!L:L,'Facture Chronopost'!X:X),IF(OR(F298=17,F298=44),F298&amp;"_"&amp;H298,IF(COUNTIF('Bibliothèque transporteurs'!C:C,F298)=0,"inconnu",_xlfn.XLOOKUP(F298,'Bibliothèque transporteurs'!C:C,'Bibliothèque transporteurs'!B:B))))</f>
        <v/>
      </c>
      <c r="V298">
        <f>IF(COUNTIF('Bibliothèque transporteurs'!C:C,F298)=0,"inconnu",_xlfn.XLOOKUP(F298,'Bibliothèque transporteurs'!C:C,'Bibliothèque transporteurs'!E:E))</f>
        <v/>
      </c>
      <c r="W298">
        <f>IF(T298="FR_2SHOP",O298,IF(O298=0,0,ROUNDUP(O298/C298*B298,2)))</f>
        <v/>
      </c>
      <c r="Y298" s="118">
        <f>ROUNDUP(B298,2)-M298-L298-N298-J298-K298-I298-Q298</f>
        <v/>
      </c>
      <c r="Z298" s="118">
        <f>IF(Y298=W298,"OK","Non")</f>
        <v/>
      </c>
    </row>
    <row r="299">
      <c r="A299" s="9">
        <f>C299/SUM(C:C)*(SUM(C:C)+$X$2)</f>
        <v/>
      </c>
      <c r="B299" s="9">
        <f>C299/SUM(C:C)*(SUM(C:C)+SUM($N$3:$O$7))+S299</f>
        <v/>
      </c>
      <c r="C299" s="9">
        <f>SUM(I299:Q299)-N299-P299</f>
        <v/>
      </c>
      <c r="D299" s="8" t="n">
        <v>4813</v>
      </c>
      <c r="E299" t="inlineStr">
        <is>
          <t>XN096220941JB</t>
        </is>
      </c>
      <c r="F299" t="n">
        <v>16</v>
      </c>
      <c r="G299" t="inlineStr">
        <is>
          <t>N</t>
        </is>
      </c>
      <c r="H299" t="inlineStr">
        <is>
          <t>ND</t>
        </is>
      </c>
      <c r="O299" t="n">
        <v>7</v>
      </c>
      <c r="S299">
        <f>_xlfn.XLOOKUP(E299,'Facture Chronopost'!L:L,'Facture Chronopost'!AA:AA,"")</f>
        <v/>
      </c>
      <c r="T299">
        <f>IF(COUNTIF('Bibliothèque transporteurs'!C:C,F299)=0,"inconnu",_xlfn.XLOOKUP(F299,'Bibliothèque transporteurs'!C:C,'Bibliothèque transporteurs'!A:A))</f>
        <v/>
      </c>
      <c r="U299">
        <f>IF(OR(F299="6C",F299="6B"),_xlfn.XLOOKUP(E299,'Facture Chronopost'!L:L,'Facture Chronopost'!X:X),IF(OR(F299=17,F299=44),F299&amp;"_"&amp;H299,IF(COUNTIF('Bibliothèque transporteurs'!C:C,F299)=0,"inconnu",_xlfn.XLOOKUP(F299,'Bibliothèque transporteurs'!C:C,'Bibliothèque transporteurs'!B:B))))</f>
        <v/>
      </c>
      <c r="V299">
        <f>IF(COUNTIF('Bibliothèque transporteurs'!C:C,F299)=0,"inconnu",_xlfn.XLOOKUP(F299,'Bibliothèque transporteurs'!C:C,'Bibliothèque transporteurs'!E:E))</f>
        <v/>
      </c>
      <c r="W299">
        <f>IF(T299="FR_2SHOP",O299,IF(O299=0,0,ROUNDUP(O299/C299*B299,2)))</f>
        <v/>
      </c>
      <c r="Y299" s="118">
        <f>ROUNDUP(B299,2)-M299-L299-N299-J299-K299-I299-Q299</f>
        <v/>
      </c>
      <c r="Z299" s="118">
        <f>IF(Y299=W299,"OK","Non")</f>
        <v/>
      </c>
    </row>
    <row r="300">
      <c r="A300" s="9">
        <f>C300/SUM(C:C)*(SUM(C:C)+$X$2)</f>
        <v/>
      </c>
      <c r="B300" s="9">
        <f>C300/SUM(C:C)*(SUM(C:C)+SUM($N$3:$O$7))+S300</f>
        <v/>
      </c>
      <c r="C300" s="9">
        <f>SUM(I300:Q300)-N300-P300</f>
        <v/>
      </c>
      <c r="D300" s="8" t="n">
        <v>3752</v>
      </c>
      <c r="E300" t="inlineStr">
        <is>
          <t>XN096222647JB</t>
        </is>
      </c>
      <c r="F300" t="n">
        <v>16</v>
      </c>
      <c r="G300" t="inlineStr">
        <is>
          <t>N</t>
        </is>
      </c>
      <c r="H300" t="inlineStr">
        <is>
          <t>NT</t>
        </is>
      </c>
      <c r="O300" t="n">
        <v>7</v>
      </c>
      <c r="S300">
        <f>_xlfn.XLOOKUP(E300,'Facture Chronopost'!L:L,'Facture Chronopost'!AA:AA,"")</f>
        <v/>
      </c>
      <c r="T300">
        <f>IF(COUNTIF('Bibliothèque transporteurs'!C:C,F300)=0,"inconnu",_xlfn.XLOOKUP(F300,'Bibliothèque transporteurs'!C:C,'Bibliothèque transporteurs'!A:A))</f>
        <v/>
      </c>
      <c r="U300">
        <f>IF(OR(F300="6C",F300="6B"),_xlfn.XLOOKUP(E300,'Facture Chronopost'!L:L,'Facture Chronopost'!X:X),IF(OR(F300=17,F300=44),F300&amp;"_"&amp;H300,IF(COUNTIF('Bibliothèque transporteurs'!C:C,F300)=0,"inconnu",_xlfn.XLOOKUP(F300,'Bibliothèque transporteurs'!C:C,'Bibliothèque transporteurs'!B:B))))</f>
        <v/>
      </c>
      <c r="V300">
        <f>IF(COUNTIF('Bibliothèque transporteurs'!C:C,F300)=0,"inconnu",_xlfn.XLOOKUP(F300,'Bibliothèque transporteurs'!C:C,'Bibliothèque transporteurs'!E:E))</f>
        <v/>
      </c>
      <c r="W300">
        <f>IF(T300="FR_2SHOP",O300,IF(O300=0,0,ROUNDUP(O300/C300*B300,2)))</f>
        <v/>
      </c>
      <c r="Y300" s="118">
        <f>ROUNDUP(B300,2)-M300-L300-N300-J300-K300-I300-Q300</f>
        <v/>
      </c>
      <c r="Z300" s="118">
        <f>IF(Y300=W300,"OK","Non")</f>
        <v/>
      </c>
    </row>
    <row r="301">
      <c r="A301" s="9">
        <f>C301/SUM(C:C)*(SUM(C:C)+$X$2)</f>
        <v/>
      </c>
      <c r="B301" s="9">
        <f>C301/SUM(C:C)*(SUM(C:C)+SUM($N$3:$O$7))+S301</f>
        <v/>
      </c>
      <c r="C301" s="9">
        <f>SUM(I301:Q301)-N301-P301</f>
        <v/>
      </c>
      <c r="D301" s="8" t="n">
        <v>6235</v>
      </c>
      <c r="E301" t="inlineStr">
        <is>
          <t>XN096645359JB</t>
        </is>
      </c>
      <c r="F301" t="n">
        <v>16</v>
      </c>
      <c r="G301" t="inlineStr">
        <is>
          <t>N</t>
        </is>
      </c>
      <c r="H301" t="inlineStr">
        <is>
          <t>NT</t>
        </is>
      </c>
      <c r="O301" t="n">
        <v>8.6</v>
      </c>
      <c r="S301">
        <f>_xlfn.XLOOKUP(E301,'Facture Chronopost'!L:L,'Facture Chronopost'!AA:AA,"")</f>
        <v/>
      </c>
      <c r="T301">
        <f>IF(COUNTIF('Bibliothèque transporteurs'!C:C,F301)=0,"inconnu",_xlfn.XLOOKUP(F301,'Bibliothèque transporteurs'!C:C,'Bibliothèque transporteurs'!A:A))</f>
        <v/>
      </c>
      <c r="U301">
        <f>IF(OR(F301="6C",F301="6B"),_xlfn.XLOOKUP(E301,'Facture Chronopost'!L:L,'Facture Chronopost'!X:X),IF(OR(F301=17,F301=44),F301&amp;"_"&amp;H301,IF(COUNTIF('Bibliothèque transporteurs'!C:C,F301)=0,"inconnu",_xlfn.XLOOKUP(F301,'Bibliothèque transporteurs'!C:C,'Bibliothèque transporteurs'!B:B))))</f>
        <v/>
      </c>
      <c r="V301">
        <f>IF(COUNTIF('Bibliothèque transporteurs'!C:C,F301)=0,"inconnu",_xlfn.XLOOKUP(F301,'Bibliothèque transporteurs'!C:C,'Bibliothèque transporteurs'!E:E))</f>
        <v/>
      </c>
      <c r="W301">
        <f>IF(T301="FR_2SHOP",O301,IF(O301=0,0,ROUNDUP(O301/C301*B301,2)))</f>
        <v/>
      </c>
      <c r="Y301" s="118">
        <f>ROUNDUP(B301,2)-M301-L301-N301-J301-K301-I301-Q301</f>
        <v/>
      </c>
      <c r="Z301" s="118">
        <f>IF(Y301=W301,"OK","Non")</f>
        <v/>
      </c>
    </row>
    <row r="302">
      <c r="A302" s="9">
        <f>C302/SUM(C:C)*(SUM(C:C)+$X$2)</f>
        <v/>
      </c>
      <c r="B302" s="9">
        <f>C302/SUM(C:C)*(SUM(C:C)+SUM($N$3:$O$7))+S302</f>
        <v/>
      </c>
      <c r="C302" s="9">
        <f>SUM(I302:Q302)-N302-P302</f>
        <v/>
      </c>
      <c r="D302" s="8" t="n">
        <v>6235</v>
      </c>
      <c r="E302" t="inlineStr">
        <is>
          <t>XN096647329JB</t>
        </is>
      </c>
      <c r="F302" t="n">
        <v>16</v>
      </c>
      <c r="G302" t="inlineStr">
        <is>
          <t>N</t>
        </is>
      </c>
      <c r="H302" t="inlineStr">
        <is>
          <t>NT</t>
        </is>
      </c>
      <c r="O302" t="n">
        <v>7</v>
      </c>
      <c r="S302">
        <f>_xlfn.XLOOKUP(E302,'Facture Chronopost'!L:L,'Facture Chronopost'!AA:AA,"")</f>
        <v/>
      </c>
      <c r="T302">
        <f>IF(COUNTIF('Bibliothèque transporteurs'!C:C,F302)=0,"inconnu",_xlfn.XLOOKUP(F302,'Bibliothèque transporteurs'!C:C,'Bibliothèque transporteurs'!A:A))</f>
        <v/>
      </c>
      <c r="U302">
        <f>IF(OR(F302="6C",F302="6B"),_xlfn.XLOOKUP(E302,'Facture Chronopost'!L:L,'Facture Chronopost'!X:X),IF(OR(F302=17,F302=44),F302&amp;"_"&amp;H302,IF(COUNTIF('Bibliothèque transporteurs'!C:C,F302)=0,"inconnu",_xlfn.XLOOKUP(F302,'Bibliothèque transporteurs'!C:C,'Bibliothèque transporteurs'!B:B))))</f>
        <v/>
      </c>
      <c r="V302">
        <f>IF(COUNTIF('Bibliothèque transporteurs'!C:C,F302)=0,"inconnu",_xlfn.XLOOKUP(F302,'Bibliothèque transporteurs'!C:C,'Bibliothèque transporteurs'!E:E))</f>
        <v/>
      </c>
      <c r="W302">
        <f>IF(T302="FR_2SHOP",O302,IF(O302=0,0,ROUNDUP(O302/C302*B302,2)))</f>
        <v/>
      </c>
      <c r="Y302" s="118">
        <f>ROUNDUP(B302,2)-M302-L302-N302-J302-K302-I302-Q302</f>
        <v/>
      </c>
      <c r="Z302" s="118">
        <f>IF(Y302=W302,"OK","Non")</f>
        <v/>
      </c>
    </row>
    <row r="303">
      <c r="A303" s="9">
        <f>C303/SUM(C:C)*(SUM(C:C)+$X$2)</f>
        <v/>
      </c>
      <c r="B303" s="9">
        <f>C303/SUM(C:C)*(SUM(C:C)+SUM($N$3:$O$7))+S303</f>
        <v/>
      </c>
      <c r="C303" s="9">
        <f>SUM(I303:Q303)-N303-P303</f>
        <v/>
      </c>
      <c r="D303" s="8" t="n">
        <v>3752</v>
      </c>
      <c r="E303" t="inlineStr">
        <is>
          <t>XN096658556JB</t>
        </is>
      </c>
      <c r="F303" t="n">
        <v>16</v>
      </c>
      <c r="G303" t="inlineStr">
        <is>
          <t>N</t>
        </is>
      </c>
      <c r="H303" t="inlineStr">
        <is>
          <t>NT</t>
        </is>
      </c>
      <c r="O303" t="n">
        <v>7</v>
      </c>
      <c r="S303">
        <f>_xlfn.XLOOKUP(E303,'Facture Chronopost'!L:L,'Facture Chronopost'!AA:AA,"")</f>
        <v/>
      </c>
      <c r="T303">
        <f>IF(COUNTIF('Bibliothèque transporteurs'!C:C,F303)=0,"inconnu",_xlfn.XLOOKUP(F303,'Bibliothèque transporteurs'!C:C,'Bibliothèque transporteurs'!A:A))</f>
        <v/>
      </c>
      <c r="U303">
        <f>IF(OR(F303="6C",F303="6B"),_xlfn.XLOOKUP(E303,'Facture Chronopost'!L:L,'Facture Chronopost'!X:X),IF(OR(F303=17,F303=44),F303&amp;"_"&amp;H303,IF(COUNTIF('Bibliothèque transporteurs'!C:C,F303)=0,"inconnu",_xlfn.XLOOKUP(F303,'Bibliothèque transporteurs'!C:C,'Bibliothèque transporteurs'!B:B))))</f>
        <v/>
      </c>
      <c r="V303">
        <f>IF(COUNTIF('Bibliothèque transporteurs'!C:C,F303)=0,"inconnu",_xlfn.XLOOKUP(F303,'Bibliothèque transporteurs'!C:C,'Bibliothèque transporteurs'!E:E))</f>
        <v/>
      </c>
      <c r="W303">
        <f>IF(T303="FR_2SHOP",O303,IF(O303=0,0,ROUNDUP(O303/C303*B303,2)))</f>
        <v/>
      </c>
      <c r="Y303" s="118">
        <f>ROUNDUP(B303,2)-M303-L303-N303-J303-K303-I303-Q303</f>
        <v/>
      </c>
      <c r="Z303" s="118">
        <f>IF(Y303=W303,"OK","Non")</f>
        <v/>
      </c>
    </row>
    <row r="304">
      <c r="A304" s="9">
        <f>C304/SUM(C:C)*(SUM(C:C)+$X$2)</f>
        <v/>
      </c>
      <c r="B304" s="9">
        <f>C304/SUM(C:C)*(SUM(C:C)+SUM($N$3:$O$7))+S304</f>
        <v/>
      </c>
      <c r="C304" s="9">
        <f>SUM(I304:Q304)-N304-P304</f>
        <v/>
      </c>
      <c r="D304" s="8" t="n">
        <v>6235</v>
      </c>
      <c r="E304" t="inlineStr">
        <is>
          <t>XN096675917JB</t>
        </is>
      </c>
      <c r="F304" t="n">
        <v>16</v>
      </c>
      <c r="G304" t="inlineStr">
        <is>
          <t>N</t>
        </is>
      </c>
      <c r="H304" t="inlineStr">
        <is>
          <t>NT</t>
        </is>
      </c>
      <c r="O304" t="n">
        <v>8.6</v>
      </c>
      <c r="S304">
        <f>_xlfn.XLOOKUP(E304,'Facture Chronopost'!L:L,'Facture Chronopost'!AA:AA,"")</f>
        <v/>
      </c>
      <c r="T304">
        <f>IF(COUNTIF('Bibliothèque transporteurs'!C:C,F304)=0,"inconnu",_xlfn.XLOOKUP(F304,'Bibliothèque transporteurs'!C:C,'Bibliothèque transporteurs'!A:A))</f>
        <v/>
      </c>
      <c r="U304">
        <f>IF(OR(F304="6C",F304="6B"),_xlfn.XLOOKUP(E304,'Facture Chronopost'!L:L,'Facture Chronopost'!X:X),IF(OR(F304=17,F304=44),F304&amp;"_"&amp;H304,IF(COUNTIF('Bibliothèque transporteurs'!C:C,F304)=0,"inconnu",_xlfn.XLOOKUP(F304,'Bibliothèque transporteurs'!C:C,'Bibliothèque transporteurs'!B:B))))</f>
        <v/>
      </c>
      <c r="V304">
        <f>IF(COUNTIF('Bibliothèque transporteurs'!C:C,F304)=0,"inconnu",_xlfn.XLOOKUP(F304,'Bibliothèque transporteurs'!C:C,'Bibliothèque transporteurs'!E:E))</f>
        <v/>
      </c>
      <c r="W304">
        <f>IF(T304="FR_2SHOP",O304,IF(O304=0,0,ROUNDUP(O304/C304*B304,2)))</f>
        <v/>
      </c>
      <c r="Y304" s="118">
        <f>ROUNDUP(B304,2)-M304-L304-N304-J304-K304-I304-Q304</f>
        <v/>
      </c>
      <c r="Z304" s="118">
        <f>IF(Y304=W304,"OK","Non")</f>
        <v/>
      </c>
    </row>
    <row r="305">
      <c r="A305" s="9">
        <f>C305/SUM(C:C)*(SUM(C:C)+$X$2)</f>
        <v/>
      </c>
      <c r="B305" s="9">
        <f>C305/SUM(C:C)*(SUM(C:C)+SUM($N$3:$O$7))+S305</f>
        <v/>
      </c>
      <c r="C305" s="9">
        <f>SUM(I305:Q305)-N305-P305</f>
        <v/>
      </c>
      <c r="D305" s="8" t="n">
        <v>3752</v>
      </c>
      <c r="E305" t="inlineStr">
        <is>
          <t>XN096748251JB</t>
        </is>
      </c>
      <c r="F305" t="n">
        <v>16</v>
      </c>
      <c r="G305" t="inlineStr">
        <is>
          <t>N</t>
        </is>
      </c>
      <c r="H305" t="inlineStr">
        <is>
          <t>NT</t>
        </is>
      </c>
      <c r="O305" t="n">
        <v>7</v>
      </c>
      <c r="S305">
        <f>_xlfn.XLOOKUP(E305,'Facture Chronopost'!L:L,'Facture Chronopost'!AA:AA,"")</f>
        <v/>
      </c>
      <c r="T305">
        <f>IF(COUNTIF('Bibliothèque transporteurs'!C:C,F305)=0,"inconnu",_xlfn.XLOOKUP(F305,'Bibliothèque transporteurs'!C:C,'Bibliothèque transporteurs'!A:A))</f>
        <v/>
      </c>
      <c r="U305">
        <f>IF(OR(F305="6C",F305="6B"),_xlfn.XLOOKUP(E305,'Facture Chronopost'!L:L,'Facture Chronopost'!X:X),IF(OR(F305=17,F305=44),F305&amp;"_"&amp;H305,IF(COUNTIF('Bibliothèque transporteurs'!C:C,F305)=0,"inconnu",_xlfn.XLOOKUP(F305,'Bibliothèque transporteurs'!C:C,'Bibliothèque transporteurs'!B:B))))</f>
        <v/>
      </c>
      <c r="V305">
        <f>IF(COUNTIF('Bibliothèque transporteurs'!C:C,F305)=0,"inconnu",_xlfn.XLOOKUP(F305,'Bibliothèque transporteurs'!C:C,'Bibliothèque transporteurs'!E:E))</f>
        <v/>
      </c>
      <c r="W305">
        <f>IF(T305="FR_2SHOP",O305,IF(O305=0,0,ROUNDUP(O305/C305*B305,2)))</f>
        <v/>
      </c>
      <c r="Y305" s="118">
        <f>ROUNDUP(B305,2)-M305-L305-N305-J305-K305-I305-Q305</f>
        <v/>
      </c>
      <c r="Z305" s="118">
        <f>IF(Y305=W305,"OK","Non")</f>
        <v/>
      </c>
    </row>
    <row r="306">
      <c r="A306" s="9">
        <f>C306/SUM(C:C)*(SUM(C:C)+$X$2)</f>
        <v/>
      </c>
      <c r="B306" s="9">
        <f>C306/SUM(C:C)*(SUM(C:C)+SUM($N$3:$O$7))+S306</f>
        <v/>
      </c>
      <c r="C306" s="9">
        <f>SUM(I306:Q306)-N306-P306</f>
        <v/>
      </c>
      <c r="D306" s="8" t="n">
        <v>6235</v>
      </c>
      <c r="E306" t="inlineStr">
        <is>
          <t>XN096835208JB</t>
        </is>
      </c>
      <c r="F306" t="n">
        <v>16</v>
      </c>
      <c r="G306" t="inlineStr">
        <is>
          <t>N</t>
        </is>
      </c>
      <c r="H306" t="inlineStr">
        <is>
          <t>NT</t>
        </is>
      </c>
      <c r="O306" t="n">
        <v>7</v>
      </c>
      <c r="S306">
        <f>_xlfn.XLOOKUP(E306,'Facture Chronopost'!L:L,'Facture Chronopost'!AA:AA,"")</f>
        <v/>
      </c>
      <c r="T306">
        <f>IF(COUNTIF('Bibliothèque transporteurs'!C:C,F306)=0,"inconnu",_xlfn.XLOOKUP(F306,'Bibliothèque transporteurs'!C:C,'Bibliothèque transporteurs'!A:A))</f>
        <v/>
      </c>
      <c r="U306">
        <f>IF(OR(F306="6C",F306="6B"),_xlfn.XLOOKUP(E306,'Facture Chronopost'!L:L,'Facture Chronopost'!X:X),IF(OR(F306=17,F306=44),F306&amp;"_"&amp;H306,IF(COUNTIF('Bibliothèque transporteurs'!C:C,F306)=0,"inconnu",_xlfn.XLOOKUP(F306,'Bibliothèque transporteurs'!C:C,'Bibliothèque transporteurs'!B:B))))</f>
        <v/>
      </c>
      <c r="V306">
        <f>IF(COUNTIF('Bibliothèque transporteurs'!C:C,F306)=0,"inconnu",_xlfn.XLOOKUP(F306,'Bibliothèque transporteurs'!C:C,'Bibliothèque transporteurs'!E:E))</f>
        <v/>
      </c>
      <c r="W306">
        <f>IF(T306="FR_2SHOP",O306,IF(O306=0,0,ROUNDUP(O306/C306*B306,2)))</f>
        <v/>
      </c>
      <c r="Y306" s="118">
        <f>ROUNDUP(B306,2)-M306-L306-N306-J306-K306-I306-Q306</f>
        <v/>
      </c>
      <c r="Z306" s="118">
        <f>IF(Y306=W306,"OK","Non")</f>
        <v/>
      </c>
    </row>
    <row r="307">
      <c r="A307" s="9">
        <f>C307/SUM(C:C)*(SUM(C:C)+$X$2)</f>
        <v/>
      </c>
      <c r="B307" s="9">
        <f>C307/SUM(C:C)*(SUM(C:C)+SUM($N$3:$O$7))+S307</f>
        <v/>
      </c>
      <c r="C307" s="9">
        <f>SUM(I307:Q307)-N307-P307</f>
        <v/>
      </c>
      <c r="D307" s="8" t="n">
        <v>4813</v>
      </c>
      <c r="E307" t="inlineStr">
        <is>
          <t>XN096900895JB</t>
        </is>
      </c>
      <c r="F307" t="n">
        <v>16</v>
      </c>
      <c r="G307" t="inlineStr">
        <is>
          <t>N</t>
        </is>
      </c>
      <c r="H307" t="inlineStr">
        <is>
          <t>NT</t>
        </is>
      </c>
      <c r="O307" t="n">
        <v>7.8</v>
      </c>
      <c r="S307">
        <f>_xlfn.XLOOKUP(E307,'Facture Chronopost'!L:L,'Facture Chronopost'!AA:AA,"")</f>
        <v/>
      </c>
      <c r="T307">
        <f>IF(COUNTIF('Bibliothèque transporteurs'!C:C,F307)=0,"inconnu",_xlfn.XLOOKUP(F307,'Bibliothèque transporteurs'!C:C,'Bibliothèque transporteurs'!A:A))</f>
        <v/>
      </c>
      <c r="U307">
        <f>IF(OR(F307="6C",F307="6B"),_xlfn.XLOOKUP(E307,'Facture Chronopost'!L:L,'Facture Chronopost'!X:X),IF(OR(F307=17,F307=44),F307&amp;"_"&amp;H307,IF(COUNTIF('Bibliothèque transporteurs'!C:C,F307)=0,"inconnu",_xlfn.XLOOKUP(F307,'Bibliothèque transporteurs'!C:C,'Bibliothèque transporteurs'!B:B))))</f>
        <v/>
      </c>
      <c r="V307">
        <f>IF(COUNTIF('Bibliothèque transporteurs'!C:C,F307)=0,"inconnu",_xlfn.XLOOKUP(F307,'Bibliothèque transporteurs'!C:C,'Bibliothèque transporteurs'!E:E))</f>
        <v/>
      </c>
      <c r="W307">
        <f>IF(T307="FR_2SHOP",O307,IF(O307=0,0,ROUNDUP(O307/C307*B307,2)))</f>
        <v/>
      </c>
      <c r="Y307" s="118">
        <f>ROUNDUP(B307,2)-M307-L307-N307-J307-K307-I307-Q307</f>
        <v/>
      </c>
      <c r="Z307" s="118">
        <f>IF(Y307=W307,"OK","Non")</f>
        <v/>
      </c>
    </row>
    <row r="308">
      <c r="A308" s="9">
        <f>C308/SUM(C:C)*(SUM(C:C)+$X$2)</f>
        <v/>
      </c>
      <c r="B308" s="9">
        <f>C308/SUM(C:C)*(SUM(C:C)+SUM($N$3:$O$7))+S308</f>
        <v/>
      </c>
      <c r="C308" s="9">
        <f>SUM(I308:Q308)-N308-P308</f>
        <v/>
      </c>
      <c r="D308" s="8" t="n">
        <v>4813</v>
      </c>
      <c r="E308" t="inlineStr">
        <is>
          <t>XN096910694JB</t>
        </is>
      </c>
      <c r="F308" t="n">
        <v>16</v>
      </c>
      <c r="G308" t="inlineStr">
        <is>
          <t>N</t>
        </is>
      </c>
      <c r="H308" t="inlineStr">
        <is>
          <t>NT</t>
        </is>
      </c>
      <c r="O308" t="n">
        <v>7</v>
      </c>
      <c r="S308">
        <f>_xlfn.XLOOKUP(E308,'Facture Chronopost'!L:L,'Facture Chronopost'!AA:AA,"")</f>
        <v/>
      </c>
      <c r="T308">
        <f>IF(COUNTIF('Bibliothèque transporteurs'!C:C,F308)=0,"inconnu",_xlfn.XLOOKUP(F308,'Bibliothèque transporteurs'!C:C,'Bibliothèque transporteurs'!A:A))</f>
        <v/>
      </c>
      <c r="U308">
        <f>IF(OR(F308="6C",F308="6B"),_xlfn.XLOOKUP(E308,'Facture Chronopost'!L:L,'Facture Chronopost'!X:X),IF(OR(F308=17,F308=44),F308&amp;"_"&amp;H308,IF(COUNTIF('Bibliothèque transporteurs'!C:C,F308)=0,"inconnu",_xlfn.XLOOKUP(F308,'Bibliothèque transporteurs'!C:C,'Bibliothèque transporteurs'!B:B))))</f>
        <v/>
      </c>
      <c r="V308">
        <f>IF(COUNTIF('Bibliothèque transporteurs'!C:C,F308)=0,"inconnu",_xlfn.XLOOKUP(F308,'Bibliothèque transporteurs'!C:C,'Bibliothèque transporteurs'!E:E))</f>
        <v/>
      </c>
      <c r="W308">
        <f>IF(T308="FR_2SHOP",O308,IF(O308=0,0,ROUNDUP(O308/C308*B308,2)))</f>
        <v/>
      </c>
      <c r="Y308" s="118">
        <f>ROUNDUP(B308,2)-M308-L308-N308-J308-K308-I308-Q308</f>
        <v/>
      </c>
      <c r="Z308" s="118">
        <f>IF(Y308=W308,"OK","Non")</f>
        <v/>
      </c>
    </row>
    <row r="309">
      <c r="A309" s="9">
        <f>C309/SUM(C:C)*(SUM(C:C)+$X$2)</f>
        <v/>
      </c>
      <c r="B309" s="9">
        <f>C309/SUM(C:C)*(SUM(C:C)+SUM($N$3:$O$7))+S309</f>
        <v/>
      </c>
      <c r="C309" s="9">
        <f>SUM(I309:Q309)-N309-P309</f>
        <v/>
      </c>
      <c r="D309" s="8" t="n">
        <v>6235</v>
      </c>
      <c r="E309" t="inlineStr">
        <is>
          <t>XN097411528JB</t>
        </is>
      </c>
      <c r="F309" t="n">
        <v>16</v>
      </c>
      <c r="G309" t="inlineStr">
        <is>
          <t>N</t>
        </is>
      </c>
      <c r="H309" t="inlineStr">
        <is>
          <t>NT</t>
        </is>
      </c>
      <c r="O309" t="n">
        <v>9.4</v>
      </c>
      <c r="S309">
        <f>_xlfn.XLOOKUP(E309,'Facture Chronopost'!L:L,'Facture Chronopost'!AA:AA,"")</f>
        <v/>
      </c>
      <c r="T309">
        <f>IF(COUNTIF('Bibliothèque transporteurs'!C:C,F309)=0,"inconnu",_xlfn.XLOOKUP(F309,'Bibliothèque transporteurs'!C:C,'Bibliothèque transporteurs'!A:A))</f>
        <v/>
      </c>
      <c r="U309">
        <f>IF(OR(F309="6C",F309="6B"),_xlfn.XLOOKUP(E309,'Facture Chronopost'!L:L,'Facture Chronopost'!X:X),IF(OR(F309=17,F309=44),F309&amp;"_"&amp;H309,IF(COUNTIF('Bibliothèque transporteurs'!C:C,F309)=0,"inconnu",_xlfn.XLOOKUP(F309,'Bibliothèque transporteurs'!C:C,'Bibliothèque transporteurs'!B:B))))</f>
        <v/>
      </c>
      <c r="V309">
        <f>IF(COUNTIF('Bibliothèque transporteurs'!C:C,F309)=0,"inconnu",_xlfn.XLOOKUP(F309,'Bibliothèque transporteurs'!C:C,'Bibliothèque transporteurs'!E:E))</f>
        <v/>
      </c>
      <c r="W309">
        <f>IF(T309="FR_2SHOP",O309,IF(O309=0,0,ROUNDUP(O309/C309*B309,2)))</f>
        <v/>
      </c>
      <c r="Y309" s="118">
        <f>ROUNDUP(B309,2)-M309-L309-N309-J309-K309-I309-Q309</f>
        <v/>
      </c>
      <c r="Z309" s="118">
        <f>IF(Y309=W309,"OK","Non")</f>
        <v/>
      </c>
    </row>
    <row r="310">
      <c r="A310" s="9">
        <f>C310/SUM(C:C)*(SUM(C:C)+$X$2)</f>
        <v/>
      </c>
      <c r="B310" s="9">
        <f>C310/SUM(C:C)*(SUM(C:C)+SUM($N$3:$O$7))+S310</f>
        <v/>
      </c>
      <c r="C310" s="9">
        <f>SUM(I310:Q310)-N310-P310</f>
        <v/>
      </c>
      <c r="D310" s="8" t="n">
        <v>4813</v>
      </c>
      <c r="E310" t="inlineStr">
        <is>
          <t>XN097426624JB</t>
        </is>
      </c>
      <c r="F310" t="n">
        <v>16</v>
      </c>
      <c r="G310" t="inlineStr">
        <is>
          <t>N</t>
        </is>
      </c>
      <c r="H310" t="inlineStr">
        <is>
          <t>NT</t>
        </is>
      </c>
      <c r="O310" t="n">
        <v>8.199999999999999</v>
      </c>
      <c r="S310">
        <f>_xlfn.XLOOKUP(E310,'Facture Chronopost'!L:L,'Facture Chronopost'!AA:AA,"")</f>
        <v/>
      </c>
      <c r="T310">
        <f>IF(COUNTIF('Bibliothèque transporteurs'!C:C,F310)=0,"inconnu",_xlfn.XLOOKUP(F310,'Bibliothèque transporteurs'!C:C,'Bibliothèque transporteurs'!A:A))</f>
        <v/>
      </c>
      <c r="U310">
        <f>IF(OR(F310="6C",F310="6B"),_xlfn.XLOOKUP(E310,'Facture Chronopost'!L:L,'Facture Chronopost'!X:X),IF(OR(F310=17,F310=44),F310&amp;"_"&amp;H310,IF(COUNTIF('Bibliothèque transporteurs'!C:C,F310)=0,"inconnu",_xlfn.XLOOKUP(F310,'Bibliothèque transporteurs'!C:C,'Bibliothèque transporteurs'!B:B))))</f>
        <v/>
      </c>
      <c r="V310">
        <f>IF(COUNTIF('Bibliothèque transporteurs'!C:C,F310)=0,"inconnu",_xlfn.XLOOKUP(F310,'Bibliothèque transporteurs'!C:C,'Bibliothèque transporteurs'!E:E))</f>
        <v/>
      </c>
      <c r="W310">
        <f>IF(T310="FR_2SHOP",O310,IF(O310=0,0,ROUNDUP(O310/C310*B310,2)))</f>
        <v/>
      </c>
      <c r="Y310" s="118">
        <f>ROUNDUP(B310,2)-M310-L310-N310-J310-K310-I310-Q310</f>
        <v/>
      </c>
      <c r="Z310" s="118">
        <f>IF(Y310=W310,"OK","Non")</f>
        <v/>
      </c>
    </row>
    <row r="311">
      <c r="A311" s="9">
        <f>C311/SUM(C:C)*(SUM(C:C)+$X$2)</f>
        <v/>
      </c>
      <c r="B311" s="9">
        <f>C311/SUM(C:C)*(SUM(C:C)+SUM($N$3:$O$7))+S311</f>
        <v/>
      </c>
      <c r="C311" s="9">
        <f>SUM(I311:Q311)-N311-P311</f>
        <v/>
      </c>
      <c r="D311" s="8" t="n">
        <v>4813</v>
      </c>
      <c r="E311" t="inlineStr">
        <is>
          <t>XN097427942JB</t>
        </is>
      </c>
      <c r="F311" t="n">
        <v>16</v>
      </c>
      <c r="G311" t="inlineStr">
        <is>
          <t>N</t>
        </is>
      </c>
      <c r="H311" t="inlineStr">
        <is>
          <t>NT</t>
        </is>
      </c>
      <c r="O311" t="n">
        <v>7</v>
      </c>
      <c r="S311">
        <f>_xlfn.XLOOKUP(E311,'Facture Chronopost'!L:L,'Facture Chronopost'!AA:AA,"")</f>
        <v/>
      </c>
      <c r="T311">
        <f>IF(COUNTIF('Bibliothèque transporteurs'!C:C,F311)=0,"inconnu",_xlfn.XLOOKUP(F311,'Bibliothèque transporteurs'!C:C,'Bibliothèque transporteurs'!A:A))</f>
        <v/>
      </c>
      <c r="U311">
        <f>IF(OR(F311="6C",F311="6B"),_xlfn.XLOOKUP(E311,'Facture Chronopost'!L:L,'Facture Chronopost'!X:X),IF(OR(F311=17,F311=44),F311&amp;"_"&amp;H311,IF(COUNTIF('Bibliothèque transporteurs'!C:C,F311)=0,"inconnu",_xlfn.XLOOKUP(F311,'Bibliothèque transporteurs'!C:C,'Bibliothèque transporteurs'!B:B))))</f>
        <v/>
      </c>
      <c r="V311">
        <f>IF(COUNTIF('Bibliothèque transporteurs'!C:C,F311)=0,"inconnu",_xlfn.XLOOKUP(F311,'Bibliothèque transporteurs'!C:C,'Bibliothèque transporteurs'!E:E))</f>
        <v/>
      </c>
      <c r="W311">
        <f>IF(T311="FR_2SHOP",O311,IF(O311=0,0,ROUNDUP(O311/C311*B311,2)))</f>
        <v/>
      </c>
      <c r="Y311" s="118">
        <f>ROUNDUP(B311,2)-M311-L311-N311-J311-K311-I311-Q311</f>
        <v/>
      </c>
      <c r="Z311" s="118">
        <f>IF(Y311=W311,"OK","Non")</f>
        <v/>
      </c>
    </row>
    <row r="312">
      <c r="A312" s="9">
        <f>C312/SUM(C:C)*(SUM(C:C)+$X$2)</f>
        <v/>
      </c>
      <c r="B312" s="9">
        <f>C312/SUM(C:C)*(SUM(C:C)+SUM($N$3:$O$7))+S312</f>
        <v/>
      </c>
      <c r="C312" s="9">
        <f>SUM(I312:Q312)-N312-P312</f>
        <v/>
      </c>
      <c r="D312" s="8" t="n">
        <v>8656</v>
      </c>
      <c r="E312" t="inlineStr">
        <is>
          <t>XN097436330JB</t>
        </is>
      </c>
      <c r="F312" t="n">
        <v>16</v>
      </c>
      <c r="G312" t="inlineStr">
        <is>
          <t>N</t>
        </is>
      </c>
      <c r="H312" t="inlineStr">
        <is>
          <t>NT</t>
        </is>
      </c>
      <c r="O312" t="n">
        <v>8.199999999999999</v>
      </c>
      <c r="S312">
        <f>_xlfn.XLOOKUP(E312,'Facture Chronopost'!L:L,'Facture Chronopost'!AA:AA,"")</f>
        <v/>
      </c>
      <c r="T312">
        <f>IF(COUNTIF('Bibliothèque transporteurs'!C:C,F312)=0,"inconnu",_xlfn.XLOOKUP(F312,'Bibliothèque transporteurs'!C:C,'Bibliothèque transporteurs'!A:A))</f>
        <v/>
      </c>
      <c r="U312">
        <f>IF(OR(F312="6C",F312="6B"),_xlfn.XLOOKUP(E312,'Facture Chronopost'!L:L,'Facture Chronopost'!X:X),IF(OR(F312=17,F312=44),F312&amp;"_"&amp;H312,IF(COUNTIF('Bibliothèque transporteurs'!C:C,F312)=0,"inconnu",_xlfn.XLOOKUP(F312,'Bibliothèque transporteurs'!C:C,'Bibliothèque transporteurs'!B:B))))</f>
        <v/>
      </c>
      <c r="V312">
        <f>IF(COUNTIF('Bibliothèque transporteurs'!C:C,F312)=0,"inconnu",_xlfn.XLOOKUP(F312,'Bibliothèque transporteurs'!C:C,'Bibliothèque transporteurs'!E:E))</f>
        <v/>
      </c>
      <c r="W312">
        <f>IF(T312="FR_2SHOP",O312,IF(O312=0,0,ROUNDUP(O312/C312*B312,2)))</f>
        <v/>
      </c>
      <c r="Y312" s="118">
        <f>ROUNDUP(B312,2)-M312-L312-N312-J312-K312-I312-Q312</f>
        <v/>
      </c>
      <c r="Z312" s="118">
        <f>IF(Y312=W312,"OK","Non")</f>
        <v/>
      </c>
    </row>
    <row r="313">
      <c r="A313" s="9">
        <f>C313/SUM(C:C)*(SUM(C:C)+$X$2)</f>
        <v/>
      </c>
      <c r="B313" s="9">
        <f>C313/SUM(C:C)*(SUM(C:C)+SUM($N$3:$O$7))+S313</f>
        <v/>
      </c>
      <c r="C313" s="9">
        <f>SUM(I313:Q313)-N313-P313</f>
        <v/>
      </c>
      <c r="D313" s="8" t="n">
        <v>4004</v>
      </c>
      <c r="E313" t="inlineStr">
        <is>
          <t>XN097524666JB</t>
        </is>
      </c>
      <c r="F313" t="n">
        <v>16</v>
      </c>
      <c r="G313" t="inlineStr">
        <is>
          <t>N</t>
        </is>
      </c>
      <c r="H313" t="inlineStr">
        <is>
          <t>NT</t>
        </is>
      </c>
      <c r="O313" t="n">
        <v>7.4</v>
      </c>
      <c r="S313">
        <f>_xlfn.XLOOKUP(E313,'Facture Chronopost'!L:L,'Facture Chronopost'!AA:AA,"")</f>
        <v/>
      </c>
      <c r="T313">
        <f>IF(COUNTIF('Bibliothèque transporteurs'!C:C,F313)=0,"inconnu",_xlfn.XLOOKUP(F313,'Bibliothèque transporteurs'!C:C,'Bibliothèque transporteurs'!A:A))</f>
        <v/>
      </c>
      <c r="U313">
        <f>IF(OR(F313="6C",F313="6B"),_xlfn.XLOOKUP(E313,'Facture Chronopost'!L:L,'Facture Chronopost'!X:X),IF(OR(F313=17,F313=44),F313&amp;"_"&amp;H313,IF(COUNTIF('Bibliothèque transporteurs'!C:C,F313)=0,"inconnu",_xlfn.XLOOKUP(F313,'Bibliothèque transporteurs'!C:C,'Bibliothèque transporteurs'!B:B))))</f>
        <v/>
      </c>
      <c r="V313">
        <f>IF(COUNTIF('Bibliothèque transporteurs'!C:C,F313)=0,"inconnu",_xlfn.XLOOKUP(F313,'Bibliothèque transporteurs'!C:C,'Bibliothèque transporteurs'!E:E))</f>
        <v/>
      </c>
      <c r="W313">
        <f>IF(T313="FR_2SHOP",O313,IF(O313=0,0,ROUNDUP(O313/C313*B313,2)))</f>
        <v/>
      </c>
      <c r="Y313" s="118">
        <f>ROUNDUP(B313,2)-M313-L313-N313-J313-K313-I313-Q313</f>
        <v/>
      </c>
      <c r="Z313" s="118">
        <f>IF(Y313=W313,"OK","Non")</f>
        <v/>
      </c>
    </row>
    <row r="314">
      <c r="A314" s="9">
        <f>C314/SUM(C:C)*(SUM(C:C)+$X$2)</f>
        <v/>
      </c>
      <c r="B314" s="9">
        <f>C314/SUM(C:C)*(SUM(C:C)+SUM($N$3:$O$7))+S314</f>
        <v/>
      </c>
      <c r="C314" s="9">
        <f>SUM(I314:Q314)-N314-P314</f>
        <v/>
      </c>
      <c r="D314" s="8" t="n">
        <v>7261</v>
      </c>
      <c r="E314" t="inlineStr">
        <is>
          <t>XN097539419JB</t>
        </is>
      </c>
      <c r="F314" t="n">
        <v>16</v>
      </c>
      <c r="G314" t="inlineStr">
        <is>
          <t>N</t>
        </is>
      </c>
      <c r="H314" t="inlineStr">
        <is>
          <t>NT</t>
        </is>
      </c>
      <c r="O314" t="n">
        <v>7.8</v>
      </c>
      <c r="S314">
        <f>_xlfn.XLOOKUP(E314,'Facture Chronopost'!L:L,'Facture Chronopost'!AA:AA,"")</f>
        <v/>
      </c>
      <c r="T314">
        <f>IF(COUNTIF('Bibliothèque transporteurs'!C:C,F314)=0,"inconnu",_xlfn.XLOOKUP(F314,'Bibliothèque transporteurs'!C:C,'Bibliothèque transporteurs'!A:A))</f>
        <v/>
      </c>
      <c r="U314">
        <f>IF(OR(F314="6C",F314="6B"),_xlfn.XLOOKUP(E314,'Facture Chronopost'!L:L,'Facture Chronopost'!X:X),IF(OR(F314=17,F314=44),F314&amp;"_"&amp;H314,IF(COUNTIF('Bibliothèque transporteurs'!C:C,F314)=0,"inconnu",_xlfn.XLOOKUP(F314,'Bibliothèque transporteurs'!C:C,'Bibliothèque transporteurs'!B:B))))</f>
        <v/>
      </c>
      <c r="V314">
        <f>IF(COUNTIF('Bibliothèque transporteurs'!C:C,F314)=0,"inconnu",_xlfn.XLOOKUP(F314,'Bibliothèque transporteurs'!C:C,'Bibliothèque transporteurs'!E:E))</f>
        <v/>
      </c>
      <c r="W314">
        <f>IF(T314="FR_2SHOP",O314,IF(O314=0,0,ROUNDUP(O314/C314*B314,2)))</f>
        <v/>
      </c>
      <c r="Y314" s="118">
        <f>ROUNDUP(B314,2)-M314-L314-N314-J314-K314-I314-Q314</f>
        <v/>
      </c>
      <c r="Z314" s="118">
        <f>IF(Y314=W314,"OK","Non")</f>
        <v/>
      </c>
    </row>
    <row r="315">
      <c r="A315" s="9">
        <f>C315/SUM(C:C)*(SUM(C:C)+$X$2)</f>
        <v/>
      </c>
      <c r="B315" s="9">
        <f>C315/SUM(C:C)*(SUM(C:C)+SUM($N$3:$O$7))+S315</f>
        <v/>
      </c>
      <c r="C315" s="9">
        <f>SUM(I315:Q315)-N315-P315</f>
        <v/>
      </c>
      <c r="D315" s="8" t="n">
        <v>7261</v>
      </c>
      <c r="E315" t="inlineStr">
        <is>
          <t>XN097540235JB</t>
        </is>
      </c>
      <c r="F315" t="n">
        <v>16</v>
      </c>
      <c r="G315" t="inlineStr">
        <is>
          <t>N</t>
        </is>
      </c>
      <c r="H315" t="inlineStr">
        <is>
          <t>NT</t>
        </is>
      </c>
      <c r="O315" t="n">
        <v>7.8</v>
      </c>
      <c r="S315">
        <f>_xlfn.XLOOKUP(E315,'Facture Chronopost'!L:L,'Facture Chronopost'!AA:AA,"")</f>
        <v/>
      </c>
      <c r="T315">
        <f>IF(COUNTIF('Bibliothèque transporteurs'!C:C,F315)=0,"inconnu",_xlfn.XLOOKUP(F315,'Bibliothèque transporteurs'!C:C,'Bibliothèque transporteurs'!A:A))</f>
        <v/>
      </c>
      <c r="U315">
        <f>IF(OR(F315="6C",F315="6B"),_xlfn.XLOOKUP(E315,'Facture Chronopost'!L:L,'Facture Chronopost'!X:X),IF(OR(F315=17,F315=44),F315&amp;"_"&amp;H315,IF(COUNTIF('Bibliothèque transporteurs'!C:C,F315)=0,"inconnu",_xlfn.XLOOKUP(F315,'Bibliothèque transporteurs'!C:C,'Bibliothèque transporteurs'!B:B))))</f>
        <v/>
      </c>
      <c r="V315">
        <f>IF(COUNTIF('Bibliothèque transporteurs'!C:C,F315)=0,"inconnu",_xlfn.XLOOKUP(F315,'Bibliothèque transporteurs'!C:C,'Bibliothèque transporteurs'!E:E))</f>
        <v/>
      </c>
      <c r="W315">
        <f>IF(T315="FR_2SHOP",O315,IF(O315=0,0,ROUNDUP(O315/C315*B315,2)))</f>
        <v/>
      </c>
      <c r="Y315" s="118">
        <f>ROUNDUP(B315,2)-M315-L315-N315-J315-K315-I315-Q315</f>
        <v/>
      </c>
      <c r="Z315" s="118">
        <f>IF(Y315=W315,"OK","Non")</f>
        <v/>
      </c>
    </row>
    <row r="316">
      <c r="A316" s="9">
        <f>C316/SUM(C:C)*(SUM(C:C)+$X$2)</f>
        <v/>
      </c>
      <c r="B316" s="9">
        <f>C316/SUM(C:C)*(SUM(C:C)+SUM($N$3:$O$7))+S316</f>
        <v/>
      </c>
      <c r="C316" s="9">
        <f>SUM(I316:Q316)-N316-P316</f>
        <v/>
      </c>
      <c r="D316" s="8" t="n">
        <v>6235</v>
      </c>
      <c r="E316" t="inlineStr">
        <is>
          <t>XN097693660JB</t>
        </is>
      </c>
      <c r="F316" t="n">
        <v>16</v>
      </c>
      <c r="G316" t="inlineStr">
        <is>
          <t>N</t>
        </is>
      </c>
      <c r="H316" t="inlineStr">
        <is>
          <t>NT</t>
        </is>
      </c>
      <c r="O316" t="n">
        <v>8.6</v>
      </c>
      <c r="Q316" t="n">
        <v>5</v>
      </c>
      <c r="S316">
        <f>_xlfn.XLOOKUP(E316,'Facture Chronopost'!L:L,'Facture Chronopost'!AA:AA,"")</f>
        <v/>
      </c>
      <c r="T316">
        <f>IF(COUNTIF('Bibliothèque transporteurs'!C:C,F316)=0,"inconnu",_xlfn.XLOOKUP(F316,'Bibliothèque transporteurs'!C:C,'Bibliothèque transporteurs'!A:A))</f>
        <v/>
      </c>
      <c r="U316">
        <f>IF(OR(F316="6C",F316="6B"),_xlfn.XLOOKUP(E316,'Facture Chronopost'!L:L,'Facture Chronopost'!X:X),IF(OR(F316=17,F316=44),F316&amp;"_"&amp;H316,IF(COUNTIF('Bibliothèque transporteurs'!C:C,F316)=0,"inconnu",_xlfn.XLOOKUP(F316,'Bibliothèque transporteurs'!C:C,'Bibliothèque transporteurs'!B:B))))</f>
        <v/>
      </c>
      <c r="V316">
        <f>IF(COUNTIF('Bibliothèque transporteurs'!C:C,F316)=0,"inconnu",_xlfn.XLOOKUP(F316,'Bibliothèque transporteurs'!C:C,'Bibliothèque transporteurs'!E:E))</f>
        <v/>
      </c>
      <c r="W316">
        <f>IF(T316="FR_2SHOP",O316,IF(O316=0,0,ROUNDUP(O316/C316*B316,2)))</f>
        <v/>
      </c>
      <c r="Y316" s="118">
        <f>ROUNDUP(B316,2)-M316-L316-N316-J316-K316-I316-Q316</f>
        <v/>
      </c>
      <c r="Z316" s="118">
        <f>IF(Y316=W316,"OK","Non")</f>
        <v/>
      </c>
    </row>
    <row r="317">
      <c r="A317" s="9">
        <f>C317/SUM(C:C)*(SUM(C:C)+$X$2)</f>
        <v/>
      </c>
      <c r="B317" s="9">
        <f>C317/SUM(C:C)*(SUM(C:C)+SUM($N$3:$O$7))+S317</f>
        <v/>
      </c>
      <c r="C317" s="9">
        <f>SUM(I317:Q317)-N317-P317</f>
        <v/>
      </c>
      <c r="D317" s="8" t="n">
        <v>6235</v>
      </c>
      <c r="E317" t="inlineStr">
        <is>
          <t>XN098398448JB</t>
        </is>
      </c>
      <c r="F317" t="n">
        <v>16</v>
      </c>
      <c r="G317" t="inlineStr">
        <is>
          <t>N</t>
        </is>
      </c>
      <c r="H317" t="inlineStr">
        <is>
          <t>NT</t>
        </is>
      </c>
      <c r="O317" t="n">
        <v>16</v>
      </c>
      <c r="S317">
        <f>_xlfn.XLOOKUP(E317,'Facture Chronopost'!L:L,'Facture Chronopost'!AA:AA,"")</f>
        <v/>
      </c>
      <c r="T317">
        <f>IF(COUNTIF('Bibliothèque transporteurs'!C:C,F317)=0,"inconnu",_xlfn.XLOOKUP(F317,'Bibliothèque transporteurs'!C:C,'Bibliothèque transporteurs'!A:A))</f>
        <v/>
      </c>
      <c r="U317">
        <f>IF(OR(F317="6C",F317="6B"),_xlfn.XLOOKUP(E317,'Facture Chronopost'!L:L,'Facture Chronopost'!X:X),IF(OR(F317=17,F317=44),F317&amp;"_"&amp;H317,IF(COUNTIF('Bibliothèque transporteurs'!C:C,F317)=0,"inconnu",_xlfn.XLOOKUP(F317,'Bibliothèque transporteurs'!C:C,'Bibliothèque transporteurs'!B:B))))</f>
        <v/>
      </c>
      <c r="V317">
        <f>IF(COUNTIF('Bibliothèque transporteurs'!C:C,F317)=0,"inconnu",_xlfn.XLOOKUP(F317,'Bibliothèque transporteurs'!C:C,'Bibliothèque transporteurs'!E:E))</f>
        <v/>
      </c>
      <c r="W317">
        <f>IF(T317="FR_2SHOP",O317,IF(O317=0,0,ROUNDUP(O317/C317*B317,2)))</f>
        <v/>
      </c>
      <c r="Y317" s="118">
        <f>ROUNDUP(B317,2)-M317-L317-N317-J317-K317-I317-Q317</f>
        <v/>
      </c>
      <c r="Z317" s="118">
        <f>IF(Y317=W317,"OK","Non")</f>
        <v/>
      </c>
    </row>
    <row r="318">
      <c r="A318" s="9">
        <f>C318/SUM(C:C)*(SUM(C:C)+$X$2)</f>
        <v/>
      </c>
      <c r="B318" s="9">
        <f>C318/SUM(C:C)*(SUM(C:C)+SUM($N$3:$O$7))+S318</f>
        <v/>
      </c>
      <c r="C318" s="9">
        <f>SUM(I318:Q318)-N318-P318</f>
        <v/>
      </c>
      <c r="D318" s="8" t="n">
        <v>9160</v>
      </c>
      <c r="E318" t="inlineStr">
        <is>
          <t>XN098399616JB</t>
        </is>
      </c>
      <c r="F318" t="n">
        <v>16</v>
      </c>
      <c r="G318" t="inlineStr">
        <is>
          <t>N</t>
        </is>
      </c>
      <c r="H318" t="inlineStr">
        <is>
          <t>NT</t>
        </is>
      </c>
      <c r="O318" t="n">
        <v>12.6</v>
      </c>
      <c r="S318">
        <f>_xlfn.XLOOKUP(E318,'Facture Chronopost'!L:L,'Facture Chronopost'!AA:AA,"")</f>
        <v/>
      </c>
      <c r="T318">
        <f>IF(COUNTIF('Bibliothèque transporteurs'!C:C,F318)=0,"inconnu",_xlfn.XLOOKUP(F318,'Bibliothèque transporteurs'!C:C,'Bibliothèque transporteurs'!A:A))</f>
        <v/>
      </c>
      <c r="U318">
        <f>IF(OR(F318="6C",F318="6B"),_xlfn.XLOOKUP(E318,'Facture Chronopost'!L:L,'Facture Chronopost'!X:X),IF(OR(F318=17,F318=44),F318&amp;"_"&amp;H318,IF(COUNTIF('Bibliothèque transporteurs'!C:C,F318)=0,"inconnu",_xlfn.XLOOKUP(F318,'Bibliothèque transporteurs'!C:C,'Bibliothèque transporteurs'!B:B))))</f>
        <v/>
      </c>
      <c r="V318">
        <f>IF(COUNTIF('Bibliothèque transporteurs'!C:C,F318)=0,"inconnu",_xlfn.XLOOKUP(F318,'Bibliothèque transporteurs'!C:C,'Bibliothèque transporteurs'!E:E))</f>
        <v/>
      </c>
      <c r="W318">
        <f>IF(T318="FR_2SHOP",O318,IF(O318=0,0,ROUNDUP(O318/C318*B318,2)))</f>
        <v/>
      </c>
      <c r="Y318" s="118">
        <f>ROUNDUP(B318,2)-M318-L318-N318-J318-K318-I318-Q318</f>
        <v/>
      </c>
      <c r="Z318" s="118">
        <f>IF(Y318=W318,"OK","Non")</f>
        <v/>
      </c>
    </row>
    <row r="319">
      <c r="A319" s="9">
        <f>C319/SUM(C:C)*(SUM(C:C)+$X$2)</f>
        <v/>
      </c>
      <c r="B319" s="9">
        <f>C319/SUM(C:C)*(SUM(C:C)+SUM($N$3:$O$7))+S319</f>
        <v/>
      </c>
      <c r="C319" s="9">
        <f>SUM(I319:Q319)-N319-P319</f>
        <v/>
      </c>
      <c r="D319" s="8" t="n">
        <v>4813</v>
      </c>
      <c r="E319" t="inlineStr">
        <is>
          <t>XN098608359JB</t>
        </is>
      </c>
      <c r="F319" t="n">
        <v>16</v>
      </c>
      <c r="G319" t="inlineStr">
        <is>
          <t>N</t>
        </is>
      </c>
      <c r="H319" t="inlineStr">
        <is>
          <t>NT</t>
        </is>
      </c>
      <c r="O319" t="n">
        <v>7</v>
      </c>
      <c r="S319">
        <f>_xlfn.XLOOKUP(E319,'Facture Chronopost'!L:L,'Facture Chronopost'!AA:AA,"")</f>
        <v/>
      </c>
      <c r="T319">
        <f>IF(COUNTIF('Bibliothèque transporteurs'!C:C,F319)=0,"inconnu",_xlfn.XLOOKUP(F319,'Bibliothèque transporteurs'!C:C,'Bibliothèque transporteurs'!A:A))</f>
        <v/>
      </c>
      <c r="U319">
        <f>IF(OR(F319="6C",F319="6B"),_xlfn.XLOOKUP(E319,'Facture Chronopost'!L:L,'Facture Chronopost'!X:X),IF(OR(F319=17,F319=44),F319&amp;"_"&amp;H319,IF(COUNTIF('Bibliothèque transporteurs'!C:C,F319)=0,"inconnu",_xlfn.XLOOKUP(F319,'Bibliothèque transporteurs'!C:C,'Bibliothèque transporteurs'!B:B))))</f>
        <v/>
      </c>
      <c r="V319">
        <f>IF(COUNTIF('Bibliothèque transporteurs'!C:C,F319)=0,"inconnu",_xlfn.XLOOKUP(F319,'Bibliothèque transporteurs'!C:C,'Bibliothèque transporteurs'!E:E))</f>
        <v/>
      </c>
      <c r="W319">
        <f>IF(T319="FR_2SHOP",O319,IF(O319=0,0,ROUNDUP(O319/C319*B319,2)))</f>
        <v/>
      </c>
      <c r="Y319" s="118">
        <f>ROUNDUP(B319,2)-M319-L319-N319-J319-K319-I319-Q319</f>
        <v/>
      </c>
      <c r="Z319" s="118">
        <f>IF(Y319=W319,"OK","Non")</f>
        <v/>
      </c>
    </row>
    <row r="320">
      <c r="A320" s="9">
        <f>C320/SUM(C:C)*(SUM(C:C)+$X$2)</f>
        <v/>
      </c>
      <c r="B320" s="9">
        <f>C320/SUM(C:C)*(SUM(C:C)+SUM($N$3:$O$7))+S320</f>
        <v/>
      </c>
      <c r="C320" s="9">
        <f>SUM(I320:Q320)-N320-P320</f>
        <v/>
      </c>
      <c r="D320" s="8" t="n">
        <v>3752</v>
      </c>
      <c r="E320" t="inlineStr">
        <is>
          <t>XN098638024JB</t>
        </is>
      </c>
      <c r="F320" t="n">
        <v>16</v>
      </c>
      <c r="G320" t="inlineStr">
        <is>
          <t>N</t>
        </is>
      </c>
      <c r="H320" t="inlineStr">
        <is>
          <t>NT</t>
        </is>
      </c>
      <c r="O320" t="n">
        <v>7</v>
      </c>
      <c r="S320">
        <f>_xlfn.XLOOKUP(E320,'Facture Chronopost'!L:L,'Facture Chronopost'!AA:AA,"")</f>
        <v/>
      </c>
      <c r="T320">
        <f>IF(COUNTIF('Bibliothèque transporteurs'!C:C,F320)=0,"inconnu",_xlfn.XLOOKUP(F320,'Bibliothèque transporteurs'!C:C,'Bibliothèque transporteurs'!A:A))</f>
        <v/>
      </c>
      <c r="U320">
        <f>IF(OR(F320="6C",F320="6B"),_xlfn.XLOOKUP(E320,'Facture Chronopost'!L:L,'Facture Chronopost'!X:X),IF(OR(F320=17,F320=44),F320&amp;"_"&amp;H320,IF(COUNTIF('Bibliothèque transporteurs'!C:C,F320)=0,"inconnu",_xlfn.XLOOKUP(F320,'Bibliothèque transporteurs'!C:C,'Bibliothèque transporteurs'!B:B))))</f>
        <v/>
      </c>
      <c r="V320">
        <f>IF(COUNTIF('Bibliothèque transporteurs'!C:C,F320)=0,"inconnu",_xlfn.XLOOKUP(F320,'Bibliothèque transporteurs'!C:C,'Bibliothèque transporteurs'!E:E))</f>
        <v/>
      </c>
      <c r="W320">
        <f>IF(T320="FR_2SHOP",O320,IF(O320=0,0,ROUNDUP(O320/C320*B320,2)))</f>
        <v/>
      </c>
      <c r="Y320" s="118">
        <f>ROUNDUP(B320,2)-M320-L320-N320-J320-K320-I320-Q320</f>
        <v/>
      </c>
      <c r="Z320" s="118">
        <f>IF(Y320=W320,"OK","Non")</f>
        <v/>
      </c>
    </row>
    <row r="321">
      <c r="A321" s="9">
        <f>C321/SUM(C:C)*(SUM(C:C)+$X$2)</f>
        <v/>
      </c>
      <c r="B321" s="9">
        <f>C321/SUM(C:C)*(SUM(C:C)+SUM($N$3:$O$7))+S321</f>
        <v/>
      </c>
      <c r="C321" s="9">
        <f>SUM(I321:Q321)-N321-P321</f>
        <v/>
      </c>
      <c r="D321" s="8" t="n">
        <v>4813</v>
      </c>
      <c r="E321" t="inlineStr">
        <is>
          <t>XN098697773JB</t>
        </is>
      </c>
      <c r="F321" t="n">
        <v>16</v>
      </c>
      <c r="G321" t="inlineStr">
        <is>
          <t>N</t>
        </is>
      </c>
      <c r="H321" t="inlineStr">
        <is>
          <t>NT</t>
        </is>
      </c>
      <c r="O321" t="n">
        <v>7.8</v>
      </c>
      <c r="S321">
        <f>_xlfn.XLOOKUP(E321,'Facture Chronopost'!L:L,'Facture Chronopost'!AA:AA,"")</f>
        <v/>
      </c>
      <c r="T321">
        <f>IF(COUNTIF('Bibliothèque transporteurs'!C:C,F321)=0,"inconnu",_xlfn.XLOOKUP(F321,'Bibliothèque transporteurs'!C:C,'Bibliothèque transporteurs'!A:A))</f>
        <v/>
      </c>
      <c r="U321">
        <f>IF(OR(F321="6C",F321="6B"),_xlfn.XLOOKUP(E321,'Facture Chronopost'!L:L,'Facture Chronopost'!X:X),IF(OR(F321=17,F321=44),F321&amp;"_"&amp;H321,IF(COUNTIF('Bibliothèque transporteurs'!C:C,F321)=0,"inconnu",_xlfn.XLOOKUP(F321,'Bibliothèque transporteurs'!C:C,'Bibliothèque transporteurs'!B:B))))</f>
        <v/>
      </c>
      <c r="V321">
        <f>IF(COUNTIF('Bibliothèque transporteurs'!C:C,F321)=0,"inconnu",_xlfn.XLOOKUP(F321,'Bibliothèque transporteurs'!C:C,'Bibliothèque transporteurs'!E:E))</f>
        <v/>
      </c>
      <c r="W321">
        <f>IF(T321="FR_2SHOP",O321,IF(O321=0,0,ROUNDUP(O321/C321*B321,2)))</f>
        <v/>
      </c>
      <c r="Y321" s="118">
        <f>ROUNDUP(B321,2)-M321-L321-N321-J321-K321-I321-Q321</f>
        <v/>
      </c>
      <c r="Z321" s="118">
        <f>IF(Y321=W321,"OK","Non")</f>
        <v/>
      </c>
    </row>
    <row r="322">
      <c r="A322" s="9">
        <f>C322/SUM(C:C)*(SUM(C:C)+$X$2)</f>
        <v/>
      </c>
      <c r="B322" s="9">
        <f>C322/SUM(C:C)*(SUM(C:C)+SUM($N$3:$O$7))+S322</f>
        <v/>
      </c>
      <c r="C322" s="9">
        <f>SUM(I322:Q322)-N322-P322</f>
        <v/>
      </c>
      <c r="D322" s="8" t="n">
        <v>8640</v>
      </c>
      <c r="E322" t="inlineStr">
        <is>
          <t>XN098715962JB</t>
        </is>
      </c>
      <c r="F322" t="n">
        <v>16</v>
      </c>
      <c r="G322" t="inlineStr">
        <is>
          <t>N</t>
        </is>
      </c>
      <c r="H322" t="inlineStr">
        <is>
          <t>NT</t>
        </is>
      </c>
      <c r="O322" t="n">
        <v>7.4</v>
      </c>
      <c r="S322">
        <f>_xlfn.XLOOKUP(E322,'Facture Chronopost'!L:L,'Facture Chronopost'!AA:AA,"")</f>
        <v/>
      </c>
      <c r="T322">
        <f>IF(COUNTIF('Bibliothèque transporteurs'!C:C,F322)=0,"inconnu",_xlfn.XLOOKUP(F322,'Bibliothèque transporteurs'!C:C,'Bibliothèque transporteurs'!A:A))</f>
        <v/>
      </c>
      <c r="U322">
        <f>IF(OR(F322="6C",F322="6B"),_xlfn.XLOOKUP(E322,'Facture Chronopost'!L:L,'Facture Chronopost'!X:X),IF(OR(F322=17,F322=44),F322&amp;"_"&amp;H322,IF(COUNTIF('Bibliothèque transporteurs'!C:C,F322)=0,"inconnu",_xlfn.XLOOKUP(F322,'Bibliothèque transporteurs'!C:C,'Bibliothèque transporteurs'!B:B))))</f>
        <v/>
      </c>
      <c r="V322">
        <f>IF(COUNTIF('Bibliothèque transporteurs'!C:C,F322)=0,"inconnu",_xlfn.XLOOKUP(F322,'Bibliothèque transporteurs'!C:C,'Bibliothèque transporteurs'!E:E))</f>
        <v/>
      </c>
      <c r="W322">
        <f>IF(T322="FR_2SHOP",O322,IF(O322=0,0,ROUNDUP(O322/C322*B322,2)))</f>
        <v/>
      </c>
      <c r="Y322" s="118">
        <f>ROUNDUP(B322,2)-M322-L322-N322-J322-K322-I322-Q322</f>
        <v/>
      </c>
      <c r="Z322" s="118">
        <f>IF(Y322=W322,"OK","Non")</f>
        <v/>
      </c>
    </row>
    <row r="323">
      <c r="A323" s="9">
        <f>C323/SUM(C:C)*(SUM(C:C)+$X$2)</f>
        <v/>
      </c>
      <c r="B323" s="9">
        <f>C323/SUM(C:C)*(SUM(C:C)+SUM($N$3:$O$7))+S323</f>
        <v/>
      </c>
      <c r="C323" s="9">
        <f>SUM(I323:Q323)-N323-P323</f>
        <v/>
      </c>
      <c r="D323" s="8" t="n">
        <v>3752</v>
      </c>
      <c r="E323" t="inlineStr">
        <is>
          <t>XN098733008JB</t>
        </is>
      </c>
      <c r="F323" t="n">
        <v>16</v>
      </c>
      <c r="G323" t="inlineStr">
        <is>
          <t>N</t>
        </is>
      </c>
      <c r="H323" t="inlineStr">
        <is>
          <t>NT</t>
        </is>
      </c>
      <c r="O323" t="n">
        <v>7</v>
      </c>
      <c r="S323">
        <f>_xlfn.XLOOKUP(E323,'Facture Chronopost'!L:L,'Facture Chronopost'!AA:AA,"")</f>
        <v/>
      </c>
      <c r="T323">
        <f>IF(COUNTIF('Bibliothèque transporteurs'!C:C,F323)=0,"inconnu",_xlfn.XLOOKUP(F323,'Bibliothèque transporteurs'!C:C,'Bibliothèque transporteurs'!A:A))</f>
        <v/>
      </c>
      <c r="U323">
        <f>IF(OR(F323="6C",F323="6B"),_xlfn.XLOOKUP(E323,'Facture Chronopost'!L:L,'Facture Chronopost'!X:X),IF(OR(F323=17,F323=44),F323&amp;"_"&amp;H323,IF(COUNTIF('Bibliothèque transporteurs'!C:C,F323)=0,"inconnu",_xlfn.XLOOKUP(F323,'Bibliothèque transporteurs'!C:C,'Bibliothèque transporteurs'!B:B))))</f>
        <v/>
      </c>
      <c r="V323">
        <f>IF(COUNTIF('Bibliothèque transporteurs'!C:C,F323)=0,"inconnu",_xlfn.XLOOKUP(F323,'Bibliothèque transporteurs'!C:C,'Bibliothèque transporteurs'!E:E))</f>
        <v/>
      </c>
      <c r="W323">
        <f>IF(T323="FR_2SHOP",O323,IF(O323=0,0,ROUNDUP(O323/C323*B323,2)))</f>
        <v/>
      </c>
      <c r="Y323" s="118">
        <f>ROUNDUP(B323,2)-M323-L323-N323-J323-K323-I323-Q323</f>
        <v/>
      </c>
      <c r="Z323" s="118">
        <f>IF(Y323=W323,"OK","Non")</f>
        <v/>
      </c>
    </row>
    <row r="324">
      <c r="A324" s="9">
        <f>C324/SUM(C:C)*(SUM(C:C)+$X$2)</f>
        <v/>
      </c>
      <c r="B324" s="9">
        <f>C324/SUM(C:C)*(SUM(C:C)+SUM($N$3:$O$7))+S324</f>
        <v/>
      </c>
      <c r="C324" s="9">
        <f>SUM(I324:Q324)-N324-P324</f>
        <v/>
      </c>
      <c r="D324" s="8" t="n">
        <v>4813</v>
      </c>
      <c r="E324" t="inlineStr">
        <is>
          <t>XN098745669JB</t>
        </is>
      </c>
      <c r="F324" t="n">
        <v>16</v>
      </c>
      <c r="G324" t="inlineStr">
        <is>
          <t>N</t>
        </is>
      </c>
      <c r="H324" t="inlineStr">
        <is>
          <t>NT</t>
        </is>
      </c>
      <c r="O324" t="n">
        <v>7.8</v>
      </c>
      <c r="S324">
        <f>_xlfn.XLOOKUP(E324,'Facture Chronopost'!L:L,'Facture Chronopost'!AA:AA,"")</f>
        <v/>
      </c>
      <c r="T324">
        <f>IF(COUNTIF('Bibliothèque transporteurs'!C:C,F324)=0,"inconnu",_xlfn.XLOOKUP(F324,'Bibliothèque transporteurs'!C:C,'Bibliothèque transporteurs'!A:A))</f>
        <v/>
      </c>
      <c r="U324">
        <f>IF(OR(F324="6C",F324="6B"),_xlfn.XLOOKUP(E324,'Facture Chronopost'!L:L,'Facture Chronopost'!X:X),IF(OR(F324=17,F324=44),F324&amp;"_"&amp;H324,IF(COUNTIF('Bibliothèque transporteurs'!C:C,F324)=0,"inconnu",_xlfn.XLOOKUP(F324,'Bibliothèque transporteurs'!C:C,'Bibliothèque transporteurs'!B:B))))</f>
        <v/>
      </c>
      <c r="V324">
        <f>IF(COUNTIF('Bibliothèque transporteurs'!C:C,F324)=0,"inconnu",_xlfn.XLOOKUP(F324,'Bibliothèque transporteurs'!C:C,'Bibliothèque transporteurs'!E:E))</f>
        <v/>
      </c>
      <c r="W324">
        <f>IF(T324="FR_2SHOP",O324,IF(O324=0,0,ROUNDUP(O324/C324*B324,2)))</f>
        <v/>
      </c>
      <c r="Y324" s="118">
        <f>ROUNDUP(B324,2)-M324-L324-N324-J324-K324-I324-Q324</f>
        <v/>
      </c>
      <c r="Z324" s="118">
        <f>IF(Y324=W324,"OK","Non")</f>
        <v/>
      </c>
    </row>
    <row r="325">
      <c r="A325" s="9">
        <f>C325/SUM(C:C)*(SUM(C:C)+$X$2)</f>
        <v/>
      </c>
      <c r="B325" s="9">
        <f>C325/SUM(C:C)*(SUM(C:C)+SUM($N$3:$O$7))+S325</f>
        <v/>
      </c>
      <c r="C325" s="9">
        <f>SUM(I325:Q325)-N325-P325</f>
        <v/>
      </c>
      <c r="D325" s="8" t="n">
        <v>4813</v>
      </c>
      <c r="E325" t="inlineStr">
        <is>
          <t>XN098750037JB</t>
        </is>
      </c>
      <c r="F325" t="n">
        <v>16</v>
      </c>
      <c r="G325" t="inlineStr">
        <is>
          <t>N</t>
        </is>
      </c>
      <c r="H325" t="inlineStr">
        <is>
          <t>NT</t>
        </is>
      </c>
      <c r="O325" t="n">
        <v>7.4</v>
      </c>
      <c r="S325">
        <f>_xlfn.XLOOKUP(E325,'Facture Chronopost'!L:L,'Facture Chronopost'!AA:AA,"")</f>
        <v/>
      </c>
      <c r="T325">
        <f>IF(COUNTIF('Bibliothèque transporteurs'!C:C,F325)=0,"inconnu",_xlfn.XLOOKUP(F325,'Bibliothèque transporteurs'!C:C,'Bibliothèque transporteurs'!A:A))</f>
        <v/>
      </c>
      <c r="U325">
        <f>IF(OR(F325="6C",F325="6B"),_xlfn.XLOOKUP(E325,'Facture Chronopost'!L:L,'Facture Chronopost'!X:X),IF(OR(F325=17,F325=44),F325&amp;"_"&amp;H325,IF(COUNTIF('Bibliothèque transporteurs'!C:C,F325)=0,"inconnu",_xlfn.XLOOKUP(F325,'Bibliothèque transporteurs'!C:C,'Bibliothèque transporteurs'!B:B))))</f>
        <v/>
      </c>
      <c r="V325">
        <f>IF(COUNTIF('Bibliothèque transporteurs'!C:C,F325)=0,"inconnu",_xlfn.XLOOKUP(F325,'Bibliothèque transporteurs'!C:C,'Bibliothèque transporteurs'!E:E))</f>
        <v/>
      </c>
      <c r="W325">
        <f>IF(T325="FR_2SHOP",O325,IF(O325=0,0,ROUNDUP(O325/C325*B325,2)))</f>
        <v/>
      </c>
      <c r="Y325" s="118">
        <f>ROUNDUP(B325,2)-M325-L325-N325-J325-K325-I325-Q325</f>
        <v/>
      </c>
      <c r="Z325" s="118">
        <f>IF(Y325=W325,"OK","Non")</f>
        <v/>
      </c>
    </row>
    <row r="326">
      <c r="A326" s="9">
        <f>C326/SUM(C:C)*(SUM(C:C)+$X$2)</f>
        <v/>
      </c>
      <c r="B326" s="9">
        <f>C326/SUM(C:C)*(SUM(C:C)+SUM($N$3:$O$7))+S326</f>
        <v/>
      </c>
      <c r="C326" s="9">
        <f>SUM(I326:Q326)-N326-P326</f>
        <v/>
      </c>
      <c r="D326" s="8" t="n">
        <v>4813</v>
      </c>
      <c r="E326" t="inlineStr">
        <is>
          <t>XN098750655JB</t>
        </is>
      </c>
      <c r="F326" t="n">
        <v>16</v>
      </c>
      <c r="G326" t="inlineStr">
        <is>
          <t>N</t>
        </is>
      </c>
      <c r="H326" t="inlineStr">
        <is>
          <t>NT</t>
        </is>
      </c>
      <c r="O326" t="n">
        <v>7</v>
      </c>
      <c r="S326">
        <f>_xlfn.XLOOKUP(E326,'Facture Chronopost'!L:L,'Facture Chronopost'!AA:AA,"")</f>
        <v/>
      </c>
      <c r="T326">
        <f>IF(COUNTIF('Bibliothèque transporteurs'!C:C,F326)=0,"inconnu",_xlfn.XLOOKUP(F326,'Bibliothèque transporteurs'!C:C,'Bibliothèque transporteurs'!A:A))</f>
        <v/>
      </c>
      <c r="U326">
        <f>IF(OR(F326="6C",F326="6B"),_xlfn.XLOOKUP(E326,'Facture Chronopost'!L:L,'Facture Chronopost'!X:X),IF(OR(F326=17,F326=44),F326&amp;"_"&amp;H326,IF(COUNTIF('Bibliothèque transporteurs'!C:C,F326)=0,"inconnu",_xlfn.XLOOKUP(F326,'Bibliothèque transporteurs'!C:C,'Bibliothèque transporteurs'!B:B))))</f>
        <v/>
      </c>
      <c r="V326">
        <f>IF(COUNTIF('Bibliothèque transporteurs'!C:C,F326)=0,"inconnu",_xlfn.XLOOKUP(F326,'Bibliothèque transporteurs'!C:C,'Bibliothèque transporteurs'!E:E))</f>
        <v/>
      </c>
      <c r="W326">
        <f>IF(T326="FR_2SHOP",O326,IF(O326=0,0,ROUNDUP(O326/C326*B326,2)))</f>
        <v/>
      </c>
      <c r="Y326" s="118">
        <f>ROUNDUP(B326,2)-M326-L326-N326-J326-K326-I326-Q326</f>
        <v/>
      </c>
      <c r="Z326" s="118">
        <f>IF(Y326=W326,"OK","Non")</f>
        <v/>
      </c>
    </row>
    <row r="327">
      <c r="A327" s="9">
        <f>C327/SUM(C:C)*(SUM(C:C)+$X$2)</f>
        <v/>
      </c>
      <c r="B327" s="9">
        <f>C327/SUM(C:C)*(SUM(C:C)+SUM($N$3:$O$7))+S327</f>
        <v/>
      </c>
      <c r="C327" s="9">
        <f>SUM(I327:Q327)-N327-P327</f>
        <v/>
      </c>
      <c r="D327" s="8" t="n">
        <v>4813</v>
      </c>
      <c r="E327" t="inlineStr">
        <is>
          <t>XN098751457JB</t>
        </is>
      </c>
      <c r="F327" t="n">
        <v>16</v>
      </c>
      <c r="G327" t="inlineStr">
        <is>
          <t>N</t>
        </is>
      </c>
      <c r="H327" t="inlineStr">
        <is>
          <t>NT</t>
        </is>
      </c>
      <c r="O327" t="n">
        <v>7</v>
      </c>
      <c r="S327">
        <f>_xlfn.XLOOKUP(E327,'Facture Chronopost'!L:L,'Facture Chronopost'!AA:AA,"")</f>
        <v/>
      </c>
      <c r="T327">
        <f>IF(COUNTIF('Bibliothèque transporteurs'!C:C,F327)=0,"inconnu",_xlfn.XLOOKUP(F327,'Bibliothèque transporteurs'!C:C,'Bibliothèque transporteurs'!A:A))</f>
        <v/>
      </c>
      <c r="U327">
        <f>IF(OR(F327="6C",F327="6B"),_xlfn.XLOOKUP(E327,'Facture Chronopost'!L:L,'Facture Chronopost'!X:X),IF(OR(F327=17,F327=44),F327&amp;"_"&amp;H327,IF(COUNTIF('Bibliothèque transporteurs'!C:C,F327)=0,"inconnu",_xlfn.XLOOKUP(F327,'Bibliothèque transporteurs'!C:C,'Bibliothèque transporteurs'!B:B))))</f>
        <v/>
      </c>
      <c r="V327">
        <f>IF(COUNTIF('Bibliothèque transporteurs'!C:C,F327)=0,"inconnu",_xlfn.XLOOKUP(F327,'Bibliothèque transporteurs'!C:C,'Bibliothèque transporteurs'!E:E))</f>
        <v/>
      </c>
      <c r="W327">
        <f>IF(T327="FR_2SHOP",O327,IF(O327=0,0,ROUNDUP(O327/C327*B327,2)))</f>
        <v/>
      </c>
      <c r="Y327" s="118">
        <f>ROUNDUP(B327,2)-M327-L327-N327-J327-K327-I327-Q327</f>
        <v/>
      </c>
      <c r="Z327" s="118">
        <f>IF(Y327=W327,"OK","Non")</f>
        <v/>
      </c>
    </row>
    <row r="328">
      <c r="A328" s="9">
        <f>C328/SUM(C:C)*(SUM(C:C)+$X$2)</f>
        <v/>
      </c>
      <c r="B328" s="9">
        <f>C328/SUM(C:C)*(SUM(C:C)+SUM($N$3:$O$7))+S328</f>
        <v/>
      </c>
      <c r="C328" s="9">
        <f>SUM(I328:Q328)-N328-P328</f>
        <v/>
      </c>
      <c r="D328" s="8" t="n">
        <v>4813</v>
      </c>
      <c r="E328" t="inlineStr">
        <is>
          <t>XN098752545JB</t>
        </is>
      </c>
      <c r="F328" t="n">
        <v>16</v>
      </c>
      <c r="G328" t="inlineStr">
        <is>
          <t>N</t>
        </is>
      </c>
      <c r="H328" t="inlineStr">
        <is>
          <t>NT</t>
        </is>
      </c>
      <c r="O328" t="n">
        <v>7.4</v>
      </c>
      <c r="S328">
        <f>_xlfn.XLOOKUP(E328,'Facture Chronopost'!L:L,'Facture Chronopost'!AA:AA,"")</f>
        <v/>
      </c>
      <c r="T328">
        <f>IF(COUNTIF('Bibliothèque transporteurs'!C:C,F328)=0,"inconnu",_xlfn.XLOOKUP(F328,'Bibliothèque transporteurs'!C:C,'Bibliothèque transporteurs'!A:A))</f>
        <v/>
      </c>
      <c r="U328">
        <f>IF(OR(F328="6C",F328="6B"),_xlfn.XLOOKUP(E328,'Facture Chronopost'!L:L,'Facture Chronopost'!X:X),IF(OR(F328=17,F328=44),F328&amp;"_"&amp;H328,IF(COUNTIF('Bibliothèque transporteurs'!C:C,F328)=0,"inconnu",_xlfn.XLOOKUP(F328,'Bibliothèque transporteurs'!C:C,'Bibliothèque transporteurs'!B:B))))</f>
        <v/>
      </c>
      <c r="V328">
        <f>IF(COUNTIF('Bibliothèque transporteurs'!C:C,F328)=0,"inconnu",_xlfn.XLOOKUP(F328,'Bibliothèque transporteurs'!C:C,'Bibliothèque transporteurs'!E:E))</f>
        <v/>
      </c>
      <c r="W328">
        <f>IF(T328="FR_2SHOP",O328,IF(O328=0,0,ROUNDUP(O328/C328*B328,2)))</f>
        <v/>
      </c>
      <c r="Y328" s="118">
        <f>ROUNDUP(B328,2)-M328-L328-N328-J328-K328-I328-Q328</f>
        <v/>
      </c>
      <c r="Z328" s="118">
        <f>IF(Y328=W328,"OK","Non")</f>
        <v/>
      </c>
    </row>
    <row r="329">
      <c r="A329" s="9">
        <f>C329/SUM(C:C)*(SUM(C:C)+$X$2)</f>
        <v/>
      </c>
      <c r="B329" s="9">
        <f>C329/SUM(C:C)*(SUM(C:C)+SUM($N$3:$O$7))+S329</f>
        <v/>
      </c>
      <c r="C329" s="9">
        <f>SUM(I329:Q329)-N329-P329</f>
        <v/>
      </c>
      <c r="D329" s="8" t="n">
        <v>6235</v>
      </c>
      <c r="E329" t="inlineStr">
        <is>
          <t>XN099556220JB</t>
        </is>
      </c>
      <c r="F329" t="n">
        <v>16</v>
      </c>
      <c r="G329" t="inlineStr">
        <is>
          <t>N</t>
        </is>
      </c>
      <c r="H329" t="inlineStr">
        <is>
          <t>NT</t>
        </is>
      </c>
      <c r="O329" t="n">
        <v>7.4</v>
      </c>
      <c r="S329">
        <f>_xlfn.XLOOKUP(E329,'Facture Chronopost'!L:L,'Facture Chronopost'!AA:AA,"")</f>
        <v/>
      </c>
      <c r="T329">
        <f>IF(COUNTIF('Bibliothèque transporteurs'!C:C,F329)=0,"inconnu",_xlfn.XLOOKUP(F329,'Bibliothèque transporteurs'!C:C,'Bibliothèque transporteurs'!A:A))</f>
        <v/>
      </c>
      <c r="U329">
        <f>IF(OR(F329="6C",F329="6B"),_xlfn.XLOOKUP(E329,'Facture Chronopost'!L:L,'Facture Chronopost'!X:X),IF(OR(F329=17,F329=44),F329&amp;"_"&amp;H329,IF(COUNTIF('Bibliothèque transporteurs'!C:C,F329)=0,"inconnu",_xlfn.XLOOKUP(F329,'Bibliothèque transporteurs'!C:C,'Bibliothèque transporteurs'!B:B))))</f>
        <v/>
      </c>
      <c r="V329">
        <f>IF(COUNTIF('Bibliothèque transporteurs'!C:C,F329)=0,"inconnu",_xlfn.XLOOKUP(F329,'Bibliothèque transporteurs'!C:C,'Bibliothèque transporteurs'!E:E))</f>
        <v/>
      </c>
      <c r="W329">
        <f>IF(T329="FR_2SHOP",O329,IF(O329=0,0,ROUNDUP(O329/C329*B329,2)))</f>
        <v/>
      </c>
      <c r="Y329" s="118">
        <f>ROUNDUP(B329,2)-M329-L329-N329-J329-K329-I329-Q329</f>
        <v/>
      </c>
      <c r="Z329" s="118">
        <f>IF(Y329=W329,"OK","Non")</f>
        <v/>
      </c>
    </row>
    <row r="330">
      <c r="A330" s="9">
        <f>C330/SUM(C:C)*(SUM(C:C)+$X$2)</f>
        <v/>
      </c>
      <c r="B330" s="9">
        <f>C330/SUM(C:C)*(SUM(C:C)+SUM($N$3:$O$7))+S330</f>
        <v/>
      </c>
      <c r="C330" s="9">
        <f>SUM(I330:Q330)-N330-P330</f>
        <v/>
      </c>
      <c r="D330" s="8" t="n">
        <v>6235</v>
      </c>
      <c r="E330" t="inlineStr">
        <is>
          <t>XN099556975JB</t>
        </is>
      </c>
      <c r="F330" t="n">
        <v>16</v>
      </c>
      <c r="G330" t="inlineStr">
        <is>
          <t>N</t>
        </is>
      </c>
      <c r="H330" t="inlineStr">
        <is>
          <t>NT</t>
        </is>
      </c>
      <c r="O330" t="n">
        <v>7</v>
      </c>
      <c r="S330">
        <f>_xlfn.XLOOKUP(E330,'Facture Chronopost'!L:L,'Facture Chronopost'!AA:AA,"")</f>
        <v/>
      </c>
      <c r="T330">
        <f>IF(COUNTIF('Bibliothèque transporteurs'!C:C,F330)=0,"inconnu",_xlfn.XLOOKUP(F330,'Bibliothèque transporteurs'!C:C,'Bibliothèque transporteurs'!A:A))</f>
        <v/>
      </c>
      <c r="U330">
        <f>IF(OR(F330="6C",F330="6B"),_xlfn.XLOOKUP(E330,'Facture Chronopost'!L:L,'Facture Chronopost'!X:X),IF(OR(F330=17,F330=44),F330&amp;"_"&amp;H330,IF(COUNTIF('Bibliothèque transporteurs'!C:C,F330)=0,"inconnu",_xlfn.XLOOKUP(F330,'Bibliothèque transporteurs'!C:C,'Bibliothèque transporteurs'!B:B))))</f>
        <v/>
      </c>
      <c r="V330">
        <f>IF(COUNTIF('Bibliothèque transporteurs'!C:C,F330)=0,"inconnu",_xlfn.XLOOKUP(F330,'Bibliothèque transporteurs'!C:C,'Bibliothèque transporteurs'!E:E))</f>
        <v/>
      </c>
      <c r="W330">
        <f>IF(T330="FR_2SHOP",O330,IF(O330=0,0,ROUNDUP(O330/C330*B330,2)))</f>
        <v/>
      </c>
      <c r="Y330" s="118">
        <f>ROUNDUP(B330,2)-M330-L330-N330-J330-K330-I330-Q330</f>
        <v/>
      </c>
      <c r="Z330" s="118">
        <f>IF(Y330=W330,"OK","Non")</f>
        <v/>
      </c>
    </row>
    <row r="331">
      <c r="A331" s="9">
        <f>C331/SUM(C:C)*(SUM(C:C)+$X$2)</f>
        <v/>
      </c>
      <c r="B331" s="9">
        <f>C331/SUM(C:C)*(SUM(C:C)+SUM($N$3:$O$7))+S331</f>
        <v/>
      </c>
      <c r="C331" s="9">
        <f>SUM(I331:Q331)-N331-P331</f>
        <v/>
      </c>
      <c r="D331" s="8" t="n">
        <v>6235</v>
      </c>
      <c r="E331" t="inlineStr">
        <is>
          <t>XN099558764JB</t>
        </is>
      </c>
      <c r="F331" t="n">
        <v>16</v>
      </c>
      <c r="G331" t="inlineStr">
        <is>
          <t>N</t>
        </is>
      </c>
      <c r="H331" t="inlineStr">
        <is>
          <t>NT</t>
        </is>
      </c>
      <c r="O331" t="n">
        <v>16.4</v>
      </c>
      <c r="S331">
        <f>_xlfn.XLOOKUP(E331,'Facture Chronopost'!L:L,'Facture Chronopost'!AA:AA,"")</f>
        <v/>
      </c>
      <c r="T331">
        <f>IF(COUNTIF('Bibliothèque transporteurs'!C:C,F331)=0,"inconnu",_xlfn.XLOOKUP(F331,'Bibliothèque transporteurs'!C:C,'Bibliothèque transporteurs'!A:A))</f>
        <v/>
      </c>
      <c r="U331">
        <f>IF(OR(F331="6C",F331="6B"),_xlfn.XLOOKUP(E331,'Facture Chronopost'!L:L,'Facture Chronopost'!X:X),IF(OR(F331=17,F331=44),F331&amp;"_"&amp;H331,IF(COUNTIF('Bibliothèque transporteurs'!C:C,F331)=0,"inconnu",_xlfn.XLOOKUP(F331,'Bibliothèque transporteurs'!C:C,'Bibliothèque transporteurs'!B:B))))</f>
        <v/>
      </c>
      <c r="V331">
        <f>IF(COUNTIF('Bibliothèque transporteurs'!C:C,F331)=0,"inconnu",_xlfn.XLOOKUP(F331,'Bibliothèque transporteurs'!C:C,'Bibliothèque transporteurs'!E:E))</f>
        <v/>
      </c>
      <c r="W331">
        <f>IF(T331="FR_2SHOP",O331,IF(O331=0,0,ROUNDUP(O331/C331*B331,2)))</f>
        <v/>
      </c>
      <c r="Y331" s="118">
        <f>ROUNDUP(B331,2)-M331-L331-N331-J331-K331-I331-Q331</f>
        <v/>
      </c>
      <c r="Z331" s="118">
        <f>IF(Y331=W331,"OK","Non")</f>
        <v/>
      </c>
    </row>
    <row r="332">
      <c r="A332" s="9">
        <f>C332/SUM(C:C)*(SUM(C:C)+$X$2)</f>
        <v/>
      </c>
      <c r="B332" s="9">
        <f>C332/SUM(C:C)*(SUM(C:C)+SUM($N$3:$O$7))+S332</f>
        <v/>
      </c>
      <c r="C332" s="9">
        <f>SUM(I332:Q332)-N332-P332</f>
        <v/>
      </c>
      <c r="D332" s="8" t="n">
        <v>6235</v>
      </c>
      <c r="E332" t="inlineStr">
        <is>
          <t>XN099575467JB</t>
        </is>
      </c>
      <c r="F332" t="n">
        <v>16</v>
      </c>
      <c r="G332" t="inlineStr">
        <is>
          <t>N</t>
        </is>
      </c>
      <c r="H332" t="inlineStr">
        <is>
          <t>NT</t>
        </is>
      </c>
      <c r="O332" t="n">
        <v>7</v>
      </c>
      <c r="S332">
        <f>_xlfn.XLOOKUP(E332,'Facture Chronopost'!L:L,'Facture Chronopost'!AA:AA,"")</f>
        <v/>
      </c>
      <c r="T332">
        <f>IF(COUNTIF('Bibliothèque transporteurs'!C:C,F332)=0,"inconnu",_xlfn.XLOOKUP(F332,'Bibliothèque transporteurs'!C:C,'Bibliothèque transporteurs'!A:A))</f>
        <v/>
      </c>
      <c r="U332">
        <f>IF(OR(F332="6C",F332="6B"),_xlfn.XLOOKUP(E332,'Facture Chronopost'!L:L,'Facture Chronopost'!X:X),IF(OR(F332=17,F332=44),F332&amp;"_"&amp;H332,IF(COUNTIF('Bibliothèque transporteurs'!C:C,F332)=0,"inconnu",_xlfn.XLOOKUP(F332,'Bibliothèque transporteurs'!C:C,'Bibliothèque transporteurs'!B:B))))</f>
        <v/>
      </c>
      <c r="V332">
        <f>IF(COUNTIF('Bibliothèque transporteurs'!C:C,F332)=0,"inconnu",_xlfn.XLOOKUP(F332,'Bibliothèque transporteurs'!C:C,'Bibliothèque transporteurs'!E:E))</f>
        <v/>
      </c>
      <c r="W332">
        <f>IF(T332="FR_2SHOP",O332,IF(O332=0,0,ROUNDUP(O332/C332*B332,2)))</f>
        <v/>
      </c>
      <c r="Y332" s="118">
        <f>ROUNDUP(B332,2)-M332-L332-N332-J332-K332-I332-Q332</f>
        <v/>
      </c>
      <c r="Z332" s="118">
        <f>IF(Y332=W332,"OK","Non")</f>
        <v/>
      </c>
    </row>
    <row r="333">
      <c r="A333" s="9">
        <f>C333/SUM(C:C)*(SUM(C:C)+$X$2)</f>
        <v/>
      </c>
      <c r="B333" s="9">
        <f>C333/SUM(C:C)*(SUM(C:C)+SUM($N$3:$O$7))+S333</f>
        <v/>
      </c>
      <c r="C333" s="9">
        <f>SUM(I333:Q333)-N333-P333</f>
        <v/>
      </c>
      <c r="D333" s="8" t="n">
        <v>4813</v>
      </c>
      <c r="E333" t="inlineStr">
        <is>
          <t>XN099586102JB</t>
        </is>
      </c>
      <c r="F333" t="n">
        <v>16</v>
      </c>
      <c r="G333" t="inlineStr">
        <is>
          <t>N</t>
        </is>
      </c>
      <c r="H333" t="inlineStr">
        <is>
          <t>NT</t>
        </is>
      </c>
      <c r="O333" t="n">
        <v>7.8</v>
      </c>
      <c r="S333">
        <f>_xlfn.XLOOKUP(E333,'Facture Chronopost'!L:L,'Facture Chronopost'!AA:AA,"")</f>
        <v/>
      </c>
      <c r="T333">
        <f>IF(COUNTIF('Bibliothèque transporteurs'!C:C,F333)=0,"inconnu",_xlfn.XLOOKUP(F333,'Bibliothèque transporteurs'!C:C,'Bibliothèque transporteurs'!A:A))</f>
        <v/>
      </c>
      <c r="U333">
        <f>IF(OR(F333="6C",F333="6B"),_xlfn.XLOOKUP(E333,'Facture Chronopost'!L:L,'Facture Chronopost'!X:X),IF(OR(F333=17,F333=44),F333&amp;"_"&amp;H333,IF(COUNTIF('Bibliothèque transporteurs'!C:C,F333)=0,"inconnu",_xlfn.XLOOKUP(F333,'Bibliothèque transporteurs'!C:C,'Bibliothèque transporteurs'!B:B))))</f>
        <v/>
      </c>
      <c r="V333">
        <f>IF(COUNTIF('Bibliothèque transporteurs'!C:C,F333)=0,"inconnu",_xlfn.XLOOKUP(F333,'Bibliothèque transporteurs'!C:C,'Bibliothèque transporteurs'!E:E))</f>
        <v/>
      </c>
      <c r="W333">
        <f>IF(T333="FR_2SHOP",O333,IF(O333=0,0,ROUNDUP(O333/C333*B333,2)))</f>
        <v/>
      </c>
      <c r="Y333" s="118">
        <f>ROUNDUP(B333,2)-M333-L333-N333-J333-K333-I333-Q333</f>
        <v/>
      </c>
      <c r="Z333" s="118">
        <f>IF(Y333=W333,"OK","Non")</f>
        <v/>
      </c>
    </row>
    <row r="334">
      <c r="A334" s="9">
        <f>C334/SUM(C:C)*(SUM(C:C)+$X$2)</f>
        <v/>
      </c>
      <c r="B334" s="9">
        <f>C334/SUM(C:C)*(SUM(C:C)+SUM($N$3:$O$7))+S334</f>
        <v/>
      </c>
      <c r="C334" s="9">
        <f>SUM(I334:Q334)-N334-P334</f>
        <v/>
      </c>
      <c r="D334" s="8" t="n">
        <v>6235</v>
      </c>
      <c r="E334" t="inlineStr">
        <is>
          <t>XN099588939JB</t>
        </is>
      </c>
      <c r="F334" t="n">
        <v>16</v>
      </c>
      <c r="G334" t="inlineStr">
        <is>
          <t>N</t>
        </is>
      </c>
      <c r="H334" t="inlineStr">
        <is>
          <t>NT</t>
        </is>
      </c>
      <c r="O334" t="n">
        <v>7</v>
      </c>
      <c r="S334">
        <f>_xlfn.XLOOKUP(E334,'Facture Chronopost'!L:L,'Facture Chronopost'!AA:AA,"")</f>
        <v/>
      </c>
      <c r="T334">
        <f>IF(COUNTIF('Bibliothèque transporteurs'!C:C,F334)=0,"inconnu",_xlfn.XLOOKUP(F334,'Bibliothèque transporteurs'!C:C,'Bibliothèque transporteurs'!A:A))</f>
        <v/>
      </c>
      <c r="U334">
        <f>IF(OR(F334="6C",F334="6B"),_xlfn.XLOOKUP(E334,'Facture Chronopost'!L:L,'Facture Chronopost'!X:X),IF(OR(F334=17,F334=44),F334&amp;"_"&amp;H334,IF(COUNTIF('Bibliothèque transporteurs'!C:C,F334)=0,"inconnu",_xlfn.XLOOKUP(F334,'Bibliothèque transporteurs'!C:C,'Bibliothèque transporteurs'!B:B))))</f>
        <v/>
      </c>
      <c r="V334">
        <f>IF(COUNTIF('Bibliothèque transporteurs'!C:C,F334)=0,"inconnu",_xlfn.XLOOKUP(F334,'Bibliothèque transporteurs'!C:C,'Bibliothèque transporteurs'!E:E))</f>
        <v/>
      </c>
      <c r="W334">
        <f>IF(T334="FR_2SHOP",O334,IF(O334=0,0,ROUNDUP(O334/C334*B334,2)))</f>
        <v/>
      </c>
      <c r="Y334" s="118">
        <f>ROUNDUP(B334,2)-M334-L334-N334-J334-K334-I334-Q334</f>
        <v/>
      </c>
      <c r="Z334" s="118">
        <f>IF(Y334=W334,"OK","Non")</f>
        <v/>
      </c>
    </row>
    <row r="335">
      <c r="A335" s="9">
        <f>C335/SUM(C:C)*(SUM(C:C)+$X$2)</f>
        <v/>
      </c>
      <c r="B335" s="9">
        <f>C335/SUM(C:C)*(SUM(C:C)+SUM($N$3:$O$7))+S335</f>
        <v/>
      </c>
      <c r="C335" s="9">
        <f>SUM(I335:Q335)-N335-P335</f>
        <v/>
      </c>
      <c r="D335" s="8" t="n">
        <v>4813</v>
      </c>
      <c r="E335" t="inlineStr">
        <is>
          <t>XN099593681JB</t>
        </is>
      </c>
      <c r="F335" t="n">
        <v>16</v>
      </c>
      <c r="G335" t="inlineStr">
        <is>
          <t>N</t>
        </is>
      </c>
      <c r="H335" t="inlineStr">
        <is>
          <t>NT</t>
        </is>
      </c>
      <c r="O335" t="n">
        <v>7.4</v>
      </c>
      <c r="S335">
        <f>_xlfn.XLOOKUP(E335,'Facture Chronopost'!L:L,'Facture Chronopost'!AA:AA,"")</f>
        <v/>
      </c>
      <c r="T335">
        <f>IF(COUNTIF('Bibliothèque transporteurs'!C:C,F335)=0,"inconnu",_xlfn.XLOOKUP(F335,'Bibliothèque transporteurs'!C:C,'Bibliothèque transporteurs'!A:A))</f>
        <v/>
      </c>
      <c r="U335">
        <f>IF(OR(F335="6C",F335="6B"),_xlfn.XLOOKUP(E335,'Facture Chronopost'!L:L,'Facture Chronopost'!X:X),IF(OR(F335=17,F335=44),F335&amp;"_"&amp;H335,IF(COUNTIF('Bibliothèque transporteurs'!C:C,F335)=0,"inconnu",_xlfn.XLOOKUP(F335,'Bibliothèque transporteurs'!C:C,'Bibliothèque transporteurs'!B:B))))</f>
        <v/>
      </c>
      <c r="V335">
        <f>IF(COUNTIF('Bibliothèque transporteurs'!C:C,F335)=0,"inconnu",_xlfn.XLOOKUP(F335,'Bibliothèque transporteurs'!C:C,'Bibliothèque transporteurs'!E:E))</f>
        <v/>
      </c>
      <c r="W335">
        <f>IF(T335="FR_2SHOP",O335,IF(O335=0,0,ROUNDUP(O335/C335*B335,2)))</f>
        <v/>
      </c>
      <c r="Y335" s="118">
        <f>ROUNDUP(B335,2)-M335-L335-N335-J335-K335-I335-Q335</f>
        <v/>
      </c>
      <c r="Z335" s="118">
        <f>IF(Y335=W335,"OK","Non")</f>
        <v/>
      </c>
    </row>
    <row r="336">
      <c r="A336" s="9">
        <f>C336/SUM(C:C)*(SUM(C:C)+$X$2)</f>
        <v/>
      </c>
      <c r="B336" s="9">
        <f>C336/SUM(C:C)*(SUM(C:C)+SUM($N$3:$O$7))+S336</f>
        <v/>
      </c>
      <c r="C336" s="9">
        <f>SUM(I336:Q336)-N336-P336</f>
        <v/>
      </c>
      <c r="D336" s="8" t="n">
        <v>8640</v>
      </c>
      <c r="E336" t="inlineStr">
        <is>
          <t>XN099599375JB</t>
        </is>
      </c>
      <c r="F336" t="n">
        <v>16</v>
      </c>
      <c r="G336" t="inlineStr">
        <is>
          <t>N</t>
        </is>
      </c>
      <c r="H336" t="inlineStr">
        <is>
          <t>NT</t>
        </is>
      </c>
      <c r="O336" t="n">
        <v>7.4</v>
      </c>
      <c r="S336">
        <f>_xlfn.XLOOKUP(E336,'Facture Chronopost'!L:L,'Facture Chronopost'!AA:AA,"")</f>
        <v/>
      </c>
      <c r="T336">
        <f>IF(COUNTIF('Bibliothèque transporteurs'!C:C,F336)=0,"inconnu",_xlfn.XLOOKUP(F336,'Bibliothèque transporteurs'!C:C,'Bibliothèque transporteurs'!A:A))</f>
        <v/>
      </c>
      <c r="U336">
        <f>IF(OR(F336="6C",F336="6B"),_xlfn.XLOOKUP(E336,'Facture Chronopost'!L:L,'Facture Chronopost'!X:X),IF(OR(F336=17,F336=44),F336&amp;"_"&amp;H336,IF(COUNTIF('Bibliothèque transporteurs'!C:C,F336)=0,"inconnu",_xlfn.XLOOKUP(F336,'Bibliothèque transporteurs'!C:C,'Bibliothèque transporteurs'!B:B))))</f>
        <v/>
      </c>
      <c r="V336">
        <f>IF(COUNTIF('Bibliothèque transporteurs'!C:C,F336)=0,"inconnu",_xlfn.XLOOKUP(F336,'Bibliothèque transporteurs'!C:C,'Bibliothèque transporteurs'!E:E))</f>
        <v/>
      </c>
      <c r="W336">
        <f>IF(T336="FR_2SHOP",O336,IF(O336=0,0,ROUNDUP(O336/C336*B336,2)))</f>
        <v/>
      </c>
      <c r="Y336" s="118">
        <f>ROUNDUP(B336,2)-M336-L336-N336-J336-K336-I336-Q336</f>
        <v/>
      </c>
      <c r="Z336" s="118">
        <f>IF(Y336=W336,"OK","Non")</f>
        <v/>
      </c>
    </row>
    <row r="337">
      <c r="A337" s="9">
        <f>C337/SUM(C:C)*(SUM(C:C)+$X$2)</f>
        <v/>
      </c>
      <c r="B337" s="9">
        <f>C337/SUM(C:C)*(SUM(C:C)+SUM($N$3:$O$7))+S337</f>
        <v/>
      </c>
      <c r="C337" s="9">
        <f>SUM(I337:Q337)-N337-P337</f>
        <v/>
      </c>
      <c r="D337" s="8" t="n">
        <v>8640</v>
      </c>
      <c r="E337" t="inlineStr">
        <is>
          <t>XN099602012JB</t>
        </is>
      </c>
      <c r="F337" t="n">
        <v>16</v>
      </c>
      <c r="G337" t="inlineStr">
        <is>
          <t>N</t>
        </is>
      </c>
      <c r="H337" t="inlineStr">
        <is>
          <t>NT</t>
        </is>
      </c>
      <c r="O337" t="n">
        <v>8.199999999999999</v>
      </c>
      <c r="S337">
        <f>_xlfn.XLOOKUP(E337,'Facture Chronopost'!L:L,'Facture Chronopost'!AA:AA,"")</f>
        <v/>
      </c>
      <c r="T337">
        <f>IF(COUNTIF('Bibliothèque transporteurs'!C:C,F337)=0,"inconnu",_xlfn.XLOOKUP(F337,'Bibliothèque transporteurs'!C:C,'Bibliothèque transporteurs'!A:A))</f>
        <v/>
      </c>
      <c r="U337">
        <f>IF(OR(F337="6C",F337="6B"),_xlfn.XLOOKUP(E337,'Facture Chronopost'!L:L,'Facture Chronopost'!X:X),IF(OR(F337=17,F337=44),F337&amp;"_"&amp;H337,IF(COUNTIF('Bibliothèque transporteurs'!C:C,F337)=0,"inconnu",_xlfn.XLOOKUP(F337,'Bibliothèque transporteurs'!C:C,'Bibliothèque transporteurs'!B:B))))</f>
        <v/>
      </c>
      <c r="V337">
        <f>IF(COUNTIF('Bibliothèque transporteurs'!C:C,F337)=0,"inconnu",_xlfn.XLOOKUP(F337,'Bibliothèque transporteurs'!C:C,'Bibliothèque transporteurs'!E:E))</f>
        <v/>
      </c>
      <c r="W337">
        <f>IF(T337="FR_2SHOP",O337,IF(O337=0,0,ROUNDUP(O337/C337*B337,2)))</f>
        <v/>
      </c>
      <c r="Y337" s="118">
        <f>ROUNDUP(B337,2)-M337-L337-N337-J337-K337-I337-Q337</f>
        <v/>
      </c>
      <c r="Z337" s="118">
        <f>IF(Y337=W337,"OK","Non")</f>
        <v/>
      </c>
    </row>
    <row r="338">
      <c r="A338" s="9">
        <f>C338/SUM(C:C)*(SUM(C:C)+$X$2)</f>
        <v/>
      </c>
      <c r="B338" s="9">
        <f>C338/SUM(C:C)*(SUM(C:C)+SUM($N$3:$O$7))+S338</f>
        <v/>
      </c>
      <c r="C338" s="9">
        <f>SUM(I338:Q338)-N338-P338</f>
        <v/>
      </c>
      <c r="D338" s="8" t="n">
        <v>9160</v>
      </c>
      <c r="E338" t="inlineStr">
        <is>
          <t>XN099821809JB</t>
        </is>
      </c>
      <c r="F338" t="n">
        <v>16</v>
      </c>
      <c r="G338" t="inlineStr">
        <is>
          <t>N</t>
        </is>
      </c>
      <c r="H338" t="inlineStr">
        <is>
          <t>NT</t>
        </is>
      </c>
      <c r="O338" t="n">
        <v>7.8</v>
      </c>
      <c r="S338">
        <f>_xlfn.XLOOKUP(E338,'Facture Chronopost'!L:L,'Facture Chronopost'!AA:AA,"")</f>
        <v/>
      </c>
      <c r="T338">
        <f>IF(COUNTIF('Bibliothèque transporteurs'!C:C,F338)=0,"inconnu",_xlfn.XLOOKUP(F338,'Bibliothèque transporteurs'!C:C,'Bibliothèque transporteurs'!A:A))</f>
        <v/>
      </c>
      <c r="U338">
        <f>IF(OR(F338="6C",F338="6B"),_xlfn.XLOOKUP(E338,'Facture Chronopost'!L:L,'Facture Chronopost'!X:X),IF(OR(F338=17,F338=44),F338&amp;"_"&amp;H338,IF(COUNTIF('Bibliothèque transporteurs'!C:C,F338)=0,"inconnu",_xlfn.XLOOKUP(F338,'Bibliothèque transporteurs'!C:C,'Bibliothèque transporteurs'!B:B))))</f>
        <v/>
      </c>
      <c r="V338">
        <f>IF(COUNTIF('Bibliothèque transporteurs'!C:C,F338)=0,"inconnu",_xlfn.XLOOKUP(F338,'Bibliothèque transporteurs'!C:C,'Bibliothèque transporteurs'!E:E))</f>
        <v/>
      </c>
      <c r="W338">
        <f>IF(T338="FR_2SHOP",O338,IF(O338=0,0,ROUNDUP(O338/C338*B338,2)))</f>
        <v/>
      </c>
      <c r="Y338" s="118">
        <f>ROUNDUP(B338,2)-M338-L338-N338-J338-K338-I338-Q338</f>
        <v/>
      </c>
      <c r="Z338" s="118">
        <f>IF(Y338=W338,"OK","Non")</f>
        <v/>
      </c>
    </row>
    <row r="339">
      <c r="A339" s="9">
        <f>C339/SUM(C:C)*(SUM(C:C)+$X$2)</f>
        <v/>
      </c>
      <c r="B339" s="9">
        <f>C339/SUM(C:C)*(SUM(C:C)+SUM($N$3:$O$7))+S339</f>
        <v/>
      </c>
      <c r="C339" s="9">
        <f>SUM(I339:Q339)-N339-P339</f>
        <v/>
      </c>
      <c r="D339" s="8" t="n">
        <v>6235</v>
      </c>
      <c r="E339" t="inlineStr">
        <is>
          <t>XN099863525JB</t>
        </is>
      </c>
      <c r="F339" t="n">
        <v>16</v>
      </c>
      <c r="G339" t="inlineStr">
        <is>
          <t>N</t>
        </is>
      </c>
      <c r="H339" t="inlineStr">
        <is>
          <t>NT</t>
        </is>
      </c>
      <c r="O339" t="n">
        <v>7</v>
      </c>
      <c r="S339">
        <f>_xlfn.XLOOKUP(E339,'Facture Chronopost'!L:L,'Facture Chronopost'!AA:AA,"")</f>
        <v/>
      </c>
      <c r="T339">
        <f>IF(COUNTIF('Bibliothèque transporteurs'!C:C,F339)=0,"inconnu",_xlfn.XLOOKUP(F339,'Bibliothèque transporteurs'!C:C,'Bibliothèque transporteurs'!A:A))</f>
        <v/>
      </c>
      <c r="U339">
        <f>IF(OR(F339="6C",F339="6B"),_xlfn.XLOOKUP(E339,'Facture Chronopost'!L:L,'Facture Chronopost'!X:X),IF(OR(F339=17,F339=44),F339&amp;"_"&amp;H339,IF(COUNTIF('Bibliothèque transporteurs'!C:C,F339)=0,"inconnu",_xlfn.XLOOKUP(F339,'Bibliothèque transporteurs'!C:C,'Bibliothèque transporteurs'!B:B))))</f>
        <v/>
      </c>
      <c r="V339">
        <f>IF(COUNTIF('Bibliothèque transporteurs'!C:C,F339)=0,"inconnu",_xlfn.XLOOKUP(F339,'Bibliothèque transporteurs'!C:C,'Bibliothèque transporteurs'!E:E))</f>
        <v/>
      </c>
      <c r="W339">
        <f>IF(T339="FR_2SHOP",O339,IF(O339=0,0,ROUNDUP(O339/C339*B339,2)))</f>
        <v/>
      </c>
      <c r="Y339" s="118">
        <f>ROUNDUP(B339,2)-M339-L339-N339-J339-K339-I339-Q339</f>
        <v/>
      </c>
      <c r="Z339" s="118">
        <f>IF(Y339=W339,"OK","Non")</f>
        <v/>
      </c>
    </row>
    <row r="340">
      <c r="A340" s="9">
        <f>C340/SUM(C:C)*(SUM(C:C)+$X$2)</f>
        <v/>
      </c>
      <c r="B340" s="9">
        <f>C340/SUM(C:C)*(SUM(C:C)+SUM($N$3:$O$7))+S340</f>
        <v/>
      </c>
      <c r="C340" s="9">
        <f>SUM(I340:Q340)-N340-P340</f>
        <v/>
      </c>
      <c r="D340" s="8" t="n">
        <v>4004</v>
      </c>
      <c r="E340" t="inlineStr">
        <is>
          <t>XN099946392JB</t>
        </is>
      </c>
      <c r="F340" t="n">
        <v>16</v>
      </c>
      <c r="G340" t="inlineStr">
        <is>
          <t>N</t>
        </is>
      </c>
      <c r="H340" t="inlineStr">
        <is>
          <t>NT</t>
        </is>
      </c>
      <c r="O340" t="n">
        <v>7.4</v>
      </c>
      <c r="S340">
        <f>_xlfn.XLOOKUP(E340,'Facture Chronopost'!L:L,'Facture Chronopost'!AA:AA,"")</f>
        <v/>
      </c>
      <c r="T340">
        <f>IF(COUNTIF('Bibliothèque transporteurs'!C:C,F340)=0,"inconnu",_xlfn.XLOOKUP(F340,'Bibliothèque transporteurs'!C:C,'Bibliothèque transporteurs'!A:A))</f>
        <v/>
      </c>
      <c r="U340">
        <f>IF(OR(F340="6C",F340="6B"),_xlfn.XLOOKUP(E340,'Facture Chronopost'!L:L,'Facture Chronopost'!X:X),IF(OR(F340=17,F340=44),F340&amp;"_"&amp;H340,IF(COUNTIF('Bibliothèque transporteurs'!C:C,F340)=0,"inconnu",_xlfn.XLOOKUP(F340,'Bibliothèque transporteurs'!C:C,'Bibliothèque transporteurs'!B:B))))</f>
        <v/>
      </c>
      <c r="V340">
        <f>IF(COUNTIF('Bibliothèque transporteurs'!C:C,F340)=0,"inconnu",_xlfn.XLOOKUP(F340,'Bibliothèque transporteurs'!C:C,'Bibliothèque transporteurs'!E:E))</f>
        <v/>
      </c>
      <c r="W340">
        <f>IF(T340="FR_2SHOP",O340,IF(O340=0,0,ROUNDUP(O340/C340*B340,2)))</f>
        <v/>
      </c>
      <c r="Y340" s="118">
        <f>ROUNDUP(B340,2)-M340-L340-N340-J340-K340-I340-Q340</f>
        <v/>
      </c>
      <c r="Z340" s="118">
        <f>IF(Y340=W340,"OK","Non")</f>
        <v/>
      </c>
    </row>
    <row r="341">
      <c r="A341" s="9">
        <f>C341/SUM(C:C)*(SUM(C:C)+$X$2)</f>
        <v/>
      </c>
      <c r="B341" s="9">
        <f>C341/SUM(C:C)*(SUM(C:C)+SUM($N$3:$O$7))+S341</f>
        <v/>
      </c>
      <c r="C341" s="9">
        <f>SUM(I341:Q341)-N341-P341</f>
        <v/>
      </c>
      <c r="D341" s="8" t="n">
        <v>6235</v>
      </c>
      <c r="E341" t="inlineStr">
        <is>
          <t>XN099979121JB</t>
        </is>
      </c>
      <c r="F341" t="n">
        <v>16</v>
      </c>
      <c r="G341" t="inlineStr">
        <is>
          <t>N</t>
        </is>
      </c>
      <c r="H341" t="inlineStr">
        <is>
          <t>NT</t>
        </is>
      </c>
      <c r="O341" t="n">
        <v>7</v>
      </c>
      <c r="S341">
        <f>_xlfn.XLOOKUP(E341,'Facture Chronopost'!L:L,'Facture Chronopost'!AA:AA,"")</f>
        <v/>
      </c>
      <c r="T341">
        <f>IF(COUNTIF('Bibliothèque transporteurs'!C:C,F341)=0,"inconnu",_xlfn.XLOOKUP(F341,'Bibliothèque transporteurs'!C:C,'Bibliothèque transporteurs'!A:A))</f>
        <v/>
      </c>
      <c r="U341">
        <f>IF(OR(F341="6C",F341="6B"),_xlfn.XLOOKUP(E341,'Facture Chronopost'!L:L,'Facture Chronopost'!X:X),IF(OR(F341=17,F341=44),F341&amp;"_"&amp;H341,IF(COUNTIF('Bibliothèque transporteurs'!C:C,F341)=0,"inconnu",_xlfn.XLOOKUP(F341,'Bibliothèque transporteurs'!C:C,'Bibliothèque transporteurs'!B:B))))</f>
        <v/>
      </c>
      <c r="V341">
        <f>IF(COUNTIF('Bibliothèque transporteurs'!C:C,F341)=0,"inconnu",_xlfn.XLOOKUP(F341,'Bibliothèque transporteurs'!C:C,'Bibliothèque transporteurs'!E:E))</f>
        <v/>
      </c>
      <c r="W341">
        <f>IF(T341="FR_2SHOP",O341,IF(O341=0,0,ROUNDUP(O341/C341*B341,2)))</f>
        <v/>
      </c>
      <c r="Y341" s="118">
        <f>ROUNDUP(B341,2)-M341-L341-N341-J341-K341-I341-Q341</f>
        <v/>
      </c>
      <c r="Z341" s="118">
        <f>IF(Y341=W341,"OK","Non")</f>
        <v/>
      </c>
    </row>
    <row r="342">
      <c r="A342" s="9">
        <f>C342/SUM(C:C)*(SUM(C:C)+$X$2)</f>
        <v/>
      </c>
      <c r="B342" s="9">
        <f>C342/SUM(C:C)*(SUM(C:C)+SUM($N$3:$O$7))+S342</f>
        <v/>
      </c>
      <c r="C342" s="9">
        <f>SUM(I342:Q342)-N342-P342</f>
        <v/>
      </c>
      <c r="D342" s="8" t="n">
        <v>3752</v>
      </c>
      <c r="E342" t="inlineStr">
        <is>
          <t>XN099991683JB</t>
        </is>
      </c>
      <c r="F342" t="n">
        <v>16</v>
      </c>
      <c r="G342" t="inlineStr">
        <is>
          <t>N</t>
        </is>
      </c>
      <c r="H342" t="inlineStr">
        <is>
          <t>NT</t>
        </is>
      </c>
      <c r="O342" t="n">
        <v>7</v>
      </c>
      <c r="S342">
        <f>_xlfn.XLOOKUP(E342,'Facture Chronopost'!L:L,'Facture Chronopost'!AA:AA,"")</f>
        <v/>
      </c>
      <c r="T342">
        <f>IF(COUNTIF('Bibliothèque transporteurs'!C:C,F342)=0,"inconnu",_xlfn.XLOOKUP(F342,'Bibliothèque transporteurs'!C:C,'Bibliothèque transporteurs'!A:A))</f>
        <v/>
      </c>
      <c r="U342">
        <f>IF(OR(F342="6C",F342="6B"),_xlfn.XLOOKUP(E342,'Facture Chronopost'!L:L,'Facture Chronopost'!X:X),IF(OR(F342=17,F342=44),F342&amp;"_"&amp;H342,IF(COUNTIF('Bibliothèque transporteurs'!C:C,F342)=0,"inconnu",_xlfn.XLOOKUP(F342,'Bibliothèque transporteurs'!C:C,'Bibliothèque transporteurs'!B:B))))</f>
        <v/>
      </c>
      <c r="V342">
        <f>IF(COUNTIF('Bibliothèque transporteurs'!C:C,F342)=0,"inconnu",_xlfn.XLOOKUP(F342,'Bibliothèque transporteurs'!C:C,'Bibliothèque transporteurs'!E:E))</f>
        <v/>
      </c>
      <c r="W342">
        <f>IF(T342="FR_2SHOP",O342,IF(O342=0,0,ROUNDUP(O342/C342*B342,2)))</f>
        <v/>
      </c>
      <c r="Y342" s="118">
        <f>ROUNDUP(B342,2)-M342-L342-N342-J342-K342-I342-Q342</f>
        <v/>
      </c>
      <c r="Z342" s="118">
        <f>IF(Y342=W342,"OK","Non")</f>
        <v/>
      </c>
    </row>
    <row r="343">
      <c r="A343" s="9">
        <f>C343/SUM(C:C)*(SUM(C:C)+$X$2)</f>
        <v/>
      </c>
      <c r="B343" s="9">
        <f>C343/SUM(C:C)*(SUM(C:C)+SUM($N$3:$O$7))+S343</f>
        <v/>
      </c>
      <c r="C343" s="9">
        <f>SUM(I343:Q343)-N343-P343</f>
        <v/>
      </c>
      <c r="D343" s="8" t="n">
        <v>9160</v>
      </c>
      <c r="E343" t="inlineStr">
        <is>
          <t>XN100496344JB</t>
        </is>
      </c>
      <c r="F343" t="n">
        <v>16</v>
      </c>
      <c r="G343" t="inlineStr">
        <is>
          <t>N</t>
        </is>
      </c>
      <c r="H343" t="inlineStr">
        <is>
          <t>NT</t>
        </is>
      </c>
      <c r="O343" t="n">
        <v>8.199999999999999</v>
      </c>
      <c r="S343">
        <f>_xlfn.XLOOKUP(E343,'Facture Chronopost'!L:L,'Facture Chronopost'!AA:AA,"")</f>
        <v/>
      </c>
      <c r="T343">
        <f>IF(COUNTIF('Bibliothèque transporteurs'!C:C,F343)=0,"inconnu",_xlfn.XLOOKUP(F343,'Bibliothèque transporteurs'!C:C,'Bibliothèque transporteurs'!A:A))</f>
        <v/>
      </c>
      <c r="U343">
        <f>IF(OR(F343="6C",F343="6B"),_xlfn.XLOOKUP(E343,'Facture Chronopost'!L:L,'Facture Chronopost'!X:X),IF(OR(F343=17,F343=44),F343&amp;"_"&amp;H343,IF(COUNTIF('Bibliothèque transporteurs'!C:C,F343)=0,"inconnu",_xlfn.XLOOKUP(F343,'Bibliothèque transporteurs'!C:C,'Bibliothèque transporteurs'!B:B))))</f>
        <v/>
      </c>
      <c r="V343">
        <f>IF(COUNTIF('Bibliothèque transporteurs'!C:C,F343)=0,"inconnu",_xlfn.XLOOKUP(F343,'Bibliothèque transporteurs'!C:C,'Bibliothèque transporteurs'!E:E))</f>
        <v/>
      </c>
      <c r="W343">
        <f>IF(T343="FR_2SHOP",O343,IF(O343=0,0,ROUNDUP(O343/C343*B343,2)))</f>
        <v/>
      </c>
      <c r="Y343" s="118">
        <f>ROUNDUP(B343,2)-M343-L343-N343-J343-K343-I343-Q343</f>
        <v/>
      </c>
      <c r="Z343" s="118">
        <f>IF(Y343=W343,"OK","Non")</f>
        <v/>
      </c>
    </row>
    <row r="344">
      <c r="A344" s="9">
        <f>C344/SUM(C:C)*(SUM(C:C)+$X$2)</f>
        <v/>
      </c>
      <c r="B344" s="9">
        <f>C344/SUM(C:C)*(SUM(C:C)+SUM($N$3:$O$7))+S344</f>
        <v/>
      </c>
      <c r="C344" s="9">
        <f>SUM(I344:Q344)-N344-P344</f>
        <v/>
      </c>
      <c r="D344" s="8" t="n">
        <v>9160</v>
      </c>
      <c r="E344" t="inlineStr">
        <is>
          <t>XN100498305JB</t>
        </is>
      </c>
      <c r="F344" t="n">
        <v>16</v>
      </c>
      <c r="G344" t="inlineStr">
        <is>
          <t>N</t>
        </is>
      </c>
      <c r="H344" t="inlineStr">
        <is>
          <t>NT</t>
        </is>
      </c>
      <c r="O344" t="n">
        <v>8.199999999999999</v>
      </c>
      <c r="S344">
        <f>_xlfn.XLOOKUP(E344,'Facture Chronopost'!L:L,'Facture Chronopost'!AA:AA,"")</f>
        <v/>
      </c>
      <c r="T344">
        <f>IF(COUNTIF('Bibliothèque transporteurs'!C:C,F344)=0,"inconnu",_xlfn.XLOOKUP(F344,'Bibliothèque transporteurs'!C:C,'Bibliothèque transporteurs'!A:A))</f>
        <v/>
      </c>
      <c r="U344">
        <f>IF(OR(F344="6C",F344="6B"),_xlfn.XLOOKUP(E344,'Facture Chronopost'!L:L,'Facture Chronopost'!X:X),IF(OR(F344=17,F344=44),F344&amp;"_"&amp;H344,IF(COUNTIF('Bibliothèque transporteurs'!C:C,F344)=0,"inconnu",_xlfn.XLOOKUP(F344,'Bibliothèque transporteurs'!C:C,'Bibliothèque transporteurs'!B:B))))</f>
        <v/>
      </c>
      <c r="V344">
        <f>IF(COUNTIF('Bibliothèque transporteurs'!C:C,F344)=0,"inconnu",_xlfn.XLOOKUP(F344,'Bibliothèque transporteurs'!C:C,'Bibliothèque transporteurs'!E:E))</f>
        <v/>
      </c>
      <c r="W344">
        <f>IF(T344="FR_2SHOP",O344,IF(O344=0,0,ROUNDUP(O344/C344*B344,2)))</f>
        <v/>
      </c>
      <c r="Y344" s="118">
        <f>ROUNDUP(B344,2)-M344-L344-N344-J344-K344-I344-Q344</f>
        <v/>
      </c>
      <c r="Z344" s="118">
        <f>IF(Y344=W344,"OK","Non")</f>
        <v/>
      </c>
    </row>
    <row r="345">
      <c r="A345" s="9">
        <f>C345/SUM(C:C)*(SUM(C:C)+$X$2)</f>
        <v/>
      </c>
      <c r="B345" s="9">
        <f>C345/SUM(C:C)*(SUM(C:C)+SUM($N$3:$O$7))+S345</f>
        <v/>
      </c>
      <c r="C345" s="9">
        <f>SUM(I345:Q345)-N345-P345</f>
        <v/>
      </c>
      <c r="D345" s="8" t="n">
        <v>8656</v>
      </c>
      <c r="E345" t="inlineStr">
        <is>
          <t>XN100826125JB</t>
        </is>
      </c>
      <c r="F345" t="n">
        <v>16</v>
      </c>
      <c r="G345" t="inlineStr">
        <is>
          <t>N</t>
        </is>
      </c>
      <c r="H345" t="inlineStr">
        <is>
          <t>NT</t>
        </is>
      </c>
      <c r="O345" t="n">
        <v>7</v>
      </c>
      <c r="Q345" t="n">
        <v>5</v>
      </c>
      <c r="S345">
        <f>_xlfn.XLOOKUP(E345,'Facture Chronopost'!L:L,'Facture Chronopost'!AA:AA,"")</f>
        <v/>
      </c>
      <c r="T345">
        <f>IF(COUNTIF('Bibliothèque transporteurs'!C:C,F345)=0,"inconnu",_xlfn.XLOOKUP(F345,'Bibliothèque transporteurs'!C:C,'Bibliothèque transporteurs'!A:A))</f>
        <v/>
      </c>
      <c r="U345">
        <f>IF(OR(F345="6C",F345="6B"),_xlfn.XLOOKUP(E345,'Facture Chronopost'!L:L,'Facture Chronopost'!X:X),IF(OR(F345=17,F345=44),F345&amp;"_"&amp;H345,IF(COUNTIF('Bibliothèque transporteurs'!C:C,F345)=0,"inconnu",_xlfn.XLOOKUP(F345,'Bibliothèque transporteurs'!C:C,'Bibliothèque transporteurs'!B:B))))</f>
        <v/>
      </c>
      <c r="V345">
        <f>IF(COUNTIF('Bibliothèque transporteurs'!C:C,F345)=0,"inconnu",_xlfn.XLOOKUP(F345,'Bibliothèque transporteurs'!C:C,'Bibliothèque transporteurs'!E:E))</f>
        <v/>
      </c>
      <c r="W345">
        <f>IF(T345="FR_2SHOP",O345,IF(O345=0,0,ROUNDUP(O345/C345*B345,2)))</f>
        <v/>
      </c>
      <c r="Y345" s="118">
        <f>ROUNDUP(B345,2)-M345-L345-N345-J345-K345-I345-Q345</f>
        <v/>
      </c>
      <c r="Z345" s="118">
        <f>IF(Y345=W345,"OK","Non")</f>
        <v/>
      </c>
    </row>
    <row r="346">
      <c r="A346" s="9">
        <f>C346/SUM(C:C)*(SUM(C:C)+$X$2)</f>
        <v/>
      </c>
      <c r="B346" s="9">
        <f>C346/SUM(C:C)*(SUM(C:C)+SUM($N$3:$O$7))+S346</f>
        <v/>
      </c>
      <c r="C346" s="9">
        <f>SUM(I346:Q346)-N346-P346</f>
        <v/>
      </c>
      <c r="D346" s="8" t="n">
        <v>6235</v>
      </c>
      <c r="E346" t="inlineStr">
        <is>
          <t>XN100871708JB</t>
        </is>
      </c>
      <c r="F346" t="n">
        <v>16</v>
      </c>
      <c r="G346" t="inlineStr">
        <is>
          <t>N</t>
        </is>
      </c>
      <c r="H346" t="inlineStr">
        <is>
          <t>NT</t>
        </is>
      </c>
      <c r="O346" t="n">
        <v>8.6</v>
      </c>
      <c r="S346">
        <f>_xlfn.XLOOKUP(E346,'Facture Chronopost'!L:L,'Facture Chronopost'!AA:AA,"")</f>
        <v/>
      </c>
      <c r="T346">
        <f>IF(COUNTIF('Bibliothèque transporteurs'!C:C,F346)=0,"inconnu",_xlfn.XLOOKUP(F346,'Bibliothèque transporteurs'!C:C,'Bibliothèque transporteurs'!A:A))</f>
        <v/>
      </c>
      <c r="U346">
        <f>IF(OR(F346="6C",F346="6B"),_xlfn.XLOOKUP(E346,'Facture Chronopost'!L:L,'Facture Chronopost'!X:X),IF(OR(F346=17,F346=44),F346&amp;"_"&amp;H346,IF(COUNTIF('Bibliothèque transporteurs'!C:C,F346)=0,"inconnu",_xlfn.XLOOKUP(F346,'Bibliothèque transporteurs'!C:C,'Bibliothèque transporteurs'!B:B))))</f>
        <v/>
      </c>
      <c r="V346">
        <f>IF(COUNTIF('Bibliothèque transporteurs'!C:C,F346)=0,"inconnu",_xlfn.XLOOKUP(F346,'Bibliothèque transporteurs'!C:C,'Bibliothèque transporteurs'!E:E))</f>
        <v/>
      </c>
      <c r="W346">
        <f>IF(T346="FR_2SHOP",O346,IF(O346=0,0,ROUNDUP(O346/C346*B346,2)))</f>
        <v/>
      </c>
      <c r="Y346" s="118">
        <f>ROUNDUP(B346,2)-M346-L346-N346-J346-K346-I346-Q346</f>
        <v/>
      </c>
      <c r="Z346" s="118">
        <f>IF(Y346=W346,"OK","Non")</f>
        <v/>
      </c>
    </row>
    <row r="347">
      <c r="A347" s="9">
        <f>C347/SUM(C:C)*(SUM(C:C)+$X$2)</f>
        <v/>
      </c>
      <c r="B347" s="9">
        <f>C347/SUM(C:C)*(SUM(C:C)+SUM($N$3:$O$7))+S347</f>
        <v/>
      </c>
      <c r="C347" s="9">
        <f>SUM(I347:Q347)-N347-P347</f>
        <v/>
      </c>
      <c r="D347" s="8" t="n">
        <v>3888</v>
      </c>
      <c r="E347" t="inlineStr">
        <is>
          <t>XN101055649JB</t>
        </is>
      </c>
      <c r="F347" t="n">
        <v>16</v>
      </c>
      <c r="G347" t="inlineStr">
        <is>
          <t>N</t>
        </is>
      </c>
      <c r="H347" t="inlineStr">
        <is>
          <t>NT</t>
        </is>
      </c>
      <c r="O347" t="n">
        <v>7.8</v>
      </c>
      <c r="S347">
        <f>_xlfn.XLOOKUP(E347,'Facture Chronopost'!L:L,'Facture Chronopost'!AA:AA,"")</f>
        <v/>
      </c>
      <c r="T347">
        <f>IF(COUNTIF('Bibliothèque transporteurs'!C:C,F347)=0,"inconnu",_xlfn.XLOOKUP(F347,'Bibliothèque transporteurs'!C:C,'Bibliothèque transporteurs'!A:A))</f>
        <v/>
      </c>
      <c r="U347">
        <f>IF(OR(F347="6C",F347="6B"),_xlfn.XLOOKUP(E347,'Facture Chronopost'!L:L,'Facture Chronopost'!X:X),IF(OR(F347=17,F347=44),F347&amp;"_"&amp;H347,IF(COUNTIF('Bibliothèque transporteurs'!C:C,F347)=0,"inconnu",_xlfn.XLOOKUP(F347,'Bibliothèque transporteurs'!C:C,'Bibliothèque transporteurs'!B:B))))</f>
        <v/>
      </c>
      <c r="V347">
        <f>IF(COUNTIF('Bibliothèque transporteurs'!C:C,F347)=0,"inconnu",_xlfn.XLOOKUP(F347,'Bibliothèque transporteurs'!C:C,'Bibliothèque transporteurs'!E:E))</f>
        <v/>
      </c>
      <c r="W347">
        <f>IF(T347="FR_2SHOP",O347,IF(O347=0,0,ROUNDUP(O347/C347*B347,2)))</f>
        <v/>
      </c>
      <c r="Y347" s="118">
        <f>ROUNDUP(B347,2)-M347-L347-N347-J347-K347-I347-Q347</f>
        <v/>
      </c>
      <c r="Z347" s="118">
        <f>IF(Y347=W347,"OK","Non")</f>
        <v/>
      </c>
    </row>
    <row r="348">
      <c r="A348" s="9">
        <f>C348/SUM(C:C)*(SUM(C:C)+$X$2)</f>
        <v/>
      </c>
      <c r="B348" s="9">
        <f>C348/SUM(C:C)*(SUM(C:C)+SUM($N$3:$O$7))+S348</f>
        <v/>
      </c>
      <c r="C348" s="9">
        <f>SUM(I348:Q348)-N348-P348</f>
        <v/>
      </c>
      <c r="D348" s="8" t="n">
        <v>6235</v>
      </c>
      <c r="E348" t="inlineStr">
        <is>
          <t>XN101272555JB</t>
        </is>
      </c>
      <c r="F348" t="n">
        <v>16</v>
      </c>
      <c r="G348" t="inlineStr">
        <is>
          <t>N</t>
        </is>
      </c>
      <c r="H348" t="inlineStr">
        <is>
          <t>NT</t>
        </is>
      </c>
      <c r="O348" t="n">
        <v>7</v>
      </c>
      <c r="S348">
        <f>_xlfn.XLOOKUP(E348,'Facture Chronopost'!L:L,'Facture Chronopost'!AA:AA,"")</f>
        <v/>
      </c>
      <c r="T348">
        <f>IF(COUNTIF('Bibliothèque transporteurs'!C:C,F348)=0,"inconnu",_xlfn.XLOOKUP(F348,'Bibliothèque transporteurs'!C:C,'Bibliothèque transporteurs'!A:A))</f>
        <v/>
      </c>
      <c r="U348">
        <f>IF(OR(F348="6C",F348="6B"),_xlfn.XLOOKUP(E348,'Facture Chronopost'!L:L,'Facture Chronopost'!X:X),IF(OR(F348=17,F348=44),F348&amp;"_"&amp;H348,IF(COUNTIF('Bibliothèque transporteurs'!C:C,F348)=0,"inconnu",_xlfn.XLOOKUP(F348,'Bibliothèque transporteurs'!C:C,'Bibliothèque transporteurs'!B:B))))</f>
        <v/>
      </c>
      <c r="V348">
        <f>IF(COUNTIF('Bibliothèque transporteurs'!C:C,F348)=0,"inconnu",_xlfn.XLOOKUP(F348,'Bibliothèque transporteurs'!C:C,'Bibliothèque transporteurs'!E:E))</f>
        <v/>
      </c>
      <c r="W348">
        <f>IF(T348="FR_2SHOP",O348,IF(O348=0,0,ROUNDUP(O348/C348*B348,2)))</f>
        <v/>
      </c>
      <c r="Y348" s="118">
        <f>ROUNDUP(B348,2)-M348-L348-N348-J348-K348-I348-Q348</f>
        <v/>
      </c>
      <c r="Z348" s="118">
        <f>IF(Y348=W348,"OK","Non")</f>
        <v/>
      </c>
    </row>
    <row r="349">
      <c r="A349" s="9">
        <f>C349/SUM(C:C)*(SUM(C:C)+$X$2)</f>
        <v/>
      </c>
      <c r="B349" s="9">
        <f>C349/SUM(C:C)*(SUM(C:C)+SUM($N$3:$O$7))+S349</f>
        <v/>
      </c>
      <c r="C349" s="9">
        <f>SUM(I349:Q349)-N349-P349</f>
        <v/>
      </c>
      <c r="D349" s="8" t="n">
        <v>6235</v>
      </c>
      <c r="E349" t="inlineStr">
        <is>
          <t>XN101281852JB</t>
        </is>
      </c>
      <c r="F349" t="n">
        <v>16</v>
      </c>
      <c r="G349" t="inlineStr">
        <is>
          <t>N</t>
        </is>
      </c>
      <c r="H349" t="inlineStr">
        <is>
          <t>NT</t>
        </is>
      </c>
      <c r="O349" t="n">
        <v>7</v>
      </c>
      <c r="S349">
        <f>_xlfn.XLOOKUP(E349,'Facture Chronopost'!L:L,'Facture Chronopost'!AA:AA,"")</f>
        <v/>
      </c>
      <c r="T349">
        <f>IF(COUNTIF('Bibliothèque transporteurs'!C:C,F349)=0,"inconnu",_xlfn.XLOOKUP(F349,'Bibliothèque transporteurs'!C:C,'Bibliothèque transporteurs'!A:A))</f>
        <v/>
      </c>
      <c r="U349">
        <f>IF(OR(F349="6C",F349="6B"),_xlfn.XLOOKUP(E349,'Facture Chronopost'!L:L,'Facture Chronopost'!X:X),IF(OR(F349=17,F349=44),F349&amp;"_"&amp;H349,IF(COUNTIF('Bibliothèque transporteurs'!C:C,F349)=0,"inconnu",_xlfn.XLOOKUP(F349,'Bibliothèque transporteurs'!C:C,'Bibliothèque transporteurs'!B:B))))</f>
        <v/>
      </c>
      <c r="V349">
        <f>IF(COUNTIF('Bibliothèque transporteurs'!C:C,F349)=0,"inconnu",_xlfn.XLOOKUP(F349,'Bibliothèque transporteurs'!C:C,'Bibliothèque transporteurs'!E:E))</f>
        <v/>
      </c>
      <c r="W349">
        <f>IF(T349="FR_2SHOP",O349,IF(O349=0,0,ROUNDUP(O349/C349*B349,2)))</f>
        <v/>
      </c>
      <c r="Y349" s="118">
        <f>ROUNDUP(B349,2)-M349-L349-N349-J349-K349-I349-Q349</f>
        <v/>
      </c>
      <c r="Z349" s="118">
        <f>IF(Y349=W349,"OK","Non")</f>
        <v/>
      </c>
    </row>
    <row r="350">
      <c r="A350" s="9">
        <f>C350/SUM(C:C)*(SUM(C:C)+$X$2)</f>
        <v/>
      </c>
      <c r="B350" s="9">
        <f>C350/SUM(C:C)*(SUM(C:C)+SUM($N$3:$O$7))+S350</f>
        <v/>
      </c>
      <c r="C350" s="9">
        <f>SUM(I350:Q350)-N350-P350</f>
        <v/>
      </c>
      <c r="D350" s="8" t="n">
        <v>7515</v>
      </c>
      <c r="E350" t="inlineStr">
        <is>
          <t>XN101331324JB</t>
        </is>
      </c>
      <c r="F350" t="n">
        <v>16</v>
      </c>
      <c r="G350" t="inlineStr">
        <is>
          <t>N</t>
        </is>
      </c>
      <c r="H350" t="inlineStr">
        <is>
          <t>NT</t>
        </is>
      </c>
      <c r="O350" t="n">
        <v>11</v>
      </c>
      <c r="S350">
        <f>_xlfn.XLOOKUP(E350,'Facture Chronopost'!L:L,'Facture Chronopost'!AA:AA,"")</f>
        <v/>
      </c>
      <c r="T350">
        <f>IF(COUNTIF('Bibliothèque transporteurs'!C:C,F350)=0,"inconnu",_xlfn.XLOOKUP(F350,'Bibliothèque transporteurs'!C:C,'Bibliothèque transporteurs'!A:A))</f>
        <v/>
      </c>
      <c r="U350">
        <f>IF(OR(F350="6C",F350="6B"),_xlfn.XLOOKUP(E350,'Facture Chronopost'!L:L,'Facture Chronopost'!X:X),IF(OR(F350=17,F350=44),F350&amp;"_"&amp;H350,IF(COUNTIF('Bibliothèque transporteurs'!C:C,F350)=0,"inconnu",_xlfn.XLOOKUP(F350,'Bibliothèque transporteurs'!C:C,'Bibliothèque transporteurs'!B:B))))</f>
        <v/>
      </c>
      <c r="V350">
        <f>IF(COUNTIF('Bibliothèque transporteurs'!C:C,F350)=0,"inconnu",_xlfn.XLOOKUP(F350,'Bibliothèque transporteurs'!C:C,'Bibliothèque transporteurs'!E:E))</f>
        <v/>
      </c>
      <c r="W350">
        <f>IF(T350="FR_2SHOP",O350,IF(O350=0,0,ROUNDUP(O350/C350*B350,2)))</f>
        <v/>
      </c>
      <c r="Y350" s="118">
        <f>ROUNDUP(B350,2)-M350-L350-N350-J350-K350-I350-Q350</f>
        <v/>
      </c>
      <c r="Z350" s="118">
        <f>IF(Y350=W350,"OK","Non")</f>
        <v/>
      </c>
    </row>
    <row r="351">
      <c r="A351" s="9">
        <f>C351/SUM(C:C)*(SUM(C:C)+$X$2)</f>
        <v/>
      </c>
      <c r="B351" s="9">
        <f>C351/SUM(C:C)*(SUM(C:C)+SUM($N$3:$O$7))+S351</f>
        <v/>
      </c>
      <c r="C351" s="9">
        <f>SUM(I351:Q351)-N351-P351</f>
        <v/>
      </c>
      <c r="D351" s="8" t="n">
        <v>6813</v>
      </c>
      <c r="E351" t="inlineStr">
        <is>
          <t>XN101406708JB</t>
        </is>
      </c>
      <c r="F351" t="n">
        <v>16</v>
      </c>
      <c r="G351" t="inlineStr">
        <is>
          <t>N</t>
        </is>
      </c>
      <c r="H351" t="inlineStr">
        <is>
          <t>NT</t>
        </is>
      </c>
      <c r="O351" t="n">
        <v>7</v>
      </c>
      <c r="S351">
        <f>_xlfn.XLOOKUP(E351,'Facture Chronopost'!L:L,'Facture Chronopost'!AA:AA,"")</f>
        <v/>
      </c>
      <c r="T351">
        <f>IF(COUNTIF('Bibliothèque transporteurs'!C:C,F351)=0,"inconnu",_xlfn.XLOOKUP(F351,'Bibliothèque transporteurs'!C:C,'Bibliothèque transporteurs'!A:A))</f>
        <v/>
      </c>
      <c r="U351">
        <f>IF(OR(F351="6C",F351="6B"),_xlfn.XLOOKUP(E351,'Facture Chronopost'!L:L,'Facture Chronopost'!X:X),IF(OR(F351=17,F351=44),F351&amp;"_"&amp;H351,IF(COUNTIF('Bibliothèque transporteurs'!C:C,F351)=0,"inconnu",_xlfn.XLOOKUP(F351,'Bibliothèque transporteurs'!C:C,'Bibliothèque transporteurs'!B:B))))</f>
        <v/>
      </c>
      <c r="V351">
        <f>IF(COUNTIF('Bibliothèque transporteurs'!C:C,F351)=0,"inconnu",_xlfn.XLOOKUP(F351,'Bibliothèque transporteurs'!C:C,'Bibliothèque transporteurs'!E:E))</f>
        <v/>
      </c>
      <c r="W351">
        <f>IF(T351="FR_2SHOP",O351,IF(O351=0,0,ROUNDUP(O351/C351*B351,2)))</f>
        <v/>
      </c>
      <c r="Y351" s="118">
        <f>ROUNDUP(B351,2)-M351-L351-N351-J351-K351-I351-Q351</f>
        <v/>
      </c>
      <c r="Z351" s="118">
        <f>IF(Y351=W351,"OK","Non")</f>
        <v/>
      </c>
    </row>
    <row r="352">
      <c r="A352" s="9">
        <f>C352/SUM(C:C)*(SUM(C:C)+$X$2)</f>
        <v/>
      </c>
      <c r="B352" s="9">
        <f>C352/SUM(C:C)*(SUM(C:C)+SUM($N$3:$O$7))+S352</f>
        <v/>
      </c>
      <c r="C352" s="9">
        <f>SUM(I352:Q352)-N352-P352</f>
        <v/>
      </c>
      <c r="D352" s="8" t="n">
        <v>6235</v>
      </c>
      <c r="E352" t="inlineStr">
        <is>
          <t>XN101465343JB</t>
        </is>
      </c>
      <c r="F352" t="n">
        <v>16</v>
      </c>
      <c r="G352" t="inlineStr">
        <is>
          <t>N</t>
        </is>
      </c>
      <c r="H352" t="inlineStr">
        <is>
          <t>NT</t>
        </is>
      </c>
      <c r="O352" t="n">
        <v>8.6</v>
      </c>
      <c r="S352">
        <f>_xlfn.XLOOKUP(E352,'Facture Chronopost'!L:L,'Facture Chronopost'!AA:AA,"")</f>
        <v/>
      </c>
      <c r="T352">
        <f>IF(COUNTIF('Bibliothèque transporteurs'!C:C,F352)=0,"inconnu",_xlfn.XLOOKUP(F352,'Bibliothèque transporteurs'!C:C,'Bibliothèque transporteurs'!A:A))</f>
        <v/>
      </c>
      <c r="U352">
        <f>IF(OR(F352="6C",F352="6B"),_xlfn.XLOOKUP(E352,'Facture Chronopost'!L:L,'Facture Chronopost'!X:X),IF(OR(F352=17,F352=44),F352&amp;"_"&amp;H352,IF(COUNTIF('Bibliothèque transporteurs'!C:C,F352)=0,"inconnu",_xlfn.XLOOKUP(F352,'Bibliothèque transporteurs'!C:C,'Bibliothèque transporteurs'!B:B))))</f>
        <v/>
      </c>
      <c r="V352">
        <f>IF(COUNTIF('Bibliothèque transporteurs'!C:C,F352)=0,"inconnu",_xlfn.XLOOKUP(F352,'Bibliothèque transporteurs'!C:C,'Bibliothèque transporteurs'!E:E))</f>
        <v/>
      </c>
      <c r="W352">
        <f>IF(T352="FR_2SHOP",O352,IF(O352=0,0,ROUNDUP(O352/C352*B352,2)))</f>
        <v/>
      </c>
      <c r="Y352" s="118">
        <f>ROUNDUP(B352,2)-M352-L352-N352-J352-K352-I352-Q352</f>
        <v/>
      </c>
      <c r="Z352" s="118">
        <f>IF(Y352=W352,"OK","Non")</f>
        <v/>
      </c>
    </row>
    <row r="353">
      <c r="A353" s="9">
        <f>C353/SUM(C:C)*(SUM(C:C)+$X$2)</f>
        <v/>
      </c>
      <c r="B353" s="9">
        <f>C353/SUM(C:C)*(SUM(C:C)+SUM($N$3:$O$7))+S353</f>
        <v/>
      </c>
      <c r="C353" s="9">
        <f>SUM(I353:Q353)-N353-P353</f>
        <v/>
      </c>
      <c r="D353" s="8" t="n">
        <v>6235</v>
      </c>
      <c r="E353" t="inlineStr">
        <is>
          <t>XN101667181JB</t>
        </is>
      </c>
      <c r="F353" t="n">
        <v>16</v>
      </c>
      <c r="G353" t="inlineStr">
        <is>
          <t>N</t>
        </is>
      </c>
      <c r="H353" t="inlineStr">
        <is>
          <t>NT</t>
        </is>
      </c>
      <c r="O353" t="n">
        <v>8.6</v>
      </c>
      <c r="S353">
        <f>_xlfn.XLOOKUP(E353,'Facture Chronopost'!L:L,'Facture Chronopost'!AA:AA,"")</f>
        <v/>
      </c>
      <c r="T353">
        <f>IF(COUNTIF('Bibliothèque transporteurs'!C:C,F353)=0,"inconnu",_xlfn.XLOOKUP(F353,'Bibliothèque transporteurs'!C:C,'Bibliothèque transporteurs'!A:A))</f>
        <v/>
      </c>
      <c r="U353">
        <f>IF(OR(F353="6C",F353="6B"),_xlfn.XLOOKUP(E353,'Facture Chronopost'!L:L,'Facture Chronopost'!X:X),IF(OR(F353=17,F353=44),F353&amp;"_"&amp;H353,IF(COUNTIF('Bibliothèque transporteurs'!C:C,F353)=0,"inconnu",_xlfn.XLOOKUP(F353,'Bibliothèque transporteurs'!C:C,'Bibliothèque transporteurs'!B:B))))</f>
        <v/>
      </c>
      <c r="V353">
        <f>IF(COUNTIF('Bibliothèque transporteurs'!C:C,F353)=0,"inconnu",_xlfn.XLOOKUP(F353,'Bibliothèque transporteurs'!C:C,'Bibliothèque transporteurs'!E:E))</f>
        <v/>
      </c>
      <c r="W353">
        <f>IF(T353="FR_2SHOP",O353,IF(O353=0,0,ROUNDUP(O353/C353*B353,2)))</f>
        <v/>
      </c>
      <c r="Y353" s="118">
        <f>ROUNDUP(B353,2)-M353-L353-N353-J353-K353-I353-Q353</f>
        <v/>
      </c>
      <c r="Z353" s="118">
        <f>IF(Y353=W353,"OK","Non")</f>
        <v/>
      </c>
    </row>
    <row r="354">
      <c r="A354" s="9">
        <f>C354/SUM(C:C)*(SUM(C:C)+$X$2)</f>
        <v/>
      </c>
      <c r="B354" s="9">
        <f>C354/SUM(C:C)*(SUM(C:C)+SUM($N$3:$O$7))+S354</f>
        <v/>
      </c>
      <c r="C354" s="9">
        <f>SUM(I354:Q354)-N354-P354</f>
        <v/>
      </c>
      <c r="D354" s="8" t="n">
        <v>6235</v>
      </c>
      <c r="E354" t="inlineStr">
        <is>
          <t>XN101680466JB</t>
        </is>
      </c>
      <c r="F354" t="n">
        <v>16</v>
      </c>
      <c r="G354" t="inlineStr">
        <is>
          <t>N</t>
        </is>
      </c>
      <c r="H354" t="inlineStr">
        <is>
          <t>NT</t>
        </is>
      </c>
      <c r="O354" t="n">
        <v>8.6</v>
      </c>
      <c r="S354">
        <f>_xlfn.XLOOKUP(E354,'Facture Chronopost'!L:L,'Facture Chronopost'!AA:AA,"")</f>
        <v/>
      </c>
      <c r="T354">
        <f>IF(COUNTIF('Bibliothèque transporteurs'!C:C,F354)=0,"inconnu",_xlfn.XLOOKUP(F354,'Bibliothèque transporteurs'!C:C,'Bibliothèque transporteurs'!A:A))</f>
        <v/>
      </c>
      <c r="U354">
        <f>IF(OR(F354="6C",F354="6B"),_xlfn.XLOOKUP(E354,'Facture Chronopost'!L:L,'Facture Chronopost'!X:X),IF(OR(F354=17,F354=44),F354&amp;"_"&amp;H354,IF(COUNTIF('Bibliothèque transporteurs'!C:C,F354)=0,"inconnu",_xlfn.XLOOKUP(F354,'Bibliothèque transporteurs'!C:C,'Bibliothèque transporteurs'!B:B))))</f>
        <v/>
      </c>
      <c r="V354">
        <f>IF(COUNTIF('Bibliothèque transporteurs'!C:C,F354)=0,"inconnu",_xlfn.XLOOKUP(F354,'Bibliothèque transporteurs'!C:C,'Bibliothèque transporteurs'!E:E))</f>
        <v/>
      </c>
      <c r="W354">
        <f>IF(T354="FR_2SHOP",O354,IF(O354=0,0,ROUNDUP(O354/C354*B354,2)))</f>
        <v/>
      </c>
      <c r="Y354" s="118">
        <f>ROUNDUP(B354,2)-M354-L354-N354-J354-K354-I354-Q354</f>
        <v/>
      </c>
      <c r="Z354" s="118">
        <f>IF(Y354=W354,"OK","Non")</f>
        <v/>
      </c>
    </row>
    <row r="355">
      <c r="A355" s="9">
        <f>C355/SUM(C:C)*(SUM(C:C)+$X$2)</f>
        <v/>
      </c>
      <c r="B355" s="9">
        <f>C355/SUM(C:C)*(SUM(C:C)+SUM($N$3:$O$7))+S355</f>
        <v/>
      </c>
      <c r="C355" s="9">
        <f>SUM(I355:Q355)-N355-P355</f>
        <v/>
      </c>
      <c r="D355" s="8" t="n">
        <v>6235</v>
      </c>
      <c r="E355" t="inlineStr">
        <is>
          <t>XN102114652JB</t>
        </is>
      </c>
      <c r="F355" t="n">
        <v>16</v>
      </c>
      <c r="G355" t="inlineStr">
        <is>
          <t>N</t>
        </is>
      </c>
      <c r="H355" t="inlineStr">
        <is>
          <t>NT</t>
        </is>
      </c>
      <c r="O355" t="n">
        <v>8.6</v>
      </c>
      <c r="Q355" t="n">
        <v>5</v>
      </c>
      <c r="S355">
        <f>_xlfn.XLOOKUP(E355,'Facture Chronopost'!L:L,'Facture Chronopost'!AA:AA,"")</f>
        <v/>
      </c>
      <c r="T355">
        <f>IF(COUNTIF('Bibliothèque transporteurs'!C:C,F355)=0,"inconnu",_xlfn.XLOOKUP(F355,'Bibliothèque transporteurs'!C:C,'Bibliothèque transporteurs'!A:A))</f>
        <v/>
      </c>
      <c r="U355">
        <f>IF(OR(F355="6C",F355="6B"),_xlfn.XLOOKUP(E355,'Facture Chronopost'!L:L,'Facture Chronopost'!X:X),IF(OR(F355=17,F355=44),F355&amp;"_"&amp;H355,IF(COUNTIF('Bibliothèque transporteurs'!C:C,F355)=0,"inconnu",_xlfn.XLOOKUP(F355,'Bibliothèque transporteurs'!C:C,'Bibliothèque transporteurs'!B:B))))</f>
        <v/>
      </c>
      <c r="V355">
        <f>IF(COUNTIF('Bibliothèque transporteurs'!C:C,F355)=0,"inconnu",_xlfn.XLOOKUP(F355,'Bibliothèque transporteurs'!C:C,'Bibliothèque transporteurs'!E:E))</f>
        <v/>
      </c>
      <c r="W355">
        <f>IF(T355="FR_2SHOP",O355,IF(O355=0,0,ROUNDUP(O355/C355*B355,2)))</f>
        <v/>
      </c>
      <c r="Y355" s="118">
        <f>ROUNDUP(B355,2)-M355-L355-N355-J355-K355-I355-Q355</f>
        <v/>
      </c>
      <c r="Z355" s="118">
        <f>IF(Y355=W355,"OK","Non")</f>
        <v/>
      </c>
    </row>
    <row r="356">
      <c r="A356" s="9">
        <f>C356/SUM(C:C)*(SUM(C:C)+$X$2)</f>
        <v/>
      </c>
      <c r="B356" s="9">
        <f>C356/SUM(C:C)*(SUM(C:C)+SUM($N$3:$O$7))+S356</f>
        <v/>
      </c>
      <c r="C356" s="9">
        <f>SUM(I356:Q356)-N356-P356</f>
        <v/>
      </c>
      <c r="D356" s="8" t="n">
        <v>6235</v>
      </c>
      <c r="E356" t="inlineStr">
        <is>
          <t>XN102114900JB</t>
        </is>
      </c>
      <c r="F356" t="n">
        <v>16</v>
      </c>
      <c r="G356" t="inlineStr">
        <is>
          <t>N</t>
        </is>
      </c>
      <c r="H356" t="inlineStr">
        <is>
          <t>NR</t>
        </is>
      </c>
      <c r="O356" t="n">
        <v>8.6</v>
      </c>
      <c r="S356">
        <f>_xlfn.XLOOKUP(E356,'Facture Chronopost'!L:L,'Facture Chronopost'!AA:AA,"")</f>
        <v/>
      </c>
      <c r="T356">
        <f>IF(COUNTIF('Bibliothèque transporteurs'!C:C,F356)=0,"inconnu",_xlfn.XLOOKUP(F356,'Bibliothèque transporteurs'!C:C,'Bibliothèque transporteurs'!A:A))</f>
        <v/>
      </c>
      <c r="U356">
        <f>IF(OR(F356="6C",F356="6B"),_xlfn.XLOOKUP(E356,'Facture Chronopost'!L:L,'Facture Chronopost'!X:X),IF(OR(F356=17,F356=44),F356&amp;"_"&amp;H356,IF(COUNTIF('Bibliothèque transporteurs'!C:C,F356)=0,"inconnu",_xlfn.XLOOKUP(F356,'Bibliothèque transporteurs'!C:C,'Bibliothèque transporteurs'!B:B))))</f>
        <v/>
      </c>
      <c r="V356">
        <f>IF(COUNTIF('Bibliothèque transporteurs'!C:C,F356)=0,"inconnu",_xlfn.XLOOKUP(F356,'Bibliothèque transporteurs'!C:C,'Bibliothèque transporteurs'!E:E))</f>
        <v/>
      </c>
      <c r="W356">
        <f>IF(T356="FR_2SHOP",O356,IF(O356=0,0,ROUNDUP(O356/C356*B356,2)))</f>
        <v/>
      </c>
      <c r="Y356" s="118">
        <f>ROUNDUP(B356,2)-M356-L356-N356-J356-K356-I356-Q356</f>
        <v/>
      </c>
      <c r="Z356" s="118">
        <f>IF(Y356=W356,"OK","Non")</f>
        <v/>
      </c>
    </row>
    <row r="357">
      <c r="A357" s="9">
        <f>C357/SUM(C:C)*(SUM(C:C)+$X$2)</f>
        <v/>
      </c>
      <c r="B357" s="9">
        <f>C357/SUM(C:C)*(SUM(C:C)+SUM($N$3:$O$7))+S357</f>
        <v/>
      </c>
      <c r="C357" s="9">
        <f>SUM(I357:Q357)-N357-P357</f>
        <v/>
      </c>
      <c r="D357" s="8" t="n">
        <v>6813</v>
      </c>
      <c r="E357" t="inlineStr">
        <is>
          <t>XN102114992JB</t>
        </is>
      </c>
      <c r="F357" t="n">
        <v>16</v>
      </c>
      <c r="G357" t="inlineStr">
        <is>
          <t>N</t>
        </is>
      </c>
      <c r="H357" t="inlineStr">
        <is>
          <t>NT</t>
        </is>
      </c>
      <c r="O357" t="n">
        <v>7</v>
      </c>
      <c r="S357">
        <f>_xlfn.XLOOKUP(E357,'Facture Chronopost'!L:L,'Facture Chronopost'!AA:AA,"")</f>
        <v/>
      </c>
      <c r="T357">
        <f>IF(COUNTIF('Bibliothèque transporteurs'!C:C,F357)=0,"inconnu",_xlfn.XLOOKUP(F357,'Bibliothèque transporteurs'!C:C,'Bibliothèque transporteurs'!A:A))</f>
        <v/>
      </c>
      <c r="U357">
        <f>IF(OR(F357="6C",F357="6B"),_xlfn.XLOOKUP(E357,'Facture Chronopost'!L:L,'Facture Chronopost'!X:X),IF(OR(F357=17,F357=44),F357&amp;"_"&amp;H357,IF(COUNTIF('Bibliothèque transporteurs'!C:C,F357)=0,"inconnu",_xlfn.XLOOKUP(F357,'Bibliothèque transporteurs'!C:C,'Bibliothèque transporteurs'!B:B))))</f>
        <v/>
      </c>
      <c r="V357">
        <f>IF(COUNTIF('Bibliothèque transporteurs'!C:C,F357)=0,"inconnu",_xlfn.XLOOKUP(F357,'Bibliothèque transporteurs'!C:C,'Bibliothèque transporteurs'!E:E))</f>
        <v/>
      </c>
      <c r="W357">
        <f>IF(T357="FR_2SHOP",O357,IF(O357=0,0,ROUNDUP(O357/C357*B357,2)))</f>
        <v/>
      </c>
      <c r="Y357" s="118">
        <f>ROUNDUP(B357,2)-M357-L357-N357-J357-K357-I357-Q357</f>
        <v/>
      </c>
      <c r="Z357" s="118">
        <f>IF(Y357=W357,"OK","Non")</f>
        <v/>
      </c>
    </row>
    <row r="358">
      <c r="A358" s="9">
        <f>C358/SUM(C:C)*(SUM(C:C)+$X$2)</f>
        <v/>
      </c>
      <c r="B358" s="9">
        <f>C358/SUM(C:C)*(SUM(C:C)+SUM($N$3:$O$7))+S358</f>
        <v/>
      </c>
      <c r="C358" s="9">
        <f>SUM(I358:Q358)-N358-P358</f>
        <v/>
      </c>
      <c r="D358" s="8" t="n">
        <v>6235</v>
      </c>
      <c r="E358" t="inlineStr">
        <is>
          <t>XN102116755JB</t>
        </is>
      </c>
      <c r="F358" t="n">
        <v>16</v>
      </c>
      <c r="G358" t="inlineStr">
        <is>
          <t>N</t>
        </is>
      </c>
      <c r="H358" t="inlineStr">
        <is>
          <t>NT</t>
        </is>
      </c>
      <c r="O358" t="n">
        <v>7</v>
      </c>
      <c r="S358">
        <f>_xlfn.XLOOKUP(E358,'Facture Chronopost'!L:L,'Facture Chronopost'!AA:AA,"")</f>
        <v/>
      </c>
      <c r="T358">
        <f>IF(COUNTIF('Bibliothèque transporteurs'!C:C,F358)=0,"inconnu",_xlfn.XLOOKUP(F358,'Bibliothèque transporteurs'!C:C,'Bibliothèque transporteurs'!A:A))</f>
        <v/>
      </c>
      <c r="U358">
        <f>IF(OR(F358="6C",F358="6B"),_xlfn.XLOOKUP(E358,'Facture Chronopost'!L:L,'Facture Chronopost'!X:X),IF(OR(F358=17,F358=44),F358&amp;"_"&amp;H358,IF(COUNTIF('Bibliothèque transporteurs'!C:C,F358)=0,"inconnu",_xlfn.XLOOKUP(F358,'Bibliothèque transporteurs'!C:C,'Bibliothèque transporteurs'!B:B))))</f>
        <v/>
      </c>
      <c r="V358">
        <f>IF(COUNTIF('Bibliothèque transporteurs'!C:C,F358)=0,"inconnu",_xlfn.XLOOKUP(F358,'Bibliothèque transporteurs'!C:C,'Bibliothèque transporteurs'!E:E))</f>
        <v/>
      </c>
      <c r="W358">
        <f>IF(T358="FR_2SHOP",O358,IF(O358=0,0,ROUNDUP(O358/C358*B358,2)))</f>
        <v/>
      </c>
      <c r="Y358" s="118">
        <f>ROUNDUP(B358,2)-M358-L358-N358-J358-K358-I358-Q358</f>
        <v/>
      </c>
      <c r="Z358" s="118">
        <f>IF(Y358=W358,"OK","Non")</f>
        <v/>
      </c>
    </row>
    <row r="359">
      <c r="A359" s="9">
        <f>C359/SUM(C:C)*(SUM(C:C)+$X$2)</f>
        <v/>
      </c>
      <c r="B359" s="9">
        <f>C359/SUM(C:C)*(SUM(C:C)+SUM($N$3:$O$7))+S359</f>
        <v/>
      </c>
      <c r="C359" s="9">
        <f>SUM(I359:Q359)-N359-P359</f>
        <v/>
      </c>
      <c r="D359" s="8" t="n">
        <v>3752</v>
      </c>
      <c r="E359" t="inlineStr">
        <is>
          <t>XN102149342JB</t>
        </is>
      </c>
      <c r="F359" t="n">
        <v>16</v>
      </c>
      <c r="G359" t="inlineStr">
        <is>
          <t>N</t>
        </is>
      </c>
      <c r="H359" t="inlineStr">
        <is>
          <t>NT</t>
        </is>
      </c>
      <c r="O359" t="n">
        <v>7</v>
      </c>
      <c r="S359">
        <f>_xlfn.XLOOKUP(E359,'Facture Chronopost'!L:L,'Facture Chronopost'!AA:AA,"")</f>
        <v/>
      </c>
      <c r="T359">
        <f>IF(COUNTIF('Bibliothèque transporteurs'!C:C,F359)=0,"inconnu",_xlfn.XLOOKUP(F359,'Bibliothèque transporteurs'!C:C,'Bibliothèque transporteurs'!A:A))</f>
        <v/>
      </c>
      <c r="U359">
        <f>IF(OR(F359="6C",F359="6B"),_xlfn.XLOOKUP(E359,'Facture Chronopost'!L:L,'Facture Chronopost'!X:X),IF(OR(F359=17,F359=44),F359&amp;"_"&amp;H359,IF(COUNTIF('Bibliothèque transporteurs'!C:C,F359)=0,"inconnu",_xlfn.XLOOKUP(F359,'Bibliothèque transporteurs'!C:C,'Bibliothèque transporteurs'!B:B))))</f>
        <v/>
      </c>
      <c r="V359">
        <f>IF(COUNTIF('Bibliothèque transporteurs'!C:C,F359)=0,"inconnu",_xlfn.XLOOKUP(F359,'Bibliothèque transporteurs'!C:C,'Bibliothèque transporteurs'!E:E))</f>
        <v/>
      </c>
      <c r="W359">
        <f>IF(T359="FR_2SHOP",O359,IF(O359=0,0,ROUNDUP(O359/C359*B359,2)))</f>
        <v/>
      </c>
      <c r="Y359" s="118">
        <f>ROUNDUP(B359,2)-M359-L359-N359-J359-K359-I359-Q359</f>
        <v/>
      </c>
      <c r="Z359" s="118">
        <f>IF(Y359=W359,"OK","Non")</f>
        <v/>
      </c>
    </row>
    <row r="360">
      <c r="A360" s="9">
        <f>C360/SUM(C:C)*(SUM(C:C)+$X$2)</f>
        <v/>
      </c>
      <c r="B360" s="9">
        <f>C360/SUM(C:C)*(SUM(C:C)+SUM($N$3:$O$7))+S360</f>
        <v/>
      </c>
      <c r="C360" s="9">
        <f>SUM(I360:Q360)-N360-P360</f>
        <v/>
      </c>
      <c r="D360" s="8" t="n">
        <v>8640</v>
      </c>
      <c r="E360" t="inlineStr">
        <is>
          <t>XN102159353JB</t>
        </is>
      </c>
      <c r="F360" t="n">
        <v>16</v>
      </c>
      <c r="G360" t="inlineStr">
        <is>
          <t>N</t>
        </is>
      </c>
      <c r="H360" t="inlineStr">
        <is>
          <t>NT</t>
        </is>
      </c>
      <c r="O360" t="n">
        <v>7.4</v>
      </c>
      <c r="S360">
        <f>_xlfn.XLOOKUP(E360,'Facture Chronopost'!L:L,'Facture Chronopost'!AA:AA,"")</f>
        <v/>
      </c>
      <c r="T360">
        <f>IF(COUNTIF('Bibliothèque transporteurs'!C:C,F360)=0,"inconnu",_xlfn.XLOOKUP(F360,'Bibliothèque transporteurs'!C:C,'Bibliothèque transporteurs'!A:A))</f>
        <v/>
      </c>
      <c r="U360">
        <f>IF(OR(F360="6C",F360="6B"),_xlfn.XLOOKUP(E360,'Facture Chronopost'!L:L,'Facture Chronopost'!X:X),IF(OR(F360=17,F360=44),F360&amp;"_"&amp;H360,IF(COUNTIF('Bibliothèque transporteurs'!C:C,F360)=0,"inconnu",_xlfn.XLOOKUP(F360,'Bibliothèque transporteurs'!C:C,'Bibliothèque transporteurs'!B:B))))</f>
        <v/>
      </c>
      <c r="V360">
        <f>IF(COUNTIF('Bibliothèque transporteurs'!C:C,F360)=0,"inconnu",_xlfn.XLOOKUP(F360,'Bibliothèque transporteurs'!C:C,'Bibliothèque transporteurs'!E:E))</f>
        <v/>
      </c>
      <c r="W360">
        <f>IF(T360="FR_2SHOP",O360,IF(O360=0,0,ROUNDUP(O360/C360*B360,2)))</f>
        <v/>
      </c>
      <c r="Y360" s="118">
        <f>ROUNDUP(B360,2)-M360-L360-N360-J360-K360-I360-Q360</f>
        <v/>
      </c>
      <c r="Z360" s="118">
        <f>IF(Y360=W360,"OK","Non")</f>
        <v/>
      </c>
    </row>
    <row r="361">
      <c r="A361" s="9">
        <f>C361/SUM(C:C)*(SUM(C:C)+$X$2)</f>
        <v/>
      </c>
      <c r="B361" s="9">
        <f>C361/SUM(C:C)*(SUM(C:C)+SUM($N$3:$O$7))+S361</f>
        <v/>
      </c>
      <c r="C361" s="9">
        <f>SUM(I361:Q361)-N361-P361</f>
        <v/>
      </c>
      <c r="D361" s="8" t="n">
        <v>8640</v>
      </c>
      <c r="E361" t="inlineStr">
        <is>
          <t>XN102160095JB</t>
        </is>
      </c>
      <c r="F361" t="n">
        <v>16</v>
      </c>
      <c r="G361" t="inlineStr">
        <is>
          <t>N</t>
        </is>
      </c>
      <c r="H361" t="inlineStr">
        <is>
          <t>NT</t>
        </is>
      </c>
      <c r="O361" t="n">
        <v>7.8</v>
      </c>
      <c r="S361">
        <f>_xlfn.XLOOKUP(E361,'Facture Chronopost'!L:L,'Facture Chronopost'!AA:AA,"")</f>
        <v/>
      </c>
      <c r="T361">
        <f>IF(COUNTIF('Bibliothèque transporteurs'!C:C,F361)=0,"inconnu",_xlfn.XLOOKUP(F361,'Bibliothèque transporteurs'!C:C,'Bibliothèque transporteurs'!A:A))</f>
        <v/>
      </c>
      <c r="U361">
        <f>IF(OR(F361="6C",F361="6B"),_xlfn.XLOOKUP(E361,'Facture Chronopost'!L:L,'Facture Chronopost'!X:X),IF(OR(F361=17,F361=44),F361&amp;"_"&amp;H361,IF(COUNTIF('Bibliothèque transporteurs'!C:C,F361)=0,"inconnu",_xlfn.XLOOKUP(F361,'Bibliothèque transporteurs'!C:C,'Bibliothèque transporteurs'!B:B))))</f>
        <v/>
      </c>
      <c r="V361">
        <f>IF(COUNTIF('Bibliothèque transporteurs'!C:C,F361)=0,"inconnu",_xlfn.XLOOKUP(F361,'Bibliothèque transporteurs'!C:C,'Bibliothèque transporteurs'!E:E))</f>
        <v/>
      </c>
      <c r="W361">
        <f>IF(T361="FR_2SHOP",O361,IF(O361=0,0,ROUNDUP(O361/C361*B361,2)))</f>
        <v/>
      </c>
      <c r="Y361" s="118">
        <f>ROUNDUP(B361,2)-M361-L361-N361-J361-K361-I361-Q361</f>
        <v/>
      </c>
      <c r="Z361" s="118">
        <f>IF(Y361=W361,"OK","Non")</f>
        <v/>
      </c>
    </row>
    <row r="362">
      <c r="A362" s="9">
        <f>C362/SUM(C:C)*(SUM(C:C)+$X$2)</f>
        <v/>
      </c>
      <c r="B362" s="9">
        <f>C362/SUM(C:C)*(SUM(C:C)+SUM($N$3:$O$7))+S362</f>
        <v/>
      </c>
      <c r="C362" s="9">
        <f>SUM(I362:Q362)-N362-P362</f>
        <v/>
      </c>
      <c r="D362" s="8" t="n">
        <v>8640</v>
      </c>
      <c r="E362" t="inlineStr">
        <is>
          <t>XN102183508JB</t>
        </is>
      </c>
      <c r="F362" t="n">
        <v>16</v>
      </c>
      <c r="G362" t="inlineStr">
        <is>
          <t>N</t>
        </is>
      </c>
      <c r="H362" t="inlineStr">
        <is>
          <t>NT</t>
        </is>
      </c>
      <c r="O362" t="n">
        <v>7.4</v>
      </c>
      <c r="S362">
        <f>_xlfn.XLOOKUP(E362,'Facture Chronopost'!L:L,'Facture Chronopost'!AA:AA,"")</f>
        <v/>
      </c>
      <c r="T362">
        <f>IF(COUNTIF('Bibliothèque transporteurs'!C:C,F362)=0,"inconnu",_xlfn.XLOOKUP(F362,'Bibliothèque transporteurs'!C:C,'Bibliothèque transporteurs'!A:A))</f>
        <v/>
      </c>
      <c r="U362">
        <f>IF(OR(F362="6C",F362="6B"),_xlfn.XLOOKUP(E362,'Facture Chronopost'!L:L,'Facture Chronopost'!X:X),IF(OR(F362=17,F362=44),F362&amp;"_"&amp;H362,IF(COUNTIF('Bibliothèque transporteurs'!C:C,F362)=0,"inconnu",_xlfn.XLOOKUP(F362,'Bibliothèque transporteurs'!C:C,'Bibliothèque transporteurs'!B:B))))</f>
        <v/>
      </c>
      <c r="V362">
        <f>IF(COUNTIF('Bibliothèque transporteurs'!C:C,F362)=0,"inconnu",_xlfn.XLOOKUP(F362,'Bibliothèque transporteurs'!C:C,'Bibliothèque transporteurs'!E:E))</f>
        <v/>
      </c>
      <c r="W362">
        <f>IF(T362="FR_2SHOP",O362,IF(O362=0,0,ROUNDUP(O362/C362*B362,2)))</f>
        <v/>
      </c>
      <c r="Y362" s="118">
        <f>ROUNDUP(B362,2)-M362-L362-N362-J362-K362-I362-Q362</f>
        <v/>
      </c>
      <c r="Z362" s="118">
        <f>IF(Y362=W362,"OK","Non")</f>
        <v/>
      </c>
    </row>
    <row r="363">
      <c r="A363" s="9">
        <f>C363/SUM(C:C)*(SUM(C:C)+$X$2)</f>
        <v/>
      </c>
      <c r="B363" s="9">
        <f>C363/SUM(C:C)*(SUM(C:C)+SUM($N$3:$O$7))+S363</f>
        <v/>
      </c>
      <c r="C363" s="9">
        <f>SUM(I363:Q363)-N363-P363</f>
        <v/>
      </c>
      <c r="D363" s="8" t="n">
        <v>7515</v>
      </c>
      <c r="E363" t="inlineStr">
        <is>
          <t>XN102424359JB</t>
        </is>
      </c>
      <c r="F363" t="n">
        <v>16</v>
      </c>
      <c r="G363" t="inlineStr">
        <is>
          <t>N</t>
        </is>
      </c>
      <c r="H363" t="inlineStr">
        <is>
          <t>NT</t>
        </is>
      </c>
      <c r="O363" t="n">
        <v>7</v>
      </c>
      <c r="S363">
        <f>_xlfn.XLOOKUP(E363,'Facture Chronopost'!L:L,'Facture Chronopost'!AA:AA,"")</f>
        <v/>
      </c>
      <c r="T363">
        <f>IF(COUNTIF('Bibliothèque transporteurs'!C:C,F363)=0,"inconnu",_xlfn.XLOOKUP(F363,'Bibliothèque transporteurs'!C:C,'Bibliothèque transporteurs'!A:A))</f>
        <v/>
      </c>
      <c r="U363">
        <f>IF(OR(F363="6C",F363="6B"),_xlfn.XLOOKUP(E363,'Facture Chronopost'!L:L,'Facture Chronopost'!X:X),IF(OR(F363=17,F363=44),F363&amp;"_"&amp;H363,IF(COUNTIF('Bibliothèque transporteurs'!C:C,F363)=0,"inconnu",_xlfn.XLOOKUP(F363,'Bibliothèque transporteurs'!C:C,'Bibliothèque transporteurs'!B:B))))</f>
        <v/>
      </c>
      <c r="V363">
        <f>IF(COUNTIF('Bibliothèque transporteurs'!C:C,F363)=0,"inconnu",_xlfn.XLOOKUP(F363,'Bibliothèque transporteurs'!C:C,'Bibliothèque transporteurs'!E:E))</f>
        <v/>
      </c>
      <c r="W363">
        <f>IF(T363="FR_2SHOP",O363,IF(O363=0,0,ROUNDUP(O363/C363*B363,2)))</f>
        <v/>
      </c>
      <c r="Y363" s="118">
        <f>ROUNDUP(B363,2)-M363-L363-N363-J363-K363-I363-Q363</f>
        <v/>
      </c>
      <c r="Z363" s="118">
        <f>IF(Y363=W363,"OK","Non")</f>
        <v/>
      </c>
    </row>
    <row r="364">
      <c r="A364" s="9">
        <f>C364/SUM(C:C)*(SUM(C:C)+$X$2)</f>
        <v/>
      </c>
      <c r="B364" s="9">
        <f>C364/SUM(C:C)*(SUM(C:C)+SUM($N$3:$O$7))+S364</f>
        <v/>
      </c>
      <c r="C364" s="9">
        <f>SUM(I364:Q364)-N364-P364</f>
        <v/>
      </c>
      <c r="D364" s="8" t="n">
        <v>3752</v>
      </c>
      <c r="E364" t="inlineStr">
        <is>
          <t>XN102455617JB</t>
        </is>
      </c>
      <c r="F364" t="n">
        <v>16</v>
      </c>
      <c r="G364" t="inlineStr">
        <is>
          <t>N</t>
        </is>
      </c>
      <c r="H364" t="inlineStr">
        <is>
          <t>NT</t>
        </is>
      </c>
      <c r="O364" t="n">
        <v>7</v>
      </c>
      <c r="S364">
        <f>_xlfn.XLOOKUP(E364,'Facture Chronopost'!L:L,'Facture Chronopost'!AA:AA,"")</f>
        <v/>
      </c>
      <c r="T364">
        <f>IF(COUNTIF('Bibliothèque transporteurs'!C:C,F364)=0,"inconnu",_xlfn.XLOOKUP(F364,'Bibliothèque transporteurs'!C:C,'Bibliothèque transporteurs'!A:A))</f>
        <v/>
      </c>
      <c r="U364">
        <f>IF(OR(F364="6C",F364="6B"),_xlfn.XLOOKUP(E364,'Facture Chronopost'!L:L,'Facture Chronopost'!X:X),IF(OR(F364=17,F364=44),F364&amp;"_"&amp;H364,IF(COUNTIF('Bibliothèque transporteurs'!C:C,F364)=0,"inconnu",_xlfn.XLOOKUP(F364,'Bibliothèque transporteurs'!C:C,'Bibliothèque transporteurs'!B:B))))</f>
        <v/>
      </c>
      <c r="V364">
        <f>IF(COUNTIF('Bibliothèque transporteurs'!C:C,F364)=0,"inconnu",_xlfn.XLOOKUP(F364,'Bibliothèque transporteurs'!C:C,'Bibliothèque transporteurs'!E:E))</f>
        <v/>
      </c>
      <c r="W364">
        <f>IF(T364="FR_2SHOP",O364,IF(O364=0,0,ROUNDUP(O364/C364*B364,2)))</f>
        <v/>
      </c>
      <c r="Y364" s="118">
        <f>ROUNDUP(B364,2)-M364-L364-N364-J364-K364-I364-Q364</f>
        <v/>
      </c>
      <c r="Z364" s="118">
        <f>IF(Y364=W364,"OK","Non")</f>
        <v/>
      </c>
    </row>
    <row r="365">
      <c r="A365" s="9">
        <f>C365/SUM(C:C)*(SUM(C:C)+$X$2)</f>
        <v/>
      </c>
      <c r="B365" s="9">
        <f>C365/SUM(C:C)*(SUM(C:C)+SUM($N$3:$O$7))+S365</f>
        <v/>
      </c>
      <c r="C365" s="9">
        <f>SUM(I365:Q365)-N365-P365</f>
        <v/>
      </c>
      <c r="D365" s="8" t="n">
        <v>6235</v>
      </c>
      <c r="E365" t="inlineStr">
        <is>
          <t>XN102778484JB</t>
        </is>
      </c>
      <c r="F365" t="n">
        <v>16</v>
      </c>
      <c r="G365" t="inlineStr">
        <is>
          <t>N</t>
        </is>
      </c>
      <c r="H365" t="inlineStr">
        <is>
          <t>NT</t>
        </is>
      </c>
      <c r="O365" t="n">
        <v>7</v>
      </c>
      <c r="S365">
        <f>_xlfn.XLOOKUP(E365,'Facture Chronopost'!L:L,'Facture Chronopost'!AA:AA,"")</f>
        <v/>
      </c>
      <c r="T365">
        <f>IF(COUNTIF('Bibliothèque transporteurs'!C:C,F365)=0,"inconnu",_xlfn.XLOOKUP(F365,'Bibliothèque transporteurs'!C:C,'Bibliothèque transporteurs'!A:A))</f>
        <v/>
      </c>
      <c r="U365">
        <f>IF(OR(F365="6C",F365="6B"),_xlfn.XLOOKUP(E365,'Facture Chronopost'!L:L,'Facture Chronopost'!X:X),IF(OR(F365=17,F365=44),F365&amp;"_"&amp;H365,IF(COUNTIF('Bibliothèque transporteurs'!C:C,F365)=0,"inconnu",_xlfn.XLOOKUP(F365,'Bibliothèque transporteurs'!C:C,'Bibliothèque transporteurs'!B:B))))</f>
        <v/>
      </c>
      <c r="V365">
        <f>IF(COUNTIF('Bibliothèque transporteurs'!C:C,F365)=0,"inconnu",_xlfn.XLOOKUP(F365,'Bibliothèque transporteurs'!C:C,'Bibliothèque transporteurs'!E:E))</f>
        <v/>
      </c>
      <c r="W365">
        <f>IF(T365="FR_2SHOP",O365,IF(O365=0,0,ROUNDUP(O365/C365*B365,2)))</f>
        <v/>
      </c>
      <c r="Y365" s="118">
        <f>ROUNDUP(B365,2)-M365-L365-N365-J365-K365-I365-Q365</f>
        <v/>
      </c>
      <c r="Z365" s="118">
        <f>IF(Y365=W365,"OK","Non")</f>
        <v/>
      </c>
    </row>
    <row r="366">
      <c r="A366" s="9">
        <f>C366/SUM(C:C)*(SUM(C:C)+$X$2)</f>
        <v/>
      </c>
      <c r="B366" s="9">
        <f>C366/SUM(C:C)*(SUM(C:C)+SUM($N$3:$O$7))+S366</f>
        <v/>
      </c>
      <c r="C366" s="9">
        <f>SUM(I366:Q366)-N366-P366</f>
        <v/>
      </c>
      <c r="D366" s="8" t="n">
        <v>6235</v>
      </c>
      <c r="E366" t="inlineStr">
        <is>
          <t>XN102783705JB</t>
        </is>
      </c>
      <c r="F366" t="n">
        <v>16</v>
      </c>
      <c r="G366" t="inlineStr">
        <is>
          <t>N</t>
        </is>
      </c>
      <c r="H366" t="inlineStr">
        <is>
          <t>NT</t>
        </is>
      </c>
      <c r="O366" t="n">
        <v>8.6</v>
      </c>
      <c r="S366">
        <f>_xlfn.XLOOKUP(E366,'Facture Chronopost'!L:L,'Facture Chronopost'!AA:AA,"")</f>
        <v/>
      </c>
      <c r="T366">
        <f>IF(COUNTIF('Bibliothèque transporteurs'!C:C,F366)=0,"inconnu",_xlfn.XLOOKUP(F366,'Bibliothèque transporteurs'!C:C,'Bibliothèque transporteurs'!A:A))</f>
        <v/>
      </c>
      <c r="U366">
        <f>IF(OR(F366="6C",F366="6B"),_xlfn.XLOOKUP(E366,'Facture Chronopost'!L:L,'Facture Chronopost'!X:X),IF(OR(F366=17,F366=44),F366&amp;"_"&amp;H366,IF(COUNTIF('Bibliothèque transporteurs'!C:C,F366)=0,"inconnu",_xlfn.XLOOKUP(F366,'Bibliothèque transporteurs'!C:C,'Bibliothèque transporteurs'!B:B))))</f>
        <v/>
      </c>
      <c r="V366">
        <f>IF(COUNTIF('Bibliothèque transporteurs'!C:C,F366)=0,"inconnu",_xlfn.XLOOKUP(F366,'Bibliothèque transporteurs'!C:C,'Bibliothèque transporteurs'!E:E))</f>
        <v/>
      </c>
      <c r="W366">
        <f>IF(T366="FR_2SHOP",O366,IF(O366=0,0,ROUNDUP(O366/C366*B366,2)))</f>
        <v/>
      </c>
      <c r="Y366" s="118">
        <f>ROUNDUP(B366,2)-M366-L366-N366-J366-K366-I366-Q366</f>
        <v/>
      </c>
      <c r="Z366" s="118">
        <f>IF(Y366=W366,"OK","Non")</f>
        <v/>
      </c>
    </row>
    <row r="367">
      <c r="A367" s="9">
        <f>C367/SUM(C:C)*(SUM(C:C)+$X$2)</f>
        <v/>
      </c>
      <c r="B367" s="9">
        <f>C367/SUM(C:C)*(SUM(C:C)+SUM($N$3:$O$7))+S367</f>
        <v/>
      </c>
      <c r="C367" s="9">
        <f>SUM(I367:Q367)-N367-P367</f>
        <v/>
      </c>
      <c r="D367" s="8" t="n">
        <v>6235</v>
      </c>
      <c r="E367" t="inlineStr">
        <is>
          <t>XN102785834JB</t>
        </is>
      </c>
      <c r="F367" t="n">
        <v>16</v>
      </c>
      <c r="G367" t="inlineStr">
        <is>
          <t>N</t>
        </is>
      </c>
      <c r="H367" t="inlineStr">
        <is>
          <t>NT</t>
        </is>
      </c>
      <c r="O367" t="n">
        <v>8.6</v>
      </c>
      <c r="S367">
        <f>_xlfn.XLOOKUP(E367,'Facture Chronopost'!L:L,'Facture Chronopost'!AA:AA,"")</f>
        <v/>
      </c>
      <c r="T367">
        <f>IF(COUNTIF('Bibliothèque transporteurs'!C:C,F367)=0,"inconnu",_xlfn.XLOOKUP(F367,'Bibliothèque transporteurs'!C:C,'Bibliothèque transporteurs'!A:A))</f>
        <v/>
      </c>
      <c r="U367">
        <f>IF(OR(F367="6C",F367="6B"),_xlfn.XLOOKUP(E367,'Facture Chronopost'!L:L,'Facture Chronopost'!X:X),IF(OR(F367=17,F367=44),F367&amp;"_"&amp;H367,IF(COUNTIF('Bibliothèque transporteurs'!C:C,F367)=0,"inconnu",_xlfn.XLOOKUP(F367,'Bibliothèque transporteurs'!C:C,'Bibliothèque transporteurs'!B:B))))</f>
        <v/>
      </c>
      <c r="V367">
        <f>IF(COUNTIF('Bibliothèque transporteurs'!C:C,F367)=0,"inconnu",_xlfn.XLOOKUP(F367,'Bibliothèque transporteurs'!C:C,'Bibliothèque transporteurs'!E:E))</f>
        <v/>
      </c>
      <c r="W367">
        <f>IF(T367="FR_2SHOP",O367,IF(O367=0,0,ROUNDUP(O367/C367*B367,2)))</f>
        <v/>
      </c>
      <c r="Y367" s="118">
        <f>ROUNDUP(B367,2)-M367-L367-N367-J367-K367-I367-Q367</f>
        <v/>
      </c>
      <c r="Z367" s="118">
        <f>IF(Y367=W367,"OK","Non")</f>
        <v/>
      </c>
    </row>
    <row r="368">
      <c r="A368" s="9">
        <f>C368/SUM(C:C)*(SUM(C:C)+$X$2)</f>
        <v/>
      </c>
      <c r="B368" s="9">
        <f>C368/SUM(C:C)*(SUM(C:C)+SUM($N$3:$O$7))+S368</f>
        <v/>
      </c>
      <c r="C368" s="9">
        <f>SUM(I368:Q368)-N368-P368</f>
        <v/>
      </c>
      <c r="D368" s="8" t="n">
        <v>6813</v>
      </c>
      <c r="E368" t="inlineStr">
        <is>
          <t>XN102787645JB</t>
        </is>
      </c>
      <c r="F368" t="n">
        <v>16</v>
      </c>
      <c r="G368" t="inlineStr">
        <is>
          <t>N</t>
        </is>
      </c>
      <c r="H368" t="inlineStr">
        <is>
          <t>NT</t>
        </is>
      </c>
      <c r="O368" t="n">
        <v>7.4</v>
      </c>
      <c r="S368">
        <f>_xlfn.XLOOKUP(E368,'Facture Chronopost'!L:L,'Facture Chronopost'!AA:AA,"")</f>
        <v/>
      </c>
      <c r="T368">
        <f>IF(COUNTIF('Bibliothèque transporteurs'!C:C,F368)=0,"inconnu",_xlfn.XLOOKUP(F368,'Bibliothèque transporteurs'!C:C,'Bibliothèque transporteurs'!A:A))</f>
        <v/>
      </c>
      <c r="U368">
        <f>IF(OR(F368="6C",F368="6B"),_xlfn.XLOOKUP(E368,'Facture Chronopost'!L:L,'Facture Chronopost'!X:X),IF(OR(F368=17,F368=44),F368&amp;"_"&amp;H368,IF(COUNTIF('Bibliothèque transporteurs'!C:C,F368)=0,"inconnu",_xlfn.XLOOKUP(F368,'Bibliothèque transporteurs'!C:C,'Bibliothèque transporteurs'!B:B))))</f>
        <v/>
      </c>
      <c r="V368">
        <f>IF(COUNTIF('Bibliothèque transporteurs'!C:C,F368)=0,"inconnu",_xlfn.XLOOKUP(F368,'Bibliothèque transporteurs'!C:C,'Bibliothèque transporteurs'!E:E))</f>
        <v/>
      </c>
      <c r="W368">
        <f>IF(T368="FR_2SHOP",O368,IF(O368=0,0,ROUNDUP(O368/C368*B368,2)))</f>
        <v/>
      </c>
      <c r="Y368" s="118">
        <f>ROUNDUP(B368,2)-M368-L368-N368-J368-K368-I368-Q368</f>
        <v/>
      </c>
      <c r="Z368" s="118">
        <f>IF(Y368=W368,"OK","Non")</f>
        <v/>
      </c>
    </row>
    <row r="369">
      <c r="A369" s="9">
        <f>C369/SUM(C:C)*(SUM(C:C)+$X$2)</f>
        <v/>
      </c>
      <c r="B369" s="9">
        <f>C369/SUM(C:C)*(SUM(C:C)+SUM($N$3:$O$7))+S369</f>
        <v/>
      </c>
      <c r="C369" s="9">
        <f>SUM(I369:Q369)-N369-P369</f>
        <v/>
      </c>
      <c r="D369" s="8" t="n">
        <v>9160</v>
      </c>
      <c r="E369" t="inlineStr">
        <is>
          <t>XN102796545JB</t>
        </is>
      </c>
      <c r="F369" t="n">
        <v>16</v>
      </c>
      <c r="G369" t="inlineStr">
        <is>
          <t>N</t>
        </is>
      </c>
      <c r="H369" t="inlineStr">
        <is>
          <t>NT</t>
        </is>
      </c>
      <c r="O369" t="n">
        <v>13</v>
      </c>
      <c r="S369">
        <f>_xlfn.XLOOKUP(E369,'Facture Chronopost'!L:L,'Facture Chronopost'!AA:AA,"")</f>
        <v/>
      </c>
      <c r="T369">
        <f>IF(COUNTIF('Bibliothèque transporteurs'!C:C,F369)=0,"inconnu",_xlfn.XLOOKUP(F369,'Bibliothèque transporteurs'!C:C,'Bibliothèque transporteurs'!A:A))</f>
        <v/>
      </c>
      <c r="U369">
        <f>IF(OR(F369="6C",F369="6B"),_xlfn.XLOOKUP(E369,'Facture Chronopost'!L:L,'Facture Chronopost'!X:X),IF(OR(F369=17,F369=44),F369&amp;"_"&amp;H369,IF(COUNTIF('Bibliothèque transporteurs'!C:C,F369)=0,"inconnu",_xlfn.XLOOKUP(F369,'Bibliothèque transporteurs'!C:C,'Bibliothèque transporteurs'!B:B))))</f>
        <v/>
      </c>
      <c r="V369">
        <f>IF(COUNTIF('Bibliothèque transporteurs'!C:C,F369)=0,"inconnu",_xlfn.XLOOKUP(F369,'Bibliothèque transporteurs'!C:C,'Bibliothèque transporteurs'!E:E))</f>
        <v/>
      </c>
      <c r="W369">
        <f>IF(T369="FR_2SHOP",O369,IF(O369=0,0,ROUNDUP(O369/C369*B369,2)))</f>
        <v/>
      </c>
      <c r="Y369" s="118">
        <f>ROUNDUP(B369,2)-M369-L369-N369-J369-K369-I369-Q369</f>
        <v/>
      </c>
      <c r="Z369" s="118">
        <f>IF(Y369=W369,"OK","Non")</f>
        <v/>
      </c>
    </row>
    <row r="370">
      <c r="A370" s="9">
        <f>C370/SUM(C:C)*(SUM(C:C)+$X$2)</f>
        <v/>
      </c>
      <c r="B370" s="9">
        <f>C370/SUM(C:C)*(SUM(C:C)+SUM($N$3:$O$7))+S370</f>
        <v/>
      </c>
      <c r="C370" s="9">
        <f>SUM(I370:Q370)-N370-P370</f>
        <v/>
      </c>
      <c r="D370" s="8" t="n">
        <v>3752</v>
      </c>
      <c r="E370" t="inlineStr">
        <is>
          <t>XN102820235JB</t>
        </is>
      </c>
      <c r="F370" t="n">
        <v>16</v>
      </c>
      <c r="G370" t="inlineStr">
        <is>
          <t>N</t>
        </is>
      </c>
      <c r="H370" t="inlineStr">
        <is>
          <t>NT</t>
        </is>
      </c>
      <c r="O370" t="n">
        <v>7</v>
      </c>
      <c r="S370">
        <f>_xlfn.XLOOKUP(E370,'Facture Chronopost'!L:L,'Facture Chronopost'!AA:AA,"")</f>
        <v/>
      </c>
      <c r="T370">
        <f>IF(COUNTIF('Bibliothèque transporteurs'!C:C,F370)=0,"inconnu",_xlfn.XLOOKUP(F370,'Bibliothèque transporteurs'!C:C,'Bibliothèque transporteurs'!A:A))</f>
        <v/>
      </c>
      <c r="U370">
        <f>IF(OR(F370="6C",F370="6B"),_xlfn.XLOOKUP(E370,'Facture Chronopost'!L:L,'Facture Chronopost'!X:X),IF(OR(F370=17,F370=44),F370&amp;"_"&amp;H370,IF(COUNTIF('Bibliothèque transporteurs'!C:C,F370)=0,"inconnu",_xlfn.XLOOKUP(F370,'Bibliothèque transporteurs'!C:C,'Bibliothèque transporteurs'!B:B))))</f>
        <v/>
      </c>
      <c r="V370">
        <f>IF(COUNTIF('Bibliothèque transporteurs'!C:C,F370)=0,"inconnu",_xlfn.XLOOKUP(F370,'Bibliothèque transporteurs'!C:C,'Bibliothèque transporteurs'!E:E))</f>
        <v/>
      </c>
      <c r="W370">
        <f>IF(T370="FR_2SHOP",O370,IF(O370=0,0,ROUNDUP(O370/C370*B370,2)))</f>
        <v/>
      </c>
      <c r="Y370" s="118">
        <f>ROUNDUP(B370,2)-M370-L370-N370-J370-K370-I370-Q370</f>
        <v/>
      </c>
      <c r="Z370" s="118">
        <f>IF(Y370=W370,"OK","Non")</f>
        <v/>
      </c>
    </row>
    <row r="371">
      <c r="A371" s="9">
        <f>C371/SUM(C:C)*(SUM(C:C)+$X$2)</f>
        <v/>
      </c>
      <c r="B371" s="9">
        <f>C371/SUM(C:C)*(SUM(C:C)+SUM($N$3:$O$7))+S371</f>
        <v/>
      </c>
      <c r="C371" s="9">
        <f>SUM(I371:Q371)-N371-P371</f>
        <v/>
      </c>
      <c r="D371" s="8" t="n">
        <v>8640</v>
      </c>
      <c r="E371" t="inlineStr">
        <is>
          <t>XN102820862JB</t>
        </is>
      </c>
      <c r="F371" t="n">
        <v>16</v>
      </c>
      <c r="G371" t="inlineStr">
        <is>
          <t>N</t>
        </is>
      </c>
      <c r="H371" t="inlineStr">
        <is>
          <t>NT</t>
        </is>
      </c>
      <c r="O371" t="n">
        <v>7.4</v>
      </c>
      <c r="S371">
        <f>_xlfn.XLOOKUP(E371,'Facture Chronopost'!L:L,'Facture Chronopost'!AA:AA,"")</f>
        <v/>
      </c>
      <c r="T371">
        <f>IF(COUNTIF('Bibliothèque transporteurs'!C:C,F371)=0,"inconnu",_xlfn.XLOOKUP(F371,'Bibliothèque transporteurs'!C:C,'Bibliothèque transporteurs'!A:A))</f>
        <v/>
      </c>
      <c r="U371">
        <f>IF(OR(F371="6C",F371="6B"),_xlfn.XLOOKUP(E371,'Facture Chronopost'!L:L,'Facture Chronopost'!X:X),IF(OR(F371=17,F371=44),F371&amp;"_"&amp;H371,IF(COUNTIF('Bibliothèque transporteurs'!C:C,F371)=0,"inconnu",_xlfn.XLOOKUP(F371,'Bibliothèque transporteurs'!C:C,'Bibliothèque transporteurs'!B:B))))</f>
        <v/>
      </c>
      <c r="V371">
        <f>IF(COUNTIF('Bibliothèque transporteurs'!C:C,F371)=0,"inconnu",_xlfn.XLOOKUP(F371,'Bibliothèque transporteurs'!C:C,'Bibliothèque transporteurs'!E:E))</f>
        <v/>
      </c>
      <c r="W371">
        <f>IF(T371="FR_2SHOP",O371,IF(O371=0,0,ROUNDUP(O371/C371*B371,2)))</f>
        <v/>
      </c>
      <c r="Y371" s="118">
        <f>ROUNDUP(B371,2)-M371-L371-N371-J371-K371-I371-Q371</f>
        <v/>
      </c>
      <c r="Z371" s="118">
        <f>IF(Y371=W371,"OK","Non")</f>
        <v/>
      </c>
    </row>
    <row r="372">
      <c r="A372" s="9">
        <f>C372/SUM(C:C)*(SUM(C:C)+$X$2)</f>
        <v/>
      </c>
      <c r="B372" s="9">
        <f>C372/SUM(C:C)*(SUM(C:C)+SUM($N$3:$O$7))+S372</f>
        <v/>
      </c>
      <c r="C372" s="9">
        <f>SUM(I372:Q372)-N372-P372</f>
        <v/>
      </c>
      <c r="D372" s="8" t="n">
        <v>3752</v>
      </c>
      <c r="E372" t="inlineStr">
        <is>
          <t>XN102821911JB</t>
        </is>
      </c>
      <c r="F372" t="n">
        <v>16</v>
      </c>
      <c r="G372" t="inlineStr">
        <is>
          <t>N</t>
        </is>
      </c>
      <c r="H372" t="inlineStr">
        <is>
          <t>NT</t>
        </is>
      </c>
      <c r="O372" t="n">
        <v>7</v>
      </c>
      <c r="S372">
        <f>_xlfn.XLOOKUP(E372,'Facture Chronopost'!L:L,'Facture Chronopost'!AA:AA,"")</f>
        <v/>
      </c>
      <c r="T372">
        <f>IF(COUNTIF('Bibliothèque transporteurs'!C:C,F372)=0,"inconnu",_xlfn.XLOOKUP(F372,'Bibliothèque transporteurs'!C:C,'Bibliothèque transporteurs'!A:A))</f>
        <v/>
      </c>
      <c r="U372">
        <f>IF(OR(F372="6C",F372="6B"),_xlfn.XLOOKUP(E372,'Facture Chronopost'!L:L,'Facture Chronopost'!X:X),IF(OR(F372=17,F372=44),F372&amp;"_"&amp;H372,IF(COUNTIF('Bibliothèque transporteurs'!C:C,F372)=0,"inconnu",_xlfn.XLOOKUP(F372,'Bibliothèque transporteurs'!C:C,'Bibliothèque transporteurs'!B:B))))</f>
        <v/>
      </c>
      <c r="V372">
        <f>IF(COUNTIF('Bibliothèque transporteurs'!C:C,F372)=0,"inconnu",_xlfn.XLOOKUP(F372,'Bibliothèque transporteurs'!C:C,'Bibliothèque transporteurs'!E:E))</f>
        <v/>
      </c>
      <c r="W372">
        <f>IF(T372="FR_2SHOP",O372,IF(O372=0,0,ROUNDUP(O372/C372*B372,2)))</f>
        <v/>
      </c>
      <c r="Y372" s="118">
        <f>ROUNDUP(B372,2)-M372-L372-N372-J372-K372-I372-Q372</f>
        <v/>
      </c>
      <c r="Z372" s="118">
        <f>IF(Y372=W372,"OK","Non")</f>
        <v/>
      </c>
    </row>
    <row r="373">
      <c r="A373" s="9">
        <f>C373/SUM(C:C)*(SUM(C:C)+$X$2)</f>
        <v/>
      </c>
      <c r="B373" s="9">
        <f>C373/SUM(C:C)*(SUM(C:C)+SUM($N$3:$O$7))+S373</f>
        <v/>
      </c>
      <c r="C373" s="9">
        <f>SUM(I373:Q373)-N373-P373</f>
        <v/>
      </c>
      <c r="D373" s="8" t="n">
        <v>3752</v>
      </c>
      <c r="E373" t="inlineStr">
        <is>
          <t>XN102822191JB</t>
        </is>
      </c>
      <c r="F373" t="n">
        <v>16</v>
      </c>
      <c r="G373" t="inlineStr">
        <is>
          <t>N</t>
        </is>
      </c>
      <c r="H373" t="inlineStr">
        <is>
          <t>NT</t>
        </is>
      </c>
      <c r="O373" t="n">
        <v>7</v>
      </c>
      <c r="S373">
        <f>_xlfn.XLOOKUP(E373,'Facture Chronopost'!L:L,'Facture Chronopost'!AA:AA,"")</f>
        <v/>
      </c>
      <c r="T373">
        <f>IF(COUNTIF('Bibliothèque transporteurs'!C:C,F373)=0,"inconnu",_xlfn.XLOOKUP(F373,'Bibliothèque transporteurs'!C:C,'Bibliothèque transporteurs'!A:A))</f>
        <v/>
      </c>
      <c r="U373">
        <f>IF(OR(F373="6C",F373="6B"),_xlfn.XLOOKUP(E373,'Facture Chronopost'!L:L,'Facture Chronopost'!X:X),IF(OR(F373=17,F373=44),F373&amp;"_"&amp;H373,IF(COUNTIF('Bibliothèque transporteurs'!C:C,F373)=0,"inconnu",_xlfn.XLOOKUP(F373,'Bibliothèque transporteurs'!C:C,'Bibliothèque transporteurs'!B:B))))</f>
        <v/>
      </c>
      <c r="V373">
        <f>IF(COUNTIF('Bibliothèque transporteurs'!C:C,F373)=0,"inconnu",_xlfn.XLOOKUP(F373,'Bibliothèque transporteurs'!C:C,'Bibliothèque transporteurs'!E:E))</f>
        <v/>
      </c>
      <c r="W373">
        <f>IF(T373="FR_2SHOP",O373,IF(O373=0,0,ROUNDUP(O373/C373*B373,2)))</f>
        <v/>
      </c>
      <c r="Y373" s="118">
        <f>ROUNDUP(B373,2)-M373-L373-N373-J373-K373-I373-Q373</f>
        <v/>
      </c>
      <c r="Z373" s="118">
        <f>IF(Y373=W373,"OK","Non")</f>
        <v/>
      </c>
    </row>
    <row r="374">
      <c r="A374" s="9">
        <f>C374/SUM(C:C)*(SUM(C:C)+$X$2)</f>
        <v/>
      </c>
      <c r="B374" s="9">
        <f>C374/SUM(C:C)*(SUM(C:C)+SUM($N$3:$O$7))+S374</f>
        <v/>
      </c>
      <c r="C374" s="9">
        <f>SUM(I374:Q374)-N374-P374</f>
        <v/>
      </c>
      <c r="D374" s="8" t="n">
        <v>2072</v>
      </c>
      <c r="E374" t="inlineStr">
        <is>
          <t>XN102933453JB</t>
        </is>
      </c>
      <c r="F374" t="n">
        <v>16</v>
      </c>
      <c r="G374" t="inlineStr">
        <is>
          <t>N</t>
        </is>
      </c>
      <c r="H374" t="inlineStr">
        <is>
          <t>NT</t>
        </is>
      </c>
      <c r="O374" t="n">
        <v>9</v>
      </c>
      <c r="S374">
        <f>_xlfn.XLOOKUP(E374,'Facture Chronopost'!L:L,'Facture Chronopost'!AA:AA,"")</f>
        <v/>
      </c>
      <c r="T374">
        <f>IF(COUNTIF('Bibliothèque transporteurs'!C:C,F374)=0,"inconnu",_xlfn.XLOOKUP(F374,'Bibliothèque transporteurs'!C:C,'Bibliothèque transporteurs'!A:A))</f>
        <v/>
      </c>
      <c r="U374">
        <f>IF(OR(F374="6C",F374="6B"),_xlfn.XLOOKUP(E374,'Facture Chronopost'!L:L,'Facture Chronopost'!X:X),IF(OR(F374=17,F374=44),F374&amp;"_"&amp;H374,IF(COUNTIF('Bibliothèque transporteurs'!C:C,F374)=0,"inconnu",_xlfn.XLOOKUP(F374,'Bibliothèque transporteurs'!C:C,'Bibliothèque transporteurs'!B:B))))</f>
        <v/>
      </c>
      <c r="V374">
        <f>IF(COUNTIF('Bibliothèque transporteurs'!C:C,F374)=0,"inconnu",_xlfn.XLOOKUP(F374,'Bibliothèque transporteurs'!C:C,'Bibliothèque transporteurs'!E:E))</f>
        <v/>
      </c>
      <c r="W374">
        <f>IF(T374="FR_2SHOP",O374,IF(O374=0,0,ROUNDUP(O374/C374*B374,2)))</f>
        <v/>
      </c>
      <c r="Y374" s="118">
        <f>ROUNDUP(B374,2)-M374-L374-N374-J374-K374-I374-Q374</f>
        <v/>
      </c>
      <c r="Z374" s="118">
        <f>IF(Y374=W374,"OK","Non")</f>
        <v/>
      </c>
    </row>
    <row r="375">
      <c r="A375" s="9">
        <f>C375/SUM(C:C)*(SUM(C:C)+$X$2)</f>
        <v/>
      </c>
      <c r="B375" s="9">
        <f>C375/SUM(C:C)*(SUM(C:C)+SUM($N$3:$O$7))+S375</f>
        <v/>
      </c>
      <c r="C375" s="9">
        <f>SUM(I375:Q375)-N375-P375</f>
        <v/>
      </c>
      <c r="D375" s="8" t="n">
        <v>6235</v>
      </c>
      <c r="E375" t="inlineStr">
        <is>
          <t>XN102936401JB</t>
        </is>
      </c>
      <c r="F375" t="n">
        <v>16</v>
      </c>
      <c r="G375" t="inlineStr">
        <is>
          <t>N</t>
        </is>
      </c>
      <c r="H375" t="inlineStr">
        <is>
          <t>NT</t>
        </is>
      </c>
      <c r="O375" t="n">
        <v>8.6</v>
      </c>
      <c r="S375">
        <f>_xlfn.XLOOKUP(E375,'Facture Chronopost'!L:L,'Facture Chronopost'!AA:AA,"")</f>
        <v/>
      </c>
      <c r="T375">
        <f>IF(COUNTIF('Bibliothèque transporteurs'!C:C,F375)=0,"inconnu",_xlfn.XLOOKUP(F375,'Bibliothèque transporteurs'!C:C,'Bibliothèque transporteurs'!A:A))</f>
        <v/>
      </c>
      <c r="U375">
        <f>IF(OR(F375="6C",F375="6B"),_xlfn.XLOOKUP(E375,'Facture Chronopost'!L:L,'Facture Chronopost'!X:X),IF(OR(F375=17,F375=44),F375&amp;"_"&amp;H375,IF(COUNTIF('Bibliothèque transporteurs'!C:C,F375)=0,"inconnu",_xlfn.XLOOKUP(F375,'Bibliothèque transporteurs'!C:C,'Bibliothèque transporteurs'!B:B))))</f>
        <v/>
      </c>
      <c r="V375">
        <f>IF(COUNTIF('Bibliothèque transporteurs'!C:C,F375)=0,"inconnu",_xlfn.XLOOKUP(F375,'Bibliothèque transporteurs'!C:C,'Bibliothèque transporteurs'!E:E))</f>
        <v/>
      </c>
      <c r="W375">
        <f>IF(T375="FR_2SHOP",O375,IF(O375=0,0,ROUNDUP(O375/C375*B375,2)))</f>
        <v/>
      </c>
      <c r="Y375" s="118">
        <f>ROUNDUP(B375,2)-M375-L375-N375-J375-K375-I375-Q375</f>
        <v/>
      </c>
      <c r="Z375" s="118">
        <f>IF(Y375=W375,"OK","Non")</f>
        <v/>
      </c>
    </row>
    <row r="376">
      <c r="A376" s="9">
        <f>C376/SUM(C:C)*(SUM(C:C)+$X$2)</f>
        <v/>
      </c>
      <c r="B376" s="9">
        <f>C376/SUM(C:C)*(SUM(C:C)+SUM($N$3:$O$7))+S376</f>
        <v/>
      </c>
      <c r="C376" s="9">
        <f>SUM(I376:Q376)-N376-P376</f>
        <v/>
      </c>
      <c r="D376" s="8" t="n">
        <v>3752</v>
      </c>
      <c r="E376" t="inlineStr">
        <is>
          <t>XN102947903JB</t>
        </is>
      </c>
      <c r="F376" t="n">
        <v>16</v>
      </c>
      <c r="G376" t="inlineStr">
        <is>
          <t>N</t>
        </is>
      </c>
      <c r="H376" t="inlineStr">
        <is>
          <t>NT</t>
        </is>
      </c>
      <c r="O376" t="n">
        <v>7</v>
      </c>
      <c r="S376">
        <f>_xlfn.XLOOKUP(E376,'Facture Chronopost'!L:L,'Facture Chronopost'!AA:AA,"")</f>
        <v/>
      </c>
      <c r="T376">
        <f>IF(COUNTIF('Bibliothèque transporteurs'!C:C,F376)=0,"inconnu",_xlfn.XLOOKUP(F376,'Bibliothèque transporteurs'!C:C,'Bibliothèque transporteurs'!A:A))</f>
        <v/>
      </c>
      <c r="U376">
        <f>IF(OR(F376="6C",F376="6B"),_xlfn.XLOOKUP(E376,'Facture Chronopost'!L:L,'Facture Chronopost'!X:X),IF(OR(F376=17,F376=44),F376&amp;"_"&amp;H376,IF(COUNTIF('Bibliothèque transporteurs'!C:C,F376)=0,"inconnu",_xlfn.XLOOKUP(F376,'Bibliothèque transporteurs'!C:C,'Bibliothèque transporteurs'!B:B))))</f>
        <v/>
      </c>
      <c r="V376">
        <f>IF(COUNTIF('Bibliothèque transporteurs'!C:C,F376)=0,"inconnu",_xlfn.XLOOKUP(F376,'Bibliothèque transporteurs'!C:C,'Bibliothèque transporteurs'!E:E))</f>
        <v/>
      </c>
      <c r="W376">
        <f>IF(T376="FR_2SHOP",O376,IF(O376=0,0,ROUNDUP(O376/C376*B376,2)))</f>
        <v/>
      </c>
      <c r="Y376" s="118">
        <f>ROUNDUP(B376,2)-M376-L376-N376-J376-K376-I376-Q376</f>
        <v/>
      </c>
      <c r="Z376" s="118">
        <f>IF(Y376=W376,"OK","Non")</f>
        <v/>
      </c>
    </row>
    <row r="377">
      <c r="A377" s="9">
        <f>C377/SUM(C:C)*(SUM(C:C)+$X$2)</f>
        <v/>
      </c>
      <c r="B377" s="9">
        <f>C377/SUM(C:C)*(SUM(C:C)+SUM($N$3:$O$7))+S377</f>
        <v/>
      </c>
      <c r="C377" s="9">
        <f>SUM(I377:Q377)-N377-P377</f>
        <v/>
      </c>
      <c r="D377" s="8" t="n">
        <v>3752</v>
      </c>
      <c r="E377" t="inlineStr">
        <is>
          <t>XN102948183JB</t>
        </is>
      </c>
      <c r="F377" t="n">
        <v>16</v>
      </c>
      <c r="G377" t="inlineStr">
        <is>
          <t>N</t>
        </is>
      </c>
      <c r="H377" t="inlineStr">
        <is>
          <t>NT</t>
        </is>
      </c>
      <c r="O377" t="n">
        <v>7</v>
      </c>
      <c r="S377">
        <f>_xlfn.XLOOKUP(E377,'Facture Chronopost'!L:L,'Facture Chronopost'!AA:AA,"")</f>
        <v/>
      </c>
      <c r="T377">
        <f>IF(COUNTIF('Bibliothèque transporteurs'!C:C,F377)=0,"inconnu",_xlfn.XLOOKUP(F377,'Bibliothèque transporteurs'!C:C,'Bibliothèque transporteurs'!A:A))</f>
        <v/>
      </c>
      <c r="U377">
        <f>IF(OR(F377="6C",F377="6B"),_xlfn.XLOOKUP(E377,'Facture Chronopost'!L:L,'Facture Chronopost'!X:X),IF(OR(F377=17,F377=44),F377&amp;"_"&amp;H377,IF(COUNTIF('Bibliothèque transporteurs'!C:C,F377)=0,"inconnu",_xlfn.XLOOKUP(F377,'Bibliothèque transporteurs'!C:C,'Bibliothèque transporteurs'!B:B))))</f>
        <v/>
      </c>
      <c r="V377">
        <f>IF(COUNTIF('Bibliothèque transporteurs'!C:C,F377)=0,"inconnu",_xlfn.XLOOKUP(F377,'Bibliothèque transporteurs'!C:C,'Bibliothèque transporteurs'!E:E))</f>
        <v/>
      </c>
      <c r="W377">
        <f>IF(T377="FR_2SHOP",O377,IF(O377=0,0,ROUNDUP(O377/C377*B377,2)))</f>
        <v/>
      </c>
      <c r="Y377" s="118">
        <f>ROUNDUP(B377,2)-M377-L377-N377-J377-K377-I377-Q377</f>
        <v/>
      </c>
      <c r="Z377" s="118">
        <f>IF(Y377=W377,"OK","Non")</f>
        <v/>
      </c>
    </row>
    <row r="378">
      <c r="A378" s="9">
        <f>C378/SUM(C:C)*(SUM(C:C)+$X$2)</f>
        <v/>
      </c>
      <c r="B378" s="9">
        <f>C378/SUM(C:C)*(SUM(C:C)+SUM($N$3:$O$7))+S378</f>
        <v/>
      </c>
      <c r="C378" s="9">
        <f>SUM(I378:Q378)-N378-P378</f>
        <v/>
      </c>
      <c r="D378" s="8" t="n">
        <v>3752</v>
      </c>
      <c r="E378" t="inlineStr">
        <is>
          <t>XN102948585JB</t>
        </is>
      </c>
      <c r="F378" t="n">
        <v>16</v>
      </c>
      <c r="G378" t="inlineStr">
        <is>
          <t>N</t>
        </is>
      </c>
      <c r="H378" t="inlineStr">
        <is>
          <t>NT</t>
        </is>
      </c>
      <c r="O378" t="n">
        <v>7</v>
      </c>
      <c r="S378">
        <f>_xlfn.XLOOKUP(E378,'Facture Chronopost'!L:L,'Facture Chronopost'!AA:AA,"")</f>
        <v/>
      </c>
      <c r="T378">
        <f>IF(COUNTIF('Bibliothèque transporteurs'!C:C,F378)=0,"inconnu",_xlfn.XLOOKUP(F378,'Bibliothèque transporteurs'!C:C,'Bibliothèque transporteurs'!A:A))</f>
        <v/>
      </c>
      <c r="U378">
        <f>IF(OR(F378="6C",F378="6B"),_xlfn.XLOOKUP(E378,'Facture Chronopost'!L:L,'Facture Chronopost'!X:X),IF(OR(F378=17,F378=44),F378&amp;"_"&amp;H378,IF(COUNTIF('Bibliothèque transporteurs'!C:C,F378)=0,"inconnu",_xlfn.XLOOKUP(F378,'Bibliothèque transporteurs'!C:C,'Bibliothèque transporteurs'!B:B))))</f>
        <v/>
      </c>
      <c r="V378">
        <f>IF(COUNTIF('Bibliothèque transporteurs'!C:C,F378)=0,"inconnu",_xlfn.XLOOKUP(F378,'Bibliothèque transporteurs'!C:C,'Bibliothèque transporteurs'!E:E))</f>
        <v/>
      </c>
      <c r="W378">
        <f>IF(T378="FR_2SHOP",O378,IF(O378=0,0,ROUNDUP(O378/C378*B378,2)))</f>
        <v/>
      </c>
      <c r="Y378" s="118">
        <f>ROUNDUP(B378,2)-M378-L378-N378-J378-K378-I378-Q378</f>
        <v/>
      </c>
      <c r="Z378" s="118">
        <f>IF(Y378=W378,"OK","Non")</f>
        <v/>
      </c>
    </row>
    <row r="379">
      <c r="A379" s="9">
        <f>C379/SUM(C:C)*(SUM(C:C)+$X$2)</f>
        <v/>
      </c>
      <c r="B379" s="9">
        <f>C379/SUM(C:C)*(SUM(C:C)+SUM($N$3:$O$7))+S379</f>
        <v/>
      </c>
      <c r="C379" s="9">
        <f>SUM(I379:Q379)-N379-P379</f>
        <v/>
      </c>
      <c r="D379" s="8" t="n">
        <v>3752</v>
      </c>
      <c r="E379" t="inlineStr">
        <is>
          <t>XN102964402JB</t>
        </is>
      </c>
      <c r="F379" t="n">
        <v>16</v>
      </c>
      <c r="G379" t="inlineStr">
        <is>
          <t>N</t>
        </is>
      </c>
      <c r="H379" t="inlineStr">
        <is>
          <t>NT</t>
        </is>
      </c>
      <c r="O379" t="n">
        <v>7</v>
      </c>
      <c r="S379">
        <f>_xlfn.XLOOKUP(E379,'Facture Chronopost'!L:L,'Facture Chronopost'!AA:AA,"")</f>
        <v/>
      </c>
      <c r="T379">
        <f>IF(COUNTIF('Bibliothèque transporteurs'!C:C,F379)=0,"inconnu",_xlfn.XLOOKUP(F379,'Bibliothèque transporteurs'!C:C,'Bibliothèque transporteurs'!A:A))</f>
        <v/>
      </c>
      <c r="U379">
        <f>IF(OR(F379="6C",F379="6B"),_xlfn.XLOOKUP(E379,'Facture Chronopost'!L:L,'Facture Chronopost'!X:X),IF(OR(F379=17,F379=44),F379&amp;"_"&amp;H379,IF(COUNTIF('Bibliothèque transporteurs'!C:C,F379)=0,"inconnu",_xlfn.XLOOKUP(F379,'Bibliothèque transporteurs'!C:C,'Bibliothèque transporteurs'!B:B))))</f>
        <v/>
      </c>
      <c r="V379">
        <f>IF(COUNTIF('Bibliothèque transporteurs'!C:C,F379)=0,"inconnu",_xlfn.XLOOKUP(F379,'Bibliothèque transporteurs'!C:C,'Bibliothèque transporteurs'!E:E))</f>
        <v/>
      </c>
      <c r="W379">
        <f>IF(T379="FR_2SHOP",O379,IF(O379=0,0,ROUNDUP(O379/C379*B379,2)))</f>
        <v/>
      </c>
      <c r="Y379" s="118">
        <f>ROUNDUP(B379,2)-M379-L379-N379-J379-K379-I379-Q379</f>
        <v/>
      </c>
      <c r="Z379" s="118">
        <f>IF(Y379=W379,"OK","Non")</f>
        <v/>
      </c>
    </row>
    <row r="380">
      <c r="A380" s="9">
        <f>C380/SUM(C:C)*(SUM(C:C)+$X$2)</f>
        <v/>
      </c>
      <c r="B380" s="9">
        <f>C380/SUM(C:C)*(SUM(C:C)+SUM($N$3:$O$7))+S380</f>
        <v/>
      </c>
      <c r="C380" s="9">
        <f>SUM(I380:Q380)-N380-P380</f>
        <v/>
      </c>
      <c r="D380" s="8" t="n">
        <v>3752</v>
      </c>
      <c r="E380" t="inlineStr">
        <is>
          <t>XN102966624JB</t>
        </is>
      </c>
      <c r="F380" t="n">
        <v>16</v>
      </c>
      <c r="G380" t="inlineStr">
        <is>
          <t>N</t>
        </is>
      </c>
      <c r="H380" t="inlineStr">
        <is>
          <t>NT</t>
        </is>
      </c>
      <c r="O380" t="n">
        <v>7.8</v>
      </c>
      <c r="S380">
        <f>_xlfn.XLOOKUP(E380,'Facture Chronopost'!L:L,'Facture Chronopost'!AA:AA,"")</f>
        <v/>
      </c>
      <c r="T380">
        <f>IF(COUNTIF('Bibliothèque transporteurs'!C:C,F380)=0,"inconnu",_xlfn.XLOOKUP(F380,'Bibliothèque transporteurs'!C:C,'Bibliothèque transporteurs'!A:A))</f>
        <v/>
      </c>
      <c r="U380">
        <f>IF(OR(F380="6C",F380="6B"),_xlfn.XLOOKUP(E380,'Facture Chronopost'!L:L,'Facture Chronopost'!X:X),IF(OR(F380=17,F380=44),F380&amp;"_"&amp;H380,IF(COUNTIF('Bibliothèque transporteurs'!C:C,F380)=0,"inconnu",_xlfn.XLOOKUP(F380,'Bibliothèque transporteurs'!C:C,'Bibliothèque transporteurs'!B:B))))</f>
        <v/>
      </c>
      <c r="V380">
        <f>IF(COUNTIF('Bibliothèque transporteurs'!C:C,F380)=0,"inconnu",_xlfn.XLOOKUP(F380,'Bibliothèque transporteurs'!C:C,'Bibliothèque transporteurs'!E:E))</f>
        <v/>
      </c>
      <c r="W380">
        <f>IF(T380="FR_2SHOP",O380,IF(O380=0,0,ROUNDUP(O380/C380*B380,2)))</f>
        <v/>
      </c>
      <c r="Y380" s="118">
        <f>ROUNDUP(B380,2)-M380-L380-N380-J380-K380-I380-Q380</f>
        <v/>
      </c>
      <c r="Z380" s="118">
        <f>IF(Y380=W380,"OK","Non")</f>
        <v/>
      </c>
    </row>
    <row r="381">
      <c r="A381" s="9">
        <f>C381/SUM(C:C)*(SUM(C:C)+$X$2)</f>
        <v/>
      </c>
      <c r="B381" s="9">
        <f>C381/SUM(C:C)*(SUM(C:C)+SUM($N$3:$O$7))+S381</f>
        <v/>
      </c>
      <c r="C381" s="9">
        <f>SUM(I381:Q381)-N381-P381</f>
        <v/>
      </c>
      <c r="D381" s="8" t="n">
        <v>6235</v>
      </c>
      <c r="E381" t="inlineStr">
        <is>
          <t>XN102967240JB</t>
        </is>
      </c>
      <c r="F381" t="n">
        <v>16</v>
      </c>
      <c r="G381" t="inlineStr">
        <is>
          <t>N</t>
        </is>
      </c>
      <c r="H381" t="inlineStr">
        <is>
          <t>NT</t>
        </is>
      </c>
      <c r="O381" t="n">
        <v>7</v>
      </c>
      <c r="S381">
        <f>_xlfn.XLOOKUP(E381,'Facture Chronopost'!L:L,'Facture Chronopost'!AA:AA,"")</f>
        <v/>
      </c>
      <c r="T381">
        <f>IF(COUNTIF('Bibliothèque transporteurs'!C:C,F381)=0,"inconnu",_xlfn.XLOOKUP(F381,'Bibliothèque transporteurs'!C:C,'Bibliothèque transporteurs'!A:A))</f>
        <v/>
      </c>
      <c r="U381">
        <f>IF(OR(F381="6C",F381="6B"),_xlfn.XLOOKUP(E381,'Facture Chronopost'!L:L,'Facture Chronopost'!X:X),IF(OR(F381=17,F381=44),F381&amp;"_"&amp;H381,IF(COUNTIF('Bibliothèque transporteurs'!C:C,F381)=0,"inconnu",_xlfn.XLOOKUP(F381,'Bibliothèque transporteurs'!C:C,'Bibliothèque transporteurs'!B:B))))</f>
        <v/>
      </c>
      <c r="V381">
        <f>IF(COUNTIF('Bibliothèque transporteurs'!C:C,F381)=0,"inconnu",_xlfn.XLOOKUP(F381,'Bibliothèque transporteurs'!C:C,'Bibliothèque transporteurs'!E:E))</f>
        <v/>
      </c>
      <c r="W381">
        <f>IF(T381="FR_2SHOP",O381,IF(O381=0,0,ROUNDUP(O381/C381*B381,2)))</f>
        <v/>
      </c>
      <c r="Y381" s="118">
        <f>ROUNDUP(B381,2)-M381-L381-N381-J381-K381-I381-Q381</f>
        <v/>
      </c>
      <c r="Z381" s="118">
        <f>IF(Y381=W381,"OK","Non")</f>
        <v/>
      </c>
    </row>
    <row r="382">
      <c r="A382" s="9">
        <f>C382/SUM(C:C)*(SUM(C:C)+$X$2)</f>
        <v/>
      </c>
      <c r="B382" s="9">
        <f>C382/SUM(C:C)*(SUM(C:C)+SUM($N$3:$O$7))+S382</f>
        <v/>
      </c>
      <c r="C382" s="9">
        <f>SUM(I382:Q382)-N382-P382</f>
        <v/>
      </c>
      <c r="D382" s="8" t="n">
        <v>3752</v>
      </c>
      <c r="E382" t="inlineStr">
        <is>
          <t>XN102967457JB</t>
        </is>
      </c>
      <c r="F382" t="n">
        <v>16</v>
      </c>
      <c r="G382" t="inlineStr">
        <is>
          <t>N</t>
        </is>
      </c>
      <c r="H382" t="inlineStr">
        <is>
          <t>NT</t>
        </is>
      </c>
      <c r="O382" t="n">
        <v>7</v>
      </c>
      <c r="S382">
        <f>_xlfn.XLOOKUP(E382,'Facture Chronopost'!L:L,'Facture Chronopost'!AA:AA,"")</f>
        <v/>
      </c>
      <c r="T382">
        <f>IF(COUNTIF('Bibliothèque transporteurs'!C:C,F382)=0,"inconnu",_xlfn.XLOOKUP(F382,'Bibliothèque transporteurs'!C:C,'Bibliothèque transporteurs'!A:A))</f>
        <v/>
      </c>
      <c r="U382">
        <f>IF(OR(F382="6C",F382="6B"),_xlfn.XLOOKUP(E382,'Facture Chronopost'!L:L,'Facture Chronopost'!X:X),IF(OR(F382=17,F382=44),F382&amp;"_"&amp;H382,IF(COUNTIF('Bibliothèque transporteurs'!C:C,F382)=0,"inconnu",_xlfn.XLOOKUP(F382,'Bibliothèque transporteurs'!C:C,'Bibliothèque transporteurs'!B:B))))</f>
        <v/>
      </c>
      <c r="V382">
        <f>IF(COUNTIF('Bibliothèque transporteurs'!C:C,F382)=0,"inconnu",_xlfn.XLOOKUP(F382,'Bibliothèque transporteurs'!C:C,'Bibliothèque transporteurs'!E:E))</f>
        <v/>
      </c>
      <c r="W382">
        <f>IF(T382="FR_2SHOP",O382,IF(O382=0,0,ROUNDUP(O382/C382*B382,2)))</f>
        <v/>
      </c>
      <c r="Y382" s="118">
        <f>ROUNDUP(B382,2)-M382-L382-N382-J382-K382-I382-Q382</f>
        <v/>
      </c>
      <c r="Z382" s="118">
        <f>IF(Y382=W382,"OK","Non")</f>
        <v/>
      </c>
    </row>
    <row r="383">
      <c r="A383" s="9">
        <f>C383/SUM(C:C)*(SUM(C:C)+$X$2)</f>
        <v/>
      </c>
      <c r="B383" s="9">
        <f>C383/SUM(C:C)*(SUM(C:C)+SUM($N$3:$O$7))+S383</f>
        <v/>
      </c>
      <c r="C383" s="9">
        <f>SUM(I383:Q383)-N383-P383</f>
        <v/>
      </c>
      <c r="D383" s="8" t="n">
        <v>3752</v>
      </c>
      <c r="E383" t="inlineStr">
        <is>
          <t>XN102968245JB</t>
        </is>
      </c>
      <c r="F383" t="n">
        <v>16</v>
      </c>
      <c r="G383" t="inlineStr">
        <is>
          <t>N</t>
        </is>
      </c>
      <c r="H383" t="inlineStr">
        <is>
          <t>NT</t>
        </is>
      </c>
      <c r="O383" t="n">
        <v>7</v>
      </c>
      <c r="S383">
        <f>_xlfn.XLOOKUP(E383,'Facture Chronopost'!L:L,'Facture Chronopost'!AA:AA,"")</f>
        <v/>
      </c>
      <c r="T383">
        <f>IF(COUNTIF('Bibliothèque transporteurs'!C:C,F383)=0,"inconnu",_xlfn.XLOOKUP(F383,'Bibliothèque transporteurs'!C:C,'Bibliothèque transporteurs'!A:A))</f>
        <v/>
      </c>
      <c r="U383">
        <f>IF(OR(F383="6C",F383="6B"),_xlfn.XLOOKUP(E383,'Facture Chronopost'!L:L,'Facture Chronopost'!X:X),IF(OR(F383=17,F383=44),F383&amp;"_"&amp;H383,IF(COUNTIF('Bibliothèque transporteurs'!C:C,F383)=0,"inconnu",_xlfn.XLOOKUP(F383,'Bibliothèque transporteurs'!C:C,'Bibliothèque transporteurs'!B:B))))</f>
        <v/>
      </c>
      <c r="V383">
        <f>IF(COUNTIF('Bibliothèque transporteurs'!C:C,F383)=0,"inconnu",_xlfn.XLOOKUP(F383,'Bibliothèque transporteurs'!C:C,'Bibliothèque transporteurs'!E:E))</f>
        <v/>
      </c>
      <c r="W383">
        <f>IF(T383="FR_2SHOP",O383,IF(O383=0,0,ROUNDUP(O383/C383*B383,2)))</f>
        <v/>
      </c>
      <c r="Y383" s="118">
        <f>ROUNDUP(B383,2)-M383-L383-N383-J383-K383-I383-Q383</f>
        <v/>
      </c>
      <c r="Z383" s="118">
        <f>IF(Y383=W383,"OK","Non")</f>
        <v/>
      </c>
    </row>
    <row r="384">
      <c r="A384" s="9">
        <f>C384/SUM(C:C)*(SUM(C:C)+$X$2)</f>
        <v/>
      </c>
      <c r="B384" s="9">
        <f>C384/SUM(C:C)*(SUM(C:C)+SUM($N$3:$O$7))+S384</f>
        <v/>
      </c>
      <c r="C384" s="9">
        <f>SUM(I384:Q384)-N384-P384</f>
        <v/>
      </c>
      <c r="D384" s="8" t="n">
        <v>3752</v>
      </c>
      <c r="E384" t="inlineStr">
        <is>
          <t>XN102968965JB</t>
        </is>
      </c>
      <c r="F384" t="n">
        <v>16</v>
      </c>
      <c r="G384" t="inlineStr">
        <is>
          <t>N</t>
        </is>
      </c>
      <c r="H384" t="inlineStr">
        <is>
          <t>NT</t>
        </is>
      </c>
      <c r="O384" t="n">
        <v>7</v>
      </c>
      <c r="S384">
        <f>_xlfn.XLOOKUP(E384,'Facture Chronopost'!L:L,'Facture Chronopost'!AA:AA,"")</f>
        <v/>
      </c>
      <c r="T384">
        <f>IF(COUNTIF('Bibliothèque transporteurs'!C:C,F384)=0,"inconnu",_xlfn.XLOOKUP(F384,'Bibliothèque transporteurs'!C:C,'Bibliothèque transporteurs'!A:A))</f>
        <v/>
      </c>
      <c r="U384">
        <f>IF(OR(F384="6C",F384="6B"),_xlfn.XLOOKUP(E384,'Facture Chronopost'!L:L,'Facture Chronopost'!X:X),IF(OR(F384=17,F384=44),F384&amp;"_"&amp;H384,IF(COUNTIF('Bibliothèque transporteurs'!C:C,F384)=0,"inconnu",_xlfn.XLOOKUP(F384,'Bibliothèque transporteurs'!C:C,'Bibliothèque transporteurs'!B:B))))</f>
        <v/>
      </c>
      <c r="V384">
        <f>IF(COUNTIF('Bibliothèque transporteurs'!C:C,F384)=0,"inconnu",_xlfn.XLOOKUP(F384,'Bibliothèque transporteurs'!C:C,'Bibliothèque transporteurs'!E:E))</f>
        <v/>
      </c>
      <c r="W384">
        <f>IF(T384="FR_2SHOP",O384,IF(O384=0,0,ROUNDUP(O384/C384*B384,2)))</f>
        <v/>
      </c>
      <c r="Y384" s="118">
        <f>ROUNDUP(B384,2)-M384-L384-N384-J384-K384-I384-Q384</f>
        <v/>
      </c>
      <c r="Z384" s="118">
        <f>IF(Y384=W384,"OK","Non")</f>
        <v/>
      </c>
    </row>
    <row r="385">
      <c r="A385" s="9">
        <f>C385/SUM(C:C)*(SUM(C:C)+$X$2)</f>
        <v/>
      </c>
      <c r="B385" s="9">
        <f>C385/SUM(C:C)*(SUM(C:C)+SUM($N$3:$O$7))+S385</f>
        <v/>
      </c>
      <c r="C385" s="9">
        <f>SUM(I385:Q385)-N385-P385</f>
        <v/>
      </c>
      <c r="D385" s="8" t="n">
        <v>3752</v>
      </c>
      <c r="E385" t="inlineStr">
        <is>
          <t>XN102971010JB</t>
        </is>
      </c>
      <c r="F385" t="n">
        <v>16</v>
      </c>
      <c r="G385" t="inlineStr">
        <is>
          <t>N</t>
        </is>
      </c>
      <c r="H385" t="inlineStr">
        <is>
          <t>NT</t>
        </is>
      </c>
      <c r="O385" t="n">
        <v>7</v>
      </c>
      <c r="S385">
        <f>_xlfn.XLOOKUP(E385,'Facture Chronopost'!L:L,'Facture Chronopost'!AA:AA,"")</f>
        <v/>
      </c>
      <c r="T385">
        <f>IF(COUNTIF('Bibliothèque transporteurs'!C:C,F385)=0,"inconnu",_xlfn.XLOOKUP(F385,'Bibliothèque transporteurs'!C:C,'Bibliothèque transporteurs'!A:A))</f>
        <v/>
      </c>
      <c r="U385">
        <f>IF(OR(F385="6C",F385="6B"),_xlfn.XLOOKUP(E385,'Facture Chronopost'!L:L,'Facture Chronopost'!X:X),IF(OR(F385=17,F385=44),F385&amp;"_"&amp;H385,IF(COUNTIF('Bibliothèque transporteurs'!C:C,F385)=0,"inconnu",_xlfn.XLOOKUP(F385,'Bibliothèque transporteurs'!C:C,'Bibliothèque transporteurs'!B:B))))</f>
        <v/>
      </c>
      <c r="V385">
        <f>IF(COUNTIF('Bibliothèque transporteurs'!C:C,F385)=0,"inconnu",_xlfn.XLOOKUP(F385,'Bibliothèque transporteurs'!C:C,'Bibliothèque transporteurs'!E:E))</f>
        <v/>
      </c>
      <c r="W385">
        <f>IF(T385="FR_2SHOP",O385,IF(O385=0,0,ROUNDUP(O385/C385*B385,2)))</f>
        <v/>
      </c>
      <c r="Y385" s="118">
        <f>ROUNDUP(B385,2)-M385-L385-N385-J385-K385-I385-Q385</f>
        <v/>
      </c>
      <c r="Z385" s="118">
        <f>IF(Y385=W385,"OK","Non")</f>
        <v/>
      </c>
    </row>
    <row r="386">
      <c r="A386" s="9">
        <f>C386/SUM(C:C)*(SUM(C:C)+$X$2)</f>
        <v/>
      </c>
      <c r="B386" s="9">
        <f>C386/SUM(C:C)*(SUM(C:C)+SUM($N$3:$O$7))+S386</f>
        <v/>
      </c>
      <c r="C386" s="9">
        <f>SUM(I386:Q386)-N386-P386</f>
        <v/>
      </c>
      <c r="D386" s="8" t="n">
        <v>3752</v>
      </c>
      <c r="E386" t="inlineStr">
        <is>
          <t>XN102978415JB</t>
        </is>
      </c>
      <c r="F386" t="n">
        <v>16</v>
      </c>
      <c r="G386" t="inlineStr">
        <is>
          <t>N</t>
        </is>
      </c>
      <c r="H386" t="inlineStr">
        <is>
          <t>NT</t>
        </is>
      </c>
      <c r="O386" t="n">
        <v>7.4</v>
      </c>
      <c r="S386">
        <f>_xlfn.XLOOKUP(E386,'Facture Chronopost'!L:L,'Facture Chronopost'!AA:AA,"")</f>
        <v/>
      </c>
      <c r="T386">
        <f>IF(COUNTIF('Bibliothèque transporteurs'!C:C,F386)=0,"inconnu",_xlfn.XLOOKUP(F386,'Bibliothèque transporteurs'!C:C,'Bibliothèque transporteurs'!A:A))</f>
        <v/>
      </c>
      <c r="U386">
        <f>IF(OR(F386="6C",F386="6B"),_xlfn.XLOOKUP(E386,'Facture Chronopost'!L:L,'Facture Chronopost'!X:X),IF(OR(F386=17,F386=44),F386&amp;"_"&amp;H386,IF(COUNTIF('Bibliothèque transporteurs'!C:C,F386)=0,"inconnu",_xlfn.XLOOKUP(F386,'Bibliothèque transporteurs'!C:C,'Bibliothèque transporteurs'!B:B))))</f>
        <v/>
      </c>
      <c r="V386">
        <f>IF(COUNTIF('Bibliothèque transporteurs'!C:C,F386)=0,"inconnu",_xlfn.XLOOKUP(F386,'Bibliothèque transporteurs'!C:C,'Bibliothèque transporteurs'!E:E))</f>
        <v/>
      </c>
      <c r="W386">
        <f>IF(T386="FR_2SHOP",O386,IF(O386=0,0,ROUNDUP(O386/C386*B386,2)))</f>
        <v/>
      </c>
      <c r="Y386" s="118">
        <f>ROUNDUP(B386,2)-M386-L386-N386-J386-K386-I386-Q386</f>
        <v/>
      </c>
      <c r="Z386" s="118">
        <f>IF(Y386=W386,"OK","Non")</f>
        <v/>
      </c>
    </row>
    <row r="387">
      <c r="A387" s="9">
        <f>C387/SUM(C:C)*(SUM(C:C)+$X$2)</f>
        <v/>
      </c>
      <c r="B387" s="9">
        <f>C387/SUM(C:C)*(SUM(C:C)+SUM($N$3:$O$7))+S387</f>
        <v/>
      </c>
      <c r="C387" s="9">
        <f>SUM(I387:Q387)-N387-P387</f>
        <v/>
      </c>
      <c r="D387" s="8" t="n">
        <v>3752</v>
      </c>
      <c r="E387" t="inlineStr">
        <is>
          <t>XN102979543JB</t>
        </is>
      </c>
      <c r="F387" t="n">
        <v>16</v>
      </c>
      <c r="G387" t="inlineStr">
        <is>
          <t>N</t>
        </is>
      </c>
      <c r="H387" t="inlineStr">
        <is>
          <t>NT</t>
        </is>
      </c>
      <c r="O387" t="n">
        <v>7</v>
      </c>
      <c r="S387">
        <f>_xlfn.XLOOKUP(E387,'Facture Chronopost'!L:L,'Facture Chronopost'!AA:AA,"")</f>
        <v/>
      </c>
      <c r="T387">
        <f>IF(COUNTIF('Bibliothèque transporteurs'!C:C,F387)=0,"inconnu",_xlfn.XLOOKUP(F387,'Bibliothèque transporteurs'!C:C,'Bibliothèque transporteurs'!A:A))</f>
        <v/>
      </c>
      <c r="U387">
        <f>IF(OR(F387="6C",F387="6B"),_xlfn.XLOOKUP(E387,'Facture Chronopost'!L:L,'Facture Chronopost'!X:X),IF(OR(F387=17,F387=44),F387&amp;"_"&amp;H387,IF(COUNTIF('Bibliothèque transporteurs'!C:C,F387)=0,"inconnu",_xlfn.XLOOKUP(F387,'Bibliothèque transporteurs'!C:C,'Bibliothèque transporteurs'!B:B))))</f>
        <v/>
      </c>
      <c r="V387">
        <f>IF(COUNTIF('Bibliothèque transporteurs'!C:C,F387)=0,"inconnu",_xlfn.XLOOKUP(F387,'Bibliothèque transporteurs'!C:C,'Bibliothèque transporteurs'!E:E))</f>
        <v/>
      </c>
      <c r="W387">
        <f>IF(T387="FR_2SHOP",O387,IF(O387=0,0,ROUNDUP(O387/C387*B387,2)))</f>
        <v/>
      </c>
      <c r="Y387" s="118">
        <f>ROUNDUP(B387,2)-M387-L387-N387-J387-K387-I387-Q387</f>
        <v/>
      </c>
      <c r="Z387" s="118">
        <f>IF(Y387=W387,"OK","Non")</f>
        <v/>
      </c>
    </row>
    <row r="388">
      <c r="A388" s="9">
        <f>C388/SUM(C:C)*(SUM(C:C)+$X$2)</f>
        <v/>
      </c>
      <c r="B388" s="9">
        <f>C388/SUM(C:C)*(SUM(C:C)+SUM($N$3:$O$7))+S388</f>
        <v/>
      </c>
      <c r="C388" s="9">
        <f>SUM(I388:Q388)-N388-P388</f>
        <v/>
      </c>
      <c r="D388" s="8" t="n">
        <v>6235</v>
      </c>
      <c r="E388" t="inlineStr">
        <is>
          <t>XN102980436JB</t>
        </is>
      </c>
      <c r="F388" t="n">
        <v>16</v>
      </c>
      <c r="G388" t="inlineStr">
        <is>
          <t>N</t>
        </is>
      </c>
      <c r="H388" t="inlineStr">
        <is>
          <t>NT</t>
        </is>
      </c>
      <c r="O388" t="n">
        <v>8.6</v>
      </c>
      <c r="S388">
        <f>_xlfn.XLOOKUP(E388,'Facture Chronopost'!L:L,'Facture Chronopost'!AA:AA,"")</f>
        <v/>
      </c>
      <c r="T388">
        <f>IF(COUNTIF('Bibliothèque transporteurs'!C:C,F388)=0,"inconnu",_xlfn.XLOOKUP(F388,'Bibliothèque transporteurs'!C:C,'Bibliothèque transporteurs'!A:A))</f>
        <v/>
      </c>
      <c r="U388">
        <f>IF(OR(F388="6C",F388="6B"),_xlfn.XLOOKUP(E388,'Facture Chronopost'!L:L,'Facture Chronopost'!X:X),IF(OR(F388=17,F388=44),F388&amp;"_"&amp;H388,IF(COUNTIF('Bibliothèque transporteurs'!C:C,F388)=0,"inconnu",_xlfn.XLOOKUP(F388,'Bibliothèque transporteurs'!C:C,'Bibliothèque transporteurs'!B:B))))</f>
        <v/>
      </c>
      <c r="V388">
        <f>IF(COUNTIF('Bibliothèque transporteurs'!C:C,F388)=0,"inconnu",_xlfn.XLOOKUP(F388,'Bibliothèque transporteurs'!C:C,'Bibliothèque transporteurs'!E:E))</f>
        <v/>
      </c>
      <c r="W388">
        <f>IF(T388="FR_2SHOP",O388,IF(O388=0,0,ROUNDUP(O388/C388*B388,2)))</f>
        <v/>
      </c>
      <c r="Y388" s="118">
        <f>ROUNDUP(B388,2)-M388-L388-N388-J388-K388-I388-Q388</f>
        <v/>
      </c>
      <c r="Z388" s="118">
        <f>IF(Y388=W388,"OK","Non")</f>
        <v/>
      </c>
    </row>
    <row r="389">
      <c r="A389" s="9">
        <f>C389/SUM(C:C)*(SUM(C:C)+$X$2)</f>
        <v/>
      </c>
      <c r="B389" s="9">
        <f>C389/SUM(C:C)*(SUM(C:C)+SUM($N$3:$O$7))+S389</f>
        <v/>
      </c>
      <c r="C389" s="9">
        <f>SUM(I389:Q389)-N389-P389</f>
        <v/>
      </c>
      <c r="D389" s="8" t="n">
        <v>3888</v>
      </c>
      <c r="E389" t="inlineStr">
        <is>
          <t>XN103025432JB</t>
        </is>
      </c>
      <c r="F389" t="n">
        <v>16</v>
      </c>
      <c r="G389" t="inlineStr">
        <is>
          <t>N</t>
        </is>
      </c>
      <c r="H389" t="inlineStr">
        <is>
          <t>NT</t>
        </is>
      </c>
      <c r="O389" t="n">
        <v>7</v>
      </c>
      <c r="S389">
        <f>_xlfn.XLOOKUP(E389,'Facture Chronopost'!L:L,'Facture Chronopost'!AA:AA,"")</f>
        <v/>
      </c>
      <c r="T389">
        <f>IF(COUNTIF('Bibliothèque transporteurs'!C:C,F389)=0,"inconnu",_xlfn.XLOOKUP(F389,'Bibliothèque transporteurs'!C:C,'Bibliothèque transporteurs'!A:A))</f>
        <v/>
      </c>
      <c r="U389">
        <f>IF(OR(F389="6C",F389="6B"),_xlfn.XLOOKUP(E389,'Facture Chronopost'!L:L,'Facture Chronopost'!X:X),IF(OR(F389=17,F389=44),F389&amp;"_"&amp;H389,IF(COUNTIF('Bibliothèque transporteurs'!C:C,F389)=0,"inconnu",_xlfn.XLOOKUP(F389,'Bibliothèque transporteurs'!C:C,'Bibliothèque transporteurs'!B:B))))</f>
        <v/>
      </c>
      <c r="V389">
        <f>IF(COUNTIF('Bibliothèque transporteurs'!C:C,F389)=0,"inconnu",_xlfn.XLOOKUP(F389,'Bibliothèque transporteurs'!C:C,'Bibliothèque transporteurs'!E:E))</f>
        <v/>
      </c>
      <c r="W389">
        <f>IF(T389="FR_2SHOP",O389,IF(O389=0,0,ROUNDUP(O389/C389*B389,2)))</f>
        <v/>
      </c>
      <c r="Y389" s="118">
        <f>ROUNDUP(B389,2)-M389-L389-N389-J389-K389-I389-Q389</f>
        <v/>
      </c>
      <c r="Z389" s="118">
        <f>IF(Y389=W389,"OK","Non")</f>
        <v/>
      </c>
    </row>
    <row r="390">
      <c r="A390" s="9">
        <f>C390/SUM(C:C)*(SUM(C:C)+$X$2)</f>
        <v/>
      </c>
      <c r="B390" s="9">
        <f>C390/SUM(C:C)*(SUM(C:C)+SUM($N$3:$O$7))+S390</f>
        <v/>
      </c>
      <c r="C390" s="9">
        <f>SUM(I390:Q390)-N390-P390</f>
        <v/>
      </c>
      <c r="D390" s="8" t="n">
        <v>3752</v>
      </c>
      <c r="E390" t="inlineStr">
        <is>
          <t>XN103056854JB</t>
        </is>
      </c>
      <c r="F390" t="n">
        <v>16</v>
      </c>
      <c r="G390" t="inlineStr">
        <is>
          <t>N</t>
        </is>
      </c>
      <c r="H390" t="inlineStr">
        <is>
          <t>NT</t>
        </is>
      </c>
      <c r="O390" t="n">
        <v>7</v>
      </c>
      <c r="S390">
        <f>_xlfn.XLOOKUP(E390,'Facture Chronopost'!L:L,'Facture Chronopost'!AA:AA,"")</f>
        <v/>
      </c>
      <c r="T390">
        <f>IF(COUNTIF('Bibliothèque transporteurs'!C:C,F390)=0,"inconnu",_xlfn.XLOOKUP(F390,'Bibliothèque transporteurs'!C:C,'Bibliothèque transporteurs'!A:A))</f>
        <v/>
      </c>
      <c r="U390">
        <f>IF(OR(F390="6C",F390="6B"),_xlfn.XLOOKUP(E390,'Facture Chronopost'!L:L,'Facture Chronopost'!X:X),IF(OR(F390=17,F390=44),F390&amp;"_"&amp;H390,IF(COUNTIF('Bibliothèque transporteurs'!C:C,F390)=0,"inconnu",_xlfn.XLOOKUP(F390,'Bibliothèque transporteurs'!C:C,'Bibliothèque transporteurs'!B:B))))</f>
        <v/>
      </c>
      <c r="V390">
        <f>IF(COUNTIF('Bibliothèque transporteurs'!C:C,F390)=0,"inconnu",_xlfn.XLOOKUP(F390,'Bibliothèque transporteurs'!C:C,'Bibliothèque transporteurs'!E:E))</f>
        <v/>
      </c>
      <c r="W390">
        <f>IF(T390="FR_2SHOP",O390,IF(O390=0,0,ROUNDUP(O390/C390*B390,2)))</f>
        <v/>
      </c>
      <c r="Y390" s="118">
        <f>ROUNDUP(B390,2)-M390-L390-N390-J390-K390-I390-Q390</f>
        <v/>
      </c>
      <c r="Z390" s="118">
        <f>IF(Y390=W390,"OK","Non")</f>
        <v/>
      </c>
    </row>
    <row r="391">
      <c r="A391" s="9">
        <f>C391/SUM(C:C)*(SUM(C:C)+$X$2)</f>
        <v/>
      </c>
      <c r="B391" s="9">
        <f>C391/SUM(C:C)*(SUM(C:C)+SUM($N$3:$O$7))+S391</f>
        <v/>
      </c>
      <c r="C391" s="9">
        <f>SUM(I391:Q391)-N391-P391</f>
        <v/>
      </c>
      <c r="D391" s="8" t="n">
        <v>3752</v>
      </c>
      <c r="E391" t="inlineStr">
        <is>
          <t>XN103057069JB</t>
        </is>
      </c>
      <c r="F391" t="n">
        <v>16</v>
      </c>
      <c r="G391" t="inlineStr">
        <is>
          <t>N</t>
        </is>
      </c>
      <c r="H391" t="inlineStr">
        <is>
          <t>NT</t>
        </is>
      </c>
      <c r="O391" t="n">
        <v>7</v>
      </c>
      <c r="S391">
        <f>_xlfn.XLOOKUP(E391,'Facture Chronopost'!L:L,'Facture Chronopost'!AA:AA,"")</f>
        <v/>
      </c>
      <c r="T391">
        <f>IF(COUNTIF('Bibliothèque transporteurs'!C:C,F391)=0,"inconnu",_xlfn.XLOOKUP(F391,'Bibliothèque transporteurs'!C:C,'Bibliothèque transporteurs'!A:A))</f>
        <v/>
      </c>
      <c r="U391">
        <f>IF(OR(F391="6C",F391="6B"),_xlfn.XLOOKUP(E391,'Facture Chronopost'!L:L,'Facture Chronopost'!X:X),IF(OR(F391=17,F391=44),F391&amp;"_"&amp;H391,IF(COUNTIF('Bibliothèque transporteurs'!C:C,F391)=0,"inconnu",_xlfn.XLOOKUP(F391,'Bibliothèque transporteurs'!C:C,'Bibliothèque transporteurs'!B:B))))</f>
        <v/>
      </c>
      <c r="V391">
        <f>IF(COUNTIF('Bibliothèque transporteurs'!C:C,F391)=0,"inconnu",_xlfn.XLOOKUP(F391,'Bibliothèque transporteurs'!C:C,'Bibliothèque transporteurs'!E:E))</f>
        <v/>
      </c>
      <c r="W391">
        <f>IF(T391="FR_2SHOP",O391,IF(O391=0,0,ROUNDUP(O391/C391*B391,2)))</f>
        <v/>
      </c>
      <c r="Y391" s="118">
        <f>ROUNDUP(B391,2)-M391-L391-N391-J391-K391-I391-Q391</f>
        <v/>
      </c>
      <c r="Z391" s="118">
        <f>IF(Y391=W391,"OK","Non")</f>
        <v/>
      </c>
    </row>
    <row r="392">
      <c r="A392" s="9">
        <f>C392/SUM(C:C)*(SUM(C:C)+$X$2)</f>
        <v/>
      </c>
      <c r="B392" s="9">
        <f>C392/SUM(C:C)*(SUM(C:C)+SUM($N$3:$O$7))+S392</f>
        <v/>
      </c>
      <c r="C392" s="9">
        <f>SUM(I392:Q392)-N392-P392</f>
        <v/>
      </c>
      <c r="D392" s="8" t="n">
        <v>8656</v>
      </c>
      <c r="E392" t="inlineStr">
        <is>
          <t>XN103057228JB</t>
        </is>
      </c>
      <c r="F392" t="n">
        <v>16</v>
      </c>
      <c r="G392" t="inlineStr">
        <is>
          <t>N</t>
        </is>
      </c>
      <c r="H392" t="inlineStr">
        <is>
          <t>NT</t>
        </is>
      </c>
      <c r="O392" t="n">
        <v>7.8</v>
      </c>
      <c r="S392">
        <f>_xlfn.XLOOKUP(E392,'Facture Chronopost'!L:L,'Facture Chronopost'!AA:AA,"")</f>
        <v/>
      </c>
      <c r="T392">
        <f>IF(COUNTIF('Bibliothèque transporteurs'!C:C,F392)=0,"inconnu",_xlfn.XLOOKUP(F392,'Bibliothèque transporteurs'!C:C,'Bibliothèque transporteurs'!A:A))</f>
        <v/>
      </c>
      <c r="U392">
        <f>IF(OR(F392="6C",F392="6B"),_xlfn.XLOOKUP(E392,'Facture Chronopost'!L:L,'Facture Chronopost'!X:X),IF(OR(F392=17,F392=44),F392&amp;"_"&amp;H392,IF(COUNTIF('Bibliothèque transporteurs'!C:C,F392)=0,"inconnu",_xlfn.XLOOKUP(F392,'Bibliothèque transporteurs'!C:C,'Bibliothèque transporteurs'!B:B))))</f>
        <v/>
      </c>
      <c r="V392">
        <f>IF(COUNTIF('Bibliothèque transporteurs'!C:C,F392)=0,"inconnu",_xlfn.XLOOKUP(F392,'Bibliothèque transporteurs'!C:C,'Bibliothèque transporteurs'!E:E))</f>
        <v/>
      </c>
      <c r="W392">
        <f>IF(T392="FR_2SHOP",O392,IF(O392=0,0,ROUNDUP(O392/C392*B392,2)))</f>
        <v/>
      </c>
      <c r="Y392" s="118">
        <f>ROUNDUP(B392,2)-M392-L392-N392-J392-K392-I392-Q392</f>
        <v/>
      </c>
      <c r="Z392" s="118">
        <f>IF(Y392=W392,"OK","Non")</f>
        <v/>
      </c>
    </row>
    <row r="393">
      <c r="A393" s="9">
        <f>C393/SUM(C:C)*(SUM(C:C)+$X$2)</f>
        <v/>
      </c>
      <c r="B393" s="9">
        <f>C393/SUM(C:C)*(SUM(C:C)+SUM($N$3:$O$7))+S393</f>
        <v/>
      </c>
      <c r="C393" s="9">
        <f>SUM(I393:Q393)-N393-P393</f>
        <v/>
      </c>
      <c r="D393" s="8" t="n">
        <v>3752</v>
      </c>
      <c r="E393" t="inlineStr">
        <is>
          <t>XN103091621JB</t>
        </is>
      </c>
      <c r="F393" t="n">
        <v>16</v>
      </c>
      <c r="G393" t="inlineStr">
        <is>
          <t>N</t>
        </is>
      </c>
      <c r="H393" t="inlineStr">
        <is>
          <t>NT</t>
        </is>
      </c>
      <c r="O393" t="n">
        <v>7</v>
      </c>
      <c r="S393">
        <f>_xlfn.XLOOKUP(E393,'Facture Chronopost'!L:L,'Facture Chronopost'!AA:AA,"")</f>
        <v/>
      </c>
      <c r="T393">
        <f>IF(COUNTIF('Bibliothèque transporteurs'!C:C,F393)=0,"inconnu",_xlfn.XLOOKUP(F393,'Bibliothèque transporteurs'!C:C,'Bibliothèque transporteurs'!A:A))</f>
        <v/>
      </c>
      <c r="U393">
        <f>IF(OR(F393="6C",F393="6B"),_xlfn.XLOOKUP(E393,'Facture Chronopost'!L:L,'Facture Chronopost'!X:X),IF(OR(F393=17,F393=44),F393&amp;"_"&amp;H393,IF(COUNTIF('Bibliothèque transporteurs'!C:C,F393)=0,"inconnu",_xlfn.XLOOKUP(F393,'Bibliothèque transporteurs'!C:C,'Bibliothèque transporteurs'!B:B))))</f>
        <v/>
      </c>
      <c r="V393">
        <f>IF(COUNTIF('Bibliothèque transporteurs'!C:C,F393)=0,"inconnu",_xlfn.XLOOKUP(F393,'Bibliothèque transporteurs'!C:C,'Bibliothèque transporteurs'!E:E))</f>
        <v/>
      </c>
      <c r="W393">
        <f>IF(T393="FR_2SHOP",O393,IF(O393=0,0,ROUNDUP(O393/C393*B393,2)))</f>
        <v/>
      </c>
      <c r="Y393" s="118">
        <f>ROUNDUP(B393,2)-M393-L393-N393-J393-K393-I393-Q393</f>
        <v/>
      </c>
      <c r="Z393" s="118">
        <f>IF(Y393=W393,"OK","Non")</f>
        <v/>
      </c>
    </row>
    <row r="394">
      <c r="A394" s="9">
        <f>C394/SUM(C:C)*(SUM(C:C)+$X$2)</f>
        <v/>
      </c>
      <c r="B394" s="9">
        <f>C394/SUM(C:C)*(SUM(C:C)+SUM($N$3:$O$7))+S394</f>
        <v/>
      </c>
      <c r="C394" s="9">
        <f>SUM(I394:Q394)-N394-P394</f>
        <v/>
      </c>
      <c r="D394" s="8" t="n">
        <v>6235</v>
      </c>
      <c r="E394" t="inlineStr">
        <is>
          <t>XN103108211JB</t>
        </is>
      </c>
      <c r="F394" t="n">
        <v>16</v>
      </c>
      <c r="G394" t="inlineStr">
        <is>
          <t>N</t>
        </is>
      </c>
      <c r="H394" t="inlineStr">
        <is>
          <t>NT</t>
        </is>
      </c>
      <c r="O394" t="n">
        <v>7</v>
      </c>
      <c r="S394">
        <f>_xlfn.XLOOKUP(E394,'Facture Chronopost'!L:L,'Facture Chronopost'!AA:AA,"")</f>
        <v/>
      </c>
      <c r="T394">
        <f>IF(COUNTIF('Bibliothèque transporteurs'!C:C,F394)=0,"inconnu",_xlfn.XLOOKUP(F394,'Bibliothèque transporteurs'!C:C,'Bibliothèque transporteurs'!A:A))</f>
        <v/>
      </c>
      <c r="U394">
        <f>IF(OR(F394="6C",F394="6B"),_xlfn.XLOOKUP(E394,'Facture Chronopost'!L:L,'Facture Chronopost'!X:X),IF(OR(F394=17,F394=44),F394&amp;"_"&amp;H394,IF(COUNTIF('Bibliothèque transporteurs'!C:C,F394)=0,"inconnu",_xlfn.XLOOKUP(F394,'Bibliothèque transporteurs'!C:C,'Bibliothèque transporteurs'!B:B))))</f>
        <v/>
      </c>
      <c r="V394">
        <f>IF(COUNTIF('Bibliothèque transporteurs'!C:C,F394)=0,"inconnu",_xlfn.XLOOKUP(F394,'Bibliothèque transporteurs'!C:C,'Bibliothèque transporteurs'!E:E))</f>
        <v/>
      </c>
      <c r="W394">
        <f>IF(T394="FR_2SHOP",O394,IF(O394=0,0,ROUNDUP(O394/C394*B394,2)))</f>
        <v/>
      </c>
      <c r="Y394" s="118">
        <f>ROUNDUP(B394,2)-M394-L394-N394-J394-K394-I394-Q394</f>
        <v/>
      </c>
      <c r="Z394" s="118">
        <f>IF(Y394=W394,"OK","Non")</f>
        <v/>
      </c>
    </row>
    <row r="395">
      <c r="A395" s="9">
        <f>C395/SUM(C:C)*(SUM(C:C)+$X$2)</f>
        <v/>
      </c>
      <c r="B395" s="9">
        <f>C395/SUM(C:C)*(SUM(C:C)+SUM($N$3:$O$7))+S395</f>
        <v/>
      </c>
      <c r="C395" s="9">
        <f>SUM(I395:Q395)-N395-P395</f>
        <v/>
      </c>
      <c r="D395" s="8" t="n">
        <v>3752</v>
      </c>
      <c r="E395" t="inlineStr">
        <is>
          <t>XN103109367JB</t>
        </is>
      </c>
      <c r="F395" t="n">
        <v>16</v>
      </c>
      <c r="G395" t="inlineStr">
        <is>
          <t>N</t>
        </is>
      </c>
      <c r="H395" t="inlineStr">
        <is>
          <t>NT</t>
        </is>
      </c>
      <c r="O395" t="n">
        <v>7</v>
      </c>
      <c r="S395">
        <f>_xlfn.XLOOKUP(E395,'Facture Chronopost'!L:L,'Facture Chronopost'!AA:AA,"")</f>
        <v/>
      </c>
      <c r="T395">
        <f>IF(COUNTIF('Bibliothèque transporteurs'!C:C,F395)=0,"inconnu",_xlfn.XLOOKUP(F395,'Bibliothèque transporteurs'!C:C,'Bibliothèque transporteurs'!A:A))</f>
        <v/>
      </c>
      <c r="U395">
        <f>IF(OR(F395="6C",F395="6B"),_xlfn.XLOOKUP(E395,'Facture Chronopost'!L:L,'Facture Chronopost'!X:X),IF(OR(F395=17,F395=44),F395&amp;"_"&amp;H395,IF(COUNTIF('Bibliothèque transporteurs'!C:C,F395)=0,"inconnu",_xlfn.XLOOKUP(F395,'Bibliothèque transporteurs'!C:C,'Bibliothèque transporteurs'!B:B))))</f>
        <v/>
      </c>
      <c r="V395">
        <f>IF(COUNTIF('Bibliothèque transporteurs'!C:C,F395)=0,"inconnu",_xlfn.XLOOKUP(F395,'Bibliothèque transporteurs'!C:C,'Bibliothèque transporteurs'!E:E))</f>
        <v/>
      </c>
      <c r="W395">
        <f>IF(T395="FR_2SHOP",O395,IF(O395=0,0,ROUNDUP(O395/C395*B395,2)))</f>
        <v/>
      </c>
      <c r="Y395" s="118">
        <f>ROUNDUP(B395,2)-M395-L395-N395-J395-K395-I395-Q395</f>
        <v/>
      </c>
      <c r="Z395" s="118">
        <f>IF(Y395=W395,"OK","Non")</f>
        <v/>
      </c>
    </row>
    <row r="396">
      <c r="A396" s="9">
        <f>C396/SUM(C:C)*(SUM(C:C)+$X$2)</f>
        <v/>
      </c>
      <c r="B396" s="9">
        <f>C396/SUM(C:C)*(SUM(C:C)+SUM($N$3:$O$7))+S396</f>
        <v/>
      </c>
      <c r="C396" s="9">
        <f>SUM(I396:Q396)-N396-P396</f>
        <v/>
      </c>
      <c r="D396" s="8" t="n">
        <v>3752</v>
      </c>
      <c r="E396" t="inlineStr">
        <is>
          <t>XN103109849JB</t>
        </is>
      </c>
      <c r="F396" t="n">
        <v>16</v>
      </c>
      <c r="G396" t="inlineStr">
        <is>
          <t>N</t>
        </is>
      </c>
      <c r="H396" t="inlineStr">
        <is>
          <t>NT</t>
        </is>
      </c>
      <c r="O396" t="n">
        <v>7</v>
      </c>
      <c r="S396">
        <f>_xlfn.XLOOKUP(E396,'Facture Chronopost'!L:L,'Facture Chronopost'!AA:AA,"")</f>
        <v/>
      </c>
      <c r="T396">
        <f>IF(COUNTIF('Bibliothèque transporteurs'!C:C,F396)=0,"inconnu",_xlfn.XLOOKUP(F396,'Bibliothèque transporteurs'!C:C,'Bibliothèque transporteurs'!A:A))</f>
        <v/>
      </c>
      <c r="U396">
        <f>IF(OR(F396="6C",F396="6B"),_xlfn.XLOOKUP(E396,'Facture Chronopost'!L:L,'Facture Chronopost'!X:X),IF(OR(F396=17,F396=44),F396&amp;"_"&amp;H396,IF(COUNTIF('Bibliothèque transporteurs'!C:C,F396)=0,"inconnu",_xlfn.XLOOKUP(F396,'Bibliothèque transporteurs'!C:C,'Bibliothèque transporteurs'!B:B))))</f>
        <v/>
      </c>
      <c r="V396">
        <f>IF(COUNTIF('Bibliothèque transporteurs'!C:C,F396)=0,"inconnu",_xlfn.XLOOKUP(F396,'Bibliothèque transporteurs'!C:C,'Bibliothèque transporteurs'!E:E))</f>
        <v/>
      </c>
      <c r="W396">
        <f>IF(T396="FR_2SHOP",O396,IF(O396=0,0,ROUNDUP(O396/C396*B396,2)))</f>
        <v/>
      </c>
      <c r="Y396" s="118">
        <f>ROUNDUP(B396,2)-M396-L396-N396-J396-K396-I396-Q396</f>
        <v/>
      </c>
      <c r="Z396" s="118">
        <f>IF(Y396=W396,"OK","Non")</f>
        <v/>
      </c>
    </row>
    <row r="397">
      <c r="A397" s="9">
        <f>C397/SUM(C:C)*(SUM(C:C)+$X$2)</f>
        <v/>
      </c>
      <c r="B397" s="9">
        <f>C397/SUM(C:C)*(SUM(C:C)+SUM($N$3:$O$7))+S397</f>
        <v/>
      </c>
      <c r="C397" s="9">
        <f>SUM(I397:Q397)-N397-P397</f>
        <v/>
      </c>
      <c r="D397" s="8" t="n">
        <v>3752</v>
      </c>
      <c r="E397" t="inlineStr">
        <is>
          <t>XN103110691JB</t>
        </is>
      </c>
      <c r="F397" t="n">
        <v>16</v>
      </c>
      <c r="G397" t="inlineStr">
        <is>
          <t>N</t>
        </is>
      </c>
      <c r="H397" t="inlineStr">
        <is>
          <t>NT</t>
        </is>
      </c>
      <c r="O397" t="n">
        <v>7.4</v>
      </c>
      <c r="S397">
        <f>_xlfn.XLOOKUP(E397,'Facture Chronopost'!L:L,'Facture Chronopost'!AA:AA,"")</f>
        <v/>
      </c>
      <c r="T397">
        <f>IF(COUNTIF('Bibliothèque transporteurs'!C:C,F397)=0,"inconnu",_xlfn.XLOOKUP(F397,'Bibliothèque transporteurs'!C:C,'Bibliothèque transporteurs'!A:A))</f>
        <v/>
      </c>
      <c r="U397">
        <f>IF(OR(F397="6C",F397="6B"),_xlfn.XLOOKUP(E397,'Facture Chronopost'!L:L,'Facture Chronopost'!X:X),IF(OR(F397=17,F397=44),F397&amp;"_"&amp;H397,IF(COUNTIF('Bibliothèque transporteurs'!C:C,F397)=0,"inconnu",_xlfn.XLOOKUP(F397,'Bibliothèque transporteurs'!C:C,'Bibliothèque transporteurs'!B:B))))</f>
        <v/>
      </c>
      <c r="V397">
        <f>IF(COUNTIF('Bibliothèque transporteurs'!C:C,F397)=0,"inconnu",_xlfn.XLOOKUP(F397,'Bibliothèque transporteurs'!C:C,'Bibliothèque transporteurs'!E:E))</f>
        <v/>
      </c>
      <c r="W397">
        <f>IF(T397="FR_2SHOP",O397,IF(O397=0,0,ROUNDUP(O397/C397*B397,2)))</f>
        <v/>
      </c>
      <c r="Y397" s="118">
        <f>ROUNDUP(B397,2)-M397-L397-N397-J397-K397-I397-Q397</f>
        <v/>
      </c>
      <c r="Z397" s="118">
        <f>IF(Y397=W397,"OK","Non")</f>
        <v/>
      </c>
    </row>
    <row r="398">
      <c r="A398" s="9">
        <f>C398/SUM(C:C)*(SUM(C:C)+$X$2)</f>
        <v/>
      </c>
      <c r="B398" s="9">
        <f>C398/SUM(C:C)*(SUM(C:C)+SUM($N$3:$O$7))+S398</f>
        <v/>
      </c>
      <c r="C398" s="9">
        <f>SUM(I398:Q398)-N398-P398</f>
        <v/>
      </c>
      <c r="D398" s="8" t="n">
        <v>8656</v>
      </c>
      <c r="E398" t="inlineStr">
        <is>
          <t>XN103720962JB</t>
        </is>
      </c>
      <c r="F398" t="n">
        <v>16</v>
      </c>
      <c r="G398" t="inlineStr">
        <is>
          <t>N</t>
        </is>
      </c>
      <c r="H398" t="inlineStr">
        <is>
          <t>NT</t>
        </is>
      </c>
      <c r="O398" t="n">
        <v>7.8</v>
      </c>
      <c r="S398">
        <f>_xlfn.XLOOKUP(E398,'Facture Chronopost'!L:L,'Facture Chronopost'!AA:AA,"")</f>
        <v/>
      </c>
      <c r="T398">
        <f>IF(COUNTIF('Bibliothèque transporteurs'!C:C,F398)=0,"inconnu",_xlfn.XLOOKUP(F398,'Bibliothèque transporteurs'!C:C,'Bibliothèque transporteurs'!A:A))</f>
        <v/>
      </c>
      <c r="U398">
        <f>IF(OR(F398="6C",F398="6B"),_xlfn.XLOOKUP(E398,'Facture Chronopost'!L:L,'Facture Chronopost'!X:X),IF(OR(F398=17,F398=44),F398&amp;"_"&amp;H398,IF(COUNTIF('Bibliothèque transporteurs'!C:C,F398)=0,"inconnu",_xlfn.XLOOKUP(F398,'Bibliothèque transporteurs'!C:C,'Bibliothèque transporteurs'!B:B))))</f>
        <v/>
      </c>
      <c r="V398">
        <f>IF(COUNTIF('Bibliothèque transporteurs'!C:C,F398)=0,"inconnu",_xlfn.XLOOKUP(F398,'Bibliothèque transporteurs'!C:C,'Bibliothèque transporteurs'!E:E))</f>
        <v/>
      </c>
      <c r="W398">
        <f>IF(T398="FR_2SHOP",O398,IF(O398=0,0,ROUNDUP(O398/C398*B398,2)))</f>
        <v/>
      </c>
      <c r="Y398" s="118">
        <f>ROUNDUP(B398,2)-M398-L398-N398-J398-K398-I398-Q398</f>
        <v/>
      </c>
      <c r="Z398" s="118">
        <f>IF(Y398=W398,"OK","Non")</f>
        <v/>
      </c>
    </row>
    <row r="399">
      <c r="A399" s="9">
        <f>C399/SUM(C:C)*(SUM(C:C)+$X$2)</f>
        <v/>
      </c>
      <c r="B399" s="9">
        <f>C399/SUM(C:C)*(SUM(C:C)+SUM($N$3:$O$7))+S399</f>
        <v/>
      </c>
      <c r="C399" s="9">
        <f>SUM(I399:Q399)-N399-P399</f>
        <v/>
      </c>
      <c r="D399" s="8" t="n">
        <v>8640</v>
      </c>
      <c r="E399" t="inlineStr">
        <is>
          <t>XN103740105JB</t>
        </is>
      </c>
      <c r="F399" t="n">
        <v>16</v>
      </c>
      <c r="G399" t="inlineStr">
        <is>
          <t>N</t>
        </is>
      </c>
      <c r="H399" t="inlineStr">
        <is>
          <t>NT</t>
        </is>
      </c>
      <c r="O399" t="n">
        <v>7.8</v>
      </c>
      <c r="S399">
        <f>_xlfn.XLOOKUP(E399,'Facture Chronopost'!L:L,'Facture Chronopost'!AA:AA,"")</f>
        <v/>
      </c>
      <c r="T399">
        <f>IF(COUNTIF('Bibliothèque transporteurs'!C:C,F399)=0,"inconnu",_xlfn.XLOOKUP(F399,'Bibliothèque transporteurs'!C:C,'Bibliothèque transporteurs'!A:A))</f>
        <v/>
      </c>
      <c r="U399">
        <f>IF(OR(F399="6C",F399="6B"),_xlfn.XLOOKUP(E399,'Facture Chronopost'!L:L,'Facture Chronopost'!X:X),IF(OR(F399=17,F399=44),F399&amp;"_"&amp;H399,IF(COUNTIF('Bibliothèque transporteurs'!C:C,F399)=0,"inconnu",_xlfn.XLOOKUP(F399,'Bibliothèque transporteurs'!C:C,'Bibliothèque transporteurs'!B:B))))</f>
        <v/>
      </c>
      <c r="V399">
        <f>IF(COUNTIF('Bibliothèque transporteurs'!C:C,F399)=0,"inconnu",_xlfn.XLOOKUP(F399,'Bibliothèque transporteurs'!C:C,'Bibliothèque transporteurs'!E:E))</f>
        <v/>
      </c>
      <c r="W399">
        <f>IF(T399="FR_2SHOP",O399,IF(O399=0,0,ROUNDUP(O399/C399*B399,2)))</f>
        <v/>
      </c>
      <c r="Y399" s="118">
        <f>ROUNDUP(B399,2)-M399-L399-N399-J399-K399-I399-Q399</f>
        <v/>
      </c>
      <c r="Z399" s="118">
        <f>IF(Y399=W399,"OK","Non")</f>
        <v/>
      </c>
    </row>
    <row r="400">
      <c r="A400" s="9">
        <f>C400/SUM(C:C)*(SUM(C:C)+$X$2)</f>
        <v/>
      </c>
      <c r="B400" s="9">
        <f>C400/SUM(C:C)*(SUM(C:C)+SUM($N$3:$O$7))+S400</f>
        <v/>
      </c>
      <c r="C400" s="9">
        <f>SUM(I400:Q400)-N400-P400</f>
        <v/>
      </c>
      <c r="D400" s="8" t="n">
        <v>3752</v>
      </c>
      <c r="E400" t="inlineStr">
        <is>
          <t>XN103753373JB</t>
        </is>
      </c>
      <c r="F400" t="n">
        <v>16</v>
      </c>
      <c r="G400" t="inlineStr">
        <is>
          <t>N</t>
        </is>
      </c>
      <c r="H400" t="inlineStr">
        <is>
          <t>NT</t>
        </is>
      </c>
      <c r="O400" t="n">
        <v>7</v>
      </c>
      <c r="S400">
        <f>_xlfn.XLOOKUP(E400,'Facture Chronopost'!L:L,'Facture Chronopost'!AA:AA,"")</f>
        <v/>
      </c>
      <c r="T400">
        <f>IF(COUNTIF('Bibliothèque transporteurs'!C:C,F400)=0,"inconnu",_xlfn.XLOOKUP(F400,'Bibliothèque transporteurs'!C:C,'Bibliothèque transporteurs'!A:A))</f>
        <v/>
      </c>
      <c r="U400">
        <f>IF(OR(F400="6C",F400="6B"),_xlfn.XLOOKUP(E400,'Facture Chronopost'!L:L,'Facture Chronopost'!X:X),IF(OR(F400=17,F400=44),F400&amp;"_"&amp;H400,IF(COUNTIF('Bibliothèque transporteurs'!C:C,F400)=0,"inconnu",_xlfn.XLOOKUP(F400,'Bibliothèque transporteurs'!C:C,'Bibliothèque transporteurs'!B:B))))</f>
        <v/>
      </c>
      <c r="V400">
        <f>IF(COUNTIF('Bibliothèque transporteurs'!C:C,F400)=0,"inconnu",_xlfn.XLOOKUP(F400,'Bibliothèque transporteurs'!C:C,'Bibliothèque transporteurs'!E:E))</f>
        <v/>
      </c>
      <c r="W400">
        <f>IF(T400="FR_2SHOP",O400,IF(O400=0,0,ROUNDUP(O400/C400*B400,2)))</f>
        <v/>
      </c>
      <c r="Y400" s="118">
        <f>ROUNDUP(B400,2)-M400-L400-N400-J400-K400-I400-Q400</f>
        <v/>
      </c>
      <c r="Z400" s="118">
        <f>IF(Y400=W400,"OK","Non")</f>
        <v/>
      </c>
    </row>
    <row r="401">
      <c r="A401" s="9">
        <f>C401/SUM(C:C)*(SUM(C:C)+$X$2)</f>
        <v/>
      </c>
      <c r="B401" s="9">
        <f>C401/SUM(C:C)*(SUM(C:C)+SUM($N$3:$O$7))+S401</f>
        <v/>
      </c>
      <c r="C401" s="9">
        <f>SUM(I401:Q401)-N401-P401</f>
        <v/>
      </c>
      <c r="D401" s="8" t="n">
        <v>3752</v>
      </c>
      <c r="E401" t="inlineStr">
        <is>
          <t>XN103753886JB</t>
        </is>
      </c>
      <c r="F401" t="n">
        <v>16</v>
      </c>
      <c r="G401" t="inlineStr">
        <is>
          <t>N</t>
        </is>
      </c>
      <c r="H401" t="inlineStr">
        <is>
          <t>NT</t>
        </is>
      </c>
      <c r="O401" t="n">
        <v>7</v>
      </c>
      <c r="S401">
        <f>_xlfn.XLOOKUP(E401,'Facture Chronopost'!L:L,'Facture Chronopost'!AA:AA,"")</f>
        <v/>
      </c>
      <c r="T401">
        <f>IF(COUNTIF('Bibliothèque transporteurs'!C:C,F401)=0,"inconnu",_xlfn.XLOOKUP(F401,'Bibliothèque transporteurs'!C:C,'Bibliothèque transporteurs'!A:A))</f>
        <v/>
      </c>
      <c r="U401">
        <f>IF(OR(F401="6C",F401="6B"),_xlfn.XLOOKUP(E401,'Facture Chronopost'!L:L,'Facture Chronopost'!X:X),IF(OR(F401=17,F401=44),F401&amp;"_"&amp;H401,IF(COUNTIF('Bibliothèque transporteurs'!C:C,F401)=0,"inconnu",_xlfn.XLOOKUP(F401,'Bibliothèque transporteurs'!C:C,'Bibliothèque transporteurs'!B:B))))</f>
        <v/>
      </c>
      <c r="V401">
        <f>IF(COUNTIF('Bibliothèque transporteurs'!C:C,F401)=0,"inconnu",_xlfn.XLOOKUP(F401,'Bibliothèque transporteurs'!C:C,'Bibliothèque transporteurs'!E:E))</f>
        <v/>
      </c>
      <c r="W401">
        <f>IF(T401="FR_2SHOP",O401,IF(O401=0,0,ROUNDUP(O401/C401*B401,2)))</f>
        <v/>
      </c>
      <c r="Y401" s="118">
        <f>ROUNDUP(B401,2)-M401-L401-N401-J401-K401-I401-Q401</f>
        <v/>
      </c>
      <c r="Z401" s="118">
        <f>IF(Y401=W401,"OK","Non")</f>
        <v/>
      </c>
    </row>
    <row r="402">
      <c r="A402" s="9">
        <f>C402/SUM(C:C)*(SUM(C:C)+$X$2)</f>
        <v/>
      </c>
      <c r="B402" s="9">
        <f>C402/SUM(C:C)*(SUM(C:C)+SUM($N$3:$O$7))+S402</f>
        <v/>
      </c>
      <c r="C402" s="9">
        <f>SUM(I402:Q402)-N402-P402</f>
        <v/>
      </c>
      <c r="D402" s="8" t="n">
        <v>3752</v>
      </c>
      <c r="E402" t="inlineStr">
        <is>
          <t>XN103755153JB</t>
        </is>
      </c>
      <c r="F402" t="n">
        <v>16</v>
      </c>
      <c r="G402" t="inlineStr">
        <is>
          <t>N</t>
        </is>
      </c>
      <c r="H402" t="inlineStr">
        <is>
          <t>NT</t>
        </is>
      </c>
      <c r="O402" t="n">
        <v>7.4</v>
      </c>
      <c r="S402">
        <f>_xlfn.XLOOKUP(E402,'Facture Chronopost'!L:L,'Facture Chronopost'!AA:AA,"")</f>
        <v/>
      </c>
      <c r="T402">
        <f>IF(COUNTIF('Bibliothèque transporteurs'!C:C,F402)=0,"inconnu",_xlfn.XLOOKUP(F402,'Bibliothèque transporteurs'!C:C,'Bibliothèque transporteurs'!A:A))</f>
        <v/>
      </c>
      <c r="U402">
        <f>IF(OR(F402="6C",F402="6B"),_xlfn.XLOOKUP(E402,'Facture Chronopost'!L:L,'Facture Chronopost'!X:X),IF(OR(F402=17,F402=44),F402&amp;"_"&amp;H402,IF(COUNTIF('Bibliothèque transporteurs'!C:C,F402)=0,"inconnu",_xlfn.XLOOKUP(F402,'Bibliothèque transporteurs'!C:C,'Bibliothèque transporteurs'!B:B))))</f>
        <v/>
      </c>
      <c r="V402">
        <f>IF(COUNTIF('Bibliothèque transporteurs'!C:C,F402)=0,"inconnu",_xlfn.XLOOKUP(F402,'Bibliothèque transporteurs'!C:C,'Bibliothèque transporteurs'!E:E))</f>
        <v/>
      </c>
      <c r="W402">
        <f>IF(T402="FR_2SHOP",O402,IF(O402=0,0,ROUNDUP(O402/C402*B402,2)))</f>
        <v/>
      </c>
      <c r="Y402" s="118">
        <f>ROUNDUP(B402,2)-M402-L402-N402-J402-K402-I402-Q402</f>
        <v/>
      </c>
      <c r="Z402" s="118">
        <f>IF(Y402=W402,"OK","Non")</f>
        <v/>
      </c>
    </row>
    <row r="403">
      <c r="A403" s="9">
        <f>C403/SUM(C:C)*(SUM(C:C)+$X$2)</f>
        <v/>
      </c>
      <c r="B403" s="9">
        <f>C403/SUM(C:C)*(SUM(C:C)+SUM($N$3:$O$7))+S403</f>
        <v/>
      </c>
      <c r="C403" s="9">
        <f>SUM(I403:Q403)-N403-P403</f>
        <v/>
      </c>
      <c r="D403" s="8" t="n">
        <v>3752</v>
      </c>
      <c r="E403" t="inlineStr">
        <is>
          <t>XN103755737JB</t>
        </is>
      </c>
      <c r="F403" t="n">
        <v>16</v>
      </c>
      <c r="G403" t="inlineStr">
        <is>
          <t>N</t>
        </is>
      </c>
      <c r="H403" t="inlineStr">
        <is>
          <t>NT</t>
        </is>
      </c>
      <c r="O403" t="n">
        <v>7</v>
      </c>
      <c r="S403">
        <f>_xlfn.XLOOKUP(E403,'Facture Chronopost'!L:L,'Facture Chronopost'!AA:AA,"")</f>
        <v/>
      </c>
      <c r="T403">
        <f>IF(COUNTIF('Bibliothèque transporteurs'!C:C,F403)=0,"inconnu",_xlfn.XLOOKUP(F403,'Bibliothèque transporteurs'!C:C,'Bibliothèque transporteurs'!A:A))</f>
        <v/>
      </c>
      <c r="U403">
        <f>IF(OR(F403="6C",F403="6B"),_xlfn.XLOOKUP(E403,'Facture Chronopost'!L:L,'Facture Chronopost'!X:X),IF(OR(F403=17,F403=44),F403&amp;"_"&amp;H403,IF(COUNTIF('Bibliothèque transporteurs'!C:C,F403)=0,"inconnu",_xlfn.XLOOKUP(F403,'Bibliothèque transporteurs'!C:C,'Bibliothèque transporteurs'!B:B))))</f>
        <v/>
      </c>
      <c r="V403">
        <f>IF(COUNTIF('Bibliothèque transporteurs'!C:C,F403)=0,"inconnu",_xlfn.XLOOKUP(F403,'Bibliothèque transporteurs'!C:C,'Bibliothèque transporteurs'!E:E))</f>
        <v/>
      </c>
      <c r="W403">
        <f>IF(T403="FR_2SHOP",O403,IF(O403=0,0,ROUNDUP(O403/C403*B403,2)))</f>
        <v/>
      </c>
      <c r="Y403" s="118">
        <f>ROUNDUP(B403,2)-M403-L403-N403-J403-K403-I403-Q403</f>
        <v/>
      </c>
      <c r="Z403" s="118">
        <f>IF(Y403=W403,"OK","Non")</f>
        <v/>
      </c>
    </row>
    <row r="404">
      <c r="A404" s="9">
        <f>C404/SUM(C:C)*(SUM(C:C)+$X$2)</f>
        <v/>
      </c>
      <c r="B404" s="9">
        <f>C404/SUM(C:C)*(SUM(C:C)+SUM($N$3:$O$7))+S404</f>
        <v/>
      </c>
      <c r="C404" s="9">
        <f>SUM(I404:Q404)-N404-P404</f>
        <v/>
      </c>
      <c r="D404" s="8" t="n">
        <v>3752</v>
      </c>
      <c r="E404" t="inlineStr">
        <is>
          <t>XN103756193JB</t>
        </is>
      </c>
      <c r="F404" t="n">
        <v>16</v>
      </c>
      <c r="G404" t="inlineStr">
        <is>
          <t>N</t>
        </is>
      </c>
      <c r="H404" t="inlineStr">
        <is>
          <t>NT</t>
        </is>
      </c>
      <c r="O404" t="n">
        <v>7</v>
      </c>
      <c r="S404">
        <f>_xlfn.XLOOKUP(E404,'Facture Chronopost'!L:L,'Facture Chronopost'!AA:AA,"")</f>
        <v/>
      </c>
      <c r="T404">
        <f>IF(COUNTIF('Bibliothèque transporteurs'!C:C,F404)=0,"inconnu",_xlfn.XLOOKUP(F404,'Bibliothèque transporteurs'!C:C,'Bibliothèque transporteurs'!A:A))</f>
        <v/>
      </c>
      <c r="U404">
        <f>IF(OR(F404="6C",F404="6B"),_xlfn.XLOOKUP(E404,'Facture Chronopost'!L:L,'Facture Chronopost'!X:X),IF(OR(F404=17,F404=44),F404&amp;"_"&amp;H404,IF(COUNTIF('Bibliothèque transporteurs'!C:C,F404)=0,"inconnu",_xlfn.XLOOKUP(F404,'Bibliothèque transporteurs'!C:C,'Bibliothèque transporteurs'!B:B))))</f>
        <v/>
      </c>
      <c r="V404">
        <f>IF(COUNTIF('Bibliothèque transporteurs'!C:C,F404)=0,"inconnu",_xlfn.XLOOKUP(F404,'Bibliothèque transporteurs'!C:C,'Bibliothèque transporteurs'!E:E))</f>
        <v/>
      </c>
      <c r="W404">
        <f>IF(T404="FR_2SHOP",O404,IF(O404=0,0,ROUNDUP(O404/C404*B404,2)))</f>
        <v/>
      </c>
      <c r="Y404" s="118">
        <f>ROUNDUP(B404,2)-M404-L404-N404-J404-K404-I404-Q404</f>
        <v/>
      </c>
      <c r="Z404" s="118">
        <f>IF(Y404=W404,"OK","Non")</f>
        <v/>
      </c>
    </row>
    <row r="405">
      <c r="A405" s="9">
        <f>C405/SUM(C:C)*(SUM(C:C)+$X$2)</f>
        <v/>
      </c>
      <c r="B405" s="9">
        <f>C405/SUM(C:C)*(SUM(C:C)+SUM($N$3:$O$7))+S405</f>
        <v/>
      </c>
      <c r="C405" s="9">
        <f>SUM(I405:Q405)-N405-P405</f>
        <v/>
      </c>
      <c r="D405" s="8" t="n">
        <v>6235</v>
      </c>
      <c r="E405" t="inlineStr">
        <is>
          <t>XN103756278JB</t>
        </is>
      </c>
      <c r="F405" t="n">
        <v>16</v>
      </c>
      <c r="G405" t="inlineStr">
        <is>
          <t>N</t>
        </is>
      </c>
      <c r="H405" t="inlineStr">
        <is>
          <t>NT</t>
        </is>
      </c>
      <c r="O405" t="n">
        <v>7.4</v>
      </c>
      <c r="S405">
        <f>_xlfn.XLOOKUP(E405,'Facture Chronopost'!L:L,'Facture Chronopost'!AA:AA,"")</f>
        <v/>
      </c>
      <c r="T405">
        <f>IF(COUNTIF('Bibliothèque transporteurs'!C:C,F405)=0,"inconnu",_xlfn.XLOOKUP(F405,'Bibliothèque transporteurs'!C:C,'Bibliothèque transporteurs'!A:A))</f>
        <v/>
      </c>
      <c r="U405">
        <f>IF(OR(F405="6C",F405="6B"),_xlfn.XLOOKUP(E405,'Facture Chronopost'!L:L,'Facture Chronopost'!X:X),IF(OR(F405=17,F405=44),F405&amp;"_"&amp;H405,IF(COUNTIF('Bibliothèque transporteurs'!C:C,F405)=0,"inconnu",_xlfn.XLOOKUP(F405,'Bibliothèque transporteurs'!C:C,'Bibliothèque transporteurs'!B:B))))</f>
        <v/>
      </c>
      <c r="V405">
        <f>IF(COUNTIF('Bibliothèque transporteurs'!C:C,F405)=0,"inconnu",_xlfn.XLOOKUP(F405,'Bibliothèque transporteurs'!C:C,'Bibliothèque transporteurs'!E:E))</f>
        <v/>
      </c>
      <c r="W405">
        <f>IF(T405="FR_2SHOP",O405,IF(O405=0,0,ROUNDUP(O405/C405*B405,2)))</f>
        <v/>
      </c>
      <c r="Y405" s="118">
        <f>ROUNDUP(B405,2)-M405-L405-N405-J405-K405-I405-Q405</f>
        <v/>
      </c>
      <c r="Z405" s="118">
        <f>IF(Y405=W405,"OK","Non")</f>
        <v/>
      </c>
    </row>
    <row r="406">
      <c r="A406" s="9">
        <f>C406/SUM(C:C)*(SUM(C:C)+$X$2)</f>
        <v/>
      </c>
      <c r="B406" s="9">
        <f>C406/SUM(C:C)*(SUM(C:C)+SUM($N$3:$O$7))+S406</f>
        <v/>
      </c>
      <c r="C406" s="9">
        <f>SUM(I406:Q406)-N406-P406</f>
        <v/>
      </c>
      <c r="D406" s="8" t="n">
        <v>3752</v>
      </c>
      <c r="E406" t="inlineStr">
        <is>
          <t>XN103756560JB</t>
        </is>
      </c>
      <c r="F406" t="n">
        <v>16</v>
      </c>
      <c r="G406" t="inlineStr">
        <is>
          <t>N</t>
        </is>
      </c>
      <c r="H406" t="inlineStr">
        <is>
          <t>NT</t>
        </is>
      </c>
      <c r="O406" t="n">
        <v>7</v>
      </c>
      <c r="S406">
        <f>_xlfn.XLOOKUP(E406,'Facture Chronopost'!L:L,'Facture Chronopost'!AA:AA,"")</f>
        <v/>
      </c>
      <c r="T406">
        <f>IF(COUNTIF('Bibliothèque transporteurs'!C:C,F406)=0,"inconnu",_xlfn.XLOOKUP(F406,'Bibliothèque transporteurs'!C:C,'Bibliothèque transporteurs'!A:A))</f>
        <v/>
      </c>
      <c r="U406">
        <f>IF(OR(F406="6C",F406="6B"),_xlfn.XLOOKUP(E406,'Facture Chronopost'!L:L,'Facture Chronopost'!X:X),IF(OR(F406=17,F406=44),F406&amp;"_"&amp;H406,IF(COUNTIF('Bibliothèque transporteurs'!C:C,F406)=0,"inconnu",_xlfn.XLOOKUP(F406,'Bibliothèque transporteurs'!C:C,'Bibliothèque transporteurs'!B:B))))</f>
        <v/>
      </c>
      <c r="V406">
        <f>IF(COUNTIF('Bibliothèque transporteurs'!C:C,F406)=0,"inconnu",_xlfn.XLOOKUP(F406,'Bibliothèque transporteurs'!C:C,'Bibliothèque transporteurs'!E:E))</f>
        <v/>
      </c>
      <c r="W406">
        <f>IF(T406="FR_2SHOP",O406,IF(O406=0,0,ROUNDUP(O406/C406*B406,2)))</f>
        <v/>
      </c>
      <c r="Y406" s="118">
        <f>ROUNDUP(B406,2)-M406-L406-N406-J406-K406-I406-Q406</f>
        <v/>
      </c>
      <c r="Z406" s="118">
        <f>IF(Y406=W406,"OK","Non")</f>
        <v/>
      </c>
    </row>
    <row r="407">
      <c r="A407" s="9">
        <f>C407/SUM(C:C)*(SUM(C:C)+$X$2)</f>
        <v/>
      </c>
      <c r="B407" s="9">
        <f>C407/SUM(C:C)*(SUM(C:C)+SUM($N$3:$O$7))+S407</f>
        <v/>
      </c>
      <c r="C407" s="9">
        <f>SUM(I407:Q407)-N407-P407</f>
        <v/>
      </c>
      <c r="D407" s="8" t="n">
        <v>6235</v>
      </c>
      <c r="E407" t="inlineStr">
        <is>
          <t>XN103756848JB</t>
        </is>
      </c>
      <c r="F407" t="n">
        <v>16</v>
      </c>
      <c r="G407" t="inlineStr">
        <is>
          <t>N</t>
        </is>
      </c>
      <c r="H407" t="inlineStr">
        <is>
          <t>NT</t>
        </is>
      </c>
      <c r="O407" t="n">
        <v>8.6</v>
      </c>
      <c r="S407">
        <f>_xlfn.XLOOKUP(E407,'Facture Chronopost'!L:L,'Facture Chronopost'!AA:AA,"")</f>
        <v/>
      </c>
      <c r="T407">
        <f>IF(COUNTIF('Bibliothèque transporteurs'!C:C,F407)=0,"inconnu",_xlfn.XLOOKUP(F407,'Bibliothèque transporteurs'!C:C,'Bibliothèque transporteurs'!A:A))</f>
        <v/>
      </c>
      <c r="U407">
        <f>IF(OR(F407="6C",F407="6B"),_xlfn.XLOOKUP(E407,'Facture Chronopost'!L:L,'Facture Chronopost'!X:X),IF(OR(F407=17,F407=44),F407&amp;"_"&amp;H407,IF(COUNTIF('Bibliothèque transporteurs'!C:C,F407)=0,"inconnu",_xlfn.XLOOKUP(F407,'Bibliothèque transporteurs'!C:C,'Bibliothèque transporteurs'!B:B))))</f>
        <v/>
      </c>
      <c r="V407">
        <f>IF(COUNTIF('Bibliothèque transporteurs'!C:C,F407)=0,"inconnu",_xlfn.XLOOKUP(F407,'Bibliothèque transporteurs'!C:C,'Bibliothèque transporteurs'!E:E))</f>
        <v/>
      </c>
      <c r="W407">
        <f>IF(T407="FR_2SHOP",O407,IF(O407=0,0,ROUNDUP(O407/C407*B407,2)))</f>
        <v/>
      </c>
      <c r="Y407" s="118">
        <f>ROUNDUP(B407,2)-M407-L407-N407-J407-K407-I407-Q407</f>
        <v/>
      </c>
      <c r="Z407" s="118">
        <f>IF(Y407=W407,"OK","Non")</f>
        <v/>
      </c>
    </row>
    <row r="408">
      <c r="A408" s="9">
        <f>C408/SUM(C:C)*(SUM(C:C)+$X$2)</f>
        <v/>
      </c>
      <c r="B408" s="9">
        <f>C408/SUM(C:C)*(SUM(C:C)+SUM($N$3:$O$7))+S408</f>
        <v/>
      </c>
      <c r="C408" s="9">
        <f>SUM(I408:Q408)-N408-P408</f>
        <v/>
      </c>
      <c r="D408" s="8" t="n">
        <v>3752</v>
      </c>
      <c r="E408" t="inlineStr">
        <is>
          <t>XN103756919JB</t>
        </is>
      </c>
      <c r="F408" t="n">
        <v>16</v>
      </c>
      <c r="G408" t="inlineStr">
        <is>
          <t>N</t>
        </is>
      </c>
      <c r="H408" t="inlineStr">
        <is>
          <t>NT</t>
        </is>
      </c>
      <c r="O408" t="n">
        <v>7</v>
      </c>
      <c r="S408">
        <f>_xlfn.XLOOKUP(E408,'Facture Chronopost'!L:L,'Facture Chronopost'!AA:AA,"")</f>
        <v/>
      </c>
      <c r="T408">
        <f>IF(COUNTIF('Bibliothèque transporteurs'!C:C,F408)=0,"inconnu",_xlfn.XLOOKUP(F408,'Bibliothèque transporteurs'!C:C,'Bibliothèque transporteurs'!A:A))</f>
        <v/>
      </c>
      <c r="U408">
        <f>IF(OR(F408="6C",F408="6B"),_xlfn.XLOOKUP(E408,'Facture Chronopost'!L:L,'Facture Chronopost'!X:X),IF(OR(F408=17,F408=44),F408&amp;"_"&amp;H408,IF(COUNTIF('Bibliothèque transporteurs'!C:C,F408)=0,"inconnu",_xlfn.XLOOKUP(F408,'Bibliothèque transporteurs'!C:C,'Bibliothèque transporteurs'!B:B))))</f>
        <v/>
      </c>
      <c r="V408">
        <f>IF(COUNTIF('Bibliothèque transporteurs'!C:C,F408)=0,"inconnu",_xlfn.XLOOKUP(F408,'Bibliothèque transporteurs'!C:C,'Bibliothèque transporteurs'!E:E))</f>
        <v/>
      </c>
      <c r="W408">
        <f>IF(T408="FR_2SHOP",O408,IF(O408=0,0,ROUNDUP(O408/C408*B408,2)))</f>
        <v/>
      </c>
      <c r="Y408" s="118">
        <f>ROUNDUP(B408,2)-M408-L408-N408-J408-K408-I408-Q408</f>
        <v/>
      </c>
      <c r="Z408" s="118">
        <f>IF(Y408=W408,"OK","Non")</f>
        <v/>
      </c>
    </row>
    <row r="409">
      <c r="A409" s="9">
        <f>C409/SUM(C:C)*(SUM(C:C)+$X$2)</f>
        <v/>
      </c>
      <c r="B409" s="9">
        <f>C409/SUM(C:C)*(SUM(C:C)+SUM($N$3:$O$7))+S409</f>
        <v/>
      </c>
      <c r="C409" s="9">
        <f>SUM(I409:Q409)-N409-P409</f>
        <v/>
      </c>
      <c r="D409" s="8" t="n">
        <v>3752</v>
      </c>
      <c r="E409" t="inlineStr">
        <is>
          <t>XN103757185JB</t>
        </is>
      </c>
      <c r="F409" t="n">
        <v>16</v>
      </c>
      <c r="G409" t="inlineStr">
        <is>
          <t>N</t>
        </is>
      </c>
      <c r="H409" t="inlineStr">
        <is>
          <t>NT</t>
        </is>
      </c>
      <c r="O409" t="n">
        <v>7</v>
      </c>
      <c r="S409">
        <f>_xlfn.XLOOKUP(E409,'Facture Chronopost'!L:L,'Facture Chronopost'!AA:AA,"")</f>
        <v/>
      </c>
      <c r="T409">
        <f>IF(COUNTIF('Bibliothèque transporteurs'!C:C,F409)=0,"inconnu",_xlfn.XLOOKUP(F409,'Bibliothèque transporteurs'!C:C,'Bibliothèque transporteurs'!A:A))</f>
        <v/>
      </c>
      <c r="U409">
        <f>IF(OR(F409="6C",F409="6B"),_xlfn.XLOOKUP(E409,'Facture Chronopost'!L:L,'Facture Chronopost'!X:X),IF(OR(F409=17,F409=44),F409&amp;"_"&amp;H409,IF(COUNTIF('Bibliothèque transporteurs'!C:C,F409)=0,"inconnu",_xlfn.XLOOKUP(F409,'Bibliothèque transporteurs'!C:C,'Bibliothèque transporteurs'!B:B))))</f>
        <v/>
      </c>
      <c r="V409">
        <f>IF(COUNTIF('Bibliothèque transporteurs'!C:C,F409)=0,"inconnu",_xlfn.XLOOKUP(F409,'Bibliothèque transporteurs'!C:C,'Bibliothèque transporteurs'!E:E))</f>
        <v/>
      </c>
      <c r="W409">
        <f>IF(T409="FR_2SHOP",O409,IF(O409=0,0,ROUNDUP(O409/C409*B409,2)))</f>
        <v/>
      </c>
      <c r="Y409" s="118">
        <f>ROUNDUP(B409,2)-M409-L409-N409-J409-K409-I409-Q409</f>
        <v/>
      </c>
      <c r="Z409" s="118">
        <f>IF(Y409=W409,"OK","Non")</f>
        <v/>
      </c>
    </row>
    <row r="410">
      <c r="A410" s="9">
        <f>C410/SUM(C:C)*(SUM(C:C)+$X$2)</f>
        <v/>
      </c>
      <c r="B410" s="9">
        <f>C410/SUM(C:C)*(SUM(C:C)+SUM($N$3:$O$7))+S410</f>
        <v/>
      </c>
      <c r="C410" s="9">
        <f>SUM(I410:Q410)-N410-P410</f>
        <v/>
      </c>
      <c r="D410" s="8" t="n">
        <v>3752</v>
      </c>
      <c r="E410" t="inlineStr">
        <is>
          <t>XN103757432JB</t>
        </is>
      </c>
      <c r="F410" t="n">
        <v>16</v>
      </c>
      <c r="G410" t="inlineStr">
        <is>
          <t>N</t>
        </is>
      </c>
      <c r="H410" t="inlineStr">
        <is>
          <t>NT</t>
        </is>
      </c>
      <c r="O410" t="n">
        <v>7</v>
      </c>
      <c r="S410">
        <f>_xlfn.XLOOKUP(E410,'Facture Chronopost'!L:L,'Facture Chronopost'!AA:AA,"")</f>
        <v/>
      </c>
      <c r="T410">
        <f>IF(COUNTIF('Bibliothèque transporteurs'!C:C,F410)=0,"inconnu",_xlfn.XLOOKUP(F410,'Bibliothèque transporteurs'!C:C,'Bibliothèque transporteurs'!A:A))</f>
        <v/>
      </c>
      <c r="U410">
        <f>IF(OR(F410="6C",F410="6B"),_xlfn.XLOOKUP(E410,'Facture Chronopost'!L:L,'Facture Chronopost'!X:X),IF(OR(F410=17,F410=44),F410&amp;"_"&amp;H410,IF(COUNTIF('Bibliothèque transporteurs'!C:C,F410)=0,"inconnu",_xlfn.XLOOKUP(F410,'Bibliothèque transporteurs'!C:C,'Bibliothèque transporteurs'!B:B))))</f>
        <v/>
      </c>
      <c r="V410">
        <f>IF(COUNTIF('Bibliothèque transporteurs'!C:C,F410)=0,"inconnu",_xlfn.XLOOKUP(F410,'Bibliothèque transporteurs'!C:C,'Bibliothèque transporteurs'!E:E))</f>
        <v/>
      </c>
      <c r="W410">
        <f>IF(T410="FR_2SHOP",O410,IF(O410=0,0,ROUNDUP(O410/C410*B410,2)))</f>
        <v/>
      </c>
      <c r="Y410" s="118">
        <f>ROUNDUP(B410,2)-M410-L410-N410-J410-K410-I410-Q410</f>
        <v/>
      </c>
      <c r="Z410" s="118">
        <f>IF(Y410=W410,"OK","Non")</f>
        <v/>
      </c>
    </row>
    <row r="411">
      <c r="A411" s="9">
        <f>C411/SUM(C:C)*(SUM(C:C)+$X$2)</f>
        <v/>
      </c>
      <c r="B411" s="9">
        <f>C411/SUM(C:C)*(SUM(C:C)+SUM($N$3:$O$7))+S411</f>
        <v/>
      </c>
      <c r="C411" s="9">
        <f>SUM(I411:Q411)-N411-P411</f>
        <v/>
      </c>
      <c r="D411" s="8" t="n">
        <v>3752</v>
      </c>
      <c r="E411" t="inlineStr">
        <is>
          <t>XN103757772JB</t>
        </is>
      </c>
      <c r="F411" t="n">
        <v>16</v>
      </c>
      <c r="G411" t="inlineStr">
        <is>
          <t>N</t>
        </is>
      </c>
      <c r="H411" t="inlineStr">
        <is>
          <t>NT</t>
        </is>
      </c>
      <c r="O411" t="n">
        <v>7</v>
      </c>
      <c r="S411">
        <f>_xlfn.XLOOKUP(E411,'Facture Chronopost'!L:L,'Facture Chronopost'!AA:AA,"")</f>
        <v/>
      </c>
      <c r="T411">
        <f>IF(COUNTIF('Bibliothèque transporteurs'!C:C,F411)=0,"inconnu",_xlfn.XLOOKUP(F411,'Bibliothèque transporteurs'!C:C,'Bibliothèque transporteurs'!A:A))</f>
        <v/>
      </c>
      <c r="U411">
        <f>IF(OR(F411="6C",F411="6B"),_xlfn.XLOOKUP(E411,'Facture Chronopost'!L:L,'Facture Chronopost'!X:X),IF(OR(F411=17,F411=44),F411&amp;"_"&amp;H411,IF(COUNTIF('Bibliothèque transporteurs'!C:C,F411)=0,"inconnu",_xlfn.XLOOKUP(F411,'Bibliothèque transporteurs'!C:C,'Bibliothèque transporteurs'!B:B))))</f>
        <v/>
      </c>
      <c r="V411">
        <f>IF(COUNTIF('Bibliothèque transporteurs'!C:C,F411)=0,"inconnu",_xlfn.XLOOKUP(F411,'Bibliothèque transporteurs'!C:C,'Bibliothèque transporteurs'!E:E))</f>
        <v/>
      </c>
      <c r="W411">
        <f>IF(T411="FR_2SHOP",O411,IF(O411=0,0,ROUNDUP(O411/C411*B411,2)))</f>
        <v/>
      </c>
      <c r="Y411" s="118">
        <f>ROUNDUP(B411,2)-M411-L411-N411-J411-K411-I411-Q411</f>
        <v/>
      </c>
      <c r="Z411" s="118">
        <f>IF(Y411=W411,"OK","Non")</f>
        <v/>
      </c>
    </row>
    <row r="412">
      <c r="A412" s="9">
        <f>C412/SUM(C:C)*(SUM(C:C)+$X$2)</f>
        <v/>
      </c>
      <c r="B412" s="9">
        <f>C412/SUM(C:C)*(SUM(C:C)+SUM($N$3:$O$7))+S412</f>
        <v/>
      </c>
      <c r="C412" s="9">
        <f>SUM(I412:Q412)-N412-P412</f>
        <v/>
      </c>
      <c r="D412" s="8" t="n">
        <v>6235</v>
      </c>
      <c r="E412" t="inlineStr">
        <is>
          <t>XN103758092JB</t>
        </is>
      </c>
      <c r="F412" t="n">
        <v>16</v>
      </c>
      <c r="G412" t="inlineStr">
        <is>
          <t>N</t>
        </is>
      </c>
      <c r="H412" t="inlineStr">
        <is>
          <t>NR</t>
        </is>
      </c>
      <c r="O412" t="n">
        <v>8.6</v>
      </c>
      <c r="S412">
        <f>_xlfn.XLOOKUP(E412,'Facture Chronopost'!L:L,'Facture Chronopost'!AA:AA,"")</f>
        <v/>
      </c>
      <c r="T412">
        <f>IF(COUNTIF('Bibliothèque transporteurs'!C:C,F412)=0,"inconnu",_xlfn.XLOOKUP(F412,'Bibliothèque transporteurs'!C:C,'Bibliothèque transporteurs'!A:A))</f>
        <v/>
      </c>
      <c r="U412">
        <f>IF(OR(F412="6C",F412="6B"),_xlfn.XLOOKUP(E412,'Facture Chronopost'!L:L,'Facture Chronopost'!X:X),IF(OR(F412=17,F412=44),F412&amp;"_"&amp;H412,IF(COUNTIF('Bibliothèque transporteurs'!C:C,F412)=0,"inconnu",_xlfn.XLOOKUP(F412,'Bibliothèque transporteurs'!C:C,'Bibliothèque transporteurs'!B:B))))</f>
        <v/>
      </c>
      <c r="V412">
        <f>IF(COUNTIF('Bibliothèque transporteurs'!C:C,F412)=0,"inconnu",_xlfn.XLOOKUP(F412,'Bibliothèque transporteurs'!C:C,'Bibliothèque transporteurs'!E:E))</f>
        <v/>
      </c>
      <c r="W412">
        <f>IF(T412="FR_2SHOP",O412,IF(O412=0,0,ROUNDUP(O412/C412*B412,2)))</f>
        <v/>
      </c>
      <c r="Y412" s="118">
        <f>ROUNDUP(B412,2)-M412-L412-N412-J412-K412-I412-Q412</f>
        <v/>
      </c>
      <c r="Z412" s="118">
        <f>IF(Y412=W412,"OK","Non")</f>
        <v/>
      </c>
    </row>
    <row r="413">
      <c r="A413" s="9">
        <f>C413/SUM(C:C)*(SUM(C:C)+$X$2)</f>
        <v/>
      </c>
      <c r="B413" s="9">
        <f>C413/SUM(C:C)*(SUM(C:C)+SUM($N$3:$O$7))+S413</f>
        <v/>
      </c>
      <c r="C413" s="9">
        <f>SUM(I413:Q413)-N413-P413</f>
        <v/>
      </c>
      <c r="D413" s="8" t="n">
        <v>3752</v>
      </c>
      <c r="E413" t="inlineStr">
        <is>
          <t>XN103758778JB</t>
        </is>
      </c>
      <c r="F413" t="n">
        <v>16</v>
      </c>
      <c r="G413" t="inlineStr">
        <is>
          <t>N</t>
        </is>
      </c>
      <c r="H413" t="inlineStr">
        <is>
          <t>NT</t>
        </is>
      </c>
      <c r="O413" t="n">
        <v>7</v>
      </c>
      <c r="S413">
        <f>_xlfn.XLOOKUP(E413,'Facture Chronopost'!L:L,'Facture Chronopost'!AA:AA,"")</f>
        <v/>
      </c>
      <c r="T413">
        <f>IF(COUNTIF('Bibliothèque transporteurs'!C:C,F413)=0,"inconnu",_xlfn.XLOOKUP(F413,'Bibliothèque transporteurs'!C:C,'Bibliothèque transporteurs'!A:A))</f>
        <v/>
      </c>
      <c r="U413">
        <f>IF(OR(F413="6C",F413="6B"),_xlfn.XLOOKUP(E413,'Facture Chronopost'!L:L,'Facture Chronopost'!X:X),IF(OR(F413=17,F413=44),F413&amp;"_"&amp;H413,IF(COUNTIF('Bibliothèque transporteurs'!C:C,F413)=0,"inconnu",_xlfn.XLOOKUP(F413,'Bibliothèque transporteurs'!C:C,'Bibliothèque transporteurs'!B:B))))</f>
        <v/>
      </c>
      <c r="V413">
        <f>IF(COUNTIF('Bibliothèque transporteurs'!C:C,F413)=0,"inconnu",_xlfn.XLOOKUP(F413,'Bibliothèque transporteurs'!C:C,'Bibliothèque transporteurs'!E:E))</f>
        <v/>
      </c>
      <c r="W413">
        <f>IF(T413="FR_2SHOP",O413,IF(O413=0,0,ROUNDUP(O413/C413*B413,2)))</f>
        <v/>
      </c>
      <c r="Y413" s="118">
        <f>ROUNDUP(B413,2)-M413-L413-N413-J413-K413-I413-Q413</f>
        <v/>
      </c>
      <c r="Z413" s="118">
        <f>IF(Y413=W413,"OK","Non")</f>
        <v/>
      </c>
    </row>
    <row r="414">
      <c r="A414" s="9">
        <f>C414/SUM(C:C)*(SUM(C:C)+$X$2)</f>
        <v/>
      </c>
      <c r="B414" s="9">
        <f>C414/SUM(C:C)*(SUM(C:C)+SUM($N$3:$O$7))+S414</f>
        <v/>
      </c>
      <c r="C414" s="9">
        <f>SUM(I414:Q414)-N414-P414</f>
        <v/>
      </c>
      <c r="D414" s="8" t="n">
        <v>3752</v>
      </c>
      <c r="E414" t="inlineStr">
        <is>
          <t>XN103759075JB</t>
        </is>
      </c>
      <c r="F414" t="n">
        <v>16</v>
      </c>
      <c r="G414" t="inlineStr">
        <is>
          <t>N</t>
        </is>
      </c>
      <c r="H414" t="inlineStr">
        <is>
          <t>NT</t>
        </is>
      </c>
      <c r="O414" t="n">
        <v>7</v>
      </c>
      <c r="S414">
        <f>_xlfn.XLOOKUP(E414,'Facture Chronopost'!L:L,'Facture Chronopost'!AA:AA,"")</f>
        <v/>
      </c>
      <c r="T414">
        <f>IF(COUNTIF('Bibliothèque transporteurs'!C:C,F414)=0,"inconnu",_xlfn.XLOOKUP(F414,'Bibliothèque transporteurs'!C:C,'Bibliothèque transporteurs'!A:A))</f>
        <v/>
      </c>
      <c r="U414">
        <f>IF(OR(F414="6C",F414="6B"),_xlfn.XLOOKUP(E414,'Facture Chronopost'!L:L,'Facture Chronopost'!X:X),IF(OR(F414=17,F414=44),F414&amp;"_"&amp;H414,IF(COUNTIF('Bibliothèque transporteurs'!C:C,F414)=0,"inconnu",_xlfn.XLOOKUP(F414,'Bibliothèque transporteurs'!C:C,'Bibliothèque transporteurs'!B:B))))</f>
        <v/>
      </c>
      <c r="V414">
        <f>IF(COUNTIF('Bibliothèque transporteurs'!C:C,F414)=0,"inconnu",_xlfn.XLOOKUP(F414,'Bibliothèque transporteurs'!C:C,'Bibliothèque transporteurs'!E:E))</f>
        <v/>
      </c>
      <c r="W414">
        <f>IF(T414="FR_2SHOP",O414,IF(O414=0,0,ROUNDUP(O414/C414*B414,2)))</f>
        <v/>
      </c>
      <c r="Y414" s="118">
        <f>ROUNDUP(B414,2)-M414-L414-N414-J414-K414-I414-Q414</f>
        <v/>
      </c>
      <c r="Z414" s="118">
        <f>IF(Y414=W414,"OK","Non")</f>
        <v/>
      </c>
    </row>
    <row r="415">
      <c r="A415" s="9">
        <f>C415/SUM(C:C)*(SUM(C:C)+$X$2)</f>
        <v/>
      </c>
      <c r="B415" s="9">
        <f>C415/SUM(C:C)*(SUM(C:C)+SUM($N$3:$O$7))+S415</f>
        <v/>
      </c>
      <c r="C415" s="9">
        <f>SUM(I415:Q415)-N415-P415</f>
        <v/>
      </c>
      <c r="D415" s="8" t="n">
        <v>3752</v>
      </c>
      <c r="E415" t="inlineStr">
        <is>
          <t>XN103759725JB</t>
        </is>
      </c>
      <c r="F415" t="n">
        <v>16</v>
      </c>
      <c r="G415" t="inlineStr">
        <is>
          <t>N</t>
        </is>
      </c>
      <c r="H415" t="inlineStr">
        <is>
          <t>NT</t>
        </is>
      </c>
      <c r="O415" t="n">
        <v>7</v>
      </c>
      <c r="S415">
        <f>_xlfn.XLOOKUP(E415,'Facture Chronopost'!L:L,'Facture Chronopost'!AA:AA,"")</f>
        <v/>
      </c>
      <c r="T415">
        <f>IF(COUNTIF('Bibliothèque transporteurs'!C:C,F415)=0,"inconnu",_xlfn.XLOOKUP(F415,'Bibliothèque transporteurs'!C:C,'Bibliothèque transporteurs'!A:A))</f>
        <v/>
      </c>
      <c r="U415">
        <f>IF(OR(F415="6C",F415="6B"),_xlfn.XLOOKUP(E415,'Facture Chronopost'!L:L,'Facture Chronopost'!X:X),IF(OR(F415=17,F415=44),F415&amp;"_"&amp;H415,IF(COUNTIF('Bibliothèque transporteurs'!C:C,F415)=0,"inconnu",_xlfn.XLOOKUP(F415,'Bibliothèque transporteurs'!C:C,'Bibliothèque transporteurs'!B:B))))</f>
        <v/>
      </c>
      <c r="V415">
        <f>IF(COUNTIF('Bibliothèque transporteurs'!C:C,F415)=0,"inconnu",_xlfn.XLOOKUP(F415,'Bibliothèque transporteurs'!C:C,'Bibliothèque transporteurs'!E:E))</f>
        <v/>
      </c>
      <c r="W415">
        <f>IF(T415="FR_2SHOP",O415,IF(O415=0,0,ROUNDUP(O415/C415*B415,2)))</f>
        <v/>
      </c>
      <c r="Y415" s="118">
        <f>ROUNDUP(B415,2)-M415-L415-N415-J415-K415-I415-Q415</f>
        <v/>
      </c>
      <c r="Z415" s="118">
        <f>IF(Y415=W415,"OK","Non")</f>
        <v/>
      </c>
    </row>
    <row r="416">
      <c r="A416" s="9">
        <f>C416/SUM(C:C)*(SUM(C:C)+$X$2)</f>
        <v/>
      </c>
      <c r="B416" s="9">
        <f>C416/SUM(C:C)*(SUM(C:C)+SUM($N$3:$O$7))+S416</f>
        <v/>
      </c>
      <c r="C416" s="9">
        <f>SUM(I416:Q416)-N416-P416</f>
        <v/>
      </c>
      <c r="D416" s="8" t="n">
        <v>3752</v>
      </c>
      <c r="E416" t="inlineStr">
        <is>
          <t>XN103759929JB</t>
        </is>
      </c>
      <c r="F416" t="n">
        <v>16</v>
      </c>
      <c r="G416" t="inlineStr">
        <is>
          <t>N</t>
        </is>
      </c>
      <c r="H416" t="inlineStr">
        <is>
          <t>NT</t>
        </is>
      </c>
      <c r="O416" t="n">
        <v>7</v>
      </c>
      <c r="S416">
        <f>_xlfn.XLOOKUP(E416,'Facture Chronopost'!L:L,'Facture Chronopost'!AA:AA,"")</f>
        <v/>
      </c>
      <c r="T416">
        <f>IF(COUNTIF('Bibliothèque transporteurs'!C:C,F416)=0,"inconnu",_xlfn.XLOOKUP(F416,'Bibliothèque transporteurs'!C:C,'Bibliothèque transporteurs'!A:A))</f>
        <v/>
      </c>
      <c r="U416">
        <f>IF(OR(F416="6C",F416="6B"),_xlfn.XLOOKUP(E416,'Facture Chronopost'!L:L,'Facture Chronopost'!X:X),IF(OR(F416=17,F416=44),F416&amp;"_"&amp;H416,IF(COUNTIF('Bibliothèque transporteurs'!C:C,F416)=0,"inconnu",_xlfn.XLOOKUP(F416,'Bibliothèque transporteurs'!C:C,'Bibliothèque transporteurs'!B:B))))</f>
        <v/>
      </c>
      <c r="V416">
        <f>IF(COUNTIF('Bibliothèque transporteurs'!C:C,F416)=0,"inconnu",_xlfn.XLOOKUP(F416,'Bibliothèque transporteurs'!C:C,'Bibliothèque transporteurs'!E:E))</f>
        <v/>
      </c>
      <c r="W416">
        <f>IF(T416="FR_2SHOP",O416,IF(O416=0,0,ROUNDUP(O416/C416*B416,2)))</f>
        <v/>
      </c>
      <c r="Y416" s="118">
        <f>ROUNDUP(B416,2)-M416-L416-N416-J416-K416-I416-Q416</f>
        <v/>
      </c>
      <c r="Z416" s="118">
        <f>IF(Y416=W416,"OK","Non")</f>
        <v/>
      </c>
    </row>
    <row r="417">
      <c r="A417" s="9">
        <f>C417/SUM(C:C)*(SUM(C:C)+$X$2)</f>
        <v/>
      </c>
      <c r="B417" s="9">
        <f>C417/SUM(C:C)*(SUM(C:C)+SUM($N$3:$O$7))+S417</f>
        <v/>
      </c>
      <c r="C417" s="9">
        <f>SUM(I417:Q417)-N417-P417</f>
        <v/>
      </c>
      <c r="D417" s="8" t="n">
        <v>3752</v>
      </c>
      <c r="E417" t="inlineStr">
        <is>
          <t>XN103759950JB</t>
        </is>
      </c>
      <c r="F417" t="n">
        <v>16</v>
      </c>
      <c r="G417" t="inlineStr">
        <is>
          <t>N</t>
        </is>
      </c>
      <c r="H417" t="inlineStr">
        <is>
          <t>NT</t>
        </is>
      </c>
      <c r="O417" t="n">
        <v>7</v>
      </c>
      <c r="S417">
        <f>_xlfn.XLOOKUP(E417,'Facture Chronopost'!L:L,'Facture Chronopost'!AA:AA,"")</f>
        <v/>
      </c>
      <c r="T417">
        <f>IF(COUNTIF('Bibliothèque transporteurs'!C:C,F417)=0,"inconnu",_xlfn.XLOOKUP(F417,'Bibliothèque transporteurs'!C:C,'Bibliothèque transporteurs'!A:A))</f>
        <v/>
      </c>
      <c r="U417">
        <f>IF(OR(F417="6C",F417="6B"),_xlfn.XLOOKUP(E417,'Facture Chronopost'!L:L,'Facture Chronopost'!X:X),IF(OR(F417=17,F417=44),F417&amp;"_"&amp;H417,IF(COUNTIF('Bibliothèque transporteurs'!C:C,F417)=0,"inconnu",_xlfn.XLOOKUP(F417,'Bibliothèque transporteurs'!C:C,'Bibliothèque transporteurs'!B:B))))</f>
        <v/>
      </c>
      <c r="V417">
        <f>IF(COUNTIF('Bibliothèque transporteurs'!C:C,F417)=0,"inconnu",_xlfn.XLOOKUP(F417,'Bibliothèque transporteurs'!C:C,'Bibliothèque transporteurs'!E:E))</f>
        <v/>
      </c>
      <c r="W417">
        <f>IF(T417="FR_2SHOP",O417,IF(O417=0,0,ROUNDUP(O417/C417*B417,2)))</f>
        <v/>
      </c>
      <c r="Y417" s="118">
        <f>ROUNDUP(B417,2)-M417-L417-N417-J417-K417-I417-Q417</f>
        <v/>
      </c>
      <c r="Z417" s="118">
        <f>IF(Y417=W417,"OK","Non")</f>
        <v/>
      </c>
    </row>
    <row r="418">
      <c r="A418" s="9">
        <f>C418/SUM(C:C)*(SUM(C:C)+$X$2)</f>
        <v/>
      </c>
      <c r="B418" s="9">
        <f>C418/SUM(C:C)*(SUM(C:C)+SUM($N$3:$O$7))+S418</f>
        <v/>
      </c>
      <c r="C418" s="9">
        <f>SUM(I418:Q418)-N418-P418</f>
        <v/>
      </c>
      <c r="D418" s="8" t="n">
        <v>6235</v>
      </c>
      <c r="E418" t="inlineStr">
        <is>
          <t>XN103760290JB</t>
        </is>
      </c>
      <c r="F418" t="n">
        <v>16</v>
      </c>
      <c r="G418" t="inlineStr">
        <is>
          <t>N</t>
        </is>
      </c>
      <c r="H418" t="inlineStr">
        <is>
          <t>NT</t>
        </is>
      </c>
      <c r="O418" t="n">
        <v>9.4</v>
      </c>
      <c r="S418">
        <f>_xlfn.XLOOKUP(E418,'Facture Chronopost'!L:L,'Facture Chronopost'!AA:AA,"")</f>
        <v/>
      </c>
      <c r="T418">
        <f>IF(COUNTIF('Bibliothèque transporteurs'!C:C,F418)=0,"inconnu",_xlfn.XLOOKUP(F418,'Bibliothèque transporteurs'!C:C,'Bibliothèque transporteurs'!A:A))</f>
        <v/>
      </c>
      <c r="U418">
        <f>IF(OR(F418="6C",F418="6B"),_xlfn.XLOOKUP(E418,'Facture Chronopost'!L:L,'Facture Chronopost'!X:X),IF(OR(F418=17,F418=44),F418&amp;"_"&amp;H418,IF(COUNTIF('Bibliothèque transporteurs'!C:C,F418)=0,"inconnu",_xlfn.XLOOKUP(F418,'Bibliothèque transporteurs'!C:C,'Bibliothèque transporteurs'!B:B))))</f>
        <v/>
      </c>
      <c r="V418">
        <f>IF(COUNTIF('Bibliothèque transporteurs'!C:C,F418)=0,"inconnu",_xlfn.XLOOKUP(F418,'Bibliothèque transporteurs'!C:C,'Bibliothèque transporteurs'!E:E))</f>
        <v/>
      </c>
      <c r="W418">
        <f>IF(T418="FR_2SHOP",O418,IF(O418=0,0,ROUNDUP(O418/C418*B418,2)))</f>
        <v/>
      </c>
      <c r="Y418" s="118">
        <f>ROUNDUP(B418,2)-M418-L418-N418-J418-K418-I418-Q418</f>
        <v/>
      </c>
      <c r="Z418" s="118">
        <f>IF(Y418=W418,"OK","Non")</f>
        <v/>
      </c>
    </row>
    <row r="419">
      <c r="A419" s="9">
        <f>C419/SUM(C:C)*(SUM(C:C)+$X$2)</f>
        <v/>
      </c>
      <c r="B419" s="9">
        <f>C419/SUM(C:C)*(SUM(C:C)+SUM($N$3:$O$7))+S419</f>
        <v/>
      </c>
      <c r="C419" s="9">
        <f>SUM(I419:Q419)-N419-P419</f>
        <v/>
      </c>
      <c r="D419" s="8" t="n">
        <v>3752</v>
      </c>
      <c r="E419" t="inlineStr">
        <is>
          <t>XN103760462JB</t>
        </is>
      </c>
      <c r="F419" t="n">
        <v>16</v>
      </c>
      <c r="G419" t="inlineStr">
        <is>
          <t>N</t>
        </is>
      </c>
      <c r="H419" t="inlineStr">
        <is>
          <t>NT</t>
        </is>
      </c>
      <c r="O419" t="n">
        <v>7</v>
      </c>
      <c r="S419">
        <f>_xlfn.XLOOKUP(E419,'Facture Chronopost'!L:L,'Facture Chronopost'!AA:AA,"")</f>
        <v/>
      </c>
      <c r="T419">
        <f>IF(COUNTIF('Bibliothèque transporteurs'!C:C,F419)=0,"inconnu",_xlfn.XLOOKUP(F419,'Bibliothèque transporteurs'!C:C,'Bibliothèque transporteurs'!A:A))</f>
        <v/>
      </c>
      <c r="U419">
        <f>IF(OR(F419="6C",F419="6B"),_xlfn.XLOOKUP(E419,'Facture Chronopost'!L:L,'Facture Chronopost'!X:X),IF(OR(F419=17,F419=44),F419&amp;"_"&amp;H419,IF(COUNTIF('Bibliothèque transporteurs'!C:C,F419)=0,"inconnu",_xlfn.XLOOKUP(F419,'Bibliothèque transporteurs'!C:C,'Bibliothèque transporteurs'!B:B))))</f>
        <v/>
      </c>
      <c r="V419">
        <f>IF(COUNTIF('Bibliothèque transporteurs'!C:C,F419)=0,"inconnu",_xlfn.XLOOKUP(F419,'Bibliothèque transporteurs'!C:C,'Bibliothèque transporteurs'!E:E))</f>
        <v/>
      </c>
      <c r="W419">
        <f>IF(T419="FR_2SHOP",O419,IF(O419=0,0,ROUNDUP(O419/C419*B419,2)))</f>
        <v/>
      </c>
      <c r="Y419" s="118">
        <f>ROUNDUP(B419,2)-M419-L419-N419-J419-K419-I419-Q419</f>
        <v/>
      </c>
      <c r="Z419" s="118">
        <f>IF(Y419=W419,"OK","Non")</f>
        <v/>
      </c>
    </row>
    <row r="420">
      <c r="A420" s="9">
        <f>C420/SUM(C:C)*(SUM(C:C)+$X$2)</f>
        <v/>
      </c>
      <c r="B420" s="9">
        <f>C420/SUM(C:C)*(SUM(C:C)+SUM($N$3:$O$7))+S420</f>
        <v/>
      </c>
      <c r="C420" s="9">
        <f>SUM(I420:Q420)-N420-P420</f>
        <v/>
      </c>
      <c r="D420" s="8" t="n">
        <v>6235</v>
      </c>
      <c r="E420" t="inlineStr">
        <is>
          <t>XN103760480JB</t>
        </is>
      </c>
      <c r="F420" t="n">
        <v>16</v>
      </c>
      <c r="G420" t="inlineStr">
        <is>
          <t>N</t>
        </is>
      </c>
      <c r="H420" t="inlineStr">
        <is>
          <t>NT</t>
        </is>
      </c>
      <c r="O420" t="n">
        <v>8.6</v>
      </c>
      <c r="S420">
        <f>_xlfn.XLOOKUP(E420,'Facture Chronopost'!L:L,'Facture Chronopost'!AA:AA,"")</f>
        <v/>
      </c>
      <c r="T420">
        <f>IF(COUNTIF('Bibliothèque transporteurs'!C:C,F420)=0,"inconnu",_xlfn.XLOOKUP(F420,'Bibliothèque transporteurs'!C:C,'Bibliothèque transporteurs'!A:A))</f>
        <v/>
      </c>
      <c r="U420">
        <f>IF(OR(F420="6C",F420="6B"),_xlfn.XLOOKUP(E420,'Facture Chronopost'!L:L,'Facture Chronopost'!X:X),IF(OR(F420=17,F420=44),F420&amp;"_"&amp;H420,IF(COUNTIF('Bibliothèque transporteurs'!C:C,F420)=0,"inconnu",_xlfn.XLOOKUP(F420,'Bibliothèque transporteurs'!C:C,'Bibliothèque transporteurs'!B:B))))</f>
        <v/>
      </c>
      <c r="V420">
        <f>IF(COUNTIF('Bibliothèque transporteurs'!C:C,F420)=0,"inconnu",_xlfn.XLOOKUP(F420,'Bibliothèque transporteurs'!C:C,'Bibliothèque transporteurs'!E:E))</f>
        <v/>
      </c>
      <c r="W420">
        <f>IF(T420="FR_2SHOP",O420,IF(O420=0,0,ROUNDUP(O420/C420*B420,2)))</f>
        <v/>
      </c>
      <c r="Y420" s="118">
        <f>ROUNDUP(B420,2)-M420-L420-N420-J420-K420-I420-Q420</f>
        <v/>
      </c>
      <c r="Z420" s="118">
        <f>IF(Y420=W420,"OK","Non")</f>
        <v/>
      </c>
    </row>
    <row r="421">
      <c r="A421" s="9">
        <f>C421/SUM(C:C)*(SUM(C:C)+$X$2)</f>
        <v/>
      </c>
      <c r="B421" s="9">
        <f>C421/SUM(C:C)*(SUM(C:C)+SUM($N$3:$O$7))+S421</f>
        <v/>
      </c>
      <c r="C421" s="9">
        <f>SUM(I421:Q421)-N421-P421</f>
        <v/>
      </c>
      <c r="D421" s="8" t="n">
        <v>3752</v>
      </c>
      <c r="E421" t="inlineStr">
        <is>
          <t>XN103761088JB</t>
        </is>
      </c>
      <c r="F421" t="n">
        <v>16</v>
      </c>
      <c r="G421" t="inlineStr">
        <is>
          <t>N</t>
        </is>
      </c>
      <c r="H421" t="inlineStr">
        <is>
          <t>NT</t>
        </is>
      </c>
      <c r="O421" t="n">
        <v>7.4</v>
      </c>
      <c r="S421">
        <f>_xlfn.XLOOKUP(E421,'Facture Chronopost'!L:L,'Facture Chronopost'!AA:AA,"")</f>
        <v/>
      </c>
      <c r="T421">
        <f>IF(COUNTIF('Bibliothèque transporteurs'!C:C,F421)=0,"inconnu",_xlfn.XLOOKUP(F421,'Bibliothèque transporteurs'!C:C,'Bibliothèque transporteurs'!A:A))</f>
        <v/>
      </c>
      <c r="U421">
        <f>IF(OR(F421="6C",F421="6B"),_xlfn.XLOOKUP(E421,'Facture Chronopost'!L:L,'Facture Chronopost'!X:X),IF(OR(F421=17,F421=44),F421&amp;"_"&amp;H421,IF(COUNTIF('Bibliothèque transporteurs'!C:C,F421)=0,"inconnu",_xlfn.XLOOKUP(F421,'Bibliothèque transporteurs'!C:C,'Bibliothèque transporteurs'!B:B))))</f>
        <v/>
      </c>
      <c r="V421">
        <f>IF(COUNTIF('Bibliothèque transporteurs'!C:C,F421)=0,"inconnu",_xlfn.XLOOKUP(F421,'Bibliothèque transporteurs'!C:C,'Bibliothèque transporteurs'!E:E))</f>
        <v/>
      </c>
      <c r="W421">
        <f>IF(T421="FR_2SHOP",O421,IF(O421=0,0,ROUNDUP(O421/C421*B421,2)))</f>
        <v/>
      </c>
      <c r="Y421" s="118">
        <f>ROUNDUP(B421,2)-M421-L421-N421-J421-K421-I421-Q421</f>
        <v/>
      </c>
      <c r="Z421" s="118">
        <f>IF(Y421=W421,"OK","Non")</f>
        <v/>
      </c>
    </row>
    <row r="422">
      <c r="A422" s="9">
        <f>C422/SUM(C:C)*(SUM(C:C)+$X$2)</f>
        <v/>
      </c>
      <c r="B422" s="9">
        <f>C422/SUM(C:C)*(SUM(C:C)+SUM($N$3:$O$7))+S422</f>
        <v/>
      </c>
      <c r="C422" s="9">
        <f>SUM(I422:Q422)-N422-P422</f>
        <v/>
      </c>
      <c r="D422" s="8" t="n">
        <v>3752</v>
      </c>
      <c r="E422" t="inlineStr">
        <is>
          <t>XN103761295JB</t>
        </is>
      </c>
      <c r="F422" t="n">
        <v>16</v>
      </c>
      <c r="G422" t="inlineStr">
        <is>
          <t>N</t>
        </is>
      </c>
      <c r="H422" t="inlineStr">
        <is>
          <t>NT</t>
        </is>
      </c>
      <c r="O422" t="n">
        <v>7</v>
      </c>
      <c r="S422">
        <f>_xlfn.XLOOKUP(E422,'Facture Chronopost'!L:L,'Facture Chronopost'!AA:AA,"")</f>
        <v/>
      </c>
      <c r="T422">
        <f>IF(COUNTIF('Bibliothèque transporteurs'!C:C,F422)=0,"inconnu",_xlfn.XLOOKUP(F422,'Bibliothèque transporteurs'!C:C,'Bibliothèque transporteurs'!A:A))</f>
        <v/>
      </c>
      <c r="U422">
        <f>IF(OR(F422="6C",F422="6B"),_xlfn.XLOOKUP(E422,'Facture Chronopost'!L:L,'Facture Chronopost'!X:X),IF(OR(F422=17,F422=44),F422&amp;"_"&amp;H422,IF(COUNTIF('Bibliothèque transporteurs'!C:C,F422)=0,"inconnu",_xlfn.XLOOKUP(F422,'Bibliothèque transporteurs'!C:C,'Bibliothèque transporteurs'!B:B))))</f>
        <v/>
      </c>
      <c r="V422">
        <f>IF(COUNTIF('Bibliothèque transporteurs'!C:C,F422)=0,"inconnu",_xlfn.XLOOKUP(F422,'Bibliothèque transporteurs'!C:C,'Bibliothèque transporteurs'!E:E))</f>
        <v/>
      </c>
      <c r="W422">
        <f>IF(T422="FR_2SHOP",O422,IF(O422=0,0,ROUNDUP(O422/C422*B422,2)))</f>
        <v/>
      </c>
      <c r="Y422" s="118">
        <f>ROUNDUP(B422,2)-M422-L422-N422-J422-K422-I422-Q422</f>
        <v/>
      </c>
      <c r="Z422" s="118">
        <f>IF(Y422=W422,"OK","Non")</f>
        <v/>
      </c>
    </row>
    <row r="423">
      <c r="A423" s="9">
        <f>C423/SUM(C:C)*(SUM(C:C)+$X$2)</f>
        <v/>
      </c>
      <c r="B423" s="9">
        <f>C423/SUM(C:C)*(SUM(C:C)+SUM($N$3:$O$7))+S423</f>
        <v/>
      </c>
      <c r="C423" s="9">
        <f>SUM(I423:Q423)-N423-P423</f>
        <v/>
      </c>
      <c r="D423" s="8" t="n">
        <v>6235</v>
      </c>
      <c r="E423" t="inlineStr">
        <is>
          <t>XN103761556JB</t>
        </is>
      </c>
      <c r="F423" t="n">
        <v>16</v>
      </c>
      <c r="G423" t="inlineStr">
        <is>
          <t>N</t>
        </is>
      </c>
      <c r="H423" t="inlineStr">
        <is>
          <t>NT</t>
        </is>
      </c>
      <c r="O423" t="n">
        <v>8.6</v>
      </c>
      <c r="S423">
        <f>_xlfn.XLOOKUP(E423,'Facture Chronopost'!L:L,'Facture Chronopost'!AA:AA,"")</f>
        <v/>
      </c>
      <c r="T423">
        <f>IF(COUNTIF('Bibliothèque transporteurs'!C:C,F423)=0,"inconnu",_xlfn.XLOOKUP(F423,'Bibliothèque transporteurs'!C:C,'Bibliothèque transporteurs'!A:A))</f>
        <v/>
      </c>
      <c r="U423">
        <f>IF(OR(F423="6C",F423="6B"),_xlfn.XLOOKUP(E423,'Facture Chronopost'!L:L,'Facture Chronopost'!X:X),IF(OR(F423=17,F423=44),F423&amp;"_"&amp;H423,IF(COUNTIF('Bibliothèque transporteurs'!C:C,F423)=0,"inconnu",_xlfn.XLOOKUP(F423,'Bibliothèque transporteurs'!C:C,'Bibliothèque transporteurs'!B:B))))</f>
        <v/>
      </c>
      <c r="V423">
        <f>IF(COUNTIF('Bibliothèque transporteurs'!C:C,F423)=0,"inconnu",_xlfn.XLOOKUP(F423,'Bibliothèque transporteurs'!C:C,'Bibliothèque transporteurs'!E:E))</f>
        <v/>
      </c>
      <c r="W423">
        <f>IF(T423="FR_2SHOP",O423,IF(O423=0,0,ROUNDUP(O423/C423*B423,2)))</f>
        <v/>
      </c>
      <c r="Y423" s="118">
        <f>ROUNDUP(B423,2)-M423-L423-N423-J423-K423-I423-Q423</f>
        <v/>
      </c>
      <c r="Z423" s="118">
        <f>IF(Y423=W423,"OK","Non")</f>
        <v/>
      </c>
    </row>
    <row r="424">
      <c r="A424" s="9">
        <f>C424/SUM(C:C)*(SUM(C:C)+$X$2)</f>
        <v/>
      </c>
      <c r="B424" s="9">
        <f>C424/SUM(C:C)*(SUM(C:C)+SUM($N$3:$O$7))+S424</f>
        <v/>
      </c>
      <c r="C424" s="9">
        <f>SUM(I424:Q424)-N424-P424</f>
        <v/>
      </c>
      <c r="D424" s="8" t="n">
        <v>3752</v>
      </c>
      <c r="E424" t="inlineStr">
        <is>
          <t>XN103761689JB</t>
        </is>
      </c>
      <c r="F424" t="n">
        <v>16</v>
      </c>
      <c r="G424" t="inlineStr">
        <is>
          <t>N</t>
        </is>
      </c>
      <c r="H424" t="inlineStr">
        <is>
          <t>NT</t>
        </is>
      </c>
      <c r="O424" t="n">
        <v>7</v>
      </c>
      <c r="S424">
        <f>_xlfn.XLOOKUP(E424,'Facture Chronopost'!L:L,'Facture Chronopost'!AA:AA,"")</f>
        <v/>
      </c>
      <c r="T424">
        <f>IF(COUNTIF('Bibliothèque transporteurs'!C:C,F424)=0,"inconnu",_xlfn.XLOOKUP(F424,'Bibliothèque transporteurs'!C:C,'Bibliothèque transporteurs'!A:A))</f>
        <v/>
      </c>
      <c r="U424">
        <f>IF(OR(F424="6C",F424="6B"),_xlfn.XLOOKUP(E424,'Facture Chronopost'!L:L,'Facture Chronopost'!X:X),IF(OR(F424=17,F424=44),F424&amp;"_"&amp;H424,IF(COUNTIF('Bibliothèque transporteurs'!C:C,F424)=0,"inconnu",_xlfn.XLOOKUP(F424,'Bibliothèque transporteurs'!C:C,'Bibliothèque transporteurs'!B:B))))</f>
        <v/>
      </c>
      <c r="V424">
        <f>IF(COUNTIF('Bibliothèque transporteurs'!C:C,F424)=0,"inconnu",_xlfn.XLOOKUP(F424,'Bibliothèque transporteurs'!C:C,'Bibliothèque transporteurs'!E:E))</f>
        <v/>
      </c>
      <c r="W424">
        <f>IF(T424="FR_2SHOP",O424,IF(O424=0,0,ROUNDUP(O424/C424*B424,2)))</f>
        <v/>
      </c>
      <c r="Y424" s="118">
        <f>ROUNDUP(B424,2)-M424-L424-N424-J424-K424-I424-Q424</f>
        <v/>
      </c>
      <c r="Z424" s="118">
        <f>IF(Y424=W424,"OK","Non")</f>
        <v/>
      </c>
    </row>
    <row r="425">
      <c r="A425" s="9">
        <f>C425/SUM(C:C)*(SUM(C:C)+$X$2)</f>
        <v/>
      </c>
      <c r="B425" s="9">
        <f>C425/SUM(C:C)*(SUM(C:C)+SUM($N$3:$O$7))+S425</f>
        <v/>
      </c>
      <c r="C425" s="9">
        <f>SUM(I425:Q425)-N425-P425</f>
        <v/>
      </c>
      <c r="D425" s="8" t="n">
        <v>3752</v>
      </c>
      <c r="E425" t="inlineStr">
        <is>
          <t>XN103761919JB</t>
        </is>
      </c>
      <c r="F425" t="n">
        <v>16</v>
      </c>
      <c r="G425" t="inlineStr">
        <is>
          <t>N</t>
        </is>
      </c>
      <c r="H425" t="inlineStr">
        <is>
          <t>NT</t>
        </is>
      </c>
      <c r="O425" t="n">
        <v>7</v>
      </c>
      <c r="S425">
        <f>_xlfn.XLOOKUP(E425,'Facture Chronopost'!L:L,'Facture Chronopost'!AA:AA,"")</f>
        <v/>
      </c>
      <c r="T425">
        <f>IF(COUNTIF('Bibliothèque transporteurs'!C:C,F425)=0,"inconnu",_xlfn.XLOOKUP(F425,'Bibliothèque transporteurs'!C:C,'Bibliothèque transporteurs'!A:A))</f>
        <v/>
      </c>
      <c r="U425">
        <f>IF(OR(F425="6C",F425="6B"),_xlfn.XLOOKUP(E425,'Facture Chronopost'!L:L,'Facture Chronopost'!X:X),IF(OR(F425=17,F425=44),F425&amp;"_"&amp;H425,IF(COUNTIF('Bibliothèque transporteurs'!C:C,F425)=0,"inconnu",_xlfn.XLOOKUP(F425,'Bibliothèque transporteurs'!C:C,'Bibliothèque transporteurs'!B:B))))</f>
        <v/>
      </c>
      <c r="V425">
        <f>IF(COUNTIF('Bibliothèque transporteurs'!C:C,F425)=0,"inconnu",_xlfn.XLOOKUP(F425,'Bibliothèque transporteurs'!C:C,'Bibliothèque transporteurs'!E:E))</f>
        <v/>
      </c>
      <c r="W425">
        <f>IF(T425="FR_2SHOP",O425,IF(O425=0,0,ROUNDUP(O425/C425*B425,2)))</f>
        <v/>
      </c>
      <c r="Y425" s="118">
        <f>ROUNDUP(B425,2)-M425-L425-N425-J425-K425-I425-Q425</f>
        <v/>
      </c>
      <c r="Z425" s="118">
        <f>IF(Y425=W425,"OK","Non")</f>
        <v/>
      </c>
    </row>
    <row r="426">
      <c r="A426" s="9">
        <f>C426/SUM(C:C)*(SUM(C:C)+$X$2)</f>
        <v/>
      </c>
      <c r="B426" s="9">
        <f>C426/SUM(C:C)*(SUM(C:C)+SUM($N$3:$O$7))+S426</f>
        <v/>
      </c>
      <c r="C426" s="9">
        <f>SUM(I426:Q426)-N426-P426</f>
        <v/>
      </c>
      <c r="D426" s="8" t="n">
        <v>3752</v>
      </c>
      <c r="E426" t="inlineStr">
        <is>
          <t>XN103761940JB</t>
        </is>
      </c>
      <c r="F426" t="n">
        <v>16</v>
      </c>
      <c r="G426" t="inlineStr">
        <is>
          <t>N</t>
        </is>
      </c>
      <c r="H426" t="inlineStr">
        <is>
          <t>NT</t>
        </is>
      </c>
      <c r="O426" t="n">
        <v>7</v>
      </c>
      <c r="S426">
        <f>_xlfn.XLOOKUP(E426,'Facture Chronopost'!L:L,'Facture Chronopost'!AA:AA,"")</f>
        <v/>
      </c>
      <c r="T426">
        <f>IF(COUNTIF('Bibliothèque transporteurs'!C:C,F426)=0,"inconnu",_xlfn.XLOOKUP(F426,'Bibliothèque transporteurs'!C:C,'Bibliothèque transporteurs'!A:A))</f>
        <v/>
      </c>
      <c r="U426">
        <f>IF(OR(F426="6C",F426="6B"),_xlfn.XLOOKUP(E426,'Facture Chronopost'!L:L,'Facture Chronopost'!X:X),IF(OR(F426=17,F426=44),F426&amp;"_"&amp;H426,IF(COUNTIF('Bibliothèque transporteurs'!C:C,F426)=0,"inconnu",_xlfn.XLOOKUP(F426,'Bibliothèque transporteurs'!C:C,'Bibliothèque transporteurs'!B:B))))</f>
        <v/>
      </c>
      <c r="V426">
        <f>IF(COUNTIF('Bibliothèque transporteurs'!C:C,F426)=0,"inconnu",_xlfn.XLOOKUP(F426,'Bibliothèque transporteurs'!C:C,'Bibliothèque transporteurs'!E:E))</f>
        <v/>
      </c>
      <c r="W426">
        <f>IF(T426="FR_2SHOP",O426,IF(O426=0,0,ROUNDUP(O426/C426*B426,2)))</f>
        <v/>
      </c>
      <c r="Y426" s="118">
        <f>ROUNDUP(B426,2)-M426-L426-N426-J426-K426-I426-Q426</f>
        <v/>
      </c>
      <c r="Z426" s="118">
        <f>IF(Y426=W426,"OK","Non")</f>
        <v/>
      </c>
    </row>
    <row r="427">
      <c r="A427" s="9">
        <f>C427/SUM(C:C)*(SUM(C:C)+$X$2)</f>
        <v/>
      </c>
      <c r="B427" s="9">
        <f>C427/SUM(C:C)*(SUM(C:C)+SUM($N$3:$O$7))+S427</f>
        <v/>
      </c>
      <c r="C427" s="9">
        <f>SUM(I427:Q427)-N427-P427</f>
        <v/>
      </c>
      <c r="D427" s="8" t="n">
        <v>3752</v>
      </c>
      <c r="E427" t="inlineStr">
        <is>
          <t>XN103762375JB</t>
        </is>
      </c>
      <c r="F427" t="n">
        <v>16</v>
      </c>
      <c r="G427" t="inlineStr">
        <is>
          <t>N</t>
        </is>
      </c>
      <c r="H427" t="inlineStr">
        <is>
          <t>NT</t>
        </is>
      </c>
      <c r="O427" t="n">
        <v>7</v>
      </c>
      <c r="S427">
        <f>_xlfn.XLOOKUP(E427,'Facture Chronopost'!L:L,'Facture Chronopost'!AA:AA,"")</f>
        <v/>
      </c>
      <c r="T427">
        <f>IF(COUNTIF('Bibliothèque transporteurs'!C:C,F427)=0,"inconnu",_xlfn.XLOOKUP(F427,'Bibliothèque transporteurs'!C:C,'Bibliothèque transporteurs'!A:A))</f>
        <v/>
      </c>
      <c r="U427">
        <f>IF(OR(F427="6C",F427="6B"),_xlfn.XLOOKUP(E427,'Facture Chronopost'!L:L,'Facture Chronopost'!X:X),IF(OR(F427=17,F427=44),F427&amp;"_"&amp;H427,IF(COUNTIF('Bibliothèque transporteurs'!C:C,F427)=0,"inconnu",_xlfn.XLOOKUP(F427,'Bibliothèque transporteurs'!C:C,'Bibliothèque transporteurs'!B:B))))</f>
        <v/>
      </c>
      <c r="V427">
        <f>IF(COUNTIF('Bibliothèque transporteurs'!C:C,F427)=0,"inconnu",_xlfn.XLOOKUP(F427,'Bibliothèque transporteurs'!C:C,'Bibliothèque transporteurs'!E:E))</f>
        <v/>
      </c>
      <c r="W427">
        <f>IF(T427="FR_2SHOP",O427,IF(O427=0,0,ROUNDUP(O427/C427*B427,2)))</f>
        <v/>
      </c>
      <c r="Y427" s="118">
        <f>ROUNDUP(B427,2)-M427-L427-N427-J427-K427-I427-Q427</f>
        <v/>
      </c>
      <c r="Z427" s="118">
        <f>IF(Y427=W427,"OK","Non")</f>
        <v/>
      </c>
    </row>
    <row r="428">
      <c r="A428" s="9">
        <f>C428/SUM(C:C)*(SUM(C:C)+$X$2)</f>
        <v/>
      </c>
      <c r="B428" s="9">
        <f>C428/SUM(C:C)*(SUM(C:C)+SUM($N$3:$O$7))+S428</f>
        <v/>
      </c>
      <c r="C428" s="9">
        <f>SUM(I428:Q428)-N428-P428</f>
        <v/>
      </c>
      <c r="D428" s="8" t="n">
        <v>3752</v>
      </c>
      <c r="E428" t="inlineStr">
        <is>
          <t>XN103762551JB</t>
        </is>
      </c>
      <c r="F428" t="n">
        <v>16</v>
      </c>
      <c r="G428" t="inlineStr">
        <is>
          <t>N</t>
        </is>
      </c>
      <c r="H428" t="inlineStr">
        <is>
          <t>NT</t>
        </is>
      </c>
      <c r="O428" t="n">
        <v>7</v>
      </c>
      <c r="S428">
        <f>_xlfn.XLOOKUP(E428,'Facture Chronopost'!L:L,'Facture Chronopost'!AA:AA,"")</f>
        <v/>
      </c>
      <c r="T428">
        <f>IF(COUNTIF('Bibliothèque transporteurs'!C:C,F428)=0,"inconnu",_xlfn.XLOOKUP(F428,'Bibliothèque transporteurs'!C:C,'Bibliothèque transporteurs'!A:A))</f>
        <v/>
      </c>
      <c r="U428">
        <f>IF(OR(F428="6C",F428="6B"),_xlfn.XLOOKUP(E428,'Facture Chronopost'!L:L,'Facture Chronopost'!X:X),IF(OR(F428=17,F428=44),F428&amp;"_"&amp;H428,IF(COUNTIF('Bibliothèque transporteurs'!C:C,F428)=0,"inconnu",_xlfn.XLOOKUP(F428,'Bibliothèque transporteurs'!C:C,'Bibliothèque transporteurs'!B:B))))</f>
        <v/>
      </c>
      <c r="V428">
        <f>IF(COUNTIF('Bibliothèque transporteurs'!C:C,F428)=0,"inconnu",_xlfn.XLOOKUP(F428,'Bibliothèque transporteurs'!C:C,'Bibliothèque transporteurs'!E:E))</f>
        <v/>
      </c>
      <c r="W428">
        <f>IF(T428="FR_2SHOP",O428,IF(O428=0,0,ROUNDUP(O428/C428*B428,2)))</f>
        <v/>
      </c>
      <c r="Y428" s="118">
        <f>ROUNDUP(B428,2)-M428-L428-N428-J428-K428-I428-Q428</f>
        <v/>
      </c>
      <c r="Z428" s="118">
        <f>IF(Y428=W428,"OK","Non")</f>
        <v/>
      </c>
    </row>
    <row r="429">
      <c r="A429" s="9">
        <f>C429/SUM(C:C)*(SUM(C:C)+$X$2)</f>
        <v/>
      </c>
      <c r="B429" s="9">
        <f>C429/SUM(C:C)*(SUM(C:C)+SUM($N$3:$O$7))+S429</f>
        <v/>
      </c>
      <c r="C429" s="9">
        <f>SUM(I429:Q429)-N429-P429</f>
        <v/>
      </c>
      <c r="D429" s="8" t="n">
        <v>3752</v>
      </c>
      <c r="E429" t="inlineStr">
        <is>
          <t>XN103762993JB</t>
        </is>
      </c>
      <c r="F429" t="n">
        <v>16</v>
      </c>
      <c r="G429" t="inlineStr">
        <is>
          <t>N</t>
        </is>
      </c>
      <c r="H429" t="inlineStr">
        <is>
          <t>NT</t>
        </is>
      </c>
      <c r="O429" t="n">
        <v>7</v>
      </c>
      <c r="S429">
        <f>_xlfn.XLOOKUP(E429,'Facture Chronopost'!L:L,'Facture Chronopost'!AA:AA,"")</f>
        <v/>
      </c>
      <c r="T429">
        <f>IF(COUNTIF('Bibliothèque transporteurs'!C:C,F429)=0,"inconnu",_xlfn.XLOOKUP(F429,'Bibliothèque transporteurs'!C:C,'Bibliothèque transporteurs'!A:A))</f>
        <v/>
      </c>
      <c r="U429">
        <f>IF(OR(F429="6C",F429="6B"),_xlfn.XLOOKUP(E429,'Facture Chronopost'!L:L,'Facture Chronopost'!X:X),IF(OR(F429=17,F429=44),F429&amp;"_"&amp;H429,IF(COUNTIF('Bibliothèque transporteurs'!C:C,F429)=0,"inconnu",_xlfn.XLOOKUP(F429,'Bibliothèque transporteurs'!C:C,'Bibliothèque transporteurs'!B:B))))</f>
        <v/>
      </c>
      <c r="V429">
        <f>IF(COUNTIF('Bibliothèque transporteurs'!C:C,F429)=0,"inconnu",_xlfn.XLOOKUP(F429,'Bibliothèque transporteurs'!C:C,'Bibliothèque transporteurs'!E:E))</f>
        <v/>
      </c>
      <c r="W429">
        <f>IF(T429="FR_2SHOP",O429,IF(O429=0,0,ROUNDUP(O429/C429*B429,2)))</f>
        <v/>
      </c>
      <c r="Y429" s="118">
        <f>ROUNDUP(B429,2)-M429-L429-N429-J429-K429-I429-Q429</f>
        <v/>
      </c>
      <c r="Z429" s="118">
        <f>IF(Y429=W429,"OK","Non")</f>
        <v/>
      </c>
    </row>
    <row r="430">
      <c r="A430" s="9">
        <f>C430/SUM(C:C)*(SUM(C:C)+$X$2)</f>
        <v/>
      </c>
      <c r="B430" s="9">
        <f>C430/SUM(C:C)*(SUM(C:C)+SUM($N$3:$O$7))+S430</f>
        <v/>
      </c>
      <c r="C430" s="9">
        <f>SUM(I430:Q430)-N430-P430</f>
        <v/>
      </c>
      <c r="D430" s="8" t="n">
        <v>3752</v>
      </c>
      <c r="E430" t="inlineStr">
        <is>
          <t>XN103763150JB</t>
        </is>
      </c>
      <c r="F430" t="n">
        <v>16</v>
      </c>
      <c r="G430" t="inlineStr">
        <is>
          <t>N</t>
        </is>
      </c>
      <c r="H430" t="inlineStr">
        <is>
          <t>NR</t>
        </is>
      </c>
      <c r="O430" t="n">
        <v>7</v>
      </c>
      <c r="S430">
        <f>_xlfn.XLOOKUP(E430,'Facture Chronopost'!L:L,'Facture Chronopost'!AA:AA,"")</f>
        <v/>
      </c>
      <c r="T430">
        <f>IF(COUNTIF('Bibliothèque transporteurs'!C:C,F430)=0,"inconnu",_xlfn.XLOOKUP(F430,'Bibliothèque transporteurs'!C:C,'Bibliothèque transporteurs'!A:A))</f>
        <v/>
      </c>
      <c r="U430">
        <f>IF(OR(F430="6C",F430="6B"),_xlfn.XLOOKUP(E430,'Facture Chronopost'!L:L,'Facture Chronopost'!X:X),IF(OR(F430=17,F430=44),F430&amp;"_"&amp;H430,IF(COUNTIF('Bibliothèque transporteurs'!C:C,F430)=0,"inconnu",_xlfn.XLOOKUP(F430,'Bibliothèque transporteurs'!C:C,'Bibliothèque transporteurs'!B:B))))</f>
        <v/>
      </c>
      <c r="V430">
        <f>IF(COUNTIF('Bibliothèque transporteurs'!C:C,F430)=0,"inconnu",_xlfn.XLOOKUP(F430,'Bibliothèque transporteurs'!C:C,'Bibliothèque transporteurs'!E:E))</f>
        <v/>
      </c>
      <c r="W430">
        <f>IF(T430="FR_2SHOP",O430,IF(O430=0,0,ROUNDUP(O430/C430*B430,2)))</f>
        <v/>
      </c>
      <c r="Y430" s="118">
        <f>ROUNDUP(B430,2)-M430-L430-N430-J430-K430-I430-Q430</f>
        <v/>
      </c>
      <c r="Z430" s="118">
        <f>IF(Y430=W430,"OK","Non")</f>
        <v/>
      </c>
    </row>
    <row r="431">
      <c r="A431" s="9">
        <f>C431/SUM(C:C)*(SUM(C:C)+$X$2)</f>
        <v/>
      </c>
      <c r="B431" s="9">
        <f>C431/SUM(C:C)*(SUM(C:C)+SUM($N$3:$O$7))+S431</f>
        <v/>
      </c>
      <c r="C431" s="9">
        <f>SUM(I431:Q431)-N431-P431</f>
        <v/>
      </c>
      <c r="D431" s="8" t="n">
        <v>3752</v>
      </c>
      <c r="E431" t="inlineStr">
        <is>
          <t>XN103763367JB</t>
        </is>
      </c>
      <c r="F431" t="n">
        <v>16</v>
      </c>
      <c r="G431" t="inlineStr">
        <is>
          <t>N</t>
        </is>
      </c>
      <c r="H431" t="inlineStr">
        <is>
          <t>NT</t>
        </is>
      </c>
      <c r="O431" t="n">
        <v>7</v>
      </c>
      <c r="S431">
        <f>_xlfn.XLOOKUP(E431,'Facture Chronopost'!L:L,'Facture Chronopost'!AA:AA,"")</f>
        <v/>
      </c>
      <c r="T431">
        <f>IF(COUNTIF('Bibliothèque transporteurs'!C:C,F431)=0,"inconnu",_xlfn.XLOOKUP(F431,'Bibliothèque transporteurs'!C:C,'Bibliothèque transporteurs'!A:A))</f>
        <v/>
      </c>
      <c r="U431">
        <f>IF(OR(F431="6C",F431="6B"),_xlfn.XLOOKUP(E431,'Facture Chronopost'!L:L,'Facture Chronopost'!X:X),IF(OR(F431=17,F431=44),F431&amp;"_"&amp;H431,IF(COUNTIF('Bibliothèque transporteurs'!C:C,F431)=0,"inconnu",_xlfn.XLOOKUP(F431,'Bibliothèque transporteurs'!C:C,'Bibliothèque transporteurs'!B:B))))</f>
        <v/>
      </c>
      <c r="V431">
        <f>IF(COUNTIF('Bibliothèque transporteurs'!C:C,F431)=0,"inconnu",_xlfn.XLOOKUP(F431,'Bibliothèque transporteurs'!C:C,'Bibliothèque transporteurs'!E:E))</f>
        <v/>
      </c>
      <c r="W431">
        <f>IF(T431="FR_2SHOP",O431,IF(O431=0,0,ROUNDUP(O431/C431*B431,2)))</f>
        <v/>
      </c>
      <c r="Y431" s="118">
        <f>ROUNDUP(B431,2)-M431-L431-N431-J431-K431-I431-Q431</f>
        <v/>
      </c>
      <c r="Z431" s="118">
        <f>IF(Y431=W431,"OK","Non")</f>
        <v/>
      </c>
    </row>
    <row r="432">
      <c r="A432" s="9">
        <f>C432/SUM(C:C)*(SUM(C:C)+$X$2)</f>
        <v/>
      </c>
      <c r="B432" s="9">
        <f>C432/SUM(C:C)*(SUM(C:C)+SUM($N$3:$O$7))+S432</f>
        <v/>
      </c>
      <c r="C432" s="9">
        <f>SUM(I432:Q432)-N432-P432</f>
        <v/>
      </c>
      <c r="D432" s="8" t="n">
        <v>3752</v>
      </c>
      <c r="E432" t="inlineStr">
        <is>
          <t>XN103763781JB</t>
        </is>
      </c>
      <c r="F432" t="n">
        <v>16</v>
      </c>
      <c r="G432" t="inlineStr">
        <is>
          <t>N</t>
        </is>
      </c>
      <c r="H432" t="inlineStr">
        <is>
          <t>NT</t>
        </is>
      </c>
      <c r="O432" t="n">
        <v>7</v>
      </c>
      <c r="S432">
        <f>_xlfn.XLOOKUP(E432,'Facture Chronopost'!L:L,'Facture Chronopost'!AA:AA,"")</f>
        <v/>
      </c>
      <c r="T432">
        <f>IF(COUNTIF('Bibliothèque transporteurs'!C:C,F432)=0,"inconnu",_xlfn.XLOOKUP(F432,'Bibliothèque transporteurs'!C:C,'Bibliothèque transporteurs'!A:A))</f>
        <v/>
      </c>
      <c r="U432">
        <f>IF(OR(F432="6C",F432="6B"),_xlfn.XLOOKUP(E432,'Facture Chronopost'!L:L,'Facture Chronopost'!X:X),IF(OR(F432=17,F432=44),F432&amp;"_"&amp;H432,IF(COUNTIF('Bibliothèque transporteurs'!C:C,F432)=0,"inconnu",_xlfn.XLOOKUP(F432,'Bibliothèque transporteurs'!C:C,'Bibliothèque transporteurs'!B:B))))</f>
        <v/>
      </c>
      <c r="V432">
        <f>IF(COUNTIF('Bibliothèque transporteurs'!C:C,F432)=0,"inconnu",_xlfn.XLOOKUP(F432,'Bibliothèque transporteurs'!C:C,'Bibliothèque transporteurs'!E:E))</f>
        <v/>
      </c>
      <c r="W432">
        <f>IF(T432="FR_2SHOP",O432,IF(O432=0,0,ROUNDUP(O432/C432*B432,2)))</f>
        <v/>
      </c>
      <c r="Y432" s="118">
        <f>ROUNDUP(B432,2)-M432-L432-N432-J432-K432-I432-Q432</f>
        <v/>
      </c>
      <c r="Z432" s="118">
        <f>IF(Y432=W432,"OK","Non")</f>
        <v/>
      </c>
    </row>
    <row r="433">
      <c r="A433" s="9">
        <f>C433/SUM(C:C)*(SUM(C:C)+$X$2)</f>
        <v/>
      </c>
      <c r="B433" s="9">
        <f>C433/SUM(C:C)*(SUM(C:C)+SUM($N$3:$O$7))+S433</f>
        <v/>
      </c>
      <c r="C433" s="9">
        <f>SUM(I433:Q433)-N433-P433</f>
        <v/>
      </c>
      <c r="D433" s="8" t="n">
        <v>3752</v>
      </c>
      <c r="E433" t="inlineStr">
        <is>
          <t>XN103764155JB</t>
        </is>
      </c>
      <c r="F433" t="n">
        <v>16</v>
      </c>
      <c r="G433" t="inlineStr">
        <is>
          <t>N</t>
        </is>
      </c>
      <c r="H433" t="inlineStr">
        <is>
          <t>NT</t>
        </is>
      </c>
      <c r="O433" t="n">
        <v>7</v>
      </c>
      <c r="S433">
        <f>_xlfn.XLOOKUP(E433,'Facture Chronopost'!L:L,'Facture Chronopost'!AA:AA,"")</f>
        <v/>
      </c>
      <c r="T433">
        <f>IF(COUNTIF('Bibliothèque transporteurs'!C:C,F433)=0,"inconnu",_xlfn.XLOOKUP(F433,'Bibliothèque transporteurs'!C:C,'Bibliothèque transporteurs'!A:A))</f>
        <v/>
      </c>
      <c r="U433">
        <f>IF(OR(F433="6C",F433="6B"),_xlfn.XLOOKUP(E433,'Facture Chronopost'!L:L,'Facture Chronopost'!X:X),IF(OR(F433=17,F433=44),F433&amp;"_"&amp;H433,IF(COUNTIF('Bibliothèque transporteurs'!C:C,F433)=0,"inconnu",_xlfn.XLOOKUP(F433,'Bibliothèque transporteurs'!C:C,'Bibliothèque transporteurs'!B:B))))</f>
        <v/>
      </c>
      <c r="V433">
        <f>IF(COUNTIF('Bibliothèque transporteurs'!C:C,F433)=0,"inconnu",_xlfn.XLOOKUP(F433,'Bibliothèque transporteurs'!C:C,'Bibliothèque transporteurs'!E:E))</f>
        <v/>
      </c>
      <c r="W433">
        <f>IF(T433="FR_2SHOP",O433,IF(O433=0,0,ROUNDUP(O433/C433*B433,2)))</f>
        <v/>
      </c>
      <c r="Y433" s="118">
        <f>ROUNDUP(B433,2)-M433-L433-N433-J433-K433-I433-Q433</f>
        <v/>
      </c>
      <c r="Z433" s="118">
        <f>IF(Y433=W433,"OK","Non")</f>
        <v/>
      </c>
    </row>
    <row r="434">
      <c r="A434" s="9">
        <f>C434/SUM(C:C)*(SUM(C:C)+$X$2)</f>
        <v/>
      </c>
      <c r="B434" s="9">
        <f>C434/SUM(C:C)*(SUM(C:C)+SUM($N$3:$O$7))+S434</f>
        <v/>
      </c>
      <c r="C434" s="9">
        <f>SUM(I434:Q434)-N434-P434</f>
        <v/>
      </c>
      <c r="D434" s="8" t="n">
        <v>6235</v>
      </c>
      <c r="E434" t="inlineStr">
        <is>
          <t>XN103764331JB</t>
        </is>
      </c>
      <c r="F434" t="n">
        <v>16</v>
      </c>
      <c r="G434" t="inlineStr">
        <is>
          <t>N</t>
        </is>
      </c>
      <c r="H434" t="inlineStr">
        <is>
          <t>NT</t>
        </is>
      </c>
      <c r="O434" t="n">
        <v>8.6</v>
      </c>
      <c r="S434">
        <f>_xlfn.XLOOKUP(E434,'Facture Chronopost'!L:L,'Facture Chronopost'!AA:AA,"")</f>
        <v/>
      </c>
      <c r="T434">
        <f>IF(COUNTIF('Bibliothèque transporteurs'!C:C,F434)=0,"inconnu",_xlfn.XLOOKUP(F434,'Bibliothèque transporteurs'!C:C,'Bibliothèque transporteurs'!A:A))</f>
        <v/>
      </c>
      <c r="U434">
        <f>IF(OR(F434="6C",F434="6B"),_xlfn.XLOOKUP(E434,'Facture Chronopost'!L:L,'Facture Chronopost'!X:X),IF(OR(F434=17,F434=44),F434&amp;"_"&amp;H434,IF(COUNTIF('Bibliothèque transporteurs'!C:C,F434)=0,"inconnu",_xlfn.XLOOKUP(F434,'Bibliothèque transporteurs'!C:C,'Bibliothèque transporteurs'!B:B))))</f>
        <v/>
      </c>
      <c r="V434">
        <f>IF(COUNTIF('Bibliothèque transporteurs'!C:C,F434)=0,"inconnu",_xlfn.XLOOKUP(F434,'Bibliothèque transporteurs'!C:C,'Bibliothèque transporteurs'!E:E))</f>
        <v/>
      </c>
      <c r="W434">
        <f>IF(T434="FR_2SHOP",O434,IF(O434=0,0,ROUNDUP(O434/C434*B434,2)))</f>
        <v/>
      </c>
      <c r="Y434" s="118">
        <f>ROUNDUP(B434,2)-M434-L434-N434-J434-K434-I434-Q434</f>
        <v/>
      </c>
      <c r="Z434" s="118">
        <f>IF(Y434=W434,"OK","Non")</f>
        <v/>
      </c>
    </row>
    <row r="435">
      <c r="A435" s="9">
        <f>C435/SUM(C:C)*(SUM(C:C)+$X$2)</f>
        <v/>
      </c>
      <c r="B435" s="9">
        <f>C435/SUM(C:C)*(SUM(C:C)+SUM($N$3:$O$7))+S435</f>
        <v/>
      </c>
      <c r="C435" s="9">
        <f>SUM(I435:Q435)-N435-P435</f>
        <v/>
      </c>
      <c r="D435" s="8" t="n">
        <v>3752</v>
      </c>
      <c r="E435" t="inlineStr">
        <is>
          <t>XN103764464JB</t>
        </is>
      </c>
      <c r="F435" t="n">
        <v>16</v>
      </c>
      <c r="G435" t="inlineStr">
        <is>
          <t>N</t>
        </is>
      </c>
      <c r="H435" t="inlineStr">
        <is>
          <t>NT</t>
        </is>
      </c>
      <c r="O435" t="n">
        <v>7</v>
      </c>
      <c r="S435">
        <f>_xlfn.XLOOKUP(E435,'Facture Chronopost'!L:L,'Facture Chronopost'!AA:AA,"")</f>
        <v/>
      </c>
      <c r="T435">
        <f>IF(COUNTIF('Bibliothèque transporteurs'!C:C,F435)=0,"inconnu",_xlfn.XLOOKUP(F435,'Bibliothèque transporteurs'!C:C,'Bibliothèque transporteurs'!A:A))</f>
        <v/>
      </c>
      <c r="U435">
        <f>IF(OR(F435="6C",F435="6B"),_xlfn.XLOOKUP(E435,'Facture Chronopost'!L:L,'Facture Chronopost'!X:X),IF(OR(F435=17,F435=44),F435&amp;"_"&amp;H435,IF(COUNTIF('Bibliothèque transporteurs'!C:C,F435)=0,"inconnu",_xlfn.XLOOKUP(F435,'Bibliothèque transporteurs'!C:C,'Bibliothèque transporteurs'!B:B))))</f>
        <v/>
      </c>
      <c r="V435">
        <f>IF(COUNTIF('Bibliothèque transporteurs'!C:C,F435)=0,"inconnu",_xlfn.XLOOKUP(F435,'Bibliothèque transporteurs'!C:C,'Bibliothèque transporteurs'!E:E))</f>
        <v/>
      </c>
      <c r="W435">
        <f>IF(T435="FR_2SHOP",O435,IF(O435=0,0,ROUNDUP(O435/C435*B435,2)))</f>
        <v/>
      </c>
      <c r="Y435" s="118">
        <f>ROUNDUP(B435,2)-M435-L435-N435-J435-K435-I435-Q435</f>
        <v/>
      </c>
      <c r="Z435" s="118">
        <f>IF(Y435=W435,"OK","Non")</f>
        <v/>
      </c>
    </row>
    <row r="436">
      <c r="A436" s="9">
        <f>C436/SUM(C:C)*(SUM(C:C)+$X$2)</f>
        <v/>
      </c>
      <c r="B436" s="9">
        <f>C436/SUM(C:C)*(SUM(C:C)+SUM($N$3:$O$7))+S436</f>
        <v/>
      </c>
      <c r="C436" s="9">
        <f>SUM(I436:Q436)-N436-P436</f>
        <v/>
      </c>
      <c r="D436" s="8" t="n">
        <v>3752</v>
      </c>
      <c r="E436" t="inlineStr">
        <is>
          <t>XN103765178JB</t>
        </is>
      </c>
      <c r="F436" t="n">
        <v>16</v>
      </c>
      <c r="G436" t="inlineStr">
        <is>
          <t>N</t>
        </is>
      </c>
      <c r="H436" t="inlineStr">
        <is>
          <t>NT</t>
        </is>
      </c>
      <c r="O436" t="n">
        <v>7</v>
      </c>
      <c r="S436">
        <f>_xlfn.XLOOKUP(E436,'Facture Chronopost'!L:L,'Facture Chronopost'!AA:AA,"")</f>
        <v/>
      </c>
      <c r="T436">
        <f>IF(COUNTIF('Bibliothèque transporteurs'!C:C,F436)=0,"inconnu",_xlfn.XLOOKUP(F436,'Bibliothèque transporteurs'!C:C,'Bibliothèque transporteurs'!A:A))</f>
        <v/>
      </c>
      <c r="U436">
        <f>IF(OR(F436="6C",F436="6B"),_xlfn.XLOOKUP(E436,'Facture Chronopost'!L:L,'Facture Chronopost'!X:X),IF(OR(F436=17,F436=44),F436&amp;"_"&amp;H436,IF(COUNTIF('Bibliothèque transporteurs'!C:C,F436)=0,"inconnu",_xlfn.XLOOKUP(F436,'Bibliothèque transporteurs'!C:C,'Bibliothèque transporteurs'!B:B))))</f>
        <v/>
      </c>
      <c r="V436">
        <f>IF(COUNTIF('Bibliothèque transporteurs'!C:C,F436)=0,"inconnu",_xlfn.XLOOKUP(F436,'Bibliothèque transporteurs'!C:C,'Bibliothèque transporteurs'!E:E))</f>
        <v/>
      </c>
      <c r="W436">
        <f>IF(T436="FR_2SHOP",O436,IF(O436=0,0,ROUNDUP(O436/C436*B436,2)))</f>
        <v/>
      </c>
      <c r="Y436" s="118">
        <f>ROUNDUP(B436,2)-M436-L436-N436-J436-K436-I436-Q436</f>
        <v/>
      </c>
      <c r="Z436" s="118">
        <f>IF(Y436=W436,"OK","Non")</f>
        <v/>
      </c>
    </row>
    <row r="437">
      <c r="A437" s="9">
        <f>C437/SUM(C:C)*(SUM(C:C)+$X$2)</f>
        <v/>
      </c>
      <c r="B437" s="9">
        <f>C437/SUM(C:C)*(SUM(C:C)+SUM($N$3:$O$7))+S437</f>
        <v/>
      </c>
      <c r="C437" s="9">
        <f>SUM(I437:Q437)-N437-P437</f>
        <v/>
      </c>
      <c r="D437" s="8" t="n">
        <v>3752</v>
      </c>
      <c r="E437" t="inlineStr">
        <is>
          <t>XN103766227JB</t>
        </is>
      </c>
      <c r="F437" t="n">
        <v>16</v>
      </c>
      <c r="G437" t="inlineStr">
        <is>
          <t>N</t>
        </is>
      </c>
      <c r="H437" t="inlineStr">
        <is>
          <t>NT</t>
        </is>
      </c>
      <c r="O437" t="n">
        <v>7</v>
      </c>
      <c r="S437">
        <f>_xlfn.XLOOKUP(E437,'Facture Chronopost'!L:L,'Facture Chronopost'!AA:AA,"")</f>
        <v/>
      </c>
      <c r="T437">
        <f>IF(COUNTIF('Bibliothèque transporteurs'!C:C,F437)=0,"inconnu",_xlfn.XLOOKUP(F437,'Bibliothèque transporteurs'!C:C,'Bibliothèque transporteurs'!A:A))</f>
        <v/>
      </c>
      <c r="U437">
        <f>IF(OR(F437="6C",F437="6B"),_xlfn.XLOOKUP(E437,'Facture Chronopost'!L:L,'Facture Chronopost'!X:X),IF(OR(F437=17,F437=44),F437&amp;"_"&amp;H437,IF(COUNTIF('Bibliothèque transporteurs'!C:C,F437)=0,"inconnu",_xlfn.XLOOKUP(F437,'Bibliothèque transporteurs'!C:C,'Bibliothèque transporteurs'!B:B))))</f>
        <v/>
      </c>
      <c r="V437">
        <f>IF(COUNTIF('Bibliothèque transporteurs'!C:C,F437)=0,"inconnu",_xlfn.XLOOKUP(F437,'Bibliothèque transporteurs'!C:C,'Bibliothèque transporteurs'!E:E))</f>
        <v/>
      </c>
      <c r="W437">
        <f>IF(T437="FR_2SHOP",O437,IF(O437=0,0,ROUNDUP(O437/C437*B437,2)))</f>
        <v/>
      </c>
      <c r="Y437" s="118">
        <f>ROUNDUP(B437,2)-M437-L437-N437-J437-K437-I437-Q437</f>
        <v/>
      </c>
      <c r="Z437" s="118">
        <f>IF(Y437=W437,"OK","Non")</f>
        <v/>
      </c>
    </row>
    <row r="438">
      <c r="A438" s="9">
        <f>C438/SUM(C:C)*(SUM(C:C)+$X$2)</f>
        <v/>
      </c>
      <c r="B438" s="9">
        <f>C438/SUM(C:C)*(SUM(C:C)+SUM($N$3:$O$7))+S438</f>
        <v/>
      </c>
      <c r="C438" s="9">
        <f>SUM(I438:Q438)-N438-P438</f>
        <v/>
      </c>
      <c r="D438" s="8" t="n">
        <v>3752</v>
      </c>
      <c r="E438" t="inlineStr">
        <is>
          <t>XN103766425JB</t>
        </is>
      </c>
      <c r="F438" t="n">
        <v>16</v>
      </c>
      <c r="G438" t="inlineStr">
        <is>
          <t>N</t>
        </is>
      </c>
      <c r="H438" t="inlineStr">
        <is>
          <t>NT</t>
        </is>
      </c>
      <c r="O438" t="n">
        <v>7</v>
      </c>
      <c r="S438">
        <f>_xlfn.XLOOKUP(E438,'Facture Chronopost'!L:L,'Facture Chronopost'!AA:AA,"")</f>
        <v/>
      </c>
      <c r="T438">
        <f>IF(COUNTIF('Bibliothèque transporteurs'!C:C,F438)=0,"inconnu",_xlfn.XLOOKUP(F438,'Bibliothèque transporteurs'!C:C,'Bibliothèque transporteurs'!A:A))</f>
        <v/>
      </c>
      <c r="U438">
        <f>IF(OR(F438="6C",F438="6B"),_xlfn.XLOOKUP(E438,'Facture Chronopost'!L:L,'Facture Chronopost'!X:X),IF(OR(F438=17,F438=44),F438&amp;"_"&amp;H438,IF(COUNTIF('Bibliothèque transporteurs'!C:C,F438)=0,"inconnu",_xlfn.XLOOKUP(F438,'Bibliothèque transporteurs'!C:C,'Bibliothèque transporteurs'!B:B))))</f>
        <v/>
      </c>
      <c r="V438">
        <f>IF(COUNTIF('Bibliothèque transporteurs'!C:C,F438)=0,"inconnu",_xlfn.XLOOKUP(F438,'Bibliothèque transporteurs'!C:C,'Bibliothèque transporteurs'!E:E))</f>
        <v/>
      </c>
      <c r="W438">
        <f>IF(T438="FR_2SHOP",O438,IF(O438=0,0,ROUNDUP(O438/C438*B438,2)))</f>
        <v/>
      </c>
      <c r="Y438" s="118">
        <f>ROUNDUP(B438,2)-M438-L438-N438-J438-K438-I438-Q438</f>
        <v/>
      </c>
      <c r="Z438" s="118">
        <f>IF(Y438=W438,"OK","Non")</f>
        <v/>
      </c>
    </row>
    <row r="439">
      <c r="A439" s="9">
        <f>C439/SUM(C:C)*(SUM(C:C)+$X$2)</f>
        <v/>
      </c>
      <c r="B439" s="9">
        <f>C439/SUM(C:C)*(SUM(C:C)+SUM($N$3:$O$7))+S439</f>
        <v/>
      </c>
      <c r="C439" s="9">
        <f>SUM(I439:Q439)-N439-P439</f>
        <v/>
      </c>
      <c r="D439" s="8" t="n">
        <v>6235</v>
      </c>
      <c r="E439" t="inlineStr">
        <is>
          <t>XN103766615JB</t>
        </is>
      </c>
      <c r="F439" t="n">
        <v>16</v>
      </c>
      <c r="G439" t="inlineStr">
        <is>
          <t>N</t>
        </is>
      </c>
      <c r="H439" t="inlineStr">
        <is>
          <t>NT</t>
        </is>
      </c>
      <c r="O439" t="n">
        <v>16</v>
      </c>
      <c r="S439">
        <f>_xlfn.XLOOKUP(E439,'Facture Chronopost'!L:L,'Facture Chronopost'!AA:AA,"")</f>
        <v/>
      </c>
      <c r="T439">
        <f>IF(COUNTIF('Bibliothèque transporteurs'!C:C,F439)=0,"inconnu",_xlfn.XLOOKUP(F439,'Bibliothèque transporteurs'!C:C,'Bibliothèque transporteurs'!A:A))</f>
        <v/>
      </c>
      <c r="U439">
        <f>IF(OR(F439="6C",F439="6B"),_xlfn.XLOOKUP(E439,'Facture Chronopost'!L:L,'Facture Chronopost'!X:X),IF(OR(F439=17,F439=44),F439&amp;"_"&amp;H439,IF(COUNTIF('Bibliothèque transporteurs'!C:C,F439)=0,"inconnu",_xlfn.XLOOKUP(F439,'Bibliothèque transporteurs'!C:C,'Bibliothèque transporteurs'!B:B))))</f>
        <v/>
      </c>
      <c r="V439">
        <f>IF(COUNTIF('Bibliothèque transporteurs'!C:C,F439)=0,"inconnu",_xlfn.XLOOKUP(F439,'Bibliothèque transporteurs'!C:C,'Bibliothèque transporteurs'!E:E))</f>
        <v/>
      </c>
      <c r="W439">
        <f>IF(T439="FR_2SHOP",O439,IF(O439=0,0,ROUNDUP(O439/C439*B439,2)))</f>
        <v/>
      </c>
      <c r="Y439" s="118">
        <f>ROUNDUP(B439,2)-M439-L439-N439-J439-K439-I439-Q439</f>
        <v/>
      </c>
      <c r="Z439" s="118">
        <f>IF(Y439=W439,"OK","Non")</f>
        <v/>
      </c>
    </row>
    <row r="440">
      <c r="A440" s="9">
        <f>C440/SUM(C:C)*(SUM(C:C)+$X$2)</f>
        <v/>
      </c>
      <c r="B440" s="9">
        <f>C440/SUM(C:C)*(SUM(C:C)+SUM($N$3:$O$7))+S440</f>
        <v/>
      </c>
      <c r="C440" s="9">
        <f>SUM(I440:Q440)-N440-P440</f>
        <v/>
      </c>
      <c r="D440" s="8" t="n">
        <v>3752</v>
      </c>
      <c r="E440" t="inlineStr">
        <is>
          <t>XN103766814JB</t>
        </is>
      </c>
      <c r="F440" t="n">
        <v>16</v>
      </c>
      <c r="G440" t="inlineStr">
        <is>
          <t>N</t>
        </is>
      </c>
      <c r="H440" t="inlineStr">
        <is>
          <t>NT</t>
        </is>
      </c>
      <c r="O440" t="n">
        <v>7</v>
      </c>
      <c r="S440">
        <f>_xlfn.XLOOKUP(E440,'Facture Chronopost'!L:L,'Facture Chronopost'!AA:AA,"")</f>
        <v/>
      </c>
      <c r="T440">
        <f>IF(COUNTIF('Bibliothèque transporteurs'!C:C,F440)=0,"inconnu",_xlfn.XLOOKUP(F440,'Bibliothèque transporteurs'!C:C,'Bibliothèque transporteurs'!A:A))</f>
        <v/>
      </c>
      <c r="U440">
        <f>IF(OR(F440="6C",F440="6B"),_xlfn.XLOOKUP(E440,'Facture Chronopost'!L:L,'Facture Chronopost'!X:X),IF(OR(F440=17,F440=44),F440&amp;"_"&amp;H440,IF(COUNTIF('Bibliothèque transporteurs'!C:C,F440)=0,"inconnu",_xlfn.XLOOKUP(F440,'Bibliothèque transporteurs'!C:C,'Bibliothèque transporteurs'!B:B))))</f>
        <v/>
      </c>
      <c r="V440">
        <f>IF(COUNTIF('Bibliothèque transporteurs'!C:C,F440)=0,"inconnu",_xlfn.XLOOKUP(F440,'Bibliothèque transporteurs'!C:C,'Bibliothèque transporteurs'!E:E))</f>
        <v/>
      </c>
      <c r="W440">
        <f>IF(T440="FR_2SHOP",O440,IF(O440=0,0,ROUNDUP(O440/C440*B440,2)))</f>
        <v/>
      </c>
      <c r="Y440" s="118">
        <f>ROUNDUP(B440,2)-M440-L440-N440-J440-K440-I440-Q440</f>
        <v/>
      </c>
      <c r="Z440" s="118">
        <f>IF(Y440=W440,"OK","Non")</f>
        <v/>
      </c>
    </row>
    <row r="441">
      <c r="A441" s="9">
        <f>C441/SUM(C:C)*(SUM(C:C)+$X$2)</f>
        <v/>
      </c>
      <c r="B441" s="9">
        <f>C441/SUM(C:C)*(SUM(C:C)+SUM($N$3:$O$7))+S441</f>
        <v/>
      </c>
      <c r="C441" s="9">
        <f>SUM(I441:Q441)-N441-P441</f>
        <v/>
      </c>
      <c r="D441" s="8" t="n">
        <v>3752</v>
      </c>
      <c r="E441" t="inlineStr">
        <is>
          <t>XN103766880JB</t>
        </is>
      </c>
      <c r="F441" t="n">
        <v>16</v>
      </c>
      <c r="G441" t="inlineStr">
        <is>
          <t>N</t>
        </is>
      </c>
      <c r="H441" t="inlineStr">
        <is>
          <t>NT</t>
        </is>
      </c>
      <c r="O441" t="n">
        <v>7</v>
      </c>
      <c r="Q441" t="n">
        <v>5</v>
      </c>
      <c r="S441">
        <f>_xlfn.XLOOKUP(E441,'Facture Chronopost'!L:L,'Facture Chronopost'!AA:AA,"")</f>
        <v/>
      </c>
      <c r="T441">
        <f>IF(COUNTIF('Bibliothèque transporteurs'!C:C,F441)=0,"inconnu",_xlfn.XLOOKUP(F441,'Bibliothèque transporteurs'!C:C,'Bibliothèque transporteurs'!A:A))</f>
        <v/>
      </c>
      <c r="U441">
        <f>IF(OR(F441="6C",F441="6B"),_xlfn.XLOOKUP(E441,'Facture Chronopost'!L:L,'Facture Chronopost'!X:X),IF(OR(F441=17,F441=44),F441&amp;"_"&amp;H441,IF(COUNTIF('Bibliothèque transporteurs'!C:C,F441)=0,"inconnu",_xlfn.XLOOKUP(F441,'Bibliothèque transporteurs'!C:C,'Bibliothèque transporteurs'!B:B))))</f>
        <v/>
      </c>
      <c r="V441">
        <f>IF(COUNTIF('Bibliothèque transporteurs'!C:C,F441)=0,"inconnu",_xlfn.XLOOKUP(F441,'Bibliothèque transporteurs'!C:C,'Bibliothèque transporteurs'!E:E))</f>
        <v/>
      </c>
      <c r="W441">
        <f>IF(T441="FR_2SHOP",O441,IF(O441=0,0,ROUNDUP(O441/C441*B441,2)))</f>
        <v/>
      </c>
      <c r="Y441" s="118">
        <f>ROUNDUP(B441,2)-M441-L441-N441-J441-K441-I441-Q441</f>
        <v/>
      </c>
      <c r="Z441" s="118">
        <f>IF(Y441=W441,"OK","Non")</f>
        <v/>
      </c>
    </row>
    <row r="442">
      <c r="A442" s="9">
        <f>C442/SUM(C:C)*(SUM(C:C)+$X$2)</f>
        <v/>
      </c>
      <c r="B442" s="9">
        <f>C442/SUM(C:C)*(SUM(C:C)+SUM($N$3:$O$7))+S442</f>
        <v/>
      </c>
      <c r="C442" s="9">
        <f>SUM(I442:Q442)-N442-P442</f>
        <v/>
      </c>
      <c r="D442" s="8" t="n">
        <v>6235</v>
      </c>
      <c r="E442" t="inlineStr">
        <is>
          <t>XN103766893JB</t>
        </is>
      </c>
      <c r="F442" t="n">
        <v>16</v>
      </c>
      <c r="G442" t="inlineStr">
        <is>
          <t>N</t>
        </is>
      </c>
      <c r="H442" t="inlineStr">
        <is>
          <t>NR</t>
        </is>
      </c>
      <c r="O442" t="n">
        <v>7</v>
      </c>
      <c r="Q442" t="n">
        <v>5</v>
      </c>
      <c r="S442">
        <f>_xlfn.XLOOKUP(E442,'Facture Chronopost'!L:L,'Facture Chronopost'!AA:AA,"")</f>
        <v/>
      </c>
      <c r="T442">
        <f>IF(COUNTIF('Bibliothèque transporteurs'!C:C,F442)=0,"inconnu",_xlfn.XLOOKUP(F442,'Bibliothèque transporteurs'!C:C,'Bibliothèque transporteurs'!A:A))</f>
        <v/>
      </c>
      <c r="U442">
        <f>IF(OR(F442="6C",F442="6B"),_xlfn.XLOOKUP(E442,'Facture Chronopost'!L:L,'Facture Chronopost'!X:X),IF(OR(F442=17,F442=44),F442&amp;"_"&amp;H442,IF(COUNTIF('Bibliothèque transporteurs'!C:C,F442)=0,"inconnu",_xlfn.XLOOKUP(F442,'Bibliothèque transporteurs'!C:C,'Bibliothèque transporteurs'!B:B))))</f>
        <v/>
      </c>
      <c r="V442">
        <f>IF(COUNTIF('Bibliothèque transporteurs'!C:C,F442)=0,"inconnu",_xlfn.XLOOKUP(F442,'Bibliothèque transporteurs'!C:C,'Bibliothèque transporteurs'!E:E))</f>
        <v/>
      </c>
      <c r="W442">
        <f>IF(T442="FR_2SHOP",O442,IF(O442=0,0,ROUNDUP(O442/C442*B442,2)))</f>
        <v/>
      </c>
      <c r="Y442" s="118">
        <f>ROUNDUP(B442,2)-M442-L442-N442-J442-K442-I442-Q442</f>
        <v/>
      </c>
      <c r="Z442" s="118">
        <f>IF(Y442=W442,"OK","Non")</f>
        <v/>
      </c>
    </row>
    <row r="443">
      <c r="A443" s="9">
        <f>C443/SUM(C:C)*(SUM(C:C)+$X$2)</f>
        <v/>
      </c>
      <c r="B443" s="9">
        <f>C443/SUM(C:C)*(SUM(C:C)+SUM($N$3:$O$7))+S443</f>
        <v/>
      </c>
      <c r="C443" s="9">
        <f>SUM(I443:Q443)-N443-P443</f>
        <v/>
      </c>
      <c r="D443" s="8" t="n">
        <v>6235</v>
      </c>
      <c r="E443" t="inlineStr">
        <is>
          <t>XN103767015JB</t>
        </is>
      </c>
      <c r="F443" t="n">
        <v>16</v>
      </c>
      <c r="G443" t="inlineStr">
        <is>
          <t>N</t>
        </is>
      </c>
      <c r="H443" t="inlineStr">
        <is>
          <t>NT</t>
        </is>
      </c>
      <c r="O443" t="n">
        <v>7</v>
      </c>
      <c r="S443">
        <f>_xlfn.XLOOKUP(E443,'Facture Chronopost'!L:L,'Facture Chronopost'!AA:AA,"")</f>
        <v/>
      </c>
      <c r="T443">
        <f>IF(COUNTIF('Bibliothèque transporteurs'!C:C,F443)=0,"inconnu",_xlfn.XLOOKUP(F443,'Bibliothèque transporteurs'!C:C,'Bibliothèque transporteurs'!A:A))</f>
        <v/>
      </c>
      <c r="U443">
        <f>IF(OR(F443="6C",F443="6B"),_xlfn.XLOOKUP(E443,'Facture Chronopost'!L:L,'Facture Chronopost'!X:X),IF(OR(F443=17,F443=44),F443&amp;"_"&amp;H443,IF(COUNTIF('Bibliothèque transporteurs'!C:C,F443)=0,"inconnu",_xlfn.XLOOKUP(F443,'Bibliothèque transporteurs'!C:C,'Bibliothèque transporteurs'!B:B))))</f>
        <v/>
      </c>
      <c r="V443">
        <f>IF(COUNTIF('Bibliothèque transporteurs'!C:C,F443)=0,"inconnu",_xlfn.XLOOKUP(F443,'Bibliothèque transporteurs'!C:C,'Bibliothèque transporteurs'!E:E))</f>
        <v/>
      </c>
      <c r="W443">
        <f>IF(T443="FR_2SHOP",O443,IF(O443=0,0,ROUNDUP(O443/C443*B443,2)))</f>
        <v/>
      </c>
      <c r="Y443" s="118">
        <f>ROUNDUP(B443,2)-M443-L443-N443-J443-K443-I443-Q443</f>
        <v/>
      </c>
      <c r="Z443" s="118">
        <f>IF(Y443=W443,"OK","Non")</f>
        <v/>
      </c>
    </row>
    <row r="444">
      <c r="A444" s="9">
        <f>C444/SUM(C:C)*(SUM(C:C)+$X$2)</f>
        <v/>
      </c>
      <c r="B444" s="9">
        <f>C444/SUM(C:C)*(SUM(C:C)+SUM($N$3:$O$7))+S444</f>
        <v/>
      </c>
      <c r="C444" s="9">
        <f>SUM(I444:Q444)-N444-P444</f>
        <v/>
      </c>
      <c r="D444" s="8" t="n">
        <v>3752</v>
      </c>
      <c r="E444" t="inlineStr">
        <is>
          <t>XN103767284JB</t>
        </is>
      </c>
      <c r="F444" t="n">
        <v>16</v>
      </c>
      <c r="G444" t="inlineStr">
        <is>
          <t>N</t>
        </is>
      </c>
      <c r="H444" t="inlineStr">
        <is>
          <t>NT</t>
        </is>
      </c>
      <c r="O444" t="n">
        <v>7</v>
      </c>
      <c r="S444">
        <f>_xlfn.XLOOKUP(E444,'Facture Chronopost'!L:L,'Facture Chronopost'!AA:AA,"")</f>
        <v/>
      </c>
      <c r="T444">
        <f>IF(COUNTIF('Bibliothèque transporteurs'!C:C,F444)=0,"inconnu",_xlfn.XLOOKUP(F444,'Bibliothèque transporteurs'!C:C,'Bibliothèque transporteurs'!A:A))</f>
        <v/>
      </c>
      <c r="U444">
        <f>IF(OR(F444="6C",F444="6B"),_xlfn.XLOOKUP(E444,'Facture Chronopost'!L:L,'Facture Chronopost'!X:X),IF(OR(F444=17,F444=44),F444&amp;"_"&amp;H444,IF(COUNTIF('Bibliothèque transporteurs'!C:C,F444)=0,"inconnu",_xlfn.XLOOKUP(F444,'Bibliothèque transporteurs'!C:C,'Bibliothèque transporteurs'!B:B))))</f>
        <v/>
      </c>
      <c r="V444">
        <f>IF(COUNTIF('Bibliothèque transporteurs'!C:C,F444)=0,"inconnu",_xlfn.XLOOKUP(F444,'Bibliothèque transporteurs'!C:C,'Bibliothèque transporteurs'!E:E))</f>
        <v/>
      </c>
      <c r="W444">
        <f>IF(T444="FR_2SHOP",O444,IF(O444=0,0,ROUNDUP(O444/C444*B444,2)))</f>
        <v/>
      </c>
      <c r="Y444" s="118">
        <f>ROUNDUP(B444,2)-M444-L444-N444-J444-K444-I444-Q444</f>
        <v/>
      </c>
      <c r="Z444" s="118">
        <f>IF(Y444=W444,"OK","Non")</f>
        <v/>
      </c>
    </row>
    <row r="445">
      <c r="A445" s="9">
        <f>C445/SUM(C:C)*(SUM(C:C)+$X$2)</f>
        <v/>
      </c>
      <c r="B445" s="9">
        <f>C445/SUM(C:C)*(SUM(C:C)+SUM($N$3:$O$7))+S445</f>
        <v/>
      </c>
      <c r="C445" s="9">
        <f>SUM(I445:Q445)-N445-P445</f>
        <v/>
      </c>
      <c r="D445" s="8" t="n">
        <v>6235</v>
      </c>
      <c r="E445" t="inlineStr">
        <is>
          <t>XN103767443JB</t>
        </is>
      </c>
      <c r="F445" t="n">
        <v>16</v>
      </c>
      <c r="G445" t="inlineStr">
        <is>
          <t>N</t>
        </is>
      </c>
      <c r="H445" t="inlineStr">
        <is>
          <t>NT</t>
        </is>
      </c>
      <c r="O445" t="n">
        <v>7</v>
      </c>
      <c r="S445">
        <f>_xlfn.XLOOKUP(E445,'Facture Chronopost'!L:L,'Facture Chronopost'!AA:AA,"")</f>
        <v/>
      </c>
      <c r="T445">
        <f>IF(COUNTIF('Bibliothèque transporteurs'!C:C,F445)=0,"inconnu",_xlfn.XLOOKUP(F445,'Bibliothèque transporteurs'!C:C,'Bibliothèque transporteurs'!A:A))</f>
        <v/>
      </c>
      <c r="U445">
        <f>IF(OR(F445="6C",F445="6B"),_xlfn.XLOOKUP(E445,'Facture Chronopost'!L:L,'Facture Chronopost'!X:X),IF(OR(F445=17,F445=44),F445&amp;"_"&amp;H445,IF(COUNTIF('Bibliothèque transporteurs'!C:C,F445)=0,"inconnu",_xlfn.XLOOKUP(F445,'Bibliothèque transporteurs'!C:C,'Bibliothèque transporteurs'!B:B))))</f>
        <v/>
      </c>
      <c r="V445">
        <f>IF(COUNTIF('Bibliothèque transporteurs'!C:C,F445)=0,"inconnu",_xlfn.XLOOKUP(F445,'Bibliothèque transporteurs'!C:C,'Bibliothèque transporteurs'!E:E))</f>
        <v/>
      </c>
      <c r="W445">
        <f>IF(T445="FR_2SHOP",O445,IF(O445=0,0,ROUNDUP(O445/C445*B445,2)))</f>
        <v/>
      </c>
      <c r="Y445" s="118">
        <f>ROUNDUP(B445,2)-M445-L445-N445-J445-K445-I445-Q445</f>
        <v/>
      </c>
      <c r="Z445" s="118">
        <f>IF(Y445=W445,"OK","Non")</f>
        <v/>
      </c>
    </row>
    <row r="446">
      <c r="A446" s="9">
        <f>C446/SUM(C:C)*(SUM(C:C)+$X$2)</f>
        <v/>
      </c>
      <c r="B446" s="9">
        <f>C446/SUM(C:C)*(SUM(C:C)+SUM($N$3:$O$7))+S446</f>
        <v/>
      </c>
      <c r="C446" s="9">
        <f>SUM(I446:Q446)-N446-P446</f>
        <v/>
      </c>
      <c r="D446" s="8" t="n">
        <v>6235</v>
      </c>
      <c r="E446" t="inlineStr">
        <is>
          <t>XN103767491JB</t>
        </is>
      </c>
      <c r="F446" t="n">
        <v>16</v>
      </c>
      <c r="G446" t="inlineStr">
        <is>
          <t>N</t>
        </is>
      </c>
      <c r="H446" t="inlineStr">
        <is>
          <t>NT</t>
        </is>
      </c>
      <c r="O446" t="n">
        <v>7</v>
      </c>
      <c r="S446">
        <f>_xlfn.XLOOKUP(E446,'Facture Chronopost'!L:L,'Facture Chronopost'!AA:AA,"")</f>
        <v/>
      </c>
      <c r="T446">
        <f>IF(COUNTIF('Bibliothèque transporteurs'!C:C,F446)=0,"inconnu",_xlfn.XLOOKUP(F446,'Bibliothèque transporteurs'!C:C,'Bibliothèque transporteurs'!A:A))</f>
        <v/>
      </c>
      <c r="U446">
        <f>IF(OR(F446="6C",F446="6B"),_xlfn.XLOOKUP(E446,'Facture Chronopost'!L:L,'Facture Chronopost'!X:X),IF(OR(F446=17,F446=44),F446&amp;"_"&amp;H446,IF(COUNTIF('Bibliothèque transporteurs'!C:C,F446)=0,"inconnu",_xlfn.XLOOKUP(F446,'Bibliothèque transporteurs'!C:C,'Bibliothèque transporteurs'!B:B))))</f>
        <v/>
      </c>
      <c r="V446">
        <f>IF(COUNTIF('Bibliothèque transporteurs'!C:C,F446)=0,"inconnu",_xlfn.XLOOKUP(F446,'Bibliothèque transporteurs'!C:C,'Bibliothèque transporteurs'!E:E))</f>
        <v/>
      </c>
      <c r="W446">
        <f>IF(T446="FR_2SHOP",O446,IF(O446=0,0,ROUNDUP(O446/C446*B446,2)))</f>
        <v/>
      </c>
      <c r="Y446" s="118">
        <f>ROUNDUP(B446,2)-M446-L446-N446-J446-K446-I446-Q446</f>
        <v/>
      </c>
      <c r="Z446" s="118">
        <f>IF(Y446=W446,"OK","Non")</f>
        <v/>
      </c>
    </row>
    <row r="447">
      <c r="A447" s="9">
        <f>C447/SUM(C:C)*(SUM(C:C)+$X$2)</f>
        <v/>
      </c>
      <c r="B447" s="9">
        <f>C447/SUM(C:C)*(SUM(C:C)+SUM($N$3:$O$7))+S447</f>
        <v/>
      </c>
      <c r="C447" s="9">
        <f>SUM(I447:Q447)-N447-P447</f>
        <v/>
      </c>
      <c r="D447" s="8" t="n">
        <v>3752</v>
      </c>
      <c r="E447" t="inlineStr">
        <is>
          <t>XN103767505JB</t>
        </is>
      </c>
      <c r="F447" t="n">
        <v>16</v>
      </c>
      <c r="G447" t="inlineStr">
        <is>
          <t>N</t>
        </is>
      </c>
      <c r="H447" t="inlineStr">
        <is>
          <t>NT</t>
        </is>
      </c>
      <c r="O447" t="n">
        <v>7</v>
      </c>
      <c r="S447">
        <f>_xlfn.XLOOKUP(E447,'Facture Chronopost'!L:L,'Facture Chronopost'!AA:AA,"")</f>
        <v/>
      </c>
      <c r="T447">
        <f>IF(COUNTIF('Bibliothèque transporteurs'!C:C,F447)=0,"inconnu",_xlfn.XLOOKUP(F447,'Bibliothèque transporteurs'!C:C,'Bibliothèque transporteurs'!A:A))</f>
        <v/>
      </c>
      <c r="U447">
        <f>IF(OR(F447="6C",F447="6B"),_xlfn.XLOOKUP(E447,'Facture Chronopost'!L:L,'Facture Chronopost'!X:X),IF(OR(F447=17,F447=44),F447&amp;"_"&amp;H447,IF(COUNTIF('Bibliothèque transporteurs'!C:C,F447)=0,"inconnu",_xlfn.XLOOKUP(F447,'Bibliothèque transporteurs'!C:C,'Bibliothèque transporteurs'!B:B))))</f>
        <v/>
      </c>
      <c r="V447">
        <f>IF(COUNTIF('Bibliothèque transporteurs'!C:C,F447)=0,"inconnu",_xlfn.XLOOKUP(F447,'Bibliothèque transporteurs'!C:C,'Bibliothèque transporteurs'!E:E))</f>
        <v/>
      </c>
      <c r="W447">
        <f>IF(T447="FR_2SHOP",O447,IF(O447=0,0,ROUNDUP(O447/C447*B447,2)))</f>
        <v/>
      </c>
      <c r="Y447" s="118">
        <f>ROUNDUP(B447,2)-M447-L447-N447-J447-K447-I447-Q447</f>
        <v/>
      </c>
      <c r="Z447" s="118">
        <f>IF(Y447=W447,"OK","Non")</f>
        <v/>
      </c>
    </row>
    <row r="448">
      <c r="A448" s="9">
        <f>C448/SUM(C:C)*(SUM(C:C)+$X$2)</f>
        <v/>
      </c>
      <c r="B448" s="9">
        <f>C448/SUM(C:C)*(SUM(C:C)+SUM($N$3:$O$7))+S448</f>
        <v/>
      </c>
      <c r="C448" s="9">
        <f>SUM(I448:Q448)-N448-P448</f>
        <v/>
      </c>
      <c r="D448" s="8" t="n">
        <v>3752</v>
      </c>
      <c r="E448" t="inlineStr">
        <is>
          <t>XN103767908JB</t>
        </is>
      </c>
      <c r="F448" t="n">
        <v>16</v>
      </c>
      <c r="G448" t="inlineStr">
        <is>
          <t>N</t>
        </is>
      </c>
      <c r="H448" t="inlineStr">
        <is>
          <t>NT</t>
        </is>
      </c>
      <c r="O448" t="n">
        <v>7</v>
      </c>
      <c r="S448">
        <f>_xlfn.XLOOKUP(E448,'Facture Chronopost'!L:L,'Facture Chronopost'!AA:AA,"")</f>
        <v/>
      </c>
      <c r="T448">
        <f>IF(COUNTIF('Bibliothèque transporteurs'!C:C,F448)=0,"inconnu",_xlfn.XLOOKUP(F448,'Bibliothèque transporteurs'!C:C,'Bibliothèque transporteurs'!A:A))</f>
        <v/>
      </c>
      <c r="U448">
        <f>IF(OR(F448="6C",F448="6B"),_xlfn.XLOOKUP(E448,'Facture Chronopost'!L:L,'Facture Chronopost'!X:X),IF(OR(F448=17,F448=44),F448&amp;"_"&amp;H448,IF(COUNTIF('Bibliothèque transporteurs'!C:C,F448)=0,"inconnu",_xlfn.XLOOKUP(F448,'Bibliothèque transporteurs'!C:C,'Bibliothèque transporteurs'!B:B))))</f>
        <v/>
      </c>
      <c r="V448">
        <f>IF(COUNTIF('Bibliothèque transporteurs'!C:C,F448)=0,"inconnu",_xlfn.XLOOKUP(F448,'Bibliothèque transporteurs'!C:C,'Bibliothèque transporteurs'!E:E))</f>
        <v/>
      </c>
      <c r="W448">
        <f>IF(T448="FR_2SHOP",O448,IF(O448=0,0,ROUNDUP(O448/C448*B448,2)))</f>
        <v/>
      </c>
      <c r="Y448" s="118">
        <f>ROUNDUP(B448,2)-M448-L448-N448-J448-K448-I448-Q448</f>
        <v/>
      </c>
      <c r="Z448" s="118">
        <f>IF(Y448=W448,"OK","Non")</f>
        <v/>
      </c>
    </row>
    <row r="449">
      <c r="A449" s="9">
        <f>C449/SUM(C:C)*(SUM(C:C)+$X$2)</f>
        <v/>
      </c>
      <c r="B449" s="9">
        <f>C449/SUM(C:C)*(SUM(C:C)+SUM($N$3:$O$7))+S449</f>
        <v/>
      </c>
      <c r="C449" s="9">
        <f>SUM(I449:Q449)-N449-P449</f>
        <v/>
      </c>
      <c r="D449" s="8" t="n">
        <v>3752</v>
      </c>
      <c r="E449" t="inlineStr">
        <is>
          <t>XN103768568JB</t>
        </is>
      </c>
      <c r="F449" t="n">
        <v>16</v>
      </c>
      <c r="G449" t="inlineStr">
        <is>
          <t>N</t>
        </is>
      </c>
      <c r="H449" t="inlineStr">
        <is>
          <t>NT</t>
        </is>
      </c>
      <c r="O449" t="n">
        <v>7</v>
      </c>
      <c r="S449">
        <f>_xlfn.XLOOKUP(E449,'Facture Chronopost'!L:L,'Facture Chronopost'!AA:AA,"")</f>
        <v/>
      </c>
      <c r="T449">
        <f>IF(COUNTIF('Bibliothèque transporteurs'!C:C,F449)=0,"inconnu",_xlfn.XLOOKUP(F449,'Bibliothèque transporteurs'!C:C,'Bibliothèque transporteurs'!A:A))</f>
        <v/>
      </c>
      <c r="U449">
        <f>IF(OR(F449="6C",F449="6B"),_xlfn.XLOOKUP(E449,'Facture Chronopost'!L:L,'Facture Chronopost'!X:X),IF(OR(F449=17,F449=44),F449&amp;"_"&amp;H449,IF(COUNTIF('Bibliothèque transporteurs'!C:C,F449)=0,"inconnu",_xlfn.XLOOKUP(F449,'Bibliothèque transporteurs'!C:C,'Bibliothèque transporteurs'!B:B))))</f>
        <v/>
      </c>
      <c r="V449">
        <f>IF(COUNTIF('Bibliothèque transporteurs'!C:C,F449)=0,"inconnu",_xlfn.XLOOKUP(F449,'Bibliothèque transporteurs'!C:C,'Bibliothèque transporteurs'!E:E))</f>
        <v/>
      </c>
      <c r="W449">
        <f>IF(T449="FR_2SHOP",O449,IF(O449=0,0,ROUNDUP(O449/C449*B449,2)))</f>
        <v/>
      </c>
      <c r="Y449" s="118">
        <f>ROUNDUP(B449,2)-M449-L449-N449-J449-K449-I449-Q449</f>
        <v/>
      </c>
      <c r="Z449" s="118">
        <f>IF(Y449=W449,"OK","Non")</f>
        <v/>
      </c>
    </row>
    <row r="450">
      <c r="A450" s="9">
        <f>C450/SUM(C:C)*(SUM(C:C)+$X$2)</f>
        <v/>
      </c>
      <c r="B450" s="9">
        <f>C450/SUM(C:C)*(SUM(C:C)+SUM($N$3:$O$7))+S450</f>
        <v/>
      </c>
      <c r="C450" s="9">
        <f>SUM(I450:Q450)-N450-P450</f>
        <v/>
      </c>
      <c r="D450" s="8" t="n">
        <v>3752</v>
      </c>
      <c r="E450" t="inlineStr">
        <is>
          <t>XN103768599JB</t>
        </is>
      </c>
      <c r="F450" t="n">
        <v>16</v>
      </c>
      <c r="G450" t="inlineStr">
        <is>
          <t>N</t>
        </is>
      </c>
      <c r="H450" t="inlineStr">
        <is>
          <t>NT</t>
        </is>
      </c>
      <c r="O450" t="n">
        <v>7</v>
      </c>
      <c r="S450">
        <f>_xlfn.XLOOKUP(E450,'Facture Chronopost'!L:L,'Facture Chronopost'!AA:AA,"")</f>
        <v/>
      </c>
      <c r="T450">
        <f>IF(COUNTIF('Bibliothèque transporteurs'!C:C,F450)=0,"inconnu",_xlfn.XLOOKUP(F450,'Bibliothèque transporteurs'!C:C,'Bibliothèque transporteurs'!A:A))</f>
        <v/>
      </c>
      <c r="U450">
        <f>IF(OR(F450="6C",F450="6B"),_xlfn.XLOOKUP(E450,'Facture Chronopost'!L:L,'Facture Chronopost'!X:X),IF(OR(F450=17,F450=44),F450&amp;"_"&amp;H450,IF(COUNTIF('Bibliothèque transporteurs'!C:C,F450)=0,"inconnu",_xlfn.XLOOKUP(F450,'Bibliothèque transporteurs'!C:C,'Bibliothèque transporteurs'!B:B))))</f>
        <v/>
      </c>
      <c r="V450">
        <f>IF(COUNTIF('Bibliothèque transporteurs'!C:C,F450)=0,"inconnu",_xlfn.XLOOKUP(F450,'Bibliothèque transporteurs'!C:C,'Bibliothèque transporteurs'!E:E))</f>
        <v/>
      </c>
      <c r="W450">
        <f>IF(T450="FR_2SHOP",O450,IF(O450=0,0,ROUNDUP(O450/C450*B450,2)))</f>
        <v/>
      </c>
      <c r="Y450" s="118">
        <f>ROUNDUP(B450,2)-M450-L450-N450-J450-K450-I450-Q450</f>
        <v/>
      </c>
      <c r="Z450" s="118">
        <f>IF(Y450=W450,"OK","Non")</f>
        <v/>
      </c>
    </row>
    <row r="451">
      <c r="A451" s="9">
        <f>C451/SUM(C:C)*(SUM(C:C)+$X$2)</f>
        <v/>
      </c>
      <c r="B451" s="9">
        <f>C451/SUM(C:C)*(SUM(C:C)+SUM($N$3:$O$7))+S451</f>
        <v/>
      </c>
      <c r="C451" s="9">
        <f>SUM(I451:Q451)-N451-P451</f>
        <v/>
      </c>
      <c r="D451" s="8" t="n">
        <v>3752</v>
      </c>
      <c r="E451" t="inlineStr">
        <is>
          <t>XN103769135JB</t>
        </is>
      </c>
      <c r="F451" t="n">
        <v>16</v>
      </c>
      <c r="G451" t="inlineStr">
        <is>
          <t>N</t>
        </is>
      </c>
      <c r="H451" t="inlineStr">
        <is>
          <t>NT</t>
        </is>
      </c>
      <c r="O451" t="n">
        <v>7</v>
      </c>
      <c r="S451">
        <f>_xlfn.XLOOKUP(E451,'Facture Chronopost'!L:L,'Facture Chronopost'!AA:AA,"")</f>
        <v/>
      </c>
      <c r="T451">
        <f>IF(COUNTIF('Bibliothèque transporteurs'!C:C,F451)=0,"inconnu",_xlfn.XLOOKUP(F451,'Bibliothèque transporteurs'!C:C,'Bibliothèque transporteurs'!A:A))</f>
        <v/>
      </c>
      <c r="U451">
        <f>IF(OR(F451="6C",F451="6B"),_xlfn.XLOOKUP(E451,'Facture Chronopost'!L:L,'Facture Chronopost'!X:X),IF(OR(F451=17,F451=44),F451&amp;"_"&amp;H451,IF(COUNTIF('Bibliothèque transporteurs'!C:C,F451)=0,"inconnu",_xlfn.XLOOKUP(F451,'Bibliothèque transporteurs'!C:C,'Bibliothèque transporteurs'!B:B))))</f>
        <v/>
      </c>
      <c r="V451">
        <f>IF(COUNTIF('Bibliothèque transporteurs'!C:C,F451)=0,"inconnu",_xlfn.XLOOKUP(F451,'Bibliothèque transporteurs'!C:C,'Bibliothèque transporteurs'!E:E))</f>
        <v/>
      </c>
      <c r="W451">
        <f>IF(T451="FR_2SHOP",O451,IF(O451=0,0,ROUNDUP(O451/C451*B451,2)))</f>
        <v/>
      </c>
      <c r="Y451" s="118">
        <f>ROUNDUP(B451,2)-M451-L451-N451-J451-K451-I451-Q451</f>
        <v/>
      </c>
      <c r="Z451" s="118">
        <f>IF(Y451=W451,"OK","Non")</f>
        <v/>
      </c>
    </row>
    <row r="452">
      <c r="A452" s="9">
        <f>C452/SUM(C:C)*(SUM(C:C)+$X$2)</f>
        <v/>
      </c>
      <c r="B452" s="9">
        <f>C452/SUM(C:C)*(SUM(C:C)+SUM($N$3:$O$7))+S452</f>
        <v/>
      </c>
      <c r="C452" s="9">
        <f>SUM(I452:Q452)-N452-P452</f>
        <v/>
      </c>
      <c r="D452" s="8" t="n">
        <v>3752</v>
      </c>
      <c r="E452" t="inlineStr">
        <is>
          <t>XN103769206JB</t>
        </is>
      </c>
      <c r="F452" t="n">
        <v>16</v>
      </c>
      <c r="G452" t="inlineStr">
        <is>
          <t>N</t>
        </is>
      </c>
      <c r="H452" t="inlineStr">
        <is>
          <t>NT</t>
        </is>
      </c>
      <c r="O452" t="n">
        <v>7.4</v>
      </c>
      <c r="S452">
        <f>_xlfn.XLOOKUP(E452,'Facture Chronopost'!L:L,'Facture Chronopost'!AA:AA,"")</f>
        <v/>
      </c>
      <c r="T452">
        <f>IF(COUNTIF('Bibliothèque transporteurs'!C:C,F452)=0,"inconnu",_xlfn.XLOOKUP(F452,'Bibliothèque transporteurs'!C:C,'Bibliothèque transporteurs'!A:A))</f>
        <v/>
      </c>
      <c r="U452">
        <f>IF(OR(F452="6C",F452="6B"),_xlfn.XLOOKUP(E452,'Facture Chronopost'!L:L,'Facture Chronopost'!X:X),IF(OR(F452=17,F452=44),F452&amp;"_"&amp;H452,IF(COUNTIF('Bibliothèque transporteurs'!C:C,F452)=0,"inconnu",_xlfn.XLOOKUP(F452,'Bibliothèque transporteurs'!C:C,'Bibliothèque transporteurs'!B:B))))</f>
        <v/>
      </c>
      <c r="V452">
        <f>IF(COUNTIF('Bibliothèque transporteurs'!C:C,F452)=0,"inconnu",_xlfn.XLOOKUP(F452,'Bibliothèque transporteurs'!C:C,'Bibliothèque transporteurs'!E:E))</f>
        <v/>
      </c>
      <c r="W452">
        <f>IF(T452="FR_2SHOP",O452,IF(O452=0,0,ROUNDUP(O452/C452*B452,2)))</f>
        <v/>
      </c>
      <c r="Y452" s="118">
        <f>ROUNDUP(B452,2)-M452-L452-N452-J452-K452-I452-Q452</f>
        <v/>
      </c>
      <c r="Z452" s="118">
        <f>IF(Y452=W452,"OK","Non")</f>
        <v/>
      </c>
    </row>
    <row r="453">
      <c r="A453" s="9">
        <f>C453/SUM(C:C)*(SUM(C:C)+$X$2)</f>
        <v/>
      </c>
      <c r="B453" s="9">
        <f>C453/SUM(C:C)*(SUM(C:C)+SUM($N$3:$O$7))+S453</f>
        <v/>
      </c>
      <c r="C453" s="9">
        <f>SUM(I453:Q453)-N453-P453</f>
        <v/>
      </c>
      <c r="D453" s="8" t="n">
        <v>3752</v>
      </c>
      <c r="E453" t="inlineStr">
        <is>
          <t>XN103769373JB</t>
        </is>
      </c>
      <c r="F453" t="n">
        <v>16</v>
      </c>
      <c r="G453" t="inlineStr">
        <is>
          <t>N</t>
        </is>
      </c>
      <c r="H453" t="inlineStr">
        <is>
          <t>NT</t>
        </is>
      </c>
      <c r="O453" t="n">
        <v>7</v>
      </c>
      <c r="S453">
        <f>_xlfn.XLOOKUP(E453,'Facture Chronopost'!L:L,'Facture Chronopost'!AA:AA,"")</f>
        <v/>
      </c>
      <c r="T453">
        <f>IF(COUNTIF('Bibliothèque transporteurs'!C:C,F453)=0,"inconnu",_xlfn.XLOOKUP(F453,'Bibliothèque transporteurs'!C:C,'Bibliothèque transporteurs'!A:A))</f>
        <v/>
      </c>
      <c r="U453">
        <f>IF(OR(F453="6C",F453="6B"),_xlfn.XLOOKUP(E453,'Facture Chronopost'!L:L,'Facture Chronopost'!X:X),IF(OR(F453=17,F453=44),F453&amp;"_"&amp;H453,IF(COUNTIF('Bibliothèque transporteurs'!C:C,F453)=0,"inconnu",_xlfn.XLOOKUP(F453,'Bibliothèque transporteurs'!C:C,'Bibliothèque transporteurs'!B:B))))</f>
        <v/>
      </c>
      <c r="V453">
        <f>IF(COUNTIF('Bibliothèque transporteurs'!C:C,F453)=0,"inconnu",_xlfn.XLOOKUP(F453,'Bibliothèque transporteurs'!C:C,'Bibliothèque transporteurs'!E:E))</f>
        <v/>
      </c>
      <c r="W453">
        <f>IF(T453="FR_2SHOP",O453,IF(O453=0,0,ROUNDUP(O453/C453*B453,2)))</f>
        <v/>
      </c>
      <c r="Y453" s="118">
        <f>ROUNDUP(B453,2)-M453-L453-N453-J453-K453-I453-Q453</f>
        <v/>
      </c>
      <c r="Z453" s="118">
        <f>IF(Y453=W453,"OK","Non")</f>
        <v/>
      </c>
    </row>
    <row r="454">
      <c r="A454" s="9">
        <f>C454/SUM(C:C)*(SUM(C:C)+$X$2)</f>
        <v/>
      </c>
      <c r="B454" s="9">
        <f>C454/SUM(C:C)*(SUM(C:C)+SUM($N$3:$O$7))+S454</f>
        <v/>
      </c>
      <c r="C454" s="9">
        <f>SUM(I454:Q454)-N454-P454</f>
        <v/>
      </c>
      <c r="D454" s="8" t="n">
        <v>6235</v>
      </c>
      <c r="E454" t="inlineStr">
        <is>
          <t>XN103769400JB</t>
        </is>
      </c>
      <c r="F454" t="n">
        <v>16</v>
      </c>
      <c r="G454" t="inlineStr">
        <is>
          <t>N</t>
        </is>
      </c>
      <c r="H454" t="inlineStr">
        <is>
          <t>NT</t>
        </is>
      </c>
      <c r="O454" t="n">
        <v>7</v>
      </c>
      <c r="S454">
        <f>_xlfn.XLOOKUP(E454,'Facture Chronopost'!L:L,'Facture Chronopost'!AA:AA,"")</f>
        <v/>
      </c>
      <c r="T454">
        <f>IF(COUNTIF('Bibliothèque transporteurs'!C:C,F454)=0,"inconnu",_xlfn.XLOOKUP(F454,'Bibliothèque transporteurs'!C:C,'Bibliothèque transporteurs'!A:A))</f>
        <v/>
      </c>
      <c r="U454">
        <f>IF(OR(F454="6C",F454="6B"),_xlfn.XLOOKUP(E454,'Facture Chronopost'!L:L,'Facture Chronopost'!X:X),IF(OR(F454=17,F454=44),F454&amp;"_"&amp;H454,IF(COUNTIF('Bibliothèque transporteurs'!C:C,F454)=0,"inconnu",_xlfn.XLOOKUP(F454,'Bibliothèque transporteurs'!C:C,'Bibliothèque transporteurs'!B:B))))</f>
        <v/>
      </c>
      <c r="V454">
        <f>IF(COUNTIF('Bibliothèque transporteurs'!C:C,F454)=0,"inconnu",_xlfn.XLOOKUP(F454,'Bibliothèque transporteurs'!C:C,'Bibliothèque transporteurs'!E:E))</f>
        <v/>
      </c>
      <c r="W454">
        <f>IF(T454="FR_2SHOP",O454,IF(O454=0,0,ROUNDUP(O454/C454*B454,2)))</f>
        <v/>
      </c>
      <c r="Y454" s="118">
        <f>ROUNDUP(B454,2)-M454-L454-N454-J454-K454-I454-Q454</f>
        <v/>
      </c>
      <c r="Z454" s="118">
        <f>IF(Y454=W454,"OK","Non")</f>
        <v/>
      </c>
    </row>
    <row r="455">
      <c r="A455" s="9">
        <f>C455/SUM(C:C)*(SUM(C:C)+$X$2)</f>
        <v/>
      </c>
      <c r="B455" s="9">
        <f>C455/SUM(C:C)*(SUM(C:C)+SUM($N$3:$O$7))+S455</f>
        <v/>
      </c>
      <c r="C455" s="9">
        <f>SUM(I455:Q455)-N455-P455</f>
        <v/>
      </c>
      <c r="D455" s="8" t="n">
        <v>6235</v>
      </c>
      <c r="E455" t="inlineStr">
        <is>
          <t>XN103769965JB</t>
        </is>
      </c>
      <c r="F455" t="n">
        <v>16</v>
      </c>
      <c r="G455" t="inlineStr">
        <is>
          <t>N</t>
        </is>
      </c>
      <c r="H455" t="inlineStr">
        <is>
          <t>NT</t>
        </is>
      </c>
      <c r="O455" t="n">
        <v>7</v>
      </c>
      <c r="S455">
        <f>_xlfn.XLOOKUP(E455,'Facture Chronopost'!L:L,'Facture Chronopost'!AA:AA,"")</f>
        <v/>
      </c>
      <c r="T455">
        <f>IF(COUNTIF('Bibliothèque transporteurs'!C:C,F455)=0,"inconnu",_xlfn.XLOOKUP(F455,'Bibliothèque transporteurs'!C:C,'Bibliothèque transporteurs'!A:A))</f>
        <v/>
      </c>
      <c r="U455">
        <f>IF(OR(F455="6C",F455="6B"),_xlfn.XLOOKUP(E455,'Facture Chronopost'!L:L,'Facture Chronopost'!X:X),IF(OR(F455=17,F455=44),F455&amp;"_"&amp;H455,IF(COUNTIF('Bibliothèque transporteurs'!C:C,F455)=0,"inconnu",_xlfn.XLOOKUP(F455,'Bibliothèque transporteurs'!C:C,'Bibliothèque transporteurs'!B:B))))</f>
        <v/>
      </c>
      <c r="V455">
        <f>IF(COUNTIF('Bibliothèque transporteurs'!C:C,F455)=0,"inconnu",_xlfn.XLOOKUP(F455,'Bibliothèque transporteurs'!C:C,'Bibliothèque transporteurs'!E:E))</f>
        <v/>
      </c>
      <c r="W455">
        <f>IF(T455="FR_2SHOP",O455,IF(O455=0,0,ROUNDUP(O455/C455*B455,2)))</f>
        <v/>
      </c>
      <c r="Y455" s="118">
        <f>ROUNDUP(B455,2)-M455-L455-N455-J455-K455-I455-Q455</f>
        <v/>
      </c>
      <c r="Z455" s="118">
        <f>IF(Y455=W455,"OK","Non")</f>
        <v/>
      </c>
    </row>
    <row r="456">
      <c r="A456" s="9">
        <f>C456/SUM(C:C)*(SUM(C:C)+$X$2)</f>
        <v/>
      </c>
      <c r="B456" s="9">
        <f>C456/SUM(C:C)*(SUM(C:C)+SUM($N$3:$O$7))+S456</f>
        <v/>
      </c>
      <c r="C456" s="9">
        <f>SUM(I456:Q456)-N456-P456</f>
        <v/>
      </c>
      <c r="D456" s="8" t="n">
        <v>3752</v>
      </c>
      <c r="E456" t="inlineStr">
        <is>
          <t>XN103771536JB</t>
        </is>
      </c>
      <c r="F456" t="n">
        <v>16</v>
      </c>
      <c r="G456" t="inlineStr">
        <is>
          <t>N</t>
        </is>
      </c>
      <c r="H456" t="inlineStr">
        <is>
          <t>NT</t>
        </is>
      </c>
      <c r="O456" t="n">
        <v>7</v>
      </c>
      <c r="S456">
        <f>_xlfn.XLOOKUP(E456,'Facture Chronopost'!L:L,'Facture Chronopost'!AA:AA,"")</f>
        <v/>
      </c>
      <c r="T456">
        <f>IF(COUNTIF('Bibliothèque transporteurs'!C:C,F456)=0,"inconnu",_xlfn.XLOOKUP(F456,'Bibliothèque transporteurs'!C:C,'Bibliothèque transporteurs'!A:A))</f>
        <v/>
      </c>
      <c r="U456">
        <f>IF(OR(F456="6C",F456="6B"),_xlfn.XLOOKUP(E456,'Facture Chronopost'!L:L,'Facture Chronopost'!X:X),IF(OR(F456=17,F456=44),F456&amp;"_"&amp;H456,IF(COUNTIF('Bibliothèque transporteurs'!C:C,F456)=0,"inconnu",_xlfn.XLOOKUP(F456,'Bibliothèque transporteurs'!C:C,'Bibliothèque transporteurs'!B:B))))</f>
        <v/>
      </c>
      <c r="V456">
        <f>IF(COUNTIF('Bibliothèque transporteurs'!C:C,F456)=0,"inconnu",_xlfn.XLOOKUP(F456,'Bibliothèque transporteurs'!C:C,'Bibliothèque transporteurs'!E:E))</f>
        <v/>
      </c>
      <c r="W456">
        <f>IF(T456="FR_2SHOP",O456,IF(O456=0,0,ROUNDUP(O456/C456*B456,2)))</f>
        <v/>
      </c>
      <c r="Y456" s="118">
        <f>ROUNDUP(B456,2)-M456-L456-N456-J456-K456-I456-Q456</f>
        <v/>
      </c>
      <c r="Z456" s="118">
        <f>IF(Y456=W456,"OK","Non")</f>
        <v/>
      </c>
    </row>
    <row r="457">
      <c r="A457" s="9">
        <f>C457/SUM(C:C)*(SUM(C:C)+$X$2)</f>
        <v/>
      </c>
      <c r="B457" s="9">
        <f>C457/SUM(C:C)*(SUM(C:C)+SUM($N$3:$O$7))+S457</f>
        <v/>
      </c>
      <c r="C457" s="9">
        <f>SUM(I457:Q457)-N457-P457</f>
        <v/>
      </c>
      <c r="D457" s="8" t="n">
        <v>3752</v>
      </c>
      <c r="E457" t="inlineStr">
        <is>
          <t>XN103771575JB</t>
        </is>
      </c>
      <c r="F457" t="n">
        <v>16</v>
      </c>
      <c r="G457" t="inlineStr">
        <is>
          <t>N</t>
        </is>
      </c>
      <c r="H457" t="inlineStr">
        <is>
          <t>NT</t>
        </is>
      </c>
      <c r="O457" t="n">
        <v>7</v>
      </c>
      <c r="S457">
        <f>_xlfn.XLOOKUP(E457,'Facture Chronopost'!L:L,'Facture Chronopost'!AA:AA,"")</f>
        <v/>
      </c>
      <c r="T457">
        <f>IF(COUNTIF('Bibliothèque transporteurs'!C:C,F457)=0,"inconnu",_xlfn.XLOOKUP(F457,'Bibliothèque transporteurs'!C:C,'Bibliothèque transporteurs'!A:A))</f>
        <v/>
      </c>
      <c r="U457">
        <f>IF(OR(F457="6C",F457="6B"),_xlfn.XLOOKUP(E457,'Facture Chronopost'!L:L,'Facture Chronopost'!X:X),IF(OR(F457=17,F457=44),F457&amp;"_"&amp;H457,IF(COUNTIF('Bibliothèque transporteurs'!C:C,F457)=0,"inconnu",_xlfn.XLOOKUP(F457,'Bibliothèque transporteurs'!C:C,'Bibliothèque transporteurs'!B:B))))</f>
        <v/>
      </c>
      <c r="V457">
        <f>IF(COUNTIF('Bibliothèque transporteurs'!C:C,F457)=0,"inconnu",_xlfn.XLOOKUP(F457,'Bibliothèque transporteurs'!C:C,'Bibliothèque transporteurs'!E:E))</f>
        <v/>
      </c>
      <c r="W457">
        <f>IF(T457="FR_2SHOP",O457,IF(O457=0,0,ROUNDUP(O457/C457*B457,2)))</f>
        <v/>
      </c>
      <c r="Y457" s="118">
        <f>ROUNDUP(B457,2)-M457-L457-N457-J457-K457-I457-Q457</f>
        <v/>
      </c>
      <c r="Z457" s="118">
        <f>IF(Y457=W457,"OK","Non")</f>
        <v/>
      </c>
    </row>
    <row r="458">
      <c r="A458" s="9">
        <f>C458/SUM(C:C)*(SUM(C:C)+$X$2)</f>
        <v/>
      </c>
      <c r="B458" s="9">
        <f>C458/SUM(C:C)*(SUM(C:C)+SUM($N$3:$O$7))+S458</f>
        <v/>
      </c>
      <c r="C458" s="9">
        <f>SUM(I458:Q458)-N458-P458</f>
        <v/>
      </c>
      <c r="D458" s="8" t="n">
        <v>3752</v>
      </c>
      <c r="E458" t="inlineStr">
        <is>
          <t>XN103771831JB</t>
        </is>
      </c>
      <c r="F458" t="n">
        <v>16</v>
      </c>
      <c r="G458" t="inlineStr">
        <is>
          <t>N</t>
        </is>
      </c>
      <c r="H458" t="inlineStr">
        <is>
          <t>NT</t>
        </is>
      </c>
      <c r="O458" t="n">
        <v>7</v>
      </c>
      <c r="S458">
        <f>_xlfn.XLOOKUP(E458,'Facture Chronopost'!L:L,'Facture Chronopost'!AA:AA,"")</f>
        <v/>
      </c>
      <c r="T458">
        <f>IF(COUNTIF('Bibliothèque transporteurs'!C:C,F458)=0,"inconnu",_xlfn.XLOOKUP(F458,'Bibliothèque transporteurs'!C:C,'Bibliothèque transporteurs'!A:A))</f>
        <v/>
      </c>
      <c r="U458">
        <f>IF(OR(F458="6C",F458="6B"),_xlfn.XLOOKUP(E458,'Facture Chronopost'!L:L,'Facture Chronopost'!X:X),IF(OR(F458=17,F458=44),F458&amp;"_"&amp;H458,IF(COUNTIF('Bibliothèque transporteurs'!C:C,F458)=0,"inconnu",_xlfn.XLOOKUP(F458,'Bibliothèque transporteurs'!C:C,'Bibliothèque transporteurs'!B:B))))</f>
        <v/>
      </c>
      <c r="V458">
        <f>IF(COUNTIF('Bibliothèque transporteurs'!C:C,F458)=0,"inconnu",_xlfn.XLOOKUP(F458,'Bibliothèque transporteurs'!C:C,'Bibliothèque transporteurs'!E:E))</f>
        <v/>
      </c>
      <c r="W458">
        <f>IF(T458="FR_2SHOP",O458,IF(O458=0,0,ROUNDUP(O458/C458*B458,2)))</f>
        <v/>
      </c>
      <c r="Y458" s="118">
        <f>ROUNDUP(B458,2)-M458-L458-N458-J458-K458-I458-Q458</f>
        <v/>
      </c>
      <c r="Z458" s="118">
        <f>IF(Y458=W458,"OK","Non")</f>
        <v/>
      </c>
    </row>
    <row r="459">
      <c r="A459" s="9">
        <f>C459/SUM(C:C)*(SUM(C:C)+$X$2)</f>
        <v/>
      </c>
      <c r="B459" s="9">
        <f>C459/SUM(C:C)*(SUM(C:C)+SUM($N$3:$O$7))+S459</f>
        <v/>
      </c>
      <c r="C459" s="9">
        <f>SUM(I459:Q459)-N459-P459</f>
        <v/>
      </c>
      <c r="D459" s="8" t="n">
        <v>3752</v>
      </c>
      <c r="E459" t="inlineStr">
        <is>
          <t>XN103771862JB</t>
        </is>
      </c>
      <c r="F459" t="n">
        <v>16</v>
      </c>
      <c r="G459" t="inlineStr">
        <is>
          <t>N</t>
        </is>
      </c>
      <c r="H459" t="inlineStr">
        <is>
          <t>NT</t>
        </is>
      </c>
      <c r="O459" t="n">
        <v>7.4</v>
      </c>
      <c r="S459">
        <f>_xlfn.XLOOKUP(E459,'Facture Chronopost'!L:L,'Facture Chronopost'!AA:AA,"")</f>
        <v/>
      </c>
      <c r="T459">
        <f>IF(COUNTIF('Bibliothèque transporteurs'!C:C,F459)=0,"inconnu",_xlfn.XLOOKUP(F459,'Bibliothèque transporteurs'!C:C,'Bibliothèque transporteurs'!A:A))</f>
        <v/>
      </c>
      <c r="U459">
        <f>IF(OR(F459="6C",F459="6B"),_xlfn.XLOOKUP(E459,'Facture Chronopost'!L:L,'Facture Chronopost'!X:X),IF(OR(F459=17,F459=44),F459&amp;"_"&amp;H459,IF(COUNTIF('Bibliothèque transporteurs'!C:C,F459)=0,"inconnu",_xlfn.XLOOKUP(F459,'Bibliothèque transporteurs'!C:C,'Bibliothèque transporteurs'!B:B))))</f>
        <v/>
      </c>
      <c r="V459">
        <f>IF(COUNTIF('Bibliothèque transporteurs'!C:C,F459)=0,"inconnu",_xlfn.XLOOKUP(F459,'Bibliothèque transporteurs'!C:C,'Bibliothèque transporteurs'!E:E))</f>
        <v/>
      </c>
      <c r="W459">
        <f>IF(T459="FR_2SHOP",O459,IF(O459=0,0,ROUNDUP(O459/C459*B459,2)))</f>
        <v/>
      </c>
      <c r="Y459" s="118">
        <f>ROUNDUP(B459,2)-M459-L459-N459-J459-K459-I459-Q459</f>
        <v/>
      </c>
      <c r="Z459" s="118">
        <f>IF(Y459=W459,"OK","Non")</f>
        <v/>
      </c>
    </row>
    <row r="460">
      <c r="A460" s="9">
        <f>C460/SUM(C:C)*(SUM(C:C)+$X$2)</f>
        <v/>
      </c>
      <c r="B460" s="9">
        <f>C460/SUM(C:C)*(SUM(C:C)+SUM($N$3:$O$7))+S460</f>
        <v/>
      </c>
      <c r="C460" s="9">
        <f>SUM(I460:Q460)-N460-P460</f>
        <v/>
      </c>
      <c r="D460" s="8" t="n">
        <v>6235</v>
      </c>
      <c r="E460" t="inlineStr">
        <is>
          <t>XN103772134JB</t>
        </is>
      </c>
      <c r="F460" t="n">
        <v>16</v>
      </c>
      <c r="G460" t="inlineStr">
        <is>
          <t>N</t>
        </is>
      </c>
      <c r="H460" t="inlineStr">
        <is>
          <t>NT</t>
        </is>
      </c>
      <c r="O460" t="n">
        <v>8.6</v>
      </c>
      <c r="S460">
        <f>_xlfn.XLOOKUP(E460,'Facture Chronopost'!L:L,'Facture Chronopost'!AA:AA,"")</f>
        <v/>
      </c>
      <c r="T460">
        <f>IF(COUNTIF('Bibliothèque transporteurs'!C:C,F460)=0,"inconnu",_xlfn.XLOOKUP(F460,'Bibliothèque transporteurs'!C:C,'Bibliothèque transporteurs'!A:A))</f>
        <v/>
      </c>
      <c r="U460">
        <f>IF(OR(F460="6C",F460="6B"),_xlfn.XLOOKUP(E460,'Facture Chronopost'!L:L,'Facture Chronopost'!X:X),IF(OR(F460=17,F460=44),F460&amp;"_"&amp;H460,IF(COUNTIF('Bibliothèque transporteurs'!C:C,F460)=0,"inconnu",_xlfn.XLOOKUP(F460,'Bibliothèque transporteurs'!C:C,'Bibliothèque transporteurs'!B:B))))</f>
        <v/>
      </c>
      <c r="V460">
        <f>IF(COUNTIF('Bibliothèque transporteurs'!C:C,F460)=0,"inconnu",_xlfn.XLOOKUP(F460,'Bibliothèque transporteurs'!C:C,'Bibliothèque transporteurs'!E:E))</f>
        <v/>
      </c>
      <c r="W460">
        <f>IF(T460="FR_2SHOP",O460,IF(O460=0,0,ROUNDUP(O460/C460*B460,2)))</f>
        <v/>
      </c>
      <c r="Y460" s="118">
        <f>ROUNDUP(B460,2)-M460-L460-N460-J460-K460-I460-Q460</f>
        <v/>
      </c>
      <c r="Z460" s="118">
        <f>IF(Y460=W460,"OK","Non")</f>
        <v/>
      </c>
    </row>
    <row r="461">
      <c r="A461" s="9">
        <f>C461/SUM(C:C)*(SUM(C:C)+$X$2)</f>
        <v/>
      </c>
      <c r="B461" s="9">
        <f>C461/SUM(C:C)*(SUM(C:C)+SUM($N$3:$O$7))+S461</f>
        <v/>
      </c>
      <c r="C461" s="9">
        <f>SUM(I461:Q461)-N461-P461</f>
        <v/>
      </c>
      <c r="D461" s="8" t="n">
        <v>3752</v>
      </c>
      <c r="E461" t="inlineStr">
        <is>
          <t>XN103772369JB</t>
        </is>
      </c>
      <c r="F461" t="n">
        <v>16</v>
      </c>
      <c r="G461" t="inlineStr">
        <is>
          <t>N</t>
        </is>
      </c>
      <c r="H461" t="inlineStr">
        <is>
          <t>NT</t>
        </is>
      </c>
      <c r="O461" t="n">
        <v>7</v>
      </c>
      <c r="S461">
        <f>_xlfn.XLOOKUP(E461,'Facture Chronopost'!L:L,'Facture Chronopost'!AA:AA,"")</f>
        <v/>
      </c>
      <c r="T461">
        <f>IF(COUNTIF('Bibliothèque transporteurs'!C:C,F461)=0,"inconnu",_xlfn.XLOOKUP(F461,'Bibliothèque transporteurs'!C:C,'Bibliothèque transporteurs'!A:A))</f>
        <v/>
      </c>
      <c r="U461">
        <f>IF(OR(F461="6C",F461="6B"),_xlfn.XLOOKUP(E461,'Facture Chronopost'!L:L,'Facture Chronopost'!X:X),IF(OR(F461=17,F461=44),F461&amp;"_"&amp;H461,IF(COUNTIF('Bibliothèque transporteurs'!C:C,F461)=0,"inconnu",_xlfn.XLOOKUP(F461,'Bibliothèque transporteurs'!C:C,'Bibliothèque transporteurs'!B:B))))</f>
        <v/>
      </c>
      <c r="V461">
        <f>IF(COUNTIF('Bibliothèque transporteurs'!C:C,F461)=0,"inconnu",_xlfn.XLOOKUP(F461,'Bibliothèque transporteurs'!C:C,'Bibliothèque transporteurs'!E:E))</f>
        <v/>
      </c>
      <c r="W461">
        <f>IF(T461="FR_2SHOP",O461,IF(O461=0,0,ROUNDUP(O461/C461*B461,2)))</f>
        <v/>
      </c>
      <c r="Y461" s="118">
        <f>ROUNDUP(B461,2)-M461-L461-N461-J461-K461-I461-Q461</f>
        <v/>
      </c>
      <c r="Z461" s="118">
        <f>IF(Y461=W461,"OK","Non")</f>
        <v/>
      </c>
    </row>
    <row r="462">
      <c r="A462" s="9">
        <f>C462/SUM(C:C)*(SUM(C:C)+$X$2)</f>
        <v/>
      </c>
      <c r="B462" s="9">
        <f>C462/SUM(C:C)*(SUM(C:C)+SUM($N$3:$O$7))+S462</f>
        <v/>
      </c>
      <c r="C462" s="9">
        <f>SUM(I462:Q462)-N462-P462</f>
        <v/>
      </c>
      <c r="D462" s="8" t="n">
        <v>3752</v>
      </c>
      <c r="E462" t="inlineStr">
        <is>
          <t>XN103772899JB</t>
        </is>
      </c>
      <c r="F462" t="n">
        <v>16</v>
      </c>
      <c r="G462" t="inlineStr">
        <is>
          <t>N</t>
        </is>
      </c>
      <c r="H462" t="inlineStr">
        <is>
          <t>NT</t>
        </is>
      </c>
      <c r="O462" t="n">
        <v>7</v>
      </c>
      <c r="S462">
        <f>_xlfn.XLOOKUP(E462,'Facture Chronopost'!L:L,'Facture Chronopost'!AA:AA,"")</f>
        <v/>
      </c>
      <c r="T462">
        <f>IF(COUNTIF('Bibliothèque transporteurs'!C:C,F462)=0,"inconnu",_xlfn.XLOOKUP(F462,'Bibliothèque transporteurs'!C:C,'Bibliothèque transporteurs'!A:A))</f>
        <v/>
      </c>
      <c r="U462">
        <f>IF(OR(F462="6C",F462="6B"),_xlfn.XLOOKUP(E462,'Facture Chronopost'!L:L,'Facture Chronopost'!X:X),IF(OR(F462=17,F462=44),F462&amp;"_"&amp;H462,IF(COUNTIF('Bibliothèque transporteurs'!C:C,F462)=0,"inconnu",_xlfn.XLOOKUP(F462,'Bibliothèque transporteurs'!C:C,'Bibliothèque transporteurs'!B:B))))</f>
        <v/>
      </c>
      <c r="V462">
        <f>IF(COUNTIF('Bibliothèque transporteurs'!C:C,F462)=0,"inconnu",_xlfn.XLOOKUP(F462,'Bibliothèque transporteurs'!C:C,'Bibliothèque transporteurs'!E:E))</f>
        <v/>
      </c>
      <c r="W462">
        <f>IF(T462="FR_2SHOP",O462,IF(O462=0,0,ROUNDUP(O462/C462*B462,2)))</f>
        <v/>
      </c>
      <c r="Y462" s="118">
        <f>ROUNDUP(B462,2)-M462-L462-N462-J462-K462-I462-Q462</f>
        <v/>
      </c>
      <c r="Z462" s="118">
        <f>IF(Y462=W462,"OK","Non")</f>
        <v/>
      </c>
    </row>
    <row r="463">
      <c r="A463" s="9">
        <f>C463/SUM(C:C)*(SUM(C:C)+$X$2)</f>
        <v/>
      </c>
      <c r="B463" s="9">
        <f>C463/SUM(C:C)*(SUM(C:C)+SUM($N$3:$O$7))+S463</f>
        <v/>
      </c>
      <c r="C463" s="9">
        <f>SUM(I463:Q463)-N463-P463</f>
        <v/>
      </c>
      <c r="D463" s="8" t="n">
        <v>3752</v>
      </c>
      <c r="E463" t="inlineStr">
        <is>
          <t>XN103772925JB</t>
        </is>
      </c>
      <c r="F463" t="n">
        <v>16</v>
      </c>
      <c r="G463" t="inlineStr">
        <is>
          <t>N</t>
        </is>
      </c>
      <c r="H463" t="inlineStr">
        <is>
          <t>NT</t>
        </is>
      </c>
      <c r="O463" t="n">
        <v>7</v>
      </c>
      <c r="S463">
        <f>_xlfn.XLOOKUP(E463,'Facture Chronopost'!L:L,'Facture Chronopost'!AA:AA,"")</f>
        <v/>
      </c>
      <c r="T463">
        <f>IF(COUNTIF('Bibliothèque transporteurs'!C:C,F463)=0,"inconnu",_xlfn.XLOOKUP(F463,'Bibliothèque transporteurs'!C:C,'Bibliothèque transporteurs'!A:A))</f>
        <v/>
      </c>
      <c r="U463">
        <f>IF(OR(F463="6C",F463="6B"),_xlfn.XLOOKUP(E463,'Facture Chronopost'!L:L,'Facture Chronopost'!X:X),IF(OR(F463=17,F463=44),F463&amp;"_"&amp;H463,IF(COUNTIF('Bibliothèque transporteurs'!C:C,F463)=0,"inconnu",_xlfn.XLOOKUP(F463,'Bibliothèque transporteurs'!C:C,'Bibliothèque transporteurs'!B:B))))</f>
        <v/>
      </c>
      <c r="V463">
        <f>IF(COUNTIF('Bibliothèque transporteurs'!C:C,F463)=0,"inconnu",_xlfn.XLOOKUP(F463,'Bibliothèque transporteurs'!C:C,'Bibliothèque transporteurs'!E:E))</f>
        <v/>
      </c>
      <c r="W463">
        <f>IF(T463="FR_2SHOP",O463,IF(O463=0,0,ROUNDUP(O463/C463*B463,2)))</f>
        <v/>
      </c>
      <c r="Y463" s="118">
        <f>ROUNDUP(B463,2)-M463-L463-N463-J463-K463-I463-Q463</f>
        <v/>
      </c>
      <c r="Z463" s="118">
        <f>IF(Y463=W463,"OK","Non")</f>
        <v/>
      </c>
    </row>
    <row r="464">
      <c r="A464" s="9">
        <f>C464/SUM(C:C)*(SUM(C:C)+$X$2)</f>
        <v/>
      </c>
      <c r="B464" s="9">
        <f>C464/SUM(C:C)*(SUM(C:C)+SUM($N$3:$O$7))+S464</f>
        <v/>
      </c>
      <c r="C464" s="9">
        <f>SUM(I464:Q464)-N464-P464</f>
        <v/>
      </c>
      <c r="D464" s="8" t="n">
        <v>3752</v>
      </c>
      <c r="E464" t="inlineStr">
        <is>
          <t>XN103776343JB</t>
        </is>
      </c>
      <c r="F464" t="n">
        <v>16</v>
      </c>
      <c r="G464" t="inlineStr">
        <is>
          <t>N</t>
        </is>
      </c>
      <c r="H464" t="inlineStr">
        <is>
          <t>NT</t>
        </is>
      </c>
      <c r="O464" t="n">
        <v>7</v>
      </c>
      <c r="S464">
        <f>_xlfn.XLOOKUP(E464,'Facture Chronopost'!L:L,'Facture Chronopost'!AA:AA,"")</f>
        <v/>
      </c>
      <c r="T464">
        <f>IF(COUNTIF('Bibliothèque transporteurs'!C:C,F464)=0,"inconnu",_xlfn.XLOOKUP(F464,'Bibliothèque transporteurs'!C:C,'Bibliothèque transporteurs'!A:A))</f>
        <v/>
      </c>
      <c r="U464">
        <f>IF(OR(F464="6C",F464="6B"),_xlfn.XLOOKUP(E464,'Facture Chronopost'!L:L,'Facture Chronopost'!X:X),IF(OR(F464=17,F464=44),F464&amp;"_"&amp;H464,IF(COUNTIF('Bibliothèque transporteurs'!C:C,F464)=0,"inconnu",_xlfn.XLOOKUP(F464,'Bibliothèque transporteurs'!C:C,'Bibliothèque transporteurs'!B:B))))</f>
        <v/>
      </c>
      <c r="V464">
        <f>IF(COUNTIF('Bibliothèque transporteurs'!C:C,F464)=0,"inconnu",_xlfn.XLOOKUP(F464,'Bibliothèque transporteurs'!C:C,'Bibliothèque transporteurs'!E:E))</f>
        <v/>
      </c>
      <c r="W464">
        <f>IF(T464="FR_2SHOP",O464,IF(O464=0,0,ROUNDUP(O464/C464*B464,2)))</f>
        <v/>
      </c>
      <c r="Y464" s="118">
        <f>ROUNDUP(B464,2)-M464-L464-N464-J464-K464-I464-Q464</f>
        <v/>
      </c>
      <c r="Z464" s="118">
        <f>IF(Y464=W464,"OK","Non")</f>
        <v/>
      </c>
    </row>
    <row r="465">
      <c r="A465" s="9">
        <f>C465/SUM(C:C)*(SUM(C:C)+$X$2)</f>
        <v/>
      </c>
      <c r="B465" s="9">
        <f>C465/SUM(C:C)*(SUM(C:C)+SUM($N$3:$O$7))+S465</f>
        <v/>
      </c>
      <c r="C465" s="9">
        <f>SUM(I465:Q465)-N465-P465</f>
        <v/>
      </c>
      <c r="D465" s="8" t="n">
        <v>3752</v>
      </c>
      <c r="E465" t="inlineStr">
        <is>
          <t>XN103786748JB</t>
        </is>
      </c>
      <c r="F465" t="n">
        <v>16</v>
      </c>
      <c r="G465" t="inlineStr">
        <is>
          <t>N</t>
        </is>
      </c>
      <c r="H465" t="inlineStr">
        <is>
          <t>NT</t>
        </is>
      </c>
      <c r="O465" t="n">
        <v>7</v>
      </c>
      <c r="S465">
        <f>_xlfn.XLOOKUP(E465,'Facture Chronopost'!L:L,'Facture Chronopost'!AA:AA,"")</f>
        <v/>
      </c>
      <c r="T465">
        <f>IF(COUNTIF('Bibliothèque transporteurs'!C:C,F465)=0,"inconnu",_xlfn.XLOOKUP(F465,'Bibliothèque transporteurs'!C:C,'Bibliothèque transporteurs'!A:A))</f>
        <v/>
      </c>
      <c r="U465">
        <f>IF(OR(F465="6C",F465="6B"),_xlfn.XLOOKUP(E465,'Facture Chronopost'!L:L,'Facture Chronopost'!X:X),IF(OR(F465=17,F465=44),F465&amp;"_"&amp;H465,IF(COUNTIF('Bibliothèque transporteurs'!C:C,F465)=0,"inconnu",_xlfn.XLOOKUP(F465,'Bibliothèque transporteurs'!C:C,'Bibliothèque transporteurs'!B:B))))</f>
        <v/>
      </c>
      <c r="V465">
        <f>IF(COUNTIF('Bibliothèque transporteurs'!C:C,F465)=0,"inconnu",_xlfn.XLOOKUP(F465,'Bibliothèque transporteurs'!C:C,'Bibliothèque transporteurs'!E:E))</f>
        <v/>
      </c>
      <c r="W465">
        <f>IF(T465="FR_2SHOP",O465,IF(O465=0,0,ROUNDUP(O465/C465*B465,2)))</f>
        <v/>
      </c>
      <c r="Y465" s="118">
        <f>ROUNDUP(B465,2)-M465-L465-N465-J465-K465-I465-Q465</f>
        <v/>
      </c>
      <c r="Z465" s="118">
        <f>IF(Y465=W465,"OK","Non")</f>
        <v/>
      </c>
    </row>
    <row r="466">
      <c r="A466" s="9">
        <f>C466/SUM(C:C)*(SUM(C:C)+$X$2)</f>
        <v/>
      </c>
      <c r="B466" s="9">
        <f>C466/SUM(C:C)*(SUM(C:C)+SUM($N$3:$O$7))+S466</f>
        <v/>
      </c>
      <c r="C466" s="9">
        <f>SUM(I466:Q466)-N466-P466</f>
        <v/>
      </c>
      <c r="D466" s="8" t="n">
        <v>6235</v>
      </c>
      <c r="E466" t="inlineStr">
        <is>
          <t>XN103919210JB</t>
        </is>
      </c>
      <c r="F466" t="n">
        <v>16</v>
      </c>
      <c r="G466" t="inlineStr">
        <is>
          <t>N</t>
        </is>
      </c>
      <c r="H466" t="inlineStr">
        <is>
          <t>NT</t>
        </is>
      </c>
      <c r="O466" t="n">
        <v>7</v>
      </c>
      <c r="S466">
        <f>_xlfn.XLOOKUP(E466,'Facture Chronopost'!L:L,'Facture Chronopost'!AA:AA,"")</f>
        <v/>
      </c>
      <c r="T466">
        <f>IF(COUNTIF('Bibliothèque transporteurs'!C:C,F466)=0,"inconnu",_xlfn.XLOOKUP(F466,'Bibliothèque transporteurs'!C:C,'Bibliothèque transporteurs'!A:A))</f>
        <v/>
      </c>
      <c r="U466">
        <f>IF(OR(F466="6C",F466="6B"),_xlfn.XLOOKUP(E466,'Facture Chronopost'!L:L,'Facture Chronopost'!X:X),IF(OR(F466=17,F466=44),F466&amp;"_"&amp;H466,IF(COUNTIF('Bibliothèque transporteurs'!C:C,F466)=0,"inconnu",_xlfn.XLOOKUP(F466,'Bibliothèque transporteurs'!C:C,'Bibliothèque transporteurs'!B:B))))</f>
        <v/>
      </c>
      <c r="V466">
        <f>IF(COUNTIF('Bibliothèque transporteurs'!C:C,F466)=0,"inconnu",_xlfn.XLOOKUP(F466,'Bibliothèque transporteurs'!C:C,'Bibliothèque transporteurs'!E:E))</f>
        <v/>
      </c>
      <c r="W466">
        <f>IF(T466="FR_2SHOP",O466,IF(O466=0,0,ROUNDUP(O466/C466*B466,2)))</f>
        <v/>
      </c>
      <c r="Y466" s="118">
        <f>ROUNDUP(B466,2)-M466-L466-N466-J466-K466-I466-Q466</f>
        <v/>
      </c>
      <c r="Z466" s="118">
        <f>IF(Y466=W466,"OK","Non")</f>
        <v/>
      </c>
    </row>
    <row r="467">
      <c r="A467" s="9">
        <f>C467/SUM(C:C)*(SUM(C:C)+$X$2)</f>
        <v/>
      </c>
      <c r="B467" s="9">
        <f>C467/SUM(C:C)*(SUM(C:C)+SUM($N$3:$O$7))+S467</f>
        <v/>
      </c>
      <c r="C467" s="9">
        <f>SUM(I467:Q467)-N467-P467</f>
        <v/>
      </c>
      <c r="D467" s="8" t="n">
        <v>6235</v>
      </c>
      <c r="E467" t="inlineStr">
        <is>
          <t>XN104299000JB</t>
        </is>
      </c>
      <c r="F467" t="n">
        <v>16</v>
      </c>
      <c r="G467" t="inlineStr">
        <is>
          <t>N</t>
        </is>
      </c>
      <c r="H467" t="inlineStr">
        <is>
          <t>NT</t>
        </is>
      </c>
      <c r="O467" t="n">
        <v>7</v>
      </c>
      <c r="S467">
        <f>_xlfn.XLOOKUP(E467,'Facture Chronopost'!L:L,'Facture Chronopost'!AA:AA,"")</f>
        <v/>
      </c>
      <c r="T467">
        <f>IF(COUNTIF('Bibliothèque transporteurs'!C:C,F467)=0,"inconnu",_xlfn.XLOOKUP(F467,'Bibliothèque transporteurs'!C:C,'Bibliothèque transporteurs'!A:A))</f>
        <v/>
      </c>
      <c r="U467">
        <f>IF(OR(F467="6C",F467="6B"),_xlfn.XLOOKUP(E467,'Facture Chronopost'!L:L,'Facture Chronopost'!X:X),IF(OR(F467=17,F467=44),F467&amp;"_"&amp;H467,IF(COUNTIF('Bibliothèque transporteurs'!C:C,F467)=0,"inconnu",_xlfn.XLOOKUP(F467,'Bibliothèque transporteurs'!C:C,'Bibliothèque transporteurs'!B:B))))</f>
        <v/>
      </c>
      <c r="V467">
        <f>IF(COUNTIF('Bibliothèque transporteurs'!C:C,F467)=0,"inconnu",_xlfn.XLOOKUP(F467,'Bibliothèque transporteurs'!C:C,'Bibliothèque transporteurs'!E:E))</f>
        <v/>
      </c>
      <c r="W467">
        <f>IF(T467="FR_2SHOP",O467,IF(O467=0,0,ROUNDUP(O467/C467*B467,2)))</f>
        <v/>
      </c>
      <c r="Y467" s="118">
        <f>ROUNDUP(B467,2)-M467-L467-N467-J467-K467-I467-Q467</f>
        <v/>
      </c>
      <c r="Z467" s="118">
        <f>IF(Y467=W467,"OK","Non")</f>
        <v/>
      </c>
    </row>
    <row r="468">
      <c r="A468" s="9">
        <f>C468/SUM(C:C)*(SUM(C:C)+$X$2)</f>
        <v/>
      </c>
      <c r="B468" s="9">
        <f>C468/SUM(C:C)*(SUM(C:C)+SUM($N$3:$O$7))+S468</f>
        <v/>
      </c>
      <c r="C468" s="9">
        <f>SUM(I468:Q468)-N468-P468</f>
        <v/>
      </c>
      <c r="D468" s="8" t="n">
        <v>6235</v>
      </c>
      <c r="E468" t="inlineStr">
        <is>
          <t>XN104301065JB</t>
        </is>
      </c>
      <c r="F468" t="n">
        <v>16</v>
      </c>
      <c r="G468" t="inlineStr">
        <is>
          <t>N</t>
        </is>
      </c>
      <c r="H468" t="inlineStr">
        <is>
          <t>NT</t>
        </is>
      </c>
      <c r="O468" t="n">
        <v>8.6</v>
      </c>
      <c r="S468">
        <f>_xlfn.XLOOKUP(E468,'Facture Chronopost'!L:L,'Facture Chronopost'!AA:AA,"")</f>
        <v/>
      </c>
      <c r="T468">
        <f>IF(COUNTIF('Bibliothèque transporteurs'!C:C,F468)=0,"inconnu",_xlfn.XLOOKUP(F468,'Bibliothèque transporteurs'!C:C,'Bibliothèque transporteurs'!A:A))</f>
        <v/>
      </c>
      <c r="U468">
        <f>IF(OR(F468="6C",F468="6B"),_xlfn.XLOOKUP(E468,'Facture Chronopost'!L:L,'Facture Chronopost'!X:X),IF(OR(F468=17,F468=44),F468&amp;"_"&amp;H468,IF(COUNTIF('Bibliothèque transporteurs'!C:C,F468)=0,"inconnu",_xlfn.XLOOKUP(F468,'Bibliothèque transporteurs'!C:C,'Bibliothèque transporteurs'!B:B))))</f>
        <v/>
      </c>
      <c r="V468">
        <f>IF(COUNTIF('Bibliothèque transporteurs'!C:C,F468)=0,"inconnu",_xlfn.XLOOKUP(F468,'Bibliothèque transporteurs'!C:C,'Bibliothèque transporteurs'!E:E))</f>
        <v/>
      </c>
      <c r="W468">
        <f>IF(T468="FR_2SHOP",O468,IF(O468=0,0,ROUNDUP(O468/C468*B468,2)))</f>
        <v/>
      </c>
      <c r="Y468" s="118">
        <f>ROUNDUP(B468,2)-M468-L468-N468-J468-K468-I468-Q468</f>
        <v/>
      </c>
      <c r="Z468" s="118">
        <f>IF(Y468=W468,"OK","Non")</f>
        <v/>
      </c>
    </row>
    <row r="469">
      <c r="A469" s="9">
        <f>C469/SUM(C:C)*(SUM(C:C)+$X$2)</f>
        <v/>
      </c>
      <c r="B469" s="9">
        <f>C469/SUM(C:C)*(SUM(C:C)+SUM($N$3:$O$7))+S469</f>
        <v/>
      </c>
      <c r="C469" s="9">
        <f>SUM(I469:Q469)-N469-P469</f>
        <v/>
      </c>
      <c r="D469" s="8" t="n">
        <v>6235</v>
      </c>
      <c r="E469" t="inlineStr">
        <is>
          <t>XN104301613JB</t>
        </is>
      </c>
      <c r="F469" t="n">
        <v>16</v>
      </c>
      <c r="G469" t="inlineStr">
        <is>
          <t>N</t>
        </is>
      </c>
      <c r="H469" t="inlineStr">
        <is>
          <t>NT</t>
        </is>
      </c>
      <c r="O469" t="n">
        <v>7</v>
      </c>
      <c r="S469">
        <f>_xlfn.XLOOKUP(E469,'Facture Chronopost'!L:L,'Facture Chronopost'!AA:AA,"")</f>
        <v/>
      </c>
      <c r="T469">
        <f>IF(COUNTIF('Bibliothèque transporteurs'!C:C,F469)=0,"inconnu",_xlfn.XLOOKUP(F469,'Bibliothèque transporteurs'!C:C,'Bibliothèque transporteurs'!A:A))</f>
        <v/>
      </c>
      <c r="U469">
        <f>IF(OR(F469="6C",F469="6B"),_xlfn.XLOOKUP(E469,'Facture Chronopost'!L:L,'Facture Chronopost'!X:X),IF(OR(F469=17,F469=44),F469&amp;"_"&amp;H469,IF(COUNTIF('Bibliothèque transporteurs'!C:C,F469)=0,"inconnu",_xlfn.XLOOKUP(F469,'Bibliothèque transporteurs'!C:C,'Bibliothèque transporteurs'!B:B))))</f>
        <v/>
      </c>
      <c r="V469">
        <f>IF(COUNTIF('Bibliothèque transporteurs'!C:C,F469)=0,"inconnu",_xlfn.XLOOKUP(F469,'Bibliothèque transporteurs'!C:C,'Bibliothèque transporteurs'!E:E))</f>
        <v/>
      </c>
      <c r="W469">
        <f>IF(T469="FR_2SHOP",O469,IF(O469=0,0,ROUNDUP(O469/C469*B469,2)))</f>
        <v/>
      </c>
      <c r="Y469" s="118">
        <f>ROUNDUP(B469,2)-M469-L469-N469-J469-K469-I469-Q469</f>
        <v/>
      </c>
      <c r="Z469" s="118">
        <f>IF(Y469=W469,"OK","Non")</f>
        <v/>
      </c>
    </row>
    <row r="470">
      <c r="A470" s="9">
        <f>C470/SUM(C:C)*(SUM(C:C)+$X$2)</f>
        <v/>
      </c>
      <c r="B470" s="9">
        <f>C470/SUM(C:C)*(SUM(C:C)+SUM($N$3:$O$7))+S470</f>
        <v/>
      </c>
      <c r="C470" s="9">
        <f>SUM(I470:Q470)-N470-P470</f>
        <v/>
      </c>
      <c r="D470" s="8" t="n">
        <v>6235</v>
      </c>
      <c r="E470" t="inlineStr">
        <is>
          <t>XN104304570JB</t>
        </is>
      </c>
      <c r="F470" t="n">
        <v>16</v>
      </c>
      <c r="G470" t="inlineStr">
        <is>
          <t>N</t>
        </is>
      </c>
      <c r="H470" t="inlineStr">
        <is>
          <t>NT</t>
        </is>
      </c>
      <c r="O470" t="n">
        <v>8.6</v>
      </c>
      <c r="S470">
        <f>_xlfn.XLOOKUP(E470,'Facture Chronopost'!L:L,'Facture Chronopost'!AA:AA,"")</f>
        <v/>
      </c>
      <c r="T470">
        <f>IF(COUNTIF('Bibliothèque transporteurs'!C:C,F470)=0,"inconnu",_xlfn.XLOOKUP(F470,'Bibliothèque transporteurs'!C:C,'Bibliothèque transporteurs'!A:A))</f>
        <v/>
      </c>
      <c r="U470">
        <f>IF(OR(F470="6C",F470="6B"),_xlfn.XLOOKUP(E470,'Facture Chronopost'!L:L,'Facture Chronopost'!X:X),IF(OR(F470=17,F470=44),F470&amp;"_"&amp;H470,IF(COUNTIF('Bibliothèque transporteurs'!C:C,F470)=0,"inconnu",_xlfn.XLOOKUP(F470,'Bibliothèque transporteurs'!C:C,'Bibliothèque transporteurs'!B:B))))</f>
        <v/>
      </c>
      <c r="V470">
        <f>IF(COUNTIF('Bibliothèque transporteurs'!C:C,F470)=0,"inconnu",_xlfn.XLOOKUP(F470,'Bibliothèque transporteurs'!C:C,'Bibliothèque transporteurs'!E:E))</f>
        <v/>
      </c>
      <c r="W470">
        <f>IF(T470="FR_2SHOP",O470,IF(O470=0,0,ROUNDUP(O470/C470*B470,2)))</f>
        <v/>
      </c>
      <c r="Y470" s="118">
        <f>ROUNDUP(B470,2)-M470-L470-N470-J470-K470-I470-Q470</f>
        <v/>
      </c>
      <c r="Z470" s="118">
        <f>IF(Y470=W470,"OK","Non")</f>
        <v/>
      </c>
    </row>
    <row r="471">
      <c r="A471" s="9">
        <f>C471/SUM(C:C)*(SUM(C:C)+$X$2)</f>
        <v/>
      </c>
      <c r="B471" s="9">
        <f>C471/SUM(C:C)*(SUM(C:C)+SUM($N$3:$O$7))+S471</f>
        <v/>
      </c>
      <c r="C471" s="9">
        <f>SUM(I471:Q471)-N471-P471</f>
        <v/>
      </c>
      <c r="D471" s="8" t="n">
        <v>6235</v>
      </c>
      <c r="E471" t="inlineStr">
        <is>
          <t>XN104317587JB</t>
        </is>
      </c>
      <c r="F471" t="n">
        <v>16</v>
      </c>
      <c r="G471" t="inlineStr">
        <is>
          <t>N</t>
        </is>
      </c>
      <c r="H471" t="inlineStr">
        <is>
          <t>NT</t>
        </is>
      </c>
      <c r="O471" t="n">
        <v>7</v>
      </c>
      <c r="S471">
        <f>_xlfn.XLOOKUP(E471,'Facture Chronopost'!L:L,'Facture Chronopost'!AA:AA,"")</f>
        <v/>
      </c>
      <c r="T471">
        <f>IF(COUNTIF('Bibliothèque transporteurs'!C:C,F471)=0,"inconnu",_xlfn.XLOOKUP(F471,'Bibliothèque transporteurs'!C:C,'Bibliothèque transporteurs'!A:A))</f>
        <v/>
      </c>
      <c r="U471">
        <f>IF(OR(F471="6C",F471="6B"),_xlfn.XLOOKUP(E471,'Facture Chronopost'!L:L,'Facture Chronopost'!X:X),IF(OR(F471=17,F471=44),F471&amp;"_"&amp;H471,IF(COUNTIF('Bibliothèque transporteurs'!C:C,F471)=0,"inconnu",_xlfn.XLOOKUP(F471,'Bibliothèque transporteurs'!C:C,'Bibliothèque transporteurs'!B:B))))</f>
        <v/>
      </c>
      <c r="V471">
        <f>IF(COUNTIF('Bibliothèque transporteurs'!C:C,F471)=0,"inconnu",_xlfn.XLOOKUP(F471,'Bibliothèque transporteurs'!C:C,'Bibliothèque transporteurs'!E:E))</f>
        <v/>
      </c>
      <c r="W471">
        <f>IF(T471="FR_2SHOP",O471,IF(O471=0,0,ROUNDUP(O471/C471*B471,2)))</f>
        <v/>
      </c>
      <c r="Y471" s="118">
        <f>ROUNDUP(B471,2)-M471-L471-N471-J471-K471-I471-Q471</f>
        <v/>
      </c>
      <c r="Z471" s="118">
        <f>IF(Y471=W471,"OK","Non")</f>
        <v/>
      </c>
    </row>
    <row r="472">
      <c r="A472" s="9">
        <f>C472/SUM(C:C)*(SUM(C:C)+$X$2)</f>
        <v/>
      </c>
      <c r="B472" s="9">
        <f>C472/SUM(C:C)*(SUM(C:C)+SUM($N$3:$O$7))+S472</f>
        <v/>
      </c>
      <c r="C472" s="9">
        <f>SUM(I472:Q472)-N472-P472</f>
        <v/>
      </c>
      <c r="D472" s="8" t="n">
        <v>6235</v>
      </c>
      <c r="E472" t="inlineStr">
        <is>
          <t>XN104320657JB</t>
        </is>
      </c>
      <c r="F472" t="n">
        <v>16</v>
      </c>
      <c r="G472" t="inlineStr">
        <is>
          <t>N</t>
        </is>
      </c>
      <c r="H472" t="inlineStr">
        <is>
          <t>NT</t>
        </is>
      </c>
      <c r="O472" t="n">
        <v>9</v>
      </c>
      <c r="S472">
        <f>_xlfn.XLOOKUP(E472,'Facture Chronopost'!L:L,'Facture Chronopost'!AA:AA,"")</f>
        <v/>
      </c>
      <c r="T472">
        <f>IF(COUNTIF('Bibliothèque transporteurs'!C:C,F472)=0,"inconnu",_xlfn.XLOOKUP(F472,'Bibliothèque transporteurs'!C:C,'Bibliothèque transporteurs'!A:A))</f>
        <v/>
      </c>
      <c r="U472">
        <f>IF(OR(F472="6C",F472="6B"),_xlfn.XLOOKUP(E472,'Facture Chronopost'!L:L,'Facture Chronopost'!X:X),IF(OR(F472=17,F472=44),F472&amp;"_"&amp;H472,IF(COUNTIF('Bibliothèque transporteurs'!C:C,F472)=0,"inconnu",_xlfn.XLOOKUP(F472,'Bibliothèque transporteurs'!C:C,'Bibliothèque transporteurs'!B:B))))</f>
        <v/>
      </c>
      <c r="V472">
        <f>IF(COUNTIF('Bibliothèque transporteurs'!C:C,F472)=0,"inconnu",_xlfn.XLOOKUP(F472,'Bibliothèque transporteurs'!C:C,'Bibliothèque transporteurs'!E:E))</f>
        <v/>
      </c>
      <c r="W472">
        <f>IF(T472="FR_2SHOP",O472,IF(O472=0,0,ROUNDUP(O472/C472*B472,2)))</f>
        <v/>
      </c>
      <c r="Y472" s="118">
        <f>ROUNDUP(B472,2)-M472-L472-N472-J472-K472-I472-Q472</f>
        <v/>
      </c>
      <c r="Z472" s="118">
        <f>IF(Y472=W472,"OK","Non")</f>
        <v/>
      </c>
    </row>
    <row r="473">
      <c r="A473" s="9">
        <f>C473/SUM(C:C)*(SUM(C:C)+$X$2)</f>
        <v/>
      </c>
      <c r="B473" s="9">
        <f>C473/SUM(C:C)*(SUM(C:C)+SUM($N$3:$O$7))+S473</f>
        <v/>
      </c>
      <c r="C473" s="9">
        <f>SUM(I473:Q473)-N473-P473</f>
        <v/>
      </c>
      <c r="D473" s="8" t="n">
        <v>6235</v>
      </c>
      <c r="E473" t="inlineStr">
        <is>
          <t>XN104525390JB</t>
        </is>
      </c>
      <c r="F473" t="n">
        <v>16</v>
      </c>
      <c r="G473" t="inlineStr">
        <is>
          <t>N</t>
        </is>
      </c>
      <c r="H473" t="inlineStr">
        <is>
          <t>NT</t>
        </is>
      </c>
      <c r="O473" t="n">
        <v>7</v>
      </c>
      <c r="S473">
        <f>_xlfn.XLOOKUP(E473,'Facture Chronopost'!L:L,'Facture Chronopost'!AA:AA,"")</f>
        <v/>
      </c>
      <c r="T473">
        <f>IF(COUNTIF('Bibliothèque transporteurs'!C:C,F473)=0,"inconnu",_xlfn.XLOOKUP(F473,'Bibliothèque transporteurs'!C:C,'Bibliothèque transporteurs'!A:A))</f>
        <v/>
      </c>
      <c r="U473">
        <f>IF(OR(F473="6C",F473="6B"),_xlfn.XLOOKUP(E473,'Facture Chronopost'!L:L,'Facture Chronopost'!X:X),IF(OR(F473=17,F473=44),F473&amp;"_"&amp;H473,IF(COUNTIF('Bibliothèque transporteurs'!C:C,F473)=0,"inconnu",_xlfn.XLOOKUP(F473,'Bibliothèque transporteurs'!C:C,'Bibliothèque transporteurs'!B:B))))</f>
        <v/>
      </c>
      <c r="V473">
        <f>IF(COUNTIF('Bibliothèque transporteurs'!C:C,F473)=0,"inconnu",_xlfn.XLOOKUP(F473,'Bibliothèque transporteurs'!C:C,'Bibliothèque transporteurs'!E:E))</f>
        <v/>
      </c>
      <c r="W473">
        <f>IF(T473="FR_2SHOP",O473,IF(O473=0,0,ROUNDUP(O473/C473*B473,2)))</f>
        <v/>
      </c>
      <c r="Y473" s="118">
        <f>ROUNDUP(B473,2)-M473-L473-N473-J473-K473-I473-Q473</f>
        <v/>
      </c>
      <c r="Z473" s="118">
        <f>IF(Y473=W473,"OK","Non")</f>
        <v/>
      </c>
    </row>
    <row r="474">
      <c r="A474" s="9">
        <f>C474/SUM(C:C)*(SUM(C:C)+$X$2)</f>
        <v/>
      </c>
      <c r="B474" s="9">
        <f>C474/SUM(C:C)*(SUM(C:C)+SUM($N$3:$O$7))+S474</f>
        <v/>
      </c>
      <c r="C474" s="9">
        <f>SUM(I474:Q474)-N474-P474</f>
        <v/>
      </c>
      <c r="D474" s="8" t="n">
        <v>6235</v>
      </c>
      <c r="E474" t="inlineStr">
        <is>
          <t>XN104550505JB</t>
        </is>
      </c>
      <c r="F474" t="n">
        <v>16</v>
      </c>
      <c r="G474" t="inlineStr">
        <is>
          <t>N</t>
        </is>
      </c>
      <c r="H474" t="inlineStr">
        <is>
          <t>NT</t>
        </is>
      </c>
      <c r="O474" t="n">
        <v>8.6</v>
      </c>
      <c r="S474">
        <f>_xlfn.XLOOKUP(E474,'Facture Chronopost'!L:L,'Facture Chronopost'!AA:AA,"")</f>
        <v/>
      </c>
      <c r="T474">
        <f>IF(COUNTIF('Bibliothèque transporteurs'!C:C,F474)=0,"inconnu",_xlfn.XLOOKUP(F474,'Bibliothèque transporteurs'!C:C,'Bibliothèque transporteurs'!A:A))</f>
        <v/>
      </c>
      <c r="U474">
        <f>IF(OR(F474="6C",F474="6B"),_xlfn.XLOOKUP(E474,'Facture Chronopost'!L:L,'Facture Chronopost'!X:X),IF(OR(F474=17,F474=44),F474&amp;"_"&amp;H474,IF(COUNTIF('Bibliothèque transporteurs'!C:C,F474)=0,"inconnu",_xlfn.XLOOKUP(F474,'Bibliothèque transporteurs'!C:C,'Bibliothèque transporteurs'!B:B))))</f>
        <v/>
      </c>
      <c r="V474">
        <f>IF(COUNTIF('Bibliothèque transporteurs'!C:C,F474)=0,"inconnu",_xlfn.XLOOKUP(F474,'Bibliothèque transporteurs'!C:C,'Bibliothèque transporteurs'!E:E))</f>
        <v/>
      </c>
      <c r="W474">
        <f>IF(T474="FR_2SHOP",O474,IF(O474=0,0,ROUNDUP(O474/C474*B474,2)))</f>
        <v/>
      </c>
      <c r="Y474" s="118">
        <f>ROUNDUP(B474,2)-M474-L474-N474-J474-K474-I474-Q474</f>
        <v/>
      </c>
      <c r="Z474" s="118">
        <f>IF(Y474=W474,"OK","Non")</f>
        <v/>
      </c>
    </row>
    <row r="475">
      <c r="A475" s="9">
        <f>C475/SUM(C:C)*(SUM(C:C)+$X$2)</f>
        <v/>
      </c>
      <c r="B475" s="9">
        <f>C475/SUM(C:C)*(SUM(C:C)+SUM($N$3:$O$7))+S475</f>
        <v/>
      </c>
      <c r="C475" s="9">
        <f>SUM(I475:Q475)-N475-P475</f>
        <v/>
      </c>
      <c r="D475" s="8" t="n">
        <v>6085</v>
      </c>
      <c r="E475" t="inlineStr">
        <is>
          <t>XN104633111JB</t>
        </is>
      </c>
      <c r="F475" t="n">
        <v>16</v>
      </c>
      <c r="G475" t="inlineStr">
        <is>
          <t>N</t>
        </is>
      </c>
      <c r="H475" t="inlineStr">
        <is>
          <t>NT</t>
        </is>
      </c>
      <c r="O475" t="n">
        <v>8.6</v>
      </c>
      <c r="S475">
        <f>_xlfn.XLOOKUP(E475,'Facture Chronopost'!L:L,'Facture Chronopost'!AA:AA,"")</f>
        <v/>
      </c>
      <c r="T475">
        <f>IF(COUNTIF('Bibliothèque transporteurs'!C:C,F475)=0,"inconnu",_xlfn.XLOOKUP(F475,'Bibliothèque transporteurs'!C:C,'Bibliothèque transporteurs'!A:A))</f>
        <v/>
      </c>
      <c r="U475">
        <f>IF(OR(F475="6C",F475="6B"),_xlfn.XLOOKUP(E475,'Facture Chronopost'!L:L,'Facture Chronopost'!X:X),IF(OR(F475=17,F475=44),F475&amp;"_"&amp;H475,IF(COUNTIF('Bibliothèque transporteurs'!C:C,F475)=0,"inconnu",_xlfn.XLOOKUP(F475,'Bibliothèque transporteurs'!C:C,'Bibliothèque transporteurs'!B:B))))</f>
        <v/>
      </c>
      <c r="V475">
        <f>IF(COUNTIF('Bibliothèque transporteurs'!C:C,F475)=0,"inconnu",_xlfn.XLOOKUP(F475,'Bibliothèque transporteurs'!C:C,'Bibliothèque transporteurs'!E:E))</f>
        <v/>
      </c>
      <c r="W475">
        <f>IF(T475="FR_2SHOP",O475,IF(O475=0,0,ROUNDUP(O475/C475*B475,2)))</f>
        <v/>
      </c>
      <c r="Y475" s="118">
        <f>ROUNDUP(B475,2)-M475-L475-N475-J475-K475-I475-Q475</f>
        <v/>
      </c>
      <c r="Z475" s="118">
        <f>IF(Y475=W475,"OK","Non")</f>
        <v/>
      </c>
    </row>
    <row r="476">
      <c r="A476" s="9">
        <f>C476/SUM(C:C)*(SUM(C:C)+$X$2)</f>
        <v/>
      </c>
      <c r="B476" s="9">
        <f>C476/SUM(C:C)*(SUM(C:C)+SUM($N$3:$O$7))+S476</f>
        <v/>
      </c>
      <c r="C476" s="9">
        <f>SUM(I476:Q476)-N476-P476</f>
        <v/>
      </c>
      <c r="D476" s="8" t="n">
        <v>3888</v>
      </c>
      <c r="E476" t="inlineStr">
        <is>
          <t>XN104661903JB</t>
        </is>
      </c>
      <c r="F476" t="n">
        <v>16</v>
      </c>
      <c r="G476" t="inlineStr">
        <is>
          <t>N</t>
        </is>
      </c>
      <c r="H476" t="inlineStr">
        <is>
          <t>NT</t>
        </is>
      </c>
      <c r="O476" t="n">
        <v>10.2</v>
      </c>
      <c r="S476">
        <f>_xlfn.XLOOKUP(E476,'Facture Chronopost'!L:L,'Facture Chronopost'!AA:AA,"")</f>
        <v/>
      </c>
      <c r="T476">
        <f>IF(COUNTIF('Bibliothèque transporteurs'!C:C,F476)=0,"inconnu",_xlfn.XLOOKUP(F476,'Bibliothèque transporteurs'!C:C,'Bibliothèque transporteurs'!A:A))</f>
        <v/>
      </c>
      <c r="U476">
        <f>IF(OR(F476="6C",F476="6B"),_xlfn.XLOOKUP(E476,'Facture Chronopost'!L:L,'Facture Chronopost'!X:X),IF(OR(F476=17,F476=44),F476&amp;"_"&amp;H476,IF(COUNTIF('Bibliothèque transporteurs'!C:C,F476)=0,"inconnu",_xlfn.XLOOKUP(F476,'Bibliothèque transporteurs'!C:C,'Bibliothèque transporteurs'!B:B))))</f>
        <v/>
      </c>
      <c r="V476">
        <f>IF(COUNTIF('Bibliothèque transporteurs'!C:C,F476)=0,"inconnu",_xlfn.XLOOKUP(F476,'Bibliothèque transporteurs'!C:C,'Bibliothèque transporteurs'!E:E))</f>
        <v/>
      </c>
      <c r="W476">
        <f>IF(T476="FR_2SHOP",O476,IF(O476=0,0,ROUNDUP(O476/C476*B476,2)))</f>
        <v/>
      </c>
      <c r="Y476" s="118">
        <f>ROUNDUP(B476,2)-M476-L476-N476-J476-K476-I476-Q476</f>
        <v/>
      </c>
      <c r="Z476" s="118">
        <f>IF(Y476=W476,"OK","Non")</f>
        <v/>
      </c>
    </row>
    <row r="477">
      <c r="A477" s="9">
        <f>C477/SUM(C:C)*(SUM(C:C)+$X$2)</f>
        <v/>
      </c>
      <c r="B477" s="9">
        <f>C477/SUM(C:C)*(SUM(C:C)+SUM($N$3:$O$7))+S477</f>
        <v/>
      </c>
      <c r="C477" s="9">
        <f>SUM(I477:Q477)-N477-P477</f>
        <v/>
      </c>
      <c r="D477" s="8" t="n">
        <v>6235</v>
      </c>
      <c r="E477" t="inlineStr">
        <is>
          <t>XN104749738JB</t>
        </is>
      </c>
      <c r="F477" t="n">
        <v>16</v>
      </c>
      <c r="G477" t="inlineStr">
        <is>
          <t>N</t>
        </is>
      </c>
      <c r="H477" t="inlineStr">
        <is>
          <t>NT</t>
        </is>
      </c>
      <c r="O477" t="n">
        <v>8.6</v>
      </c>
      <c r="S477">
        <f>_xlfn.XLOOKUP(E477,'Facture Chronopost'!L:L,'Facture Chronopost'!AA:AA,"")</f>
        <v/>
      </c>
      <c r="T477">
        <f>IF(COUNTIF('Bibliothèque transporteurs'!C:C,F477)=0,"inconnu",_xlfn.XLOOKUP(F477,'Bibliothèque transporteurs'!C:C,'Bibliothèque transporteurs'!A:A))</f>
        <v/>
      </c>
      <c r="U477">
        <f>IF(OR(F477="6C",F477="6B"),_xlfn.XLOOKUP(E477,'Facture Chronopost'!L:L,'Facture Chronopost'!X:X),IF(OR(F477=17,F477=44),F477&amp;"_"&amp;H477,IF(COUNTIF('Bibliothèque transporteurs'!C:C,F477)=0,"inconnu",_xlfn.XLOOKUP(F477,'Bibliothèque transporteurs'!C:C,'Bibliothèque transporteurs'!B:B))))</f>
        <v/>
      </c>
      <c r="V477">
        <f>IF(COUNTIF('Bibliothèque transporteurs'!C:C,F477)=0,"inconnu",_xlfn.XLOOKUP(F477,'Bibliothèque transporteurs'!C:C,'Bibliothèque transporteurs'!E:E))</f>
        <v/>
      </c>
      <c r="W477">
        <f>IF(T477="FR_2SHOP",O477,IF(O477=0,0,ROUNDUP(O477/C477*B477,2)))</f>
        <v/>
      </c>
      <c r="Y477" s="118">
        <f>ROUNDUP(B477,2)-M477-L477-N477-J477-K477-I477-Q477</f>
        <v/>
      </c>
      <c r="Z477" s="118">
        <f>IF(Y477=W477,"OK","Non")</f>
        <v/>
      </c>
    </row>
    <row r="478">
      <c r="A478" s="9">
        <f>C478/SUM(C:C)*(SUM(C:C)+$X$2)</f>
        <v/>
      </c>
      <c r="B478" s="9">
        <f>C478/SUM(C:C)*(SUM(C:C)+SUM($N$3:$O$7))+S478</f>
        <v/>
      </c>
      <c r="C478" s="9">
        <f>SUM(I478:Q478)-N478-P478</f>
        <v/>
      </c>
      <c r="D478" s="8" t="n">
        <v>6235</v>
      </c>
      <c r="E478" t="inlineStr">
        <is>
          <t>XN104758315JB</t>
        </is>
      </c>
      <c r="F478" t="n">
        <v>16</v>
      </c>
      <c r="G478" t="inlineStr">
        <is>
          <t>N</t>
        </is>
      </c>
      <c r="H478" t="inlineStr">
        <is>
          <t>NT</t>
        </is>
      </c>
      <c r="O478" t="n">
        <v>7.4</v>
      </c>
      <c r="S478">
        <f>_xlfn.XLOOKUP(E478,'Facture Chronopost'!L:L,'Facture Chronopost'!AA:AA,"")</f>
        <v/>
      </c>
      <c r="T478">
        <f>IF(COUNTIF('Bibliothèque transporteurs'!C:C,F478)=0,"inconnu",_xlfn.XLOOKUP(F478,'Bibliothèque transporteurs'!C:C,'Bibliothèque transporteurs'!A:A))</f>
        <v/>
      </c>
      <c r="U478">
        <f>IF(OR(F478="6C",F478="6B"),_xlfn.XLOOKUP(E478,'Facture Chronopost'!L:L,'Facture Chronopost'!X:X),IF(OR(F478=17,F478=44),F478&amp;"_"&amp;H478,IF(COUNTIF('Bibliothèque transporteurs'!C:C,F478)=0,"inconnu",_xlfn.XLOOKUP(F478,'Bibliothèque transporteurs'!C:C,'Bibliothèque transporteurs'!B:B))))</f>
        <v/>
      </c>
      <c r="V478">
        <f>IF(COUNTIF('Bibliothèque transporteurs'!C:C,F478)=0,"inconnu",_xlfn.XLOOKUP(F478,'Bibliothèque transporteurs'!C:C,'Bibliothèque transporteurs'!E:E))</f>
        <v/>
      </c>
      <c r="W478">
        <f>IF(T478="FR_2SHOP",O478,IF(O478=0,0,ROUNDUP(O478/C478*B478,2)))</f>
        <v/>
      </c>
      <c r="Y478" s="118">
        <f>ROUNDUP(B478,2)-M478-L478-N478-J478-K478-I478-Q478</f>
        <v/>
      </c>
      <c r="Z478" s="118">
        <f>IF(Y478=W478,"OK","Non")</f>
        <v/>
      </c>
    </row>
    <row r="479">
      <c r="A479" s="9">
        <f>C479/SUM(C:C)*(SUM(C:C)+$X$2)</f>
        <v/>
      </c>
      <c r="B479" s="9">
        <f>C479/SUM(C:C)*(SUM(C:C)+SUM($N$3:$O$7))+S479</f>
        <v/>
      </c>
      <c r="C479" s="9">
        <f>SUM(I479:Q479)-N479-P479</f>
        <v/>
      </c>
      <c r="D479" s="8" t="n">
        <v>6235</v>
      </c>
      <c r="E479" t="inlineStr">
        <is>
          <t>XN104923476JB</t>
        </is>
      </c>
      <c r="F479" t="n">
        <v>16</v>
      </c>
      <c r="G479" t="inlineStr">
        <is>
          <t>N</t>
        </is>
      </c>
      <c r="H479" t="inlineStr">
        <is>
          <t>NT</t>
        </is>
      </c>
      <c r="O479" t="n">
        <v>8.6</v>
      </c>
      <c r="S479">
        <f>_xlfn.XLOOKUP(E479,'Facture Chronopost'!L:L,'Facture Chronopost'!AA:AA,"")</f>
        <v/>
      </c>
      <c r="T479">
        <f>IF(COUNTIF('Bibliothèque transporteurs'!C:C,F479)=0,"inconnu",_xlfn.XLOOKUP(F479,'Bibliothèque transporteurs'!C:C,'Bibliothèque transporteurs'!A:A))</f>
        <v/>
      </c>
      <c r="U479">
        <f>IF(OR(F479="6C",F479="6B"),_xlfn.XLOOKUP(E479,'Facture Chronopost'!L:L,'Facture Chronopost'!X:X),IF(OR(F479=17,F479=44),F479&amp;"_"&amp;H479,IF(COUNTIF('Bibliothèque transporteurs'!C:C,F479)=0,"inconnu",_xlfn.XLOOKUP(F479,'Bibliothèque transporteurs'!C:C,'Bibliothèque transporteurs'!B:B))))</f>
        <v/>
      </c>
      <c r="V479">
        <f>IF(COUNTIF('Bibliothèque transporteurs'!C:C,F479)=0,"inconnu",_xlfn.XLOOKUP(F479,'Bibliothèque transporteurs'!C:C,'Bibliothèque transporteurs'!E:E))</f>
        <v/>
      </c>
      <c r="W479">
        <f>IF(T479="FR_2SHOP",O479,IF(O479=0,0,ROUNDUP(O479/C479*B479,2)))</f>
        <v/>
      </c>
      <c r="Y479" s="118">
        <f>ROUNDUP(B479,2)-M479-L479-N479-J479-K479-I479-Q479</f>
        <v/>
      </c>
      <c r="Z479" s="118">
        <f>IF(Y479=W479,"OK","Non")</f>
        <v/>
      </c>
    </row>
    <row r="480">
      <c r="A480" s="9">
        <f>C480/SUM(C:C)*(SUM(C:C)+$X$2)</f>
        <v/>
      </c>
      <c r="B480" s="9">
        <f>C480/SUM(C:C)*(SUM(C:C)+SUM($N$3:$O$7))+S480</f>
        <v/>
      </c>
      <c r="C480" s="9">
        <f>SUM(I480:Q480)-N480-P480</f>
        <v/>
      </c>
      <c r="D480" s="8" t="n">
        <v>6235</v>
      </c>
      <c r="E480" t="inlineStr">
        <is>
          <t>XN104927994JB</t>
        </is>
      </c>
      <c r="F480" t="n">
        <v>16</v>
      </c>
      <c r="G480" t="inlineStr">
        <is>
          <t>N</t>
        </is>
      </c>
      <c r="H480" t="inlineStr">
        <is>
          <t>NT</t>
        </is>
      </c>
      <c r="O480" t="n">
        <v>8.6</v>
      </c>
      <c r="Q480" t="n">
        <v>5</v>
      </c>
      <c r="S480">
        <f>_xlfn.XLOOKUP(E480,'Facture Chronopost'!L:L,'Facture Chronopost'!AA:AA,"")</f>
        <v/>
      </c>
      <c r="T480">
        <f>IF(COUNTIF('Bibliothèque transporteurs'!C:C,F480)=0,"inconnu",_xlfn.XLOOKUP(F480,'Bibliothèque transporteurs'!C:C,'Bibliothèque transporteurs'!A:A))</f>
        <v/>
      </c>
      <c r="U480">
        <f>IF(OR(F480="6C",F480="6B"),_xlfn.XLOOKUP(E480,'Facture Chronopost'!L:L,'Facture Chronopost'!X:X),IF(OR(F480=17,F480=44),F480&amp;"_"&amp;H480,IF(COUNTIF('Bibliothèque transporteurs'!C:C,F480)=0,"inconnu",_xlfn.XLOOKUP(F480,'Bibliothèque transporteurs'!C:C,'Bibliothèque transporteurs'!B:B))))</f>
        <v/>
      </c>
      <c r="V480">
        <f>IF(COUNTIF('Bibliothèque transporteurs'!C:C,F480)=0,"inconnu",_xlfn.XLOOKUP(F480,'Bibliothèque transporteurs'!C:C,'Bibliothèque transporteurs'!E:E))</f>
        <v/>
      </c>
      <c r="W480">
        <f>IF(T480="FR_2SHOP",O480,IF(O480=0,0,ROUNDUP(O480/C480*B480,2)))</f>
        <v/>
      </c>
      <c r="Y480" s="118">
        <f>ROUNDUP(B480,2)-M480-L480-N480-J480-K480-I480-Q480</f>
        <v/>
      </c>
      <c r="Z480" s="118">
        <f>IF(Y480=W480,"OK","Non")</f>
        <v/>
      </c>
    </row>
    <row r="481">
      <c r="A481" s="9">
        <f>C481/SUM(C:C)*(SUM(C:C)+$X$2)</f>
        <v/>
      </c>
      <c r="B481" s="9">
        <f>C481/SUM(C:C)*(SUM(C:C)+SUM($N$3:$O$7))+S481</f>
        <v/>
      </c>
      <c r="C481" s="9">
        <f>SUM(I481:Q481)-N481-P481</f>
        <v/>
      </c>
      <c r="D481" s="8" t="n">
        <v>6813</v>
      </c>
      <c r="E481" t="inlineStr">
        <is>
          <t>XN105360309JB</t>
        </is>
      </c>
      <c r="F481" t="n">
        <v>16</v>
      </c>
      <c r="G481" t="inlineStr">
        <is>
          <t>N</t>
        </is>
      </c>
      <c r="H481" t="inlineStr">
        <is>
          <t>NT</t>
        </is>
      </c>
      <c r="O481" t="n">
        <v>7.4</v>
      </c>
      <c r="S481">
        <f>_xlfn.XLOOKUP(E481,'Facture Chronopost'!L:L,'Facture Chronopost'!AA:AA,"")</f>
        <v/>
      </c>
      <c r="T481">
        <f>IF(COUNTIF('Bibliothèque transporteurs'!C:C,F481)=0,"inconnu",_xlfn.XLOOKUP(F481,'Bibliothèque transporteurs'!C:C,'Bibliothèque transporteurs'!A:A))</f>
        <v/>
      </c>
      <c r="U481">
        <f>IF(OR(F481="6C",F481="6B"),_xlfn.XLOOKUP(E481,'Facture Chronopost'!L:L,'Facture Chronopost'!X:X),IF(OR(F481=17,F481=44),F481&amp;"_"&amp;H481,IF(COUNTIF('Bibliothèque transporteurs'!C:C,F481)=0,"inconnu",_xlfn.XLOOKUP(F481,'Bibliothèque transporteurs'!C:C,'Bibliothèque transporteurs'!B:B))))</f>
        <v/>
      </c>
      <c r="V481">
        <f>IF(COUNTIF('Bibliothèque transporteurs'!C:C,F481)=0,"inconnu",_xlfn.XLOOKUP(F481,'Bibliothèque transporteurs'!C:C,'Bibliothèque transporteurs'!E:E))</f>
        <v/>
      </c>
      <c r="W481">
        <f>IF(T481="FR_2SHOP",O481,IF(O481=0,0,ROUNDUP(O481/C481*B481,2)))</f>
        <v/>
      </c>
      <c r="Y481" s="118">
        <f>ROUNDUP(B481,2)-M481-L481-N481-J481-K481-I481-Q481</f>
        <v/>
      </c>
      <c r="Z481" s="118">
        <f>IF(Y481=W481,"OK","Non")</f>
        <v/>
      </c>
    </row>
    <row r="482">
      <c r="A482" s="9">
        <f>C482/SUM(C:C)*(SUM(C:C)+$X$2)</f>
        <v/>
      </c>
      <c r="B482" s="9">
        <f>C482/SUM(C:C)*(SUM(C:C)+SUM($N$3:$O$7))+S482</f>
        <v/>
      </c>
      <c r="C482" s="9">
        <f>SUM(I482:Q482)-N482-P482</f>
        <v/>
      </c>
      <c r="D482" s="8" t="n">
        <v>6235</v>
      </c>
      <c r="E482" t="inlineStr">
        <is>
          <t>XN105366845JB</t>
        </is>
      </c>
      <c r="F482" t="n">
        <v>16</v>
      </c>
      <c r="G482" t="inlineStr">
        <is>
          <t>N</t>
        </is>
      </c>
      <c r="H482" t="inlineStr">
        <is>
          <t>NT</t>
        </is>
      </c>
      <c r="O482" t="n">
        <v>7</v>
      </c>
      <c r="S482">
        <f>_xlfn.XLOOKUP(E482,'Facture Chronopost'!L:L,'Facture Chronopost'!AA:AA,"")</f>
        <v/>
      </c>
      <c r="T482">
        <f>IF(COUNTIF('Bibliothèque transporteurs'!C:C,F482)=0,"inconnu",_xlfn.XLOOKUP(F482,'Bibliothèque transporteurs'!C:C,'Bibliothèque transporteurs'!A:A))</f>
        <v/>
      </c>
      <c r="U482">
        <f>IF(OR(F482="6C",F482="6B"),_xlfn.XLOOKUP(E482,'Facture Chronopost'!L:L,'Facture Chronopost'!X:X),IF(OR(F482=17,F482=44),F482&amp;"_"&amp;H482,IF(COUNTIF('Bibliothèque transporteurs'!C:C,F482)=0,"inconnu",_xlfn.XLOOKUP(F482,'Bibliothèque transporteurs'!C:C,'Bibliothèque transporteurs'!B:B))))</f>
        <v/>
      </c>
      <c r="V482">
        <f>IF(COUNTIF('Bibliothèque transporteurs'!C:C,F482)=0,"inconnu",_xlfn.XLOOKUP(F482,'Bibliothèque transporteurs'!C:C,'Bibliothèque transporteurs'!E:E))</f>
        <v/>
      </c>
      <c r="W482">
        <f>IF(T482="FR_2SHOP",O482,IF(O482=0,0,ROUNDUP(O482/C482*B482,2)))</f>
        <v/>
      </c>
      <c r="Y482" s="118">
        <f>ROUNDUP(B482,2)-M482-L482-N482-J482-K482-I482-Q482</f>
        <v/>
      </c>
      <c r="Z482" s="118">
        <f>IF(Y482=W482,"OK","Non")</f>
        <v/>
      </c>
    </row>
    <row r="483">
      <c r="A483" s="9">
        <f>C483/SUM(C:C)*(SUM(C:C)+$X$2)</f>
        <v/>
      </c>
      <c r="B483" s="9">
        <f>C483/SUM(C:C)*(SUM(C:C)+SUM($N$3:$O$7))+S483</f>
        <v/>
      </c>
      <c r="C483" s="9">
        <f>SUM(I483:Q483)-N483-P483</f>
        <v/>
      </c>
      <c r="D483" s="8" t="n">
        <v>8656</v>
      </c>
      <c r="E483" t="inlineStr">
        <is>
          <t>XN105367165JB</t>
        </is>
      </c>
      <c r="F483" t="n">
        <v>16</v>
      </c>
      <c r="G483" t="inlineStr">
        <is>
          <t>N</t>
        </is>
      </c>
      <c r="H483" t="inlineStr">
        <is>
          <t>NT</t>
        </is>
      </c>
      <c r="O483" t="n">
        <v>9.800000000000001</v>
      </c>
      <c r="S483">
        <f>_xlfn.XLOOKUP(E483,'Facture Chronopost'!L:L,'Facture Chronopost'!AA:AA,"")</f>
        <v/>
      </c>
      <c r="T483">
        <f>IF(COUNTIF('Bibliothèque transporteurs'!C:C,F483)=0,"inconnu",_xlfn.XLOOKUP(F483,'Bibliothèque transporteurs'!C:C,'Bibliothèque transporteurs'!A:A))</f>
        <v/>
      </c>
      <c r="U483">
        <f>IF(OR(F483="6C",F483="6B"),_xlfn.XLOOKUP(E483,'Facture Chronopost'!L:L,'Facture Chronopost'!X:X),IF(OR(F483=17,F483=44),F483&amp;"_"&amp;H483,IF(COUNTIF('Bibliothèque transporteurs'!C:C,F483)=0,"inconnu",_xlfn.XLOOKUP(F483,'Bibliothèque transporteurs'!C:C,'Bibliothèque transporteurs'!B:B))))</f>
        <v/>
      </c>
      <c r="V483">
        <f>IF(COUNTIF('Bibliothèque transporteurs'!C:C,F483)=0,"inconnu",_xlfn.XLOOKUP(F483,'Bibliothèque transporteurs'!C:C,'Bibliothèque transporteurs'!E:E))</f>
        <v/>
      </c>
      <c r="W483">
        <f>IF(T483="FR_2SHOP",O483,IF(O483=0,0,ROUNDUP(O483/C483*B483,2)))</f>
        <v/>
      </c>
      <c r="Y483" s="118">
        <f>ROUNDUP(B483,2)-M483-L483-N483-J483-K483-I483-Q483</f>
        <v/>
      </c>
      <c r="Z483" s="118">
        <f>IF(Y483=W483,"OK","Non")</f>
        <v/>
      </c>
    </row>
    <row r="484">
      <c r="A484" s="9">
        <f>C484/SUM(C:C)*(SUM(C:C)+$X$2)</f>
        <v/>
      </c>
      <c r="B484" s="9">
        <f>C484/SUM(C:C)*(SUM(C:C)+SUM($N$3:$O$7))+S484</f>
        <v/>
      </c>
      <c r="C484" s="9">
        <f>SUM(I484:Q484)-N484-P484</f>
        <v/>
      </c>
      <c r="D484" s="8" t="n">
        <v>8656</v>
      </c>
      <c r="E484" t="inlineStr">
        <is>
          <t>XN105368846JB</t>
        </is>
      </c>
      <c r="F484" t="n">
        <v>16</v>
      </c>
      <c r="G484" t="inlineStr">
        <is>
          <t>N</t>
        </is>
      </c>
      <c r="H484" t="inlineStr">
        <is>
          <t>NT</t>
        </is>
      </c>
      <c r="O484" t="n">
        <v>7</v>
      </c>
      <c r="S484">
        <f>_xlfn.XLOOKUP(E484,'Facture Chronopost'!L:L,'Facture Chronopost'!AA:AA,"")</f>
        <v/>
      </c>
      <c r="T484">
        <f>IF(COUNTIF('Bibliothèque transporteurs'!C:C,F484)=0,"inconnu",_xlfn.XLOOKUP(F484,'Bibliothèque transporteurs'!C:C,'Bibliothèque transporteurs'!A:A))</f>
        <v/>
      </c>
      <c r="U484">
        <f>IF(OR(F484="6C",F484="6B"),_xlfn.XLOOKUP(E484,'Facture Chronopost'!L:L,'Facture Chronopost'!X:X),IF(OR(F484=17,F484=44),F484&amp;"_"&amp;H484,IF(COUNTIF('Bibliothèque transporteurs'!C:C,F484)=0,"inconnu",_xlfn.XLOOKUP(F484,'Bibliothèque transporteurs'!C:C,'Bibliothèque transporteurs'!B:B))))</f>
        <v/>
      </c>
      <c r="V484">
        <f>IF(COUNTIF('Bibliothèque transporteurs'!C:C,F484)=0,"inconnu",_xlfn.XLOOKUP(F484,'Bibliothèque transporteurs'!C:C,'Bibliothèque transporteurs'!E:E))</f>
        <v/>
      </c>
      <c r="W484">
        <f>IF(T484="FR_2SHOP",O484,IF(O484=0,0,ROUNDUP(O484/C484*B484,2)))</f>
        <v/>
      </c>
      <c r="Y484" s="118">
        <f>ROUNDUP(B484,2)-M484-L484-N484-J484-K484-I484-Q484</f>
        <v/>
      </c>
      <c r="Z484" s="118">
        <f>IF(Y484=W484,"OK","Non")</f>
        <v/>
      </c>
    </row>
    <row r="485">
      <c r="A485" s="9">
        <f>C485/SUM(C:C)*(SUM(C:C)+$X$2)</f>
        <v/>
      </c>
      <c r="B485" s="9">
        <f>C485/SUM(C:C)*(SUM(C:C)+SUM($N$3:$O$7))+S485</f>
        <v/>
      </c>
      <c r="C485" s="9">
        <f>SUM(I485:Q485)-N485-P485</f>
        <v/>
      </c>
      <c r="D485" s="8" t="n">
        <v>6235</v>
      </c>
      <c r="E485" t="inlineStr">
        <is>
          <t>XN105376595JB</t>
        </is>
      </c>
      <c r="F485" t="n">
        <v>16</v>
      </c>
      <c r="G485" t="inlineStr">
        <is>
          <t>N</t>
        </is>
      </c>
      <c r="H485" t="inlineStr">
        <is>
          <t>NT</t>
        </is>
      </c>
      <c r="O485" t="n">
        <v>8.6</v>
      </c>
      <c r="S485">
        <f>_xlfn.XLOOKUP(E485,'Facture Chronopost'!L:L,'Facture Chronopost'!AA:AA,"")</f>
        <v/>
      </c>
      <c r="T485">
        <f>IF(COUNTIF('Bibliothèque transporteurs'!C:C,F485)=0,"inconnu",_xlfn.XLOOKUP(F485,'Bibliothèque transporteurs'!C:C,'Bibliothèque transporteurs'!A:A))</f>
        <v/>
      </c>
      <c r="U485">
        <f>IF(OR(F485="6C",F485="6B"),_xlfn.XLOOKUP(E485,'Facture Chronopost'!L:L,'Facture Chronopost'!X:X),IF(OR(F485=17,F485=44),F485&amp;"_"&amp;H485,IF(COUNTIF('Bibliothèque transporteurs'!C:C,F485)=0,"inconnu",_xlfn.XLOOKUP(F485,'Bibliothèque transporteurs'!C:C,'Bibliothèque transporteurs'!B:B))))</f>
        <v/>
      </c>
      <c r="V485">
        <f>IF(COUNTIF('Bibliothèque transporteurs'!C:C,F485)=0,"inconnu",_xlfn.XLOOKUP(F485,'Bibliothèque transporteurs'!C:C,'Bibliothèque transporteurs'!E:E))</f>
        <v/>
      </c>
      <c r="W485">
        <f>IF(T485="FR_2SHOP",O485,IF(O485=0,0,ROUNDUP(O485/C485*B485,2)))</f>
        <v/>
      </c>
      <c r="Y485" s="118">
        <f>ROUNDUP(B485,2)-M485-L485-N485-J485-K485-I485-Q485</f>
        <v/>
      </c>
      <c r="Z485" s="118">
        <f>IF(Y485=W485,"OK","Non")</f>
        <v/>
      </c>
    </row>
    <row r="486">
      <c r="A486" s="9">
        <f>C486/SUM(C:C)*(SUM(C:C)+$X$2)</f>
        <v/>
      </c>
      <c r="B486" s="9">
        <f>C486/SUM(C:C)*(SUM(C:C)+SUM($N$3:$O$7))+S486</f>
        <v/>
      </c>
      <c r="C486" s="9">
        <f>SUM(I486:Q486)-N486-P486</f>
        <v/>
      </c>
      <c r="D486" s="8" t="n">
        <v>6235</v>
      </c>
      <c r="E486" t="inlineStr">
        <is>
          <t>XN105613382JB</t>
        </is>
      </c>
      <c r="F486" t="n">
        <v>16</v>
      </c>
      <c r="G486" t="inlineStr">
        <is>
          <t>N</t>
        </is>
      </c>
      <c r="H486" t="inlineStr">
        <is>
          <t>NT</t>
        </is>
      </c>
      <c r="O486" t="n">
        <v>8.6</v>
      </c>
      <c r="S486">
        <f>_xlfn.XLOOKUP(E486,'Facture Chronopost'!L:L,'Facture Chronopost'!AA:AA,"")</f>
        <v/>
      </c>
      <c r="T486">
        <f>IF(COUNTIF('Bibliothèque transporteurs'!C:C,F486)=0,"inconnu",_xlfn.XLOOKUP(F486,'Bibliothèque transporteurs'!C:C,'Bibliothèque transporteurs'!A:A))</f>
        <v/>
      </c>
      <c r="U486">
        <f>IF(OR(F486="6C",F486="6B"),_xlfn.XLOOKUP(E486,'Facture Chronopost'!L:L,'Facture Chronopost'!X:X),IF(OR(F486=17,F486=44),F486&amp;"_"&amp;H486,IF(COUNTIF('Bibliothèque transporteurs'!C:C,F486)=0,"inconnu",_xlfn.XLOOKUP(F486,'Bibliothèque transporteurs'!C:C,'Bibliothèque transporteurs'!B:B))))</f>
        <v/>
      </c>
      <c r="V486">
        <f>IF(COUNTIF('Bibliothèque transporteurs'!C:C,F486)=0,"inconnu",_xlfn.XLOOKUP(F486,'Bibliothèque transporteurs'!C:C,'Bibliothèque transporteurs'!E:E))</f>
        <v/>
      </c>
      <c r="W486">
        <f>IF(T486="FR_2SHOP",O486,IF(O486=0,0,ROUNDUP(O486/C486*B486,2)))</f>
        <v/>
      </c>
      <c r="Y486" s="118">
        <f>ROUNDUP(B486,2)-M486-L486-N486-J486-K486-I486-Q486</f>
        <v/>
      </c>
      <c r="Z486" s="118">
        <f>IF(Y486=W486,"OK","Non")</f>
        <v/>
      </c>
    </row>
    <row r="487">
      <c r="A487" s="9">
        <f>C487/SUM(C:C)*(SUM(C:C)+$X$2)</f>
        <v/>
      </c>
      <c r="B487" s="9">
        <f>C487/SUM(C:C)*(SUM(C:C)+SUM($N$3:$O$7))+S487</f>
        <v/>
      </c>
      <c r="C487" s="9">
        <f>SUM(I487:Q487)-N487-P487</f>
        <v/>
      </c>
      <c r="D487" s="8" t="n">
        <v>6235</v>
      </c>
      <c r="E487" t="inlineStr">
        <is>
          <t>XN105680121JB</t>
        </is>
      </c>
      <c r="F487" t="n">
        <v>16</v>
      </c>
      <c r="G487" t="inlineStr">
        <is>
          <t>N</t>
        </is>
      </c>
      <c r="H487" t="inlineStr">
        <is>
          <t>NT</t>
        </is>
      </c>
      <c r="O487" t="n">
        <v>7</v>
      </c>
      <c r="S487">
        <f>_xlfn.XLOOKUP(E487,'Facture Chronopost'!L:L,'Facture Chronopost'!AA:AA,"")</f>
        <v/>
      </c>
      <c r="T487">
        <f>IF(COUNTIF('Bibliothèque transporteurs'!C:C,F487)=0,"inconnu",_xlfn.XLOOKUP(F487,'Bibliothèque transporteurs'!C:C,'Bibliothèque transporteurs'!A:A))</f>
        <v/>
      </c>
      <c r="U487">
        <f>IF(OR(F487="6C",F487="6B"),_xlfn.XLOOKUP(E487,'Facture Chronopost'!L:L,'Facture Chronopost'!X:X),IF(OR(F487=17,F487=44),F487&amp;"_"&amp;H487,IF(COUNTIF('Bibliothèque transporteurs'!C:C,F487)=0,"inconnu",_xlfn.XLOOKUP(F487,'Bibliothèque transporteurs'!C:C,'Bibliothèque transporteurs'!B:B))))</f>
        <v/>
      </c>
      <c r="V487">
        <f>IF(COUNTIF('Bibliothèque transporteurs'!C:C,F487)=0,"inconnu",_xlfn.XLOOKUP(F487,'Bibliothèque transporteurs'!C:C,'Bibliothèque transporteurs'!E:E))</f>
        <v/>
      </c>
      <c r="W487">
        <f>IF(T487="FR_2SHOP",O487,IF(O487=0,0,ROUNDUP(O487/C487*B487,2)))</f>
        <v/>
      </c>
      <c r="Y487" s="118">
        <f>ROUNDUP(B487,2)-M487-L487-N487-J487-K487-I487-Q487</f>
        <v/>
      </c>
      <c r="Z487" s="118">
        <f>IF(Y487=W487,"OK","Non")</f>
        <v/>
      </c>
    </row>
    <row r="488">
      <c r="A488" s="9">
        <f>C488/SUM(C:C)*(SUM(C:C)+$X$2)</f>
        <v/>
      </c>
      <c r="B488" s="9">
        <f>C488/SUM(C:C)*(SUM(C:C)+SUM($N$3:$O$7))+S488</f>
        <v/>
      </c>
      <c r="C488" s="9">
        <f>SUM(I488:Q488)-N488-P488</f>
        <v/>
      </c>
      <c r="D488" s="8" t="n">
        <v>8656</v>
      </c>
      <c r="E488" t="inlineStr">
        <is>
          <t>XN105720982JB</t>
        </is>
      </c>
      <c r="F488" t="n">
        <v>16</v>
      </c>
      <c r="G488" t="inlineStr">
        <is>
          <t>N</t>
        </is>
      </c>
      <c r="H488" t="inlineStr">
        <is>
          <t>NT</t>
        </is>
      </c>
      <c r="O488" t="n">
        <v>8.199999999999999</v>
      </c>
      <c r="S488">
        <f>_xlfn.XLOOKUP(E488,'Facture Chronopost'!L:L,'Facture Chronopost'!AA:AA,"")</f>
        <v/>
      </c>
      <c r="T488">
        <f>IF(COUNTIF('Bibliothèque transporteurs'!C:C,F488)=0,"inconnu",_xlfn.XLOOKUP(F488,'Bibliothèque transporteurs'!C:C,'Bibliothèque transporteurs'!A:A))</f>
        <v/>
      </c>
      <c r="U488">
        <f>IF(OR(F488="6C",F488="6B"),_xlfn.XLOOKUP(E488,'Facture Chronopost'!L:L,'Facture Chronopost'!X:X),IF(OR(F488=17,F488=44),F488&amp;"_"&amp;H488,IF(COUNTIF('Bibliothèque transporteurs'!C:C,F488)=0,"inconnu",_xlfn.XLOOKUP(F488,'Bibliothèque transporteurs'!C:C,'Bibliothèque transporteurs'!B:B))))</f>
        <v/>
      </c>
      <c r="V488">
        <f>IF(COUNTIF('Bibliothèque transporteurs'!C:C,F488)=0,"inconnu",_xlfn.XLOOKUP(F488,'Bibliothèque transporteurs'!C:C,'Bibliothèque transporteurs'!E:E))</f>
        <v/>
      </c>
      <c r="W488">
        <f>IF(T488="FR_2SHOP",O488,IF(O488=0,0,ROUNDUP(O488/C488*B488,2)))</f>
        <v/>
      </c>
      <c r="Y488" s="118">
        <f>ROUNDUP(B488,2)-M488-L488-N488-J488-K488-I488-Q488</f>
        <v/>
      </c>
      <c r="Z488" s="118">
        <f>IF(Y488=W488,"OK","Non")</f>
        <v/>
      </c>
    </row>
    <row r="489">
      <c r="A489" s="9">
        <f>C489/SUM(C:C)*(SUM(C:C)+$X$2)</f>
        <v/>
      </c>
      <c r="B489" s="9">
        <f>C489/SUM(C:C)*(SUM(C:C)+SUM($N$3:$O$7))+S489</f>
        <v/>
      </c>
      <c r="C489" s="9">
        <f>SUM(I489:Q489)-N489-P489</f>
        <v/>
      </c>
      <c r="D489" s="8" t="n">
        <v>9160</v>
      </c>
      <c r="E489" t="inlineStr">
        <is>
          <t>XN105735032JB</t>
        </is>
      </c>
      <c r="F489" t="n">
        <v>16</v>
      </c>
      <c r="G489" t="inlineStr">
        <is>
          <t>N</t>
        </is>
      </c>
      <c r="H489" t="inlineStr">
        <is>
          <t>NT</t>
        </is>
      </c>
      <c r="O489" t="n">
        <v>17.4</v>
      </c>
      <c r="S489">
        <f>_xlfn.XLOOKUP(E489,'Facture Chronopost'!L:L,'Facture Chronopost'!AA:AA,"")</f>
        <v/>
      </c>
      <c r="T489">
        <f>IF(COUNTIF('Bibliothèque transporteurs'!C:C,F489)=0,"inconnu",_xlfn.XLOOKUP(F489,'Bibliothèque transporteurs'!C:C,'Bibliothèque transporteurs'!A:A))</f>
        <v/>
      </c>
      <c r="U489">
        <f>IF(OR(F489="6C",F489="6B"),_xlfn.XLOOKUP(E489,'Facture Chronopost'!L:L,'Facture Chronopost'!X:X),IF(OR(F489=17,F489=44),F489&amp;"_"&amp;H489,IF(COUNTIF('Bibliothèque transporteurs'!C:C,F489)=0,"inconnu",_xlfn.XLOOKUP(F489,'Bibliothèque transporteurs'!C:C,'Bibliothèque transporteurs'!B:B))))</f>
        <v/>
      </c>
      <c r="V489">
        <f>IF(COUNTIF('Bibliothèque transporteurs'!C:C,F489)=0,"inconnu",_xlfn.XLOOKUP(F489,'Bibliothèque transporteurs'!C:C,'Bibliothèque transporteurs'!E:E))</f>
        <v/>
      </c>
      <c r="W489">
        <f>IF(T489="FR_2SHOP",O489,IF(O489=0,0,ROUNDUP(O489/C489*B489,2)))</f>
        <v/>
      </c>
      <c r="Y489" s="118">
        <f>ROUNDUP(B489,2)-M489-L489-N489-J489-K489-I489-Q489</f>
        <v/>
      </c>
      <c r="Z489" s="118">
        <f>IF(Y489=W489,"OK","Non")</f>
        <v/>
      </c>
    </row>
    <row r="490">
      <c r="A490" s="9">
        <f>C490/SUM(C:C)*(SUM(C:C)+$X$2)</f>
        <v/>
      </c>
      <c r="B490" s="9">
        <f>C490/SUM(C:C)*(SUM(C:C)+SUM($N$3:$O$7))+S490</f>
        <v/>
      </c>
      <c r="C490" s="9">
        <f>SUM(I490:Q490)-N490-P490</f>
        <v/>
      </c>
      <c r="D490" s="8" t="n">
        <v>6813</v>
      </c>
      <c r="E490" t="inlineStr">
        <is>
          <t>XN105749907JB</t>
        </is>
      </c>
      <c r="F490" t="n">
        <v>16</v>
      </c>
      <c r="G490" t="inlineStr">
        <is>
          <t>N</t>
        </is>
      </c>
      <c r="H490" t="inlineStr">
        <is>
          <t>NT</t>
        </is>
      </c>
      <c r="O490" t="n">
        <v>7.4</v>
      </c>
      <c r="S490">
        <f>_xlfn.XLOOKUP(E490,'Facture Chronopost'!L:L,'Facture Chronopost'!AA:AA,"")</f>
        <v/>
      </c>
      <c r="T490">
        <f>IF(COUNTIF('Bibliothèque transporteurs'!C:C,F490)=0,"inconnu",_xlfn.XLOOKUP(F490,'Bibliothèque transporteurs'!C:C,'Bibliothèque transporteurs'!A:A))</f>
        <v/>
      </c>
      <c r="U490">
        <f>IF(OR(F490="6C",F490="6B"),_xlfn.XLOOKUP(E490,'Facture Chronopost'!L:L,'Facture Chronopost'!X:X),IF(OR(F490=17,F490=44),F490&amp;"_"&amp;H490,IF(COUNTIF('Bibliothèque transporteurs'!C:C,F490)=0,"inconnu",_xlfn.XLOOKUP(F490,'Bibliothèque transporteurs'!C:C,'Bibliothèque transporteurs'!B:B))))</f>
        <v/>
      </c>
      <c r="V490">
        <f>IF(COUNTIF('Bibliothèque transporteurs'!C:C,F490)=0,"inconnu",_xlfn.XLOOKUP(F490,'Bibliothèque transporteurs'!C:C,'Bibliothèque transporteurs'!E:E))</f>
        <v/>
      </c>
      <c r="W490">
        <f>IF(T490="FR_2SHOP",O490,IF(O490=0,0,ROUNDUP(O490/C490*B490,2)))</f>
        <v/>
      </c>
      <c r="Y490" s="118">
        <f>ROUNDUP(B490,2)-M490-L490-N490-J490-K490-I490-Q490</f>
        <v/>
      </c>
      <c r="Z490" s="118">
        <f>IF(Y490=W490,"OK","Non")</f>
        <v/>
      </c>
    </row>
    <row r="491">
      <c r="A491" s="9">
        <f>C491/SUM(C:C)*(SUM(C:C)+$X$2)</f>
        <v/>
      </c>
      <c r="B491" s="9">
        <f>C491/SUM(C:C)*(SUM(C:C)+SUM($N$3:$O$7))+S491</f>
        <v/>
      </c>
      <c r="C491" s="9">
        <f>SUM(I491:Q491)-N491-P491</f>
        <v/>
      </c>
      <c r="D491" s="8" t="n">
        <v>6235</v>
      </c>
      <c r="E491" t="inlineStr">
        <is>
          <t>XN106153798JB</t>
        </is>
      </c>
      <c r="F491" t="n">
        <v>16</v>
      </c>
      <c r="G491" t="inlineStr">
        <is>
          <t>N</t>
        </is>
      </c>
      <c r="H491" t="inlineStr">
        <is>
          <t>NT</t>
        </is>
      </c>
      <c r="O491" t="n">
        <v>7</v>
      </c>
      <c r="S491">
        <f>_xlfn.XLOOKUP(E491,'Facture Chronopost'!L:L,'Facture Chronopost'!AA:AA,"")</f>
        <v/>
      </c>
      <c r="T491">
        <f>IF(COUNTIF('Bibliothèque transporteurs'!C:C,F491)=0,"inconnu",_xlfn.XLOOKUP(F491,'Bibliothèque transporteurs'!C:C,'Bibliothèque transporteurs'!A:A))</f>
        <v/>
      </c>
      <c r="U491">
        <f>IF(OR(F491="6C",F491="6B"),_xlfn.XLOOKUP(E491,'Facture Chronopost'!L:L,'Facture Chronopost'!X:X),IF(OR(F491=17,F491=44),F491&amp;"_"&amp;H491,IF(COUNTIF('Bibliothèque transporteurs'!C:C,F491)=0,"inconnu",_xlfn.XLOOKUP(F491,'Bibliothèque transporteurs'!C:C,'Bibliothèque transporteurs'!B:B))))</f>
        <v/>
      </c>
      <c r="V491">
        <f>IF(COUNTIF('Bibliothèque transporteurs'!C:C,F491)=0,"inconnu",_xlfn.XLOOKUP(F491,'Bibliothèque transporteurs'!C:C,'Bibliothèque transporteurs'!E:E))</f>
        <v/>
      </c>
      <c r="W491">
        <f>IF(T491="FR_2SHOP",O491,IF(O491=0,0,ROUNDUP(O491/C491*B491,2)))</f>
        <v/>
      </c>
      <c r="Y491" s="118">
        <f>ROUNDUP(B491,2)-M491-L491-N491-J491-K491-I491-Q491</f>
        <v/>
      </c>
      <c r="Z491" s="118">
        <f>IF(Y491=W491,"OK","Non")</f>
        <v/>
      </c>
    </row>
    <row r="492">
      <c r="A492" s="9">
        <f>C492/SUM(C:C)*(SUM(C:C)+$X$2)</f>
        <v/>
      </c>
      <c r="B492" s="9">
        <f>C492/SUM(C:C)*(SUM(C:C)+SUM($N$3:$O$7))+S492</f>
        <v/>
      </c>
      <c r="C492" s="9">
        <f>SUM(I492:Q492)-N492-P492</f>
        <v/>
      </c>
      <c r="D492" s="8" t="n">
        <v>6235</v>
      </c>
      <c r="E492" t="inlineStr">
        <is>
          <t>XN106156661JB</t>
        </is>
      </c>
      <c r="F492" t="n">
        <v>16</v>
      </c>
      <c r="G492" t="inlineStr">
        <is>
          <t>N</t>
        </is>
      </c>
      <c r="H492" t="inlineStr">
        <is>
          <t>NR</t>
        </is>
      </c>
      <c r="O492" t="n">
        <v>7</v>
      </c>
      <c r="S492">
        <f>_xlfn.XLOOKUP(E492,'Facture Chronopost'!L:L,'Facture Chronopost'!AA:AA,"")</f>
        <v/>
      </c>
      <c r="T492">
        <f>IF(COUNTIF('Bibliothèque transporteurs'!C:C,F492)=0,"inconnu",_xlfn.XLOOKUP(F492,'Bibliothèque transporteurs'!C:C,'Bibliothèque transporteurs'!A:A))</f>
        <v/>
      </c>
      <c r="U492">
        <f>IF(OR(F492="6C",F492="6B"),_xlfn.XLOOKUP(E492,'Facture Chronopost'!L:L,'Facture Chronopost'!X:X),IF(OR(F492=17,F492=44),F492&amp;"_"&amp;H492,IF(COUNTIF('Bibliothèque transporteurs'!C:C,F492)=0,"inconnu",_xlfn.XLOOKUP(F492,'Bibliothèque transporteurs'!C:C,'Bibliothèque transporteurs'!B:B))))</f>
        <v/>
      </c>
      <c r="V492">
        <f>IF(COUNTIF('Bibliothèque transporteurs'!C:C,F492)=0,"inconnu",_xlfn.XLOOKUP(F492,'Bibliothèque transporteurs'!C:C,'Bibliothèque transporteurs'!E:E))</f>
        <v/>
      </c>
      <c r="W492">
        <f>IF(T492="FR_2SHOP",O492,IF(O492=0,0,ROUNDUP(O492/C492*B492,2)))</f>
        <v/>
      </c>
      <c r="Y492" s="118">
        <f>ROUNDUP(B492,2)-M492-L492-N492-J492-K492-I492-Q492</f>
        <v/>
      </c>
      <c r="Z492" s="118">
        <f>IF(Y492=W492,"OK","Non")</f>
        <v/>
      </c>
    </row>
    <row r="493">
      <c r="A493" s="9">
        <f>C493/SUM(C:C)*(SUM(C:C)+$X$2)</f>
        <v/>
      </c>
      <c r="B493" s="9">
        <f>C493/SUM(C:C)*(SUM(C:C)+SUM($N$3:$O$7))+S493</f>
        <v/>
      </c>
      <c r="C493" s="9">
        <f>SUM(I493:Q493)-N493-P493</f>
        <v/>
      </c>
      <c r="D493" s="8" t="n">
        <v>8656</v>
      </c>
      <c r="E493" t="inlineStr">
        <is>
          <t>XN106161410JB</t>
        </is>
      </c>
      <c r="F493" t="n">
        <v>16</v>
      </c>
      <c r="G493" t="inlineStr">
        <is>
          <t>N</t>
        </is>
      </c>
      <c r="H493" t="inlineStr">
        <is>
          <t>NT</t>
        </is>
      </c>
      <c r="O493" t="n">
        <v>7.8</v>
      </c>
      <c r="S493">
        <f>_xlfn.XLOOKUP(E493,'Facture Chronopost'!L:L,'Facture Chronopost'!AA:AA,"")</f>
        <v/>
      </c>
      <c r="T493">
        <f>IF(COUNTIF('Bibliothèque transporteurs'!C:C,F493)=0,"inconnu",_xlfn.XLOOKUP(F493,'Bibliothèque transporteurs'!C:C,'Bibliothèque transporteurs'!A:A))</f>
        <v/>
      </c>
      <c r="U493">
        <f>IF(OR(F493="6C",F493="6B"),_xlfn.XLOOKUP(E493,'Facture Chronopost'!L:L,'Facture Chronopost'!X:X),IF(OR(F493=17,F493=44),F493&amp;"_"&amp;H493,IF(COUNTIF('Bibliothèque transporteurs'!C:C,F493)=0,"inconnu",_xlfn.XLOOKUP(F493,'Bibliothèque transporteurs'!C:C,'Bibliothèque transporteurs'!B:B))))</f>
        <v/>
      </c>
      <c r="V493">
        <f>IF(COUNTIF('Bibliothèque transporteurs'!C:C,F493)=0,"inconnu",_xlfn.XLOOKUP(F493,'Bibliothèque transporteurs'!C:C,'Bibliothèque transporteurs'!E:E))</f>
        <v/>
      </c>
      <c r="W493">
        <f>IF(T493="FR_2SHOP",O493,IF(O493=0,0,ROUNDUP(O493/C493*B493,2)))</f>
        <v/>
      </c>
      <c r="Y493" s="118">
        <f>ROUNDUP(B493,2)-M493-L493-N493-J493-K493-I493-Q493</f>
        <v/>
      </c>
      <c r="Z493" s="118">
        <f>IF(Y493=W493,"OK","Non")</f>
        <v/>
      </c>
    </row>
    <row r="494">
      <c r="A494" s="9">
        <f>C494/SUM(C:C)*(SUM(C:C)+$X$2)</f>
        <v/>
      </c>
      <c r="B494" s="9">
        <f>C494/SUM(C:C)*(SUM(C:C)+SUM($N$3:$O$7))+S494</f>
        <v/>
      </c>
      <c r="C494" s="9">
        <f>SUM(I494:Q494)-N494-P494</f>
        <v/>
      </c>
      <c r="D494" s="8" t="n">
        <v>6235</v>
      </c>
      <c r="E494" t="inlineStr">
        <is>
          <t>XN106167341JB</t>
        </is>
      </c>
      <c r="F494" t="n">
        <v>16</v>
      </c>
      <c r="G494" t="inlineStr">
        <is>
          <t>N</t>
        </is>
      </c>
      <c r="H494" t="inlineStr">
        <is>
          <t>NT</t>
        </is>
      </c>
      <c r="O494" t="n">
        <v>7</v>
      </c>
      <c r="S494">
        <f>_xlfn.XLOOKUP(E494,'Facture Chronopost'!L:L,'Facture Chronopost'!AA:AA,"")</f>
        <v/>
      </c>
      <c r="T494">
        <f>IF(COUNTIF('Bibliothèque transporteurs'!C:C,F494)=0,"inconnu",_xlfn.XLOOKUP(F494,'Bibliothèque transporteurs'!C:C,'Bibliothèque transporteurs'!A:A))</f>
        <v/>
      </c>
      <c r="U494">
        <f>IF(OR(F494="6C",F494="6B"),_xlfn.XLOOKUP(E494,'Facture Chronopost'!L:L,'Facture Chronopost'!X:X),IF(OR(F494=17,F494=44),F494&amp;"_"&amp;H494,IF(COUNTIF('Bibliothèque transporteurs'!C:C,F494)=0,"inconnu",_xlfn.XLOOKUP(F494,'Bibliothèque transporteurs'!C:C,'Bibliothèque transporteurs'!B:B))))</f>
        <v/>
      </c>
      <c r="V494">
        <f>IF(COUNTIF('Bibliothèque transporteurs'!C:C,F494)=0,"inconnu",_xlfn.XLOOKUP(F494,'Bibliothèque transporteurs'!C:C,'Bibliothèque transporteurs'!E:E))</f>
        <v/>
      </c>
      <c r="W494">
        <f>IF(T494="FR_2SHOP",O494,IF(O494=0,0,ROUNDUP(O494/C494*B494,2)))</f>
        <v/>
      </c>
      <c r="Y494" s="118">
        <f>ROUNDUP(B494,2)-M494-L494-N494-J494-K494-I494-Q494</f>
        <v/>
      </c>
      <c r="Z494" s="118">
        <f>IF(Y494=W494,"OK","Non")</f>
        <v/>
      </c>
    </row>
    <row r="495">
      <c r="A495" s="9">
        <f>C495/SUM(C:C)*(SUM(C:C)+$X$2)</f>
        <v/>
      </c>
      <c r="B495" s="9">
        <f>C495/SUM(C:C)*(SUM(C:C)+SUM($N$3:$O$7))+S495</f>
        <v/>
      </c>
      <c r="C495" s="9">
        <f>SUM(I495:Q495)-N495-P495</f>
        <v/>
      </c>
      <c r="D495" s="8" t="n">
        <v>6813</v>
      </c>
      <c r="E495" t="inlineStr">
        <is>
          <t>XN106170734JB</t>
        </is>
      </c>
      <c r="F495" t="n">
        <v>16</v>
      </c>
      <c r="G495" t="inlineStr">
        <is>
          <t>N</t>
        </is>
      </c>
      <c r="H495" t="inlineStr">
        <is>
          <t>NT</t>
        </is>
      </c>
      <c r="O495" t="n">
        <v>7.4</v>
      </c>
      <c r="S495">
        <f>_xlfn.XLOOKUP(E495,'Facture Chronopost'!L:L,'Facture Chronopost'!AA:AA,"")</f>
        <v/>
      </c>
      <c r="T495">
        <f>IF(COUNTIF('Bibliothèque transporteurs'!C:C,F495)=0,"inconnu",_xlfn.XLOOKUP(F495,'Bibliothèque transporteurs'!C:C,'Bibliothèque transporteurs'!A:A))</f>
        <v/>
      </c>
      <c r="U495">
        <f>IF(OR(F495="6C",F495="6B"),_xlfn.XLOOKUP(E495,'Facture Chronopost'!L:L,'Facture Chronopost'!X:X),IF(OR(F495=17,F495=44),F495&amp;"_"&amp;H495,IF(COUNTIF('Bibliothèque transporteurs'!C:C,F495)=0,"inconnu",_xlfn.XLOOKUP(F495,'Bibliothèque transporteurs'!C:C,'Bibliothèque transporteurs'!B:B))))</f>
        <v/>
      </c>
      <c r="V495">
        <f>IF(COUNTIF('Bibliothèque transporteurs'!C:C,F495)=0,"inconnu",_xlfn.XLOOKUP(F495,'Bibliothèque transporteurs'!C:C,'Bibliothèque transporteurs'!E:E))</f>
        <v/>
      </c>
      <c r="W495">
        <f>IF(T495="FR_2SHOP",O495,IF(O495=0,0,ROUNDUP(O495/C495*B495,2)))</f>
        <v/>
      </c>
      <c r="Y495" s="118">
        <f>ROUNDUP(B495,2)-M495-L495-N495-J495-K495-I495-Q495</f>
        <v/>
      </c>
      <c r="Z495" s="118">
        <f>IF(Y495=W495,"OK","Non")</f>
        <v/>
      </c>
    </row>
    <row r="496">
      <c r="A496" s="9">
        <f>C496/SUM(C:C)*(SUM(C:C)+$X$2)</f>
        <v/>
      </c>
      <c r="B496" s="9">
        <f>C496/SUM(C:C)*(SUM(C:C)+SUM($N$3:$O$7))+S496</f>
        <v/>
      </c>
      <c r="C496" s="9">
        <f>SUM(I496:Q496)-N496-P496</f>
        <v/>
      </c>
      <c r="D496" s="8" t="n">
        <v>6235</v>
      </c>
      <c r="E496" t="inlineStr">
        <is>
          <t>XN106181017JB</t>
        </is>
      </c>
      <c r="F496" t="n">
        <v>16</v>
      </c>
      <c r="G496" t="inlineStr">
        <is>
          <t>N</t>
        </is>
      </c>
      <c r="H496" t="inlineStr">
        <is>
          <t>NT</t>
        </is>
      </c>
      <c r="O496" t="n">
        <v>7</v>
      </c>
      <c r="S496">
        <f>_xlfn.XLOOKUP(E496,'Facture Chronopost'!L:L,'Facture Chronopost'!AA:AA,"")</f>
        <v/>
      </c>
      <c r="T496">
        <f>IF(COUNTIF('Bibliothèque transporteurs'!C:C,F496)=0,"inconnu",_xlfn.XLOOKUP(F496,'Bibliothèque transporteurs'!C:C,'Bibliothèque transporteurs'!A:A))</f>
        <v/>
      </c>
      <c r="U496">
        <f>IF(OR(F496="6C",F496="6B"),_xlfn.XLOOKUP(E496,'Facture Chronopost'!L:L,'Facture Chronopost'!X:X),IF(OR(F496=17,F496=44),F496&amp;"_"&amp;H496,IF(COUNTIF('Bibliothèque transporteurs'!C:C,F496)=0,"inconnu",_xlfn.XLOOKUP(F496,'Bibliothèque transporteurs'!C:C,'Bibliothèque transporteurs'!B:B))))</f>
        <v/>
      </c>
      <c r="V496">
        <f>IF(COUNTIF('Bibliothèque transporteurs'!C:C,F496)=0,"inconnu",_xlfn.XLOOKUP(F496,'Bibliothèque transporteurs'!C:C,'Bibliothèque transporteurs'!E:E))</f>
        <v/>
      </c>
      <c r="W496">
        <f>IF(T496="FR_2SHOP",O496,IF(O496=0,0,ROUNDUP(O496/C496*B496,2)))</f>
        <v/>
      </c>
      <c r="Y496" s="118">
        <f>ROUNDUP(B496,2)-M496-L496-N496-J496-K496-I496-Q496</f>
        <v/>
      </c>
      <c r="Z496" s="118">
        <f>IF(Y496=W496,"OK","Non")</f>
        <v/>
      </c>
    </row>
    <row r="497">
      <c r="A497" s="9">
        <f>C497/SUM(C:C)*(SUM(C:C)+$X$2)</f>
        <v/>
      </c>
      <c r="B497" s="9">
        <f>C497/SUM(C:C)*(SUM(C:C)+SUM($N$3:$O$7))+S497</f>
        <v/>
      </c>
      <c r="C497" s="9">
        <f>SUM(I497:Q497)-N497-P497</f>
        <v/>
      </c>
      <c r="D497" s="8" t="n">
        <v>6235</v>
      </c>
      <c r="E497" t="inlineStr">
        <is>
          <t>XN106182057JB</t>
        </is>
      </c>
      <c r="F497" t="n">
        <v>16</v>
      </c>
      <c r="G497" t="inlineStr">
        <is>
          <t>N</t>
        </is>
      </c>
      <c r="H497" t="inlineStr">
        <is>
          <t>NT</t>
        </is>
      </c>
      <c r="O497" t="n">
        <v>7</v>
      </c>
      <c r="S497">
        <f>_xlfn.XLOOKUP(E497,'Facture Chronopost'!L:L,'Facture Chronopost'!AA:AA,"")</f>
        <v/>
      </c>
      <c r="T497">
        <f>IF(COUNTIF('Bibliothèque transporteurs'!C:C,F497)=0,"inconnu",_xlfn.XLOOKUP(F497,'Bibliothèque transporteurs'!C:C,'Bibliothèque transporteurs'!A:A))</f>
        <v/>
      </c>
      <c r="U497">
        <f>IF(OR(F497="6C",F497="6B"),_xlfn.XLOOKUP(E497,'Facture Chronopost'!L:L,'Facture Chronopost'!X:X),IF(OR(F497=17,F497=44),F497&amp;"_"&amp;H497,IF(COUNTIF('Bibliothèque transporteurs'!C:C,F497)=0,"inconnu",_xlfn.XLOOKUP(F497,'Bibliothèque transporteurs'!C:C,'Bibliothèque transporteurs'!B:B))))</f>
        <v/>
      </c>
      <c r="V497">
        <f>IF(COUNTIF('Bibliothèque transporteurs'!C:C,F497)=0,"inconnu",_xlfn.XLOOKUP(F497,'Bibliothèque transporteurs'!C:C,'Bibliothèque transporteurs'!E:E))</f>
        <v/>
      </c>
      <c r="W497">
        <f>IF(T497="FR_2SHOP",O497,IF(O497=0,0,ROUNDUP(O497/C497*B497,2)))</f>
        <v/>
      </c>
      <c r="Y497" s="118">
        <f>ROUNDUP(B497,2)-M497-L497-N497-J497-K497-I497-Q497</f>
        <v/>
      </c>
      <c r="Z497" s="118">
        <f>IF(Y497=W497,"OK","Non")</f>
        <v/>
      </c>
    </row>
    <row r="498">
      <c r="A498" s="9">
        <f>C498/SUM(C:C)*(SUM(C:C)+$X$2)</f>
        <v/>
      </c>
      <c r="B498" s="9">
        <f>C498/SUM(C:C)*(SUM(C:C)+SUM($N$3:$O$7))+S498</f>
        <v/>
      </c>
      <c r="C498" s="9">
        <f>SUM(I498:Q498)-N498-P498</f>
        <v/>
      </c>
      <c r="D498" s="8" t="n">
        <v>6813</v>
      </c>
      <c r="E498" t="inlineStr">
        <is>
          <t>XN106182556JB</t>
        </is>
      </c>
      <c r="F498" t="n">
        <v>16</v>
      </c>
      <c r="G498" t="inlineStr">
        <is>
          <t>N</t>
        </is>
      </c>
      <c r="H498" t="inlineStr">
        <is>
          <t>NT</t>
        </is>
      </c>
      <c r="O498" t="n">
        <v>7</v>
      </c>
      <c r="S498">
        <f>_xlfn.XLOOKUP(E498,'Facture Chronopost'!L:L,'Facture Chronopost'!AA:AA,"")</f>
        <v/>
      </c>
      <c r="T498">
        <f>IF(COUNTIF('Bibliothèque transporteurs'!C:C,F498)=0,"inconnu",_xlfn.XLOOKUP(F498,'Bibliothèque transporteurs'!C:C,'Bibliothèque transporteurs'!A:A))</f>
        <v/>
      </c>
      <c r="U498">
        <f>IF(OR(F498="6C",F498="6B"),_xlfn.XLOOKUP(E498,'Facture Chronopost'!L:L,'Facture Chronopost'!X:X),IF(OR(F498=17,F498=44),F498&amp;"_"&amp;H498,IF(COUNTIF('Bibliothèque transporteurs'!C:C,F498)=0,"inconnu",_xlfn.XLOOKUP(F498,'Bibliothèque transporteurs'!C:C,'Bibliothèque transporteurs'!B:B))))</f>
        <v/>
      </c>
      <c r="V498">
        <f>IF(COUNTIF('Bibliothèque transporteurs'!C:C,F498)=0,"inconnu",_xlfn.XLOOKUP(F498,'Bibliothèque transporteurs'!C:C,'Bibliothèque transporteurs'!E:E))</f>
        <v/>
      </c>
      <c r="W498">
        <f>IF(T498="FR_2SHOP",O498,IF(O498=0,0,ROUNDUP(O498/C498*B498,2)))</f>
        <v/>
      </c>
      <c r="Y498" s="118">
        <f>ROUNDUP(B498,2)-M498-L498-N498-J498-K498-I498-Q498</f>
        <v/>
      </c>
      <c r="Z498" s="118">
        <f>IF(Y498=W498,"OK","Non")</f>
        <v/>
      </c>
    </row>
    <row r="499">
      <c r="A499" s="9">
        <f>C499/SUM(C:C)*(SUM(C:C)+$X$2)</f>
        <v/>
      </c>
      <c r="B499" s="9">
        <f>C499/SUM(C:C)*(SUM(C:C)+SUM($N$3:$O$7))+S499</f>
        <v/>
      </c>
      <c r="C499" s="9">
        <f>SUM(I499:Q499)-N499-P499</f>
        <v/>
      </c>
      <c r="D499" s="8" t="n">
        <v>6235</v>
      </c>
      <c r="E499" t="inlineStr">
        <is>
          <t>XN106187624JB</t>
        </is>
      </c>
      <c r="F499" t="n">
        <v>16</v>
      </c>
      <c r="G499" t="inlineStr">
        <is>
          <t>N</t>
        </is>
      </c>
      <c r="H499" t="inlineStr">
        <is>
          <t>NT</t>
        </is>
      </c>
      <c r="O499" t="n">
        <v>7</v>
      </c>
      <c r="S499">
        <f>_xlfn.XLOOKUP(E499,'Facture Chronopost'!L:L,'Facture Chronopost'!AA:AA,"")</f>
        <v/>
      </c>
      <c r="T499">
        <f>IF(COUNTIF('Bibliothèque transporteurs'!C:C,F499)=0,"inconnu",_xlfn.XLOOKUP(F499,'Bibliothèque transporteurs'!C:C,'Bibliothèque transporteurs'!A:A))</f>
        <v/>
      </c>
      <c r="U499">
        <f>IF(OR(F499="6C",F499="6B"),_xlfn.XLOOKUP(E499,'Facture Chronopost'!L:L,'Facture Chronopost'!X:X),IF(OR(F499=17,F499=44),F499&amp;"_"&amp;H499,IF(COUNTIF('Bibliothèque transporteurs'!C:C,F499)=0,"inconnu",_xlfn.XLOOKUP(F499,'Bibliothèque transporteurs'!C:C,'Bibliothèque transporteurs'!B:B))))</f>
        <v/>
      </c>
      <c r="V499">
        <f>IF(COUNTIF('Bibliothèque transporteurs'!C:C,F499)=0,"inconnu",_xlfn.XLOOKUP(F499,'Bibliothèque transporteurs'!C:C,'Bibliothèque transporteurs'!E:E))</f>
        <v/>
      </c>
      <c r="W499">
        <f>IF(T499="FR_2SHOP",O499,IF(O499=0,0,ROUNDUP(O499/C499*B499,2)))</f>
        <v/>
      </c>
      <c r="Y499" s="118">
        <f>ROUNDUP(B499,2)-M499-L499-N499-J499-K499-I499-Q499</f>
        <v/>
      </c>
      <c r="Z499" s="118">
        <f>IF(Y499=W499,"OK","Non")</f>
        <v/>
      </c>
    </row>
    <row r="500">
      <c r="A500" s="9">
        <f>C500/SUM(C:C)*(SUM(C:C)+$X$2)</f>
        <v/>
      </c>
      <c r="B500" s="9">
        <f>C500/SUM(C:C)*(SUM(C:C)+SUM($N$3:$O$7))+S500</f>
        <v/>
      </c>
      <c r="C500" s="9">
        <f>SUM(I500:Q500)-N500-P500</f>
        <v/>
      </c>
      <c r="D500" s="8" t="n">
        <v>6235</v>
      </c>
      <c r="E500" t="inlineStr">
        <is>
          <t>XN106188341JB</t>
        </is>
      </c>
      <c r="F500" t="n">
        <v>16</v>
      </c>
      <c r="G500" t="inlineStr">
        <is>
          <t>N</t>
        </is>
      </c>
      <c r="H500" t="inlineStr">
        <is>
          <t>NT</t>
        </is>
      </c>
      <c r="O500" t="n">
        <v>8.6</v>
      </c>
      <c r="S500">
        <f>_xlfn.XLOOKUP(E500,'Facture Chronopost'!L:L,'Facture Chronopost'!AA:AA,"")</f>
        <v/>
      </c>
      <c r="T500">
        <f>IF(COUNTIF('Bibliothèque transporteurs'!C:C,F500)=0,"inconnu",_xlfn.XLOOKUP(F500,'Bibliothèque transporteurs'!C:C,'Bibliothèque transporteurs'!A:A))</f>
        <v/>
      </c>
      <c r="U500">
        <f>IF(OR(F500="6C",F500="6B"),_xlfn.XLOOKUP(E500,'Facture Chronopost'!L:L,'Facture Chronopost'!X:X),IF(OR(F500=17,F500=44),F500&amp;"_"&amp;H500,IF(COUNTIF('Bibliothèque transporteurs'!C:C,F500)=0,"inconnu",_xlfn.XLOOKUP(F500,'Bibliothèque transporteurs'!C:C,'Bibliothèque transporteurs'!B:B))))</f>
        <v/>
      </c>
      <c r="V500">
        <f>IF(COUNTIF('Bibliothèque transporteurs'!C:C,F500)=0,"inconnu",_xlfn.XLOOKUP(F500,'Bibliothèque transporteurs'!C:C,'Bibliothèque transporteurs'!E:E))</f>
        <v/>
      </c>
      <c r="W500">
        <f>IF(T500="FR_2SHOP",O500,IF(O500=0,0,ROUNDUP(O500/C500*B500,2)))</f>
        <v/>
      </c>
      <c r="Y500" s="118">
        <f>ROUNDUP(B500,2)-M500-L500-N500-J500-K500-I500-Q500</f>
        <v/>
      </c>
      <c r="Z500" s="118">
        <f>IF(Y500=W500,"OK","Non")</f>
        <v/>
      </c>
    </row>
    <row r="501">
      <c r="A501" s="9">
        <f>C501/SUM(C:C)*(SUM(C:C)+$X$2)</f>
        <v/>
      </c>
      <c r="B501" s="9">
        <f>C501/SUM(C:C)*(SUM(C:C)+SUM($N$3:$O$7))+S501</f>
        <v/>
      </c>
      <c r="C501" s="9">
        <f>SUM(I501:Q501)-N501-P501</f>
        <v/>
      </c>
      <c r="D501" s="8" t="n">
        <v>6235</v>
      </c>
      <c r="E501" t="inlineStr">
        <is>
          <t>XN106189231JB</t>
        </is>
      </c>
      <c r="F501" t="n">
        <v>16</v>
      </c>
      <c r="G501" t="inlineStr">
        <is>
          <t>N</t>
        </is>
      </c>
      <c r="H501" t="inlineStr">
        <is>
          <t>NT</t>
        </is>
      </c>
      <c r="O501" t="n">
        <v>7.8</v>
      </c>
      <c r="S501">
        <f>_xlfn.XLOOKUP(E501,'Facture Chronopost'!L:L,'Facture Chronopost'!AA:AA,"")</f>
        <v/>
      </c>
      <c r="T501">
        <f>IF(COUNTIF('Bibliothèque transporteurs'!C:C,F501)=0,"inconnu",_xlfn.XLOOKUP(F501,'Bibliothèque transporteurs'!C:C,'Bibliothèque transporteurs'!A:A))</f>
        <v/>
      </c>
      <c r="U501">
        <f>IF(OR(F501="6C",F501="6B"),_xlfn.XLOOKUP(E501,'Facture Chronopost'!L:L,'Facture Chronopost'!X:X),IF(OR(F501=17,F501=44),F501&amp;"_"&amp;H501,IF(COUNTIF('Bibliothèque transporteurs'!C:C,F501)=0,"inconnu",_xlfn.XLOOKUP(F501,'Bibliothèque transporteurs'!C:C,'Bibliothèque transporteurs'!B:B))))</f>
        <v/>
      </c>
      <c r="V501">
        <f>IF(COUNTIF('Bibliothèque transporteurs'!C:C,F501)=0,"inconnu",_xlfn.XLOOKUP(F501,'Bibliothèque transporteurs'!C:C,'Bibliothèque transporteurs'!E:E))</f>
        <v/>
      </c>
      <c r="W501">
        <f>IF(T501="FR_2SHOP",O501,IF(O501=0,0,ROUNDUP(O501/C501*B501,2)))</f>
        <v/>
      </c>
      <c r="Y501" s="118">
        <f>ROUNDUP(B501,2)-M501-L501-N501-J501-K501-I501-Q501</f>
        <v/>
      </c>
      <c r="Z501" s="118">
        <f>IF(Y501=W501,"OK","Non")</f>
        <v/>
      </c>
    </row>
    <row r="502">
      <c r="A502" s="9">
        <f>C502/SUM(C:C)*(SUM(C:C)+$X$2)</f>
        <v/>
      </c>
      <c r="B502" s="9">
        <f>C502/SUM(C:C)*(SUM(C:C)+SUM($N$3:$O$7))+S502</f>
        <v/>
      </c>
      <c r="C502" s="9">
        <f>SUM(I502:Q502)-N502-P502</f>
        <v/>
      </c>
      <c r="D502" s="8" t="n">
        <v>8656</v>
      </c>
      <c r="E502" t="inlineStr">
        <is>
          <t>XN106413515JB</t>
        </is>
      </c>
      <c r="F502" t="n">
        <v>16</v>
      </c>
      <c r="G502" t="inlineStr">
        <is>
          <t>N</t>
        </is>
      </c>
      <c r="H502" t="inlineStr">
        <is>
          <t>NT</t>
        </is>
      </c>
      <c r="O502" t="n">
        <v>7.4</v>
      </c>
      <c r="S502">
        <f>_xlfn.XLOOKUP(E502,'Facture Chronopost'!L:L,'Facture Chronopost'!AA:AA,"")</f>
        <v/>
      </c>
      <c r="T502">
        <f>IF(COUNTIF('Bibliothèque transporteurs'!C:C,F502)=0,"inconnu",_xlfn.XLOOKUP(F502,'Bibliothèque transporteurs'!C:C,'Bibliothèque transporteurs'!A:A))</f>
        <v/>
      </c>
      <c r="U502">
        <f>IF(OR(F502="6C",F502="6B"),_xlfn.XLOOKUP(E502,'Facture Chronopost'!L:L,'Facture Chronopost'!X:X),IF(OR(F502=17,F502=44),F502&amp;"_"&amp;H502,IF(COUNTIF('Bibliothèque transporteurs'!C:C,F502)=0,"inconnu",_xlfn.XLOOKUP(F502,'Bibliothèque transporteurs'!C:C,'Bibliothèque transporteurs'!B:B))))</f>
        <v/>
      </c>
      <c r="V502">
        <f>IF(COUNTIF('Bibliothèque transporteurs'!C:C,F502)=0,"inconnu",_xlfn.XLOOKUP(F502,'Bibliothèque transporteurs'!C:C,'Bibliothèque transporteurs'!E:E))</f>
        <v/>
      </c>
      <c r="W502">
        <f>IF(T502="FR_2SHOP",O502,IF(O502=0,0,ROUNDUP(O502/C502*B502,2)))</f>
        <v/>
      </c>
      <c r="Y502" s="118">
        <f>ROUNDUP(B502,2)-M502-L502-N502-J502-K502-I502-Q502</f>
        <v/>
      </c>
      <c r="Z502" s="118">
        <f>IF(Y502=W502,"OK","Non")</f>
        <v/>
      </c>
    </row>
    <row r="503">
      <c r="A503" s="9">
        <f>C503/SUM(C:C)*(SUM(C:C)+$X$2)</f>
        <v/>
      </c>
      <c r="B503" s="9">
        <f>C503/SUM(C:C)*(SUM(C:C)+SUM($N$3:$O$7))+S503</f>
        <v/>
      </c>
      <c r="C503" s="9">
        <f>SUM(I503:Q503)-N503-P503</f>
        <v/>
      </c>
      <c r="D503" s="8" t="n">
        <v>6235</v>
      </c>
      <c r="E503" t="inlineStr">
        <is>
          <t>XN106473505JB</t>
        </is>
      </c>
      <c r="F503" t="n">
        <v>16</v>
      </c>
      <c r="G503" t="inlineStr">
        <is>
          <t>N</t>
        </is>
      </c>
      <c r="H503" t="inlineStr">
        <is>
          <t>NT</t>
        </is>
      </c>
      <c r="O503" t="n">
        <v>8.6</v>
      </c>
      <c r="S503">
        <f>_xlfn.XLOOKUP(E503,'Facture Chronopost'!L:L,'Facture Chronopost'!AA:AA,"")</f>
        <v/>
      </c>
      <c r="T503">
        <f>IF(COUNTIF('Bibliothèque transporteurs'!C:C,F503)=0,"inconnu",_xlfn.XLOOKUP(F503,'Bibliothèque transporteurs'!C:C,'Bibliothèque transporteurs'!A:A))</f>
        <v/>
      </c>
      <c r="U503">
        <f>IF(OR(F503="6C",F503="6B"),_xlfn.XLOOKUP(E503,'Facture Chronopost'!L:L,'Facture Chronopost'!X:X),IF(OR(F503=17,F503=44),F503&amp;"_"&amp;H503,IF(COUNTIF('Bibliothèque transporteurs'!C:C,F503)=0,"inconnu",_xlfn.XLOOKUP(F503,'Bibliothèque transporteurs'!C:C,'Bibliothèque transporteurs'!B:B))))</f>
        <v/>
      </c>
      <c r="V503">
        <f>IF(COUNTIF('Bibliothèque transporteurs'!C:C,F503)=0,"inconnu",_xlfn.XLOOKUP(F503,'Bibliothèque transporteurs'!C:C,'Bibliothèque transporteurs'!E:E))</f>
        <v/>
      </c>
      <c r="W503">
        <f>IF(T503="FR_2SHOP",O503,IF(O503=0,0,ROUNDUP(O503/C503*B503,2)))</f>
        <v/>
      </c>
      <c r="Y503" s="118">
        <f>ROUNDUP(B503,2)-M503-L503-N503-J503-K503-I503-Q503</f>
        <v/>
      </c>
      <c r="Z503" s="118">
        <f>IF(Y503=W503,"OK","Non")</f>
        <v/>
      </c>
    </row>
    <row r="504">
      <c r="A504" s="9">
        <f>C504/SUM(C:C)*(SUM(C:C)+$X$2)</f>
        <v/>
      </c>
      <c r="B504" s="9">
        <f>C504/SUM(C:C)*(SUM(C:C)+SUM($N$3:$O$7))+S504</f>
        <v/>
      </c>
      <c r="C504" s="9">
        <f>SUM(I504:Q504)-N504-P504</f>
        <v/>
      </c>
      <c r="D504" s="8" t="n">
        <v>6235</v>
      </c>
      <c r="E504" t="inlineStr">
        <is>
          <t>XN106564317JB</t>
        </is>
      </c>
      <c r="F504" t="n">
        <v>16</v>
      </c>
      <c r="G504" t="inlineStr">
        <is>
          <t>N</t>
        </is>
      </c>
      <c r="H504" t="inlineStr">
        <is>
          <t>NT</t>
        </is>
      </c>
      <c r="O504" t="n">
        <v>7</v>
      </c>
      <c r="S504">
        <f>_xlfn.XLOOKUP(E504,'Facture Chronopost'!L:L,'Facture Chronopost'!AA:AA,"")</f>
        <v/>
      </c>
      <c r="T504">
        <f>IF(COUNTIF('Bibliothèque transporteurs'!C:C,F504)=0,"inconnu",_xlfn.XLOOKUP(F504,'Bibliothèque transporteurs'!C:C,'Bibliothèque transporteurs'!A:A))</f>
        <v/>
      </c>
      <c r="U504">
        <f>IF(OR(F504="6C",F504="6B"),_xlfn.XLOOKUP(E504,'Facture Chronopost'!L:L,'Facture Chronopost'!X:X),IF(OR(F504=17,F504=44),F504&amp;"_"&amp;H504,IF(COUNTIF('Bibliothèque transporteurs'!C:C,F504)=0,"inconnu",_xlfn.XLOOKUP(F504,'Bibliothèque transporteurs'!C:C,'Bibliothèque transporteurs'!B:B))))</f>
        <v/>
      </c>
      <c r="V504">
        <f>IF(COUNTIF('Bibliothèque transporteurs'!C:C,F504)=0,"inconnu",_xlfn.XLOOKUP(F504,'Bibliothèque transporteurs'!C:C,'Bibliothèque transporteurs'!E:E))</f>
        <v/>
      </c>
      <c r="W504">
        <f>IF(T504="FR_2SHOP",O504,IF(O504=0,0,ROUNDUP(O504/C504*B504,2)))</f>
        <v/>
      </c>
      <c r="Y504" s="118">
        <f>ROUNDUP(B504,2)-M504-L504-N504-J504-K504-I504-Q504</f>
        <v/>
      </c>
      <c r="Z504" s="118">
        <f>IF(Y504=W504,"OK","Non")</f>
        <v/>
      </c>
    </row>
    <row r="505">
      <c r="A505" s="9">
        <f>C505/SUM(C:C)*(SUM(C:C)+$X$2)</f>
        <v/>
      </c>
      <c r="B505" s="9">
        <f>C505/SUM(C:C)*(SUM(C:C)+SUM($N$3:$O$7))+S505</f>
        <v/>
      </c>
      <c r="C505" s="9">
        <f>SUM(I505:Q505)-N505-P505</f>
        <v/>
      </c>
      <c r="D505" s="8" t="n">
        <v>3752</v>
      </c>
      <c r="E505" t="inlineStr">
        <is>
          <t>XN106937084JB</t>
        </is>
      </c>
      <c r="F505" t="n">
        <v>16</v>
      </c>
      <c r="G505" t="inlineStr">
        <is>
          <t>N</t>
        </is>
      </c>
      <c r="H505" t="inlineStr">
        <is>
          <t>NT</t>
        </is>
      </c>
      <c r="O505" t="n">
        <v>7</v>
      </c>
      <c r="S505">
        <f>_xlfn.XLOOKUP(E505,'Facture Chronopost'!L:L,'Facture Chronopost'!AA:AA,"")</f>
        <v/>
      </c>
      <c r="T505">
        <f>IF(COUNTIF('Bibliothèque transporteurs'!C:C,F505)=0,"inconnu",_xlfn.XLOOKUP(F505,'Bibliothèque transporteurs'!C:C,'Bibliothèque transporteurs'!A:A))</f>
        <v/>
      </c>
      <c r="U505">
        <f>IF(OR(F505="6C",F505="6B"),_xlfn.XLOOKUP(E505,'Facture Chronopost'!L:L,'Facture Chronopost'!X:X),IF(OR(F505=17,F505=44),F505&amp;"_"&amp;H505,IF(COUNTIF('Bibliothèque transporteurs'!C:C,F505)=0,"inconnu",_xlfn.XLOOKUP(F505,'Bibliothèque transporteurs'!C:C,'Bibliothèque transporteurs'!B:B))))</f>
        <v/>
      </c>
      <c r="V505">
        <f>IF(COUNTIF('Bibliothèque transporteurs'!C:C,F505)=0,"inconnu",_xlfn.XLOOKUP(F505,'Bibliothèque transporteurs'!C:C,'Bibliothèque transporteurs'!E:E))</f>
        <v/>
      </c>
      <c r="W505">
        <f>IF(T505="FR_2SHOP",O505,IF(O505=0,0,ROUNDUP(O505/C505*B505,2)))</f>
        <v/>
      </c>
      <c r="Y505" s="118">
        <f>ROUNDUP(B505,2)-M505-L505-N505-J505-K505-I505-Q505</f>
        <v/>
      </c>
      <c r="Z505" s="118">
        <f>IF(Y505=W505,"OK","Non")</f>
        <v/>
      </c>
    </row>
    <row r="506">
      <c r="A506" s="9">
        <f>C506/SUM(C:C)*(SUM(C:C)+$X$2)</f>
        <v/>
      </c>
      <c r="B506" s="9">
        <f>C506/SUM(C:C)*(SUM(C:C)+SUM($N$3:$O$7))+S506</f>
        <v/>
      </c>
      <c r="C506" s="9">
        <f>SUM(I506:Q506)-N506-P506</f>
        <v/>
      </c>
      <c r="D506" s="8" t="n">
        <v>7477</v>
      </c>
      <c r="E506" t="inlineStr">
        <is>
          <t>XN106963835JB</t>
        </is>
      </c>
      <c r="F506" t="n">
        <v>16</v>
      </c>
      <c r="G506" t="inlineStr">
        <is>
          <t>N</t>
        </is>
      </c>
      <c r="H506" t="inlineStr">
        <is>
          <t>NT</t>
        </is>
      </c>
      <c r="O506" t="n">
        <v>7</v>
      </c>
      <c r="S506">
        <f>_xlfn.XLOOKUP(E506,'Facture Chronopost'!L:L,'Facture Chronopost'!AA:AA,"")</f>
        <v/>
      </c>
      <c r="T506">
        <f>IF(COUNTIF('Bibliothèque transporteurs'!C:C,F506)=0,"inconnu",_xlfn.XLOOKUP(F506,'Bibliothèque transporteurs'!C:C,'Bibliothèque transporteurs'!A:A))</f>
        <v/>
      </c>
      <c r="U506">
        <f>IF(OR(F506="6C",F506="6B"),_xlfn.XLOOKUP(E506,'Facture Chronopost'!L:L,'Facture Chronopost'!X:X),IF(OR(F506=17,F506=44),F506&amp;"_"&amp;H506,IF(COUNTIF('Bibliothèque transporteurs'!C:C,F506)=0,"inconnu",_xlfn.XLOOKUP(F506,'Bibliothèque transporteurs'!C:C,'Bibliothèque transporteurs'!B:B))))</f>
        <v/>
      </c>
      <c r="V506">
        <f>IF(COUNTIF('Bibliothèque transporteurs'!C:C,F506)=0,"inconnu",_xlfn.XLOOKUP(F506,'Bibliothèque transporteurs'!C:C,'Bibliothèque transporteurs'!E:E))</f>
        <v/>
      </c>
      <c r="W506">
        <f>IF(T506="FR_2SHOP",O506,IF(O506=0,0,ROUNDUP(O506/C506*B506,2)))</f>
        <v/>
      </c>
      <c r="Y506" s="118">
        <f>ROUNDUP(B506,2)-M506-L506-N506-J506-K506-I506-Q506</f>
        <v/>
      </c>
      <c r="Z506" s="118">
        <f>IF(Y506=W506,"OK","Non")</f>
        <v/>
      </c>
    </row>
    <row r="507">
      <c r="A507" s="9">
        <f>C507/SUM(C:C)*(SUM(C:C)+$X$2)</f>
        <v/>
      </c>
      <c r="B507" s="9">
        <f>C507/SUM(C:C)*(SUM(C:C)+SUM($N$3:$O$7))+S507</f>
        <v/>
      </c>
      <c r="C507" s="9">
        <f>SUM(I507:Q507)-N507-P507</f>
        <v/>
      </c>
      <c r="D507" s="8" t="n">
        <v>6235</v>
      </c>
      <c r="E507" t="inlineStr">
        <is>
          <t>XN106966307JB</t>
        </is>
      </c>
      <c r="F507" t="n">
        <v>16</v>
      </c>
      <c r="G507" t="inlineStr">
        <is>
          <t>N</t>
        </is>
      </c>
      <c r="H507" t="inlineStr">
        <is>
          <t>NT</t>
        </is>
      </c>
      <c r="O507" t="n">
        <v>7</v>
      </c>
      <c r="S507">
        <f>_xlfn.XLOOKUP(E507,'Facture Chronopost'!L:L,'Facture Chronopost'!AA:AA,"")</f>
        <v/>
      </c>
      <c r="T507">
        <f>IF(COUNTIF('Bibliothèque transporteurs'!C:C,F507)=0,"inconnu",_xlfn.XLOOKUP(F507,'Bibliothèque transporteurs'!C:C,'Bibliothèque transporteurs'!A:A))</f>
        <v/>
      </c>
      <c r="U507">
        <f>IF(OR(F507="6C",F507="6B"),_xlfn.XLOOKUP(E507,'Facture Chronopost'!L:L,'Facture Chronopost'!X:X),IF(OR(F507=17,F507=44),F507&amp;"_"&amp;H507,IF(COUNTIF('Bibliothèque transporteurs'!C:C,F507)=0,"inconnu",_xlfn.XLOOKUP(F507,'Bibliothèque transporteurs'!C:C,'Bibliothèque transporteurs'!B:B))))</f>
        <v/>
      </c>
      <c r="V507">
        <f>IF(COUNTIF('Bibliothèque transporteurs'!C:C,F507)=0,"inconnu",_xlfn.XLOOKUP(F507,'Bibliothèque transporteurs'!C:C,'Bibliothèque transporteurs'!E:E))</f>
        <v/>
      </c>
      <c r="W507">
        <f>IF(T507="FR_2SHOP",O507,IF(O507=0,0,ROUNDUP(O507/C507*B507,2)))</f>
        <v/>
      </c>
      <c r="Y507" s="118">
        <f>ROUNDUP(B507,2)-M507-L507-N507-J507-K507-I507-Q507</f>
        <v/>
      </c>
      <c r="Z507" s="118">
        <f>IF(Y507=W507,"OK","Non")</f>
        <v/>
      </c>
    </row>
    <row r="508">
      <c r="A508" s="9">
        <f>C508/SUM(C:C)*(SUM(C:C)+$X$2)</f>
        <v/>
      </c>
      <c r="B508" s="9">
        <f>C508/SUM(C:C)*(SUM(C:C)+SUM($N$3:$O$7))+S508</f>
        <v/>
      </c>
      <c r="C508" s="9">
        <f>SUM(I508:Q508)-N508-P508</f>
        <v/>
      </c>
      <c r="D508" s="8" t="n">
        <v>6235</v>
      </c>
      <c r="E508" t="inlineStr">
        <is>
          <t>XN106972378JB</t>
        </is>
      </c>
      <c r="F508" t="n">
        <v>16</v>
      </c>
      <c r="G508" t="inlineStr">
        <is>
          <t>N</t>
        </is>
      </c>
      <c r="H508" t="inlineStr">
        <is>
          <t>NT</t>
        </is>
      </c>
      <c r="O508" t="n">
        <v>7</v>
      </c>
      <c r="S508">
        <f>_xlfn.XLOOKUP(E508,'Facture Chronopost'!L:L,'Facture Chronopost'!AA:AA,"")</f>
        <v/>
      </c>
      <c r="T508">
        <f>IF(COUNTIF('Bibliothèque transporteurs'!C:C,F508)=0,"inconnu",_xlfn.XLOOKUP(F508,'Bibliothèque transporteurs'!C:C,'Bibliothèque transporteurs'!A:A))</f>
        <v/>
      </c>
      <c r="U508">
        <f>IF(OR(F508="6C",F508="6B"),_xlfn.XLOOKUP(E508,'Facture Chronopost'!L:L,'Facture Chronopost'!X:X),IF(OR(F508=17,F508=44),F508&amp;"_"&amp;H508,IF(COUNTIF('Bibliothèque transporteurs'!C:C,F508)=0,"inconnu",_xlfn.XLOOKUP(F508,'Bibliothèque transporteurs'!C:C,'Bibliothèque transporteurs'!B:B))))</f>
        <v/>
      </c>
      <c r="V508">
        <f>IF(COUNTIF('Bibliothèque transporteurs'!C:C,F508)=0,"inconnu",_xlfn.XLOOKUP(F508,'Bibliothèque transporteurs'!C:C,'Bibliothèque transporteurs'!E:E))</f>
        <v/>
      </c>
      <c r="W508">
        <f>IF(T508="FR_2SHOP",O508,IF(O508=0,0,ROUNDUP(O508/C508*B508,2)))</f>
        <v/>
      </c>
      <c r="Y508" s="118">
        <f>ROUNDUP(B508,2)-M508-L508-N508-J508-K508-I508-Q508</f>
        <v/>
      </c>
      <c r="Z508" s="118">
        <f>IF(Y508=W508,"OK","Non")</f>
        <v/>
      </c>
    </row>
    <row r="509">
      <c r="A509" s="9">
        <f>C509/SUM(C:C)*(SUM(C:C)+$X$2)</f>
        <v/>
      </c>
      <c r="B509" s="9">
        <f>C509/SUM(C:C)*(SUM(C:C)+SUM($N$3:$O$7))+S509</f>
        <v/>
      </c>
      <c r="C509" s="9">
        <f>SUM(I509:Q509)-N509-P509</f>
        <v/>
      </c>
      <c r="D509" s="8" t="n">
        <v>6235</v>
      </c>
      <c r="E509" t="inlineStr">
        <is>
          <t>XN107235215JB</t>
        </is>
      </c>
      <c r="F509" t="n">
        <v>16</v>
      </c>
      <c r="G509" t="inlineStr">
        <is>
          <t>N</t>
        </is>
      </c>
      <c r="H509" t="inlineStr">
        <is>
          <t>NT</t>
        </is>
      </c>
      <c r="O509" t="n">
        <v>7</v>
      </c>
      <c r="S509">
        <f>_xlfn.XLOOKUP(E509,'Facture Chronopost'!L:L,'Facture Chronopost'!AA:AA,"")</f>
        <v/>
      </c>
      <c r="T509">
        <f>IF(COUNTIF('Bibliothèque transporteurs'!C:C,F509)=0,"inconnu",_xlfn.XLOOKUP(F509,'Bibliothèque transporteurs'!C:C,'Bibliothèque transporteurs'!A:A))</f>
        <v/>
      </c>
      <c r="U509">
        <f>IF(OR(F509="6C",F509="6B"),_xlfn.XLOOKUP(E509,'Facture Chronopost'!L:L,'Facture Chronopost'!X:X),IF(OR(F509=17,F509=44),F509&amp;"_"&amp;H509,IF(COUNTIF('Bibliothèque transporteurs'!C:C,F509)=0,"inconnu",_xlfn.XLOOKUP(F509,'Bibliothèque transporteurs'!C:C,'Bibliothèque transporteurs'!B:B))))</f>
        <v/>
      </c>
      <c r="V509">
        <f>IF(COUNTIF('Bibliothèque transporteurs'!C:C,F509)=0,"inconnu",_xlfn.XLOOKUP(F509,'Bibliothèque transporteurs'!C:C,'Bibliothèque transporteurs'!E:E))</f>
        <v/>
      </c>
      <c r="W509">
        <f>IF(T509="FR_2SHOP",O509,IF(O509=0,0,ROUNDUP(O509/C509*B509,2)))</f>
        <v/>
      </c>
      <c r="Y509" s="118">
        <f>ROUNDUP(B509,2)-M509-L509-N509-J509-K509-I509-Q509</f>
        <v/>
      </c>
      <c r="Z509" s="118">
        <f>IF(Y509=W509,"OK","Non")</f>
        <v/>
      </c>
    </row>
    <row r="510">
      <c r="A510" s="9">
        <f>C510/SUM(C:C)*(SUM(C:C)+$X$2)</f>
        <v/>
      </c>
      <c r="B510" s="9">
        <f>C510/SUM(C:C)*(SUM(C:C)+SUM($N$3:$O$7))+S510</f>
        <v/>
      </c>
      <c r="C510" s="9">
        <f>SUM(I510:Q510)-N510-P510</f>
        <v/>
      </c>
      <c r="D510" s="8" t="n">
        <v>6235</v>
      </c>
      <c r="E510" t="inlineStr">
        <is>
          <t>XN107236627JB</t>
        </is>
      </c>
      <c r="F510" t="n">
        <v>16</v>
      </c>
      <c r="G510" t="inlineStr">
        <is>
          <t>N</t>
        </is>
      </c>
      <c r="H510" t="inlineStr">
        <is>
          <t>NT</t>
        </is>
      </c>
      <c r="O510" t="n">
        <v>7</v>
      </c>
      <c r="Q510" t="n">
        <v>5</v>
      </c>
      <c r="S510">
        <f>_xlfn.XLOOKUP(E510,'Facture Chronopost'!L:L,'Facture Chronopost'!AA:AA,"")</f>
        <v/>
      </c>
      <c r="T510">
        <f>IF(COUNTIF('Bibliothèque transporteurs'!C:C,F510)=0,"inconnu",_xlfn.XLOOKUP(F510,'Bibliothèque transporteurs'!C:C,'Bibliothèque transporteurs'!A:A))</f>
        <v/>
      </c>
      <c r="U510">
        <f>IF(OR(F510="6C",F510="6B"),_xlfn.XLOOKUP(E510,'Facture Chronopost'!L:L,'Facture Chronopost'!X:X),IF(OR(F510=17,F510=44),F510&amp;"_"&amp;H510,IF(COUNTIF('Bibliothèque transporteurs'!C:C,F510)=0,"inconnu",_xlfn.XLOOKUP(F510,'Bibliothèque transporteurs'!C:C,'Bibliothèque transporteurs'!B:B))))</f>
        <v/>
      </c>
      <c r="V510">
        <f>IF(COUNTIF('Bibliothèque transporteurs'!C:C,F510)=0,"inconnu",_xlfn.XLOOKUP(F510,'Bibliothèque transporteurs'!C:C,'Bibliothèque transporteurs'!E:E))</f>
        <v/>
      </c>
      <c r="W510">
        <f>IF(T510="FR_2SHOP",O510,IF(O510=0,0,ROUNDUP(O510/C510*B510,2)))</f>
        <v/>
      </c>
      <c r="Y510" s="118">
        <f>ROUNDUP(B510,2)-M510-L510-N510-J510-K510-I510-Q510</f>
        <v/>
      </c>
      <c r="Z510" s="118">
        <f>IF(Y510=W510,"OK","Non")</f>
        <v/>
      </c>
    </row>
    <row r="511">
      <c r="A511" s="9">
        <f>C511/SUM(C:C)*(SUM(C:C)+$X$2)</f>
        <v/>
      </c>
      <c r="B511" s="9">
        <f>C511/SUM(C:C)*(SUM(C:C)+SUM($N$3:$O$7))+S511</f>
        <v/>
      </c>
      <c r="C511" s="9">
        <f>SUM(I511:Q511)-N511-P511</f>
        <v/>
      </c>
      <c r="D511" s="8" t="n">
        <v>6235</v>
      </c>
      <c r="E511" t="inlineStr">
        <is>
          <t>XN107244331JB</t>
        </is>
      </c>
      <c r="F511" t="n">
        <v>16</v>
      </c>
      <c r="G511" t="inlineStr">
        <is>
          <t>N</t>
        </is>
      </c>
      <c r="H511" t="inlineStr">
        <is>
          <t>NT</t>
        </is>
      </c>
      <c r="O511" t="n">
        <v>8.6</v>
      </c>
      <c r="S511">
        <f>_xlfn.XLOOKUP(E511,'Facture Chronopost'!L:L,'Facture Chronopost'!AA:AA,"")</f>
        <v/>
      </c>
      <c r="T511">
        <f>IF(COUNTIF('Bibliothèque transporteurs'!C:C,F511)=0,"inconnu",_xlfn.XLOOKUP(F511,'Bibliothèque transporteurs'!C:C,'Bibliothèque transporteurs'!A:A))</f>
        <v/>
      </c>
      <c r="U511">
        <f>IF(OR(F511="6C",F511="6B"),_xlfn.XLOOKUP(E511,'Facture Chronopost'!L:L,'Facture Chronopost'!X:X),IF(OR(F511=17,F511=44),F511&amp;"_"&amp;H511,IF(COUNTIF('Bibliothèque transporteurs'!C:C,F511)=0,"inconnu",_xlfn.XLOOKUP(F511,'Bibliothèque transporteurs'!C:C,'Bibliothèque transporteurs'!B:B))))</f>
        <v/>
      </c>
      <c r="V511">
        <f>IF(COUNTIF('Bibliothèque transporteurs'!C:C,F511)=0,"inconnu",_xlfn.XLOOKUP(F511,'Bibliothèque transporteurs'!C:C,'Bibliothèque transporteurs'!E:E))</f>
        <v/>
      </c>
      <c r="W511">
        <f>IF(T511="FR_2SHOP",O511,IF(O511=0,0,ROUNDUP(O511/C511*B511,2)))</f>
        <v/>
      </c>
      <c r="Y511" s="118">
        <f>ROUNDUP(B511,2)-M511-L511-N511-J511-K511-I511-Q511</f>
        <v/>
      </c>
      <c r="Z511" s="118">
        <f>IF(Y511=W511,"OK","Non")</f>
        <v/>
      </c>
    </row>
    <row r="512">
      <c r="A512" s="9">
        <f>C512/SUM(C:C)*(SUM(C:C)+$X$2)</f>
        <v/>
      </c>
      <c r="B512" s="9">
        <f>C512/SUM(C:C)*(SUM(C:C)+SUM($N$3:$O$7))+S512</f>
        <v/>
      </c>
      <c r="C512" s="9">
        <f>SUM(I512:Q512)-N512-P512</f>
        <v/>
      </c>
      <c r="D512" s="8" t="n">
        <v>6235</v>
      </c>
      <c r="E512" t="inlineStr">
        <is>
          <t>XN107245178JB</t>
        </is>
      </c>
      <c r="F512" t="n">
        <v>16</v>
      </c>
      <c r="G512" t="inlineStr">
        <is>
          <t>N</t>
        </is>
      </c>
      <c r="H512" t="inlineStr">
        <is>
          <t>NT</t>
        </is>
      </c>
      <c r="O512" t="n">
        <v>7</v>
      </c>
      <c r="S512">
        <f>_xlfn.XLOOKUP(E512,'Facture Chronopost'!L:L,'Facture Chronopost'!AA:AA,"")</f>
        <v/>
      </c>
      <c r="T512">
        <f>IF(COUNTIF('Bibliothèque transporteurs'!C:C,F512)=0,"inconnu",_xlfn.XLOOKUP(F512,'Bibliothèque transporteurs'!C:C,'Bibliothèque transporteurs'!A:A))</f>
        <v/>
      </c>
      <c r="U512">
        <f>IF(OR(F512="6C",F512="6B"),_xlfn.XLOOKUP(E512,'Facture Chronopost'!L:L,'Facture Chronopost'!X:X),IF(OR(F512=17,F512=44),F512&amp;"_"&amp;H512,IF(COUNTIF('Bibliothèque transporteurs'!C:C,F512)=0,"inconnu",_xlfn.XLOOKUP(F512,'Bibliothèque transporteurs'!C:C,'Bibliothèque transporteurs'!B:B))))</f>
        <v/>
      </c>
      <c r="V512">
        <f>IF(COUNTIF('Bibliothèque transporteurs'!C:C,F512)=0,"inconnu",_xlfn.XLOOKUP(F512,'Bibliothèque transporteurs'!C:C,'Bibliothèque transporteurs'!E:E))</f>
        <v/>
      </c>
      <c r="W512">
        <f>IF(T512="FR_2SHOP",O512,IF(O512=0,0,ROUNDUP(O512/C512*B512,2)))</f>
        <v/>
      </c>
      <c r="Y512" s="118">
        <f>ROUNDUP(B512,2)-M512-L512-N512-J512-K512-I512-Q512</f>
        <v/>
      </c>
      <c r="Z512" s="118">
        <f>IF(Y512=W512,"OK","Non")</f>
        <v/>
      </c>
    </row>
    <row r="513">
      <c r="A513" s="9">
        <f>C513/SUM(C:C)*(SUM(C:C)+$X$2)</f>
        <v/>
      </c>
      <c r="B513" s="9">
        <f>C513/SUM(C:C)*(SUM(C:C)+SUM($N$3:$O$7))+S513</f>
        <v/>
      </c>
      <c r="C513" s="9">
        <f>SUM(I513:Q513)-N513-P513</f>
        <v/>
      </c>
      <c r="D513" s="8" t="n">
        <v>6235</v>
      </c>
      <c r="E513" t="inlineStr">
        <is>
          <t>XN107316753JB</t>
        </is>
      </c>
      <c r="F513" t="n">
        <v>16</v>
      </c>
      <c r="G513" t="inlineStr">
        <is>
          <t>N</t>
        </is>
      </c>
      <c r="H513" t="inlineStr">
        <is>
          <t>NT</t>
        </is>
      </c>
      <c r="O513" t="n">
        <v>9</v>
      </c>
      <c r="S513">
        <f>_xlfn.XLOOKUP(E513,'Facture Chronopost'!L:L,'Facture Chronopost'!AA:AA,"")</f>
        <v/>
      </c>
      <c r="T513">
        <f>IF(COUNTIF('Bibliothèque transporteurs'!C:C,F513)=0,"inconnu",_xlfn.XLOOKUP(F513,'Bibliothèque transporteurs'!C:C,'Bibliothèque transporteurs'!A:A))</f>
        <v/>
      </c>
      <c r="U513">
        <f>IF(OR(F513="6C",F513="6B"),_xlfn.XLOOKUP(E513,'Facture Chronopost'!L:L,'Facture Chronopost'!X:X),IF(OR(F513=17,F513=44),F513&amp;"_"&amp;H513,IF(COUNTIF('Bibliothèque transporteurs'!C:C,F513)=0,"inconnu",_xlfn.XLOOKUP(F513,'Bibliothèque transporteurs'!C:C,'Bibliothèque transporteurs'!B:B))))</f>
        <v/>
      </c>
      <c r="V513">
        <f>IF(COUNTIF('Bibliothèque transporteurs'!C:C,F513)=0,"inconnu",_xlfn.XLOOKUP(F513,'Bibliothèque transporteurs'!C:C,'Bibliothèque transporteurs'!E:E))</f>
        <v/>
      </c>
      <c r="W513">
        <f>IF(T513="FR_2SHOP",O513,IF(O513=0,0,ROUNDUP(O513/C513*B513,2)))</f>
        <v/>
      </c>
      <c r="Y513" s="118">
        <f>ROUNDUP(B513,2)-M513-L513-N513-J513-K513-I513-Q513</f>
        <v/>
      </c>
      <c r="Z513" s="118">
        <f>IF(Y513=W513,"OK","Non")</f>
        <v/>
      </c>
    </row>
    <row r="514">
      <c r="A514" s="9">
        <f>C514/SUM(C:C)*(SUM(C:C)+$X$2)</f>
        <v/>
      </c>
      <c r="B514" s="9">
        <f>C514/SUM(C:C)*(SUM(C:C)+SUM($N$3:$O$7))+S514</f>
        <v/>
      </c>
      <c r="C514" s="9">
        <f>SUM(I514:Q514)-N514-P514</f>
        <v/>
      </c>
      <c r="D514" s="8" t="n">
        <v>6235</v>
      </c>
      <c r="E514" t="inlineStr">
        <is>
          <t>XN107337237JB</t>
        </is>
      </c>
      <c r="F514" t="n">
        <v>16</v>
      </c>
      <c r="G514" t="inlineStr">
        <is>
          <t>N</t>
        </is>
      </c>
      <c r="H514" t="inlineStr">
        <is>
          <t>NT</t>
        </is>
      </c>
      <c r="O514" t="n">
        <v>9.4</v>
      </c>
      <c r="S514">
        <f>_xlfn.XLOOKUP(E514,'Facture Chronopost'!L:L,'Facture Chronopost'!AA:AA,"")</f>
        <v/>
      </c>
      <c r="T514">
        <f>IF(COUNTIF('Bibliothèque transporteurs'!C:C,F514)=0,"inconnu",_xlfn.XLOOKUP(F514,'Bibliothèque transporteurs'!C:C,'Bibliothèque transporteurs'!A:A))</f>
        <v/>
      </c>
      <c r="U514">
        <f>IF(OR(F514="6C",F514="6B"),_xlfn.XLOOKUP(E514,'Facture Chronopost'!L:L,'Facture Chronopost'!X:X),IF(OR(F514=17,F514=44),F514&amp;"_"&amp;H514,IF(COUNTIF('Bibliothèque transporteurs'!C:C,F514)=0,"inconnu",_xlfn.XLOOKUP(F514,'Bibliothèque transporteurs'!C:C,'Bibliothèque transporteurs'!B:B))))</f>
        <v/>
      </c>
      <c r="V514">
        <f>IF(COUNTIF('Bibliothèque transporteurs'!C:C,F514)=0,"inconnu",_xlfn.XLOOKUP(F514,'Bibliothèque transporteurs'!C:C,'Bibliothèque transporteurs'!E:E))</f>
        <v/>
      </c>
      <c r="W514">
        <f>IF(T514="FR_2SHOP",O514,IF(O514=0,0,ROUNDUP(O514/C514*B514,2)))</f>
        <v/>
      </c>
      <c r="Y514" s="118">
        <f>ROUNDUP(B514,2)-M514-L514-N514-J514-K514-I514-Q514</f>
        <v/>
      </c>
      <c r="Z514" s="118">
        <f>IF(Y514=W514,"OK","Non")</f>
        <v/>
      </c>
    </row>
    <row r="515">
      <c r="A515" s="9">
        <f>C515/SUM(C:C)*(SUM(C:C)+$X$2)</f>
        <v/>
      </c>
      <c r="B515" s="9">
        <f>C515/SUM(C:C)*(SUM(C:C)+SUM($N$3:$O$7))+S515</f>
        <v/>
      </c>
      <c r="C515" s="9">
        <f>SUM(I515:Q515)-N515-P515</f>
        <v/>
      </c>
      <c r="D515" s="8" t="n">
        <v>361</v>
      </c>
      <c r="E515" t="inlineStr">
        <is>
          <t>XR552362573FR</t>
        </is>
      </c>
      <c r="F515" t="inlineStr">
        <is>
          <t>1S</t>
        </is>
      </c>
      <c r="G515" t="inlineStr">
        <is>
          <t>N</t>
        </is>
      </c>
      <c r="H515" t="inlineStr">
        <is>
          <t>NT</t>
        </is>
      </c>
      <c r="O515" t="n">
        <v>6.9</v>
      </c>
      <c r="S515">
        <f>_xlfn.XLOOKUP(E515,'Facture Chronopost'!L:L,'Facture Chronopost'!AA:AA,"")</f>
        <v/>
      </c>
      <c r="T515">
        <f>IF(COUNTIF('Bibliothèque transporteurs'!C:C,F515)=0,"inconnu",_xlfn.XLOOKUP(F515,'Bibliothèque transporteurs'!C:C,'Bibliothèque transporteurs'!A:A))</f>
        <v/>
      </c>
      <c r="U515">
        <f>IF(OR(F515="6C",F515="6B"),_xlfn.XLOOKUP(E515,'Facture Chronopost'!L:L,'Facture Chronopost'!X:X),IF(OR(F515=17,F515=44),F515&amp;"_"&amp;H515,IF(COUNTIF('Bibliothèque transporteurs'!C:C,F515)=0,"inconnu",_xlfn.XLOOKUP(F515,'Bibliothèque transporteurs'!C:C,'Bibliothèque transporteurs'!B:B))))</f>
        <v/>
      </c>
      <c r="V515">
        <f>IF(COUNTIF('Bibliothèque transporteurs'!C:C,F515)=0,"inconnu",_xlfn.XLOOKUP(F515,'Bibliothèque transporteurs'!C:C,'Bibliothèque transporteurs'!E:E))</f>
        <v/>
      </c>
      <c r="W515">
        <f>IF(T515="FR_2SHOP",O515,IF(O515=0,0,ROUNDUP(O515/C515*B515,2)))</f>
        <v/>
      </c>
      <c r="Y515" s="118">
        <f>ROUNDUP(B515,2)-M515-L515-N515-J515-K515-I515-Q515</f>
        <v/>
      </c>
      <c r="Z515" s="118">
        <f>IF(Y515=W515,"OK","Non")</f>
        <v/>
      </c>
    </row>
    <row r="516">
      <c r="A516" s="9">
        <f>C516/SUM(C:C)*(SUM(C:C)+$X$2)</f>
        <v/>
      </c>
      <c r="B516" s="9">
        <f>C516/SUM(C:C)*(SUM(C:C)+SUM($N$3:$O$7))+S516</f>
        <v/>
      </c>
      <c r="C516" s="9">
        <f>SUM(I516:Q516)-N516-P516</f>
        <v/>
      </c>
      <c r="D516" s="8" t="n">
        <v>361</v>
      </c>
      <c r="E516" t="inlineStr">
        <is>
          <t>XR557181326FR</t>
        </is>
      </c>
      <c r="F516" t="inlineStr">
        <is>
          <t>1S</t>
        </is>
      </c>
      <c r="G516" t="inlineStr">
        <is>
          <t>N</t>
        </is>
      </c>
      <c r="H516" t="inlineStr">
        <is>
          <t>NT</t>
        </is>
      </c>
      <c r="O516" t="n">
        <v>6.3</v>
      </c>
      <c r="S516">
        <f>_xlfn.XLOOKUP(E516,'Facture Chronopost'!L:L,'Facture Chronopost'!AA:AA,"")</f>
        <v/>
      </c>
      <c r="T516">
        <f>IF(COUNTIF('Bibliothèque transporteurs'!C:C,F516)=0,"inconnu",_xlfn.XLOOKUP(F516,'Bibliothèque transporteurs'!C:C,'Bibliothèque transporteurs'!A:A))</f>
        <v/>
      </c>
      <c r="U516">
        <f>IF(OR(F516="6C",F516="6B"),_xlfn.XLOOKUP(E516,'Facture Chronopost'!L:L,'Facture Chronopost'!X:X),IF(OR(F516=17,F516=44),F516&amp;"_"&amp;H516,IF(COUNTIF('Bibliothèque transporteurs'!C:C,F516)=0,"inconnu",_xlfn.XLOOKUP(F516,'Bibliothèque transporteurs'!C:C,'Bibliothèque transporteurs'!B:B))))</f>
        <v/>
      </c>
      <c r="V516">
        <f>IF(COUNTIF('Bibliothèque transporteurs'!C:C,F516)=0,"inconnu",_xlfn.XLOOKUP(F516,'Bibliothèque transporteurs'!C:C,'Bibliothèque transporteurs'!E:E))</f>
        <v/>
      </c>
      <c r="W516">
        <f>IF(T516="FR_2SHOP",O516,IF(O516=0,0,ROUNDUP(O516/C516*B516,2)))</f>
        <v/>
      </c>
      <c r="Y516" s="118">
        <f>ROUNDUP(B516,2)-M516-L516-N516-J516-K516-I516-Q516</f>
        <v/>
      </c>
      <c r="Z516" s="118">
        <f>IF(Y516=W516,"OK","Non")</f>
        <v/>
      </c>
    </row>
    <row r="517">
      <c r="A517" s="9">
        <f>C517/SUM(C:C)*(SUM(C:C)+$X$2)</f>
        <v/>
      </c>
      <c r="B517" s="9">
        <f>C517/SUM(C:C)*(SUM(C:C)+SUM($N$3:$O$7))+S517</f>
        <v/>
      </c>
      <c r="C517" s="9">
        <f>SUM(I517:Q517)-N517-P517</f>
        <v/>
      </c>
      <c r="D517" s="8" t="n">
        <v>361</v>
      </c>
      <c r="E517" t="inlineStr">
        <is>
          <t>XR557669944FR</t>
        </is>
      </c>
      <c r="F517" t="inlineStr">
        <is>
          <t>1S</t>
        </is>
      </c>
      <c r="G517" t="inlineStr">
        <is>
          <t>N</t>
        </is>
      </c>
      <c r="H517" t="inlineStr">
        <is>
          <t>NT</t>
        </is>
      </c>
      <c r="O517" t="n">
        <v>6.9</v>
      </c>
      <c r="Q517" t="n">
        <v>3.95</v>
      </c>
      <c r="S517">
        <f>_xlfn.XLOOKUP(E517,'Facture Chronopost'!L:L,'Facture Chronopost'!AA:AA,"")</f>
        <v/>
      </c>
      <c r="T517">
        <f>IF(COUNTIF('Bibliothèque transporteurs'!C:C,F517)=0,"inconnu",_xlfn.XLOOKUP(F517,'Bibliothèque transporteurs'!C:C,'Bibliothèque transporteurs'!A:A))</f>
        <v/>
      </c>
      <c r="U517">
        <f>IF(OR(F517="6C",F517="6B"),_xlfn.XLOOKUP(E517,'Facture Chronopost'!L:L,'Facture Chronopost'!X:X),IF(OR(F517=17,F517=44),F517&amp;"_"&amp;H517,IF(COUNTIF('Bibliothèque transporteurs'!C:C,F517)=0,"inconnu",_xlfn.XLOOKUP(F517,'Bibliothèque transporteurs'!C:C,'Bibliothèque transporteurs'!B:B))))</f>
        <v/>
      </c>
      <c r="V517">
        <f>IF(COUNTIF('Bibliothèque transporteurs'!C:C,F517)=0,"inconnu",_xlfn.XLOOKUP(F517,'Bibliothèque transporteurs'!C:C,'Bibliothèque transporteurs'!E:E))</f>
        <v/>
      </c>
      <c r="W517">
        <f>IF(T517="FR_2SHOP",O517,IF(O517=0,0,ROUNDUP(O517/C517*B517,2)))</f>
        <v/>
      </c>
      <c r="Y517" s="118">
        <f>ROUNDUP(B517,2)-M517-L517-N517-J517-K517-I517-Q517</f>
        <v/>
      </c>
      <c r="Z517" s="118">
        <f>IF(Y517=W517,"OK","Non")</f>
        <v/>
      </c>
    </row>
    <row r="518">
      <c r="A518" s="9">
        <f>C518/SUM(C:C)*(SUM(C:C)+$X$2)</f>
        <v/>
      </c>
      <c r="B518" s="9">
        <f>C518/SUM(C:C)*(SUM(C:C)+SUM($N$3:$O$7))+S518</f>
        <v/>
      </c>
      <c r="C518" s="9">
        <f>SUM(I518:Q518)-N518-P518</f>
        <v/>
      </c>
      <c r="D518" s="8" t="n">
        <v>3769</v>
      </c>
      <c r="E518" t="inlineStr">
        <is>
          <t>XR560584736FR</t>
        </is>
      </c>
      <c r="F518" t="inlineStr">
        <is>
          <t>1S</t>
        </is>
      </c>
      <c r="G518" t="inlineStr">
        <is>
          <t>N</t>
        </is>
      </c>
      <c r="H518" t="inlineStr">
        <is>
          <t>NT</t>
        </is>
      </c>
      <c r="O518" t="n">
        <v>6.3</v>
      </c>
      <c r="S518">
        <f>_xlfn.XLOOKUP(E518,'Facture Chronopost'!L:L,'Facture Chronopost'!AA:AA,"")</f>
        <v/>
      </c>
      <c r="T518">
        <f>IF(COUNTIF('Bibliothèque transporteurs'!C:C,F518)=0,"inconnu",_xlfn.XLOOKUP(F518,'Bibliothèque transporteurs'!C:C,'Bibliothèque transporteurs'!A:A))</f>
        <v/>
      </c>
      <c r="U518">
        <f>IF(OR(F518="6C",F518="6B"),_xlfn.XLOOKUP(E518,'Facture Chronopost'!L:L,'Facture Chronopost'!X:X),IF(OR(F518=17,F518=44),F518&amp;"_"&amp;H518,IF(COUNTIF('Bibliothèque transporteurs'!C:C,F518)=0,"inconnu",_xlfn.XLOOKUP(F518,'Bibliothèque transporteurs'!C:C,'Bibliothèque transporteurs'!B:B))))</f>
        <v/>
      </c>
      <c r="V518">
        <f>IF(COUNTIF('Bibliothèque transporteurs'!C:C,F518)=0,"inconnu",_xlfn.XLOOKUP(F518,'Bibliothèque transporteurs'!C:C,'Bibliothèque transporteurs'!E:E))</f>
        <v/>
      </c>
      <c r="W518">
        <f>IF(T518="FR_2SHOP",O518,IF(O518=0,0,ROUNDUP(O518/C518*B518,2)))</f>
        <v/>
      </c>
      <c r="Y518" s="118">
        <f>ROUNDUP(B518,2)-M518-L518-N518-J518-K518-I518-Q518</f>
        <v/>
      </c>
      <c r="Z518" s="118">
        <f>IF(Y518=W518,"OK","Non")</f>
        <v/>
      </c>
    </row>
    <row r="519">
      <c r="A519" s="9">
        <f>C519/SUM(C:C)*(SUM(C:C)+$X$2)</f>
        <v/>
      </c>
      <c r="B519" s="9">
        <f>C519/SUM(C:C)*(SUM(C:C)+SUM($N$3:$O$7))+S519</f>
        <v/>
      </c>
      <c r="C519" s="9">
        <f>SUM(I519:Q519)-N519-P519</f>
        <v/>
      </c>
      <c r="D519" s="8" t="n">
        <v>3769</v>
      </c>
      <c r="E519" t="inlineStr">
        <is>
          <t>XR561350834FR</t>
        </is>
      </c>
      <c r="F519" t="inlineStr">
        <is>
          <t>1S</t>
        </is>
      </c>
      <c r="G519" t="inlineStr">
        <is>
          <t>N</t>
        </is>
      </c>
      <c r="H519" t="inlineStr">
        <is>
          <t>NT</t>
        </is>
      </c>
      <c r="O519" t="n">
        <v>6.6</v>
      </c>
      <c r="S519">
        <f>_xlfn.XLOOKUP(E519,'Facture Chronopost'!L:L,'Facture Chronopost'!AA:AA,"")</f>
        <v/>
      </c>
      <c r="T519">
        <f>IF(COUNTIF('Bibliothèque transporteurs'!C:C,F519)=0,"inconnu",_xlfn.XLOOKUP(F519,'Bibliothèque transporteurs'!C:C,'Bibliothèque transporteurs'!A:A))</f>
        <v/>
      </c>
      <c r="U519">
        <f>IF(OR(F519="6C",F519="6B"),_xlfn.XLOOKUP(E519,'Facture Chronopost'!L:L,'Facture Chronopost'!X:X),IF(OR(F519=17,F519=44),F519&amp;"_"&amp;H519,IF(COUNTIF('Bibliothèque transporteurs'!C:C,F519)=0,"inconnu",_xlfn.XLOOKUP(F519,'Bibliothèque transporteurs'!C:C,'Bibliothèque transporteurs'!B:B))))</f>
        <v/>
      </c>
      <c r="V519">
        <f>IF(COUNTIF('Bibliothèque transporteurs'!C:C,F519)=0,"inconnu",_xlfn.XLOOKUP(F519,'Bibliothèque transporteurs'!C:C,'Bibliothèque transporteurs'!E:E))</f>
        <v/>
      </c>
      <c r="W519">
        <f>IF(T519="FR_2SHOP",O519,IF(O519=0,0,ROUNDUP(O519/C519*B519,2)))</f>
        <v/>
      </c>
      <c r="Y519" s="118">
        <f>ROUNDUP(B519,2)-M519-L519-N519-J519-K519-I519-Q519</f>
        <v/>
      </c>
      <c r="Z519" s="118">
        <f>IF(Y519=W519,"OK","Non")</f>
        <v/>
      </c>
    </row>
    <row r="520">
      <c r="A520" s="9">
        <f>C520/SUM(C:C)*(SUM(C:C)+$X$2)</f>
        <v/>
      </c>
      <c r="B520" s="9">
        <f>C520/SUM(C:C)*(SUM(C:C)+SUM($N$3:$O$7))+S520</f>
        <v/>
      </c>
      <c r="C520" s="9">
        <f>SUM(I520:Q520)-N520-P520</f>
        <v/>
      </c>
      <c r="D520" s="8" t="n">
        <v>9160</v>
      </c>
      <c r="E520" t="inlineStr">
        <is>
          <t>XR561444457FR</t>
        </is>
      </c>
      <c r="F520" t="inlineStr">
        <is>
          <t>1S</t>
        </is>
      </c>
      <c r="G520" t="inlineStr">
        <is>
          <t>N</t>
        </is>
      </c>
      <c r="H520" t="inlineStr">
        <is>
          <t>NT</t>
        </is>
      </c>
      <c r="O520" t="n">
        <v>6</v>
      </c>
      <c r="Q520" t="n">
        <v>3.95</v>
      </c>
      <c r="S520">
        <f>_xlfn.XLOOKUP(E520,'Facture Chronopost'!L:L,'Facture Chronopost'!AA:AA,"")</f>
        <v/>
      </c>
      <c r="T520">
        <f>IF(COUNTIF('Bibliothèque transporteurs'!C:C,F520)=0,"inconnu",_xlfn.XLOOKUP(F520,'Bibliothèque transporteurs'!C:C,'Bibliothèque transporteurs'!A:A))</f>
        <v/>
      </c>
      <c r="U520">
        <f>IF(OR(F520="6C",F520="6B"),_xlfn.XLOOKUP(E520,'Facture Chronopost'!L:L,'Facture Chronopost'!X:X),IF(OR(F520=17,F520=44),F520&amp;"_"&amp;H520,IF(COUNTIF('Bibliothèque transporteurs'!C:C,F520)=0,"inconnu",_xlfn.XLOOKUP(F520,'Bibliothèque transporteurs'!C:C,'Bibliothèque transporteurs'!B:B))))</f>
        <v/>
      </c>
      <c r="V520">
        <f>IF(COUNTIF('Bibliothèque transporteurs'!C:C,F520)=0,"inconnu",_xlfn.XLOOKUP(F520,'Bibliothèque transporteurs'!C:C,'Bibliothèque transporteurs'!E:E))</f>
        <v/>
      </c>
      <c r="W520">
        <f>IF(T520="FR_2SHOP",O520,IF(O520=0,0,ROUNDUP(O520/C520*B520,2)))</f>
        <v/>
      </c>
      <c r="Y520" s="118">
        <f>ROUNDUP(B520,2)-M520-L520-N520-J520-K520-I520-Q520</f>
        <v/>
      </c>
      <c r="Z520" s="118">
        <f>IF(Y520=W520,"OK","Non")</f>
        <v/>
      </c>
    </row>
    <row r="521">
      <c r="A521" s="9">
        <f>C521/SUM(C:C)*(SUM(C:C)+$X$2)</f>
        <v/>
      </c>
      <c r="B521" s="9">
        <f>C521/SUM(C:C)*(SUM(C:C)+SUM($N$3:$O$7))+S521</f>
        <v/>
      </c>
      <c r="C521" s="9">
        <f>SUM(I521:Q521)-N521-P521</f>
        <v/>
      </c>
      <c r="D521" s="8" t="n">
        <v>4565</v>
      </c>
      <c r="E521" t="inlineStr">
        <is>
          <t>XR563408611FR</t>
        </is>
      </c>
      <c r="F521" t="inlineStr">
        <is>
          <t>1S</t>
        </is>
      </c>
      <c r="G521" t="inlineStr">
        <is>
          <t>N</t>
        </is>
      </c>
      <c r="H521" t="inlineStr">
        <is>
          <t>NT</t>
        </is>
      </c>
      <c r="O521" t="n">
        <v>0</v>
      </c>
      <c r="S521">
        <f>_xlfn.XLOOKUP(E521,'Facture Chronopost'!L:L,'Facture Chronopost'!AA:AA,"")</f>
        <v/>
      </c>
      <c r="T521">
        <f>IF(COUNTIF('Bibliothèque transporteurs'!C:C,F521)=0,"inconnu",_xlfn.XLOOKUP(F521,'Bibliothèque transporteurs'!C:C,'Bibliothèque transporteurs'!A:A))</f>
        <v/>
      </c>
      <c r="U521">
        <f>IF(OR(F521="6C",F521="6B"),_xlfn.XLOOKUP(E521,'Facture Chronopost'!L:L,'Facture Chronopost'!X:X),IF(OR(F521=17,F521=44),F521&amp;"_"&amp;H521,IF(COUNTIF('Bibliothèque transporteurs'!C:C,F521)=0,"inconnu",_xlfn.XLOOKUP(F521,'Bibliothèque transporteurs'!C:C,'Bibliothèque transporteurs'!B:B))))</f>
        <v/>
      </c>
      <c r="V521">
        <f>IF(COUNTIF('Bibliothèque transporteurs'!C:C,F521)=0,"inconnu",_xlfn.XLOOKUP(F521,'Bibliothèque transporteurs'!C:C,'Bibliothèque transporteurs'!E:E))</f>
        <v/>
      </c>
      <c r="W521">
        <f>IF(T521="FR_2SHOP",O521,IF(O521=0,0,ROUNDUP(O521/C521*B521,2)))</f>
        <v/>
      </c>
      <c r="Y521" s="118">
        <f>ROUNDUP(B521,2)-M521-L521-N521-J521-K521-I521-Q521</f>
        <v/>
      </c>
      <c r="Z521" s="118">
        <f>IF(Y521=W521,"OK","Non")</f>
        <v/>
      </c>
    </row>
    <row r="522">
      <c r="A522" s="9">
        <f>C522/SUM(C:C)*(SUM(C:C)+$X$2)</f>
        <v/>
      </c>
      <c r="B522" s="9">
        <f>C522/SUM(C:C)*(SUM(C:C)+SUM($N$3:$O$7))+S522</f>
        <v/>
      </c>
      <c r="C522" s="9">
        <f>SUM(I522:Q522)-N522-P522</f>
        <v/>
      </c>
      <c r="D522" s="8" t="n">
        <v>4565</v>
      </c>
      <c r="E522" t="inlineStr">
        <is>
          <t>XR563408625FR</t>
        </is>
      </c>
      <c r="F522" t="inlineStr">
        <is>
          <t>1S</t>
        </is>
      </c>
      <c r="G522" t="inlineStr">
        <is>
          <t>N</t>
        </is>
      </c>
      <c r="H522" t="inlineStr">
        <is>
          <t>NT</t>
        </is>
      </c>
      <c r="O522" t="n">
        <v>14.55</v>
      </c>
      <c r="S522">
        <f>_xlfn.XLOOKUP(E522,'Facture Chronopost'!L:L,'Facture Chronopost'!AA:AA,"")</f>
        <v/>
      </c>
      <c r="T522">
        <f>IF(COUNTIF('Bibliothèque transporteurs'!C:C,F522)=0,"inconnu",_xlfn.XLOOKUP(F522,'Bibliothèque transporteurs'!C:C,'Bibliothèque transporteurs'!A:A))</f>
        <v/>
      </c>
      <c r="U522">
        <f>IF(OR(F522="6C",F522="6B"),_xlfn.XLOOKUP(E522,'Facture Chronopost'!L:L,'Facture Chronopost'!X:X),IF(OR(F522=17,F522=44),F522&amp;"_"&amp;H522,IF(COUNTIF('Bibliothèque transporteurs'!C:C,F522)=0,"inconnu",_xlfn.XLOOKUP(F522,'Bibliothèque transporteurs'!C:C,'Bibliothèque transporteurs'!B:B))))</f>
        <v/>
      </c>
      <c r="V522">
        <f>IF(COUNTIF('Bibliothèque transporteurs'!C:C,F522)=0,"inconnu",_xlfn.XLOOKUP(F522,'Bibliothèque transporteurs'!C:C,'Bibliothèque transporteurs'!E:E))</f>
        <v/>
      </c>
      <c r="W522">
        <f>IF(T522="FR_2SHOP",O522,IF(O522=0,0,ROUNDUP(O522/C522*B522,2)))</f>
        <v/>
      </c>
      <c r="Y522" s="118">
        <f>ROUNDUP(B522,2)-M522-L522-N522-J522-K522-I522-Q522</f>
        <v/>
      </c>
      <c r="Z522" s="118">
        <f>IF(Y522=W522,"OK","Non")</f>
        <v/>
      </c>
    </row>
    <row r="523">
      <c r="A523" s="9">
        <f>C523/SUM(C:C)*(SUM(C:C)+$X$2)</f>
        <v/>
      </c>
      <c r="B523" s="9">
        <f>C523/SUM(C:C)*(SUM(C:C)+SUM($N$3:$O$7))+S523</f>
        <v/>
      </c>
      <c r="C523" s="9">
        <f>SUM(I523:Q523)-N523-P523</f>
        <v/>
      </c>
      <c r="D523" s="8" t="n">
        <v>6235</v>
      </c>
      <c r="E523" t="inlineStr">
        <is>
          <t>XS435858308FR</t>
        </is>
      </c>
      <c r="F523" t="n">
        <v>86</v>
      </c>
      <c r="G523" t="inlineStr">
        <is>
          <t>N</t>
        </is>
      </c>
      <c r="H523" t="inlineStr">
        <is>
          <t>NT</t>
        </is>
      </c>
      <c r="O523" t="n">
        <v>9</v>
      </c>
      <c r="S523">
        <f>_xlfn.XLOOKUP(E523,'Facture Chronopost'!L:L,'Facture Chronopost'!AA:AA,"")</f>
        <v/>
      </c>
      <c r="T523">
        <f>IF(COUNTIF('Bibliothèque transporteurs'!C:C,F523)=0,"inconnu",_xlfn.XLOOKUP(F523,'Bibliothèque transporteurs'!C:C,'Bibliothèque transporteurs'!A:A))</f>
        <v/>
      </c>
      <c r="U523">
        <f>IF(OR(F523="6C",F523="6B"),_xlfn.XLOOKUP(E523,'Facture Chronopost'!L:L,'Facture Chronopost'!X:X),IF(OR(F523=17,F523=44),F523&amp;"_"&amp;H523,IF(COUNTIF('Bibliothèque transporteurs'!C:C,F523)=0,"inconnu",_xlfn.XLOOKUP(F523,'Bibliothèque transporteurs'!C:C,'Bibliothèque transporteurs'!B:B))))</f>
        <v/>
      </c>
      <c r="V523">
        <f>IF(COUNTIF('Bibliothèque transporteurs'!C:C,F523)=0,"inconnu",_xlfn.XLOOKUP(F523,'Bibliothèque transporteurs'!C:C,'Bibliothèque transporteurs'!E:E))</f>
        <v/>
      </c>
      <c r="W523">
        <f>IF(T523="FR_2SHOP",O523,IF(O523=0,0,ROUNDUP(O523/C523*B523,2)))</f>
        <v/>
      </c>
      <c r="Y523" s="118">
        <f>ROUNDUP(B523,2)-M523-L523-N523-J523-K523-I523-Q523</f>
        <v/>
      </c>
      <c r="Z523" s="118">
        <f>IF(Y523=W523,"OK","Non")</f>
        <v/>
      </c>
    </row>
    <row r="524">
      <c r="A524" s="9">
        <f>C524/SUM(C:C)*(SUM(C:C)+$X$2)</f>
        <v/>
      </c>
      <c r="B524" s="9">
        <f>C524/SUM(C:C)*(SUM(C:C)+SUM($N$3:$O$7))+S524</f>
        <v/>
      </c>
      <c r="C524" s="9">
        <f>SUM(I524:Q524)-N524-P524</f>
        <v/>
      </c>
      <c r="D524" s="8" t="n">
        <v>6235</v>
      </c>
      <c r="E524" t="inlineStr">
        <is>
          <t>XS436030291FR</t>
        </is>
      </c>
      <c r="F524" t="n">
        <v>86</v>
      </c>
      <c r="G524" t="inlineStr">
        <is>
          <t>N</t>
        </is>
      </c>
      <c r="H524" t="inlineStr">
        <is>
          <t>NT</t>
        </is>
      </c>
      <c r="O524" t="n">
        <v>9</v>
      </c>
      <c r="S524">
        <f>_xlfn.XLOOKUP(E524,'Facture Chronopost'!L:L,'Facture Chronopost'!AA:AA,"")</f>
        <v/>
      </c>
      <c r="T524">
        <f>IF(COUNTIF('Bibliothèque transporteurs'!C:C,F524)=0,"inconnu",_xlfn.XLOOKUP(F524,'Bibliothèque transporteurs'!C:C,'Bibliothèque transporteurs'!A:A))</f>
        <v/>
      </c>
      <c r="U524">
        <f>IF(OR(F524="6C",F524="6B"),_xlfn.XLOOKUP(E524,'Facture Chronopost'!L:L,'Facture Chronopost'!X:X),IF(OR(F524=17,F524=44),F524&amp;"_"&amp;H524,IF(COUNTIF('Bibliothèque transporteurs'!C:C,F524)=0,"inconnu",_xlfn.XLOOKUP(F524,'Bibliothèque transporteurs'!C:C,'Bibliothèque transporteurs'!B:B))))</f>
        <v/>
      </c>
      <c r="V524">
        <f>IF(COUNTIF('Bibliothèque transporteurs'!C:C,F524)=0,"inconnu",_xlfn.XLOOKUP(F524,'Bibliothèque transporteurs'!C:C,'Bibliothèque transporteurs'!E:E))</f>
        <v/>
      </c>
      <c r="W524">
        <f>IF(T524="FR_2SHOP",O524,IF(O524=0,0,ROUNDUP(O524/C524*B524,2)))</f>
        <v/>
      </c>
      <c r="Y524" s="118">
        <f>ROUNDUP(B524,2)-M524-L524-N524-J524-K524-I524-Q524</f>
        <v/>
      </c>
      <c r="Z524" s="118">
        <f>IF(Y524=W524,"OK","Non")</f>
        <v/>
      </c>
    </row>
    <row r="525">
      <c r="A525" s="9">
        <f>C525/SUM(C:C)*(SUM(C:C)+$X$2)</f>
        <v/>
      </c>
      <c r="B525" s="9">
        <f>C525/SUM(C:C)*(SUM(C:C)+SUM($N$3:$O$7))+S525</f>
        <v/>
      </c>
      <c r="C525" s="9">
        <f>SUM(I525:Q525)-N525-P525</f>
        <v/>
      </c>
      <c r="D525" s="8" t="n">
        <v>6235</v>
      </c>
      <c r="E525" t="inlineStr">
        <is>
          <t>XS437646561FR</t>
        </is>
      </c>
      <c r="F525" t="n">
        <v>86</v>
      </c>
      <c r="G525" t="inlineStr">
        <is>
          <t>N</t>
        </is>
      </c>
      <c r="H525" t="inlineStr">
        <is>
          <t>NR</t>
        </is>
      </c>
      <c r="O525" t="n">
        <v>9</v>
      </c>
      <c r="S525">
        <f>_xlfn.XLOOKUP(E525,'Facture Chronopost'!L:L,'Facture Chronopost'!AA:AA,"")</f>
        <v/>
      </c>
      <c r="T525">
        <f>IF(COUNTIF('Bibliothèque transporteurs'!C:C,F525)=0,"inconnu",_xlfn.XLOOKUP(F525,'Bibliothèque transporteurs'!C:C,'Bibliothèque transporteurs'!A:A))</f>
        <v/>
      </c>
      <c r="U525">
        <f>IF(OR(F525="6C",F525="6B"),_xlfn.XLOOKUP(E525,'Facture Chronopost'!L:L,'Facture Chronopost'!X:X),IF(OR(F525=17,F525=44),F525&amp;"_"&amp;H525,IF(COUNTIF('Bibliothèque transporteurs'!C:C,F525)=0,"inconnu",_xlfn.XLOOKUP(F525,'Bibliothèque transporteurs'!C:C,'Bibliothèque transporteurs'!B:B))))</f>
        <v/>
      </c>
      <c r="V525">
        <f>IF(COUNTIF('Bibliothèque transporteurs'!C:C,F525)=0,"inconnu",_xlfn.XLOOKUP(F525,'Bibliothèque transporteurs'!C:C,'Bibliothèque transporteurs'!E:E))</f>
        <v/>
      </c>
      <c r="W525">
        <f>IF(T525="FR_2SHOP",O525,IF(O525=0,0,ROUNDUP(O525/C525*B525,2)))</f>
        <v/>
      </c>
      <c r="Y525" s="118">
        <f>ROUNDUP(B525,2)-M525-L525-N525-J525-K525-I525-Q525</f>
        <v/>
      </c>
      <c r="Z525" s="118">
        <f>IF(Y525=W525,"OK","Non")</f>
        <v/>
      </c>
    </row>
    <row r="526">
      <c r="A526" s="9">
        <f>C526/SUM(C:C)*(SUM(C:C)+$X$2)</f>
        <v/>
      </c>
      <c r="B526" s="9">
        <f>C526/SUM(C:C)*(SUM(C:C)+SUM($N$3:$O$7))+S526</f>
        <v/>
      </c>
      <c r="C526" s="9">
        <f>SUM(I526:Q526)-N526-P526</f>
        <v/>
      </c>
      <c r="D526" s="8" t="n">
        <v>6235</v>
      </c>
      <c r="E526" t="inlineStr">
        <is>
          <t>XS438688041FR</t>
        </is>
      </c>
      <c r="F526" t="n">
        <v>86</v>
      </c>
      <c r="G526" t="inlineStr">
        <is>
          <t>N</t>
        </is>
      </c>
      <c r="H526" t="inlineStr">
        <is>
          <t>NT</t>
        </is>
      </c>
      <c r="O526" t="n">
        <v>4.25</v>
      </c>
      <c r="S526">
        <f>_xlfn.XLOOKUP(E526,'Facture Chronopost'!L:L,'Facture Chronopost'!AA:AA,"")</f>
        <v/>
      </c>
      <c r="T526">
        <f>IF(COUNTIF('Bibliothèque transporteurs'!C:C,F526)=0,"inconnu",_xlfn.XLOOKUP(F526,'Bibliothèque transporteurs'!C:C,'Bibliothèque transporteurs'!A:A))</f>
        <v/>
      </c>
      <c r="U526">
        <f>IF(OR(F526="6C",F526="6B"),_xlfn.XLOOKUP(E526,'Facture Chronopost'!L:L,'Facture Chronopost'!X:X),IF(OR(F526=17,F526=44),F526&amp;"_"&amp;H526,IF(COUNTIF('Bibliothèque transporteurs'!C:C,F526)=0,"inconnu",_xlfn.XLOOKUP(F526,'Bibliothèque transporteurs'!C:C,'Bibliothèque transporteurs'!B:B))))</f>
        <v/>
      </c>
      <c r="V526">
        <f>IF(COUNTIF('Bibliothèque transporteurs'!C:C,F526)=0,"inconnu",_xlfn.XLOOKUP(F526,'Bibliothèque transporteurs'!C:C,'Bibliothèque transporteurs'!E:E))</f>
        <v/>
      </c>
      <c r="W526">
        <f>IF(T526="FR_2SHOP",O526,IF(O526=0,0,ROUNDUP(O526/C526*B526,2)))</f>
        <v/>
      </c>
      <c r="Y526" s="118">
        <f>ROUNDUP(B526,2)-M526-L526-N526-J526-K526-I526-Q526</f>
        <v/>
      </c>
      <c r="Z526" s="118">
        <f>IF(Y526=W526,"OK","Non")</f>
        <v/>
      </c>
    </row>
    <row r="527">
      <c r="A527" s="9">
        <f>C527/SUM(C:C)*(SUM(C:C)+$X$2)</f>
        <v/>
      </c>
      <c r="B527" s="9">
        <f>C527/SUM(C:C)*(SUM(C:C)+SUM($N$3:$O$7))+S527</f>
        <v/>
      </c>
      <c r="C527" s="9">
        <f>SUM(I527:Q527)-N527-P527</f>
        <v/>
      </c>
      <c r="D527" s="8" t="n">
        <v>6235</v>
      </c>
      <c r="E527" t="inlineStr">
        <is>
          <t>XS438688537FR</t>
        </is>
      </c>
      <c r="F527" t="n">
        <v>86</v>
      </c>
      <c r="G527" t="inlineStr">
        <is>
          <t>N</t>
        </is>
      </c>
      <c r="H527" t="inlineStr">
        <is>
          <t>NT</t>
        </is>
      </c>
      <c r="O527" t="n">
        <v>4.25</v>
      </c>
      <c r="S527">
        <f>_xlfn.XLOOKUP(E527,'Facture Chronopost'!L:L,'Facture Chronopost'!AA:AA,"")</f>
        <v/>
      </c>
      <c r="T527">
        <f>IF(COUNTIF('Bibliothèque transporteurs'!C:C,F527)=0,"inconnu",_xlfn.XLOOKUP(F527,'Bibliothèque transporteurs'!C:C,'Bibliothèque transporteurs'!A:A))</f>
        <v/>
      </c>
      <c r="U527">
        <f>IF(OR(F527="6C",F527="6B"),_xlfn.XLOOKUP(E527,'Facture Chronopost'!L:L,'Facture Chronopost'!X:X),IF(OR(F527=17,F527=44),F527&amp;"_"&amp;H527,IF(COUNTIF('Bibliothèque transporteurs'!C:C,F527)=0,"inconnu",_xlfn.XLOOKUP(F527,'Bibliothèque transporteurs'!C:C,'Bibliothèque transporteurs'!B:B))))</f>
        <v/>
      </c>
      <c r="V527">
        <f>IF(COUNTIF('Bibliothèque transporteurs'!C:C,F527)=0,"inconnu",_xlfn.XLOOKUP(F527,'Bibliothèque transporteurs'!C:C,'Bibliothèque transporteurs'!E:E))</f>
        <v/>
      </c>
      <c r="W527">
        <f>IF(T527="FR_2SHOP",O527,IF(O527=0,0,ROUNDUP(O527/C527*B527,2)))</f>
        <v/>
      </c>
      <c r="Y527" s="118">
        <f>ROUNDUP(B527,2)-M527-L527-N527-J527-K527-I527-Q527</f>
        <v/>
      </c>
      <c r="Z527" s="118">
        <f>IF(Y527=W527,"OK","Non")</f>
        <v/>
      </c>
    </row>
    <row r="528">
      <c r="A528" s="9">
        <f>C528/SUM(C:C)*(SUM(C:C)+$X$2)</f>
        <v/>
      </c>
      <c r="B528" s="9">
        <f>C528/SUM(C:C)*(SUM(C:C)+SUM($N$3:$O$7))+S528</f>
        <v/>
      </c>
      <c r="C528" s="9">
        <f>SUM(I528:Q528)-N528-P528</f>
        <v/>
      </c>
      <c r="D528" s="8" t="n">
        <v>6235</v>
      </c>
      <c r="E528" t="inlineStr">
        <is>
          <t>XS438690969FR</t>
        </is>
      </c>
      <c r="F528" t="n">
        <v>86</v>
      </c>
      <c r="G528" t="inlineStr">
        <is>
          <t>N</t>
        </is>
      </c>
      <c r="H528" t="inlineStr">
        <is>
          <t>NT</t>
        </is>
      </c>
      <c r="O528" t="n">
        <v>5.88</v>
      </c>
      <c r="S528">
        <f>_xlfn.XLOOKUP(E528,'Facture Chronopost'!L:L,'Facture Chronopost'!AA:AA,"")</f>
        <v/>
      </c>
      <c r="T528">
        <f>IF(COUNTIF('Bibliothèque transporteurs'!C:C,F528)=0,"inconnu",_xlfn.XLOOKUP(F528,'Bibliothèque transporteurs'!C:C,'Bibliothèque transporteurs'!A:A))</f>
        <v/>
      </c>
      <c r="U528">
        <f>IF(OR(F528="6C",F528="6B"),_xlfn.XLOOKUP(E528,'Facture Chronopost'!L:L,'Facture Chronopost'!X:X),IF(OR(F528=17,F528=44),F528&amp;"_"&amp;H528,IF(COUNTIF('Bibliothèque transporteurs'!C:C,F528)=0,"inconnu",_xlfn.XLOOKUP(F528,'Bibliothèque transporteurs'!C:C,'Bibliothèque transporteurs'!B:B))))</f>
        <v/>
      </c>
      <c r="V528">
        <f>IF(COUNTIF('Bibliothèque transporteurs'!C:C,F528)=0,"inconnu",_xlfn.XLOOKUP(F528,'Bibliothèque transporteurs'!C:C,'Bibliothèque transporteurs'!E:E))</f>
        <v/>
      </c>
      <c r="W528">
        <f>IF(T528="FR_2SHOP",O528,IF(O528=0,0,ROUNDUP(O528/C528*B528,2)))</f>
        <v/>
      </c>
      <c r="Y528" s="118">
        <f>ROUNDUP(B528,2)-M528-L528-N528-J528-K528-I528-Q528</f>
        <v/>
      </c>
      <c r="Z528" s="118">
        <f>IF(Y528=W528,"OK","Non")</f>
        <v/>
      </c>
    </row>
    <row r="529">
      <c r="A529" s="9">
        <f>C529/SUM(C:C)*(SUM(C:C)+$X$2)</f>
        <v/>
      </c>
      <c r="B529" s="9">
        <f>C529/SUM(C:C)*(SUM(C:C)+SUM($N$3:$O$7))+S529</f>
        <v/>
      </c>
      <c r="C529" s="9">
        <f>SUM(I529:Q529)-N529-P529</f>
        <v/>
      </c>
      <c r="D529" s="8" t="n">
        <v>6235</v>
      </c>
      <c r="E529" t="inlineStr">
        <is>
          <t>XS438691690FR</t>
        </is>
      </c>
      <c r="F529" t="n">
        <v>86</v>
      </c>
      <c r="G529" t="inlineStr">
        <is>
          <t>N</t>
        </is>
      </c>
      <c r="H529" t="inlineStr">
        <is>
          <t>NT</t>
        </is>
      </c>
      <c r="O529" t="n">
        <v>5.88</v>
      </c>
      <c r="S529">
        <f>_xlfn.XLOOKUP(E529,'Facture Chronopost'!L:L,'Facture Chronopost'!AA:AA,"")</f>
        <v/>
      </c>
      <c r="T529">
        <f>IF(COUNTIF('Bibliothèque transporteurs'!C:C,F529)=0,"inconnu",_xlfn.XLOOKUP(F529,'Bibliothèque transporteurs'!C:C,'Bibliothèque transporteurs'!A:A))</f>
        <v/>
      </c>
      <c r="U529">
        <f>IF(OR(F529="6C",F529="6B"),_xlfn.XLOOKUP(E529,'Facture Chronopost'!L:L,'Facture Chronopost'!X:X),IF(OR(F529=17,F529=44),F529&amp;"_"&amp;H529,IF(COUNTIF('Bibliothèque transporteurs'!C:C,F529)=0,"inconnu",_xlfn.XLOOKUP(F529,'Bibliothèque transporteurs'!C:C,'Bibliothèque transporteurs'!B:B))))</f>
        <v/>
      </c>
      <c r="V529">
        <f>IF(COUNTIF('Bibliothèque transporteurs'!C:C,F529)=0,"inconnu",_xlfn.XLOOKUP(F529,'Bibliothèque transporteurs'!C:C,'Bibliothèque transporteurs'!E:E))</f>
        <v/>
      </c>
      <c r="W529">
        <f>IF(T529="FR_2SHOP",O529,IF(O529=0,0,ROUNDUP(O529/C529*B529,2)))</f>
        <v/>
      </c>
      <c r="Y529" s="118">
        <f>ROUNDUP(B529,2)-M529-L529-N529-J529-K529-I529-Q529</f>
        <v/>
      </c>
      <c r="Z529" s="118">
        <f>IF(Y529=W529,"OK","Non")</f>
        <v/>
      </c>
    </row>
    <row r="530">
      <c r="A530" s="9">
        <f>C530/SUM(C:C)*(SUM(C:C)+$X$2)</f>
        <v/>
      </c>
      <c r="B530" s="9">
        <f>C530/SUM(C:C)*(SUM(C:C)+SUM($N$3:$O$7))+S530</f>
        <v/>
      </c>
      <c r="C530" s="9">
        <f>SUM(I530:Q530)-N530-P530</f>
        <v/>
      </c>
      <c r="D530" s="8" t="n">
        <v>6235</v>
      </c>
      <c r="E530" t="inlineStr">
        <is>
          <t>XS438692868FR</t>
        </is>
      </c>
      <c r="F530" t="n">
        <v>86</v>
      </c>
      <c r="G530" t="inlineStr">
        <is>
          <t>N</t>
        </is>
      </c>
      <c r="H530" t="inlineStr">
        <is>
          <t>NT</t>
        </is>
      </c>
      <c r="O530" t="n">
        <v>4.25</v>
      </c>
      <c r="S530">
        <f>_xlfn.XLOOKUP(E530,'Facture Chronopost'!L:L,'Facture Chronopost'!AA:AA,"")</f>
        <v/>
      </c>
      <c r="T530">
        <f>IF(COUNTIF('Bibliothèque transporteurs'!C:C,F530)=0,"inconnu",_xlfn.XLOOKUP(F530,'Bibliothèque transporteurs'!C:C,'Bibliothèque transporteurs'!A:A))</f>
        <v/>
      </c>
      <c r="U530">
        <f>IF(OR(F530="6C",F530="6B"),_xlfn.XLOOKUP(E530,'Facture Chronopost'!L:L,'Facture Chronopost'!X:X),IF(OR(F530=17,F530=44),F530&amp;"_"&amp;H530,IF(COUNTIF('Bibliothèque transporteurs'!C:C,F530)=0,"inconnu",_xlfn.XLOOKUP(F530,'Bibliothèque transporteurs'!C:C,'Bibliothèque transporteurs'!B:B))))</f>
        <v/>
      </c>
      <c r="V530">
        <f>IF(COUNTIF('Bibliothèque transporteurs'!C:C,F530)=0,"inconnu",_xlfn.XLOOKUP(F530,'Bibliothèque transporteurs'!C:C,'Bibliothèque transporteurs'!E:E))</f>
        <v/>
      </c>
      <c r="W530">
        <f>IF(T530="FR_2SHOP",O530,IF(O530=0,0,ROUNDUP(O530/C530*B530,2)))</f>
        <v/>
      </c>
      <c r="Y530" s="118">
        <f>ROUNDUP(B530,2)-M530-L530-N530-J530-K530-I530-Q530</f>
        <v/>
      </c>
      <c r="Z530" s="118">
        <f>IF(Y530=W530,"OK","Non")</f>
        <v/>
      </c>
    </row>
    <row r="531">
      <c r="A531" s="9">
        <f>C531/SUM(C:C)*(SUM(C:C)+$X$2)</f>
        <v/>
      </c>
      <c r="B531" s="9">
        <f>C531/SUM(C:C)*(SUM(C:C)+SUM($N$3:$O$7))+S531</f>
        <v/>
      </c>
      <c r="C531" s="9">
        <f>SUM(I531:Q531)-N531-P531</f>
        <v/>
      </c>
      <c r="D531" s="8" t="n">
        <v>6235</v>
      </c>
      <c r="E531" t="inlineStr">
        <is>
          <t>XS438694930FR</t>
        </is>
      </c>
      <c r="F531" t="n">
        <v>86</v>
      </c>
      <c r="G531" t="inlineStr">
        <is>
          <t>N</t>
        </is>
      </c>
      <c r="H531" t="inlineStr">
        <is>
          <t>NT</t>
        </is>
      </c>
      <c r="O531" t="n">
        <v>5.88</v>
      </c>
      <c r="S531">
        <f>_xlfn.XLOOKUP(E531,'Facture Chronopost'!L:L,'Facture Chronopost'!AA:AA,"")</f>
        <v/>
      </c>
      <c r="T531">
        <f>IF(COUNTIF('Bibliothèque transporteurs'!C:C,F531)=0,"inconnu",_xlfn.XLOOKUP(F531,'Bibliothèque transporteurs'!C:C,'Bibliothèque transporteurs'!A:A))</f>
        <v/>
      </c>
      <c r="U531">
        <f>IF(OR(F531="6C",F531="6B"),_xlfn.XLOOKUP(E531,'Facture Chronopost'!L:L,'Facture Chronopost'!X:X),IF(OR(F531=17,F531=44),F531&amp;"_"&amp;H531,IF(COUNTIF('Bibliothèque transporteurs'!C:C,F531)=0,"inconnu",_xlfn.XLOOKUP(F531,'Bibliothèque transporteurs'!C:C,'Bibliothèque transporteurs'!B:B))))</f>
        <v/>
      </c>
      <c r="V531">
        <f>IF(COUNTIF('Bibliothèque transporteurs'!C:C,F531)=0,"inconnu",_xlfn.XLOOKUP(F531,'Bibliothèque transporteurs'!C:C,'Bibliothèque transporteurs'!E:E))</f>
        <v/>
      </c>
      <c r="W531">
        <f>IF(T531="FR_2SHOP",O531,IF(O531=0,0,ROUNDUP(O531/C531*B531,2)))</f>
        <v/>
      </c>
      <c r="Y531" s="118">
        <f>ROUNDUP(B531,2)-M531-L531-N531-J531-K531-I531-Q531</f>
        <v/>
      </c>
      <c r="Z531" s="118">
        <f>IF(Y531=W531,"OK","Non")</f>
        <v/>
      </c>
    </row>
    <row r="532">
      <c r="A532" s="9">
        <f>C532/SUM(C:C)*(SUM(C:C)+$X$2)</f>
        <v/>
      </c>
      <c r="B532" s="9">
        <f>C532/SUM(C:C)*(SUM(C:C)+SUM($N$3:$O$7))+S532</f>
        <v/>
      </c>
      <c r="C532" s="9">
        <f>SUM(I532:Q532)-N532-P532</f>
        <v/>
      </c>
      <c r="D532" s="8" t="n">
        <v>6235</v>
      </c>
      <c r="E532" t="inlineStr">
        <is>
          <t>XS438696096FR</t>
        </is>
      </c>
      <c r="F532" t="n">
        <v>86</v>
      </c>
      <c r="G532" t="inlineStr">
        <is>
          <t>N</t>
        </is>
      </c>
      <c r="H532" t="inlineStr">
        <is>
          <t>NT</t>
        </is>
      </c>
      <c r="O532" t="n">
        <v>6.9</v>
      </c>
      <c r="S532">
        <f>_xlfn.XLOOKUP(E532,'Facture Chronopost'!L:L,'Facture Chronopost'!AA:AA,"")</f>
        <v/>
      </c>
      <c r="T532">
        <f>IF(COUNTIF('Bibliothèque transporteurs'!C:C,F532)=0,"inconnu",_xlfn.XLOOKUP(F532,'Bibliothèque transporteurs'!C:C,'Bibliothèque transporteurs'!A:A))</f>
        <v/>
      </c>
      <c r="U532">
        <f>IF(OR(F532="6C",F532="6B"),_xlfn.XLOOKUP(E532,'Facture Chronopost'!L:L,'Facture Chronopost'!X:X),IF(OR(F532=17,F532=44),F532&amp;"_"&amp;H532,IF(COUNTIF('Bibliothèque transporteurs'!C:C,F532)=0,"inconnu",_xlfn.XLOOKUP(F532,'Bibliothèque transporteurs'!C:C,'Bibliothèque transporteurs'!B:B))))</f>
        <v/>
      </c>
      <c r="V532">
        <f>IF(COUNTIF('Bibliothèque transporteurs'!C:C,F532)=0,"inconnu",_xlfn.XLOOKUP(F532,'Bibliothèque transporteurs'!C:C,'Bibliothèque transporteurs'!E:E))</f>
        <v/>
      </c>
      <c r="W532">
        <f>IF(T532="FR_2SHOP",O532,IF(O532=0,0,ROUNDUP(O532/C532*B532,2)))</f>
        <v/>
      </c>
      <c r="Y532" s="118">
        <f>ROUNDUP(B532,2)-M532-L532-N532-J532-K532-I532-Q532</f>
        <v/>
      </c>
      <c r="Z532" s="118">
        <f>IF(Y532=W532,"OK","Non")</f>
        <v/>
      </c>
    </row>
    <row r="533">
      <c r="A533" s="9">
        <f>C533/SUM(C:C)*(SUM(C:C)+$X$2)</f>
        <v/>
      </c>
      <c r="B533" s="9">
        <f>C533/SUM(C:C)*(SUM(C:C)+SUM($N$3:$O$7))+S533</f>
        <v/>
      </c>
      <c r="C533" s="9">
        <f>SUM(I533:Q533)-N533-P533</f>
        <v/>
      </c>
      <c r="D533" s="8" t="n">
        <v>6235</v>
      </c>
      <c r="E533" t="inlineStr">
        <is>
          <t>XS438697817FR</t>
        </is>
      </c>
      <c r="F533" t="n">
        <v>86</v>
      </c>
      <c r="G533" t="inlineStr">
        <is>
          <t>N</t>
        </is>
      </c>
      <c r="H533" t="inlineStr">
        <is>
          <t>NT</t>
        </is>
      </c>
      <c r="O533" t="n">
        <v>4.25</v>
      </c>
      <c r="S533">
        <f>_xlfn.XLOOKUP(E533,'Facture Chronopost'!L:L,'Facture Chronopost'!AA:AA,"")</f>
        <v/>
      </c>
      <c r="T533">
        <f>IF(COUNTIF('Bibliothèque transporteurs'!C:C,F533)=0,"inconnu",_xlfn.XLOOKUP(F533,'Bibliothèque transporteurs'!C:C,'Bibliothèque transporteurs'!A:A))</f>
        <v/>
      </c>
      <c r="U533">
        <f>IF(OR(F533="6C",F533="6B"),_xlfn.XLOOKUP(E533,'Facture Chronopost'!L:L,'Facture Chronopost'!X:X),IF(OR(F533=17,F533=44),F533&amp;"_"&amp;H533,IF(COUNTIF('Bibliothèque transporteurs'!C:C,F533)=0,"inconnu",_xlfn.XLOOKUP(F533,'Bibliothèque transporteurs'!C:C,'Bibliothèque transporteurs'!B:B))))</f>
        <v/>
      </c>
      <c r="V533">
        <f>IF(COUNTIF('Bibliothèque transporteurs'!C:C,F533)=0,"inconnu",_xlfn.XLOOKUP(F533,'Bibliothèque transporteurs'!C:C,'Bibliothèque transporteurs'!E:E))</f>
        <v/>
      </c>
      <c r="W533">
        <f>IF(T533="FR_2SHOP",O533,IF(O533=0,0,ROUNDUP(O533/C533*B533,2)))</f>
        <v/>
      </c>
      <c r="Y533" s="118">
        <f>ROUNDUP(B533,2)-M533-L533-N533-J533-K533-I533-Q533</f>
        <v/>
      </c>
      <c r="Z533" s="118">
        <f>IF(Y533=W533,"OK","Non")</f>
        <v/>
      </c>
    </row>
    <row r="534">
      <c r="A534" s="9">
        <f>C534/SUM(C:C)*(SUM(C:C)+$X$2)</f>
        <v/>
      </c>
      <c r="B534" s="9">
        <f>C534/SUM(C:C)*(SUM(C:C)+SUM($N$3:$O$7))+S534</f>
        <v/>
      </c>
      <c r="C534" s="9">
        <f>SUM(I534:Q534)-N534-P534</f>
        <v/>
      </c>
      <c r="D534" s="8" t="n">
        <v>6235</v>
      </c>
      <c r="E534" t="inlineStr">
        <is>
          <t>XS438700785FR</t>
        </is>
      </c>
      <c r="F534" t="n">
        <v>86</v>
      </c>
      <c r="G534" t="inlineStr">
        <is>
          <t>N</t>
        </is>
      </c>
      <c r="H534" t="inlineStr">
        <is>
          <t>NT</t>
        </is>
      </c>
      <c r="O534" t="n">
        <v>4.25</v>
      </c>
      <c r="S534">
        <f>_xlfn.XLOOKUP(E534,'Facture Chronopost'!L:L,'Facture Chronopost'!AA:AA,"")</f>
        <v/>
      </c>
      <c r="T534">
        <f>IF(COUNTIF('Bibliothèque transporteurs'!C:C,F534)=0,"inconnu",_xlfn.XLOOKUP(F534,'Bibliothèque transporteurs'!C:C,'Bibliothèque transporteurs'!A:A))</f>
        <v/>
      </c>
      <c r="U534">
        <f>IF(OR(F534="6C",F534="6B"),_xlfn.XLOOKUP(E534,'Facture Chronopost'!L:L,'Facture Chronopost'!X:X),IF(OR(F534=17,F534=44),F534&amp;"_"&amp;H534,IF(COUNTIF('Bibliothèque transporteurs'!C:C,F534)=0,"inconnu",_xlfn.XLOOKUP(F534,'Bibliothèque transporteurs'!C:C,'Bibliothèque transporteurs'!B:B))))</f>
        <v/>
      </c>
      <c r="V534">
        <f>IF(COUNTIF('Bibliothèque transporteurs'!C:C,F534)=0,"inconnu",_xlfn.XLOOKUP(F534,'Bibliothèque transporteurs'!C:C,'Bibliothèque transporteurs'!E:E))</f>
        <v/>
      </c>
      <c r="W534">
        <f>IF(T534="FR_2SHOP",O534,IF(O534=0,0,ROUNDUP(O534/C534*B534,2)))</f>
        <v/>
      </c>
      <c r="Y534" s="118">
        <f>ROUNDUP(B534,2)-M534-L534-N534-J534-K534-I534-Q534</f>
        <v/>
      </c>
      <c r="Z534" s="118">
        <f>IF(Y534=W534,"OK","Non")</f>
        <v/>
      </c>
    </row>
    <row r="535">
      <c r="A535" s="9">
        <f>C535/SUM(C:C)*(SUM(C:C)+$X$2)</f>
        <v/>
      </c>
      <c r="B535" s="9">
        <f>C535/SUM(C:C)*(SUM(C:C)+SUM($N$3:$O$7))+S535</f>
        <v/>
      </c>
      <c r="C535" s="9">
        <f>SUM(I535:Q535)-N535-P535</f>
        <v/>
      </c>
      <c r="D535" s="8" t="n">
        <v>6235</v>
      </c>
      <c r="E535" t="inlineStr">
        <is>
          <t>XS438714492FR</t>
        </is>
      </c>
      <c r="F535" t="n">
        <v>86</v>
      </c>
      <c r="G535" t="inlineStr">
        <is>
          <t>N</t>
        </is>
      </c>
      <c r="H535" t="inlineStr">
        <is>
          <t>NT</t>
        </is>
      </c>
      <c r="O535" t="n">
        <v>5.88</v>
      </c>
      <c r="S535">
        <f>_xlfn.XLOOKUP(E535,'Facture Chronopost'!L:L,'Facture Chronopost'!AA:AA,"")</f>
        <v/>
      </c>
      <c r="T535">
        <f>IF(COUNTIF('Bibliothèque transporteurs'!C:C,F535)=0,"inconnu",_xlfn.XLOOKUP(F535,'Bibliothèque transporteurs'!C:C,'Bibliothèque transporteurs'!A:A))</f>
        <v/>
      </c>
      <c r="U535">
        <f>IF(OR(F535="6C",F535="6B"),_xlfn.XLOOKUP(E535,'Facture Chronopost'!L:L,'Facture Chronopost'!X:X),IF(OR(F535=17,F535=44),F535&amp;"_"&amp;H535,IF(COUNTIF('Bibliothèque transporteurs'!C:C,F535)=0,"inconnu",_xlfn.XLOOKUP(F535,'Bibliothèque transporteurs'!C:C,'Bibliothèque transporteurs'!B:B))))</f>
        <v/>
      </c>
      <c r="V535">
        <f>IF(COUNTIF('Bibliothèque transporteurs'!C:C,F535)=0,"inconnu",_xlfn.XLOOKUP(F535,'Bibliothèque transporteurs'!C:C,'Bibliothèque transporteurs'!E:E))</f>
        <v/>
      </c>
      <c r="W535">
        <f>IF(T535="FR_2SHOP",O535,IF(O535=0,0,ROUNDUP(O535/C535*B535,2)))</f>
        <v/>
      </c>
      <c r="Y535" s="118">
        <f>ROUNDUP(B535,2)-M535-L535-N535-J535-K535-I535-Q535</f>
        <v/>
      </c>
      <c r="Z535" s="118">
        <f>IF(Y535=W535,"OK","Non")</f>
        <v/>
      </c>
    </row>
    <row r="536">
      <c r="A536" s="9">
        <f>C536/SUM(C:C)*(SUM(C:C)+$X$2)</f>
        <v/>
      </c>
      <c r="B536" s="9">
        <f>C536/SUM(C:C)*(SUM(C:C)+SUM($N$3:$O$7))+S536</f>
        <v/>
      </c>
      <c r="C536" s="9">
        <f>SUM(I536:Q536)-N536-P536</f>
        <v/>
      </c>
      <c r="D536" s="8" t="n">
        <v>6235</v>
      </c>
      <c r="E536" t="inlineStr">
        <is>
          <t>XS438723636FR</t>
        </is>
      </c>
      <c r="F536" t="n">
        <v>86</v>
      </c>
      <c r="G536" t="inlineStr">
        <is>
          <t>N</t>
        </is>
      </c>
      <c r="H536" t="inlineStr">
        <is>
          <t>NT</t>
        </is>
      </c>
      <c r="O536" t="n">
        <v>4.25</v>
      </c>
      <c r="S536">
        <f>_xlfn.XLOOKUP(E536,'Facture Chronopost'!L:L,'Facture Chronopost'!AA:AA,"")</f>
        <v/>
      </c>
      <c r="T536">
        <f>IF(COUNTIF('Bibliothèque transporteurs'!C:C,F536)=0,"inconnu",_xlfn.XLOOKUP(F536,'Bibliothèque transporteurs'!C:C,'Bibliothèque transporteurs'!A:A))</f>
        <v/>
      </c>
      <c r="U536">
        <f>IF(OR(F536="6C",F536="6B"),_xlfn.XLOOKUP(E536,'Facture Chronopost'!L:L,'Facture Chronopost'!X:X),IF(OR(F536=17,F536=44),F536&amp;"_"&amp;H536,IF(COUNTIF('Bibliothèque transporteurs'!C:C,F536)=0,"inconnu",_xlfn.XLOOKUP(F536,'Bibliothèque transporteurs'!C:C,'Bibliothèque transporteurs'!B:B))))</f>
        <v/>
      </c>
      <c r="V536">
        <f>IF(COUNTIF('Bibliothèque transporteurs'!C:C,F536)=0,"inconnu",_xlfn.XLOOKUP(F536,'Bibliothèque transporteurs'!C:C,'Bibliothèque transporteurs'!E:E))</f>
        <v/>
      </c>
      <c r="W536">
        <f>IF(T536="FR_2SHOP",O536,IF(O536=0,0,ROUNDUP(O536/C536*B536,2)))</f>
        <v/>
      </c>
      <c r="Y536" s="118">
        <f>ROUNDUP(B536,2)-M536-L536-N536-J536-K536-I536-Q536</f>
        <v/>
      </c>
      <c r="Z536" s="118">
        <f>IF(Y536=W536,"OK","Non")</f>
        <v/>
      </c>
    </row>
    <row r="537">
      <c r="A537" s="9">
        <f>C537/SUM(C:C)*(SUM(C:C)+$X$2)</f>
        <v/>
      </c>
      <c r="B537" s="9">
        <f>C537/SUM(C:C)*(SUM(C:C)+SUM($N$3:$O$7))+S537</f>
        <v/>
      </c>
      <c r="C537" s="9">
        <f>SUM(I537:Q537)-N537-P537</f>
        <v/>
      </c>
      <c r="D537" s="8" t="n">
        <v>6235</v>
      </c>
      <c r="E537" t="inlineStr">
        <is>
          <t>XS438725420FR</t>
        </is>
      </c>
      <c r="F537" t="n">
        <v>86</v>
      </c>
      <c r="G537" t="inlineStr">
        <is>
          <t>N</t>
        </is>
      </c>
      <c r="H537" t="inlineStr">
        <is>
          <t>NT</t>
        </is>
      </c>
      <c r="O537" t="n">
        <v>4.25</v>
      </c>
      <c r="S537">
        <f>_xlfn.XLOOKUP(E537,'Facture Chronopost'!L:L,'Facture Chronopost'!AA:AA,"")</f>
        <v/>
      </c>
      <c r="T537">
        <f>IF(COUNTIF('Bibliothèque transporteurs'!C:C,F537)=0,"inconnu",_xlfn.XLOOKUP(F537,'Bibliothèque transporteurs'!C:C,'Bibliothèque transporteurs'!A:A))</f>
        <v/>
      </c>
      <c r="U537">
        <f>IF(OR(F537="6C",F537="6B"),_xlfn.XLOOKUP(E537,'Facture Chronopost'!L:L,'Facture Chronopost'!X:X),IF(OR(F537=17,F537=44),F537&amp;"_"&amp;H537,IF(COUNTIF('Bibliothèque transporteurs'!C:C,F537)=0,"inconnu",_xlfn.XLOOKUP(F537,'Bibliothèque transporteurs'!C:C,'Bibliothèque transporteurs'!B:B))))</f>
        <v/>
      </c>
      <c r="V537">
        <f>IF(COUNTIF('Bibliothèque transporteurs'!C:C,F537)=0,"inconnu",_xlfn.XLOOKUP(F537,'Bibliothèque transporteurs'!C:C,'Bibliothèque transporteurs'!E:E))</f>
        <v/>
      </c>
      <c r="W537">
        <f>IF(T537="FR_2SHOP",O537,IF(O537=0,0,ROUNDUP(O537/C537*B537,2)))</f>
        <v/>
      </c>
      <c r="Y537" s="118">
        <f>ROUNDUP(B537,2)-M537-L537-N537-J537-K537-I537-Q537</f>
        <v/>
      </c>
      <c r="Z537" s="118">
        <f>IF(Y537=W537,"OK","Non")</f>
        <v/>
      </c>
    </row>
    <row r="538">
      <c r="A538" s="9">
        <f>C538/SUM(C:C)*(SUM(C:C)+$X$2)</f>
        <v/>
      </c>
      <c r="B538" s="9">
        <f>C538/SUM(C:C)*(SUM(C:C)+SUM($N$3:$O$7))+S538</f>
        <v/>
      </c>
      <c r="C538" s="9">
        <f>SUM(I538:Q538)-N538-P538</f>
        <v/>
      </c>
      <c r="D538" s="8" t="n">
        <v>6235</v>
      </c>
      <c r="E538" t="inlineStr">
        <is>
          <t>XS438731558FR</t>
        </is>
      </c>
      <c r="F538" t="n">
        <v>86</v>
      </c>
      <c r="G538" t="inlineStr">
        <is>
          <t>N</t>
        </is>
      </c>
      <c r="H538" t="inlineStr">
        <is>
          <t>NT</t>
        </is>
      </c>
      <c r="O538" t="n">
        <v>4.25</v>
      </c>
      <c r="S538">
        <f>_xlfn.XLOOKUP(E538,'Facture Chronopost'!L:L,'Facture Chronopost'!AA:AA,"")</f>
        <v/>
      </c>
      <c r="T538">
        <f>IF(COUNTIF('Bibliothèque transporteurs'!C:C,F538)=0,"inconnu",_xlfn.XLOOKUP(F538,'Bibliothèque transporteurs'!C:C,'Bibliothèque transporteurs'!A:A))</f>
        <v/>
      </c>
      <c r="U538">
        <f>IF(OR(F538="6C",F538="6B"),_xlfn.XLOOKUP(E538,'Facture Chronopost'!L:L,'Facture Chronopost'!X:X),IF(OR(F538=17,F538=44),F538&amp;"_"&amp;H538,IF(COUNTIF('Bibliothèque transporteurs'!C:C,F538)=0,"inconnu",_xlfn.XLOOKUP(F538,'Bibliothèque transporteurs'!C:C,'Bibliothèque transporteurs'!B:B))))</f>
        <v/>
      </c>
      <c r="V538">
        <f>IF(COUNTIF('Bibliothèque transporteurs'!C:C,F538)=0,"inconnu",_xlfn.XLOOKUP(F538,'Bibliothèque transporteurs'!C:C,'Bibliothèque transporteurs'!E:E))</f>
        <v/>
      </c>
      <c r="W538">
        <f>IF(T538="FR_2SHOP",O538,IF(O538=0,0,ROUNDUP(O538/C538*B538,2)))</f>
        <v/>
      </c>
      <c r="Y538" s="118">
        <f>ROUNDUP(B538,2)-M538-L538-N538-J538-K538-I538-Q538</f>
        <v/>
      </c>
      <c r="Z538" s="118">
        <f>IF(Y538=W538,"OK","Non")</f>
        <v/>
      </c>
    </row>
    <row r="539">
      <c r="A539" s="9">
        <f>C539/SUM(C:C)*(SUM(C:C)+$X$2)</f>
        <v/>
      </c>
      <c r="B539" s="9">
        <f>C539/SUM(C:C)*(SUM(C:C)+SUM($N$3:$O$7))+S539</f>
        <v/>
      </c>
      <c r="C539" s="9">
        <f>SUM(I539:Q539)-N539-P539</f>
        <v/>
      </c>
      <c r="D539" s="8" t="n">
        <v>6235</v>
      </c>
      <c r="E539" t="inlineStr">
        <is>
          <t>XS438732385FR</t>
        </is>
      </c>
      <c r="F539" t="n">
        <v>86</v>
      </c>
      <c r="G539" t="inlineStr">
        <is>
          <t>N</t>
        </is>
      </c>
      <c r="H539" t="inlineStr">
        <is>
          <t>NT</t>
        </is>
      </c>
      <c r="O539" t="n">
        <v>4.25</v>
      </c>
      <c r="S539">
        <f>_xlfn.XLOOKUP(E539,'Facture Chronopost'!L:L,'Facture Chronopost'!AA:AA,"")</f>
        <v/>
      </c>
      <c r="T539">
        <f>IF(COUNTIF('Bibliothèque transporteurs'!C:C,F539)=0,"inconnu",_xlfn.XLOOKUP(F539,'Bibliothèque transporteurs'!C:C,'Bibliothèque transporteurs'!A:A))</f>
        <v/>
      </c>
      <c r="U539">
        <f>IF(OR(F539="6C",F539="6B"),_xlfn.XLOOKUP(E539,'Facture Chronopost'!L:L,'Facture Chronopost'!X:X),IF(OR(F539=17,F539=44),F539&amp;"_"&amp;H539,IF(COUNTIF('Bibliothèque transporteurs'!C:C,F539)=0,"inconnu",_xlfn.XLOOKUP(F539,'Bibliothèque transporteurs'!C:C,'Bibliothèque transporteurs'!B:B))))</f>
        <v/>
      </c>
      <c r="V539">
        <f>IF(COUNTIF('Bibliothèque transporteurs'!C:C,F539)=0,"inconnu",_xlfn.XLOOKUP(F539,'Bibliothèque transporteurs'!C:C,'Bibliothèque transporteurs'!E:E))</f>
        <v/>
      </c>
      <c r="W539">
        <f>IF(T539="FR_2SHOP",O539,IF(O539=0,0,ROUNDUP(O539/C539*B539,2)))</f>
        <v/>
      </c>
      <c r="Y539" s="118">
        <f>ROUNDUP(B539,2)-M539-L539-N539-J539-K539-I539-Q539</f>
        <v/>
      </c>
      <c r="Z539" s="118">
        <f>IF(Y539=W539,"OK","Non")</f>
        <v/>
      </c>
    </row>
    <row r="540">
      <c r="A540" s="9">
        <f>C540/SUM(C:C)*(SUM(C:C)+$X$2)</f>
        <v/>
      </c>
      <c r="B540" s="9">
        <f>C540/SUM(C:C)*(SUM(C:C)+SUM($N$3:$O$7))+S540</f>
        <v/>
      </c>
      <c r="C540" s="9">
        <f>SUM(I540:Q540)-N540-P540</f>
        <v/>
      </c>
      <c r="D540" s="8" t="n">
        <v>6235</v>
      </c>
      <c r="E540" t="inlineStr">
        <is>
          <t>XS438732655FR</t>
        </is>
      </c>
      <c r="F540" t="n">
        <v>86</v>
      </c>
      <c r="G540" t="inlineStr">
        <is>
          <t>N</t>
        </is>
      </c>
      <c r="H540" t="inlineStr">
        <is>
          <t>NT</t>
        </is>
      </c>
      <c r="O540" t="n">
        <v>4.25</v>
      </c>
      <c r="S540">
        <f>_xlfn.XLOOKUP(E540,'Facture Chronopost'!L:L,'Facture Chronopost'!AA:AA,"")</f>
        <v/>
      </c>
      <c r="T540">
        <f>IF(COUNTIF('Bibliothèque transporteurs'!C:C,F540)=0,"inconnu",_xlfn.XLOOKUP(F540,'Bibliothèque transporteurs'!C:C,'Bibliothèque transporteurs'!A:A))</f>
        <v/>
      </c>
      <c r="U540">
        <f>IF(OR(F540="6C",F540="6B"),_xlfn.XLOOKUP(E540,'Facture Chronopost'!L:L,'Facture Chronopost'!X:X),IF(OR(F540=17,F540=44),F540&amp;"_"&amp;H540,IF(COUNTIF('Bibliothèque transporteurs'!C:C,F540)=0,"inconnu",_xlfn.XLOOKUP(F540,'Bibliothèque transporteurs'!C:C,'Bibliothèque transporteurs'!B:B))))</f>
        <v/>
      </c>
      <c r="V540">
        <f>IF(COUNTIF('Bibliothèque transporteurs'!C:C,F540)=0,"inconnu",_xlfn.XLOOKUP(F540,'Bibliothèque transporteurs'!C:C,'Bibliothèque transporteurs'!E:E))</f>
        <v/>
      </c>
      <c r="W540">
        <f>IF(T540="FR_2SHOP",O540,IF(O540=0,0,ROUNDUP(O540/C540*B540,2)))</f>
        <v/>
      </c>
      <c r="Y540" s="118">
        <f>ROUNDUP(B540,2)-M540-L540-N540-J540-K540-I540-Q540</f>
        <v/>
      </c>
      <c r="Z540" s="118">
        <f>IF(Y540=W540,"OK","Non")</f>
        <v/>
      </c>
    </row>
    <row r="541">
      <c r="A541" s="9">
        <f>C541/SUM(C:C)*(SUM(C:C)+$X$2)</f>
        <v/>
      </c>
      <c r="B541" s="9">
        <f>C541/SUM(C:C)*(SUM(C:C)+SUM($N$3:$O$7))+S541</f>
        <v/>
      </c>
      <c r="C541" s="9">
        <f>SUM(I541:Q541)-N541-P541</f>
        <v/>
      </c>
      <c r="D541" s="8" t="n">
        <v>6235</v>
      </c>
      <c r="E541" t="inlineStr">
        <is>
          <t>XS438733545FR</t>
        </is>
      </c>
      <c r="F541" t="n">
        <v>86</v>
      </c>
      <c r="G541" t="inlineStr">
        <is>
          <t>N</t>
        </is>
      </c>
      <c r="H541" t="inlineStr">
        <is>
          <t>NT</t>
        </is>
      </c>
      <c r="O541" t="n">
        <v>6.39</v>
      </c>
      <c r="S541">
        <f>_xlfn.XLOOKUP(E541,'Facture Chronopost'!L:L,'Facture Chronopost'!AA:AA,"")</f>
        <v/>
      </c>
      <c r="T541">
        <f>IF(COUNTIF('Bibliothèque transporteurs'!C:C,F541)=0,"inconnu",_xlfn.XLOOKUP(F541,'Bibliothèque transporteurs'!C:C,'Bibliothèque transporteurs'!A:A))</f>
        <v/>
      </c>
      <c r="U541">
        <f>IF(OR(F541="6C",F541="6B"),_xlfn.XLOOKUP(E541,'Facture Chronopost'!L:L,'Facture Chronopost'!X:X),IF(OR(F541=17,F541=44),F541&amp;"_"&amp;H541,IF(COUNTIF('Bibliothèque transporteurs'!C:C,F541)=0,"inconnu",_xlfn.XLOOKUP(F541,'Bibliothèque transporteurs'!C:C,'Bibliothèque transporteurs'!B:B))))</f>
        <v/>
      </c>
      <c r="V541">
        <f>IF(COUNTIF('Bibliothèque transporteurs'!C:C,F541)=0,"inconnu",_xlfn.XLOOKUP(F541,'Bibliothèque transporteurs'!C:C,'Bibliothèque transporteurs'!E:E))</f>
        <v/>
      </c>
      <c r="W541">
        <f>IF(T541="FR_2SHOP",O541,IF(O541=0,0,ROUNDUP(O541/C541*B541,2)))</f>
        <v/>
      </c>
      <c r="Y541" s="118">
        <f>ROUNDUP(B541,2)-M541-L541-N541-J541-K541-I541-Q541</f>
        <v/>
      </c>
      <c r="Z541" s="118">
        <f>IF(Y541=W541,"OK","Non")</f>
        <v/>
      </c>
    </row>
    <row r="542">
      <c r="A542" s="9">
        <f>C542/SUM(C:C)*(SUM(C:C)+$X$2)</f>
        <v/>
      </c>
      <c r="B542" s="9">
        <f>C542/SUM(C:C)*(SUM(C:C)+SUM($N$3:$O$7))+S542</f>
        <v/>
      </c>
      <c r="C542" s="9">
        <f>SUM(I542:Q542)-N542-P542</f>
        <v/>
      </c>
      <c r="D542" s="8" t="n">
        <v>6235</v>
      </c>
      <c r="E542" t="inlineStr">
        <is>
          <t>XS438734695FR</t>
        </is>
      </c>
      <c r="F542" t="n">
        <v>86</v>
      </c>
      <c r="G542" t="inlineStr">
        <is>
          <t>N</t>
        </is>
      </c>
      <c r="H542" t="inlineStr">
        <is>
          <t>NT</t>
        </is>
      </c>
      <c r="O542" t="n">
        <v>4.25</v>
      </c>
      <c r="S542">
        <f>_xlfn.XLOOKUP(E542,'Facture Chronopost'!L:L,'Facture Chronopost'!AA:AA,"")</f>
        <v/>
      </c>
      <c r="T542">
        <f>IF(COUNTIF('Bibliothèque transporteurs'!C:C,F542)=0,"inconnu",_xlfn.XLOOKUP(F542,'Bibliothèque transporteurs'!C:C,'Bibliothèque transporteurs'!A:A))</f>
        <v/>
      </c>
      <c r="U542">
        <f>IF(OR(F542="6C",F542="6B"),_xlfn.XLOOKUP(E542,'Facture Chronopost'!L:L,'Facture Chronopost'!X:X),IF(OR(F542=17,F542=44),F542&amp;"_"&amp;H542,IF(COUNTIF('Bibliothèque transporteurs'!C:C,F542)=0,"inconnu",_xlfn.XLOOKUP(F542,'Bibliothèque transporteurs'!C:C,'Bibliothèque transporteurs'!B:B))))</f>
        <v/>
      </c>
      <c r="V542">
        <f>IF(COUNTIF('Bibliothèque transporteurs'!C:C,F542)=0,"inconnu",_xlfn.XLOOKUP(F542,'Bibliothèque transporteurs'!C:C,'Bibliothèque transporteurs'!E:E))</f>
        <v/>
      </c>
      <c r="W542">
        <f>IF(T542="FR_2SHOP",O542,IF(O542=0,0,ROUNDUP(O542/C542*B542,2)))</f>
        <v/>
      </c>
      <c r="Y542" s="118">
        <f>ROUNDUP(B542,2)-M542-L542-N542-J542-K542-I542-Q542</f>
        <v/>
      </c>
      <c r="Z542" s="118">
        <f>IF(Y542=W542,"OK","Non")</f>
        <v/>
      </c>
    </row>
    <row r="543">
      <c r="A543" s="9">
        <f>C543/SUM(C:C)*(SUM(C:C)+$X$2)</f>
        <v/>
      </c>
      <c r="B543" s="9">
        <f>C543/SUM(C:C)*(SUM(C:C)+SUM($N$3:$O$7))+S543</f>
        <v/>
      </c>
      <c r="C543" s="9">
        <f>SUM(I543:Q543)-N543-P543</f>
        <v/>
      </c>
      <c r="D543" s="8" t="n">
        <v>6235</v>
      </c>
      <c r="E543" t="inlineStr">
        <is>
          <t>XS438735223FR</t>
        </is>
      </c>
      <c r="F543" t="n">
        <v>86</v>
      </c>
      <c r="G543" t="inlineStr">
        <is>
          <t>N</t>
        </is>
      </c>
      <c r="H543" t="inlineStr">
        <is>
          <t>NT</t>
        </is>
      </c>
      <c r="O543" t="n">
        <v>5.88</v>
      </c>
      <c r="S543">
        <f>_xlfn.XLOOKUP(E543,'Facture Chronopost'!L:L,'Facture Chronopost'!AA:AA,"")</f>
        <v/>
      </c>
      <c r="T543">
        <f>IF(COUNTIF('Bibliothèque transporteurs'!C:C,F543)=0,"inconnu",_xlfn.XLOOKUP(F543,'Bibliothèque transporteurs'!C:C,'Bibliothèque transporteurs'!A:A))</f>
        <v/>
      </c>
      <c r="U543">
        <f>IF(OR(F543="6C",F543="6B"),_xlfn.XLOOKUP(E543,'Facture Chronopost'!L:L,'Facture Chronopost'!X:X),IF(OR(F543=17,F543=44),F543&amp;"_"&amp;H543,IF(COUNTIF('Bibliothèque transporteurs'!C:C,F543)=0,"inconnu",_xlfn.XLOOKUP(F543,'Bibliothèque transporteurs'!C:C,'Bibliothèque transporteurs'!B:B))))</f>
        <v/>
      </c>
      <c r="V543">
        <f>IF(COUNTIF('Bibliothèque transporteurs'!C:C,F543)=0,"inconnu",_xlfn.XLOOKUP(F543,'Bibliothèque transporteurs'!C:C,'Bibliothèque transporteurs'!E:E))</f>
        <v/>
      </c>
      <c r="W543">
        <f>IF(T543="FR_2SHOP",O543,IF(O543=0,0,ROUNDUP(O543/C543*B543,2)))</f>
        <v/>
      </c>
      <c r="Y543" s="118">
        <f>ROUNDUP(B543,2)-M543-L543-N543-J543-K543-I543-Q543</f>
        <v/>
      </c>
      <c r="Z543" s="118">
        <f>IF(Y543=W543,"OK","Non")</f>
        <v/>
      </c>
    </row>
    <row r="544">
      <c r="A544" s="9">
        <f>C544/SUM(C:C)*(SUM(C:C)+$X$2)</f>
        <v/>
      </c>
      <c r="B544" s="9">
        <f>C544/SUM(C:C)*(SUM(C:C)+SUM($N$3:$O$7))+S544</f>
        <v/>
      </c>
      <c r="C544" s="9">
        <f>SUM(I544:Q544)-N544-P544</f>
        <v/>
      </c>
      <c r="D544" s="8" t="n">
        <v>6235</v>
      </c>
      <c r="E544" t="inlineStr">
        <is>
          <t>XS438738088FR</t>
        </is>
      </c>
      <c r="F544" t="n">
        <v>86</v>
      </c>
      <c r="G544" t="inlineStr">
        <is>
          <t>N</t>
        </is>
      </c>
      <c r="H544" t="inlineStr">
        <is>
          <t>NT</t>
        </is>
      </c>
      <c r="O544" t="n">
        <v>5.88</v>
      </c>
      <c r="S544">
        <f>_xlfn.XLOOKUP(E544,'Facture Chronopost'!L:L,'Facture Chronopost'!AA:AA,"")</f>
        <v/>
      </c>
      <c r="T544">
        <f>IF(COUNTIF('Bibliothèque transporteurs'!C:C,F544)=0,"inconnu",_xlfn.XLOOKUP(F544,'Bibliothèque transporteurs'!C:C,'Bibliothèque transporteurs'!A:A))</f>
        <v/>
      </c>
      <c r="U544">
        <f>IF(OR(F544="6C",F544="6B"),_xlfn.XLOOKUP(E544,'Facture Chronopost'!L:L,'Facture Chronopost'!X:X),IF(OR(F544=17,F544=44),F544&amp;"_"&amp;H544,IF(COUNTIF('Bibliothèque transporteurs'!C:C,F544)=0,"inconnu",_xlfn.XLOOKUP(F544,'Bibliothèque transporteurs'!C:C,'Bibliothèque transporteurs'!B:B))))</f>
        <v/>
      </c>
      <c r="V544">
        <f>IF(COUNTIF('Bibliothèque transporteurs'!C:C,F544)=0,"inconnu",_xlfn.XLOOKUP(F544,'Bibliothèque transporteurs'!C:C,'Bibliothèque transporteurs'!E:E))</f>
        <v/>
      </c>
      <c r="W544">
        <f>IF(T544="FR_2SHOP",O544,IF(O544=0,0,ROUNDUP(O544/C544*B544,2)))</f>
        <v/>
      </c>
      <c r="Y544" s="118">
        <f>ROUNDUP(B544,2)-M544-L544-N544-J544-K544-I544-Q544</f>
        <v/>
      </c>
      <c r="Z544" s="118">
        <f>IF(Y544=W544,"OK","Non")</f>
        <v/>
      </c>
    </row>
    <row r="545">
      <c r="A545" s="9">
        <f>C545/SUM(C:C)*(SUM(C:C)+$X$2)</f>
        <v/>
      </c>
      <c r="B545" s="9">
        <f>C545/SUM(C:C)*(SUM(C:C)+SUM($N$3:$O$7))+S545</f>
        <v/>
      </c>
      <c r="C545" s="9">
        <f>SUM(I545:Q545)-N545-P545</f>
        <v/>
      </c>
      <c r="D545" s="8" t="n">
        <v>6235</v>
      </c>
      <c r="E545" t="inlineStr">
        <is>
          <t>XS439096717FR</t>
        </is>
      </c>
      <c r="F545" t="n">
        <v>86</v>
      </c>
      <c r="G545" t="inlineStr">
        <is>
          <t>N</t>
        </is>
      </c>
      <c r="H545" t="inlineStr">
        <is>
          <t>NT</t>
        </is>
      </c>
      <c r="O545" t="n">
        <v>4.25</v>
      </c>
      <c r="S545">
        <f>_xlfn.XLOOKUP(E545,'Facture Chronopost'!L:L,'Facture Chronopost'!AA:AA,"")</f>
        <v/>
      </c>
      <c r="T545">
        <f>IF(COUNTIF('Bibliothèque transporteurs'!C:C,F545)=0,"inconnu",_xlfn.XLOOKUP(F545,'Bibliothèque transporteurs'!C:C,'Bibliothèque transporteurs'!A:A))</f>
        <v/>
      </c>
      <c r="U545">
        <f>IF(OR(F545="6C",F545="6B"),_xlfn.XLOOKUP(E545,'Facture Chronopost'!L:L,'Facture Chronopost'!X:X),IF(OR(F545=17,F545=44),F545&amp;"_"&amp;H545,IF(COUNTIF('Bibliothèque transporteurs'!C:C,F545)=0,"inconnu",_xlfn.XLOOKUP(F545,'Bibliothèque transporteurs'!C:C,'Bibliothèque transporteurs'!B:B))))</f>
        <v/>
      </c>
      <c r="V545">
        <f>IF(COUNTIF('Bibliothèque transporteurs'!C:C,F545)=0,"inconnu",_xlfn.XLOOKUP(F545,'Bibliothèque transporteurs'!C:C,'Bibliothèque transporteurs'!E:E))</f>
        <v/>
      </c>
      <c r="W545">
        <f>IF(T545="FR_2SHOP",O545,IF(O545=0,0,ROUNDUP(O545/C545*B545,2)))</f>
        <v/>
      </c>
      <c r="Y545" s="118">
        <f>ROUNDUP(B545,2)-M545-L545-N545-J545-K545-I545-Q545</f>
        <v/>
      </c>
      <c r="Z545" s="118">
        <f>IF(Y545=W545,"OK","Non")</f>
        <v/>
      </c>
    </row>
    <row r="546">
      <c r="A546" s="9">
        <f>C546/SUM(C:C)*(SUM(C:C)+$X$2)</f>
        <v/>
      </c>
      <c r="B546" s="9">
        <f>C546/SUM(C:C)*(SUM(C:C)+SUM($N$3:$O$7))+S546</f>
        <v/>
      </c>
      <c r="C546" s="9">
        <f>SUM(I546:Q546)-N546-P546</f>
        <v/>
      </c>
      <c r="D546" s="8" t="n">
        <v>6235</v>
      </c>
      <c r="E546" t="inlineStr">
        <is>
          <t>XS439097332FR</t>
        </is>
      </c>
      <c r="F546" t="n">
        <v>86</v>
      </c>
      <c r="G546" t="inlineStr">
        <is>
          <t>N</t>
        </is>
      </c>
      <c r="H546" t="inlineStr">
        <is>
          <t>NT</t>
        </is>
      </c>
      <c r="O546" t="n">
        <v>4.25</v>
      </c>
      <c r="S546">
        <f>_xlfn.XLOOKUP(E546,'Facture Chronopost'!L:L,'Facture Chronopost'!AA:AA,"")</f>
        <v/>
      </c>
      <c r="T546">
        <f>IF(COUNTIF('Bibliothèque transporteurs'!C:C,F546)=0,"inconnu",_xlfn.XLOOKUP(F546,'Bibliothèque transporteurs'!C:C,'Bibliothèque transporteurs'!A:A))</f>
        <v/>
      </c>
      <c r="U546">
        <f>IF(OR(F546="6C",F546="6B"),_xlfn.XLOOKUP(E546,'Facture Chronopost'!L:L,'Facture Chronopost'!X:X),IF(OR(F546=17,F546=44),F546&amp;"_"&amp;H546,IF(COUNTIF('Bibliothèque transporteurs'!C:C,F546)=0,"inconnu",_xlfn.XLOOKUP(F546,'Bibliothèque transporteurs'!C:C,'Bibliothèque transporteurs'!B:B))))</f>
        <v/>
      </c>
      <c r="V546">
        <f>IF(COUNTIF('Bibliothèque transporteurs'!C:C,F546)=0,"inconnu",_xlfn.XLOOKUP(F546,'Bibliothèque transporteurs'!C:C,'Bibliothèque transporteurs'!E:E))</f>
        <v/>
      </c>
      <c r="W546">
        <f>IF(T546="FR_2SHOP",O546,IF(O546=0,0,ROUNDUP(O546/C546*B546,2)))</f>
        <v/>
      </c>
      <c r="Y546" s="118">
        <f>ROUNDUP(B546,2)-M546-L546-N546-J546-K546-I546-Q546</f>
        <v/>
      </c>
      <c r="Z546" s="118">
        <f>IF(Y546=W546,"OK","Non")</f>
        <v/>
      </c>
    </row>
    <row r="547">
      <c r="A547" s="9">
        <f>C547/SUM(C:C)*(SUM(C:C)+$X$2)</f>
        <v/>
      </c>
      <c r="B547" s="9">
        <f>C547/SUM(C:C)*(SUM(C:C)+SUM($N$3:$O$7))+S547</f>
        <v/>
      </c>
      <c r="C547" s="9">
        <f>SUM(I547:Q547)-N547-P547</f>
        <v/>
      </c>
      <c r="D547" s="8" t="n">
        <v>6235</v>
      </c>
      <c r="E547" t="inlineStr">
        <is>
          <t>XS439098029FR</t>
        </is>
      </c>
      <c r="F547" t="n">
        <v>86</v>
      </c>
      <c r="G547" t="inlineStr">
        <is>
          <t>N</t>
        </is>
      </c>
      <c r="H547" t="inlineStr">
        <is>
          <t>NT</t>
        </is>
      </c>
      <c r="O547" t="n">
        <v>4.25</v>
      </c>
      <c r="S547">
        <f>_xlfn.XLOOKUP(E547,'Facture Chronopost'!L:L,'Facture Chronopost'!AA:AA,"")</f>
        <v/>
      </c>
      <c r="T547">
        <f>IF(COUNTIF('Bibliothèque transporteurs'!C:C,F547)=0,"inconnu",_xlfn.XLOOKUP(F547,'Bibliothèque transporteurs'!C:C,'Bibliothèque transporteurs'!A:A))</f>
        <v/>
      </c>
      <c r="U547">
        <f>IF(OR(F547="6C",F547="6B"),_xlfn.XLOOKUP(E547,'Facture Chronopost'!L:L,'Facture Chronopost'!X:X),IF(OR(F547=17,F547=44),F547&amp;"_"&amp;H547,IF(COUNTIF('Bibliothèque transporteurs'!C:C,F547)=0,"inconnu",_xlfn.XLOOKUP(F547,'Bibliothèque transporteurs'!C:C,'Bibliothèque transporteurs'!B:B))))</f>
        <v/>
      </c>
      <c r="V547">
        <f>IF(COUNTIF('Bibliothèque transporteurs'!C:C,F547)=0,"inconnu",_xlfn.XLOOKUP(F547,'Bibliothèque transporteurs'!C:C,'Bibliothèque transporteurs'!E:E))</f>
        <v/>
      </c>
      <c r="W547">
        <f>IF(T547="FR_2SHOP",O547,IF(O547=0,0,ROUNDUP(O547/C547*B547,2)))</f>
        <v/>
      </c>
      <c r="Y547" s="118">
        <f>ROUNDUP(B547,2)-M547-L547-N547-J547-K547-I547-Q547</f>
        <v/>
      </c>
      <c r="Z547" s="118">
        <f>IF(Y547=W547,"OK","Non")</f>
        <v/>
      </c>
    </row>
    <row r="548">
      <c r="A548" s="9">
        <f>C548/SUM(C:C)*(SUM(C:C)+$X$2)</f>
        <v/>
      </c>
      <c r="B548" s="9">
        <f>C548/SUM(C:C)*(SUM(C:C)+SUM($N$3:$O$7))+S548</f>
        <v/>
      </c>
      <c r="C548" s="9">
        <f>SUM(I548:Q548)-N548-P548</f>
        <v/>
      </c>
      <c r="D548" s="8" t="n">
        <v>6235</v>
      </c>
      <c r="E548" t="inlineStr">
        <is>
          <t>XS439107644FR</t>
        </is>
      </c>
      <c r="F548" t="n">
        <v>86</v>
      </c>
      <c r="G548" t="inlineStr">
        <is>
          <t>N</t>
        </is>
      </c>
      <c r="H548" t="inlineStr">
        <is>
          <t>NT</t>
        </is>
      </c>
      <c r="O548" t="n">
        <v>4.58</v>
      </c>
      <c r="S548">
        <f>_xlfn.XLOOKUP(E548,'Facture Chronopost'!L:L,'Facture Chronopost'!AA:AA,"")</f>
        <v/>
      </c>
      <c r="T548">
        <f>IF(COUNTIF('Bibliothèque transporteurs'!C:C,F548)=0,"inconnu",_xlfn.XLOOKUP(F548,'Bibliothèque transporteurs'!C:C,'Bibliothèque transporteurs'!A:A))</f>
        <v/>
      </c>
      <c r="U548">
        <f>IF(OR(F548="6C",F548="6B"),_xlfn.XLOOKUP(E548,'Facture Chronopost'!L:L,'Facture Chronopost'!X:X),IF(OR(F548=17,F548=44),F548&amp;"_"&amp;H548,IF(COUNTIF('Bibliothèque transporteurs'!C:C,F548)=0,"inconnu",_xlfn.XLOOKUP(F548,'Bibliothèque transporteurs'!C:C,'Bibliothèque transporteurs'!B:B))))</f>
        <v/>
      </c>
      <c r="V548">
        <f>IF(COUNTIF('Bibliothèque transporteurs'!C:C,F548)=0,"inconnu",_xlfn.XLOOKUP(F548,'Bibliothèque transporteurs'!C:C,'Bibliothèque transporteurs'!E:E))</f>
        <v/>
      </c>
      <c r="W548">
        <f>IF(T548="FR_2SHOP",O548,IF(O548=0,0,ROUNDUP(O548/C548*B548,2)))</f>
        <v/>
      </c>
      <c r="Y548" s="118">
        <f>ROUNDUP(B548,2)-M548-L548-N548-J548-K548-I548-Q548</f>
        <v/>
      </c>
      <c r="Z548" s="118">
        <f>IF(Y548=W548,"OK","Non")</f>
        <v/>
      </c>
    </row>
    <row r="549">
      <c r="A549" s="9">
        <f>C549/SUM(C:C)*(SUM(C:C)+$X$2)</f>
        <v/>
      </c>
      <c r="B549" s="9">
        <f>C549/SUM(C:C)*(SUM(C:C)+SUM($N$3:$O$7))+S549</f>
        <v/>
      </c>
      <c r="C549" s="9">
        <f>SUM(I549:Q549)-N549-P549</f>
        <v/>
      </c>
      <c r="D549" s="8" t="n">
        <v>6235</v>
      </c>
      <c r="E549" t="inlineStr">
        <is>
          <t>XS439108137FR</t>
        </is>
      </c>
      <c r="F549" t="n">
        <v>86</v>
      </c>
      <c r="G549" t="inlineStr">
        <is>
          <t>N</t>
        </is>
      </c>
      <c r="H549" t="inlineStr">
        <is>
          <t>NT</t>
        </is>
      </c>
      <c r="O549" t="n">
        <v>4.25</v>
      </c>
      <c r="S549">
        <f>_xlfn.XLOOKUP(E549,'Facture Chronopost'!L:L,'Facture Chronopost'!AA:AA,"")</f>
        <v/>
      </c>
      <c r="T549">
        <f>IF(COUNTIF('Bibliothèque transporteurs'!C:C,F549)=0,"inconnu",_xlfn.XLOOKUP(F549,'Bibliothèque transporteurs'!C:C,'Bibliothèque transporteurs'!A:A))</f>
        <v/>
      </c>
      <c r="U549">
        <f>IF(OR(F549="6C",F549="6B"),_xlfn.XLOOKUP(E549,'Facture Chronopost'!L:L,'Facture Chronopost'!X:X),IF(OR(F549=17,F549=44),F549&amp;"_"&amp;H549,IF(COUNTIF('Bibliothèque transporteurs'!C:C,F549)=0,"inconnu",_xlfn.XLOOKUP(F549,'Bibliothèque transporteurs'!C:C,'Bibliothèque transporteurs'!B:B))))</f>
        <v/>
      </c>
      <c r="V549">
        <f>IF(COUNTIF('Bibliothèque transporteurs'!C:C,F549)=0,"inconnu",_xlfn.XLOOKUP(F549,'Bibliothèque transporteurs'!C:C,'Bibliothèque transporteurs'!E:E))</f>
        <v/>
      </c>
      <c r="W549">
        <f>IF(T549="FR_2SHOP",O549,IF(O549=0,0,ROUNDUP(O549/C549*B549,2)))</f>
        <v/>
      </c>
      <c r="Y549" s="118">
        <f>ROUNDUP(B549,2)-M549-L549-N549-J549-K549-I549-Q549</f>
        <v/>
      </c>
      <c r="Z549" s="118">
        <f>IF(Y549=W549,"OK","Non")</f>
        <v/>
      </c>
    </row>
    <row r="550">
      <c r="A550" s="9">
        <f>C550/SUM(C:C)*(SUM(C:C)+$X$2)</f>
        <v/>
      </c>
      <c r="B550" s="9">
        <f>C550/SUM(C:C)*(SUM(C:C)+SUM($N$3:$O$7))+S550</f>
        <v/>
      </c>
      <c r="C550" s="9">
        <f>SUM(I550:Q550)-N550-P550</f>
        <v/>
      </c>
      <c r="D550" s="8" t="n">
        <v>6235</v>
      </c>
      <c r="E550" t="inlineStr">
        <is>
          <t>XS439114089FR</t>
        </is>
      </c>
      <c r="F550" t="n">
        <v>86</v>
      </c>
      <c r="G550" t="inlineStr">
        <is>
          <t>N</t>
        </is>
      </c>
      <c r="H550" t="inlineStr">
        <is>
          <t>NT</t>
        </is>
      </c>
      <c r="O550" t="n">
        <v>4.25</v>
      </c>
      <c r="S550">
        <f>_xlfn.XLOOKUP(E550,'Facture Chronopost'!L:L,'Facture Chronopost'!AA:AA,"")</f>
        <v/>
      </c>
      <c r="T550">
        <f>IF(COUNTIF('Bibliothèque transporteurs'!C:C,F550)=0,"inconnu",_xlfn.XLOOKUP(F550,'Bibliothèque transporteurs'!C:C,'Bibliothèque transporteurs'!A:A))</f>
        <v/>
      </c>
      <c r="U550">
        <f>IF(OR(F550="6C",F550="6B"),_xlfn.XLOOKUP(E550,'Facture Chronopost'!L:L,'Facture Chronopost'!X:X),IF(OR(F550=17,F550=44),F550&amp;"_"&amp;H550,IF(COUNTIF('Bibliothèque transporteurs'!C:C,F550)=0,"inconnu",_xlfn.XLOOKUP(F550,'Bibliothèque transporteurs'!C:C,'Bibliothèque transporteurs'!B:B))))</f>
        <v/>
      </c>
      <c r="V550">
        <f>IF(COUNTIF('Bibliothèque transporteurs'!C:C,F550)=0,"inconnu",_xlfn.XLOOKUP(F550,'Bibliothèque transporteurs'!C:C,'Bibliothèque transporteurs'!E:E))</f>
        <v/>
      </c>
      <c r="W550">
        <f>IF(T550="FR_2SHOP",O550,IF(O550=0,0,ROUNDUP(O550/C550*B550,2)))</f>
        <v/>
      </c>
      <c r="Y550" s="118">
        <f>ROUNDUP(B550,2)-M550-L550-N550-J550-K550-I550-Q550</f>
        <v/>
      </c>
      <c r="Z550" s="118">
        <f>IF(Y550=W550,"OK","Non")</f>
        <v/>
      </c>
    </row>
    <row r="551">
      <c r="A551" s="9">
        <f>C551/SUM(C:C)*(SUM(C:C)+$X$2)</f>
        <v/>
      </c>
      <c r="B551" s="9">
        <f>C551/SUM(C:C)*(SUM(C:C)+SUM($N$3:$O$7))+S551</f>
        <v/>
      </c>
      <c r="C551" s="9">
        <f>SUM(I551:Q551)-N551-P551</f>
        <v/>
      </c>
      <c r="D551" s="8" t="n">
        <v>6235</v>
      </c>
      <c r="E551" t="inlineStr">
        <is>
          <t>XS439115637FR</t>
        </is>
      </c>
      <c r="F551" t="n">
        <v>86</v>
      </c>
      <c r="G551" t="inlineStr">
        <is>
          <t>N</t>
        </is>
      </c>
      <c r="H551" t="inlineStr">
        <is>
          <t>NT</t>
        </is>
      </c>
      <c r="O551" t="n">
        <v>4.25</v>
      </c>
      <c r="S551">
        <f>_xlfn.XLOOKUP(E551,'Facture Chronopost'!L:L,'Facture Chronopost'!AA:AA,"")</f>
        <v/>
      </c>
      <c r="T551">
        <f>IF(COUNTIF('Bibliothèque transporteurs'!C:C,F551)=0,"inconnu",_xlfn.XLOOKUP(F551,'Bibliothèque transporteurs'!C:C,'Bibliothèque transporteurs'!A:A))</f>
        <v/>
      </c>
      <c r="U551">
        <f>IF(OR(F551="6C",F551="6B"),_xlfn.XLOOKUP(E551,'Facture Chronopost'!L:L,'Facture Chronopost'!X:X),IF(OR(F551=17,F551=44),F551&amp;"_"&amp;H551,IF(COUNTIF('Bibliothèque transporteurs'!C:C,F551)=0,"inconnu",_xlfn.XLOOKUP(F551,'Bibliothèque transporteurs'!C:C,'Bibliothèque transporteurs'!B:B))))</f>
        <v/>
      </c>
      <c r="V551">
        <f>IF(COUNTIF('Bibliothèque transporteurs'!C:C,F551)=0,"inconnu",_xlfn.XLOOKUP(F551,'Bibliothèque transporteurs'!C:C,'Bibliothèque transporteurs'!E:E))</f>
        <v/>
      </c>
      <c r="W551">
        <f>IF(T551="FR_2SHOP",O551,IF(O551=0,0,ROUNDUP(O551/C551*B551,2)))</f>
        <v/>
      </c>
      <c r="Y551" s="118">
        <f>ROUNDUP(B551,2)-M551-L551-N551-J551-K551-I551-Q551</f>
        <v/>
      </c>
      <c r="Z551" s="118">
        <f>IF(Y551=W551,"OK","Non")</f>
        <v/>
      </c>
    </row>
    <row r="552">
      <c r="A552" s="9">
        <f>C552/SUM(C:C)*(SUM(C:C)+$X$2)</f>
        <v/>
      </c>
      <c r="B552" s="9">
        <f>C552/SUM(C:C)*(SUM(C:C)+SUM($N$3:$O$7))+S552</f>
        <v/>
      </c>
      <c r="C552" s="9">
        <f>SUM(I552:Q552)-N552-P552</f>
        <v/>
      </c>
      <c r="D552" s="8" t="n">
        <v>6235</v>
      </c>
      <c r="E552" t="inlineStr">
        <is>
          <t>XS439116558FR</t>
        </is>
      </c>
      <c r="F552" t="n">
        <v>86</v>
      </c>
      <c r="G552" t="inlineStr">
        <is>
          <t>N</t>
        </is>
      </c>
      <c r="H552" t="inlineStr">
        <is>
          <t>NT</t>
        </is>
      </c>
      <c r="O552" t="n">
        <v>13.25</v>
      </c>
      <c r="S552">
        <f>_xlfn.XLOOKUP(E552,'Facture Chronopost'!L:L,'Facture Chronopost'!AA:AA,"")</f>
        <v/>
      </c>
      <c r="T552">
        <f>IF(COUNTIF('Bibliothèque transporteurs'!C:C,F552)=0,"inconnu",_xlfn.XLOOKUP(F552,'Bibliothèque transporteurs'!C:C,'Bibliothèque transporteurs'!A:A))</f>
        <v/>
      </c>
      <c r="U552">
        <f>IF(OR(F552="6C",F552="6B"),_xlfn.XLOOKUP(E552,'Facture Chronopost'!L:L,'Facture Chronopost'!X:X),IF(OR(F552=17,F552=44),F552&amp;"_"&amp;H552,IF(COUNTIF('Bibliothèque transporteurs'!C:C,F552)=0,"inconnu",_xlfn.XLOOKUP(F552,'Bibliothèque transporteurs'!C:C,'Bibliothèque transporteurs'!B:B))))</f>
        <v/>
      </c>
      <c r="V552">
        <f>IF(COUNTIF('Bibliothèque transporteurs'!C:C,F552)=0,"inconnu",_xlfn.XLOOKUP(F552,'Bibliothèque transporteurs'!C:C,'Bibliothèque transporteurs'!E:E))</f>
        <v/>
      </c>
      <c r="W552">
        <f>IF(T552="FR_2SHOP",O552,IF(O552=0,0,ROUNDUP(O552/C552*B552,2)))</f>
        <v/>
      </c>
      <c r="Y552" s="118">
        <f>ROUNDUP(B552,2)-M552-L552-N552-J552-K552-I552-Q552</f>
        <v/>
      </c>
      <c r="Z552" s="118">
        <f>IF(Y552=W552,"OK","Non")</f>
        <v/>
      </c>
    </row>
    <row r="553">
      <c r="A553" s="9">
        <f>C553/SUM(C:C)*(SUM(C:C)+$X$2)</f>
        <v/>
      </c>
      <c r="B553" s="9">
        <f>C553/SUM(C:C)*(SUM(C:C)+SUM($N$3:$O$7))+S553</f>
        <v/>
      </c>
      <c r="C553" s="9">
        <f>SUM(I553:Q553)-N553-P553</f>
        <v/>
      </c>
      <c r="D553" s="8" t="n">
        <v>6235</v>
      </c>
      <c r="E553" t="inlineStr">
        <is>
          <t>XS439123576FR</t>
        </is>
      </c>
      <c r="F553" t="n">
        <v>86</v>
      </c>
      <c r="G553" t="inlineStr">
        <is>
          <t>N</t>
        </is>
      </c>
      <c r="H553" t="inlineStr">
        <is>
          <t>NT</t>
        </is>
      </c>
      <c r="O553" t="n">
        <v>4.25</v>
      </c>
      <c r="S553">
        <f>_xlfn.XLOOKUP(E553,'Facture Chronopost'!L:L,'Facture Chronopost'!AA:AA,"")</f>
        <v/>
      </c>
      <c r="T553">
        <f>IF(COUNTIF('Bibliothèque transporteurs'!C:C,F553)=0,"inconnu",_xlfn.XLOOKUP(F553,'Bibliothèque transporteurs'!C:C,'Bibliothèque transporteurs'!A:A))</f>
        <v/>
      </c>
      <c r="U553">
        <f>IF(OR(F553="6C",F553="6B"),_xlfn.XLOOKUP(E553,'Facture Chronopost'!L:L,'Facture Chronopost'!X:X),IF(OR(F553=17,F553=44),F553&amp;"_"&amp;H553,IF(COUNTIF('Bibliothèque transporteurs'!C:C,F553)=0,"inconnu",_xlfn.XLOOKUP(F553,'Bibliothèque transporteurs'!C:C,'Bibliothèque transporteurs'!B:B))))</f>
        <v/>
      </c>
      <c r="V553">
        <f>IF(COUNTIF('Bibliothèque transporteurs'!C:C,F553)=0,"inconnu",_xlfn.XLOOKUP(F553,'Bibliothèque transporteurs'!C:C,'Bibliothèque transporteurs'!E:E))</f>
        <v/>
      </c>
      <c r="W553">
        <f>IF(T553="FR_2SHOP",O553,IF(O553=0,0,ROUNDUP(O553/C553*B553,2)))</f>
        <v/>
      </c>
      <c r="Y553" s="118">
        <f>ROUNDUP(B553,2)-M553-L553-N553-J553-K553-I553-Q553</f>
        <v/>
      </c>
      <c r="Z553" s="118">
        <f>IF(Y553=W553,"OK","Non")</f>
        <v/>
      </c>
    </row>
    <row r="554">
      <c r="A554" s="9">
        <f>C554/SUM(C:C)*(SUM(C:C)+$X$2)</f>
        <v/>
      </c>
      <c r="B554" s="9">
        <f>C554/SUM(C:C)*(SUM(C:C)+SUM($N$3:$O$7))+S554</f>
        <v/>
      </c>
      <c r="C554" s="9">
        <f>SUM(I554:Q554)-N554-P554</f>
        <v/>
      </c>
      <c r="D554" s="8" t="n">
        <v>6235</v>
      </c>
      <c r="E554" t="inlineStr">
        <is>
          <t>XS439123810FR</t>
        </is>
      </c>
      <c r="F554" t="n">
        <v>86</v>
      </c>
      <c r="G554" t="inlineStr">
        <is>
          <t>N</t>
        </is>
      </c>
      <c r="H554" t="inlineStr">
        <is>
          <t>NT</t>
        </is>
      </c>
      <c r="O554" t="n">
        <v>4.25</v>
      </c>
      <c r="S554">
        <f>_xlfn.XLOOKUP(E554,'Facture Chronopost'!L:L,'Facture Chronopost'!AA:AA,"")</f>
        <v/>
      </c>
      <c r="T554">
        <f>IF(COUNTIF('Bibliothèque transporteurs'!C:C,F554)=0,"inconnu",_xlfn.XLOOKUP(F554,'Bibliothèque transporteurs'!C:C,'Bibliothèque transporteurs'!A:A))</f>
        <v/>
      </c>
      <c r="U554">
        <f>IF(OR(F554="6C",F554="6B"),_xlfn.XLOOKUP(E554,'Facture Chronopost'!L:L,'Facture Chronopost'!X:X),IF(OR(F554=17,F554=44),F554&amp;"_"&amp;H554,IF(COUNTIF('Bibliothèque transporteurs'!C:C,F554)=0,"inconnu",_xlfn.XLOOKUP(F554,'Bibliothèque transporteurs'!C:C,'Bibliothèque transporteurs'!B:B))))</f>
        <v/>
      </c>
      <c r="V554">
        <f>IF(COUNTIF('Bibliothèque transporteurs'!C:C,F554)=0,"inconnu",_xlfn.XLOOKUP(F554,'Bibliothèque transporteurs'!C:C,'Bibliothèque transporteurs'!E:E))</f>
        <v/>
      </c>
      <c r="W554">
        <f>IF(T554="FR_2SHOP",O554,IF(O554=0,0,ROUNDUP(O554/C554*B554,2)))</f>
        <v/>
      </c>
      <c r="Y554" s="118">
        <f>ROUNDUP(B554,2)-M554-L554-N554-J554-K554-I554-Q554</f>
        <v/>
      </c>
      <c r="Z554" s="118">
        <f>IF(Y554=W554,"OK","Non")</f>
        <v/>
      </c>
    </row>
    <row r="555">
      <c r="A555" s="9">
        <f>C555/SUM(C:C)*(SUM(C:C)+$X$2)</f>
        <v/>
      </c>
      <c r="B555" s="9">
        <f>C555/SUM(C:C)*(SUM(C:C)+SUM($N$3:$O$7))+S555</f>
        <v/>
      </c>
      <c r="C555" s="9">
        <f>SUM(I555:Q555)-N555-P555</f>
        <v/>
      </c>
      <c r="D555" s="8" t="n">
        <v>6235</v>
      </c>
      <c r="E555" t="inlineStr">
        <is>
          <t>XS439362355FR</t>
        </is>
      </c>
      <c r="F555" t="n">
        <v>86</v>
      </c>
      <c r="G555" t="inlineStr">
        <is>
          <t>N</t>
        </is>
      </c>
      <c r="H555" t="inlineStr">
        <is>
          <t>NT</t>
        </is>
      </c>
      <c r="O555" t="n">
        <v>5.88</v>
      </c>
      <c r="S555">
        <f>_xlfn.XLOOKUP(E555,'Facture Chronopost'!L:L,'Facture Chronopost'!AA:AA,"")</f>
        <v/>
      </c>
      <c r="T555">
        <f>IF(COUNTIF('Bibliothèque transporteurs'!C:C,F555)=0,"inconnu",_xlfn.XLOOKUP(F555,'Bibliothèque transporteurs'!C:C,'Bibliothèque transporteurs'!A:A))</f>
        <v/>
      </c>
      <c r="U555">
        <f>IF(OR(F555="6C",F555="6B"),_xlfn.XLOOKUP(E555,'Facture Chronopost'!L:L,'Facture Chronopost'!X:X),IF(OR(F555=17,F555=44),F555&amp;"_"&amp;H555,IF(COUNTIF('Bibliothèque transporteurs'!C:C,F555)=0,"inconnu",_xlfn.XLOOKUP(F555,'Bibliothèque transporteurs'!C:C,'Bibliothèque transporteurs'!B:B))))</f>
        <v/>
      </c>
      <c r="V555">
        <f>IF(COUNTIF('Bibliothèque transporteurs'!C:C,F555)=0,"inconnu",_xlfn.XLOOKUP(F555,'Bibliothèque transporteurs'!C:C,'Bibliothèque transporteurs'!E:E))</f>
        <v/>
      </c>
      <c r="W555">
        <f>IF(T555="FR_2SHOP",O555,IF(O555=0,0,ROUNDUP(O555/C555*B555,2)))</f>
        <v/>
      </c>
      <c r="Y555" s="118">
        <f>ROUNDUP(B555,2)-M555-L555-N555-J555-K555-I555-Q555</f>
        <v/>
      </c>
      <c r="Z555" s="118">
        <f>IF(Y555=W555,"OK","Non")</f>
        <v/>
      </c>
    </row>
    <row r="556">
      <c r="A556" s="9">
        <f>C556/SUM(C:C)*(SUM(C:C)+$X$2)</f>
        <v/>
      </c>
      <c r="B556" s="9">
        <f>C556/SUM(C:C)*(SUM(C:C)+SUM($N$3:$O$7))+S556</f>
        <v/>
      </c>
      <c r="C556" s="9">
        <f>SUM(I556:Q556)-N556-P556</f>
        <v/>
      </c>
      <c r="D556" s="8" t="n">
        <v>6235</v>
      </c>
      <c r="E556" t="inlineStr">
        <is>
          <t>XS439363792FR</t>
        </is>
      </c>
      <c r="F556" t="n">
        <v>86</v>
      </c>
      <c r="G556" t="inlineStr">
        <is>
          <t>N</t>
        </is>
      </c>
      <c r="H556" t="inlineStr">
        <is>
          <t>NT</t>
        </is>
      </c>
      <c r="O556" t="n">
        <v>5.88</v>
      </c>
      <c r="S556">
        <f>_xlfn.XLOOKUP(E556,'Facture Chronopost'!L:L,'Facture Chronopost'!AA:AA,"")</f>
        <v/>
      </c>
      <c r="T556">
        <f>IF(COUNTIF('Bibliothèque transporteurs'!C:C,F556)=0,"inconnu",_xlfn.XLOOKUP(F556,'Bibliothèque transporteurs'!C:C,'Bibliothèque transporteurs'!A:A))</f>
        <v/>
      </c>
      <c r="U556">
        <f>IF(OR(F556="6C",F556="6B"),_xlfn.XLOOKUP(E556,'Facture Chronopost'!L:L,'Facture Chronopost'!X:X),IF(OR(F556=17,F556=44),F556&amp;"_"&amp;H556,IF(COUNTIF('Bibliothèque transporteurs'!C:C,F556)=0,"inconnu",_xlfn.XLOOKUP(F556,'Bibliothèque transporteurs'!C:C,'Bibliothèque transporteurs'!B:B))))</f>
        <v/>
      </c>
      <c r="V556">
        <f>IF(COUNTIF('Bibliothèque transporteurs'!C:C,F556)=0,"inconnu",_xlfn.XLOOKUP(F556,'Bibliothèque transporteurs'!C:C,'Bibliothèque transporteurs'!E:E))</f>
        <v/>
      </c>
      <c r="W556">
        <f>IF(T556="FR_2SHOP",O556,IF(O556=0,0,ROUNDUP(O556/C556*B556,2)))</f>
        <v/>
      </c>
      <c r="Y556" s="118">
        <f>ROUNDUP(B556,2)-M556-L556-N556-J556-K556-I556-Q556</f>
        <v/>
      </c>
      <c r="Z556" s="118">
        <f>IF(Y556=W556,"OK","Non")</f>
        <v/>
      </c>
    </row>
    <row r="557">
      <c r="A557" s="9">
        <f>C557/SUM(C:C)*(SUM(C:C)+$X$2)</f>
        <v/>
      </c>
      <c r="B557" s="9">
        <f>C557/SUM(C:C)*(SUM(C:C)+SUM($N$3:$O$7))+S557</f>
        <v/>
      </c>
      <c r="C557" s="9">
        <f>SUM(I557:Q557)-N557-P557</f>
        <v/>
      </c>
      <c r="D557" s="8" t="n">
        <v>6235</v>
      </c>
      <c r="E557" t="inlineStr">
        <is>
          <t>XS439364909FR</t>
        </is>
      </c>
      <c r="F557" t="n">
        <v>86</v>
      </c>
      <c r="G557" t="inlineStr">
        <is>
          <t>N</t>
        </is>
      </c>
      <c r="H557" t="inlineStr">
        <is>
          <t>NT</t>
        </is>
      </c>
      <c r="O557" t="n">
        <v>5.88</v>
      </c>
      <c r="S557">
        <f>_xlfn.XLOOKUP(E557,'Facture Chronopost'!L:L,'Facture Chronopost'!AA:AA,"")</f>
        <v/>
      </c>
      <c r="T557">
        <f>IF(COUNTIF('Bibliothèque transporteurs'!C:C,F557)=0,"inconnu",_xlfn.XLOOKUP(F557,'Bibliothèque transporteurs'!C:C,'Bibliothèque transporteurs'!A:A))</f>
        <v/>
      </c>
      <c r="U557">
        <f>IF(OR(F557="6C",F557="6B"),_xlfn.XLOOKUP(E557,'Facture Chronopost'!L:L,'Facture Chronopost'!X:X),IF(OR(F557=17,F557=44),F557&amp;"_"&amp;H557,IF(COUNTIF('Bibliothèque transporteurs'!C:C,F557)=0,"inconnu",_xlfn.XLOOKUP(F557,'Bibliothèque transporteurs'!C:C,'Bibliothèque transporteurs'!B:B))))</f>
        <v/>
      </c>
      <c r="V557">
        <f>IF(COUNTIF('Bibliothèque transporteurs'!C:C,F557)=0,"inconnu",_xlfn.XLOOKUP(F557,'Bibliothèque transporteurs'!C:C,'Bibliothèque transporteurs'!E:E))</f>
        <v/>
      </c>
      <c r="W557">
        <f>IF(T557="FR_2SHOP",O557,IF(O557=0,0,ROUNDUP(O557/C557*B557,2)))</f>
        <v/>
      </c>
      <c r="Y557" s="118">
        <f>ROUNDUP(B557,2)-M557-L557-N557-J557-K557-I557-Q557</f>
        <v/>
      </c>
      <c r="Z557" s="118">
        <f>IF(Y557=W557,"OK","Non")</f>
        <v/>
      </c>
    </row>
    <row r="558">
      <c r="A558" s="9">
        <f>C558/SUM(C:C)*(SUM(C:C)+$X$2)</f>
        <v/>
      </c>
      <c r="B558" s="9">
        <f>C558/SUM(C:C)*(SUM(C:C)+SUM($N$3:$O$7))+S558</f>
        <v/>
      </c>
      <c r="C558" s="9">
        <f>SUM(I558:Q558)-N558-P558</f>
        <v/>
      </c>
      <c r="D558" s="8" t="n">
        <v>6235</v>
      </c>
      <c r="E558" t="inlineStr">
        <is>
          <t>XS439365507FR</t>
        </is>
      </c>
      <c r="F558" t="n">
        <v>86</v>
      </c>
      <c r="G558" t="inlineStr">
        <is>
          <t>N</t>
        </is>
      </c>
      <c r="H558" t="inlineStr">
        <is>
          <t>NT</t>
        </is>
      </c>
      <c r="O558" t="n">
        <v>6.39</v>
      </c>
      <c r="S558">
        <f>_xlfn.XLOOKUP(E558,'Facture Chronopost'!L:L,'Facture Chronopost'!AA:AA,"")</f>
        <v/>
      </c>
      <c r="T558">
        <f>IF(COUNTIF('Bibliothèque transporteurs'!C:C,F558)=0,"inconnu",_xlfn.XLOOKUP(F558,'Bibliothèque transporteurs'!C:C,'Bibliothèque transporteurs'!A:A))</f>
        <v/>
      </c>
      <c r="U558">
        <f>IF(OR(F558="6C",F558="6B"),_xlfn.XLOOKUP(E558,'Facture Chronopost'!L:L,'Facture Chronopost'!X:X),IF(OR(F558=17,F558=44),F558&amp;"_"&amp;H558,IF(COUNTIF('Bibliothèque transporteurs'!C:C,F558)=0,"inconnu",_xlfn.XLOOKUP(F558,'Bibliothèque transporteurs'!C:C,'Bibliothèque transporteurs'!B:B))))</f>
        <v/>
      </c>
      <c r="V558">
        <f>IF(COUNTIF('Bibliothèque transporteurs'!C:C,F558)=0,"inconnu",_xlfn.XLOOKUP(F558,'Bibliothèque transporteurs'!C:C,'Bibliothèque transporteurs'!E:E))</f>
        <v/>
      </c>
      <c r="W558">
        <f>IF(T558="FR_2SHOP",O558,IF(O558=0,0,ROUNDUP(O558/C558*B558,2)))</f>
        <v/>
      </c>
      <c r="Y558" s="118">
        <f>ROUNDUP(B558,2)-M558-L558-N558-J558-K558-I558-Q558</f>
        <v/>
      </c>
      <c r="Z558" s="118">
        <f>IF(Y558=W558,"OK","Non")</f>
        <v/>
      </c>
    </row>
    <row r="559">
      <c r="A559" s="9">
        <f>C559/SUM(C:C)*(SUM(C:C)+$X$2)</f>
        <v/>
      </c>
      <c r="B559" s="9">
        <f>C559/SUM(C:C)*(SUM(C:C)+SUM($N$3:$O$7))+S559</f>
        <v/>
      </c>
      <c r="C559" s="9">
        <f>SUM(I559:Q559)-N559-P559</f>
        <v/>
      </c>
      <c r="D559" s="8" t="n">
        <v>6235</v>
      </c>
      <c r="E559" t="inlineStr">
        <is>
          <t>XS439520705FR</t>
        </is>
      </c>
      <c r="F559" t="n">
        <v>86</v>
      </c>
      <c r="G559" t="inlineStr">
        <is>
          <t>N</t>
        </is>
      </c>
      <c r="H559" t="inlineStr">
        <is>
          <t>NT</t>
        </is>
      </c>
      <c r="O559" t="n">
        <v>4.25</v>
      </c>
      <c r="S559">
        <f>_xlfn.XLOOKUP(E559,'Facture Chronopost'!L:L,'Facture Chronopost'!AA:AA,"")</f>
        <v/>
      </c>
      <c r="T559">
        <f>IF(COUNTIF('Bibliothèque transporteurs'!C:C,F559)=0,"inconnu",_xlfn.XLOOKUP(F559,'Bibliothèque transporteurs'!C:C,'Bibliothèque transporteurs'!A:A))</f>
        <v/>
      </c>
      <c r="U559">
        <f>IF(OR(F559="6C",F559="6B"),_xlfn.XLOOKUP(E559,'Facture Chronopost'!L:L,'Facture Chronopost'!X:X),IF(OR(F559=17,F559=44),F559&amp;"_"&amp;H559,IF(COUNTIF('Bibliothèque transporteurs'!C:C,F559)=0,"inconnu",_xlfn.XLOOKUP(F559,'Bibliothèque transporteurs'!C:C,'Bibliothèque transporteurs'!B:B))))</f>
        <v/>
      </c>
      <c r="V559">
        <f>IF(COUNTIF('Bibliothèque transporteurs'!C:C,F559)=0,"inconnu",_xlfn.XLOOKUP(F559,'Bibliothèque transporteurs'!C:C,'Bibliothèque transporteurs'!E:E))</f>
        <v/>
      </c>
      <c r="W559">
        <f>IF(T559="FR_2SHOP",O559,IF(O559=0,0,ROUNDUP(O559/C559*B559,2)))</f>
        <v/>
      </c>
      <c r="Y559" s="118">
        <f>ROUNDUP(B559,2)-M559-L559-N559-J559-K559-I559-Q559</f>
        <v/>
      </c>
      <c r="Z559" s="118">
        <f>IF(Y559=W559,"OK","Non")</f>
        <v/>
      </c>
    </row>
    <row r="560">
      <c r="A560" s="9">
        <f>C560/SUM(C:C)*(SUM(C:C)+$X$2)</f>
        <v/>
      </c>
      <c r="B560" s="9">
        <f>C560/SUM(C:C)*(SUM(C:C)+SUM($N$3:$O$7))+S560</f>
        <v/>
      </c>
      <c r="C560" s="9">
        <f>SUM(I560:Q560)-N560-P560</f>
        <v/>
      </c>
      <c r="D560" s="8" t="n">
        <v>6235</v>
      </c>
      <c r="E560" t="inlineStr">
        <is>
          <t>XS439633146FR</t>
        </is>
      </c>
      <c r="F560" t="n">
        <v>86</v>
      </c>
      <c r="G560" t="inlineStr">
        <is>
          <t>N</t>
        </is>
      </c>
      <c r="H560" t="inlineStr">
        <is>
          <t>NT</t>
        </is>
      </c>
      <c r="O560" t="n">
        <v>6.39</v>
      </c>
      <c r="S560">
        <f>_xlfn.XLOOKUP(E560,'Facture Chronopost'!L:L,'Facture Chronopost'!AA:AA,"")</f>
        <v/>
      </c>
      <c r="T560">
        <f>IF(COUNTIF('Bibliothèque transporteurs'!C:C,F560)=0,"inconnu",_xlfn.XLOOKUP(F560,'Bibliothèque transporteurs'!C:C,'Bibliothèque transporteurs'!A:A))</f>
        <v/>
      </c>
      <c r="U560">
        <f>IF(OR(F560="6C",F560="6B"),_xlfn.XLOOKUP(E560,'Facture Chronopost'!L:L,'Facture Chronopost'!X:X),IF(OR(F560=17,F560=44),F560&amp;"_"&amp;H560,IF(COUNTIF('Bibliothèque transporteurs'!C:C,F560)=0,"inconnu",_xlfn.XLOOKUP(F560,'Bibliothèque transporteurs'!C:C,'Bibliothèque transporteurs'!B:B))))</f>
        <v/>
      </c>
      <c r="V560">
        <f>IF(COUNTIF('Bibliothèque transporteurs'!C:C,F560)=0,"inconnu",_xlfn.XLOOKUP(F560,'Bibliothèque transporteurs'!C:C,'Bibliothèque transporteurs'!E:E))</f>
        <v/>
      </c>
      <c r="W560">
        <f>IF(T560="FR_2SHOP",O560,IF(O560=0,0,ROUNDUP(O560/C560*B560,2)))</f>
        <v/>
      </c>
      <c r="Y560" s="118">
        <f>ROUNDUP(B560,2)-M560-L560-N560-J560-K560-I560-Q560</f>
        <v/>
      </c>
      <c r="Z560" s="118">
        <f>IF(Y560=W560,"OK","Non")</f>
        <v/>
      </c>
    </row>
    <row r="561">
      <c r="A561" s="9">
        <f>C561/SUM(C:C)*(SUM(C:C)+$X$2)</f>
        <v/>
      </c>
      <c r="B561" s="9">
        <f>C561/SUM(C:C)*(SUM(C:C)+SUM($N$3:$O$7))+S561</f>
        <v/>
      </c>
      <c r="C561" s="9">
        <f>SUM(I561:Q561)-N561-P561</f>
        <v/>
      </c>
      <c r="D561" s="8" t="n">
        <v>6235</v>
      </c>
      <c r="E561" t="inlineStr">
        <is>
          <t>XS439833641FR</t>
        </is>
      </c>
      <c r="F561" t="n">
        <v>86</v>
      </c>
      <c r="G561" t="inlineStr">
        <is>
          <t>N</t>
        </is>
      </c>
      <c r="H561" t="inlineStr">
        <is>
          <t>NT</t>
        </is>
      </c>
      <c r="O561" t="n">
        <v>4.25</v>
      </c>
      <c r="S561">
        <f>_xlfn.XLOOKUP(E561,'Facture Chronopost'!L:L,'Facture Chronopost'!AA:AA,"")</f>
        <v/>
      </c>
      <c r="T561">
        <f>IF(COUNTIF('Bibliothèque transporteurs'!C:C,F561)=0,"inconnu",_xlfn.XLOOKUP(F561,'Bibliothèque transporteurs'!C:C,'Bibliothèque transporteurs'!A:A))</f>
        <v/>
      </c>
      <c r="U561">
        <f>IF(OR(F561="6C",F561="6B"),_xlfn.XLOOKUP(E561,'Facture Chronopost'!L:L,'Facture Chronopost'!X:X),IF(OR(F561=17,F561=44),F561&amp;"_"&amp;H561,IF(COUNTIF('Bibliothèque transporteurs'!C:C,F561)=0,"inconnu",_xlfn.XLOOKUP(F561,'Bibliothèque transporteurs'!C:C,'Bibliothèque transporteurs'!B:B))))</f>
        <v/>
      </c>
      <c r="V561">
        <f>IF(COUNTIF('Bibliothèque transporteurs'!C:C,F561)=0,"inconnu",_xlfn.XLOOKUP(F561,'Bibliothèque transporteurs'!C:C,'Bibliothèque transporteurs'!E:E))</f>
        <v/>
      </c>
      <c r="W561">
        <f>IF(T561="FR_2SHOP",O561,IF(O561=0,0,ROUNDUP(O561/C561*B561,2)))</f>
        <v/>
      </c>
      <c r="Y561" s="118">
        <f>ROUNDUP(B561,2)-M561-L561-N561-J561-K561-I561-Q561</f>
        <v/>
      </c>
      <c r="Z561" s="118">
        <f>IF(Y561=W561,"OK","Non")</f>
        <v/>
      </c>
    </row>
    <row r="562">
      <c r="A562" s="9">
        <f>C562/SUM(C:C)*(SUM(C:C)+$X$2)</f>
        <v/>
      </c>
      <c r="B562" s="9">
        <f>C562/SUM(C:C)*(SUM(C:C)+SUM($N$3:$O$7))+S562</f>
        <v/>
      </c>
      <c r="C562" s="9">
        <f>SUM(I562:Q562)-N562-P562</f>
        <v/>
      </c>
      <c r="D562" s="8" t="n">
        <v>6235</v>
      </c>
      <c r="E562" t="inlineStr">
        <is>
          <t>XS440002385FR</t>
        </is>
      </c>
      <c r="F562" t="n">
        <v>86</v>
      </c>
      <c r="G562" t="inlineStr">
        <is>
          <t>N</t>
        </is>
      </c>
      <c r="H562" t="inlineStr">
        <is>
          <t>NT</t>
        </is>
      </c>
      <c r="O562" t="n">
        <v>5.88</v>
      </c>
      <c r="S562">
        <f>_xlfn.XLOOKUP(E562,'Facture Chronopost'!L:L,'Facture Chronopost'!AA:AA,"")</f>
        <v/>
      </c>
      <c r="T562">
        <f>IF(COUNTIF('Bibliothèque transporteurs'!C:C,F562)=0,"inconnu",_xlfn.XLOOKUP(F562,'Bibliothèque transporteurs'!C:C,'Bibliothèque transporteurs'!A:A))</f>
        <v/>
      </c>
      <c r="U562">
        <f>IF(OR(F562="6C",F562="6B"),_xlfn.XLOOKUP(E562,'Facture Chronopost'!L:L,'Facture Chronopost'!X:X),IF(OR(F562=17,F562=44),F562&amp;"_"&amp;H562,IF(COUNTIF('Bibliothèque transporteurs'!C:C,F562)=0,"inconnu",_xlfn.XLOOKUP(F562,'Bibliothèque transporteurs'!C:C,'Bibliothèque transporteurs'!B:B))))</f>
        <v/>
      </c>
      <c r="V562">
        <f>IF(COUNTIF('Bibliothèque transporteurs'!C:C,F562)=0,"inconnu",_xlfn.XLOOKUP(F562,'Bibliothèque transporteurs'!C:C,'Bibliothèque transporteurs'!E:E))</f>
        <v/>
      </c>
      <c r="W562">
        <f>IF(T562="FR_2SHOP",O562,IF(O562=0,0,ROUNDUP(O562/C562*B562,2)))</f>
        <v/>
      </c>
      <c r="Y562" s="118">
        <f>ROUNDUP(B562,2)-M562-L562-N562-J562-K562-I562-Q562</f>
        <v/>
      </c>
      <c r="Z562" s="118">
        <f>IF(Y562=W562,"OK","Non")</f>
        <v/>
      </c>
    </row>
    <row r="563">
      <c r="A563" s="9">
        <f>C563/SUM(C:C)*(SUM(C:C)+$X$2)</f>
        <v/>
      </c>
      <c r="B563" s="9">
        <f>C563/SUM(C:C)*(SUM(C:C)+SUM($N$3:$O$7))+S563</f>
        <v/>
      </c>
      <c r="C563" s="9">
        <f>SUM(I563:Q563)-N563-P563</f>
        <v/>
      </c>
      <c r="D563" s="8" t="n">
        <v>9512</v>
      </c>
      <c r="E563" t="inlineStr">
        <is>
          <t>XS440063747FR</t>
        </is>
      </c>
      <c r="F563" t="n">
        <v>86</v>
      </c>
      <c r="G563" t="inlineStr">
        <is>
          <t>N</t>
        </is>
      </c>
      <c r="H563" t="inlineStr">
        <is>
          <t>ND</t>
        </is>
      </c>
      <c r="O563" t="n">
        <v>4.96</v>
      </c>
      <c r="S563">
        <f>_xlfn.XLOOKUP(E563,'Facture Chronopost'!L:L,'Facture Chronopost'!AA:AA,"")</f>
        <v/>
      </c>
      <c r="T563">
        <f>IF(COUNTIF('Bibliothèque transporteurs'!C:C,F563)=0,"inconnu",_xlfn.XLOOKUP(F563,'Bibliothèque transporteurs'!C:C,'Bibliothèque transporteurs'!A:A))</f>
        <v/>
      </c>
      <c r="U563">
        <f>IF(OR(F563="6C",F563="6B"),_xlfn.XLOOKUP(E563,'Facture Chronopost'!L:L,'Facture Chronopost'!X:X),IF(OR(F563=17,F563=44),F563&amp;"_"&amp;H563,IF(COUNTIF('Bibliothèque transporteurs'!C:C,F563)=0,"inconnu",_xlfn.XLOOKUP(F563,'Bibliothèque transporteurs'!C:C,'Bibliothèque transporteurs'!B:B))))</f>
        <v/>
      </c>
      <c r="V563">
        <f>IF(COUNTIF('Bibliothèque transporteurs'!C:C,F563)=0,"inconnu",_xlfn.XLOOKUP(F563,'Bibliothèque transporteurs'!C:C,'Bibliothèque transporteurs'!E:E))</f>
        <v/>
      </c>
      <c r="W563">
        <f>IF(T563="FR_2SHOP",O563,IF(O563=0,0,ROUNDUP(O563/C563*B563,2)))</f>
        <v/>
      </c>
      <c r="Y563" s="118">
        <f>ROUNDUP(B563,2)-M563-L563-N563-J563-K563-I563-Q563</f>
        <v/>
      </c>
      <c r="Z563" s="118">
        <f>IF(Y563=W563,"OK","Non")</f>
        <v/>
      </c>
    </row>
    <row r="564">
      <c r="A564" s="9">
        <f>C564/SUM(C:C)*(SUM(C:C)+$X$2)</f>
        <v/>
      </c>
      <c r="B564" s="9">
        <f>C564/SUM(C:C)*(SUM(C:C)+SUM($N$3:$O$7))+S564</f>
        <v/>
      </c>
      <c r="C564" s="9">
        <f>SUM(I564:Q564)-N564-P564</f>
        <v/>
      </c>
      <c r="D564" s="8" t="n">
        <v>9512</v>
      </c>
      <c r="E564" t="inlineStr">
        <is>
          <t>XS440107010FR</t>
        </is>
      </c>
      <c r="F564" t="n">
        <v>86</v>
      </c>
      <c r="G564" t="inlineStr">
        <is>
          <t>N</t>
        </is>
      </c>
      <c r="H564" t="inlineStr">
        <is>
          <t>NT</t>
        </is>
      </c>
      <c r="O564" t="n">
        <v>4.25</v>
      </c>
      <c r="S564">
        <f>_xlfn.XLOOKUP(E564,'Facture Chronopost'!L:L,'Facture Chronopost'!AA:AA,"")</f>
        <v/>
      </c>
      <c r="T564">
        <f>IF(COUNTIF('Bibliothèque transporteurs'!C:C,F564)=0,"inconnu",_xlfn.XLOOKUP(F564,'Bibliothèque transporteurs'!C:C,'Bibliothèque transporteurs'!A:A))</f>
        <v/>
      </c>
      <c r="U564">
        <f>IF(OR(F564="6C",F564="6B"),_xlfn.XLOOKUP(E564,'Facture Chronopost'!L:L,'Facture Chronopost'!X:X),IF(OR(F564=17,F564=44),F564&amp;"_"&amp;H564,IF(COUNTIF('Bibliothèque transporteurs'!C:C,F564)=0,"inconnu",_xlfn.XLOOKUP(F564,'Bibliothèque transporteurs'!C:C,'Bibliothèque transporteurs'!B:B))))</f>
        <v/>
      </c>
      <c r="V564">
        <f>IF(COUNTIF('Bibliothèque transporteurs'!C:C,F564)=0,"inconnu",_xlfn.XLOOKUP(F564,'Bibliothèque transporteurs'!C:C,'Bibliothèque transporteurs'!E:E))</f>
        <v/>
      </c>
      <c r="W564">
        <f>IF(T564="FR_2SHOP",O564,IF(O564=0,0,ROUNDUP(O564/C564*B564,2)))</f>
        <v/>
      </c>
      <c r="Y564" s="118">
        <f>ROUNDUP(B564,2)-M564-L564-N564-J564-K564-I564-Q564</f>
        <v/>
      </c>
      <c r="Z564" s="118">
        <f>IF(Y564=W564,"OK","Non")</f>
        <v/>
      </c>
    </row>
    <row r="565">
      <c r="A565" s="9">
        <f>C565/SUM(C:C)*(SUM(C:C)+$X$2)</f>
        <v/>
      </c>
      <c r="B565" s="9">
        <f>C565/SUM(C:C)*(SUM(C:C)+SUM($N$3:$O$7))+S565</f>
        <v/>
      </c>
      <c r="C565" s="9">
        <f>SUM(I565:Q565)-N565-P565</f>
        <v/>
      </c>
      <c r="D565" s="8" t="n">
        <v>9512</v>
      </c>
      <c r="E565" t="inlineStr">
        <is>
          <t>XS440108151FR</t>
        </is>
      </c>
      <c r="F565" t="n">
        <v>86</v>
      </c>
      <c r="G565" t="inlineStr">
        <is>
          <t>N</t>
        </is>
      </c>
      <c r="H565" t="inlineStr">
        <is>
          <t>NT</t>
        </is>
      </c>
      <c r="O565" t="n">
        <v>4.25</v>
      </c>
      <c r="S565">
        <f>_xlfn.XLOOKUP(E565,'Facture Chronopost'!L:L,'Facture Chronopost'!AA:AA,"")</f>
        <v/>
      </c>
      <c r="T565">
        <f>IF(COUNTIF('Bibliothèque transporteurs'!C:C,F565)=0,"inconnu",_xlfn.XLOOKUP(F565,'Bibliothèque transporteurs'!C:C,'Bibliothèque transporteurs'!A:A))</f>
        <v/>
      </c>
      <c r="U565">
        <f>IF(OR(F565="6C",F565="6B"),_xlfn.XLOOKUP(E565,'Facture Chronopost'!L:L,'Facture Chronopost'!X:X),IF(OR(F565=17,F565=44),F565&amp;"_"&amp;H565,IF(COUNTIF('Bibliothèque transporteurs'!C:C,F565)=0,"inconnu",_xlfn.XLOOKUP(F565,'Bibliothèque transporteurs'!C:C,'Bibliothèque transporteurs'!B:B))))</f>
        <v/>
      </c>
      <c r="V565">
        <f>IF(COUNTIF('Bibliothèque transporteurs'!C:C,F565)=0,"inconnu",_xlfn.XLOOKUP(F565,'Bibliothèque transporteurs'!C:C,'Bibliothèque transporteurs'!E:E))</f>
        <v/>
      </c>
      <c r="W565">
        <f>IF(T565="FR_2SHOP",O565,IF(O565=0,0,ROUNDUP(O565/C565*B565,2)))</f>
        <v/>
      </c>
      <c r="Y565" s="118">
        <f>ROUNDUP(B565,2)-M565-L565-N565-J565-K565-I565-Q565</f>
        <v/>
      </c>
      <c r="Z565" s="118">
        <f>IF(Y565=W565,"OK","Non")</f>
        <v/>
      </c>
    </row>
    <row r="566">
      <c r="A566" s="9">
        <f>C566/SUM(C:C)*(SUM(C:C)+$X$2)</f>
        <v/>
      </c>
      <c r="B566" s="9">
        <f>C566/SUM(C:C)*(SUM(C:C)+SUM($N$3:$O$7))+S566</f>
        <v/>
      </c>
      <c r="C566" s="9">
        <f>SUM(I566:Q566)-N566-P566</f>
        <v/>
      </c>
      <c r="D566" s="8" t="n">
        <v>9512</v>
      </c>
      <c r="E566" t="inlineStr">
        <is>
          <t>XS440109015FR</t>
        </is>
      </c>
      <c r="F566" t="n">
        <v>86</v>
      </c>
      <c r="G566" t="inlineStr">
        <is>
          <t>N</t>
        </is>
      </c>
      <c r="H566" t="inlineStr">
        <is>
          <t>ND</t>
        </is>
      </c>
      <c r="O566" t="n">
        <v>4.25</v>
      </c>
      <c r="S566">
        <f>_xlfn.XLOOKUP(E566,'Facture Chronopost'!L:L,'Facture Chronopost'!AA:AA,"")</f>
        <v/>
      </c>
      <c r="T566">
        <f>IF(COUNTIF('Bibliothèque transporteurs'!C:C,F566)=0,"inconnu",_xlfn.XLOOKUP(F566,'Bibliothèque transporteurs'!C:C,'Bibliothèque transporteurs'!A:A))</f>
        <v/>
      </c>
      <c r="U566">
        <f>IF(OR(F566="6C",F566="6B"),_xlfn.XLOOKUP(E566,'Facture Chronopost'!L:L,'Facture Chronopost'!X:X),IF(OR(F566=17,F566=44),F566&amp;"_"&amp;H566,IF(COUNTIF('Bibliothèque transporteurs'!C:C,F566)=0,"inconnu",_xlfn.XLOOKUP(F566,'Bibliothèque transporteurs'!C:C,'Bibliothèque transporteurs'!B:B))))</f>
        <v/>
      </c>
      <c r="V566">
        <f>IF(COUNTIF('Bibliothèque transporteurs'!C:C,F566)=0,"inconnu",_xlfn.XLOOKUP(F566,'Bibliothèque transporteurs'!C:C,'Bibliothèque transporteurs'!E:E))</f>
        <v/>
      </c>
      <c r="W566">
        <f>IF(T566="FR_2SHOP",O566,IF(O566=0,0,ROUNDUP(O566/C566*B566,2)))</f>
        <v/>
      </c>
      <c r="Y566" s="118">
        <f>ROUNDUP(B566,2)-M566-L566-N566-J566-K566-I566-Q566</f>
        <v/>
      </c>
      <c r="Z566" s="118">
        <f>IF(Y566=W566,"OK","Non")</f>
        <v/>
      </c>
    </row>
    <row r="567">
      <c r="A567" s="9">
        <f>C567/SUM(C:C)*(SUM(C:C)+$X$2)</f>
        <v/>
      </c>
      <c r="B567" s="9">
        <f>C567/SUM(C:C)*(SUM(C:C)+SUM($N$3:$O$7))+S567</f>
        <v/>
      </c>
      <c r="C567" s="9">
        <f>SUM(I567:Q567)-N567-P567</f>
        <v/>
      </c>
      <c r="D567" s="8" t="n">
        <v>6235</v>
      </c>
      <c r="E567" t="inlineStr">
        <is>
          <t>XS440110416FR</t>
        </is>
      </c>
      <c r="F567" t="n">
        <v>86</v>
      </c>
      <c r="G567" t="inlineStr">
        <is>
          <t>N</t>
        </is>
      </c>
      <c r="H567" t="inlineStr">
        <is>
          <t>NT</t>
        </is>
      </c>
      <c r="O567" t="n">
        <v>4.25</v>
      </c>
      <c r="S567">
        <f>_xlfn.XLOOKUP(E567,'Facture Chronopost'!L:L,'Facture Chronopost'!AA:AA,"")</f>
        <v/>
      </c>
      <c r="T567">
        <f>IF(COUNTIF('Bibliothèque transporteurs'!C:C,F567)=0,"inconnu",_xlfn.XLOOKUP(F567,'Bibliothèque transporteurs'!C:C,'Bibliothèque transporteurs'!A:A))</f>
        <v/>
      </c>
      <c r="U567">
        <f>IF(OR(F567="6C",F567="6B"),_xlfn.XLOOKUP(E567,'Facture Chronopost'!L:L,'Facture Chronopost'!X:X),IF(OR(F567=17,F567=44),F567&amp;"_"&amp;H567,IF(COUNTIF('Bibliothèque transporteurs'!C:C,F567)=0,"inconnu",_xlfn.XLOOKUP(F567,'Bibliothèque transporteurs'!C:C,'Bibliothèque transporteurs'!B:B))))</f>
        <v/>
      </c>
      <c r="V567">
        <f>IF(COUNTIF('Bibliothèque transporteurs'!C:C,F567)=0,"inconnu",_xlfn.XLOOKUP(F567,'Bibliothèque transporteurs'!C:C,'Bibliothèque transporteurs'!E:E))</f>
        <v/>
      </c>
      <c r="W567">
        <f>IF(T567="FR_2SHOP",O567,IF(O567=0,0,ROUNDUP(O567/C567*B567,2)))</f>
        <v/>
      </c>
      <c r="Y567" s="118">
        <f>ROUNDUP(B567,2)-M567-L567-N567-J567-K567-I567-Q567</f>
        <v/>
      </c>
      <c r="Z567" s="118">
        <f>IF(Y567=W567,"OK","Non")</f>
        <v/>
      </c>
    </row>
    <row r="568">
      <c r="A568" s="9">
        <f>C568/SUM(C:C)*(SUM(C:C)+$X$2)</f>
        <v/>
      </c>
      <c r="B568" s="9">
        <f>C568/SUM(C:C)*(SUM(C:C)+SUM($N$3:$O$7))+S568</f>
        <v/>
      </c>
      <c r="C568" s="9">
        <f>SUM(I568:Q568)-N568-P568</f>
        <v/>
      </c>
      <c r="D568" s="8" t="n">
        <v>6235</v>
      </c>
      <c r="E568" t="inlineStr">
        <is>
          <t>XS440112774FR</t>
        </is>
      </c>
      <c r="F568" t="n">
        <v>86</v>
      </c>
      <c r="G568" t="inlineStr">
        <is>
          <t>N</t>
        </is>
      </c>
      <c r="H568" t="inlineStr">
        <is>
          <t>NT</t>
        </is>
      </c>
      <c r="O568" t="n">
        <v>5.88</v>
      </c>
      <c r="S568">
        <f>_xlfn.XLOOKUP(E568,'Facture Chronopost'!L:L,'Facture Chronopost'!AA:AA,"")</f>
        <v/>
      </c>
      <c r="T568">
        <f>IF(COUNTIF('Bibliothèque transporteurs'!C:C,F568)=0,"inconnu",_xlfn.XLOOKUP(F568,'Bibliothèque transporteurs'!C:C,'Bibliothèque transporteurs'!A:A))</f>
        <v/>
      </c>
      <c r="U568">
        <f>IF(OR(F568="6C",F568="6B"),_xlfn.XLOOKUP(E568,'Facture Chronopost'!L:L,'Facture Chronopost'!X:X),IF(OR(F568=17,F568=44),F568&amp;"_"&amp;H568,IF(COUNTIF('Bibliothèque transporteurs'!C:C,F568)=0,"inconnu",_xlfn.XLOOKUP(F568,'Bibliothèque transporteurs'!C:C,'Bibliothèque transporteurs'!B:B))))</f>
        <v/>
      </c>
      <c r="V568">
        <f>IF(COUNTIF('Bibliothèque transporteurs'!C:C,F568)=0,"inconnu",_xlfn.XLOOKUP(F568,'Bibliothèque transporteurs'!C:C,'Bibliothèque transporteurs'!E:E))</f>
        <v/>
      </c>
      <c r="W568">
        <f>IF(T568="FR_2SHOP",O568,IF(O568=0,0,ROUNDUP(O568/C568*B568,2)))</f>
        <v/>
      </c>
      <c r="Y568" s="118">
        <f>ROUNDUP(B568,2)-M568-L568-N568-J568-K568-I568-Q568</f>
        <v/>
      </c>
      <c r="Z568" s="118">
        <f>IF(Y568=W568,"OK","Non")</f>
        <v/>
      </c>
    </row>
    <row r="569">
      <c r="A569" s="9">
        <f>C569/SUM(C:C)*(SUM(C:C)+$X$2)</f>
        <v/>
      </c>
      <c r="B569" s="9">
        <f>C569/SUM(C:C)*(SUM(C:C)+SUM($N$3:$O$7))+S569</f>
        <v/>
      </c>
      <c r="C569" s="9">
        <f>SUM(I569:Q569)-N569-P569</f>
        <v/>
      </c>
      <c r="D569" s="8" t="n">
        <v>6235</v>
      </c>
      <c r="E569" t="inlineStr">
        <is>
          <t>XS440265608FR</t>
        </is>
      </c>
      <c r="F569" t="n">
        <v>86</v>
      </c>
      <c r="G569" t="inlineStr">
        <is>
          <t>N</t>
        </is>
      </c>
      <c r="H569" t="inlineStr">
        <is>
          <t>NT</t>
        </is>
      </c>
      <c r="O569" t="n">
        <v>5.88</v>
      </c>
      <c r="S569">
        <f>_xlfn.XLOOKUP(E569,'Facture Chronopost'!L:L,'Facture Chronopost'!AA:AA,"")</f>
        <v/>
      </c>
      <c r="T569">
        <f>IF(COUNTIF('Bibliothèque transporteurs'!C:C,F569)=0,"inconnu",_xlfn.XLOOKUP(F569,'Bibliothèque transporteurs'!C:C,'Bibliothèque transporteurs'!A:A))</f>
        <v/>
      </c>
      <c r="U569">
        <f>IF(OR(F569="6C",F569="6B"),_xlfn.XLOOKUP(E569,'Facture Chronopost'!L:L,'Facture Chronopost'!X:X),IF(OR(F569=17,F569=44),F569&amp;"_"&amp;H569,IF(COUNTIF('Bibliothèque transporteurs'!C:C,F569)=0,"inconnu",_xlfn.XLOOKUP(F569,'Bibliothèque transporteurs'!C:C,'Bibliothèque transporteurs'!B:B))))</f>
        <v/>
      </c>
      <c r="V569">
        <f>IF(COUNTIF('Bibliothèque transporteurs'!C:C,F569)=0,"inconnu",_xlfn.XLOOKUP(F569,'Bibliothèque transporteurs'!C:C,'Bibliothèque transporteurs'!E:E))</f>
        <v/>
      </c>
      <c r="W569">
        <f>IF(T569="FR_2SHOP",O569,IF(O569=0,0,ROUNDUP(O569/C569*B569,2)))</f>
        <v/>
      </c>
      <c r="Y569" s="118">
        <f>ROUNDUP(B569,2)-M569-L569-N569-J569-K569-I569-Q569</f>
        <v/>
      </c>
      <c r="Z569" s="118">
        <f>IF(Y569=W569,"OK","Non")</f>
        <v/>
      </c>
    </row>
    <row r="570">
      <c r="A570" s="9">
        <f>C570/SUM(C:C)*(SUM(C:C)+$X$2)</f>
        <v/>
      </c>
      <c r="B570" s="9">
        <f>C570/SUM(C:C)*(SUM(C:C)+SUM($N$3:$O$7))+S570</f>
        <v/>
      </c>
      <c r="C570" s="9">
        <f>SUM(I570:Q570)-N570-P570</f>
        <v/>
      </c>
      <c r="D570" s="8" t="n">
        <v>6235</v>
      </c>
      <c r="E570" t="inlineStr">
        <is>
          <t>XS440438895FR</t>
        </is>
      </c>
      <c r="F570" t="n">
        <v>86</v>
      </c>
      <c r="G570" t="inlineStr">
        <is>
          <t>N</t>
        </is>
      </c>
      <c r="H570" t="inlineStr">
        <is>
          <t>NT</t>
        </is>
      </c>
      <c r="O570" t="n">
        <v>4.58</v>
      </c>
      <c r="S570">
        <f>_xlfn.XLOOKUP(E570,'Facture Chronopost'!L:L,'Facture Chronopost'!AA:AA,"")</f>
        <v/>
      </c>
      <c r="T570">
        <f>IF(COUNTIF('Bibliothèque transporteurs'!C:C,F570)=0,"inconnu",_xlfn.XLOOKUP(F570,'Bibliothèque transporteurs'!C:C,'Bibliothèque transporteurs'!A:A))</f>
        <v/>
      </c>
      <c r="U570">
        <f>IF(OR(F570="6C",F570="6B"),_xlfn.XLOOKUP(E570,'Facture Chronopost'!L:L,'Facture Chronopost'!X:X),IF(OR(F570=17,F570=44),F570&amp;"_"&amp;H570,IF(COUNTIF('Bibliothèque transporteurs'!C:C,F570)=0,"inconnu",_xlfn.XLOOKUP(F570,'Bibliothèque transporteurs'!C:C,'Bibliothèque transporteurs'!B:B))))</f>
        <v/>
      </c>
      <c r="V570">
        <f>IF(COUNTIF('Bibliothèque transporteurs'!C:C,F570)=0,"inconnu",_xlfn.XLOOKUP(F570,'Bibliothèque transporteurs'!C:C,'Bibliothèque transporteurs'!E:E))</f>
        <v/>
      </c>
      <c r="W570">
        <f>IF(T570="FR_2SHOP",O570,IF(O570=0,0,ROUNDUP(O570/C570*B570,2)))</f>
        <v/>
      </c>
      <c r="Y570" s="118">
        <f>ROUNDUP(B570,2)-M570-L570-N570-J570-K570-I570-Q570</f>
        <v/>
      </c>
      <c r="Z570" s="118">
        <f>IF(Y570=W570,"OK","Non")</f>
        <v/>
      </c>
    </row>
    <row r="571">
      <c r="A571" s="9">
        <f>C571/SUM(C:C)*(SUM(C:C)+$X$2)</f>
        <v/>
      </c>
      <c r="B571" s="9">
        <f>C571/SUM(C:C)*(SUM(C:C)+SUM($N$3:$O$7))+S571</f>
        <v/>
      </c>
      <c r="C571" s="9">
        <f>SUM(I571:Q571)-N571-P571</f>
        <v/>
      </c>
      <c r="D571" s="8" t="n">
        <v>6235</v>
      </c>
      <c r="E571" t="inlineStr">
        <is>
          <t>XS440439493FR</t>
        </is>
      </c>
      <c r="F571" t="n">
        <v>86</v>
      </c>
      <c r="G571" t="inlineStr">
        <is>
          <t>N</t>
        </is>
      </c>
      <c r="H571" t="inlineStr">
        <is>
          <t>NT</t>
        </is>
      </c>
      <c r="O571" t="n">
        <v>4.25</v>
      </c>
      <c r="S571">
        <f>_xlfn.XLOOKUP(E571,'Facture Chronopost'!L:L,'Facture Chronopost'!AA:AA,"")</f>
        <v/>
      </c>
      <c r="T571">
        <f>IF(COUNTIF('Bibliothèque transporteurs'!C:C,F571)=0,"inconnu",_xlfn.XLOOKUP(F571,'Bibliothèque transporteurs'!C:C,'Bibliothèque transporteurs'!A:A))</f>
        <v/>
      </c>
      <c r="U571">
        <f>IF(OR(F571="6C",F571="6B"),_xlfn.XLOOKUP(E571,'Facture Chronopost'!L:L,'Facture Chronopost'!X:X),IF(OR(F571=17,F571=44),F571&amp;"_"&amp;H571,IF(COUNTIF('Bibliothèque transporteurs'!C:C,F571)=0,"inconnu",_xlfn.XLOOKUP(F571,'Bibliothèque transporteurs'!C:C,'Bibliothèque transporteurs'!B:B))))</f>
        <v/>
      </c>
      <c r="V571">
        <f>IF(COUNTIF('Bibliothèque transporteurs'!C:C,F571)=0,"inconnu",_xlfn.XLOOKUP(F571,'Bibliothèque transporteurs'!C:C,'Bibliothèque transporteurs'!E:E))</f>
        <v/>
      </c>
      <c r="W571">
        <f>IF(T571="FR_2SHOP",O571,IF(O571=0,0,ROUNDUP(O571/C571*B571,2)))</f>
        <v/>
      </c>
      <c r="Y571" s="118">
        <f>ROUNDUP(B571,2)-M571-L571-N571-J571-K571-I571-Q571</f>
        <v/>
      </c>
      <c r="Z571" s="118">
        <f>IF(Y571=W571,"OK","Non")</f>
        <v/>
      </c>
    </row>
    <row r="572">
      <c r="A572" s="9">
        <f>C572/SUM(C:C)*(SUM(C:C)+$X$2)</f>
        <v/>
      </c>
      <c r="B572" s="9">
        <f>C572/SUM(C:C)*(SUM(C:C)+SUM($N$3:$O$7))+S572</f>
        <v/>
      </c>
      <c r="C572" s="9">
        <f>SUM(I572:Q572)-N572-P572</f>
        <v/>
      </c>
      <c r="D572" s="8" t="n">
        <v>6235</v>
      </c>
      <c r="E572" t="inlineStr">
        <is>
          <t>XS441044174FR</t>
        </is>
      </c>
      <c r="F572" t="n">
        <v>86</v>
      </c>
      <c r="G572" t="inlineStr">
        <is>
          <t>N</t>
        </is>
      </c>
      <c r="H572" t="inlineStr">
        <is>
          <t>ND</t>
        </is>
      </c>
      <c r="O572" t="n">
        <v>4.25</v>
      </c>
      <c r="S572">
        <f>_xlfn.XLOOKUP(E572,'Facture Chronopost'!L:L,'Facture Chronopost'!AA:AA,"")</f>
        <v/>
      </c>
      <c r="T572">
        <f>IF(COUNTIF('Bibliothèque transporteurs'!C:C,F572)=0,"inconnu",_xlfn.XLOOKUP(F572,'Bibliothèque transporteurs'!C:C,'Bibliothèque transporteurs'!A:A))</f>
        <v/>
      </c>
      <c r="U572">
        <f>IF(OR(F572="6C",F572="6B"),_xlfn.XLOOKUP(E572,'Facture Chronopost'!L:L,'Facture Chronopost'!X:X),IF(OR(F572=17,F572=44),F572&amp;"_"&amp;H572,IF(COUNTIF('Bibliothèque transporteurs'!C:C,F572)=0,"inconnu",_xlfn.XLOOKUP(F572,'Bibliothèque transporteurs'!C:C,'Bibliothèque transporteurs'!B:B))))</f>
        <v/>
      </c>
      <c r="V572">
        <f>IF(COUNTIF('Bibliothèque transporteurs'!C:C,F572)=0,"inconnu",_xlfn.XLOOKUP(F572,'Bibliothèque transporteurs'!C:C,'Bibliothèque transporteurs'!E:E))</f>
        <v/>
      </c>
      <c r="W572">
        <f>IF(T572="FR_2SHOP",O572,IF(O572=0,0,ROUNDUP(O572/C572*B572,2)))</f>
        <v/>
      </c>
      <c r="Y572" s="118">
        <f>ROUNDUP(B572,2)-M572-L572-N572-J572-K572-I572-Q572</f>
        <v/>
      </c>
      <c r="Z572" s="118">
        <f>IF(Y572=W572,"OK","Non")</f>
        <v/>
      </c>
    </row>
    <row r="573">
      <c r="A573" s="9">
        <f>C573/SUM(C:C)*(SUM(C:C)+$X$2)</f>
        <v/>
      </c>
      <c r="B573" s="9">
        <f>C573/SUM(C:C)*(SUM(C:C)+SUM($N$3:$O$7))+S573</f>
        <v/>
      </c>
      <c r="C573" s="9">
        <f>SUM(I573:Q573)-N573-P573</f>
        <v/>
      </c>
      <c r="D573" s="8" t="n">
        <v>6235</v>
      </c>
      <c r="E573" t="inlineStr">
        <is>
          <t>XS441048176FR</t>
        </is>
      </c>
      <c r="F573" t="n">
        <v>86</v>
      </c>
      <c r="G573" t="inlineStr">
        <is>
          <t>N</t>
        </is>
      </c>
      <c r="H573" t="inlineStr">
        <is>
          <t>NT</t>
        </is>
      </c>
      <c r="O573" t="n">
        <v>7.41</v>
      </c>
      <c r="S573">
        <f>_xlfn.XLOOKUP(E573,'Facture Chronopost'!L:L,'Facture Chronopost'!AA:AA,"")</f>
        <v/>
      </c>
      <c r="T573">
        <f>IF(COUNTIF('Bibliothèque transporteurs'!C:C,F573)=0,"inconnu",_xlfn.XLOOKUP(F573,'Bibliothèque transporteurs'!C:C,'Bibliothèque transporteurs'!A:A))</f>
        <v/>
      </c>
      <c r="U573">
        <f>IF(OR(F573="6C",F573="6B"),_xlfn.XLOOKUP(E573,'Facture Chronopost'!L:L,'Facture Chronopost'!X:X),IF(OR(F573=17,F573=44),F573&amp;"_"&amp;H573,IF(COUNTIF('Bibliothèque transporteurs'!C:C,F573)=0,"inconnu",_xlfn.XLOOKUP(F573,'Bibliothèque transporteurs'!C:C,'Bibliothèque transporteurs'!B:B))))</f>
        <v/>
      </c>
      <c r="V573">
        <f>IF(COUNTIF('Bibliothèque transporteurs'!C:C,F573)=0,"inconnu",_xlfn.XLOOKUP(F573,'Bibliothèque transporteurs'!C:C,'Bibliothèque transporteurs'!E:E))</f>
        <v/>
      </c>
      <c r="W573">
        <f>IF(T573="FR_2SHOP",O573,IF(O573=0,0,ROUNDUP(O573/C573*B573,2)))</f>
        <v/>
      </c>
      <c r="Y573" s="118">
        <f>ROUNDUP(B573,2)-M573-L573-N573-J573-K573-I573-Q573</f>
        <v/>
      </c>
      <c r="Z573" s="118">
        <f>IF(Y573=W573,"OK","Non")</f>
        <v/>
      </c>
    </row>
    <row r="574">
      <c r="A574" s="9">
        <f>C574/SUM(C:C)*(SUM(C:C)+$X$2)</f>
        <v/>
      </c>
      <c r="B574" s="9">
        <f>C574/SUM(C:C)*(SUM(C:C)+SUM($N$3:$O$7))+S574</f>
        <v/>
      </c>
      <c r="C574" s="9">
        <f>SUM(I574:Q574)-N574-P574</f>
        <v/>
      </c>
      <c r="D574" s="8" t="n">
        <v>6235</v>
      </c>
      <c r="E574" t="inlineStr">
        <is>
          <t>XS441057252FR</t>
        </is>
      </c>
      <c r="F574" t="n">
        <v>86</v>
      </c>
      <c r="G574" t="inlineStr">
        <is>
          <t>N</t>
        </is>
      </c>
      <c r="H574" t="inlineStr">
        <is>
          <t>NT</t>
        </is>
      </c>
      <c r="O574" t="n">
        <v>5.88</v>
      </c>
      <c r="Q574" t="n">
        <v>5</v>
      </c>
      <c r="S574">
        <f>_xlfn.XLOOKUP(E574,'Facture Chronopost'!L:L,'Facture Chronopost'!AA:AA,"")</f>
        <v/>
      </c>
      <c r="T574">
        <f>IF(COUNTIF('Bibliothèque transporteurs'!C:C,F574)=0,"inconnu",_xlfn.XLOOKUP(F574,'Bibliothèque transporteurs'!C:C,'Bibliothèque transporteurs'!A:A))</f>
        <v/>
      </c>
      <c r="U574">
        <f>IF(OR(F574="6C",F574="6B"),_xlfn.XLOOKUP(E574,'Facture Chronopost'!L:L,'Facture Chronopost'!X:X),IF(OR(F574=17,F574=44),F574&amp;"_"&amp;H574,IF(COUNTIF('Bibliothèque transporteurs'!C:C,F574)=0,"inconnu",_xlfn.XLOOKUP(F574,'Bibliothèque transporteurs'!C:C,'Bibliothèque transporteurs'!B:B))))</f>
        <v/>
      </c>
      <c r="V574">
        <f>IF(COUNTIF('Bibliothèque transporteurs'!C:C,F574)=0,"inconnu",_xlfn.XLOOKUP(F574,'Bibliothèque transporteurs'!C:C,'Bibliothèque transporteurs'!E:E))</f>
        <v/>
      </c>
      <c r="W574">
        <f>IF(T574="FR_2SHOP",O574,IF(O574=0,0,ROUNDUP(O574/C574*B574,2)))</f>
        <v/>
      </c>
      <c r="Y574" s="118">
        <f>ROUNDUP(B574,2)-M574-L574-N574-J574-K574-I574-Q574</f>
        <v/>
      </c>
      <c r="Z574" s="118">
        <f>IF(Y574=W574,"OK","Non")</f>
        <v/>
      </c>
    </row>
    <row r="575">
      <c r="A575" s="9">
        <f>C575/SUM(C:C)*(SUM(C:C)+$X$2)</f>
        <v/>
      </c>
      <c r="B575" s="9">
        <f>C575/SUM(C:C)*(SUM(C:C)+SUM($N$3:$O$7))+S575</f>
        <v/>
      </c>
      <c r="C575" s="9">
        <f>SUM(I575:Q575)-N575-P575</f>
        <v/>
      </c>
      <c r="D575" s="8" t="n">
        <v>6235</v>
      </c>
      <c r="E575" t="inlineStr">
        <is>
          <t>XS441059324FR</t>
        </is>
      </c>
      <c r="F575" t="n">
        <v>86</v>
      </c>
      <c r="G575" t="inlineStr">
        <is>
          <t>N</t>
        </is>
      </c>
      <c r="H575" t="inlineStr">
        <is>
          <t>NT</t>
        </is>
      </c>
      <c r="O575" t="n">
        <v>14.88</v>
      </c>
      <c r="S575">
        <f>_xlfn.XLOOKUP(E575,'Facture Chronopost'!L:L,'Facture Chronopost'!AA:AA,"")</f>
        <v/>
      </c>
      <c r="T575">
        <f>IF(COUNTIF('Bibliothèque transporteurs'!C:C,F575)=0,"inconnu",_xlfn.XLOOKUP(F575,'Bibliothèque transporteurs'!C:C,'Bibliothèque transporteurs'!A:A))</f>
        <v/>
      </c>
      <c r="U575">
        <f>IF(OR(F575="6C",F575="6B"),_xlfn.XLOOKUP(E575,'Facture Chronopost'!L:L,'Facture Chronopost'!X:X),IF(OR(F575=17,F575=44),F575&amp;"_"&amp;H575,IF(COUNTIF('Bibliothèque transporteurs'!C:C,F575)=0,"inconnu",_xlfn.XLOOKUP(F575,'Bibliothèque transporteurs'!C:C,'Bibliothèque transporteurs'!B:B))))</f>
        <v/>
      </c>
      <c r="V575">
        <f>IF(COUNTIF('Bibliothèque transporteurs'!C:C,F575)=0,"inconnu",_xlfn.XLOOKUP(F575,'Bibliothèque transporteurs'!C:C,'Bibliothèque transporteurs'!E:E))</f>
        <v/>
      </c>
      <c r="W575">
        <f>IF(T575="FR_2SHOP",O575,IF(O575=0,0,ROUNDUP(O575/C575*B575,2)))</f>
        <v/>
      </c>
      <c r="Y575" s="118">
        <f>ROUNDUP(B575,2)-M575-L575-N575-J575-K575-I575-Q575</f>
        <v/>
      </c>
      <c r="Z575" s="118">
        <f>IF(Y575=W575,"OK","Non")</f>
        <v/>
      </c>
    </row>
    <row r="576">
      <c r="A576" s="9">
        <f>C576/SUM(C:C)*(SUM(C:C)+$X$2)</f>
        <v/>
      </c>
      <c r="B576" s="9">
        <f>C576/SUM(C:C)*(SUM(C:C)+SUM($N$3:$O$7))+S576</f>
        <v/>
      </c>
      <c r="C576" s="9">
        <f>SUM(I576:Q576)-N576-P576</f>
        <v/>
      </c>
      <c r="D576" s="8" t="n">
        <v>6235</v>
      </c>
      <c r="E576" t="inlineStr">
        <is>
          <t>XS441061858FR</t>
        </is>
      </c>
      <c r="F576" t="n">
        <v>86</v>
      </c>
      <c r="G576" t="inlineStr">
        <is>
          <t>N</t>
        </is>
      </c>
      <c r="H576" t="inlineStr">
        <is>
          <t>NT</t>
        </is>
      </c>
      <c r="O576" t="n">
        <v>6.9</v>
      </c>
      <c r="Q576" t="n">
        <v>5</v>
      </c>
      <c r="S576">
        <f>_xlfn.XLOOKUP(E576,'Facture Chronopost'!L:L,'Facture Chronopost'!AA:AA,"")</f>
        <v/>
      </c>
      <c r="T576">
        <f>IF(COUNTIF('Bibliothèque transporteurs'!C:C,F576)=0,"inconnu",_xlfn.XLOOKUP(F576,'Bibliothèque transporteurs'!C:C,'Bibliothèque transporteurs'!A:A))</f>
        <v/>
      </c>
      <c r="U576">
        <f>IF(OR(F576="6C",F576="6B"),_xlfn.XLOOKUP(E576,'Facture Chronopost'!L:L,'Facture Chronopost'!X:X),IF(OR(F576=17,F576=44),F576&amp;"_"&amp;H576,IF(COUNTIF('Bibliothèque transporteurs'!C:C,F576)=0,"inconnu",_xlfn.XLOOKUP(F576,'Bibliothèque transporteurs'!C:C,'Bibliothèque transporteurs'!B:B))))</f>
        <v/>
      </c>
      <c r="V576">
        <f>IF(COUNTIF('Bibliothèque transporteurs'!C:C,F576)=0,"inconnu",_xlfn.XLOOKUP(F576,'Bibliothèque transporteurs'!C:C,'Bibliothèque transporteurs'!E:E))</f>
        <v/>
      </c>
      <c r="W576">
        <f>IF(T576="FR_2SHOP",O576,IF(O576=0,0,ROUNDUP(O576/C576*B576,2)))</f>
        <v/>
      </c>
      <c r="Y576" s="118">
        <f>ROUNDUP(B576,2)-M576-L576-N576-J576-K576-I576-Q576</f>
        <v/>
      </c>
      <c r="Z576" s="118">
        <f>IF(Y576=W576,"OK","Non")</f>
        <v/>
      </c>
    </row>
    <row r="577">
      <c r="A577" s="9">
        <f>C577/SUM(C:C)*(SUM(C:C)+$X$2)</f>
        <v/>
      </c>
      <c r="B577" s="9">
        <f>C577/SUM(C:C)*(SUM(C:C)+SUM($N$3:$O$7))+S577</f>
        <v/>
      </c>
      <c r="C577" s="9">
        <f>SUM(I577:Q577)-N577-P577</f>
        <v/>
      </c>
      <c r="D577" s="8" t="n">
        <v>6235</v>
      </c>
      <c r="E577" t="inlineStr">
        <is>
          <t>XS441063964FR</t>
        </is>
      </c>
      <c r="F577" t="n">
        <v>86</v>
      </c>
      <c r="G577" t="inlineStr">
        <is>
          <t>N</t>
        </is>
      </c>
      <c r="H577" t="inlineStr">
        <is>
          <t>NT</t>
        </is>
      </c>
      <c r="O577" t="n">
        <v>4.25</v>
      </c>
      <c r="S577">
        <f>_xlfn.XLOOKUP(E577,'Facture Chronopost'!L:L,'Facture Chronopost'!AA:AA,"")</f>
        <v/>
      </c>
      <c r="T577">
        <f>IF(COUNTIF('Bibliothèque transporteurs'!C:C,F577)=0,"inconnu",_xlfn.XLOOKUP(F577,'Bibliothèque transporteurs'!C:C,'Bibliothèque transporteurs'!A:A))</f>
        <v/>
      </c>
      <c r="U577">
        <f>IF(OR(F577="6C",F577="6B"),_xlfn.XLOOKUP(E577,'Facture Chronopost'!L:L,'Facture Chronopost'!X:X),IF(OR(F577=17,F577=44),F577&amp;"_"&amp;H577,IF(COUNTIF('Bibliothèque transporteurs'!C:C,F577)=0,"inconnu",_xlfn.XLOOKUP(F577,'Bibliothèque transporteurs'!C:C,'Bibliothèque transporteurs'!B:B))))</f>
        <v/>
      </c>
      <c r="V577">
        <f>IF(COUNTIF('Bibliothèque transporteurs'!C:C,F577)=0,"inconnu",_xlfn.XLOOKUP(F577,'Bibliothèque transporteurs'!C:C,'Bibliothèque transporteurs'!E:E))</f>
        <v/>
      </c>
      <c r="W577">
        <f>IF(T577="FR_2SHOP",O577,IF(O577=0,0,ROUNDUP(O577/C577*B577,2)))</f>
        <v/>
      </c>
      <c r="Y577" s="118">
        <f>ROUNDUP(B577,2)-M577-L577-N577-J577-K577-I577-Q577</f>
        <v/>
      </c>
      <c r="Z577" s="118">
        <f>IF(Y577=W577,"OK","Non")</f>
        <v/>
      </c>
    </row>
    <row r="578">
      <c r="A578" s="9">
        <f>C578/SUM(C:C)*(SUM(C:C)+$X$2)</f>
        <v/>
      </c>
      <c r="B578" s="9">
        <f>C578/SUM(C:C)*(SUM(C:C)+SUM($N$3:$O$7))+S578</f>
        <v/>
      </c>
      <c r="C578" s="9">
        <f>SUM(I578:Q578)-N578-P578</f>
        <v/>
      </c>
      <c r="D578" s="8" t="n">
        <v>6235</v>
      </c>
      <c r="E578" t="inlineStr">
        <is>
          <t>XS441064593FR</t>
        </is>
      </c>
      <c r="F578" t="n">
        <v>86</v>
      </c>
      <c r="G578" t="inlineStr">
        <is>
          <t>N</t>
        </is>
      </c>
      <c r="H578" t="inlineStr">
        <is>
          <t>NT</t>
        </is>
      </c>
      <c r="O578" t="n">
        <v>4.25</v>
      </c>
      <c r="S578">
        <f>_xlfn.XLOOKUP(E578,'Facture Chronopost'!L:L,'Facture Chronopost'!AA:AA,"")</f>
        <v/>
      </c>
      <c r="T578">
        <f>IF(COUNTIF('Bibliothèque transporteurs'!C:C,F578)=0,"inconnu",_xlfn.XLOOKUP(F578,'Bibliothèque transporteurs'!C:C,'Bibliothèque transporteurs'!A:A))</f>
        <v/>
      </c>
      <c r="U578">
        <f>IF(OR(F578="6C",F578="6B"),_xlfn.XLOOKUP(E578,'Facture Chronopost'!L:L,'Facture Chronopost'!X:X),IF(OR(F578=17,F578=44),F578&amp;"_"&amp;H578,IF(COUNTIF('Bibliothèque transporteurs'!C:C,F578)=0,"inconnu",_xlfn.XLOOKUP(F578,'Bibliothèque transporteurs'!C:C,'Bibliothèque transporteurs'!B:B))))</f>
        <v/>
      </c>
      <c r="V578">
        <f>IF(COUNTIF('Bibliothèque transporteurs'!C:C,F578)=0,"inconnu",_xlfn.XLOOKUP(F578,'Bibliothèque transporteurs'!C:C,'Bibliothèque transporteurs'!E:E))</f>
        <v/>
      </c>
      <c r="W578">
        <f>IF(T578="FR_2SHOP",O578,IF(O578=0,0,ROUNDUP(O578/C578*B578,2)))</f>
        <v/>
      </c>
      <c r="Y578" s="118">
        <f>ROUNDUP(B578,2)-M578-L578-N578-J578-K578-I578-Q578</f>
        <v/>
      </c>
      <c r="Z578" s="118">
        <f>IF(Y578=W578,"OK","Non")</f>
        <v/>
      </c>
    </row>
    <row r="579">
      <c r="A579" s="9">
        <f>C579/SUM(C:C)*(SUM(C:C)+$X$2)</f>
        <v/>
      </c>
      <c r="B579" s="9">
        <f>C579/SUM(C:C)*(SUM(C:C)+SUM($N$3:$O$7))+S579</f>
        <v/>
      </c>
      <c r="C579" s="9">
        <f>SUM(I579:Q579)-N579-P579</f>
        <v/>
      </c>
      <c r="D579" s="8" t="n">
        <v>6235</v>
      </c>
      <c r="E579" t="inlineStr">
        <is>
          <t>XS441065470FR</t>
        </is>
      </c>
      <c r="F579" t="n">
        <v>86</v>
      </c>
      <c r="G579" t="inlineStr">
        <is>
          <t>N</t>
        </is>
      </c>
      <c r="H579" t="inlineStr">
        <is>
          <t>NT</t>
        </is>
      </c>
      <c r="O579" t="n">
        <v>5.88</v>
      </c>
      <c r="S579">
        <f>_xlfn.XLOOKUP(E579,'Facture Chronopost'!L:L,'Facture Chronopost'!AA:AA,"")</f>
        <v/>
      </c>
      <c r="T579">
        <f>IF(COUNTIF('Bibliothèque transporteurs'!C:C,F579)=0,"inconnu",_xlfn.XLOOKUP(F579,'Bibliothèque transporteurs'!C:C,'Bibliothèque transporteurs'!A:A))</f>
        <v/>
      </c>
      <c r="U579">
        <f>IF(OR(F579="6C",F579="6B"),_xlfn.XLOOKUP(E579,'Facture Chronopost'!L:L,'Facture Chronopost'!X:X),IF(OR(F579=17,F579=44),F579&amp;"_"&amp;H579,IF(COUNTIF('Bibliothèque transporteurs'!C:C,F579)=0,"inconnu",_xlfn.XLOOKUP(F579,'Bibliothèque transporteurs'!C:C,'Bibliothèque transporteurs'!B:B))))</f>
        <v/>
      </c>
      <c r="V579">
        <f>IF(COUNTIF('Bibliothèque transporteurs'!C:C,F579)=0,"inconnu",_xlfn.XLOOKUP(F579,'Bibliothèque transporteurs'!C:C,'Bibliothèque transporteurs'!E:E))</f>
        <v/>
      </c>
      <c r="W579">
        <f>IF(T579="FR_2SHOP",O579,IF(O579=0,0,ROUNDUP(O579/C579*B579,2)))</f>
        <v/>
      </c>
      <c r="Y579" s="118">
        <f>ROUNDUP(B579,2)-M579-L579-N579-J579-K579-I579-Q579</f>
        <v/>
      </c>
      <c r="Z579" s="118">
        <f>IF(Y579=W579,"OK","Non")</f>
        <v/>
      </c>
    </row>
    <row r="580">
      <c r="A580" s="9">
        <f>C580/SUM(C:C)*(SUM(C:C)+$X$2)</f>
        <v/>
      </c>
      <c r="B580" s="9">
        <f>C580/SUM(C:C)*(SUM(C:C)+SUM($N$3:$O$7))+S580</f>
        <v/>
      </c>
      <c r="C580" s="9">
        <f>SUM(I580:Q580)-N580-P580</f>
        <v/>
      </c>
      <c r="D580" s="8" t="n">
        <v>6235</v>
      </c>
      <c r="E580" t="inlineStr">
        <is>
          <t>XS441066577FR</t>
        </is>
      </c>
      <c r="F580" t="n">
        <v>86</v>
      </c>
      <c r="G580" t="inlineStr">
        <is>
          <t>N</t>
        </is>
      </c>
      <c r="H580" t="inlineStr">
        <is>
          <t>NT</t>
        </is>
      </c>
      <c r="O580" t="n">
        <v>6.9</v>
      </c>
      <c r="S580">
        <f>_xlfn.XLOOKUP(E580,'Facture Chronopost'!L:L,'Facture Chronopost'!AA:AA,"")</f>
        <v/>
      </c>
      <c r="T580">
        <f>IF(COUNTIF('Bibliothèque transporteurs'!C:C,F580)=0,"inconnu",_xlfn.XLOOKUP(F580,'Bibliothèque transporteurs'!C:C,'Bibliothèque transporteurs'!A:A))</f>
        <v/>
      </c>
      <c r="U580">
        <f>IF(OR(F580="6C",F580="6B"),_xlfn.XLOOKUP(E580,'Facture Chronopost'!L:L,'Facture Chronopost'!X:X),IF(OR(F580=17,F580=44),F580&amp;"_"&amp;H580,IF(COUNTIF('Bibliothèque transporteurs'!C:C,F580)=0,"inconnu",_xlfn.XLOOKUP(F580,'Bibliothèque transporteurs'!C:C,'Bibliothèque transporteurs'!B:B))))</f>
        <v/>
      </c>
      <c r="V580">
        <f>IF(COUNTIF('Bibliothèque transporteurs'!C:C,F580)=0,"inconnu",_xlfn.XLOOKUP(F580,'Bibliothèque transporteurs'!C:C,'Bibliothèque transporteurs'!E:E))</f>
        <v/>
      </c>
      <c r="W580">
        <f>IF(T580="FR_2SHOP",O580,IF(O580=0,0,ROUNDUP(O580/C580*B580,2)))</f>
        <v/>
      </c>
      <c r="Y580" s="118">
        <f>ROUNDUP(B580,2)-M580-L580-N580-J580-K580-I580-Q580</f>
        <v/>
      </c>
      <c r="Z580" s="118">
        <f>IF(Y580=W580,"OK","Non")</f>
        <v/>
      </c>
    </row>
    <row r="581">
      <c r="A581" s="9">
        <f>C581/SUM(C:C)*(SUM(C:C)+$X$2)</f>
        <v/>
      </c>
      <c r="B581" s="9">
        <f>C581/SUM(C:C)*(SUM(C:C)+SUM($N$3:$O$7))+S581</f>
        <v/>
      </c>
      <c r="C581" s="9">
        <f>SUM(I581:Q581)-N581-P581</f>
        <v/>
      </c>
      <c r="D581" s="8" t="n">
        <v>6235</v>
      </c>
      <c r="E581" t="inlineStr">
        <is>
          <t>XS441067161FR</t>
        </is>
      </c>
      <c r="F581" t="n">
        <v>86</v>
      </c>
      <c r="G581" t="inlineStr">
        <is>
          <t>N</t>
        </is>
      </c>
      <c r="H581" t="inlineStr">
        <is>
          <t>NT</t>
        </is>
      </c>
      <c r="O581" t="n">
        <v>7.41</v>
      </c>
      <c r="S581">
        <f>_xlfn.XLOOKUP(E581,'Facture Chronopost'!L:L,'Facture Chronopost'!AA:AA,"")</f>
        <v/>
      </c>
      <c r="T581">
        <f>IF(COUNTIF('Bibliothèque transporteurs'!C:C,F581)=0,"inconnu",_xlfn.XLOOKUP(F581,'Bibliothèque transporteurs'!C:C,'Bibliothèque transporteurs'!A:A))</f>
        <v/>
      </c>
      <c r="U581">
        <f>IF(OR(F581="6C",F581="6B"),_xlfn.XLOOKUP(E581,'Facture Chronopost'!L:L,'Facture Chronopost'!X:X),IF(OR(F581=17,F581=44),F581&amp;"_"&amp;H581,IF(COUNTIF('Bibliothèque transporteurs'!C:C,F581)=0,"inconnu",_xlfn.XLOOKUP(F581,'Bibliothèque transporteurs'!C:C,'Bibliothèque transporteurs'!B:B))))</f>
        <v/>
      </c>
      <c r="V581">
        <f>IF(COUNTIF('Bibliothèque transporteurs'!C:C,F581)=0,"inconnu",_xlfn.XLOOKUP(F581,'Bibliothèque transporteurs'!C:C,'Bibliothèque transporteurs'!E:E))</f>
        <v/>
      </c>
      <c r="W581">
        <f>IF(T581="FR_2SHOP",O581,IF(O581=0,0,ROUNDUP(O581/C581*B581,2)))</f>
        <v/>
      </c>
      <c r="Y581" s="118">
        <f>ROUNDUP(B581,2)-M581-L581-N581-J581-K581-I581-Q581</f>
        <v/>
      </c>
      <c r="Z581" s="118">
        <f>IF(Y581=W581,"OK","Non")</f>
        <v/>
      </c>
    </row>
    <row r="582">
      <c r="A582" s="9">
        <f>C582/SUM(C:C)*(SUM(C:C)+$X$2)</f>
        <v/>
      </c>
      <c r="B582" s="9">
        <f>C582/SUM(C:C)*(SUM(C:C)+SUM($N$3:$O$7))+S582</f>
        <v/>
      </c>
      <c r="C582" s="9">
        <f>SUM(I582:Q582)-N582-P582</f>
        <v/>
      </c>
      <c r="D582" s="8" t="n">
        <v>6235</v>
      </c>
      <c r="E582" t="inlineStr">
        <is>
          <t>XS441067728FR</t>
        </is>
      </c>
      <c r="F582" t="n">
        <v>86</v>
      </c>
      <c r="G582" t="inlineStr">
        <is>
          <t>N</t>
        </is>
      </c>
      <c r="H582" t="inlineStr">
        <is>
          <t>NT</t>
        </is>
      </c>
      <c r="O582" t="n">
        <v>4.25</v>
      </c>
      <c r="S582">
        <f>_xlfn.XLOOKUP(E582,'Facture Chronopost'!L:L,'Facture Chronopost'!AA:AA,"")</f>
        <v/>
      </c>
      <c r="T582">
        <f>IF(COUNTIF('Bibliothèque transporteurs'!C:C,F582)=0,"inconnu",_xlfn.XLOOKUP(F582,'Bibliothèque transporteurs'!C:C,'Bibliothèque transporteurs'!A:A))</f>
        <v/>
      </c>
      <c r="U582">
        <f>IF(OR(F582="6C",F582="6B"),_xlfn.XLOOKUP(E582,'Facture Chronopost'!L:L,'Facture Chronopost'!X:X),IF(OR(F582=17,F582=44),F582&amp;"_"&amp;H582,IF(COUNTIF('Bibliothèque transporteurs'!C:C,F582)=0,"inconnu",_xlfn.XLOOKUP(F582,'Bibliothèque transporteurs'!C:C,'Bibliothèque transporteurs'!B:B))))</f>
        <v/>
      </c>
      <c r="V582">
        <f>IF(COUNTIF('Bibliothèque transporteurs'!C:C,F582)=0,"inconnu",_xlfn.XLOOKUP(F582,'Bibliothèque transporteurs'!C:C,'Bibliothèque transporteurs'!E:E))</f>
        <v/>
      </c>
      <c r="W582">
        <f>IF(T582="FR_2SHOP",O582,IF(O582=0,0,ROUNDUP(O582/C582*B582,2)))</f>
        <v/>
      </c>
      <c r="Y582" s="118">
        <f>ROUNDUP(B582,2)-M582-L582-N582-J582-K582-I582-Q582</f>
        <v/>
      </c>
      <c r="Z582" s="118">
        <f>IF(Y582=W582,"OK","Non")</f>
        <v/>
      </c>
    </row>
    <row r="583">
      <c r="A583" s="9">
        <f>C583/SUM(C:C)*(SUM(C:C)+$X$2)</f>
        <v/>
      </c>
      <c r="B583" s="9">
        <f>C583/SUM(C:C)*(SUM(C:C)+SUM($N$3:$O$7))+S583</f>
        <v/>
      </c>
      <c r="C583" s="9">
        <f>SUM(I583:Q583)-N583-P583</f>
        <v/>
      </c>
      <c r="D583" s="8" t="n">
        <v>6235</v>
      </c>
      <c r="E583" t="inlineStr">
        <is>
          <t>XS441068462FR</t>
        </is>
      </c>
      <c r="F583" t="n">
        <v>86</v>
      </c>
      <c r="G583" t="inlineStr">
        <is>
          <t>N</t>
        </is>
      </c>
      <c r="H583" t="inlineStr">
        <is>
          <t>NT</t>
        </is>
      </c>
      <c r="O583" t="n">
        <v>4.58</v>
      </c>
      <c r="S583">
        <f>_xlfn.XLOOKUP(E583,'Facture Chronopost'!L:L,'Facture Chronopost'!AA:AA,"")</f>
        <v/>
      </c>
      <c r="T583">
        <f>IF(COUNTIF('Bibliothèque transporteurs'!C:C,F583)=0,"inconnu",_xlfn.XLOOKUP(F583,'Bibliothèque transporteurs'!C:C,'Bibliothèque transporteurs'!A:A))</f>
        <v/>
      </c>
      <c r="U583">
        <f>IF(OR(F583="6C",F583="6B"),_xlfn.XLOOKUP(E583,'Facture Chronopost'!L:L,'Facture Chronopost'!X:X),IF(OR(F583=17,F583=44),F583&amp;"_"&amp;H583,IF(COUNTIF('Bibliothèque transporteurs'!C:C,F583)=0,"inconnu",_xlfn.XLOOKUP(F583,'Bibliothèque transporteurs'!C:C,'Bibliothèque transporteurs'!B:B))))</f>
        <v/>
      </c>
      <c r="V583">
        <f>IF(COUNTIF('Bibliothèque transporteurs'!C:C,F583)=0,"inconnu",_xlfn.XLOOKUP(F583,'Bibliothèque transporteurs'!C:C,'Bibliothèque transporteurs'!E:E))</f>
        <v/>
      </c>
      <c r="W583">
        <f>IF(T583="FR_2SHOP",O583,IF(O583=0,0,ROUNDUP(O583/C583*B583,2)))</f>
        <v/>
      </c>
      <c r="Y583" s="118">
        <f>ROUNDUP(B583,2)-M583-L583-N583-J583-K583-I583-Q583</f>
        <v/>
      </c>
      <c r="Z583" s="118">
        <f>IF(Y583=W583,"OK","Non")</f>
        <v/>
      </c>
    </row>
    <row r="584">
      <c r="A584" s="9">
        <f>C584/SUM(C:C)*(SUM(C:C)+$X$2)</f>
        <v/>
      </c>
      <c r="B584" s="9">
        <f>C584/SUM(C:C)*(SUM(C:C)+SUM($N$3:$O$7))+S584</f>
        <v/>
      </c>
      <c r="C584" s="9">
        <f>SUM(I584:Q584)-N584-P584</f>
        <v/>
      </c>
      <c r="D584" s="8" t="n">
        <v>6235</v>
      </c>
      <c r="E584" t="inlineStr">
        <is>
          <t>XS441069689FR</t>
        </is>
      </c>
      <c r="F584" t="n">
        <v>86</v>
      </c>
      <c r="G584" t="inlineStr">
        <is>
          <t>N</t>
        </is>
      </c>
      <c r="H584" t="inlineStr">
        <is>
          <t>NT</t>
        </is>
      </c>
      <c r="O584" t="n">
        <v>4.58</v>
      </c>
      <c r="S584">
        <f>_xlfn.XLOOKUP(E584,'Facture Chronopost'!L:L,'Facture Chronopost'!AA:AA,"")</f>
        <v/>
      </c>
      <c r="T584">
        <f>IF(COUNTIF('Bibliothèque transporteurs'!C:C,F584)=0,"inconnu",_xlfn.XLOOKUP(F584,'Bibliothèque transporteurs'!C:C,'Bibliothèque transporteurs'!A:A))</f>
        <v/>
      </c>
      <c r="U584">
        <f>IF(OR(F584="6C",F584="6B"),_xlfn.XLOOKUP(E584,'Facture Chronopost'!L:L,'Facture Chronopost'!X:X),IF(OR(F584=17,F584=44),F584&amp;"_"&amp;H584,IF(COUNTIF('Bibliothèque transporteurs'!C:C,F584)=0,"inconnu",_xlfn.XLOOKUP(F584,'Bibliothèque transporteurs'!C:C,'Bibliothèque transporteurs'!B:B))))</f>
        <v/>
      </c>
      <c r="V584">
        <f>IF(COUNTIF('Bibliothèque transporteurs'!C:C,F584)=0,"inconnu",_xlfn.XLOOKUP(F584,'Bibliothèque transporteurs'!C:C,'Bibliothèque transporteurs'!E:E))</f>
        <v/>
      </c>
      <c r="W584">
        <f>IF(T584="FR_2SHOP",O584,IF(O584=0,0,ROUNDUP(O584/C584*B584,2)))</f>
        <v/>
      </c>
      <c r="Y584" s="118">
        <f>ROUNDUP(B584,2)-M584-L584-N584-J584-K584-I584-Q584</f>
        <v/>
      </c>
      <c r="Z584" s="118">
        <f>IF(Y584=W584,"OK","Non")</f>
        <v/>
      </c>
    </row>
    <row r="585">
      <c r="A585" s="9">
        <f>C585/SUM(C:C)*(SUM(C:C)+$X$2)</f>
        <v/>
      </c>
      <c r="B585" s="9">
        <f>C585/SUM(C:C)*(SUM(C:C)+SUM($N$3:$O$7))+S585</f>
        <v/>
      </c>
      <c r="C585" s="9">
        <f>SUM(I585:Q585)-N585-P585</f>
        <v/>
      </c>
      <c r="D585" s="8" t="n">
        <v>6235</v>
      </c>
      <c r="E585" t="inlineStr">
        <is>
          <t>XS441070280FR</t>
        </is>
      </c>
      <c r="F585" t="n">
        <v>86</v>
      </c>
      <c r="G585" t="inlineStr">
        <is>
          <t>N</t>
        </is>
      </c>
      <c r="H585" t="inlineStr">
        <is>
          <t>NT</t>
        </is>
      </c>
      <c r="O585" t="n">
        <v>5.88</v>
      </c>
      <c r="S585">
        <f>_xlfn.XLOOKUP(E585,'Facture Chronopost'!L:L,'Facture Chronopost'!AA:AA,"")</f>
        <v/>
      </c>
      <c r="T585">
        <f>IF(COUNTIF('Bibliothèque transporteurs'!C:C,F585)=0,"inconnu",_xlfn.XLOOKUP(F585,'Bibliothèque transporteurs'!C:C,'Bibliothèque transporteurs'!A:A))</f>
        <v/>
      </c>
      <c r="U585">
        <f>IF(OR(F585="6C",F585="6B"),_xlfn.XLOOKUP(E585,'Facture Chronopost'!L:L,'Facture Chronopost'!X:X),IF(OR(F585=17,F585=44),F585&amp;"_"&amp;H585,IF(COUNTIF('Bibliothèque transporteurs'!C:C,F585)=0,"inconnu",_xlfn.XLOOKUP(F585,'Bibliothèque transporteurs'!C:C,'Bibliothèque transporteurs'!B:B))))</f>
        <v/>
      </c>
      <c r="V585">
        <f>IF(COUNTIF('Bibliothèque transporteurs'!C:C,F585)=0,"inconnu",_xlfn.XLOOKUP(F585,'Bibliothèque transporteurs'!C:C,'Bibliothèque transporteurs'!E:E))</f>
        <v/>
      </c>
      <c r="W585">
        <f>IF(T585="FR_2SHOP",O585,IF(O585=0,0,ROUNDUP(O585/C585*B585,2)))</f>
        <v/>
      </c>
      <c r="Y585" s="118">
        <f>ROUNDUP(B585,2)-M585-L585-N585-J585-K585-I585-Q585</f>
        <v/>
      </c>
      <c r="Z585" s="118">
        <f>IF(Y585=W585,"OK","Non")</f>
        <v/>
      </c>
    </row>
    <row r="586">
      <c r="A586" s="9">
        <f>C586/SUM(C:C)*(SUM(C:C)+$X$2)</f>
        <v/>
      </c>
      <c r="B586" s="9">
        <f>C586/SUM(C:C)*(SUM(C:C)+SUM($N$3:$O$7))+S586</f>
        <v/>
      </c>
      <c r="C586" s="9">
        <f>SUM(I586:Q586)-N586-P586</f>
        <v/>
      </c>
      <c r="D586" s="8" t="n">
        <v>6235</v>
      </c>
      <c r="E586" t="inlineStr">
        <is>
          <t>XS441071245FR</t>
        </is>
      </c>
      <c r="F586" t="n">
        <v>86</v>
      </c>
      <c r="G586" t="inlineStr">
        <is>
          <t>N</t>
        </is>
      </c>
      <c r="H586" t="inlineStr">
        <is>
          <t>NT</t>
        </is>
      </c>
      <c r="O586" t="n">
        <v>4.25</v>
      </c>
      <c r="S586">
        <f>_xlfn.XLOOKUP(E586,'Facture Chronopost'!L:L,'Facture Chronopost'!AA:AA,"")</f>
        <v/>
      </c>
      <c r="T586">
        <f>IF(COUNTIF('Bibliothèque transporteurs'!C:C,F586)=0,"inconnu",_xlfn.XLOOKUP(F586,'Bibliothèque transporteurs'!C:C,'Bibliothèque transporteurs'!A:A))</f>
        <v/>
      </c>
      <c r="U586">
        <f>IF(OR(F586="6C",F586="6B"),_xlfn.XLOOKUP(E586,'Facture Chronopost'!L:L,'Facture Chronopost'!X:X),IF(OR(F586=17,F586=44),F586&amp;"_"&amp;H586,IF(COUNTIF('Bibliothèque transporteurs'!C:C,F586)=0,"inconnu",_xlfn.XLOOKUP(F586,'Bibliothèque transporteurs'!C:C,'Bibliothèque transporteurs'!B:B))))</f>
        <v/>
      </c>
      <c r="V586">
        <f>IF(COUNTIF('Bibliothèque transporteurs'!C:C,F586)=0,"inconnu",_xlfn.XLOOKUP(F586,'Bibliothèque transporteurs'!C:C,'Bibliothèque transporteurs'!E:E))</f>
        <v/>
      </c>
      <c r="W586">
        <f>IF(T586="FR_2SHOP",O586,IF(O586=0,0,ROUNDUP(O586/C586*B586,2)))</f>
        <v/>
      </c>
      <c r="Y586" s="118">
        <f>ROUNDUP(B586,2)-M586-L586-N586-J586-K586-I586-Q586</f>
        <v/>
      </c>
      <c r="Z586" s="118">
        <f>IF(Y586=W586,"OK","Non")</f>
        <v/>
      </c>
    </row>
    <row r="587">
      <c r="A587" s="9">
        <f>C587/SUM(C:C)*(SUM(C:C)+$X$2)</f>
        <v/>
      </c>
      <c r="B587" s="9">
        <f>C587/SUM(C:C)*(SUM(C:C)+SUM($N$3:$O$7))+S587</f>
        <v/>
      </c>
      <c r="C587" s="9">
        <f>SUM(I587:Q587)-N587-P587</f>
        <v/>
      </c>
      <c r="D587" s="8" t="n">
        <v>6235</v>
      </c>
      <c r="E587" t="inlineStr">
        <is>
          <t>XS441075463FR</t>
        </is>
      </c>
      <c r="F587" t="n">
        <v>86</v>
      </c>
      <c r="G587" t="inlineStr">
        <is>
          <t>N</t>
        </is>
      </c>
      <c r="H587" t="inlineStr">
        <is>
          <t>NT</t>
        </is>
      </c>
      <c r="O587" t="n">
        <v>5.88</v>
      </c>
      <c r="S587">
        <f>_xlfn.XLOOKUP(E587,'Facture Chronopost'!L:L,'Facture Chronopost'!AA:AA,"")</f>
        <v/>
      </c>
      <c r="T587">
        <f>IF(COUNTIF('Bibliothèque transporteurs'!C:C,F587)=0,"inconnu",_xlfn.XLOOKUP(F587,'Bibliothèque transporteurs'!C:C,'Bibliothèque transporteurs'!A:A))</f>
        <v/>
      </c>
      <c r="U587">
        <f>IF(OR(F587="6C",F587="6B"),_xlfn.XLOOKUP(E587,'Facture Chronopost'!L:L,'Facture Chronopost'!X:X),IF(OR(F587=17,F587=44),F587&amp;"_"&amp;H587,IF(COUNTIF('Bibliothèque transporteurs'!C:C,F587)=0,"inconnu",_xlfn.XLOOKUP(F587,'Bibliothèque transporteurs'!C:C,'Bibliothèque transporteurs'!B:B))))</f>
        <v/>
      </c>
      <c r="V587">
        <f>IF(COUNTIF('Bibliothèque transporteurs'!C:C,F587)=0,"inconnu",_xlfn.XLOOKUP(F587,'Bibliothèque transporteurs'!C:C,'Bibliothèque transporteurs'!E:E))</f>
        <v/>
      </c>
      <c r="W587">
        <f>IF(T587="FR_2SHOP",O587,IF(O587=0,0,ROUNDUP(O587/C587*B587,2)))</f>
        <v/>
      </c>
      <c r="Y587" s="118">
        <f>ROUNDUP(B587,2)-M587-L587-N587-J587-K587-I587-Q587</f>
        <v/>
      </c>
      <c r="Z587" s="118">
        <f>IF(Y587=W587,"OK","Non")</f>
        <v/>
      </c>
    </row>
    <row r="588">
      <c r="A588" s="9">
        <f>C588/SUM(C:C)*(SUM(C:C)+$X$2)</f>
        <v/>
      </c>
      <c r="B588" s="9">
        <f>C588/SUM(C:C)*(SUM(C:C)+SUM($N$3:$O$7))+S588</f>
        <v/>
      </c>
      <c r="C588" s="9">
        <f>SUM(I588:Q588)-N588-P588</f>
        <v/>
      </c>
      <c r="D588" s="8" t="n">
        <v>6235</v>
      </c>
      <c r="E588" t="inlineStr">
        <is>
          <t>XS441076194FR</t>
        </is>
      </c>
      <c r="F588" t="n">
        <v>86</v>
      </c>
      <c r="G588" t="inlineStr">
        <is>
          <t>N</t>
        </is>
      </c>
      <c r="H588" t="inlineStr">
        <is>
          <t>NT</t>
        </is>
      </c>
      <c r="O588" t="n">
        <v>4.25</v>
      </c>
      <c r="S588">
        <f>_xlfn.XLOOKUP(E588,'Facture Chronopost'!L:L,'Facture Chronopost'!AA:AA,"")</f>
        <v/>
      </c>
      <c r="T588">
        <f>IF(COUNTIF('Bibliothèque transporteurs'!C:C,F588)=0,"inconnu",_xlfn.XLOOKUP(F588,'Bibliothèque transporteurs'!C:C,'Bibliothèque transporteurs'!A:A))</f>
        <v/>
      </c>
      <c r="U588">
        <f>IF(OR(F588="6C",F588="6B"),_xlfn.XLOOKUP(E588,'Facture Chronopost'!L:L,'Facture Chronopost'!X:X),IF(OR(F588=17,F588=44),F588&amp;"_"&amp;H588,IF(COUNTIF('Bibliothèque transporteurs'!C:C,F588)=0,"inconnu",_xlfn.XLOOKUP(F588,'Bibliothèque transporteurs'!C:C,'Bibliothèque transporteurs'!B:B))))</f>
        <v/>
      </c>
      <c r="V588">
        <f>IF(COUNTIF('Bibliothèque transporteurs'!C:C,F588)=0,"inconnu",_xlfn.XLOOKUP(F588,'Bibliothèque transporteurs'!C:C,'Bibliothèque transporteurs'!E:E))</f>
        <v/>
      </c>
      <c r="W588">
        <f>IF(T588="FR_2SHOP",O588,IF(O588=0,0,ROUNDUP(O588/C588*B588,2)))</f>
        <v/>
      </c>
      <c r="Y588" s="118">
        <f>ROUNDUP(B588,2)-M588-L588-N588-J588-K588-I588-Q588</f>
        <v/>
      </c>
      <c r="Z588" s="118">
        <f>IF(Y588=W588,"OK","Non")</f>
        <v/>
      </c>
    </row>
    <row r="589">
      <c r="A589" s="9">
        <f>C589/SUM(C:C)*(SUM(C:C)+$X$2)</f>
        <v/>
      </c>
      <c r="B589" s="9">
        <f>C589/SUM(C:C)*(SUM(C:C)+SUM($N$3:$O$7))+S589</f>
        <v/>
      </c>
      <c r="C589" s="9">
        <f>SUM(I589:Q589)-N589-P589</f>
        <v/>
      </c>
      <c r="D589" s="8" t="n">
        <v>6235</v>
      </c>
      <c r="E589" t="inlineStr">
        <is>
          <t>XS441078164FR</t>
        </is>
      </c>
      <c r="F589" t="n">
        <v>86</v>
      </c>
      <c r="G589" t="inlineStr">
        <is>
          <t>N</t>
        </is>
      </c>
      <c r="H589" t="inlineStr">
        <is>
          <t>NT</t>
        </is>
      </c>
      <c r="O589" t="n">
        <v>4.25</v>
      </c>
      <c r="S589">
        <f>_xlfn.XLOOKUP(E589,'Facture Chronopost'!L:L,'Facture Chronopost'!AA:AA,"")</f>
        <v/>
      </c>
      <c r="T589">
        <f>IF(COUNTIF('Bibliothèque transporteurs'!C:C,F589)=0,"inconnu",_xlfn.XLOOKUP(F589,'Bibliothèque transporteurs'!C:C,'Bibliothèque transporteurs'!A:A))</f>
        <v/>
      </c>
      <c r="U589">
        <f>IF(OR(F589="6C",F589="6B"),_xlfn.XLOOKUP(E589,'Facture Chronopost'!L:L,'Facture Chronopost'!X:X),IF(OR(F589=17,F589=44),F589&amp;"_"&amp;H589,IF(COUNTIF('Bibliothèque transporteurs'!C:C,F589)=0,"inconnu",_xlfn.XLOOKUP(F589,'Bibliothèque transporteurs'!C:C,'Bibliothèque transporteurs'!B:B))))</f>
        <v/>
      </c>
      <c r="V589">
        <f>IF(COUNTIF('Bibliothèque transporteurs'!C:C,F589)=0,"inconnu",_xlfn.XLOOKUP(F589,'Bibliothèque transporteurs'!C:C,'Bibliothèque transporteurs'!E:E))</f>
        <v/>
      </c>
      <c r="W589">
        <f>IF(T589="FR_2SHOP",O589,IF(O589=0,0,ROUNDUP(O589/C589*B589,2)))</f>
        <v/>
      </c>
      <c r="Y589" s="118">
        <f>ROUNDUP(B589,2)-M589-L589-N589-J589-K589-I589-Q589</f>
        <v/>
      </c>
      <c r="Z589" s="118">
        <f>IF(Y589=W589,"OK","Non")</f>
        <v/>
      </c>
    </row>
    <row r="590">
      <c r="A590" s="9">
        <f>C590/SUM(C:C)*(SUM(C:C)+$X$2)</f>
        <v/>
      </c>
      <c r="B590" s="9">
        <f>C590/SUM(C:C)*(SUM(C:C)+SUM($N$3:$O$7))+S590</f>
        <v/>
      </c>
      <c r="C590" s="9">
        <f>SUM(I590:Q590)-N590-P590</f>
        <v/>
      </c>
      <c r="D590" s="8" t="n">
        <v>6235</v>
      </c>
      <c r="E590" t="inlineStr">
        <is>
          <t>XS441083235FR</t>
        </is>
      </c>
      <c r="F590" t="n">
        <v>86</v>
      </c>
      <c r="G590" t="inlineStr">
        <is>
          <t>N</t>
        </is>
      </c>
      <c r="H590" t="inlineStr">
        <is>
          <t>NT</t>
        </is>
      </c>
      <c r="O590" t="n">
        <v>5.88</v>
      </c>
      <c r="S590">
        <f>_xlfn.XLOOKUP(E590,'Facture Chronopost'!L:L,'Facture Chronopost'!AA:AA,"")</f>
        <v/>
      </c>
      <c r="T590">
        <f>IF(COUNTIF('Bibliothèque transporteurs'!C:C,F590)=0,"inconnu",_xlfn.XLOOKUP(F590,'Bibliothèque transporteurs'!C:C,'Bibliothèque transporteurs'!A:A))</f>
        <v/>
      </c>
      <c r="U590">
        <f>IF(OR(F590="6C",F590="6B"),_xlfn.XLOOKUP(E590,'Facture Chronopost'!L:L,'Facture Chronopost'!X:X),IF(OR(F590=17,F590=44),F590&amp;"_"&amp;H590,IF(COUNTIF('Bibliothèque transporteurs'!C:C,F590)=0,"inconnu",_xlfn.XLOOKUP(F590,'Bibliothèque transporteurs'!C:C,'Bibliothèque transporteurs'!B:B))))</f>
        <v/>
      </c>
      <c r="V590">
        <f>IF(COUNTIF('Bibliothèque transporteurs'!C:C,F590)=0,"inconnu",_xlfn.XLOOKUP(F590,'Bibliothèque transporteurs'!C:C,'Bibliothèque transporteurs'!E:E))</f>
        <v/>
      </c>
      <c r="W590">
        <f>IF(T590="FR_2SHOP",O590,IF(O590=0,0,ROUNDUP(O590/C590*B590,2)))</f>
        <v/>
      </c>
      <c r="Y590" s="118">
        <f>ROUNDUP(B590,2)-M590-L590-N590-J590-K590-I590-Q590</f>
        <v/>
      </c>
      <c r="Z590" s="118">
        <f>IF(Y590=W590,"OK","Non")</f>
        <v/>
      </c>
    </row>
    <row r="591">
      <c r="A591" s="9">
        <f>C591/SUM(C:C)*(SUM(C:C)+$X$2)</f>
        <v/>
      </c>
      <c r="B591" s="9">
        <f>C591/SUM(C:C)*(SUM(C:C)+SUM($N$3:$O$7))+S591</f>
        <v/>
      </c>
      <c r="C591" s="9">
        <f>SUM(I591:Q591)-N591-P591</f>
        <v/>
      </c>
      <c r="D591" s="8" t="n">
        <v>6235</v>
      </c>
      <c r="E591" t="inlineStr">
        <is>
          <t>XS441085219FR</t>
        </is>
      </c>
      <c r="F591" t="n">
        <v>86</v>
      </c>
      <c r="G591" t="inlineStr">
        <is>
          <t>N</t>
        </is>
      </c>
      <c r="H591" t="inlineStr">
        <is>
          <t>NT</t>
        </is>
      </c>
      <c r="O591" t="n">
        <v>5.88</v>
      </c>
      <c r="S591">
        <f>_xlfn.XLOOKUP(E591,'Facture Chronopost'!L:L,'Facture Chronopost'!AA:AA,"")</f>
        <v/>
      </c>
      <c r="T591">
        <f>IF(COUNTIF('Bibliothèque transporteurs'!C:C,F591)=0,"inconnu",_xlfn.XLOOKUP(F591,'Bibliothèque transporteurs'!C:C,'Bibliothèque transporteurs'!A:A))</f>
        <v/>
      </c>
      <c r="U591">
        <f>IF(OR(F591="6C",F591="6B"),_xlfn.XLOOKUP(E591,'Facture Chronopost'!L:L,'Facture Chronopost'!X:X),IF(OR(F591=17,F591=44),F591&amp;"_"&amp;H591,IF(COUNTIF('Bibliothèque transporteurs'!C:C,F591)=0,"inconnu",_xlfn.XLOOKUP(F591,'Bibliothèque transporteurs'!C:C,'Bibliothèque transporteurs'!B:B))))</f>
        <v/>
      </c>
      <c r="V591">
        <f>IF(COUNTIF('Bibliothèque transporteurs'!C:C,F591)=0,"inconnu",_xlfn.XLOOKUP(F591,'Bibliothèque transporteurs'!C:C,'Bibliothèque transporteurs'!E:E))</f>
        <v/>
      </c>
      <c r="W591">
        <f>IF(T591="FR_2SHOP",O591,IF(O591=0,0,ROUNDUP(O591/C591*B591,2)))</f>
        <v/>
      </c>
      <c r="Y591" s="118">
        <f>ROUNDUP(B591,2)-M591-L591-N591-J591-K591-I591-Q591</f>
        <v/>
      </c>
      <c r="Z591" s="118">
        <f>IF(Y591=W591,"OK","Non")</f>
        <v/>
      </c>
    </row>
    <row r="592">
      <c r="A592" s="9">
        <f>C592/SUM(C:C)*(SUM(C:C)+$X$2)</f>
        <v/>
      </c>
      <c r="B592" s="9">
        <f>C592/SUM(C:C)*(SUM(C:C)+SUM($N$3:$O$7))+S592</f>
        <v/>
      </c>
      <c r="C592" s="9">
        <f>SUM(I592:Q592)-N592-P592</f>
        <v/>
      </c>
      <c r="D592" s="8" t="n">
        <v>6235</v>
      </c>
      <c r="E592" t="inlineStr">
        <is>
          <t>XS441087271FR</t>
        </is>
      </c>
      <c r="F592" t="n">
        <v>86</v>
      </c>
      <c r="G592" t="inlineStr">
        <is>
          <t>N</t>
        </is>
      </c>
      <c r="H592" t="inlineStr">
        <is>
          <t>NT</t>
        </is>
      </c>
      <c r="O592" t="n">
        <v>4.58</v>
      </c>
      <c r="S592">
        <f>_xlfn.XLOOKUP(E592,'Facture Chronopost'!L:L,'Facture Chronopost'!AA:AA,"")</f>
        <v/>
      </c>
      <c r="T592">
        <f>IF(COUNTIF('Bibliothèque transporteurs'!C:C,F592)=0,"inconnu",_xlfn.XLOOKUP(F592,'Bibliothèque transporteurs'!C:C,'Bibliothèque transporteurs'!A:A))</f>
        <v/>
      </c>
      <c r="U592">
        <f>IF(OR(F592="6C",F592="6B"),_xlfn.XLOOKUP(E592,'Facture Chronopost'!L:L,'Facture Chronopost'!X:X),IF(OR(F592=17,F592=44),F592&amp;"_"&amp;H592,IF(COUNTIF('Bibliothèque transporteurs'!C:C,F592)=0,"inconnu",_xlfn.XLOOKUP(F592,'Bibliothèque transporteurs'!C:C,'Bibliothèque transporteurs'!B:B))))</f>
        <v/>
      </c>
      <c r="V592">
        <f>IF(COUNTIF('Bibliothèque transporteurs'!C:C,F592)=0,"inconnu",_xlfn.XLOOKUP(F592,'Bibliothèque transporteurs'!C:C,'Bibliothèque transporteurs'!E:E))</f>
        <v/>
      </c>
      <c r="W592">
        <f>IF(T592="FR_2SHOP",O592,IF(O592=0,0,ROUNDUP(O592/C592*B592,2)))</f>
        <v/>
      </c>
      <c r="Y592" s="118">
        <f>ROUNDUP(B592,2)-M592-L592-N592-J592-K592-I592-Q592</f>
        <v/>
      </c>
      <c r="Z592" s="118">
        <f>IF(Y592=W592,"OK","Non")</f>
        <v/>
      </c>
    </row>
    <row r="593">
      <c r="A593" s="9">
        <f>C593/SUM(C:C)*(SUM(C:C)+$X$2)</f>
        <v/>
      </c>
      <c r="B593" s="9">
        <f>C593/SUM(C:C)*(SUM(C:C)+SUM($N$3:$O$7))+S593</f>
        <v/>
      </c>
      <c r="C593" s="9">
        <f>SUM(I593:Q593)-N593-P593</f>
        <v/>
      </c>
      <c r="D593" s="8" t="n">
        <v>6235</v>
      </c>
      <c r="E593" t="inlineStr">
        <is>
          <t>XS441088507FR</t>
        </is>
      </c>
      <c r="F593" t="n">
        <v>86</v>
      </c>
      <c r="G593" t="inlineStr">
        <is>
          <t>N</t>
        </is>
      </c>
      <c r="H593" t="inlineStr">
        <is>
          <t>NT</t>
        </is>
      </c>
      <c r="O593" t="n">
        <v>5.88</v>
      </c>
      <c r="S593">
        <f>_xlfn.XLOOKUP(E593,'Facture Chronopost'!L:L,'Facture Chronopost'!AA:AA,"")</f>
        <v/>
      </c>
      <c r="T593">
        <f>IF(COUNTIF('Bibliothèque transporteurs'!C:C,F593)=0,"inconnu",_xlfn.XLOOKUP(F593,'Bibliothèque transporteurs'!C:C,'Bibliothèque transporteurs'!A:A))</f>
        <v/>
      </c>
      <c r="U593">
        <f>IF(OR(F593="6C",F593="6B"),_xlfn.XLOOKUP(E593,'Facture Chronopost'!L:L,'Facture Chronopost'!X:X),IF(OR(F593=17,F593=44),F593&amp;"_"&amp;H593,IF(COUNTIF('Bibliothèque transporteurs'!C:C,F593)=0,"inconnu",_xlfn.XLOOKUP(F593,'Bibliothèque transporteurs'!C:C,'Bibliothèque transporteurs'!B:B))))</f>
        <v/>
      </c>
      <c r="V593">
        <f>IF(COUNTIF('Bibliothèque transporteurs'!C:C,F593)=0,"inconnu",_xlfn.XLOOKUP(F593,'Bibliothèque transporteurs'!C:C,'Bibliothèque transporteurs'!E:E))</f>
        <v/>
      </c>
      <c r="W593">
        <f>IF(T593="FR_2SHOP",O593,IF(O593=0,0,ROUNDUP(O593/C593*B593,2)))</f>
        <v/>
      </c>
      <c r="Y593" s="118">
        <f>ROUNDUP(B593,2)-M593-L593-N593-J593-K593-I593-Q593</f>
        <v/>
      </c>
      <c r="Z593" s="118">
        <f>IF(Y593=W593,"OK","Non")</f>
        <v/>
      </c>
    </row>
    <row r="594">
      <c r="A594" s="9">
        <f>C594/SUM(C:C)*(SUM(C:C)+$X$2)</f>
        <v/>
      </c>
      <c r="B594" s="9">
        <f>C594/SUM(C:C)*(SUM(C:C)+SUM($N$3:$O$7))+S594</f>
        <v/>
      </c>
      <c r="C594" s="9">
        <f>SUM(I594:Q594)-N594-P594</f>
        <v/>
      </c>
      <c r="D594" s="8" t="n">
        <v>6235</v>
      </c>
      <c r="E594" t="inlineStr">
        <is>
          <t>XS441098416FR</t>
        </is>
      </c>
      <c r="F594" t="n">
        <v>86</v>
      </c>
      <c r="G594" t="inlineStr">
        <is>
          <t>N</t>
        </is>
      </c>
      <c r="H594" t="inlineStr">
        <is>
          <t>NT</t>
        </is>
      </c>
      <c r="O594" t="n">
        <v>5.88</v>
      </c>
      <c r="S594">
        <f>_xlfn.XLOOKUP(E594,'Facture Chronopost'!L:L,'Facture Chronopost'!AA:AA,"")</f>
        <v/>
      </c>
      <c r="T594">
        <f>IF(COUNTIF('Bibliothèque transporteurs'!C:C,F594)=0,"inconnu",_xlfn.XLOOKUP(F594,'Bibliothèque transporteurs'!C:C,'Bibliothèque transporteurs'!A:A))</f>
        <v/>
      </c>
      <c r="U594">
        <f>IF(OR(F594="6C",F594="6B"),_xlfn.XLOOKUP(E594,'Facture Chronopost'!L:L,'Facture Chronopost'!X:X),IF(OR(F594=17,F594=44),F594&amp;"_"&amp;H594,IF(COUNTIF('Bibliothèque transporteurs'!C:C,F594)=0,"inconnu",_xlfn.XLOOKUP(F594,'Bibliothèque transporteurs'!C:C,'Bibliothèque transporteurs'!B:B))))</f>
        <v/>
      </c>
      <c r="V594">
        <f>IF(COUNTIF('Bibliothèque transporteurs'!C:C,F594)=0,"inconnu",_xlfn.XLOOKUP(F594,'Bibliothèque transporteurs'!C:C,'Bibliothèque transporteurs'!E:E))</f>
        <v/>
      </c>
      <c r="W594">
        <f>IF(T594="FR_2SHOP",O594,IF(O594=0,0,ROUNDUP(O594/C594*B594,2)))</f>
        <v/>
      </c>
      <c r="Y594" s="118">
        <f>ROUNDUP(B594,2)-M594-L594-N594-J594-K594-I594-Q594</f>
        <v/>
      </c>
      <c r="Z594" s="118">
        <f>IF(Y594=W594,"OK","Non")</f>
        <v/>
      </c>
    </row>
    <row r="595">
      <c r="A595" s="9">
        <f>C595/SUM(C:C)*(SUM(C:C)+$X$2)</f>
        <v/>
      </c>
      <c r="B595" s="9">
        <f>C595/SUM(C:C)*(SUM(C:C)+SUM($N$3:$O$7))+S595</f>
        <v/>
      </c>
      <c r="C595" s="9">
        <f>SUM(I595:Q595)-N595-P595</f>
        <v/>
      </c>
      <c r="D595" s="8" t="n">
        <v>6235</v>
      </c>
      <c r="E595" t="inlineStr">
        <is>
          <t>XS441099500FR</t>
        </is>
      </c>
      <c r="F595" t="n">
        <v>86</v>
      </c>
      <c r="G595" t="inlineStr">
        <is>
          <t>N</t>
        </is>
      </c>
      <c r="H595" t="inlineStr">
        <is>
          <t>ND</t>
        </is>
      </c>
      <c r="O595" t="n">
        <v>4.25</v>
      </c>
      <c r="S595">
        <f>_xlfn.XLOOKUP(E595,'Facture Chronopost'!L:L,'Facture Chronopost'!AA:AA,"")</f>
        <v/>
      </c>
      <c r="T595">
        <f>IF(COUNTIF('Bibliothèque transporteurs'!C:C,F595)=0,"inconnu",_xlfn.XLOOKUP(F595,'Bibliothèque transporteurs'!C:C,'Bibliothèque transporteurs'!A:A))</f>
        <v/>
      </c>
      <c r="U595">
        <f>IF(OR(F595="6C",F595="6B"),_xlfn.XLOOKUP(E595,'Facture Chronopost'!L:L,'Facture Chronopost'!X:X),IF(OR(F595=17,F595=44),F595&amp;"_"&amp;H595,IF(COUNTIF('Bibliothèque transporteurs'!C:C,F595)=0,"inconnu",_xlfn.XLOOKUP(F595,'Bibliothèque transporteurs'!C:C,'Bibliothèque transporteurs'!B:B))))</f>
        <v/>
      </c>
      <c r="V595">
        <f>IF(COUNTIF('Bibliothèque transporteurs'!C:C,F595)=0,"inconnu",_xlfn.XLOOKUP(F595,'Bibliothèque transporteurs'!C:C,'Bibliothèque transporteurs'!E:E))</f>
        <v/>
      </c>
      <c r="W595">
        <f>IF(T595="FR_2SHOP",O595,IF(O595=0,0,ROUNDUP(O595/C595*B595,2)))</f>
        <v/>
      </c>
      <c r="Y595" s="118">
        <f>ROUNDUP(B595,2)-M595-L595-N595-J595-K595-I595-Q595</f>
        <v/>
      </c>
      <c r="Z595" s="118">
        <f>IF(Y595=W595,"OK","Non")</f>
        <v/>
      </c>
    </row>
    <row r="596">
      <c r="A596" s="9">
        <f>C596/SUM(C:C)*(SUM(C:C)+$X$2)</f>
        <v/>
      </c>
      <c r="B596" s="9">
        <f>C596/SUM(C:C)*(SUM(C:C)+SUM($N$3:$O$7))+S596</f>
        <v/>
      </c>
      <c r="C596" s="9">
        <f>SUM(I596:Q596)-N596-P596</f>
        <v/>
      </c>
      <c r="D596" s="8" t="n">
        <v>6235</v>
      </c>
      <c r="E596" t="inlineStr">
        <is>
          <t>XS441100891FR</t>
        </is>
      </c>
      <c r="F596" t="n">
        <v>86</v>
      </c>
      <c r="G596" t="inlineStr">
        <is>
          <t>N</t>
        </is>
      </c>
      <c r="H596" t="inlineStr">
        <is>
          <t>NT</t>
        </is>
      </c>
      <c r="O596" t="n">
        <v>4.25</v>
      </c>
      <c r="S596">
        <f>_xlfn.XLOOKUP(E596,'Facture Chronopost'!L:L,'Facture Chronopost'!AA:AA,"")</f>
        <v/>
      </c>
      <c r="T596">
        <f>IF(COUNTIF('Bibliothèque transporteurs'!C:C,F596)=0,"inconnu",_xlfn.XLOOKUP(F596,'Bibliothèque transporteurs'!C:C,'Bibliothèque transporteurs'!A:A))</f>
        <v/>
      </c>
      <c r="U596">
        <f>IF(OR(F596="6C",F596="6B"),_xlfn.XLOOKUP(E596,'Facture Chronopost'!L:L,'Facture Chronopost'!X:X),IF(OR(F596=17,F596=44),F596&amp;"_"&amp;H596,IF(COUNTIF('Bibliothèque transporteurs'!C:C,F596)=0,"inconnu",_xlfn.XLOOKUP(F596,'Bibliothèque transporteurs'!C:C,'Bibliothèque transporteurs'!B:B))))</f>
        <v/>
      </c>
      <c r="V596">
        <f>IF(COUNTIF('Bibliothèque transporteurs'!C:C,F596)=0,"inconnu",_xlfn.XLOOKUP(F596,'Bibliothèque transporteurs'!C:C,'Bibliothèque transporteurs'!E:E))</f>
        <v/>
      </c>
      <c r="W596">
        <f>IF(T596="FR_2SHOP",O596,IF(O596=0,0,ROUNDUP(O596/C596*B596,2)))</f>
        <v/>
      </c>
      <c r="Y596" s="118">
        <f>ROUNDUP(B596,2)-M596-L596-N596-J596-K596-I596-Q596</f>
        <v/>
      </c>
      <c r="Z596" s="118">
        <f>IF(Y596=W596,"OK","Non")</f>
        <v/>
      </c>
    </row>
    <row r="597">
      <c r="A597" s="9">
        <f>C597/SUM(C:C)*(SUM(C:C)+$X$2)</f>
        <v/>
      </c>
      <c r="B597" s="9">
        <f>C597/SUM(C:C)*(SUM(C:C)+SUM($N$3:$O$7))+S597</f>
        <v/>
      </c>
      <c r="C597" s="9">
        <f>SUM(I597:Q597)-N597-P597</f>
        <v/>
      </c>
      <c r="D597" s="8" t="n">
        <v>6235</v>
      </c>
      <c r="E597" t="inlineStr">
        <is>
          <t>XS441102521FR</t>
        </is>
      </c>
      <c r="F597" t="n">
        <v>86</v>
      </c>
      <c r="G597" t="inlineStr">
        <is>
          <t>N</t>
        </is>
      </c>
      <c r="H597" t="inlineStr">
        <is>
          <t>NT</t>
        </is>
      </c>
      <c r="O597" t="n">
        <v>4.25</v>
      </c>
      <c r="S597">
        <f>_xlfn.XLOOKUP(E597,'Facture Chronopost'!L:L,'Facture Chronopost'!AA:AA,"")</f>
        <v/>
      </c>
      <c r="T597">
        <f>IF(COUNTIF('Bibliothèque transporteurs'!C:C,F597)=0,"inconnu",_xlfn.XLOOKUP(F597,'Bibliothèque transporteurs'!C:C,'Bibliothèque transporteurs'!A:A))</f>
        <v/>
      </c>
      <c r="U597">
        <f>IF(OR(F597="6C",F597="6B"),_xlfn.XLOOKUP(E597,'Facture Chronopost'!L:L,'Facture Chronopost'!X:X),IF(OR(F597=17,F597=44),F597&amp;"_"&amp;H597,IF(COUNTIF('Bibliothèque transporteurs'!C:C,F597)=0,"inconnu",_xlfn.XLOOKUP(F597,'Bibliothèque transporteurs'!C:C,'Bibliothèque transporteurs'!B:B))))</f>
        <v/>
      </c>
      <c r="V597">
        <f>IF(COUNTIF('Bibliothèque transporteurs'!C:C,F597)=0,"inconnu",_xlfn.XLOOKUP(F597,'Bibliothèque transporteurs'!C:C,'Bibliothèque transporteurs'!E:E))</f>
        <v/>
      </c>
      <c r="W597">
        <f>IF(T597="FR_2SHOP",O597,IF(O597=0,0,ROUNDUP(O597/C597*B597,2)))</f>
        <v/>
      </c>
      <c r="Y597" s="118">
        <f>ROUNDUP(B597,2)-M597-L597-N597-J597-K597-I597-Q597</f>
        <v/>
      </c>
      <c r="Z597" s="118">
        <f>IF(Y597=W597,"OK","Non")</f>
        <v/>
      </c>
    </row>
    <row r="598">
      <c r="A598" s="9">
        <f>C598/SUM(C:C)*(SUM(C:C)+$X$2)</f>
        <v/>
      </c>
      <c r="B598" s="9">
        <f>C598/SUM(C:C)*(SUM(C:C)+SUM($N$3:$O$7))+S598</f>
        <v/>
      </c>
      <c r="C598" s="9">
        <f>SUM(I598:Q598)-N598-P598</f>
        <v/>
      </c>
      <c r="D598" s="8" t="n">
        <v>9512</v>
      </c>
      <c r="E598" t="inlineStr">
        <is>
          <t>XS441374017FR</t>
        </is>
      </c>
      <c r="F598" t="n">
        <v>86</v>
      </c>
      <c r="G598" t="inlineStr">
        <is>
          <t>N</t>
        </is>
      </c>
      <c r="H598" t="inlineStr">
        <is>
          <t>NT</t>
        </is>
      </c>
      <c r="O598" t="n">
        <v>4.25</v>
      </c>
      <c r="S598">
        <f>_xlfn.XLOOKUP(E598,'Facture Chronopost'!L:L,'Facture Chronopost'!AA:AA,"")</f>
        <v/>
      </c>
      <c r="T598">
        <f>IF(COUNTIF('Bibliothèque transporteurs'!C:C,F598)=0,"inconnu",_xlfn.XLOOKUP(F598,'Bibliothèque transporteurs'!C:C,'Bibliothèque transporteurs'!A:A))</f>
        <v/>
      </c>
      <c r="U598">
        <f>IF(OR(F598="6C",F598="6B"),_xlfn.XLOOKUP(E598,'Facture Chronopost'!L:L,'Facture Chronopost'!X:X),IF(OR(F598=17,F598=44),F598&amp;"_"&amp;H598,IF(COUNTIF('Bibliothèque transporteurs'!C:C,F598)=0,"inconnu",_xlfn.XLOOKUP(F598,'Bibliothèque transporteurs'!C:C,'Bibliothèque transporteurs'!B:B))))</f>
        <v/>
      </c>
      <c r="V598">
        <f>IF(COUNTIF('Bibliothèque transporteurs'!C:C,F598)=0,"inconnu",_xlfn.XLOOKUP(F598,'Bibliothèque transporteurs'!C:C,'Bibliothèque transporteurs'!E:E))</f>
        <v/>
      </c>
      <c r="W598">
        <f>IF(T598="FR_2SHOP",O598,IF(O598=0,0,ROUNDUP(O598/C598*B598,2)))</f>
        <v/>
      </c>
      <c r="Y598" s="118">
        <f>ROUNDUP(B598,2)-M598-L598-N598-J598-K598-I598-Q598</f>
        <v/>
      </c>
      <c r="Z598" s="118">
        <f>IF(Y598=W598,"OK","Non")</f>
        <v/>
      </c>
    </row>
    <row r="599">
      <c r="A599" s="9">
        <f>C599/SUM(C:C)*(SUM(C:C)+$X$2)</f>
        <v/>
      </c>
      <c r="B599" s="9">
        <f>C599/SUM(C:C)*(SUM(C:C)+SUM($N$3:$O$7))+S599</f>
        <v/>
      </c>
      <c r="C599" s="9">
        <f>SUM(I599:Q599)-N599-P599</f>
        <v/>
      </c>
      <c r="D599" s="8" t="n">
        <v>6235</v>
      </c>
      <c r="E599" t="inlineStr">
        <is>
          <t>XS441435572FR</t>
        </is>
      </c>
      <c r="F599" t="n">
        <v>86</v>
      </c>
      <c r="G599" t="inlineStr">
        <is>
          <t>N</t>
        </is>
      </c>
      <c r="H599" t="inlineStr">
        <is>
          <t>NT</t>
        </is>
      </c>
      <c r="O599" t="n">
        <v>4.25</v>
      </c>
      <c r="S599">
        <f>_xlfn.XLOOKUP(E599,'Facture Chronopost'!L:L,'Facture Chronopost'!AA:AA,"")</f>
        <v/>
      </c>
      <c r="T599">
        <f>IF(COUNTIF('Bibliothèque transporteurs'!C:C,F599)=0,"inconnu",_xlfn.XLOOKUP(F599,'Bibliothèque transporteurs'!C:C,'Bibliothèque transporteurs'!A:A))</f>
        <v/>
      </c>
      <c r="U599">
        <f>IF(OR(F599="6C",F599="6B"),_xlfn.XLOOKUP(E599,'Facture Chronopost'!L:L,'Facture Chronopost'!X:X),IF(OR(F599=17,F599=44),F599&amp;"_"&amp;H599,IF(COUNTIF('Bibliothèque transporteurs'!C:C,F599)=0,"inconnu",_xlfn.XLOOKUP(F599,'Bibliothèque transporteurs'!C:C,'Bibliothèque transporteurs'!B:B))))</f>
        <v/>
      </c>
      <c r="V599">
        <f>IF(COUNTIF('Bibliothèque transporteurs'!C:C,F599)=0,"inconnu",_xlfn.XLOOKUP(F599,'Bibliothèque transporteurs'!C:C,'Bibliothèque transporteurs'!E:E))</f>
        <v/>
      </c>
      <c r="W599">
        <f>IF(T599="FR_2SHOP",O599,IF(O599=0,0,ROUNDUP(O599/C599*B599,2)))</f>
        <v/>
      </c>
      <c r="Y599" s="118">
        <f>ROUNDUP(B599,2)-M599-L599-N599-J599-K599-I599-Q599</f>
        <v/>
      </c>
      <c r="Z599" s="118">
        <f>IF(Y599=W599,"OK","Non")</f>
        <v/>
      </c>
    </row>
    <row r="600">
      <c r="A600" s="9">
        <f>C600/SUM(C:C)*(SUM(C:C)+$X$2)</f>
        <v/>
      </c>
      <c r="B600" s="9">
        <f>C600/SUM(C:C)*(SUM(C:C)+SUM($N$3:$O$7))+S600</f>
        <v/>
      </c>
      <c r="C600" s="9">
        <f>SUM(I600:Q600)-N600-P600</f>
        <v/>
      </c>
      <c r="D600" s="8" t="n">
        <v>6235</v>
      </c>
      <c r="E600" t="inlineStr">
        <is>
          <t>XS441659120FR</t>
        </is>
      </c>
      <c r="F600" t="n">
        <v>86</v>
      </c>
      <c r="G600" t="inlineStr">
        <is>
          <t>N</t>
        </is>
      </c>
      <c r="H600" t="inlineStr">
        <is>
          <t>NT</t>
        </is>
      </c>
      <c r="O600" t="n">
        <v>4.25</v>
      </c>
      <c r="S600">
        <f>_xlfn.XLOOKUP(E600,'Facture Chronopost'!L:L,'Facture Chronopost'!AA:AA,"")</f>
        <v/>
      </c>
      <c r="T600">
        <f>IF(COUNTIF('Bibliothèque transporteurs'!C:C,F600)=0,"inconnu",_xlfn.XLOOKUP(F600,'Bibliothèque transporteurs'!C:C,'Bibliothèque transporteurs'!A:A))</f>
        <v/>
      </c>
      <c r="U600">
        <f>IF(OR(F600="6C",F600="6B"),_xlfn.XLOOKUP(E600,'Facture Chronopost'!L:L,'Facture Chronopost'!X:X),IF(OR(F600=17,F600=44),F600&amp;"_"&amp;H600,IF(COUNTIF('Bibliothèque transporteurs'!C:C,F600)=0,"inconnu",_xlfn.XLOOKUP(F600,'Bibliothèque transporteurs'!C:C,'Bibliothèque transporteurs'!B:B))))</f>
        <v/>
      </c>
      <c r="V600">
        <f>IF(COUNTIF('Bibliothèque transporteurs'!C:C,F600)=0,"inconnu",_xlfn.XLOOKUP(F600,'Bibliothèque transporteurs'!C:C,'Bibliothèque transporteurs'!E:E))</f>
        <v/>
      </c>
      <c r="W600">
        <f>IF(T600="FR_2SHOP",O600,IF(O600=0,0,ROUNDUP(O600/C600*B600,2)))</f>
        <v/>
      </c>
      <c r="Y600" s="118">
        <f>ROUNDUP(B600,2)-M600-L600-N600-J600-K600-I600-Q600</f>
        <v/>
      </c>
      <c r="Z600" s="118">
        <f>IF(Y600=W600,"OK","Non")</f>
        <v/>
      </c>
    </row>
    <row r="601">
      <c r="A601" s="9">
        <f>C601/SUM(C:C)*(SUM(C:C)+$X$2)</f>
        <v/>
      </c>
      <c r="B601" s="9">
        <f>C601/SUM(C:C)*(SUM(C:C)+SUM($N$3:$O$7))+S601</f>
        <v/>
      </c>
      <c r="C601" s="9">
        <f>SUM(I601:Q601)-N601-P601</f>
        <v/>
      </c>
      <c r="D601" s="8" t="n">
        <v>6235</v>
      </c>
      <c r="E601" t="inlineStr">
        <is>
          <t>XS441659765FR</t>
        </is>
      </c>
      <c r="F601" t="n">
        <v>86</v>
      </c>
      <c r="G601" t="inlineStr">
        <is>
          <t>N</t>
        </is>
      </c>
      <c r="H601" t="inlineStr">
        <is>
          <t>NT</t>
        </is>
      </c>
      <c r="O601" t="n">
        <v>4.25</v>
      </c>
      <c r="S601">
        <f>_xlfn.XLOOKUP(E601,'Facture Chronopost'!L:L,'Facture Chronopost'!AA:AA,"")</f>
        <v/>
      </c>
      <c r="T601">
        <f>IF(COUNTIF('Bibliothèque transporteurs'!C:C,F601)=0,"inconnu",_xlfn.XLOOKUP(F601,'Bibliothèque transporteurs'!C:C,'Bibliothèque transporteurs'!A:A))</f>
        <v/>
      </c>
      <c r="U601">
        <f>IF(OR(F601="6C",F601="6B"),_xlfn.XLOOKUP(E601,'Facture Chronopost'!L:L,'Facture Chronopost'!X:X),IF(OR(F601=17,F601=44),F601&amp;"_"&amp;H601,IF(COUNTIF('Bibliothèque transporteurs'!C:C,F601)=0,"inconnu",_xlfn.XLOOKUP(F601,'Bibliothèque transporteurs'!C:C,'Bibliothèque transporteurs'!B:B))))</f>
        <v/>
      </c>
      <c r="V601">
        <f>IF(COUNTIF('Bibliothèque transporteurs'!C:C,F601)=0,"inconnu",_xlfn.XLOOKUP(F601,'Bibliothèque transporteurs'!C:C,'Bibliothèque transporteurs'!E:E))</f>
        <v/>
      </c>
      <c r="W601">
        <f>IF(T601="FR_2SHOP",O601,IF(O601=0,0,ROUNDUP(O601/C601*B601,2)))</f>
        <v/>
      </c>
      <c r="Y601" s="118">
        <f>ROUNDUP(B601,2)-M601-L601-N601-J601-K601-I601-Q601</f>
        <v/>
      </c>
      <c r="Z601" s="118">
        <f>IF(Y601=W601,"OK","Non")</f>
        <v/>
      </c>
    </row>
    <row r="602">
      <c r="A602" s="9">
        <f>C602/SUM(C:C)*(SUM(C:C)+$X$2)</f>
        <v/>
      </c>
      <c r="B602" s="9">
        <f>C602/SUM(C:C)*(SUM(C:C)+SUM($N$3:$O$7))+S602</f>
        <v/>
      </c>
      <c r="C602" s="9">
        <f>SUM(I602:Q602)-N602-P602</f>
        <v/>
      </c>
      <c r="D602" s="8" t="n">
        <v>6235</v>
      </c>
      <c r="E602" t="inlineStr">
        <is>
          <t>XS441660595FR</t>
        </is>
      </c>
      <c r="F602" t="n">
        <v>86</v>
      </c>
      <c r="G602" t="inlineStr">
        <is>
          <t>N</t>
        </is>
      </c>
      <c r="H602" t="inlineStr">
        <is>
          <t>NT</t>
        </is>
      </c>
      <c r="O602" t="n">
        <v>4.25</v>
      </c>
      <c r="S602">
        <f>_xlfn.XLOOKUP(E602,'Facture Chronopost'!L:L,'Facture Chronopost'!AA:AA,"")</f>
        <v/>
      </c>
      <c r="T602">
        <f>IF(COUNTIF('Bibliothèque transporteurs'!C:C,F602)=0,"inconnu",_xlfn.XLOOKUP(F602,'Bibliothèque transporteurs'!C:C,'Bibliothèque transporteurs'!A:A))</f>
        <v/>
      </c>
      <c r="U602">
        <f>IF(OR(F602="6C",F602="6B"),_xlfn.XLOOKUP(E602,'Facture Chronopost'!L:L,'Facture Chronopost'!X:X),IF(OR(F602=17,F602=44),F602&amp;"_"&amp;H602,IF(COUNTIF('Bibliothèque transporteurs'!C:C,F602)=0,"inconnu",_xlfn.XLOOKUP(F602,'Bibliothèque transporteurs'!C:C,'Bibliothèque transporteurs'!B:B))))</f>
        <v/>
      </c>
      <c r="V602">
        <f>IF(COUNTIF('Bibliothèque transporteurs'!C:C,F602)=0,"inconnu",_xlfn.XLOOKUP(F602,'Bibliothèque transporteurs'!C:C,'Bibliothèque transporteurs'!E:E))</f>
        <v/>
      </c>
      <c r="W602">
        <f>IF(T602="FR_2SHOP",O602,IF(O602=0,0,ROUNDUP(O602/C602*B602,2)))</f>
        <v/>
      </c>
      <c r="Y602" s="118">
        <f>ROUNDUP(B602,2)-M602-L602-N602-J602-K602-I602-Q602</f>
        <v/>
      </c>
      <c r="Z602" s="118">
        <f>IF(Y602=W602,"OK","Non")</f>
        <v/>
      </c>
    </row>
    <row r="603">
      <c r="A603" s="9">
        <f>C603/SUM(C:C)*(SUM(C:C)+$X$2)</f>
        <v/>
      </c>
      <c r="B603" s="9">
        <f>C603/SUM(C:C)*(SUM(C:C)+SUM($N$3:$O$7))+S603</f>
        <v/>
      </c>
      <c r="C603" s="9">
        <f>SUM(I603:Q603)-N603-P603</f>
        <v/>
      </c>
      <c r="D603" s="8" t="n">
        <v>6235</v>
      </c>
      <c r="E603" t="inlineStr">
        <is>
          <t>XS441797744FR</t>
        </is>
      </c>
      <c r="F603" t="n">
        <v>86</v>
      </c>
      <c r="G603" t="inlineStr">
        <is>
          <t>N</t>
        </is>
      </c>
      <c r="H603" t="inlineStr">
        <is>
          <t>NT</t>
        </is>
      </c>
      <c r="O603" t="n">
        <v>4.25</v>
      </c>
      <c r="S603">
        <f>_xlfn.XLOOKUP(E603,'Facture Chronopost'!L:L,'Facture Chronopost'!AA:AA,"")</f>
        <v/>
      </c>
      <c r="T603">
        <f>IF(COUNTIF('Bibliothèque transporteurs'!C:C,F603)=0,"inconnu",_xlfn.XLOOKUP(F603,'Bibliothèque transporteurs'!C:C,'Bibliothèque transporteurs'!A:A))</f>
        <v/>
      </c>
      <c r="U603">
        <f>IF(OR(F603="6C",F603="6B"),_xlfn.XLOOKUP(E603,'Facture Chronopost'!L:L,'Facture Chronopost'!X:X),IF(OR(F603=17,F603=44),F603&amp;"_"&amp;H603,IF(COUNTIF('Bibliothèque transporteurs'!C:C,F603)=0,"inconnu",_xlfn.XLOOKUP(F603,'Bibliothèque transporteurs'!C:C,'Bibliothèque transporteurs'!B:B))))</f>
        <v/>
      </c>
      <c r="V603">
        <f>IF(COUNTIF('Bibliothèque transporteurs'!C:C,F603)=0,"inconnu",_xlfn.XLOOKUP(F603,'Bibliothèque transporteurs'!C:C,'Bibliothèque transporteurs'!E:E))</f>
        <v/>
      </c>
      <c r="W603">
        <f>IF(T603="FR_2SHOP",O603,IF(O603=0,0,ROUNDUP(O603/C603*B603,2)))</f>
        <v/>
      </c>
      <c r="Y603" s="118">
        <f>ROUNDUP(B603,2)-M603-L603-N603-J603-K603-I603-Q603</f>
        <v/>
      </c>
      <c r="Z603" s="118">
        <f>IF(Y603=W603,"OK","Non")</f>
        <v/>
      </c>
    </row>
    <row r="604">
      <c r="A604" s="9">
        <f>C604/SUM(C:C)*(SUM(C:C)+$X$2)</f>
        <v/>
      </c>
      <c r="B604" s="9">
        <f>C604/SUM(C:C)*(SUM(C:C)+SUM($N$3:$O$7))+S604</f>
        <v/>
      </c>
      <c r="C604" s="9">
        <f>SUM(I604:Q604)-N604-P604</f>
        <v/>
      </c>
      <c r="D604" s="8" t="n">
        <v>6235</v>
      </c>
      <c r="E604" t="inlineStr">
        <is>
          <t>XS441806018FR</t>
        </is>
      </c>
      <c r="F604" t="n">
        <v>86</v>
      </c>
      <c r="G604" t="inlineStr">
        <is>
          <t>N</t>
        </is>
      </c>
      <c r="H604" t="inlineStr">
        <is>
          <t>NT</t>
        </is>
      </c>
      <c r="O604" t="n">
        <v>8.43</v>
      </c>
      <c r="S604">
        <f>_xlfn.XLOOKUP(E604,'Facture Chronopost'!L:L,'Facture Chronopost'!AA:AA,"")</f>
        <v/>
      </c>
      <c r="T604">
        <f>IF(COUNTIF('Bibliothèque transporteurs'!C:C,F604)=0,"inconnu",_xlfn.XLOOKUP(F604,'Bibliothèque transporteurs'!C:C,'Bibliothèque transporteurs'!A:A))</f>
        <v/>
      </c>
      <c r="U604">
        <f>IF(OR(F604="6C",F604="6B"),_xlfn.XLOOKUP(E604,'Facture Chronopost'!L:L,'Facture Chronopost'!X:X),IF(OR(F604=17,F604=44),F604&amp;"_"&amp;H604,IF(COUNTIF('Bibliothèque transporteurs'!C:C,F604)=0,"inconnu",_xlfn.XLOOKUP(F604,'Bibliothèque transporteurs'!C:C,'Bibliothèque transporteurs'!B:B))))</f>
        <v/>
      </c>
      <c r="V604">
        <f>IF(COUNTIF('Bibliothèque transporteurs'!C:C,F604)=0,"inconnu",_xlfn.XLOOKUP(F604,'Bibliothèque transporteurs'!C:C,'Bibliothèque transporteurs'!E:E))</f>
        <v/>
      </c>
      <c r="W604">
        <f>IF(T604="FR_2SHOP",O604,IF(O604=0,0,ROUNDUP(O604/C604*B604,2)))</f>
        <v/>
      </c>
      <c r="Y604" s="118">
        <f>ROUNDUP(B604,2)-M604-L604-N604-J604-K604-I604-Q604</f>
        <v/>
      </c>
      <c r="Z604" s="118">
        <f>IF(Y604=W604,"OK","Non")</f>
        <v/>
      </c>
    </row>
    <row r="605">
      <c r="A605" s="9">
        <f>C605/SUM(C:C)*(SUM(C:C)+$X$2)</f>
        <v/>
      </c>
      <c r="B605" s="9">
        <f>C605/SUM(C:C)*(SUM(C:C)+SUM($N$3:$O$7))+S605</f>
        <v/>
      </c>
      <c r="C605" s="9">
        <f>SUM(I605:Q605)-N605-P605</f>
        <v/>
      </c>
      <c r="D605" s="8" t="n">
        <v>6235</v>
      </c>
      <c r="E605" t="inlineStr">
        <is>
          <t>XS441807883FR</t>
        </is>
      </c>
      <c r="F605" t="n">
        <v>86</v>
      </c>
      <c r="G605" t="inlineStr">
        <is>
          <t>N</t>
        </is>
      </c>
      <c r="H605" t="inlineStr">
        <is>
          <t>NT</t>
        </is>
      </c>
      <c r="O605" t="n">
        <v>9.279999999999999</v>
      </c>
      <c r="S605">
        <f>_xlfn.XLOOKUP(E605,'Facture Chronopost'!L:L,'Facture Chronopost'!AA:AA,"")</f>
        <v/>
      </c>
      <c r="T605">
        <f>IF(COUNTIF('Bibliothèque transporteurs'!C:C,F605)=0,"inconnu",_xlfn.XLOOKUP(F605,'Bibliothèque transporteurs'!C:C,'Bibliothèque transporteurs'!A:A))</f>
        <v/>
      </c>
      <c r="U605">
        <f>IF(OR(F605="6C",F605="6B"),_xlfn.XLOOKUP(E605,'Facture Chronopost'!L:L,'Facture Chronopost'!X:X),IF(OR(F605=17,F605=44),F605&amp;"_"&amp;H605,IF(COUNTIF('Bibliothèque transporteurs'!C:C,F605)=0,"inconnu",_xlfn.XLOOKUP(F605,'Bibliothèque transporteurs'!C:C,'Bibliothèque transporteurs'!B:B))))</f>
        <v/>
      </c>
      <c r="V605">
        <f>IF(COUNTIF('Bibliothèque transporteurs'!C:C,F605)=0,"inconnu",_xlfn.XLOOKUP(F605,'Bibliothèque transporteurs'!C:C,'Bibliothèque transporteurs'!E:E))</f>
        <v/>
      </c>
      <c r="W605">
        <f>IF(T605="FR_2SHOP",O605,IF(O605=0,0,ROUNDUP(O605/C605*B605,2)))</f>
        <v/>
      </c>
      <c r="Y605" s="118">
        <f>ROUNDUP(B605,2)-M605-L605-N605-J605-K605-I605-Q605</f>
        <v/>
      </c>
      <c r="Z605" s="118">
        <f>IF(Y605=W605,"OK","Non")</f>
        <v/>
      </c>
    </row>
    <row r="606">
      <c r="A606" s="9">
        <f>C606/SUM(C:C)*(SUM(C:C)+$X$2)</f>
        <v/>
      </c>
      <c r="B606" s="9">
        <f>C606/SUM(C:C)*(SUM(C:C)+SUM($N$3:$O$7))+S606</f>
        <v/>
      </c>
      <c r="C606" s="9">
        <f>SUM(I606:Q606)-N606-P606</f>
        <v/>
      </c>
      <c r="D606" s="8" t="n">
        <v>6235</v>
      </c>
      <c r="E606" t="inlineStr">
        <is>
          <t>XS441841350FR</t>
        </is>
      </c>
      <c r="F606" t="n">
        <v>86</v>
      </c>
      <c r="G606" t="inlineStr">
        <is>
          <t>N</t>
        </is>
      </c>
      <c r="H606" t="inlineStr">
        <is>
          <t>NT</t>
        </is>
      </c>
      <c r="O606" t="n">
        <v>4.25</v>
      </c>
      <c r="S606">
        <f>_xlfn.XLOOKUP(E606,'Facture Chronopost'!L:L,'Facture Chronopost'!AA:AA,"")</f>
        <v/>
      </c>
      <c r="T606">
        <f>IF(COUNTIF('Bibliothèque transporteurs'!C:C,F606)=0,"inconnu",_xlfn.XLOOKUP(F606,'Bibliothèque transporteurs'!C:C,'Bibliothèque transporteurs'!A:A))</f>
        <v/>
      </c>
      <c r="U606">
        <f>IF(OR(F606="6C",F606="6B"),_xlfn.XLOOKUP(E606,'Facture Chronopost'!L:L,'Facture Chronopost'!X:X),IF(OR(F606=17,F606=44),F606&amp;"_"&amp;H606,IF(COUNTIF('Bibliothèque transporteurs'!C:C,F606)=0,"inconnu",_xlfn.XLOOKUP(F606,'Bibliothèque transporteurs'!C:C,'Bibliothèque transporteurs'!B:B))))</f>
        <v/>
      </c>
      <c r="V606">
        <f>IF(COUNTIF('Bibliothèque transporteurs'!C:C,F606)=0,"inconnu",_xlfn.XLOOKUP(F606,'Bibliothèque transporteurs'!C:C,'Bibliothèque transporteurs'!E:E))</f>
        <v/>
      </c>
      <c r="W606">
        <f>IF(T606="FR_2SHOP",O606,IF(O606=0,0,ROUNDUP(O606/C606*B606,2)))</f>
        <v/>
      </c>
      <c r="Y606" s="118">
        <f>ROUNDUP(B606,2)-M606-L606-N606-J606-K606-I606-Q606</f>
        <v/>
      </c>
      <c r="Z606" s="118">
        <f>IF(Y606=W606,"OK","Non")</f>
        <v/>
      </c>
    </row>
    <row r="607">
      <c r="A607" s="9">
        <f>C607/SUM(C:C)*(SUM(C:C)+$X$2)</f>
        <v/>
      </c>
      <c r="B607" s="9">
        <f>C607/SUM(C:C)*(SUM(C:C)+SUM($N$3:$O$7))+S607</f>
        <v/>
      </c>
      <c r="C607" s="9">
        <f>SUM(I607:Q607)-N607-P607</f>
        <v/>
      </c>
      <c r="D607" s="8" t="n">
        <v>6235</v>
      </c>
      <c r="E607" t="inlineStr">
        <is>
          <t>XS442103109FR</t>
        </is>
      </c>
      <c r="F607" t="n">
        <v>86</v>
      </c>
      <c r="G607" t="inlineStr">
        <is>
          <t>N</t>
        </is>
      </c>
      <c r="H607" t="inlineStr">
        <is>
          <t>NT</t>
        </is>
      </c>
      <c r="O607" t="n">
        <v>4.25</v>
      </c>
      <c r="S607">
        <f>_xlfn.XLOOKUP(E607,'Facture Chronopost'!L:L,'Facture Chronopost'!AA:AA,"")</f>
        <v/>
      </c>
      <c r="T607">
        <f>IF(COUNTIF('Bibliothèque transporteurs'!C:C,F607)=0,"inconnu",_xlfn.XLOOKUP(F607,'Bibliothèque transporteurs'!C:C,'Bibliothèque transporteurs'!A:A))</f>
        <v/>
      </c>
      <c r="U607">
        <f>IF(OR(F607="6C",F607="6B"),_xlfn.XLOOKUP(E607,'Facture Chronopost'!L:L,'Facture Chronopost'!X:X),IF(OR(F607=17,F607=44),F607&amp;"_"&amp;H607,IF(COUNTIF('Bibliothèque transporteurs'!C:C,F607)=0,"inconnu",_xlfn.XLOOKUP(F607,'Bibliothèque transporteurs'!C:C,'Bibliothèque transporteurs'!B:B))))</f>
        <v/>
      </c>
      <c r="V607">
        <f>IF(COUNTIF('Bibliothèque transporteurs'!C:C,F607)=0,"inconnu",_xlfn.XLOOKUP(F607,'Bibliothèque transporteurs'!C:C,'Bibliothèque transporteurs'!E:E))</f>
        <v/>
      </c>
      <c r="W607">
        <f>IF(T607="FR_2SHOP",O607,IF(O607=0,0,ROUNDUP(O607/C607*B607,2)))</f>
        <v/>
      </c>
      <c r="Y607" s="118">
        <f>ROUNDUP(B607,2)-M607-L607-N607-J607-K607-I607-Q607</f>
        <v/>
      </c>
      <c r="Z607" s="118">
        <f>IF(Y607=W607,"OK","Non")</f>
        <v/>
      </c>
    </row>
    <row r="608">
      <c r="A608" s="9">
        <f>C608/SUM(C:C)*(SUM(C:C)+$X$2)</f>
        <v/>
      </c>
      <c r="B608" s="9">
        <f>C608/SUM(C:C)*(SUM(C:C)+SUM($N$3:$O$7))+S608</f>
        <v/>
      </c>
      <c r="C608" s="9">
        <f>SUM(I608:Q608)-N608-P608</f>
        <v/>
      </c>
      <c r="D608" s="8" t="n">
        <v>6235</v>
      </c>
      <c r="E608" t="inlineStr">
        <is>
          <t>XS442103554FR</t>
        </is>
      </c>
      <c r="F608" t="n">
        <v>86</v>
      </c>
      <c r="G608" t="inlineStr">
        <is>
          <t>N</t>
        </is>
      </c>
      <c r="H608" t="inlineStr">
        <is>
          <t>NT</t>
        </is>
      </c>
      <c r="O608" t="n">
        <v>5.88</v>
      </c>
      <c r="S608">
        <f>_xlfn.XLOOKUP(E608,'Facture Chronopost'!L:L,'Facture Chronopost'!AA:AA,"")</f>
        <v/>
      </c>
      <c r="T608">
        <f>IF(COUNTIF('Bibliothèque transporteurs'!C:C,F608)=0,"inconnu",_xlfn.XLOOKUP(F608,'Bibliothèque transporteurs'!C:C,'Bibliothèque transporteurs'!A:A))</f>
        <v/>
      </c>
      <c r="U608">
        <f>IF(OR(F608="6C",F608="6B"),_xlfn.XLOOKUP(E608,'Facture Chronopost'!L:L,'Facture Chronopost'!X:X),IF(OR(F608=17,F608=44),F608&amp;"_"&amp;H608,IF(COUNTIF('Bibliothèque transporteurs'!C:C,F608)=0,"inconnu",_xlfn.XLOOKUP(F608,'Bibliothèque transporteurs'!C:C,'Bibliothèque transporteurs'!B:B))))</f>
        <v/>
      </c>
      <c r="V608">
        <f>IF(COUNTIF('Bibliothèque transporteurs'!C:C,F608)=0,"inconnu",_xlfn.XLOOKUP(F608,'Bibliothèque transporteurs'!C:C,'Bibliothèque transporteurs'!E:E))</f>
        <v/>
      </c>
      <c r="W608">
        <f>IF(T608="FR_2SHOP",O608,IF(O608=0,0,ROUNDUP(O608/C608*B608,2)))</f>
        <v/>
      </c>
      <c r="Y608" s="118">
        <f>ROUNDUP(B608,2)-M608-L608-N608-J608-K608-I608-Q608</f>
        <v/>
      </c>
      <c r="Z608" s="118">
        <f>IF(Y608=W608,"OK","Non")</f>
        <v/>
      </c>
    </row>
    <row r="609">
      <c r="A609" s="9">
        <f>C609/SUM(C:C)*(SUM(C:C)+$X$2)</f>
        <v/>
      </c>
      <c r="B609" s="9">
        <f>C609/SUM(C:C)*(SUM(C:C)+SUM($N$3:$O$7))+S609</f>
        <v/>
      </c>
      <c r="C609" s="9">
        <f>SUM(I609:Q609)-N609-P609</f>
        <v/>
      </c>
      <c r="D609" s="8" t="n">
        <v>6235</v>
      </c>
      <c r="E609" t="inlineStr">
        <is>
          <t>XS442108295FR</t>
        </is>
      </c>
      <c r="F609" t="n">
        <v>86</v>
      </c>
      <c r="G609" t="inlineStr">
        <is>
          <t>N</t>
        </is>
      </c>
      <c r="H609" t="inlineStr">
        <is>
          <t>NT</t>
        </is>
      </c>
      <c r="O609" t="n">
        <v>5.88</v>
      </c>
      <c r="S609">
        <f>_xlfn.XLOOKUP(E609,'Facture Chronopost'!L:L,'Facture Chronopost'!AA:AA,"")</f>
        <v/>
      </c>
      <c r="T609">
        <f>IF(COUNTIF('Bibliothèque transporteurs'!C:C,F609)=0,"inconnu",_xlfn.XLOOKUP(F609,'Bibliothèque transporteurs'!C:C,'Bibliothèque transporteurs'!A:A))</f>
        <v/>
      </c>
      <c r="U609">
        <f>IF(OR(F609="6C",F609="6B"),_xlfn.XLOOKUP(E609,'Facture Chronopost'!L:L,'Facture Chronopost'!X:X),IF(OR(F609=17,F609=44),F609&amp;"_"&amp;H609,IF(COUNTIF('Bibliothèque transporteurs'!C:C,F609)=0,"inconnu",_xlfn.XLOOKUP(F609,'Bibliothèque transporteurs'!C:C,'Bibliothèque transporteurs'!B:B))))</f>
        <v/>
      </c>
      <c r="V609">
        <f>IF(COUNTIF('Bibliothèque transporteurs'!C:C,F609)=0,"inconnu",_xlfn.XLOOKUP(F609,'Bibliothèque transporteurs'!C:C,'Bibliothèque transporteurs'!E:E))</f>
        <v/>
      </c>
      <c r="W609">
        <f>IF(T609="FR_2SHOP",O609,IF(O609=0,0,ROUNDUP(O609/C609*B609,2)))</f>
        <v/>
      </c>
      <c r="Y609" s="118">
        <f>ROUNDUP(B609,2)-M609-L609-N609-J609-K609-I609-Q609</f>
        <v/>
      </c>
      <c r="Z609" s="118">
        <f>IF(Y609=W609,"OK","Non")</f>
        <v/>
      </c>
    </row>
    <row r="610">
      <c r="A610" s="9">
        <f>C610/SUM(C:C)*(SUM(C:C)+$X$2)</f>
        <v/>
      </c>
      <c r="B610" s="9">
        <f>C610/SUM(C:C)*(SUM(C:C)+SUM($N$3:$O$7))+S610</f>
        <v/>
      </c>
      <c r="C610" s="9">
        <f>SUM(I610:Q610)-N610-P610</f>
        <v/>
      </c>
      <c r="D610" s="8" t="n">
        <v>6235</v>
      </c>
      <c r="E610" t="inlineStr">
        <is>
          <t>XS442202591FR</t>
        </is>
      </c>
      <c r="F610" t="n">
        <v>86</v>
      </c>
      <c r="G610" t="inlineStr">
        <is>
          <t>N</t>
        </is>
      </c>
      <c r="H610" t="inlineStr">
        <is>
          <t>NT</t>
        </is>
      </c>
      <c r="O610" t="n">
        <v>4.25</v>
      </c>
      <c r="S610">
        <f>_xlfn.XLOOKUP(E610,'Facture Chronopost'!L:L,'Facture Chronopost'!AA:AA,"")</f>
        <v/>
      </c>
      <c r="T610">
        <f>IF(COUNTIF('Bibliothèque transporteurs'!C:C,F610)=0,"inconnu",_xlfn.XLOOKUP(F610,'Bibliothèque transporteurs'!C:C,'Bibliothèque transporteurs'!A:A))</f>
        <v/>
      </c>
      <c r="U610">
        <f>IF(OR(F610="6C",F610="6B"),_xlfn.XLOOKUP(E610,'Facture Chronopost'!L:L,'Facture Chronopost'!X:X),IF(OR(F610=17,F610=44),F610&amp;"_"&amp;H610,IF(COUNTIF('Bibliothèque transporteurs'!C:C,F610)=0,"inconnu",_xlfn.XLOOKUP(F610,'Bibliothèque transporteurs'!C:C,'Bibliothèque transporteurs'!B:B))))</f>
        <v/>
      </c>
      <c r="V610">
        <f>IF(COUNTIF('Bibliothèque transporteurs'!C:C,F610)=0,"inconnu",_xlfn.XLOOKUP(F610,'Bibliothèque transporteurs'!C:C,'Bibliothèque transporteurs'!E:E))</f>
        <v/>
      </c>
      <c r="W610">
        <f>IF(T610="FR_2SHOP",O610,IF(O610=0,0,ROUNDUP(O610/C610*B610,2)))</f>
        <v/>
      </c>
      <c r="Y610" s="118">
        <f>ROUNDUP(B610,2)-M610-L610-N610-J610-K610-I610-Q610</f>
        <v/>
      </c>
      <c r="Z610" s="118">
        <f>IF(Y610=W610,"OK","Non")</f>
        <v/>
      </c>
    </row>
    <row r="611">
      <c r="A611" s="9">
        <f>C611/SUM(C:C)*(SUM(C:C)+$X$2)</f>
        <v/>
      </c>
      <c r="B611" s="9">
        <f>C611/SUM(C:C)*(SUM(C:C)+SUM($N$3:$O$7))+S611</f>
        <v/>
      </c>
      <c r="C611" s="9">
        <f>SUM(I611:Q611)-N611-P611</f>
        <v/>
      </c>
      <c r="D611" s="8" t="n">
        <v>6235</v>
      </c>
      <c r="E611" t="inlineStr">
        <is>
          <t>XS442215017FR</t>
        </is>
      </c>
      <c r="F611" t="n">
        <v>86</v>
      </c>
      <c r="G611" t="inlineStr">
        <is>
          <t>N</t>
        </is>
      </c>
      <c r="H611" t="inlineStr">
        <is>
          <t>NT</t>
        </is>
      </c>
      <c r="O611" t="n">
        <v>5.88</v>
      </c>
      <c r="S611">
        <f>_xlfn.XLOOKUP(E611,'Facture Chronopost'!L:L,'Facture Chronopost'!AA:AA,"")</f>
        <v/>
      </c>
      <c r="T611">
        <f>IF(COUNTIF('Bibliothèque transporteurs'!C:C,F611)=0,"inconnu",_xlfn.XLOOKUP(F611,'Bibliothèque transporteurs'!C:C,'Bibliothèque transporteurs'!A:A))</f>
        <v/>
      </c>
      <c r="U611">
        <f>IF(OR(F611="6C",F611="6B"),_xlfn.XLOOKUP(E611,'Facture Chronopost'!L:L,'Facture Chronopost'!X:X),IF(OR(F611=17,F611=44),F611&amp;"_"&amp;H611,IF(COUNTIF('Bibliothèque transporteurs'!C:C,F611)=0,"inconnu",_xlfn.XLOOKUP(F611,'Bibliothèque transporteurs'!C:C,'Bibliothèque transporteurs'!B:B))))</f>
        <v/>
      </c>
      <c r="V611">
        <f>IF(COUNTIF('Bibliothèque transporteurs'!C:C,F611)=0,"inconnu",_xlfn.XLOOKUP(F611,'Bibliothèque transporteurs'!C:C,'Bibliothèque transporteurs'!E:E))</f>
        <v/>
      </c>
      <c r="W611">
        <f>IF(T611="FR_2SHOP",O611,IF(O611=0,0,ROUNDUP(O611/C611*B611,2)))</f>
        <v/>
      </c>
      <c r="Y611" s="118">
        <f>ROUNDUP(B611,2)-M611-L611-N611-J611-K611-I611-Q611</f>
        <v/>
      </c>
      <c r="Z611" s="118">
        <f>IF(Y611=W611,"OK","Non")</f>
        <v/>
      </c>
    </row>
    <row r="612">
      <c r="A612" s="9">
        <f>C612/SUM(C:C)*(SUM(C:C)+$X$2)</f>
        <v/>
      </c>
      <c r="B612" s="9">
        <f>C612/SUM(C:C)*(SUM(C:C)+SUM($N$3:$O$7))+S612</f>
        <v/>
      </c>
      <c r="C612" s="9">
        <f>SUM(I612:Q612)-N612-P612</f>
        <v/>
      </c>
      <c r="D612" s="8" t="n">
        <v>6235</v>
      </c>
      <c r="E612" t="inlineStr">
        <is>
          <t>XS442563096FR</t>
        </is>
      </c>
      <c r="F612" t="n">
        <v>86</v>
      </c>
      <c r="G612" t="inlineStr">
        <is>
          <t>N</t>
        </is>
      </c>
      <c r="H612" t="inlineStr">
        <is>
          <t>NT</t>
        </is>
      </c>
      <c r="O612" t="n">
        <v>4.25</v>
      </c>
      <c r="S612">
        <f>_xlfn.XLOOKUP(E612,'Facture Chronopost'!L:L,'Facture Chronopost'!AA:AA,"")</f>
        <v/>
      </c>
      <c r="T612">
        <f>IF(COUNTIF('Bibliothèque transporteurs'!C:C,F612)=0,"inconnu",_xlfn.XLOOKUP(F612,'Bibliothèque transporteurs'!C:C,'Bibliothèque transporteurs'!A:A))</f>
        <v/>
      </c>
      <c r="U612">
        <f>IF(OR(F612="6C",F612="6B"),_xlfn.XLOOKUP(E612,'Facture Chronopost'!L:L,'Facture Chronopost'!X:X),IF(OR(F612=17,F612=44),F612&amp;"_"&amp;H612,IF(COUNTIF('Bibliothèque transporteurs'!C:C,F612)=0,"inconnu",_xlfn.XLOOKUP(F612,'Bibliothèque transporteurs'!C:C,'Bibliothèque transporteurs'!B:B))))</f>
        <v/>
      </c>
      <c r="V612">
        <f>IF(COUNTIF('Bibliothèque transporteurs'!C:C,F612)=0,"inconnu",_xlfn.XLOOKUP(F612,'Bibliothèque transporteurs'!C:C,'Bibliothèque transporteurs'!E:E))</f>
        <v/>
      </c>
      <c r="W612">
        <f>IF(T612="FR_2SHOP",O612,IF(O612=0,0,ROUNDUP(O612/C612*B612,2)))</f>
        <v/>
      </c>
      <c r="Y612" s="118">
        <f>ROUNDUP(B612,2)-M612-L612-N612-J612-K612-I612-Q612</f>
        <v/>
      </c>
      <c r="Z612" s="118">
        <f>IF(Y612=W612,"OK","Non")</f>
        <v/>
      </c>
    </row>
    <row r="613">
      <c r="A613" s="9">
        <f>C613/SUM(C:C)*(SUM(C:C)+$X$2)</f>
        <v/>
      </c>
      <c r="B613" s="9">
        <f>C613/SUM(C:C)*(SUM(C:C)+SUM($N$3:$O$7))+S613</f>
        <v/>
      </c>
      <c r="C613" s="9">
        <f>SUM(I613:Q613)-N613-P613</f>
        <v/>
      </c>
      <c r="D613" s="8" t="n">
        <v>6235</v>
      </c>
      <c r="E613" t="inlineStr">
        <is>
          <t>XS442563811FR</t>
        </is>
      </c>
      <c r="F613" t="n">
        <v>86</v>
      </c>
      <c r="G613" t="inlineStr">
        <is>
          <t>N</t>
        </is>
      </c>
      <c r="H613" t="inlineStr">
        <is>
          <t>NT</t>
        </is>
      </c>
      <c r="O613" t="n">
        <v>8.9</v>
      </c>
      <c r="S613">
        <f>_xlfn.XLOOKUP(E613,'Facture Chronopost'!L:L,'Facture Chronopost'!AA:AA,"")</f>
        <v/>
      </c>
      <c r="T613">
        <f>IF(COUNTIF('Bibliothèque transporteurs'!C:C,F613)=0,"inconnu",_xlfn.XLOOKUP(F613,'Bibliothèque transporteurs'!C:C,'Bibliothèque transporteurs'!A:A))</f>
        <v/>
      </c>
      <c r="U613">
        <f>IF(OR(F613="6C",F613="6B"),_xlfn.XLOOKUP(E613,'Facture Chronopost'!L:L,'Facture Chronopost'!X:X),IF(OR(F613=17,F613=44),F613&amp;"_"&amp;H613,IF(COUNTIF('Bibliothèque transporteurs'!C:C,F613)=0,"inconnu",_xlfn.XLOOKUP(F613,'Bibliothèque transporteurs'!C:C,'Bibliothèque transporteurs'!B:B))))</f>
        <v/>
      </c>
      <c r="V613">
        <f>IF(COUNTIF('Bibliothèque transporteurs'!C:C,F613)=0,"inconnu",_xlfn.XLOOKUP(F613,'Bibliothèque transporteurs'!C:C,'Bibliothèque transporteurs'!E:E))</f>
        <v/>
      </c>
      <c r="W613">
        <f>IF(T613="FR_2SHOP",O613,IF(O613=0,0,ROUNDUP(O613/C613*B613,2)))</f>
        <v/>
      </c>
      <c r="Y613" s="118">
        <f>ROUNDUP(B613,2)-M613-L613-N613-J613-K613-I613-Q613</f>
        <v/>
      </c>
      <c r="Z613" s="118">
        <f>IF(Y613=W613,"OK","Non")</f>
        <v/>
      </c>
    </row>
    <row r="614">
      <c r="A614" s="9">
        <f>C614/SUM(C:C)*(SUM(C:C)+$X$2)</f>
        <v/>
      </c>
      <c r="B614" s="9">
        <f>C614/SUM(C:C)*(SUM(C:C)+SUM($N$3:$O$7))+S614</f>
        <v/>
      </c>
      <c r="C614" s="9">
        <f>SUM(I614:Q614)-N614-P614</f>
        <v/>
      </c>
      <c r="D614" s="8" t="n">
        <v>6235</v>
      </c>
      <c r="E614" t="inlineStr">
        <is>
          <t>XS442564803FR</t>
        </is>
      </c>
      <c r="F614" t="n">
        <v>86</v>
      </c>
      <c r="G614" t="inlineStr">
        <is>
          <t>N</t>
        </is>
      </c>
      <c r="H614" t="inlineStr">
        <is>
          <t>NT</t>
        </is>
      </c>
      <c r="O614" t="n">
        <v>4.25</v>
      </c>
      <c r="S614">
        <f>_xlfn.XLOOKUP(E614,'Facture Chronopost'!L:L,'Facture Chronopost'!AA:AA,"")</f>
        <v/>
      </c>
      <c r="T614">
        <f>IF(COUNTIF('Bibliothèque transporteurs'!C:C,F614)=0,"inconnu",_xlfn.XLOOKUP(F614,'Bibliothèque transporteurs'!C:C,'Bibliothèque transporteurs'!A:A))</f>
        <v/>
      </c>
      <c r="U614">
        <f>IF(OR(F614="6C",F614="6B"),_xlfn.XLOOKUP(E614,'Facture Chronopost'!L:L,'Facture Chronopost'!X:X),IF(OR(F614=17,F614=44),F614&amp;"_"&amp;H614,IF(COUNTIF('Bibliothèque transporteurs'!C:C,F614)=0,"inconnu",_xlfn.XLOOKUP(F614,'Bibliothèque transporteurs'!C:C,'Bibliothèque transporteurs'!B:B))))</f>
        <v/>
      </c>
      <c r="V614">
        <f>IF(COUNTIF('Bibliothèque transporteurs'!C:C,F614)=0,"inconnu",_xlfn.XLOOKUP(F614,'Bibliothèque transporteurs'!C:C,'Bibliothèque transporteurs'!E:E))</f>
        <v/>
      </c>
      <c r="W614">
        <f>IF(T614="FR_2SHOP",O614,IF(O614=0,0,ROUNDUP(O614/C614*B614,2)))</f>
        <v/>
      </c>
      <c r="Y614" s="118">
        <f>ROUNDUP(B614,2)-M614-L614-N614-J614-K614-I614-Q614</f>
        <v/>
      </c>
      <c r="Z614" s="118">
        <f>IF(Y614=W614,"OK","Non")</f>
        <v/>
      </c>
    </row>
    <row r="615">
      <c r="A615" s="9">
        <f>C615/SUM(C:C)*(SUM(C:C)+$X$2)</f>
        <v/>
      </c>
      <c r="B615" s="9">
        <f>C615/SUM(C:C)*(SUM(C:C)+SUM($N$3:$O$7))+S615</f>
        <v/>
      </c>
      <c r="C615" s="9">
        <f>SUM(I615:Q615)-N615-P615</f>
        <v/>
      </c>
      <c r="D615" s="8" t="n">
        <v>6235</v>
      </c>
      <c r="E615" t="inlineStr">
        <is>
          <t>XS442565361FR</t>
        </is>
      </c>
      <c r="F615" t="n">
        <v>86</v>
      </c>
      <c r="G615" t="inlineStr">
        <is>
          <t>N</t>
        </is>
      </c>
      <c r="H615" t="inlineStr">
        <is>
          <t>NT</t>
        </is>
      </c>
      <c r="O615" t="n">
        <v>6.9</v>
      </c>
      <c r="S615">
        <f>_xlfn.XLOOKUP(E615,'Facture Chronopost'!L:L,'Facture Chronopost'!AA:AA,"")</f>
        <v/>
      </c>
      <c r="T615">
        <f>IF(COUNTIF('Bibliothèque transporteurs'!C:C,F615)=0,"inconnu",_xlfn.XLOOKUP(F615,'Bibliothèque transporteurs'!C:C,'Bibliothèque transporteurs'!A:A))</f>
        <v/>
      </c>
      <c r="U615">
        <f>IF(OR(F615="6C",F615="6B"),_xlfn.XLOOKUP(E615,'Facture Chronopost'!L:L,'Facture Chronopost'!X:X),IF(OR(F615=17,F615=44),F615&amp;"_"&amp;H615,IF(COUNTIF('Bibliothèque transporteurs'!C:C,F615)=0,"inconnu",_xlfn.XLOOKUP(F615,'Bibliothèque transporteurs'!C:C,'Bibliothèque transporteurs'!B:B))))</f>
        <v/>
      </c>
      <c r="V615">
        <f>IF(COUNTIF('Bibliothèque transporteurs'!C:C,F615)=0,"inconnu",_xlfn.XLOOKUP(F615,'Bibliothèque transporteurs'!C:C,'Bibliothèque transporteurs'!E:E))</f>
        <v/>
      </c>
      <c r="W615">
        <f>IF(T615="FR_2SHOP",O615,IF(O615=0,0,ROUNDUP(O615/C615*B615,2)))</f>
        <v/>
      </c>
      <c r="Y615" s="118">
        <f>ROUNDUP(B615,2)-M615-L615-N615-J615-K615-I615-Q615</f>
        <v/>
      </c>
      <c r="Z615" s="118">
        <f>IF(Y615=W615,"OK","Non")</f>
        <v/>
      </c>
    </row>
    <row r="616">
      <c r="A616" s="9">
        <f>C616/SUM(C:C)*(SUM(C:C)+$X$2)</f>
        <v/>
      </c>
      <c r="B616" s="9">
        <f>C616/SUM(C:C)*(SUM(C:C)+SUM($N$3:$O$7))+S616</f>
        <v/>
      </c>
      <c r="C616" s="9">
        <f>SUM(I616:Q616)-N616-P616</f>
        <v/>
      </c>
      <c r="D616" s="8" t="n">
        <v>6235</v>
      </c>
      <c r="E616" t="inlineStr">
        <is>
          <t>XS442565675FR</t>
        </is>
      </c>
      <c r="F616" t="n">
        <v>86</v>
      </c>
      <c r="G616" t="inlineStr">
        <is>
          <t>N</t>
        </is>
      </c>
      <c r="H616" t="inlineStr">
        <is>
          <t>NT</t>
        </is>
      </c>
      <c r="O616" t="n">
        <v>4.25</v>
      </c>
      <c r="S616">
        <f>_xlfn.XLOOKUP(E616,'Facture Chronopost'!L:L,'Facture Chronopost'!AA:AA,"")</f>
        <v/>
      </c>
      <c r="T616">
        <f>IF(COUNTIF('Bibliothèque transporteurs'!C:C,F616)=0,"inconnu",_xlfn.XLOOKUP(F616,'Bibliothèque transporteurs'!C:C,'Bibliothèque transporteurs'!A:A))</f>
        <v/>
      </c>
      <c r="U616">
        <f>IF(OR(F616="6C",F616="6B"),_xlfn.XLOOKUP(E616,'Facture Chronopost'!L:L,'Facture Chronopost'!X:X),IF(OR(F616=17,F616=44),F616&amp;"_"&amp;H616,IF(COUNTIF('Bibliothèque transporteurs'!C:C,F616)=0,"inconnu",_xlfn.XLOOKUP(F616,'Bibliothèque transporteurs'!C:C,'Bibliothèque transporteurs'!B:B))))</f>
        <v/>
      </c>
      <c r="V616">
        <f>IF(COUNTIF('Bibliothèque transporteurs'!C:C,F616)=0,"inconnu",_xlfn.XLOOKUP(F616,'Bibliothèque transporteurs'!C:C,'Bibliothèque transporteurs'!E:E))</f>
        <v/>
      </c>
      <c r="W616">
        <f>IF(T616="FR_2SHOP",O616,IF(O616=0,0,ROUNDUP(O616/C616*B616,2)))</f>
        <v/>
      </c>
      <c r="Y616" s="118">
        <f>ROUNDUP(B616,2)-M616-L616-N616-J616-K616-I616-Q616</f>
        <v/>
      </c>
      <c r="Z616" s="118">
        <f>IF(Y616=W616,"OK","Non")</f>
        <v/>
      </c>
    </row>
    <row r="617">
      <c r="A617" s="9">
        <f>C617/SUM(C:C)*(SUM(C:C)+$X$2)</f>
        <v/>
      </c>
      <c r="B617" s="9">
        <f>C617/SUM(C:C)*(SUM(C:C)+SUM($N$3:$O$7))+S617</f>
        <v/>
      </c>
      <c r="C617" s="9">
        <f>SUM(I617:Q617)-N617-P617</f>
        <v/>
      </c>
      <c r="D617" s="8" t="n">
        <v>6235</v>
      </c>
      <c r="E617" t="inlineStr">
        <is>
          <t>XS442572212FR</t>
        </is>
      </c>
      <c r="F617" t="n">
        <v>86</v>
      </c>
      <c r="G617" t="inlineStr">
        <is>
          <t>N</t>
        </is>
      </c>
      <c r="H617" t="inlineStr">
        <is>
          <t>NT</t>
        </is>
      </c>
      <c r="O617" t="n">
        <v>4.58</v>
      </c>
      <c r="S617">
        <f>_xlfn.XLOOKUP(E617,'Facture Chronopost'!L:L,'Facture Chronopost'!AA:AA,"")</f>
        <v/>
      </c>
      <c r="T617">
        <f>IF(COUNTIF('Bibliothèque transporteurs'!C:C,F617)=0,"inconnu",_xlfn.XLOOKUP(F617,'Bibliothèque transporteurs'!C:C,'Bibliothèque transporteurs'!A:A))</f>
        <v/>
      </c>
      <c r="U617">
        <f>IF(OR(F617="6C",F617="6B"),_xlfn.XLOOKUP(E617,'Facture Chronopost'!L:L,'Facture Chronopost'!X:X),IF(OR(F617=17,F617=44),F617&amp;"_"&amp;H617,IF(COUNTIF('Bibliothèque transporteurs'!C:C,F617)=0,"inconnu",_xlfn.XLOOKUP(F617,'Bibliothèque transporteurs'!C:C,'Bibliothèque transporteurs'!B:B))))</f>
        <v/>
      </c>
      <c r="V617">
        <f>IF(COUNTIF('Bibliothèque transporteurs'!C:C,F617)=0,"inconnu",_xlfn.XLOOKUP(F617,'Bibliothèque transporteurs'!C:C,'Bibliothèque transporteurs'!E:E))</f>
        <v/>
      </c>
      <c r="W617">
        <f>IF(T617="FR_2SHOP",O617,IF(O617=0,0,ROUNDUP(O617/C617*B617,2)))</f>
        <v/>
      </c>
      <c r="Y617" s="118">
        <f>ROUNDUP(B617,2)-M617-L617-N617-J617-K617-I617-Q617</f>
        <v/>
      </c>
      <c r="Z617" s="118">
        <f>IF(Y617=W617,"OK","Non")</f>
        <v/>
      </c>
    </row>
    <row r="618">
      <c r="A618" s="9">
        <f>C618/SUM(C:C)*(SUM(C:C)+$X$2)</f>
        <v/>
      </c>
      <c r="B618" s="9">
        <f>C618/SUM(C:C)*(SUM(C:C)+SUM($N$3:$O$7))+S618</f>
        <v/>
      </c>
      <c r="C618" s="9">
        <f>SUM(I618:Q618)-N618-P618</f>
        <v/>
      </c>
      <c r="D618" s="8" t="n">
        <v>6235</v>
      </c>
      <c r="E618" t="inlineStr">
        <is>
          <t>XS442746275FR</t>
        </is>
      </c>
      <c r="F618" t="n">
        <v>86</v>
      </c>
      <c r="G618" t="inlineStr">
        <is>
          <t>N</t>
        </is>
      </c>
      <c r="H618" t="inlineStr">
        <is>
          <t>NT</t>
        </is>
      </c>
      <c r="O618" t="n">
        <v>4.25</v>
      </c>
      <c r="S618">
        <f>_xlfn.XLOOKUP(E618,'Facture Chronopost'!L:L,'Facture Chronopost'!AA:AA,"")</f>
        <v/>
      </c>
      <c r="T618">
        <f>IF(COUNTIF('Bibliothèque transporteurs'!C:C,F618)=0,"inconnu",_xlfn.XLOOKUP(F618,'Bibliothèque transporteurs'!C:C,'Bibliothèque transporteurs'!A:A))</f>
        <v/>
      </c>
      <c r="U618">
        <f>IF(OR(F618="6C",F618="6B"),_xlfn.XLOOKUP(E618,'Facture Chronopost'!L:L,'Facture Chronopost'!X:X),IF(OR(F618=17,F618=44),F618&amp;"_"&amp;H618,IF(COUNTIF('Bibliothèque transporteurs'!C:C,F618)=0,"inconnu",_xlfn.XLOOKUP(F618,'Bibliothèque transporteurs'!C:C,'Bibliothèque transporteurs'!B:B))))</f>
        <v/>
      </c>
      <c r="V618">
        <f>IF(COUNTIF('Bibliothèque transporteurs'!C:C,F618)=0,"inconnu",_xlfn.XLOOKUP(F618,'Bibliothèque transporteurs'!C:C,'Bibliothèque transporteurs'!E:E))</f>
        <v/>
      </c>
      <c r="W618">
        <f>IF(T618="FR_2SHOP",O618,IF(O618=0,0,ROUNDUP(O618/C618*B618,2)))</f>
        <v/>
      </c>
      <c r="Y618" s="118">
        <f>ROUNDUP(B618,2)-M618-L618-N618-J618-K618-I618-Q618</f>
        <v/>
      </c>
      <c r="Z618" s="118">
        <f>IF(Y618=W618,"OK","Non")</f>
        <v/>
      </c>
    </row>
    <row r="619">
      <c r="A619" s="9">
        <f>C619/SUM(C:C)*(SUM(C:C)+$X$2)</f>
        <v/>
      </c>
      <c r="B619" s="9">
        <f>C619/SUM(C:C)*(SUM(C:C)+SUM($N$3:$O$7))+S619</f>
        <v/>
      </c>
      <c r="C619" s="9">
        <f>SUM(I619:Q619)-N619-P619</f>
        <v/>
      </c>
      <c r="D619" s="8" t="n">
        <v>6235</v>
      </c>
      <c r="E619" t="inlineStr">
        <is>
          <t>XS442753988FR</t>
        </is>
      </c>
      <c r="F619" t="n">
        <v>86</v>
      </c>
      <c r="G619" t="inlineStr">
        <is>
          <t>N</t>
        </is>
      </c>
      <c r="H619" t="inlineStr">
        <is>
          <t>NT</t>
        </is>
      </c>
      <c r="O619" t="n">
        <v>5.88</v>
      </c>
      <c r="Q619" t="n">
        <v>5</v>
      </c>
      <c r="S619">
        <f>_xlfn.XLOOKUP(E619,'Facture Chronopost'!L:L,'Facture Chronopost'!AA:AA,"")</f>
        <v/>
      </c>
      <c r="T619">
        <f>IF(COUNTIF('Bibliothèque transporteurs'!C:C,F619)=0,"inconnu",_xlfn.XLOOKUP(F619,'Bibliothèque transporteurs'!C:C,'Bibliothèque transporteurs'!A:A))</f>
        <v/>
      </c>
      <c r="U619">
        <f>IF(OR(F619="6C",F619="6B"),_xlfn.XLOOKUP(E619,'Facture Chronopost'!L:L,'Facture Chronopost'!X:X),IF(OR(F619=17,F619=44),F619&amp;"_"&amp;H619,IF(COUNTIF('Bibliothèque transporteurs'!C:C,F619)=0,"inconnu",_xlfn.XLOOKUP(F619,'Bibliothèque transporteurs'!C:C,'Bibliothèque transporteurs'!B:B))))</f>
        <v/>
      </c>
      <c r="V619">
        <f>IF(COUNTIF('Bibliothèque transporteurs'!C:C,F619)=0,"inconnu",_xlfn.XLOOKUP(F619,'Bibliothèque transporteurs'!C:C,'Bibliothèque transporteurs'!E:E))</f>
        <v/>
      </c>
      <c r="W619">
        <f>IF(T619="FR_2SHOP",O619,IF(O619=0,0,ROUNDUP(O619/C619*B619,2)))</f>
        <v/>
      </c>
      <c r="Y619" s="118">
        <f>ROUNDUP(B619,2)-M619-L619-N619-J619-K619-I619-Q619</f>
        <v/>
      </c>
      <c r="Z619" s="118">
        <f>IF(Y619=W619,"OK","Non")</f>
        <v/>
      </c>
    </row>
    <row r="620">
      <c r="A620" s="9">
        <f>C620/SUM(C:C)*(SUM(C:C)+$X$2)</f>
        <v/>
      </c>
      <c r="B620" s="9">
        <f>C620/SUM(C:C)*(SUM(C:C)+SUM($N$3:$O$7))+S620</f>
        <v/>
      </c>
      <c r="C620" s="9">
        <f>SUM(I620:Q620)-N620-P620</f>
        <v/>
      </c>
      <c r="D620" s="8" t="n">
        <v>9512</v>
      </c>
      <c r="E620" t="inlineStr">
        <is>
          <t>XS442761940FR</t>
        </is>
      </c>
      <c r="F620" t="n">
        <v>86</v>
      </c>
      <c r="G620" t="inlineStr">
        <is>
          <t>N</t>
        </is>
      </c>
      <c r="H620" t="inlineStr">
        <is>
          <t>NT</t>
        </is>
      </c>
      <c r="O620" t="n">
        <v>4.25</v>
      </c>
      <c r="S620">
        <f>_xlfn.XLOOKUP(E620,'Facture Chronopost'!L:L,'Facture Chronopost'!AA:AA,"")</f>
        <v/>
      </c>
      <c r="T620">
        <f>IF(COUNTIF('Bibliothèque transporteurs'!C:C,F620)=0,"inconnu",_xlfn.XLOOKUP(F620,'Bibliothèque transporteurs'!C:C,'Bibliothèque transporteurs'!A:A))</f>
        <v/>
      </c>
      <c r="U620">
        <f>IF(OR(F620="6C",F620="6B"),_xlfn.XLOOKUP(E620,'Facture Chronopost'!L:L,'Facture Chronopost'!X:X),IF(OR(F620=17,F620=44),F620&amp;"_"&amp;H620,IF(COUNTIF('Bibliothèque transporteurs'!C:C,F620)=0,"inconnu",_xlfn.XLOOKUP(F620,'Bibliothèque transporteurs'!C:C,'Bibliothèque transporteurs'!B:B))))</f>
        <v/>
      </c>
      <c r="V620">
        <f>IF(COUNTIF('Bibliothèque transporteurs'!C:C,F620)=0,"inconnu",_xlfn.XLOOKUP(F620,'Bibliothèque transporteurs'!C:C,'Bibliothèque transporteurs'!E:E))</f>
        <v/>
      </c>
      <c r="W620">
        <f>IF(T620="FR_2SHOP",O620,IF(O620=0,0,ROUNDUP(O620/C620*B620,2)))</f>
        <v/>
      </c>
      <c r="Y620" s="118">
        <f>ROUNDUP(B620,2)-M620-L620-N620-J620-K620-I620-Q620</f>
        <v/>
      </c>
      <c r="Z620" s="118">
        <f>IF(Y620=W620,"OK","Non")</f>
        <v/>
      </c>
    </row>
    <row r="621">
      <c r="A621" s="9">
        <f>C621/SUM(C:C)*(SUM(C:C)+$X$2)</f>
        <v/>
      </c>
      <c r="B621" s="9">
        <f>C621/SUM(C:C)*(SUM(C:C)+SUM($N$3:$O$7))+S621</f>
        <v/>
      </c>
      <c r="C621" s="9">
        <f>SUM(I621:Q621)-N621-P621</f>
        <v/>
      </c>
      <c r="D621" s="8" t="n">
        <v>6235</v>
      </c>
      <c r="E621" t="inlineStr">
        <is>
          <t>XS442764549FR</t>
        </is>
      </c>
      <c r="F621" t="n">
        <v>86</v>
      </c>
      <c r="G621" t="inlineStr">
        <is>
          <t>N</t>
        </is>
      </c>
      <c r="H621" t="inlineStr">
        <is>
          <t>NT</t>
        </is>
      </c>
      <c r="O621" t="n">
        <v>5.88</v>
      </c>
      <c r="S621">
        <f>_xlfn.XLOOKUP(E621,'Facture Chronopost'!L:L,'Facture Chronopost'!AA:AA,"")</f>
        <v/>
      </c>
      <c r="T621">
        <f>IF(COUNTIF('Bibliothèque transporteurs'!C:C,F621)=0,"inconnu",_xlfn.XLOOKUP(F621,'Bibliothèque transporteurs'!C:C,'Bibliothèque transporteurs'!A:A))</f>
        <v/>
      </c>
      <c r="U621">
        <f>IF(OR(F621="6C",F621="6B"),_xlfn.XLOOKUP(E621,'Facture Chronopost'!L:L,'Facture Chronopost'!X:X),IF(OR(F621=17,F621=44),F621&amp;"_"&amp;H621,IF(COUNTIF('Bibliothèque transporteurs'!C:C,F621)=0,"inconnu",_xlfn.XLOOKUP(F621,'Bibliothèque transporteurs'!C:C,'Bibliothèque transporteurs'!B:B))))</f>
        <v/>
      </c>
      <c r="V621">
        <f>IF(COUNTIF('Bibliothèque transporteurs'!C:C,F621)=0,"inconnu",_xlfn.XLOOKUP(F621,'Bibliothèque transporteurs'!C:C,'Bibliothèque transporteurs'!E:E))</f>
        <v/>
      </c>
      <c r="W621">
        <f>IF(T621="FR_2SHOP",O621,IF(O621=0,0,ROUNDUP(O621/C621*B621,2)))</f>
        <v/>
      </c>
      <c r="Y621" s="118">
        <f>ROUNDUP(B621,2)-M621-L621-N621-J621-K621-I621-Q621</f>
        <v/>
      </c>
      <c r="Z621" s="118">
        <f>IF(Y621=W621,"OK","Non")</f>
        <v/>
      </c>
    </row>
    <row r="622">
      <c r="A622" s="9">
        <f>C622/SUM(C:C)*(SUM(C:C)+$X$2)</f>
        <v/>
      </c>
      <c r="B622" s="9">
        <f>C622/SUM(C:C)*(SUM(C:C)+SUM($N$3:$O$7))+S622</f>
        <v/>
      </c>
      <c r="C622" s="9">
        <f>SUM(I622:Q622)-N622-P622</f>
        <v/>
      </c>
      <c r="D622" s="8" t="n">
        <v>6235</v>
      </c>
      <c r="E622" t="inlineStr">
        <is>
          <t>XS443130975FR</t>
        </is>
      </c>
      <c r="F622" t="n">
        <v>86</v>
      </c>
      <c r="G622" t="inlineStr">
        <is>
          <t>N</t>
        </is>
      </c>
      <c r="H622" t="inlineStr">
        <is>
          <t>NT</t>
        </is>
      </c>
      <c r="O622" t="n">
        <v>5.88</v>
      </c>
      <c r="S622">
        <f>_xlfn.XLOOKUP(E622,'Facture Chronopost'!L:L,'Facture Chronopost'!AA:AA,"")</f>
        <v/>
      </c>
      <c r="T622">
        <f>IF(COUNTIF('Bibliothèque transporteurs'!C:C,F622)=0,"inconnu",_xlfn.XLOOKUP(F622,'Bibliothèque transporteurs'!C:C,'Bibliothèque transporteurs'!A:A))</f>
        <v/>
      </c>
      <c r="U622">
        <f>IF(OR(F622="6C",F622="6B"),_xlfn.XLOOKUP(E622,'Facture Chronopost'!L:L,'Facture Chronopost'!X:X),IF(OR(F622=17,F622=44),F622&amp;"_"&amp;H622,IF(COUNTIF('Bibliothèque transporteurs'!C:C,F622)=0,"inconnu",_xlfn.XLOOKUP(F622,'Bibliothèque transporteurs'!C:C,'Bibliothèque transporteurs'!B:B))))</f>
        <v/>
      </c>
      <c r="V622">
        <f>IF(COUNTIF('Bibliothèque transporteurs'!C:C,F622)=0,"inconnu",_xlfn.XLOOKUP(F622,'Bibliothèque transporteurs'!C:C,'Bibliothèque transporteurs'!E:E))</f>
        <v/>
      </c>
      <c r="W622">
        <f>IF(T622="FR_2SHOP",O622,IF(O622=0,0,ROUNDUP(O622/C622*B622,2)))</f>
        <v/>
      </c>
      <c r="Y622" s="118">
        <f>ROUNDUP(B622,2)-M622-L622-N622-J622-K622-I622-Q622</f>
        <v/>
      </c>
      <c r="Z622" s="118">
        <f>IF(Y622=W622,"OK","Non")</f>
        <v/>
      </c>
    </row>
    <row r="623">
      <c r="A623" s="9">
        <f>C623/SUM(C:C)*(SUM(C:C)+$X$2)</f>
        <v/>
      </c>
      <c r="B623" s="9">
        <f>C623/SUM(C:C)*(SUM(C:C)+SUM($N$3:$O$7))+S623</f>
        <v/>
      </c>
      <c r="C623" s="9">
        <f>SUM(I623:Q623)-N623-P623</f>
        <v/>
      </c>
      <c r="D623" s="8" t="n">
        <v>6235</v>
      </c>
      <c r="E623" t="inlineStr">
        <is>
          <t>XS443133416FR</t>
        </is>
      </c>
      <c r="F623" t="n">
        <v>86</v>
      </c>
      <c r="G623" t="inlineStr">
        <is>
          <t>N</t>
        </is>
      </c>
      <c r="H623" t="inlineStr">
        <is>
          <t>NT</t>
        </is>
      </c>
      <c r="O623" t="n">
        <v>4.25</v>
      </c>
      <c r="S623">
        <f>_xlfn.XLOOKUP(E623,'Facture Chronopost'!L:L,'Facture Chronopost'!AA:AA,"")</f>
        <v/>
      </c>
      <c r="T623">
        <f>IF(COUNTIF('Bibliothèque transporteurs'!C:C,F623)=0,"inconnu",_xlfn.XLOOKUP(F623,'Bibliothèque transporteurs'!C:C,'Bibliothèque transporteurs'!A:A))</f>
        <v/>
      </c>
      <c r="U623">
        <f>IF(OR(F623="6C",F623="6B"),_xlfn.XLOOKUP(E623,'Facture Chronopost'!L:L,'Facture Chronopost'!X:X),IF(OR(F623=17,F623=44),F623&amp;"_"&amp;H623,IF(COUNTIF('Bibliothèque transporteurs'!C:C,F623)=0,"inconnu",_xlfn.XLOOKUP(F623,'Bibliothèque transporteurs'!C:C,'Bibliothèque transporteurs'!B:B))))</f>
        <v/>
      </c>
      <c r="V623">
        <f>IF(COUNTIF('Bibliothèque transporteurs'!C:C,F623)=0,"inconnu",_xlfn.XLOOKUP(F623,'Bibliothèque transporteurs'!C:C,'Bibliothèque transporteurs'!E:E))</f>
        <v/>
      </c>
      <c r="W623">
        <f>IF(T623="FR_2SHOP",O623,IF(O623=0,0,ROUNDUP(O623/C623*B623,2)))</f>
        <v/>
      </c>
      <c r="Y623" s="118">
        <f>ROUNDUP(B623,2)-M623-L623-N623-J623-K623-I623-Q623</f>
        <v/>
      </c>
      <c r="Z623" s="118">
        <f>IF(Y623=W623,"OK","Non")</f>
        <v/>
      </c>
    </row>
    <row r="624">
      <c r="A624" s="9">
        <f>C624/SUM(C:C)*(SUM(C:C)+$X$2)</f>
        <v/>
      </c>
      <c r="B624" s="9">
        <f>C624/SUM(C:C)*(SUM(C:C)+SUM($N$3:$O$7))+S624</f>
        <v/>
      </c>
      <c r="C624" s="9">
        <f>SUM(I624:Q624)-N624-P624</f>
        <v/>
      </c>
      <c r="D624" s="8" t="n">
        <v>6235</v>
      </c>
      <c r="E624" t="inlineStr">
        <is>
          <t>XS443137109FR</t>
        </is>
      </c>
      <c r="F624" t="n">
        <v>86</v>
      </c>
      <c r="G624" t="inlineStr">
        <is>
          <t>N</t>
        </is>
      </c>
      <c r="H624" t="inlineStr">
        <is>
          <t>NT</t>
        </is>
      </c>
      <c r="O624" t="n">
        <v>4.25</v>
      </c>
      <c r="S624">
        <f>_xlfn.XLOOKUP(E624,'Facture Chronopost'!L:L,'Facture Chronopost'!AA:AA,"")</f>
        <v/>
      </c>
      <c r="T624">
        <f>IF(COUNTIF('Bibliothèque transporteurs'!C:C,F624)=0,"inconnu",_xlfn.XLOOKUP(F624,'Bibliothèque transporteurs'!C:C,'Bibliothèque transporteurs'!A:A))</f>
        <v/>
      </c>
      <c r="U624">
        <f>IF(OR(F624="6C",F624="6B"),_xlfn.XLOOKUP(E624,'Facture Chronopost'!L:L,'Facture Chronopost'!X:X),IF(OR(F624=17,F624=44),F624&amp;"_"&amp;H624,IF(COUNTIF('Bibliothèque transporteurs'!C:C,F624)=0,"inconnu",_xlfn.XLOOKUP(F624,'Bibliothèque transporteurs'!C:C,'Bibliothèque transporteurs'!B:B))))</f>
        <v/>
      </c>
      <c r="V624">
        <f>IF(COUNTIF('Bibliothèque transporteurs'!C:C,F624)=0,"inconnu",_xlfn.XLOOKUP(F624,'Bibliothèque transporteurs'!C:C,'Bibliothèque transporteurs'!E:E))</f>
        <v/>
      </c>
      <c r="W624">
        <f>IF(T624="FR_2SHOP",O624,IF(O624=0,0,ROUNDUP(O624/C624*B624,2)))</f>
        <v/>
      </c>
      <c r="Y624" s="118">
        <f>ROUNDUP(B624,2)-M624-L624-N624-J624-K624-I624-Q624</f>
        <v/>
      </c>
      <c r="Z624" s="118">
        <f>IF(Y624=W624,"OK","Non")</f>
        <v/>
      </c>
    </row>
    <row r="625">
      <c r="A625" s="9">
        <f>C625/SUM(C:C)*(SUM(C:C)+$X$2)</f>
        <v/>
      </c>
      <c r="B625" s="9">
        <f>C625/SUM(C:C)*(SUM(C:C)+SUM($N$3:$O$7))+S625</f>
        <v/>
      </c>
      <c r="C625" s="9">
        <f>SUM(I625:Q625)-N625-P625</f>
        <v/>
      </c>
      <c r="D625" s="8" t="n">
        <v>6235</v>
      </c>
      <c r="E625" t="inlineStr">
        <is>
          <t>XS443138943FR</t>
        </is>
      </c>
      <c r="F625" t="n">
        <v>86</v>
      </c>
      <c r="G625" t="inlineStr">
        <is>
          <t>N</t>
        </is>
      </c>
      <c r="H625" t="inlineStr">
        <is>
          <t>NT</t>
        </is>
      </c>
      <c r="O625" t="n">
        <v>5.88</v>
      </c>
      <c r="S625">
        <f>_xlfn.XLOOKUP(E625,'Facture Chronopost'!L:L,'Facture Chronopost'!AA:AA,"")</f>
        <v/>
      </c>
      <c r="T625">
        <f>IF(COUNTIF('Bibliothèque transporteurs'!C:C,F625)=0,"inconnu",_xlfn.XLOOKUP(F625,'Bibliothèque transporteurs'!C:C,'Bibliothèque transporteurs'!A:A))</f>
        <v/>
      </c>
      <c r="U625">
        <f>IF(OR(F625="6C",F625="6B"),_xlfn.XLOOKUP(E625,'Facture Chronopost'!L:L,'Facture Chronopost'!X:X),IF(OR(F625=17,F625=44),F625&amp;"_"&amp;H625,IF(COUNTIF('Bibliothèque transporteurs'!C:C,F625)=0,"inconnu",_xlfn.XLOOKUP(F625,'Bibliothèque transporteurs'!C:C,'Bibliothèque transporteurs'!B:B))))</f>
        <v/>
      </c>
      <c r="V625">
        <f>IF(COUNTIF('Bibliothèque transporteurs'!C:C,F625)=0,"inconnu",_xlfn.XLOOKUP(F625,'Bibliothèque transporteurs'!C:C,'Bibliothèque transporteurs'!E:E))</f>
        <v/>
      </c>
      <c r="W625">
        <f>IF(T625="FR_2SHOP",O625,IF(O625=0,0,ROUNDUP(O625/C625*B625,2)))</f>
        <v/>
      </c>
      <c r="Y625" s="118">
        <f>ROUNDUP(B625,2)-M625-L625-N625-J625-K625-I625-Q625</f>
        <v/>
      </c>
      <c r="Z625" s="118">
        <f>IF(Y625=W625,"OK","Non")</f>
        <v/>
      </c>
    </row>
    <row r="626">
      <c r="A626" s="9">
        <f>C626/SUM(C:C)*(SUM(C:C)+$X$2)</f>
        <v/>
      </c>
      <c r="B626" s="9">
        <f>C626/SUM(C:C)*(SUM(C:C)+SUM($N$3:$O$7))+S626</f>
        <v/>
      </c>
      <c r="C626" s="9">
        <f>SUM(I626:Q626)-N626-P626</f>
        <v/>
      </c>
      <c r="D626" s="8" t="n">
        <v>6235</v>
      </c>
      <c r="E626" t="inlineStr">
        <is>
          <t>XS443141275FR</t>
        </is>
      </c>
      <c r="F626" t="n">
        <v>86</v>
      </c>
      <c r="G626" t="inlineStr">
        <is>
          <t>N</t>
        </is>
      </c>
      <c r="H626" t="inlineStr">
        <is>
          <t>NT</t>
        </is>
      </c>
      <c r="O626" t="n">
        <v>4.58</v>
      </c>
      <c r="S626">
        <f>_xlfn.XLOOKUP(E626,'Facture Chronopost'!L:L,'Facture Chronopost'!AA:AA,"")</f>
        <v/>
      </c>
      <c r="T626">
        <f>IF(COUNTIF('Bibliothèque transporteurs'!C:C,F626)=0,"inconnu",_xlfn.XLOOKUP(F626,'Bibliothèque transporteurs'!C:C,'Bibliothèque transporteurs'!A:A))</f>
        <v/>
      </c>
      <c r="U626">
        <f>IF(OR(F626="6C",F626="6B"),_xlfn.XLOOKUP(E626,'Facture Chronopost'!L:L,'Facture Chronopost'!X:X),IF(OR(F626=17,F626=44),F626&amp;"_"&amp;H626,IF(COUNTIF('Bibliothèque transporteurs'!C:C,F626)=0,"inconnu",_xlfn.XLOOKUP(F626,'Bibliothèque transporteurs'!C:C,'Bibliothèque transporteurs'!B:B))))</f>
        <v/>
      </c>
      <c r="V626">
        <f>IF(COUNTIF('Bibliothèque transporteurs'!C:C,F626)=0,"inconnu",_xlfn.XLOOKUP(F626,'Bibliothèque transporteurs'!C:C,'Bibliothèque transporteurs'!E:E))</f>
        <v/>
      </c>
      <c r="W626">
        <f>IF(T626="FR_2SHOP",O626,IF(O626=0,0,ROUNDUP(O626/C626*B626,2)))</f>
        <v/>
      </c>
      <c r="Y626" s="118">
        <f>ROUNDUP(B626,2)-M626-L626-N626-J626-K626-I626-Q626</f>
        <v/>
      </c>
      <c r="Z626" s="118">
        <f>IF(Y626=W626,"OK","Non")</f>
        <v/>
      </c>
    </row>
    <row r="627">
      <c r="A627" s="9">
        <f>C627/SUM(C:C)*(SUM(C:C)+$X$2)</f>
        <v/>
      </c>
      <c r="B627" s="9">
        <f>C627/SUM(C:C)*(SUM(C:C)+SUM($N$3:$O$7))+S627</f>
        <v/>
      </c>
      <c r="C627" s="9">
        <f>SUM(I627:Q627)-N627-P627</f>
        <v/>
      </c>
      <c r="D627" s="8" t="n">
        <v>6235</v>
      </c>
      <c r="E627" t="inlineStr">
        <is>
          <t>XS443142903FR</t>
        </is>
      </c>
      <c r="F627" t="n">
        <v>86</v>
      </c>
      <c r="G627" t="inlineStr">
        <is>
          <t>N</t>
        </is>
      </c>
      <c r="H627" t="inlineStr">
        <is>
          <t>NT</t>
        </is>
      </c>
      <c r="O627" t="n">
        <v>5.88</v>
      </c>
      <c r="S627">
        <f>_xlfn.XLOOKUP(E627,'Facture Chronopost'!L:L,'Facture Chronopost'!AA:AA,"")</f>
        <v/>
      </c>
      <c r="T627">
        <f>IF(COUNTIF('Bibliothèque transporteurs'!C:C,F627)=0,"inconnu",_xlfn.XLOOKUP(F627,'Bibliothèque transporteurs'!C:C,'Bibliothèque transporteurs'!A:A))</f>
        <v/>
      </c>
      <c r="U627">
        <f>IF(OR(F627="6C",F627="6B"),_xlfn.XLOOKUP(E627,'Facture Chronopost'!L:L,'Facture Chronopost'!X:X),IF(OR(F627=17,F627=44),F627&amp;"_"&amp;H627,IF(COUNTIF('Bibliothèque transporteurs'!C:C,F627)=0,"inconnu",_xlfn.XLOOKUP(F627,'Bibliothèque transporteurs'!C:C,'Bibliothèque transporteurs'!B:B))))</f>
        <v/>
      </c>
      <c r="V627">
        <f>IF(COUNTIF('Bibliothèque transporteurs'!C:C,F627)=0,"inconnu",_xlfn.XLOOKUP(F627,'Bibliothèque transporteurs'!C:C,'Bibliothèque transporteurs'!E:E))</f>
        <v/>
      </c>
      <c r="W627">
        <f>IF(T627="FR_2SHOP",O627,IF(O627=0,0,ROUNDUP(O627/C627*B627,2)))</f>
        <v/>
      </c>
      <c r="Y627" s="118">
        <f>ROUNDUP(B627,2)-M627-L627-N627-J627-K627-I627-Q627</f>
        <v/>
      </c>
      <c r="Z627" s="118">
        <f>IF(Y627=W627,"OK","Non")</f>
        <v/>
      </c>
    </row>
    <row r="628">
      <c r="A628" s="9">
        <f>C628/SUM(C:C)*(SUM(C:C)+$X$2)</f>
        <v/>
      </c>
      <c r="B628" s="9">
        <f>C628/SUM(C:C)*(SUM(C:C)+SUM($N$3:$O$7))+S628</f>
        <v/>
      </c>
      <c r="C628" s="9">
        <f>SUM(I628:Q628)-N628-P628</f>
        <v/>
      </c>
      <c r="D628" s="8" t="n">
        <v>6235</v>
      </c>
      <c r="E628" t="inlineStr">
        <is>
          <t>XS443145961FR</t>
        </is>
      </c>
      <c r="F628" t="n">
        <v>86</v>
      </c>
      <c r="G628" t="inlineStr">
        <is>
          <t>N</t>
        </is>
      </c>
      <c r="H628" t="inlineStr">
        <is>
          <t>NT</t>
        </is>
      </c>
      <c r="O628" t="n">
        <v>4.58</v>
      </c>
      <c r="S628">
        <f>_xlfn.XLOOKUP(E628,'Facture Chronopost'!L:L,'Facture Chronopost'!AA:AA,"")</f>
        <v/>
      </c>
      <c r="T628">
        <f>IF(COUNTIF('Bibliothèque transporteurs'!C:C,F628)=0,"inconnu",_xlfn.XLOOKUP(F628,'Bibliothèque transporteurs'!C:C,'Bibliothèque transporteurs'!A:A))</f>
        <v/>
      </c>
      <c r="U628">
        <f>IF(OR(F628="6C",F628="6B"),_xlfn.XLOOKUP(E628,'Facture Chronopost'!L:L,'Facture Chronopost'!X:X),IF(OR(F628=17,F628=44),F628&amp;"_"&amp;H628,IF(COUNTIF('Bibliothèque transporteurs'!C:C,F628)=0,"inconnu",_xlfn.XLOOKUP(F628,'Bibliothèque transporteurs'!C:C,'Bibliothèque transporteurs'!B:B))))</f>
        <v/>
      </c>
      <c r="V628">
        <f>IF(COUNTIF('Bibliothèque transporteurs'!C:C,F628)=0,"inconnu",_xlfn.XLOOKUP(F628,'Bibliothèque transporteurs'!C:C,'Bibliothèque transporteurs'!E:E))</f>
        <v/>
      </c>
      <c r="W628">
        <f>IF(T628="FR_2SHOP",O628,IF(O628=0,0,ROUNDUP(O628/C628*B628,2)))</f>
        <v/>
      </c>
      <c r="Y628" s="118">
        <f>ROUNDUP(B628,2)-M628-L628-N628-J628-K628-I628-Q628</f>
        <v/>
      </c>
      <c r="Z628" s="118">
        <f>IF(Y628=W628,"OK","Non")</f>
        <v/>
      </c>
    </row>
    <row r="629">
      <c r="A629" s="9">
        <f>C629/SUM(C:C)*(SUM(C:C)+$X$2)</f>
        <v/>
      </c>
      <c r="B629" s="9">
        <f>C629/SUM(C:C)*(SUM(C:C)+SUM($N$3:$O$7))+S629</f>
        <v/>
      </c>
      <c r="C629" s="9">
        <f>SUM(I629:Q629)-N629-P629</f>
        <v/>
      </c>
      <c r="D629" s="8" t="n">
        <v>6235</v>
      </c>
      <c r="E629" t="inlineStr">
        <is>
          <t>XS443152137FR</t>
        </is>
      </c>
      <c r="F629" t="n">
        <v>86</v>
      </c>
      <c r="G629" t="inlineStr">
        <is>
          <t>N</t>
        </is>
      </c>
      <c r="H629" t="inlineStr">
        <is>
          <t>NT</t>
        </is>
      </c>
      <c r="O629" t="n">
        <v>4.25</v>
      </c>
      <c r="S629">
        <f>_xlfn.XLOOKUP(E629,'Facture Chronopost'!L:L,'Facture Chronopost'!AA:AA,"")</f>
        <v/>
      </c>
      <c r="T629">
        <f>IF(COUNTIF('Bibliothèque transporteurs'!C:C,F629)=0,"inconnu",_xlfn.XLOOKUP(F629,'Bibliothèque transporteurs'!C:C,'Bibliothèque transporteurs'!A:A))</f>
        <v/>
      </c>
      <c r="U629">
        <f>IF(OR(F629="6C",F629="6B"),_xlfn.XLOOKUP(E629,'Facture Chronopost'!L:L,'Facture Chronopost'!X:X),IF(OR(F629=17,F629=44),F629&amp;"_"&amp;H629,IF(COUNTIF('Bibliothèque transporteurs'!C:C,F629)=0,"inconnu",_xlfn.XLOOKUP(F629,'Bibliothèque transporteurs'!C:C,'Bibliothèque transporteurs'!B:B))))</f>
        <v/>
      </c>
      <c r="V629">
        <f>IF(COUNTIF('Bibliothèque transporteurs'!C:C,F629)=0,"inconnu",_xlfn.XLOOKUP(F629,'Bibliothèque transporteurs'!C:C,'Bibliothèque transporteurs'!E:E))</f>
        <v/>
      </c>
      <c r="W629">
        <f>IF(T629="FR_2SHOP",O629,IF(O629=0,0,ROUNDUP(O629/C629*B629,2)))</f>
        <v/>
      </c>
      <c r="Y629" s="118">
        <f>ROUNDUP(B629,2)-M629-L629-N629-J629-K629-I629-Q629</f>
        <v/>
      </c>
      <c r="Z629" s="118">
        <f>IF(Y629=W629,"OK","Non")</f>
        <v/>
      </c>
    </row>
    <row r="630">
      <c r="A630" s="9">
        <f>C630/SUM(C:C)*(SUM(C:C)+$X$2)</f>
        <v/>
      </c>
      <c r="B630" s="9">
        <f>C630/SUM(C:C)*(SUM(C:C)+SUM($N$3:$O$7))+S630</f>
        <v/>
      </c>
      <c r="C630" s="9">
        <f>SUM(I630:Q630)-N630-P630</f>
        <v/>
      </c>
      <c r="D630" s="8" t="n">
        <v>6235</v>
      </c>
      <c r="E630" t="inlineStr">
        <is>
          <t>XS443157488FR</t>
        </is>
      </c>
      <c r="F630" t="n">
        <v>86</v>
      </c>
      <c r="G630" t="inlineStr">
        <is>
          <t>N</t>
        </is>
      </c>
      <c r="H630" t="inlineStr">
        <is>
          <t>NT</t>
        </is>
      </c>
      <c r="O630" t="n">
        <v>5.88</v>
      </c>
      <c r="S630">
        <f>_xlfn.XLOOKUP(E630,'Facture Chronopost'!L:L,'Facture Chronopost'!AA:AA,"")</f>
        <v/>
      </c>
      <c r="T630">
        <f>IF(COUNTIF('Bibliothèque transporteurs'!C:C,F630)=0,"inconnu",_xlfn.XLOOKUP(F630,'Bibliothèque transporteurs'!C:C,'Bibliothèque transporteurs'!A:A))</f>
        <v/>
      </c>
      <c r="U630">
        <f>IF(OR(F630="6C",F630="6B"),_xlfn.XLOOKUP(E630,'Facture Chronopost'!L:L,'Facture Chronopost'!X:X),IF(OR(F630=17,F630=44),F630&amp;"_"&amp;H630,IF(COUNTIF('Bibliothèque transporteurs'!C:C,F630)=0,"inconnu",_xlfn.XLOOKUP(F630,'Bibliothèque transporteurs'!C:C,'Bibliothèque transporteurs'!B:B))))</f>
        <v/>
      </c>
      <c r="V630">
        <f>IF(COUNTIF('Bibliothèque transporteurs'!C:C,F630)=0,"inconnu",_xlfn.XLOOKUP(F630,'Bibliothèque transporteurs'!C:C,'Bibliothèque transporteurs'!E:E))</f>
        <v/>
      </c>
      <c r="W630">
        <f>IF(T630="FR_2SHOP",O630,IF(O630=0,0,ROUNDUP(O630/C630*B630,2)))</f>
        <v/>
      </c>
      <c r="Y630" s="118">
        <f>ROUNDUP(B630,2)-M630-L630-N630-J630-K630-I630-Q630</f>
        <v/>
      </c>
      <c r="Z630" s="118">
        <f>IF(Y630=W630,"OK","Non")</f>
        <v/>
      </c>
    </row>
    <row r="631">
      <c r="A631" s="9">
        <f>C631/SUM(C:C)*(SUM(C:C)+$X$2)</f>
        <v/>
      </c>
      <c r="B631" s="9">
        <f>C631/SUM(C:C)*(SUM(C:C)+SUM($N$3:$O$7))+S631</f>
        <v/>
      </c>
      <c r="C631" s="9">
        <f>SUM(I631:Q631)-N631-P631</f>
        <v/>
      </c>
      <c r="D631" s="8" t="n">
        <v>6235</v>
      </c>
      <c r="E631" t="inlineStr">
        <is>
          <t>XS443160779FR</t>
        </is>
      </c>
      <c r="F631" t="n">
        <v>86</v>
      </c>
      <c r="G631" t="inlineStr">
        <is>
          <t>N</t>
        </is>
      </c>
      <c r="H631" t="inlineStr">
        <is>
          <t>NT</t>
        </is>
      </c>
      <c r="O631" t="n">
        <v>6.9</v>
      </c>
      <c r="S631">
        <f>_xlfn.XLOOKUP(E631,'Facture Chronopost'!L:L,'Facture Chronopost'!AA:AA,"")</f>
        <v/>
      </c>
      <c r="T631">
        <f>IF(COUNTIF('Bibliothèque transporteurs'!C:C,F631)=0,"inconnu",_xlfn.XLOOKUP(F631,'Bibliothèque transporteurs'!C:C,'Bibliothèque transporteurs'!A:A))</f>
        <v/>
      </c>
      <c r="U631">
        <f>IF(OR(F631="6C",F631="6B"),_xlfn.XLOOKUP(E631,'Facture Chronopost'!L:L,'Facture Chronopost'!X:X),IF(OR(F631=17,F631=44),F631&amp;"_"&amp;H631,IF(COUNTIF('Bibliothèque transporteurs'!C:C,F631)=0,"inconnu",_xlfn.XLOOKUP(F631,'Bibliothèque transporteurs'!C:C,'Bibliothèque transporteurs'!B:B))))</f>
        <v/>
      </c>
      <c r="V631">
        <f>IF(COUNTIF('Bibliothèque transporteurs'!C:C,F631)=0,"inconnu",_xlfn.XLOOKUP(F631,'Bibliothèque transporteurs'!C:C,'Bibliothèque transporteurs'!E:E))</f>
        <v/>
      </c>
      <c r="W631">
        <f>IF(T631="FR_2SHOP",O631,IF(O631=0,0,ROUNDUP(O631/C631*B631,2)))</f>
        <v/>
      </c>
      <c r="Y631" s="118">
        <f>ROUNDUP(B631,2)-M631-L631-N631-J631-K631-I631-Q631</f>
        <v/>
      </c>
      <c r="Z631" s="118">
        <f>IF(Y631=W631,"OK","Non")</f>
        <v/>
      </c>
    </row>
    <row r="632">
      <c r="A632" s="9">
        <f>C632/SUM(C:C)*(SUM(C:C)+$X$2)</f>
        <v/>
      </c>
      <c r="B632" s="9">
        <f>C632/SUM(C:C)*(SUM(C:C)+SUM($N$3:$O$7))+S632</f>
        <v/>
      </c>
      <c r="C632" s="9">
        <f>SUM(I632:Q632)-N632-P632</f>
        <v/>
      </c>
      <c r="D632" s="8" t="n">
        <v>6235</v>
      </c>
      <c r="E632" t="inlineStr">
        <is>
          <t>XS443162015FR</t>
        </is>
      </c>
      <c r="F632" t="n">
        <v>86</v>
      </c>
      <c r="G632" t="inlineStr">
        <is>
          <t>N</t>
        </is>
      </c>
      <c r="H632" t="inlineStr">
        <is>
          <t>NT</t>
        </is>
      </c>
      <c r="O632" t="n">
        <v>5.88</v>
      </c>
      <c r="S632">
        <f>_xlfn.XLOOKUP(E632,'Facture Chronopost'!L:L,'Facture Chronopost'!AA:AA,"")</f>
        <v/>
      </c>
      <c r="T632">
        <f>IF(COUNTIF('Bibliothèque transporteurs'!C:C,F632)=0,"inconnu",_xlfn.XLOOKUP(F632,'Bibliothèque transporteurs'!C:C,'Bibliothèque transporteurs'!A:A))</f>
        <v/>
      </c>
      <c r="U632">
        <f>IF(OR(F632="6C",F632="6B"),_xlfn.XLOOKUP(E632,'Facture Chronopost'!L:L,'Facture Chronopost'!X:X),IF(OR(F632=17,F632=44),F632&amp;"_"&amp;H632,IF(COUNTIF('Bibliothèque transporteurs'!C:C,F632)=0,"inconnu",_xlfn.XLOOKUP(F632,'Bibliothèque transporteurs'!C:C,'Bibliothèque transporteurs'!B:B))))</f>
        <v/>
      </c>
      <c r="V632">
        <f>IF(COUNTIF('Bibliothèque transporteurs'!C:C,F632)=0,"inconnu",_xlfn.XLOOKUP(F632,'Bibliothèque transporteurs'!C:C,'Bibliothèque transporteurs'!E:E))</f>
        <v/>
      </c>
      <c r="W632">
        <f>IF(T632="FR_2SHOP",O632,IF(O632=0,0,ROUNDUP(O632/C632*B632,2)))</f>
        <v/>
      </c>
      <c r="Y632" s="118">
        <f>ROUNDUP(B632,2)-M632-L632-N632-J632-K632-I632-Q632</f>
        <v/>
      </c>
      <c r="Z632" s="118">
        <f>IF(Y632=W632,"OK","Non")</f>
        <v/>
      </c>
    </row>
    <row r="633">
      <c r="A633" s="9">
        <f>C633/SUM(C:C)*(SUM(C:C)+$X$2)</f>
        <v/>
      </c>
      <c r="B633" s="9">
        <f>C633/SUM(C:C)*(SUM(C:C)+SUM($N$3:$O$7))+S633</f>
        <v/>
      </c>
      <c r="C633" s="9">
        <f>SUM(I633:Q633)-N633-P633</f>
        <v/>
      </c>
      <c r="D633" s="8" t="n">
        <v>9512</v>
      </c>
      <c r="E633" t="inlineStr">
        <is>
          <t>XS443464143FR</t>
        </is>
      </c>
      <c r="F633" t="n">
        <v>86</v>
      </c>
      <c r="G633" t="inlineStr">
        <is>
          <t>N</t>
        </is>
      </c>
      <c r="H633" t="inlineStr">
        <is>
          <t>NT</t>
        </is>
      </c>
      <c r="O633" t="n">
        <v>4.25</v>
      </c>
      <c r="S633">
        <f>_xlfn.XLOOKUP(E633,'Facture Chronopost'!L:L,'Facture Chronopost'!AA:AA,"")</f>
        <v/>
      </c>
      <c r="T633">
        <f>IF(COUNTIF('Bibliothèque transporteurs'!C:C,F633)=0,"inconnu",_xlfn.XLOOKUP(F633,'Bibliothèque transporteurs'!C:C,'Bibliothèque transporteurs'!A:A))</f>
        <v/>
      </c>
      <c r="U633">
        <f>IF(OR(F633="6C",F633="6B"),_xlfn.XLOOKUP(E633,'Facture Chronopost'!L:L,'Facture Chronopost'!X:X),IF(OR(F633=17,F633=44),F633&amp;"_"&amp;H633,IF(COUNTIF('Bibliothèque transporteurs'!C:C,F633)=0,"inconnu",_xlfn.XLOOKUP(F633,'Bibliothèque transporteurs'!C:C,'Bibliothèque transporteurs'!B:B))))</f>
        <v/>
      </c>
      <c r="V633">
        <f>IF(COUNTIF('Bibliothèque transporteurs'!C:C,F633)=0,"inconnu",_xlfn.XLOOKUP(F633,'Bibliothèque transporteurs'!C:C,'Bibliothèque transporteurs'!E:E))</f>
        <v/>
      </c>
      <c r="W633">
        <f>IF(T633="FR_2SHOP",O633,IF(O633=0,0,ROUNDUP(O633/C633*B633,2)))</f>
        <v/>
      </c>
      <c r="Y633" s="118">
        <f>ROUNDUP(B633,2)-M633-L633-N633-J633-K633-I633-Q633</f>
        <v/>
      </c>
      <c r="Z633" s="118">
        <f>IF(Y633=W633,"OK","Non")</f>
        <v/>
      </c>
    </row>
    <row r="634">
      <c r="A634" s="9">
        <f>C634/SUM(C:C)*(SUM(C:C)+$X$2)</f>
        <v/>
      </c>
      <c r="B634" s="9">
        <f>C634/SUM(C:C)*(SUM(C:C)+SUM($N$3:$O$7))+S634</f>
        <v/>
      </c>
      <c r="C634" s="9">
        <f>SUM(I634:Q634)-N634-P634</f>
        <v/>
      </c>
      <c r="D634" s="8" t="n">
        <v>9512</v>
      </c>
      <c r="E634" t="inlineStr">
        <is>
          <t>XS443465206FR</t>
        </is>
      </c>
      <c r="F634" t="n">
        <v>86</v>
      </c>
      <c r="G634" t="inlineStr">
        <is>
          <t>N</t>
        </is>
      </c>
      <c r="H634" t="inlineStr">
        <is>
          <t>NT</t>
        </is>
      </c>
      <c r="O634" t="n">
        <v>4.25</v>
      </c>
      <c r="S634">
        <f>_xlfn.XLOOKUP(E634,'Facture Chronopost'!L:L,'Facture Chronopost'!AA:AA,"")</f>
        <v/>
      </c>
      <c r="T634">
        <f>IF(COUNTIF('Bibliothèque transporteurs'!C:C,F634)=0,"inconnu",_xlfn.XLOOKUP(F634,'Bibliothèque transporteurs'!C:C,'Bibliothèque transporteurs'!A:A))</f>
        <v/>
      </c>
      <c r="U634">
        <f>IF(OR(F634="6C",F634="6B"),_xlfn.XLOOKUP(E634,'Facture Chronopost'!L:L,'Facture Chronopost'!X:X),IF(OR(F634=17,F634=44),F634&amp;"_"&amp;H634,IF(COUNTIF('Bibliothèque transporteurs'!C:C,F634)=0,"inconnu",_xlfn.XLOOKUP(F634,'Bibliothèque transporteurs'!C:C,'Bibliothèque transporteurs'!B:B))))</f>
        <v/>
      </c>
      <c r="V634">
        <f>IF(COUNTIF('Bibliothèque transporteurs'!C:C,F634)=0,"inconnu",_xlfn.XLOOKUP(F634,'Bibliothèque transporteurs'!C:C,'Bibliothèque transporteurs'!E:E))</f>
        <v/>
      </c>
      <c r="W634">
        <f>IF(T634="FR_2SHOP",O634,IF(O634=0,0,ROUNDUP(O634/C634*B634,2)))</f>
        <v/>
      </c>
      <c r="Y634" s="118">
        <f>ROUNDUP(B634,2)-M634-L634-N634-J634-K634-I634-Q634</f>
        <v/>
      </c>
      <c r="Z634" s="118">
        <f>IF(Y634=W634,"OK","Non")</f>
        <v/>
      </c>
    </row>
    <row r="635">
      <c r="A635" s="9">
        <f>C635/SUM(C:C)*(SUM(C:C)+$X$2)</f>
        <v/>
      </c>
      <c r="B635" s="9">
        <f>C635/SUM(C:C)*(SUM(C:C)+SUM($N$3:$O$7))+S635</f>
        <v/>
      </c>
      <c r="C635" s="9">
        <f>SUM(I635:Q635)-N635-P635</f>
        <v/>
      </c>
      <c r="D635" s="8" t="n">
        <v>6235</v>
      </c>
      <c r="E635" t="inlineStr">
        <is>
          <t>XS443487025FR</t>
        </is>
      </c>
      <c r="F635" t="n">
        <v>86</v>
      </c>
      <c r="G635" t="inlineStr">
        <is>
          <t>N</t>
        </is>
      </c>
      <c r="H635" t="inlineStr">
        <is>
          <t>NT</t>
        </is>
      </c>
      <c r="O635" t="n">
        <v>4.25</v>
      </c>
      <c r="S635">
        <f>_xlfn.XLOOKUP(E635,'Facture Chronopost'!L:L,'Facture Chronopost'!AA:AA,"")</f>
        <v/>
      </c>
      <c r="T635">
        <f>IF(COUNTIF('Bibliothèque transporteurs'!C:C,F635)=0,"inconnu",_xlfn.XLOOKUP(F635,'Bibliothèque transporteurs'!C:C,'Bibliothèque transporteurs'!A:A))</f>
        <v/>
      </c>
      <c r="U635">
        <f>IF(OR(F635="6C",F635="6B"),_xlfn.XLOOKUP(E635,'Facture Chronopost'!L:L,'Facture Chronopost'!X:X),IF(OR(F635=17,F635=44),F635&amp;"_"&amp;H635,IF(COUNTIF('Bibliothèque transporteurs'!C:C,F635)=0,"inconnu",_xlfn.XLOOKUP(F635,'Bibliothèque transporteurs'!C:C,'Bibliothèque transporteurs'!B:B))))</f>
        <v/>
      </c>
      <c r="V635">
        <f>IF(COUNTIF('Bibliothèque transporteurs'!C:C,F635)=0,"inconnu",_xlfn.XLOOKUP(F635,'Bibliothèque transporteurs'!C:C,'Bibliothèque transporteurs'!E:E))</f>
        <v/>
      </c>
      <c r="W635">
        <f>IF(T635="FR_2SHOP",O635,IF(O635=0,0,ROUNDUP(O635/C635*B635,2)))</f>
        <v/>
      </c>
      <c r="Y635" s="118">
        <f>ROUNDUP(B635,2)-M635-L635-N635-J635-K635-I635-Q635</f>
        <v/>
      </c>
      <c r="Z635" s="118">
        <f>IF(Y635=W635,"OK","Non")</f>
        <v/>
      </c>
    </row>
    <row r="636">
      <c r="A636" s="9">
        <f>C636/SUM(C:C)*(SUM(C:C)+$X$2)</f>
        <v/>
      </c>
      <c r="B636" s="9">
        <f>C636/SUM(C:C)*(SUM(C:C)+SUM($N$3:$O$7))+S636</f>
        <v/>
      </c>
      <c r="C636" s="9">
        <f>SUM(I636:Q636)-N636-P636</f>
        <v/>
      </c>
      <c r="D636" s="8" t="n">
        <v>6235</v>
      </c>
      <c r="E636" t="inlineStr">
        <is>
          <t>XS443517668FR</t>
        </is>
      </c>
      <c r="F636" t="n">
        <v>86</v>
      </c>
      <c r="G636" t="inlineStr">
        <is>
          <t>N</t>
        </is>
      </c>
      <c r="H636" t="inlineStr">
        <is>
          <t>NT</t>
        </is>
      </c>
      <c r="O636" t="n">
        <v>6.39</v>
      </c>
      <c r="S636">
        <f>_xlfn.XLOOKUP(E636,'Facture Chronopost'!L:L,'Facture Chronopost'!AA:AA,"")</f>
        <v/>
      </c>
      <c r="T636">
        <f>IF(COUNTIF('Bibliothèque transporteurs'!C:C,F636)=0,"inconnu",_xlfn.XLOOKUP(F636,'Bibliothèque transporteurs'!C:C,'Bibliothèque transporteurs'!A:A))</f>
        <v/>
      </c>
      <c r="U636">
        <f>IF(OR(F636="6C",F636="6B"),_xlfn.XLOOKUP(E636,'Facture Chronopost'!L:L,'Facture Chronopost'!X:X),IF(OR(F636=17,F636=44),F636&amp;"_"&amp;H636,IF(COUNTIF('Bibliothèque transporteurs'!C:C,F636)=0,"inconnu",_xlfn.XLOOKUP(F636,'Bibliothèque transporteurs'!C:C,'Bibliothèque transporteurs'!B:B))))</f>
        <v/>
      </c>
      <c r="V636">
        <f>IF(COUNTIF('Bibliothèque transporteurs'!C:C,F636)=0,"inconnu",_xlfn.XLOOKUP(F636,'Bibliothèque transporteurs'!C:C,'Bibliothèque transporteurs'!E:E))</f>
        <v/>
      </c>
      <c r="W636">
        <f>IF(T636="FR_2SHOP",O636,IF(O636=0,0,ROUNDUP(O636/C636*B636,2)))</f>
        <v/>
      </c>
      <c r="Y636" s="118">
        <f>ROUNDUP(B636,2)-M636-L636-N636-J636-K636-I636-Q636</f>
        <v/>
      </c>
      <c r="Z636" s="118">
        <f>IF(Y636=W636,"OK","Non")</f>
        <v/>
      </c>
    </row>
    <row r="637">
      <c r="A637" s="9">
        <f>C637/SUM(C:C)*(SUM(C:C)+$X$2)</f>
        <v/>
      </c>
      <c r="B637" s="9">
        <f>C637/SUM(C:C)*(SUM(C:C)+SUM($N$3:$O$7))+S637</f>
        <v/>
      </c>
      <c r="C637" s="9">
        <f>SUM(I637:Q637)-N637-P637</f>
        <v/>
      </c>
      <c r="D637" s="8" t="n">
        <v>6235</v>
      </c>
      <c r="E637" t="inlineStr">
        <is>
          <t>XS443697545FR</t>
        </is>
      </c>
      <c r="F637" t="n">
        <v>86</v>
      </c>
      <c r="G637" t="inlineStr">
        <is>
          <t>N</t>
        </is>
      </c>
      <c r="H637" t="inlineStr">
        <is>
          <t>NT</t>
        </is>
      </c>
      <c r="O637" t="n">
        <v>6.9</v>
      </c>
      <c r="S637">
        <f>_xlfn.XLOOKUP(E637,'Facture Chronopost'!L:L,'Facture Chronopost'!AA:AA,"")</f>
        <v/>
      </c>
      <c r="T637">
        <f>IF(COUNTIF('Bibliothèque transporteurs'!C:C,F637)=0,"inconnu",_xlfn.XLOOKUP(F637,'Bibliothèque transporteurs'!C:C,'Bibliothèque transporteurs'!A:A))</f>
        <v/>
      </c>
      <c r="U637">
        <f>IF(OR(F637="6C",F637="6B"),_xlfn.XLOOKUP(E637,'Facture Chronopost'!L:L,'Facture Chronopost'!X:X),IF(OR(F637=17,F637=44),F637&amp;"_"&amp;H637,IF(COUNTIF('Bibliothèque transporteurs'!C:C,F637)=0,"inconnu",_xlfn.XLOOKUP(F637,'Bibliothèque transporteurs'!C:C,'Bibliothèque transporteurs'!B:B))))</f>
        <v/>
      </c>
      <c r="V637">
        <f>IF(COUNTIF('Bibliothèque transporteurs'!C:C,F637)=0,"inconnu",_xlfn.XLOOKUP(F637,'Bibliothèque transporteurs'!C:C,'Bibliothèque transporteurs'!E:E))</f>
        <v/>
      </c>
      <c r="W637">
        <f>IF(T637="FR_2SHOP",O637,IF(O637=0,0,ROUNDUP(O637/C637*B637,2)))</f>
        <v/>
      </c>
      <c r="Y637" s="118">
        <f>ROUNDUP(B637,2)-M637-L637-N637-J637-K637-I637-Q637</f>
        <v/>
      </c>
      <c r="Z637" s="118">
        <f>IF(Y637=W637,"OK","Non")</f>
        <v/>
      </c>
    </row>
    <row r="638">
      <c r="A638" s="9">
        <f>C638/SUM(C:C)*(SUM(C:C)+$X$2)</f>
        <v/>
      </c>
      <c r="B638" s="9">
        <f>C638/SUM(C:C)*(SUM(C:C)+SUM($N$3:$O$7))+S638</f>
        <v/>
      </c>
      <c r="C638" s="9">
        <f>SUM(I638:Q638)-N638-P638</f>
        <v/>
      </c>
      <c r="D638" s="8" t="n">
        <v>6235</v>
      </c>
      <c r="E638" t="inlineStr">
        <is>
          <t>XS443700329FR</t>
        </is>
      </c>
      <c r="F638" t="n">
        <v>86</v>
      </c>
      <c r="G638" t="inlineStr">
        <is>
          <t>N</t>
        </is>
      </c>
      <c r="H638" t="inlineStr">
        <is>
          <t>NT</t>
        </is>
      </c>
      <c r="O638" t="n">
        <v>5.88</v>
      </c>
      <c r="S638">
        <f>_xlfn.XLOOKUP(E638,'Facture Chronopost'!L:L,'Facture Chronopost'!AA:AA,"")</f>
        <v/>
      </c>
      <c r="T638">
        <f>IF(COUNTIF('Bibliothèque transporteurs'!C:C,F638)=0,"inconnu",_xlfn.XLOOKUP(F638,'Bibliothèque transporteurs'!C:C,'Bibliothèque transporteurs'!A:A))</f>
        <v/>
      </c>
      <c r="U638">
        <f>IF(OR(F638="6C",F638="6B"),_xlfn.XLOOKUP(E638,'Facture Chronopost'!L:L,'Facture Chronopost'!X:X),IF(OR(F638=17,F638=44),F638&amp;"_"&amp;H638,IF(COUNTIF('Bibliothèque transporteurs'!C:C,F638)=0,"inconnu",_xlfn.XLOOKUP(F638,'Bibliothèque transporteurs'!C:C,'Bibliothèque transporteurs'!B:B))))</f>
        <v/>
      </c>
      <c r="V638">
        <f>IF(COUNTIF('Bibliothèque transporteurs'!C:C,F638)=0,"inconnu",_xlfn.XLOOKUP(F638,'Bibliothèque transporteurs'!C:C,'Bibliothèque transporteurs'!E:E))</f>
        <v/>
      </c>
      <c r="W638">
        <f>IF(T638="FR_2SHOP",O638,IF(O638=0,0,ROUNDUP(O638/C638*B638,2)))</f>
        <v/>
      </c>
      <c r="Y638" s="118">
        <f>ROUNDUP(B638,2)-M638-L638-N638-J638-K638-I638-Q638</f>
        <v/>
      </c>
      <c r="Z638" s="118">
        <f>IF(Y638=W638,"OK","Non")</f>
        <v/>
      </c>
    </row>
    <row r="639">
      <c r="A639" s="9">
        <f>C639/SUM(C:C)*(SUM(C:C)+$X$2)</f>
        <v/>
      </c>
      <c r="B639" s="9">
        <f>C639/SUM(C:C)*(SUM(C:C)+SUM($N$3:$O$7))+S639</f>
        <v/>
      </c>
      <c r="C639" s="9">
        <f>SUM(I639:Q639)-N639-P639</f>
        <v/>
      </c>
      <c r="D639" s="8" t="n">
        <v>6235</v>
      </c>
      <c r="E639" t="inlineStr">
        <is>
          <t>XS443701514FR</t>
        </is>
      </c>
      <c r="F639" t="n">
        <v>86</v>
      </c>
      <c r="G639" t="inlineStr">
        <is>
          <t>N</t>
        </is>
      </c>
      <c r="H639" t="inlineStr">
        <is>
          <t>NT</t>
        </is>
      </c>
      <c r="O639" t="n">
        <v>5.88</v>
      </c>
      <c r="S639">
        <f>_xlfn.XLOOKUP(E639,'Facture Chronopost'!L:L,'Facture Chronopost'!AA:AA,"")</f>
        <v/>
      </c>
      <c r="T639">
        <f>IF(COUNTIF('Bibliothèque transporteurs'!C:C,F639)=0,"inconnu",_xlfn.XLOOKUP(F639,'Bibliothèque transporteurs'!C:C,'Bibliothèque transporteurs'!A:A))</f>
        <v/>
      </c>
      <c r="U639">
        <f>IF(OR(F639="6C",F639="6B"),_xlfn.XLOOKUP(E639,'Facture Chronopost'!L:L,'Facture Chronopost'!X:X),IF(OR(F639=17,F639=44),F639&amp;"_"&amp;H639,IF(COUNTIF('Bibliothèque transporteurs'!C:C,F639)=0,"inconnu",_xlfn.XLOOKUP(F639,'Bibliothèque transporteurs'!C:C,'Bibliothèque transporteurs'!B:B))))</f>
        <v/>
      </c>
      <c r="V639">
        <f>IF(COUNTIF('Bibliothèque transporteurs'!C:C,F639)=0,"inconnu",_xlfn.XLOOKUP(F639,'Bibliothèque transporteurs'!C:C,'Bibliothèque transporteurs'!E:E))</f>
        <v/>
      </c>
      <c r="W639">
        <f>IF(T639="FR_2SHOP",O639,IF(O639=0,0,ROUNDUP(O639/C639*B639,2)))</f>
        <v/>
      </c>
      <c r="Y639" s="118">
        <f>ROUNDUP(B639,2)-M639-L639-N639-J639-K639-I639-Q639</f>
        <v/>
      </c>
      <c r="Z639" s="118">
        <f>IF(Y639=W639,"OK","Non")</f>
        <v/>
      </c>
    </row>
    <row r="640">
      <c r="A640" s="9">
        <f>C640/SUM(C:C)*(SUM(C:C)+$X$2)</f>
        <v/>
      </c>
      <c r="B640" s="9">
        <f>C640/SUM(C:C)*(SUM(C:C)+SUM($N$3:$O$7))+S640</f>
        <v/>
      </c>
      <c r="C640" s="9">
        <f>SUM(I640:Q640)-N640-P640</f>
        <v/>
      </c>
      <c r="D640" s="8" t="n">
        <v>6235</v>
      </c>
      <c r="E640" t="inlineStr">
        <is>
          <t>XS443774220FR</t>
        </is>
      </c>
      <c r="F640" t="n">
        <v>86</v>
      </c>
      <c r="G640" t="inlineStr">
        <is>
          <t>N</t>
        </is>
      </c>
      <c r="H640" t="inlineStr">
        <is>
          <t>NT</t>
        </is>
      </c>
      <c r="O640" t="n">
        <v>4.25</v>
      </c>
      <c r="S640">
        <f>_xlfn.XLOOKUP(E640,'Facture Chronopost'!L:L,'Facture Chronopost'!AA:AA,"")</f>
        <v/>
      </c>
      <c r="T640">
        <f>IF(COUNTIF('Bibliothèque transporteurs'!C:C,F640)=0,"inconnu",_xlfn.XLOOKUP(F640,'Bibliothèque transporteurs'!C:C,'Bibliothèque transporteurs'!A:A))</f>
        <v/>
      </c>
      <c r="U640">
        <f>IF(OR(F640="6C",F640="6B"),_xlfn.XLOOKUP(E640,'Facture Chronopost'!L:L,'Facture Chronopost'!X:X),IF(OR(F640=17,F640=44),F640&amp;"_"&amp;H640,IF(COUNTIF('Bibliothèque transporteurs'!C:C,F640)=0,"inconnu",_xlfn.XLOOKUP(F640,'Bibliothèque transporteurs'!C:C,'Bibliothèque transporteurs'!B:B))))</f>
        <v/>
      </c>
      <c r="V640">
        <f>IF(COUNTIF('Bibliothèque transporteurs'!C:C,F640)=0,"inconnu",_xlfn.XLOOKUP(F640,'Bibliothèque transporteurs'!C:C,'Bibliothèque transporteurs'!E:E))</f>
        <v/>
      </c>
      <c r="W640">
        <f>IF(T640="FR_2SHOP",O640,IF(O640=0,0,ROUNDUP(O640/C640*B640,2)))</f>
        <v/>
      </c>
      <c r="Y640" s="118">
        <f>ROUNDUP(B640,2)-M640-L640-N640-J640-K640-I640-Q640</f>
        <v/>
      </c>
      <c r="Z640" s="118">
        <f>IF(Y640=W640,"OK","Non")</f>
        <v/>
      </c>
    </row>
    <row r="641">
      <c r="A641" s="9">
        <f>C641/SUM(C:C)*(SUM(C:C)+$X$2)</f>
        <v/>
      </c>
      <c r="B641" s="9">
        <f>C641/SUM(C:C)*(SUM(C:C)+SUM($N$3:$O$7))+S641</f>
        <v/>
      </c>
      <c r="C641" s="9">
        <f>SUM(I641:Q641)-N641-P641</f>
        <v/>
      </c>
      <c r="D641" s="8" t="n">
        <v>6235</v>
      </c>
      <c r="E641" t="inlineStr">
        <is>
          <t>XS443917847FR</t>
        </is>
      </c>
      <c r="F641" t="n">
        <v>86</v>
      </c>
      <c r="G641" t="inlineStr">
        <is>
          <t>N</t>
        </is>
      </c>
      <c r="H641" t="inlineStr">
        <is>
          <t>NT</t>
        </is>
      </c>
      <c r="O641" t="n">
        <v>4.25</v>
      </c>
      <c r="S641">
        <f>_xlfn.XLOOKUP(E641,'Facture Chronopost'!L:L,'Facture Chronopost'!AA:AA,"")</f>
        <v/>
      </c>
      <c r="T641">
        <f>IF(COUNTIF('Bibliothèque transporteurs'!C:C,F641)=0,"inconnu",_xlfn.XLOOKUP(F641,'Bibliothèque transporteurs'!C:C,'Bibliothèque transporteurs'!A:A))</f>
        <v/>
      </c>
      <c r="U641">
        <f>IF(OR(F641="6C",F641="6B"),_xlfn.XLOOKUP(E641,'Facture Chronopost'!L:L,'Facture Chronopost'!X:X),IF(OR(F641=17,F641=44),F641&amp;"_"&amp;H641,IF(COUNTIF('Bibliothèque transporteurs'!C:C,F641)=0,"inconnu",_xlfn.XLOOKUP(F641,'Bibliothèque transporteurs'!C:C,'Bibliothèque transporteurs'!B:B))))</f>
        <v/>
      </c>
      <c r="V641">
        <f>IF(COUNTIF('Bibliothèque transporteurs'!C:C,F641)=0,"inconnu",_xlfn.XLOOKUP(F641,'Bibliothèque transporteurs'!C:C,'Bibliothèque transporteurs'!E:E))</f>
        <v/>
      </c>
      <c r="W641">
        <f>IF(T641="FR_2SHOP",O641,IF(O641=0,0,ROUNDUP(O641/C641*B641,2)))</f>
        <v/>
      </c>
      <c r="Y641" s="118">
        <f>ROUNDUP(B641,2)-M641-L641-N641-J641-K641-I641-Q641</f>
        <v/>
      </c>
      <c r="Z641" s="118">
        <f>IF(Y641=W641,"OK","Non")</f>
        <v/>
      </c>
    </row>
    <row r="642">
      <c r="A642" s="9">
        <f>C642/SUM(C:C)*(SUM(C:C)+$X$2)</f>
        <v/>
      </c>
      <c r="B642" s="9">
        <f>C642/SUM(C:C)*(SUM(C:C)+SUM($N$3:$O$7))+S642</f>
        <v/>
      </c>
      <c r="C642" s="9">
        <f>SUM(I642:Q642)-N642-P642</f>
        <v/>
      </c>
      <c r="D642" s="8" t="n">
        <v>6235</v>
      </c>
      <c r="E642" t="inlineStr">
        <is>
          <t>XS443933779FR</t>
        </is>
      </c>
      <c r="F642" t="n">
        <v>86</v>
      </c>
      <c r="G642" t="inlineStr">
        <is>
          <t>N</t>
        </is>
      </c>
      <c r="H642" t="inlineStr">
        <is>
          <t>NT</t>
        </is>
      </c>
      <c r="O642" t="n">
        <v>4.25</v>
      </c>
      <c r="S642">
        <f>_xlfn.XLOOKUP(E642,'Facture Chronopost'!L:L,'Facture Chronopost'!AA:AA,"")</f>
        <v/>
      </c>
      <c r="T642">
        <f>IF(COUNTIF('Bibliothèque transporteurs'!C:C,F642)=0,"inconnu",_xlfn.XLOOKUP(F642,'Bibliothèque transporteurs'!C:C,'Bibliothèque transporteurs'!A:A))</f>
        <v/>
      </c>
      <c r="U642">
        <f>IF(OR(F642="6C",F642="6B"),_xlfn.XLOOKUP(E642,'Facture Chronopost'!L:L,'Facture Chronopost'!X:X),IF(OR(F642=17,F642=44),F642&amp;"_"&amp;H642,IF(COUNTIF('Bibliothèque transporteurs'!C:C,F642)=0,"inconnu",_xlfn.XLOOKUP(F642,'Bibliothèque transporteurs'!C:C,'Bibliothèque transporteurs'!B:B))))</f>
        <v/>
      </c>
      <c r="V642">
        <f>IF(COUNTIF('Bibliothèque transporteurs'!C:C,F642)=0,"inconnu",_xlfn.XLOOKUP(F642,'Bibliothèque transporteurs'!C:C,'Bibliothèque transporteurs'!E:E))</f>
        <v/>
      </c>
      <c r="W642">
        <f>IF(T642="FR_2SHOP",O642,IF(O642=0,0,ROUNDUP(O642/C642*B642,2)))</f>
        <v/>
      </c>
      <c r="Y642" s="118">
        <f>ROUNDUP(B642,2)-M642-L642-N642-J642-K642-I642-Q642</f>
        <v/>
      </c>
      <c r="Z642" s="118">
        <f>IF(Y642=W642,"OK","Non")</f>
        <v/>
      </c>
    </row>
    <row r="643">
      <c r="A643" s="9">
        <f>C643/SUM(C:C)*(SUM(C:C)+$X$2)</f>
        <v/>
      </c>
      <c r="B643" s="9">
        <f>C643/SUM(C:C)*(SUM(C:C)+SUM($N$3:$O$7))+S643</f>
        <v/>
      </c>
      <c r="C643" s="9">
        <f>SUM(I643:Q643)-N643-P643</f>
        <v/>
      </c>
      <c r="D643" s="8" t="n">
        <v>6235</v>
      </c>
      <c r="E643" t="inlineStr">
        <is>
          <t>XS443958736FR</t>
        </is>
      </c>
      <c r="F643" t="n">
        <v>86</v>
      </c>
      <c r="G643" t="inlineStr">
        <is>
          <t>N</t>
        </is>
      </c>
      <c r="H643" t="inlineStr">
        <is>
          <t>NT</t>
        </is>
      </c>
      <c r="O643" t="n">
        <v>6.39</v>
      </c>
      <c r="S643">
        <f>_xlfn.XLOOKUP(E643,'Facture Chronopost'!L:L,'Facture Chronopost'!AA:AA,"")</f>
        <v/>
      </c>
      <c r="T643">
        <f>IF(COUNTIF('Bibliothèque transporteurs'!C:C,F643)=0,"inconnu",_xlfn.XLOOKUP(F643,'Bibliothèque transporteurs'!C:C,'Bibliothèque transporteurs'!A:A))</f>
        <v/>
      </c>
      <c r="U643">
        <f>IF(OR(F643="6C",F643="6B"),_xlfn.XLOOKUP(E643,'Facture Chronopost'!L:L,'Facture Chronopost'!X:X),IF(OR(F643=17,F643=44),F643&amp;"_"&amp;H643,IF(COUNTIF('Bibliothèque transporteurs'!C:C,F643)=0,"inconnu",_xlfn.XLOOKUP(F643,'Bibliothèque transporteurs'!C:C,'Bibliothèque transporteurs'!B:B))))</f>
        <v/>
      </c>
      <c r="V643">
        <f>IF(COUNTIF('Bibliothèque transporteurs'!C:C,F643)=0,"inconnu",_xlfn.XLOOKUP(F643,'Bibliothèque transporteurs'!C:C,'Bibliothèque transporteurs'!E:E))</f>
        <v/>
      </c>
      <c r="W643">
        <f>IF(T643="FR_2SHOP",O643,IF(O643=0,0,ROUNDUP(O643/C643*B643,2)))</f>
        <v/>
      </c>
      <c r="Y643" s="118">
        <f>ROUNDUP(B643,2)-M643-L643-N643-J643-K643-I643-Q643</f>
        <v/>
      </c>
      <c r="Z643" s="118">
        <f>IF(Y643=W643,"OK","Non")</f>
        <v/>
      </c>
    </row>
    <row r="644">
      <c r="A644" s="9">
        <f>C644/SUM(C:C)*(SUM(C:C)+$X$2)</f>
        <v/>
      </c>
      <c r="B644" s="9">
        <f>C644/SUM(C:C)*(SUM(C:C)+SUM($N$3:$O$7))+S644</f>
        <v/>
      </c>
      <c r="C644" s="9">
        <f>SUM(I644:Q644)-N644-P644</f>
        <v/>
      </c>
      <c r="D644" s="8" t="n">
        <v>6235</v>
      </c>
      <c r="E644" t="inlineStr">
        <is>
          <t>XS443962381FR</t>
        </is>
      </c>
      <c r="F644" t="n">
        <v>86</v>
      </c>
      <c r="G644" t="inlineStr">
        <is>
          <t>N</t>
        </is>
      </c>
      <c r="H644" t="inlineStr">
        <is>
          <t>NT</t>
        </is>
      </c>
      <c r="O644" t="n">
        <v>6.9</v>
      </c>
      <c r="S644">
        <f>_xlfn.XLOOKUP(E644,'Facture Chronopost'!L:L,'Facture Chronopost'!AA:AA,"")</f>
        <v/>
      </c>
      <c r="T644">
        <f>IF(COUNTIF('Bibliothèque transporteurs'!C:C,F644)=0,"inconnu",_xlfn.XLOOKUP(F644,'Bibliothèque transporteurs'!C:C,'Bibliothèque transporteurs'!A:A))</f>
        <v/>
      </c>
      <c r="U644">
        <f>IF(OR(F644="6C",F644="6B"),_xlfn.XLOOKUP(E644,'Facture Chronopost'!L:L,'Facture Chronopost'!X:X),IF(OR(F644=17,F644=44),F644&amp;"_"&amp;H644,IF(COUNTIF('Bibliothèque transporteurs'!C:C,F644)=0,"inconnu",_xlfn.XLOOKUP(F644,'Bibliothèque transporteurs'!C:C,'Bibliothèque transporteurs'!B:B))))</f>
        <v/>
      </c>
      <c r="V644">
        <f>IF(COUNTIF('Bibliothèque transporteurs'!C:C,F644)=0,"inconnu",_xlfn.XLOOKUP(F644,'Bibliothèque transporteurs'!C:C,'Bibliothèque transporteurs'!E:E))</f>
        <v/>
      </c>
      <c r="W644">
        <f>IF(T644="FR_2SHOP",O644,IF(O644=0,0,ROUNDUP(O644/C644*B644,2)))</f>
        <v/>
      </c>
      <c r="Y644" s="118">
        <f>ROUNDUP(B644,2)-M644-L644-N644-J644-K644-I644-Q644</f>
        <v/>
      </c>
      <c r="Z644" s="118">
        <f>IF(Y644=W644,"OK","Non")</f>
        <v/>
      </c>
    </row>
    <row r="645">
      <c r="A645" s="9">
        <f>C645/SUM(C:C)*(SUM(C:C)+$X$2)</f>
        <v/>
      </c>
      <c r="B645" s="9">
        <f>C645/SUM(C:C)*(SUM(C:C)+SUM($N$3:$O$7))+S645</f>
        <v/>
      </c>
      <c r="C645" s="9">
        <f>SUM(I645:Q645)-N645-P645</f>
        <v/>
      </c>
      <c r="D645" s="8" t="n">
        <v>6235</v>
      </c>
      <c r="E645" t="inlineStr">
        <is>
          <t>XS444162904FR</t>
        </is>
      </c>
      <c r="F645" t="n">
        <v>86</v>
      </c>
      <c r="G645" t="inlineStr">
        <is>
          <t>N</t>
        </is>
      </c>
      <c r="H645" t="inlineStr">
        <is>
          <t>NT</t>
        </is>
      </c>
      <c r="O645" t="n">
        <v>4.58</v>
      </c>
      <c r="S645">
        <f>_xlfn.XLOOKUP(E645,'Facture Chronopost'!L:L,'Facture Chronopost'!AA:AA,"")</f>
        <v/>
      </c>
      <c r="T645">
        <f>IF(COUNTIF('Bibliothèque transporteurs'!C:C,F645)=0,"inconnu",_xlfn.XLOOKUP(F645,'Bibliothèque transporteurs'!C:C,'Bibliothèque transporteurs'!A:A))</f>
        <v/>
      </c>
      <c r="U645">
        <f>IF(OR(F645="6C",F645="6B"),_xlfn.XLOOKUP(E645,'Facture Chronopost'!L:L,'Facture Chronopost'!X:X),IF(OR(F645=17,F645=44),F645&amp;"_"&amp;H645,IF(COUNTIF('Bibliothèque transporteurs'!C:C,F645)=0,"inconnu",_xlfn.XLOOKUP(F645,'Bibliothèque transporteurs'!C:C,'Bibliothèque transporteurs'!B:B))))</f>
        <v/>
      </c>
      <c r="V645">
        <f>IF(COUNTIF('Bibliothèque transporteurs'!C:C,F645)=0,"inconnu",_xlfn.XLOOKUP(F645,'Bibliothèque transporteurs'!C:C,'Bibliothèque transporteurs'!E:E))</f>
        <v/>
      </c>
      <c r="W645">
        <f>IF(T645="FR_2SHOP",O645,IF(O645=0,0,ROUNDUP(O645/C645*B645,2)))</f>
        <v/>
      </c>
      <c r="Y645" s="118">
        <f>ROUNDUP(B645,2)-M645-L645-N645-J645-K645-I645-Q645</f>
        <v/>
      </c>
      <c r="Z645" s="118">
        <f>IF(Y645=W645,"OK","Non")</f>
        <v/>
      </c>
    </row>
    <row r="646">
      <c r="A646" s="9">
        <f>C646/SUM(C:C)*(SUM(C:C)+$X$2)</f>
        <v/>
      </c>
      <c r="B646" s="9">
        <f>C646/SUM(C:C)*(SUM(C:C)+SUM($N$3:$O$7))+S646</f>
        <v/>
      </c>
      <c r="C646" s="9">
        <f>SUM(I646:Q646)-N646-P646</f>
        <v/>
      </c>
      <c r="D646" s="8" t="n">
        <v>6235</v>
      </c>
      <c r="E646" t="inlineStr">
        <is>
          <t>XS444163462FR</t>
        </is>
      </c>
      <c r="F646" t="n">
        <v>86</v>
      </c>
      <c r="G646" t="inlineStr">
        <is>
          <t>N</t>
        </is>
      </c>
      <c r="H646" t="inlineStr">
        <is>
          <t>NT</t>
        </is>
      </c>
      <c r="O646" t="n">
        <v>4.25</v>
      </c>
      <c r="S646">
        <f>_xlfn.XLOOKUP(E646,'Facture Chronopost'!L:L,'Facture Chronopost'!AA:AA,"")</f>
        <v/>
      </c>
      <c r="T646">
        <f>IF(COUNTIF('Bibliothèque transporteurs'!C:C,F646)=0,"inconnu",_xlfn.XLOOKUP(F646,'Bibliothèque transporteurs'!C:C,'Bibliothèque transporteurs'!A:A))</f>
        <v/>
      </c>
      <c r="U646">
        <f>IF(OR(F646="6C",F646="6B"),_xlfn.XLOOKUP(E646,'Facture Chronopost'!L:L,'Facture Chronopost'!X:X),IF(OR(F646=17,F646=44),F646&amp;"_"&amp;H646,IF(COUNTIF('Bibliothèque transporteurs'!C:C,F646)=0,"inconnu",_xlfn.XLOOKUP(F646,'Bibliothèque transporteurs'!C:C,'Bibliothèque transporteurs'!B:B))))</f>
        <v/>
      </c>
      <c r="V646">
        <f>IF(COUNTIF('Bibliothèque transporteurs'!C:C,F646)=0,"inconnu",_xlfn.XLOOKUP(F646,'Bibliothèque transporteurs'!C:C,'Bibliothèque transporteurs'!E:E))</f>
        <v/>
      </c>
      <c r="W646">
        <f>IF(T646="FR_2SHOP",O646,IF(O646=0,0,ROUNDUP(O646/C646*B646,2)))</f>
        <v/>
      </c>
      <c r="Y646" s="118">
        <f>ROUNDUP(B646,2)-M646-L646-N646-J646-K646-I646-Q646</f>
        <v/>
      </c>
      <c r="Z646" s="118">
        <f>IF(Y646=W646,"OK","Non")</f>
        <v/>
      </c>
    </row>
    <row r="647">
      <c r="A647" s="9">
        <f>C647/SUM(C:C)*(SUM(C:C)+$X$2)</f>
        <v/>
      </c>
      <c r="B647" s="9">
        <f>C647/SUM(C:C)*(SUM(C:C)+SUM($N$3:$O$7))+S647</f>
        <v/>
      </c>
      <c r="C647" s="9">
        <f>SUM(I647:Q647)-N647-P647</f>
        <v/>
      </c>
      <c r="D647" s="8" t="n">
        <v>6235</v>
      </c>
      <c r="E647" t="inlineStr">
        <is>
          <t>XS444164587FR</t>
        </is>
      </c>
      <c r="F647" t="n">
        <v>86</v>
      </c>
      <c r="G647" t="inlineStr">
        <is>
          <t>N</t>
        </is>
      </c>
      <c r="H647" t="inlineStr">
        <is>
          <t>NT</t>
        </is>
      </c>
      <c r="O647" t="n">
        <v>5.88</v>
      </c>
      <c r="S647">
        <f>_xlfn.XLOOKUP(E647,'Facture Chronopost'!L:L,'Facture Chronopost'!AA:AA,"")</f>
        <v/>
      </c>
      <c r="T647">
        <f>IF(COUNTIF('Bibliothèque transporteurs'!C:C,F647)=0,"inconnu",_xlfn.XLOOKUP(F647,'Bibliothèque transporteurs'!C:C,'Bibliothèque transporteurs'!A:A))</f>
        <v/>
      </c>
      <c r="U647">
        <f>IF(OR(F647="6C",F647="6B"),_xlfn.XLOOKUP(E647,'Facture Chronopost'!L:L,'Facture Chronopost'!X:X),IF(OR(F647=17,F647=44),F647&amp;"_"&amp;H647,IF(COUNTIF('Bibliothèque transporteurs'!C:C,F647)=0,"inconnu",_xlfn.XLOOKUP(F647,'Bibliothèque transporteurs'!C:C,'Bibliothèque transporteurs'!B:B))))</f>
        <v/>
      </c>
      <c r="V647">
        <f>IF(COUNTIF('Bibliothèque transporteurs'!C:C,F647)=0,"inconnu",_xlfn.XLOOKUP(F647,'Bibliothèque transporteurs'!C:C,'Bibliothèque transporteurs'!E:E))</f>
        <v/>
      </c>
      <c r="W647">
        <f>IF(T647="FR_2SHOP",O647,IF(O647=0,0,ROUNDUP(O647/C647*B647,2)))</f>
        <v/>
      </c>
      <c r="Y647" s="118">
        <f>ROUNDUP(B647,2)-M647-L647-N647-J647-K647-I647-Q647</f>
        <v/>
      </c>
      <c r="Z647" s="118">
        <f>IF(Y647=W647,"OK","Non")</f>
        <v/>
      </c>
    </row>
    <row r="648">
      <c r="A648" s="9">
        <f>C648/SUM(C:C)*(SUM(C:C)+$X$2)</f>
        <v/>
      </c>
      <c r="B648" s="9">
        <f>C648/SUM(C:C)*(SUM(C:C)+SUM($N$3:$O$7))+S648</f>
        <v/>
      </c>
      <c r="C648" s="9">
        <f>SUM(I648:Q648)-N648-P648</f>
        <v/>
      </c>
      <c r="D648" s="8" t="n">
        <v>6235</v>
      </c>
      <c r="E648" t="inlineStr">
        <is>
          <t>XS444168685FR</t>
        </is>
      </c>
      <c r="F648" t="n">
        <v>86</v>
      </c>
      <c r="G648" t="inlineStr">
        <is>
          <t>N</t>
        </is>
      </c>
      <c r="H648" t="inlineStr">
        <is>
          <t>NT</t>
        </is>
      </c>
      <c r="O648" t="n">
        <v>4.25</v>
      </c>
      <c r="S648">
        <f>_xlfn.XLOOKUP(E648,'Facture Chronopost'!L:L,'Facture Chronopost'!AA:AA,"")</f>
        <v/>
      </c>
      <c r="T648">
        <f>IF(COUNTIF('Bibliothèque transporteurs'!C:C,F648)=0,"inconnu",_xlfn.XLOOKUP(F648,'Bibliothèque transporteurs'!C:C,'Bibliothèque transporteurs'!A:A))</f>
        <v/>
      </c>
      <c r="U648">
        <f>IF(OR(F648="6C",F648="6B"),_xlfn.XLOOKUP(E648,'Facture Chronopost'!L:L,'Facture Chronopost'!X:X),IF(OR(F648=17,F648=44),F648&amp;"_"&amp;H648,IF(COUNTIF('Bibliothèque transporteurs'!C:C,F648)=0,"inconnu",_xlfn.XLOOKUP(F648,'Bibliothèque transporteurs'!C:C,'Bibliothèque transporteurs'!B:B))))</f>
        <v/>
      </c>
      <c r="V648">
        <f>IF(COUNTIF('Bibliothèque transporteurs'!C:C,F648)=0,"inconnu",_xlfn.XLOOKUP(F648,'Bibliothèque transporteurs'!C:C,'Bibliothèque transporteurs'!E:E))</f>
        <v/>
      </c>
      <c r="W648">
        <f>IF(T648="FR_2SHOP",O648,IF(O648=0,0,ROUNDUP(O648/C648*B648,2)))</f>
        <v/>
      </c>
      <c r="Y648" s="118">
        <f>ROUNDUP(B648,2)-M648-L648-N648-J648-K648-I648-Q648</f>
        <v/>
      </c>
      <c r="Z648" s="118">
        <f>IF(Y648=W648,"OK","Non")</f>
        <v/>
      </c>
    </row>
    <row r="649">
      <c r="A649" s="9">
        <f>C649/SUM(C:C)*(SUM(C:C)+$X$2)</f>
        <v/>
      </c>
      <c r="B649" s="9">
        <f>C649/SUM(C:C)*(SUM(C:C)+SUM($N$3:$O$7))+S649</f>
        <v/>
      </c>
      <c r="C649" s="9">
        <f>SUM(I649:Q649)-N649-P649</f>
        <v/>
      </c>
      <c r="D649" s="8" t="n">
        <v>6235</v>
      </c>
      <c r="E649" t="inlineStr">
        <is>
          <t>XS444169054FR</t>
        </is>
      </c>
      <c r="F649" t="n">
        <v>86</v>
      </c>
      <c r="G649" t="inlineStr">
        <is>
          <t>N</t>
        </is>
      </c>
      <c r="H649" t="inlineStr">
        <is>
          <t>NT</t>
        </is>
      </c>
      <c r="O649" t="n">
        <v>4.25</v>
      </c>
      <c r="S649">
        <f>_xlfn.XLOOKUP(E649,'Facture Chronopost'!L:L,'Facture Chronopost'!AA:AA,"")</f>
        <v/>
      </c>
      <c r="T649">
        <f>IF(COUNTIF('Bibliothèque transporteurs'!C:C,F649)=0,"inconnu",_xlfn.XLOOKUP(F649,'Bibliothèque transporteurs'!C:C,'Bibliothèque transporteurs'!A:A))</f>
        <v/>
      </c>
      <c r="U649">
        <f>IF(OR(F649="6C",F649="6B"),_xlfn.XLOOKUP(E649,'Facture Chronopost'!L:L,'Facture Chronopost'!X:X),IF(OR(F649=17,F649=44),F649&amp;"_"&amp;H649,IF(COUNTIF('Bibliothèque transporteurs'!C:C,F649)=0,"inconnu",_xlfn.XLOOKUP(F649,'Bibliothèque transporteurs'!C:C,'Bibliothèque transporteurs'!B:B))))</f>
        <v/>
      </c>
      <c r="V649">
        <f>IF(COUNTIF('Bibliothèque transporteurs'!C:C,F649)=0,"inconnu",_xlfn.XLOOKUP(F649,'Bibliothèque transporteurs'!C:C,'Bibliothèque transporteurs'!E:E))</f>
        <v/>
      </c>
      <c r="W649">
        <f>IF(T649="FR_2SHOP",O649,IF(O649=0,0,ROUNDUP(O649/C649*B649,2)))</f>
        <v/>
      </c>
      <c r="Y649" s="118">
        <f>ROUNDUP(B649,2)-M649-L649-N649-J649-K649-I649-Q649</f>
        <v/>
      </c>
      <c r="Z649" s="118">
        <f>IF(Y649=W649,"OK","Non")</f>
        <v/>
      </c>
    </row>
    <row r="650">
      <c r="A650" s="9">
        <f>C650/SUM(C:C)*(SUM(C:C)+$X$2)</f>
        <v/>
      </c>
      <c r="B650" s="9">
        <f>C650/SUM(C:C)*(SUM(C:C)+SUM($N$3:$O$7))+S650</f>
        <v/>
      </c>
      <c r="C650" s="9">
        <f>SUM(I650:Q650)-N650-P650</f>
        <v/>
      </c>
      <c r="D650" s="8" t="n">
        <v>6235</v>
      </c>
      <c r="E650" t="inlineStr">
        <is>
          <t>XS444277120FR</t>
        </is>
      </c>
      <c r="F650" t="n">
        <v>86</v>
      </c>
      <c r="G650" t="inlineStr">
        <is>
          <t>N</t>
        </is>
      </c>
      <c r="H650" t="inlineStr">
        <is>
          <t>NT</t>
        </is>
      </c>
      <c r="O650" t="n">
        <v>6.39</v>
      </c>
      <c r="S650">
        <f>_xlfn.XLOOKUP(E650,'Facture Chronopost'!L:L,'Facture Chronopost'!AA:AA,"")</f>
        <v/>
      </c>
      <c r="T650">
        <f>IF(COUNTIF('Bibliothèque transporteurs'!C:C,F650)=0,"inconnu",_xlfn.XLOOKUP(F650,'Bibliothèque transporteurs'!C:C,'Bibliothèque transporteurs'!A:A))</f>
        <v/>
      </c>
      <c r="U650">
        <f>IF(OR(F650="6C",F650="6B"),_xlfn.XLOOKUP(E650,'Facture Chronopost'!L:L,'Facture Chronopost'!X:X),IF(OR(F650=17,F650=44),F650&amp;"_"&amp;H650,IF(COUNTIF('Bibliothèque transporteurs'!C:C,F650)=0,"inconnu",_xlfn.XLOOKUP(F650,'Bibliothèque transporteurs'!C:C,'Bibliothèque transporteurs'!B:B))))</f>
        <v/>
      </c>
      <c r="V650">
        <f>IF(COUNTIF('Bibliothèque transporteurs'!C:C,F650)=0,"inconnu",_xlfn.XLOOKUP(F650,'Bibliothèque transporteurs'!C:C,'Bibliothèque transporteurs'!E:E))</f>
        <v/>
      </c>
      <c r="W650">
        <f>IF(T650="FR_2SHOP",O650,IF(O650=0,0,ROUNDUP(O650/C650*B650,2)))</f>
        <v/>
      </c>
      <c r="Y650" s="118">
        <f>ROUNDUP(B650,2)-M650-L650-N650-J650-K650-I650-Q650</f>
        <v/>
      </c>
      <c r="Z650" s="118">
        <f>IF(Y650=W650,"OK","Non")</f>
        <v/>
      </c>
    </row>
    <row r="651">
      <c r="A651" s="9">
        <f>C651/SUM(C:C)*(SUM(C:C)+$X$2)</f>
        <v/>
      </c>
      <c r="B651" s="9">
        <f>C651/SUM(C:C)*(SUM(C:C)+SUM($N$3:$O$7))+S651</f>
        <v/>
      </c>
      <c r="C651" s="9">
        <f>SUM(I651:Q651)-N651-P651</f>
        <v/>
      </c>
      <c r="D651" s="8" t="n">
        <v>6235</v>
      </c>
      <c r="E651" t="inlineStr">
        <is>
          <t>XS444278156FR</t>
        </is>
      </c>
      <c r="F651" t="n">
        <v>86</v>
      </c>
      <c r="G651" t="inlineStr">
        <is>
          <t>N</t>
        </is>
      </c>
      <c r="H651" t="inlineStr">
        <is>
          <t>NT</t>
        </is>
      </c>
      <c r="O651" t="n">
        <v>4.58</v>
      </c>
      <c r="S651">
        <f>_xlfn.XLOOKUP(E651,'Facture Chronopost'!L:L,'Facture Chronopost'!AA:AA,"")</f>
        <v/>
      </c>
      <c r="T651">
        <f>IF(COUNTIF('Bibliothèque transporteurs'!C:C,F651)=0,"inconnu",_xlfn.XLOOKUP(F651,'Bibliothèque transporteurs'!C:C,'Bibliothèque transporteurs'!A:A))</f>
        <v/>
      </c>
      <c r="U651">
        <f>IF(OR(F651="6C",F651="6B"),_xlfn.XLOOKUP(E651,'Facture Chronopost'!L:L,'Facture Chronopost'!X:X),IF(OR(F651=17,F651=44),F651&amp;"_"&amp;H651,IF(COUNTIF('Bibliothèque transporteurs'!C:C,F651)=0,"inconnu",_xlfn.XLOOKUP(F651,'Bibliothèque transporteurs'!C:C,'Bibliothèque transporteurs'!B:B))))</f>
        <v/>
      </c>
      <c r="V651">
        <f>IF(COUNTIF('Bibliothèque transporteurs'!C:C,F651)=0,"inconnu",_xlfn.XLOOKUP(F651,'Bibliothèque transporteurs'!C:C,'Bibliothèque transporteurs'!E:E))</f>
        <v/>
      </c>
      <c r="W651">
        <f>IF(T651="FR_2SHOP",O651,IF(O651=0,0,ROUNDUP(O651/C651*B651,2)))</f>
        <v/>
      </c>
      <c r="Y651" s="118">
        <f>ROUNDUP(B651,2)-M651-L651-N651-J651-K651-I651-Q651</f>
        <v/>
      </c>
      <c r="Z651" s="118">
        <f>IF(Y651=W651,"OK","Non")</f>
        <v/>
      </c>
    </row>
    <row r="652">
      <c r="A652" s="9">
        <f>C652/SUM(C:C)*(SUM(C:C)+$X$2)</f>
        <v/>
      </c>
      <c r="B652" s="9">
        <f>C652/SUM(C:C)*(SUM(C:C)+SUM($N$3:$O$7))+S652</f>
        <v/>
      </c>
      <c r="C652" s="9">
        <f>SUM(I652:Q652)-N652-P652</f>
        <v/>
      </c>
      <c r="D652" s="8" t="n">
        <v>6235</v>
      </c>
      <c r="E652" t="inlineStr">
        <is>
          <t>XS444279029FR</t>
        </is>
      </c>
      <c r="F652" t="n">
        <v>86</v>
      </c>
      <c r="G652" t="inlineStr">
        <is>
          <t>N</t>
        </is>
      </c>
      <c r="H652" t="inlineStr">
        <is>
          <t>NT</t>
        </is>
      </c>
      <c r="O652" t="n">
        <v>6.9</v>
      </c>
      <c r="S652">
        <f>_xlfn.XLOOKUP(E652,'Facture Chronopost'!L:L,'Facture Chronopost'!AA:AA,"")</f>
        <v/>
      </c>
      <c r="T652">
        <f>IF(COUNTIF('Bibliothèque transporteurs'!C:C,F652)=0,"inconnu",_xlfn.XLOOKUP(F652,'Bibliothèque transporteurs'!C:C,'Bibliothèque transporteurs'!A:A))</f>
        <v/>
      </c>
      <c r="U652">
        <f>IF(OR(F652="6C",F652="6B"),_xlfn.XLOOKUP(E652,'Facture Chronopost'!L:L,'Facture Chronopost'!X:X),IF(OR(F652=17,F652=44),F652&amp;"_"&amp;H652,IF(COUNTIF('Bibliothèque transporteurs'!C:C,F652)=0,"inconnu",_xlfn.XLOOKUP(F652,'Bibliothèque transporteurs'!C:C,'Bibliothèque transporteurs'!B:B))))</f>
        <v/>
      </c>
      <c r="V652">
        <f>IF(COUNTIF('Bibliothèque transporteurs'!C:C,F652)=0,"inconnu",_xlfn.XLOOKUP(F652,'Bibliothèque transporteurs'!C:C,'Bibliothèque transporteurs'!E:E))</f>
        <v/>
      </c>
      <c r="W652">
        <f>IF(T652="FR_2SHOP",O652,IF(O652=0,0,ROUNDUP(O652/C652*B652,2)))</f>
        <v/>
      </c>
      <c r="Y652" s="118">
        <f>ROUNDUP(B652,2)-M652-L652-N652-J652-K652-I652-Q652</f>
        <v/>
      </c>
      <c r="Z652" s="118">
        <f>IF(Y652=W652,"OK","Non")</f>
        <v/>
      </c>
    </row>
    <row r="653">
      <c r="A653" s="9">
        <f>C653/SUM(C:C)*(SUM(C:C)+$X$2)</f>
        <v/>
      </c>
      <c r="B653" s="9">
        <f>C653/SUM(C:C)*(SUM(C:C)+SUM($N$3:$O$7))+S653</f>
        <v/>
      </c>
      <c r="C653" s="9">
        <f>SUM(I653:Q653)-N653-P653</f>
        <v/>
      </c>
      <c r="D653" s="8" t="n">
        <v>6235</v>
      </c>
      <c r="E653" t="inlineStr">
        <is>
          <t>XS444585085FR</t>
        </is>
      </c>
      <c r="F653" t="n">
        <v>86</v>
      </c>
      <c r="G653" t="inlineStr">
        <is>
          <t>N</t>
        </is>
      </c>
      <c r="H653" t="inlineStr">
        <is>
          <t>NT</t>
        </is>
      </c>
      <c r="O653" t="n">
        <v>6.9</v>
      </c>
      <c r="S653">
        <f>_xlfn.XLOOKUP(E653,'Facture Chronopost'!L:L,'Facture Chronopost'!AA:AA,"")</f>
        <v/>
      </c>
      <c r="T653">
        <f>IF(COUNTIF('Bibliothèque transporteurs'!C:C,F653)=0,"inconnu",_xlfn.XLOOKUP(F653,'Bibliothèque transporteurs'!C:C,'Bibliothèque transporteurs'!A:A))</f>
        <v/>
      </c>
      <c r="U653">
        <f>IF(OR(F653="6C",F653="6B"),_xlfn.XLOOKUP(E653,'Facture Chronopost'!L:L,'Facture Chronopost'!X:X),IF(OR(F653=17,F653=44),F653&amp;"_"&amp;H653,IF(COUNTIF('Bibliothèque transporteurs'!C:C,F653)=0,"inconnu",_xlfn.XLOOKUP(F653,'Bibliothèque transporteurs'!C:C,'Bibliothèque transporteurs'!B:B))))</f>
        <v/>
      </c>
      <c r="V653">
        <f>IF(COUNTIF('Bibliothèque transporteurs'!C:C,F653)=0,"inconnu",_xlfn.XLOOKUP(F653,'Bibliothèque transporteurs'!C:C,'Bibliothèque transporteurs'!E:E))</f>
        <v/>
      </c>
      <c r="W653">
        <f>IF(T653="FR_2SHOP",O653,IF(O653=0,0,ROUNDUP(O653/C653*B653,2)))</f>
        <v/>
      </c>
      <c r="Y653" s="118">
        <f>ROUNDUP(B653,2)-M653-L653-N653-J653-K653-I653-Q653</f>
        <v/>
      </c>
      <c r="Z653" s="118">
        <f>IF(Y653=W653,"OK","Non")</f>
        <v/>
      </c>
    </row>
    <row r="654">
      <c r="A654" s="9">
        <f>C654/SUM(C:C)*(SUM(C:C)+$X$2)</f>
        <v/>
      </c>
      <c r="B654" s="9">
        <f>C654/SUM(C:C)*(SUM(C:C)+SUM($N$3:$O$7))+S654</f>
        <v/>
      </c>
      <c r="C654" s="9">
        <f>SUM(I654:Q654)-N654-P654</f>
        <v/>
      </c>
      <c r="D654" s="8" t="n">
        <v>6235</v>
      </c>
      <c r="E654" t="inlineStr">
        <is>
          <t>XS444586761FR</t>
        </is>
      </c>
      <c r="F654" t="n">
        <v>86</v>
      </c>
      <c r="G654" t="inlineStr">
        <is>
          <t>N</t>
        </is>
      </c>
      <c r="H654" t="inlineStr">
        <is>
          <t>NT</t>
        </is>
      </c>
      <c r="O654" t="n">
        <v>6.39</v>
      </c>
      <c r="S654">
        <f>_xlfn.XLOOKUP(E654,'Facture Chronopost'!L:L,'Facture Chronopost'!AA:AA,"")</f>
        <v/>
      </c>
      <c r="T654">
        <f>IF(COUNTIF('Bibliothèque transporteurs'!C:C,F654)=0,"inconnu",_xlfn.XLOOKUP(F654,'Bibliothèque transporteurs'!C:C,'Bibliothèque transporteurs'!A:A))</f>
        <v/>
      </c>
      <c r="U654">
        <f>IF(OR(F654="6C",F654="6B"),_xlfn.XLOOKUP(E654,'Facture Chronopost'!L:L,'Facture Chronopost'!X:X),IF(OR(F654=17,F654=44),F654&amp;"_"&amp;H654,IF(COUNTIF('Bibliothèque transporteurs'!C:C,F654)=0,"inconnu",_xlfn.XLOOKUP(F654,'Bibliothèque transporteurs'!C:C,'Bibliothèque transporteurs'!B:B))))</f>
        <v/>
      </c>
      <c r="V654">
        <f>IF(COUNTIF('Bibliothèque transporteurs'!C:C,F654)=0,"inconnu",_xlfn.XLOOKUP(F654,'Bibliothèque transporteurs'!C:C,'Bibliothèque transporteurs'!E:E))</f>
        <v/>
      </c>
      <c r="W654">
        <f>IF(T654="FR_2SHOP",O654,IF(O654=0,0,ROUNDUP(O654/C654*B654,2)))</f>
        <v/>
      </c>
      <c r="Y654" s="118">
        <f>ROUNDUP(B654,2)-M654-L654-N654-J654-K654-I654-Q654</f>
        <v/>
      </c>
      <c r="Z654" s="118">
        <f>IF(Y654=W654,"OK","Non")</f>
        <v/>
      </c>
    </row>
    <row r="655">
      <c r="A655" s="9">
        <f>C655/SUM(C:C)*(SUM(C:C)+$X$2)</f>
        <v/>
      </c>
      <c r="B655" s="9">
        <f>C655/SUM(C:C)*(SUM(C:C)+SUM($N$3:$O$7))+S655</f>
        <v/>
      </c>
      <c r="C655" s="9">
        <f>SUM(I655:Q655)-N655-P655</f>
        <v/>
      </c>
      <c r="D655" s="8" t="n">
        <v>6235</v>
      </c>
      <c r="E655" t="inlineStr">
        <is>
          <t>XS444589502FR</t>
        </is>
      </c>
      <c r="F655" t="n">
        <v>86</v>
      </c>
      <c r="G655" t="inlineStr">
        <is>
          <t>N</t>
        </is>
      </c>
      <c r="H655" t="inlineStr">
        <is>
          <t>NT</t>
        </is>
      </c>
      <c r="O655" t="n">
        <v>4.25</v>
      </c>
      <c r="S655">
        <f>_xlfn.XLOOKUP(E655,'Facture Chronopost'!L:L,'Facture Chronopost'!AA:AA,"")</f>
        <v/>
      </c>
      <c r="T655">
        <f>IF(COUNTIF('Bibliothèque transporteurs'!C:C,F655)=0,"inconnu",_xlfn.XLOOKUP(F655,'Bibliothèque transporteurs'!C:C,'Bibliothèque transporteurs'!A:A))</f>
        <v/>
      </c>
      <c r="U655">
        <f>IF(OR(F655="6C",F655="6B"),_xlfn.XLOOKUP(E655,'Facture Chronopost'!L:L,'Facture Chronopost'!X:X),IF(OR(F655=17,F655=44),F655&amp;"_"&amp;H655,IF(COUNTIF('Bibliothèque transporteurs'!C:C,F655)=0,"inconnu",_xlfn.XLOOKUP(F655,'Bibliothèque transporteurs'!C:C,'Bibliothèque transporteurs'!B:B))))</f>
        <v/>
      </c>
      <c r="V655">
        <f>IF(COUNTIF('Bibliothèque transporteurs'!C:C,F655)=0,"inconnu",_xlfn.XLOOKUP(F655,'Bibliothèque transporteurs'!C:C,'Bibliothèque transporteurs'!E:E))</f>
        <v/>
      </c>
      <c r="W655">
        <f>IF(T655="FR_2SHOP",O655,IF(O655=0,0,ROUNDUP(O655/C655*B655,2)))</f>
        <v/>
      </c>
      <c r="Y655" s="118">
        <f>ROUNDUP(B655,2)-M655-L655-N655-J655-K655-I655-Q655</f>
        <v/>
      </c>
      <c r="Z655" s="118">
        <f>IF(Y655=W655,"OK","Non")</f>
        <v/>
      </c>
    </row>
    <row r="656">
      <c r="A656" s="9">
        <f>C656/SUM(C:C)*(SUM(C:C)+$X$2)</f>
        <v/>
      </c>
      <c r="B656" s="9">
        <f>C656/SUM(C:C)*(SUM(C:C)+SUM($N$3:$O$7))+S656</f>
        <v/>
      </c>
      <c r="C656" s="9">
        <f>SUM(I656:Q656)-N656-P656</f>
        <v/>
      </c>
      <c r="D656" s="8" t="n">
        <v>6235</v>
      </c>
      <c r="E656" t="inlineStr">
        <is>
          <t>XS444596605FR</t>
        </is>
      </c>
      <c r="F656" t="n">
        <v>86</v>
      </c>
      <c r="G656" t="inlineStr">
        <is>
          <t>N</t>
        </is>
      </c>
      <c r="H656" t="inlineStr">
        <is>
          <t>NR</t>
        </is>
      </c>
      <c r="O656" t="n">
        <v>4.25</v>
      </c>
      <c r="S656">
        <f>_xlfn.XLOOKUP(E656,'Facture Chronopost'!L:L,'Facture Chronopost'!AA:AA,"")</f>
        <v/>
      </c>
      <c r="T656">
        <f>IF(COUNTIF('Bibliothèque transporteurs'!C:C,F656)=0,"inconnu",_xlfn.XLOOKUP(F656,'Bibliothèque transporteurs'!C:C,'Bibliothèque transporteurs'!A:A))</f>
        <v/>
      </c>
      <c r="U656">
        <f>IF(OR(F656="6C",F656="6B"),_xlfn.XLOOKUP(E656,'Facture Chronopost'!L:L,'Facture Chronopost'!X:X),IF(OR(F656=17,F656=44),F656&amp;"_"&amp;H656,IF(COUNTIF('Bibliothèque transporteurs'!C:C,F656)=0,"inconnu",_xlfn.XLOOKUP(F656,'Bibliothèque transporteurs'!C:C,'Bibliothèque transporteurs'!B:B))))</f>
        <v/>
      </c>
      <c r="V656">
        <f>IF(COUNTIF('Bibliothèque transporteurs'!C:C,F656)=0,"inconnu",_xlfn.XLOOKUP(F656,'Bibliothèque transporteurs'!C:C,'Bibliothèque transporteurs'!E:E))</f>
        <v/>
      </c>
      <c r="W656">
        <f>IF(T656="FR_2SHOP",O656,IF(O656=0,0,ROUNDUP(O656/C656*B656,2)))</f>
        <v/>
      </c>
      <c r="Y656" s="118">
        <f>ROUNDUP(B656,2)-M656-L656-N656-J656-K656-I656-Q656</f>
        <v/>
      </c>
      <c r="Z656" s="118">
        <f>IF(Y656=W656,"OK","Non")</f>
        <v/>
      </c>
    </row>
    <row r="657">
      <c r="A657" s="9">
        <f>C657/SUM(C:C)*(SUM(C:C)+$X$2)</f>
        <v/>
      </c>
      <c r="B657" s="9">
        <f>C657/SUM(C:C)*(SUM(C:C)+SUM($N$3:$O$7))+S657</f>
        <v/>
      </c>
      <c r="C657" s="9">
        <f>SUM(I657:Q657)-N657-P657</f>
        <v/>
      </c>
      <c r="D657" s="8" t="n">
        <v>6235</v>
      </c>
      <c r="E657" t="inlineStr">
        <is>
          <t>XS444649245FR</t>
        </is>
      </c>
      <c r="F657" t="n">
        <v>86</v>
      </c>
      <c r="G657" t="inlineStr">
        <is>
          <t>N</t>
        </is>
      </c>
      <c r="H657" t="inlineStr">
        <is>
          <t>NR</t>
        </is>
      </c>
      <c r="O657" t="n">
        <v>5.88</v>
      </c>
      <c r="S657">
        <f>_xlfn.XLOOKUP(E657,'Facture Chronopost'!L:L,'Facture Chronopost'!AA:AA,"")</f>
        <v/>
      </c>
      <c r="T657">
        <f>IF(COUNTIF('Bibliothèque transporteurs'!C:C,F657)=0,"inconnu",_xlfn.XLOOKUP(F657,'Bibliothèque transporteurs'!C:C,'Bibliothèque transporteurs'!A:A))</f>
        <v/>
      </c>
      <c r="U657">
        <f>IF(OR(F657="6C",F657="6B"),_xlfn.XLOOKUP(E657,'Facture Chronopost'!L:L,'Facture Chronopost'!X:X),IF(OR(F657=17,F657=44),F657&amp;"_"&amp;H657,IF(COUNTIF('Bibliothèque transporteurs'!C:C,F657)=0,"inconnu",_xlfn.XLOOKUP(F657,'Bibliothèque transporteurs'!C:C,'Bibliothèque transporteurs'!B:B))))</f>
        <v/>
      </c>
      <c r="V657">
        <f>IF(COUNTIF('Bibliothèque transporteurs'!C:C,F657)=0,"inconnu",_xlfn.XLOOKUP(F657,'Bibliothèque transporteurs'!C:C,'Bibliothèque transporteurs'!E:E))</f>
        <v/>
      </c>
      <c r="W657">
        <f>IF(T657="FR_2SHOP",O657,IF(O657=0,0,ROUNDUP(O657/C657*B657,2)))</f>
        <v/>
      </c>
      <c r="Y657" s="118">
        <f>ROUNDUP(B657,2)-M657-L657-N657-J657-K657-I657-Q657</f>
        <v/>
      </c>
      <c r="Z657" s="118">
        <f>IF(Y657=W657,"OK","Non")</f>
        <v/>
      </c>
    </row>
    <row r="658">
      <c r="A658" s="9">
        <f>C658/SUM(C:C)*(SUM(C:C)+$X$2)</f>
        <v/>
      </c>
      <c r="B658" s="9">
        <f>C658/SUM(C:C)*(SUM(C:C)+SUM($N$3:$O$7))+S658</f>
        <v/>
      </c>
      <c r="C658" s="9">
        <f>SUM(I658:Q658)-N658-P658</f>
        <v/>
      </c>
      <c r="D658" s="8" t="n">
        <v>6235</v>
      </c>
      <c r="E658" t="inlineStr">
        <is>
          <t>XS444707102FR</t>
        </is>
      </c>
      <c r="F658" t="n">
        <v>86</v>
      </c>
      <c r="G658" t="inlineStr">
        <is>
          <t>N</t>
        </is>
      </c>
      <c r="H658" t="inlineStr">
        <is>
          <t>NT</t>
        </is>
      </c>
      <c r="O658" t="n">
        <v>4.25</v>
      </c>
      <c r="S658">
        <f>_xlfn.XLOOKUP(E658,'Facture Chronopost'!L:L,'Facture Chronopost'!AA:AA,"")</f>
        <v/>
      </c>
      <c r="T658">
        <f>IF(COUNTIF('Bibliothèque transporteurs'!C:C,F658)=0,"inconnu",_xlfn.XLOOKUP(F658,'Bibliothèque transporteurs'!C:C,'Bibliothèque transporteurs'!A:A))</f>
        <v/>
      </c>
      <c r="U658">
        <f>IF(OR(F658="6C",F658="6B"),_xlfn.XLOOKUP(E658,'Facture Chronopost'!L:L,'Facture Chronopost'!X:X),IF(OR(F658=17,F658=44),F658&amp;"_"&amp;H658,IF(COUNTIF('Bibliothèque transporteurs'!C:C,F658)=0,"inconnu",_xlfn.XLOOKUP(F658,'Bibliothèque transporteurs'!C:C,'Bibliothèque transporteurs'!B:B))))</f>
        <v/>
      </c>
      <c r="V658">
        <f>IF(COUNTIF('Bibliothèque transporteurs'!C:C,F658)=0,"inconnu",_xlfn.XLOOKUP(F658,'Bibliothèque transporteurs'!C:C,'Bibliothèque transporteurs'!E:E))</f>
        <v/>
      </c>
      <c r="W658">
        <f>IF(T658="FR_2SHOP",O658,IF(O658=0,0,ROUNDUP(O658/C658*B658,2)))</f>
        <v/>
      </c>
      <c r="Y658" s="118">
        <f>ROUNDUP(B658,2)-M658-L658-N658-J658-K658-I658-Q658</f>
        <v/>
      </c>
      <c r="Z658" s="118">
        <f>IF(Y658=W658,"OK","Non")</f>
        <v/>
      </c>
    </row>
    <row r="659">
      <c r="A659" s="9">
        <f>C659/SUM(C:C)*(SUM(C:C)+$X$2)</f>
        <v/>
      </c>
      <c r="B659" s="9">
        <f>C659/SUM(C:C)*(SUM(C:C)+SUM($N$3:$O$7))+S659</f>
        <v/>
      </c>
      <c r="C659" s="9">
        <f>SUM(I659:Q659)-N659-P659</f>
        <v/>
      </c>
      <c r="D659" s="8" t="n">
        <v>6235</v>
      </c>
      <c r="E659" t="inlineStr">
        <is>
          <t>XS444800385FR</t>
        </is>
      </c>
      <c r="F659" t="n">
        <v>86</v>
      </c>
      <c r="G659" t="inlineStr">
        <is>
          <t>N</t>
        </is>
      </c>
      <c r="H659" t="inlineStr">
        <is>
          <t>NT</t>
        </is>
      </c>
      <c r="O659" t="n">
        <v>4.25</v>
      </c>
      <c r="S659">
        <f>_xlfn.XLOOKUP(E659,'Facture Chronopost'!L:L,'Facture Chronopost'!AA:AA,"")</f>
        <v/>
      </c>
      <c r="T659">
        <f>IF(COUNTIF('Bibliothèque transporteurs'!C:C,F659)=0,"inconnu",_xlfn.XLOOKUP(F659,'Bibliothèque transporteurs'!C:C,'Bibliothèque transporteurs'!A:A))</f>
        <v/>
      </c>
      <c r="U659">
        <f>IF(OR(F659="6C",F659="6B"),_xlfn.XLOOKUP(E659,'Facture Chronopost'!L:L,'Facture Chronopost'!X:X),IF(OR(F659=17,F659=44),F659&amp;"_"&amp;H659,IF(COUNTIF('Bibliothèque transporteurs'!C:C,F659)=0,"inconnu",_xlfn.XLOOKUP(F659,'Bibliothèque transporteurs'!C:C,'Bibliothèque transporteurs'!B:B))))</f>
        <v/>
      </c>
      <c r="V659">
        <f>IF(COUNTIF('Bibliothèque transporteurs'!C:C,F659)=0,"inconnu",_xlfn.XLOOKUP(F659,'Bibliothèque transporteurs'!C:C,'Bibliothèque transporteurs'!E:E))</f>
        <v/>
      </c>
      <c r="W659">
        <f>IF(T659="FR_2SHOP",O659,IF(O659=0,0,ROUNDUP(O659/C659*B659,2)))</f>
        <v/>
      </c>
      <c r="Y659" s="118">
        <f>ROUNDUP(B659,2)-M659-L659-N659-J659-K659-I659-Q659</f>
        <v/>
      </c>
      <c r="Z659" s="118">
        <f>IF(Y659=W659,"OK","Non")</f>
        <v/>
      </c>
    </row>
    <row r="660">
      <c r="A660" s="9">
        <f>C660/SUM(C:C)*(SUM(C:C)+$X$2)</f>
        <v/>
      </c>
      <c r="B660" s="9">
        <f>C660/SUM(C:C)*(SUM(C:C)+SUM($N$3:$O$7))+S660</f>
        <v/>
      </c>
      <c r="C660" s="9">
        <f>SUM(I660:Q660)-N660-P660</f>
        <v/>
      </c>
      <c r="D660" s="8" t="n">
        <v>6235</v>
      </c>
      <c r="E660" t="inlineStr">
        <is>
          <t>XS444808199FR</t>
        </is>
      </c>
      <c r="F660" t="n">
        <v>86</v>
      </c>
      <c r="G660" t="inlineStr">
        <is>
          <t>N</t>
        </is>
      </c>
      <c r="H660" t="inlineStr">
        <is>
          <t>NT</t>
        </is>
      </c>
      <c r="O660" t="n">
        <v>5.88</v>
      </c>
      <c r="S660">
        <f>_xlfn.XLOOKUP(E660,'Facture Chronopost'!L:L,'Facture Chronopost'!AA:AA,"")</f>
        <v/>
      </c>
      <c r="T660">
        <f>IF(COUNTIF('Bibliothèque transporteurs'!C:C,F660)=0,"inconnu",_xlfn.XLOOKUP(F660,'Bibliothèque transporteurs'!C:C,'Bibliothèque transporteurs'!A:A))</f>
        <v/>
      </c>
      <c r="U660">
        <f>IF(OR(F660="6C",F660="6B"),_xlfn.XLOOKUP(E660,'Facture Chronopost'!L:L,'Facture Chronopost'!X:X),IF(OR(F660=17,F660=44),F660&amp;"_"&amp;H660,IF(COUNTIF('Bibliothèque transporteurs'!C:C,F660)=0,"inconnu",_xlfn.XLOOKUP(F660,'Bibliothèque transporteurs'!C:C,'Bibliothèque transporteurs'!B:B))))</f>
        <v/>
      </c>
      <c r="V660">
        <f>IF(COUNTIF('Bibliothèque transporteurs'!C:C,F660)=0,"inconnu",_xlfn.XLOOKUP(F660,'Bibliothèque transporteurs'!C:C,'Bibliothèque transporteurs'!E:E))</f>
        <v/>
      </c>
      <c r="W660">
        <f>IF(T660="FR_2SHOP",O660,IF(O660=0,0,ROUNDUP(O660/C660*B660,2)))</f>
        <v/>
      </c>
      <c r="Y660" s="118">
        <f>ROUNDUP(B660,2)-M660-L660-N660-J660-K660-I660-Q660</f>
        <v/>
      </c>
      <c r="Z660" s="118">
        <f>IF(Y660=W660,"OK","Non")</f>
        <v/>
      </c>
    </row>
    <row r="661">
      <c r="A661" s="9">
        <f>C661/SUM(C:C)*(SUM(C:C)+$X$2)</f>
        <v/>
      </c>
      <c r="B661" s="9">
        <f>C661/SUM(C:C)*(SUM(C:C)+SUM($N$3:$O$7))+S661</f>
        <v/>
      </c>
      <c r="C661" s="9">
        <f>SUM(I661:Q661)-N661-P661</f>
        <v/>
      </c>
      <c r="D661" s="8" t="n">
        <v>6235</v>
      </c>
      <c r="E661" t="inlineStr">
        <is>
          <t>XS444969735FR</t>
        </is>
      </c>
      <c r="F661" t="n">
        <v>86</v>
      </c>
      <c r="G661" t="inlineStr">
        <is>
          <t>N</t>
        </is>
      </c>
      <c r="H661" t="inlineStr">
        <is>
          <t>NT</t>
        </is>
      </c>
      <c r="O661" t="n">
        <v>4.25</v>
      </c>
      <c r="S661">
        <f>_xlfn.XLOOKUP(E661,'Facture Chronopost'!L:L,'Facture Chronopost'!AA:AA,"")</f>
        <v/>
      </c>
      <c r="T661">
        <f>IF(COUNTIF('Bibliothèque transporteurs'!C:C,F661)=0,"inconnu",_xlfn.XLOOKUP(F661,'Bibliothèque transporteurs'!C:C,'Bibliothèque transporteurs'!A:A))</f>
        <v/>
      </c>
      <c r="U661">
        <f>IF(OR(F661="6C",F661="6B"),_xlfn.XLOOKUP(E661,'Facture Chronopost'!L:L,'Facture Chronopost'!X:X),IF(OR(F661=17,F661=44),F661&amp;"_"&amp;H661,IF(COUNTIF('Bibliothèque transporteurs'!C:C,F661)=0,"inconnu",_xlfn.XLOOKUP(F661,'Bibliothèque transporteurs'!C:C,'Bibliothèque transporteurs'!B:B))))</f>
        <v/>
      </c>
      <c r="V661">
        <f>IF(COUNTIF('Bibliothèque transporteurs'!C:C,F661)=0,"inconnu",_xlfn.XLOOKUP(F661,'Bibliothèque transporteurs'!C:C,'Bibliothèque transporteurs'!E:E))</f>
        <v/>
      </c>
      <c r="W661">
        <f>IF(T661="FR_2SHOP",O661,IF(O661=0,0,ROUNDUP(O661/C661*B661,2)))</f>
        <v/>
      </c>
      <c r="Y661" s="118">
        <f>ROUNDUP(B661,2)-M661-L661-N661-J661-K661-I661-Q661</f>
        <v/>
      </c>
      <c r="Z661" s="118">
        <f>IF(Y661=W661,"OK","Non")</f>
        <v/>
      </c>
    </row>
    <row r="662">
      <c r="A662" s="9">
        <f>C662/SUM(C:C)*(SUM(C:C)+$X$2)</f>
        <v/>
      </c>
      <c r="B662" s="9">
        <f>C662/SUM(C:C)*(SUM(C:C)+SUM($N$3:$O$7))+S662</f>
        <v/>
      </c>
      <c r="C662" s="9">
        <f>SUM(I662:Q662)-N662-P662</f>
        <v/>
      </c>
      <c r="D662" s="8" t="n">
        <v>6235</v>
      </c>
      <c r="E662" t="inlineStr">
        <is>
          <t>XS444970367FR</t>
        </is>
      </c>
      <c r="F662" t="n">
        <v>86</v>
      </c>
      <c r="G662" t="inlineStr">
        <is>
          <t>N</t>
        </is>
      </c>
      <c r="H662" t="inlineStr">
        <is>
          <t>NT</t>
        </is>
      </c>
      <c r="O662" t="n">
        <v>6.9</v>
      </c>
      <c r="S662">
        <f>_xlfn.XLOOKUP(E662,'Facture Chronopost'!L:L,'Facture Chronopost'!AA:AA,"")</f>
        <v/>
      </c>
      <c r="T662">
        <f>IF(COUNTIF('Bibliothèque transporteurs'!C:C,F662)=0,"inconnu",_xlfn.XLOOKUP(F662,'Bibliothèque transporteurs'!C:C,'Bibliothèque transporteurs'!A:A))</f>
        <v/>
      </c>
      <c r="U662">
        <f>IF(OR(F662="6C",F662="6B"),_xlfn.XLOOKUP(E662,'Facture Chronopost'!L:L,'Facture Chronopost'!X:X),IF(OR(F662=17,F662=44),F662&amp;"_"&amp;H662,IF(COUNTIF('Bibliothèque transporteurs'!C:C,F662)=0,"inconnu",_xlfn.XLOOKUP(F662,'Bibliothèque transporteurs'!C:C,'Bibliothèque transporteurs'!B:B))))</f>
        <v/>
      </c>
      <c r="V662">
        <f>IF(COUNTIF('Bibliothèque transporteurs'!C:C,F662)=0,"inconnu",_xlfn.XLOOKUP(F662,'Bibliothèque transporteurs'!C:C,'Bibliothèque transporteurs'!E:E))</f>
        <v/>
      </c>
      <c r="W662">
        <f>IF(T662="FR_2SHOP",O662,IF(O662=0,0,ROUNDUP(O662/C662*B662,2)))</f>
        <v/>
      </c>
      <c r="Y662" s="118">
        <f>ROUNDUP(B662,2)-M662-L662-N662-J662-K662-I662-Q662</f>
        <v/>
      </c>
      <c r="Z662" s="118">
        <f>IF(Y662=W662,"OK","Non")</f>
        <v/>
      </c>
    </row>
    <row r="663">
      <c r="A663" s="9">
        <f>C663/SUM(C:C)*(SUM(C:C)+$X$2)</f>
        <v/>
      </c>
      <c r="B663" s="9">
        <f>C663/SUM(C:C)*(SUM(C:C)+SUM($N$3:$O$7))+S663</f>
        <v/>
      </c>
      <c r="C663" s="9">
        <f>SUM(I663:Q663)-N663-P663</f>
        <v/>
      </c>
      <c r="D663" s="8" t="n">
        <v>6235</v>
      </c>
      <c r="E663" t="inlineStr">
        <is>
          <t>XS444971291FR</t>
        </is>
      </c>
      <c r="F663" t="n">
        <v>86</v>
      </c>
      <c r="G663" t="inlineStr">
        <is>
          <t>N</t>
        </is>
      </c>
      <c r="H663" t="inlineStr">
        <is>
          <t>NT</t>
        </is>
      </c>
      <c r="O663" t="n">
        <v>4.25</v>
      </c>
      <c r="S663">
        <f>_xlfn.XLOOKUP(E663,'Facture Chronopost'!L:L,'Facture Chronopost'!AA:AA,"")</f>
        <v/>
      </c>
      <c r="T663">
        <f>IF(COUNTIF('Bibliothèque transporteurs'!C:C,F663)=0,"inconnu",_xlfn.XLOOKUP(F663,'Bibliothèque transporteurs'!C:C,'Bibliothèque transporteurs'!A:A))</f>
        <v/>
      </c>
      <c r="U663">
        <f>IF(OR(F663="6C",F663="6B"),_xlfn.XLOOKUP(E663,'Facture Chronopost'!L:L,'Facture Chronopost'!X:X),IF(OR(F663=17,F663=44),F663&amp;"_"&amp;H663,IF(COUNTIF('Bibliothèque transporteurs'!C:C,F663)=0,"inconnu",_xlfn.XLOOKUP(F663,'Bibliothèque transporteurs'!C:C,'Bibliothèque transporteurs'!B:B))))</f>
        <v/>
      </c>
      <c r="V663">
        <f>IF(COUNTIF('Bibliothèque transporteurs'!C:C,F663)=0,"inconnu",_xlfn.XLOOKUP(F663,'Bibliothèque transporteurs'!C:C,'Bibliothèque transporteurs'!E:E))</f>
        <v/>
      </c>
      <c r="W663">
        <f>IF(T663="FR_2SHOP",O663,IF(O663=0,0,ROUNDUP(O663/C663*B663,2)))</f>
        <v/>
      </c>
      <c r="Y663" s="118">
        <f>ROUNDUP(B663,2)-M663-L663-N663-J663-K663-I663-Q663</f>
        <v/>
      </c>
      <c r="Z663" s="118">
        <f>IF(Y663=W663,"OK","Non")</f>
        <v/>
      </c>
    </row>
    <row r="664">
      <c r="A664" s="9">
        <f>C664/SUM(C:C)*(SUM(C:C)+$X$2)</f>
        <v/>
      </c>
      <c r="B664" s="9">
        <f>C664/SUM(C:C)*(SUM(C:C)+SUM($N$3:$O$7))+S664</f>
        <v/>
      </c>
      <c r="C664" s="9">
        <f>SUM(I664:Q664)-N664-P664</f>
        <v/>
      </c>
      <c r="D664" s="8" t="n">
        <v>6235</v>
      </c>
      <c r="E664" t="inlineStr">
        <is>
          <t>XS444973505FR</t>
        </is>
      </c>
      <c r="F664" t="n">
        <v>86</v>
      </c>
      <c r="G664" t="inlineStr">
        <is>
          <t>N</t>
        </is>
      </c>
      <c r="H664" t="inlineStr">
        <is>
          <t>NT</t>
        </is>
      </c>
      <c r="O664" t="n">
        <v>4.25</v>
      </c>
      <c r="S664">
        <f>_xlfn.XLOOKUP(E664,'Facture Chronopost'!L:L,'Facture Chronopost'!AA:AA,"")</f>
        <v/>
      </c>
      <c r="T664">
        <f>IF(COUNTIF('Bibliothèque transporteurs'!C:C,F664)=0,"inconnu",_xlfn.XLOOKUP(F664,'Bibliothèque transporteurs'!C:C,'Bibliothèque transporteurs'!A:A))</f>
        <v/>
      </c>
      <c r="U664">
        <f>IF(OR(F664="6C",F664="6B"),_xlfn.XLOOKUP(E664,'Facture Chronopost'!L:L,'Facture Chronopost'!X:X),IF(OR(F664=17,F664=44),F664&amp;"_"&amp;H664,IF(COUNTIF('Bibliothèque transporteurs'!C:C,F664)=0,"inconnu",_xlfn.XLOOKUP(F664,'Bibliothèque transporteurs'!C:C,'Bibliothèque transporteurs'!B:B))))</f>
        <v/>
      </c>
      <c r="V664">
        <f>IF(COUNTIF('Bibliothèque transporteurs'!C:C,F664)=0,"inconnu",_xlfn.XLOOKUP(F664,'Bibliothèque transporteurs'!C:C,'Bibliothèque transporteurs'!E:E))</f>
        <v/>
      </c>
      <c r="W664">
        <f>IF(T664="FR_2SHOP",O664,IF(O664=0,0,ROUNDUP(O664/C664*B664,2)))</f>
        <v/>
      </c>
      <c r="Y664" s="118">
        <f>ROUNDUP(B664,2)-M664-L664-N664-J664-K664-I664-Q664</f>
        <v/>
      </c>
      <c r="Z664" s="118">
        <f>IF(Y664=W664,"OK","Non")</f>
        <v/>
      </c>
    </row>
    <row r="665">
      <c r="A665" s="9">
        <f>C665/SUM(C:C)*(SUM(C:C)+$X$2)</f>
        <v/>
      </c>
      <c r="B665" s="9">
        <f>C665/SUM(C:C)*(SUM(C:C)+SUM($N$3:$O$7))+S665</f>
        <v/>
      </c>
      <c r="C665" s="9">
        <f>SUM(I665:Q665)-N665-P665</f>
        <v/>
      </c>
      <c r="D665" s="8" t="n">
        <v>6235</v>
      </c>
      <c r="E665" t="inlineStr">
        <is>
          <t>XS444977351FR</t>
        </is>
      </c>
      <c r="F665" t="n">
        <v>86</v>
      </c>
      <c r="G665" t="inlineStr">
        <is>
          <t>N</t>
        </is>
      </c>
      <c r="H665" t="inlineStr">
        <is>
          <t>NT</t>
        </is>
      </c>
      <c r="O665" t="n">
        <v>4.25</v>
      </c>
      <c r="S665">
        <f>_xlfn.XLOOKUP(E665,'Facture Chronopost'!L:L,'Facture Chronopost'!AA:AA,"")</f>
        <v/>
      </c>
      <c r="T665">
        <f>IF(COUNTIF('Bibliothèque transporteurs'!C:C,F665)=0,"inconnu",_xlfn.XLOOKUP(F665,'Bibliothèque transporteurs'!C:C,'Bibliothèque transporteurs'!A:A))</f>
        <v/>
      </c>
      <c r="U665">
        <f>IF(OR(F665="6C",F665="6B"),_xlfn.XLOOKUP(E665,'Facture Chronopost'!L:L,'Facture Chronopost'!X:X),IF(OR(F665=17,F665=44),F665&amp;"_"&amp;H665,IF(COUNTIF('Bibliothèque transporteurs'!C:C,F665)=0,"inconnu",_xlfn.XLOOKUP(F665,'Bibliothèque transporteurs'!C:C,'Bibliothèque transporteurs'!B:B))))</f>
        <v/>
      </c>
      <c r="V665">
        <f>IF(COUNTIF('Bibliothèque transporteurs'!C:C,F665)=0,"inconnu",_xlfn.XLOOKUP(F665,'Bibliothèque transporteurs'!C:C,'Bibliothèque transporteurs'!E:E))</f>
        <v/>
      </c>
      <c r="W665">
        <f>IF(T665="FR_2SHOP",O665,IF(O665=0,0,ROUNDUP(O665/C665*B665,2)))</f>
        <v/>
      </c>
      <c r="Y665" s="118">
        <f>ROUNDUP(B665,2)-M665-L665-N665-J665-K665-I665-Q665</f>
        <v/>
      </c>
      <c r="Z665" s="118">
        <f>IF(Y665=W665,"OK","Non")</f>
        <v/>
      </c>
    </row>
    <row r="666">
      <c r="A666" s="9">
        <f>C666/SUM(C:C)*(SUM(C:C)+$X$2)</f>
        <v/>
      </c>
      <c r="B666" s="9">
        <f>C666/SUM(C:C)*(SUM(C:C)+SUM($N$3:$O$7))+S666</f>
        <v/>
      </c>
      <c r="C666" s="9">
        <f>SUM(I666:Q666)-N666-P666</f>
        <v/>
      </c>
      <c r="D666" s="8" t="n">
        <v>6235</v>
      </c>
      <c r="E666" t="inlineStr">
        <is>
          <t>XS445063474FR</t>
        </is>
      </c>
      <c r="F666" t="n">
        <v>86</v>
      </c>
      <c r="G666" t="inlineStr">
        <is>
          <t>N</t>
        </is>
      </c>
      <c r="H666" t="inlineStr">
        <is>
          <t>NT</t>
        </is>
      </c>
      <c r="O666" t="n">
        <v>4.25</v>
      </c>
      <c r="S666">
        <f>_xlfn.XLOOKUP(E666,'Facture Chronopost'!L:L,'Facture Chronopost'!AA:AA,"")</f>
        <v/>
      </c>
      <c r="T666">
        <f>IF(COUNTIF('Bibliothèque transporteurs'!C:C,F666)=0,"inconnu",_xlfn.XLOOKUP(F666,'Bibliothèque transporteurs'!C:C,'Bibliothèque transporteurs'!A:A))</f>
        <v/>
      </c>
      <c r="U666">
        <f>IF(OR(F666="6C",F666="6B"),_xlfn.XLOOKUP(E666,'Facture Chronopost'!L:L,'Facture Chronopost'!X:X),IF(OR(F666=17,F666=44),F666&amp;"_"&amp;H666,IF(COUNTIF('Bibliothèque transporteurs'!C:C,F666)=0,"inconnu",_xlfn.XLOOKUP(F666,'Bibliothèque transporteurs'!C:C,'Bibliothèque transporteurs'!B:B))))</f>
        <v/>
      </c>
      <c r="V666">
        <f>IF(COUNTIF('Bibliothèque transporteurs'!C:C,F666)=0,"inconnu",_xlfn.XLOOKUP(F666,'Bibliothèque transporteurs'!C:C,'Bibliothèque transporteurs'!E:E))</f>
        <v/>
      </c>
      <c r="W666">
        <f>IF(T666="FR_2SHOP",O666,IF(O666=0,0,ROUNDUP(O666/C666*B666,2)))</f>
        <v/>
      </c>
      <c r="Y666" s="118">
        <f>ROUNDUP(B666,2)-M666-L666-N666-J666-K666-I666-Q666</f>
        <v/>
      </c>
      <c r="Z666" s="118">
        <f>IF(Y666=W666,"OK","Non")</f>
        <v/>
      </c>
    </row>
    <row r="667">
      <c r="A667" s="9">
        <f>C667/SUM(C:C)*(SUM(C:C)+$X$2)</f>
        <v/>
      </c>
      <c r="B667" s="9">
        <f>C667/SUM(C:C)*(SUM(C:C)+SUM($N$3:$O$7))+S667</f>
        <v/>
      </c>
      <c r="C667" s="9">
        <f>SUM(I667:Q667)-N667-P667</f>
        <v/>
      </c>
      <c r="D667" s="8" t="n">
        <v>6235</v>
      </c>
      <c r="E667" t="inlineStr">
        <is>
          <t>XS445067706FR</t>
        </is>
      </c>
      <c r="F667" t="n">
        <v>86</v>
      </c>
      <c r="G667" t="inlineStr">
        <is>
          <t>N</t>
        </is>
      </c>
      <c r="H667" t="inlineStr">
        <is>
          <t>NT</t>
        </is>
      </c>
      <c r="O667" t="n">
        <v>6.9</v>
      </c>
      <c r="Q667" t="n">
        <v>5</v>
      </c>
      <c r="S667">
        <f>_xlfn.XLOOKUP(E667,'Facture Chronopost'!L:L,'Facture Chronopost'!AA:AA,"")</f>
        <v/>
      </c>
      <c r="T667">
        <f>IF(COUNTIF('Bibliothèque transporteurs'!C:C,F667)=0,"inconnu",_xlfn.XLOOKUP(F667,'Bibliothèque transporteurs'!C:C,'Bibliothèque transporteurs'!A:A))</f>
        <v/>
      </c>
      <c r="U667">
        <f>IF(OR(F667="6C",F667="6B"),_xlfn.XLOOKUP(E667,'Facture Chronopost'!L:L,'Facture Chronopost'!X:X),IF(OR(F667=17,F667=44),F667&amp;"_"&amp;H667,IF(COUNTIF('Bibliothèque transporteurs'!C:C,F667)=0,"inconnu",_xlfn.XLOOKUP(F667,'Bibliothèque transporteurs'!C:C,'Bibliothèque transporteurs'!B:B))))</f>
        <v/>
      </c>
      <c r="V667">
        <f>IF(COUNTIF('Bibliothèque transporteurs'!C:C,F667)=0,"inconnu",_xlfn.XLOOKUP(F667,'Bibliothèque transporteurs'!C:C,'Bibliothèque transporteurs'!E:E))</f>
        <v/>
      </c>
      <c r="W667">
        <f>IF(T667="FR_2SHOP",O667,IF(O667=0,0,ROUNDUP(O667/C667*B667,2)))</f>
        <v/>
      </c>
      <c r="Y667" s="118">
        <f>ROUNDUP(B667,2)-M667-L667-N667-J667-K667-I667-Q667</f>
        <v/>
      </c>
      <c r="Z667" s="118">
        <f>IF(Y667=W667,"OK","Non")</f>
        <v/>
      </c>
    </row>
    <row r="668">
      <c r="A668" s="9">
        <f>C668/SUM(C:C)*(SUM(C:C)+$X$2)</f>
        <v/>
      </c>
      <c r="B668" s="9">
        <f>C668/SUM(C:C)*(SUM(C:C)+SUM($N$3:$O$7))+S668</f>
        <v/>
      </c>
      <c r="C668" s="9">
        <f>SUM(I668:Q668)-N668-P668</f>
        <v/>
      </c>
      <c r="D668" s="8" t="n">
        <v>6235</v>
      </c>
      <c r="E668" t="inlineStr">
        <is>
          <t>XS445092864FR</t>
        </is>
      </c>
      <c r="F668" t="n">
        <v>86</v>
      </c>
      <c r="G668" t="inlineStr">
        <is>
          <t>N</t>
        </is>
      </c>
      <c r="H668" t="inlineStr">
        <is>
          <t>NT</t>
        </is>
      </c>
      <c r="O668" t="n">
        <v>6.9</v>
      </c>
      <c r="S668">
        <f>_xlfn.XLOOKUP(E668,'Facture Chronopost'!L:L,'Facture Chronopost'!AA:AA,"")</f>
        <v/>
      </c>
      <c r="T668">
        <f>IF(COUNTIF('Bibliothèque transporteurs'!C:C,F668)=0,"inconnu",_xlfn.XLOOKUP(F668,'Bibliothèque transporteurs'!C:C,'Bibliothèque transporteurs'!A:A))</f>
        <v/>
      </c>
      <c r="U668">
        <f>IF(OR(F668="6C",F668="6B"),_xlfn.XLOOKUP(E668,'Facture Chronopost'!L:L,'Facture Chronopost'!X:X),IF(OR(F668=17,F668=44),F668&amp;"_"&amp;H668,IF(COUNTIF('Bibliothèque transporteurs'!C:C,F668)=0,"inconnu",_xlfn.XLOOKUP(F668,'Bibliothèque transporteurs'!C:C,'Bibliothèque transporteurs'!B:B))))</f>
        <v/>
      </c>
      <c r="V668">
        <f>IF(COUNTIF('Bibliothèque transporteurs'!C:C,F668)=0,"inconnu",_xlfn.XLOOKUP(F668,'Bibliothèque transporteurs'!C:C,'Bibliothèque transporteurs'!E:E))</f>
        <v/>
      </c>
      <c r="W668">
        <f>IF(T668="FR_2SHOP",O668,IF(O668=0,0,ROUNDUP(O668/C668*B668,2)))</f>
        <v/>
      </c>
      <c r="Y668" s="118">
        <f>ROUNDUP(B668,2)-M668-L668-N668-J668-K668-I668-Q668</f>
        <v/>
      </c>
      <c r="Z668" s="118">
        <f>IF(Y668=W668,"OK","Non")</f>
        <v/>
      </c>
    </row>
    <row r="669">
      <c r="A669" s="9">
        <f>C669/SUM(C:C)*(SUM(C:C)+$X$2)</f>
        <v/>
      </c>
      <c r="B669" s="9">
        <f>C669/SUM(C:C)*(SUM(C:C)+SUM($N$3:$O$7))+S669</f>
        <v/>
      </c>
      <c r="C669" s="9">
        <f>SUM(I669:Q669)-N669-P669</f>
        <v/>
      </c>
      <c r="D669" s="8" t="n">
        <v>9512</v>
      </c>
      <c r="E669" t="inlineStr">
        <is>
          <t>XS445104001FR</t>
        </is>
      </c>
      <c r="F669" t="n">
        <v>86</v>
      </c>
      <c r="G669" t="inlineStr">
        <is>
          <t>N</t>
        </is>
      </c>
      <c r="H669" t="inlineStr">
        <is>
          <t>NT</t>
        </is>
      </c>
      <c r="O669" t="n">
        <v>4.25</v>
      </c>
      <c r="S669">
        <f>_xlfn.XLOOKUP(E669,'Facture Chronopost'!L:L,'Facture Chronopost'!AA:AA,"")</f>
        <v/>
      </c>
      <c r="T669">
        <f>IF(COUNTIF('Bibliothèque transporteurs'!C:C,F669)=0,"inconnu",_xlfn.XLOOKUP(F669,'Bibliothèque transporteurs'!C:C,'Bibliothèque transporteurs'!A:A))</f>
        <v/>
      </c>
      <c r="U669">
        <f>IF(OR(F669="6C",F669="6B"),_xlfn.XLOOKUP(E669,'Facture Chronopost'!L:L,'Facture Chronopost'!X:X),IF(OR(F669=17,F669=44),F669&amp;"_"&amp;H669,IF(COUNTIF('Bibliothèque transporteurs'!C:C,F669)=0,"inconnu",_xlfn.XLOOKUP(F669,'Bibliothèque transporteurs'!C:C,'Bibliothèque transporteurs'!B:B))))</f>
        <v/>
      </c>
      <c r="V669">
        <f>IF(COUNTIF('Bibliothèque transporteurs'!C:C,F669)=0,"inconnu",_xlfn.XLOOKUP(F669,'Bibliothèque transporteurs'!C:C,'Bibliothèque transporteurs'!E:E))</f>
        <v/>
      </c>
      <c r="W669">
        <f>IF(T669="FR_2SHOP",O669,IF(O669=0,0,ROUNDUP(O669/C669*B669,2)))</f>
        <v/>
      </c>
      <c r="Y669" s="118">
        <f>ROUNDUP(B669,2)-M669-L669-N669-J669-K669-I669-Q669</f>
        <v/>
      </c>
      <c r="Z669" s="118">
        <f>IF(Y669=W669,"OK","Non")</f>
        <v/>
      </c>
    </row>
    <row r="670">
      <c r="A670" s="9">
        <f>C670/SUM(C:C)*(SUM(C:C)+$X$2)</f>
        <v/>
      </c>
      <c r="B670" s="9">
        <f>C670/SUM(C:C)*(SUM(C:C)+SUM($N$3:$O$7))+S670</f>
        <v/>
      </c>
      <c r="C670" s="9">
        <f>SUM(I670:Q670)-N670-P670</f>
        <v/>
      </c>
      <c r="D670" s="8" t="n">
        <v>6235</v>
      </c>
      <c r="E670" t="inlineStr">
        <is>
          <t>XS445146355FR</t>
        </is>
      </c>
      <c r="F670" t="n">
        <v>86</v>
      </c>
      <c r="G670" t="inlineStr">
        <is>
          <t>N</t>
        </is>
      </c>
      <c r="H670" t="inlineStr">
        <is>
          <t>NT</t>
        </is>
      </c>
      <c r="O670" t="n">
        <v>5.88</v>
      </c>
      <c r="S670">
        <f>_xlfn.XLOOKUP(E670,'Facture Chronopost'!L:L,'Facture Chronopost'!AA:AA,"")</f>
        <v/>
      </c>
      <c r="T670">
        <f>IF(COUNTIF('Bibliothèque transporteurs'!C:C,F670)=0,"inconnu",_xlfn.XLOOKUP(F670,'Bibliothèque transporteurs'!C:C,'Bibliothèque transporteurs'!A:A))</f>
        <v/>
      </c>
      <c r="U670">
        <f>IF(OR(F670="6C",F670="6B"),_xlfn.XLOOKUP(E670,'Facture Chronopost'!L:L,'Facture Chronopost'!X:X),IF(OR(F670=17,F670=44),F670&amp;"_"&amp;H670,IF(COUNTIF('Bibliothèque transporteurs'!C:C,F670)=0,"inconnu",_xlfn.XLOOKUP(F670,'Bibliothèque transporteurs'!C:C,'Bibliothèque transporteurs'!B:B))))</f>
        <v/>
      </c>
      <c r="V670">
        <f>IF(COUNTIF('Bibliothèque transporteurs'!C:C,F670)=0,"inconnu",_xlfn.XLOOKUP(F670,'Bibliothèque transporteurs'!C:C,'Bibliothèque transporteurs'!E:E))</f>
        <v/>
      </c>
      <c r="W670">
        <f>IF(T670="FR_2SHOP",O670,IF(O670=0,0,ROUNDUP(O670/C670*B670,2)))</f>
        <v/>
      </c>
      <c r="Y670" s="118">
        <f>ROUNDUP(B670,2)-M670-L670-N670-J670-K670-I670-Q670</f>
        <v/>
      </c>
      <c r="Z670" s="118">
        <f>IF(Y670=W670,"OK","Non")</f>
        <v/>
      </c>
    </row>
    <row r="671">
      <c r="A671" s="9">
        <f>C671/SUM(C:C)*(SUM(C:C)+$X$2)</f>
        <v/>
      </c>
      <c r="B671" s="9">
        <f>C671/SUM(C:C)*(SUM(C:C)+SUM($N$3:$O$7))+S671</f>
        <v/>
      </c>
      <c r="C671" s="9">
        <f>SUM(I671:Q671)-N671-P671</f>
        <v/>
      </c>
      <c r="D671" s="8" t="n">
        <v>6235</v>
      </c>
      <c r="E671" t="inlineStr">
        <is>
          <t>XS445147130FR</t>
        </is>
      </c>
      <c r="F671" t="n">
        <v>86</v>
      </c>
      <c r="G671" t="inlineStr">
        <is>
          <t>N</t>
        </is>
      </c>
      <c r="H671" t="inlineStr">
        <is>
          <t>NT</t>
        </is>
      </c>
      <c r="O671" t="n">
        <v>5.88</v>
      </c>
      <c r="S671">
        <f>_xlfn.XLOOKUP(E671,'Facture Chronopost'!L:L,'Facture Chronopost'!AA:AA,"")</f>
        <v/>
      </c>
      <c r="T671">
        <f>IF(COUNTIF('Bibliothèque transporteurs'!C:C,F671)=0,"inconnu",_xlfn.XLOOKUP(F671,'Bibliothèque transporteurs'!C:C,'Bibliothèque transporteurs'!A:A))</f>
        <v/>
      </c>
      <c r="U671">
        <f>IF(OR(F671="6C",F671="6B"),_xlfn.XLOOKUP(E671,'Facture Chronopost'!L:L,'Facture Chronopost'!X:X),IF(OR(F671=17,F671=44),F671&amp;"_"&amp;H671,IF(COUNTIF('Bibliothèque transporteurs'!C:C,F671)=0,"inconnu",_xlfn.XLOOKUP(F671,'Bibliothèque transporteurs'!C:C,'Bibliothèque transporteurs'!B:B))))</f>
        <v/>
      </c>
      <c r="V671">
        <f>IF(COUNTIF('Bibliothèque transporteurs'!C:C,F671)=0,"inconnu",_xlfn.XLOOKUP(F671,'Bibliothèque transporteurs'!C:C,'Bibliothèque transporteurs'!E:E))</f>
        <v/>
      </c>
      <c r="W671">
        <f>IF(T671="FR_2SHOP",O671,IF(O671=0,0,ROUNDUP(O671/C671*B671,2)))</f>
        <v/>
      </c>
      <c r="Y671" s="118">
        <f>ROUNDUP(B671,2)-M671-L671-N671-J671-K671-I671-Q671</f>
        <v/>
      </c>
      <c r="Z671" s="118">
        <f>IF(Y671=W671,"OK","Non")</f>
        <v/>
      </c>
    </row>
    <row r="672">
      <c r="A672" s="9">
        <f>C672/SUM(C:C)*(SUM(C:C)+$X$2)</f>
        <v/>
      </c>
      <c r="B672" s="9">
        <f>C672/SUM(C:C)*(SUM(C:C)+SUM($N$3:$O$7))+S672</f>
        <v/>
      </c>
      <c r="C672" s="9">
        <f>SUM(I672:Q672)-N672-P672</f>
        <v/>
      </c>
      <c r="D672" s="8" t="n">
        <v>6235</v>
      </c>
      <c r="E672" t="inlineStr">
        <is>
          <t>XS445153078FR</t>
        </is>
      </c>
      <c r="F672" t="n">
        <v>86</v>
      </c>
      <c r="G672" t="inlineStr">
        <is>
          <t>N</t>
        </is>
      </c>
      <c r="H672" t="inlineStr">
        <is>
          <t>NT</t>
        </is>
      </c>
      <c r="O672" t="n">
        <v>5.88</v>
      </c>
      <c r="S672">
        <f>_xlfn.XLOOKUP(E672,'Facture Chronopost'!L:L,'Facture Chronopost'!AA:AA,"")</f>
        <v/>
      </c>
      <c r="T672">
        <f>IF(COUNTIF('Bibliothèque transporteurs'!C:C,F672)=0,"inconnu",_xlfn.XLOOKUP(F672,'Bibliothèque transporteurs'!C:C,'Bibliothèque transporteurs'!A:A))</f>
        <v/>
      </c>
      <c r="U672">
        <f>IF(OR(F672="6C",F672="6B"),_xlfn.XLOOKUP(E672,'Facture Chronopost'!L:L,'Facture Chronopost'!X:X),IF(OR(F672=17,F672=44),F672&amp;"_"&amp;H672,IF(COUNTIF('Bibliothèque transporteurs'!C:C,F672)=0,"inconnu",_xlfn.XLOOKUP(F672,'Bibliothèque transporteurs'!C:C,'Bibliothèque transporteurs'!B:B))))</f>
        <v/>
      </c>
      <c r="V672">
        <f>IF(COUNTIF('Bibliothèque transporteurs'!C:C,F672)=0,"inconnu",_xlfn.XLOOKUP(F672,'Bibliothèque transporteurs'!C:C,'Bibliothèque transporteurs'!E:E))</f>
        <v/>
      </c>
      <c r="W672">
        <f>IF(T672="FR_2SHOP",O672,IF(O672=0,0,ROUNDUP(O672/C672*B672,2)))</f>
        <v/>
      </c>
      <c r="Y672" s="118">
        <f>ROUNDUP(B672,2)-M672-L672-N672-J672-K672-I672-Q672</f>
        <v/>
      </c>
      <c r="Z672" s="118">
        <f>IF(Y672=W672,"OK","Non")</f>
        <v/>
      </c>
    </row>
    <row r="673">
      <c r="A673" s="9">
        <f>C673/SUM(C:C)*(SUM(C:C)+$X$2)</f>
        <v/>
      </c>
      <c r="B673" s="9">
        <f>C673/SUM(C:C)*(SUM(C:C)+SUM($N$3:$O$7))+S673</f>
        <v/>
      </c>
      <c r="C673" s="9">
        <f>SUM(I673:Q673)-N673-P673</f>
        <v/>
      </c>
      <c r="D673" s="8" t="n">
        <v>6235</v>
      </c>
      <c r="E673" t="inlineStr">
        <is>
          <t>XS445366594FR</t>
        </is>
      </c>
      <c r="F673" t="n">
        <v>86</v>
      </c>
      <c r="G673" t="inlineStr">
        <is>
          <t>N</t>
        </is>
      </c>
      <c r="H673" t="inlineStr">
        <is>
          <t>NT</t>
        </is>
      </c>
      <c r="O673" t="n">
        <v>4.25</v>
      </c>
      <c r="Q673" t="n">
        <v>5</v>
      </c>
      <c r="S673">
        <f>_xlfn.XLOOKUP(E673,'Facture Chronopost'!L:L,'Facture Chronopost'!AA:AA,"")</f>
        <v/>
      </c>
      <c r="T673">
        <f>IF(COUNTIF('Bibliothèque transporteurs'!C:C,F673)=0,"inconnu",_xlfn.XLOOKUP(F673,'Bibliothèque transporteurs'!C:C,'Bibliothèque transporteurs'!A:A))</f>
        <v/>
      </c>
      <c r="U673">
        <f>IF(OR(F673="6C",F673="6B"),_xlfn.XLOOKUP(E673,'Facture Chronopost'!L:L,'Facture Chronopost'!X:X),IF(OR(F673=17,F673=44),F673&amp;"_"&amp;H673,IF(COUNTIF('Bibliothèque transporteurs'!C:C,F673)=0,"inconnu",_xlfn.XLOOKUP(F673,'Bibliothèque transporteurs'!C:C,'Bibliothèque transporteurs'!B:B))))</f>
        <v/>
      </c>
      <c r="V673">
        <f>IF(COUNTIF('Bibliothèque transporteurs'!C:C,F673)=0,"inconnu",_xlfn.XLOOKUP(F673,'Bibliothèque transporteurs'!C:C,'Bibliothèque transporteurs'!E:E))</f>
        <v/>
      </c>
      <c r="W673">
        <f>IF(T673="FR_2SHOP",O673,IF(O673=0,0,ROUNDUP(O673/C673*B673,2)))</f>
        <v/>
      </c>
      <c r="Y673" s="118">
        <f>ROUNDUP(B673,2)-M673-L673-N673-J673-K673-I673-Q673</f>
        <v/>
      </c>
      <c r="Z673" s="118">
        <f>IF(Y673=W673,"OK","Non")</f>
        <v/>
      </c>
    </row>
    <row r="674">
      <c r="A674" s="9">
        <f>C674/SUM(C:C)*(SUM(C:C)+$X$2)</f>
        <v/>
      </c>
      <c r="B674" s="9">
        <f>C674/SUM(C:C)*(SUM(C:C)+SUM($N$3:$O$7))+S674</f>
        <v/>
      </c>
      <c r="C674" s="9">
        <f>SUM(I674:Q674)-N674-P674</f>
        <v/>
      </c>
      <c r="D674" s="8" t="n">
        <v>6235</v>
      </c>
      <c r="E674" t="inlineStr">
        <is>
          <t>XS445366909FR</t>
        </is>
      </c>
      <c r="F674" t="n">
        <v>86</v>
      </c>
      <c r="G674" t="inlineStr">
        <is>
          <t>N</t>
        </is>
      </c>
      <c r="H674" t="inlineStr">
        <is>
          <t>NT</t>
        </is>
      </c>
      <c r="O674" t="n">
        <v>5.88</v>
      </c>
      <c r="S674">
        <f>_xlfn.XLOOKUP(E674,'Facture Chronopost'!L:L,'Facture Chronopost'!AA:AA,"")</f>
        <v/>
      </c>
      <c r="T674">
        <f>IF(COUNTIF('Bibliothèque transporteurs'!C:C,F674)=0,"inconnu",_xlfn.XLOOKUP(F674,'Bibliothèque transporteurs'!C:C,'Bibliothèque transporteurs'!A:A))</f>
        <v/>
      </c>
      <c r="U674">
        <f>IF(OR(F674="6C",F674="6B"),_xlfn.XLOOKUP(E674,'Facture Chronopost'!L:L,'Facture Chronopost'!X:X),IF(OR(F674=17,F674=44),F674&amp;"_"&amp;H674,IF(COUNTIF('Bibliothèque transporteurs'!C:C,F674)=0,"inconnu",_xlfn.XLOOKUP(F674,'Bibliothèque transporteurs'!C:C,'Bibliothèque transporteurs'!B:B))))</f>
        <v/>
      </c>
      <c r="V674">
        <f>IF(COUNTIF('Bibliothèque transporteurs'!C:C,F674)=0,"inconnu",_xlfn.XLOOKUP(F674,'Bibliothèque transporteurs'!C:C,'Bibliothèque transporteurs'!E:E))</f>
        <v/>
      </c>
      <c r="W674">
        <f>IF(T674="FR_2SHOP",O674,IF(O674=0,0,ROUNDUP(O674/C674*B674,2)))</f>
        <v/>
      </c>
      <c r="Y674" s="118">
        <f>ROUNDUP(B674,2)-M674-L674-N674-J674-K674-I674-Q674</f>
        <v/>
      </c>
      <c r="Z674" s="118">
        <f>IF(Y674=W674,"OK","Non")</f>
        <v/>
      </c>
    </row>
    <row r="675">
      <c r="A675" s="9">
        <f>C675/SUM(C:C)*(SUM(C:C)+$X$2)</f>
        <v/>
      </c>
      <c r="B675" s="9">
        <f>C675/SUM(C:C)*(SUM(C:C)+SUM($N$3:$O$7))+S675</f>
        <v/>
      </c>
      <c r="C675" s="9">
        <f>SUM(I675:Q675)-N675-P675</f>
        <v/>
      </c>
      <c r="D675" s="8" t="n">
        <v>6235</v>
      </c>
      <c r="E675" t="inlineStr">
        <is>
          <t>XS445367100FR</t>
        </is>
      </c>
      <c r="F675" t="n">
        <v>86</v>
      </c>
      <c r="G675" t="inlineStr">
        <is>
          <t>N</t>
        </is>
      </c>
      <c r="H675" t="inlineStr">
        <is>
          <t>NT</t>
        </is>
      </c>
      <c r="O675" t="n">
        <v>4.25</v>
      </c>
      <c r="S675">
        <f>_xlfn.XLOOKUP(E675,'Facture Chronopost'!L:L,'Facture Chronopost'!AA:AA,"")</f>
        <v/>
      </c>
      <c r="T675">
        <f>IF(COUNTIF('Bibliothèque transporteurs'!C:C,F675)=0,"inconnu",_xlfn.XLOOKUP(F675,'Bibliothèque transporteurs'!C:C,'Bibliothèque transporteurs'!A:A))</f>
        <v/>
      </c>
      <c r="U675">
        <f>IF(OR(F675="6C",F675="6B"),_xlfn.XLOOKUP(E675,'Facture Chronopost'!L:L,'Facture Chronopost'!X:X),IF(OR(F675=17,F675=44),F675&amp;"_"&amp;H675,IF(COUNTIF('Bibliothèque transporteurs'!C:C,F675)=0,"inconnu",_xlfn.XLOOKUP(F675,'Bibliothèque transporteurs'!C:C,'Bibliothèque transporteurs'!B:B))))</f>
        <v/>
      </c>
      <c r="V675">
        <f>IF(COUNTIF('Bibliothèque transporteurs'!C:C,F675)=0,"inconnu",_xlfn.XLOOKUP(F675,'Bibliothèque transporteurs'!C:C,'Bibliothèque transporteurs'!E:E))</f>
        <v/>
      </c>
      <c r="W675">
        <f>IF(T675="FR_2SHOP",O675,IF(O675=0,0,ROUNDUP(O675/C675*B675,2)))</f>
        <v/>
      </c>
      <c r="Y675" s="118">
        <f>ROUNDUP(B675,2)-M675-L675-N675-J675-K675-I675-Q675</f>
        <v/>
      </c>
      <c r="Z675" s="118">
        <f>IF(Y675=W675,"OK","Non")</f>
        <v/>
      </c>
    </row>
    <row r="676">
      <c r="A676" s="9">
        <f>C676/SUM(C:C)*(SUM(C:C)+$X$2)</f>
        <v/>
      </c>
      <c r="B676" s="9">
        <f>C676/SUM(C:C)*(SUM(C:C)+SUM($N$3:$O$7))+S676</f>
        <v/>
      </c>
      <c r="C676" s="9">
        <f>SUM(I676:Q676)-N676-P676</f>
        <v/>
      </c>
      <c r="D676" s="8" t="n">
        <v>6235</v>
      </c>
      <c r="E676" t="inlineStr">
        <is>
          <t>XS445367303FR</t>
        </is>
      </c>
      <c r="F676" t="n">
        <v>86</v>
      </c>
      <c r="G676" t="inlineStr">
        <is>
          <t>N</t>
        </is>
      </c>
      <c r="H676" t="inlineStr">
        <is>
          <t>NT</t>
        </is>
      </c>
      <c r="O676" t="n">
        <v>5.88</v>
      </c>
      <c r="S676">
        <f>_xlfn.XLOOKUP(E676,'Facture Chronopost'!L:L,'Facture Chronopost'!AA:AA,"")</f>
        <v/>
      </c>
      <c r="T676">
        <f>IF(COUNTIF('Bibliothèque transporteurs'!C:C,F676)=0,"inconnu",_xlfn.XLOOKUP(F676,'Bibliothèque transporteurs'!C:C,'Bibliothèque transporteurs'!A:A))</f>
        <v/>
      </c>
      <c r="U676">
        <f>IF(OR(F676="6C",F676="6B"),_xlfn.XLOOKUP(E676,'Facture Chronopost'!L:L,'Facture Chronopost'!X:X),IF(OR(F676=17,F676=44),F676&amp;"_"&amp;H676,IF(COUNTIF('Bibliothèque transporteurs'!C:C,F676)=0,"inconnu",_xlfn.XLOOKUP(F676,'Bibliothèque transporteurs'!C:C,'Bibliothèque transporteurs'!B:B))))</f>
        <v/>
      </c>
      <c r="V676">
        <f>IF(COUNTIF('Bibliothèque transporteurs'!C:C,F676)=0,"inconnu",_xlfn.XLOOKUP(F676,'Bibliothèque transporteurs'!C:C,'Bibliothèque transporteurs'!E:E))</f>
        <v/>
      </c>
      <c r="W676">
        <f>IF(T676="FR_2SHOP",O676,IF(O676=0,0,ROUNDUP(O676/C676*B676,2)))</f>
        <v/>
      </c>
      <c r="Y676" s="118">
        <f>ROUNDUP(B676,2)-M676-L676-N676-J676-K676-I676-Q676</f>
        <v/>
      </c>
      <c r="Z676" s="118">
        <f>IF(Y676=W676,"OK","Non")</f>
        <v/>
      </c>
    </row>
    <row r="677">
      <c r="A677" s="9">
        <f>C677/SUM(C:C)*(SUM(C:C)+$X$2)</f>
        <v/>
      </c>
      <c r="B677" s="9">
        <f>C677/SUM(C:C)*(SUM(C:C)+SUM($N$3:$O$7))+S677</f>
        <v/>
      </c>
      <c r="C677" s="9">
        <f>SUM(I677:Q677)-N677-P677</f>
        <v/>
      </c>
      <c r="D677" s="8" t="n">
        <v>6235</v>
      </c>
      <c r="E677" t="inlineStr">
        <is>
          <t>XS445367440FR</t>
        </is>
      </c>
      <c r="F677" t="n">
        <v>86</v>
      </c>
      <c r="G677" t="inlineStr">
        <is>
          <t>N</t>
        </is>
      </c>
      <c r="H677" t="inlineStr">
        <is>
          <t>NT</t>
        </is>
      </c>
      <c r="O677" t="n">
        <v>4.25</v>
      </c>
      <c r="S677">
        <f>_xlfn.XLOOKUP(E677,'Facture Chronopost'!L:L,'Facture Chronopost'!AA:AA,"")</f>
        <v/>
      </c>
      <c r="T677">
        <f>IF(COUNTIF('Bibliothèque transporteurs'!C:C,F677)=0,"inconnu",_xlfn.XLOOKUP(F677,'Bibliothèque transporteurs'!C:C,'Bibliothèque transporteurs'!A:A))</f>
        <v/>
      </c>
      <c r="U677">
        <f>IF(OR(F677="6C",F677="6B"),_xlfn.XLOOKUP(E677,'Facture Chronopost'!L:L,'Facture Chronopost'!X:X),IF(OR(F677=17,F677=44),F677&amp;"_"&amp;H677,IF(COUNTIF('Bibliothèque transporteurs'!C:C,F677)=0,"inconnu",_xlfn.XLOOKUP(F677,'Bibliothèque transporteurs'!C:C,'Bibliothèque transporteurs'!B:B))))</f>
        <v/>
      </c>
      <c r="V677">
        <f>IF(COUNTIF('Bibliothèque transporteurs'!C:C,F677)=0,"inconnu",_xlfn.XLOOKUP(F677,'Bibliothèque transporteurs'!C:C,'Bibliothèque transporteurs'!E:E))</f>
        <v/>
      </c>
      <c r="W677">
        <f>IF(T677="FR_2SHOP",O677,IF(O677=0,0,ROUNDUP(O677/C677*B677,2)))</f>
        <v/>
      </c>
      <c r="Y677" s="118">
        <f>ROUNDUP(B677,2)-M677-L677-N677-J677-K677-I677-Q677</f>
        <v/>
      </c>
      <c r="Z677" s="118">
        <f>IF(Y677=W677,"OK","Non")</f>
        <v/>
      </c>
    </row>
    <row r="678">
      <c r="A678" s="9">
        <f>C678/SUM(C:C)*(SUM(C:C)+$X$2)</f>
        <v/>
      </c>
      <c r="B678" s="9">
        <f>C678/SUM(C:C)*(SUM(C:C)+SUM($N$3:$O$7))+S678</f>
        <v/>
      </c>
      <c r="C678" s="9">
        <f>SUM(I678:Q678)-N678-P678</f>
        <v/>
      </c>
      <c r="D678" s="8" t="n">
        <v>6235</v>
      </c>
      <c r="E678" t="inlineStr">
        <is>
          <t>XS445367630FR</t>
        </is>
      </c>
      <c r="F678" t="n">
        <v>86</v>
      </c>
      <c r="G678" t="inlineStr">
        <is>
          <t>N</t>
        </is>
      </c>
      <c r="H678" t="inlineStr">
        <is>
          <t>NT</t>
        </is>
      </c>
      <c r="O678" t="n">
        <v>4.25</v>
      </c>
      <c r="S678">
        <f>_xlfn.XLOOKUP(E678,'Facture Chronopost'!L:L,'Facture Chronopost'!AA:AA,"")</f>
        <v/>
      </c>
      <c r="T678">
        <f>IF(COUNTIF('Bibliothèque transporteurs'!C:C,F678)=0,"inconnu",_xlfn.XLOOKUP(F678,'Bibliothèque transporteurs'!C:C,'Bibliothèque transporteurs'!A:A))</f>
        <v/>
      </c>
      <c r="U678">
        <f>IF(OR(F678="6C",F678="6B"),_xlfn.XLOOKUP(E678,'Facture Chronopost'!L:L,'Facture Chronopost'!X:X),IF(OR(F678=17,F678=44),F678&amp;"_"&amp;H678,IF(COUNTIF('Bibliothèque transporteurs'!C:C,F678)=0,"inconnu",_xlfn.XLOOKUP(F678,'Bibliothèque transporteurs'!C:C,'Bibliothèque transporteurs'!B:B))))</f>
        <v/>
      </c>
      <c r="V678">
        <f>IF(COUNTIF('Bibliothèque transporteurs'!C:C,F678)=0,"inconnu",_xlfn.XLOOKUP(F678,'Bibliothèque transporteurs'!C:C,'Bibliothèque transporteurs'!E:E))</f>
        <v/>
      </c>
      <c r="W678">
        <f>IF(T678="FR_2SHOP",O678,IF(O678=0,0,ROUNDUP(O678/C678*B678,2)))</f>
        <v/>
      </c>
      <c r="Y678" s="118">
        <f>ROUNDUP(B678,2)-M678-L678-N678-J678-K678-I678-Q678</f>
        <v/>
      </c>
      <c r="Z678" s="118">
        <f>IF(Y678=W678,"OK","Non")</f>
        <v/>
      </c>
    </row>
    <row r="679">
      <c r="A679" s="9">
        <f>C679/SUM(C:C)*(SUM(C:C)+$X$2)</f>
        <v/>
      </c>
      <c r="B679" s="9">
        <f>C679/SUM(C:C)*(SUM(C:C)+SUM($N$3:$O$7))+S679</f>
        <v/>
      </c>
      <c r="C679" s="9">
        <f>SUM(I679:Q679)-N679-P679</f>
        <v/>
      </c>
      <c r="D679" s="8" t="n">
        <v>6235</v>
      </c>
      <c r="E679" t="inlineStr">
        <is>
          <t>XS445367802FR</t>
        </is>
      </c>
      <c r="F679" t="n">
        <v>86</v>
      </c>
      <c r="G679" t="inlineStr">
        <is>
          <t>N</t>
        </is>
      </c>
      <c r="H679" t="inlineStr">
        <is>
          <t>NT</t>
        </is>
      </c>
      <c r="O679" t="n">
        <v>5.88</v>
      </c>
      <c r="S679">
        <f>_xlfn.XLOOKUP(E679,'Facture Chronopost'!L:L,'Facture Chronopost'!AA:AA,"")</f>
        <v/>
      </c>
      <c r="T679">
        <f>IF(COUNTIF('Bibliothèque transporteurs'!C:C,F679)=0,"inconnu",_xlfn.XLOOKUP(F679,'Bibliothèque transporteurs'!C:C,'Bibliothèque transporteurs'!A:A))</f>
        <v/>
      </c>
      <c r="U679">
        <f>IF(OR(F679="6C",F679="6B"),_xlfn.XLOOKUP(E679,'Facture Chronopost'!L:L,'Facture Chronopost'!X:X),IF(OR(F679=17,F679=44),F679&amp;"_"&amp;H679,IF(COUNTIF('Bibliothèque transporteurs'!C:C,F679)=0,"inconnu",_xlfn.XLOOKUP(F679,'Bibliothèque transporteurs'!C:C,'Bibliothèque transporteurs'!B:B))))</f>
        <v/>
      </c>
      <c r="V679">
        <f>IF(COUNTIF('Bibliothèque transporteurs'!C:C,F679)=0,"inconnu",_xlfn.XLOOKUP(F679,'Bibliothèque transporteurs'!C:C,'Bibliothèque transporteurs'!E:E))</f>
        <v/>
      </c>
      <c r="W679">
        <f>IF(T679="FR_2SHOP",O679,IF(O679=0,0,ROUNDUP(O679/C679*B679,2)))</f>
        <v/>
      </c>
      <c r="Y679" s="118">
        <f>ROUNDUP(B679,2)-M679-L679-N679-J679-K679-I679-Q679</f>
        <v/>
      </c>
      <c r="Z679" s="118">
        <f>IF(Y679=W679,"OK","Non")</f>
        <v/>
      </c>
    </row>
    <row r="680">
      <c r="A680" s="9">
        <f>C680/SUM(C:C)*(SUM(C:C)+$X$2)</f>
        <v/>
      </c>
      <c r="B680" s="9">
        <f>C680/SUM(C:C)*(SUM(C:C)+SUM($N$3:$O$7))+S680</f>
        <v/>
      </c>
      <c r="C680" s="9">
        <f>SUM(I680:Q680)-N680-P680</f>
        <v/>
      </c>
      <c r="D680" s="8" t="n">
        <v>6235</v>
      </c>
      <c r="E680" t="inlineStr">
        <is>
          <t>XS445368184FR</t>
        </is>
      </c>
      <c r="F680" t="n">
        <v>86</v>
      </c>
      <c r="G680" t="inlineStr">
        <is>
          <t>N</t>
        </is>
      </c>
      <c r="H680" t="inlineStr">
        <is>
          <t>NT</t>
        </is>
      </c>
      <c r="O680" t="n">
        <v>5.88</v>
      </c>
      <c r="S680">
        <f>_xlfn.XLOOKUP(E680,'Facture Chronopost'!L:L,'Facture Chronopost'!AA:AA,"")</f>
        <v/>
      </c>
      <c r="T680">
        <f>IF(COUNTIF('Bibliothèque transporteurs'!C:C,F680)=0,"inconnu",_xlfn.XLOOKUP(F680,'Bibliothèque transporteurs'!C:C,'Bibliothèque transporteurs'!A:A))</f>
        <v/>
      </c>
      <c r="U680">
        <f>IF(OR(F680="6C",F680="6B"),_xlfn.XLOOKUP(E680,'Facture Chronopost'!L:L,'Facture Chronopost'!X:X),IF(OR(F680=17,F680=44),F680&amp;"_"&amp;H680,IF(COUNTIF('Bibliothèque transporteurs'!C:C,F680)=0,"inconnu",_xlfn.XLOOKUP(F680,'Bibliothèque transporteurs'!C:C,'Bibliothèque transporteurs'!B:B))))</f>
        <v/>
      </c>
      <c r="V680">
        <f>IF(COUNTIF('Bibliothèque transporteurs'!C:C,F680)=0,"inconnu",_xlfn.XLOOKUP(F680,'Bibliothèque transporteurs'!C:C,'Bibliothèque transporteurs'!E:E))</f>
        <v/>
      </c>
      <c r="W680">
        <f>IF(T680="FR_2SHOP",O680,IF(O680=0,0,ROUNDUP(O680/C680*B680,2)))</f>
        <v/>
      </c>
      <c r="Y680" s="118">
        <f>ROUNDUP(B680,2)-M680-L680-N680-J680-K680-I680-Q680</f>
        <v/>
      </c>
      <c r="Z680" s="118">
        <f>IF(Y680=W680,"OK","Non")</f>
        <v/>
      </c>
    </row>
    <row r="681">
      <c r="A681" s="9">
        <f>C681/SUM(C:C)*(SUM(C:C)+$X$2)</f>
        <v/>
      </c>
      <c r="B681" s="9">
        <f>C681/SUM(C:C)*(SUM(C:C)+SUM($N$3:$O$7))+S681</f>
        <v/>
      </c>
      <c r="C681" s="9">
        <f>SUM(I681:Q681)-N681-P681</f>
        <v/>
      </c>
      <c r="D681" s="8" t="n">
        <v>6235</v>
      </c>
      <c r="E681" t="inlineStr">
        <is>
          <t>XS445368873FR</t>
        </is>
      </c>
      <c r="F681" t="n">
        <v>86</v>
      </c>
      <c r="G681" t="inlineStr">
        <is>
          <t>N</t>
        </is>
      </c>
      <c r="H681" t="inlineStr">
        <is>
          <t>NT</t>
        </is>
      </c>
      <c r="O681" t="n">
        <v>4.25</v>
      </c>
      <c r="S681">
        <f>_xlfn.XLOOKUP(E681,'Facture Chronopost'!L:L,'Facture Chronopost'!AA:AA,"")</f>
        <v/>
      </c>
      <c r="T681">
        <f>IF(COUNTIF('Bibliothèque transporteurs'!C:C,F681)=0,"inconnu",_xlfn.XLOOKUP(F681,'Bibliothèque transporteurs'!C:C,'Bibliothèque transporteurs'!A:A))</f>
        <v/>
      </c>
      <c r="U681">
        <f>IF(OR(F681="6C",F681="6B"),_xlfn.XLOOKUP(E681,'Facture Chronopost'!L:L,'Facture Chronopost'!X:X),IF(OR(F681=17,F681=44),F681&amp;"_"&amp;H681,IF(COUNTIF('Bibliothèque transporteurs'!C:C,F681)=0,"inconnu",_xlfn.XLOOKUP(F681,'Bibliothèque transporteurs'!C:C,'Bibliothèque transporteurs'!B:B))))</f>
        <v/>
      </c>
      <c r="V681">
        <f>IF(COUNTIF('Bibliothèque transporteurs'!C:C,F681)=0,"inconnu",_xlfn.XLOOKUP(F681,'Bibliothèque transporteurs'!C:C,'Bibliothèque transporteurs'!E:E))</f>
        <v/>
      </c>
      <c r="W681">
        <f>IF(T681="FR_2SHOP",O681,IF(O681=0,0,ROUNDUP(O681/C681*B681,2)))</f>
        <v/>
      </c>
      <c r="Y681" s="118">
        <f>ROUNDUP(B681,2)-M681-L681-N681-J681-K681-I681-Q681</f>
        <v/>
      </c>
      <c r="Z681" s="118">
        <f>IF(Y681=W681,"OK","Non")</f>
        <v/>
      </c>
    </row>
    <row r="682">
      <c r="A682" s="9">
        <f>C682/SUM(C:C)*(SUM(C:C)+$X$2)</f>
        <v/>
      </c>
      <c r="B682" s="9">
        <f>C682/SUM(C:C)*(SUM(C:C)+SUM($N$3:$O$7))+S682</f>
        <v/>
      </c>
      <c r="C682" s="9">
        <f>SUM(I682:Q682)-N682-P682</f>
        <v/>
      </c>
      <c r="D682" s="8" t="n">
        <v>6235</v>
      </c>
      <c r="E682" t="inlineStr">
        <is>
          <t>XS445369009FR</t>
        </is>
      </c>
      <c r="F682" t="n">
        <v>86</v>
      </c>
      <c r="G682" t="inlineStr">
        <is>
          <t>N</t>
        </is>
      </c>
      <c r="H682" t="inlineStr">
        <is>
          <t>NT</t>
        </is>
      </c>
      <c r="O682" t="n">
        <v>5.88</v>
      </c>
      <c r="S682">
        <f>_xlfn.XLOOKUP(E682,'Facture Chronopost'!L:L,'Facture Chronopost'!AA:AA,"")</f>
        <v/>
      </c>
      <c r="T682">
        <f>IF(COUNTIF('Bibliothèque transporteurs'!C:C,F682)=0,"inconnu",_xlfn.XLOOKUP(F682,'Bibliothèque transporteurs'!C:C,'Bibliothèque transporteurs'!A:A))</f>
        <v/>
      </c>
      <c r="U682">
        <f>IF(OR(F682="6C",F682="6B"),_xlfn.XLOOKUP(E682,'Facture Chronopost'!L:L,'Facture Chronopost'!X:X),IF(OR(F682=17,F682=44),F682&amp;"_"&amp;H682,IF(COUNTIF('Bibliothèque transporteurs'!C:C,F682)=0,"inconnu",_xlfn.XLOOKUP(F682,'Bibliothèque transporteurs'!C:C,'Bibliothèque transporteurs'!B:B))))</f>
        <v/>
      </c>
      <c r="V682">
        <f>IF(COUNTIF('Bibliothèque transporteurs'!C:C,F682)=0,"inconnu",_xlfn.XLOOKUP(F682,'Bibliothèque transporteurs'!C:C,'Bibliothèque transporteurs'!E:E))</f>
        <v/>
      </c>
      <c r="W682">
        <f>IF(T682="FR_2SHOP",O682,IF(O682=0,0,ROUNDUP(O682/C682*B682,2)))</f>
        <v/>
      </c>
      <c r="Y682" s="118">
        <f>ROUNDUP(B682,2)-M682-L682-N682-J682-K682-I682-Q682</f>
        <v/>
      </c>
      <c r="Z682" s="118">
        <f>IF(Y682=W682,"OK","Non")</f>
        <v/>
      </c>
    </row>
    <row r="683">
      <c r="A683" s="9">
        <f>C683/SUM(C:C)*(SUM(C:C)+$X$2)</f>
        <v/>
      </c>
      <c r="B683" s="9">
        <f>C683/SUM(C:C)*(SUM(C:C)+SUM($N$3:$O$7))+S683</f>
        <v/>
      </c>
      <c r="C683" s="9">
        <f>SUM(I683:Q683)-N683-P683</f>
        <v/>
      </c>
      <c r="D683" s="8" t="n">
        <v>6235</v>
      </c>
      <c r="E683" t="inlineStr">
        <is>
          <t>XS445369865FR</t>
        </is>
      </c>
      <c r="F683" t="n">
        <v>86</v>
      </c>
      <c r="G683" t="inlineStr">
        <is>
          <t>N</t>
        </is>
      </c>
      <c r="H683" t="inlineStr">
        <is>
          <t>NT</t>
        </is>
      </c>
      <c r="O683" t="n">
        <v>4.25</v>
      </c>
      <c r="S683">
        <f>_xlfn.XLOOKUP(E683,'Facture Chronopost'!L:L,'Facture Chronopost'!AA:AA,"")</f>
        <v/>
      </c>
      <c r="T683">
        <f>IF(COUNTIF('Bibliothèque transporteurs'!C:C,F683)=0,"inconnu",_xlfn.XLOOKUP(F683,'Bibliothèque transporteurs'!C:C,'Bibliothèque transporteurs'!A:A))</f>
        <v/>
      </c>
      <c r="U683">
        <f>IF(OR(F683="6C",F683="6B"),_xlfn.XLOOKUP(E683,'Facture Chronopost'!L:L,'Facture Chronopost'!X:X),IF(OR(F683=17,F683=44),F683&amp;"_"&amp;H683,IF(COUNTIF('Bibliothèque transporteurs'!C:C,F683)=0,"inconnu",_xlfn.XLOOKUP(F683,'Bibliothèque transporteurs'!C:C,'Bibliothèque transporteurs'!B:B))))</f>
        <v/>
      </c>
      <c r="V683">
        <f>IF(COUNTIF('Bibliothèque transporteurs'!C:C,F683)=0,"inconnu",_xlfn.XLOOKUP(F683,'Bibliothèque transporteurs'!C:C,'Bibliothèque transporteurs'!E:E))</f>
        <v/>
      </c>
      <c r="W683">
        <f>IF(T683="FR_2SHOP",O683,IF(O683=0,0,ROUNDUP(O683/C683*B683,2)))</f>
        <v/>
      </c>
      <c r="Y683" s="118">
        <f>ROUNDUP(B683,2)-M683-L683-N683-J683-K683-I683-Q683</f>
        <v/>
      </c>
      <c r="Z683" s="118">
        <f>IF(Y683=W683,"OK","Non")</f>
        <v/>
      </c>
    </row>
    <row r="684">
      <c r="A684" s="9">
        <f>C684/SUM(C:C)*(SUM(C:C)+$X$2)</f>
        <v/>
      </c>
      <c r="B684" s="9">
        <f>C684/SUM(C:C)*(SUM(C:C)+SUM($N$3:$O$7))+S684</f>
        <v/>
      </c>
      <c r="C684" s="9">
        <f>SUM(I684:Q684)-N684-P684</f>
        <v/>
      </c>
      <c r="D684" s="8" t="n">
        <v>6235</v>
      </c>
      <c r="E684" t="inlineStr">
        <is>
          <t>XS445370143FR</t>
        </is>
      </c>
      <c r="F684" t="n">
        <v>86</v>
      </c>
      <c r="G684" t="inlineStr">
        <is>
          <t>N</t>
        </is>
      </c>
      <c r="H684" t="inlineStr">
        <is>
          <t>NT</t>
        </is>
      </c>
      <c r="O684" t="n">
        <v>5.88</v>
      </c>
      <c r="S684">
        <f>_xlfn.XLOOKUP(E684,'Facture Chronopost'!L:L,'Facture Chronopost'!AA:AA,"")</f>
        <v/>
      </c>
      <c r="T684">
        <f>IF(COUNTIF('Bibliothèque transporteurs'!C:C,F684)=0,"inconnu",_xlfn.XLOOKUP(F684,'Bibliothèque transporteurs'!C:C,'Bibliothèque transporteurs'!A:A))</f>
        <v/>
      </c>
      <c r="U684">
        <f>IF(OR(F684="6C",F684="6B"),_xlfn.XLOOKUP(E684,'Facture Chronopost'!L:L,'Facture Chronopost'!X:X),IF(OR(F684=17,F684=44),F684&amp;"_"&amp;H684,IF(COUNTIF('Bibliothèque transporteurs'!C:C,F684)=0,"inconnu",_xlfn.XLOOKUP(F684,'Bibliothèque transporteurs'!C:C,'Bibliothèque transporteurs'!B:B))))</f>
        <v/>
      </c>
      <c r="V684">
        <f>IF(COUNTIF('Bibliothèque transporteurs'!C:C,F684)=0,"inconnu",_xlfn.XLOOKUP(F684,'Bibliothèque transporteurs'!C:C,'Bibliothèque transporteurs'!E:E))</f>
        <v/>
      </c>
      <c r="W684">
        <f>IF(T684="FR_2SHOP",O684,IF(O684=0,0,ROUNDUP(O684/C684*B684,2)))</f>
        <v/>
      </c>
      <c r="Y684" s="118">
        <f>ROUNDUP(B684,2)-M684-L684-N684-J684-K684-I684-Q684</f>
        <v/>
      </c>
      <c r="Z684" s="118">
        <f>IF(Y684=W684,"OK","Non")</f>
        <v/>
      </c>
    </row>
    <row r="685">
      <c r="A685" s="9">
        <f>C685/SUM(C:C)*(SUM(C:C)+$X$2)</f>
        <v/>
      </c>
      <c r="B685" s="9">
        <f>C685/SUM(C:C)*(SUM(C:C)+SUM($N$3:$O$7))+S685</f>
        <v/>
      </c>
      <c r="C685" s="9">
        <f>SUM(I685:Q685)-N685-P685</f>
        <v/>
      </c>
      <c r="D685" s="8" t="n">
        <v>6235</v>
      </c>
      <c r="E685" t="inlineStr">
        <is>
          <t>XS445371529FR</t>
        </is>
      </c>
      <c r="F685" t="n">
        <v>86</v>
      </c>
      <c r="G685" t="inlineStr">
        <is>
          <t>N</t>
        </is>
      </c>
      <c r="H685" t="inlineStr">
        <is>
          <t>NT</t>
        </is>
      </c>
      <c r="O685" t="n">
        <v>5.88</v>
      </c>
      <c r="S685">
        <f>_xlfn.XLOOKUP(E685,'Facture Chronopost'!L:L,'Facture Chronopost'!AA:AA,"")</f>
        <v/>
      </c>
      <c r="T685">
        <f>IF(COUNTIF('Bibliothèque transporteurs'!C:C,F685)=0,"inconnu",_xlfn.XLOOKUP(F685,'Bibliothèque transporteurs'!C:C,'Bibliothèque transporteurs'!A:A))</f>
        <v/>
      </c>
      <c r="U685">
        <f>IF(OR(F685="6C",F685="6B"),_xlfn.XLOOKUP(E685,'Facture Chronopost'!L:L,'Facture Chronopost'!X:X),IF(OR(F685=17,F685=44),F685&amp;"_"&amp;H685,IF(COUNTIF('Bibliothèque transporteurs'!C:C,F685)=0,"inconnu",_xlfn.XLOOKUP(F685,'Bibliothèque transporteurs'!C:C,'Bibliothèque transporteurs'!B:B))))</f>
        <v/>
      </c>
      <c r="V685">
        <f>IF(COUNTIF('Bibliothèque transporteurs'!C:C,F685)=0,"inconnu",_xlfn.XLOOKUP(F685,'Bibliothèque transporteurs'!C:C,'Bibliothèque transporteurs'!E:E))</f>
        <v/>
      </c>
      <c r="W685">
        <f>IF(T685="FR_2SHOP",O685,IF(O685=0,0,ROUNDUP(O685/C685*B685,2)))</f>
        <v/>
      </c>
      <c r="Y685" s="118">
        <f>ROUNDUP(B685,2)-M685-L685-N685-J685-K685-I685-Q685</f>
        <v/>
      </c>
      <c r="Z685" s="118">
        <f>IF(Y685=W685,"OK","Non")</f>
        <v/>
      </c>
    </row>
    <row r="686">
      <c r="A686" s="9">
        <f>C686/SUM(C:C)*(SUM(C:C)+$X$2)</f>
        <v/>
      </c>
      <c r="B686" s="9">
        <f>C686/SUM(C:C)*(SUM(C:C)+SUM($N$3:$O$7))+S686</f>
        <v/>
      </c>
      <c r="C686" s="9">
        <f>SUM(I686:Q686)-N686-P686</f>
        <v/>
      </c>
      <c r="D686" s="8" t="n">
        <v>6235</v>
      </c>
      <c r="E686" t="inlineStr">
        <is>
          <t>XS445372515FR</t>
        </is>
      </c>
      <c r="F686" t="n">
        <v>86</v>
      </c>
      <c r="G686" t="inlineStr">
        <is>
          <t>N</t>
        </is>
      </c>
      <c r="H686" t="inlineStr">
        <is>
          <t>NT</t>
        </is>
      </c>
      <c r="O686" t="n">
        <v>4.25</v>
      </c>
      <c r="S686">
        <f>_xlfn.XLOOKUP(E686,'Facture Chronopost'!L:L,'Facture Chronopost'!AA:AA,"")</f>
        <v/>
      </c>
      <c r="T686">
        <f>IF(COUNTIF('Bibliothèque transporteurs'!C:C,F686)=0,"inconnu",_xlfn.XLOOKUP(F686,'Bibliothèque transporteurs'!C:C,'Bibliothèque transporteurs'!A:A))</f>
        <v/>
      </c>
      <c r="U686">
        <f>IF(OR(F686="6C",F686="6B"),_xlfn.XLOOKUP(E686,'Facture Chronopost'!L:L,'Facture Chronopost'!X:X),IF(OR(F686=17,F686=44),F686&amp;"_"&amp;H686,IF(COUNTIF('Bibliothèque transporteurs'!C:C,F686)=0,"inconnu",_xlfn.XLOOKUP(F686,'Bibliothèque transporteurs'!C:C,'Bibliothèque transporteurs'!B:B))))</f>
        <v/>
      </c>
      <c r="V686">
        <f>IF(COUNTIF('Bibliothèque transporteurs'!C:C,F686)=0,"inconnu",_xlfn.XLOOKUP(F686,'Bibliothèque transporteurs'!C:C,'Bibliothèque transporteurs'!E:E))</f>
        <v/>
      </c>
      <c r="W686">
        <f>IF(T686="FR_2SHOP",O686,IF(O686=0,0,ROUNDUP(O686/C686*B686,2)))</f>
        <v/>
      </c>
      <c r="Y686" s="118">
        <f>ROUNDUP(B686,2)-M686-L686-N686-J686-K686-I686-Q686</f>
        <v/>
      </c>
      <c r="Z686" s="118">
        <f>IF(Y686=W686,"OK","Non")</f>
        <v/>
      </c>
    </row>
    <row r="687">
      <c r="A687" s="9">
        <f>C687/SUM(C:C)*(SUM(C:C)+$X$2)</f>
        <v/>
      </c>
      <c r="B687" s="9">
        <f>C687/SUM(C:C)*(SUM(C:C)+SUM($N$3:$O$7))+S687</f>
        <v/>
      </c>
      <c r="C687" s="9">
        <f>SUM(I687:Q687)-N687-P687</f>
        <v/>
      </c>
      <c r="D687" s="8" t="n">
        <v>6235</v>
      </c>
      <c r="E687" t="inlineStr">
        <is>
          <t>XS445373839FR</t>
        </is>
      </c>
      <c r="F687" t="n">
        <v>86</v>
      </c>
      <c r="G687" t="inlineStr">
        <is>
          <t>N</t>
        </is>
      </c>
      <c r="H687" t="inlineStr">
        <is>
          <t>NT</t>
        </is>
      </c>
      <c r="O687" t="n">
        <v>4.25</v>
      </c>
      <c r="S687">
        <f>_xlfn.XLOOKUP(E687,'Facture Chronopost'!L:L,'Facture Chronopost'!AA:AA,"")</f>
        <v/>
      </c>
      <c r="T687">
        <f>IF(COUNTIF('Bibliothèque transporteurs'!C:C,F687)=0,"inconnu",_xlfn.XLOOKUP(F687,'Bibliothèque transporteurs'!C:C,'Bibliothèque transporteurs'!A:A))</f>
        <v/>
      </c>
      <c r="U687">
        <f>IF(OR(F687="6C",F687="6B"),_xlfn.XLOOKUP(E687,'Facture Chronopost'!L:L,'Facture Chronopost'!X:X),IF(OR(F687=17,F687=44),F687&amp;"_"&amp;H687,IF(COUNTIF('Bibliothèque transporteurs'!C:C,F687)=0,"inconnu",_xlfn.XLOOKUP(F687,'Bibliothèque transporteurs'!C:C,'Bibliothèque transporteurs'!B:B))))</f>
        <v/>
      </c>
      <c r="V687">
        <f>IF(COUNTIF('Bibliothèque transporteurs'!C:C,F687)=0,"inconnu",_xlfn.XLOOKUP(F687,'Bibliothèque transporteurs'!C:C,'Bibliothèque transporteurs'!E:E))</f>
        <v/>
      </c>
      <c r="W687">
        <f>IF(T687="FR_2SHOP",O687,IF(O687=0,0,ROUNDUP(O687/C687*B687,2)))</f>
        <v/>
      </c>
      <c r="Y687" s="118">
        <f>ROUNDUP(B687,2)-M687-L687-N687-J687-K687-I687-Q687</f>
        <v/>
      </c>
      <c r="Z687" s="118">
        <f>IF(Y687=W687,"OK","Non")</f>
        <v/>
      </c>
    </row>
    <row r="688">
      <c r="A688" s="9">
        <f>C688/SUM(C:C)*(SUM(C:C)+$X$2)</f>
        <v/>
      </c>
      <c r="B688" s="9">
        <f>C688/SUM(C:C)*(SUM(C:C)+SUM($N$3:$O$7))+S688</f>
        <v/>
      </c>
      <c r="C688" s="9">
        <f>SUM(I688:Q688)-N688-P688</f>
        <v/>
      </c>
      <c r="D688" s="8" t="n">
        <v>6235</v>
      </c>
      <c r="E688" t="inlineStr">
        <is>
          <t>XS445374088FR</t>
        </is>
      </c>
      <c r="F688" t="n">
        <v>86</v>
      </c>
      <c r="G688" t="inlineStr">
        <is>
          <t>N</t>
        </is>
      </c>
      <c r="H688" t="inlineStr">
        <is>
          <t>NT</t>
        </is>
      </c>
      <c r="O688" t="n">
        <v>4.25</v>
      </c>
      <c r="S688">
        <f>_xlfn.XLOOKUP(E688,'Facture Chronopost'!L:L,'Facture Chronopost'!AA:AA,"")</f>
        <v/>
      </c>
      <c r="T688">
        <f>IF(COUNTIF('Bibliothèque transporteurs'!C:C,F688)=0,"inconnu",_xlfn.XLOOKUP(F688,'Bibliothèque transporteurs'!C:C,'Bibliothèque transporteurs'!A:A))</f>
        <v/>
      </c>
      <c r="U688">
        <f>IF(OR(F688="6C",F688="6B"),_xlfn.XLOOKUP(E688,'Facture Chronopost'!L:L,'Facture Chronopost'!X:X),IF(OR(F688=17,F688=44),F688&amp;"_"&amp;H688,IF(COUNTIF('Bibliothèque transporteurs'!C:C,F688)=0,"inconnu",_xlfn.XLOOKUP(F688,'Bibliothèque transporteurs'!C:C,'Bibliothèque transporteurs'!B:B))))</f>
        <v/>
      </c>
      <c r="V688">
        <f>IF(COUNTIF('Bibliothèque transporteurs'!C:C,F688)=0,"inconnu",_xlfn.XLOOKUP(F688,'Bibliothèque transporteurs'!C:C,'Bibliothèque transporteurs'!E:E))</f>
        <v/>
      </c>
      <c r="W688">
        <f>IF(T688="FR_2SHOP",O688,IF(O688=0,0,ROUNDUP(O688/C688*B688,2)))</f>
        <v/>
      </c>
      <c r="Y688" s="118">
        <f>ROUNDUP(B688,2)-M688-L688-N688-J688-K688-I688-Q688</f>
        <v/>
      </c>
      <c r="Z688" s="118">
        <f>IF(Y688=W688,"OK","Non")</f>
        <v/>
      </c>
    </row>
    <row r="689">
      <c r="A689" s="9">
        <f>C689/SUM(C:C)*(SUM(C:C)+$X$2)</f>
        <v/>
      </c>
      <c r="B689" s="9">
        <f>C689/SUM(C:C)*(SUM(C:C)+SUM($N$3:$O$7))+S689</f>
        <v/>
      </c>
      <c r="C689" s="9">
        <f>SUM(I689:Q689)-N689-P689</f>
        <v/>
      </c>
      <c r="D689" s="8" t="n">
        <v>6235</v>
      </c>
      <c r="E689" t="inlineStr">
        <is>
          <t>XS445374255FR</t>
        </is>
      </c>
      <c r="F689" t="n">
        <v>86</v>
      </c>
      <c r="G689" t="inlineStr">
        <is>
          <t>N</t>
        </is>
      </c>
      <c r="H689" t="inlineStr">
        <is>
          <t>NT</t>
        </is>
      </c>
      <c r="O689" t="n">
        <v>4.25</v>
      </c>
      <c r="S689">
        <f>_xlfn.XLOOKUP(E689,'Facture Chronopost'!L:L,'Facture Chronopost'!AA:AA,"")</f>
        <v/>
      </c>
      <c r="T689">
        <f>IF(COUNTIF('Bibliothèque transporteurs'!C:C,F689)=0,"inconnu",_xlfn.XLOOKUP(F689,'Bibliothèque transporteurs'!C:C,'Bibliothèque transporteurs'!A:A))</f>
        <v/>
      </c>
      <c r="U689">
        <f>IF(OR(F689="6C",F689="6B"),_xlfn.XLOOKUP(E689,'Facture Chronopost'!L:L,'Facture Chronopost'!X:X),IF(OR(F689=17,F689=44),F689&amp;"_"&amp;H689,IF(COUNTIF('Bibliothèque transporteurs'!C:C,F689)=0,"inconnu",_xlfn.XLOOKUP(F689,'Bibliothèque transporteurs'!C:C,'Bibliothèque transporteurs'!B:B))))</f>
        <v/>
      </c>
      <c r="V689">
        <f>IF(COUNTIF('Bibliothèque transporteurs'!C:C,F689)=0,"inconnu",_xlfn.XLOOKUP(F689,'Bibliothèque transporteurs'!C:C,'Bibliothèque transporteurs'!E:E))</f>
        <v/>
      </c>
      <c r="W689">
        <f>IF(T689="FR_2SHOP",O689,IF(O689=0,0,ROUNDUP(O689/C689*B689,2)))</f>
        <v/>
      </c>
      <c r="Y689" s="118">
        <f>ROUNDUP(B689,2)-M689-L689-N689-J689-K689-I689-Q689</f>
        <v/>
      </c>
      <c r="Z689" s="118">
        <f>IF(Y689=W689,"OK","Non")</f>
        <v/>
      </c>
    </row>
    <row r="690">
      <c r="A690" s="9">
        <f>C690/SUM(C:C)*(SUM(C:C)+$X$2)</f>
        <v/>
      </c>
      <c r="B690" s="9">
        <f>C690/SUM(C:C)*(SUM(C:C)+SUM($N$3:$O$7))+S690</f>
        <v/>
      </c>
      <c r="C690" s="9">
        <f>SUM(I690:Q690)-N690-P690</f>
        <v/>
      </c>
      <c r="D690" s="8" t="n">
        <v>6235</v>
      </c>
      <c r="E690" t="inlineStr">
        <is>
          <t>XS445374701FR</t>
        </is>
      </c>
      <c r="F690" t="n">
        <v>86</v>
      </c>
      <c r="G690" t="inlineStr">
        <is>
          <t>N</t>
        </is>
      </c>
      <c r="H690" t="inlineStr">
        <is>
          <t>NT</t>
        </is>
      </c>
      <c r="O690" t="n">
        <v>4.25</v>
      </c>
      <c r="S690">
        <f>_xlfn.XLOOKUP(E690,'Facture Chronopost'!L:L,'Facture Chronopost'!AA:AA,"")</f>
        <v/>
      </c>
      <c r="T690">
        <f>IF(COUNTIF('Bibliothèque transporteurs'!C:C,F690)=0,"inconnu",_xlfn.XLOOKUP(F690,'Bibliothèque transporteurs'!C:C,'Bibliothèque transporteurs'!A:A))</f>
        <v/>
      </c>
      <c r="U690">
        <f>IF(OR(F690="6C",F690="6B"),_xlfn.XLOOKUP(E690,'Facture Chronopost'!L:L,'Facture Chronopost'!X:X),IF(OR(F690=17,F690=44),F690&amp;"_"&amp;H690,IF(COUNTIF('Bibliothèque transporteurs'!C:C,F690)=0,"inconnu",_xlfn.XLOOKUP(F690,'Bibliothèque transporteurs'!C:C,'Bibliothèque transporteurs'!B:B))))</f>
        <v/>
      </c>
      <c r="V690">
        <f>IF(COUNTIF('Bibliothèque transporteurs'!C:C,F690)=0,"inconnu",_xlfn.XLOOKUP(F690,'Bibliothèque transporteurs'!C:C,'Bibliothèque transporteurs'!E:E))</f>
        <v/>
      </c>
      <c r="W690">
        <f>IF(T690="FR_2SHOP",O690,IF(O690=0,0,ROUNDUP(O690/C690*B690,2)))</f>
        <v/>
      </c>
      <c r="Y690" s="118">
        <f>ROUNDUP(B690,2)-M690-L690-N690-J690-K690-I690-Q690</f>
        <v/>
      </c>
      <c r="Z690" s="118">
        <f>IF(Y690=W690,"OK","Non")</f>
        <v/>
      </c>
    </row>
    <row r="691">
      <c r="A691" s="9">
        <f>C691/SUM(C:C)*(SUM(C:C)+$X$2)</f>
        <v/>
      </c>
      <c r="B691" s="9">
        <f>C691/SUM(C:C)*(SUM(C:C)+SUM($N$3:$O$7))+S691</f>
        <v/>
      </c>
      <c r="C691" s="9">
        <f>SUM(I691:Q691)-N691-P691</f>
        <v/>
      </c>
      <c r="D691" s="8" t="n">
        <v>6235</v>
      </c>
      <c r="E691" t="inlineStr">
        <is>
          <t>XS445374984FR</t>
        </is>
      </c>
      <c r="F691" t="n">
        <v>86</v>
      </c>
      <c r="G691" t="inlineStr">
        <is>
          <t>N</t>
        </is>
      </c>
      <c r="H691" t="inlineStr">
        <is>
          <t>NT</t>
        </is>
      </c>
      <c r="O691" t="n">
        <v>4.25</v>
      </c>
      <c r="S691">
        <f>_xlfn.XLOOKUP(E691,'Facture Chronopost'!L:L,'Facture Chronopost'!AA:AA,"")</f>
        <v/>
      </c>
      <c r="T691">
        <f>IF(COUNTIF('Bibliothèque transporteurs'!C:C,F691)=0,"inconnu",_xlfn.XLOOKUP(F691,'Bibliothèque transporteurs'!C:C,'Bibliothèque transporteurs'!A:A))</f>
        <v/>
      </c>
      <c r="U691">
        <f>IF(OR(F691="6C",F691="6B"),_xlfn.XLOOKUP(E691,'Facture Chronopost'!L:L,'Facture Chronopost'!X:X),IF(OR(F691=17,F691=44),F691&amp;"_"&amp;H691,IF(COUNTIF('Bibliothèque transporteurs'!C:C,F691)=0,"inconnu",_xlfn.XLOOKUP(F691,'Bibliothèque transporteurs'!C:C,'Bibliothèque transporteurs'!B:B))))</f>
        <v/>
      </c>
      <c r="V691">
        <f>IF(COUNTIF('Bibliothèque transporteurs'!C:C,F691)=0,"inconnu",_xlfn.XLOOKUP(F691,'Bibliothèque transporteurs'!C:C,'Bibliothèque transporteurs'!E:E))</f>
        <v/>
      </c>
      <c r="W691">
        <f>IF(T691="FR_2SHOP",O691,IF(O691=0,0,ROUNDUP(O691/C691*B691,2)))</f>
        <v/>
      </c>
      <c r="Y691" s="118">
        <f>ROUNDUP(B691,2)-M691-L691-N691-J691-K691-I691-Q691</f>
        <v/>
      </c>
      <c r="Z691" s="118">
        <f>IF(Y691=W691,"OK","Non")</f>
        <v/>
      </c>
    </row>
    <row r="692">
      <c r="A692" s="9">
        <f>C692/SUM(C:C)*(SUM(C:C)+$X$2)</f>
        <v/>
      </c>
      <c r="B692" s="9">
        <f>C692/SUM(C:C)*(SUM(C:C)+SUM($N$3:$O$7))+S692</f>
        <v/>
      </c>
      <c r="C692" s="9">
        <f>SUM(I692:Q692)-N692-P692</f>
        <v/>
      </c>
      <c r="D692" s="8" t="n">
        <v>6235</v>
      </c>
      <c r="E692" t="inlineStr">
        <is>
          <t>XS445375083FR</t>
        </is>
      </c>
      <c r="F692" t="n">
        <v>86</v>
      </c>
      <c r="G692" t="inlineStr">
        <is>
          <t>N</t>
        </is>
      </c>
      <c r="H692" t="inlineStr">
        <is>
          <t>NT</t>
        </is>
      </c>
      <c r="O692" t="n">
        <v>4.25</v>
      </c>
      <c r="S692">
        <f>_xlfn.XLOOKUP(E692,'Facture Chronopost'!L:L,'Facture Chronopost'!AA:AA,"")</f>
        <v/>
      </c>
      <c r="T692">
        <f>IF(COUNTIF('Bibliothèque transporteurs'!C:C,F692)=0,"inconnu",_xlfn.XLOOKUP(F692,'Bibliothèque transporteurs'!C:C,'Bibliothèque transporteurs'!A:A))</f>
        <v/>
      </c>
      <c r="U692">
        <f>IF(OR(F692="6C",F692="6B"),_xlfn.XLOOKUP(E692,'Facture Chronopost'!L:L,'Facture Chronopost'!X:X),IF(OR(F692=17,F692=44),F692&amp;"_"&amp;H692,IF(COUNTIF('Bibliothèque transporteurs'!C:C,F692)=0,"inconnu",_xlfn.XLOOKUP(F692,'Bibliothèque transporteurs'!C:C,'Bibliothèque transporteurs'!B:B))))</f>
        <v/>
      </c>
      <c r="V692">
        <f>IF(COUNTIF('Bibliothèque transporteurs'!C:C,F692)=0,"inconnu",_xlfn.XLOOKUP(F692,'Bibliothèque transporteurs'!C:C,'Bibliothèque transporteurs'!E:E))</f>
        <v/>
      </c>
      <c r="W692">
        <f>IF(T692="FR_2SHOP",O692,IF(O692=0,0,ROUNDUP(O692/C692*B692,2)))</f>
        <v/>
      </c>
      <c r="Y692" s="118">
        <f>ROUNDUP(B692,2)-M692-L692-N692-J692-K692-I692-Q692</f>
        <v/>
      </c>
      <c r="Z692" s="118">
        <f>IF(Y692=W692,"OK","Non")</f>
        <v/>
      </c>
    </row>
    <row r="693">
      <c r="A693" s="9">
        <f>C693/SUM(C:C)*(SUM(C:C)+$X$2)</f>
        <v/>
      </c>
      <c r="B693" s="9">
        <f>C693/SUM(C:C)*(SUM(C:C)+SUM($N$3:$O$7))+S693</f>
        <v/>
      </c>
      <c r="C693" s="9">
        <f>SUM(I693:Q693)-N693-P693</f>
        <v/>
      </c>
      <c r="D693" s="8" t="n">
        <v>6235</v>
      </c>
      <c r="E693" t="inlineStr">
        <is>
          <t>XS445375171FR</t>
        </is>
      </c>
      <c r="F693" t="n">
        <v>86</v>
      </c>
      <c r="G693" t="inlineStr">
        <is>
          <t>N</t>
        </is>
      </c>
      <c r="H693" t="inlineStr">
        <is>
          <t>NT</t>
        </is>
      </c>
      <c r="O693" t="n">
        <v>5.88</v>
      </c>
      <c r="S693">
        <f>_xlfn.XLOOKUP(E693,'Facture Chronopost'!L:L,'Facture Chronopost'!AA:AA,"")</f>
        <v/>
      </c>
      <c r="T693">
        <f>IF(COUNTIF('Bibliothèque transporteurs'!C:C,F693)=0,"inconnu",_xlfn.XLOOKUP(F693,'Bibliothèque transporteurs'!C:C,'Bibliothèque transporteurs'!A:A))</f>
        <v/>
      </c>
      <c r="U693">
        <f>IF(OR(F693="6C",F693="6B"),_xlfn.XLOOKUP(E693,'Facture Chronopost'!L:L,'Facture Chronopost'!X:X),IF(OR(F693=17,F693=44),F693&amp;"_"&amp;H693,IF(COUNTIF('Bibliothèque transporteurs'!C:C,F693)=0,"inconnu",_xlfn.XLOOKUP(F693,'Bibliothèque transporteurs'!C:C,'Bibliothèque transporteurs'!B:B))))</f>
        <v/>
      </c>
      <c r="V693">
        <f>IF(COUNTIF('Bibliothèque transporteurs'!C:C,F693)=0,"inconnu",_xlfn.XLOOKUP(F693,'Bibliothèque transporteurs'!C:C,'Bibliothèque transporteurs'!E:E))</f>
        <v/>
      </c>
      <c r="W693">
        <f>IF(T693="FR_2SHOP",O693,IF(O693=0,0,ROUNDUP(O693/C693*B693,2)))</f>
        <v/>
      </c>
      <c r="Y693" s="118">
        <f>ROUNDUP(B693,2)-M693-L693-N693-J693-K693-I693-Q693</f>
        <v/>
      </c>
      <c r="Z693" s="118">
        <f>IF(Y693=W693,"OK","Non")</f>
        <v/>
      </c>
    </row>
    <row r="694">
      <c r="A694" s="9">
        <f>C694/SUM(C:C)*(SUM(C:C)+$X$2)</f>
        <v/>
      </c>
      <c r="B694" s="9">
        <f>C694/SUM(C:C)*(SUM(C:C)+SUM($N$3:$O$7))+S694</f>
        <v/>
      </c>
      <c r="C694" s="9">
        <f>SUM(I694:Q694)-N694-P694</f>
        <v/>
      </c>
      <c r="D694" s="8" t="n">
        <v>6235</v>
      </c>
      <c r="E694" t="inlineStr">
        <is>
          <t>XS445375358FR</t>
        </is>
      </c>
      <c r="F694" t="n">
        <v>86</v>
      </c>
      <c r="G694" t="inlineStr">
        <is>
          <t>N</t>
        </is>
      </c>
      <c r="H694" t="inlineStr">
        <is>
          <t>NT</t>
        </is>
      </c>
      <c r="O694" t="n">
        <v>4.25</v>
      </c>
      <c r="S694">
        <f>_xlfn.XLOOKUP(E694,'Facture Chronopost'!L:L,'Facture Chronopost'!AA:AA,"")</f>
        <v/>
      </c>
      <c r="T694">
        <f>IF(COUNTIF('Bibliothèque transporteurs'!C:C,F694)=0,"inconnu",_xlfn.XLOOKUP(F694,'Bibliothèque transporteurs'!C:C,'Bibliothèque transporteurs'!A:A))</f>
        <v/>
      </c>
      <c r="U694">
        <f>IF(OR(F694="6C",F694="6B"),_xlfn.XLOOKUP(E694,'Facture Chronopost'!L:L,'Facture Chronopost'!X:X),IF(OR(F694=17,F694=44),F694&amp;"_"&amp;H694,IF(COUNTIF('Bibliothèque transporteurs'!C:C,F694)=0,"inconnu",_xlfn.XLOOKUP(F694,'Bibliothèque transporteurs'!C:C,'Bibliothèque transporteurs'!B:B))))</f>
        <v/>
      </c>
      <c r="V694">
        <f>IF(COUNTIF('Bibliothèque transporteurs'!C:C,F694)=0,"inconnu",_xlfn.XLOOKUP(F694,'Bibliothèque transporteurs'!C:C,'Bibliothèque transporteurs'!E:E))</f>
        <v/>
      </c>
      <c r="W694">
        <f>IF(T694="FR_2SHOP",O694,IF(O694=0,0,ROUNDUP(O694/C694*B694,2)))</f>
        <v/>
      </c>
      <c r="Y694" s="118">
        <f>ROUNDUP(B694,2)-M694-L694-N694-J694-K694-I694-Q694</f>
        <v/>
      </c>
      <c r="Z694" s="118">
        <f>IF(Y694=W694,"OK","Non")</f>
        <v/>
      </c>
    </row>
    <row r="695">
      <c r="A695" s="9">
        <f>C695/SUM(C:C)*(SUM(C:C)+$X$2)</f>
        <v/>
      </c>
      <c r="B695" s="9">
        <f>C695/SUM(C:C)*(SUM(C:C)+SUM($N$3:$O$7))+S695</f>
        <v/>
      </c>
      <c r="C695" s="9">
        <f>SUM(I695:Q695)-N695-P695</f>
        <v/>
      </c>
      <c r="D695" s="8" t="n">
        <v>6235</v>
      </c>
      <c r="E695" t="inlineStr">
        <is>
          <t>XS445375392FR</t>
        </is>
      </c>
      <c r="F695" t="n">
        <v>86</v>
      </c>
      <c r="G695" t="inlineStr">
        <is>
          <t>N</t>
        </is>
      </c>
      <c r="H695" t="inlineStr">
        <is>
          <t>NT</t>
        </is>
      </c>
      <c r="O695" t="n">
        <v>5.88</v>
      </c>
      <c r="S695">
        <f>_xlfn.XLOOKUP(E695,'Facture Chronopost'!L:L,'Facture Chronopost'!AA:AA,"")</f>
        <v/>
      </c>
      <c r="T695">
        <f>IF(COUNTIF('Bibliothèque transporteurs'!C:C,F695)=0,"inconnu",_xlfn.XLOOKUP(F695,'Bibliothèque transporteurs'!C:C,'Bibliothèque transporteurs'!A:A))</f>
        <v/>
      </c>
      <c r="U695">
        <f>IF(OR(F695="6C",F695="6B"),_xlfn.XLOOKUP(E695,'Facture Chronopost'!L:L,'Facture Chronopost'!X:X),IF(OR(F695=17,F695=44),F695&amp;"_"&amp;H695,IF(COUNTIF('Bibliothèque transporteurs'!C:C,F695)=0,"inconnu",_xlfn.XLOOKUP(F695,'Bibliothèque transporteurs'!C:C,'Bibliothèque transporteurs'!B:B))))</f>
        <v/>
      </c>
      <c r="V695">
        <f>IF(COUNTIF('Bibliothèque transporteurs'!C:C,F695)=0,"inconnu",_xlfn.XLOOKUP(F695,'Bibliothèque transporteurs'!C:C,'Bibliothèque transporteurs'!E:E))</f>
        <v/>
      </c>
      <c r="W695">
        <f>IF(T695="FR_2SHOP",O695,IF(O695=0,0,ROUNDUP(O695/C695*B695,2)))</f>
        <v/>
      </c>
      <c r="Y695" s="118">
        <f>ROUNDUP(B695,2)-M695-L695-N695-J695-K695-I695-Q695</f>
        <v/>
      </c>
      <c r="Z695" s="118">
        <f>IF(Y695=W695,"OK","Non")</f>
        <v/>
      </c>
    </row>
    <row r="696">
      <c r="A696" s="9">
        <f>C696/SUM(C:C)*(SUM(C:C)+$X$2)</f>
        <v/>
      </c>
      <c r="B696" s="9">
        <f>C696/SUM(C:C)*(SUM(C:C)+SUM($N$3:$O$7))+S696</f>
        <v/>
      </c>
      <c r="C696" s="9">
        <f>SUM(I696:Q696)-N696-P696</f>
        <v/>
      </c>
      <c r="D696" s="8" t="n">
        <v>6235</v>
      </c>
      <c r="E696" t="inlineStr">
        <is>
          <t>XS445375914FR</t>
        </is>
      </c>
      <c r="F696" t="n">
        <v>86</v>
      </c>
      <c r="G696" t="inlineStr">
        <is>
          <t>N</t>
        </is>
      </c>
      <c r="H696" t="inlineStr">
        <is>
          <t>NT</t>
        </is>
      </c>
      <c r="O696" t="n">
        <v>4.25</v>
      </c>
      <c r="S696">
        <f>_xlfn.XLOOKUP(E696,'Facture Chronopost'!L:L,'Facture Chronopost'!AA:AA,"")</f>
        <v/>
      </c>
      <c r="T696">
        <f>IF(COUNTIF('Bibliothèque transporteurs'!C:C,F696)=0,"inconnu",_xlfn.XLOOKUP(F696,'Bibliothèque transporteurs'!C:C,'Bibliothèque transporteurs'!A:A))</f>
        <v/>
      </c>
      <c r="U696">
        <f>IF(OR(F696="6C",F696="6B"),_xlfn.XLOOKUP(E696,'Facture Chronopost'!L:L,'Facture Chronopost'!X:X),IF(OR(F696=17,F696=44),F696&amp;"_"&amp;H696,IF(COUNTIF('Bibliothèque transporteurs'!C:C,F696)=0,"inconnu",_xlfn.XLOOKUP(F696,'Bibliothèque transporteurs'!C:C,'Bibliothèque transporteurs'!B:B))))</f>
        <v/>
      </c>
      <c r="V696">
        <f>IF(COUNTIF('Bibliothèque transporteurs'!C:C,F696)=0,"inconnu",_xlfn.XLOOKUP(F696,'Bibliothèque transporteurs'!C:C,'Bibliothèque transporteurs'!E:E))</f>
        <v/>
      </c>
      <c r="W696">
        <f>IF(T696="FR_2SHOP",O696,IF(O696=0,0,ROUNDUP(O696/C696*B696,2)))</f>
        <v/>
      </c>
      <c r="Y696" s="118">
        <f>ROUNDUP(B696,2)-M696-L696-N696-J696-K696-I696-Q696</f>
        <v/>
      </c>
      <c r="Z696" s="118">
        <f>IF(Y696=W696,"OK","Non")</f>
        <v/>
      </c>
    </row>
    <row r="697">
      <c r="A697" s="9">
        <f>C697/SUM(C:C)*(SUM(C:C)+$X$2)</f>
        <v/>
      </c>
      <c r="B697" s="9">
        <f>C697/SUM(C:C)*(SUM(C:C)+SUM($N$3:$O$7))+S697</f>
        <v/>
      </c>
      <c r="C697" s="9">
        <f>SUM(I697:Q697)-N697-P697</f>
        <v/>
      </c>
      <c r="D697" s="8" t="n">
        <v>6235</v>
      </c>
      <c r="E697" t="inlineStr">
        <is>
          <t>XS445375976FR</t>
        </is>
      </c>
      <c r="F697" t="n">
        <v>86</v>
      </c>
      <c r="G697" t="inlineStr">
        <is>
          <t>N</t>
        </is>
      </c>
      <c r="H697" t="inlineStr">
        <is>
          <t>NT</t>
        </is>
      </c>
      <c r="O697" t="n">
        <v>4.25</v>
      </c>
      <c r="S697">
        <f>_xlfn.XLOOKUP(E697,'Facture Chronopost'!L:L,'Facture Chronopost'!AA:AA,"")</f>
        <v/>
      </c>
      <c r="T697">
        <f>IF(COUNTIF('Bibliothèque transporteurs'!C:C,F697)=0,"inconnu",_xlfn.XLOOKUP(F697,'Bibliothèque transporteurs'!C:C,'Bibliothèque transporteurs'!A:A))</f>
        <v/>
      </c>
      <c r="U697">
        <f>IF(OR(F697="6C",F697="6B"),_xlfn.XLOOKUP(E697,'Facture Chronopost'!L:L,'Facture Chronopost'!X:X),IF(OR(F697=17,F697=44),F697&amp;"_"&amp;H697,IF(COUNTIF('Bibliothèque transporteurs'!C:C,F697)=0,"inconnu",_xlfn.XLOOKUP(F697,'Bibliothèque transporteurs'!C:C,'Bibliothèque transporteurs'!B:B))))</f>
        <v/>
      </c>
      <c r="V697">
        <f>IF(COUNTIF('Bibliothèque transporteurs'!C:C,F697)=0,"inconnu",_xlfn.XLOOKUP(F697,'Bibliothèque transporteurs'!C:C,'Bibliothèque transporteurs'!E:E))</f>
        <v/>
      </c>
      <c r="W697">
        <f>IF(T697="FR_2SHOP",O697,IF(O697=0,0,ROUNDUP(O697/C697*B697,2)))</f>
        <v/>
      </c>
      <c r="Y697" s="118">
        <f>ROUNDUP(B697,2)-M697-L697-N697-J697-K697-I697-Q697</f>
        <v/>
      </c>
      <c r="Z697" s="118">
        <f>IF(Y697=W697,"OK","Non")</f>
        <v/>
      </c>
    </row>
    <row r="698">
      <c r="A698" s="9">
        <f>C698/SUM(C:C)*(SUM(C:C)+$X$2)</f>
        <v/>
      </c>
      <c r="B698" s="9">
        <f>C698/SUM(C:C)*(SUM(C:C)+SUM($N$3:$O$7))+S698</f>
        <v/>
      </c>
      <c r="C698" s="9">
        <f>SUM(I698:Q698)-N698-P698</f>
        <v/>
      </c>
      <c r="D698" s="8" t="n">
        <v>6235</v>
      </c>
      <c r="E698" t="inlineStr">
        <is>
          <t>XS445376322FR</t>
        </is>
      </c>
      <c r="F698" t="n">
        <v>86</v>
      </c>
      <c r="G698" t="inlineStr">
        <is>
          <t>N</t>
        </is>
      </c>
      <c r="H698" t="inlineStr">
        <is>
          <t>NT</t>
        </is>
      </c>
      <c r="O698" t="n">
        <v>4.25</v>
      </c>
      <c r="S698">
        <f>_xlfn.XLOOKUP(E698,'Facture Chronopost'!L:L,'Facture Chronopost'!AA:AA,"")</f>
        <v/>
      </c>
      <c r="T698">
        <f>IF(COUNTIF('Bibliothèque transporteurs'!C:C,F698)=0,"inconnu",_xlfn.XLOOKUP(F698,'Bibliothèque transporteurs'!C:C,'Bibliothèque transporteurs'!A:A))</f>
        <v/>
      </c>
      <c r="U698">
        <f>IF(OR(F698="6C",F698="6B"),_xlfn.XLOOKUP(E698,'Facture Chronopost'!L:L,'Facture Chronopost'!X:X),IF(OR(F698=17,F698=44),F698&amp;"_"&amp;H698,IF(COUNTIF('Bibliothèque transporteurs'!C:C,F698)=0,"inconnu",_xlfn.XLOOKUP(F698,'Bibliothèque transporteurs'!C:C,'Bibliothèque transporteurs'!B:B))))</f>
        <v/>
      </c>
      <c r="V698">
        <f>IF(COUNTIF('Bibliothèque transporteurs'!C:C,F698)=0,"inconnu",_xlfn.XLOOKUP(F698,'Bibliothèque transporteurs'!C:C,'Bibliothèque transporteurs'!E:E))</f>
        <v/>
      </c>
      <c r="W698">
        <f>IF(T698="FR_2SHOP",O698,IF(O698=0,0,ROUNDUP(O698/C698*B698,2)))</f>
        <v/>
      </c>
      <c r="Y698" s="118">
        <f>ROUNDUP(B698,2)-M698-L698-N698-J698-K698-I698-Q698</f>
        <v/>
      </c>
      <c r="Z698" s="118">
        <f>IF(Y698=W698,"OK","Non")</f>
        <v/>
      </c>
    </row>
    <row r="699">
      <c r="A699" s="9">
        <f>C699/SUM(C:C)*(SUM(C:C)+$X$2)</f>
        <v/>
      </c>
      <c r="B699" s="9">
        <f>C699/SUM(C:C)*(SUM(C:C)+SUM($N$3:$O$7))+S699</f>
        <v/>
      </c>
      <c r="C699" s="9">
        <f>SUM(I699:Q699)-N699-P699</f>
        <v/>
      </c>
      <c r="D699" s="8" t="n">
        <v>6235</v>
      </c>
      <c r="E699" t="inlineStr">
        <is>
          <t>XS445376398FR</t>
        </is>
      </c>
      <c r="F699" t="n">
        <v>86</v>
      </c>
      <c r="G699" t="inlineStr">
        <is>
          <t>N</t>
        </is>
      </c>
      <c r="H699" t="inlineStr">
        <is>
          <t>NT</t>
        </is>
      </c>
      <c r="O699" t="n">
        <v>4.25</v>
      </c>
      <c r="S699">
        <f>_xlfn.XLOOKUP(E699,'Facture Chronopost'!L:L,'Facture Chronopost'!AA:AA,"")</f>
        <v/>
      </c>
      <c r="T699">
        <f>IF(COUNTIF('Bibliothèque transporteurs'!C:C,F699)=0,"inconnu",_xlfn.XLOOKUP(F699,'Bibliothèque transporteurs'!C:C,'Bibliothèque transporteurs'!A:A))</f>
        <v/>
      </c>
      <c r="U699">
        <f>IF(OR(F699="6C",F699="6B"),_xlfn.XLOOKUP(E699,'Facture Chronopost'!L:L,'Facture Chronopost'!X:X),IF(OR(F699=17,F699=44),F699&amp;"_"&amp;H699,IF(COUNTIF('Bibliothèque transporteurs'!C:C,F699)=0,"inconnu",_xlfn.XLOOKUP(F699,'Bibliothèque transporteurs'!C:C,'Bibliothèque transporteurs'!B:B))))</f>
        <v/>
      </c>
      <c r="V699">
        <f>IF(COUNTIF('Bibliothèque transporteurs'!C:C,F699)=0,"inconnu",_xlfn.XLOOKUP(F699,'Bibliothèque transporteurs'!C:C,'Bibliothèque transporteurs'!E:E))</f>
        <v/>
      </c>
      <c r="W699">
        <f>IF(T699="FR_2SHOP",O699,IF(O699=0,0,ROUNDUP(O699/C699*B699,2)))</f>
        <v/>
      </c>
      <c r="Y699" s="118">
        <f>ROUNDUP(B699,2)-M699-L699-N699-J699-K699-I699-Q699</f>
        <v/>
      </c>
      <c r="Z699" s="118">
        <f>IF(Y699=W699,"OK","Non")</f>
        <v/>
      </c>
    </row>
    <row r="700">
      <c r="A700" s="9">
        <f>C700/SUM(C:C)*(SUM(C:C)+$X$2)</f>
        <v/>
      </c>
      <c r="B700" s="9">
        <f>C700/SUM(C:C)*(SUM(C:C)+SUM($N$3:$O$7))+S700</f>
        <v/>
      </c>
      <c r="C700" s="9">
        <f>SUM(I700:Q700)-N700-P700</f>
        <v/>
      </c>
      <c r="D700" s="8" t="n">
        <v>6235</v>
      </c>
      <c r="E700" t="inlineStr">
        <is>
          <t>XS445377124FR</t>
        </is>
      </c>
      <c r="F700" t="n">
        <v>86</v>
      </c>
      <c r="G700" t="inlineStr">
        <is>
          <t>N</t>
        </is>
      </c>
      <c r="H700" t="inlineStr">
        <is>
          <t>NT</t>
        </is>
      </c>
      <c r="O700" t="n">
        <v>4.25</v>
      </c>
      <c r="S700">
        <f>_xlfn.XLOOKUP(E700,'Facture Chronopost'!L:L,'Facture Chronopost'!AA:AA,"")</f>
        <v/>
      </c>
      <c r="T700">
        <f>IF(COUNTIF('Bibliothèque transporteurs'!C:C,F700)=0,"inconnu",_xlfn.XLOOKUP(F700,'Bibliothèque transporteurs'!C:C,'Bibliothèque transporteurs'!A:A))</f>
        <v/>
      </c>
      <c r="U700">
        <f>IF(OR(F700="6C",F700="6B"),_xlfn.XLOOKUP(E700,'Facture Chronopost'!L:L,'Facture Chronopost'!X:X),IF(OR(F700=17,F700=44),F700&amp;"_"&amp;H700,IF(COUNTIF('Bibliothèque transporteurs'!C:C,F700)=0,"inconnu",_xlfn.XLOOKUP(F700,'Bibliothèque transporteurs'!C:C,'Bibliothèque transporteurs'!B:B))))</f>
        <v/>
      </c>
      <c r="V700">
        <f>IF(COUNTIF('Bibliothèque transporteurs'!C:C,F700)=0,"inconnu",_xlfn.XLOOKUP(F700,'Bibliothèque transporteurs'!C:C,'Bibliothèque transporteurs'!E:E))</f>
        <v/>
      </c>
      <c r="W700">
        <f>IF(T700="FR_2SHOP",O700,IF(O700=0,0,ROUNDUP(O700/C700*B700,2)))</f>
        <v/>
      </c>
      <c r="Y700" s="118">
        <f>ROUNDUP(B700,2)-M700-L700-N700-J700-K700-I700-Q700</f>
        <v/>
      </c>
      <c r="Z700" s="118">
        <f>IF(Y700=W700,"OK","Non")</f>
        <v/>
      </c>
    </row>
    <row r="701">
      <c r="A701" s="9">
        <f>C701/SUM(C:C)*(SUM(C:C)+$X$2)</f>
        <v/>
      </c>
      <c r="B701" s="9">
        <f>C701/SUM(C:C)*(SUM(C:C)+SUM($N$3:$O$7))+S701</f>
        <v/>
      </c>
      <c r="C701" s="9">
        <f>SUM(I701:Q701)-N701-P701</f>
        <v/>
      </c>
      <c r="D701" s="8" t="n">
        <v>6235</v>
      </c>
      <c r="E701" t="inlineStr">
        <is>
          <t>XS445377186FR</t>
        </is>
      </c>
      <c r="F701" t="n">
        <v>86</v>
      </c>
      <c r="G701" t="inlineStr">
        <is>
          <t>N</t>
        </is>
      </c>
      <c r="H701" t="inlineStr">
        <is>
          <t>NT</t>
        </is>
      </c>
      <c r="O701" t="n">
        <v>6.39</v>
      </c>
      <c r="S701">
        <f>_xlfn.XLOOKUP(E701,'Facture Chronopost'!L:L,'Facture Chronopost'!AA:AA,"")</f>
        <v/>
      </c>
      <c r="T701">
        <f>IF(COUNTIF('Bibliothèque transporteurs'!C:C,F701)=0,"inconnu",_xlfn.XLOOKUP(F701,'Bibliothèque transporteurs'!C:C,'Bibliothèque transporteurs'!A:A))</f>
        <v/>
      </c>
      <c r="U701">
        <f>IF(OR(F701="6C",F701="6B"),_xlfn.XLOOKUP(E701,'Facture Chronopost'!L:L,'Facture Chronopost'!X:X),IF(OR(F701=17,F701=44),F701&amp;"_"&amp;H701,IF(COUNTIF('Bibliothèque transporteurs'!C:C,F701)=0,"inconnu",_xlfn.XLOOKUP(F701,'Bibliothèque transporteurs'!C:C,'Bibliothèque transporteurs'!B:B))))</f>
        <v/>
      </c>
      <c r="V701">
        <f>IF(COUNTIF('Bibliothèque transporteurs'!C:C,F701)=0,"inconnu",_xlfn.XLOOKUP(F701,'Bibliothèque transporteurs'!C:C,'Bibliothèque transporteurs'!E:E))</f>
        <v/>
      </c>
      <c r="W701">
        <f>IF(T701="FR_2SHOP",O701,IF(O701=0,0,ROUNDUP(O701/C701*B701,2)))</f>
        <v/>
      </c>
      <c r="Y701" s="118">
        <f>ROUNDUP(B701,2)-M701-L701-N701-J701-K701-I701-Q701</f>
        <v/>
      </c>
      <c r="Z701" s="118">
        <f>IF(Y701=W701,"OK","Non")</f>
        <v/>
      </c>
    </row>
    <row r="702">
      <c r="A702" s="9">
        <f>C702/SUM(C:C)*(SUM(C:C)+$X$2)</f>
        <v/>
      </c>
      <c r="B702" s="9">
        <f>C702/SUM(C:C)*(SUM(C:C)+SUM($N$3:$O$7))+S702</f>
        <v/>
      </c>
      <c r="C702" s="9">
        <f>SUM(I702:Q702)-N702-P702</f>
        <v/>
      </c>
      <c r="D702" s="8" t="n">
        <v>6235</v>
      </c>
      <c r="E702" t="inlineStr">
        <is>
          <t>XS445377243FR</t>
        </is>
      </c>
      <c r="F702" t="n">
        <v>86</v>
      </c>
      <c r="G702" t="inlineStr">
        <is>
          <t>N</t>
        </is>
      </c>
      <c r="H702" t="inlineStr">
        <is>
          <t>NT</t>
        </is>
      </c>
      <c r="O702" t="n">
        <v>4.25</v>
      </c>
      <c r="S702">
        <f>_xlfn.XLOOKUP(E702,'Facture Chronopost'!L:L,'Facture Chronopost'!AA:AA,"")</f>
        <v/>
      </c>
      <c r="T702">
        <f>IF(COUNTIF('Bibliothèque transporteurs'!C:C,F702)=0,"inconnu",_xlfn.XLOOKUP(F702,'Bibliothèque transporteurs'!C:C,'Bibliothèque transporteurs'!A:A))</f>
        <v/>
      </c>
      <c r="U702">
        <f>IF(OR(F702="6C",F702="6B"),_xlfn.XLOOKUP(E702,'Facture Chronopost'!L:L,'Facture Chronopost'!X:X),IF(OR(F702=17,F702=44),F702&amp;"_"&amp;H702,IF(COUNTIF('Bibliothèque transporteurs'!C:C,F702)=0,"inconnu",_xlfn.XLOOKUP(F702,'Bibliothèque transporteurs'!C:C,'Bibliothèque transporteurs'!B:B))))</f>
        <v/>
      </c>
      <c r="V702">
        <f>IF(COUNTIF('Bibliothèque transporteurs'!C:C,F702)=0,"inconnu",_xlfn.XLOOKUP(F702,'Bibliothèque transporteurs'!C:C,'Bibliothèque transporteurs'!E:E))</f>
        <v/>
      </c>
      <c r="W702">
        <f>IF(T702="FR_2SHOP",O702,IF(O702=0,0,ROUNDUP(O702/C702*B702,2)))</f>
        <v/>
      </c>
      <c r="Y702" s="118">
        <f>ROUNDUP(B702,2)-M702-L702-N702-J702-K702-I702-Q702</f>
        <v/>
      </c>
      <c r="Z702" s="118">
        <f>IF(Y702=W702,"OK","Non")</f>
        <v/>
      </c>
    </row>
    <row r="703">
      <c r="A703" s="9">
        <f>C703/SUM(C:C)*(SUM(C:C)+$X$2)</f>
        <v/>
      </c>
      <c r="B703" s="9">
        <f>C703/SUM(C:C)*(SUM(C:C)+SUM($N$3:$O$7))+S703</f>
        <v/>
      </c>
      <c r="C703" s="9">
        <f>SUM(I703:Q703)-N703-P703</f>
        <v/>
      </c>
      <c r="D703" s="8" t="n">
        <v>6235</v>
      </c>
      <c r="E703" t="inlineStr">
        <is>
          <t>XS445377844FR</t>
        </is>
      </c>
      <c r="F703" t="n">
        <v>86</v>
      </c>
      <c r="G703" t="inlineStr">
        <is>
          <t>N</t>
        </is>
      </c>
      <c r="H703" t="inlineStr">
        <is>
          <t>NT</t>
        </is>
      </c>
      <c r="O703" t="n">
        <v>4.25</v>
      </c>
      <c r="S703">
        <f>_xlfn.XLOOKUP(E703,'Facture Chronopost'!L:L,'Facture Chronopost'!AA:AA,"")</f>
        <v/>
      </c>
      <c r="T703">
        <f>IF(COUNTIF('Bibliothèque transporteurs'!C:C,F703)=0,"inconnu",_xlfn.XLOOKUP(F703,'Bibliothèque transporteurs'!C:C,'Bibliothèque transporteurs'!A:A))</f>
        <v/>
      </c>
      <c r="U703">
        <f>IF(OR(F703="6C",F703="6B"),_xlfn.XLOOKUP(E703,'Facture Chronopost'!L:L,'Facture Chronopost'!X:X),IF(OR(F703=17,F703=44),F703&amp;"_"&amp;H703,IF(COUNTIF('Bibliothèque transporteurs'!C:C,F703)=0,"inconnu",_xlfn.XLOOKUP(F703,'Bibliothèque transporteurs'!C:C,'Bibliothèque transporteurs'!B:B))))</f>
        <v/>
      </c>
      <c r="V703">
        <f>IF(COUNTIF('Bibliothèque transporteurs'!C:C,F703)=0,"inconnu",_xlfn.XLOOKUP(F703,'Bibliothèque transporteurs'!C:C,'Bibliothèque transporteurs'!E:E))</f>
        <v/>
      </c>
      <c r="W703">
        <f>IF(T703="FR_2SHOP",O703,IF(O703=0,0,ROUNDUP(O703/C703*B703,2)))</f>
        <v/>
      </c>
      <c r="Y703" s="118">
        <f>ROUNDUP(B703,2)-M703-L703-N703-J703-K703-I703-Q703</f>
        <v/>
      </c>
      <c r="Z703" s="118">
        <f>IF(Y703=W703,"OK","Non")</f>
        <v/>
      </c>
    </row>
    <row r="704">
      <c r="A704" s="9">
        <f>C704/SUM(C:C)*(SUM(C:C)+$X$2)</f>
        <v/>
      </c>
      <c r="B704" s="9">
        <f>C704/SUM(C:C)*(SUM(C:C)+SUM($N$3:$O$7))+S704</f>
        <v/>
      </c>
      <c r="C704" s="9">
        <f>SUM(I704:Q704)-N704-P704</f>
        <v/>
      </c>
      <c r="D704" s="8" t="n">
        <v>6235</v>
      </c>
      <c r="E704" t="inlineStr">
        <is>
          <t>XS445381469FR</t>
        </is>
      </c>
      <c r="F704" t="n">
        <v>86</v>
      </c>
      <c r="G704" t="inlineStr">
        <is>
          <t>N</t>
        </is>
      </c>
      <c r="H704" t="inlineStr">
        <is>
          <t>NT</t>
        </is>
      </c>
      <c r="K704" t="n">
        <v>6</v>
      </c>
      <c r="O704" t="n">
        <v>4.58</v>
      </c>
      <c r="S704">
        <f>_xlfn.XLOOKUP(E704,'Facture Chronopost'!L:L,'Facture Chronopost'!AA:AA,"")</f>
        <v/>
      </c>
      <c r="T704">
        <f>IF(COUNTIF('Bibliothèque transporteurs'!C:C,F704)=0,"inconnu",_xlfn.XLOOKUP(F704,'Bibliothèque transporteurs'!C:C,'Bibliothèque transporteurs'!A:A))</f>
        <v/>
      </c>
      <c r="U704">
        <f>IF(OR(F704="6C",F704="6B"),_xlfn.XLOOKUP(E704,'Facture Chronopost'!L:L,'Facture Chronopost'!X:X),IF(OR(F704=17,F704=44),F704&amp;"_"&amp;H704,IF(COUNTIF('Bibliothèque transporteurs'!C:C,F704)=0,"inconnu",_xlfn.XLOOKUP(F704,'Bibliothèque transporteurs'!C:C,'Bibliothèque transporteurs'!B:B))))</f>
        <v/>
      </c>
      <c r="V704">
        <f>IF(COUNTIF('Bibliothèque transporteurs'!C:C,F704)=0,"inconnu",_xlfn.XLOOKUP(F704,'Bibliothèque transporteurs'!C:C,'Bibliothèque transporteurs'!E:E))</f>
        <v/>
      </c>
      <c r="W704">
        <f>IF(T704="FR_2SHOP",O704,IF(O704=0,0,ROUNDUP(O704/C704*B704,2)))</f>
        <v/>
      </c>
      <c r="Y704" s="118">
        <f>ROUNDUP(B704,2)-M704-L704-N704-J704-K704-I704-Q704</f>
        <v/>
      </c>
      <c r="Z704" s="118">
        <f>IF(Y704=W704,"OK","Non")</f>
        <v/>
      </c>
    </row>
    <row r="705">
      <c r="A705" s="9">
        <f>C705/SUM(C:C)*(SUM(C:C)+$X$2)</f>
        <v/>
      </c>
      <c r="B705" s="9">
        <f>C705/SUM(C:C)*(SUM(C:C)+SUM($N$3:$O$7))+S705</f>
        <v/>
      </c>
      <c r="C705" s="9">
        <f>SUM(I705:Q705)-N705-P705</f>
        <v/>
      </c>
      <c r="D705" s="8" t="n">
        <v>6235</v>
      </c>
      <c r="E705" t="inlineStr">
        <is>
          <t>XS445381472FR</t>
        </is>
      </c>
      <c r="F705" t="n">
        <v>86</v>
      </c>
      <c r="G705" t="inlineStr">
        <is>
          <t>N</t>
        </is>
      </c>
      <c r="H705" t="inlineStr">
        <is>
          <t>NT</t>
        </is>
      </c>
      <c r="O705" t="n">
        <v>4.25</v>
      </c>
      <c r="S705">
        <f>_xlfn.XLOOKUP(E705,'Facture Chronopost'!L:L,'Facture Chronopost'!AA:AA,"")</f>
        <v/>
      </c>
      <c r="T705">
        <f>IF(COUNTIF('Bibliothèque transporteurs'!C:C,F705)=0,"inconnu",_xlfn.XLOOKUP(F705,'Bibliothèque transporteurs'!C:C,'Bibliothèque transporteurs'!A:A))</f>
        <v/>
      </c>
      <c r="U705">
        <f>IF(OR(F705="6C",F705="6B"),_xlfn.XLOOKUP(E705,'Facture Chronopost'!L:L,'Facture Chronopost'!X:X),IF(OR(F705=17,F705=44),F705&amp;"_"&amp;H705,IF(COUNTIF('Bibliothèque transporteurs'!C:C,F705)=0,"inconnu",_xlfn.XLOOKUP(F705,'Bibliothèque transporteurs'!C:C,'Bibliothèque transporteurs'!B:B))))</f>
        <v/>
      </c>
      <c r="V705">
        <f>IF(COUNTIF('Bibliothèque transporteurs'!C:C,F705)=0,"inconnu",_xlfn.XLOOKUP(F705,'Bibliothèque transporteurs'!C:C,'Bibliothèque transporteurs'!E:E))</f>
        <v/>
      </c>
      <c r="W705">
        <f>IF(T705="FR_2SHOP",O705,IF(O705=0,0,ROUNDUP(O705/C705*B705,2)))</f>
        <v/>
      </c>
      <c r="Y705" s="118">
        <f>ROUNDUP(B705,2)-M705-L705-N705-J705-K705-I705-Q705</f>
        <v/>
      </c>
      <c r="Z705" s="118">
        <f>IF(Y705=W705,"OK","Non")</f>
        <v/>
      </c>
    </row>
    <row r="706">
      <c r="A706" s="9">
        <f>C706/SUM(C:C)*(SUM(C:C)+$X$2)</f>
        <v/>
      </c>
      <c r="B706" s="9">
        <f>C706/SUM(C:C)*(SUM(C:C)+SUM($N$3:$O$7))+S706</f>
        <v/>
      </c>
      <c r="C706" s="9">
        <f>SUM(I706:Q706)-N706-P706</f>
        <v/>
      </c>
      <c r="D706" s="8" t="n">
        <v>6235</v>
      </c>
      <c r="E706" t="inlineStr">
        <is>
          <t>XS445384227FR</t>
        </is>
      </c>
      <c r="F706" t="n">
        <v>86</v>
      </c>
      <c r="G706" t="inlineStr">
        <is>
          <t>N</t>
        </is>
      </c>
      <c r="H706" t="inlineStr">
        <is>
          <t>NT</t>
        </is>
      </c>
      <c r="O706" t="n">
        <v>5.88</v>
      </c>
      <c r="S706">
        <f>_xlfn.XLOOKUP(E706,'Facture Chronopost'!L:L,'Facture Chronopost'!AA:AA,"")</f>
        <v/>
      </c>
      <c r="T706">
        <f>IF(COUNTIF('Bibliothèque transporteurs'!C:C,F706)=0,"inconnu",_xlfn.XLOOKUP(F706,'Bibliothèque transporteurs'!C:C,'Bibliothèque transporteurs'!A:A))</f>
        <v/>
      </c>
      <c r="U706">
        <f>IF(OR(F706="6C",F706="6B"),_xlfn.XLOOKUP(E706,'Facture Chronopost'!L:L,'Facture Chronopost'!X:X),IF(OR(F706=17,F706=44),F706&amp;"_"&amp;H706,IF(COUNTIF('Bibliothèque transporteurs'!C:C,F706)=0,"inconnu",_xlfn.XLOOKUP(F706,'Bibliothèque transporteurs'!C:C,'Bibliothèque transporteurs'!B:B))))</f>
        <v/>
      </c>
      <c r="V706">
        <f>IF(COUNTIF('Bibliothèque transporteurs'!C:C,F706)=0,"inconnu",_xlfn.XLOOKUP(F706,'Bibliothèque transporteurs'!C:C,'Bibliothèque transporteurs'!E:E))</f>
        <v/>
      </c>
      <c r="W706">
        <f>IF(T706="FR_2SHOP",O706,IF(O706=0,0,ROUNDUP(O706/C706*B706,2)))</f>
        <v/>
      </c>
      <c r="Y706" s="118">
        <f>ROUNDUP(B706,2)-M706-L706-N706-J706-K706-I706-Q706</f>
        <v/>
      </c>
      <c r="Z706" s="118">
        <f>IF(Y706=W706,"OK","Non")</f>
        <v/>
      </c>
    </row>
    <row r="707">
      <c r="A707" s="9">
        <f>C707/SUM(C:C)*(SUM(C:C)+$X$2)</f>
        <v/>
      </c>
      <c r="B707" s="9">
        <f>C707/SUM(C:C)*(SUM(C:C)+SUM($N$3:$O$7))+S707</f>
        <v/>
      </c>
      <c r="C707" s="9">
        <f>SUM(I707:Q707)-N707-P707</f>
        <v/>
      </c>
      <c r="D707" s="8" t="n">
        <v>6235</v>
      </c>
      <c r="E707" t="inlineStr">
        <is>
          <t>XS445407237FR</t>
        </is>
      </c>
      <c r="F707" t="n">
        <v>86</v>
      </c>
      <c r="G707" t="inlineStr">
        <is>
          <t>N</t>
        </is>
      </c>
      <c r="H707" t="inlineStr">
        <is>
          <t>NT</t>
        </is>
      </c>
      <c r="O707" t="n">
        <v>10.43</v>
      </c>
      <c r="S707">
        <f>_xlfn.XLOOKUP(E707,'Facture Chronopost'!L:L,'Facture Chronopost'!AA:AA,"")</f>
        <v/>
      </c>
      <c r="T707">
        <f>IF(COUNTIF('Bibliothèque transporteurs'!C:C,F707)=0,"inconnu",_xlfn.XLOOKUP(F707,'Bibliothèque transporteurs'!C:C,'Bibliothèque transporteurs'!A:A))</f>
        <v/>
      </c>
      <c r="U707">
        <f>IF(OR(F707="6C",F707="6B"),_xlfn.XLOOKUP(E707,'Facture Chronopost'!L:L,'Facture Chronopost'!X:X),IF(OR(F707=17,F707=44),F707&amp;"_"&amp;H707,IF(COUNTIF('Bibliothèque transporteurs'!C:C,F707)=0,"inconnu",_xlfn.XLOOKUP(F707,'Bibliothèque transporteurs'!C:C,'Bibliothèque transporteurs'!B:B))))</f>
        <v/>
      </c>
      <c r="V707">
        <f>IF(COUNTIF('Bibliothèque transporteurs'!C:C,F707)=0,"inconnu",_xlfn.XLOOKUP(F707,'Bibliothèque transporteurs'!C:C,'Bibliothèque transporteurs'!E:E))</f>
        <v/>
      </c>
      <c r="W707">
        <f>IF(T707="FR_2SHOP",O707,IF(O707=0,0,ROUNDUP(O707/C707*B707,2)))</f>
        <v/>
      </c>
      <c r="Y707" s="118">
        <f>ROUNDUP(B707,2)-M707-L707-N707-J707-K707-I707-Q707</f>
        <v/>
      </c>
      <c r="Z707" s="118">
        <f>IF(Y707=W707,"OK","Non")</f>
        <v/>
      </c>
    </row>
    <row r="708">
      <c r="A708" s="9">
        <f>C708/SUM(C:C)*(SUM(C:C)+$X$2)</f>
        <v/>
      </c>
      <c r="B708" s="9">
        <f>C708/SUM(C:C)*(SUM(C:C)+SUM($N$3:$O$7))+S708</f>
        <v/>
      </c>
      <c r="C708" s="9">
        <f>SUM(I708:Q708)-N708-P708</f>
        <v/>
      </c>
      <c r="D708" s="8" t="n">
        <v>6235</v>
      </c>
      <c r="E708" t="inlineStr">
        <is>
          <t>XS445465610FR</t>
        </is>
      </c>
      <c r="F708" t="n">
        <v>86</v>
      </c>
      <c r="G708" t="inlineStr">
        <is>
          <t>N</t>
        </is>
      </c>
      <c r="H708" t="inlineStr">
        <is>
          <t>NT</t>
        </is>
      </c>
      <c r="O708" t="n">
        <v>4.25</v>
      </c>
      <c r="S708">
        <f>_xlfn.XLOOKUP(E708,'Facture Chronopost'!L:L,'Facture Chronopost'!AA:AA,"")</f>
        <v/>
      </c>
      <c r="T708">
        <f>IF(COUNTIF('Bibliothèque transporteurs'!C:C,F708)=0,"inconnu",_xlfn.XLOOKUP(F708,'Bibliothèque transporteurs'!C:C,'Bibliothèque transporteurs'!A:A))</f>
        <v/>
      </c>
      <c r="U708">
        <f>IF(OR(F708="6C",F708="6B"),_xlfn.XLOOKUP(E708,'Facture Chronopost'!L:L,'Facture Chronopost'!X:X),IF(OR(F708=17,F708=44),F708&amp;"_"&amp;H708,IF(COUNTIF('Bibliothèque transporteurs'!C:C,F708)=0,"inconnu",_xlfn.XLOOKUP(F708,'Bibliothèque transporteurs'!C:C,'Bibliothèque transporteurs'!B:B))))</f>
        <v/>
      </c>
      <c r="V708">
        <f>IF(COUNTIF('Bibliothèque transporteurs'!C:C,F708)=0,"inconnu",_xlfn.XLOOKUP(F708,'Bibliothèque transporteurs'!C:C,'Bibliothèque transporteurs'!E:E))</f>
        <v/>
      </c>
      <c r="W708">
        <f>IF(T708="FR_2SHOP",O708,IF(O708=0,0,ROUNDUP(O708/C708*B708,2)))</f>
        <v/>
      </c>
      <c r="Y708" s="118">
        <f>ROUNDUP(B708,2)-M708-L708-N708-J708-K708-I708-Q708</f>
        <v/>
      </c>
      <c r="Z708" s="118">
        <f>IF(Y708=W708,"OK","Non")</f>
        <v/>
      </c>
    </row>
    <row r="709">
      <c r="A709" s="9">
        <f>C709/SUM(C:C)*(SUM(C:C)+$X$2)</f>
        <v/>
      </c>
      <c r="B709" s="9">
        <f>C709/SUM(C:C)*(SUM(C:C)+SUM($N$3:$O$7))+S709</f>
        <v/>
      </c>
      <c r="C709" s="9">
        <f>SUM(I709:Q709)-N709-P709</f>
        <v/>
      </c>
      <c r="D709" s="8" t="n">
        <v>6235</v>
      </c>
      <c r="E709" t="inlineStr">
        <is>
          <t>XS445465773FR</t>
        </is>
      </c>
      <c r="F709" t="n">
        <v>86</v>
      </c>
      <c r="G709" t="inlineStr">
        <is>
          <t>N</t>
        </is>
      </c>
      <c r="H709" t="inlineStr">
        <is>
          <t>NT</t>
        </is>
      </c>
      <c r="O709" t="n">
        <v>4.25</v>
      </c>
      <c r="S709">
        <f>_xlfn.XLOOKUP(E709,'Facture Chronopost'!L:L,'Facture Chronopost'!AA:AA,"")</f>
        <v/>
      </c>
      <c r="T709">
        <f>IF(COUNTIF('Bibliothèque transporteurs'!C:C,F709)=0,"inconnu",_xlfn.XLOOKUP(F709,'Bibliothèque transporteurs'!C:C,'Bibliothèque transporteurs'!A:A))</f>
        <v/>
      </c>
      <c r="U709">
        <f>IF(OR(F709="6C",F709="6B"),_xlfn.XLOOKUP(E709,'Facture Chronopost'!L:L,'Facture Chronopost'!X:X),IF(OR(F709=17,F709=44),F709&amp;"_"&amp;H709,IF(COUNTIF('Bibliothèque transporteurs'!C:C,F709)=0,"inconnu",_xlfn.XLOOKUP(F709,'Bibliothèque transporteurs'!C:C,'Bibliothèque transporteurs'!B:B))))</f>
        <v/>
      </c>
      <c r="V709">
        <f>IF(COUNTIF('Bibliothèque transporteurs'!C:C,F709)=0,"inconnu",_xlfn.XLOOKUP(F709,'Bibliothèque transporteurs'!C:C,'Bibliothèque transporteurs'!E:E))</f>
        <v/>
      </c>
      <c r="W709">
        <f>IF(T709="FR_2SHOP",O709,IF(O709=0,0,ROUNDUP(O709/C709*B709,2)))</f>
        <v/>
      </c>
      <c r="Y709" s="118">
        <f>ROUNDUP(B709,2)-M709-L709-N709-J709-K709-I709-Q709</f>
        <v/>
      </c>
      <c r="Z709" s="118">
        <f>IF(Y709=W709,"OK","Non")</f>
        <v/>
      </c>
    </row>
    <row r="710">
      <c r="A710" s="9">
        <f>C710/SUM(C:C)*(SUM(C:C)+$X$2)</f>
        <v/>
      </c>
      <c r="B710" s="9">
        <f>C710/SUM(C:C)*(SUM(C:C)+SUM($N$3:$O$7))+S710</f>
        <v/>
      </c>
      <c r="C710" s="9">
        <f>SUM(I710:Q710)-N710-P710</f>
        <v/>
      </c>
      <c r="D710" s="8" t="n">
        <v>6235</v>
      </c>
      <c r="E710" t="inlineStr">
        <is>
          <t>XS445471442FR</t>
        </is>
      </c>
      <c r="F710" t="n">
        <v>86</v>
      </c>
      <c r="G710" t="inlineStr">
        <is>
          <t>N</t>
        </is>
      </c>
      <c r="H710" t="inlineStr">
        <is>
          <t>NR</t>
        </is>
      </c>
      <c r="O710" t="n">
        <v>6.39</v>
      </c>
      <c r="S710">
        <f>_xlfn.XLOOKUP(E710,'Facture Chronopost'!L:L,'Facture Chronopost'!AA:AA,"")</f>
        <v/>
      </c>
      <c r="T710">
        <f>IF(COUNTIF('Bibliothèque transporteurs'!C:C,F710)=0,"inconnu",_xlfn.XLOOKUP(F710,'Bibliothèque transporteurs'!C:C,'Bibliothèque transporteurs'!A:A))</f>
        <v/>
      </c>
      <c r="U710">
        <f>IF(OR(F710="6C",F710="6B"),_xlfn.XLOOKUP(E710,'Facture Chronopost'!L:L,'Facture Chronopost'!X:X),IF(OR(F710=17,F710=44),F710&amp;"_"&amp;H710,IF(COUNTIF('Bibliothèque transporteurs'!C:C,F710)=0,"inconnu",_xlfn.XLOOKUP(F710,'Bibliothèque transporteurs'!C:C,'Bibliothèque transporteurs'!B:B))))</f>
        <v/>
      </c>
      <c r="V710">
        <f>IF(COUNTIF('Bibliothèque transporteurs'!C:C,F710)=0,"inconnu",_xlfn.XLOOKUP(F710,'Bibliothèque transporteurs'!C:C,'Bibliothèque transporteurs'!E:E))</f>
        <v/>
      </c>
      <c r="W710">
        <f>IF(T710="FR_2SHOP",O710,IF(O710=0,0,ROUNDUP(O710/C710*B710,2)))</f>
        <v/>
      </c>
      <c r="Y710" s="118">
        <f>ROUNDUP(B710,2)-M710-L710-N710-J710-K710-I710-Q710</f>
        <v/>
      </c>
      <c r="Z710" s="118">
        <f>IF(Y710=W710,"OK","Non")</f>
        <v/>
      </c>
    </row>
    <row r="711">
      <c r="A711" s="9">
        <f>C711/SUM(C:C)*(SUM(C:C)+$X$2)</f>
        <v/>
      </c>
      <c r="B711" s="9">
        <f>C711/SUM(C:C)*(SUM(C:C)+SUM($N$3:$O$7))+S711</f>
        <v/>
      </c>
      <c r="C711" s="9">
        <f>SUM(I711:Q711)-N711-P711</f>
        <v/>
      </c>
      <c r="D711" s="8" t="n">
        <v>6235</v>
      </c>
      <c r="E711" t="inlineStr">
        <is>
          <t>XS445472195FR</t>
        </is>
      </c>
      <c r="F711" t="n">
        <v>86</v>
      </c>
      <c r="G711" t="inlineStr">
        <is>
          <t>N</t>
        </is>
      </c>
      <c r="H711" t="inlineStr">
        <is>
          <t>NT</t>
        </is>
      </c>
      <c r="O711" t="n">
        <v>4.25</v>
      </c>
      <c r="S711">
        <f>_xlfn.XLOOKUP(E711,'Facture Chronopost'!L:L,'Facture Chronopost'!AA:AA,"")</f>
        <v/>
      </c>
      <c r="T711">
        <f>IF(COUNTIF('Bibliothèque transporteurs'!C:C,F711)=0,"inconnu",_xlfn.XLOOKUP(F711,'Bibliothèque transporteurs'!C:C,'Bibliothèque transporteurs'!A:A))</f>
        <v/>
      </c>
      <c r="U711">
        <f>IF(OR(F711="6C",F711="6B"),_xlfn.XLOOKUP(E711,'Facture Chronopost'!L:L,'Facture Chronopost'!X:X),IF(OR(F711=17,F711=44),F711&amp;"_"&amp;H711,IF(COUNTIF('Bibliothèque transporteurs'!C:C,F711)=0,"inconnu",_xlfn.XLOOKUP(F711,'Bibliothèque transporteurs'!C:C,'Bibliothèque transporteurs'!B:B))))</f>
        <v/>
      </c>
      <c r="V711">
        <f>IF(COUNTIF('Bibliothèque transporteurs'!C:C,F711)=0,"inconnu",_xlfn.XLOOKUP(F711,'Bibliothèque transporteurs'!C:C,'Bibliothèque transporteurs'!E:E))</f>
        <v/>
      </c>
      <c r="W711">
        <f>IF(T711="FR_2SHOP",O711,IF(O711=0,0,ROUNDUP(O711/C711*B711,2)))</f>
        <v/>
      </c>
      <c r="Y711" s="118">
        <f>ROUNDUP(B711,2)-M711-L711-N711-J711-K711-I711-Q711</f>
        <v/>
      </c>
      <c r="Z711" s="118">
        <f>IF(Y711=W711,"OK","Non")</f>
        <v/>
      </c>
    </row>
    <row r="712">
      <c r="A712" s="9">
        <f>C712/SUM(C:C)*(SUM(C:C)+$X$2)</f>
        <v/>
      </c>
      <c r="B712" s="9">
        <f>C712/SUM(C:C)*(SUM(C:C)+SUM($N$3:$O$7))+S712</f>
        <v/>
      </c>
      <c r="C712" s="9">
        <f>SUM(I712:Q712)-N712-P712</f>
        <v/>
      </c>
      <c r="D712" s="8" t="n">
        <v>6235</v>
      </c>
      <c r="E712" t="inlineStr">
        <is>
          <t>XS445473704FR</t>
        </is>
      </c>
      <c r="F712" t="n">
        <v>86</v>
      </c>
      <c r="G712" t="inlineStr">
        <is>
          <t>N</t>
        </is>
      </c>
      <c r="H712" t="inlineStr">
        <is>
          <t>NT</t>
        </is>
      </c>
      <c r="O712" t="n">
        <v>5.88</v>
      </c>
      <c r="Q712" t="n">
        <v>5</v>
      </c>
      <c r="S712">
        <f>_xlfn.XLOOKUP(E712,'Facture Chronopost'!L:L,'Facture Chronopost'!AA:AA,"")</f>
        <v/>
      </c>
      <c r="T712">
        <f>IF(COUNTIF('Bibliothèque transporteurs'!C:C,F712)=0,"inconnu",_xlfn.XLOOKUP(F712,'Bibliothèque transporteurs'!C:C,'Bibliothèque transporteurs'!A:A))</f>
        <v/>
      </c>
      <c r="U712">
        <f>IF(OR(F712="6C",F712="6B"),_xlfn.XLOOKUP(E712,'Facture Chronopost'!L:L,'Facture Chronopost'!X:X),IF(OR(F712=17,F712=44),F712&amp;"_"&amp;H712,IF(COUNTIF('Bibliothèque transporteurs'!C:C,F712)=0,"inconnu",_xlfn.XLOOKUP(F712,'Bibliothèque transporteurs'!C:C,'Bibliothèque transporteurs'!B:B))))</f>
        <v/>
      </c>
      <c r="V712">
        <f>IF(COUNTIF('Bibliothèque transporteurs'!C:C,F712)=0,"inconnu",_xlfn.XLOOKUP(F712,'Bibliothèque transporteurs'!C:C,'Bibliothèque transporteurs'!E:E))</f>
        <v/>
      </c>
      <c r="W712">
        <f>IF(T712="FR_2SHOP",O712,IF(O712=0,0,ROUNDUP(O712/C712*B712,2)))</f>
        <v/>
      </c>
      <c r="Y712" s="118">
        <f>ROUNDUP(B712,2)-M712-L712-N712-J712-K712-I712-Q712</f>
        <v/>
      </c>
      <c r="Z712" s="118">
        <f>IF(Y712=W712,"OK","Non")</f>
        <v/>
      </c>
    </row>
    <row r="713">
      <c r="A713" s="9">
        <f>C713/SUM(C:C)*(SUM(C:C)+$X$2)</f>
        <v/>
      </c>
      <c r="B713" s="9">
        <f>C713/SUM(C:C)*(SUM(C:C)+SUM($N$3:$O$7))+S713</f>
        <v/>
      </c>
      <c r="C713" s="9">
        <f>SUM(I713:Q713)-N713-P713</f>
        <v/>
      </c>
      <c r="D713" s="8" t="n">
        <v>6235</v>
      </c>
      <c r="E713" t="inlineStr">
        <is>
          <t>XS445633131FR</t>
        </is>
      </c>
      <c r="F713" t="n">
        <v>86</v>
      </c>
      <c r="G713" t="inlineStr">
        <is>
          <t>N</t>
        </is>
      </c>
      <c r="H713" t="inlineStr">
        <is>
          <t>NT</t>
        </is>
      </c>
      <c r="O713" t="n">
        <v>5.88</v>
      </c>
      <c r="S713">
        <f>_xlfn.XLOOKUP(E713,'Facture Chronopost'!L:L,'Facture Chronopost'!AA:AA,"")</f>
        <v/>
      </c>
      <c r="T713">
        <f>IF(COUNTIF('Bibliothèque transporteurs'!C:C,F713)=0,"inconnu",_xlfn.XLOOKUP(F713,'Bibliothèque transporteurs'!C:C,'Bibliothèque transporteurs'!A:A))</f>
        <v/>
      </c>
      <c r="U713">
        <f>IF(OR(F713="6C",F713="6B"),_xlfn.XLOOKUP(E713,'Facture Chronopost'!L:L,'Facture Chronopost'!X:X),IF(OR(F713=17,F713=44),F713&amp;"_"&amp;H713,IF(COUNTIF('Bibliothèque transporteurs'!C:C,F713)=0,"inconnu",_xlfn.XLOOKUP(F713,'Bibliothèque transporteurs'!C:C,'Bibliothèque transporteurs'!B:B))))</f>
        <v/>
      </c>
      <c r="V713">
        <f>IF(COUNTIF('Bibliothèque transporteurs'!C:C,F713)=0,"inconnu",_xlfn.XLOOKUP(F713,'Bibliothèque transporteurs'!C:C,'Bibliothèque transporteurs'!E:E))</f>
        <v/>
      </c>
      <c r="W713">
        <f>IF(T713="FR_2SHOP",O713,IF(O713=0,0,ROUNDUP(O713/C713*B713,2)))</f>
        <v/>
      </c>
      <c r="Y713" s="118">
        <f>ROUNDUP(B713,2)-M713-L713-N713-J713-K713-I713-Q713</f>
        <v/>
      </c>
      <c r="Z713" s="118">
        <f>IF(Y713=W713,"OK","Non")</f>
        <v/>
      </c>
    </row>
    <row r="714">
      <c r="A714" s="9">
        <f>C714/SUM(C:C)*(SUM(C:C)+$X$2)</f>
        <v/>
      </c>
      <c r="B714" s="9">
        <f>C714/SUM(C:C)*(SUM(C:C)+SUM($N$3:$O$7))+S714</f>
        <v/>
      </c>
      <c r="C714" s="9">
        <f>SUM(I714:Q714)-N714-P714</f>
        <v/>
      </c>
      <c r="D714" s="8" t="n">
        <v>6235</v>
      </c>
      <c r="E714" t="inlineStr">
        <is>
          <t>XS445633437FR</t>
        </is>
      </c>
      <c r="F714" t="n">
        <v>86</v>
      </c>
      <c r="G714" t="inlineStr">
        <is>
          <t>N</t>
        </is>
      </c>
      <c r="H714" t="inlineStr">
        <is>
          <t>NT</t>
        </is>
      </c>
      <c r="O714" t="n">
        <v>5.88</v>
      </c>
      <c r="S714">
        <f>_xlfn.XLOOKUP(E714,'Facture Chronopost'!L:L,'Facture Chronopost'!AA:AA,"")</f>
        <v/>
      </c>
      <c r="T714">
        <f>IF(COUNTIF('Bibliothèque transporteurs'!C:C,F714)=0,"inconnu",_xlfn.XLOOKUP(F714,'Bibliothèque transporteurs'!C:C,'Bibliothèque transporteurs'!A:A))</f>
        <v/>
      </c>
      <c r="U714">
        <f>IF(OR(F714="6C",F714="6B"),_xlfn.XLOOKUP(E714,'Facture Chronopost'!L:L,'Facture Chronopost'!X:X),IF(OR(F714=17,F714=44),F714&amp;"_"&amp;H714,IF(COUNTIF('Bibliothèque transporteurs'!C:C,F714)=0,"inconnu",_xlfn.XLOOKUP(F714,'Bibliothèque transporteurs'!C:C,'Bibliothèque transporteurs'!B:B))))</f>
        <v/>
      </c>
      <c r="V714">
        <f>IF(COUNTIF('Bibliothèque transporteurs'!C:C,F714)=0,"inconnu",_xlfn.XLOOKUP(F714,'Bibliothèque transporteurs'!C:C,'Bibliothèque transporteurs'!E:E))</f>
        <v/>
      </c>
      <c r="W714">
        <f>IF(T714="FR_2SHOP",O714,IF(O714=0,0,ROUNDUP(O714/C714*B714,2)))</f>
        <v/>
      </c>
      <c r="Y714" s="118">
        <f>ROUNDUP(B714,2)-M714-L714-N714-J714-K714-I714-Q714</f>
        <v/>
      </c>
      <c r="Z714" s="118">
        <f>IF(Y714=W714,"OK","Non")</f>
        <v/>
      </c>
    </row>
    <row r="715">
      <c r="A715" s="9">
        <f>C715/SUM(C:C)*(SUM(C:C)+$X$2)</f>
        <v/>
      </c>
      <c r="B715" s="9">
        <f>C715/SUM(C:C)*(SUM(C:C)+SUM($N$3:$O$7))+S715</f>
        <v/>
      </c>
      <c r="C715" s="9">
        <f>SUM(I715:Q715)-N715-P715</f>
        <v/>
      </c>
      <c r="D715" s="8" t="n">
        <v>6235</v>
      </c>
      <c r="E715" t="inlineStr">
        <is>
          <t>XS445633936FR</t>
        </is>
      </c>
      <c r="F715" t="n">
        <v>86</v>
      </c>
      <c r="G715" t="inlineStr">
        <is>
          <t>N</t>
        </is>
      </c>
      <c r="H715" t="inlineStr">
        <is>
          <t>NT</t>
        </is>
      </c>
      <c r="O715" t="n">
        <v>4.25</v>
      </c>
      <c r="S715">
        <f>_xlfn.XLOOKUP(E715,'Facture Chronopost'!L:L,'Facture Chronopost'!AA:AA,"")</f>
        <v/>
      </c>
      <c r="T715">
        <f>IF(COUNTIF('Bibliothèque transporteurs'!C:C,F715)=0,"inconnu",_xlfn.XLOOKUP(F715,'Bibliothèque transporteurs'!C:C,'Bibliothèque transporteurs'!A:A))</f>
        <v/>
      </c>
      <c r="U715">
        <f>IF(OR(F715="6C",F715="6B"),_xlfn.XLOOKUP(E715,'Facture Chronopost'!L:L,'Facture Chronopost'!X:X),IF(OR(F715=17,F715=44),F715&amp;"_"&amp;H715,IF(COUNTIF('Bibliothèque transporteurs'!C:C,F715)=0,"inconnu",_xlfn.XLOOKUP(F715,'Bibliothèque transporteurs'!C:C,'Bibliothèque transporteurs'!B:B))))</f>
        <v/>
      </c>
      <c r="V715">
        <f>IF(COUNTIF('Bibliothèque transporteurs'!C:C,F715)=0,"inconnu",_xlfn.XLOOKUP(F715,'Bibliothèque transporteurs'!C:C,'Bibliothèque transporteurs'!E:E))</f>
        <v/>
      </c>
      <c r="W715">
        <f>IF(T715="FR_2SHOP",O715,IF(O715=0,0,ROUNDUP(O715/C715*B715,2)))</f>
        <v/>
      </c>
      <c r="Y715" s="118">
        <f>ROUNDUP(B715,2)-M715-L715-N715-J715-K715-I715-Q715</f>
        <v/>
      </c>
      <c r="Z715" s="118">
        <f>IF(Y715=W715,"OK","Non")</f>
        <v/>
      </c>
    </row>
    <row r="716">
      <c r="A716" s="9">
        <f>C716/SUM(C:C)*(SUM(C:C)+$X$2)</f>
        <v/>
      </c>
      <c r="B716" s="9">
        <f>C716/SUM(C:C)*(SUM(C:C)+SUM($N$3:$O$7))+S716</f>
        <v/>
      </c>
      <c r="C716" s="9">
        <f>SUM(I716:Q716)-N716-P716</f>
        <v/>
      </c>
      <c r="D716" s="8" t="n">
        <v>6235</v>
      </c>
      <c r="E716" t="inlineStr">
        <is>
          <t>XS445636243FR</t>
        </is>
      </c>
      <c r="F716" t="n">
        <v>86</v>
      </c>
      <c r="G716" t="inlineStr">
        <is>
          <t>N</t>
        </is>
      </c>
      <c r="H716" t="inlineStr">
        <is>
          <t>NT</t>
        </is>
      </c>
      <c r="O716" t="n">
        <v>5.88</v>
      </c>
      <c r="S716">
        <f>_xlfn.XLOOKUP(E716,'Facture Chronopost'!L:L,'Facture Chronopost'!AA:AA,"")</f>
        <v/>
      </c>
      <c r="T716">
        <f>IF(COUNTIF('Bibliothèque transporteurs'!C:C,F716)=0,"inconnu",_xlfn.XLOOKUP(F716,'Bibliothèque transporteurs'!C:C,'Bibliothèque transporteurs'!A:A))</f>
        <v/>
      </c>
      <c r="U716">
        <f>IF(OR(F716="6C",F716="6B"),_xlfn.XLOOKUP(E716,'Facture Chronopost'!L:L,'Facture Chronopost'!X:X),IF(OR(F716=17,F716=44),F716&amp;"_"&amp;H716,IF(COUNTIF('Bibliothèque transporteurs'!C:C,F716)=0,"inconnu",_xlfn.XLOOKUP(F716,'Bibliothèque transporteurs'!C:C,'Bibliothèque transporteurs'!B:B))))</f>
        <v/>
      </c>
      <c r="V716">
        <f>IF(COUNTIF('Bibliothèque transporteurs'!C:C,F716)=0,"inconnu",_xlfn.XLOOKUP(F716,'Bibliothèque transporteurs'!C:C,'Bibliothèque transporteurs'!E:E))</f>
        <v/>
      </c>
      <c r="W716">
        <f>IF(T716="FR_2SHOP",O716,IF(O716=0,0,ROUNDUP(O716/C716*B716,2)))</f>
        <v/>
      </c>
      <c r="Y716" s="118">
        <f>ROUNDUP(B716,2)-M716-L716-N716-J716-K716-I716-Q716</f>
        <v/>
      </c>
      <c r="Z716" s="118">
        <f>IF(Y716=W716,"OK","Non")</f>
        <v/>
      </c>
    </row>
    <row r="717">
      <c r="A717" s="9">
        <f>C717/SUM(C:C)*(SUM(C:C)+$X$2)</f>
        <v/>
      </c>
      <c r="B717" s="9">
        <f>C717/SUM(C:C)*(SUM(C:C)+SUM($N$3:$O$7))+S717</f>
        <v/>
      </c>
      <c r="C717" s="9">
        <f>SUM(I717:Q717)-N717-P717</f>
        <v/>
      </c>
      <c r="D717" s="8" t="n">
        <v>6235</v>
      </c>
      <c r="E717" t="inlineStr">
        <is>
          <t>XS445636393FR</t>
        </is>
      </c>
      <c r="F717" t="n">
        <v>86</v>
      </c>
      <c r="G717" t="inlineStr">
        <is>
          <t>N</t>
        </is>
      </c>
      <c r="H717" t="inlineStr">
        <is>
          <t>NT</t>
        </is>
      </c>
      <c r="O717" t="n">
        <v>4.25</v>
      </c>
      <c r="S717">
        <f>_xlfn.XLOOKUP(E717,'Facture Chronopost'!L:L,'Facture Chronopost'!AA:AA,"")</f>
        <v/>
      </c>
      <c r="T717">
        <f>IF(COUNTIF('Bibliothèque transporteurs'!C:C,F717)=0,"inconnu",_xlfn.XLOOKUP(F717,'Bibliothèque transporteurs'!C:C,'Bibliothèque transporteurs'!A:A))</f>
        <v/>
      </c>
      <c r="U717">
        <f>IF(OR(F717="6C",F717="6B"),_xlfn.XLOOKUP(E717,'Facture Chronopost'!L:L,'Facture Chronopost'!X:X),IF(OR(F717=17,F717=44),F717&amp;"_"&amp;H717,IF(COUNTIF('Bibliothèque transporteurs'!C:C,F717)=0,"inconnu",_xlfn.XLOOKUP(F717,'Bibliothèque transporteurs'!C:C,'Bibliothèque transporteurs'!B:B))))</f>
        <v/>
      </c>
      <c r="V717">
        <f>IF(COUNTIF('Bibliothèque transporteurs'!C:C,F717)=0,"inconnu",_xlfn.XLOOKUP(F717,'Bibliothèque transporteurs'!C:C,'Bibliothèque transporteurs'!E:E))</f>
        <v/>
      </c>
      <c r="W717">
        <f>IF(T717="FR_2SHOP",O717,IF(O717=0,0,ROUNDUP(O717/C717*B717,2)))</f>
        <v/>
      </c>
      <c r="Y717" s="118">
        <f>ROUNDUP(B717,2)-M717-L717-N717-J717-K717-I717-Q717</f>
        <v/>
      </c>
      <c r="Z717" s="118">
        <f>IF(Y717=W717,"OK","Non")</f>
        <v/>
      </c>
    </row>
    <row r="718">
      <c r="A718" s="9">
        <f>C718/SUM(C:C)*(SUM(C:C)+$X$2)</f>
        <v/>
      </c>
      <c r="B718" s="9">
        <f>C718/SUM(C:C)*(SUM(C:C)+SUM($N$3:$O$7))+S718</f>
        <v/>
      </c>
      <c r="C718" s="9">
        <f>SUM(I718:Q718)-N718-P718</f>
        <v/>
      </c>
      <c r="D718" s="8" t="n">
        <v>6235</v>
      </c>
      <c r="E718" t="inlineStr">
        <is>
          <t>XS445636725FR</t>
        </is>
      </c>
      <c r="F718" t="n">
        <v>86</v>
      </c>
      <c r="G718" t="inlineStr">
        <is>
          <t>N</t>
        </is>
      </c>
      <c r="H718" t="inlineStr">
        <is>
          <t>NT</t>
        </is>
      </c>
      <c r="O718" t="n">
        <v>4.25</v>
      </c>
      <c r="S718">
        <f>_xlfn.XLOOKUP(E718,'Facture Chronopost'!L:L,'Facture Chronopost'!AA:AA,"")</f>
        <v/>
      </c>
      <c r="T718">
        <f>IF(COUNTIF('Bibliothèque transporteurs'!C:C,F718)=0,"inconnu",_xlfn.XLOOKUP(F718,'Bibliothèque transporteurs'!C:C,'Bibliothèque transporteurs'!A:A))</f>
        <v/>
      </c>
      <c r="U718">
        <f>IF(OR(F718="6C",F718="6B"),_xlfn.XLOOKUP(E718,'Facture Chronopost'!L:L,'Facture Chronopost'!X:X),IF(OR(F718=17,F718=44),F718&amp;"_"&amp;H718,IF(COUNTIF('Bibliothèque transporteurs'!C:C,F718)=0,"inconnu",_xlfn.XLOOKUP(F718,'Bibliothèque transporteurs'!C:C,'Bibliothèque transporteurs'!B:B))))</f>
        <v/>
      </c>
      <c r="V718">
        <f>IF(COUNTIF('Bibliothèque transporteurs'!C:C,F718)=0,"inconnu",_xlfn.XLOOKUP(F718,'Bibliothèque transporteurs'!C:C,'Bibliothèque transporteurs'!E:E))</f>
        <v/>
      </c>
      <c r="W718">
        <f>IF(T718="FR_2SHOP",O718,IF(O718=0,0,ROUNDUP(O718/C718*B718,2)))</f>
        <v/>
      </c>
      <c r="Y718" s="118">
        <f>ROUNDUP(B718,2)-M718-L718-N718-J718-K718-I718-Q718</f>
        <v/>
      </c>
      <c r="Z718" s="118">
        <f>IF(Y718=W718,"OK","Non")</f>
        <v/>
      </c>
    </row>
    <row r="719">
      <c r="A719" s="9">
        <f>C719/SUM(C:C)*(SUM(C:C)+$X$2)</f>
        <v/>
      </c>
      <c r="B719" s="9">
        <f>C719/SUM(C:C)*(SUM(C:C)+SUM($N$3:$O$7))+S719</f>
        <v/>
      </c>
      <c r="C719" s="9">
        <f>SUM(I719:Q719)-N719-P719</f>
        <v/>
      </c>
      <c r="D719" s="8" t="n">
        <v>6235</v>
      </c>
      <c r="E719" t="inlineStr">
        <is>
          <t>XS445636963FR</t>
        </is>
      </c>
      <c r="F719" t="n">
        <v>86</v>
      </c>
      <c r="G719" t="inlineStr">
        <is>
          <t>N</t>
        </is>
      </c>
      <c r="H719" t="inlineStr">
        <is>
          <t>NT</t>
        </is>
      </c>
      <c r="O719" t="n">
        <v>4.25</v>
      </c>
      <c r="S719">
        <f>_xlfn.XLOOKUP(E719,'Facture Chronopost'!L:L,'Facture Chronopost'!AA:AA,"")</f>
        <v/>
      </c>
      <c r="T719">
        <f>IF(COUNTIF('Bibliothèque transporteurs'!C:C,F719)=0,"inconnu",_xlfn.XLOOKUP(F719,'Bibliothèque transporteurs'!C:C,'Bibliothèque transporteurs'!A:A))</f>
        <v/>
      </c>
      <c r="U719">
        <f>IF(OR(F719="6C",F719="6B"),_xlfn.XLOOKUP(E719,'Facture Chronopost'!L:L,'Facture Chronopost'!X:X),IF(OR(F719=17,F719=44),F719&amp;"_"&amp;H719,IF(COUNTIF('Bibliothèque transporteurs'!C:C,F719)=0,"inconnu",_xlfn.XLOOKUP(F719,'Bibliothèque transporteurs'!C:C,'Bibliothèque transporteurs'!B:B))))</f>
        <v/>
      </c>
      <c r="V719">
        <f>IF(COUNTIF('Bibliothèque transporteurs'!C:C,F719)=0,"inconnu",_xlfn.XLOOKUP(F719,'Bibliothèque transporteurs'!C:C,'Bibliothèque transporteurs'!E:E))</f>
        <v/>
      </c>
      <c r="W719">
        <f>IF(T719="FR_2SHOP",O719,IF(O719=0,0,ROUNDUP(O719/C719*B719,2)))</f>
        <v/>
      </c>
      <c r="Y719" s="118">
        <f>ROUNDUP(B719,2)-M719-L719-N719-J719-K719-I719-Q719</f>
        <v/>
      </c>
      <c r="Z719" s="118">
        <f>IF(Y719=W719,"OK","Non")</f>
        <v/>
      </c>
    </row>
    <row r="720">
      <c r="A720" s="9">
        <f>C720/SUM(C:C)*(SUM(C:C)+$X$2)</f>
        <v/>
      </c>
      <c r="B720" s="9">
        <f>C720/SUM(C:C)*(SUM(C:C)+SUM($N$3:$O$7))+S720</f>
        <v/>
      </c>
      <c r="C720" s="9">
        <f>SUM(I720:Q720)-N720-P720</f>
        <v/>
      </c>
      <c r="D720" s="8" t="n">
        <v>6235</v>
      </c>
      <c r="E720" t="inlineStr">
        <is>
          <t>XS445638085FR</t>
        </is>
      </c>
      <c r="F720" t="n">
        <v>86</v>
      </c>
      <c r="G720" t="inlineStr">
        <is>
          <t>N</t>
        </is>
      </c>
      <c r="H720" t="inlineStr">
        <is>
          <t>NT</t>
        </is>
      </c>
      <c r="O720" t="n">
        <v>4.25</v>
      </c>
      <c r="S720">
        <f>_xlfn.XLOOKUP(E720,'Facture Chronopost'!L:L,'Facture Chronopost'!AA:AA,"")</f>
        <v/>
      </c>
      <c r="T720">
        <f>IF(COUNTIF('Bibliothèque transporteurs'!C:C,F720)=0,"inconnu",_xlfn.XLOOKUP(F720,'Bibliothèque transporteurs'!C:C,'Bibliothèque transporteurs'!A:A))</f>
        <v/>
      </c>
      <c r="U720">
        <f>IF(OR(F720="6C",F720="6B"),_xlfn.XLOOKUP(E720,'Facture Chronopost'!L:L,'Facture Chronopost'!X:X),IF(OR(F720=17,F720=44),F720&amp;"_"&amp;H720,IF(COUNTIF('Bibliothèque transporteurs'!C:C,F720)=0,"inconnu",_xlfn.XLOOKUP(F720,'Bibliothèque transporteurs'!C:C,'Bibliothèque transporteurs'!B:B))))</f>
        <v/>
      </c>
      <c r="V720">
        <f>IF(COUNTIF('Bibliothèque transporteurs'!C:C,F720)=0,"inconnu",_xlfn.XLOOKUP(F720,'Bibliothèque transporteurs'!C:C,'Bibliothèque transporteurs'!E:E))</f>
        <v/>
      </c>
      <c r="W720">
        <f>IF(T720="FR_2SHOP",O720,IF(O720=0,0,ROUNDUP(O720/C720*B720,2)))</f>
        <v/>
      </c>
      <c r="Y720" s="118">
        <f>ROUNDUP(B720,2)-M720-L720-N720-J720-K720-I720-Q720</f>
        <v/>
      </c>
      <c r="Z720" s="118">
        <f>IF(Y720=W720,"OK","Non")</f>
        <v/>
      </c>
    </row>
    <row r="721">
      <c r="A721" s="9">
        <f>C721/SUM(C:C)*(SUM(C:C)+$X$2)</f>
        <v/>
      </c>
      <c r="B721" s="9">
        <f>C721/SUM(C:C)*(SUM(C:C)+SUM($N$3:$O$7))+S721</f>
        <v/>
      </c>
      <c r="C721" s="9">
        <f>SUM(I721:Q721)-N721-P721</f>
        <v/>
      </c>
      <c r="D721" s="8" t="n">
        <v>6235</v>
      </c>
      <c r="E721" t="inlineStr">
        <is>
          <t>XS445638301FR</t>
        </is>
      </c>
      <c r="F721" t="n">
        <v>86</v>
      </c>
      <c r="G721" t="inlineStr">
        <is>
          <t>N</t>
        </is>
      </c>
      <c r="H721" t="inlineStr">
        <is>
          <t>NT</t>
        </is>
      </c>
      <c r="O721" t="n">
        <v>4.25</v>
      </c>
      <c r="S721">
        <f>_xlfn.XLOOKUP(E721,'Facture Chronopost'!L:L,'Facture Chronopost'!AA:AA,"")</f>
        <v/>
      </c>
      <c r="T721">
        <f>IF(COUNTIF('Bibliothèque transporteurs'!C:C,F721)=0,"inconnu",_xlfn.XLOOKUP(F721,'Bibliothèque transporteurs'!C:C,'Bibliothèque transporteurs'!A:A))</f>
        <v/>
      </c>
      <c r="U721">
        <f>IF(OR(F721="6C",F721="6B"),_xlfn.XLOOKUP(E721,'Facture Chronopost'!L:L,'Facture Chronopost'!X:X),IF(OR(F721=17,F721=44),F721&amp;"_"&amp;H721,IF(COUNTIF('Bibliothèque transporteurs'!C:C,F721)=0,"inconnu",_xlfn.XLOOKUP(F721,'Bibliothèque transporteurs'!C:C,'Bibliothèque transporteurs'!B:B))))</f>
        <v/>
      </c>
      <c r="V721">
        <f>IF(COUNTIF('Bibliothèque transporteurs'!C:C,F721)=0,"inconnu",_xlfn.XLOOKUP(F721,'Bibliothèque transporteurs'!C:C,'Bibliothèque transporteurs'!E:E))</f>
        <v/>
      </c>
      <c r="W721">
        <f>IF(T721="FR_2SHOP",O721,IF(O721=0,0,ROUNDUP(O721/C721*B721,2)))</f>
        <v/>
      </c>
      <c r="Y721" s="118">
        <f>ROUNDUP(B721,2)-M721-L721-N721-J721-K721-I721-Q721</f>
        <v/>
      </c>
      <c r="Z721" s="118">
        <f>IF(Y721=W721,"OK","Non")</f>
        <v/>
      </c>
    </row>
    <row r="722">
      <c r="A722" s="9">
        <f>C722/SUM(C:C)*(SUM(C:C)+$X$2)</f>
        <v/>
      </c>
      <c r="B722" s="9">
        <f>C722/SUM(C:C)*(SUM(C:C)+SUM($N$3:$O$7))+S722</f>
        <v/>
      </c>
      <c r="C722" s="9">
        <f>SUM(I722:Q722)-N722-P722</f>
        <v/>
      </c>
      <c r="D722" s="8" t="n">
        <v>6235</v>
      </c>
      <c r="E722" t="inlineStr">
        <is>
          <t>XS445638690FR</t>
        </is>
      </c>
      <c r="F722" t="n">
        <v>86</v>
      </c>
      <c r="G722" t="inlineStr">
        <is>
          <t>N</t>
        </is>
      </c>
      <c r="H722" t="inlineStr">
        <is>
          <t>NT</t>
        </is>
      </c>
      <c r="O722" t="n">
        <v>5.88</v>
      </c>
      <c r="S722">
        <f>_xlfn.XLOOKUP(E722,'Facture Chronopost'!L:L,'Facture Chronopost'!AA:AA,"")</f>
        <v/>
      </c>
      <c r="T722">
        <f>IF(COUNTIF('Bibliothèque transporteurs'!C:C,F722)=0,"inconnu",_xlfn.XLOOKUP(F722,'Bibliothèque transporteurs'!C:C,'Bibliothèque transporteurs'!A:A))</f>
        <v/>
      </c>
      <c r="U722">
        <f>IF(OR(F722="6C",F722="6B"),_xlfn.XLOOKUP(E722,'Facture Chronopost'!L:L,'Facture Chronopost'!X:X),IF(OR(F722=17,F722=44),F722&amp;"_"&amp;H722,IF(COUNTIF('Bibliothèque transporteurs'!C:C,F722)=0,"inconnu",_xlfn.XLOOKUP(F722,'Bibliothèque transporteurs'!C:C,'Bibliothèque transporteurs'!B:B))))</f>
        <v/>
      </c>
      <c r="V722">
        <f>IF(COUNTIF('Bibliothèque transporteurs'!C:C,F722)=0,"inconnu",_xlfn.XLOOKUP(F722,'Bibliothèque transporteurs'!C:C,'Bibliothèque transporteurs'!E:E))</f>
        <v/>
      </c>
      <c r="W722">
        <f>IF(T722="FR_2SHOP",O722,IF(O722=0,0,ROUNDUP(O722/C722*B722,2)))</f>
        <v/>
      </c>
      <c r="Y722" s="118">
        <f>ROUNDUP(B722,2)-M722-L722-N722-J722-K722-I722-Q722</f>
        <v/>
      </c>
      <c r="Z722" s="118">
        <f>IF(Y722=W722,"OK","Non")</f>
        <v/>
      </c>
    </row>
    <row r="723">
      <c r="A723" s="9">
        <f>C723/SUM(C:C)*(SUM(C:C)+$X$2)</f>
        <v/>
      </c>
      <c r="B723" s="9">
        <f>C723/SUM(C:C)*(SUM(C:C)+SUM($N$3:$O$7))+S723</f>
        <v/>
      </c>
      <c r="C723" s="9">
        <f>SUM(I723:Q723)-N723-P723</f>
        <v/>
      </c>
      <c r="D723" s="8" t="n">
        <v>6235</v>
      </c>
      <c r="E723" t="inlineStr">
        <is>
          <t>XS445639103FR</t>
        </is>
      </c>
      <c r="F723" t="n">
        <v>86</v>
      </c>
      <c r="G723" t="inlineStr">
        <is>
          <t>N</t>
        </is>
      </c>
      <c r="H723" t="inlineStr">
        <is>
          <t>NR</t>
        </is>
      </c>
      <c r="O723" t="n">
        <v>4.25</v>
      </c>
      <c r="S723">
        <f>_xlfn.XLOOKUP(E723,'Facture Chronopost'!L:L,'Facture Chronopost'!AA:AA,"")</f>
        <v/>
      </c>
      <c r="T723">
        <f>IF(COUNTIF('Bibliothèque transporteurs'!C:C,F723)=0,"inconnu",_xlfn.XLOOKUP(F723,'Bibliothèque transporteurs'!C:C,'Bibliothèque transporteurs'!A:A))</f>
        <v/>
      </c>
      <c r="U723">
        <f>IF(OR(F723="6C",F723="6B"),_xlfn.XLOOKUP(E723,'Facture Chronopost'!L:L,'Facture Chronopost'!X:X),IF(OR(F723=17,F723=44),F723&amp;"_"&amp;H723,IF(COUNTIF('Bibliothèque transporteurs'!C:C,F723)=0,"inconnu",_xlfn.XLOOKUP(F723,'Bibliothèque transporteurs'!C:C,'Bibliothèque transporteurs'!B:B))))</f>
        <v/>
      </c>
      <c r="V723">
        <f>IF(COUNTIF('Bibliothèque transporteurs'!C:C,F723)=0,"inconnu",_xlfn.XLOOKUP(F723,'Bibliothèque transporteurs'!C:C,'Bibliothèque transporteurs'!E:E))</f>
        <v/>
      </c>
      <c r="W723">
        <f>IF(T723="FR_2SHOP",O723,IF(O723=0,0,ROUNDUP(O723/C723*B723,2)))</f>
        <v/>
      </c>
      <c r="Y723" s="118">
        <f>ROUNDUP(B723,2)-M723-L723-N723-J723-K723-I723-Q723</f>
        <v/>
      </c>
      <c r="Z723" s="118">
        <f>IF(Y723=W723,"OK","Non")</f>
        <v/>
      </c>
    </row>
    <row r="724">
      <c r="A724" s="9">
        <f>C724/SUM(C:C)*(SUM(C:C)+$X$2)</f>
        <v/>
      </c>
      <c r="B724" s="9">
        <f>C724/SUM(C:C)*(SUM(C:C)+SUM($N$3:$O$7))+S724</f>
        <v/>
      </c>
      <c r="C724" s="9">
        <f>SUM(I724:Q724)-N724-P724</f>
        <v/>
      </c>
      <c r="D724" s="8" t="n">
        <v>6235</v>
      </c>
      <c r="E724" t="inlineStr">
        <is>
          <t>XS445639324FR</t>
        </is>
      </c>
      <c r="F724" t="n">
        <v>86</v>
      </c>
      <c r="G724" t="inlineStr">
        <is>
          <t>N</t>
        </is>
      </c>
      <c r="H724" t="inlineStr">
        <is>
          <t>NT</t>
        </is>
      </c>
      <c r="O724" t="n">
        <v>4.25</v>
      </c>
      <c r="Q724" t="n">
        <v>5</v>
      </c>
      <c r="S724">
        <f>_xlfn.XLOOKUP(E724,'Facture Chronopost'!L:L,'Facture Chronopost'!AA:AA,"")</f>
        <v/>
      </c>
      <c r="T724">
        <f>IF(COUNTIF('Bibliothèque transporteurs'!C:C,F724)=0,"inconnu",_xlfn.XLOOKUP(F724,'Bibliothèque transporteurs'!C:C,'Bibliothèque transporteurs'!A:A))</f>
        <v/>
      </c>
      <c r="U724">
        <f>IF(OR(F724="6C",F724="6B"),_xlfn.XLOOKUP(E724,'Facture Chronopost'!L:L,'Facture Chronopost'!X:X),IF(OR(F724=17,F724=44),F724&amp;"_"&amp;H724,IF(COUNTIF('Bibliothèque transporteurs'!C:C,F724)=0,"inconnu",_xlfn.XLOOKUP(F724,'Bibliothèque transporteurs'!C:C,'Bibliothèque transporteurs'!B:B))))</f>
        <v/>
      </c>
      <c r="V724">
        <f>IF(COUNTIF('Bibliothèque transporteurs'!C:C,F724)=0,"inconnu",_xlfn.XLOOKUP(F724,'Bibliothèque transporteurs'!C:C,'Bibliothèque transporteurs'!E:E))</f>
        <v/>
      </c>
      <c r="W724">
        <f>IF(T724="FR_2SHOP",O724,IF(O724=0,0,ROUNDUP(O724/C724*B724,2)))</f>
        <v/>
      </c>
      <c r="Y724" s="118">
        <f>ROUNDUP(B724,2)-M724-L724-N724-J724-K724-I724-Q724</f>
        <v/>
      </c>
      <c r="Z724" s="118">
        <f>IF(Y724=W724,"OK","Non")</f>
        <v/>
      </c>
    </row>
    <row r="725">
      <c r="A725" s="9">
        <f>C725/SUM(C:C)*(SUM(C:C)+$X$2)</f>
        <v/>
      </c>
      <c r="B725" s="9">
        <f>C725/SUM(C:C)*(SUM(C:C)+SUM($N$3:$O$7))+S725</f>
        <v/>
      </c>
      <c r="C725" s="9">
        <f>SUM(I725:Q725)-N725-P725</f>
        <v/>
      </c>
      <c r="D725" s="8" t="n">
        <v>6235</v>
      </c>
      <c r="E725" t="inlineStr">
        <is>
          <t>XS445640591FR</t>
        </is>
      </c>
      <c r="F725" t="n">
        <v>86</v>
      </c>
      <c r="G725" t="inlineStr">
        <is>
          <t>N</t>
        </is>
      </c>
      <c r="H725" t="inlineStr">
        <is>
          <t>NT</t>
        </is>
      </c>
      <c r="O725" t="n">
        <v>5.88</v>
      </c>
      <c r="S725">
        <f>_xlfn.XLOOKUP(E725,'Facture Chronopost'!L:L,'Facture Chronopost'!AA:AA,"")</f>
        <v/>
      </c>
      <c r="T725">
        <f>IF(COUNTIF('Bibliothèque transporteurs'!C:C,F725)=0,"inconnu",_xlfn.XLOOKUP(F725,'Bibliothèque transporteurs'!C:C,'Bibliothèque transporteurs'!A:A))</f>
        <v/>
      </c>
      <c r="U725">
        <f>IF(OR(F725="6C",F725="6B"),_xlfn.XLOOKUP(E725,'Facture Chronopost'!L:L,'Facture Chronopost'!X:X),IF(OR(F725=17,F725=44),F725&amp;"_"&amp;H725,IF(COUNTIF('Bibliothèque transporteurs'!C:C,F725)=0,"inconnu",_xlfn.XLOOKUP(F725,'Bibliothèque transporteurs'!C:C,'Bibliothèque transporteurs'!B:B))))</f>
        <v/>
      </c>
      <c r="V725">
        <f>IF(COUNTIF('Bibliothèque transporteurs'!C:C,F725)=0,"inconnu",_xlfn.XLOOKUP(F725,'Bibliothèque transporteurs'!C:C,'Bibliothèque transporteurs'!E:E))</f>
        <v/>
      </c>
      <c r="W725">
        <f>IF(T725="FR_2SHOP",O725,IF(O725=0,0,ROUNDUP(O725/C725*B725,2)))</f>
        <v/>
      </c>
      <c r="Y725" s="118">
        <f>ROUNDUP(B725,2)-M725-L725-N725-J725-K725-I725-Q725</f>
        <v/>
      </c>
      <c r="Z725" s="118">
        <f>IF(Y725=W725,"OK","Non")</f>
        <v/>
      </c>
    </row>
    <row r="726">
      <c r="A726" s="9">
        <f>C726/SUM(C:C)*(SUM(C:C)+$X$2)</f>
        <v/>
      </c>
      <c r="B726" s="9">
        <f>C726/SUM(C:C)*(SUM(C:C)+SUM($N$3:$O$7))+S726</f>
        <v/>
      </c>
      <c r="C726" s="9">
        <f>SUM(I726:Q726)-N726-P726</f>
        <v/>
      </c>
      <c r="D726" s="8" t="n">
        <v>6235</v>
      </c>
      <c r="E726" t="inlineStr">
        <is>
          <t>XS445646798FR</t>
        </is>
      </c>
      <c r="F726" t="n">
        <v>86</v>
      </c>
      <c r="G726" t="inlineStr">
        <is>
          <t>N</t>
        </is>
      </c>
      <c r="H726" t="inlineStr">
        <is>
          <t>NT</t>
        </is>
      </c>
      <c r="O726" t="n">
        <v>5.88</v>
      </c>
      <c r="S726">
        <f>_xlfn.XLOOKUP(E726,'Facture Chronopost'!L:L,'Facture Chronopost'!AA:AA,"")</f>
        <v/>
      </c>
      <c r="T726">
        <f>IF(COUNTIF('Bibliothèque transporteurs'!C:C,F726)=0,"inconnu",_xlfn.XLOOKUP(F726,'Bibliothèque transporteurs'!C:C,'Bibliothèque transporteurs'!A:A))</f>
        <v/>
      </c>
      <c r="U726">
        <f>IF(OR(F726="6C",F726="6B"),_xlfn.XLOOKUP(E726,'Facture Chronopost'!L:L,'Facture Chronopost'!X:X),IF(OR(F726=17,F726=44),F726&amp;"_"&amp;H726,IF(COUNTIF('Bibliothèque transporteurs'!C:C,F726)=0,"inconnu",_xlfn.XLOOKUP(F726,'Bibliothèque transporteurs'!C:C,'Bibliothèque transporteurs'!B:B))))</f>
        <v/>
      </c>
      <c r="V726">
        <f>IF(COUNTIF('Bibliothèque transporteurs'!C:C,F726)=0,"inconnu",_xlfn.XLOOKUP(F726,'Bibliothèque transporteurs'!C:C,'Bibliothèque transporteurs'!E:E))</f>
        <v/>
      </c>
      <c r="W726">
        <f>IF(T726="FR_2SHOP",O726,IF(O726=0,0,ROUNDUP(O726/C726*B726,2)))</f>
        <v/>
      </c>
      <c r="Y726" s="118">
        <f>ROUNDUP(B726,2)-M726-L726-N726-J726-K726-I726-Q726</f>
        <v/>
      </c>
      <c r="Z726" s="118">
        <f>IF(Y726=W726,"OK","Non")</f>
        <v/>
      </c>
    </row>
    <row r="727">
      <c r="A727" s="9">
        <f>C727/SUM(C:C)*(SUM(C:C)+$X$2)</f>
        <v/>
      </c>
      <c r="B727" s="9">
        <f>C727/SUM(C:C)*(SUM(C:C)+SUM($N$3:$O$7))+S727</f>
        <v/>
      </c>
      <c r="C727" s="9">
        <f>SUM(I727:Q727)-N727-P727</f>
        <v/>
      </c>
      <c r="D727" s="8" t="n">
        <v>6235</v>
      </c>
      <c r="E727" t="inlineStr">
        <is>
          <t>XS445647780FR</t>
        </is>
      </c>
      <c r="F727" t="n">
        <v>86</v>
      </c>
      <c r="G727" t="inlineStr">
        <is>
          <t>N</t>
        </is>
      </c>
      <c r="H727" t="inlineStr">
        <is>
          <t>NT</t>
        </is>
      </c>
      <c r="O727" t="n">
        <v>5.88</v>
      </c>
      <c r="S727">
        <f>_xlfn.XLOOKUP(E727,'Facture Chronopost'!L:L,'Facture Chronopost'!AA:AA,"")</f>
        <v/>
      </c>
      <c r="T727">
        <f>IF(COUNTIF('Bibliothèque transporteurs'!C:C,F727)=0,"inconnu",_xlfn.XLOOKUP(F727,'Bibliothèque transporteurs'!C:C,'Bibliothèque transporteurs'!A:A))</f>
        <v/>
      </c>
      <c r="U727">
        <f>IF(OR(F727="6C",F727="6B"),_xlfn.XLOOKUP(E727,'Facture Chronopost'!L:L,'Facture Chronopost'!X:X),IF(OR(F727=17,F727=44),F727&amp;"_"&amp;H727,IF(COUNTIF('Bibliothèque transporteurs'!C:C,F727)=0,"inconnu",_xlfn.XLOOKUP(F727,'Bibliothèque transporteurs'!C:C,'Bibliothèque transporteurs'!B:B))))</f>
        <v/>
      </c>
      <c r="V727">
        <f>IF(COUNTIF('Bibliothèque transporteurs'!C:C,F727)=0,"inconnu",_xlfn.XLOOKUP(F727,'Bibliothèque transporteurs'!C:C,'Bibliothèque transporteurs'!E:E))</f>
        <v/>
      </c>
      <c r="W727">
        <f>IF(T727="FR_2SHOP",O727,IF(O727=0,0,ROUNDUP(O727/C727*B727,2)))</f>
        <v/>
      </c>
      <c r="Y727" s="118">
        <f>ROUNDUP(B727,2)-M727-L727-N727-J727-K727-I727-Q727</f>
        <v/>
      </c>
      <c r="Z727" s="118">
        <f>IF(Y727=W727,"OK","Non")</f>
        <v/>
      </c>
    </row>
    <row r="728">
      <c r="A728" s="9">
        <f>C728/SUM(C:C)*(SUM(C:C)+$X$2)</f>
        <v/>
      </c>
      <c r="B728" s="9">
        <f>C728/SUM(C:C)*(SUM(C:C)+SUM($N$3:$O$7))+S728</f>
        <v/>
      </c>
      <c r="C728" s="9">
        <f>SUM(I728:Q728)-N728-P728</f>
        <v/>
      </c>
      <c r="D728" s="8" t="n">
        <v>6235</v>
      </c>
      <c r="E728" t="inlineStr">
        <is>
          <t>XS445648414FR</t>
        </is>
      </c>
      <c r="F728" t="n">
        <v>86</v>
      </c>
      <c r="G728" t="inlineStr">
        <is>
          <t>N</t>
        </is>
      </c>
      <c r="H728" t="inlineStr">
        <is>
          <t>NT</t>
        </is>
      </c>
      <c r="O728" t="n">
        <v>6.9</v>
      </c>
      <c r="S728">
        <f>_xlfn.XLOOKUP(E728,'Facture Chronopost'!L:L,'Facture Chronopost'!AA:AA,"")</f>
        <v/>
      </c>
      <c r="T728">
        <f>IF(COUNTIF('Bibliothèque transporteurs'!C:C,F728)=0,"inconnu",_xlfn.XLOOKUP(F728,'Bibliothèque transporteurs'!C:C,'Bibliothèque transporteurs'!A:A))</f>
        <v/>
      </c>
      <c r="U728">
        <f>IF(OR(F728="6C",F728="6B"),_xlfn.XLOOKUP(E728,'Facture Chronopost'!L:L,'Facture Chronopost'!X:X),IF(OR(F728=17,F728=44),F728&amp;"_"&amp;H728,IF(COUNTIF('Bibliothèque transporteurs'!C:C,F728)=0,"inconnu",_xlfn.XLOOKUP(F728,'Bibliothèque transporteurs'!C:C,'Bibliothèque transporteurs'!B:B))))</f>
        <v/>
      </c>
      <c r="V728">
        <f>IF(COUNTIF('Bibliothèque transporteurs'!C:C,F728)=0,"inconnu",_xlfn.XLOOKUP(F728,'Bibliothèque transporteurs'!C:C,'Bibliothèque transporteurs'!E:E))</f>
        <v/>
      </c>
      <c r="W728">
        <f>IF(T728="FR_2SHOP",O728,IF(O728=0,0,ROUNDUP(O728/C728*B728,2)))</f>
        <v/>
      </c>
      <c r="Y728" s="118">
        <f>ROUNDUP(B728,2)-M728-L728-N728-J728-K728-I728-Q728</f>
        <v/>
      </c>
      <c r="Z728" s="118">
        <f>IF(Y728=W728,"OK","Non")</f>
        <v/>
      </c>
    </row>
    <row r="729">
      <c r="A729" s="9">
        <f>C729/SUM(C:C)*(SUM(C:C)+$X$2)</f>
        <v/>
      </c>
      <c r="B729" s="9">
        <f>C729/SUM(C:C)*(SUM(C:C)+SUM($N$3:$O$7))+S729</f>
        <v/>
      </c>
      <c r="C729" s="9">
        <f>SUM(I729:Q729)-N729-P729</f>
        <v/>
      </c>
      <c r="D729" s="8" t="n">
        <v>6235</v>
      </c>
      <c r="E729" t="inlineStr">
        <is>
          <t>XS445649220FR</t>
        </is>
      </c>
      <c r="F729" t="n">
        <v>86</v>
      </c>
      <c r="G729" t="inlineStr">
        <is>
          <t>N</t>
        </is>
      </c>
      <c r="H729" t="inlineStr">
        <is>
          <t>NT</t>
        </is>
      </c>
      <c r="O729" t="n">
        <v>4.25</v>
      </c>
      <c r="S729">
        <f>_xlfn.XLOOKUP(E729,'Facture Chronopost'!L:L,'Facture Chronopost'!AA:AA,"")</f>
        <v/>
      </c>
      <c r="T729">
        <f>IF(COUNTIF('Bibliothèque transporteurs'!C:C,F729)=0,"inconnu",_xlfn.XLOOKUP(F729,'Bibliothèque transporteurs'!C:C,'Bibliothèque transporteurs'!A:A))</f>
        <v/>
      </c>
      <c r="U729">
        <f>IF(OR(F729="6C",F729="6B"),_xlfn.XLOOKUP(E729,'Facture Chronopost'!L:L,'Facture Chronopost'!X:X),IF(OR(F729=17,F729=44),F729&amp;"_"&amp;H729,IF(COUNTIF('Bibliothèque transporteurs'!C:C,F729)=0,"inconnu",_xlfn.XLOOKUP(F729,'Bibliothèque transporteurs'!C:C,'Bibliothèque transporteurs'!B:B))))</f>
        <v/>
      </c>
      <c r="V729">
        <f>IF(COUNTIF('Bibliothèque transporteurs'!C:C,F729)=0,"inconnu",_xlfn.XLOOKUP(F729,'Bibliothèque transporteurs'!C:C,'Bibliothèque transporteurs'!E:E))</f>
        <v/>
      </c>
      <c r="W729">
        <f>IF(T729="FR_2SHOP",O729,IF(O729=0,0,ROUNDUP(O729/C729*B729,2)))</f>
        <v/>
      </c>
      <c r="Y729" s="118">
        <f>ROUNDUP(B729,2)-M729-L729-N729-J729-K729-I729-Q729</f>
        <v/>
      </c>
      <c r="Z729" s="118">
        <f>IF(Y729=W729,"OK","Non")</f>
        <v/>
      </c>
    </row>
    <row r="730">
      <c r="A730" s="9">
        <f>C730/SUM(C:C)*(SUM(C:C)+$X$2)</f>
        <v/>
      </c>
      <c r="B730" s="9">
        <f>C730/SUM(C:C)*(SUM(C:C)+SUM($N$3:$O$7))+S730</f>
        <v/>
      </c>
      <c r="C730" s="9">
        <f>SUM(I730:Q730)-N730-P730</f>
        <v/>
      </c>
      <c r="D730" s="8" t="n">
        <v>6235</v>
      </c>
      <c r="E730" t="inlineStr">
        <is>
          <t>XS445793411FR</t>
        </is>
      </c>
      <c r="F730" t="n">
        <v>86</v>
      </c>
      <c r="G730" t="inlineStr">
        <is>
          <t>N</t>
        </is>
      </c>
      <c r="H730" t="inlineStr">
        <is>
          <t>NT</t>
        </is>
      </c>
      <c r="O730" t="n">
        <v>5.88</v>
      </c>
      <c r="S730">
        <f>_xlfn.XLOOKUP(E730,'Facture Chronopost'!L:L,'Facture Chronopost'!AA:AA,"")</f>
        <v/>
      </c>
      <c r="T730">
        <f>IF(COUNTIF('Bibliothèque transporteurs'!C:C,F730)=0,"inconnu",_xlfn.XLOOKUP(F730,'Bibliothèque transporteurs'!C:C,'Bibliothèque transporteurs'!A:A))</f>
        <v/>
      </c>
      <c r="U730">
        <f>IF(OR(F730="6C",F730="6B"),_xlfn.XLOOKUP(E730,'Facture Chronopost'!L:L,'Facture Chronopost'!X:X),IF(OR(F730=17,F730=44),F730&amp;"_"&amp;H730,IF(COUNTIF('Bibliothèque transporteurs'!C:C,F730)=0,"inconnu",_xlfn.XLOOKUP(F730,'Bibliothèque transporteurs'!C:C,'Bibliothèque transporteurs'!B:B))))</f>
        <v/>
      </c>
      <c r="V730">
        <f>IF(COUNTIF('Bibliothèque transporteurs'!C:C,F730)=0,"inconnu",_xlfn.XLOOKUP(F730,'Bibliothèque transporteurs'!C:C,'Bibliothèque transporteurs'!E:E))</f>
        <v/>
      </c>
      <c r="W730">
        <f>IF(T730="FR_2SHOP",O730,IF(O730=0,0,ROUNDUP(O730/C730*B730,2)))</f>
        <v/>
      </c>
      <c r="Y730" s="118">
        <f>ROUNDUP(B730,2)-M730-L730-N730-J730-K730-I730-Q730</f>
        <v/>
      </c>
      <c r="Z730" s="118">
        <f>IF(Y730=W730,"OK","Non")</f>
        <v/>
      </c>
    </row>
    <row r="731">
      <c r="A731" s="9">
        <f>C731/SUM(C:C)*(SUM(C:C)+$X$2)</f>
        <v/>
      </c>
      <c r="B731" s="9">
        <f>C731/SUM(C:C)*(SUM(C:C)+SUM($N$3:$O$7))+S731</f>
        <v/>
      </c>
      <c r="C731" s="9">
        <f>SUM(I731:Q731)-N731-P731</f>
        <v/>
      </c>
      <c r="D731" s="8" t="n">
        <v>6235</v>
      </c>
      <c r="E731" t="inlineStr">
        <is>
          <t>XS445937787FR</t>
        </is>
      </c>
      <c r="F731" t="n">
        <v>86</v>
      </c>
      <c r="G731" t="inlineStr">
        <is>
          <t>N</t>
        </is>
      </c>
      <c r="H731" t="inlineStr">
        <is>
          <t>NT</t>
        </is>
      </c>
      <c r="O731" t="n">
        <v>5.88</v>
      </c>
      <c r="Q731" t="n">
        <v>5</v>
      </c>
      <c r="S731">
        <f>_xlfn.XLOOKUP(E731,'Facture Chronopost'!L:L,'Facture Chronopost'!AA:AA,"")</f>
        <v/>
      </c>
      <c r="T731">
        <f>IF(COUNTIF('Bibliothèque transporteurs'!C:C,F731)=0,"inconnu",_xlfn.XLOOKUP(F731,'Bibliothèque transporteurs'!C:C,'Bibliothèque transporteurs'!A:A))</f>
        <v/>
      </c>
      <c r="U731">
        <f>IF(OR(F731="6C",F731="6B"),_xlfn.XLOOKUP(E731,'Facture Chronopost'!L:L,'Facture Chronopost'!X:X),IF(OR(F731=17,F731=44),F731&amp;"_"&amp;H731,IF(COUNTIF('Bibliothèque transporteurs'!C:C,F731)=0,"inconnu",_xlfn.XLOOKUP(F731,'Bibliothèque transporteurs'!C:C,'Bibliothèque transporteurs'!B:B))))</f>
        <v/>
      </c>
      <c r="V731">
        <f>IF(COUNTIF('Bibliothèque transporteurs'!C:C,F731)=0,"inconnu",_xlfn.XLOOKUP(F731,'Bibliothèque transporteurs'!C:C,'Bibliothèque transporteurs'!E:E))</f>
        <v/>
      </c>
      <c r="W731">
        <f>IF(T731="FR_2SHOP",O731,IF(O731=0,0,ROUNDUP(O731/C731*B731,2)))</f>
        <v/>
      </c>
      <c r="Y731" s="118">
        <f>ROUNDUP(B731,2)-M731-L731-N731-J731-K731-I731-Q731</f>
        <v/>
      </c>
      <c r="Z731" s="118">
        <f>IF(Y731=W731,"OK","Non")</f>
        <v/>
      </c>
    </row>
    <row r="732">
      <c r="A732" s="9">
        <f>C732/SUM(C:C)*(SUM(C:C)+$X$2)</f>
        <v/>
      </c>
      <c r="B732" s="9">
        <f>C732/SUM(C:C)*(SUM(C:C)+SUM($N$3:$O$7))+S732</f>
        <v/>
      </c>
      <c r="C732" s="9">
        <f>SUM(I732:Q732)-N732-P732</f>
        <v/>
      </c>
      <c r="D732" s="8" t="n">
        <v>6235</v>
      </c>
      <c r="E732" t="inlineStr">
        <is>
          <t>XS445942623FR</t>
        </is>
      </c>
      <c r="F732" t="n">
        <v>86</v>
      </c>
      <c r="G732" t="inlineStr">
        <is>
          <t>N</t>
        </is>
      </c>
      <c r="H732" t="inlineStr">
        <is>
          <t>NT</t>
        </is>
      </c>
      <c r="O732" t="n">
        <v>4.25</v>
      </c>
      <c r="S732">
        <f>_xlfn.XLOOKUP(E732,'Facture Chronopost'!L:L,'Facture Chronopost'!AA:AA,"")</f>
        <v/>
      </c>
      <c r="T732">
        <f>IF(COUNTIF('Bibliothèque transporteurs'!C:C,F732)=0,"inconnu",_xlfn.XLOOKUP(F732,'Bibliothèque transporteurs'!C:C,'Bibliothèque transporteurs'!A:A))</f>
        <v/>
      </c>
      <c r="U732">
        <f>IF(OR(F732="6C",F732="6B"),_xlfn.XLOOKUP(E732,'Facture Chronopost'!L:L,'Facture Chronopost'!X:X),IF(OR(F732=17,F732=44),F732&amp;"_"&amp;H732,IF(COUNTIF('Bibliothèque transporteurs'!C:C,F732)=0,"inconnu",_xlfn.XLOOKUP(F732,'Bibliothèque transporteurs'!C:C,'Bibliothèque transporteurs'!B:B))))</f>
        <v/>
      </c>
      <c r="V732">
        <f>IF(COUNTIF('Bibliothèque transporteurs'!C:C,F732)=0,"inconnu",_xlfn.XLOOKUP(F732,'Bibliothèque transporteurs'!C:C,'Bibliothèque transporteurs'!E:E))</f>
        <v/>
      </c>
      <c r="W732">
        <f>IF(T732="FR_2SHOP",O732,IF(O732=0,0,ROUNDUP(O732/C732*B732,2)))</f>
        <v/>
      </c>
      <c r="Y732" s="118">
        <f>ROUNDUP(B732,2)-M732-L732-N732-J732-K732-I732-Q732</f>
        <v/>
      </c>
      <c r="Z732" s="118">
        <f>IF(Y732=W732,"OK","Non")</f>
        <v/>
      </c>
    </row>
    <row r="733">
      <c r="A733" s="9">
        <f>C733/SUM(C:C)*(SUM(C:C)+$X$2)</f>
        <v/>
      </c>
      <c r="B733" s="9">
        <f>C733/SUM(C:C)*(SUM(C:C)+SUM($N$3:$O$7))+S733</f>
        <v/>
      </c>
      <c r="C733" s="9">
        <f>SUM(I733:Q733)-N733-P733</f>
        <v/>
      </c>
      <c r="D733" s="8" t="n">
        <v>6235</v>
      </c>
      <c r="E733" t="inlineStr">
        <is>
          <t>XS445943495FR</t>
        </is>
      </c>
      <c r="F733" t="n">
        <v>86</v>
      </c>
      <c r="G733" t="inlineStr">
        <is>
          <t>N</t>
        </is>
      </c>
      <c r="H733" t="inlineStr">
        <is>
          <t>NT</t>
        </is>
      </c>
      <c r="O733" t="n">
        <v>5.88</v>
      </c>
      <c r="S733">
        <f>_xlfn.XLOOKUP(E733,'Facture Chronopost'!L:L,'Facture Chronopost'!AA:AA,"")</f>
        <v/>
      </c>
      <c r="T733">
        <f>IF(COUNTIF('Bibliothèque transporteurs'!C:C,F733)=0,"inconnu",_xlfn.XLOOKUP(F733,'Bibliothèque transporteurs'!C:C,'Bibliothèque transporteurs'!A:A))</f>
        <v/>
      </c>
      <c r="U733">
        <f>IF(OR(F733="6C",F733="6B"),_xlfn.XLOOKUP(E733,'Facture Chronopost'!L:L,'Facture Chronopost'!X:X),IF(OR(F733=17,F733=44),F733&amp;"_"&amp;H733,IF(COUNTIF('Bibliothèque transporteurs'!C:C,F733)=0,"inconnu",_xlfn.XLOOKUP(F733,'Bibliothèque transporteurs'!C:C,'Bibliothèque transporteurs'!B:B))))</f>
        <v/>
      </c>
      <c r="V733">
        <f>IF(COUNTIF('Bibliothèque transporteurs'!C:C,F733)=0,"inconnu",_xlfn.XLOOKUP(F733,'Bibliothèque transporteurs'!C:C,'Bibliothèque transporteurs'!E:E))</f>
        <v/>
      </c>
      <c r="W733">
        <f>IF(T733="FR_2SHOP",O733,IF(O733=0,0,ROUNDUP(O733/C733*B733,2)))</f>
        <v/>
      </c>
      <c r="Y733" s="118">
        <f>ROUNDUP(B733,2)-M733-L733-N733-J733-K733-I733-Q733</f>
        <v/>
      </c>
      <c r="Z733" s="118">
        <f>IF(Y733=W733,"OK","Non")</f>
        <v/>
      </c>
    </row>
    <row r="734">
      <c r="A734" s="9">
        <f>C734/SUM(C:C)*(SUM(C:C)+$X$2)</f>
        <v/>
      </c>
      <c r="B734" s="9">
        <f>C734/SUM(C:C)*(SUM(C:C)+SUM($N$3:$O$7))+S734</f>
        <v/>
      </c>
      <c r="C734" s="9">
        <f>SUM(I734:Q734)-N734-P734</f>
        <v/>
      </c>
      <c r="D734" s="8" t="n">
        <v>6235</v>
      </c>
      <c r="E734" t="inlineStr">
        <is>
          <t>XS446017326FR</t>
        </is>
      </c>
      <c r="F734" t="n">
        <v>86</v>
      </c>
      <c r="G734" t="inlineStr">
        <is>
          <t>N</t>
        </is>
      </c>
      <c r="H734" t="inlineStr">
        <is>
          <t>NT</t>
        </is>
      </c>
      <c r="O734" t="n">
        <v>4.25</v>
      </c>
      <c r="S734">
        <f>_xlfn.XLOOKUP(E734,'Facture Chronopost'!L:L,'Facture Chronopost'!AA:AA,"")</f>
        <v/>
      </c>
      <c r="T734">
        <f>IF(COUNTIF('Bibliothèque transporteurs'!C:C,F734)=0,"inconnu",_xlfn.XLOOKUP(F734,'Bibliothèque transporteurs'!C:C,'Bibliothèque transporteurs'!A:A))</f>
        <v/>
      </c>
      <c r="U734">
        <f>IF(OR(F734="6C",F734="6B"),_xlfn.XLOOKUP(E734,'Facture Chronopost'!L:L,'Facture Chronopost'!X:X),IF(OR(F734=17,F734=44),F734&amp;"_"&amp;H734,IF(COUNTIF('Bibliothèque transporteurs'!C:C,F734)=0,"inconnu",_xlfn.XLOOKUP(F734,'Bibliothèque transporteurs'!C:C,'Bibliothèque transporteurs'!B:B))))</f>
        <v/>
      </c>
      <c r="V734">
        <f>IF(COUNTIF('Bibliothèque transporteurs'!C:C,F734)=0,"inconnu",_xlfn.XLOOKUP(F734,'Bibliothèque transporteurs'!C:C,'Bibliothèque transporteurs'!E:E))</f>
        <v/>
      </c>
      <c r="W734">
        <f>IF(T734="FR_2SHOP",O734,IF(O734=0,0,ROUNDUP(O734/C734*B734,2)))</f>
        <v/>
      </c>
      <c r="Y734" s="118">
        <f>ROUNDUP(B734,2)-M734-L734-N734-J734-K734-I734-Q734</f>
        <v/>
      </c>
      <c r="Z734" s="118">
        <f>IF(Y734=W734,"OK","Non")</f>
        <v/>
      </c>
    </row>
    <row r="735">
      <c r="A735" s="9">
        <f>C735/SUM(C:C)*(SUM(C:C)+$X$2)</f>
        <v/>
      </c>
      <c r="B735" s="9">
        <f>C735/SUM(C:C)*(SUM(C:C)+SUM($N$3:$O$7))+S735</f>
        <v/>
      </c>
      <c r="C735" s="9">
        <f>SUM(I735:Q735)-N735-P735</f>
        <v/>
      </c>
      <c r="D735" s="8" t="n">
        <v>6235</v>
      </c>
      <c r="E735" t="inlineStr">
        <is>
          <t>XS446040404FR</t>
        </is>
      </c>
      <c r="F735" t="n">
        <v>86</v>
      </c>
      <c r="G735" t="inlineStr">
        <is>
          <t>N</t>
        </is>
      </c>
      <c r="H735" t="inlineStr">
        <is>
          <t>NT</t>
        </is>
      </c>
      <c r="O735" t="n">
        <v>4.25</v>
      </c>
      <c r="S735">
        <f>_xlfn.XLOOKUP(E735,'Facture Chronopost'!L:L,'Facture Chronopost'!AA:AA,"")</f>
        <v/>
      </c>
      <c r="T735">
        <f>IF(COUNTIF('Bibliothèque transporteurs'!C:C,F735)=0,"inconnu",_xlfn.XLOOKUP(F735,'Bibliothèque transporteurs'!C:C,'Bibliothèque transporteurs'!A:A))</f>
        <v/>
      </c>
      <c r="U735">
        <f>IF(OR(F735="6C",F735="6B"),_xlfn.XLOOKUP(E735,'Facture Chronopost'!L:L,'Facture Chronopost'!X:X),IF(OR(F735=17,F735=44),F735&amp;"_"&amp;H735,IF(COUNTIF('Bibliothèque transporteurs'!C:C,F735)=0,"inconnu",_xlfn.XLOOKUP(F735,'Bibliothèque transporteurs'!C:C,'Bibliothèque transporteurs'!B:B))))</f>
        <v/>
      </c>
      <c r="V735">
        <f>IF(COUNTIF('Bibliothèque transporteurs'!C:C,F735)=0,"inconnu",_xlfn.XLOOKUP(F735,'Bibliothèque transporteurs'!C:C,'Bibliothèque transporteurs'!E:E))</f>
        <v/>
      </c>
      <c r="W735">
        <f>IF(T735="FR_2SHOP",O735,IF(O735=0,0,ROUNDUP(O735/C735*B735,2)))</f>
        <v/>
      </c>
      <c r="Y735" s="118">
        <f>ROUNDUP(B735,2)-M735-L735-N735-J735-K735-I735-Q735</f>
        <v/>
      </c>
      <c r="Z735" s="118">
        <f>IF(Y735=W735,"OK","Non")</f>
        <v/>
      </c>
    </row>
    <row r="736">
      <c r="A736" s="9">
        <f>C736/SUM(C:C)*(SUM(C:C)+$X$2)</f>
        <v/>
      </c>
      <c r="B736" s="9">
        <f>C736/SUM(C:C)*(SUM(C:C)+SUM($N$3:$O$7))+S736</f>
        <v/>
      </c>
      <c r="C736" s="9">
        <f>SUM(I736:Q736)-N736-P736</f>
        <v/>
      </c>
      <c r="D736" s="8" t="n">
        <v>6235</v>
      </c>
      <c r="E736" t="inlineStr">
        <is>
          <t>XS446057515FR</t>
        </is>
      </c>
      <c r="F736" t="n">
        <v>86</v>
      </c>
      <c r="G736" t="inlineStr">
        <is>
          <t>N</t>
        </is>
      </c>
      <c r="H736" t="inlineStr">
        <is>
          <t>NT</t>
        </is>
      </c>
      <c r="O736" t="n">
        <v>4.25</v>
      </c>
      <c r="S736">
        <f>_xlfn.XLOOKUP(E736,'Facture Chronopost'!L:L,'Facture Chronopost'!AA:AA,"")</f>
        <v/>
      </c>
      <c r="T736">
        <f>IF(COUNTIF('Bibliothèque transporteurs'!C:C,F736)=0,"inconnu",_xlfn.XLOOKUP(F736,'Bibliothèque transporteurs'!C:C,'Bibliothèque transporteurs'!A:A))</f>
        <v/>
      </c>
      <c r="U736">
        <f>IF(OR(F736="6C",F736="6B"),_xlfn.XLOOKUP(E736,'Facture Chronopost'!L:L,'Facture Chronopost'!X:X),IF(OR(F736=17,F736=44),F736&amp;"_"&amp;H736,IF(COUNTIF('Bibliothèque transporteurs'!C:C,F736)=0,"inconnu",_xlfn.XLOOKUP(F736,'Bibliothèque transporteurs'!C:C,'Bibliothèque transporteurs'!B:B))))</f>
        <v/>
      </c>
      <c r="V736">
        <f>IF(COUNTIF('Bibliothèque transporteurs'!C:C,F736)=0,"inconnu",_xlfn.XLOOKUP(F736,'Bibliothèque transporteurs'!C:C,'Bibliothèque transporteurs'!E:E))</f>
        <v/>
      </c>
      <c r="W736">
        <f>IF(T736="FR_2SHOP",O736,IF(O736=0,0,ROUNDUP(O736/C736*B736,2)))</f>
        <v/>
      </c>
      <c r="Y736" s="118">
        <f>ROUNDUP(B736,2)-M736-L736-N736-J736-K736-I736-Q736</f>
        <v/>
      </c>
      <c r="Z736" s="118">
        <f>IF(Y736=W736,"OK","Non")</f>
        <v/>
      </c>
    </row>
    <row r="737">
      <c r="A737" s="9">
        <f>C737/SUM(C:C)*(SUM(C:C)+$X$2)</f>
        <v/>
      </c>
      <c r="B737" s="9">
        <f>C737/SUM(C:C)*(SUM(C:C)+SUM($N$3:$O$7))+S737</f>
        <v/>
      </c>
      <c r="C737" s="9">
        <f>SUM(I737:Q737)-N737-P737</f>
        <v/>
      </c>
      <c r="D737" s="8" t="n">
        <v>6235</v>
      </c>
      <c r="E737" t="inlineStr">
        <is>
          <t>XS446058793FR</t>
        </is>
      </c>
      <c r="F737" t="n">
        <v>86</v>
      </c>
      <c r="G737" t="inlineStr">
        <is>
          <t>N</t>
        </is>
      </c>
      <c r="H737" t="inlineStr">
        <is>
          <t>NT</t>
        </is>
      </c>
      <c r="O737" t="n">
        <v>5.88</v>
      </c>
      <c r="S737">
        <f>_xlfn.XLOOKUP(E737,'Facture Chronopost'!L:L,'Facture Chronopost'!AA:AA,"")</f>
        <v/>
      </c>
      <c r="T737">
        <f>IF(COUNTIF('Bibliothèque transporteurs'!C:C,F737)=0,"inconnu",_xlfn.XLOOKUP(F737,'Bibliothèque transporteurs'!C:C,'Bibliothèque transporteurs'!A:A))</f>
        <v/>
      </c>
      <c r="U737">
        <f>IF(OR(F737="6C",F737="6B"),_xlfn.XLOOKUP(E737,'Facture Chronopost'!L:L,'Facture Chronopost'!X:X),IF(OR(F737=17,F737=44),F737&amp;"_"&amp;H737,IF(COUNTIF('Bibliothèque transporteurs'!C:C,F737)=0,"inconnu",_xlfn.XLOOKUP(F737,'Bibliothèque transporteurs'!C:C,'Bibliothèque transporteurs'!B:B))))</f>
        <v/>
      </c>
      <c r="V737">
        <f>IF(COUNTIF('Bibliothèque transporteurs'!C:C,F737)=0,"inconnu",_xlfn.XLOOKUP(F737,'Bibliothèque transporteurs'!C:C,'Bibliothèque transporteurs'!E:E))</f>
        <v/>
      </c>
      <c r="W737">
        <f>IF(T737="FR_2SHOP",O737,IF(O737=0,0,ROUNDUP(O737/C737*B737,2)))</f>
        <v/>
      </c>
      <c r="Y737" s="118">
        <f>ROUNDUP(B737,2)-M737-L737-N737-J737-K737-I737-Q737</f>
        <v/>
      </c>
      <c r="Z737" s="118">
        <f>IF(Y737=W737,"OK","Non")</f>
        <v/>
      </c>
    </row>
    <row r="738">
      <c r="A738" s="9">
        <f>C738/SUM(C:C)*(SUM(C:C)+$X$2)</f>
        <v/>
      </c>
      <c r="B738" s="9">
        <f>C738/SUM(C:C)*(SUM(C:C)+SUM($N$3:$O$7))+S738</f>
        <v/>
      </c>
      <c r="C738" s="9">
        <f>SUM(I738:Q738)-N738-P738</f>
        <v/>
      </c>
      <c r="D738" s="8" t="n">
        <v>6235</v>
      </c>
      <c r="E738" t="inlineStr">
        <is>
          <t>XS446275373FR</t>
        </is>
      </c>
      <c r="F738" t="n">
        <v>86</v>
      </c>
      <c r="G738" t="inlineStr">
        <is>
          <t>N</t>
        </is>
      </c>
      <c r="H738" t="inlineStr">
        <is>
          <t>NT</t>
        </is>
      </c>
      <c r="O738" t="n">
        <v>4.25</v>
      </c>
      <c r="S738">
        <f>_xlfn.XLOOKUP(E738,'Facture Chronopost'!L:L,'Facture Chronopost'!AA:AA,"")</f>
        <v/>
      </c>
      <c r="T738">
        <f>IF(COUNTIF('Bibliothèque transporteurs'!C:C,F738)=0,"inconnu",_xlfn.XLOOKUP(F738,'Bibliothèque transporteurs'!C:C,'Bibliothèque transporteurs'!A:A))</f>
        <v/>
      </c>
      <c r="U738">
        <f>IF(OR(F738="6C",F738="6B"),_xlfn.XLOOKUP(E738,'Facture Chronopost'!L:L,'Facture Chronopost'!X:X),IF(OR(F738=17,F738=44),F738&amp;"_"&amp;H738,IF(COUNTIF('Bibliothèque transporteurs'!C:C,F738)=0,"inconnu",_xlfn.XLOOKUP(F738,'Bibliothèque transporteurs'!C:C,'Bibliothèque transporteurs'!B:B))))</f>
        <v/>
      </c>
      <c r="V738">
        <f>IF(COUNTIF('Bibliothèque transporteurs'!C:C,F738)=0,"inconnu",_xlfn.XLOOKUP(F738,'Bibliothèque transporteurs'!C:C,'Bibliothèque transporteurs'!E:E))</f>
        <v/>
      </c>
      <c r="W738">
        <f>IF(T738="FR_2SHOP",O738,IF(O738=0,0,ROUNDUP(O738/C738*B738,2)))</f>
        <v/>
      </c>
      <c r="Y738" s="118">
        <f>ROUNDUP(B738,2)-M738-L738-N738-J738-K738-I738-Q738</f>
        <v/>
      </c>
      <c r="Z738" s="118">
        <f>IF(Y738=W738,"OK","Non")</f>
        <v/>
      </c>
    </row>
    <row r="739">
      <c r="A739" s="9">
        <f>C739/SUM(C:C)*(SUM(C:C)+$X$2)</f>
        <v/>
      </c>
      <c r="B739" s="9">
        <f>C739/SUM(C:C)*(SUM(C:C)+SUM($N$3:$O$7))+S739</f>
        <v/>
      </c>
      <c r="C739" s="9">
        <f>SUM(I739:Q739)-N739-P739</f>
        <v/>
      </c>
      <c r="D739" s="8" t="n">
        <v>6235</v>
      </c>
      <c r="E739" t="inlineStr">
        <is>
          <t>XS446275841FR</t>
        </is>
      </c>
      <c r="F739" t="n">
        <v>86</v>
      </c>
      <c r="G739" t="inlineStr">
        <is>
          <t>N</t>
        </is>
      </c>
      <c r="H739" t="inlineStr">
        <is>
          <t>NT</t>
        </is>
      </c>
      <c r="O739" t="n">
        <v>4.25</v>
      </c>
      <c r="S739">
        <f>_xlfn.XLOOKUP(E739,'Facture Chronopost'!L:L,'Facture Chronopost'!AA:AA,"")</f>
        <v/>
      </c>
      <c r="T739">
        <f>IF(COUNTIF('Bibliothèque transporteurs'!C:C,F739)=0,"inconnu",_xlfn.XLOOKUP(F739,'Bibliothèque transporteurs'!C:C,'Bibliothèque transporteurs'!A:A))</f>
        <v/>
      </c>
      <c r="U739">
        <f>IF(OR(F739="6C",F739="6B"),_xlfn.XLOOKUP(E739,'Facture Chronopost'!L:L,'Facture Chronopost'!X:X),IF(OR(F739=17,F739=44),F739&amp;"_"&amp;H739,IF(COUNTIF('Bibliothèque transporteurs'!C:C,F739)=0,"inconnu",_xlfn.XLOOKUP(F739,'Bibliothèque transporteurs'!C:C,'Bibliothèque transporteurs'!B:B))))</f>
        <v/>
      </c>
      <c r="V739">
        <f>IF(COUNTIF('Bibliothèque transporteurs'!C:C,F739)=0,"inconnu",_xlfn.XLOOKUP(F739,'Bibliothèque transporteurs'!C:C,'Bibliothèque transporteurs'!E:E))</f>
        <v/>
      </c>
      <c r="W739">
        <f>IF(T739="FR_2SHOP",O739,IF(O739=0,0,ROUNDUP(O739/C739*B739,2)))</f>
        <v/>
      </c>
      <c r="Y739" s="118">
        <f>ROUNDUP(B739,2)-M739-L739-N739-J739-K739-I739-Q739</f>
        <v/>
      </c>
      <c r="Z739" s="118">
        <f>IF(Y739=W739,"OK","Non")</f>
        <v/>
      </c>
    </row>
    <row r="740">
      <c r="A740" s="9">
        <f>C740/SUM(C:C)*(SUM(C:C)+$X$2)</f>
        <v/>
      </c>
      <c r="B740" s="9">
        <f>C740/SUM(C:C)*(SUM(C:C)+SUM($N$3:$O$7))+S740</f>
        <v/>
      </c>
      <c r="C740" s="9">
        <f>SUM(I740:Q740)-N740-P740</f>
        <v/>
      </c>
      <c r="D740" s="8" t="n">
        <v>6235</v>
      </c>
      <c r="E740" t="inlineStr">
        <is>
          <t>XS446277048FR</t>
        </is>
      </c>
      <c r="F740" t="n">
        <v>86</v>
      </c>
      <c r="G740" t="inlineStr">
        <is>
          <t>N</t>
        </is>
      </c>
      <c r="H740" t="inlineStr">
        <is>
          <t>NT</t>
        </is>
      </c>
      <c r="O740" t="n">
        <v>4.58</v>
      </c>
      <c r="S740">
        <f>_xlfn.XLOOKUP(E740,'Facture Chronopost'!L:L,'Facture Chronopost'!AA:AA,"")</f>
        <v/>
      </c>
      <c r="T740">
        <f>IF(COUNTIF('Bibliothèque transporteurs'!C:C,F740)=0,"inconnu",_xlfn.XLOOKUP(F740,'Bibliothèque transporteurs'!C:C,'Bibliothèque transporteurs'!A:A))</f>
        <v/>
      </c>
      <c r="U740">
        <f>IF(OR(F740="6C",F740="6B"),_xlfn.XLOOKUP(E740,'Facture Chronopost'!L:L,'Facture Chronopost'!X:X),IF(OR(F740=17,F740=44),F740&amp;"_"&amp;H740,IF(COUNTIF('Bibliothèque transporteurs'!C:C,F740)=0,"inconnu",_xlfn.XLOOKUP(F740,'Bibliothèque transporteurs'!C:C,'Bibliothèque transporteurs'!B:B))))</f>
        <v/>
      </c>
      <c r="V740">
        <f>IF(COUNTIF('Bibliothèque transporteurs'!C:C,F740)=0,"inconnu",_xlfn.XLOOKUP(F740,'Bibliothèque transporteurs'!C:C,'Bibliothèque transporteurs'!E:E))</f>
        <v/>
      </c>
      <c r="W740">
        <f>IF(T740="FR_2SHOP",O740,IF(O740=0,0,ROUNDUP(O740/C740*B740,2)))</f>
        <v/>
      </c>
      <c r="Y740" s="118">
        <f>ROUNDUP(B740,2)-M740-L740-N740-J740-K740-I740-Q740</f>
        <v/>
      </c>
      <c r="Z740" s="118">
        <f>IF(Y740=W740,"OK","Non")</f>
        <v/>
      </c>
    </row>
    <row r="741">
      <c r="A741" s="9">
        <f>C741/SUM(C:C)*(SUM(C:C)+$X$2)</f>
        <v/>
      </c>
      <c r="B741" s="9">
        <f>C741/SUM(C:C)*(SUM(C:C)+SUM($N$3:$O$7))+S741</f>
        <v/>
      </c>
      <c r="C741" s="9">
        <f>SUM(I741:Q741)-N741-P741</f>
        <v/>
      </c>
      <c r="D741" s="8" t="n">
        <v>6235</v>
      </c>
      <c r="E741" t="inlineStr">
        <is>
          <t>XS446277595FR</t>
        </is>
      </c>
      <c r="F741" t="n">
        <v>86</v>
      </c>
      <c r="G741" t="inlineStr">
        <is>
          <t>N</t>
        </is>
      </c>
      <c r="H741" t="inlineStr">
        <is>
          <t>NT</t>
        </is>
      </c>
      <c r="O741" t="n">
        <v>4.25</v>
      </c>
      <c r="S741">
        <f>_xlfn.XLOOKUP(E741,'Facture Chronopost'!L:L,'Facture Chronopost'!AA:AA,"")</f>
        <v/>
      </c>
      <c r="T741">
        <f>IF(COUNTIF('Bibliothèque transporteurs'!C:C,F741)=0,"inconnu",_xlfn.XLOOKUP(F741,'Bibliothèque transporteurs'!C:C,'Bibliothèque transporteurs'!A:A))</f>
        <v/>
      </c>
      <c r="U741">
        <f>IF(OR(F741="6C",F741="6B"),_xlfn.XLOOKUP(E741,'Facture Chronopost'!L:L,'Facture Chronopost'!X:X),IF(OR(F741=17,F741=44),F741&amp;"_"&amp;H741,IF(COUNTIF('Bibliothèque transporteurs'!C:C,F741)=0,"inconnu",_xlfn.XLOOKUP(F741,'Bibliothèque transporteurs'!C:C,'Bibliothèque transporteurs'!B:B))))</f>
        <v/>
      </c>
      <c r="V741">
        <f>IF(COUNTIF('Bibliothèque transporteurs'!C:C,F741)=0,"inconnu",_xlfn.XLOOKUP(F741,'Bibliothèque transporteurs'!C:C,'Bibliothèque transporteurs'!E:E))</f>
        <v/>
      </c>
      <c r="W741">
        <f>IF(T741="FR_2SHOP",O741,IF(O741=0,0,ROUNDUP(O741/C741*B741,2)))</f>
        <v/>
      </c>
      <c r="Y741" s="118">
        <f>ROUNDUP(B741,2)-M741-L741-N741-J741-K741-I741-Q741</f>
        <v/>
      </c>
      <c r="Z741" s="118">
        <f>IF(Y741=W741,"OK","Non")</f>
        <v/>
      </c>
    </row>
    <row r="742">
      <c r="A742" s="9">
        <f>C742/SUM(C:C)*(SUM(C:C)+$X$2)</f>
        <v/>
      </c>
      <c r="B742" s="9">
        <f>C742/SUM(C:C)*(SUM(C:C)+SUM($N$3:$O$7))+S742</f>
        <v/>
      </c>
      <c r="C742" s="9">
        <f>SUM(I742:Q742)-N742-P742</f>
        <v/>
      </c>
      <c r="D742" s="8" t="n">
        <v>6235</v>
      </c>
      <c r="E742" t="inlineStr">
        <is>
          <t>XS446277975FR</t>
        </is>
      </c>
      <c r="F742" t="n">
        <v>86</v>
      </c>
      <c r="G742" t="inlineStr">
        <is>
          <t>N</t>
        </is>
      </c>
      <c r="H742" t="inlineStr">
        <is>
          <t>NT</t>
        </is>
      </c>
      <c r="O742" t="n">
        <v>4.25</v>
      </c>
      <c r="S742">
        <f>_xlfn.XLOOKUP(E742,'Facture Chronopost'!L:L,'Facture Chronopost'!AA:AA,"")</f>
        <v/>
      </c>
      <c r="T742">
        <f>IF(COUNTIF('Bibliothèque transporteurs'!C:C,F742)=0,"inconnu",_xlfn.XLOOKUP(F742,'Bibliothèque transporteurs'!C:C,'Bibliothèque transporteurs'!A:A))</f>
        <v/>
      </c>
      <c r="U742">
        <f>IF(OR(F742="6C",F742="6B"),_xlfn.XLOOKUP(E742,'Facture Chronopost'!L:L,'Facture Chronopost'!X:X),IF(OR(F742=17,F742=44),F742&amp;"_"&amp;H742,IF(COUNTIF('Bibliothèque transporteurs'!C:C,F742)=0,"inconnu",_xlfn.XLOOKUP(F742,'Bibliothèque transporteurs'!C:C,'Bibliothèque transporteurs'!B:B))))</f>
        <v/>
      </c>
      <c r="V742">
        <f>IF(COUNTIF('Bibliothèque transporteurs'!C:C,F742)=0,"inconnu",_xlfn.XLOOKUP(F742,'Bibliothèque transporteurs'!C:C,'Bibliothèque transporteurs'!E:E))</f>
        <v/>
      </c>
      <c r="W742">
        <f>IF(T742="FR_2SHOP",O742,IF(O742=0,0,ROUNDUP(O742/C742*B742,2)))</f>
        <v/>
      </c>
      <c r="Y742" s="118">
        <f>ROUNDUP(B742,2)-M742-L742-N742-J742-K742-I742-Q742</f>
        <v/>
      </c>
      <c r="Z742" s="118">
        <f>IF(Y742=W742,"OK","Non")</f>
        <v/>
      </c>
    </row>
    <row r="743">
      <c r="A743" s="9">
        <f>C743/SUM(C:C)*(SUM(C:C)+$X$2)</f>
        <v/>
      </c>
      <c r="B743" s="9">
        <f>C743/SUM(C:C)*(SUM(C:C)+SUM($N$3:$O$7))+S743</f>
        <v/>
      </c>
      <c r="C743" s="9">
        <f>SUM(I743:Q743)-N743-P743</f>
        <v/>
      </c>
      <c r="D743" s="8" t="n">
        <v>6235</v>
      </c>
      <c r="E743" t="inlineStr">
        <is>
          <t>XS446278247FR</t>
        </is>
      </c>
      <c r="F743" t="n">
        <v>86</v>
      </c>
      <c r="G743" t="inlineStr">
        <is>
          <t>N</t>
        </is>
      </c>
      <c r="H743" t="inlineStr">
        <is>
          <t>NT</t>
        </is>
      </c>
      <c r="O743" t="n">
        <v>4.96</v>
      </c>
      <c r="S743">
        <f>_xlfn.XLOOKUP(E743,'Facture Chronopost'!L:L,'Facture Chronopost'!AA:AA,"")</f>
        <v/>
      </c>
      <c r="T743">
        <f>IF(COUNTIF('Bibliothèque transporteurs'!C:C,F743)=0,"inconnu",_xlfn.XLOOKUP(F743,'Bibliothèque transporteurs'!C:C,'Bibliothèque transporteurs'!A:A))</f>
        <v/>
      </c>
      <c r="U743">
        <f>IF(OR(F743="6C",F743="6B"),_xlfn.XLOOKUP(E743,'Facture Chronopost'!L:L,'Facture Chronopost'!X:X),IF(OR(F743=17,F743=44),F743&amp;"_"&amp;H743,IF(COUNTIF('Bibliothèque transporteurs'!C:C,F743)=0,"inconnu",_xlfn.XLOOKUP(F743,'Bibliothèque transporteurs'!C:C,'Bibliothèque transporteurs'!B:B))))</f>
        <v/>
      </c>
      <c r="V743">
        <f>IF(COUNTIF('Bibliothèque transporteurs'!C:C,F743)=0,"inconnu",_xlfn.XLOOKUP(F743,'Bibliothèque transporteurs'!C:C,'Bibliothèque transporteurs'!E:E))</f>
        <v/>
      </c>
      <c r="W743">
        <f>IF(T743="FR_2SHOP",O743,IF(O743=0,0,ROUNDUP(O743/C743*B743,2)))</f>
        <v/>
      </c>
      <c r="Y743" s="118">
        <f>ROUNDUP(B743,2)-M743-L743-N743-J743-K743-I743-Q743</f>
        <v/>
      </c>
      <c r="Z743" s="118">
        <f>IF(Y743=W743,"OK","Non")</f>
        <v/>
      </c>
    </row>
    <row r="744">
      <c r="A744" s="9">
        <f>C744/SUM(C:C)*(SUM(C:C)+$X$2)</f>
        <v/>
      </c>
      <c r="B744" s="9">
        <f>C744/SUM(C:C)*(SUM(C:C)+SUM($N$3:$O$7))+S744</f>
        <v/>
      </c>
      <c r="C744" s="9">
        <f>SUM(I744:Q744)-N744-P744</f>
        <v/>
      </c>
      <c r="D744" s="8" t="n">
        <v>6235</v>
      </c>
      <c r="E744" t="inlineStr">
        <is>
          <t>XS446279018FR</t>
        </is>
      </c>
      <c r="F744" t="n">
        <v>86</v>
      </c>
      <c r="G744" t="inlineStr">
        <is>
          <t>N</t>
        </is>
      </c>
      <c r="H744" t="inlineStr">
        <is>
          <t>NT</t>
        </is>
      </c>
      <c r="O744" t="n">
        <v>4.25</v>
      </c>
      <c r="S744">
        <f>_xlfn.XLOOKUP(E744,'Facture Chronopost'!L:L,'Facture Chronopost'!AA:AA,"")</f>
        <v/>
      </c>
      <c r="T744">
        <f>IF(COUNTIF('Bibliothèque transporteurs'!C:C,F744)=0,"inconnu",_xlfn.XLOOKUP(F744,'Bibliothèque transporteurs'!C:C,'Bibliothèque transporteurs'!A:A))</f>
        <v/>
      </c>
      <c r="U744">
        <f>IF(OR(F744="6C",F744="6B"),_xlfn.XLOOKUP(E744,'Facture Chronopost'!L:L,'Facture Chronopost'!X:X),IF(OR(F744=17,F744=44),F744&amp;"_"&amp;H744,IF(COUNTIF('Bibliothèque transporteurs'!C:C,F744)=0,"inconnu",_xlfn.XLOOKUP(F744,'Bibliothèque transporteurs'!C:C,'Bibliothèque transporteurs'!B:B))))</f>
        <v/>
      </c>
      <c r="V744">
        <f>IF(COUNTIF('Bibliothèque transporteurs'!C:C,F744)=0,"inconnu",_xlfn.XLOOKUP(F744,'Bibliothèque transporteurs'!C:C,'Bibliothèque transporteurs'!E:E))</f>
        <v/>
      </c>
      <c r="W744">
        <f>IF(T744="FR_2SHOP",O744,IF(O744=0,0,ROUNDUP(O744/C744*B744,2)))</f>
        <v/>
      </c>
      <c r="Y744" s="118">
        <f>ROUNDUP(B744,2)-M744-L744-N744-J744-K744-I744-Q744</f>
        <v/>
      </c>
      <c r="Z744" s="118">
        <f>IF(Y744=W744,"OK","Non")</f>
        <v/>
      </c>
    </row>
    <row r="745">
      <c r="A745" s="9">
        <f>C745/SUM(C:C)*(SUM(C:C)+$X$2)</f>
        <v/>
      </c>
      <c r="B745" s="9">
        <f>C745/SUM(C:C)*(SUM(C:C)+SUM($N$3:$O$7))+S745</f>
        <v/>
      </c>
      <c r="C745" s="9">
        <f>SUM(I745:Q745)-N745-P745</f>
        <v/>
      </c>
      <c r="D745" s="8" t="n">
        <v>6235</v>
      </c>
      <c r="E745" t="inlineStr">
        <is>
          <t>XS446279525FR</t>
        </is>
      </c>
      <c r="F745" t="n">
        <v>86</v>
      </c>
      <c r="G745" t="inlineStr">
        <is>
          <t>N</t>
        </is>
      </c>
      <c r="H745" t="inlineStr">
        <is>
          <t>NT</t>
        </is>
      </c>
      <c r="O745" t="n">
        <v>4.25</v>
      </c>
      <c r="S745">
        <f>_xlfn.XLOOKUP(E745,'Facture Chronopost'!L:L,'Facture Chronopost'!AA:AA,"")</f>
        <v/>
      </c>
      <c r="T745">
        <f>IF(COUNTIF('Bibliothèque transporteurs'!C:C,F745)=0,"inconnu",_xlfn.XLOOKUP(F745,'Bibliothèque transporteurs'!C:C,'Bibliothèque transporteurs'!A:A))</f>
        <v/>
      </c>
      <c r="U745">
        <f>IF(OR(F745="6C",F745="6B"),_xlfn.XLOOKUP(E745,'Facture Chronopost'!L:L,'Facture Chronopost'!X:X),IF(OR(F745=17,F745=44),F745&amp;"_"&amp;H745,IF(COUNTIF('Bibliothèque transporteurs'!C:C,F745)=0,"inconnu",_xlfn.XLOOKUP(F745,'Bibliothèque transporteurs'!C:C,'Bibliothèque transporteurs'!B:B))))</f>
        <v/>
      </c>
      <c r="V745">
        <f>IF(COUNTIF('Bibliothèque transporteurs'!C:C,F745)=0,"inconnu",_xlfn.XLOOKUP(F745,'Bibliothèque transporteurs'!C:C,'Bibliothèque transporteurs'!E:E))</f>
        <v/>
      </c>
      <c r="W745">
        <f>IF(T745="FR_2SHOP",O745,IF(O745=0,0,ROUNDUP(O745/C745*B745,2)))</f>
        <v/>
      </c>
      <c r="Y745" s="118">
        <f>ROUNDUP(B745,2)-M745-L745-N745-J745-K745-I745-Q745</f>
        <v/>
      </c>
      <c r="Z745" s="118">
        <f>IF(Y745=W745,"OK","Non")</f>
        <v/>
      </c>
    </row>
    <row r="746">
      <c r="A746" s="9">
        <f>C746/SUM(C:C)*(SUM(C:C)+$X$2)</f>
        <v/>
      </c>
      <c r="B746" s="9">
        <f>C746/SUM(C:C)*(SUM(C:C)+SUM($N$3:$O$7))+S746</f>
        <v/>
      </c>
      <c r="C746" s="9">
        <f>SUM(I746:Q746)-N746-P746</f>
        <v/>
      </c>
      <c r="D746" s="8" t="n">
        <v>6235</v>
      </c>
      <c r="E746" t="inlineStr">
        <is>
          <t>XS446382240FR</t>
        </is>
      </c>
      <c r="F746" t="n">
        <v>86</v>
      </c>
      <c r="G746" t="inlineStr">
        <is>
          <t>N</t>
        </is>
      </c>
      <c r="H746" t="inlineStr">
        <is>
          <t>NT</t>
        </is>
      </c>
      <c r="O746" t="n">
        <v>5.88</v>
      </c>
      <c r="S746">
        <f>_xlfn.XLOOKUP(E746,'Facture Chronopost'!L:L,'Facture Chronopost'!AA:AA,"")</f>
        <v/>
      </c>
      <c r="T746">
        <f>IF(COUNTIF('Bibliothèque transporteurs'!C:C,F746)=0,"inconnu",_xlfn.XLOOKUP(F746,'Bibliothèque transporteurs'!C:C,'Bibliothèque transporteurs'!A:A))</f>
        <v/>
      </c>
      <c r="U746">
        <f>IF(OR(F746="6C",F746="6B"),_xlfn.XLOOKUP(E746,'Facture Chronopost'!L:L,'Facture Chronopost'!X:X),IF(OR(F746=17,F746=44),F746&amp;"_"&amp;H746,IF(COUNTIF('Bibliothèque transporteurs'!C:C,F746)=0,"inconnu",_xlfn.XLOOKUP(F746,'Bibliothèque transporteurs'!C:C,'Bibliothèque transporteurs'!B:B))))</f>
        <v/>
      </c>
      <c r="V746">
        <f>IF(COUNTIF('Bibliothèque transporteurs'!C:C,F746)=0,"inconnu",_xlfn.XLOOKUP(F746,'Bibliothèque transporteurs'!C:C,'Bibliothèque transporteurs'!E:E))</f>
        <v/>
      </c>
      <c r="W746">
        <f>IF(T746="FR_2SHOP",O746,IF(O746=0,0,ROUNDUP(O746/C746*B746,2)))</f>
        <v/>
      </c>
      <c r="Y746" s="118">
        <f>ROUNDUP(B746,2)-M746-L746-N746-J746-K746-I746-Q746</f>
        <v/>
      </c>
      <c r="Z746" s="118">
        <f>IF(Y746=W746,"OK","Non")</f>
        <v/>
      </c>
    </row>
    <row r="747">
      <c r="A747" s="9">
        <f>C747/SUM(C:C)*(SUM(C:C)+$X$2)</f>
        <v/>
      </c>
      <c r="B747" s="9">
        <f>C747/SUM(C:C)*(SUM(C:C)+SUM($N$3:$O$7))+S747</f>
        <v/>
      </c>
      <c r="C747" s="9">
        <f>SUM(I747:Q747)-N747-P747</f>
        <v/>
      </c>
      <c r="D747" s="8" t="n">
        <v>6235</v>
      </c>
      <c r="E747" t="inlineStr">
        <is>
          <t>XS446382871FR</t>
        </is>
      </c>
      <c r="F747" t="n">
        <v>86</v>
      </c>
      <c r="G747" t="inlineStr">
        <is>
          <t>N</t>
        </is>
      </c>
      <c r="H747" t="inlineStr">
        <is>
          <t>NR</t>
        </is>
      </c>
      <c r="O747" t="n">
        <v>4.25</v>
      </c>
      <c r="S747">
        <f>_xlfn.XLOOKUP(E747,'Facture Chronopost'!L:L,'Facture Chronopost'!AA:AA,"")</f>
        <v/>
      </c>
      <c r="T747">
        <f>IF(COUNTIF('Bibliothèque transporteurs'!C:C,F747)=0,"inconnu",_xlfn.XLOOKUP(F747,'Bibliothèque transporteurs'!C:C,'Bibliothèque transporteurs'!A:A))</f>
        <v/>
      </c>
      <c r="U747">
        <f>IF(OR(F747="6C",F747="6B"),_xlfn.XLOOKUP(E747,'Facture Chronopost'!L:L,'Facture Chronopost'!X:X),IF(OR(F747=17,F747=44),F747&amp;"_"&amp;H747,IF(COUNTIF('Bibliothèque transporteurs'!C:C,F747)=0,"inconnu",_xlfn.XLOOKUP(F747,'Bibliothèque transporteurs'!C:C,'Bibliothèque transporteurs'!B:B))))</f>
        <v/>
      </c>
      <c r="V747">
        <f>IF(COUNTIF('Bibliothèque transporteurs'!C:C,F747)=0,"inconnu",_xlfn.XLOOKUP(F747,'Bibliothèque transporteurs'!C:C,'Bibliothèque transporteurs'!E:E))</f>
        <v/>
      </c>
      <c r="W747">
        <f>IF(T747="FR_2SHOP",O747,IF(O747=0,0,ROUNDUP(O747/C747*B747,2)))</f>
        <v/>
      </c>
      <c r="Y747" s="118">
        <f>ROUNDUP(B747,2)-M747-L747-N747-J747-K747-I747-Q747</f>
        <v/>
      </c>
      <c r="Z747" s="118">
        <f>IF(Y747=W747,"OK","Non")</f>
        <v/>
      </c>
    </row>
    <row r="748">
      <c r="A748" s="9">
        <f>C748/SUM(C:C)*(SUM(C:C)+$X$2)</f>
        <v/>
      </c>
      <c r="B748" s="9">
        <f>C748/SUM(C:C)*(SUM(C:C)+SUM($N$3:$O$7))+S748</f>
        <v/>
      </c>
      <c r="C748" s="9">
        <f>SUM(I748:Q748)-N748-P748</f>
        <v/>
      </c>
      <c r="D748" s="8" t="n">
        <v>6235</v>
      </c>
      <c r="E748" t="inlineStr">
        <is>
          <t>XS446384285FR</t>
        </is>
      </c>
      <c r="F748" t="n">
        <v>86</v>
      </c>
      <c r="G748" t="inlineStr">
        <is>
          <t>N</t>
        </is>
      </c>
      <c r="H748" t="inlineStr">
        <is>
          <t>NT</t>
        </is>
      </c>
      <c r="O748" t="n">
        <v>5.88</v>
      </c>
      <c r="S748">
        <f>_xlfn.XLOOKUP(E748,'Facture Chronopost'!L:L,'Facture Chronopost'!AA:AA,"")</f>
        <v/>
      </c>
      <c r="T748">
        <f>IF(COUNTIF('Bibliothèque transporteurs'!C:C,F748)=0,"inconnu",_xlfn.XLOOKUP(F748,'Bibliothèque transporteurs'!C:C,'Bibliothèque transporteurs'!A:A))</f>
        <v/>
      </c>
      <c r="U748">
        <f>IF(OR(F748="6C",F748="6B"),_xlfn.XLOOKUP(E748,'Facture Chronopost'!L:L,'Facture Chronopost'!X:X),IF(OR(F748=17,F748=44),F748&amp;"_"&amp;H748,IF(COUNTIF('Bibliothèque transporteurs'!C:C,F748)=0,"inconnu",_xlfn.XLOOKUP(F748,'Bibliothèque transporteurs'!C:C,'Bibliothèque transporteurs'!B:B))))</f>
        <v/>
      </c>
      <c r="V748">
        <f>IF(COUNTIF('Bibliothèque transporteurs'!C:C,F748)=0,"inconnu",_xlfn.XLOOKUP(F748,'Bibliothèque transporteurs'!C:C,'Bibliothèque transporteurs'!E:E))</f>
        <v/>
      </c>
      <c r="W748">
        <f>IF(T748="FR_2SHOP",O748,IF(O748=0,0,ROUNDUP(O748/C748*B748,2)))</f>
        <v/>
      </c>
      <c r="Y748" s="118">
        <f>ROUNDUP(B748,2)-M748-L748-N748-J748-K748-I748-Q748</f>
        <v/>
      </c>
      <c r="Z748" s="118">
        <f>IF(Y748=W748,"OK","Non")</f>
        <v/>
      </c>
    </row>
    <row r="749">
      <c r="A749" s="9">
        <f>C749/SUM(C:C)*(SUM(C:C)+$X$2)</f>
        <v/>
      </c>
      <c r="B749" s="9">
        <f>C749/SUM(C:C)*(SUM(C:C)+SUM($N$3:$O$7))+S749</f>
        <v/>
      </c>
      <c r="C749" s="9">
        <f>SUM(I749:Q749)-N749-P749</f>
        <v/>
      </c>
      <c r="D749" s="8" t="n">
        <v>6235</v>
      </c>
      <c r="E749" t="inlineStr">
        <is>
          <t>XS446430890FR</t>
        </is>
      </c>
      <c r="F749" t="n">
        <v>86</v>
      </c>
      <c r="G749" t="inlineStr">
        <is>
          <t>N</t>
        </is>
      </c>
      <c r="H749" t="inlineStr">
        <is>
          <t>NT</t>
        </is>
      </c>
      <c r="O749" t="n">
        <v>4.25</v>
      </c>
      <c r="S749">
        <f>_xlfn.XLOOKUP(E749,'Facture Chronopost'!L:L,'Facture Chronopost'!AA:AA,"")</f>
        <v/>
      </c>
      <c r="T749">
        <f>IF(COUNTIF('Bibliothèque transporteurs'!C:C,F749)=0,"inconnu",_xlfn.XLOOKUP(F749,'Bibliothèque transporteurs'!C:C,'Bibliothèque transporteurs'!A:A))</f>
        <v/>
      </c>
      <c r="U749">
        <f>IF(OR(F749="6C",F749="6B"),_xlfn.XLOOKUP(E749,'Facture Chronopost'!L:L,'Facture Chronopost'!X:X),IF(OR(F749=17,F749=44),F749&amp;"_"&amp;H749,IF(COUNTIF('Bibliothèque transporteurs'!C:C,F749)=0,"inconnu",_xlfn.XLOOKUP(F749,'Bibliothèque transporteurs'!C:C,'Bibliothèque transporteurs'!B:B))))</f>
        <v/>
      </c>
      <c r="V749">
        <f>IF(COUNTIF('Bibliothèque transporteurs'!C:C,F749)=0,"inconnu",_xlfn.XLOOKUP(F749,'Bibliothèque transporteurs'!C:C,'Bibliothèque transporteurs'!E:E))</f>
        <v/>
      </c>
      <c r="W749">
        <f>IF(T749="FR_2SHOP",O749,IF(O749=0,0,ROUNDUP(O749/C749*B749,2)))</f>
        <v/>
      </c>
      <c r="Y749" s="118">
        <f>ROUNDUP(B749,2)-M749-L749-N749-J749-K749-I749-Q749</f>
        <v/>
      </c>
      <c r="Z749" s="118">
        <f>IF(Y749=W749,"OK","Non")</f>
        <v/>
      </c>
    </row>
    <row r="750">
      <c r="A750" s="9">
        <f>C750/SUM(C:C)*(SUM(C:C)+$X$2)</f>
        <v/>
      </c>
      <c r="B750" s="9">
        <f>C750/SUM(C:C)*(SUM(C:C)+SUM($N$3:$O$7))+S750</f>
        <v/>
      </c>
      <c r="C750" s="9">
        <f>SUM(I750:Q750)-N750-P750</f>
        <v/>
      </c>
      <c r="D750" s="8" t="n">
        <v>6235</v>
      </c>
      <c r="E750" t="inlineStr">
        <is>
          <t>XS446436875FR</t>
        </is>
      </c>
      <c r="F750" t="n">
        <v>86</v>
      </c>
      <c r="G750" t="inlineStr">
        <is>
          <t>N</t>
        </is>
      </c>
      <c r="H750" t="inlineStr">
        <is>
          <t>NT</t>
        </is>
      </c>
      <c r="O750" t="n">
        <v>5.88</v>
      </c>
      <c r="S750">
        <f>_xlfn.XLOOKUP(E750,'Facture Chronopost'!L:L,'Facture Chronopost'!AA:AA,"")</f>
        <v/>
      </c>
      <c r="T750">
        <f>IF(COUNTIF('Bibliothèque transporteurs'!C:C,F750)=0,"inconnu",_xlfn.XLOOKUP(F750,'Bibliothèque transporteurs'!C:C,'Bibliothèque transporteurs'!A:A))</f>
        <v/>
      </c>
      <c r="U750">
        <f>IF(OR(F750="6C",F750="6B"),_xlfn.XLOOKUP(E750,'Facture Chronopost'!L:L,'Facture Chronopost'!X:X),IF(OR(F750=17,F750=44),F750&amp;"_"&amp;H750,IF(COUNTIF('Bibliothèque transporteurs'!C:C,F750)=0,"inconnu",_xlfn.XLOOKUP(F750,'Bibliothèque transporteurs'!C:C,'Bibliothèque transporteurs'!B:B))))</f>
        <v/>
      </c>
      <c r="V750">
        <f>IF(COUNTIF('Bibliothèque transporteurs'!C:C,F750)=0,"inconnu",_xlfn.XLOOKUP(F750,'Bibliothèque transporteurs'!C:C,'Bibliothèque transporteurs'!E:E))</f>
        <v/>
      </c>
      <c r="W750">
        <f>IF(T750="FR_2SHOP",O750,IF(O750=0,0,ROUNDUP(O750/C750*B750,2)))</f>
        <v/>
      </c>
      <c r="Y750" s="118">
        <f>ROUNDUP(B750,2)-M750-L750-N750-J750-K750-I750-Q750</f>
        <v/>
      </c>
      <c r="Z750" s="118">
        <f>IF(Y750=W750,"OK","Non")</f>
        <v/>
      </c>
    </row>
    <row r="751">
      <c r="A751" s="9">
        <f>C751/SUM(C:C)*(SUM(C:C)+$X$2)</f>
        <v/>
      </c>
      <c r="B751" s="9">
        <f>C751/SUM(C:C)*(SUM(C:C)+SUM($N$3:$O$7))+S751</f>
        <v/>
      </c>
      <c r="C751" s="9">
        <f>SUM(I751:Q751)-N751-P751</f>
        <v/>
      </c>
      <c r="D751" s="8" t="n">
        <v>6235</v>
      </c>
      <c r="E751" t="inlineStr">
        <is>
          <t>XS446502781FR</t>
        </is>
      </c>
      <c r="F751" t="n">
        <v>86</v>
      </c>
      <c r="G751" t="inlineStr">
        <is>
          <t>N</t>
        </is>
      </c>
      <c r="H751" t="inlineStr">
        <is>
          <t>NT</t>
        </is>
      </c>
      <c r="O751" t="n">
        <v>6.25</v>
      </c>
      <c r="S751">
        <f>_xlfn.XLOOKUP(E751,'Facture Chronopost'!L:L,'Facture Chronopost'!AA:AA,"")</f>
        <v/>
      </c>
      <c r="T751">
        <f>IF(COUNTIF('Bibliothèque transporteurs'!C:C,F751)=0,"inconnu",_xlfn.XLOOKUP(F751,'Bibliothèque transporteurs'!C:C,'Bibliothèque transporteurs'!A:A))</f>
        <v/>
      </c>
      <c r="U751">
        <f>IF(OR(F751="6C",F751="6B"),_xlfn.XLOOKUP(E751,'Facture Chronopost'!L:L,'Facture Chronopost'!X:X),IF(OR(F751=17,F751=44),F751&amp;"_"&amp;H751,IF(COUNTIF('Bibliothèque transporteurs'!C:C,F751)=0,"inconnu",_xlfn.XLOOKUP(F751,'Bibliothèque transporteurs'!C:C,'Bibliothèque transporteurs'!B:B))))</f>
        <v/>
      </c>
      <c r="V751">
        <f>IF(COUNTIF('Bibliothèque transporteurs'!C:C,F751)=0,"inconnu",_xlfn.XLOOKUP(F751,'Bibliothèque transporteurs'!C:C,'Bibliothèque transporteurs'!E:E))</f>
        <v/>
      </c>
      <c r="W751">
        <f>IF(T751="FR_2SHOP",O751,IF(O751=0,0,ROUNDUP(O751/C751*B751,2)))</f>
        <v/>
      </c>
      <c r="Y751" s="118">
        <f>ROUNDUP(B751,2)-M751-L751-N751-J751-K751-I751-Q751</f>
        <v/>
      </c>
      <c r="Z751" s="118">
        <f>IF(Y751=W751,"OK","Non")</f>
        <v/>
      </c>
    </row>
    <row r="752">
      <c r="A752" s="9">
        <f>C752/SUM(C:C)*(SUM(C:C)+$X$2)</f>
        <v/>
      </c>
      <c r="B752" s="9">
        <f>C752/SUM(C:C)*(SUM(C:C)+SUM($N$3:$O$7))+S752</f>
        <v/>
      </c>
      <c r="C752" s="9">
        <f>SUM(I752:Q752)-N752-P752</f>
        <v/>
      </c>
      <c r="D752" s="8" t="n">
        <v>6235</v>
      </c>
      <c r="E752" t="inlineStr">
        <is>
          <t>XS446506032FR</t>
        </is>
      </c>
      <c r="F752" t="n">
        <v>86</v>
      </c>
      <c r="G752" t="inlineStr">
        <is>
          <t>N</t>
        </is>
      </c>
      <c r="H752" t="inlineStr">
        <is>
          <t>NT</t>
        </is>
      </c>
      <c r="O752" t="n">
        <v>7.92</v>
      </c>
      <c r="S752">
        <f>_xlfn.XLOOKUP(E752,'Facture Chronopost'!L:L,'Facture Chronopost'!AA:AA,"")</f>
        <v/>
      </c>
      <c r="T752">
        <f>IF(COUNTIF('Bibliothèque transporteurs'!C:C,F752)=0,"inconnu",_xlfn.XLOOKUP(F752,'Bibliothèque transporteurs'!C:C,'Bibliothèque transporteurs'!A:A))</f>
        <v/>
      </c>
      <c r="U752">
        <f>IF(OR(F752="6C",F752="6B"),_xlfn.XLOOKUP(E752,'Facture Chronopost'!L:L,'Facture Chronopost'!X:X),IF(OR(F752=17,F752=44),F752&amp;"_"&amp;H752,IF(COUNTIF('Bibliothèque transporteurs'!C:C,F752)=0,"inconnu",_xlfn.XLOOKUP(F752,'Bibliothèque transporteurs'!C:C,'Bibliothèque transporteurs'!B:B))))</f>
        <v/>
      </c>
      <c r="V752">
        <f>IF(COUNTIF('Bibliothèque transporteurs'!C:C,F752)=0,"inconnu",_xlfn.XLOOKUP(F752,'Bibliothèque transporteurs'!C:C,'Bibliothèque transporteurs'!E:E))</f>
        <v/>
      </c>
      <c r="W752">
        <f>IF(T752="FR_2SHOP",O752,IF(O752=0,0,ROUNDUP(O752/C752*B752,2)))</f>
        <v/>
      </c>
      <c r="Y752" s="118">
        <f>ROUNDUP(B752,2)-M752-L752-N752-J752-K752-I752-Q752</f>
        <v/>
      </c>
      <c r="Z752" s="118">
        <f>IF(Y752=W752,"OK","Non")</f>
        <v/>
      </c>
    </row>
    <row r="753">
      <c r="A753" s="9">
        <f>C753/SUM(C:C)*(SUM(C:C)+$X$2)</f>
        <v/>
      </c>
      <c r="B753" s="9">
        <f>C753/SUM(C:C)*(SUM(C:C)+SUM($N$3:$O$7))+S753</f>
        <v/>
      </c>
      <c r="C753" s="9">
        <f>SUM(I753:Q753)-N753-P753</f>
        <v/>
      </c>
      <c r="D753" s="8" t="n">
        <v>6235</v>
      </c>
      <c r="E753" t="inlineStr">
        <is>
          <t>XS446506390FR</t>
        </is>
      </c>
      <c r="F753" t="n">
        <v>86</v>
      </c>
      <c r="G753" t="inlineStr">
        <is>
          <t>N</t>
        </is>
      </c>
      <c r="H753" t="inlineStr">
        <is>
          <t>NR</t>
        </is>
      </c>
      <c r="O753" t="n">
        <v>4.25</v>
      </c>
      <c r="S753">
        <f>_xlfn.XLOOKUP(E753,'Facture Chronopost'!L:L,'Facture Chronopost'!AA:AA,"")</f>
        <v/>
      </c>
      <c r="T753">
        <f>IF(COUNTIF('Bibliothèque transporteurs'!C:C,F753)=0,"inconnu",_xlfn.XLOOKUP(F753,'Bibliothèque transporteurs'!C:C,'Bibliothèque transporteurs'!A:A))</f>
        <v/>
      </c>
      <c r="U753">
        <f>IF(OR(F753="6C",F753="6B"),_xlfn.XLOOKUP(E753,'Facture Chronopost'!L:L,'Facture Chronopost'!X:X),IF(OR(F753=17,F753=44),F753&amp;"_"&amp;H753,IF(COUNTIF('Bibliothèque transporteurs'!C:C,F753)=0,"inconnu",_xlfn.XLOOKUP(F753,'Bibliothèque transporteurs'!C:C,'Bibliothèque transporteurs'!B:B))))</f>
        <v/>
      </c>
      <c r="V753">
        <f>IF(COUNTIF('Bibliothèque transporteurs'!C:C,F753)=0,"inconnu",_xlfn.XLOOKUP(F753,'Bibliothèque transporteurs'!C:C,'Bibliothèque transporteurs'!E:E))</f>
        <v/>
      </c>
      <c r="W753">
        <f>IF(T753="FR_2SHOP",O753,IF(O753=0,0,ROUNDUP(O753/C753*B753,2)))</f>
        <v/>
      </c>
      <c r="Y753" s="118">
        <f>ROUNDUP(B753,2)-M753-L753-N753-J753-K753-I753-Q753</f>
        <v/>
      </c>
      <c r="Z753" s="118">
        <f>IF(Y753=W753,"OK","Non")</f>
        <v/>
      </c>
    </row>
    <row r="754">
      <c r="A754" s="9">
        <f>C754/SUM(C:C)*(SUM(C:C)+$X$2)</f>
        <v/>
      </c>
      <c r="B754" s="9">
        <f>C754/SUM(C:C)*(SUM(C:C)+SUM($N$3:$O$7))+S754</f>
        <v/>
      </c>
      <c r="C754" s="9">
        <f>SUM(I754:Q754)-N754-P754</f>
        <v/>
      </c>
      <c r="D754" s="8" t="n">
        <v>6235</v>
      </c>
      <c r="E754" t="inlineStr">
        <is>
          <t>XS446506704FR</t>
        </is>
      </c>
      <c r="F754" t="n">
        <v>86</v>
      </c>
      <c r="G754" t="inlineStr">
        <is>
          <t>N</t>
        </is>
      </c>
      <c r="H754" t="inlineStr">
        <is>
          <t>NT</t>
        </is>
      </c>
      <c r="O754" t="n">
        <v>5.88</v>
      </c>
      <c r="S754">
        <f>_xlfn.XLOOKUP(E754,'Facture Chronopost'!L:L,'Facture Chronopost'!AA:AA,"")</f>
        <v/>
      </c>
      <c r="T754">
        <f>IF(COUNTIF('Bibliothèque transporteurs'!C:C,F754)=0,"inconnu",_xlfn.XLOOKUP(F754,'Bibliothèque transporteurs'!C:C,'Bibliothèque transporteurs'!A:A))</f>
        <v/>
      </c>
      <c r="U754">
        <f>IF(OR(F754="6C",F754="6B"),_xlfn.XLOOKUP(E754,'Facture Chronopost'!L:L,'Facture Chronopost'!X:X),IF(OR(F754=17,F754=44),F754&amp;"_"&amp;H754,IF(COUNTIF('Bibliothèque transporteurs'!C:C,F754)=0,"inconnu",_xlfn.XLOOKUP(F754,'Bibliothèque transporteurs'!C:C,'Bibliothèque transporteurs'!B:B))))</f>
        <v/>
      </c>
      <c r="V754">
        <f>IF(COUNTIF('Bibliothèque transporteurs'!C:C,F754)=0,"inconnu",_xlfn.XLOOKUP(F754,'Bibliothèque transporteurs'!C:C,'Bibliothèque transporteurs'!E:E))</f>
        <v/>
      </c>
      <c r="W754">
        <f>IF(T754="FR_2SHOP",O754,IF(O754=0,0,ROUNDUP(O754/C754*B754,2)))</f>
        <v/>
      </c>
      <c r="Y754" s="118">
        <f>ROUNDUP(B754,2)-M754-L754-N754-J754-K754-I754-Q754</f>
        <v/>
      </c>
      <c r="Z754" s="118">
        <f>IF(Y754=W754,"OK","Non")</f>
        <v/>
      </c>
    </row>
    <row r="755">
      <c r="A755" s="9">
        <f>C755/SUM(C:C)*(SUM(C:C)+$X$2)</f>
        <v/>
      </c>
      <c r="B755" s="9">
        <f>C755/SUM(C:C)*(SUM(C:C)+SUM($N$3:$O$7))+S755</f>
        <v/>
      </c>
      <c r="C755" s="9">
        <f>SUM(I755:Q755)-N755-P755</f>
        <v/>
      </c>
      <c r="D755" s="8" t="n">
        <v>6235</v>
      </c>
      <c r="E755" t="inlineStr">
        <is>
          <t>XS446510434FR</t>
        </is>
      </c>
      <c r="F755" t="n">
        <v>86</v>
      </c>
      <c r="G755" t="inlineStr">
        <is>
          <t>N</t>
        </is>
      </c>
      <c r="H755" t="inlineStr">
        <is>
          <t>NT</t>
        </is>
      </c>
      <c r="O755" t="n">
        <v>5.88</v>
      </c>
      <c r="S755">
        <f>_xlfn.XLOOKUP(E755,'Facture Chronopost'!L:L,'Facture Chronopost'!AA:AA,"")</f>
        <v/>
      </c>
      <c r="T755">
        <f>IF(COUNTIF('Bibliothèque transporteurs'!C:C,F755)=0,"inconnu",_xlfn.XLOOKUP(F755,'Bibliothèque transporteurs'!C:C,'Bibliothèque transporteurs'!A:A))</f>
        <v/>
      </c>
      <c r="U755">
        <f>IF(OR(F755="6C",F755="6B"),_xlfn.XLOOKUP(E755,'Facture Chronopost'!L:L,'Facture Chronopost'!X:X),IF(OR(F755=17,F755=44),F755&amp;"_"&amp;H755,IF(COUNTIF('Bibliothèque transporteurs'!C:C,F755)=0,"inconnu",_xlfn.XLOOKUP(F755,'Bibliothèque transporteurs'!C:C,'Bibliothèque transporteurs'!B:B))))</f>
        <v/>
      </c>
      <c r="V755">
        <f>IF(COUNTIF('Bibliothèque transporteurs'!C:C,F755)=0,"inconnu",_xlfn.XLOOKUP(F755,'Bibliothèque transporteurs'!C:C,'Bibliothèque transporteurs'!E:E))</f>
        <v/>
      </c>
      <c r="W755">
        <f>IF(T755="FR_2SHOP",O755,IF(O755=0,0,ROUNDUP(O755/C755*B755,2)))</f>
        <v/>
      </c>
      <c r="Y755" s="118">
        <f>ROUNDUP(B755,2)-M755-L755-N755-J755-K755-I755-Q755</f>
        <v/>
      </c>
      <c r="Z755" s="118">
        <f>IF(Y755=W755,"OK","Non")</f>
        <v/>
      </c>
    </row>
    <row r="756">
      <c r="A756" s="9">
        <f>C756/SUM(C:C)*(SUM(C:C)+$X$2)</f>
        <v/>
      </c>
      <c r="B756" s="9">
        <f>C756/SUM(C:C)*(SUM(C:C)+SUM($N$3:$O$7))+S756</f>
        <v/>
      </c>
      <c r="C756" s="9">
        <f>SUM(I756:Q756)-N756-P756</f>
        <v/>
      </c>
      <c r="D756" s="8" t="n">
        <v>6235</v>
      </c>
      <c r="E756" t="inlineStr">
        <is>
          <t>XS446709070FR</t>
        </is>
      </c>
      <c r="F756" t="n">
        <v>86</v>
      </c>
      <c r="G756" t="inlineStr">
        <is>
          <t>N</t>
        </is>
      </c>
      <c r="H756" t="inlineStr">
        <is>
          <t>NT</t>
        </is>
      </c>
      <c r="O756" t="n">
        <v>6.9</v>
      </c>
      <c r="S756">
        <f>_xlfn.XLOOKUP(E756,'Facture Chronopost'!L:L,'Facture Chronopost'!AA:AA,"")</f>
        <v/>
      </c>
      <c r="T756">
        <f>IF(COUNTIF('Bibliothèque transporteurs'!C:C,F756)=0,"inconnu",_xlfn.XLOOKUP(F756,'Bibliothèque transporteurs'!C:C,'Bibliothèque transporteurs'!A:A))</f>
        <v/>
      </c>
      <c r="U756">
        <f>IF(OR(F756="6C",F756="6B"),_xlfn.XLOOKUP(E756,'Facture Chronopost'!L:L,'Facture Chronopost'!X:X),IF(OR(F756=17,F756=44),F756&amp;"_"&amp;H756,IF(COUNTIF('Bibliothèque transporteurs'!C:C,F756)=0,"inconnu",_xlfn.XLOOKUP(F756,'Bibliothèque transporteurs'!C:C,'Bibliothèque transporteurs'!B:B))))</f>
        <v/>
      </c>
      <c r="V756">
        <f>IF(COUNTIF('Bibliothèque transporteurs'!C:C,F756)=0,"inconnu",_xlfn.XLOOKUP(F756,'Bibliothèque transporteurs'!C:C,'Bibliothèque transporteurs'!E:E))</f>
        <v/>
      </c>
      <c r="W756">
        <f>IF(T756="FR_2SHOP",O756,IF(O756=0,0,ROUNDUP(O756/C756*B756,2)))</f>
        <v/>
      </c>
      <c r="Y756" s="118">
        <f>ROUNDUP(B756,2)-M756-L756-N756-J756-K756-I756-Q756</f>
        <v/>
      </c>
      <c r="Z756" s="118">
        <f>IF(Y756=W756,"OK","Non")</f>
        <v/>
      </c>
    </row>
    <row r="757">
      <c r="A757" s="9">
        <f>C757/SUM(C:C)*(SUM(C:C)+$X$2)</f>
        <v/>
      </c>
      <c r="B757" s="9">
        <f>C757/SUM(C:C)*(SUM(C:C)+SUM($N$3:$O$7))+S757</f>
        <v/>
      </c>
      <c r="C757" s="9">
        <f>SUM(I757:Q757)-N757-P757</f>
        <v/>
      </c>
      <c r="D757" s="8" t="n">
        <v>6235</v>
      </c>
      <c r="E757" t="inlineStr">
        <is>
          <t>XS446710339FR</t>
        </is>
      </c>
      <c r="F757" t="n">
        <v>86</v>
      </c>
      <c r="G757" t="inlineStr">
        <is>
          <t>N</t>
        </is>
      </c>
      <c r="H757" t="inlineStr">
        <is>
          <t>NT</t>
        </is>
      </c>
      <c r="O757" t="n">
        <v>6.39</v>
      </c>
      <c r="S757">
        <f>_xlfn.XLOOKUP(E757,'Facture Chronopost'!L:L,'Facture Chronopost'!AA:AA,"")</f>
        <v/>
      </c>
      <c r="T757">
        <f>IF(COUNTIF('Bibliothèque transporteurs'!C:C,F757)=0,"inconnu",_xlfn.XLOOKUP(F757,'Bibliothèque transporteurs'!C:C,'Bibliothèque transporteurs'!A:A))</f>
        <v/>
      </c>
      <c r="U757">
        <f>IF(OR(F757="6C",F757="6B"),_xlfn.XLOOKUP(E757,'Facture Chronopost'!L:L,'Facture Chronopost'!X:X),IF(OR(F757=17,F757=44),F757&amp;"_"&amp;H757,IF(COUNTIF('Bibliothèque transporteurs'!C:C,F757)=0,"inconnu",_xlfn.XLOOKUP(F757,'Bibliothèque transporteurs'!C:C,'Bibliothèque transporteurs'!B:B))))</f>
        <v/>
      </c>
      <c r="V757">
        <f>IF(COUNTIF('Bibliothèque transporteurs'!C:C,F757)=0,"inconnu",_xlfn.XLOOKUP(F757,'Bibliothèque transporteurs'!C:C,'Bibliothèque transporteurs'!E:E))</f>
        <v/>
      </c>
      <c r="W757">
        <f>IF(T757="FR_2SHOP",O757,IF(O757=0,0,ROUNDUP(O757/C757*B757,2)))</f>
        <v/>
      </c>
      <c r="Y757" s="118">
        <f>ROUNDUP(B757,2)-M757-L757-N757-J757-K757-I757-Q757</f>
        <v/>
      </c>
      <c r="Z757" s="118">
        <f>IF(Y757=W757,"OK","Non")</f>
        <v/>
      </c>
    </row>
    <row r="758">
      <c r="A758" s="9">
        <f>C758/SUM(C:C)*(SUM(C:C)+$X$2)</f>
        <v/>
      </c>
      <c r="B758" s="9">
        <f>C758/SUM(C:C)*(SUM(C:C)+SUM($N$3:$O$7))+S758</f>
        <v/>
      </c>
      <c r="C758" s="9">
        <f>SUM(I758:Q758)-N758-P758</f>
        <v/>
      </c>
      <c r="D758" s="8" t="n">
        <v>6235</v>
      </c>
      <c r="E758" t="inlineStr">
        <is>
          <t>XS446714755FR</t>
        </is>
      </c>
      <c r="F758" t="n">
        <v>86</v>
      </c>
      <c r="G758" t="inlineStr">
        <is>
          <t>N</t>
        </is>
      </c>
      <c r="H758" t="inlineStr">
        <is>
          <t>NT</t>
        </is>
      </c>
      <c r="O758" t="n">
        <v>4.25</v>
      </c>
      <c r="S758">
        <f>_xlfn.XLOOKUP(E758,'Facture Chronopost'!L:L,'Facture Chronopost'!AA:AA,"")</f>
        <v/>
      </c>
      <c r="T758">
        <f>IF(COUNTIF('Bibliothèque transporteurs'!C:C,F758)=0,"inconnu",_xlfn.XLOOKUP(F758,'Bibliothèque transporteurs'!C:C,'Bibliothèque transporteurs'!A:A))</f>
        <v/>
      </c>
      <c r="U758">
        <f>IF(OR(F758="6C",F758="6B"),_xlfn.XLOOKUP(E758,'Facture Chronopost'!L:L,'Facture Chronopost'!X:X),IF(OR(F758=17,F758=44),F758&amp;"_"&amp;H758,IF(COUNTIF('Bibliothèque transporteurs'!C:C,F758)=0,"inconnu",_xlfn.XLOOKUP(F758,'Bibliothèque transporteurs'!C:C,'Bibliothèque transporteurs'!B:B))))</f>
        <v/>
      </c>
      <c r="V758">
        <f>IF(COUNTIF('Bibliothèque transporteurs'!C:C,F758)=0,"inconnu",_xlfn.XLOOKUP(F758,'Bibliothèque transporteurs'!C:C,'Bibliothèque transporteurs'!E:E))</f>
        <v/>
      </c>
      <c r="W758">
        <f>IF(T758="FR_2SHOP",O758,IF(O758=0,0,ROUNDUP(O758/C758*B758,2)))</f>
        <v/>
      </c>
      <c r="Y758" s="118">
        <f>ROUNDUP(B758,2)-M758-L758-N758-J758-K758-I758-Q758</f>
        <v/>
      </c>
      <c r="Z758" s="118">
        <f>IF(Y758=W758,"OK","Non")</f>
        <v/>
      </c>
    </row>
    <row r="759">
      <c r="A759" s="9">
        <f>C759/SUM(C:C)*(SUM(C:C)+$X$2)</f>
        <v/>
      </c>
      <c r="B759" s="9">
        <f>C759/SUM(C:C)*(SUM(C:C)+SUM($N$3:$O$7))+S759</f>
        <v/>
      </c>
      <c r="C759" s="9">
        <f>SUM(I759:Q759)-N759-P759</f>
        <v/>
      </c>
      <c r="D759" s="8" t="n">
        <v>6235</v>
      </c>
      <c r="E759" t="inlineStr">
        <is>
          <t>XS446723814FR</t>
        </is>
      </c>
      <c r="F759" t="n">
        <v>86</v>
      </c>
      <c r="G759" t="inlineStr">
        <is>
          <t>N</t>
        </is>
      </c>
      <c r="H759" t="inlineStr">
        <is>
          <t>NT</t>
        </is>
      </c>
      <c r="O759" t="n">
        <v>6.9</v>
      </c>
      <c r="S759">
        <f>_xlfn.XLOOKUP(E759,'Facture Chronopost'!L:L,'Facture Chronopost'!AA:AA,"")</f>
        <v/>
      </c>
      <c r="T759">
        <f>IF(COUNTIF('Bibliothèque transporteurs'!C:C,F759)=0,"inconnu",_xlfn.XLOOKUP(F759,'Bibliothèque transporteurs'!C:C,'Bibliothèque transporteurs'!A:A))</f>
        <v/>
      </c>
      <c r="U759">
        <f>IF(OR(F759="6C",F759="6B"),_xlfn.XLOOKUP(E759,'Facture Chronopost'!L:L,'Facture Chronopost'!X:X),IF(OR(F759=17,F759=44),F759&amp;"_"&amp;H759,IF(COUNTIF('Bibliothèque transporteurs'!C:C,F759)=0,"inconnu",_xlfn.XLOOKUP(F759,'Bibliothèque transporteurs'!C:C,'Bibliothèque transporteurs'!B:B))))</f>
        <v/>
      </c>
      <c r="V759">
        <f>IF(COUNTIF('Bibliothèque transporteurs'!C:C,F759)=0,"inconnu",_xlfn.XLOOKUP(F759,'Bibliothèque transporteurs'!C:C,'Bibliothèque transporteurs'!E:E))</f>
        <v/>
      </c>
      <c r="W759">
        <f>IF(T759="FR_2SHOP",O759,IF(O759=0,0,ROUNDUP(O759/C759*B759,2)))</f>
        <v/>
      </c>
      <c r="Y759" s="118">
        <f>ROUNDUP(B759,2)-M759-L759-N759-J759-K759-I759-Q759</f>
        <v/>
      </c>
      <c r="Z759" s="118">
        <f>IF(Y759=W759,"OK","Non")</f>
        <v/>
      </c>
    </row>
    <row r="760">
      <c r="A760" s="9">
        <f>C760/SUM(C:C)*(SUM(C:C)+$X$2)</f>
        <v/>
      </c>
      <c r="B760" s="9">
        <f>C760/SUM(C:C)*(SUM(C:C)+SUM($N$3:$O$7))+S760</f>
        <v/>
      </c>
      <c r="C760" s="9">
        <f>SUM(I760:Q760)-N760-P760</f>
        <v/>
      </c>
      <c r="D760" s="8" t="n">
        <v>6235</v>
      </c>
      <c r="E760" t="inlineStr">
        <is>
          <t>XS446726651FR</t>
        </is>
      </c>
      <c r="F760" t="n">
        <v>86</v>
      </c>
      <c r="G760" t="inlineStr">
        <is>
          <t>N</t>
        </is>
      </c>
      <c r="H760" t="inlineStr">
        <is>
          <t>NT</t>
        </is>
      </c>
      <c r="O760" t="n">
        <v>5.88</v>
      </c>
      <c r="S760">
        <f>_xlfn.XLOOKUP(E760,'Facture Chronopost'!L:L,'Facture Chronopost'!AA:AA,"")</f>
        <v/>
      </c>
      <c r="T760">
        <f>IF(COUNTIF('Bibliothèque transporteurs'!C:C,F760)=0,"inconnu",_xlfn.XLOOKUP(F760,'Bibliothèque transporteurs'!C:C,'Bibliothèque transporteurs'!A:A))</f>
        <v/>
      </c>
      <c r="U760">
        <f>IF(OR(F760="6C",F760="6B"),_xlfn.XLOOKUP(E760,'Facture Chronopost'!L:L,'Facture Chronopost'!X:X),IF(OR(F760=17,F760=44),F760&amp;"_"&amp;H760,IF(COUNTIF('Bibliothèque transporteurs'!C:C,F760)=0,"inconnu",_xlfn.XLOOKUP(F760,'Bibliothèque transporteurs'!C:C,'Bibliothèque transporteurs'!B:B))))</f>
        <v/>
      </c>
      <c r="V760">
        <f>IF(COUNTIF('Bibliothèque transporteurs'!C:C,F760)=0,"inconnu",_xlfn.XLOOKUP(F760,'Bibliothèque transporteurs'!C:C,'Bibliothèque transporteurs'!E:E))</f>
        <v/>
      </c>
      <c r="W760">
        <f>IF(T760="FR_2SHOP",O760,IF(O760=0,0,ROUNDUP(O760/C760*B760,2)))</f>
        <v/>
      </c>
      <c r="Y760" s="118">
        <f>ROUNDUP(B760,2)-M760-L760-N760-J760-K760-I760-Q760</f>
        <v/>
      </c>
      <c r="Z760" s="118">
        <f>IF(Y760=W760,"OK","Non")</f>
        <v/>
      </c>
    </row>
    <row r="761">
      <c r="A761" s="9">
        <f>C761/SUM(C:C)*(SUM(C:C)+$X$2)</f>
        <v/>
      </c>
      <c r="B761" s="9">
        <f>C761/SUM(C:C)*(SUM(C:C)+SUM($N$3:$O$7))+S761</f>
        <v/>
      </c>
      <c r="C761" s="9">
        <f>SUM(I761:Q761)-N761-P761</f>
        <v/>
      </c>
      <c r="D761" s="8" t="n">
        <v>6235</v>
      </c>
      <c r="E761" t="inlineStr">
        <is>
          <t>XS446727419FR</t>
        </is>
      </c>
      <c r="F761" t="n">
        <v>86</v>
      </c>
      <c r="G761" t="inlineStr">
        <is>
          <t>N</t>
        </is>
      </c>
      <c r="H761" t="inlineStr">
        <is>
          <t>NT</t>
        </is>
      </c>
      <c r="O761" t="n">
        <v>5.88</v>
      </c>
      <c r="S761">
        <f>_xlfn.XLOOKUP(E761,'Facture Chronopost'!L:L,'Facture Chronopost'!AA:AA,"")</f>
        <v/>
      </c>
      <c r="T761">
        <f>IF(COUNTIF('Bibliothèque transporteurs'!C:C,F761)=0,"inconnu",_xlfn.XLOOKUP(F761,'Bibliothèque transporteurs'!C:C,'Bibliothèque transporteurs'!A:A))</f>
        <v/>
      </c>
      <c r="U761">
        <f>IF(OR(F761="6C",F761="6B"),_xlfn.XLOOKUP(E761,'Facture Chronopost'!L:L,'Facture Chronopost'!X:X),IF(OR(F761=17,F761=44),F761&amp;"_"&amp;H761,IF(COUNTIF('Bibliothèque transporteurs'!C:C,F761)=0,"inconnu",_xlfn.XLOOKUP(F761,'Bibliothèque transporteurs'!C:C,'Bibliothèque transporteurs'!B:B))))</f>
        <v/>
      </c>
      <c r="V761">
        <f>IF(COUNTIF('Bibliothèque transporteurs'!C:C,F761)=0,"inconnu",_xlfn.XLOOKUP(F761,'Bibliothèque transporteurs'!C:C,'Bibliothèque transporteurs'!E:E))</f>
        <v/>
      </c>
      <c r="W761">
        <f>IF(T761="FR_2SHOP",O761,IF(O761=0,0,ROUNDUP(O761/C761*B761,2)))</f>
        <v/>
      </c>
      <c r="Y761" s="118">
        <f>ROUNDUP(B761,2)-M761-L761-N761-J761-K761-I761-Q761</f>
        <v/>
      </c>
      <c r="Z761" s="118">
        <f>IF(Y761=W761,"OK","Non")</f>
        <v/>
      </c>
    </row>
    <row r="762">
      <c r="A762" s="9">
        <f>C762/SUM(C:C)*(SUM(C:C)+$X$2)</f>
        <v/>
      </c>
      <c r="B762" s="9">
        <f>C762/SUM(C:C)*(SUM(C:C)+SUM($N$3:$O$7))+S762</f>
        <v/>
      </c>
      <c r="C762" s="9">
        <f>SUM(I762:Q762)-N762-P762</f>
        <v/>
      </c>
      <c r="D762" s="8" t="n">
        <v>6235</v>
      </c>
      <c r="E762" t="inlineStr">
        <is>
          <t>XS446729321FR</t>
        </is>
      </c>
      <c r="F762" t="n">
        <v>86</v>
      </c>
      <c r="G762" t="inlineStr">
        <is>
          <t>N</t>
        </is>
      </c>
      <c r="H762" t="inlineStr">
        <is>
          <t>NT</t>
        </is>
      </c>
      <c r="O762" t="n">
        <v>5.88</v>
      </c>
      <c r="S762">
        <f>_xlfn.XLOOKUP(E762,'Facture Chronopost'!L:L,'Facture Chronopost'!AA:AA,"")</f>
        <v/>
      </c>
      <c r="T762">
        <f>IF(COUNTIF('Bibliothèque transporteurs'!C:C,F762)=0,"inconnu",_xlfn.XLOOKUP(F762,'Bibliothèque transporteurs'!C:C,'Bibliothèque transporteurs'!A:A))</f>
        <v/>
      </c>
      <c r="U762">
        <f>IF(OR(F762="6C",F762="6B"),_xlfn.XLOOKUP(E762,'Facture Chronopost'!L:L,'Facture Chronopost'!X:X),IF(OR(F762=17,F762=44),F762&amp;"_"&amp;H762,IF(COUNTIF('Bibliothèque transporteurs'!C:C,F762)=0,"inconnu",_xlfn.XLOOKUP(F762,'Bibliothèque transporteurs'!C:C,'Bibliothèque transporteurs'!B:B))))</f>
        <v/>
      </c>
      <c r="V762">
        <f>IF(COUNTIF('Bibliothèque transporteurs'!C:C,F762)=0,"inconnu",_xlfn.XLOOKUP(F762,'Bibliothèque transporteurs'!C:C,'Bibliothèque transporteurs'!E:E))</f>
        <v/>
      </c>
      <c r="W762">
        <f>IF(T762="FR_2SHOP",O762,IF(O762=0,0,ROUNDUP(O762/C762*B762,2)))</f>
        <v/>
      </c>
      <c r="Y762" s="118">
        <f>ROUNDUP(B762,2)-M762-L762-N762-J762-K762-I762-Q762</f>
        <v/>
      </c>
      <c r="Z762" s="118">
        <f>IF(Y762=W762,"OK","Non")</f>
        <v/>
      </c>
    </row>
    <row r="763">
      <c r="A763" s="9">
        <f>C763/SUM(C:C)*(SUM(C:C)+$X$2)</f>
        <v/>
      </c>
      <c r="B763" s="9">
        <f>C763/SUM(C:C)*(SUM(C:C)+SUM($N$3:$O$7))+S763</f>
        <v/>
      </c>
      <c r="C763" s="9">
        <f>SUM(I763:Q763)-N763-P763</f>
        <v/>
      </c>
      <c r="D763" s="8" t="n">
        <v>6235</v>
      </c>
      <c r="E763" t="inlineStr">
        <is>
          <t>XS446731427FR</t>
        </is>
      </c>
      <c r="F763" t="n">
        <v>86</v>
      </c>
      <c r="G763" t="inlineStr">
        <is>
          <t>N</t>
        </is>
      </c>
      <c r="H763" t="inlineStr">
        <is>
          <t>NT</t>
        </is>
      </c>
      <c r="O763" t="n">
        <v>4.25</v>
      </c>
      <c r="S763">
        <f>_xlfn.XLOOKUP(E763,'Facture Chronopost'!L:L,'Facture Chronopost'!AA:AA,"")</f>
        <v/>
      </c>
      <c r="T763">
        <f>IF(COUNTIF('Bibliothèque transporteurs'!C:C,F763)=0,"inconnu",_xlfn.XLOOKUP(F763,'Bibliothèque transporteurs'!C:C,'Bibliothèque transporteurs'!A:A))</f>
        <v/>
      </c>
      <c r="U763">
        <f>IF(OR(F763="6C",F763="6B"),_xlfn.XLOOKUP(E763,'Facture Chronopost'!L:L,'Facture Chronopost'!X:X),IF(OR(F763=17,F763=44),F763&amp;"_"&amp;H763,IF(COUNTIF('Bibliothèque transporteurs'!C:C,F763)=0,"inconnu",_xlfn.XLOOKUP(F763,'Bibliothèque transporteurs'!C:C,'Bibliothèque transporteurs'!B:B))))</f>
        <v/>
      </c>
      <c r="V763">
        <f>IF(COUNTIF('Bibliothèque transporteurs'!C:C,F763)=0,"inconnu",_xlfn.XLOOKUP(F763,'Bibliothèque transporteurs'!C:C,'Bibliothèque transporteurs'!E:E))</f>
        <v/>
      </c>
      <c r="W763">
        <f>IF(T763="FR_2SHOP",O763,IF(O763=0,0,ROUNDUP(O763/C763*B763,2)))</f>
        <v/>
      </c>
      <c r="Y763" s="118">
        <f>ROUNDUP(B763,2)-M763-L763-N763-J763-K763-I763-Q763</f>
        <v/>
      </c>
      <c r="Z763" s="118">
        <f>IF(Y763=W763,"OK","Non")</f>
        <v/>
      </c>
    </row>
    <row r="764">
      <c r="A764" s="9">
        <f>C764/SUM(C:C)*(SUM(C:C)+$X$2)</f>
        <v/>
      </c>
      <c r="B764" s="9">
        <f>C764/SUM(C:C)*(SUM(C:C)+SUM($N$3:$O$7))+S764</f>
        <v/>
      </c>
      <c r="C764" s="9">
        <f>SUM(I764:Q764)-N764-P764</f>
        <v/>
      </c>
      <c r="D764" s="8" t="n">
        <v>6235</v>
      </c>
      <c r="E764" t="inlineStr">
        <is>
          <t>XS446735021FR</t>
        </is>
      </c>
      <c r="F764" t="n">
        <v>86</v>
      </c>
      <c r="G764" t="inlineStr">
        <is>
          <t>N</t>
        </is>
      </c>
      <c r="H764" t="inlineStr">
        <is>
          <t>NT</t>
        </is>
      </c>
      <c r="O764" t="n">
        <v>5.88</v>
      </c>
      <c r="S764">
        <f>_xlfn.XLOOKUP(E764,'Facture Chronopost'!L:L,'Facture Chronopost'!AA:AA,"")</f>
        <v/>
      </c>
      <c r="T764">
        <f>IF(COUNTIF('Bibliothèque transporteurs'!C:C,F764)=0,"inconnu",_xlfn.XLOOKUP(F764,'Bibliothèque transporteurs'!C:C,'Bibliothèque transporteurs'!A:A))</f>
        <v/>
      </c>
      <c r="U764">
        <f>IF(OR(F764="6C",F764="6B"),_xlfn.XLOOKUP(E764,'Facture Chronopost'!L:L,'Facture Chronopost'!X:X),IF(OR(F764=17,F764=44),F764&amp;"_"&amp;H764,IF(COUNTIF('Bibliothèque transporteurs'!C:C,F764)=0,"inconnu",_xlfn.XLOOKUP(F764,'Bibliothèque transporteurs'!C:C,'Bibliothèque transporteurs'!B:B))))</f>
        <v/>
      </c>
      <c r="V764">
        <f>IF(COUNTIF('Bibliothèque transporteurs'!C:C,F764)=0,"inconnu",_xlfn.XLOOKUP(F764,'Bibliothèque transporteurs'!C:C,'Bibliothèque transporteurs'!E:E))</f>
        <v/>
      </c>
      <c r="W764">
        <f>IF(T764="FR_2SHOP",O764,IF(O764=0,0,ROUNDUP(O764/C764*B764,2)))</f>
        <v/>
      </c>
      <c r="Y764" s="118">
        <f>ROUNDUP(B764,2)-M764-L764-N764-J764-K764-I764-Q764</f>
        <v/>
      </c>
      <c r="Z764" s="118">
        <f>IF(Y764=W764,"OK","Non")</f>
        <v/>
      </c>
    </row>
    <row r="765">
      <c r="A765" s="9">
        <f>C765/SUM(C:C)*(SUM(C:C)+$X$2)</f>
        <v/>
      </c>
      <c r="B765" s="9">
        <f>C765/SUM(C:C)*(SUM(C:C)+SUM($N$3:$O$7))+S765</f>
        <v/>
      </c>
      <c r="C765" s="9">
        <f>SUM(I765:Q765)-N765-P765</f>
        <v/>
      </c>
      <c r="D765" s="8" t="n">
        <v>6235</v>
      </c>
      <c r="E765" t="inlineStr">
        <is>
          <t>XS446875196FR</t>
        </is>
      </c>
      <c r="F765" t="n">
        <v>86</v>
      </c>
      <c r="G765" t="inlineStr">
        <is>
          <t>N</t>
        </is>
      </c>
      <c r="H765" t="inlineStr">
        <is>
          <t>NT</t>
        </is>
      </c>
      <c r="O765" t="n">
        <v>5.88</v>
      </c>
      <c r="S765">
        <f>_xlfn.XLOOKUP(E765,'Facture Chronopost'!L:L,'Facture Chronopost'!AA:AA,"")</f>
        <v/>
      </c>
      <c r="T765">
        <f>IF(COUNTIF('Bibliothèque transporteurs'!C:C,F765)=0,"inconnu",_xlfn.XLOOKUP(F765,'Bibliothèque transporteurs'!C:C,'Bibliothèque transporteurs'!A:A))</f>
        <v/>
      </c>
      <c r="U765">
        <f>IF(OR(F765="6C",F765="6B"),_xlfn.XLOOKUP(E765,'Facture Chronopost'!L:L,'Facture Chronopost'!X:X),IF(OR(F765=17,F765=44),F765&amp;"_"&amp;H765,IF(COUNTIF('Bibliothèque transporteurs'!C:C,F765)=0,"inconnu",_xlfn.XLOOKUP(F765,'Bibliothèque transporteurs'!C:C,'Bibliothèque transporteurs'!B:B))))</f>
        <v/>
      </c>
      <c r="V765">
        <f>IF(COUNTIF('Bibliothèque transporteurs'!C:C,F765)=0,"inconnu",_xlfn.XLOOKUP(F765,'Bibliothèque transporteurs'!C:C,'Bibliothèque transporteurs'!E:E))</f>
        <v/>
      </c>
      <c r="W765">
        <f>IF(T765="FR_2SHOP",O765,IF(O765=0,0,ROUNDUP(O765/C765*B765,2)))</f>
        <v/>
      </c>
      <c r="Y765" s="118">
        <f>ROUNDUP(B765,2)-M765-L765-N765-J765-K765-I765-Q765</f>
        <v/>
      </c>
      <c r="Z765" s="118">
        <f>IF(Y765=W765,"OK","Non")</f>
        <v/>
      </c>
    </row>
    <row r="766">
      <c r="A766" s="9">
        <f>C766/SUM(C:C)*(SUM(C:C)+$X$2)</f>
        <v/>
      </c>
      <c r="B766" s="9">
        <f>C766/SUM(C:C)*(SUM(C:C)+SUM($N$3:$O$7))+S766</f>
        <v/>
      </c>
      <c r="C766" s="9">
        <f>SUM(I766:Q766)-N766-P766</f>
        <v/>
      </c>
      <c r="D766" s="8" t="n">
        <v>6235</v>
      </c>
      <c r="E766" t="inlineStr">
        <is>
          <t>XS446928101FR</t>
        </is>
      </c>
      <c r="F766" t="n">
        <v>86</v>
      </c>
      <c r="G766" t="inlineStr">
        <is>
          <t>N</t>
        </is>
      </c>
      <c r="H766" t="inlineStr">
        <is>
          <t>NT</t>
        </is>
      </c>
      <c r="O766" t="n">
        <v>6.9</v>
      </c>
      <c r="S766">
        <f>_xlfn.XLOOKUP(E766,'Facture Chronopost'!L:L,'Facture Chronopost'!AA:AA,"")</f>
        <v/>
      </c>
      <c r="T766">
        <f>IF(COUNTIF('Bibliothèque transporteurs'!C:C,F766)=0,"inconnu",_xlfn.XLOOKUP(F766,'Bibliothèque transporteurs'!C:C,'Bibliothèque transporteurs'!A:A))</f>
        <v/>
      </c>
      <c r="U766">
        <f>IF(OR(F766="6C",F766="6B"),_xlfn.XLOOKUP(E766,'Facture Chronopost'!L:L,'Facture Chronopost'!X:X),IF(OR(F766=17,F766=44),F766&amp;"_"&amp;H766,IF(COUNTIF('Bibliothèque transporteurs'!C:C,F766)=0,"inconnu",_xlfn.XLOOKUP(F766,'Bibliothèque transporteurs'!C:C,'Bibliothèque transporteurs'!B:B))))</f>
        <v/>
      </c>
      <c r="V766">
        <f>IF(COUNTIF('Bibliothèque transporteurs'!C:C,F766)=0,"inconnu",_xlfn.XLOOKUP(F766,'Bibliothèque transporteurs'!C:C,'Bibliothèque transporteurs'!E:E))</f>
        <v/>
      </c>
      <c r="W766">
        <f>IF(T766="FR_2SHOP",O766,IF(O766=0,0,ROUNDUP(O766/C766*B766,2)))</f>
        <v/>
      </c>
      <c r="Y766" s="118">
        <f>ROUNDUP(B766,2)-M766-L766-N766-J766-K766-I766-Q766</f>
        <v/>
      </c>
      <c r="Z766" s="118">
        <f>IF(Y766=W766,"OK","Non")</f>
        <v/>
      </c>
    </row>
    <row r="767">
      <c r="A767" s="9">
        <f>C767/SUM(C:C)*(SUM(C:C)+$X$2)</f>
        <v/>
      </c>
      <c r="B767" s="9">
        <f>C767/SUM(C:C)*(SUM(C:C)+SUM($N$3:$O$7))+S767</f>
        <v/>
      </c>
      <c r="C767" s="9">
        <f>SUM(I767:Q767)-N767-P767</f>
        <v/>
      </c>
      <c r="D767" s="8" t="n">
        <v>6235</v>
      </c>
      <c r="E767" t="inlineStr">
        <is>
          <t>XS446946555FR</t>
        </is>
      </c>
      <c r="F767" t="n">
        <v>86</v>
      </c>
      <c r="G767" t="inlineStr">
        <is>
          <t>N</t>
        </is>
      </c>
      <c r="H767" t="inlineStr">
        <is>
          <t>NT</t>
        </is>
      </c>
      <c r="O767" t="n">
        <v>5.88</v>
      </c>
      <c r="S767">
        <f>_xlfn.XLOOKUP(E767,'Facture Chronopost'!L:L,'Facture Chronopost'!AA:AA,"")</f>
        <v/>
      </c>
      <c r="T767">
        <f>IF(COUNTIF('Bibliothèque transporteurs'!C:C,F767)=0,"inconnu",_xlfn.XLOOKUP(F767,'Bibliothèque transporteurs'!C:C,'Bibliothèque transporteurs'!A:A))</f>
        <v/>
      </c>
      <c r="U767">
        <f>IF(OR(F767="6C",F767="6B"),_xlfn.XLOOKUP(E767,'Facture Chronopost'!L:L,'Facture Chronopost'!X:X),IF(OR(F767=17,F767=44),F767&amp;"_"&amp;H767,IF(COUNTIF('Bibliothèque transporteurs'!C:C,F767)=0,"inconnu",_xlfn.XLOOKUP(F767,'Bibliothèque transporteurs'!C:C,'Bibliothèque transporteurs'!B:B))))</f>
        <v/>
      </c>
      <c r="V767">
        <f>IF(COUNTIF('Bibliothèque transporteurs'!C:C,F767)=0,"inconnu",_xlfn.XLOOKUP(F767,'Bibliothèque transporteurs'!C:C,'Bibliothèque transporteurs'!E:E))</f>
        <v/>
      </c>
      <c r="W767">
        <f>IF(T767="FR_2SHOP",O767,IF(O767=0,0,ROUNDUP(O767/C767*B767,2)))</f>
        <v/>
      </c>
      <c r="Y767" s="118">
        <f>ROUNDUP(B767,2)-M767-L767-N767-J767-K767-I767-Q767</f>
        <v/>
      </c>
      <c r="Z767" s="118">
        <f>IF(Y767=W767,"OK","Non")</f>
        <v/>
      </c>
    </row>
    <row r="768">
      <c r="A768" s="9">
        <f>C768/SUM(C:C)*(SUM(C:C)+$X$2)</f>
        <v/>
      </c>
      <c r="B768" s="9">
        <f>C768/SUM(C:C)*(SUM(C:C)+SUM($N$3:$O$7))+S768</f>
        <v/>
      </c>
      <c r="C768" s="9">
        <f>SUM(I768:Q768)-N768-P768</f>
        <v/>
      </c>
      <c r="D768" s="8" t="n">
        <v>6235</v>
      </c>
      <c r="E768" t="inlineStr">
        <is>
          <t>XS446947105FR</t>
        </is>
      </c>
      <c r="F768" t="n">
        <v>86</v>
      </c>
      <c r="G768" t="inlineStr">
        <is>
          <t>N</t>
        </is>
      </c>
      <c r="H768" t="inlineStr">
        <is>
          <t>NT</t>
        </is>
      </c>
      <c r="O768" t="n">
        <v>5.88</v>
      </c>
      <c r="S768">
        <f>_xlfn.XLOOKUP(E768,'Facture Chronopost'!L:L,'Facture Chronopost'!AA:AA,"")</f>
        <v/>
      </c>
      <c r="T768">
        <f>IF(COUNTIF('Bibliothèque transporteurs'!C:C,F768)=0,"inconnu",_xlfn.XLOOKUP(F768,'Bibliothèque transporteurs'!C:C,'Bibliothèque transporteurs'!A:A))</f>
        <v/>
      </c>
      <c r="U768">
        <f>IF(OR(F768="6C",F768="6B"),_xlfn.XLOOKUP(E768,'Facture Chronopost'!L:L,'Facture Chronopost'!X:X),IF(OR(F768=17,F768=44),F768&amp;"_"&amp;H768,IF(COUNTIF('Bibliothèque transporteurs'!C:C,F768)=0,"inconnu",_xlfn.XLOOKUP(F768,'Bibliothèque transporteurs'!C:C,'Bibliothèque transporteurs'!B:B))))</f>
        <v/>
      </c>
      <c r="V768">
        <f>IF(COUNTIF('Bibliothèque transporteurs'!C:C,F768)=0,"inconnu",_xlfn.XLOOKUP(F768,'Bibliothèque transporteurs'!C:C,'Bibliothèque transporteurs'!E:E))</f>
        <v/>
      </c>
      <c r="W768">
        <f>IF(T768="FR_2SHOP",O768,IF(O768=0,0,ROUNDUP(O768/C768*B768,2)))</f>
        <v/>
      </c>
      <c r="Y768" s="118">
        <f>ROUNDUP(B768,2)-M768-L768-N768-J768-K768-I768-Q768</f>
        <v/>
      </c>
      <c r="Z768" s="118">
        <f>IF(Y768=W768,"OK","Non")</f>
        <v/>
      </c>
    </row>
    <row r="769">
      <c r="A769" s="9">
        <f>C769/SUM(C:C)*(SUM(C:C)+$X$2)</f>
        <v/>
      </c>
      <c r="B769" s="9">
        <f>C769/SUM(C:C)*(SUM(C:C)+SUM($N$3:$O$7))+S769</f>
        <v/>
      </c>
      <c r="C769" s="9">
        <f>SUM(I769:Q769)-N769-P769</f>
        <v/>
      </c>
      <c r="D769" s="8" t="n">
        <v>6235</v>
      </c>
      <c r="E769" t="inlineStr">
        <is>
          <t>XS447135925FR</t>
        </is>
      </c>
      <c r="F769" t="n">
        <v>86</v>
      </c>
      <c r="G769" t="inlineStr">
        <is>
          <t>N</t>
        </is>
      </c>
      <c r="H769" t="inlineStr">
        <is>
          <t>NT</t>
        </is>
      </c>
      <c r="O769" t="n">
        <v>6.39</v>
      </c>
      <c r="S769">
        <f>_xlfn.XLOOKUP(E769,'Facture Chronopost'!L:L,'Facture Chronopost'!AA:AA,"")</f>
        <v/>
      </c>
      <c r="T769">
        <f>IF(COUNTIF('Bibliothèque transporteurs'!C:C,F769)=0,"inconnu",_xlfn.XLOOKUP(F769,'Bibliothèque transporteurs'!C:C,'Bibliothèque transporteurs'!A:A))</f>
        <v/>
      </c>
      <c r="U769">
        <f>IF(OR(F769="6C",F769="6B"),_xlfn.XLOOKUP(E769,'Facture Chronopost'!L:L,'Facture Chronopost'!X:X),IF(OR(F769=17,F769=44),F769&amp;"_"&amp;H769,IF(COUNTIF('Bibliothèque transporteurs'!C:C,F769)=0,"inconnu",_xlfn.XLOOKUP(F769,'Bibliothèque transporteurs'!C:C,'Bibliothèque transporteurs'!B:B))))</f>
        <v/>
      </c>
      <c r="V769">
        <f>IF(COUNTIF('Bibliothèque transporteurs'!C:C,F769)=0,"inconnu",_xlfn.XLOOKUP(F769,'Bibliothèque transporteurs'!C:C,'Bibliothèque transporteurs'!E:E))</f>
        <v/>
      </c>
      <c r="W769">
        <f>IF(T769="FR_2SHOP",O769,IF(O769=0,0,ROUNDUP(O769/C769*B769,2)))</f>
        <v/>
      </c>
      <c r="Y769" s="118">
        <f>ROUNDUP(B769,2)-M769-L769-N769-J769-K769-I769-Q769</f>
        <v/>
      </c>
      <c r="Z769" s="118">
        <f>IF(Y769=W769,"OK","Non")</f>
        <v/>
      </c>
    </row>
    <row r="770">
      <c r="A770" s="9">
        <f>C770/SUM(C:C)*(SUM(C:C)+$X$2)</f>
        <v/>
      </c>
      <c r="B770" s="9">
        <f>C770/SUM(C:C)*(SUM(C:C)+SUM($N$3:$O$7))+S770</f>
        <v/>
      </c>
      <c r="C770" s="9">
        <f>SUM(I770:Q770)-N770-P770</f>
        <v/>
      </c>
      <c r="D770" s="8" t="n">
        <v>6235</v>
      </c>
      <c r="E770" t="inlineStr">
        <is>
          <t>XS447137767FR</t>
        </is>
      </c>
      <c r="F770" t="n">
        <v>86</v>
      </c>
      <c r="G770" t="inlineStr">
        <is>
          <t>N</t>
        </is>
      </c>
      <c r="H770" t="inlineStr">
        <is>
          <t>NT</t>
        </is>
      </c>
      <c r="O770" t="n">
        <v>4.25</v>
      </c>
      <c r="S770">
        <f>_xlfn.XLOOKUP(E770,'Facture Chronopost'!L:L,'Facture Chronopost'!AA:AA,"")</f>
        <v/>
      </c>
      <c r="T770">
        <f>IF(COUNTIF('Bibliothèque transporteurs'!C:C,F770)=0,"inconnu",_xlfn.XLOOKUP(F770,'Bibliothèque transporteurs'!C:C,'Bibliothèque transporteurs'!A:A))</f>
        <v/>
      </c>
      <c r="U770">
        <f>IF(OR(F770="6C",F770="6B"),_xlfn.XLOOKUP(E770,'Facture Chronopost'!L:L,'Facture Chronopost'!X:X),IF(OR(F770=17,F770=44),F770&amp;"_"&amp;H770,IF(COUNTIF('Bibliothèque transporteurs'!C:C,F770)=0,"inconnu",_xlfn.XLOOKUP(F770,'Bibliothèque transporteurs'!C:C,'Bibliothèque transporteurs'!B:B))))</f>
        <v/>
      </c>
      <c r="V770">
        <f>IF(COUNTIF('Bibliothèque transporteurs'!C:C,F770)=0,"inconnu",_xlfn.XLOOKUP(F770,'Bibliothèque transporteurs'!C:C,'Bibliothèque transporteurs'!E:E))</f>
        <v/>
      </c>
      <c r="W770">
        <f>IF(T770="FR_2SHOP",O770,IF(O770=0,0,ROUNDUP(O770/C770*B770,2)))</f>
        <v/>
      </c>
      <c r="Y770" s="118">
        <f>ROUNDUP(B770,2)-M770-L770-N770-J770-K770-I770-Q770</f>
        <v/>
      </c>
      <c r="Z770" s="118">
        <f>IF(Y770=W770,"OK","Non")</f>
        <v/>
      </c>
    </row>
    <row r="771">
      <c r="A771" s="9">
        <f>C771/SUM(C:C)*(SUM(C:C)+$X$2)</f>
        <v/>
      </c>
      <c r="B771" s="9">
        <f>C771/SUM(C:C)*(SUM(C:C)+SUM($N$3:$O$7))+S771</f>
        <v/>
      </c>
      <c r="C771" s="9">
        <f>SUM(I771:Q771)-N771-P771</f>
        <v/>
      </c>
      <c r="D771" s="8" t="n">
        <v>6235</v>
      </c>
      <c r="E771" t="inlineStr">
        <is>
          <t>XS447137988FR</t>
        </is>
      </c>
      <c r="F771" t="n">
        <v>86</v>
      </c>
      <c r="G771" t="inlineStr">
        <is>
          <t>N</t>
        </is>
      </c>
      <c r="H771" t="inlineStr">
        <is>
          <t>NT</t>
        </is>
      </c>
      <c r="O771" t="n">
        <v>4.25</v>
      </c>
      <c r="S771">
        <f>_xlfn.XLOOKUP(E771,'Facture Chronopost'!L:L,'Facture Chronopost'!AA:AA,"")</f>
        <v/>
      </c>
      <c r="T771">
        <f>IF(COUNTIF('Bibliothèque transporteurs'!C:C,F771)=0,"inconnu",_xlfn.XLOOKUP(F771,'Bibliothèque transporteurs'!C:C,'Bibliothèque transporteurs'!A:A))</f>
        <v/>
      </c>
      <c r="U771">
        <f>IF(OR(F771="6C",F771="6B"),_xlfn.XLOOKUP(E771,'Facture Chronopost'!L:L,'Facture Chronopost'!X:X),IF(OR(F771=17,F771=44),F771&amp;"_"&amp;H771,IF(COUNTIF('Bibliothèque transporteurs'!C:C,F771)=0,"inconnu",_xlfn.XLOOKUP(F771,'Bibliothèque transporteurs'!C:C,'Bibliothèque transporteurs'!B:B))))</f>
        <v/>
      </c>
      <c r="V771">
        <f>IF(COUNTIF('Bibliothèque transporteurs'!C:C,F771)=0,"inconnu",_xlfn.XLOOKUP(F771,'Bibliothèque transporteurs'!C:C,'Bibliothèque transporteurs'!E:E))</f>
        <v/>
      </c>
      <c r="W771">
        <f>IF(T771="FR_2SHOP",O771,IF(O771=0,0,ROUNDUP(O771/C771*B771,2)))</f>
        <v/>
      </c>
      <c r="Y771" s="118">
        <f>ROUNDUP(B771,2)-M771-L771-N771-J771-K771-I771-Q771</f>
        <v/>
      </c>
      <c r="Z771" s="118">
        <f>IF(Y771=W771,"OK","Non")</f>
        <v/>
      </c>
    </row>
    <row r="772">
      <c r="A772" s="9">
        <f>C772/SUM(C:C)*(SUM(C:C)+$X$2)</f>
        <v/>
      </c>
      <c r="B772" s="9">
        <f>C772/SUM(C:C)*(SUM(C:C)+SUM($N$3:$O$7))+S772</f>
        <v/>
      </c>
      <c r="C772" s="9">
        <f>SUM(I772:Q772)-N772-P772</f>
        <v/>
      </c>
      <c r="D772" s="8" t="n">
        <v>6235</v>
      </c>
      <c r="E772" t="inlineStr">
        <is>
          <t>XS447141449FR</t>
        </is>
      </c>
      <c r="F772" t="n">
        <v>86</v>
      </c>
      <c r="G772" t="inlineStr">
        <is>
          <t>N</t>
        </is>
      </c>
      <c r="H772" t="inlineStr">
        <is>
          <t>NT</t>
        </is>
      </c>
      <c r="O772" t="n">
        <v>4.25</v>
      </c>
      <c r="S772">
        <f>_xlfn.XLOOKUP(E772,'Facture Chronopost'!L:L,'Facture Chronopost'!AA:AA,"")</f>
        <v/>
      </c>
      <c r="T772">
        <f>IF(COUNTIF('Bibliothèque transporteurs'!C:C,F772)=0,"inconnu",_xlfn.XLOOKUP(F772,'Bibliothèque transporteurs'!C:C,'Bibliothèque transporteurs'!A:A))</f>
        <v/>
      </c>
      <c r="U772">
        <f>IF(OR(F772="6C",F772="6B"),_xlfn.XLOOKUP(E772,'Facture Chronopost'!L:L,'Facture Chronopost'!X:X),IF(OR(F772=17,F772=44),F772&amp;"_"&amp;H772,IF(COUNTIF('Bibliothèque transporteurs'!C:C,F772)=0,"inconnu",_xlfn.XLOOKUP(F772,'Bibliothèque transporteurs'!C:C,'Bibliothèque transporteurs'!B:B))))</f>
        <v/>
      </c>
      <c r="V772">
        <f>IF(COUNTIF('Bibliothèque transporteurs'!C:C,F772)=0,"inconnu",_xlfn.XLOOKUP(F772,'Bibliothèque transporteurs'!C:C,'Bibliothèque transporteurs'!E:E))</f>
        <v/>
      </c>
      <c r="W772">
        <f>IF(T772="FR_2SHOP",O772,IF(O772=0,0,ROUNDUP(O772/C772*B772,2)))</f>
        <v/>
      </c>
      <c r="Y772" s="118">
        <f>ROUNDUP(B772,2)-M772-L772-N772-J772-K772-I772-Q772</f>
        <v/>
      </c>
      <c r="Z772" s="118">
        <f>IF(Y772=W772,"OK","Non")</f>
        <v/>
      </c>
    </row>
    <row r="773">
      <c r="A773" s="9">
        <f>C773/SUM(C:C)*(SUM(C:C)+$X$2)</f>
        <v/>
      </c>
      <c r="B773" s="9">
        <f>C773/SUM(C:C)*(SUM(C:C)+SUM($N$3:$O$7))+S773</f>
        <v/>
      </c>
      <c r="C773" s="9">
        <f>SUM(I773:Q773)-N773-P773</f>
        <v/>
      </c>
      <c r="D773" s="8" t="n">
        <v>6235</v>
      </c>
      <c r="E773" t="inlineStr">
        <is>
          <t>XS447142356FR</t>
        </is>
      </c>
      <c r="F773" t="n">
        <v>86</v>
      </c>
      <c r="G773" t="inlineStr">
        <is>
          <t>N</t>
        </is>
      </c>
      <c r="H773" t="inlineStr">
        <is>
          <t>NT</t>
        </is>
      </c>
      <c r="O773" t="n">
        <v>4.25</v>
      </c>
      <c r="S773">
        <f>_xlfn.XLOOKUP(E773,'Facture Chronopost'!L:L,'Facture Chronopost'!AA:AA,"")</f>
        <v/>
      </c>
      <c r="T773">
        <f>IF(COUNTIF('Bibliothèque transporteurs'!C:C,F773)=0,"inconnu",_xlfn.XLOOKUP(F773,'Bibliothèque transporteurs'!C:C,'Bibliothèque transporteurs'!A:A))</f>
        <v/>
      </c>
      <c r="U773">
        <f>IF(OR(F773="6C",F773="6B"),_xlfn.XLOOKUP(E773,'Facture Chronopost'!L:L,'Facture Chronopost'!X:X),IF(OR(F773=17,F773=44),F773&amp;"_"&amp;H773,IF(COUNTIF('Bibliothèque transporteurs'!C:C,F773)=0,"inconnu",_xlfn.XLOOKUP(F773,'Bibliothèque transporteurs'!C:C,'Bibliothèque transporteurs'!B:B))))</f>
        <v/>
      </c>
      <c r="V773">
        <f>IF(COUNTIF('Bibliothèque transporteurs'!C:C,F773)=0,"inconnu",_xlfn.XLOOKUP(F773,'Bibliothèque transporteurs'!C:C,'Bibliothèque transporteurs'!E:E))</f>
        <v/>
      </c>
      <c r="W773">
        <f>IF(T773="FR_2SHOP",O773,IF(O773=0,0,ROUNDUP(O773/C773*B773,2)))</f>
        <v/>
      </c>
      <c r="Y773" s="118">
        <f>ROUNDUP(B773,2)-M773-L773-N773-J773-K773-I773-Q773</f>
        <v/>
      </c>
      <c r="Z773" s="118">
        <f>IF(Y773=W773,"OK","Non")</f>
        <v/>
      </c>
    </row>
    <row r="774">
      <c r="A774" s="9">
        <f>C774/SUM(C:C)*(SUM(C:C)+$X$2)</f>
        <v/>
      </c>
      <c r="B774" s="9">
        <f>C774/SUM(C:C)*(SUM(C:C)+SUM($N$3:$O$7))+S774</f>
        <v/>
      </c>
      <c r="C774" s="9">
        <f>SUM(I774:Q774)-N774-P774</f>
        <v/>
      </c>
      <c r="D774" s="8" t="n">
        <v>6235</v>
      </c>
      <c r="E774" t="inlineStr">
        <is>
          <t>XS447142679FR</t>
        </is>
      </c>
      <c r="F774" t="n">
        <v>86</v>
      </c>
      <c r="G774" t="inlineStr">
        <is>
          <t>N</t>
        </is>
      </c>
      <c r="H774" t="inlineStr">
        <is>
          <t>NT</t>
        </is>
      </c>
      <c r="O774" t="n">
        <v>4.25</v>
      </c>
      <c r="S774">
        <f>_xlfn.XLOOKUP(E774,'Facture Chronopost'!L:L,'Facture Chronopost'!AA:AA,"")</f>
        <v/>
      </c>
      <c r="T774">
        <f>IF(COUNTIF('Bibliothèque transporteurs'!C:C,F774)=0,"inconnu",_xlfn.XLOOKUP(F774,'Bibliothèque transporteurs'!C:C,'Bibliothèque transporteurs'!A:A))</f>
        <v/>
      </c>
      <c r="U774">
        <f>IF(OR(F774="6C",F774="6B"),_xlfn.XLOOKUP(E774,'Facture Chronopost'!L:L,'Facture Chronopost'!X:X),IF(OR(F774=17,F774=44),F774&amp;"_"&amp;H774,IF(COUNTIF('Bibliothèque transporteurs'!C:C,F774)=0,"inconnu",_xlfn.XLOOKUP(F774,'Bibliothèque transporteurs'!C:C,'Bibliothèque transporteurs'!B:B))))</f>
        <v/>
      </c>
      <c r="V774">
        <f>IF(COUNTIF('Bibliothèque transporteurs'!C:C,F774)=0,"inconnu",_xlfn.XLOOKUP(F774,'Bibliothèque transporteurs'!C:C,'Bibliothèque transporteurs'!E:E))</f>
        <v/>
      </c>
      <c r="W774">
        <f>IF(T774="FR_2SHOP",O774,IF(O774=0,0,ROUNDUP(O774/C774*B774,2)))</f>
        <v/>
      </c>
      <c r="Y774" s="118">
        <f>ROUNDUP(B774,2)-M774-L774-N774-J774-K774-I774-Q774</f>
        <v/>
      </c>
      <c r="Z774" s="118">
        <f>IF(Y774=W774,"OK","Non")</f>
        <v/>
      </c>
    </row>
    <row r="775">
      <c r="A775" s="9">
        <f>C775/SUM(C:C)*(SUM(C:C)+$X$2)</f>
        <v/>
      </c>
      <c r="B775" s="9">
        <f>C775/SUM(C:C)*(SUM(C:C)+SUM($N$3:$O$7))+S775</f>
        <v/>
      </c>
      <c r="C775" s="9">
        <f>SUM(I775:Q775)-N775-P775</f>
        <v/>
      </c>
      <c r="D775" s="8" t="n">
        <v>6235</v>
      </c>
      <c r="E775" t="inlineStr">
        <is>
          <t>XS447143365FR</t>
        </is>
      </c>
      <c r="F775" t="n">
        <v>86</v>
      </c>
      <c r="G775" t="inlineStr">
        <is>
          <t>N</t>
        </is>
      </c>
      <c r="H775" t="inlineStr">
        <is>
          <t>NT</t>
        </is>
      </c>
      <c r="O775" t="n">
        <v>4.25</v>
      </c>
      <c r="S775">
        <f>_xlfn.XLOOKUP(E775,'Facture Chronopost'!L:L,'Facture Chronopost'!AA:AA,"")</f>
        <v/>
      </c>
      <c r="T775">
        <f>IF(COUNTIF('Bibliothèque transporteurs'!C:C,F775)=0,"inconnu",_xlfn.XLOOKUP(F775,'Bibliothèque transporteurs'!C:C,'Bibliothèque transporteurs'!A:A))</f>
        <v/>
      </c>
      <c r="U775">
        <f>IF(OR(F775="6C",F775="6B"),_xlfn.XLOOKUP(E775,'Facture Chronopost'!L:L,'Facture Chronopost'!X:X),IF(OR(F775=17,F775=44),F775&amp;"_"&amp;H775,IF(COUNTIF('Bibliothèque transporteurs'!C:C,F775)=0,"inconnu",_xlfn.XLOOKUP(F775,'Bibliothèque transporteurs'!C:C,'Bibliothèque transporteurs'!B:B))))</f>
        <v/>
      </c>
      <c r="V775">
        <f>IF(COUNTIF('Bibliothèque transporteurs'!C:C,F775)=0,"inconnu",_xlfn.XLOOKUP(F775,'Bibliothèque transporteurs'!C:C,'Bibliothèque transporteurs'!E:E))</f>
        <v/>
      </c>
      <c r="W775">
        <f>IF(T775="FR_2SHOP",O775,IF(O775=0,0,ROUNDUP(O775/C775*B775,2)))</f>
        <v/>
      </c>
      <c r="Y775" s="118">
        <f>ROUNDUP(B775,2)-M775-L775-N775-J775-K775-I775-Q775</f>
        <v/>
      </c>
      <c r="Z775" s="118">
        <f>IF(Y775=W775,"OK","Non")</f>
        <v/>
      </c>
    </row>
    <row r="776">
      <c r="A776" s="9">
        <f>C776/SUM(C:C)*(SUM(C:C)+$X$2)</f>
        <v/>
      </c>
      <c r="B776" s="9">
        <f>C776/SUM(C:C)*(SUM(C:C)+SUM($N$3:$O$7))+S776</f>
        <v/>
      </c>
      <c r="C776" s="9">
        <f>SUM(I776:Q776)-N776-P776</f>
        <v/>
      </c>
      <c r="D776" s="8" t="n">
        <v>6235</v>
      </c>
      <c r="E776" t="inlineStr">
        <is>
          <t>XS447284270FR</t>
        </is>
      </c>
      <c r="F776" t="n">
        <v>86</v>
      </c>
      <c r="G776" t="inlineStr">
        <is>
          <t>N</t>
        </is>
      </c>
      <c r="H776" t="inlineStr">
        <is>
          <t>NT</t>
        </is>
      </c>
      <c r="O776" t="n">
        <v>4.25</v>
      </c>
      <c r="S776">
        <f>_xlfn.XLOOKUP(E776,'Facture Chronopost'!L:L,'Facture Chronopost'!AA:AA,"")</f>
        <v/>
      </c>
      <c r="T776">
        <f>IF(COUNTIF('Bibliothèque transporteurs'!C:C,F776)=0,"inconnu",_xlfn.XLOOKUP(F776,'Bibliothèque transporteurs'!C:C,'Bibliothèque transporteurs'!A:A))</f>
        <v/>
      </c>
      <c r="U776">
        <f>IF(OR(F776="6C",F776="6B"),_xlfn.XLOOKUP(E776,'Facture Chronopost'!L:L,'Facture Chronopost'!X:X),IF(OR(F776=17,F776=44),F776&amp;"_"&amp;H776,IF(COUNTIF('Bibliothèque transporteurs'!C:C,F776)=0,"inconnu",_xlfn.XLOOKUP(F776,'Bibliothèque transporteurs'!C:C,'Bibliothèque transporteurs'!B:B))))</f>
        <v/>
      </c>
      <c r="V776">
        <f>IF(COUNTIF('Bibliothèque transporteurs'!C:C,F776)=0,"inconnu",_xlfn.XLOOKUP(F776,'Bibliothèque transporteurs'!C:C,'Bibliothèque transporteurs'!E:E))</f>
        <v/>
      </c>
      <c r="W776">
        <f>IF(T776="FR_2SHOP",O776,IF(O776=0,0,ROUNDUP(O776/C776*B776,2)))</f>
        <v/>
      </c>
      <c r="Y776" s="118">
        <f>ROUNDUP(B776,2)-M776-L776-N776-J776-K776-I776-Q776</f>
        <v/>
      </c>
      <c r="Z776" s="118">
        <f>IF(Y776=W776,"OK","Non")</f>
        <v/>
      </c>
    </row>
    <row r="777">
      <c r="A777" s="9">
        <f>C777/SUM(C:C)*(SUM(C:C)+$X$2)</f>
        <v/>
      </c>
      <c r="B777" s="9">
        <f>C777/SUM(C:C)*(SUM(C:C)+SUM($N$3:$O$7))+S777</f>
        <v/>
      </c>
      <c r="C777" s="9">
        <f>SUM(I777:Q777)-N777-P777</f>
        <v/>
      </c>
      <c r="D777" s="8" t="n">
        <v>6235</v>
      </c>
      <c r="E777" t="inlineStr">
        <is>
          <t>XS447290686FR</t>
        </is>
      </c>
      <c r="F777" t="n">
        <v>86</v>
      </c>
      <c r="G777" t="inlineStr">
        <is>
          <t>N</t>
        </is>
      </c>
      <c r="H777" t="inlineStr">
        <is>
          <t>NT</t>
        </is>
      </c>
      <c r="O777" t="n">
        <v>4.25</v>
      </c>
      <c r="S777">
        <f>_xlfn.XLOOKUP(E777,'Facture Chronopost'!L:L,'Facture Chronopost'!AA:AA,"")</f>
        <v/>
      </c>
      <c r="T777">
        <f>IF(COUNTIF('Bibliothèque transporteurs'!C:C,F777)=0,"inconnu",_xlfn.XLOOKUP(F777,'Bibliothèque transporteurs'!C:C,'Bibliothèque transporteurs'!A:A))</f>
        <v/>
      </c>
      <c r="U777">
        <f>IF(OR(F777="6C",F777="6B"),_xlfn.XLOOKUP(E777,'Facture Chronopost'!L:L,'Facture Chronopost'!X:X),IF(OR(F777=17,F777=44),F777&amp;"_"&amp;H777,IF(COUNTIF('Bibliothèque transporteurs'!C:C,F777)=0,"inconnu",_xlfn.XLOOKUP(F777,'Bibliothèque transporteurs'!C:C,'Bibliothèque transporteurs'!B:B))))</f>
        <v/>
      </c>
      <c r="V777">
        <f>IF(COUNTIF('Bibliothèque transporteurs'!C:C,F777)=0,"inconnu",_xlfn.XLOOKUP(F777,'Bibliothèque transporteurs'!C:C,'Bibliothèque transporteurs'!E:E))</f>
        <v/>
      </c>
      <c r="W777">
        <f>IF(T777="FR_2SHOP",O777,IF(O777=0,0,ROUNDUP(O777/C777*B777,2)))</f>
        <v/>
      </c>
      <c r="Y777" s="118">
        <f>ROUNDUP(B777,2)-M777-L777-N777-J777-K777-I777-Q777</f>
        <v/>
      </c>
      <c r="Z777" s="118">
        <f>IF(Y777=W777,"OK","Non")</f>
        <v/>
      </c>
    </row>
    <row r="778">
      <c r="A778" s="9">
        <f>C778/SUM(C:C)*(SUM(C:C)+$X$2)</f>
        <v/>
      </c>
      <c r="B778" s="9">
        <f>C778/SUM(C:C)*(SUM(C:C)+SUM($N$3:$O$7))+S778</f>
        <v/>
      </c>
      <c r="C778" s="9">
        <f>SUM(I778:Q778)-N778-P778</f>
        <v/>
      </c>
      <c r="D778" s="8" t="n">
        <v>6235</v>
      </c>
      <c r="E778" t="inlineStr">
        <is>
          <t>XS447291222FR</t>
        </is>
      </c>
      <c r="F778" t="n">
        <v>86</v>
      </c>
      <c r="G778" t="inlineStr">
        <is>
          <t>N</t>
        </is>
      </c>
      <c r="H778" t="inlineStr">
        <is>
          <t>NT</t>
        </is>
      </c>
      <c r="O778" t="n">
        <v>4.25</v>
      </c>
      <c r="S778">
        <f>_xlfn.XLOOKUP(E778,'Facture Chronopost'!L:L,'Facture Chronopost'!AA:AA,"")</f>
        <v/>
      </c>
      <c r="T778">
        <f>IF(COUNTIF('Bibliothèque transporteurs'!C:C,F778)=0,"inconnu",_xlfn.XLOOKUP(F778,'Bibliothèque transporteurs'!C:C,'Bibliothèque transporteurs'!A:A))</f>
        <v/>
      </c>
      <c r="U778">
        <f>IF(OR(F778="6C",F778="6B"),_xlfn.XLOOKUP(E778,'Facture Chronopost'!L:L,'Facture Chronopost'!X:X),IF(OR(F778=17,F778=44),F778&amp;"_"&amp;H778,IF(COUNTIF('Bibliothèque transporteurs'!C:C,F778)=0,"inconnu",_xlfn.XLOOKUP(F778,'Bibliothèque transporteurs'!C:C,'Bibliothèque transporteurs'!B:B))))</f>
        <v/>
      </c>
      <c r="V778">
        <f>IF(COUNTIF('Bibliothèque transporteurs'!C:C,F778)=0,"inconnu",_xlfn.XLOOKUP(F778,'Bibliothèque transporteurs'!C:C,'Bibliothèque transporteurs'!E:E))</f>
        <v/>
      </c>
      <c r="W778">
        <f>IF(T778="FR_2SHOP",O778,IF(O778=0,0,ROUNDUP(O778/C778*B778,2)))</f>
        <v/>
      </c>
      <c r="Y778" s="118">
        <f>ROUNDUP(B778,2)-M778-L778-N778-J778-K778-I778-Q778</f>
        <v/>
      </c>
      <c r="Z778" s="118">
        <f>IF(Y778=W778,"OK","Non")</f>
        <v/>
      </c>
    </row>
    <row r="779">
      <c r="A779" s="9">
        <f>C779/SUM(C:C)*(SUM(C:C)+$X$2)</f>
        <v/>
      </c>
      <c r="B779" s="9">
        <f>C779/SUM(C:C)*(SUM(C:C)+SUM($N$3:$O$7))+S779</f>
        <v/>
      </c>
      <c r="C779" s="9">
        <f>SUM(I779:Q779)-N779-P779</f>
        <v/>
      </c>
      <c r="D779" s="8" t="n">
        <v>9512</v>
      </c>
      <c r="E779" t="inlineStr">
        <is>
          <t>XS447291911FR</t>
        </is>
      </c>
      <c r="F779" t="n">
        <v>86</v>
      </c>
      <c r="G779" t="inlineStr">
        <is>
          <t>N</t>
        </is>
      </c>
      <c r="H779" t="inlineStr">
        <is>
          <t>NT</t>
        </is>
      </c>
      <c r="O779" t="n">
        <v>4.96</v>
      </c>
      <c r="Q779" t="n">
        <v>5</v>
      </c>
      <c r="S779">
        <f>_xlfn.XLOOKUP(E779,'Facture Chronopost'!L:L,'Facture Chronopost'!AA:AA,"")</f>
        <v/>
      </c>
      <c r="T779">
        <f>IF(COUNTIF('Bibliothèque transporteurs'!C:C,F779)=0,"inconnu",_xlfn.XLOOKUP(F779,'Bibliothèque transporteurs'!C:C,'Bibliothèque transporteurs'!A:A))</f>
        <v/>
      </c>
      <c r="U779">
        <f>IF(OR(F779="6C",F779="6B"),_xlfn.XLOOKUP(E779,'Facture Chronopost'!L:L,'Facture Chronopost'!X:X),IF(OR(F779=17,F779=44),F779&amp;"_"&amp;H779,IF(COUNTIF('Bibliothèque transporteurs'!C:C,F779)=0,"inconnu",_xlfn.XLOOKUP(F779,'Bibliothèque transporteurs'!C:C,'Bibliothèque transporteurs'!B:B))))</f>
        <v/>
      </c>
      <c r="V779">
        <f>IF(COUNTIF('Bibliothèque transporteurs'!C:C,F779)=0,"inconnu",_xlfn.XLOOKUP(F779,'Bibliothèque transporteurs'!C:C,'Bibliothèque transporteurs'!E:E))</f>
        <v/>
      </c>
      <c r="W779">
        <f>IF(T779="FR_2SHOP",O779,IF(O779=0,0,ROUNDUP(O779/C779*B779,2)))</f>
        <v/>
      </c>
      <c r="Y779" s="118">
        <f>ROUNDUP(B779,2)-M779-L779-N779-J779-K779-I779-Q779</f>
        <v/>
      </c>
      <c r="Z779" s="118">
        <f>IF(Y779=W779,"OK","Non")</f>
        <v/>
      </c>
    </row>
    <row r="780">
      <c r="A780" s="9">
        <f>C780/SUM(C:C)*(SUM(C:C)+$X$2)</f>
        <v/>
      </c>
      <c r="B780" s="9">
        <f>C780/SUM(C:C)*(SUM(C:C)+SUM($N$3:$O$7))+S780</f>
        <v/>
      </c>
      <c r="C780" s="9">
        <f>SUM(I780:Q780)-N780-P780</f>
        <v/>
      </c>
      <c r="D780" s="8" t="n">
        <v>6235</v>
      </c>
      <c r="E780" t="inlineStr">
        <is>
          <t>XS447293197FR</t>
        </is>
      </c>
      <c r="F780" t="n">
        <v>86</v>
      </c>
      <c r="G780" t="inlineStr">
        <is>
          <t>N</t>
        </is>
      </c>
      <c r="H780" t="inlineStr">
        <is>
          <t>NT</t>
        </is>
      </c>
      <c r="O780" t="n">
        <v>5.88</v>
      </c>
      <c r="S780">
        <f>_xlfn.XLOOKUP(E780,'Facture Chronopost'!L:L,'Facture Chronopost'!AA:AA,"")</f>
        <v/>
      </c>
      <c r="T780">
        <f>IF(COUNTIF('Bibliothèque transporteurs'!C:C,F780)=0,"inconnu",_xlfn.XLOOKUP(F780,'Bibliothèque transporteurs'!C:C,'Bibliothèque transporteurs'!A:A))</f>
        <v/>
      </c>
      <c r="U780">
        <f>IF(OR(F780="6C",F780="6B"),_xlfn.XLOOKUP(E780,'Facture Chronopost'!L:L,'Facture Chronopost'!X:X),IF(OR(F780=17,F780=44),F780&amp;"_"&amp;H780,IF(COUNTIF('Bibliothèque transporteurs'!C:C,F780)=0,"inconnu",_xlfn.XLOOKUP(F780,'Bibliothèque transporteurs'!C:C,'Bibliothèque transporteurs'!B:B))))</f>
        <v/>
      </c>
      <c r="V780">
        <f>IF(COUNTIF('Bibliothèque transporteurs'!C:C,F780)=0,"inconnu",_xlfn.XLOOKUP(F780,'Bibliothèque transporteurs'!C:C,'Bibliothèque transporteurs'!E:E))</f>
        <v/>
      </c>
      <c r="W780">
        <f>IF(T780="FR_2SHOP",O780,IF(O780=0,0,ROUNDUP(O780/C780*B780,2)))</f>
        <v/>
      </c>
      <c r="Y780" s="118">
        <f>ROUNDUP(B780,2)-M780-L780-N780-J780-K780-I780-Q780</f>
        <v/>
      </c>
      <c r="Z780" s="118">
        <f>IF(Y780=W780,"OK","Non")</f>
        <v/>
      </c>
    </row>
    <row r="781">
      <c r="A781" s="9">
        <f>C781/SUM(C:C)*(SUM(C:C)+$X$2)</f>
        <v/>
      </c>
      <c r="B781" s="9">
        <f>C781/SUM(C:C)*(SUM(C:C)+SUM($N$3:$O$7))+S781</f>
        <v/>
      </c>
      <c r="C781" s="9">
        <f>SUM(I781:Q781)-N781-P781</f>
        <v/>
      </c>
      <c r="D781" s="8" t="n">
        <v>6235</v>
      </c>
      <c r="E781" t="inlineStr">
        <is>
          <t>XS447337573FR</t>
        </is>
      </c>
      <c r="F781" t="n">
        <v>86</v>
      </c>
      <c r="G781" t="inlineStr">
        <is>
          <t>N</t>
        </is>
      </c>
      <c r="H781" t="inlineStr">
        <is>
          <t>NT</t>
        </is>
      </c>
      <c r="O781" t="n">
        <v>5.88</v>
      </c>
      <c r="S781">
        <f>_xlfn.XLOOKUP(E781,'Facture Chronopost'!L:L,'Facture Chronopost'!AA:AA,"")</f>
        <v/>
      </c>
      <c r="T781">
        <f>IF(COUNTIF('Bibliothèque transporteurs'!C:C,F781)=0,"inconnu",_xlfn.XLOOKUP(F781,'Bibliothèque transporteurs'!C:C,'Bibliothèque transporteurs'!A:A))</f>
        <v/>
      </c>
      <c r="U781">
        <f>IF(OR(F781="6C",F781="6B"),_xlfn.XLOOKUP(E781,'Facture Chronopost'!L:L,'Facture Chronopost'!X:X),IF(OR(F781=17,F781=44),F781&amp;"_"&amp;H781,IF(COUNTIF('Bibliothèque transporteurs'!C:C,F781)=0,"inconnu",_xlfn.XLOOKUP(F781,'Bibliothèque transporteurs'!C:C,'Bibliothèque transporteurs'!B:B))))</f>
        <v/>
      </c>
      <c r="V781">
        <f>IF(COUNTIF('Bibliothèque transporteurs'!C:C,F781)=0,"inconnu",_xlfn.XLOOKUP(F781,'Bibliothèque transporteurs'!C:C,'Bibliothèque transporteurs'!E:E))</f>
        <v/>
      </c>
      <c r="W781">
        <f>IF(T781="FR_2SHOP",O781,IF(O781=0,0,ROUNDUP(O781/C781*B781,2)))</f>
        <v/>
      </c>
      <c r="Y781" s="118">
        <f>ROUNDUP(B781,2)-M781-L781-N781-J781-K781-I781-Q781</f>
        <v/>
      </c>
      <c r="Z781" s="118">
        <f>IF(Y781=W781,"OK","Non")</f>
        <v/>
      </c>
    </row>
    <row r="782">
      <c r="A782" s="9">
        <f>C782/SUM(C:C)*(SUM(C:C)+$X$2)</f>
        <v/>
      </c>
      <c r="B782" s="9">
        <f>C782/SUM(C:C)*(SUM(C:C)+SUM($N$3:$O$7))+S782</f>
        <v/>
      </c>
      <c r="C782" s="9">
        <f>SUM(I782:Q782)-N782-P782</f>
        <v/>
      </c>
      <c r="D782" s="8" t="n">
        <v>6235</v>
      </c>
      <c r="E782" t="inlineStr">
        <is>
          <t>XT256909132TS</t>
        </is>
      </c>
      <c r="F782" t="inlineStr">
        <is>
          <t>5Y</t>
        </is>
      </c>
      <c r="G782" t="inlineStr">
        <is>
          <t>N</t>
        </is>
      </c>
      <c r="H782" t="inlineStr">
        <is>
          <t>NT</t>
        </is>
      </c>
      <c r="O782" t="n">
        <v>3.17</v>
      </c>
      <c r="S782">
        <f>_xlfn.XLOOKUP(E782,'Facture Chronopost'!L:L,'Facture Chronopost'!AA:AA,"")</f>
        <v/>
      </c>
      <c r="T782">
        <f>IF(COUNTIF('Bibliothèque transporteurs'!C:C,F782)=0,"inconnu",_xlfn.XLOOKUP(F782,'Bibliothèque transporteurs'!C:C,'Bibliothèque transporteurs'!A:A))</f>
        <v/>
      </c>
      <c r="U782">
        <f>IF(OR(F782="6C",F782="6B"),_xlfn.XLOOKUP(E782,'Facture Chronopost'!L:L,'Facture Chronopost'!X:X),IF(OR(F782=17,F782=44),F782&amp;"_"&amp;H782,IF(COUNTIF('Bibliothèque transporteurs'!C:C,F782)=0,"inconnu",_xlfn.XLOOKUP(F782,'Bibliothèque transporteurs'!C:C,'Bibliothèque transporteurs'!B:B))))</f>
        <v/>
      </c>
      <c r="V782">
        <f>IF(COUNTIF('Bibliothèque transporteurs'!C:C,F782)=0,"inconnu",_xlfn.XLOOKUP(F782,'Bibliothèque transporteurs'!C:C,'Bibliothèque transporteurs'!E:E))</f>
        <v/>
      </c>
      <c r="W782">
        <f>IF(T782="FR_2SHOP",O782,IF(O782=0,0,ROUNDUP(O782/C782*B782,2)))</f>
        <v/>
      </c>
      <c r="Y782" s="118">
        <f>ROUNDUP(B782,2)-M782-L782-N782-J782-K782-I782-Q782</f>
        <v/>
      </c>
      <c r="Z782" s="118">
        <f>IF(Y782=W782,"OK","Non")</f>
        <v/>
      </c>
    </row>
    <row r="783">
      <c r="A783" s="9">
        <f>C783/SUM(C:C)*(SUM(C:C)+$X$2)</f>
        <v/>
      </c>
      <c r="B783" s="9">
        <f>C783/SUM(C:C)*(SUM(C:C)+SUM($N$3:$O$7))+S783</f>
        <v/>
      </c>
      <c r="C783" s="9">
        <f>SUM(I783:Q783)-N783-P783</f>
        <v/>
      </c>
      <c r="D783" s="8" t="n">
        <v>6235</v>
      </c>
      <c r="E783" t="inlineStr">
        <is>
          <t>XT257571337TS</t>
        </is>
      </c>
      <c r="F783" t="inlineStr">
        <is>
          <t>5Y</t>
        </is>
      </c>
      <c r="G783" t="inlineStr">
        <is>
          <t>N</t>
        </is>
      </c>
      <c r="H783" t="inlineStr">
        <is>
          <t>NT</t>
        </is>
      </c>
      <c r="O783" t="n">
        <v>3.49</v>
      </c>
      <c r="S783">
        <f>_xlfn.XLOOKUP(E783,'Facture Chronopost'!L:L,'Facture Chronopost'!AA:AA,"")</f>
        <v/>
      </c>
      <c r="T783">
        <f>IF(COUNTIF('Bibliothèque transporteurs'!C:C,F783)=0,"inconnu",_xlfn.XLOOKUP(F783,'Bibliothèque transporteurs'!C:C,'Bibliothèque transporteurs'!A:A))</f>
        <v/>
      </c>
      <c r="U783">
        <f>IF(OR(F783="6C",F783="6B"),_xlfn.XLOOKUP(E783,'Facture Chronopost'!L:L,'Facture Chronopost'!X:X),IF(OR(F783=17,F783=44),F783&amp;"_"&amp;H783,IF(COUNTIF('Bibliothèque transporteurs'!C:C,F783)=0,"inconnu",_xlfn.XLOOKUP(F783,'Bibliothèque transporteurs'!C:C,'Bibliothèque transporteurs'!B:B))))</f>
        <v/>
      </c>
      <c r="V783">
        <f>IF(COUNTIF('Bibliothèque transporteurs'!C:C,F783)=0,"inconnu",_xlfn.XLOOKUP(F783,'Bibliothèque transporteurs'!C:C,'Bibliothèque transporteurs'!E:E))</f>
        <v/>
      </c>
      <c r="W783">
        <f>IF(T783="FR_2SHOP",O783,IF(O783=0,0,ROUNDUP(O783/C783*B783,2)))</f>
        <v/>
      </c>
      <c r="Y783" s="118">
        <f>ROUNDUP(B783,2)-M783-L783-N783-J783-K783-I783-Q783</f>
        <v/>
      </c>
      <c r="Z783" s="118">
        <f>IF(Y783=W783,"OK","Non")</f>
        <v/>
      </c>
    </row>
    <row r="784">
      <c r="A784" s="9">
        <f>C784/SUM(C:C)*(SUM(C:C)+$X$2)</f>
        <v/>
      </c>
      <c r="B784" s="9">
        <f>C784/SUM(C:C)*(SUM(C:C)+SUM($N$3:$O$7))+S784</f>
        <v/>
      </c>
      <c r="C784" s="9">
        <f>SUM(I784:Q784)-N784-P784</f>
        <v/>
      </c>
      <c r="D784" s="8" t="n">
        <v>6235</v>
      </c>
      <c r="E784" t="inlineStr">
        <is>
          <t>XT257629880TS</t>
        </is>
      </c>
      <c r="F784" t="inlineStr">
        <is>
          <t>5Y</t>
        </is>
      </c>
      <c r="G784" t="inlineStr">
        <is>
          <t>N</t>
        </is>
      </c>
      <c r="H784" t="inlineStr">
        <is>
          <t>NT</t>
        </is>
      </c>
      <c r="O784" t="n">
        <v>3.07</v>
      </c>
      <c r="S784">
        <f>_xlfn.XLOOKUP(E784,'Facture Chronopost'!L:L,'Facture Chronopost'!AA:AA,"")</f>
        <v/>
      </c>
      <c r="T784">
        <f>IF(COUNTIF('Bibliothèque transporteurs'!C:C,F784)=0,"inconnu",_xlfn.XLOOKUP(F784,'Bibliothèque transporteurs'!C:C,'Bibliothèque transporteurs'!A:A))</f>
        <v/>
      </c>
      <c r="U784">
        <f>IF(OR(F784="6C",F784="6B"),_xlfn.XLOOKUP(E784,'Facture Chronopost'!L:L,'Facture Chronopost'!X:X),IF(OR(F784=17,F784=44),F784&amp;"_"&amp;H784,IF(COUNTIF('Bibliothèque transporteurs'!C:C,F784)=0,"inconnu",_xlfn.XLOOKUP(F784,'Bibliothèque transporteurs'!C:C,'Bibliothèque transporteurs'!B:B))))</f>
        <v/>
      </c>
      <c r="V784">
        <f>IF(COUNTIF('Bibliothèque transporteurs'!C:C,F784)=0,"inconnu",_xlfn.XLOOKUP(F784,'Bibliothèque transporteurs'!C:C,'Bibliothèque transporteurs'!E:E))</f>
        <v/>
      </c>
      <c r="W784">
        <f>IF(T784="FR_2SHOP",O784,IF(O784=0,0,ROUNDUP(O784/C784*B784,2)))</f>
        <v/>
      </c>
      <c r="Y784" s="118">
        <f>ROUNDUP(B784,2)-M784-L784-N784-J784-K784-I784-Q784</f>
        <v/>
      </c>
      <c r="Z784" s="118">
        <f>IF(Y784=W784,"OK","Non")</f>
        <v/>
      </c>
    </row>
    <row r="785">
      <c r="A785" s="9">
        <f>C785/SUM(C:C)*(SUM(C:C)+$X$2)</f>
        <v/>
      </c>
      <c r="B785" s="9">
        <f>C785/SUM(C:C)*(SUM(C:C)+SUM($N$3:$O$7))+S785</f>
        <v/>
      </c>
      <c r="C785" s="9">
        <f>SUM(I785:Q785)-N785-P785</f>
        <v/>
      </c>
      <c r="D785" s="8" t="n">
        <v>6235</v>
      </c>
      <c r="E785" t="inlineStr">
        <is>
          <t>XT257673398TS</t>
        </is>
      </c>
      <c r="F785" t="inlineStr">
        <is>
          <t>5Y</t>
        </is>
      </c>
      <c r="G785" t="inlineStr">
        <is>
          <t>N</t>
        </is>
      </c>
      <c r="H785" t="inlineStr">
        <is>
          <t>NT</t>
        </is>
      </c>
      <c r="O785" t="n">
        <v>3.17</v>
      </c>
      <c r="S785">
        <f>_xlfn.XLOOKUP(E785,'Facture Chronopost'!L:L,'Facture Chronopost'!AA:AA,"")</f>
        <v/>
      </c>
      <c r="T785">
        <f>IF(COUNTIF('Bibliothèque transporteurs'!C:C,F785)=0,"inconnu",_xlfn.XLOOKUP(F785,'Bibliothèque transporteurs'!C:C,'Bibliothèque transporteurs'!A:A))</f>
        <v/>
      </c>
      <c r="U785">
        <f>IF(OR(F785="6C",F785="6B"),_xlfn.XLOOKUP(E785,'Facture Chronopost'!L:L,'Facture Chronopost'!X:X),IF(OR(F785=17,F785=44),F785&amp;"_"&amp;H785,IF(COUNTIF('Bibliothèque transporteurs'!C:C,F785)=0,"inconnu",_xlfn.XLOOKUP(F785,'Bibliothèque transporteurs'!C:C,'Bibliothèque transporteurs'!B:B))))</f>
        <v/>
      </c>
      <c r="V785">
        <f>IF(COUNTIF('Bibliothèque transporteurs'!C:C,F785)=0,"inconnu",_xlfn.XLOOKUP(F785,'Bibliothèque transporteurs'!C:C,'Bibliothèque transporteurs'!E:E))</f>
        <v/>
      </c>
      <c r="W785">
        <f>IF(T785="FR_2SHOP",O785,IF(O785=0,0,ROUNDUP(O785/C785*B785,2)))</f>
        <v/>
      </c>
      <c r="Y785" s="118">
        <f>ROUNDUP(B785,2)-M785-L785-N785-J785-K785-I785-Q785</f>
        <v/>
      </c>
      <c r="Z785" s="118">
        <f>IF(Y785=W785,"OK","Non")</f>
        <v/>
      </c>
    </row>
    <row r="786">
      <c r="A786" s="9">
        <f>C786/SUM(C:C)*(SUM(C:C)+$X$2)</f>
        <v/>
      </c>
      <c r="B786" s="9">
        <f>C786/SUM(C:C)*(SUM(C:C)+SUM($N$3:$O$7))+S786</f>
        <v/>
      </c>
      <c r="C786" s="9">
        <f>SUM(I786:Q786)-N786-P786</f>
        <v/>
      </c>
      <c r="D786" s="8" t="n">
        <v>6235</v>
      </c>
      <c r="E786" t="inlineStr">
        <is>
          <t>XT257681947TS</t>
        </is>
      </c>
      <c r="F786" t="inlineStr">
        <is>
          <t>5Y</t>
        </is>
      </c>
      <c r="G786" t="inlineStr">
        <is>
          <t>N</t>
        </is>
      </c>
      <c r="H786" t="inlineStr">
        <is>
          <t>NT</t>
        </is>
      </c>
      <c r="O786" t="n">
        <v>3.07</v>
      </c>
      <c r="S786">
        <f>_xlfn.XLOOKUP(E786,'Facture Chronopost'!L:L,'Facture Chronopost'!AA:AA,"")</f>
        <v/>
      </c>
      <c r="T786">
        <f>IF(COUNTIF('Bibliothèque transporteurs'!C:C,F786)=0,"inconnu",_xlfn.XLOOKUP(F786,'Bibliothèque transporteurs'!C:C,'Bibliothèque transporteurs'!A:A))</f>
        <v/>
      </c>
      <c r="U786">
        <f>IF(OR(F786="6C",F786="6B"),_xlfn.XLOOKUP(E786,'Facture Chronopost'!L:L,'Facture Chronopost'!X:X),IF(OR(F786=17,F786=44),F786&amp;"_"&amp;H786,IF(COUNTIF('Bibliothèque transporteurs'!C:C,F786)=0,"inconnu",_xlfn.XLOOKUP(F786,'Bibliothèque transporteurs'!C:C,'Bibliothèque transporteurs'!B:B))))</f>
        <v/>
      </c>
      <c r="V786">
        <f>IF(COUNTIF('Bibliothèque transporteurs'!C:C,F786)=0,"inconnu",_xlfn.XLOOKUP(F786,'Bibliothèque transporteurs'!C:C,'Bibliothèque transporteurs'!E:E))</f>
        <v/>
      </c>
      <c r="W786">
        <f>IF(T786="FR_2SHOP",O786,IF(O786=0,0,ROUNDUP(O786/C786*B786,2)))</f>
        <v/>
      </c>
      <c r="Y786" s="118">
        <f>ROUNDUP(B786,2)-M786-L786-N786-J786-K786-I786-Q786</f>
        <v/>
      </c>
      <c r="Z786" s="118">
        <f>IF(Y786=W786,"OK","Non")</f>
        <v/>
      </c>
    </row>
    <row r="787">
      <c r="A787" s="9">
        <f>C787/SUM(C:C)*(SUM(C:C)+$X$2)</f>
        <v/>
      </c>
      <c r="B787" s="9">
        <f>C787/SUM(C:C)*(SUM(C:C)+SUM($N$3:$O$7))+S787</f>
        <v/>
      </c>
      <c r="C787" s="9">
        <f>SUM(I787:Q787)-N787-P787</f>
        <v/>
      </c>
      <c r="D787" s="8" t="n">
        <v>6235</v>
      </c>
      <c r="E787" t="inlineStr">
        <is>
          <t>XT257705175TS</t>
        </is>
      </c>
      <c r="F787" t="inlineStr">
        <is>
          <t>5Y</t>
        </is>
      </c>
      <c r="G787" t="inlineStr">
        <is>
          <t>N</t>
        </is>
      </c>
      <c r="H787" t="inlineStr">
        <is>
          <t>NT</t>
        </is>
      </c>
      <c r="O787" t="n">
        <v>3.17</v>
      </c>
      <c r="S787">
        <f>_xlfn.XLOOKUP(E787,'Facture Chronopost'!L:L,'Facture Chronopost'!AA:AA,"")</f>
        <v/>
      </c>
      <c r="T787">
        <f>IF(COUNTIF('Bibliothèque transporteurs'!C:C,F787)=0,"inconnu",_xlfn.XLOOKUP(F787,'Bibliothèque transporteurs'!C:C,'Bibliothèque transporteurs'!A:A))</f>
        <v/>
      </c>
      <c r="U787">
        <f>IF(OR(F787="6C",F787="6B"),_xlfn.XLOOKUP(E787,'Facture Chronopost'!L:L,'Facture Chronopost'!X:X),IF(OR(F787=17,F787=44),F787&amp;"_"&amp;H787,IF(COUNTIF('Bibliothèque transporteurs'!C:C,F787)=0,"inconnu",_xlfn.XLOOKUP(F787,'Bibliothèque transporteurs'!C:C,'Bibliothèque transporteurs'!B:B))))</f>
        <v/>
      </c>
      <c r="V787">
        <f>IF(COUNTIF('Bibliothèque transporteurs'!C:C,F787)=0,"inconnu",_xlfn.XLOOKUP(F787,'Bibliothèque transporteurs'!C:C,'Bibliothèque transporteurs'!E:E))</f>
        <v/>
      </c>
      <c r="W787">
        <f>IF(T787="FR_2SHOP",O787,IF(O787=0,0,ROUNDUP(O787/C787*B787,2)))</f>
        <v/>
      </c>
      <c r="Y787" s="118">
        <f>ROUNDUP(B787,2)-M787-L787-N787-J787-K787-I787-Q787</f>
        <v/>
      </c>
      <c r="Z787" s="118">
        <f>IF(Y787=W787,"OK","Non")</f>
        <v/>
      </c>
    </row>
    <row r="788">
      <c r="A788" s="9">
        <f>C788/SUM(C:C)*(SUM(C:C)+$X$2)</f>
        <v/>
      </c>
      <c r="B788" s="9">
        <f>C788/SUM(C:C)*(SUM(C:C)+SUM($N$3:$O$7))+S788</f>
        <v/>
      </c>
      <c r="C788" s="9">
        <f>SUM(I788:Q788)-N788-P788</f>
        <v/>
      </c>
      <c r="D788" s="8" t="n">
        <v>6235</v>
      </c>
      <c r="E788" t="inlineStr">
        <is>
          <t>XT257708477TS</t>
        </is>
      </c>
      <c r="F788" t="inlineStr">
        <is>
          <t>5Y</t>
        </is>
      </c>
      <c r="G788" t="inlineStr">
        <is>
          <t>N</t>
        </is>
      </c>
      <c r="H788" t="inlineStr">
        <is>
          <t>NT</t>
        </is>
      </c>
      <c r="O788" t="n">
        <v>3.07</v>
      </c>
      <c r="S788">
        <f>_xlfn.XLOOKUP(E788,'Facture Chronopost'!L:L,'Facture Chronopost'!AA:AA,"")</f>
        <v/>
      </c>
      <c r="T788">
        <f>IF(COUNTIF('Bibliothèque transporteurs'!C:C,F788)=0,"inconnu",_xlfn.XLOOKUP(F788,'Bibliothèque transporteurs'!C:C,'Bibliothèque transporteurs'!A:A))</f>
        <v/>
      </c>
      <c r="U788">
        <f>IF(OR(F788="6C",F788="6B"),_xlfn.XLOOKUP(E788,'Facture Chronopost'!L:L,'Facture Chronopost'!X:X),IF(OR(F788=17,F788=44),F788&amp;"_"&amp;H788,IF(COUNTIF('Bibliothèque transporteurs'!C:C,F788)=0,"inconnu",_xlfn.XLOOKUP(F788,'Bibliothèque transporteurs'!C:C,'Bibliothèque transporteurs'!B:B))))</f>
        <v/>
      </c>
      <c r="V788">
        <f>IF(COUNTIF('Bibliothèque transporteurs'!C:C,F788)=0,"inconnu",_xlfn.XLOOKUP(F788,'Bibliothèque transporteurs'!C:C,'Bibliothèque transporteurs'!E:E))</f>
        <v/>
      </c>
      <c r="W788">
        <f>IF(T788="FR_2SHOP",O788,IF(O788=0,0,ROUNDUP(O788/C788*B788,2)))</f>
        <v/>
      </c>
      <c r="Y788" s="118">
        <f>ROUNDUP(B788,2)-M788-L788-N788-J788-K788-I788-Q788</f>
        <v/>
      </c>
      <c r="Z788" s="118">
        <f>IF(Y788=W788,"OK","Non")</f>
        <v/>
      </c>
    </row>
    <row r="789">
      <c r="A789" s="9">
        <f>C789/SUM(C:C)*(SUM(C:C)+$X$2)</f>
        <v/>
      </c>
      <c r="B789" s="9">
        <f>C789/SUM(C:C)*(SUM(C:C)+SUM($N$3:$O$7))+S789</f>
        <v/>
      </c>
      <c r="C789" s="9">
        <f>SUM(I789:Q789)-N789-P789</f>
        <v/>
      </c>
      <c r="D789" s="8" t="n">
        <v>6235</v>
      </c>
      <c r="E789" t="inlineStr">
        <is>
          <t>XT257719979TS</t>
        </is>
      </c>
      <c r="F789" t="inlineStr">
        <is>
          <t>5Y</t>
        </is>
      </c>
      <c r="G789" t="inlineStr">
        <is>
          <t>N</t>
        </is>
      </c>
      <c r="H789" t="inlineStr">
        <is>
          <t>NT</t>
        </is>
      </c>
      <c r="O789" t="n">
        <v>3.07</v>
      </c>
      <c r="S789">
        <f>_xlfn.XLOOKUP(E789,'Facture Chronopost'!L:L,'Facture Chronopost'!AA:AA,"")</f>
        <v/>
      </c>
      <c r="T789">
        <f>IF(COUNTIF('Bibliothèque transporteurs'!C:C,F789)=0,"inconnu",_xlfn.XLOOKUP(F789,'Bibliothèque transporteurs'!C:C,'Bibliothèque transporteurs'!A:A))</f>
        <v/>
      </c>
      <c r="U789">
        <f>IF(OR(F789="6C",F789="6B"),_xlfn.XLOOKUP(E789,'Facture Chronopost'!L:L,'Facture Chronopost'!X:X),IF(OR(F789=17,F789=44),F789&amp;"_"&amp;H789,IF(COUNTIF('Bibliothèque transporteurs'!C:C,F789)=0,"inconnu",_xlfn.XLOOKUP(F789,'Bibliothèque transporteurs'!C:C,'Bibliothèque transporteurs'!B:B))))</f>
        <v/>
      </c>
      <c r="V789">
        <f>IF(COUNTIF('Bibliothèque transporteurs'!C:C,F789)=0,"inconnu",_xlfn.XLOOKUP(F789,'Bibliothèque transporteurs'!C:C,'Bibliothèque transporteurs'!E:E))</f>
        <v/>
      </c>
      <c r="W789">
        <f>IF(T789="FR_2SHOP",O789,IF(O789=0,0,ROUNDUP(O789/C789*B789,2)))</f>
        <v/>
      </c>
      <c r="Y789" s="118">
        <f>ROUNDUP(B789,2)-M789-L789-N789-J789-K789-I789-Q789</f>
        <v/>
      </c>
      <c r="Z789" s="118">
        <f>IF(Y789=W789,"OK","Non")</f>
        <v/>
      </c>
    </row>
    <row r="790">
      <c r="A790" s="9">
        <f>C790/SUM(C:C)*(SUM(C:C)+$X$2)</f>
        <v/>
      </c>
      <c r="B790" s="9">
        <f>C790/SUM(C:C)*(SUM(C:C)+SUM($N$3:$O$7))+S790</f>
        <v/>
      </c>
      <c r="C790" s="9">
        <f>SUM(I790:Q790)-N790-P790</f>
        <v/>
      </c>
      <c r="D790" s="8" t="n">
        <v>6235</v>
      </c>
      <c r="E790" t="inlineStr">
        <is>
          <t>XT257720597TS</t>
        </is>
      </c>
      <c r="F790" t="inlineStr">
        <is>
          <t>5Y</t>
        </is>
      </c>
      <c r="G790" t="inlineStr">
        <is>
          <t>N</t>
        </is>
      </c>
      <c r="H790" t="inlineStr">
        <is>
          <t>NT</t>
        </is>
      </c>
      <c r="O790" t="n">
        <v>3.17</v>
      </c>
      <c r="S790">
        <f>_xlfn.XLOOKUP(E790,'Facture Chronopost'!L:L,'Facture Chronopost'!AA:AA,"")</f>
        <v/>
      </c>
      <c r="T790">
        <f>IF(COUNTIF('Bibliothèque transporteurs'!C:C,F790)=0,"inconnu",_xlfn.XLOOKUP(F790,'Bibliothèque transporteurs'!C:C,'Bibliothèque transporteurs'!A:A))</f>
        <v/>
      </c>
      <c r="U790">
        <f>IF(OR(F790="6C",F790="6B"),_xlfn.XLOOKUP(E790,'Facture Chronopost'!L:L,'Facture Chronopost'!X:X),IF(OR(F790=17,F790=44),F790&amp;"_"&amp;H790,IF(COUNTIF('Bibliothèque transporteurs'!C:C,F790)=0,"inconnu",_xlfn.XLOOKUP(F790,'Bibliothèque transporteurs'!C:C,'Bibliothèque transporteurs'!B:B))))</f>
        <v/>
      </c>
      <c r="V790">
        <f>IF(COUNTIF('Bibliothèque transporteurs'!C:C,F790)=0,"inconnu",_xlfn.XLOOKUP(F790,'Bibliothèque transporteurs'!C:C,'Bibliothèque transporteurs'!E:E))</f>
        <v/>
      </c>
      <c r="W790">
        <f>IF(T790="FR_2SHOP",O790,IF(O790=0,0,ROUNDUP(O790/C790*B790,2)))</f>
        <v/>
      </c>
      <c r="Y790" s="118">
        <f>ROUNDUP(B790,2)-M790-L790-N790-J790-K790-I790-Q790</f>
        <v/>
      </c>
      <c r="Z790" s="118">
        <f>IF(Y790=W790,"OK","Non")</f>
        <v/>
      </c>
    </row>
    <row r="791">
      <c r="A791" s="9">
        <f>C791/SUM(C:C)*(SUM(C:C)+$X$2)</f>
        <v/>
      </c>
      <c r="B791" s="9">
        <f>C791/SUM(C:C)*(SUM(C:C)+SUM($N$3:$O$7))+S791</f>
        <v/>
      </c>
      <c r="C791" s="9">
        <f>SUM(I791:Q791)-N791-P791</f>
        <v/>
      </c>
      <c r="D791" s="8" t="n">
        <v>6235</v>
      </c>
      <c r="E791" t="inlineStr">
        <is>
          <t>XT257734485TS</t>
        </is>
      </c>
      <c r="F791" t="inlineStr">
        <is>
          <t>5Y</t>
        </is>
      </c>
      <c r="G791" t="inlineStr">
        <is>
          <t>N</t>
        </is>
      </c>
      <c r="H791" t="inlineStr">
        <is>
          <t>NT</t>
        </is>
      </c>
      <c r="O791" t="n">
        <v>3.07</v>
      </c>
      <c r="S791">
        <f>_xlfn.XLOOKUP(E791,'Facture Chronopost'!L:L,'Facture Chronopost'!AA:AA,"")</f>
        <v/>
      </c>
      <c r="T791">
        <f>IF(COUNTIF('Bibliothèque transporteurs'!C:C,F791)=0,"inconnu",_xlfn.XLOOKUP(F791,'Bibliothèque transporteurs'!C:C,'Bibliothèque transporteurs'!A:A))</f>
        <v/>
      </c>
      <c r="U791">
        <f>IF(OR(F791="6C",F791="6B"),_xlfn.XLOOKUP(E791,'Facture Chronopost'!L:L,'Facture Chronopost'!X:X),IF(OR(F791=17,F791=44),F791&amp;"_"&amp;H791,IF(COUNTIF('Bibliothèque transporteurs'!C:C,F791)=0,"inconnu",_xlfn.XLOOKUP(F791,'Bibliothèque transporteurs'!C:C,'Bibliothèque transporteurs'!B:B))))</f>
        <v/>
      </c>
      <c r="V791">
        <f>IF(COUNTIF('Bibliothèque transporteurs'!C:C,F791)=0,"inconnu",_xlfn.XLOOKUP(F791,'Bibliothèque transporteurs'!C:C,'Bibliothèque transporteurs'!E:E))</f>
        <v/>
      </c>
      <c r="W791">
        <f>IF(T791="FR_2SHOP",O791,IF(O791=0,0,ROUNDUP(O791/C791*B791,2)))</f>
        <v/>
      </c>
      <c r="Y791" s="118">
        <f>ROUNDUP(B791,2)-M791-L791-N791-J791-K791-I791-Q791</f>
        <v/>
      </c>
      <c r="Z791" s="118">
        <f>IF(Y791=W791,"OK","Non")</f>
        <v/>
      </c>
    </row>
    <row r="792">
      <c r="A792" s="9">
        <f>C792/SUM(C:C)*(SUM(C:C)+$X$2)</f>
        <v/>
      </c>
      <c r="B792" s="9">
        <f>C792/SUM(C:C)*(SUM(C:C)+SUM($N$3:$O$7))+S792</f>
        <v/>
      </c>
      <c r="C792" s="9">
        <f>SUM(I792:Q792)-N792-P792</f>
        <v/>
      </c>
      <c r="D792" s="8" t="n">
        <v>6235</v>
      </c>
      <c r="E792" t="inlineStr">
        <is>
          <t>XT257739664TS</t>
        </is>
      </c>
      <c r="F792" t="inlineStr">
        <is>
          <t>5Y</t>
        </is>
      </c>
      <c r="G792" t="inlineStr">
        <is>
          <t>N</t>
        </is>
      </c>
      <c r="H792" t="inlineStr">
        <is>
          <t>NT</t>
        </is>
      </c>
      <c r="O792" t="n">
        <v>3.49</v>
      </c>
      <c r="S792">
        <f>_xlfn.XLOOKUP(E792,'Facture Chronopost'!L:L,'Facture Chronopost'!AA:AA,"")</f>
        <v/>
      </c>
      <c r="T792">
        <f>IF(COUNTIF('Bibliothèque transporteurs'!C:C,F792)=0,"inconnu",_xlfn.XLOOKUP(F792,'Bibliothèque transporteurs'!C:C,'Bibliothèque transporteurs'!A:A))</f>
        <v/>
      </c>
      <c r="U792">
        <f>IF(OR(F792="6C",F792="6B"),_xlfn.XLOOKUP(E792,'Facture Chronopost'!L:L,'Facture Chronopost'!X:X),IF(OR(F792=17,F792=44),F792&amp;"_"&amp;H792,IF(COUNTIF('Bibliothèque transporteurs'!C:C,F792)=0,"inconnu",_xlfn.XLOOKUP(F792,'Bibliothèque transporteurs'!C:C,'Bibliothèque transporteurs'!B:B))))</f>
        <v/>
      </c>
      <c r="V792">
        <f>IF(COUNTIF('Bibliothèque transporteurs'!C:C,F792)=0,"inconnu",_xlfn.XLOOKUP(F792,'Bibliothèque transporteurs'!C:C,'Bibliothèque transporteurs'!E:E))</f>
        <v/>
      </c>
      <c r="W792">
        <f>IF(T792="FR_2SHOP",O792,IF(O792=0,0,ROUNDUP(O792/C792*B792,2)))</f>
        <v/>
      </c>
      <c r="Y792" s="118">
        <f>ROUNDUP(B792,2)-M792-L792-N792-J792-K792-I792-Q792</f>
        <v/>
      </c>
      <c r="Z792" s="118">
        <f>IF(Y792=W792,"OK","Non")</f>
        <v/>
      </c>
    </row>
    <row r="793">
      <c r="A793" s="9">
        <f>C793/SUM(C:C)*(SUM(C:C)+$X$2)</f>
        <v/>
      </c>
      <c r="B793" s="9">
        <f>C793/SUM(C:C)*(SUM(C:C)+SUM($N$3:$O$7))+S793</f>
        <v/>
      </c>
      <c r="C793" s="9">
        <f>SUM(I793:Q793)-N793-P793</f>
        <v/>
      </c>
      <c r="D793" s="8" t="n">
        <v>6235</v>
      </c>
      <c r="E793" t="inlineStr">
        <is>
          <t>XT257749556TS</t>
        </is>
      </c>
      <c r="F793" t="inlineStr">
        <is>
          <t>5Y</t>
        </is>
      </c>
      <c r="G793" t="inlineStr">
        <is>
          <t>N</t>
        </is>
      </c>
      <c r="H793" t="inlineStr">
        <is>
          <t>NT</t>
        </is>
      </c>
      <c r="O793" t="n">
        <v>3.49</v>
      </c>
      <c r="S793">
        <f>_xlfn.XLOOKUP(E793,'Facture Chronopost'!L:L,'Facture Chronopost'!AA:AA,"")</f>
        <v/>
      </c>
      <c r="T793">
        <f>IF(COUNTIF('Bibliothèque transporteurs'!C:C,F793)=0,"inconnu",_xlfn.XLOOKUP(F793,'Bibliothèque transporteurs'!C:C,'Bibliothèque transporteurs'!A:A))</f>
        <v/>
      </c>
      <c r="U793">
        <f>IF(OR(F793="6C",F793="6B"),_xlfn.XLOOKUP(E793,'Facture Chronopost'!L:L,'Facture Chronopost'!X:X),IF(OR(F793=17,F793=44),F793&amp;"_"&amp;H793,IF(COUNTIF('Bibliothèque transporteurs'!C:C,F793)=0,"inconnu",_xlfn.XLOOKUP(F793,'Bibliothèque transporteurs'!C:C,'Bibliothèque transporteurs'!B:B))))</f>
        <v/>
      </c>
      <c r="V793">
        <f>IF(COUNTIF('Bibliothèque transporteurs'!C:C,F793)=0,"inconnu",_xlfn.XLOOKUP(F793,'Bibliothèque transporteurs'!C:C,'Bibliothèque transporteurs'!E:E))</f>
        <v/>
      </c>
      <c r="W793">
        <f>IF(T793="FR_2SHOP",O793,IF(O793=0,0,ROUNDUP(O793/C793*B793,2)))</f>
        <v/>
      </c>
      <c r="Y793" s="118">
        <f>ROUNDUP(B793,2)-M793-L793-N793-J793-K793-I793-Q793</f>
        <v/>
      </c>
      <c r="Z793" s="118">
        <f>IF(Y793=W793,"OK","Non")</f>
        <v/>
      </c>
    </row>
    <row r="794">
      <c r="A794" s="9">
        <f>C794/SUM(C:C)*(SUM(C:C)+$X$2)</f>
        <v/>
      </c>
      <c r="B794" s="9">
        <f>C794/SUM(C:C)*(SUM(C:C)+SUM($N$3:$O$7))+S794</f>
        <v/>
      </c>
      <c r="C794" s="9">
        <f>SUM(I794:Q794)-N794-P794</f>
        <v/>
      </c>
      <c r="D794" s="8" t="n">
        <v>6235</v>
      </c>
      <c r="E794" t="inlineStr">
        <is>
          <t>XT257750302TS</t>
        </is>
      </c>
      <c r="F794" t="inlineStr">
        <is>
          <t>5Y</t>
        </is>
      </c>
      <c r="G794" t="inlineStr">
        <is>
          <t>N</t>
        </is>
      </c>
      <c r="H794" t="inlineStr">
        <is>
          <t>NT</t>
        </is>
      </c>
      <c r="O794" t="n">
        <v>3.07</v>
      </c>
      <c r="S794">
        <f>_xlfn.XLOOKUP(E794,'Facture Chronopost'!L:L,'Facture Chronopost'!AA:AA,"")</f>
        <v/>
      </c>
      <c r="T794">
        <f>IF(COUNTIF('Bibliothèque transporteurs'!C:C,F794)=0,"inconnu",_xlfn.XLOOKUP(F794,'Bibliothèque transporteurs'!C:C,'Bibliothèque transporteurs'!A:A))</f>
        <v/>
      </c>
      <c r="U794">
        <f>IF(OR(F794="6C",F794="6B"),_xlfn.XLOOKUP(E794,'Facture Chronopost'!L:L,'Facture Chronopost'!X:X),IF(OR(F794=17,F794=44),F794&amp;"_"&amp;H794,IF(COUNTIF('Bibliothèque transporteurs'!C:C,F794)=0,"inconnu",_xlfn.XLOOKUP(F794,'Bibliothèque transporteurs'!C:C,'Bibliothèque transporteurs'!B:B))))</f>
        <v/>
      </c>
      <c r="V794">
        <f>IF(COUNTIF('Bibliothèque transporteurs'!C:C,F794)=0,"inconnu",_xlfn.XLOOKUP(F794,'Bibliothèque transporteurs'!C:C,'Bibliothèque transporteurs'!E:E))</f>
        <v/>
      </c>
      <c r="W794">
        <f>IF(T794="FR_2SHOP",O794,IF(O794=0,0,ROUNDUP(O794/C794*B794,2)))</f>
        <v/>
      </c>
      <c r="Y794" s="118">
        <f>ROUNDUP(B794,2)-M794-L794-N794-J794-K794-I794-Q794</f>
        <v/>
      </c>
      <c r="Z794" s="118">
        <f>IF(Y794=W794,"OK","Non")</f>
        <v/>
      </c>
    </row>
    <row r="795">
      <c r="A795" s="9">
        <f>C795/SUM(C:C)*(SUM(C:C)+$X$2)</f>
        <v/>
      </c>
      <c r="B795" s="9">
        <f>C795/SUM(C:C)*(SUM(C:C)+SUM($N$3:$O$7))+S795</f>
        <v/>
      </c>
      <c r="C795" s="9">
        <f>SUM(I795:Q795)-N795-P795</f>
        <v/>
      </c>
      <c r="D795" s="8" t="n">
        <v>6235</v>
      </c>
      <c r="E795" t="inlineStr">
        <is>
          <t>XT257750903TS</t>
        </is>
      </c>
      <c r="F795" t="inlineStr">
        <is>
          <t>5Y</t>
        </is>
      </c>
      <c r="G795" t="inlineStr">
        <is>
          <t>N</t>
        </is>
      </c>
      <c r="H795" t="inlineStr">
        <is>
          <t>NT</t>
        </is>
      </c>
      <c r="O795" t="n">
        <v>3.07</v>
      </c>
      <c r="S795">
        <f>_xlfn.XLOOKUP(E795,'Facture Chronopost'!L:L,'Facture Chronopost'!AA:AA,"")</f>
        <v/>
      </c>
      <c r="T795">
        <f>IF(COUNTIF('Bibliothèque transporteurs'!C:C,F795)=0,"inconnu",_xlfn.XLOOKUP(F795,'Bibliothèque transporteurs'!C:C,'Bibliothèque transporteurs'!A:A))</f>
        <v/>
      </c>
      <c r="U795">
        <f>IF(OR(F795="6C",F795="6B"),_xlfn.XLOOKUP(E795,'Facture Chronopost'!L:L,'Facture Chronopost'!X:X),IF(OR(F795=17,F795=44),F795&amp;"_"&amp;H795,IF(COUNTIF('Bibliothèque transporteurs'!C:C,F795)=0,"inconnu",_xlfn.XLOOKUP(F795,'Bibliothèque transporteurs'!C:C,'Bibliothèque transporteurs'!B:B))))</f>
        <v/>
      </c>
      <c r="V795">
        <f>IF(COUNTIF('Bibliothèque transporteurs'!C:C,F795)=0,"inconnu",_xlfn.XLOOKUP(F795,'Bibliothèque transporteurs'!C:C,'Bibliothèque transporteurs'!E:E))</f>
        <v/>
      </c>
      <c r="W795">
        <f>IF(T795="FR_2SHOP",O795,IF(O795=0,0,ROUNDUP(O795/C795*B795,2)))</f>
        <v/>
      </c>
      <c r="Y795" s="118">
        <f>ROUNDUP(B795,2)-M795-L795-N795-J795-K795-I795-Q795</f>
        <v/>
      </c>
      <c r="Z795" s="118">
        <f>IF(Y795=W795,"OK","Non")</f>
        <v/>
      </c>
    </row>
    <row r="796">
      <c r="A796" s="9">
        <f>C796/SUM(C:C)*(SUM(C:C)+$X$2)</f>
        <v/>
      </c>
      <c r="B796" s="9">
        <f>C796/SUM(C:C)*(SUM(C:C)+SUM($N$3:$O$7))+S796</f>
        <v/>
      </c>
      <c r="C796" s="9">
        <f>SUM(I796:Q796)-N796-P796</f>
        <v/>
      </c>
      <c r="D796" s="8" t="n">
        <v>6235</v>
      </c>
      <c r="E796" t="inlineStr">
        <is>
          <t>XT257758907TS</t>
        </is>
      </c>
      <c r="F796" t="inlineStr">
        <is>
          <t>5Y</t>
        </is>
      </c>
      <c r="G796" t="inlineStr">
        <is>
          <t>N</t>
        </is>
      </c>
      <c r="H796" t="inlineStr">
        <is>
          <t>NT</t>
        </is>
      </c>
      <c r="O796" t="n">
        <v>3.07</v>
      </c>
      <c r="S796">
        <f>_xlfn.XLOOKUP(E796,'Facture Chronopost'!L:L,'Facture Chronopost'!AA:AA,"")</f>
        <v/>
      </c>
      <c r="T796">
        <f>IF(COUNTIF('Bibliothèque transporteurs'!C:C,F796)=0,"inconnu",_xlfn.XLOOKUP(F796,'Bibliothèque transporteurs'!C:C,'Bibliothèque transporteurs'!A:A))</f>
        <v/>
      </c>
      <c r="U796">
        <f>IF(OR(F796="6C",F796="6B"),_xlfn.XLOOKUP(E796,'Facture Chronopost'!L:L,'Facture Chronopost'!X:X),IF(OR(F796=17,F796=44),F796&amp;"_"&amp;H796,IF(COUNTIF('Bibliothèque transporteurs'!C:C,F796)=0,"inconnu",_xlfn.XLOOKUP(F796,'Bibliothèque transporteurs'!C:C,'Bibliothèque transporteurs'!B:B))))</f>
        <v/>
      </c>
      <c r="V796">
        <f>IF(COUNTIF('Bibliothèque transporteurs'!C:C,F796)=0,"inconnu",_xlfn.XLOOKUP(F796,'Bibliothèque transporteurs'!C:C,'Bibliothèque transporteurs'!E:E))</f>
        <v/>
      </c>
      <c r="W796">
        <f>IF(T796="FR_2SHOP",O796,IF(O796=0,0,ROUNDUP(O796/C796*B796,2)))</f>
        <v/>
      </c>
      <c r="Y796" s="118">
        <f>ROUNDUP(B796,2)-M796-L796-N796-J796-K796-I796-Q796</f>
        <v/>
      </c>
      <c r="Z796" s="118">
        <f>IF(Y796=W796,"OK","Non")</f>
        <v/>
      </c>
    </row>
    <row r="797">
      <c r="A797" s="9">
        <f>C797/SUM(C:C)*(SUM(C:C)+$X$2)</f>
        <v/>
      </c>
      <c r="B797" s="9">
        <f>C797/SUM(C:C)*(SUM(C:C)+SUM($N$3:$O$7))+S797</f>
        <v/>
      </c>
      <c r="C797" s="9">
        <f>SUM(I797:Q797)-N797-P797</f>
        <v/>
      </c>
      <c r="D797" s="8" t="n">
        <v>6235</v>
      </c>
      <c r="E797" t="inlineStr">
        <is>
          <t>XT257763765TS</t>
        </is>
      </c>
      <c r="F797" t="inlineStr">
        <is>
          <t>5Y</t>
        </is>
      </c>
      <c r="G797" t="inlineStr">
        <is>
          <t>N</t>
        </is>
      </c>
      <c r="H797" t="inlineStr">
        <is>
          <t>NT</t>
        </is>
      </c>
      <c r="O797" t="n">
        <v>5.17</v>
      </c>
      <c r="S797">
        <f>_xlfn.XLOOKUP(E797,'Facture Chronopost'!L:L,'Facture Chronopost'!AA:AA,"")</f>
        <v/>
      </c>
      <c r="T797">
        <f>IF(COUNTIF('Bibliothèque transporteurs'!C:C,F797)=0,"inconnu",_xlfn.XLOOKUP(F797,'Bibliothèque transporteurs'!C:C,'Bibliothèque transporteurs'!A:A))</f>
        <v/>
      </c>
      <c r="U797">
        <f>IF(OR(F797="6C",F797="6B"),_xlfn.XLOOKUP(E797,'Facture Chronopost'!L:L,'Facture Chronopost'!X:X),IF(OR(F797=17,F797=44),F797&amp;"_"&amp;H797,IF(COUNTIF('Bibliothèque transporteurs'!C:C,F797)=0,"inconnu",_xlfn.XLOOKUP(F797,'Bibliothèque transporteurs'!C:C,'Bibliothèque transporteurs'!B:B))))</f>
        <v/>
      </c>
      <c r="V797">
        <f>IF(COUNTIF('Bibliothèque transporteurs'!C:C,F797)=0,"inconnu",_xlfn.XLOOKUP(F797,'Bibliothèque transporteurs'!C:C,'Bibliothèque transporteurs'!E:E))</f>
        <v/>
      </c>
      <c r="W797">
        <f>IF(T797="FR_2SHOP",O797,IF(O797=0,0,ROUNDUP(O797/C797*B797,2)))</f>
        <v/>
      </c>
      <c r="Y797" s="118">
        <f>ROUNDUP(B797,2)-M797-L797-N797-J797-K797-I797-Q797</f>
        <v/>
      </c>
      <c r="Z797" s="118">
        <f>IF(Y797=W797,"OK","Non")</f>
        <v/>
      </c>
    </row>
    <row r="798">
      <c r="A798" s="9">
        <f>C798/SUM(C:C)*(SUM(C:C)+$X$2)</f>
        <v/>
      </c>
      <c r="B798" s="9">
        <f>C798/SUM(C:C)*(SUM(C:C)+SUM($N$3:$O$7))+S798</f>
        <v/>
      </c>
      <c r="C798" s="9">
        <f>SUM(I798:Q798)-N798-P798</f>
        <v/>
      </c>
      <c r="D798" s="8" t="n">
        <v>6235</v>
      </c>
      <c r="E798" t="inlineStr">
        <is>
          <t>XT257767170TS</t>
        </is>
      </c>
      <c r="F798" t="inlineStr">
        <is>
          <t>5Y</t>
        </is>
      </c>
      <c r="G798" t="inlineStr">
        <is>
          <t>N</t>
        </is>
      </c>
      <c r="H798" t="inlineStr">
        <is>
          <t>NT</t>
        </is>
      </c>
      <c r="O798" t="n">
        <v>3.17</v>
      </c>
      <c r="S798">
        <f>_xlfn.XLOOKUP(E798,'Facture Chronopost'!L:L,'Facture Chronopost'!AA:AA,"")</f>
        <v/>
      </c>
      <c r="T798">
        <f>IF(COUNTIF('Bibliothèque transporteurs'!C:C,F798)=0,"inconnu",_xlfn.XLOOKUP(F798,'Bibliothèque transporteurs'!C:C,'Bibliothèque transporteurs'!A:A))</f>
        <v/>
      </c>
      <c r="U798">
        <f>IF(OR(F798="6C",F798="6B"),_xlfn.XLOOKUP(E798,'Facture Chronopost'!L:L,'Facture Chronopost'!X:X),IF(OR(F798=17,F798=44),F798&amp;"_"&amp;H798,IF(COUNTIF('Bibliothèque transporteurs'!C:C,F798)=0,"inconnu",_xlfn.XLOOKUP(F798,'Bibliothèque transporteurs'!C:C,'Bibliothèque transporteurs'!B:B))))</f>
        <v/>
      </c>
      <c r="V798">
        <f>IF(COUNTIF('Bibliothèque transporteurs'!C:C,F798)=0,"inconnu",_xlfn.XLOOKUP(F798,'Bibliothèque transporteurs'!C:C,'Bibliothèque transporteurs'!E:E))</f>
        <v/>
      </c>
      <c r="W798">
        <f>IF(T798="FR_2SHOP",O798,IF(O798=0,0,ROUNDUP(O798/C798*B798,2)))</f>
        <v/>
      </c>
      <c r="Y798" s="118">
        <f>ROUNDUP(B798,2)-M798-L798-N798-J798-K798-I798-Q798</f>
        <v/>
      </c>
      <c r="Z798" s="118">
        <f>IF(Y798=W798,"OK","Non")</f>
        <v/>
      </c>
    </row>
    <row r="799">
      <c r="A799" s="9">
        <f>C799/SUM(C:C)*(SUM(C:C)+$X$2)</f>
        <v/>
      </c>
      <c r="B799" s="9">
        <f>C799/SUM(C:C)*(SUM(C:C)+SUM($N$3:$O$7))+S799</f>
        <v/>
      </c>
      <c r="C799" s="9">
        <f>SUM(I799:Q799)-N799-P799</f>
        <v/>
      </c>
      <c r="D799" s="8" t="n">
        <v>6235</v>
      </c>
      <c r="E799" t="inlineStr">
        <is>
          <t>XT257769666TS</t>
        </is>
      </c>
      <c r="F799" t="inlineStr">
        <is>
          <t>5Y</t>
        </is>
      </c>
      <c r="G799" t="inlineStr">
        <is>
          <t>N</t>
        </is>
      </c>
      <c r="H799" t="inlineStr">
        <is>
          <t>NT</t>
        </is>
      </c>
      <c r="O799" t="n">
        <v>3.07</v>
      </c>
      <c r="S799">
        <f>_xlfn.XLOOKUP(E799,'Facture Chronopost'!L:L,'Facture Chronopost'!AA:AA,"")</f>
        <v/>
      </c>
      <c r="T799">
        <f>IF(COUNTIF('Bibliothèque transporteurs'!C:C,F799)=0,"inconnu",_xlfn.XLOOKUP(F799,'Bibliothèque transporteurs'!C:C,'Bibliothèque transporteurs'!A:A))</f>
        <v/>
      </c>
      <c r="U799">
        <f>IF(OR(F799="6C",F799="6B"),_xlfn.XLOOKUP(E799,'Facture Chronopost'!L:L,'Facture Chronopost'!X:X),IF(OR(F799=17,F799=44),F799&amp;"_"&amp;H799,IF(COUNTIF('Bibliothèque transporteurs'!C:C,F799)=0,"inconnu",_xlfn.XLOOKUP(F799,'Bibliothèque transporteurs'!C:C,'Bibliothèque transporteurs'!B:B))))</f>
        <v/>
      </c>
      <c r="V799">
        <f>IF(COUNTIF('Bibliothèque transporteurs'!C:C,F799)=0,"inconnu",_xlfn.XLOOKUP(F799,'Bibliothèque transporteurs'!C:C,'Bibliothèque transporteurs'!E:E))</f>
        <v/>
      </c>
      <c r="W799">
        <f>IF(T799="FR_2SHOP",O799,IF(O799=0,0,ROUNDUP(O799/C799*B799,2)))</f>
        <v/>
      </c>
      <c r="Y799" s="118">
        <f>ROUNDUP(B799,2)-M799-L799-N799-J799-K799-I799-Q799</f>
        <v/>
      </c>
      <c r="Z799" s="118">
        <f>IF(Y799=W799,"OK","Non")</f>
        <v/>
      </c>
    </row>
    <row r="800">
      <c r="A800" s="9">
        <f>C800/SUM(C:C)*(SUM(C:C)+$X$2)</f>
        <v/>
      </c>
      <c r="B800" s="9">
        <f>C800/SUM(C:C)*(SUM(C:C)+SUM($N$3:$O$7))+S800</f>
        <v/>
      </c>
      <c r="C800" s="9">
        <f>SUM(I800:Q800)-N800-P800</f>
        <v/>
      </c>
      <c r="D800" s="8" t="n">
        <v>6235</v>
      </c>
      <c r="E800" t="inlineStr">
        <is>
          <t>XT257778606TS</t>
        </is>
      </c>
      <c r="F800" t="inlineStr">
        <is>
          <t>5Y</t>
        </is>
      </c>
      <c r="G800" t="inlineStr">
        <is>
          <t>N</t>
        </is>
      </c>
      <c r="H800" t="inlineStr">
        <is>
          <t>NT</t>
        </is>
      </c>
      <c r="O800" t="n">
        <v>3.07</v>
      </c>
      <c r="S800">
        <f>_xlfn.XLOOKUP(E800,'Facture Chronopost'!L:L,'Facture Chronopost'!AA:AA,"")</f>
        <v/>
      </c>
      <c r="T800">
        <f>IF(COUNTIF('Bibliothèque transporteurs'!C:C,F800)=0,"inconnu",_xlfn.XLOOKUP(F800,'Bibliothèque transporteurs'!C:C,'Bibliothèque transporteurs'!A:A))</f>
        <v/>
      </c>
      <c r="U800">
        <f>IF(OR(F800="6C",F800="6B"),_xlfn.XLOOKUP(E800,'Facture Chronopost'!L:L,'Facture Chronopost'!X:X),IF(OR(F800=17,F800=44),F800&amp;"_"&amp;H800,IF(COUNTIF('Bibliothèque transporteurs'!C:C,F800)=0,"inconnu",_xlfn.XLOOKUP(F800,'Bibliothèque transporteurs'!C:C,'Bibliothèque transporteurs'!B:B))))</f>
        <v/>
      </c>
      <c r="V800">
        <f>IF(COUNTIF('Bibliothèque transporteurs'!C:C,F800)=0,"inconnu",_xlfn.XLOOKUP(F800,'Bibliothèque transporteurs'!C:C,'Bibliothèque transporteurs'!E:E))</f>
        <v/>
      </c>
      <c r="W800">
        <f>IF(T800="FR_2SHOP",O800,IF(O800=0,0,ROUNDUP(O800/C800*B800,2)))</f>
        <v/>
      </c>
      <c r="Y800" s="118">
        <f>ROUNDUP(B800,2)-M800-L800-N800-J800-K800-I800-Q800</f>
        <v/>
      </c>
      <c r="Z800" s="118">
        <f>IF(Y800=W800,"OK","Non")</f>
        <v/>
      </c>
    </row>
    <row r="801">
      <c r="A801" s="9">
        <f>C801/SUM(C:C)*(SUM(C:C)+$X$2)</f>
        <v/>
      </c>
      <c r="B801" s="9">
        <f>C801/SUM(C:C)*(SUM(C:C)+SUM($N$3:$O$7))+S801</f>
        <v/>
      </c>
      <c r="C801" s="9">
        <f>SUM(I801:Q801)-N801-P801</f>
        <v/>
      </c>
      <c r="D801" s="8" t="n">
        <v>6235</v>
      </c>
      <c r="E801" t="inlineStr">
        <is>
          <t>XT257778795TS</t>
        </is>
      </c>
      <c r="F801" t="inlineStr">
        <is>
          <t>5Y</t>
        </is>
      </c>
      <c r="G801" t="inlineStr">
        <is>
          <t>N</t>
        </is>
      </c>
      <c r="H801" t="inlineStr">
        <is>
          <t>NT</t>
        </is>
      </c>
      <c r="O801" t="n">
        <v>3.07</v>
      </c>
      <c r="S801">
        <f>_xlfn.XLOOKUP(E801,'Facture Chronopost'!L:L,'Facture Chronopost'!AA:AA,"")</f>
        <v/>
      </c>
      <c r="T801">
        <f>IF(COUNTIF('Bibliothèque transporteurs'!C:C,F801)=0,"inconnu",_xlfn.XLOOKUP(F801,'Bibliothèque transporteurs'!C:C,'Bibliothèque transporteurs'!A:A))</f>
        <v/>
      </c>
      <c r="U801">
        <f>IF(OR(F801="6C",F801="6B"),_xlfn.XLOOKUP(E801,'Facture Chronopost'!L:L,'Facture Chronopost'!X:X),IF(OR(F801=17,F801=44),F801&amp;"_"&amp;H801,IF(COUNTIF('Bibliothèque transporteurs'!C:C,F801)=0,"inconnu",_xlfn.XLOOKUP(F801,'Bibliothèque transporteurs'!C:C,'Bibliothèque transporteurs'!B:B))))</f>
        <v/>
      </c>
      <c r="V801">
        <f>IF(COUNTIF('Bibliothèque transporteurs'!C:C,F801)=0,"inconnu",_xlfn.XLOOKUP(F801,'Bibliothèque transporteurs'!C:C,'Bibliothèque transporteurs'!E:E))</f>
        <v/>
      </c>
      <c r="W801">
        <f>IF(T801="FR_2SHOP",O801,IF(O801=0,0,ROUNDUP(O801/C801*B801,2)))</f>
        <v/>
      </c>
      <c r="Y801" s="118">
        <f>ROUNDUP(B801,2)-M801-L801-N801-J801-K801-I801-Q801</f>
        <v/>
      </c>
      <c r="Z801" s="118">
        <f>IF(Y801=W801,"OK","Non")</f>
        <v/>
      </c>
    </row>
    <row r="802">
      <c r="A802" s="9">
        <f>C802/SUM(C:C)*(SUM(C:C)+$X$2)</f>
        <v/>
      </c>
      <c r="B802" s="9">
        <f>C802/SUM(C:C)*(SUM(C:C)+SUM($N$3:$O$7))+S802</f>
        <v/>
      </c>
      <c r="C802" s="9">
        <f>SUM(I802:Q802)-N802-P802</f>
        <v/>
      </c>
      <c r="D802" s="8" t="n">
        <v>6235</v>
      </c>
      <c r="E802" t="inlineStr">
        <is>
          <t>XT257787188TS</t>
        </is>
      </c>
      <c r="F802" t="inlineStr">
        <is>
          <t>5Y</t>
        </is>
      </c>
      <c r="G802" t="inlineStr">
        <is>
          <t>N</t>
        </is>
      </c>
      <c r="H802" t="inlineStr">
        <is>
          <t>NT</t>
        </is>
      </c>
      <c r="O802" t="n">
        <v>3.07</v>
      </c>
      <c r="S802">
        <f>_xlfn.XLOOKUP(E802,'Facture Chronopost'!L:L,'Facture Chronopost'!AA:AA,"")</f>
        <v/>
      </c>
      <c r="T802">
        <f>IF(COUNTIF('Bibliothèque transporteurs'!C:C,F802)=0,"inconnu",_xlfn.XLOOKUP(F802,'Bibliothèque transporteurs'!C:C,'Bibliothèque transporteurs'!A:A))</f>
        <v/>
      </c>
      <c r="U802">
        <f>IF(OR(F802="6C",F802="6B"),_xlfn.XLOOKUP(E802,'Facture Chronopost'!L:L,'Facture Chronopost'!X:X),IF(OR(F802=17,F802=44),F802&amp;"_"&amp;H802,IF(COUNTIF('Bibliothèque transporteurs'!C:C,F802)=0,"inconnu",_xlfn.XLOOKUP(F802,'Bibliothèque transporteurs'!C:C,'Bibliothèque transporteurs'!B:B))))</f>
        <v/>
      </c>
      <c r="V802">
        <f>IF(COUNTIF('Bibliothèque transporteurs'!C:C,F802)=0,"inconnu",_xlfn.XLOOKUP(F802,'Bibliothèque transporteurs'!C:C,'Bibliothèque transporteurs'!E:E))</f>
        <v/>
      </c>
      <c r="W802">
        <f>IF(T802="FR_2SHOP",O802,IF(O802=0,0,ROUNDUP(O802/C802*B802,2)))</f>
        <v/>
      </c>
      <c r="Y802" s="118">
        <f>ROUNDUP(B802,2)-M802-L802-N802-J802-K802-I802-Q802</f>
        <v/>
      </c>
      <c r="Z802" s="118">
        <f>IF(Y802=W802,"OK","Non")</f>
        <v/>
      </c>
    </row>
    <row r="803">
      <c r="A803" s="9">
        <f>C803/SUM(C:C)*(SUM(C:C)+$X$2)</f>
        <v/>
      </c>
      <c r="B803" s="9">
        <f>C803/SUM(C:C)*(SUM(C:C)+SUM($N$3:$O$7))+S803</f>
        <v/>
      </c>
      <c r="C803" s="9">
        <f>SUM(I803:Q803)-N803-P803</f>
        <v/>
      </c>
      <c r="D803" s="8" t="n">
        <v>6235</v>
      </c>
      <c r="E803" t="inlineStr">
        <is>
          <t>XT257789325TS</t>
        </is>
      </c>
      <c r="F803" t="inlineStr">
        <is>
          <t>5Y</t>
        </is>
      </c>
      <c r="G803" t="inlineStr">
        <is>
          <t>N</t>
        </is>
      </c>
      <c r="H803" t="inlineStr">
        <is>
          <t>NT</t>
        </is>
      </c>
      <c r="O803" t="n">
        <v>3.07</v>
      </c>
      <c r="S803">
        <f>_xlfn.XLOOKUP(E803,'Facture Chronopost'!L:L,'Facture Chronopost'!AA:AA,"")</f>
        <v/>
      </c>
      <c r="T803">
        <f>IF(COUNTIF('Bibliothèque transporteurs'!C:C,F803)=0,"inconnu",_xlfn.XLOOKUP(F803,'Bibliothèque transporteurs'!C:C,'Bibliothèque transporteurs'!A:A))</f>
        <v/>
      </c>
      <c r="U803">
        <f>IF(OR(F803="6C",F803="6B"),_xlfn.XLOOKUP(E803,'Facture Chronopost'!L:L,'Facture Chronopost'!X:X),IF(OR(F803=17,F803=44),F803&amp;"_"&amp;H803,IF(COUNTIF('Bibliothèque transporteurs'!C:C,F803)=0,"inconnu",_xlfn.XLOOKUP(F803,'Bibliothèque transporteurs'!C:C,'Bibliothèque transporteurs'!B:B))))</f>
        <v/>
      </c>
      <c r="V803">
        <f>IF(COUNTIF('Bibliothèque transporteurs'!C:C,F803)=0,"inconnu",_xlfn.XLOOKUP(F803,'Bibliothèque transporteurs'!C:C,'Bibliothèque transporteurs'!E:E))</f>
        <v/>
      </c>
      <c r="W803">
        <f>IF(T803="FR_2SHOP",O803,IF(O803=0,0,ROUNDUP(O803/C803*B803,2)))</f>
        <v/>
      </c>
      <c r="Y803" s="118">
        <f>ROUNDUP(B803,2)-M803-L803-N803-J803-K803-I803-Q803</f>
        <v/>
      </c>
      <c r="Z803" s="118">
        <f>IF(Y803=W803,"OK","Non")</f>
        <v/>
      </c>
    </row>
    <row r="804">
      <c r="A804" s="9">
        <f>C804/SUM(C:C)*(SUM(C:C)+$X$2)</f>
        <v/>
      </c>
      <c r="B804" s="9">
        <f>C804/SUM(C:C)*(SUM(C:C)+SUM($N$3:$O$7))+S804</f>
        <v/>
      </c>
      <c r="C804" s="9">
        <f>SUM(I804:Q804)-N804-P804</f>
        <v/>
      </c>
      <c r="D804" s="8" t="n">
        <v>6235</v>
      </c>
      <c r="E804" t="inlineStr">
        <is>
          <t>XT257792231TS</t>
        </is>
      </c>
      <c r="F804" t="inlineStr">
        <is>
          <t>5Y</t>
        </is>
      </c>
      <c r="G804" t="inlineStr">
        <is>
          <t>N</t>
        </is>
      </c>
      <c r="H804" t="inlineStr">
        <is>
          <t>NT</t>
        </is>
      </c>
      <c r="O804" t="n">
        <v>3.17</v>
      </c>
      <c r="S804">
        <f>_xlfn.XLOOKUP(E804,'Facture Chronopost'!L:L,'Facture Chronopost'!AA:AA,"")</f>
        <v/>
      </c>
      <c r="T804">
        <f>IF(COUNTIF('Bibliothèque transporteurs'!C:C,F804)=0,"inconnu",_xlfn.XLOOKUP(F804,'Bibliothèque transporteurs'!C:C,'Bibliothèque transporteurs'!A:A))</f>
        <v/>
      </c>
      <c r="U804">
        <f>IF(OR(F804="6C",F804="6B"),_xlfn.XLOOKUP(E804,'Facture Chronopost'!L:L,'Facture Chronopost'!X:X),IF(OR(F804=17,F804=44),F804&amp;"_"&amp;H804,IF(COUNTIF('Bibliothèque transporteurs'!C:C,F804)=0,"inconnu",_xlfn.XLOOKUP(F804,'Bibliothèque transporteurs'!C:C,'Bibliothèque transporteurs'!B:B))))</f>
        <v/>
      </c>
      <c r="V804">
        <f>IF(COUNTIF('Bibliothèque transporteurs'!C:C,F804)=0,"inconnu",_xlfn.XLOOKUP(F804,'Bibliothèque transporteurs'!C:C,'Bibliothèque transporteurs'!E:E))</f>
        <v/>
      </c>
      <c r="W804">
        <f>IF(T804="FR_2SHOP",O804,IF(O804=0,0,ROUNDUP(O804/C804*B804,2)))</f>
        <v/>
      </c>
      <c r="Y804" s="118">
        <f>ROUNDUP(B804,2)-M804-L804-N804-J804-K804-I804-Q804</f>
        <v/>
      </c>
      <c r="Z804" s="118">
        <f>IF(Y804=W804,"OK","Non")</f>
        <v/>
      </c>
    </row>
    <row r="805">
      <c r="A805" s="9">
        <f>C805/SUM(C:C)*(SUM(C:C)+$X$2)</f>
        <v/>
      </c>
      <c r="B805" s="9">
        <f>C805/SUM(C:C)*(SUM(C:C)+SUM($N$3:$O$7))+S805</f>
        <v/>
      </c>
      <c r="C805" s="9">
        <f>SUM(I805:Q805)-N805-P805</f>
        <v/>
      </c>
      <c r="D805" s="8" t="n">
        <v>6235</v>
      </c>
      <c r="E805" t="inlineStr">
        <is>
          <t>XT257797525TS</t>
        </is>
      </c>
      <c r="F805" t="inlineStr">
        <is>
          <t>5Y</t>
        </is>
      </c>
      <c r="G805" t="inlineStr">
        <is>
          <t>N</t>
        </is>
      </c>
      <c r="H805" t="inlineStr">
        <is>
          <t>NT</t>
        </is>
      </c>
      <c r="O805" t="n">
        <v>3.07</v>
      </c>
      <c r="S805">
        <f>_xlfn.XLOOKUP(E805,'Facture Chronopost'!L:L,'Facture Chronopost'!AA:AA,"")</f>
        <v/>
      </c>
      <c r="T805">
        <f>IF(COUNTIF('Bibliothèque transporteurs'!C:C,F805)=0,"inconnu",_xlfn.XLOOKUP(F805,'Bibliothèque transporteurs'!C:C,'Bibliothèque transporteurs'!A:A))</f>
        <v/>
      </c>
      <c r="U805">
        <f>IF(OR(F805="6C",F805="6B"),_xlfn.XLOOKUP(E805,'Facture Chronopost'!L:L,'Facture Chronopost'!X:X),IF(OR(F805=17,F805=44),F805&amp;"_"&amp;H805,IF(COUNTIF('Bibliothèque transporteurs'!C:C,F805)=0,"inconnu",_xlfn.XLOOKUP(F805,'Bibliothèque transporteurs'!C:C,'Bibliothèque transporteurs'!B:B))))</f>
        <v/>
      </c>
      <c r="V805">
        <f>IF(COUNTIF('Bibliothèque transporteurs'!C:C,F805)=0,"inconnu",_xlfn.XLOOKUP(F805,'Bibliothèque transporteurs'!C:C,'Bibliothèque transporteurs'!E:E))</f>
        <v/>
      </c>
      <c r="W805">
        <f>IF(T805="FR_2SHOP",O805,IF(O805=0,0,ROUNDUP(O805/C805*B805,2)))</f>
        <v/>
      </c>
      <c r="Y805" s="118">
        <f>ROUNDUP(B805,2)-M805-L805-N805-J805-K805-I805-Q805</f>
        <v/>
      </c>
      <c r="Z805" s="118">
        <f>IF(Y805=W805,"OK","Non")</f>
        <v/>
      </c>
    </row>
    <row r="806">
      <c r="A806" s="9">
        <f>C806/SUM(C:C)*(SUM(C:C)+$X$2)</f>
        <v/>
      </c>
      <c r="B806" s="9">
        <f>C806/SUM(C:C)*(SUM(C:C)+SUM($N$3:$O$7))+S806</f>
        <v/>
      </c>
      <c r="C806" s="9">
        <f>SUM(I806:Q806)-N806-P806</f>
        <v/>
      </c>
      <c r="D806" s="8" t="n">
        <v>6235</v>
      </c>
      <c r="E806" t="inlineStr">
        <is>
          <t>XT257798910TS</t>
        </is>
      </c>
      <c r="F806" t="inlineStr">
        <is>
          <t>5Y</t>
        </is>
      </c>
      <c r="G806" t="inlineStr">
        <is>
          <t>N</t>
        </is>
      </c>
      <c r="H806" t="inlineStr">
        <is>
          <t>NT</t>
        </is>
      </c>
      <c r="O806" t="n">
        <v>3.07</v>
      </c>
      <c r="S806">
        <f>_xlfn.XLOOKUP(E806,'Facture Chronopost'!L:L,'Facture Chronopost'!AA:AA,"")</f>
        <v/>
      </c>
      <c r="T806">
        <f>IF(COUNTIF('Bibliothèque transporteurs'!C:C,F806)=0,"inconnu",_xlfn.XLOOKUP(F806,'Bibliothèque transporteurs'!C:C,'Bibliothèque transporteurs'!A:A))</f>
        <v/>
      </c>
      <c r="U806">
        <f>IF(OR(F806="6C",F806="6B"),_xlfn.XLOOKUP(E806,'Facture Chronopost'!L:L,'Facture Chronopost'!X:X),IF(OR(F806=17,F806=44),F806&amp;"_"&amp;H806,IF(COUNTIF('Bibliothèque transporteurs'!C:C,F806)=0,"inconnu",_xlfn.XLOOKUP(F806,'Bibliothèque transporteurs'!C:C,'Bibliothèque transporteurs'!B:B))))</f>
        <v/>
      </c>
      <c r="V806">
        <f>IF(COUNTIF('Bibliothèque transporteurs'!C:C,F806)=0,"inconnu",_xlfn.XLOOKUP(F806,'Bibliothèque transporteurs'!C:C,'Bibliothèque transporteurs'!E:E))</f>
        <v/>
      </c>
      <c r="W806">
        <f>IF(T806="FR_2SHOP",O806,IF(O806=0,0,ROUNDUP(O806/C806*B806,2)))</f>
        <v/>
      </c>
      <c r="Y806" s="118">
        <f>ROUNDUP(B806,2)-M806-L806-N806-J806-K806-I806-Q806</f>
        <v/>
      </c>
      <c r="Z806" s="118">
        <f>IF(Y806=W806,"OK","Non")</f>
        <v/>
      </c>
    </row>
    <row r="807">
      <c r="A807" s="9">
        <f>C807/SUM(C:C)*(SUM(C:C)+$X$2)</f>
        <v/>
      </c>
      <c r="B807" s="9">
        <f>C807/SUM(C:C)*(SUM(C:C)+SUM($N$3:$O$7))+S807</f>
        <v/>
      </c>
      <c r="C807" s="9">
        <f>SUM(I807:Q807)-N807-P807</f>
        <v/>
      </c>
      <c r="D807" s="8" t="n">
        <v>6235</v>
      </c>
      <c r="E807" t="inlineStr">
        <is>
          <t>XT257803447TS</t>
        </is>
      </c>
      <c r="F807" t="inlineStr">
        <is>
          <t>5Y</t>
        </is>
      </c>
      <c r="G807" t="inlineStr">
        <is>
          <t>N</t>
        </is>
      </c>
      <c r="H807" t="inlineStr">
        <is>
          <t>NT</t>
        </is>
      </c>
      <c r="O807" t="n">
        <v>3.07</v>
      </c>
      <c r="S807">
        <f>_xlfn.XLOOKUP(E807,'Facture Chronopost'!L:L,'Facture Chronopost'!AA:AA,"")</f>
        <v/>
      </c>
      <c r="T807">
        <f>IF(COUNTIF('Bibliothèque transporteurs'!C:C,F807)=0,"inconnu",_xlfn.XLOOKUP(F807,'Bibliothèque transporteurs'!C:C,'Bibliothèque transporteurs'!A:A))</f>
        <v/>
      </c>
      <c r="U807">
        <f>IF(OR(F807="6C",F807="6B"),_xlfn.XLOOKUP(E807,'Facture Chronopost'!L:L,'Facture Chronopost'!X:X),IF(OR(F807=17,F807=44),F807&amp;"_"&amp;H807,IF(COUNTIF('Bibliothèque transporteurs'!C:C,F807)=0,"inconnu",_xlfn.XLOOKUP(F807,'Bibliothèque transporteurs'!C:C,'Bibliothèque transporteurs'!B:B))))</f>
        <v/>
      </c>
      <c r="V807">
        <f>IF(COUNTIF('Bibliothèque transporteurs'!C:C,F807)=0,"inconnu",_xlfn.XLOOKUP(F807,'Bibliothèque transporteurs'!C:C,'Bibliothèque transporteurs'!E:E))</f>
        <v/>
      </c>
      <c r="W807">
        <f>IF(T807="FR_2SHOP",O807,IF(O807=0,0,ROUNDUP(O807/C807*B807,2)))</f>
        <v/>
      </c>
      <c r="Y807" s="118">
        <f>ROUNDUP(B807,2)-M807-L807-N807-J807-K807-I807-Q807</f>
        <v/>
      </c>
      <c r="Z807" s="118">
        <f>IF(Y807=W807,"OK","Non")</f>
        <v/>
      </c>
    </row>
    <row r="808">
      <c r="A808" s="9">
        <f>C808/SUM(C:C)*(SUM(C:C)+$X$2)</f>
        <v/>
      </c>
      <c r="B808" s="9">
        <f>C808/SUM(C:C)*(SUM(C:C)+SUM($N$3:$O$7))+S808</f>
        <v/>
      </c>
      <c r="C808" s="9">
        <f>SUM(I808:Q808)-N808-P808</f>
        <v/>
      </c>
      <c r="D808" s="8" t="n">
        <v>6235</v>
      </c>
      <c r="E808" t="inlineStr">
        <is>
          <t>XT257805814TS</t>
        </is>
      </c>
      <c r="F808" t="inlineStr">
        <is>
          <t>5Y</t>
        </is>
      </c>
      <c r="G808" t="inlineStr">
        <is>
          <t>N</t>
        </is>
      </c>
      <c r="H808" t="inlineStr">
        <is>
          <t>NT</t>
        </is>
      </c>
      <c r="O808" t="n">
        <v>3.07</v>
      </c>
      <c r="S808">
        <f>_xlfn.XLOOKUP(E808,'Facture Chronopost'!L:L,'Facture Chronopost'!AA:AA,"")</f>
        <v/>
      </c>
      <c r="T808">
        <f>IF(COUNTIF('Bibliothèque transporteurs'!C:C,F808)=0,"inconnu",_xlfn.XLOOKUP(F808,'Bibliothèque transporteurs'!C:C,'Bibliothèque transporteurs'!A:A))</f>
        <v/>
      </c>
      <c r="U808">
        <f>IF(OR(F808="6C",F808="6B"),_xlfn.XLOOKUP(E808,'Facture Chronopost'!L:L,'Facture Chronopost'!X:X),IF(OR(F808=17,F808=44),F808&amp;"_"&amp;H808,IF(COUNTIF('Bibliothèque transporteurs'!C:C,F808)=0,"inconnu",_xlfn.XLOOKUP(F808,'Bibliothèque transporteurs'!C:C,'Bibliothèque transporteurs'!B:B))))</f>
        <v/>
      </c>
      <c r="V808">
        <f>IF(COUNTIF('Bibliothèque transporteurs'!C:C,F808)=0,"inconnu",_xlfn.XLOOKUP(F808,'Bibliothèque transporteurs'!C:C,'Bibliothèque transporteurs'!E:E))</f>
        <v/>
      </c>
      <c r="W808">
        <f>IF(T808="FR_2SHOP",O808,IF(O808=0,0,ROUNDUP(O808/C808*B808,2)))</f>
        <v/>
      </c>
      <c r="Y808" s="118">
        <f>ROUNDUP(B808,2)-M808-L808-N808-J808-K808-I808-Q808</f>
        <v/>
      </c>
      <c r="Z808" s="118">
        <f>IF(Y808=W808,"OK","Non")</f>
        <v/>
      </c>
    </row>
    <row r="809">
      <c r="A809" s="9">
        <f>C809/SUM(C:C)*(SUM(C:C)+$X$2)</f>
        <v/>
      </c>
      <c r="B809" s="9">
        <f>C809/SUM(C:C)*(SUM(C:C)+SUM($N$3:$O$7))+S809</f>
        <v/>
      </c>
      <c r="C809" s="9">
        <f>SUM(I809:Q809)-N809-P809</f>
        <v/>
      </c>
      <c r="D809" s="8" t="n">
        <v>6235</v>
      </c>
      <c r="E809" t="inlineStr">
        <is>
          <t>XT257810981TS</t>
        </is>
      </c>
      <c r="F809" t="inlineStr">
        <is>
          <t>5Y</t>
        </is>
      </c>
      <c r="G809" t="inlineStr">
        <is>
          <t>N</t>
        </is>
      </c>
      <c r="H809" t="inlineStr">
        <is>
          <t>NT</t>
        </is>
      </c>
      <c r="O809" t="n">
        <v>3.17</v>
      </c>
      <c r="S809">
        <f>_xlfn.XLOOKUP(E809,'Facture Chronopost'!L:L,'Facture Chronopost'!AA:AA,"")</f>
        <v/>
      </c>
      <c r="T809">
        <f>IF(COUNTIF('Bibliothèque transporteurs'!C:C,F809)=0,"inconnu",_xlfn.XLOOKUP(F809,'Bibliothèque transporteurs'!C:C,'Bibliothèque transporteurs'!A:A))</f>
        <v/>
      </c>
      <c r="U809">
        <f>IF(OR(F809="6C",F809="6B"),_xlfn.XLOOKUP(E809,'Facture Chronopost'!L:L,'Facture Chronopost'!X:X),IF(OR(F809=17,F809=44),F809&amp;"_"&amp;H809,IF(COUNTIF('Bibliothèque transporteurs'!C:C,F809)=0,"inconnu",_xlfn.XLOOKUP(F809,'Bibliothèque transporteurs'!C:C,'Bibliothèque transporteurs'!B:B))))</f>
        <v/>
      </c>
      <c r="V809">
        <f>IF(COUNTIF('Bibliothèque transporteurs'!C:C,F809)=0,"inconnu",_xlfn.XLOOKUP(F809,'Bibliothèque transporteurs'!C:C,'Bibliothèque transporteurs'!E:E))</f>
        <v/>
      </c>
      <c r="W809">
        <f>IF(T809="FR_2SHOP",O809,IF(O809=0,0,ROUNDUP(O809/C809*B809,2)))</f>
        <v/>
      </c>
      <c r="Y809" s="118">
        <f>ROUNDUP(B809,2)-M809-L809-N809-J809-K809-I809-Q809</f>
        <v/>
      </c>
      <c r="Z809" s="118">
        <f>IF(Y809=W809,"OK","Non")</f>
        <v/>
      </c>
    </row>
    <row r="810">
      <c r="A810" s="9">
        <f>C810/SUM(C:C)*(SUM(C:C)+$X$2)</f>
        <v/>
      </c>
      <c r="B810" s="9">
        <f>C810/SUM(C:C)*(SUM(C:C)+SUM($N$3:$O$7))+S810</f>
        <v/>
      </c>
      <c r="C810" s="9">
        <f>SUM(I810:Q810)-N810-P810</f>
        <v/>
      </c>
      <c r="D810" s="8" t="n">
        <v>6235</v>
      </c>
      <c r="E810" t="inlineStr">
        <is>
          <t>XT257813387TS</t>
        </is>
      </c>
      <c r="F810" t="inlineStr">
        <is>
          <t>5Y</t>
        </is>
      </c>
      <c r="G810" t="inlineStr">
        <is>
          <t>N</t>
        </is>
      </c>
      <c r="H810" t="inlineStr">
        <is>
          <t>NT</t>
        </is>
      </c>
      <c r="O810" t="n">
        <v>3.07</v>
      </c>
      <c r="S810">
        <f>_xlfn.XLOOKUP(E810,'Facture Chronopost'!L:L,'Facture Chronopost'!AA:AA,"")</f>
        <v/>
      </c>
      <c r="T810">
        <f>IF(COUNTIF('Bibliothèque transporteurs'!C:C,F810)=0,"inconnu",_xlfn.XLOOKUP(F810,'Bibliothèque transporteurs'!C:C,'Bibliothèque transporteurs'!A:A))</f>
        <v/>
      </c>
      <c r="U810">
        <f>IF(OR(F810="6C",F810="6B"),_xlfn.XLOOKUP(E810,'Facture Chronopost'!L:L,'Facture Chronopost'!X:X),IF(OR(F810=17,F810=44),F810&amp;"_"&amp;H810,IF(COUNTIF('Bibliothèque transporteurs'!C:C,F810)=0,"inconnu",_xlfn.XLOOKUP(F810,'Bibliothèque transporteurs'!C:C,'Bibliothèque transporteurs'!B:B))))</f>
        <v/>
      </c>
      <c r="V810">
        <f>IF(COUNTIF('Bibliothèque transporteurs'!C:C,F810)=0,"inconnu",_xlfn.XLOOKUP(F810,'Bibliothèque transporteurs'!C:C,'Bibliothèque transporteurs'!E:E))</f>
        <v/>
      </c>
      <c r="W810">
        <f>IF(T810="FR_2SHOP",O810,IF(O810=0,0,ROUNDUP(O810/C810*B810,2)))</f>
        <v/>
      </c>
      <c r="Y810" s="118">
        <f>ROUNDUP(B810,2)-M810-L810-N810-J810-K810-I810-Q810</f>
        <v/>
      </c>
      <c r="Z810" s="118">
        <f>IF(Y810=W810,"OK","Non")</f>
        <v/>
      </c>
    </row>
    <row r="811">
      <c r="A811" s="9">
        <f>C811/SUM(C:C)*(SUM(C:C)+$X$2)</f>
        <v/>
      </c>
      <c r="B811" s="9">
        <f>C811/SUM(C:C)*(SUM(C:C)+SUM($N$3:$O$7))+S811</f>
        <v/>
      </c>
      <c r="C811" s="9">
        <f>SUM(I811:Q811)-N811-P811</f>
        <v/>
      </c>
      <c r="D811" s="8" t="n">
        <v>6235</v>
      </c>
      <c r="E811" t="inlineStr">
        <is>
          <t>XT257815269TS</t>
        </is>
      </c>
      <c r="F811" t="inlineStr">
        <is>
          <t>5Y</t>
        </is>
      </c>
      <c r="G811" t="inlineStr">
        <is>
          <t>N</t>
        </is>
      </c>
      <c r="H811" t="inlineStr">
        <is>
          <t>NT</t>
        </is>
      </c>
      <c r="O811" t="n">
        <v>3.07</v>
      </c>
      <c r="S811">
        <f>_xlfn.XLOOKUP(E811,'Facture Chronopost'!L:L,'Facture Chronopost'!AA:AA,"")</f>
        <v/>
      </c>
      <c r="T811">
        <f>IF(COUNTIF('Bibliothèque transporteurs'!C:C,F811)=0,"inconnu",_xlfn.XLOOKUP(F811,'Bibliothèque transporteurs'!C:C,'Bibliothèque transporteurs'!A:A))</f>
        <v/>
      </c>
      <c r="U811">
        <f>IF(OR(F811="6C",F811="6B"),_xlfn.XLOOKUP(E811,'Facture Chronopost'!L:L,'Facture Chronopost'!X:X),IF(OR(F811=17,F811=44),F811&amp;"_"&amp;H811,IF(COUNTIF('Bibliothèque transporteurs'!C:C,F811)=0,"inconnu",_xlfn.XLOOKUP(F811,'Bibliothèque transporteurs'!C:C,'Bibliothèque transporteurs'!B:B))))</f>
        <v/>
      </c>
      <c r="V811">
        <f>IF(COUNTIF('Bibliothèque transporteurs'!C:C,F811)=0,"inconnu",_xlfn.XLOOKUP(F811,'Bibliothèque transporteurs'!C:C,'Bibliothèque transporteurs'!E:E))</f>
        <v/>
      </c>
      <c r="W811">
        <f>IF(T811="FR_2SHOP",O811,IF(O811=0,0,ROUNDUP(O811/C811*B811,2)))</f>
        <v/>
      </c>
      <c r="Y811" s="118">
        <f>ROUNDUP(B811,2)-M811-L811-N811-J811-K811-I811-Q811</f>
        <v/>
      </c>
      <c r="Z811" s="118">
        <f>IF(Y811=W811,"OK","Non")</f>
        <v/>
      </c>
    </row>
    <row r="812">
      <c r="A812" s="9">
        <f>C812/SUM(C:C)*(SUM(C:C)+$X$2)</f>
        <v/>
      </c>
      <c r="B812" s="9">
        <f>C812/SUM(C:C)*(SUM(C:C)+SUM($N$3:$O$7))+S812</f>
        <v/>
      </c>
      <c r="C812" s="9">
        <f>SUM(I812:Q812)-N812-P812</f>
        <v/>
      </c>
      <c r="D812" s="8" t="n">
        <v>6235</v>
      </c>
      <c r="E812" t="inlineStr">
        <is>
          <t>XT257816940TS</t>
        </is>
      </c>
      <c r="F812" t="inlineStr">
        <is>
          <t>5Y</t>
        </is>
      </c>
      <c r="G812" t="inlineStr">
        <is>
          <t>N</t>
        </is>
      </c>
      <c r="H812" t="inlineStr">
        <is>
          <t>NT</t>
        </is>
      </c>
      <c r="O812" t="n">
        <v>3.07</v>
      </c>
      <c r="S812">
        <f>_xlfn.XLOOKUP(E812,'Facture Chronopost'!L:L,'Facture Chronopost'!AA:AA,"")</f>
        <v/>
      </c>
      <c r="T812">
        <f>IF(COUNTIF('Bibliothèque transporteurs'!C:C,F812)=0,"inconnu",_xlfn.XLOOKUP(F812,'Bibliothèque transporteurs'!C:C,'Bibliothèque transporteurs'!A:A))</f>
        <v/>
      </c>
      <c r="U812">
        <f>IF(OR(F812="6C",F812="6B"),_xlfn.XLOOKUP(E812,'Facture Chronopost'!L:L,'Facture Chronopost'!X:X),IF(OR(F812=17,F812=44),F812&amp;"_"&amp;H812,IF(COUNTIF('Bibliothèque transporteurs'!C:C,F812)=0,"inconnu",_xlfn.XLOOKUP(F812,'Bibliothèque transporteurs'!C:C,'Bibliothèque transporteurs'!B:B))))</f>
        <v/>
      </c>
      <c r="V812">
        <f>IF(COUNTIF('Bibliothèque transporteurs'!C:C,F812)=0,"inconnu",_xlfn.XLOOKUP(F812,'Bibliothèque transporteurs'!C:C,'Bibliothèque transporteurs'!E:E))</f>
        <v/>
      </c>
      <c r="W812">
        <f>IF(T812="FR_2SHOP",O812,IF(O812=0,0,ROUNDUP(O812/C812*B812,2)))</f>
        <v/>
      </c>
      <c r="Y812" s="118">
        <f>ROUNDUP(B812,2)-M812-L812-N812-J812-K812-I812-Q812</f>
        <v/>
      </c>
      <c r="Z812" s="118">
        <f>IF(Y812=W812,"OK","Non")</f>
        <v/>
      </c>
    </row>
    <row r="813">
      <c r="A813" s="9">
        <f>C813/SUM(C:C)*(SUM(C:C)+$X$2)</f>
        <v/>
      </c>
      <c r="B813" s="9">
        <f>C813/SUM(C:C)*(SUM(C:C)+SUM($N$3:$O$7))+S813</f>
        <v/>
      </c>
      <c r="C813" s="9">
        <f>SUM(I813:Q813)-N813-P813</f>
        <v/>
      </c>
      <c r="D813" s="8" t="n">
        <v>6235</v>
      </c>
      <c r="E813" t="inlineStr">
        <is>
          <t>XT257826893TS</t>
        </is>
      </c>
      <c r="F813" t="inlineStr">
        <is>
          <t>5Y</t>
        </is>
      </c>
      <c r="G813" t="inlineStr">
        <is>
          <t>N</t>
        </is>
      </c>
      <c r="H813" t="inlineStr">
        <is>
          <t>NT</t>
        </is>
      </c>
      <c r="O813" t="n">
        <v>3.07</v>
      </c>
      <c r="S813">
        <f>_xlfn.XLOOKUP(E813,'Facture Chronopost'!L:L,'Facture Chronopost'!AA:AA,"")</f>
        <v/>
      </c>
      <c r="T813">
        <f>IF(COUNTIF('Bibliothèque transporteurs'!C:C,F813)=0,"inconnu",_xlfn.XLOOKUP(F813,'Bibliothèque transporteurs'!C:C,'Bibliothèque transporteurs'!A:A))</f>
        <v/>
      </c>
      <c r="U813">
        <f>IF(OR(F813="6C",F813="6B"),_xlfn.XLOOKUP(E813,'Facture Chronopost'!L:L,'Facture Chronopost'!X:X),IF(OR(F813=17,F813=44),F813&amp;"_"&amp;H813,IF(COUNTIF('Bibliothèque transporteurs'!C:C,F813)=0,"inconnu",_xlfn.XLOOKUP(F813,'Bibliothèque transporteurs'!C:C,'Bibliothèque transporteurs'!B:B))))</f>
        <v/>
      </c>
      <c r="V813">
        <f>IF(COUNTIF('Bibliothèque transporteurs'!C:C,F813)=0,"inconnu",_xlfn.XLOOKUP(F813,'Bibliothèque transporteurs'!C:C,'Bibliothèque transporteurs'!E:E))</f>
        <v/>
      </c>
      <c r="W813">
        <f>IF(T813="FR_2SHOP",O813,IF(O813=0,0,ROUNDUP(O813/C813*B813,2)))</f>
        <v/>
      </c>
      <c r="Y813" s="118">
        <f>ROUNDUP(B813,2)-M813-L813-N813-J813-K813-I813-Q813</f>
        <v/>
      </c>
      <c r="Z813" s="118">
        <f>IF(Y813=W813,"OK","Non")</f>
        <v/>
      </c>
    </row>
    <row r="814">
      <c r="A814" s="9">
        <f>C814/SUM(C:C)*(SUM(C:C)+$X$2)</f>
        <v/>
      </c>
      <c r="B814" s="9">
        <f>C814/SUM(C:C)*(SUM(C:C)+SUM($N$3:$O$7))+S814</f>
        <v/>
      </c>
      <c r="C814" s="9">
        <f>SUM(I814:Q814)-N814-P814</f>
        <v/>
      </c>
      <c r="D814" s="8" t="n">
        <v>6235</v>
      </c>
      <c r="E814" t="inlineStr">
        <is>
          <t>XT257830717TS</t>
        </is>
      </c>
      <c r="F814" t="inlineStr">
        <is>
          <t>5Y</t>
        </is>
      </c>
      <c r="G814" t="inlineStr">
        <is>
          <t>N</t>
        </is>
      </c>
      <c r="H814" t="inlineStr">
        <is>
          <t>NT</t>
        </is>
      </c>
      <c r="O814" t="n">
        <v>3.49</v>
      </c>
      <c r="S814">
        <f>_xlfn.XLOOKUP(E814,'Facture Chronopost'!L:L,'Facture Chronopost'!AA:AA,"")</f>
        <v/>
      </c>
      <c r="T814">
        <f>IF(COUNTIF('Bibliothèque transporteurs'!C:C,F814)=0,"inconnu",_xlfn.XLOOKUP(F814,'Bibliothèque transporteurs'!C:C,'Bibliothèque transporteurs'!A:A))</f>
        <v/>
      </c>
      <c r="U814">
        <f>IF(OR(F814="6C",F814="6B"),_xlfn.XLOOKUP(E814,'Facture Chronopost'!L:L,'Facture Chronopost'!X:X),IF(OR(F814=17,F814=44),F814&amp;"_"&amp;H814,IF(COUNTIF('Bibliothèque transporteurs'!C:C,F814)=0,"inconnu",_xlfn.XLOOKUP(F814,'Bibliothèque transporteurs'!C:C,'Bibliothèque transporteurs'!B:B))))</f>
        <v/>
      </c>
      <c r="V814">
        <f>IF(COUNTIF('Bibliothèque transporteurs'!C:C,F814)=0,"inconnu",_xlfn.XLOOKUP(F814,'Bibliothèque transporteurs'!C:C,'Bibliothèque transporteurs'!E:E))</f>
        <v/>
      </c>
      <c r="W814">
        <f>IF(T814="FR_2SHOP",O814,IF(O814=0,0,ROUNDUP(O814/C814*B814,2)))</f>
        <v/>
      </c>
      <c r="Y814" s="118">
        <f>ROUNDUP(B814,2)-M814-L814-N814-J814-K814-I814-Q814</f>
        <v/>
      </c>
      <c r="Z814" s="118">
        <f>IF(Y814=W814,"OK","Non")</f>
        <v/>
      </c>
    </row>
    <row r="815">
      <c r="A815" s="9">
        <f>C815/SUM(C:C)*(SUM(C:C)+$X$2)</f>
        <v/>
      </c>
      <c r="B815" s="9">
        <f>C815/SUM(C:C)*(SUM(C:C)+SUM($N$3:$O$7))+S815</f>
        <v/>
      </c>
      <c r="C815" s="9">
        <f>SUM(I815:Q815)-N815-P815</f>
        <v/>
      </c>
      <c r="D815" s="8" t="n">
        <v>6235</v>
      </c>
      <c r="E815" t="inlineStr">
        <is>
          <t>XT257854449TS</t>
        </is>
      </c>
      <c r="F815" t="inlineStr">
        <is>
          <t>5Y</t>
        </is>
      </c>
      <c r="G815" t="inlineStr">
        <is>
          <t>N</t>
        </is>
      </c>
      <c r="H815" t="inlineStr">
        <is>
          <t>NT</t>
        </is>
      </c>
      <c r="O815" t="n">
        <v>3.07</v>
      </c>
      <c r="S815">
        <f>_xlfn.XLOOKUP(E815,'Facture Chronopost'!L:L,'Facture Chronopost'!AA:AA,"")</f>
        <v/>
      </c>
      <c r="T815">
        <f>IF(COUNTIF('Bibliothèque transporteurs'!C:C,F815)=0,"inconnu",_xlfn.XLOOKUP(F815,'Bibliothèque transporteurs'!C:C,'Bibliothèque transporteurs'!A:A))</f>
        <v/>
      </c>
      <c r="U815">
        <f>IF(OR(F815="6C",F815="6B"),_xlfn.XLOOKUP(E815,'Facture Chronopost'!L:L,'Facture Chronopost'!X:X),IF(OR(F815=17,F815=44),F815&amp;"_"&amp;H815,IF(COUNTIF('Bibliothèque transporteurs'!C:C,F815)=0,"inconnu",_xlfn.XLOOKUP(F815,'Bibliothèque transporteurs'!C:C,'Bibliothèque transporteurs'!B:B))))</f>
        <v/>
      </c>
      <c r="V815">
        <f>IF(COUNTIF('Bibliothèque transporteurs'!C:C,F815)=0,"inconnu",_xlfn.XLOOKUP(F815,'Bibliothèque transporteurs'!C:C,'Bibliothèque transporteurs'!E:E))</f>
        <v/>
      </c>
      <c r="W815">
        <f>IF(T815="FR_2SHOP",O815,IF(O815=0,0,ROUNDUP(O815/C815*B815,2)))</f>
        <v/>
      </c>
      <c r="Y815" s="118">
        <f>ROUNDUP(B815,2)-M815-L815-N815-J815-K815-I815-Q815</f>
        <v/>
      </c>
      <c r="Z815" s="118">
        <f>IF(Y815=W815,"OK","Non")</f>
        <v/>
      </c>
    </row>
    <row r="816">
      <c r="A816" s="9">
        <f>C816/SUM(C:C)*(SUM(C:C)+$X$2)</f>
        <v/>
      </c>
      <c r="B816" s="9">
        <f>C816/SUM(C:C)*(SUM(C:C)+SUM($N$3:$O$7))+S816</f>
        <v/>
      </c>
      <c r="C816" s="9">
        <f>SUM(I816:Q816)-N816-P816</f>
        <v/>
      </c>
      <c r="D816" s="8" t="n">
        <v>6235</v>
      </c>
      <c r="E816" t="inlineStr">
        <is>
          <t>XT257854727TS</t>
        </is>
      </c>
      <c r="F816" t="inlineStr">
        <is>
          <t>5Y</t>
        </is>
      </c>
      <c r="G816" t="inlineStr">
        <is>
          <t>N</t>
        </is>
      </c>
      <c r="H816" t="inlineStr">
        <is>
          <t>NT</t>
        </is>
      </c>
      <c r="O816" t="n">
        <v>3.07</v>
      </c>
      <c r="S816">
        <f>_xlfn.XLOOKUP(E816,'Facture Chronopost'!L:L,'Facture Chronopost'!AA:AA,"")</f>
        <v/>
      </c>
      <c r="T816">
        <f>IF(COUNTIF('Bibliothèque transporteurs'!C:C,F816)=0,"inconnu",_xlfn.XLOOKUP(F816,'Bibliothèque transporteurs'!C:C,'Bibliothèque transporteurs'!A:A))</f>
        <v/>
      </c>
      <c r="U816">
        <f>IF(OR(F816="6C",F816="6B"),_xlfn.XLOOKUP(E816,'Facture Chronopost'!L:L,'Facture Chronopost'!X:X),IF(OR(F816=17,F816=44),F816&amp;"_"&amp;H816,IF(COUNTIF('Bibliothèque transporteurs'!C:C,F816)=0,"inconnu",_xlfn.XLOOKUP(F816,'Bibliothèque transporteurs'!C:C,'Bibliothèque transporteurs'!B:B))))</f>
        <v/>
      </c>
      <c r="V816">
        <f>IF(COUNTIF('Bibliothèque transporteurs'!C:C,F816)=0,"inconnu",_xlfn.XLOOKUP(F816,'Bibliothèque transporteurs'!C:C,'Bibliothèque transporteurs'!E:E))</f>
        <v/>
      </c>
      <c r="W816">
        <f>IF(T816="FR_2SHOP",O816,IF(O816=0,0,ROUNDUP(O816/C816*B816,2)))</f>
        <v/>
      </c>
      <c r="Y816" s="118">
        <f>ROUNDUP(B816,2)-M816-L816-N816-J816-K816-I816-Q816</f>
        <v/>
      </c>
      <c r="Z816" s="118">
        <f>IF(Y816=W816,"OK","Non")</f>
        <v/>
      </c>
    </row>
    <row r="817">
      <c r="A817" s="9">
        <f>C817/SUM(C:C)*(SUM(C:C)+$X$2)</f>
        <v/>
      </c>
      <c r="B817" s="9">
        <f>C817/SUM(C:C)*(SUM(C:C)+SUM($N$3:$O$7))+S817</f>
        <v/>
      </c>
      <c r="C817" s="9">
        <f>SUM(I817:Q817)-N817-P817</f>
        <v/>
      </c>
      <c r="D817" s="8" t="n">
        <v>6235</v>
      </c>
      <c r="E817" t="inlineStr">
        <is>
          <t>XT257855299TS</t>
        </is>
      </c>
      <c r="F817" t="inlineStr">
        <is>
          <t>5Y</t>
        </is>
      </c>
      <c r="G817" t="inlineStr">
        <is>
          <t>N</t>
        </is>
      </c>
      <c r="H817" t="inlineStr">
        <is>
          <t>NT</t>
        </is>
      </c>
      <c r="O817" t="n">
        <v>3.49</v>
      </c>
      <c r="S817">
        <f>_xlfn.XLOOKUP(E817,'Facture Chronopost'!L:L,'Facture Chronopost'!AA:AA,"")</f>
        <v/>
      </c>
      <c r="T817">
        <f>IF(COUNTIF('Bibliothèque transporteurs'!C:C,F817)=0,"inconnu",_xlfn.XLOOKUP(F817,'Bibliothèque transporteurs'!C:C,'Bibliothèque transporteurs'!A:A))</f>
        <v/>
      </c>
      <c r="U817">
        <f>IF(OR(F817="6C",F817="6B"),_xlfn.XLOOKUP(E817,'Facture Chronopost'!L:L,'Facture Chronopost'!X:X),IF(OR(F817=17,F817=44),F817&amp;"_"&amp;H817,IF(COUNTIF('Bibliothèque transporteurs'!C:C,F817)=0,"inconnu",_xlfn.XLOOKUP(F817,'Bibliothèque transporteurs'!C:C,'Bibliothèque transporteurs'!B:B))))</f>
        <v/>
      </c>
      <c r="V817">
        <f>IF(COUNTIF('Bibliothèque transporteurs'!C:C,F817)=0,"inconnu",_xlfn.XLOOKUP(F817,'Bibliothèque transporteurs'!C:C,'Bibliothèque transporteurs'!E:E))</f>
        <v/>
      </c>
      <c r="W817">
        <f>IF(T817="FR_2SHOP",O817,IF(O817=0,0,ROUNDUP(O817/C817*B817,2)))</f>
        <v/>
      </c>
      <c r="Y817" s="118">
        <f>ROUNDUP(B817,2)-M817-L817-N817-J817-K817-I817-Q817</f>
        <v/>
      </c>
      <c r="Z817" s="118">
        <f>IF(Y817=W817,"OK","Non")</f>
        <v/>
      </c>
    </row>
    <row r="818">
      <c r="A818" s="9">
        <f>C818/SUM(C:C)*(SUM(C:C)+$X$2)</f>
        <v/>
      </c>
      <c r="B818" s="9">
        <f>C818/SUM(C:C)*(SUM(C:C)+SUM($N$3:$O$7))+S818</f>
        <v/>
      </c>
      <c r="C818" s="9">
        <f>SUM(I818:Q818)-N818-P818</f>
        <v/>
      </c>
      <c r="D818" s="8" t="n">
        <v>6235</v>
      </c>
      <c r="E818" t="inlineStr">
        <is>
          <t>XT257861609TS</t>
        </is>
      </c>
      <c r="F818" t="inlineStr">
        <is>
          <t>5Y</t>
        </is>
      </c>
      <c r="G818" t="inlineStr">
        <is>
          <t>N</t>
        </is>
      </c>
      <c r="H818" t="inlineStr">
        <is>
          <t>NT</t>
        </is>
      </c>
      <c r="O818" t="n">
        <v>3.91</v>
      </c>
      <c r="S818">
        <f>_xlfn.XLOOKUP(E818,'Facture Chronopost'!L:L,'Facture Chronopost'!AA:AA,"")</f>
        <v/>
      </c>
      <c r="T818">
        <f>IF(COUNTIF('Bibliothèque transporteurs'!C:C,F818)=0,"inconnu",_xlfn.XLOOKUP(F818,'Bibliothèque transporteurs'!C:C,'Bibliothèque transporteurs'!A:A))</f>
        <v/>
      </c>
      <c r="U818">
        <f>IF(OR(F818="6C",F818="6B"),_xlfn.XLOOKUP(E818,'Facture Chronopost'!L:L,'Facture Chronopost'!X:X),IF(OR(F818=17,F818=44),F818&amp;"_"&amp;H818,IF(COUNTIF('Bibliothèque transporteurs'!C:C,F818)=0,"inconnu",_xlfn.XLOOKUP(F818,'Bibliothèque transporteurs'!C:C,'Bibliothèque transporteurs'!B:B))))</f>
        <v/>
      </c>
      <c r="V818">
        <f>IF(COUNTIF('Bibliothèque transporteurs'!C:C,F818)=0,"inconnu",_xlfn.XLOOKUP(F818,'Bibliothèque transporteurs'!C:C,'Bibliothèque transporteurs'!E:E))</f>
        <v/>
      </c>
      <c r="W818">
        <f>IF(T818="FR_2SHOP",O818,IF(O818=0,0,ROUNDUP(O818/C818*B818,2)))</f>
        <v/>
      </c>
      <c r="Y818" s="118">
        <f>ROUNDUP(B818,2)-M818-L818-N818-J818-K818-I818-Q818</f>
        <v/>
      </c>
      <c r="Z818" s="118">
        <f>IF(Y818=W818,"OK","Non")</f>
        <v/>
      </c>
    </row>
    <row r="819">
      <c r="A819" s="9">
        <f>C819/SUM(C:C)*(SUM(C:C)+$X$2)</f>
        <v/>
      </c>
      <c r="B819" s="9">
        <f>C819/SUM(C:C)*(SUM(C:C)+SUM($N$3:$O$7))+S819</f>
        <v/>
      </c>
      <c r="C819" s="9">
        <f>SUM(I819:Q819)-N819-P819</f>
        <v/>
      </c>
      <c r="D819" s="8" t="n">
        <v>6235</v>
      </c>
      <c r="E819" t="inlineStr">
        <is>
          <t>XT257869179TS</t>
        </is>
      </c>
      <c r="F819" t="inlineStr">
        <is>
          <t>5Y</t>
        </is>
      </c>
      <c r="G819" t="inlineStr">
        <is>
          <t>N</t>
        </is>
      </c>
      <c r="H819" t="inlineStr">
        <is>
          <t>NT</t>
        </is>
      </c>
      <c r="O819" t="n">
        <v>3.17</v>
      </c>
      <c r="S819">
        <f>_xlfn.XLOOKUP(E819,'Facture Chronopost'!L:L,'Facture Chronopost'!AA:AA,"")</f>
        <v/>
      </c>
      <c r="T819">
        <f>IF(COUNTIF('Bibliothèque transporteurs'!C:C,F819)=0,"inconnu",_xlfn.XLOOKUP(F819,'Bibliothèque transporteurs'!C:C,'Bibliothèque transporteurs'!A:A))</f>
        <v/>
      </c>
      <c r="U819">
        <f>IF(OR(F819="6C",F819="6B"),_xlfn.XLOOKUP(E819,'Facture Chronopost'!L:L,'Facture Chronopost'!X:X),IF(OR(F819=17,F819=44),F819&amp;"_"&amp;H819,IF(COUNTIF('Bibliothèque transporteurs'!C:C,F819)=0,"inconnu",_xlfn.XLOOKUP(F819,'Bibliothèque transporteurs'!C:C,'Bibliothèque transporteurs'!B:B))))</f>
        <v/>
      </c>
      <c r="V819">
        <f>IF(COUNTIF('Bibliothèque transporteurs'!C:C,F819)=0,"inconnu",_xlfn.XLOOKUP(F819,'Bibliothèque transporteurs'!C:C,'Bibliothèque transporteurs'!E:E))</f>
        <v/>
      </c>
      <c r="W819">
        <f>IF(T819="FR_2SHOP",O819,IF(O819=0,0,ROUNDUP(O819/C819*B819,2)))</f>
        <v/>
      </c>
      <c r="Y819" s="118">
        <f>ROUNDUP(B819,2)-M819-L819-N819-J819-K819-I819-Q819</f>
        <v/>
      </c>
      <c r="Z819" s="118">
        <f>IF(Y819=W819,"OK","Non")</f>
        <v/>
      </c>
    </row>
    <row r="820">
      <c r="A820" s="9">
        <f>C820/SUM(C:C)*(SUM(C:C)+$X$2)</f>
        <v/>
      </c>
      <c r="B820" s="9">
        <f>C820/SUM(C:C)*(SUM(C:C)+SUM($N$3:$O$7))+S820</f>
        <v/>
      </c>
      <c r="C820" s="9">
        <f>SUM(I820:Q820)-N820-P820</f>
        <v/>
      </c>
      <c r="D820" s="8" t="n">
        <v>6235</v>
      </c>
      <c r="E820" t="inlineStr">
        <is>
          <t>XT257877475TS</t>
        </is>
      </c>
      <c r="F820" t="inlineStr">
        <is>
          <t>5Y</t>
        </is>
      </c>
      <c r="G820" t="inlineStr">
        <is>
          <t>N</t>
        </is>
      </c>
      <c r="H820" t="inlineStr">
        <is>
          <t>NT</t>
        </is>
      </c>
      <c r="O820" t="n">
        <v>3.07</v>
      </c>
      <c r="S820">
        <f>_xlfn.XLOOKUP(E820,'Facture Chronopost'!L:L,'Facture Chronopost'!AA:AA,"")</f>
        <v/>
      </c>
      <c r="T820">
        <f>IF(COUNTIF('Bibliothèque transporteurs'!C:C,F820)=0,"inconnu",_xlfn.XLOOKUP(F820,'Bibliothèque transporteurs'!C:C,'Bibliothèque transporteurs'!A:A))</f>
        <v/>
      </c>
      <c r="U820">
        <f>IF(OR(F820="6C",F820="6B"),_xlfn.XLOOKUP(E820,'Facture Chronopost'!L:L,'Facture Chronopost'!X:X),IF(OR(F820=17,F820=44),F820&amp;"_"&amp;H820,IF(COUNTIF('Bibliothèque transporteurs'!C:C,F820)=0,"inconnu",_xlfn.XLOOKUP(F820,'Bibliothèque transporteurs'!C:C,'Bibliothèque transporteurs'!B:B))))</f>
        <v/>
      </c>
      <c r="V820">
        <f>IF(COUNTIF('Bibliothèque transporteurs'!C:C,F820)=0,"inconnu",_xlfn.XLOOKUP(F820,'Bibliothèque transporteurs'!C:C,'Bibliothèque transporteurs'!E:E))</f>
        <v/>
      </c>
      <c r="W820">
        <f>IF(T820="FR_2SHOP",O820,IF(O820=0,0,ROUNDUP(O820/C820*B820,2)))</f>
        <v/>
      </c>
      <c r="Y820" s="118">
        <f>ROUNDUP(B820,2)-M820-L820-N820-J820-K820-I820-Q820</f>
        <v/>
      </c>
      <c r="Z820" s="118">
        <f>IF(Y820=W820,"OK","Non")</f>
        <v/>
      </c>
    </row>
    <row r="821">
      <c r="A821" s="9">
        <f>C821/SUM(C:C)*(SUM(C:C)+$X$2)</f>
        <v/>
      </c>
      <c r="B821" s="9">
        <f>C821/SUM(C:C)*(SUM(C:C)+SUM($N$3:$O$7))+S821</f>
        <v/>
      </c>
      <c r="C821" s="9">
        <f>SUM(I821:Q821)-N821-P821</f>
        <v/>
      </c>
      <c r="D821" s="8" t="n">
        <v>6235</v>
      </c>
      <c r="E821" t="inlineStr">
        <is>
          <t>XT257881427TS</t>
        </is>
      </c>
      <c r="F821" t="inlineStr">
        <is>
          <t>5Y</t>
        </is>
      </c>
      <c r="G821" t="inlineStr">
        <is>
          <t>N</t>
        </is>
      </c>
      <c r="H821" t="inlineStr">
        <is>
          <t>NT</t>
        </is>
      </c>
      <c r="O821" t="n">
        <v>3.17</v>
      </c>
      <c r="S821">
        <f>_xlfn.XLOOKUP(E821,'Facture Chronopost'!L:L,'Facture Chronopost'!AA:AA,"")</f>
        <v/>
      </c>
      <c r="T821">
        <f>IF(COUNTIF('Bibliothèque transporteurs'!C:C,F821)=0,"inconnu",_xlfn.XLOOKUP(F821,'Bibliothèque transporteurs'!C:C,'Bibliothèque transporteurs'!A:A))</f>
        <v/>
      </c>
      <c r="U821">
        <f>IF(OR(F821="6C",F821="6B"),_xlfn.XLOOKUP(E821,'Facture Chronopost'!L:L,'Facture Chronopost'!X:X),IF(OR(F821=17,F821=44),F821&amp;"_"&amp;H821,IF(COUNTIF('Bibliothèque transporteurs'!C:C,F821)=0,"inconnu",_xlfn.XLOOKUP(F821,'Bibliothèque transporteurs'!C:C,'Bibliothèque transporteurs'!B:B))))</f>
        <v/>
      </c>
      <c r="V821">
        <f>IF(COUNTIF('Bibliothèque transporteurs'!C:C,F821)=0,"inconnu",_xlfn.XLOOKUP(F821,'Bibliothèque transporteurs'!C:C,'Bibliothèque transporteurs'!E:E))</f>
        <v/>
      </c>
      <c r="W821">
        <f>IF(T821="FR_2SHOP",O821,IF(O821=0,0,ROUNDUP(O821/C821*B821,2)))</f>
        <v/>
      </c>
      <c r="Y821" s="118">
        <f>ROUNDUP(B821,2)-M821-L821-N821-J821-K821-I821-Q821</f>
        <v/>
      </c>
      <c r="Z821" s="118">
        <f>IF(Y821=W821,"OK","Non")</f>
        <v/>
      </c>
    </row>
    <row r="822">
      <c r="A822" s="9">
        <f>C822/SUM(C:C)*(SUM(C:C)+$X$2)</f>
        <v/>
      </c>
      <c r="B822" s="9">
        <f>C822/SUM(C:C)*(SUM(C:C)+SUM($N$3:$O$7))+S822</f>
        <v/>
      </c>
      <c r="C822" s="9">
        <f>SUM(I822:Q822)-N822-P822</f>
        <v/>
      </c>
      <c r="D822" s="8" t="n">
        <v>6235</v>
      </c>
      <c r="E822" t="inlineStr">
        <is>
          <t>XT257881775TS</t>
        </is>
      </c>
      <c r="F822" t="inlineStr">
        <is>
          <t>5Y</t>
        </is>
      </c>
      <c r="G822" t="inlineStr">
        <is>
          <t>N</t>
        </is>
      </c>
      <c r="H822" t="inlineStr">
        <is>
          <t>NT</t>
        </is>
      </c>
      <c r="O822" t="n">
        <v>3.17</v>
      </c>
      <c r="S822">
        <f>_xlfn.XLOOKUP(E822,'Facture Chronopost'!L:L,'Facture Chronopost'!AA:AA,"")</f>
        <v/>
      </c>
      <c r="T822">
        <f>IF(COUNTIF('Bibliothèque transporteurs'!C:C,F822)=0,"inconnu",_xlfn.XLOOKUP(F822,'Bibliothèque transporteurs'!C:C,'Bibliothèque transporteurs'!A:A))</f>
        <v/>
      </c>
      <c r="U822">
        <f>IF(OR(F822="6C",F822="6B"),_xlfn.XLOOKUP(E822,'Facture Chronopost'!L:L,'Facture Chronopost'!X:X),IF(OR(F822=17,F822=44),F822&amp;"_"&amp;H822,IF(COUNTIF('Bibliothèque transporteurs'!C:C,F822)=0,"inconnu",_xlfn.XLOOKUP(F822,'Bibliothèque transporteurs'!C:C,'Bibliothèque transporteurs'!B:B))))</f>
        <v/>
      </c>
      <c r="V822">
        <f>IF(COUNTIF('Bibliothèque transporteurs'!C:C,F822)=0,"inconnu",_xlfn.XLOOKUP(F822,'Bibliothèque transporteurs'!C:C,'Bibliothèque transporteurs'!E:E))</f>
        <v/>
      </c>
      <c r="W822">
        <f>IF(T822="FR_2SHOP",O822,IF(O822=0,0,ROUNDUP(O822/C822*B822,2)))</f>
        <v/>
      </c>
      <c r="Y822" s="118">
        <f>ROUNDUP(B822,2)-M822-L822-N822-J822-K822-I822-Q822</f>
        <v/>
      </c>
      <c r="Z822" s="118">
        <f>IF(Y822=W822,"OK","Non")</f>
        <v/>
      </c>
    </row>
    <row r="823">
      <c r="A823" s="9">
        <f>C823/SUM(C:C)*(SUM(C:C)+$X$2)</f>
        <v/>
      </c>
      <c r="B823" s="9">
        <f>C823/SUM(C:C)*(SUM(C:C)+SUM($N$3:$O$7))+S823</f>
        <v/>
      </c>
      <c r="C823" s="9">
        <f>SUM(I823:Q823)-N823-P823</f>
        <v/>
      </c>
      <c r="D823" s="8" t="n">
        <v>6235</v>
      </c>
      <c r="E823" t="inlineStr">
        <is>
          <t>XT257887518TS</t>
        </is>
      </c>
      <c r="F823" t="inlineStr">
        <is>
          <t>5Y</t>
        </is>
      </c>
      <c r="G823" t="inlineStr">
        <is>
          <t>N</t>
        </is>
      </c>
      <c r="H823" t="inlineStr">
        <is>
          <t>NT</t>
        </is>
      </c>
      <c r="O823" t="n">
        <v>3.49</v>
      </c>
      <c r="S823">
        <f>_xlfn.XLOOKUP(E823,'Facture Chronopost'!L:L,'Facture Chronopost'!AA:AA,"")</f>
        <v/>
      </c>
      <c r="T823">
        <f>IF(COUNTIF('Bibliothèque transporteurs'!C:C,F823)=0,"inconnu",_xlfn.XLOOKUP(F823,'Bibliothèque transporteurs'!C:C,'Bibliothèque transporteurs'!A:A))</f>
        <v/>
      </c>
      <c r="U823">
        <f>IF(OR(F823="6C",F823="6B"),_xlfn.XLOOKUP(E823,'Facture Chronopost'!L:L,'Facture Chronopost'!X:X),IF(OR(F823=17,F823=44),F823&amp;"_"&amp;H823,IF(COUNTIF('Bibliothèque transporteurs'!C:C,F823)=0,"inconnu",_xlfn.XLOOKUP(F823,'Bibliothèque transporteurs'!C:C,'Bibliothèque transporteurs'!B:B))))</f>
        <v/>
      </c>
      <c r="V823">
        <f>IF(COUNTIF('Bibliothèque transporteurs'!C:C,F823)=0,"inconnu",_xlfn.XLOOKUP(F823,'Bibliothèque transporteurs'!C:C,'Bibliothèque transporteurs'!E:E))</f>
        <v/>
      </c>
      <c r="W823">
        <f>IF(T823="FR_2SHOP",O823,IF(O823=0,0,ROUNDUP(O823/C823*B823,2)))</f>
        <v/>
      </c>
      <c r="Y823" s="118">
        <f>ROUNDUP(B823,2)-M823-L823-N823-J823-K823-I823-Q823</f>
        <v/>
      </c>
      <c r="Z823" s="118">
        <f>IF(Y823=W823,"OK","Non")</f>
        <v/>
      </c>
    </row>
    <row r="824">
      <c r="A824" s="9">
        <f>C824/SUM(C:C)*(SUM(C:C)+$X$2)</f>
        <v/>
      </c>
      <c r="B824" s="9">
        <f>C824/SUM(C:C)*(SUM(C:C)+SUM($N$3:$O$7))+S824</f>
        <v/>
      </c>
      <c r="C824" s="9">
        <f>SUM(I824:Q824)-N824-P824</f>
        <v/>
      </c>
      <c r="D824" s="8" t="n">
        <v>6235</v>
      </c>
      <c r="E824" t="inlineStr">
        <is>
          <t>XT257901427TS</t>
        </is>
      </c>
      <c r="F824" t="inlineStr">
        <is>
          <t>5Y</t>
        </is>
      </c>
      <c r="G824" t="inlineStr">
        <is>
          <t>N</t>
        </is>
      </c>
      <c r="H824" t="inlineStr">
        <is>
          <t>NT</t>
        </is>
      </c>
      <c r="O824" t="n">
        <v>3.07</v>
      </c>
      <c r="S824">
        <f>_xlfn.XLOOKUP(E824,'Facture Chronopost'!L:L,'Facture Chronopost'!AA:AA,"")</f>
        <v/>
      </c>
      <c r="T824">
        <f>IF(COUNTIF('Bibliothèque transporteurs'!C:C,F824)=0,"inconnu",_xlfn.XLOOKUP(F824,'Bibliothèque transporteurs'!C:C,'Bibliothèque transporteurs'!A:A))</f>
        <v/>
      </c>
      <c r="U824">
        <f>IF(OR(F824="6C",F824="6B"),_xlfn.XLOOKUP(E824,'Facture Chronopost'!L:L,'Facture Chronopost'!X:X),IF(OR(F824=17,F824=44),F824&amp;"_"&amp;H824,IF(COUNTIF('Bibliothèque transporteurs'!C:C,F824)=0,"inconnu",_xlfn.XLOOKUP(F824,'Bibliothèque transporteurs'!C:C,'Bibliothèque transporteurs'!B:B))))</f>
        <v/>
      </c>
      <c r="V824">
        <f>IF(COUNTIF('Bibliothèque transporteurs'!C:C,F824)=0,"inconnu",_xlfn.XLOOKUP(F824,'Bibliothèque transporteurs'!C:C,'Bibliothèque transporteurs'!E:E))</f>
        <v/>
      </c>
      <c r="W824">
        <f>IF(T824="FR_2SHOP",O824,IF(O824=0,0,ROUNDUP(O824/C824*B824,2)))</f>
        <v/>
      </c>
      <c r="Y824" s="118">
        <f>ROUNDUP(B824,2)-M824-L824-N824-J824-K824-I824-Q824</f>
        <v/>
      </c>
      <c r="Z824" s="118">
        <f>IF(Y824=W824,"OK","Non")</f>
        <v/>
      </c>
    </row>
    <row r="825">
      <c r="A825" s="9">
        <f>C825/SUM(C:C)*(SUM(C:C)+$X$2)</f>
        <v/>
      </c>
      <c r="B825" s="9">
        <f>C825/SUM(C:C)*(SUM(C:C)+SUM($N$3:$O$7))+S825</f>
        <v/>
      </c>
      <c r="C825" s="9">
        <f>SUM(I825:Q825)-N825-P825</f>
        <v/>
      </c>
      <c r="D825" s="8" t="n">
        <v>6235</v>
      </c>
      <c r="E825" t="inlineStr">
        <is>
          <t>XT257906013TS</t>
        </is>
      </c>
      <c r="F825" t="inlineStr">
        <is>
          <t>5Y</t>
        </is>
      </c>
      <c r="G825" t="inlineStr">
        <is>
          <t>N</t>
        </is>
      </c>
      <c r="H825" t="inlineStr">
        <is>
          <t>NT</t>
        </is>
      </c>
      <c r="O825" t="n">
        <v>3.17</v>
      </c>
      <c r="S825">
        <f>_xlfn.XLOOKUP(E825,'Facture Chronopost'!L:L,'Facture Chronopost'!AA:AA,"")</f>
        <v/>
      </c>
      <c r="T825">
        <f>IF(COUNTIF('Bibliothèque transporteurs'!C:C,F825)=0,"inconnu",_xlfn.XLOOKUP(F825,'Bibliothèque transporteurs'!C:C,'Bibliothèque transporteurs'!A:A))</f>
        <v/>
      </c>
      <c r="U825">
        <f>IF(OR(F825="6C",F825="6B"),_xlfn.XLOOKUP(E825,'Facture Chronopost'!L:L,'Facture Chronopost'!X:X),IF(OR(F825=17,F825=44),F825&amp;"_"&amp;H825,IF(COUNTIF('Bibliothèque transporteurs'!C:C,F825)=0,"inconnu",_xlfn.XLOOKUP(F825,'Bibliothèque transporteurs'!C:C,'Bibliothèque transporteurs'!B:B))))</f>
        <v/>
      </c>
      <c r="V825">
        <f>IF(COUNTIF('Bibliothèque transporteurs'!C:C,F825)=0,"inconnu",_xlfn.XLOOKUP(F825,'Bibliothèque transporteurs'!C:C,'Bibliothèque transporteurs'!E:E))</f>
        <v/>
      </c>
      <c r="W825">
        <f>IF(T825="FR_2SHOP",O825,IF(O825=0,0,ROUNDUP(O825/C825*B825,2)))</f>
        <v/>
      </c>
      <c r="Y825" s="118">
        <f>ROUNDUP(B825,2)-M825-L825-N825-J825-K825-I825-Q825</f>
        <v/>
      </c>
      <c r="Z825" s="118">
        <f>IF(Y825=W825,"OK","Non")</f>
        <v/>
      </c>
    </row>
    <row r="826">
      <c r="A826" s="9">
        <f>C826/SUM(C:C)*(SUM(C:C)+$X$2)</f>
        <v/>
      </c>
      <c r="B826" s="9">
        <f>C826/SUM(C:C)*(SUM(C:C)+SUM($N$3:$O$7))+S826</f>
        <v/>
      </c>
      <c r="C826" s="9">
        <f>SUM(I826:Q826)-N826-P826</f>
        <v/>
      </c>
      <c r="D826" s="8" t="n">
        <v>6235</v>
      </c>
      <c r="E826" t="inlineStr">
        <is>
          <t>XT257921188TS</t>
        </is>
      </c>
      <c r="F826" t="inlineStr">
        <is>
          <t>5Y</t>
        </is>
      </c>
      <c r="G826" t="inlineStr">
        <is>
          <t>N</t>
        </is>
      </c>
      <c r="H826" t="inlineStr">
        <is>
          <t>NT</t>
        </is>
      </c>
      <c r="O826" t="n">
        <v>3.07</v>
      </c>
      <c r="S826">
        <f>_xlfn.XLOOKUP(E826,'Facture Chronopost'!L:L,'Facture Chronopost'!AA:AA,"")</f>
        <v/>
      </c>
      <c r="T826">
        <f>IF(COUNTIF('Bibliothèque transporteurs'!C:C,F826)=0,"inconnu",_xlfn.XLOOKUP(F826,'Bibliothèque transporteurs'!C:C,'Bibliothèque transporteurs'!A:A))</f>
        <v/>
      </c>
      <c r="U826">
        <f>IF(OR(F826="6C",F826="6B"),_xlfn.XLOOKUP(E826,'Facture Chronopost'!L:L,'Facture Chronopost'!X:X),IF(OR(F826=17,F826=44),F826&amp;"_"&amp;H826,IF(COUNTIF('Bibliothèque transporteurs'!C:C,F826)=0,"inconnu",_xlfn.XLOOKUP(F826,'Bibliothèque transporteurs'!C:C,'Bibliothèque transporteurs'!B:B))))</f>
        <v/>
      </c>
      <c r="V826">
        <f>IF(COUNTIF('Bibliothèque transporteurs'!C:C,F826)=0,"inconnu",_xlfn.XLOOKUP(F826,'Bibliothèque transporteurs'!C:C,'Bibliothèque transporteurs'!E:E))</f>
        <v/>
      </c>
      <c r="W826">
        <f>IF(T826="FR_2SHOP",O826,IF(O826=0,0,ROUNDUP(O826/C826*B826,2)))</f>
        <v/>
      </c>
      <c r="Y826" s="118">
        <f>ROUNDUP(B826,2)-M826-L826-N826-J826-K826-I826-Q826</f>
        <v/>
      </c>
      <c r="Z826" s="118">
        <f>IF(Y826=W826,"OK","Non")</f>
        <v/>
      </c>
    </row>
    <row r="827">
      <c r="A827" s="9">
        <f>C827/SUM(C:C)*(SUM(C:C)+$X$2)</f>
        <v/>
      </c>
      <c r="B827" s="9">
        <f>C827/SUM(C:C)*(SUM(C:C)+SUM($N$3:$O$7))+S827</f>
        <v/>
      </c>
      <c r="C827" s="9">
        <f>SUM(I827:Q827)-N827-P827</f>
        <v/>
      </c>
      <c r="D827" s="8" t="n">
        <v>6235</v>
      </c>
      <c r="E827" t="inlineStr">
        <is>
          <t>XT257923541TS</t>
        </is>
      </c>
      <c r="F827" t="inlineStr">
        <is>
          <t>5Y</t>
        </is>
      </c>
      <c r="G827" t="inlineStr">
        <is>
          <t>N</t>
        </is>
      </c>
      <c r="H827" t="inlineStr">
        <is>
          <t>NT</t>
        </is>
      </c>
      <c r="O827" t="n">
        <v>3.07</v>
      </c>
      <c r="S827">
        <f>_xlfn.XLOOKUP(E827,'Facture Chronopost'!L:L,'Facture Chronopost'!AA:AA,"")</f>
        <v/>
      </c>
      <c r="T827">
        <f>IF(COUNTIF('Bibliothèque transporteurs'!C:C,F827)=0,"inconnu",_xlfn.XLOOKUP(F827,'Bibliothèque transporteurs'!C:C,'Bibliothèque transporteurs'!A:A))</f>
        <v/>
      </c>
      <c r="U827">
        <f>IF(OR(F827="6C",F827="6B"),_xlfn.XLOOKUP(E827,'Facture Chronopost'!L:L,'Facture Chronopost'!X:X),IF(OR(F827=17,F827=44),F827&amp;"_"&amp;H827,IF(COUNTIF('Bibliothèque transporteurs'!C:C,F827)=0,"inconnu",_xlfn.XLOOKUP(F827,'Bibliothèque transporteurs'!C:C,'Bibliothèque transporteurs'!B:B))))</f>
        <v/>
      </c>
      <c r="V827">
        <f>IF(COUNTIF('Bibliothèque transporteurs'!C:C,F827)=0,"inconnu",_xlfn.XLOOKUP(F827,'Bibliothèque transporteurs'!C:C,'Bibliothèque transporteurs'!E:E))</f>
        <v/>
      </c>
      <c r="W827">
        <f>IF(T827="FR_2SHOP",O827,IF(O827=0,0,ROUNDUP(O827/C827*B827,2)))</f>
        <v/>
      </c>
      <c r="Y827" s="118">
        <f>ROUNDUP(B827,2)-M827-L827-N827-J827-K827-I827-Q827</f>
        <v/>
      </c>
      <c r="Z827" s="118">
        <f>IF(Y827=W827,"OK","Non")</f>
        <v/>
      </c>
    </row>
    <row r="828">
      <c r="A828" s="9">
        <f>C828/SUM(C:C)*(SUM(C:C)+$X$2)</f>
        <v/>
      </c>
      <c r="B828" s="9">
        <f>C828/SUM(C:C)*(SUM(C:C)+SUM($N$3:$O$7))+S828</f>
        <v/>
      </c>
      <c r="C828" s="9">
        <f>SUM(I828:Q828)-N828-P828</f>
        <v/>
      </c>
      <c r="D828" s="8" t="n">
        <v>6235</v>
      </c>
      <c r="E828" t="inlineStr">
        <is>
          <t>XT257925159TS</t>
        </is>
      </c>
      <c r="F828" t="inlineStr">
        <is>
          <t>5Y</t>
        </is>
      </c>
      <c r="G828" t="inlineStr">
        <is>
          <t>N</t>
        </is>
      </c>
      <c r="H828" t="inlineStr">
        <is>
          <t>NT</t>
        </is>
      </c>
      <c r="O828" t="n">
        <v>3.07</v>
      </c>
      <c r="S828">
        <f>_xlfn.XLOOKUP(E828,'Facture Chronopost'!L:L,'Facture Chronopost'!AA:AA,"")</f>
        <v/>
      </c>
      <c r="T828">
        <f>IF(COUNTIF('Bibliothèque transporteurs'!C:C,F828)=0,"inconnu",_xlfn.XLOOKUP(F828,'Bibliothèque transporteurs'!C:C,'Bibliothèque transporteurs'!A:A))</f>
        <v/>
      </c>
      <c r="U828">
        <f>IF(OR(F828="6C",F828="6B"),_xlfn.XLOOKUP(E828,'Facture Chronopost'!L:L,'Facture Chronopost'!X:X),IF(OR(F828=17,F828=44),F828&amp;"_"&amp;H828,IF(COUNTIF('Bibliothèque transporteurs'!C:C,F828)=0,"inconnu",_xlfn.XLOOKUP(F828,'Bibliothèque transporteurs'!C:C,'Bibliothèque transporteurs'!B:B))))</f>
        <v/>
      </c>
      <c r="V828">
        <f>IF(COUNTIF('Bibliothèque transporteurs'!C:C,F828)=0,"inconnu",_xlfn.XLOOKUP(F828,'Bibliothèque transporteurs'!C:C,'Bibliothèque transporteurs'!E:E))</f>
        <v/>
      </c>
      <c r="W828">
        <f>IF(T828="FR_2SHOP",O828,IF(O828=0,0,ROUNDUP(O828/C828*B828,2)))</f>
        <v/>
      </c>
      <c r="Y828" s="118">
        <f>ROUNDUP(B828,2)-M828-L828-N828-J828-K828-I828-Q828</f>
        <v/>
      </c>
      <c r="Z828" s="118">
        <f>IF(Y828=W828,"OK","Non")</f>
        <v/>
      </c>
    </row>
    <row r="829">
      <c r="A829" s="9">
        <f>C829/SUM(C:C)*(SUM(C:C)+$X$2)</f>
        <v/>
      </c>
      <c r="B829" s="9">
        <f>C829/SUM(C:C)*(SUM(C:C)+SUM($N$3:$O$7))+S829</f>
        <v/>
      </c>
      <c r="C829" s="9">
        <f>SUM(I829:Q829)-N829-P829</f>
        <v/>
      </c>
      <c r="D829" s="8" t="n">
        <v>6235</v>
      </c>
      <c r="E829" t="inlineStr">
        <is>
          <t>XT257935947TS</t>
        </is>
      </c>
      <c r="F829" t="inlineStr">
        <is>
          <t>5Y</t>
        </is>
      </c>
      <c r="G829" t="inlineStr">
        <is>
          <t>N</t>
        </is>
      </c>
      <c r="H829" t="inlineStr">
        <is>
          <t>NT</t>
        </is>
      </c>
      <c r="O829" t="n">
        <v>3.17</v>
      </c>
      <c r="S829">
        <f>_xlfn.XLOOKUP(E829,'Facture Chronopost'!L:L,'Facture Chronopost'!AA:AA,"")</f>
        <v/>
      </c>
      <c r="T829">
        <f>IF(COUNTIF('Bibliothèque transporteurs'!C:C,F829)=0,"inconnu",_xlfn.XLOOKUP(F829,'Bibliothèque transporteurs'!C:C,'Bibliothèque transporteurs'!A:A))</f>
        <v/>
      </c>
      <c r="U829">
        <f>IF(OR(F829="6C",F829="6B"),_xlfn.XLOOKUP(E829,'Facture Chronopost'!L:L,'Facture Chronopost'!X:X),IF(OR(F829=17,F829=44),F829&amp;"_"&amp;H829,IF(COUNTIF('Bibliothèque transporteurs'!C:C,F829)=0,"inconnu",_xlfn.XLOOKUP(F829,'Bibliothèque transporteurs'!C:C,'Bibliothèque transporteurs'!B:B))))</f>
        <v/>
      </c>
      <c r="V829">
        <f>IF(COUNTIF('Bibliothèque transporteurs'!C:C,F829)=0,"inconnu",_xlfn.XLOOKUP(F829,'Bibliothèque transporteurs'!C:C,'Bibliothèque transporteurs'!E:E))</f>
        <v/>
      </c>
      <c r="W829">
        <f>IF(T829="FR_2SHOP",O829,IF(O829=0,0,ROUNDUP(O829/C829*B829,2)))</f>
        <v/>
      </c>
      <c r="Y829" s="118">
        <f>ROUNDUP(B829,2)-M829-L829-N829-J829-K829-I829-Q829</f>
        <v/>
      </c>
      <c r="Z829" s="118">
        <f>IF(Y829=W829,"OK","Non")</f>
        <v/>
      </c>
    </row>
    <row r="830">
      <c r="A830" s="9">
        <f>C830/SUM(C:C)*(SUM(C:C)+$X$2)</f>
        <v/>
      </c>
      <c r="B830" s="9">
        <f>C830/SUM(C:C)*(SUM(C:C)+SUM($N$3:$O$7))+S830</f>
        <v/>
      </c>
      <c r="C830" s="9">
        <f>SUM(I830:Q830)-N830-P830</f>
        <v/>
      </c>
      <c r="D830" s="8" t="n">
        <v>6235</v>
      </c>
      <c r="E830" t="inlineStr">
        <is>
          <t>XT257951777TS</t>
        </is>
      </c>
      <c r="F830" t="inlineStr">
        <is>
          <t>5Y</t>
        </is>
      </c>
      <c r="G830" t="inlineStr">
        <is>
          <t>N</t>
        </is>
      </c>
      <c r="H830" t="inlineStr">
        <is>
          <t>NT</t>
        </is>
      </c>
      <c r="O830" t="n">
        <v>3.07</v>
      </c>
      <c r="S830">
        <f>_xlfn.XLOOKUP(E830,'Facture Chronopost'!L:L,'Facture Chronopost'!AA:AA,"")</f>
        <v/>
      </c>
      <c r="T830">
        <f>IF(COUNTIF('Bibliothèque transporteurs'!C:C,F830)=0,"inconnu",_xlfn.XLOOKUP(F830,'Bibliothèque transporteurs'!C:C,'Bibliothèque transporteurs'!A:A))</f>
        <v/>
      </c>
      <c r="U830">
        <f>IF(OR(F830="6C",F830="6B"),_xlfn.XLOOKUP(E830,'Facture Chronopost'!L:L,'Facture Chronopost'!X:X),IF(OR(F830=17,F830=44),F830&amp;"_"&amp;H830,IF(COUNTIF('Bibliothèque transporteurs'!C:C,F830)=0,"inconnu",_xlfn.XLOOKUP(F830,'Bibliothèque transporteurs'!C:C,'Bibliothèque transporteurs'!B:B))))</f>
        <v/>
      </c>
      <c r="V830">
        <f>IF(COUNTIF('Bibliothèque transporteurs'!C:C,F830)=0,"inconnu",_xlfn.XLOOKUP(F830,'Bibliothèque transporteurs'!C:C,'Bibliothèque transporteurs'!E:E))</f>
        <v/>
      </c>
      <c r="W830">
        <f>IF(T830="FR_2SHOP",O830,IF(O830=0,0,ROUNDUP(O830/C830*B830,2)))</f>
        <v/>
      </c>
      <c r="Y830" s="118">
        <f>ROUNDUP(B830,2)-M830-L830-N830-J830-K830-I830-Q830</f>
        <v/>
      </c>
      <c r="Z830" s="118">
        <f>IF(Y830=W830,"OK","Non")</f>
        <v/>
      </c>
    </row>
    <row r="831">
      <c r="A831" s="9">
        <f>C831/SUM(C:C)*(SUM(C:C)+$X$2)</f>
        <v/>
      </c>
      <c r="B831" s="9">
        <f>C831/SUM(C:C)*(SUM(C:C)+SUM($N$3:$O$7))+S831</f>
        <v/>
      </c>
      <c r="C831" s="9">
        <f>SUM(I831:Q831)-N831-P831</f>
        <v/>
      </c>
      <c r="D831" s="8" t="n">
        <v>6235</v>
      </c>
      <c r="E831" t="inlineStr">
        <is>
          <t>XT257954570TS</t>
        </is>
      </c>
      <c r="F831" t="inlineStr">
        <is>
          <t>5Y</t>
        </is>
      </c>
      <c r="G831" t="inlineStr">
        <is>
          <t>N</t>
        </is>
      </c>
      <c r="H831" t="inlineStr">
        <is>
          <t>NT</t>
        </is>
      </c>
      <c r="O831" t="n">
        <v>3.07</v>
      </c>
      <c r="S831">
        <f>_xlfn.XLOOKUP(E831,'Facture Chronopost'!L:L,'Facture Chronopost'!AA:AA,"")</f>
        <v/>
      </c>
      <c r="T831">
        <f>IF(COUNTIF('Bibliothèque transporteurs'!C:C,F831)=0,"inconnu",_xlfn.XLOOKUP(F831,'Bibliothèque transporteurs'!C:C,'Bibliothèque transporteurs'!A:A))</f>
        <v/>
      </c>
      <c r="U831">
        <f>IF(OR(F831="6C",F831="6B"),_xlfn.XLOOKUP(E831,'Facture Chronopost'!L:L,'Facture Chronopost'!X:X),IF(OR(F831=17,F831=44),F831&amp;"_"&amp;H831,IF(COUNTIF('Bibliothèque transporteurs'!C:C,F831)=0,"inconnu",_xlfn.XLOOKUP(F831,'Bibliothèque transporteurs'!C:C,'Bibliothèque transporteurs'!B:B))))</f>
        <v/>
      </c>
      <c r="V831">
        <f>IF(COUNTIF('Bibliothèque transporteurs'!C:C,F831)=0,"inconnu",_xlfn.XLOOKUP(F831,'Bibliothèque transporteurs'!C:C,'Bibliothèque transporteurs'!E:E))</f>
        <v/>
      </c>
      <c r="W831">
        <f>IF(T831="FR_2SHOP",O831,IF(O831=0,0,ROUNDUP(O831/C831*B831,2)))</f>
        <v/>
      </c>
      <c r="Y831" s="118">
        <f>ROUNDUP(B831,2)-M831-L831-N831-J831-K831-I831-Q831</f>
        <v/>
      </c>
      <c r="Z831" s="118">
        <f>IF(Y831=W831,"OK","Non")</f>
        <v/>
      </c>
    </row>
    <row r="832">
      <c r="A832" s="9">
        <f>C832/SUM(C:C)*(SUM(C:C)+$X$2)</f>
        <v/>
      </c>
      <c r="B832" s="9">
        <f>C832/SUM(C:C)*(SUM(C:C)+SUM($N$3:$O$7))+S832</f>
        <v/>
      </c>
      <c r="C832" s="9">
        <f>SUM(I832:Q832)-N832-P832</f>
        <v/>
      </c>
      <c r="D832" s="8" t="n">
        <v>6235</v>
      </c>
      <c r="E832" t="inlineStr">
        <is>
          <t>XT257958554TS</t>
        </is>
      </c>
      <c r="F832" t="inlineStr">
        <is>
          <t>5Y</t>
        </is>
      </c>
      <c r="G832" t="inlineStr">
        <is>
          <t>N</t>
        </is>
      </c>
      <c r="H832" t="inlineStr">
        <is>
          <t>NT</t>
        </is>
      </c>
      <c r="O832" t="n">
        <v>3.17</v>
      </c>
      <c r="S832">
        <f>_xlfn.XLOOKUP(E832,'Facture Chronopost'!L:L,'Facture Chronopost'!AA:AA,"")</f>
        <v/>
      </c>
      <c r="T832">
        <f>IF(COUNTIF('Bibliothèque transporteurs'!C:C,F832)=0,"inconnu",_xlfn.XLOOKUP(F832,'Bibliothèque transporteurs'!C:C,'Bibliothèque transporteurs'!A:A))</f>
        <v/>
      </c>
      <c r="U832">
        <f>IF(OR(F832="6C",F832="6B"),_xlfn.XLOOKUP(E832,'Facture Chronopost'!L:L,'Facture Chronopost'!X:X),IF(OR(F832=17,F832=44),F832&amp;"_"&amp;H832,IF(COUNTIF('Bibliothèque transporteurs'!C:C,F832)=0,"inconnu",_xlfn.XLOOKUP(F832,'Bibliothèque transporteurs'!C:C,'Bibliothèque transporteurs'!B:B))))</f>
        <v/>
      </c>
      <c r="V832">
        <f>IF(COUNTIF('Bibliothèque transporteurs'!C:C,F832)=0,"inconnu",_xlfn.XLOOKUP(F832,'Bibliothèque transporteurs'!C:C,'Bibliothèque transporteurs'!E:E))</f>
        <v/>
      </c>
      <c r="W832">
        <f>IF(T832="FR_2SHOP",O832,IF(O832=0,0,ROUNDUP(O832/C832*B832,2)))</f>
        <v/>
      </c>
      <c r="Y832" s="118">
        <f>ROUNDUP(B832,2)-M832-L832-N832-J832-K832-I832-Q832</f>
        <v/>
      </c>
      <c r="Z832" s="118">
        <f>IF(Y832=W832,"OK","Non")</f>
        <v/>
      </c>
    </row>
    <row r="833">
      <c r="A833" s="9">
        <f>C833/SUM(C:C)*(SUM(C:C)+$X$2)</f>
        <v/>
      </c>
      <c r="B833" s="9">
        <f>C833/SUM(C:C)*(SUM(C:C)+SUM($N$3:$O$7))+S833</f>
        <v/>
      </c>
      <c r="C833" s="9">
        <f>SUM(I833:Q833)-N833-P833</f>
        <v/>
      </c>
      <c r="D833" s="8" t="n">
        <v>6235</v>
      </c>
      <c r="E833" t="inlineStr">
        <is>
          <t>XT257964427TS</t>
        </is>
      </c>
      <c r="F833" t="inlineStr">
        <is>
          <t>5Y</t>
        </is>
      </c>
      <c r="G833" t="inlineStr">
        <is>
          <t>N</t>
        </is>
      </c>
      <c r="H833" t="inlineStr">
        <is>
          <t>NT</t>
        </is>
      </c>
      <c r="O833" t="n">
        <v>3.07</v>
      </c>
      <c r="S833">
        <f>_xlfn.XLOOKUP(E833,'Facture Chronopost'!L:L,'Facture Chronopost'!AA:AA,"")</f>
        <v/>
      </c>
      <c r="T833">
        <f>IF(COUNTIF('Bibliothèque transporteurs'!C:C,F833)=0,"inconnu",_xlfn.XLOOKUP(F833,'Bibliothèque transporteurs'!C:C,'Bibliothèque transporteurs'!A:A))</f>
        <v/>
      </c>
      <c r="U833">
        <f>IF(OR(F833="6C",F833="6B"),_xlfn.XLOOKUP(E833,'Facture Chronopost'!L:L,'Facture Chronopost'!X:X),IF(OR(F833=17,F833=44),F833&amp;"_"&amp;H833,IF(COUNTIF('Bibliothèque transporteurs'!C:C,F833)=0,"inconnu",_xlfn.XLOOKUP(F833,'Bibliothèque transporteurs'!C:C,'Bibliothèque transporteurs'!B:B))))</f>
        <v/>
      </c>
      <c r="V833">
        <f>IF(COUNTIF('Bibliothèque transporteurs'!C:C,F833)=0,"inconnu",_xlfn.XLOOKUP(F833,'Bibliothèque transporteurs'!C:C,'Bibliothèque transporteurs'!E:E))</f>
        <v/>
      </c>
      <c r="W833">
        <f>IF(T833="FR_2SHOP",O833,IF(O833=0,0,ROUNDUP(O833/C833*B833,2)))</f>
        <v/>
      </c>
      <c r="Y833" s="118">
        <f>ROUNDUP(B833,2)-M833-L833-N833-J833-K833-I833-Q833</f>
        <v/>
      </c>
      <c r="Z833" s="118">
        <f>IF(Y833=W833,"OK","Non")</f>
        <v/>
      </c>
    </row>
    <row r="834">
      <c r="A834" s="9">
        <f>C834/SUM(C:C)*(SUM(C:C)+$X$2)</f>
        <v/>
      </c>
      <c r="B834" s="9">
        <f>C834/SUM(C:C)*(SUM(C:C)+SUM($N$3:$O$7))+S834</f>
        <v/>
      </c>
      <c r="C834" s="9">
        <f>SUM(I834:Q834)-N834-P834</f>
        <v/>
      </c>
      <c r="D834" s="8" t="n">
        <v>6235</v>
      </c>
      <c r="E834" t="inlineStr">
        <is>
          <t>XT257970691TS</t>
        </is>
      </c>
      <c r="F834" t="inlineStr">
        <is>
          <t>5Y</t>
        </is>
      </c>
      <c r="G834" t="inlineStr">
        <is>
          <t>N</t>
        </is>
      </c>
      <c r="H834" t="inlineStr">
        <is>
          <t>NT</t>
        </is>
      </c>
      <c r="O834" t="n">
        <v>3.17</v>
      </c>
      <c r="S834">
        <f>_xlfn.XLOOKUP(E834,'Facture Chronopost'!L:L,'Facture Chronopost'!AA:AA,"")</f>
        <v/>
      </c>
      <c r="T834">
        <f>IF(COUNTIF('Bibliothèque transporteurs'!C:C,F834)=0,"inconnu",_xlfn.XLOOKUP(F834,'Bibliothèque transporteurs'!C:C,'Bibliothèque transporteurs'!A:A))</f>
        <v/>
      </c>
      <c r="U834">
        <f>IF(OR(F834="6C",F834="6B"),_xlfn.XLOOKUP(E834,'Facture Chronopost'!L:L,'Facture Chronopost'!X:X),IF(OR(F834=17,F834=44),F834&amp;"_"&amp;H834,IF(COUNTIF('Bibliothèque transporteurs'!C:C,F834)=0,"inconnu",_xlfn.XLOOKUP(F834,'Bibliothèque transporteurs'!C:C,'Bibliothèque transporteurs'!B:B))))</f>
        <v/>
      </c>
      <c r="V834">
        <f>IF(COUNTIF('Bibliothèque transporteurs'!C:C,F834)=0,"inconnu",_xlfn.XLOOKUP(F834,'Bibliothèque transporteurs'!C:C,'Bibliothèque transporteurs'!E:E))</f>
        <v/>
      </c>
      <c r="W834">
        <f>IF(T834="FR_2SHOP",O834,IF(O834=0,0,ROUNDUP(O834/C834*B834,2)))</f>
        <v/>
      </c>
      <c r="Y834" s="118">
        <f>ROUNDUP(B834,2)-M834-L834-N834-J834-K834-I834-Q834</f>
        <v/>
      </c>
      <c r="Z834" s="118">
        <f>IF(Y834=W834,"OK","Non")</f>
        <v/>
      </c>
    </row>
    <row r="835">
      <c r="A835" s="9">
        <f>C835/SUM(C:C)*(SUM(C:C)+$X$2)</f>
        <v/>
      </c>
      <c r="B835" s="9">
        <f>C835/SUM(C:C)*(SUM(C:C)+SUM($N$3:$O$7))+S835</f>
        <v/>
      </c>
      <c r="C835" s="9">
        <f>SUM(I835:Q835)-N835-P835</f>
        <v/>
      </c>
      <c r="D835" s="8" t="n">
        <v>6235</v>
      </c>
      <c r="E835" t="inlineStr">
        <is>
          <t>XT257972278TS</t>
        </is>
      </c>
      <c r="F835" t="inlineStr">
        <is>
          <t>5Y</t>
        </is>
      </c>
      <c r="G835" t="inlineStr">
        <is>
          <t>N</t>
        </is>
      </c>
      <c r="H835" t="inlineStr">
        <is>
          <t>NT</t>
        </is>
      </c>
      <c r="O835" t="n">
        <v>3.07</v>
      </c>
      <c r="S835">
        <f>_xlfn.XLOOKUP(E835,'Facture Chronopost'!L:L,'Facture Chronopost'!AA:AA,"")</f>
        <v/>
      </c>
      <c r="T835">
        <f>IF(COUNTIF('Bibliothèque transporteurs'!C:C,F835)=0,"inconnu",_xlfn.XLOOKUP(F835,'Bibliothèque transporteurs'!C:C,'Bibliothèque transporteurs'!A:A))</f>
        <v/>
      </c>
      <c r="U835">
        <f>IF(OR(F835="6C",F835="6B"),_xlfn.XLOOKUP(E835,'Facture Chronopost'!L:L,'Facture Chronopost'!X:X),IF(OR(F835=17,F835=44),F835&amp;"_"&amp;H835,IF(COUNTIF('Bibliothèque transporteurs'!C:C,F835)=0,"inconnu",_xlfn.XLOOKUP(F835,'Bibliothèque transporteurs'!C:C,'Bibliothèque transporteurs'!B:B))))</f>
        <v/>
      </c>
      <c r="V835">
        <f>IF(COUNTIF('Bibliothèque transporteurs'!C:C,F835)=0,"inconnu",_xlfn.XLOOKUP(F835,'Bibliothèque transporteurs'!C:C,'Bibliothèque transporteurs'!E:E))</f>
        <v/>
      </c>
      <c r="W835">
        <f>IF(T835="FR_2SHOP",O835,IF(O835=0,0,ROUNDUP(O835/C835*B835,2)))</f>
        <v/>
      </c>
      <c r="Y835" s="118">
        <f>ROUNDUP(B835,2)-M835-L835-N835-J835-K835-I835-Q835</f>
        <v/>
      </c>
      <c r="Z835" s="118">
        <f>IF(Y835=W835,"OK","Non")</f>
        <v/>
      </c>
    </row>
    <row r="836">
      <c r="A836" s="9">
        <f>C836/SUM(C:C)*(SUM(C:C)+$X$2)</f>
        <v/>
      </c>
      <c r="B836" s="9">
        <f>C836/SUM(C:C)*(SUM(C:C)+SUM($N$3:$O$7))+S836</f>
        <v/>
      </c>
      <c r="C836" s="9">
        <f>SUM(I836:Q836)-N836-P836</f>
        <v/>
      </c>
      <c r="D836" s="8" t="n">
        <v>6235</v>
      </c>
      <c r="E836" t="inlineStr">
        <is>
          <t>XT257975416TS</t>
        </is>
      </c>
      <c r="F836" t="inlineStr">
        <is>
          <t>5Y</t>
        </is>
      </c>
      <c r="G836" t="inlineStr">
        <is>
          <t>N</t>
        </is>
      </c>
      <c r="H836" t="inlineStr">
        <is>
          <t>NT</t>
        </is>
      </c>
      <c r="O836" t="n">
        <v>3.07</v>
      </c>
      <c r="S836">
        <f>_xlfn.XLOOKUP(E836,'Facture Chronopost'!L:L,'Facture Chronopost'!AA:AA,"")</f>
        <v/>
      </c>
      <c r="T836">
        <f>IF(COUNTIF('Bibliothèque transporteurs'!C:C,F836)=0,"inconnu",_xlfn.XLOOKUP(F836,'Bibliothèque transporteurs'!C:C,'Bibliothèque transporteurs'!A:A))</f>
        <v/>
      </c>
      <c r="U836">
        <f>IF(OR(F836="6C",F836="6B"),_xlfn.XLOOKUP(E836,'Facture Chronopost'!L:L,'Facture Chronopost'!X:X),IF(OR(F836=17,F836=44),F836&amp;"_"&amp;H836,IF(COUNTIF('Bibliothèque transporteurs'!C:C,F836)=0,"inconnu",_xlfn.XLOOKUP(F836,'Bibliothèque transporteurs'!C:C,'Bibliothèque transporteurs'!B:B))))</f>
        <v/>
      </c>
      <c r="V836">
        <f>IF(COUNTIF('Bibliothèque transporteurs'!C:C,F836)=0,"inconnu",_xlfn.XLOOKUP(F836,'Bibliothèque transporteurs'!C:C,'Bibliothèque transporteurs'!E:E))</f>
        <v/>
      </c>
      <c r="W836">
        <f>IF(T836="FR_2SHOP",O836,IF(O836=0,0,ROUNDUP(O836/C836*B836,2)))</f>
        <v/>
      </c>
      <c r="Y836" s="118">
        <f>ROUNDUP(B836,2)-M836-L836-N836-J836-K836-I836-Q836</f>
        <v/>
      </c>
      <c r="Z836" s="118">
        <f>IF(Y836=W836,"OK","Non")</f>
        <v/>
      </c>
    </row>
    <row r="837">
      <c r="A837" s="9">
        <f>C837/SUM(C:C)*(SUM(C:C)+$X$2)</f>
        <v/>
      </c>
      <c r="B837" s="9">
        <f>C837/SUM(C:C)*(SUM(C:C)+SUM($N$3:$O$7))+S837</f>
        <v/>
      </c>
      <c r="C837" s="9">
        <f>SUM(I837:Q837)-N837-P837</f>
        <v/>
      </c>
      <c r="D837" s="8" t="n">
        <v>6235</v>
      </c>
      <c r="E837" t="inlineStr">
        <is>
          <t>XT257982920TS</t>
        </is>
      </c>
      <c r="F837" t="inlineStr">
        <is>
          <t>5Y</t>
        </is>
      </c>
      <c r="G837" t="inlineStr">
        <is>
          <t>N</t>
        </is>
      </c>
      <c r="H837" t="inlineStr">
        <is>
          <t>NT</t>
        </is>
      </c>
      <c r="O837" t="n">
        <v>3.07</v>
      </c>
      <c r="S837">
        <f>_xlfn.XLOOKUP(E837,'Facture Chronopost'!L:L,'Facture Chronopost'!AA:AA,"")</f>
        <v/>
      </c>
      <c r="T837">
        <f>IF(COUNTIF('Bibliothèque transporteurs'!C:C,F837)=0,"inconnu",_xlfn.XLOOKUP(F837,'Bibliothèque transporteurs'!C:C,'Bibliothèque transporteurs'!A:A))</f>
        <v/>
      </c>
      <c r="U837">
        <f>IF(OR(F837="6C",F837="6B"),_xlfn.XLOOKUP(E837,'Facture Chronopost'!L:L,'Facture Chronopost'!X:X),IF(OR(F837=17,F837=44),F837&amp;"_"&amp;H837,IF(COUNTIF('Bibliothèque transporteurs'!C:C,F837)=0,"inconnu",_xlfn.XLOOKUP(F837,'Bibliothèque transporteurs'!C:C,'Bibliothèque transporteurs'!B:B))))</f>
        <v/>
      </c>
      <c r="V837">
        <f>IF(COUNTIF('Bibliothèque transporteurs'!C:C,F837)=0,"inconnu",_xlfn.XLOOKUP(F837,'Bibliothèque transporteurs'!C:C,'Bibliothèque transporteurs'!E:E))</f>
        <v/>
      </c>
      <c r="W837">
        <f>IF(T837="FR_2SHOP",O837,IF(O837=0,0,ROUNDUP(O837/C837*B837,2)))</f>
        <v/>
      </c>
      <c r="Y837" s="118">
        <f>ROUNDUP(B837,2)-M837-L837-N837-J837-K837-I837-Q837</f>
        <v/>
      </c>
      <c r="Z837" s="118">
        <f>IF(Y837=W837,"OK","Non")</f>
        <v/>
      </c>
    </row>
    <row r="838">
      <c r="A838" s="9">
        <f>C838/SUM(C:C)*(SUM(C:C)+$X$2)</f>
        <v/>
      </c>
      <c r="B838" s="9">
        <f>C838/SUM(C:C)*(SUM(C:C)+SUM($N$3:$O$7))+S838</f>
        <v/>
      </c>
      <c r="C838" s="9">
        <f>SUM(I838:Q838)-N838-P838</f>
        <v/>
      </c>
      <c r="D838" s="8" t="n">
        <v>6235</v>
      </c>
      <c r="E838" t="inlineStr">
        <is>
          <t>XT257988383TS</t>
        </is>
      </c>
      <c r="F838" t="inlineStr">
        <is>
          <t>5Y</t>
        </is>
      </c>
      <c r="G838" t="inlineStr">
        <is>
          <t>N</t>
        </is>
      </c>
      <c r="H838" t="inlineStr">
        <is>
          <t>NT</t>
        </is>
      </c>
      <c r="O838" t="n">
        <v>3.07</v>
      </c>
      <c r="S838">
        <f>_xlfn.XLOOKUP(E838,'Facture Chronopost'!L:L,'Facture Chronopost'!AA:AA,"")</f>
        <v/>
      </c>
      <c r="T838">
        <f>IF(COUNTIF('Bibliothèque transporteurs'!C:C,F838)=0,"inconnu",_xlfn.XLOOKUP(F838,'Bibliothèque transporteurs'!C:C,'Bibliothèque transporteurs'!A:A))</f>
        <v/>
      </c>
      <c r="U838">
        <f>IF(OR(F838="6C",F838="6B"),_xlfn.XLOOKUP(E838,'Facture Chronopost'!L:L,'Facture Chronopost'!X:X),IF(OR(F838=17,F838=44),F838&amp;"_"&amp;H838,IF(COUNTIF('Bibliothèque transporteurs'!C:C,F838)=0,"inconnu",_xlfn.XLOOKUP(F838,'Bibliothèque transporteurs'!C:C,'Bibliothèque transporteurs'!B:B))))</f>
        <v/>
      </c>
      <c r="V838">
        <f>IF(COUNTIF('Bibliothèque transporteurs'!C:C,F838)=0,"inconnu",_xlfn.XLOOKUP(F838,'Bibliothèque transporteurs'!C:C,'Bibliothèque transporteurs'!E:E))</f>
        <v/>
      </c>
      <c r="W838">
        <f>IF(T838="FR_2SHOP",O838,IF(O838=0,0,ROUNDUP(O838/C838*B838,2)))</f>
        <v/>
      </c>
      <c r="Y838" s="118">
        <f>ROUNDUP(B838,2)-M838-L838-N838-J838-K838-I838-Q838</f>
        <v/>
      </c>
      <c r="Z838" s="118">
        <f>IF(Y838=W838,"OK","Non")</f>
        <v/>
      </c>
    </row>
    <row r="839">
      <c r="A839" s="9">
        <f>C839/SUM(C:C)*(SUM(C:C)+$X$2)</f>
        <v/>
      </c>
      <c r="B839" s="9">
        <f>C839/SUM(C:C)*(SUM(C:C)+SUM($N$3:$O$7))+S839</f>
        <v/>
      </c>
      <c r="C839" s="9">
        <f>SUM(I839:Q839)-N839-P839</f>
        <v/>
      </c>
      <c r="D839" s="8" t="n">
        <v>6235</v>
      </c>
      <c r="E839" t="inlineStr">
        <is>
          <t>XT258001478TS</t>
        </is>
      </c>
      <c r="F839" t="inlineStr">
        <is>
          <t>5Y</t>
        </is>
      </c>
      <c r="G839" t="inlineStr">
        <is>
          <t>N</t>
        </is>
      </c>
      <c r="H839" t="inlineStr">
        <is>
          <t>NT</t>
        </is>
      </c>
      <c r="O839" t="n">
        <v>3.07</v>
      </c>
      <c r="S839">
        <f>_xlfn.XLOOKUP(E839,'Facture Chronopost'!L:L,'Facture Chronopost'!AA:AA,"")</f>
        <v/>
      </c>
      <c r="T839">
        <f>IF(COUNTIF('Bibliothèque transporteurs'!C:C,F839)=0,"inconnu",_xlfn.XLOOKUP(F839,'Bibliothèque transporteurs'!C:C,'Bibliothèque transporteurs'!A:A))</f>
        <v/>
      </c>
      <c r="U839">
        <f>IF(OR(F839="6C",F839="6B"),_xlfn.XLOOKUP(E839,'Facture Chronopost'!L:L,'Facture Chronopost'!X:X),IF(OR(F839=17,F839=44),F839&amp;"_"&amp;H839,IF(COUNTIF('Bibliothèque transporteurs'!C:C,F839)=0,"inconnu",_xlfn.XLOOKUP(F839,'Bibliothèque transporteurs'!C:C,'Bibliothèque transporteurs'!B:B))))</f>
        <v/>
      </c>
      <c r="V839">
        <f>IF(COUNTIF('Bibliothèque transporteurs'!C:C,F839)=0,"inconnu",_xlfn.XLOOKUP(F839,'Bibliothèque transporteurs'!C:C,'Bibliothèque transporteurs'!E:E))</f>
        <v/>
      </c>
      <c r="W839">
        <f>IF(T839="FR_2SHOP",O839,IF(O839=0,0,ROUNDUP(O839/C839*B839,2)))</f>
        <v/>
      </c>
      <c r="Y839" s="118">
        <f>ROUNDUP(B839,2)-M839-L839-N839-J839-K839-I839-Q839</f>
        <v/>
      </c>
      <c r="Z839" s="118">
        <f>IF(Y839=W839,"OK","Non")</f>
        <v/>
      </c>
    </row>
    <row r="840">
      <c r="A840" s="9">
        <f>C840/SUM(C:C)*(SUM(C:C)+$X$2)</f>
        <v/>
      </c>
      <c r="B840" s="9">
        <f>C840/SUM(C:C)*(SUM(C:C)+SUM($N$3:$O$7))+S840</f>
        <v/>
      </c>
      <c r="C840" s="9">
        <f>SUM(I840:Q840)-N840-P840</f>
        <v/>
      </c>
      <c r="D840" s="8" t="n">
        <v>6235</v>
      </c>
      <c r="E840" t="inlineStr">
        <is>
          <t>XT258006679TS</t>
        </is>
      </c>
      <c r="F840" t="inlineStr">
        <is>
          <t>5Y</t>
        </is>
      </c>
      <c r="G840" t="inlineStr">
        <is>
          <t>N</t>
        </is>
      </c>
      <c r="H840" t="inlineStr">
        <is>
          <t>NT</t>
        </is>
      </c>
      <c r="O840" t="n">
        <v>3.07</v>
      </c>
      <c r="S840">
        <f>_xlfn.XLOOKUP(E840,'Facture Chronopost'!L:L,'Facture Chronopost'!AA:AA,"")</f>
        <v/>
      </c>
      <c r="T840">
        <f>IF(COUNTIF('Bibliothèque transporteurs'!C:C,F840)=0,"inconnu",_xlfn.XLOOKUP(F840,'Bibliothèque transporteurs'!C:C,'Bibliothèque transporteurs'!A:A))</f>
        <v/>
      </c>
      <c r="U840">
        <f>IF(OR(F840="6C",F840="6B"),_xlfn.XLOOKUP(E840,'Facture Chronopost'!L:L,'Facture Chronopost'!X:X),IF(OR(F840=17,F840=44),F840&amp;"_"&amp;H840,IF(COUNTIF('Bibliothèque transporteurs'!C:C,F840)=0,"inconnu",_xlfn.XLOOKUP(F840,'Bibliothèque transporteurs'!C:C,'Bibliothèque transporteurs'!B:B))))</f>
        <v/>
      </c>
      <c r="V840">
        <f>IF(COUNTIF('Bibliothèque transporteurs'!C:C,F840)=0,"inconnu",_xlfn.XLOOKUP(F840,'Bibliothèque transporteurs'!C:C,'Bibliothèque transporteurs'!E:E))</f>
        <v/>
      </c>
      <c r="W840">
        <f>IF(T840="FR_2SHOP",O840,IF(O840=0,0,ROUNDUP(O840/C840*B840,2)))</f>
        <v/>
      </c>
      <c r="Y840" s="118">
        <f>ROUNDUP(B840,2)-M840-L840-N840-J840-K840-I840-Q840</f>
        <v/>
      </c>
      <c r="Z840" s="118">
        <f>IF(Y840=W840,"OK","Non")</f>
        <v/>
      </c>
    </row>
    <row r="841">
      <c r="A841" s="9">
        <f>C841/SUM(C:C)*(SUM(C:C)+$X$2)</f>
        <v/>
      </c>
      <c r="B841" s="9">
        <f>C841/SUM(C:C)*(SUM(C:C)+SUM($N$3:$O$7))+S841</f>
        <v/>
      </c>
      <c r="C841" s="9">
        <f>SUM(I841:Q841)-N841-P841</f>
        <v/>
      </c>
      <c r="D841" s="8" t="n">
        <v>6235</v>
      </c>
      <c r="E841" t="inlineStr">
        <is>
          <t>XT258009026TS</t>
        </is>
      </c>
      <c r="F841" t="inlineStr">
        <is>
          <t>5Y</t>
        </is>
      </c>
      <c r="G841" t="inlineStr">
        <is>
          <t>N</t>
        </is>
      </c>
      <c r="H841" t="inlineStr">
        <is>
          <t>NT</t>
        </is>
      </c>
      <c r="O841" t="n">
        <v>3.07</v>
      </c>
      <c r="S841">
        <f>_xlfn.XLOOKUP(E841,'Facture Chronopost'!L:L,'Facture Chronopost'!AA:AA,"")</f>
        <v/>
      </c>
      <c r="T841">
        <f>IF(COUNTIF('Bibliothèque transporteurs'!C:C,F841)=0,"inconnu",_xlfn.XLOOKUP(F841,'Bibliothèque transporteurs'!C:C,'Bibliothèque transporteurs'!A:A))</f>
        <v/>
      </c>
      <c r="U841">
        <f>IF(OR(F841="6C",F841="6B"),_xlfn.XLOOKUP(E841,'Facture Chronopost'!L:L,'Facture Chronopost'!X:X),IF(OR(F841=17,F841=44),F841&amp;"_"&amp;H841,IF(COUNTIF('Bibliothèque transporteurs'!C:C,F841)=0,"inconnu",_xlfn.XLOOKUP(F841,'Bibliothèque transporteurs'!C:C,'Bibliothèque transporteurs'!B:B))))</f>
        <v/>
      </c>
      <c r="V841">
        <f>IF(COUNTIF('Bibliothèque transporteurs'!C:C,F841)=0,"inconnu",_xlfn.XLOOKUP(F841,'Bibliothèque transporteurs'!C:C,'Bibliothèque transporteurs'!E:E))</f>
        <v/>
      </c>
      <c r="W841">
        <f>IF(T841="FR_2SHOP",O841,IF(O841=0,0,ROUNDUP(O841/C841*B841,2)))</f>
        <v/>
      </c>
      <c r="Y841" s="118">
        <f>ROUNDUP(B841,2)-M841-L841-N841-J841-K841-I841-Q841</f>
        <v/>
      </c>
      <c r="Z841" s="118">
        <f>IF(Y841=W841,"OK","Non")</f>
        <v/>
      </c>
    </row>
    <row r="842">
      <c r="A842" s="9">
        <f>C842/SUM(C:C)*(SUM(C:C)+$X$2)</f>
        <v/>
      </c>
      <c r="B842" s="9">
        <f>C842/SUM(C:C)*(SUM(C:C)+SUM($N$3:$O$7))+S842</f>
        <v/>
      </c>
      <c r="C842" s="9">
        <f>SUM(I842:Q842)-N842-P842</f>
        <v/>
      </c>
      <c r="D842" s="8" t="n">
        <v>6235</v>
      </c>
      <c r="E842" t="inlineStr">
        <is>
          <t>XT258009057TS</t>
        </is>
      </c>
      <c r="F842" t="inlineStr">
        <is>
          <t>5Y</t>
        </is>
      </c>
      <c r="G842" t="inlineStr">
        <is>
          <t>N</t>
        </is>
      </c>
      <c r="H842" t="inlineStr">
        <is>
          <t>NT</t>
        </is>
      </c>
      <c r="O842" t="n">
        <v>3.17</v>
      </c>
      <c r="S842">
        <f>_xlfn.XLOOKUP(E842,'Facture Chronopost'!L:L,'Facture Chronopost'!AA:AA,"")</f>
        <v/>
      </c>
      <c r="T842">
        <f>IF(COUNTIF('Bibliothèque transporteurs'!C:C,F842)=0,"inconnu",_xlfn.XLOOKUP(F842,'Bibliothèque transporteurs'!C:C,'Bibliothèque transporteurs'!A:A))</f>
        <v/>
      </c>
      <c r="U842">
        <f>IF(OR(F842="6C",F842="6B"),_xlfn.XLOOKUP(E842,'Facture Chronopost'!L:L,'Facture Chronopost'!X:X),IF(OR(F842=17,F842=44),F842&amp;"_"&amp;H842,IF(COUNTIF('Bibliothèque transporteurs'!C:C,F842)=0,"inconnu",_xlfn.XLOOKUP(F842,'Bibliothèque transporteurs'!C:C,'Bibliothèque transporteurs'!B:B))))</f>
        <v/>
      </c>
      <c r="V842">
        <f>IF(COUNTIF('Bibliothèque transporteurs'!C:C,F842)=0,"inconnu",_xlfn.XLOOKUP(F842,'Bibliothèque transporteurs'!C:C,'Bibliothèque transporteurs'!E:E))</f>
        <v/>
      </c>
      <c r="W842">
        <f>IF(T842="FR_2SHOP",O842,IF(O842=0,0,ROUNDUP(O842/C842*B842,2)))</f>
        <v/>
      </c>
      <c r="Y842" s="118">
        <f>ROUNDUP(B842,2)-M842-L842-N842-J842-K842-I842-Q842</f>
        <v/>
      </c>
      <c r="Z842" s="118">
        <f>IF(Y842=W842,"OK","Non")</f>
        <v/>
      </c>
    </row>
    <row r="843">
      <c r="A843" s="9">
        <f>C843/SUM(C:C)*(SUM(C:C)+$X$2)</f>
        <v/>
      </c>
      <c r="B843" s="9">
        <f>C843/SUM(C:C)*(SUM(C:C)+SUM($N$3:$O$7))+S843</f>
        <v/>
      </c>
      <c r="C843" s="9">
        <f>SUM(I843:Q843)-N843-P843</f>
        <v/>
      </c>
      <c r="D843" s="8" t="n">
        <v>6235</v>
      </c>
      <c r="E843" t="inlineStr">
        <is>
          <t>XT258015375TS</t>
        </is>
      </c>
      <c r="F843" t="inlineStr">
        <is>
          <t>5Y</t>
        </is>
      </c>
      <c r="G843" t="inlineStr">
        <is>
          <t>N</t>
        </is>
      </c>
      <c r="H843" t="inlineStr">
        <is>
          <t>NT</t>
        </is>
      </c>
      <c r="O843" t="n">
        <v>3.07</v>
      </c>
      <c r="S843">
        <f>_xlfn.XLOOKUP(E843,'Facture Chronopost'!L:L,'Facture Chronopost'!AA:AA,"")</f>
        <v/>
      </c>
      <c r="T843">
        <f>IF(COUNTIF('Bibliothèque transporteurs'!C:C,F843)=0,"inconnu",_xlfn.XLOOKUP(F843,'Bibliothèque transporteurs'!C:C,'Bibliothèque transporteurs'!A:A))</f>
        <v/>
      </c>
      <c r="U843">
        <f>IF(OR(F843="6C",F843="6B"),_xlfn.XLOOKUP(E843,'Facture Chronopost'!L:L,'Facture Chronopost'!X:X),IF(OR(F843=17,F843=44),F843&amp;"_"&amp;H843,IF(COUNTIF('Bibliothèque transporteurs'!C:C,F843)=0,"inconnu",_xlfn.XLOOKUP(F843,'Bibliothèque transporteurs'!C:C,'Bibliothèque transporteurs'!B:B))))</f>
        <v/>
      </c>
      <c r="V843">
        <f>IF(COUNTIF('Bibliothèque transporteurs'!C:C,F843)=0,"inconnu",_xlfn.XLOOKUP(F843,'Bibliothèque transporteurs'!C:C,'Bibliothèque transporteurs'!E:E))</f>
        <v/>
      </c>
      <c r="W843">
        <f>IF(T843="FR_2SHOP",O843,IF(O843=0,0,ROUNDUP(O843/C843*B843,2)))</f>
        <v/>
      </c>
      <c r="Y843" s="118">
        <f>ROUNDUP(B843,2)-M843-L843-N843-J843-K843-I843-Q843</f>
        <v/>
      </c>
      <c r="Z843" s="118">
        <f>IF(Y843=W843,"OK","Non")</f>
        <v/>
      </c>
    </row>
    <row r="844">
      <c r="A844" s="9">
        <f>C844/SUM(C:C)*(SUM(C:C)+$X$2)</f>
        <v/>
      </c>
      <c r="B844" s="9">
        <f>C844/SUM(C:C)*(SUM(C:C)+SUM($N$3:$O$7))+S844</f>
        <v/>
      </c>
      <c r="C844" s="9">
        <f>SUM(I844:Q844)-N844-P844</f>
        <v/>
      </c>
      <c r="D844" s="8" t="n">
        <v>6235</v>
      </c>
      <c r="E844" t="inlineStr">
        <is>
          <t>XT258018717TS</t>
        </is>
      </c>
      <c r="F844" t="inlineStr">
        <is>
          <t>5Y</t>
        </is>
      </c>
      <c r="G844" t="inlineStr">
        <is>
          <t>N</t>
        </is>
      </c>
      <c r="H844" t="inlineStr">
        <is>
          <t>NT</t>
        </is>
      </c>
      <c r="O844" t="n">
        <v>3.07</v>
      </c>
      <c r="S844">
        <f>_xlfn.XLOOKUP(E844,'Facture Chronopost'!L:L,'Facture Chronopost'!AA:AA,"")</f>
        <v/>
      </c>
      <c r="T844">
        <f>IF(COUNTIF('Bibliothèque transporteurs'!C:C,F844)=0,"inconnu",_xlfn.XLOOKUP(F844,'Bibliothèque transporteurs'!C:C,'Bibliothèque transporteurs'!A:A))</f>
        <v/>
      </c>
      <c r="U844">
        <f>IF(OR(F844="6C",F844="6B"),_xlfn.XLOOKUP(E844,'Facture Chronopost'!L:L,'Facture Chronopost'!X:X),IF(OR(F844=17,F844=44),F844&amp;"_"&amp;H844,IF(COUNTIF('Bibliothèque transporteurs'!C:C,F844)=0,"inconnu",_xlfn.XLOOKUP(F844,'Bibliothèque transporteurs'!C:C,'Bibliothèque transporteurs'!B:B))))</f>
        <v/>
      </c>
      <c r="V844">
        <f>IF(COUNTIF('Bibliothèque transporteurs'!C:C,F844)=0,"inconnu",_xlfn.XLOOKUP(F844,'Bibliothèque transporteurs'!C:C,'Bibliothèque transporteurs'!E:E))</f>
        <v/>
      </c>
      <c r="W844">
        <f>IF(T844="FR_2SHOP",O844,IF(O844=0,0,ROUNDUP(O844/C844*B844,2)))</f>
        <v/>
      </c>
      <c r="Y844" s="118">
        <f>ROUNDUP(B844,2)-M844-L844-N844-J844-K844-I844-Q844</f>
        <v/>
      </c>
      <c r="Z844" s="118">
        <f>IF(Y844=W844,"OK","Non")</f>
        <v/>
      </c>
    </row>
    <row r="845">
      <c r="A845" s="9">
        <f>C845/SUM(C:C)*(SUM(C:C)+$X$2)</f>
        <v/>
      </c>
      <c r="B845" s="9">
        <f>C845/SUM(C:C)*(SUM(C:C)+SUM($N$3:$O$7))+S845</f>
        <v/>
      </c>
      <c r="C845" s="9">
        <f>SUM(I845:Q845)-N845-P845</f>
        <v/>
      </c>
      <c r="D845" s="8" t="n">
        <v>6235</v>
      </c>
      <c r="E845" t="inlineStr">
        <is>
          <t>XT258030973TS</t>
        </is>
      </c>
      <c r="F845" t="inlineStr">
        <is>
          <t>5Y</t>
        </is>
      </c>
      <c r="G845" t="inlineStr">
        <is>
          <t>N</t>
        </is>
      </c>
      <c r="H845" t="inlineStr">
        <is>
          <t>NT</t>
        </is>
      </c>
      <c r="O845" t="n">
        <v>3.07</v>
      </c>
      <c r="S845">
        <f>_xlfn.XLOOKUP(E845,'Facture Chronopost'!L:L,'Facture Chronopost'!AA:AA,"")</f>
        <v/>
      </c>
      <c r="T845">
        <f>IF(COUNTIF('Bibliothèque transporteurs'!C:C,F845)=0,"inconnu",_xlfn.XLOOKUP(F845,'Bibliothèque transporteurs'!C:C,'Bibliothèque transporteurs'!A:A))</f>
        <v/>
      </c>
      <c r="U845">
        <f>IF(OR(F845="6C",F845="6B"),_xlfn.XLOOKUP(E845,'Facture Chronopost'!L:L,'Facture Chronopost'!X:X),IF(OR(F845=17,F845=44),F845&amp;"_"&amp;H845,IF(COUNTIF('Bibliothèque transporteurs'!C:C,F845)=0,"inconnu",_xlfn.XLOOKUP(F845,'Bibliothèque transporteurs'!C:C,'Bibliothèque transporteurs'!B:B))))</f>
        <v/>
      </c>
      <c r="V845">
        <f>IF(COUNTIF('Bibliothèque transporteurs'!C:C,F845)=0,"inconnu",_xlfn.XLOOKUP(F845,'Bibliothèque transporteurs'!C:C,'Bibliothèque transporteurs'!E:E))</f>
        <v/>
      </c>
      <c r="W845">
        <f>IF(T845="FR_2SHOP",O845,IF(O845=0,0,ROUNDUP(O845/C845*B845,2)))</f>
        <v/>
      </c>
      <c r="Y845" s="118">
        <f>ROUNDUP(B845,2)-M845-L845-N845-J845-K845-I845-Q845</f>
        <v/>
      </c>
      <c r="Z845" s="118">
        <f>IF(Y845=W845,"OK","Non")</f>
        <v/>
      </c>
    </row>
    <row r="846">
      <c r="A846" s="9">
        <f>C846/SUM(C:C)*(SUM(C:C)+$X$2)</f>
        <v/>
      </c>
      <c r="B846" s="9">
        <f>C846/SUM(C:C)*(SUM(C:C)+SUM($N$3:$O$7))+S846</f>
        <v/>
      </c>
      <c r="C846" s="9">
        <f>SUM(I846:Q846)-N846-P846</f>
        <v/>
      </c>
      <c r="D846" s="8" t="n">
        <v>6235</v>
      </c>
      <c r="E846" t="inlineStr">
        <is>
          <t>XT258033688TS</t>
        </is>
      </c>
      <c r="F846" t="inlineStr">
        <is>
          <t>5Y</t>
        </is>
      </c>
      <c r="G846" t="inlineStr">
        <is>
          <t>N</t>
        </is>
      </c>
      <c r="H846" t="inlineStr">
        <is>
          <t>NT</t>
        </is>
      </c>
      <c r="O846" t="n">
        <v>3.07</v>
      </c>
      <c r="S846">
        <f>_xlfn.XLOOKUP(E846,'Facture Chronopost'!L:L,'Facture Chronopost'!AA:AA,"")</f>
        <v/>
      </c>
      <c r="T846">
        <f>IF(COUNTIF('Bibliothèque transporteurs'!C:C,F846)=0,"inconnu",_xlfn.XLOOKUP(F846,'Bibliothèque transporteurs'!C:C,'Bibliothèque transporteurs'!A:A))</f>
        <v/>
      </c>
      <c r="U846">
        <f>IF(OR(F846="6C",F846="6B"),_xlfn.XLOOKUP(E846,'Facture Chronopost'!L:L,'Facture Chronopost'!X:X),IF(OR(F846=17,F846=44),F846&amp;"_"&amp;H846,IF(COUNTIF('Bibliothèque transporteurs'!C:C,F846)=0,"inconnu",_xlfn.XLOOKUP(F846,'Bibliothèque transporteurs'!C:C,'Bibliothèque transporteurs'!B:B))))</f>
        <v/>
      </c>
      <c r="V846">
        <f>IF(COUNTIF('Bibliothèque transporteurs'!C:C,F846)=0,"inconnu",_xlfn.XLOOKUP(F846,'Bibliothèque transporteurs'!C:C,'Bibliothèque transporteurs'!E:E))</f>
        <v/>
      </c>
      <c r="W846">
        <f>IF(T846="FR_2SHOP",O846,IF(O846=0,0,ROUNDUP(O846/C846*B846,2)))</f>
        <v/>
      </c>
      <c r="Y846" s="118">
        <f>ROUNDUP(B846,2)-M846-L846-N846-J846-K846-I846-Q846</f>
        <v/>
      </c>
      <c r="Z846" s="118">
        <f>IF(Y846=W846,"OK","Non")</f>
        <v/>
      </c>
    </row>
    <row r="847">
      <c r="A847" s="9">
        <f>C847/SUM(C:C)*(SUM(C:C)+$X$2)</f>
        <v/>
      </c>
      <c r="B847" s="9">
        <f>C847/SUM(C:C)*(SUM(C:C)+SUM($N$3:$O$7))+S847</f>
        <v/>
      </c>
      <c r="C847" s="9">
        <f>SUM(I847:Q847)-N847-P847</f>
        <v/>
      </c>
      <c r="D847" s="8" t="n">
        <v>6235</v>
      </c>
      <c r="E847" t="inlineStr">
        <is>
          <t>XT258043305TS</t>
        </is>
      </c>
      <c r="F847" t="inlineStr">
        <is>
          <t>5Y</t>
        </is>
      </c>
      <c r="G847" t="inlineStr">
        <is>
          <t>N</t>
        </is>
      </c>
      <c r="H847" t="inlineStr">
        <is>
          <t>NT</t>
        </is>
      </c>
      <c r="O847" t="n">
        <v>5.07</v>
      </c>
      <c r="S847">
        <f>_xlfn.XLOOKUP(E847,'Facture Chronopost'!L:L,'Facture Chronopost'!AA:AA,"")</f>
        <v/>
      </c>
      <c r="T847">
        <f>IF(COUNTIF('Bibliothèque transporteurs'!C:C,F847)=0,"inconnu",_xlfn.XLOOKUP(F847,'Bibliothèque transporteurs'!C:C,'Bibliothèque transporteurs'!A:A))</f>
        <v/>
      </c>
      <c r="U847">
        <f>IF(OR(F847="6C",F847="6B"),_xlfn.XLOOKUP(E847,'Facture Chronopost'!L:L,'Facture Chronopost'!X:X),IF(OR(F847=17,F847=44),F847&amp;"_"&amp;H847,IF(COUNTIF('Bibliothèque transporteurs'!C:C,F847)=0,"inconnu",_xlfn.XLOOKUP(F847,'Bibliothèque transporteurs'!C:C,'Bibliothèque transporteurs'!B:B))))</f>
        <v/>
      </c>
      <c r="V847">
        <f>IF(COUNTIF('Bibliothèque transporteurs'!C:C,F847)=0,"inconnu",_xlfn.XLOOKUP(F847,'Bibliothèque transporteurs'!C:C,'Bibliothèque transporteurs'!E:E))</f>
        <v/>
      </c>
      <c r="W847">
        <f>IF(T847="FR_2SHOP",O847,IF(O847=0,0,ROUNDUP(O847/C847*B847,2)))</f>
        <v/>
      </c>
      <c r="Y847" s="118">
        <f>ROUNDUP(B847,2)-M847-L847-N847-J847-K847-I847-Q847</f>
        <v/>
      </c>
      <c r="Z847" s="118">
        <f>IF(Y847=W847,"OK","Non")</f>
        <v/>
      </c>
    </row>
    <row r="848">
      <c r="A848" s="9">
        <f>C848/SUM(C:C)*(SUM(C:C)+$X$2)</f>
        <v/>
      </c>
      <c r="B848" s="9">
        <f>C848/SUM(C:C)*(SUM(C:C)+SUM($N$3:$O$7))+S848</f>
        <v/>
      </c>
      <c r="C848" s="9">
        <f>SUM(I848:Q848)-N848-P848</f>
        <v/>
      </c>
      <c r="D848" s="8" t="n">
        <v>6235</v>
      </c>
      <c r="E848" t="inlineStr">
        <is>
          <t>XT258048603TS</t>
        </is>
      </c>
      <c r="F848" t="inlineStr">
        <is>
          <t>5Y</t>
        </is>
      </c>
      <c r="G848" t="inlineStr">
        <is>
          <t>N</t>
        </is>
      </c>
      <c r="H848" t="inlineStr">
        <is>
          <t>NT</t>
        </is>
      </c>
      <c r="O848" t="n">
        <v>3.07</v>
      </c>
      <c r="S848">
        <f>_xlfn.XLOOKUP(E848,'Facture Chronopost'!L:L,'Facture Chronopost'!AA:AA,"")</f>
        <v/>
      </c>
      <c r="T848">
        <f>IF(COUNTIF('Bibliothèque transporteurs'!C:C,F848)=0,"inconnu",_xlfn.XLOOKUP(F848,'Bibliothèque transporteurs'!C:C,'Bibliothèque transporteurs'!A:A))</f>
        <v/>
      </c>
      <c r="U848">
        <f>IF(OR(F848="6C",F848="6B"),_xlfn.XLOOKUP(E848,'Facture Chronopost'!L:L,'Facture Chronopost'!X:X),IF(OR(F848=17,F848=44),F848&amp;"_"&amp;H848,IF(COUNTIF('Bibliothèque transporteurs'!C:C,F848)=0,"inconnu",_xlfn.XLOOKUP(F848,'Bibliothèque transporteurs'!C:C,'Bibliothèque transporteurs'!B:B))))</f>
        <v/>
      </c>
      <c r="V848">
        <f>IF(COUNTIF('Bibliothèque transporteurs'!C:C,F848)=0,"inconnu",_xlfn.XLOOKUP(F848,'Bibliothèque transporteurs'!C:C,'Bibliothèque transporteurs'!E:E))</f>
        <v/>
      </c>
      <c r="W848">
        <f>IF(T848="FR_2SHOP",O848,IF(O848=0,0,ROUNDUP(O848/C848*B848,2)))</f>
        <v/>
      </c>
      <c r="Y848" s="118">
        <f>ROUNDUP(B848,2)-M848-L848-N848-J848-K848-I848-Q848</f>
        <v/>
      </c>
      <c r="Z848" s="118">
        <f>IF(Y848=W848,"OK","Non")</f>
        <v/>
      </c>
    </row>
    <row r="849">
      <c r="A849" s="9">
        <f>C849/SUM(C:C)*(SUM(C:C)+$X$2)</f>
        <v/>
      </c>
      <c r="B849" s="9">
        <f>C849/SUM(C:C)*(SUM(C:C)+SUM($N$3:$O$7))+S849</f>
        <v/>
      </c>
      <c r="C849" s="9">
        <f>SUM(I849:Q849)-N849-P849</f>
        <v/>
      </c>
      <c r="D849" s="8" t="n">
        <v>6235</v>
      </c>
      <c r="E849" t="inlineStr">
        <is>
          <t>XT258057450TS</t>
        </is>
      </c>
      <c r="F849" t="inlineStr">
        <is>
          <t>5Y</t>
        </is>
      </c>
      <c r="G849" t="inlineStr">
        <is>
          <t>N</t>
        </is>
      </c>
      <c r="H849" t="inlineStr">
        <is>
          <t>NT</t>
        </is>
      </c>
      <c r="O849" t="n">
        <v>3.07</v>
      </c>
      <c r="S849">
        <f>_xlfn.XLOOKUP(E849,'Facture Chronopost'!L:L,'Facture Chronopost'!AA:AA,"")</f>
        <v/>
      </c>
      <c r="T849">
        <f>IF(COUNTIF('Bibliothèque transporteurs'!C:C,F849)=0,"inconnu",_xlfn.XLOOKUP(F849,'Bibliothèque transporteurs'!C:C,'Bibliothèque transporteurs'!A:A))</f>
        <v/>
      </c>
      <c r="U849">
        <f>IF(OR(F849="6C",F849="6B"),_xlfn.XLOOKUP(E849,'Facture Chronopost'!L:L,'Facture Chronopost'!X:X),IF(OR(F849=17,F849=44),F849&amp;"_"&amp;H849,IF(COUNTIF('Bibliothèque transporteurs'!C:C,F849)=0,"inconnu",_xlfn.XLOOKUP(F849,'Bibliothèque transporteurs'!C:C,'Bibliothèque transporteurs'!B:B))))</f>
        <v/>
      </c>
      <c r="V849">
        <f>IF(COUNTIF('Bibliothèque transporteurs'!C:C,F849)=0,"inconnu",_xlfn.XLOOKUP(F849,'Bibliothèque transporteurs'!C:C,'Bibliothèque transporteurs'!E:E))</f>
        <v/>
      </c>
      <c r="W849">
        <f>IF(T849="FR_2SHOP",O849,IF(O849=0,0,ROUNDUP(O849/C849*B849,2)))</f>
        <v/>
      </c>
      <c r="Y849" s="118">
        <f>ROUNDUP(B849,2)-M849-L849-N849-J849-K849-I849-Q849</f>
        <v/>
      </c>
      <c r="Z849" s="118">
        <f>IF(Y849=W849,"OK","Non")</f>
        <v/>
      </c>
    </row>
    <row r="850">
      <c r="A850" s="9">
        <f>C850/SUM(C:C)*(SUM(C:C)+$X$2)</f>
        <v/>
      </c>
      <c r="B850" s="9">
        <f>C850/SUM(C:C)*(SUM(C:C)+SUM($N$3:$O$7))+S850</f>
        <v/>
      </c>
      <c r="C850" s="9">
        <f>SUM(I850:Q850)-N850-P850</f>
        <v/>
      </c>
      <c r="D850" s="8" t="n">
        <v>6235</v>
      </c>
      <c r="E850" t="inlineStr">
        <is>
          <t>XT258058490TS</t>
        </is>
      </c>
      <c r="F850" t="inlineStr">
        <is>
          <t>5Y</t>
        </is>
      </c>
      <c r="G850" t="inlineStr">
        <is>
          <t>N</t>
        </is>
      </c>
      <c r="H850" t="inlineStr">
        <is>
          <t>NT</t>
        </is>
      </c>
      <c r="O850" t="n">
        <v>3.07</v>
      </c>
      <c r="S850">
        <f>_xlfn.XLOOKUP(E850,'Facture Chronopost'!L:L,'Facture Chronopost'!AA:AA,"")</f>
        <v/>
      </c>
      <c r="T850">
        <f>IF(COUNTIF('Bibliothèque transporteurs'!C:C,F850)=0,"inconnu",_xlfn.XLOOKUP(F850,'Bibliothèque transporteurs'!C:C,'Bibliothèque transporteurs'!A:A))</f>
        <v/>
      </c>
      <c r="U850">
        <f>IF(OR(F850="6C",F850="6B"),_xlfn.XLOOKUP(E850,'Facture Chronopost'!L:L,'Facture Chronopost'!X:X),IF(OR(F850=17,F850=44),F850&amp;"_"&amp;H850,IF(COUNTIF('Bibliothèque transporteurs'!C:C,F850)=0,"inconnu",_xlfn.XLOOKUP(F850,'Bibliothèque transporteurs'!C:C,'Bibliothèque transporteurs'!B:B))))</f>
        <v/>
      </c>
      <c r="V850">
        <f>IF(COUNTIF('Bibliothèque transporteurs'!C:C,F850)=0,"inconnu",_xlfn.XLOOKUP(F850,'Bibliothèque transporteurs'!C:C,'Bibliothèque transporteurs'!E:E))</f>
        <v/>
      </c>
      <c r="W850">
        <f>IF(T850="FR_2SHOP",O850,IF(O850=0,0,ROUNDUP(O850/C850*B850,2)))</f>
        <v/>
      </c>
      <c r="Y850" s="118">
        <f>ROUNDUP(B850,2)-M850-L850-N850-J850-K850-I850-Q850</f>
        <v/>
      </c>
      <c r="Z850" s="118">
        <f>IF(Y850=W850,"OK","Non")</f>
        <v/>
      </c>
    </row>
    <row r="851">
      <c r="A851" s="9">
        <f>C851/SUM(C:C)*(SUM(C:C)+$X$2)</f>
        <v/>
      </c>
      <c r="B851" s="9">
        <f>C851/SUM(C:C)*(SUM(C:C)+SUM($N$3:$O$7))+S851</f>
        <v/>
      </c>
      <c r="C851" s="9">
        <f>SUM(I851:Q851)-N851-P851</f>
        <v/>
      </c>
      <c r="D851" s="8" t="n">
        <v>6235</v>
      </c>
      <c r="E851" t="inlineStr">
        <is>
          <t>XT258058778TS</t>
        </is>
      </c>
      <c r="F851" t="inlineStr">
        <is>
          <t>5Y</t>
        </is>
      </c>
      <c r="G851" t="inlineStr">
        <is>
          <t>N</t>
        </is>
      </c>
      <c r="H851" t="inlineStr">
        <is>
          <t>NT</t>
        </is>
      </c>
      <c r="O851" t="n">
        <v>3.07</v>
      </c>
      <c r="S851">
        <f>_xlfn.XLOOKUP(E851,'Facture Chronopost'!L:L,'Facture Chronopost'!AA:AA,"")</f>
        <v/>
      </c>
      <c r="T851">
        <f>IF(COUNTIF('Bibliothèque transporteurs'!C:C,F851)=0,"inconnu",_xlfn.XLOOKUP(F851,'Bibliothèque transporteurs'!C:C,'Bibliothèque transporteurs'!A:A))</f>
        <v/>
      </c>
      <c r="U851">
        <f>IF(OR(F851="6C",F851="6B"),_xlfn.XLOOKUP(E851,'Facture Chronopost'!L:L,'Facture Chronopost'!X:X),IF(OR(F851=17,F851=44),F851&amp;"_"&amp;H851,IF(COUNTIF('Bibliothèque transporteurs'!C:C,F851)=0,"inconnu",_xlfn.XLOOKUP(F851,'Bibliothèque transporteurs'!C:C,'Bibliothèque transporteurs'!B:B))))</f>
        <v/>
      </c>
      <c r="V851">
        <f>IF(COUNTIF('Bibliothèque transporteurs'!C:C,F851)=0,"inconnu",_xlfn.XLOOKUP(F851,'Bibliothèque transporteurs'!C:C,'Bibliothèque transporteurs'!E:E))</f>
        <v/>
      </c>
      <c r="W851">
        <f>IF(T851="FR_2SHOP",O851,IF(O851=0,0,ROUNDUP(O851/C851*B851,2)))</f>
        <v/>
      </c>
      <c r="Y851" s="118">
        <f>ROUNDUP(B851,2)-M851-L851-N851-J851-K851-I851-Q851</f>
        <v/>
      </c>
      <c r="Z851" s="118">
        <f>IF(Y851=W851,"OK","Non")</f>
        <v/>
      </c>
    </row>
    <row r="852">
      <c r="A852" s="9">
        <f>C852/SUM(C:C)*(SUM(C:C)+$X$2)</f>
        <v/>
      </c>
      <c r="B852" s="9">
        <f>C852/SUM(C:C)*(SUM(C:C)+SUM($N$3:$O$7))+S852</f>
        <v/>
      </c>
      <c r="C852" s="9">
        <f>SUM(I852:Q852)-N852-P852</f>
        <v/>
      </c>
      <c r="D852" s="8" t="n">
        <v>6235</v>
      </c>
      <c r="E852" t="inlineStr">
        <is>
          <t>XT258071068TS</t>
        </is>
      </c>
      <c r="F852" t="inlineStr">
        <is>
          <t>5Y</t>
        </is>
      </c>
      <c r="G852" t="inlineStr">
        <is>
          <t>N</t>
        </is>
      </c>
      <c r="H852" t="inlineStr">
        <is>
          <t>NT</t>
        </is>
      </c>
      <c r="O852" t="n">
        <v>3.17</v>
      </c>
      <c r="S852">
        <f>_xlfn.XLOOKUP(E852,'Facture Chronopost'!L:L,'Facture Chronopost'!AA:AA,"")</f>
        <v/>
      </c>
      <c r="T852">
        <f>IF(COUNTIF('Bibliothèque transporteurs'!C:C,F852)=0,"inconnu",_xlfn.XLOOKUP(F852,'Bibliothèque transporteurs'!C:C,'Bibliothèque transporteurs'!A:A))</f>
        <v/>
      </c>
      <c r="U852">
        <f>IF(OR(F852="6C",F852="6B"),_xlfn.XLOOKUP(E852,'Facture Chronopost'!L:L,'Facture Chronopost'!X:X),IF(OR(F852=17,F852=44),F852&amp;"_"&amp;H852,IF(COUNTIF('Bibliothèque transporteurs'!C:C,F852)=0,"inconnu",_xlfn.XLOOKUP(F852,'Bibliothèque transporteurs'!C:C,'Bibliothèque transporteurs'!B:B))))</f>
        <v/>
      </c>
      <c r="V852">
        <f>IF(COUNTIF('Bibliothèque transporteurs'!C:C,F852)=0,"inconnu",_xlfn.XLOOKUP(F852,'Bibliothèque transporteurs'!C:C,'Bibliothèque transporteurs'!E:E))</f>
        <v/>
      </c>
      <c r="W852">
        <f>IF(T852="FR_2SHOP",O852,IF(O852=0,0,ROUNDUP(O852/C852*B852,2)))</f>
        <v/>
      </c>
      <c r="Y852" s="118">
        <f>ROUNDUP(B852,2)-M852-L852-N852-J852-K852-I852-Q852</f>
        <v/>
      </c>
      <c r="Z852" s="118">
        <f>IF(Y852=W852,"OK","Non")</f>
        <v/>
      </c>
    </row>
    <row r="853">
      <c r="A853" s="9">
        <f>C853/SUM(C:C)*(SUM(C:C)+$X$2)</f>
        <v/>
      </c>
      <c r="B853" s="9">
        <f>C853/SUM(C:C)*(SUM(C:C)+SUM($N$3:$O$7))+S853</f>
        <v/>
      </c>
      <c r="C853" s="9">
        <f>SUM(I853:Q853)-N853-P853</f>
        <v/>
      </c>
      <c r="D853" s="8" t="n">
        <v>6235</v>
      </c>
      <c r="E853" t="inlineStr">
        <is>
          <t>XT258071496TS</t>
        </is>
      </c>
      <c r="F853" t="inlineStr">
        <is>
          <t>5Y</t>
        </is>
      </c>
      <c r="G853" t="inlineStr">
        <is>
          <t>N</t>
        </is>
      </c>
      <c r="H853" t="inlineStr">
        <is>
          <t>NT</t>
        </is>
      </c>
      <c r="O853" t="n">
        <v>3.07</v>
      </c>
      <c r="S853">
        <f>_xlfn.XLOOKUP(E853,'Facture Chronopost'!L:L,'Facture Chronopost'!AA:AA,"")</f>
        <v/>
      </c>
      <c r="T853">
        <f>IF(COUNTIF('Bibliothèque transporteurs'!C:C,F853)=0,"inconnu",_xlfn.XLOOKUP(F853,'Bibliothèque transporteurs'!C:C,'Bibliothèque transporteurs'!A:A))</f>
        <v/>
      </c>
      <c r="U853">
        <f>IF(OR(F853="6C",F853="6B"),_xlfn.XLOOKUP(E853,'Facture Chronopost'!L:L,'Facture Chronopost'!X:X),IF(OR(F853=17,F853=44),F853&amp;"_"&amp;H853,IF(COUNTIF('Bibliothèque transporteurs'!C:C,F853)=0,"inconnu",_xlfn.XLOOKUP(F853,'Bibliothèque transporteurs'!C:C,'Bibliothèque transporteurs'!B:B))))</f>
        <v/>
      </c>
      <c r="V853">
        <f>IF(COUNTIF('Bibliothèque transporteurs'!C:C,F853)=0,"inconnu",_xlfn.XLOOKUP(F853,'Bibliothèque transporteurs'!C:C,'Bibliothèque transporteurs'!E:E))</f>
        <v/>
      </c>
      <c r="W853">
        <f>IF(T853="FR_2SHOP",O853,IF(O853=0,0,ROUNDUP(O853/C853*B853,2)))</f>
        <v/>
      </c>
      <c r="Y853" s="118">
        <f>ROUNDUP(B853,2)-M853-L853-N853-J853-K853-I853-Q853</f>
        <v/>
      </c>
      <c r="Z853" s="118">
        <f>IF(Y853=W853,"OK","Non")</f>
        <v/>
      </c>
    </row>
    <row r="854">
      <c r="A854" s="9">
        <f>C854/SUM(C:C)*(SUM(C:C)+$X$2)</f>
        <v/>
      </c>
      <c r="B854" s="9">
        <f>C854/SUM(C:C)*(SUM(C:C)+SUM($N$3:$O$7))+S854</f>
        <v/>
      </c>
      <c r="C854" s="9">
        <f>SUM(I854:Q854)-N854-P854</f>
        <v/>
      </c>
      <c r="D854" s="8" t="n">
        <v>6235</v>
      </c>
      <c r="E854" t="inlineStr">
        <is>
          <t>XT258071726TS</t>
        </is>
      </c>
      <c r="F854" t="inlineStr">
        <is>
          <t>5Y</t>
        </is>
      </c>
      <c r="G854" t="inlineStr">
        <is>
          <t>N</t>
        </is>
      </c>
      <c r="H854" t="inlineStr">
        <is>
          <t>NT</t>
        </is>
      </c>
      <c r="O854" t="n">
        <v>3.07</v>
      </c>
      <c r="S854">
        <f>_xlfn.XLOOKUP(E854,'Facture Chronopost'!L:L,'Facture Chronopost'!AA:AA,"")</f>
        <v/>
      </c>
      <c r="T854">
        <f>IF(COUNTIF('Bibliothèque transporteurs'!C:C,F854)=0,"inconnu",_xlfn.XLOOKUP(F854,'Bibliothèque transporteurs'!C:C,'Bibliothèque transporteurs'!A:A))</f>
        <v/>
      </c>
      <c r="U854">
        <f>IF(OR(F854="6C",F854="6B"),_xlfn.XLOOKUP(E854,'Facture Chronopost'!L:L,'Facture Chronopost'!X:X),IF(OR(F854=17,F854=44),F854&amp;"_"&amp;H854,IF(COUNTIF('Bibliothèque transporteurs'!C:C,F854)=0,"inconnu",_xlfn.XLOOKUP(F854,'Bibliothèque transporteurs'!C:C,'Bibliothèque transporteurs'!B:B))))</f>
        <v/>
      </c>
      <c r="V854">
        <f>IF(COUNTIF('Bibliothèque transporteurs'!C:C,F854)=0,"inconnu",_xlfn.XLOOKUP(F854,'Bibliothèque transporteurs'!C:C,'Bibliothèque transporteurs'!E:E))</f>
        <v/>
      </c>
      <c r="W854">
        <f>IF(T854="FR_2SHOP",O854,IF(O854=0,0,ROUNDUP(O854/C854*B854,2)))</f>
        <v/>
      </c>
      <c r="Y854" s="118">
        <f>ROUNDUP(B854,2)-M854-L854-N854-J854-K854-I854-Q854</f>
        <v/>
      </c>
      <c r="Z854" s="118">
        <f>IF(Y854=W854,"OK","Non")</f>
        <v/>
      </c>
    </row>
    <row r="855">
      <c r="A855" s="9">
        <f>C855/SUM(C:C)*(SUM(C:C)+$X$2)</f>
        <v/>
      </c>
      <c r="B855" s="9">
        <f>C855/SUM(C:C)*(SUM(C:C)+SUM($N$3:$O$7))+S855</f>
        <v/>
      </c>
      <c r="C855" s="9">
        <f>SUM(I855:Q855)-N855-P855</f>
        <v/>
      </c>
      <c r="D855" s="8" t="n">
        <v>6235</v>
      </c>
      <c r="E855" t="inlineStr">
        <is>
          <t>XT258074991TS</t>
        </is>
      </c>
      <c r="F855" t="inlineStr">
        <is>
          <t>5Y</t>
        </is>
      </c>
      <c r="G855" t="inlineStr">
        <is>
          <t>N</t>
        </is>
      </c>
      <c r="H855" t="inlineStr">
        <is>
          <t>NT</t>
        </is>
      </c>
      <c r="O855" t="n">
        <v>3.07</v>
      </c>
      <c r="S855">
        <f>_xlfn.XLOOKUP(E855,'Facture Chronopost'!L:L,'Facture Chronopost'!AA:AA,"")</f>
        <v/>
      </c>
      <c r="T855">
        <f>IF(COUNTIF('Bibliothèque transporteurs'!C:C,F855)=0,"inconnu",_xlfn.XLOOKUP(F855,'Bibliothèque transporteurs'!C:C,'Bibliothèque transporteurs'!A:A))</f>
        <v/>
      </c>
      <c r="U855">
        <f>IF(OR(F855="6C",F855="6B"),_xlfn.XLOOKUP(E855,'Facture Chronopost'!L:L,'Facture Chronopost'!X:X),IF(OR(F855=17,F855=44),F855&amp;"_"&amp;H855,IF(COUNTIF('Bibliothèque transporteurs'!C:C,F855)=0,"inconnu",_xlfn.XLOOKUP(F855,'Bibliothèque transporteurs'!C:C,'Bibliothèque transporteurs'!B:B))))</f>
        <v/>
      </c>
      <c r="V855">
        <f>IF(COUNTIF('Bibliothèque transporteurs'!C:C,F855)=0,"inconnu",_xlfn.XLOOKUP(F855,'Bibliothèque transporteurs'!C:C,'Bibliothèque transporteurs'!E:E))</f>
        <v/>
      </c>
      <c r="W855">
        <f>IF(T855="FR_2SHOP",O855,IF(O855=0,0,ROUNDUP(O855/C855*B855,2)))</f>
        <v/>
      </c>
      <c r="Y855" s="118">
        <f>ROUNDUP(B855,2)-M855-L855-N855-J855-K855-I855-Q855</f>
        <v/>
      </c>
      <c r="Z855" s="118">
        <f>IF(Y855=W855,"OK","Non")</f>
        <v/>
      </c>
    </row>
    <row r="856">
      <c r="A856" s="9">
        <f>C856/SUM(C:C)*(SUM(C:C)+$X$2)</f>
        <v/>
      </c>
      <c r="B856" s="9">
        <f>C856/SUM(C:C)*(SUM(C:C)+SUM($N$3:$O$7))+S856</f>
        <v/>
      </c>
      <c r="C856" s="9">
        <f>SUM(I856:Q856)-N856-P856</f>
        <v/>
      </c>
      <c r="D856" s="8" t="n">
        <v>6235</v>
      </c>
      <c r="E856" t="inlineStr">
        <is>
          <t>XT258078106TS</t>
        </is>
      </c>
      <c r="F856" t="inlineStr">
        <is>
          <t>5Y</t>
        </is>
      </c>
      <c r="G856" t="inlineStr">
        <is>
          <t>N</t>
        </is>
      </c>
      <c r="H856" t="inlineStr">
        <is>
          <t>NT</t>
        </is>
      </c>
      <c r="O856" t="n">
        <v>3.49</v>
      </c>
      <c r="S856">
        <f>_xlfn.XLOOKUP(E856,'Facture Chronopost'!L:L,'Facture Chronopost'!AA:AA,"")</f>
        <v/>
      </c>
      <c r="T856">
        <f>IF(COUNTIF('Bibliothèque transporteurs'!C:C,F856)=0,"inconnu",_xlfn.XLOOKUP(F856,'Bibliothèque transporteurs'!C:C,'Bibliothèque transporteurs'!A:A))</f>
        <v/>
      </c>
      <c r="U856">
        <f>IF(OR(F856="6C",F856="6B"),_xlfn.XLOOKUP(E856,'Facture Chronopost'!L:L,'Facture Chronopost'!X:X),IF(OR(F856=17,F856=44),F856&amp;"_"&amp;H856,IF(COUNTIF('Bibliothèque transporteurs'!C:C,F856)=0,"inconnu",_xlfn.XLOOKUP(F856,'Bibliothèque transporteurs'!C:C,'Bibliothèque transporteurs'!B:B))))</f>
        <v/>
      </c>
      <c r="V856">
        <f>IF(COUNTIF('Bibliothèque transporteurs'!C:C,F856)=0,"inconnu",_xlfn.XLOOKUP(F856,'Bibliothèque transporteurs'!C:C,'Bibliothèque transporteurs'!E:E))</f>
        <v/>
      </c>
      <c r="W856">
        <f>IF(T856="FR_2SHOP",O856,IF(O856=0,0,ROUNDUP(O856/C856*B856,2)))</f>
        <v/>
      </c>
      <c r="Y856" s="118">
        <f>ROUNDUP(B856,2)-M856-L856-N856-J856-K856-I856-Q856</f>
        <v/>
      </c>
      <c r="Z856" s="118">
        <f>IF(Y856=W856,"OK","Non")</f>
        <v/>
      </c>
    </row>
    <row r="857">
      <c r="A857" s="9">
        <f>C857/SUM(C:C)*(SUM(C:C)+$X$2)</f>
        <v/>
      </c>
      <c r="B857" s="9">
        <f>C857/SUM(C:C)*(SUM(C:C)+SUM($N$3:$O$7))+S857</f>
        <v/>
      </c>
      <c r="C857" s="9">
        <f>SUM(I857:Q857)-N857-P857</f>
        <v/>
      </c>
      <c r="D857" s="8" t="n">
        <v>6235</v>
      </c>
      <c r="E857" t="inlineStr">
        <is>
          <t>XT258078874TS</t>
        </is>
      </c>
      <c r="F857" t="inlineStr">
        <is>
          <t>5Y</t>
        </is>
      </c>
      <c r="G857" t="inlineStr">
        <is>
          <t>N</t>
        </is>
      </c>
      <c r="H857" t="inlineStr">
        <is>
          <t>NT</t>
        </is>
      </c>
      <c r="O857" t="n">
        <v>3.07</v>
      </c>
      <c r="S857">
        <f>_xlfn.XLOOKUP(E857,'Facture Chronopost'!L:L,'Facture Chronopost'!AA:AA,"")</f>
        <v/>
      </c>
      <c r="T857">
        <f>IF(COUNTIF('Bibliothèque transporteurs'!C:C,F857)=0,"inconnu",_xlfn.XLOOKUP(F857,'Bibliothèque transporteurs'!C:C,'Bibliothèque transporteurs'!A:A))</f>
        <v/>
      </c>
      <c r="U857">
        <f>IF(OR(F857="6C",F857="6B"),_xlfn.XLOOKUP(E857,'Facture Chronopost'!L:L,'Facture Chronopost'!X:X),IF(OR(F857=17,F857=44),F857&amp;"_"&amp;H857,IF(COUNTIF('Bibliothèque transporteurs'!C:C,F857)=0,"inconnu",_xlfn.XLOOKUP(F857,'Bibliothèque transporteurs'!C:C,'Bibliothèque transporteurs'!B:B))))</f>
        <v/>
      </c>
      <c r="V857">
        <f>IF(COUNTIF('Bibliothèque transporteurs'!C:C,F857)=0,"inconnu",_xlfn.XLOOKUP(F857,'Bibliothèque transporteurs'!C:C,'Bibliothèque transporteurs'!E:E))</f>
        <v/>
      </c>
      <c r="W857">
        <f>IF(T857="FR_2SHOP",O857,IF(O857=0,0,ROUNDUP(O857/C857*B857,2)))</f>
        <v/>
      </c>
      <c r="Y857" s="118">
        <f>ROUNDUP(B857,2)-M857-L857-N857-J857-K857-I857-Q857</f>
        <v/>
      </c>
      <c r="Z857" s="118">
        <f>IF(Y857=W857,"OK","Non")</f>
        <v/>
      </c>
    </row>
    <row r="858">
      <c r="A858" s="9">
        <f>C858/SUM(C:C)*(SUM(C:C)+$X$2)</f>
        <v/>
      </c>
      <c r="B858" s="9">
        <f>C858/SUM(C:C)*(SUM(C:C)+SUM($N$3:$O$7))+S858</f>
        <v/>
      </c>
      <c r="C858" s="9">
        <f>SUM(I858:Q858)-N858-P858</f>
        <v/>
      </c>
      <c r="D858" s="8" t="n">
        <v>6235</v>
      </c>
      <c r="E858" t="inlineStr">
        <is>
          <t>XT258081649TS</t>
        </is>
      </c>
      <c r="F858" t="inlineStr">
        <is>
          <t>5Y</t>
        </is>
      </c>
      <c r="G858" t="inlineStr">
        <is>
          <t>N</t>
        </is>
      </c>
      <c r="H858" t="inlineStr">
        <is>
          <t>NT</t>
        </is>
      </c>
      <c r="O858" t="n">
        <v>3.17</v>
      </c>
      <c r="S858">
        <f>_xlfn.XLOOKUP(E858,'Facture Chronopost'!L:L,'Facture Chronopost'!AA:AA,"")</f>
        <v/>
      </c>
      <c r="T858">
        <f>IF(COUNTIF('Bibliothèque transporteurs'!C:C,F858)=0,"inconnu",_xlfn.XLOOKUP(F858,'Bibliothèque transporteurs'!C:C,'Bibliothèque transporteurs'!A:A))</f>
        <v/>
      </c>
      <c r="U858">
        <f>IF(OR(F858="6C",F858="6B"),_xlfn.XLOOKUP(E858,'Facture Chronopost'!L:L,'Facture Chronopost'!X:X),IF(OR(F858=17,F858=44),F858&amp;"_"&amp;H858,IF(COUNTIF('Bibliothèque transporteurs'!C:C,F858)=0,"inconnu",_xlfn.XLOOKUP(F858,'Bibliothèque transporteurs'!C:C,'Bibliothèque transporteurs'!B:B))))</f>
        <v/>
      </c>
      <c r="V858">
        <f>IF(COUNTIF('Bibliothèque transporteurs'!C:C,F858)=0,"inconnu",_xlfn.XLOOKUP(F858,'Bibliothèque transporteurs'!C:C,'Bibliothèque transporteurs'!E:E))</f>
        <v/>
      </c>
      <c r="W858">
        <f>IF(T858="FR_2SHOP",O858,IF(O858=0,0,ROUNDUP(O858/C858*B858,2)))</f>
        <v/>
      </c>
      <c r="Y858" s="118">
        <f>ROUNDUP(B858,2)-M858-L858-N858-J858-K858-I858-Q858</f>
        <v/>
      </c>
      <c r="Z858" s="118">
        <f>IF(Y858=W858,"OK","Non")</f>
        <v/>
      </c>
    </row>
    <row r="859">
      <c r="A859" s="9">
        <f>C859/SUM(C:C)*(SUM(C:C)+$X$2)</f>
        <v/>
      </c>
      <c r="B859" s="9">
        <f>C859/SUM(C:C)*(SUM(C:C)+SUM($N$3:$O$7))+S859</f>
        <v/>
      </c>
      <c r="C859" s="9">
        <f>SUM(I859:Q859)-N859-P859</f>
        <v/>
      </c>
      <c r="D859" s="8" t="n">
        <v>6235</v>
      </c>
      <c r="E859" t="inlineStr">
        <is>
          <t>XT258083110TS</t>
        </is>
      </c>
      <c r="F859" t="inlineStr">
        <is>
          <t>5Y</t>
        </is>
      </c>
      <c r="G859" t="inlineStr">
        <is>
          <t>N</t>
        </is>
      </c>
      <c r="H859" t="inlineStr">
        <is>
          <t>NT</t>
        </is>
      </c>
      <c r="O859" t="n">
        <v>3.17</v>
      </c>
      <c r="S859">
        <f>_xlfn.XLOOKUP(E859,'Facture Chronopost'!L:L,'Facture Chronopost'!AA:AA,"")</f>
        <v/>
      </c>
      <c r="T859">
        <f>IF(COUNTIF('Bibliothèque transporteurs'!C:C,F859)=0,"inconnu",_xlfn.XLOOKUP(F859,'Bibliothèque transporteurs'!C:C,'Bibliothèque transporteurs'!A:A))</f>
        <v/>
      </c>
      <c r="U859">
        <f>IF(OR(F859="6C",F859="6B"),_xlfn.XLOOKUP(E859,'Facture Chronopost'!L:L,'Facture Chronopost'!X:X),IF(OR(F859=17,F859=44),F859&amp;"_"&amp;H859,IF(COUNTIF('Bibliothèque transporteurs'!C:C,F859)=0,"inconnu",_xlfn.XLOOKUP(F859,'Bibliothèque transporteurs'!C:C,'Bibliothèque transporteurs'!B:B))))</f>
        <v/>
      </c>
      <c r="V859">
        <f>IF(COUNTIF('Bibliothèque transporteurs'!C:C,F859)=0,"inconnu",_xlfn.XLOOKUP(F859,'Bibliothèque transporteurs'!C:C,'Bibliothèque transporteurs'!E:E))</f>
        <v/>
      </c>
      <c r="W859">
        <f>IF(T859="FR_2SHOP",O859,IF(O859=0,0,ROUNDUP(O859/C859*B859,2)))</f>
        <v/>
      </c>
      <c r="Y859" s="118">
        <f>ROUNDUP(B859,2)-M859-L859-N859-J859-K859-I859-Q859</f>
        <v/>
      </c>
      <c r="Z859" s="118">
        <f>IF(Y859=W859,"OK","Non")</f>
        <v/>
      </c>
    </row>
    <row r="860">
      <c r="A860" s="9">
        <f>C860/SUM(C:C)*(SUM(C:C)+$X$2)</f>
        <v/>
      </c>
      <c r="B860" s="9">
        <f>C860/SUM(C:C)*(SUM(C:C)+SUM($N$3:$O$7))+S860</f>
        <v/>
      </c>
      <c r="C860" s="9">
        <f>SUM(I860:Q860)-N860-P860</f>
        <v/>
      </c>
      <c r="D860" s="8" t="n">
        <v>6235</v>
      </c>
      <c r="E860" t="inlineStr">
        <is>
          <t>XT258089188TS</t>
        </is>
      </c>
      <c r="F860" t="inlineStr">
        <is>
          <t>5Y</t>
        </is>
      </c>
      <c r="G860" t="inlineStr">
        <is>
          <t>N</t>
        </is>
      </c>
      <c r="H860" t="inlineStr">
        <is>
          <t>NT</t>
        </is>
      </c>
      <c r="K860" t="n">
        <v>20</v>
      </c>
      <c r="O860" t="n">
        <v>3.07</v>
      </c>
      <c r="S860">
        <f>_xlfn.XLOOKUP(E860,'Facture Chronopost'!L:L,'Facture Chronopost'!AA:AA,"")</f>
        <v/>
      </c>
      <c r="T860">
        <f>IF(COUNTIF('Bibliothèque transporteurs'!C:C,F860)=0,"inconnu",_xlfn.XLOOKUP(F860,'Bibliothèque transporteurs'!C:C,'Bibliothèque transporteurs'!A:A))</f>
        <v/>
      </c>
      <c r="U860">
        <f>IF(OR(F860="6C",F860="6B"),_xlfn.XLOOKUP(E860,'Facture Chronopost'!L:L,'Facture Chronopost'!X:X),IF(OR(F860=17,F860=44),F860&amp;"_"&amp;H860,IF(COUNTIF('Bibliothèque transporteurs'!C:C,F860)=0,"inconnu",_xlfn.XLOOKUP(F860,'Bibliothèque transporteurs'!C:C,'Bibliothèque transporteurs'!B:B))))</f>
        <v/>
      </c>
      <c r="V860">
        <f>IF(COUNTIF('Bibliothèque transporteurs'!C:C,F860)=0,"inconnu",_xlfn.XLOOKUP(F860,'Bibliothèque transporteurs'!C:C,'Bibliothèque transporteurs'!E:E))</f>
        <v/>
      </c>
      <c r="W860">
        <f>IF(T860="FR_2SHOP",O860,IF(O860=0,0,ROUNDUP(O860/C860*B860,2)))</f>
        <v/>
      </c>
      <c r="Y860" s="118">
        <f>ROUNDUP(B860,2)-M860-L860-N860-J860-K860-I860-Q860</f>
        <v/>
      </c>
      <c r="Z860" s="118">
        <f>IF(Y860=W860,"OK","Non")</f>
        <v/>
      </c>
    </row>
    <row r="861">
      <c r="A861" s="9">
        <f>C861/SUM(C:C)*(SUM(C:C)+$X$2)</f>
        <v/>
      </c>
      <c r="B861" s="9">
        <f>C861/SUM(C:C)*(SUM(C:C)+SUM($N$3:$O$7))+S861</f>
        <v/>
      </c>
      <c r="C861" s="9">
        <f>SUM(I861:Q861)-N861-P861</f>
        <v/>
      </c>
      <c r="D861" s="8" t="n">
        <v>6235</v>
      </c>
      <c r="E861" t="inlineStr">
        <is>
          <t>XT258096952TS</t>
        </is>
      </c>
      <c r="F861" t="inlineStr">
        <is>
          <t>5Y</t>
        </is>
      </c>
      <c r="G861" t="inlineStr">
        <is>
          <t>N</t>
        </is>
      </c>
      <c r="H861" t="inlineStr">
        <is>
          <t>NT</t>
        </is>
      </c>
      <c r="O861" t="n">
        <v>3.07</v>
      </c>
      <c r="S861">
        <f>_xlfn.XLOOKUP(E861,'Facture Chronopost'!L:L,'Facture Chronopost'!AA:AA,"")</f>
        <v/>
      </c>
      <c r="T861">
        <f>IF(COUNTIF('Bibliothèque transporteurs'!C:C,F861)=0,"inconnu",_xlfn.XLOOKUP(F861,'Bibliothèque transporteurs'!C:C,'Bibliothèque transporteurs'!A:A))</f>
        <v/>
      </c>
      <c r="U861">
        <f>IF(OR(F861="6C",F861="6B"),_xlfn.XLOOKUP(E861,'Facture Chronopost'!L:L,'Facture Chronopost'!X:X),IF(OR(F861=17,F861=44),F861&amp;"_"&amp;H861,IF(COUNTIF('Bibliothèque transporteurs'!C:C,F861)=0,"inconnu",_xlfn.XLOOKUP(F861,'Bibliothèque transporteurs'!C:C,'Bibliothèque transporteurs'!B:B))))</f>
        <v/>
      </c>
      <c r="V861">
        <f>IF(COUNTIF('Bibliothèque transporteurs'!C:C,F861)=0,"inconnu",_xlfn.XLOOKUP(F861,'Bibliothèque transporteurs'!C:C,'Bibliothèque transporteurs'!E:E))</f>
        <v/>
      </c>
      <c r="W861">
        <f>IF(T861="FR_2SHOP",O861,IF(O861=0,0,ROUNDUP(O861/C861*B861,2)))</f>
        <v/>
      </c>
      <c r="Y861" s="118">
        <f>ROUNDUP(B861,2)-M861-L861-N861-J861-K861-I861-Q861</f>
        <v/>
      </c>
      <c r="Z861" s="118">
        <f>IF(Y861=W861,"OK","Non")</f>
        <v/>
      </c>
    </row>
    <row r="862">
      <c r="A862" s="9">
        <f>C862/SUM(C:C)*(SUM(C:C)+$X$2)</f>
        <v/>
      </c>
      <c r="B862" s="9">
        <f>C862/SUM(C:C)*(SUM(C:C)+SUM($N$3:$O$7))+S862</f>
        <v/>
      </c>
      <c r="C862" s="9">
        <f>SUM(I862:Q862)-N862-P862</f>
        <v/>
      </c>
      <c r="D862" s="8" t="n">
        <v>6235</v>
      </c>
      <c r="E862" t="inlineStr">
        <is>
          <t>XT258111093TS</t>
        </is>
      </c>
      <c r="F862" t="inlineStr">
        <is>
          <t>5Y</t>
        </is>
      </c>
      <c r="G862" t="inlineStr">
        <is>
          <t>N</t>
        </is>
      </c>
      <c r="H862" t="inlineStr">
        <is>
          <t>NT</t>
        </is>
      </c>
      <c r="O862" t="n">
        <v>3.49</v>
      </c>
      <c r="S862">
        <f>_xlfn.XLOOKUP(E862,'Facture Chronopost'!L:L,'Facture Chronopost'!AA:AA,"")</f>
        <v/>
      </c>
      <c r="T862">
        <f>IF(COUNTIF('Bibliothèque transporteurs'!C:C,F862)=0,"inconnu",_xlfn.XLOOKUP(F862,'Bibliothèque transporteurs'!C:C,'Bibliothèque transporteurs'!A:A))</f>
        <v/>
      </c>
      <c r="U862">
        <f>IF(OR(F862="6C",F862="6B"),_xlfn.XLOOKUP(E862,'Facture Chronopost'!L:L,'Facture Chronopost'!X:X),IF(OR(F862=17,F862=44),F862&amp;"_"&amp;H862,IF(COUNTIF('Bibliothèque transporteurs'!C:C,F862)=0,"inconnu",_xlfn.XLOOKUP(F862,'Bibliothèque transporteurs'!C:C,'Bibliothèque transporteurs'!B:B))))</f>
        <v/>
      </c>
      <c r="V862">
        <f>IF(COUNTIF('Bibliothèque transporteurs'!C:C,F862)=0,"inconnu",_xlfn.XLOOKUP(F862,'Bibliothèque transporteurs'!C:C,'Bibliothèque transporteurs'!E:E))</f>
        <v/>
      </c>
      <c r="W862">
        <f>IF(T862="FR_2SHOP",O862,IF(O862=0,0,ROUNDUP(O862/C862*B862,2)))</f>
        <v/>
      </c>
      <c r="Y862" s="118">
        <f>ROUNDUP(B862,2)-M862-L862-N862-J862-K862-I862-Q862</f>
        <v/>
      </c>
      <c r="Z862" s="118">
        <f>IF(Y862=W862,"OK","Non")</f>
        <v/>
      </c>
    </row>
    <row r="863">
      <c r="A863" s="9">
        <f>C863/SUM(C:C)*(SUM(C:C)+$X$2)</f>
        <v/>
      </c>
      <c r="B863" s="9">
        <f>C863/SUM(C:C)*(SUM(C:C)+SUM($N$3:$O$7))+S863</f>
        <v/>
      </c>
      <c r="C863" s="9">
        <f>SUM(I863:Q863)-N863-P863</f>
        <v/>
      </c>
      <c r="D863" s="8" t="n">
        <v>6235</v>
      </c>
      <c r="E863" t="inlineStr">
        <is>
          <t>XT258129559TS</t>
        </is>
      </c>
      <c r="F863" t="inlineStr">
        <is>
          <t>5Y</t>
        </is>
      </c>
      <c r="G863" t="inlineStr">
        <is>
          <t>N</t>
        </is>
      </c>
      <c r="H863" t="inlineStr">
        <is>
          <t>NT</t>
        </is>
      </c>
      <c r="O863" t="n">
        <v>3.17</v>
      </c>
      <c r="S863">
        <f>_xlfn.XLOOKUP(E863,'Facture Chronopost'!L:L,'Facture Chronopost'!AA:AA,"")</f>
        <v/>
      </c>
      <c r="T863">
        <f>IF(COUNTIF('Bibliothèque transporteurs'!C:C,F863)=0,"inconnu",_xlfn.XLOOKUP(F863,'Bibliothèque transporteurs'!C:C,'Bibliothèque transporteurs'!A:A))</f>
        <v/>
      </c>
      <c r="U863">
        <f>IF(OR(F863="6C",F863="6B"),_xlfn.XLOOKUP(E863,'Facture Chronopost'!L:L,'Facture Chronopost'!X:X),IF(OR(F863=17,F863=44),F863&amp;"_"&amp;H863,IF(COUNTIF('Bibliothèque transporteurs'!C:C,F863)=0,"inconnu",_xlfn.XLOOKUP(F863,'Bibliothèque transporteurs'!C:C,'Bibliothèque transporteurs'!B:B))))</f>
        <v/>
      </c>
      <c r="V863">
        <f>IF(COUNTIF('Bibliothèque transporteurs'!C:C,F863)=0,"inconnu",_xlfn.XLOOKUP(F863,'Bibliothèque transporteurs'!C:C,'Bibliothèque transporteurs'!E:E))</f>
        <v/>
      </c>
      <c r="W863">
        <f>IF(T863="FR_2SHOP",O863,IF(O863=0,0,ROUNDUP(O863/C863*B863,2)))</f>
        <v/>
      </c>
      <c r="Y863" s="118">
        <f>ROUNDUP(B863,2)-M863-L863-N863-J863-K863-I863-Q863</f>
        <v/>
      </c>
      <c r="Z863" s="118">
        <f>IF(Y863=W863,"OK","Non")</f>
        <v/>
      </c>
    </row>
    <row r="864">
      <c r="A864" s="9">
        <f>C864/SUM(C:C)*(SUM(C:C)+$X$2)</f>
        <v/>
      </c>
      <c r="B864" s="9">
        <f>C864/SUM(C:C)*(SUM(C:C)+SUM($N$3:$O$7))+S864</f>
        <v/>
      </c>
      <c r="C864" s="9">
        <f>SUM(I864:Q864)-N864-P864</f>
        <v/>
      </c>
      <c r="D864" s="8" t="n">
        <v>6235</v>
      </c>
      <c r="E864" t="inlineStr">
        <is>
          <t>XT258130702TS</t>
        </is>
      </c>
      <c r="F864" t="inlineStr">
        <is>
          <t>5Y</t>
        </is>
      </c>
      <c r="G864" t="inlineStr">
        <is>
          <t>N</t>
        </is>
      </c>
      <c r="H864" t="inlineStr">
        <is>
          <t>NT</t>
        </is>
      </c>
      <c r="O864" t="n">
        <v>3.17</v>
      </c>
      <c r="S864">
        <f>_xlfn.XLOOKUP(E864,'Facture Chronopost'!L:L,'Facture Chronopost'!AA:AA,"")</f>
        <v/>
      </c>
      <c r="T864">
        <f>IF(COUNTIF('Bibliothèque transporteurs'!C:C,F864)=0,"inconnu",_xlfn.XLOOKUP(F864,'Bibliothèque transporteurs'!C:C,'Bibliothèque transporteurs'!A:A))</f>
        <v/>
      </c>
      <c r="U864">
        <f>IF(OR(F864="6C",F864="6B"),_xlfn.XLOOKUP(E864,'Facture Chronopost'!L:L,'Facture Chronopost'!X:X),IF(OR(F864=17,F864=44),F864&amp;"_"&amp;H864,IF(COUNTIF('Bibliothèque transporteurs'!C:C,F864)=0,"inconnu",_xlfn.XLOOKUP(F864,'Bibliothèque transporteurs'!C:C,'Bibliothèque transporteurs'!B:B))))</f>
        <v/>
      </c>
      <c r="V864">
        <f>IF(COUNTIF('Bibliothèque transporteurs'!C:C,F864)=0,"inconnu",_xlfn.XLOOKUP(F864,'Bibliothèque transporteurs'!C:C,'Bibliothèque transporteurs'!E:E))</f>
        <v/>
      </c>
      <c r="W864">
        <f>IF(T864="FR_2SHOP",O864,IF(O864=0,0,ROUNDUP(O864/C864*B864,2)))</f>
        <v/>
      </c>
      <c r="Y864" s="118">
        <f>ROUNDUP(B864,2)-M864-L864-N864-J864-K864-I864-Q864</f>
        <v/>
      </c>
      <c r="Z864" s="118">
        <f>IF(Y864=W864,"OK","Non")</f>
        <v/>
      </c>
    </row>
    <row r="865">
      <c r="A865" s="9">
        <f>C865/SUM(C:C)*(SUM(C:C)+$X$2)</f>
        <v/>
      </c>
      <c r="B865" s="9">
        <f>C865/SUM(C:C)*(SUM(C:C)+SUM($N$3:$O$7))+S865</f>
        <v/>
      </c>
      <c r="C865" s="9">
        <f>SUM(I865:Q865)-N865-P865</f>
        <v/>
      </c>
      <c r="D865" s="8" t="n">
        <v>6235</v>
      </c>
      <c r="E865" t="inlineStr">
        <is>
          <t>XT258136435TS</t>
        </is>
      </c>
      <c r="F865" t="inlineStr">
        <is>
          <t>5Y</t>
        </is>
      </c>
      <c r="G865" t="inlineStr">
        <is>
          <t>N</t>
        </is>
      </c>
      <c r="H865" t="inlineStr">
        <is>
          <t>NT</t>
        </is>
      </c>
      <c r="O865" t="n">
        <v>3.07</v>
      </c>
      <c r="S865">
        <f>_xlfn.XLOOKUP(E865,'Facture Chronopost'!L:L,'Facture Chronopost'!AA:AA,"")</f>
        <v/>
      </c>
      <c r="T865">
        <f>IF(COUNTIF('Bibliothèque transporteurs'!C:C,F865)=0,"inconnu",_xlfn.XLOOKUP(F865,'Bibliothèque transporteurs'!C:C,'Bibliothèque transporteurs'!A:A))</f>
        <v/>
      </c>
      <c r="U865">
        <f>IF(OR(F865="6C",F865="6B"),_xlfn.XLOOKUP(E865,'Facture Chronopost'!L:L,'Facture Chronopost'!X:X),IF(OR(F865=17,F865=44),F865&amp;"_"&amp;H865,IF(COUNTIF('Bibliothèque transporteurs'!C:C,F865)=0,"inconnu",_xlfn.XLOOKUP(F865,'Bibliothèque transporteurs'!C:C,'Bibliothèque transporteurs'!B:B))))</f>
        <v/>
      </c>
      <c r="V865">
        <f>IF(COUNTIF('Bibliothèque transporteurs'!C:C,F865)=0,"inconnu",_xlfn.XLOOKUP(F865,'Bibliothèque transporteurs'!C:C,'Bibliothèque transporteurs'!E:E))</f>
        <v/>
      </c>
      <c r="W865">
        <f>IF(T865="FR_2SHOP",O865,IF(O865=0,0,ROUNDUP(O865/C865*B865,2)))</f>
        <v/>
      </c>
      <c r="Y865" s="118">
        <f>ROUNDUP(B865,2)-M865-L865-N865-J865-K865-I865-Q865</f>
        <v/>
      </c>
      <c r="Z865" s="118">
        <f>IF(Y865=W865,"OK","Non")</f>
        <v/>
      </c>
    </row>
    <row r="866">
      <c r="A866" s="9">
        <f>C866/SUM(C:C)*(SUM(C:C)+$X$2)</f>
        <v/>
      </c>
      <c r="B866" s="9">
        <f>C866/SUM(C:C)*(SUM(C:C)+SUM($N$3:$O$7))+S866</f>
        <v/>
      </c>
      <c r="C866" s="9">
        <f>SUM(I866:Q866)-N866-P866</f>
        <v/>
      </c>
      <c r="D866" s="8" t="n">
        <v>6235</v>
      </c>
      <c r="E866" t="inlineStr">
        <is>
          <t>XT258137060TS</t>
        </is>
      </c>
      <c r="F866" t="inlineStr">
        <is>
          <t>5Y</t>
        </is>
      </c>
      <c r="G866" t="inlineStr">
        <is>
          <t>N</t>
        </is>
      </c>
      <c r="H866" t="inlineStr">
        <is>
          <t>NT</t>
        </is>
      </c>
      <c r="O866" t="n">
        <v>3.07</v>
      </c>
      <c r="S866">
        <f>_xlfn.XLOOKUP(E866,'Facture Chronopost'!L:L,'Facture Chronopost'!AA:AA,"")</f>
        <v/>
      </c>
      <c r="T866">
        <f>IF(COUNTIF('Bibliothèque transporteurs'!C:C,F866)=0,"inconnu",_xlfn.XLOOKUP(F866,'Bibliothèque transporteurs'!C:C,'Bibliothèque transporteurs'!A:A))</f>
        <v/>
      </c>
      <c r="U866">
        <f>IF(OR(F866="6C",F866="6B"),_xlfn.XLOOKUP(E866,'Facture Chronopost'!L:L,'Facture Chronopost'!X:X),IF(OR(F866=17,F866=44),F866&amp;"_"&amp;H866,IF(COUNTIF('Bibliothèque transporteurs'!C:C,F866)=0,"inconnu",_xlfn.XLOOKUP(F866,'Bibliothèque transporteurs'!C:C,'Bibliothèque transporteurs'!B:B))))</f>
        <v/>
      </c>
      <c r="V866">
        <f>IF(COUNTIF('Bibliothèque transporteurs'!C:C,F866)=0,"inconnu",_xlfn.XLOOKUP(F866,'Bibliothèque transporteurs'!C:C,'Bibliothèque transporteurs'!E:E))</f>
        <v/>
      </c>
      <c r="W866">
        <f>IF(T866="FR_2SHOP",O866,IF(O866=0,0,ROUNDUP(O866/C866*B866,2)))</f>
        <v/>
      </c>
      <c r="Y866" s="118">
        <f>ROUNDUP(B866,2)-M866-L866-N866-J866-K866-I866-Q866</f>
        <v/>
      </c>
      <c r="Z866" s="118">
        <f>IF(Y866=W866,"OK","Non")</f>
        <v/>
      </c>
    </row>
    <row r="867">
      <c r="A867" s="9">
        <f>C867/SUM(C:C)*(SUM(C:C)+$X$2)</f>
        <v/>
      </c>
      <c r="B867" s="9">
        <f>C867/SUM(C:C)*(SUM(C:C)+SUM($N$3:$O$7))+S867</f>
        <v/>
      </c>
      <c r="C867" s="9">
        <f>SUM(I867:Q867)-N867-P867</f>
        <v/>
      </c>
      <c r="D867" s="8" t="n">
        <v>6235</v>
      </c>
      <c r="E867" t="inlineStr">
        <is>
          <t>XT258137541TS</t>
        </is>
      </c>
      <c r="F867" t="inlineStr">
        <is>
          <t>5Y</t>
        </is>
      </c>
      <c r="G867" t="inlineStr">
        <is>
          <t>N</t>
        </is>
      </c>
      <c r="H867" t="inlineStr">
        <is>
          <t>NT</t>
        </is>
      </c>
      <c r="O867" t="n">
        <v>3.17</v>
      </c>
      <c r="S867">
        <f>_xlfn.XLOOKUP(E867,'Facture Chronopost'!L:L,'Facture Chronopost'!AA:AA,"")</f>
        <v/>
      </c>
      <c r="T867">
        <f>IF(COUNTIF('Bibliothèque transporteurs'!C:C,F867)=0,"inconnu",_xlfn.XLOOKUP(F867,'Bibliothèque transporteurs'!C:C,'Bibliothèque transporteurs'!A:A))</f>
        <v/>
      </c>
      <c r="U867">
        <f>IF(OR(F867="6C",F867="6B"),_xlfn.XLOOKUP(E867,'Facture Chronopost'!L:L,'Facture Chronopost'!X:X),IF(OR(F867=17,F867=44),F867&amp;"_"&amp;H867,IF(COUNTIF('Bibliothèque transporteurs'!C:C,F867)=0,"inconnu",_xlfn.XLOOKUP(F867,'Bibliothèque transporteurs'!C:C,'Bibliothèque transporteurs'!B:B))))</f>
        <v/>
      </c>
      <c r="V867">
        <f>IF(COUNTIF('Bibliothèque transporteurs'!C:C,F867)=0,"inconnu",_xlfn.XLOOKUP(F867,'Bibliothèque transporteurs'!C:C,'Bibliothèque transporteurs'!E:E))</f>
        <v/>
      </c>
      <c r="W867">
        <f>IF(T867="FR_2SHOP",O867,IF(O867=0,0,ROUNDUP(O867/C867*B867,2)))</f>
        <v/>
      </c>
      <c r="Y867" s="118">
        <f>ROUNDUP(B867,2)-M867-L867-N867-J867-K867-I867-Q867</f>
        <v/>
      </c>
      <c r="Z867" s="118">
        <f>IF(Y867=W867,"OK","Non")</f>
        <v/>
      </c>
    </row>
    <row r="868">
      <c r="A868" s="9">
        <f>C868/SUM(C:C)*(SUM(C:C)+$X$2)</f>
        <v/>
      </c>
      <c r="B868" s="9">
        <f>C868/SUM(C:C)*(SUM(C:C)+SUM($N$3:$O$7))+S868</f>
        <v/>
      </c>
      <c r="C868" s="9">
        <f>SUM(I868:Q868)-N868-P868</f>
        <v/>
      </c>
      <c r="D868" s="8" t="n">
        <v>6235</v>
      </c>
      <c r="E868" t="inlineStr">
        <is>
          <t>XT258146089TS</t>
        </is>
      </c>
      <c r="F868" t="inlineStr">
        <is>
          <t>5Y</t>
        </is>
      </c>
      <c r="G868" t="inlineStr">
        <is>
          <t>N</t>
        </is>
      </c>
      <c r="H868" t="inlineStr">
        <is>
          <t>NT</t>
        </is>
      </c>
      <c r="O868" t="n">
        <v>3.07</v>
      </c>
      <c r="S868">
        <f>_xlfn.XLOOKUP(E868,'Facture Chronopost'!L:L,'Facture Chronopost'!AA:AA,"")</f>
        <v/>
      </c>
      <c r="T868">
        <f>IF(COUNTIF('Bibliothèque transporteurs'!C:C,F868)=0,"inconnu",_xlfn.XLOOKUP(F868,'Bibliothèque transporteurs'!C:C,'Bibliothèque transporteurs'!A:A))</f>
        <v/>
      </c>
      <c r="U868">
        <f>IF(OR(F868="6C",F868="6B"),_xlfn.XLOOKUP(E868,'Facture Chronopost'!L:L,'Facture Chronopost'!X:X),IF(OR(F868=17,F868=44),F868&amp;"_"&amp;H868,IF(COUNTIF('Bibliothèque transporteurs'!C:C,F868)=0,"inconnu",_xlfn.XLOOKUP(F868,'Bibliothèque transporteurs'!C:C,'Bibliothèque transporteurs'!B:B))))</f>
        <v/>
      </c>
      <c r="V868">
        <f>IF(COUNTIF('Bibliothèque transporteurs'!C:C,F868)=0,"inconnu",_xlfn.XLOOKUP(F868,'Bibliothèque transporteurs'!C:C,'Bibliothèque transporteurs'!E:E))</f>
        <v/>
      </c>
      <c r="W868">
        <f>IF(T868="FR_2SHOP",O868,IF(O868=0,0,ROUNDUP(O868/C868*B868,2)))</f>
        <v/>
      </c>
      <c r="Y868" s="118">
        <f>ROUNDUP(B868,2)-M868-L868-N868-J868-K868-I868-Q868</f>
        <v/>
      </c>
      <c r="Z868" s="118">
        <f>IF(Y868=W868,"OK","Non")</f>
        <v/>
      </c>
    </row>
    <row r="869">
      <c r="A869" s="9">
        <f>C869/SUM(C:C)*(SUM(C:C)+$X$2)</f>
        <v/>
      </c>
      <c r="B869" s="9">
        <f>C869/SUM(C:C)*(SUM(C:C)+SUM($N$3:$O$7))+S869</f>
        <v/>
      </c>
      <c r="C869" s="9">
        <f>SUM(I869:Q869)-N869-P869</f>
        <v/>
      </c>
      <c r="D869" s="8" t="n">
        <v>6235</v>
      </c>
      <c r="E869" t="inlineStr">
        <is>
          <t>XT258146150TS</t>
        </is>
      </c>
      <c r="F869" t="inlineStr">
        <is>
          <t>5Y</t>
        </is>
      </c>
      <c r="G869" t="inlineStr">
        <is>
          <t>N</t>
        </is>
      </c>
      <c r="H869" t="inlineStr">
        <is>
          <t>NT</t>
        </is>
      </c>
      <c r="O869" t="n">
        <v>3.17</v>
      </c>
      <c r="S869">
        <f>_xlfn.XLOOKUP(E869,'Facture Chronopost'!L:L,'Facture Chronopost'!AA:AA,"")</f>
        <v/>
      </c>
      <c r="T869">
        <f>IF(COUNTIF('Bibliothèque transporteurs'!C:C,F869)=0,"inconnu",_xlfn.XLOOKUP(F869,'Bibliothèque transporteurs'!C:C,'Bibliothèque transporteurs'!A:A))</f>
        <v/>
      </c>
      <c r="U869">
        <f>IF(OR(F869="6C",F869="6B"),_xlfn.XLOOKUP(E869,'Facture Chronopost'!L:L,'Facture Chronopost'!X:X),IF(OR(F869=17,F869=44),F869&amp;"_"&amp;H869,IF(COUNTIF('Bibliothèque transporteurs'!C:C,F869)=0,"inconnu",_xlfn.XLOOKUP(F869,'Bibliothèque transporteurs'!C:C,'Bibliothèque transporteurs'!B:B))))</f>
        <v/>
      </c>
      <c r="V869">
        <f>IF(COUNTIF('Bibliothèque transporteurs'!C:C,F869)=0,"inconnu",_xlfn.XLOOKUP(F869,'Bibliothèque transporteurs'!C:C,'Bibliothèque transporteurs'!E:E))</f>
        <v/>
      </c>
      <c r="W869">
        <f>IF(T869="FR_2SHOP",O869,IF(O869=0,0,ROUNDUP(O869/C869*B869,2)))</f>
        <v/>
      </c>
      <c r="Y869" s="118">
        <f>ROUNDUP(B869,2)-M869-L869-N869-J869-K869-I869-Q869</f>
        <v/>
      </c>
      <c r="Z869" s="118">
        <f>IF(Y869=W869,"OK","Non")</f>
        <v/>
      </c>
    </row>
    <row r="870">
      <c r="A870" s="9">
        <f>C870/SUM(C:C)*(SUM(C:C)+$X$2)</f>
        <v/>
      </c>
      <c r="B870" s="9">
        <f>C870/SUM(C:C)*(SUM(C:C)+SUM($N$3:$O$7))+S870</f>
        <v/>
      </c>
      <c r="C870" s="9">
        <f>SUM(I870:Q870)-N870-P870</f>
        <v/>
      </c>
      <c r="D870" s="8" t="n">
        <v>6235</v>
      </c>
      <c r="E870" t="inlineStr">
        <is>
          <t>XT258148822TS</t>
        </is>
      </c>
      <c r="F870" t="inlineStr">
        <is>
          <t>5Y</t>
        </is>
      </c>
      <c r="G870" t="inlineStr">
        <is>
          <t>N</t>
        </is>
      </c>
      <c r="H870" t="inlineStr">
        <is>
          <t>NT</t>
        </is>
      </c>
      <c r="O870" t="n">
        <v>3.07</v>
      </c>
      <c r="S870">
        <f>_xlfn.XLOOKUP(E870,'Facture Chronopost'!L:L,'Facture Chronopost'!AA:AA,"")</f>
        <v/>
      </c>
      <c r="T870">
        <f>IF(COUNTIF('Bibliothèque transporteurs'!C:C,F870)=0,"inconnu",_xlfn.XLOOKUP(F870,'Bibliothèque transporteurs'!C:C,'Bibliothèque transporteurs'!A:A))</f>
        <v/>
      </c>
      <c r="U870">
        <f>IF(OR(F870="6C",F870="6B"),_xlfn.XLOOKUP(E870,'Facture Chronopost'!L:L,'Facture Chronopost'!X:X),IF(OR(F870=17,F870=44),F870&amp;"_"&amp;H870,IF(COUNTIF('Bibliothèque transporteurs'!C:C,F870)=0,"inconnu",_xlfn.XLOOKUP(F870,'Bibliothèque transporteurs'!C:C,'Bibliothèque transporteurs'!B:B))))</f>
        <v/>
      </c>
      <c r="V870">
        <f>IF(COUNTIF('Bibliothèque transporteurs'!C:C,F870)=0,"inconnu",_xlfn.XLOOKUP(F870,'Bibliothèque transporteurs'!C:C,'Bibliothèque transporteurs'!E:E))</f>
        <v/>
      </c>
      <c r="W870">
        <f>IF(T870="FR_2SHOP",O870,IF(O870=0,0,ROUNDUP(O870/C870*B870,2)))</f>
        <v/>
      </c>
      <c r="Y870" s="118">
        <f>ROUNDUP(B870,2)-M870-L870-N870-J870-K870-I870-Q870</f>
        <v/>
      </c>
      <c r="Z870" s="118">
        <f>IF(Y870=W870,"OK","Non")</f>
        <v/>
      </c>
    </row>
    <row r="871">
      <c r="A871" s="9">
        <f>C871/SUM(C:C)*(SUM(C:C)+$X$2)</f>
        <v/>
      </c>
      <c r="B871" s="9">
        <f>C871/SUM(C:C)*(SUM(C:C)+SUM($N$3:$O$7))+S871</f>
        <v/>
      </c>
      <c r="C871" s="9">
        <f>SUM(I871:Q871)-N871-P871</f>
        <v/>
      </c>
      <c r="D871" s="8" t="n">
        <v>6235</v>
      </c>
      <c r="E871" t="inlineStr">
        <is>
          <t>XT258150300TS</t>
        </is>
      </c>
      <c r="F871" t="inlineStr">
        <is>
          <t>5Y</t>
        </is>
      </c>
      <c r="G871" t="inlineStr">
        <is>
          <t>N</t>
        </is>
      </c>
      <c r="H871" t="inlineStr">
        <is>
          <t>NT</t>
        </is>
      </c>
      <c r="O871" t="n">
        <v>3.07</v>
      </c>
      <c r="S871">
        <f>_xlfn.XLOOKUP(E871,'Facture Chronopost'!L:L,'Facture Chronopost'!AA:AA,"")</f>
        <v/>
      </c>
      <c r="T871">
        <f>IF(COUNTIF('Bibliothèque transporteurs'!C:C,F871)=0,"inconnu",_xlfn.XLOOKUP(F871,'Bibliothèque transporteurs'!C:C,'Bibliothèque transporteurs'!A:A))</f>
        <v/>
      </c>
      <c r="U871">
        <f>IF(OR(F871="6C",F871="6B"),_xlfn.XLOOKUP(E871,'Facture Chronopost'!L:L,'Facture Chronopost'!X:X),IF(OR(F871=17,F871=44),F871&amp;"_"&amp;H871,IF(COUNTIF('Bibliothèque transporteurs'!C:C,F871)=0,"inconnu",_xlfn.XLOOKUP(F871,'Bibliothèque transporteurs'!C:C,'Bibliothèque transporteurs'!B:B))))</f>
        <v/>
      </c>
      <c r="V871">
        <f>IF(COUNTIF('Bibliothèque transporteurs'!C:C,F871)=0,"inconnu",_xlfn.XLOOKUP(F871,'Bibliothèque transporteurs'!C:C,'Bibliothèque transporteurs'!E:E))</f>
        <v/>
      </c>
      <c r="W871">
        <f>IF(T871="FR_2SHOP",O871,IF(O871=0,0,ROUNDUP(O871/C871*B871,2)))</f>
        <v/>
      </c>
      <c r="Y871" s="118">
        <f>ROUNDUP(B871,2)-M871-L871-N871-J871-K871-I871-Q871</f>
        <v/>
      </c>
      <c r="Z871" s="118">
        <f>IF(Y871=W871,"OK","Non")</f>
        <v/>
      </c>
    </row>
    <row r="872">
      <c r="A872" s="9">
        <f>C872/SUM(C:C)*(SUM(C:C)+$X$2)</f>
        <v/>
      </c>
      <c r="B872" s="9">
        <f>C872/SUM(C:C)*(SUM(C:C)+SUM($N$3:$O$7))+S872</f>
        <v/>
      </c>
      <c r="C872" s="9">
        <f>SUM(I872:Q872)-N872-P872</f>
        <v/>
      </c>
      <c r="D872" s="8" t="n">
        <v>6235</v>
      </c>
      <c r="E872" t="inlineStr">
        <is>
          <t>XT258157625TS</t>
        </is>
      </c>
      <c r="F872" t="inlineStr">
        <is>
          <t>5Y</t>
        </is>
      </c>
      <c r="G872" t="inlineStr">
        <is>
          <t>N</t>
        </is>
      </c>
      <c r="H872" t="inlineStr">
        <is>
          <t>ND</t>
        </is>
      </c>
      <c r="O872" t="n">
        <v>3.07</v>
      </c>
      <c r="S872">
        <f>_xlfn.XLOOKUP(E872,'Facture Chronopost'!L:L,'Facture Chronopost'!AA:AA,"")</f>
        <v/>
      </c>
      <c r="T872">
        <f>IF(COUNTIF('Bibliothèque transporteurs'!C:C,F872)=0,"inconnu",_xlfn.XLOOKUP(F872,'Bibliothèque transporteurs'!C:C,'Bibliothèque transporteurs'!A:A))</f>
        <v/>
      </c>
      <c r="U872">
        <f>IF(OR(F872="6C",F872="6B"),_xlfn.XLOOKUP(E872,'Facture Chronopost'!L:L,'Facture Chronopost'!X:X),IF(OR(F872=17,F872=44),F872&amp;"_"&amp;H872,IF(COUNTIF('Bibliothèque transporteurs'!C:C,F872)=0,"inconnu",_xlfn.XLOOKUP(F872,'Bibliothèque transporteurs'!C:C,'Bibliothèque transporteurs'!B:B))))</f>
        <v/>
      </c>
      <c r="V872">
        <f>IF(COUNTIF('Bibliothèque transporteurs'!C:C,F872)=0,"inconnu",_xlfn.XLOOKUP(F872,'Bibliothèque transporteurs'!C:C,'Bibliothèque transporteurs'!E:E))</f>
        <v/>
      </c>
      <c r="W872">
        <f>IF(T872="FR_2SHOP",O872,IF(O872=0,0,ROUNDUP(O872/C872*B872,2)))</f>
        <v/>
      </c>
      <c r="Y872" s="118">
        <f>ROUNDUP(B872,2)-M872-L872-N872-J872-K872-I872-Q872</f>
        <v/>
      </c>
      <c r="Z872" s="118">
        <f>IF(Y872=W872,"OK","Non")</f>
        <v/>
      </c>
    </row>
    <row r="873">
      <c r="A873" s="9">
        <f>C873/SUM(C:C)*(SUM(C:C)+$X$2)</f>
        <v/>
      </c>
      <c r="B873" s="9">
        <f>C873/SUM(C:C)*(SUM(C:C)+SUM($N$3:$O$7))+S873</f>
        <v/>
      </c>
      <c r="C873" s="9">
        <f>SUM(I873:Q873)-N873-P873</f>
        <v/>
      </c>
      <c r="D873" s="8" t="n">
        <v>6235</v>
      </c>
      <c r="E873" t="inlineStr">
        <is>
          <t>XT258163008TS</t>
        </is>
      </c>
      <c r="F873" t="inlineStr">
        <is>
          <t>5Y</t>
        </is>
      </c>
      <c r="G873" t="inlineStr">
        <is>
          <t>N</t>
        </is>
      </c>
      <c r="H873" t="inlineStr">
        <is>
          <t>NT</t>
        </is>
      </c>
      <c r="O873" t="n">
        <v>3.07</v>
      </c>
      <c r="S873">
        <f>_xlfn.XLOOKUP(E873,'Facture Chronopost'!L:L,'Facture Chronopost'!AA:AA,"")</f>
        <v/>
      </c>
      <c r="T873">
        <f>IF(COUNTIF('Bibliothèque transporteurs'!C:C,F873)=0,"inconnu",_xlfn.XLOOKUP(F873,'Bibliothèque transporteurs'!C:C,'Bibliothèque transporteurs'!A:A))</f>
        <v/>
      </c>
      <c r="U873">
        <f>IF(OR(F873="6C",F873="6B"),_xlfn.XLOOKUP(E873,'Facture Chronopost'!L:L,'Facture Chronopost'!X:X),IF(OR(F873=17,F873=44),F873&amp;"_"&amp;H873,IF(COUNTIF('Bibliothèque transporteurs'!C:C,F873)=0,"inconnu",_xlfn.XLOOKUP(F873,'Bibliothèque transporteurs'!C:C,'Bibliothèque transporteurs'!B:B))))</f>
        <v/>
      </c>
      <c r="V873">
        <f>IF(COUNTIF('Bibliothèque transporteurs'!C:C,F873)=0,"inconnu",_xlfn.XLOOKUP(F873,'Bibliothèque transporteurs'!C:C,'Bibliothèque transporteurs'!E:E))</f>
        <v/>
      </c>
      <c r="W873">
        <f>IF(T873="FR_2SHOP",O873,IF(O873=0,0,ROUNDUP(O873/C873*B873,2)))</f>
        <v/>
      </c>
      <c r="Y873" s="118">
        <f>ROUNDUP(B873,2)-M873-L873-N873-J873-K873-I873-Q873</f>
        <v/>
      </c>
      <c r="Z873" s="118">
        <f>IF(Y873=W873,"OK","Non")</f>
        <v/>
      </c>
    </row>
    <row r="874">
      <c r="A874" s="9">
        <f>C874/SUM(C:C)*(SUM(C:C)+$X$2)</f>
        <v/>
      </c>
      <c r="B874" s="9">
        <f>C874/SUM(C:C)*(SUM(C:C)+SUM($N$3:$O$7))+S874</f>
        <v/>
      </c>
      <c r="C874" s="9">
        <f>SUM(I874:Q874)-N874-P874</f>
        <v/>
      </c>
      <c r="D874" s="8" t="n">
        <v>6235</v>
      </c>
      <c r="E874" t="inlineStr">
        <is>
          <t>XT258168314TS</t>
        </is>
      </c>
      <c r="F874" t="inlineStr">
        <is>
          <t>5Y</t>
        </is>
      </c>
      <c r="G874" t="inlineStr">
        <is>
          <t>N</t>
        </is>
      </c>
      <c r="H874" t="inlineStr">
        <is>
          <t>NT</t>
        </is>
      </c>
      <c r="O874" t="n">
        <v>3.07</v>
      </c>
      <c r="S874">
        <f>_xlfn.XLOOKUP(E874,'Facture Chronopost'!L:L,'Facture Chronopost'!AA:AA,"")</f>
        <v/>
      </c>
      <c r="T874">
        <f>IF(COUNTIF('Bibliothèque transporteurs'!C:C,F874)=0,"inconnu",_xlfn.XLOOKUP(F874,'Bibliothèque transporteurs'!C:C,'Bibliothèque transporteurs'!A:A))</f>
        <v/>
      </c>
      <c r="U874">
        <f>IF(OR(F874="6C",F874="6B"),_xlfn.XLOOKUP(E874,'Facture Chronopost'!L:L,'Facture Chronopost'!X:X),IF(OR(F874=17,F874=44),F874&amp;"_"&amp;H874,IF(COUNTIF('Bibliothèque transporteurs'!C:C,F874)=0,"inconnu",_xlfn.XLOOKUP(F874,'Bibliothèque transporteurs'!C:C,'Bibliothèque transporteurs'!B:B))))</f>
        <v/>
      </c>
      <c r="V874">
        <f>IF(COUNTIF('Bibliothèque transporteurs'!C:C,F874)=0,"inconnu",_xlfn.XLOOKUP(F874,'Bibliothèque transporteurs'!C:C,'Bibliothèque transporteurs'!E:E))</f>
        <v/>
      </c>
      <c r="W874">
        <f>IF(T874="FR_2SHOP",O874,IF(O874=0,0,ROUNDUP(O874/C874*B874,2)))</f>
        <v/>
      </c>
      <c r="Y874" s="118">
        <f>ROUNDUP(B874,2)-M874-L874-N874-J874-K874-I874-Q874</f>
        <v/>
      </c>
      <c r="Z874" s="118">
        <f>IF(Y874=W874,"OK","Non")</f>
        <v/>
      </c>
    </row>
    <row r="875">
      <c r="A875" s="9">
        <f>C875/SUM(C:C)*(SUM(C:C)+$X$2)</f>
        <v/>
      </c>
      <c r="B875" s="9">
        <f>C875/SUM(C:C)*(SUM(C:C)+SUM($N$3:$O$7))+S875</f>
        <v/>
      </c>
      <c r="C875" s="9">
        <f>SUM(I875:Q875)-N875-P875</f>
        <v/>
      </c>
      <c r="D875" s="8" t="n">
        <v>6235</v>
      </c>
      <c r="E875" t="inlineStr">
        <is>
          <t>XT258171830TS</t>
        </is>
      </c>
      <c r="F875" t="inlineStr">
        <is>
          <t>5Y</t>
        </is>
      </c>
      <c r="G875" t="inlineStr">
        <is>
          <t>N</t>
        </is>
      </c>
      <c r="H875" t="inlineStr">
        <is>
          <t>NT</t>
        </is>
      </c>
      <c r="O875" t="n">
        <v>3.07</v>
      </c>
      <c r="S875">
        <f>_xlfn.XLOOKUP(E875,'Facture Chronopost'!L:L,'Facture Chronopost'!AA:AA,"")</f>
        <v/>
      </c>
      <c r="T875">
        <f>IF(COUNTIF('Bibliothèque transporteurs'!C:C,F875)=0,"inconnu",_xlfn.XLOOKUP(F875,'Bibliothèque transporteurs'!C:C,'Bibliothèque transporteurs'!A:A))</f>
        <v/>
      </c>
      <c r="U875">
        <f>IF(OR(F875="6C",F875="6B"),_xlfn.XLOOKUP(E875,'Facture Chronopost'!L:L,'Facture Chronopost'!X:X),IF(OR(F875=17,F875=44),F875&amp;"_"&amp;H875,IF(COUNTIF('Bibliothèque transporteurs'!C:C,F875)=0,"inconnu",_xlfn.XLOOKUP(F875,'Bibliothèque transporteurs'!C:C,'Bibliothèque transporteurs'!B:B))))</f>
        <v/>
      </c>
      <c r="V875">
        <f>IF(COUNTIF('Bibliothèque transporteurs'!C:C,F875)=0,"inconnu",_xlfn.XLOOKUP(F875,'Bibliothèque transporteurs'!C:C,'Bibliothèque transporteurs'!E:E))</f>
        <v/>
      </c>
      <c r="W875">
        <f>IF(T875="FR_2SHOP",O875,IF(O875=0,0,ROUNDUP(O875/C875*B875,2)))</f>
        <v/>
      </c>
      <c r="Y875" s="118">
        <f>ROUNDUP(B875,2)-M875-L875-N875-J875-K875-I875-Q875</f>
        <v/>
      </c>
      <c r="Z875" s="118">
        <f>IF(Y875=W875,"OK","Non")</f>
        <v/>
      </c>
    </row>
    <row r="876">
      <c r="A876" s="9">
        <f>C876/SUM(C:C)*(SUM(C:C)+$X$2)</f>
        <v/>
      </c>
      <c r="B876" s="9">
        <f>C876/SUM(C:C)*(SUM(C:C)+SUM($N$3:$O$7))+S876</f>
        <v/>
      </c>
      <c r="C876" s="9">
        <f>SUM(I876:Q876)-N876-P876</f>
        <v/>
      </c>
      <c r="D876" s="8" t="n">
        <v>6235</v>
      </c>
      <c r="E876" t="inlineStr">
        <is>
          <t>XT258172217TS</t>
        </is>
      </c>
      <c r="F876" t="inlineStr">
        <is>
          <t>5Y</t>
        </is>
      </c>
      <c r="G876" t="inlineStr">
        <is>
          <t>N</t>
        </is>
      </c>
      <c r="H876" t="inlineStr">
        <is>
          <t>NT</t>
        </is>
      </c>
      <c r="O876" t="n">
        <v>3.07</v>
      </c>
      <c r="S876">
        <f>_xlfn.XLOOKUP(E876,'Facture Chronopost'!L:L,'Facture Chronopost'!AA:AA,"")</f>
        <v/>
      </c>
      <c r="T876">
        <f>IF(COUNTIF('Bibliothèque transporteurs'!C:C,F876)=0,"inconnu",_xlfn.XLOOKUP(F876,'Bibliothèque transporteurs'!C:C,'Bibliothèque transporteurs'!A:A))</f>
        <v/>
      </c>
      <c r="U876">
        <f>IF(OR(F876="6C",F876="6B"),_xlfn.XLOOKUP(E876,'Facture Chronopost'!L:L,'Facture Chronopost'!X:X),IF(OR(F876=17,F876=44),F876&amp;"_"&amp;H876,IF(COUNTIF('Bibliothèque transporteurs'!C:C,F876)=0,"inconnu",_xlfn.XLOOKUP(F876,'Bibliothèque transporteurs'!C:C,'Bibliothèque transporteurs'!B:B))))</f>
        <v/>
      </c>
      <c r="V876">
        <f>IF(COUNTIF('Bibliothèque transporteurs'!C:C,F876)=0,"inconnu",_xlfn.XLOOKUP(F876,'Bibliothèque transporteurs'!C:C,'Bibliothèque transporteurs'!E:E))</f>
        <v/>
      </c>
      <c r="W876">
        <f>IF(T876="FR_2SHOP",O876,IF(O876=0,0,ROUNDUP(O876/C876*B876,2)))</f>
        <v/>
      </c>
      <c r="Y876" s="118">
        <f>ROUNDUP(B876,2)-M876-L876-N876-J876-K876-I876-Q876</f>
        <v/>
      </c>
      <c r="Z876" s="118">
        <f>IF(Y876=W876,"OK","Non")</f>
        <v/>
      </c>
    </row>
    <row r="877">
      <c r="A877" s="9">
        <f>C877/SUM(C:C)*(SUM(C:C)+$X$2)</f>
        <v/>
      </c>
      <c r="B877" s="9">
        <f>C877/SUM(C:C)*(SUM(C:C)+SUM($N$3:$O$7))+S877</f>
        <v/>
      </c>
      <c r="C877" s="9">
        <f>SUM(I877:Q877)-N877-P877</f>
        <v/>
      </c>
      <c r="D877" s="8" t="n">
        <v>6235</v>
      </c>
      <c r="E877" t="inlineStr">
        <is>
          <t>XT258176355TS</t>
        </is>
      </c>
      <c r="F877" t="inlineStr">
        <is>
          <t>5Y</t>
        </is>
      </c>
      <c r="G877" t="inlineStr">
        <is>
          <t>N</t>
        </is>
      </c>
      <c r="H877" t="inlineStr">
        <is>
          <t>NT</t>
        </is>
      </c>
      <c r="O877" t="n">
        <v>3.07</v>
      </c>
      <c r="S877">
        <f>_xlfn.XLOOKUP(E877,'Facture Chronopost'!L:L,'Facture Chronopost'!AA:AA,"")</f>
        <v/>
      </c>
      <c r="T877">
        <f>IF(COUNTIF('Bibliothèque transporteurs'!C:C,F877)=0,"inconnu",_xlfn.XLOOKUP(F877,'Bibliothèque transporteurs'!C:C,'Bibliothèque transporteurs'!A:A))</f>
        <v/>
      </c>
      <c r="U877">
        <f>IF(OR(F877="6C",F877="6B"),_xlfn.XLOOKUP(E877,'Facture Chronopost'!L:L,'Facture Chronopost'!X:X),IF(OR(F877=17,F877=44),F877&amp;"_"&amp;H877,IF(COUNTIF('Bibliothèque transporteurs'!C:C,F877)=0,"inconnu",_xlfn.XLOOKUP(F877,'Bibliothèque transporteurs'!C:C,'Bibliothèque transporteurs'!B:B))))</f>
        <v/>
      </c>
      <c r="V877">
        <f>IF(COUNTIF('Bibliothèque transporteurs'!C:C,F877)=0,"inconnu",_xlfn.XLOOKUP(F877,'Bibliothèque transporteurs'!C:C,'Bibliothèque transporteurs'!E:E))</f>
        <v/>
      </c>
      <c r="W877">
        <f>IF(T877="FR_2SHOP",O877,IF(O877=0,0,ROUNDUP(O877/C877*B877,2)))</f>
        <v/>
      </c>
      <c r="Y877" s="118">
        <f>ROUNDUP(B877,2)-M877-L877-N877-J877-K877-I877-Q877</f>
        <v/>
      </c>
      <c r="Z877" s="118">
        <f>IF(Y877=W877,"OK","Non")</f>
        <v/>
      </c>
    </row>
    <row r="878">
      <c r="A878" s="9">
        <f>C878/SUM(C:C)*(SUM(C:C)+$X$2)</f>
        <v/>
      </c>
      <c r="B878" s="9">
        <f>C878/SUM(C:C)*(SUM(C:C)+SUM($N$3:$O$7))+S878</f>
        <v/>
      </c>
      <c r="C878" s="9">
        <f>SUM(I878:Q878)-N878-P878</f>
        <v/>
      </c>
      <c r="D878" s="8" t="n">
        <v>6235</v>
      </c>
      <c r="E878" t="inlineStr">
        <is>
          <t>XT258177355TS</t>
        </is>
      </c>
      <c r="F878" t="inlineStr">
        <is>
          <t>5Y</t>
        </is>
      </c>
      <c r="G878" t="inlineStr">
        <is>
          <t>N</t>
        </is>
      </c>
      <c r="H878" t="inlineStr">
        <is>
          <t>NT</t>
        </is>
      </c>
      <c r="O878" t="n">
        <v>3.07</v>
      </c>
      <c r="S878">
        <f>_xlfn.XLOOKUP(E878,'Facture Chronopost'!L:L,'Facture Chronopost'!AA:AA,"")</f>
        <v/>
      </c>
      <c r="T878">
        <f>IF(COUNTIF('Bibliothèque transporteurs'!C:C,F878)=0,"inconnu",_xlfn.XLOOKUP(F878,'Bibliothèque transporteurs'!C:C,'Bibliothèque transporteurs'!A:A))</f>
        <v/>
      </c>
      <c r="U878">
        <f>IF(OR(F878="6C",F878="6B"),_xlfn.XLOOKUP(E878,'Facture Chronopost'!L:L,'Facture Chronopost'!X:X),IF(OR(F878=17,F878=44),F878&amp;"_"&amp;H878,IF(COUNTIF('Bibliothèque transporteurs'!C:C,F878)=0,"inconnu",_xlfn.XLOOKUP(F878,'Bibliothèque transporteurs'!C:C,'Bibliothèque transporteurs'!B:B))))</f>
        <v/>
      </c>
      <c r="V878">
        <f>IF(COUNTIF('Bibliothèque transporteurs'!C:C,F878)=0,"inconnu",_xlfn.XLOOKUP(F878,'Bibliothèque transporteurs'!C:C,'Bibliothèque transporteurs'!E:E))</f>
        <v/>
      </c>
      <c r="W878">
        <f>IF(T878="FR_2SHOP",O878,IF(O878=0,0,ROUNDUP(O878/C878*B878,2)))</f>
        <v/>
      </c>
      <c r="Y878" s="118">
        <f>ROUNDUP(B878,2)-M878-L878-N878-J878-K878-I878-Q878</f>
        <v/>
      </c>
      <c r="Z878" s="118">
        <f>IF(Y878=W878,"OK","Non")</f>
        <v/>
      </c>
    </row>
    <row r="879">
      <c r="A879" s="9">
        <f>C879/SUM(C:C)*(SUM(C:C)+$X$2)</f>
        <v/>
      </c>
      <c r="B879" s="9">
        <f>C879/SUM(C:C)*(SUM(C:C)+SUM($N$3:$O$7))+S879</f>
        <v/>
      </c>
      <c r="C879" s="9">
        <f>SUM(I879:Q879)-N879-P879</f>
        <v/>
      </c>
      <c r="D879" s="8" t="n">
        <v>6235</v>
      </c>
      <c r="E879" t="inlineStr">
        <is>
          <t>XT258179422TS</t>
        </is>
      </c>
      <c r="F879" t="inlineStr">
        <is>
          <t>5Y</t>
        </is>
      </c>
      <c r="G879" t="inlineStr">
        <is>
          <t>N</t>
        </is>
      </c>
      <c r="H879" t="inlineStr">
        <is>
          <t>NT</t>
        </is>
      </c>
      <c r="O879" t="n">
        <v>3.07</v>
      </c>
      <c r="S879">
        <f>_xlfn.XLOOKUP(E879,'Facture Chronopost'!L:L,'Facture Chronopost'!AA:AA,"")</f>
        <v/>
      </c>
      <c r="T879">
        <f>IF(COUNTIF('Bibliothèque transporteurs'!C:C,F879)=0,"inconnu",_xlfn.XLOOKUP(F879,'Bibliothèque transporteurs'!C:C,'Bibliothèque transporteurs'!A:A))</f>
        <v/>
      </c>
      <c r="U879">
        <f>IF(OR(F879="6C",F879="6B"),_xlfn.XLOOKUP(E879,'Facture Chronopost'!L:L,'Facture Chronopost'!X:X),IF(OR(F879=17,F879=44),F879&amp;"_"&amp;H879,IF(COUNTIF('Bibliothèque transporteurs'!C:C,F879)=0,"inconnu",_xlfn.XLOOKUP(F879,'Bibliothèque transporteurs'!C:C,'Bibliothèque transporteurs'!B:B))))</f>
        <v/>
      </c>
      <c r="V879">
        <f>IF(COUNTIF('Bibliothèque transporteurs'!C:C,F879)=0,"inconnu",_xlfn.XLOOKUP(F879,'Bibliothèque transporteurs'!C:C,'Bibliothèque transporteurs'!E:E))</f>
        <v/>
      </c>
      <c r="W879">
        <f>IF(T879="FR_2SHOP",O879,IF(O879=0,0,ROUNDUP(O879/C879*B879,2)))</f>
        <v/>
      </c>
      <c r="Y879" s="118">
        <f>ROUNDUP(B879,2)-M879-L879-N879-J879-K879-I879-Q879</f>
        <v/>
      </c>
      <c r="Z879" s="118">
        <f>IF(Y879=W879,"OK","Non")</f>
        <v/>
      </c>
    </row>
    <row r="880">
      <c r="A880" s="9">
        <f>C880/SUM(C:C)*(SUM(C:C)+$X$2)</f>
        <v/>
      </c>
      <c r="B880" s="9">
        <f>C880/SUM(C:C)*(SUM(C:C)+SUM($N$3:$O$7))+S880</f>
        <v/>
      </c>
      <c r="C880" s="9">
        <f>SUM(I880:Q880)-N880-P880</f>
        <v/>
      </c>
      <c r="D880" s="8" t="n">
        <v>6235</v>
      </c>
      <c r="E880" t="inlineStr">
        <is>
          <t>XT258179572TS</t>
        </is>
      </c>
      <c r="F880" t="inlineStr">
        <is>
          <t>5Y</t>
        </is>
      </c>
      <c r="G880" t="inlineStr">
        <is>
          <t>N</t>
        </is>
      </c>
      <c r="H880" t="inlineStr">
        <is>
          <t>NT</t>
        </is>
      </c>
      <c r="O880" t="n">
        <v>3.17</v>
      </c>
      <c r="S880">
        <f>_xlfn.XLOOKUP(E880,'Facture Chronopost'!L:L,'Facture Chronopost'!AA:AA,"")</f>
        <v/>
      </c>
      <c r="T880">
        <f>IF(COUNTIF('Bibliothèque transporteurs'!C:C,F880)=0,"inconnu",_xlfn.XLOOKUP(F880,'Bibliothèque transporteurs'!C:C,'Bibliothèque transporteurs'!A:A))</f>
        <v/>
      </c>
      <c r="U880">
        <f>IF(OR(F880="6C",F880="6B"),_xlfn.XLOOKUP(E880,'Facture Chronopost'!L:L,'Facture Chronopost'!X:X),IF(OR(F880=17,F880=44),F880&amp;"_"&amp;H880,IF(COUNTIF('Bibliothèque transporteurs'!C:C,F880)=0,"inconnu",_xlfn.XLOOKUP(F880,'Bibliothèque transporteurs'!C:C,'Bibliothèque transporteurs'!B:B))))</f>
        <v/>
      </c>
      <c r="V880">
        <f>IF(COUNTIF('Bibliothèque transporteurs'!C:C,F880)=0,"inconnu",_xlfn.XLOOKUP(F880,'Bibliothèque transporteurs'!C:C,'Bibliothèque transporteurs'!E:E))</f>
        <v/>
      </c>
      <c r="W880">
        <f>IF(T880="FR_2SHOP",O880,IF(O880=0,0,ROUNDUP(O880/C880*B880,2)))</f>
        <v/>
      </c>
      <c r="Y880" s="118">
        <f>ROUNDUP(B880,2)-M880-L880-N880-J880-K880-I880-Q880</f>
        <v/>
      </c>
      <c r="Z880" s="118">
        <f>IF(Y880=W880,"OK","Non")</f>
        <v/>
      </c>
    </row>
    <row r="881">
      <c r="A881" s="9">
        <f>C881/SUM(C:C)*(SUM(C:C)+$X$2)</f>
        <v/>
      </c>
      <c r="B881" s="9">
        <f>C881/SUM(C:C)*(SUM(C:C)+SUM($N$3:$O$7))+S881</f>
        <v/>
      </c>
      <c r="C881" s="9">
        <f>SUM(I881:Q881)-N881-P881</f>
        <v/>
      </c>
      <c r="D881" s="8" t="n">
        <v>6235</v>
      </c>
      <c r="E881" t="inlineStr">
        <is>
          <t>XT258180709TS</t>
        </is>
      </c>
      <c r="F881" t="inlineStr">
        <is>
          <t>5Y</t>
        </is>
      </c>
      <c r="G881" t="inlineStr">
        <is>
          <t>N</t>
        </is>
      </c>
      <c r="H881" t="inlineStr">
        <is>
          <t>NR</t>
        </is>
      </c>
      <c r="O881" t="n">
        <v>3.07</v>
      </c>
      <c r="S881">
        <f>_xlfn.XLOOKUP(E881,'Facture Chronopost'!L:L,'Facture Chronopost'!AA:AA,"")</f>
        <v/>
      </c>
      <c r="T881">
        <f>IF(COUNTIF('Bibliothèque transporteurs'!C:C,F881)=0,"inconnu",_xlfn.XLOOKUP(F881,'Bibliothèque transporteurs'!C:C,'Bibliothèque transporteurs'!A:A))</f>
        <v/>
      </c>
      <c r="U881">
        <f>IF(OR(F881="6C",F881="6B"),_xlfn.XLOOKUP(E881,'Facture Chronopost'!L:L,'Facture Chronopost'!X:X),IF(OR(F881=17,F881=44),F881&amp;"_"&amp;H881,IF(COUNTIF('Bibliothèque transporteurs'!C:C,F881)=0,"inconnu",_xlfn.XLOOKUP(F881,'Bibliothèque transporteurs'!C:C,'Bibliothèque transporteurs'!B:B))))</f>
        <v/>
      </c>
      <c r="V881">
        <f>IF(COUNTIF('Bibliothèque transporteurs'!C:C,F881)=0,"inconnu",_xlfn.XLOOKUP(F881,'Bibliothèque transporteurs'!C:C,'Bibliothèque transporteurs'!E:E))</f>
        <v/>
      </c>
      <c r="W881">
        <f>IF(T881="FR_2SHOP",O881,IF(O881=0,0,ROUNDUP(O881/C881*B881,2)))</f>
        <v/>
      </c>
      <c r="Y881" s="118">
        <f>ROUNDUP(B881,2)-M881-L881-N881-J881-K881-I881-Q881</f>
        <v/>
      </c>
      <c r="Z881" s="118">
        <f>IF(Y881=W881,"OK","Non")</f>
        <v/>
      </c>
    </row>
    <row r="882">
      <c r="A882" s="9">
        <f>C882/SUM(C:C)*(SUM(C:C)+$X$2)</f>
        <v/>
      </c>
      <c r="B882" s="9">
        <f>C882/SUM(C:C)*(SUM(C:C)+SUM($N$3:$O$7))+S882</f>
        <v/>
      </c>
      <c r="C882" s="9">
        <f>SUM(I882:Q882)-N882-P882</f>
        <v/>
      </c>
      <c r="D882" s="8" t="n">
        <v>6235</v>
      </c>
      <c r="E882" t="inlineStr">
        <is>
          <t>XT258186732TS</t>
        </is>
      </c>
      <c r="F882" t="inlineStr">
        <is>
          <t>5Y</t>
        </is>
      </c>
      <c r="G882" t="inlineStr">
        <is>
          <t>N</t>
        </is>
      </c>
      <c r="H882" t="inlineStr">
        <is>
          <t>NT</t>
        </is>
      </c>
      <c r="O882" t="n">
        <v>3.17</v>
      </c>
      <c r="S882">
        <f>_xlfn.XLOOKUP(E882,'Facture Chronopost'!L:L,'Facture Chronopost'!AA:AA,"")</f>
        <v/>
      </c>
      <c r="T882">
        <f>IF(COUNTIF('Bibliothèque transporteurs'!C:C,F882)=0,"inconnu",_xlfn.XLOOKUP(F882,'Bibliothèque transporteurs'!C:C,'Bibliothèque transporteurs'!A:A))</f>
        <v/>
      </c>
      <c r="U882">
        <f>IF(OR(F882="6C",F882="6B"),_xlfn.XLOOKUP(E882,'Facture Chronopost'!L:L,'Facture Chronopost'!X:X),IF(OR(F882=17,F882=44),F882&amp;"_"&amp;H882,IF(COUNTIF('Bibliothèque transporteurs'!C:C,F882)=0,"inconnu",_xlfn.XLOOKUP(F882,'Bibliothèque transporteurs'!C:C,'Bibliothèque transporteurs'!B:B))))</f>
        <v/>
      </c>
      <c r="V882">
        <f>IF(COUNTIF('Bibliothèque transporteurs'!C:C,F882)=0,"inconnu",_xlfn.XLOOKUP(F882,'Bibliothèque transporteurs'!C:C,'Bibliothèque transporteurs'!E:E))</f>
        <v/>
      </c>
      <c r="W882">
        <f>IF(T882="FR_2SHOP",O882,IF(O882=0,0,ROUNDUP(O882/C882*B882,2)))</f>
        <v/>
      </c>
      <c r="Y882" s="118">
        <f>ROUNDUP(B882,2)-M882-L882-N882-J882-K882-I882-Q882</f>
        <v/>
      </c>
      <c r="Z882" s="118">
        <f>IF(Y882=W882,"OK","Non")</f>
        <v/>
      </c>
    </row>
    <row r="883">
      <c r="A883" s="9">
        <f>C883/SUM(C:C)*(SUM(C:C)+$X$2)</f>
        <v/>
      </c>
      <c r="B883" s="9">
        <f>C883/SUM(C:C)*(SUM(C:C)+SUM($N$3:$O$7))+S883</f>
        <v/>
      </c>
      <c r="C883" s="9">
        <f>SUM(I883:Q883)-N883-P883</f>
        <v/>
      </c>
      <c r="D883" s="8" t="n">
        <v>6235</v>
      </c>
      <c r="E883" t="inlineStr">
        <is>
          <t>XT258189654TS</t>
        </is>
      </c>
      <c r="F883" t="inlineStr">
        <is>
          <t>5Y</t>
        </is>
      </c>
      <c r="G883" t="inlineStr">
        <is>
          <t>N</t>
        </is>
      </c>
      <c r="H883" t="inlineStr">
        <is>
          <t>NT</t>
        </is>
      </c>
      <c r="O883" t="n">
        <v>3.07</v>
      </c>
      <c r="S883">
        <f>_xlfn.XLOOKUP(E883,'Facture Chronopost'!L:L,'Facture Chronopost'!AA:AA,"")</f>
        <v/>
      </c>
      <c r="T883">
        <f>IF(COUNTIF('Bibliothèque transporteurs'!C:C,F883)=0,"inconnu",_xlfn.XLOOKUP(F883,'Bibliothèque transporteurs'!C:C,'Bibliothèque transporteurs'!A:A))</f>
        <v/>
      </c>
      <c r="U883">
        <f>IF(OR(F883="6C",F883="6B"),_xlfn.XLOOKUP(E883,'Facture Chronopost'!L:L,'Facture Chronopost'!X:X),IF(OR(F883=17,F883=44),F883&amp;"_"&amp;H883,IF(COUNTIF('Bibliothèque transporteurs'!C:C,F883)=0,"inconnu",_xlfn.XLOOKUP(F883,'Bibliothèque transporteurs'!C:C,'Bibliothèque transporteurs'!B:B))))</f>
        <v/>
      </c>
      <c r="V883">
        <f>IF(COUNTIF('Bibliothèque transporteurs'!C:C,F883)=0,"inconnu",_xlfn.XLOOKUP(F883,'Bibliothèque transporteurs'!C:C,'Bibliothèque transporteurs'!E:E))</f>
        <v/>
      </c>
      <c r="W883">
        <f>IF(T883="FR_2SHOP",O883,IF(O883=0,0,ROUNDUP(O883/C883*B883,2)))</f>
        <v/>
      </c>
      <c r="Y883" s="118">
        <f>ROUNDUP(B883,2)-M883-L883-N883-J883-K883-I883-Q883</f>
        <v/>
      </c>
      <c r="Z883" s="118">
        <f>IF(Y883=W883,"OK","Non")</f>
        <v/>
      </c>
    </row>
    <row r="884">
      <c r="A884" s="9">
        <f>C884/SUM(C:C)*(SUM(C:C)+$X$2)</f>
        <v/>
      </c>
      <c r="B884" s="9">
        <f>C884/SUM(C:C)*(SUM(C:C)+SUM($N$3:$O$7))+S884</f>
        <v/>
      </c>
      <c r="C884" s="9">
        <f>SUM(I884:Q884)-N884-P884</f>
        <v/>
      </c>
      <c r="D884" s="8" t="n">
        <v>6235</v>
      </c>
      <c r="E884" t="inlineStr">
        <is>
          <t>XT258190856TS</t>
        </is>
      </c>
      <c r="F884" t="inlineStr">
        <is>
          <t>5Y</t>
        </is>
      </c>
      <c r="G884" t="inlineStr">
        <is>
          <t>N</t>
        </is>
      </c>
      <c r="H884" t="inlineStr">
        <is>
          <t>NT</t>
        </is>
      </c>
      <c r="O884" t="n">
        <v>5.07</v>
      </c>
      <c r="S884">
        <f>_xlfn.XLOOKUP(E884,'Facture Chronopost'!L:L,'Facture Chronopost'!AA:AA,"")</f>
        <v/>
      </c>
      <c r="T884">
        <f>IF(COUNTIF('Bibliothèque transporteurs'!C:C,F884)=0,"inconnu",_xlfn.XLOOKUP(F884,'Bibliothèque transporteurs'!C:C,'Bibliothèque transporteurs'!A:A))</f>
        <v/>
      </c>
      <c r="U884">
        <f>IF(OR(F884="6C",F884="6B"),_xlfn.XLOOKUP(E884,'Facture Chronopost'!L:L,'Facture Chronopost'!X:X),IF(OR(F884=17,F884=44),F884&amp;"_"&amp;H884,IF(COUNTIF('Bibliothèque transporteurs'!C:C,F884)=0,"inconnu",_xlfn.XLOOKUP(F884,'Bibliothèque transporteurs'!C:C,'Bibliothèque transporteurs'!B:B))))</f>
        <v/>
      </c>
      <c r="V884">
        <f>IF(COUNTIF('Bibliothèque transporteurs'!C:C,F884)=0,"inconnu",_xlfn.XLOOKUP(F884,'Bibliothèque transporteurs'!C:C,'Bibliothèque transporteurs'!E:E))</f>
        <v/>
      </c>
      <c r="W884">
        <f>IF(T884="FR_2SHOP",O884,IF(O884=0,0,ROUNDUP(O884/C884*B884,2)))</f>
        <v/>
      </c>
      <c r="Y884" s="118">
        <f>ROUNDUP(B884,2)-M884-L884-N884-J884-K884-I884-Q884</f>
        <v/>
      </c>
      <c r="Z884" s="118">
        <f>IF(Y884=W884,"OK","Non")</f>
        <v/>
      </c>
    </row>
    <row r="885">
      <c r="A885" s="9">
        <f>C885/SUM(C:C)*(SUM(C:C)+$X$2)</f>
        <v/>
      </c>
      <c r="B885" s="9">
        <f>C885/SUM(C:C)*(SUM(C:C)+SUM($N$3:$O$7))+S885</f>
        <v/>
      </c>
      <c r="C885" s="9">
        <f>SUM(I885:Q885)-N885-P885</f>
        <v/>
      </c>
      <c r="D885" s="8" t="n">
        <v>6235</v>
      </c>
      <c r="E885" t="inlineStr">
        <is>
          <t>XT258199325TS</t>
        </is>
      </c>
      <c r="F885" t="inlineStr">
        <is>
          <t>5Y</t>
        </is>
      </c>
      <c r="G885" t="inlineStr">
        <is>
          <t>N</t>
        </is>
      </c>
      <c r="H885" t="inlineStr">
        <is>
          <t>NT</t>
        </is>
      </c>
      <c r="O885" t="n">
        <v>3.17</v>
      </c>
      <c r="S885">
        <f>_xlfn.XLOOKUP(E885,'Facture Chronopost'!L:L,'Facture Chronopost'!AA:AA,"")</f>
        <v/>
      </c>
      <c r="T885">
        <f>IF(COUNTIF('Bibliothèque transporteurs'!C:C,F885)=0,"inconnu",_xlfn.XLOOKUP(F885,'Bibliothèque transporteurs'!C:C,'Bibliothèque transporteurs'!A:A))</f>
        <v/>
      </c>
      <c r="U885">
        <f>IF(OR(F885="6C",F885="6B"),_xlfn.XLOOKUP(E885,'Facture Chronopost'!L:L,'Facture Chronopost'!X:X),IF(OR(F885=17,F885=44),F885&amp;"_"&amp;H885,IF(COUNTIF('Bibliothèque transporteurs'!C:C,F885)=0,"inconnu",_xlfn.XLOOKUP(F885,'Bibliothèque transporteurs'!C:C,'Bibliothèque transporteurs'!B:B))))</f>
        <v/>
      </c>
      <c r="V885">
        <f>IF(COUNTIF('Bibliothèque transporteurs'!C:C,F885)=0,"inconnu",_xlfn.XLOOKUP(F885,'Bibliothèque transporteurs'!C:C,'Bibliothèque transporteurs'!E:E))</f>
        <v/>
      </c>
      <c r="W885">
        <f>IF(T885="FR_2SHOP",O885,IF(O885=0,0,ROUNDUP(O885/C885*B885,2)))</f>
        <v/>
      </c>
      <c r="Y885" s="118">
        <f>ROUNDUP(B885,2)-M885-L885-N885-J885-K885-I885-Q885</f>
        <v/>
      </c>
      <c r="Z885" s="118">
        <f>IF(Y885=W885,"OK","Non")</f>
        <v/>
      </c>
    </row>
    <row r="886">
      <c r="A886" s="9">
        <f>C886/SUM(C:C)*(SUM(C:C)+$X$2)</f>
        <v/>
      </c>
      <c r="B886" s="9">
        <f>C886/SUM(C:C)*(SUM(C:C)+SUM($N$3:$O$7))+S886</f>
        <v/>
      </c>
      <c r="C886" s="9">
        <f>SUM(I886:Q886)-N886-P886</f>
        <v/>
      </c>
      <c r="D886" s="8" t="n">
        <v>6235</v>
      </c>
      <c r="E886" t="inlineStr">
        <is>
          <t>XT258199387TS</t>
        </is>
      </c>
      <c r="F886" t="inlineStr">
        <is>
          <t>5Y</t>
        </is>
      </c>
      <c r="G886" t="inlineStr">
        <is>
          <t>N</t>
        </is>
      </c>
      <c r="H886" t="inlineStr">
        <is>
          <t>NT</t>
        </is>
      </c>
      <c r="O886" t="n">
        <v>3.07</v>
      </c>
      <c r="S886">
        <f>_xlfn.XLOOKUP(E886,'Facture Chronopost'!L:L,'Facture Chronopost'!AA:AA,"")</f>
        <v/>
      </c>
      <c r="T886">
        <f>IF(COUNTIF('Bibliothèque transporteurs'!C:C,F886)=0,"inconnu",_xlfn.XLOOKUP(F886,'Bibliothèque transporteurs'!C:C,'Bibliothèque transporteurs'!A:A))</f>
        <v/>
      </c>
      <c r="U886">
        <f>IF(OR(F886="6C",F886="6B"),_xlfn.XLOOKUP(E886,'Facture Chronopost'!L:L,'Facture Chronopost'!X:X),IF(OR(F886=17,F886=44),F886&amp;"_"&amp;H886,IF(COUNTIF('Bibliothèque transporteurs'!C:C,F886)=0,"inconnu",_xlfn.XLOOKUP(F886,'Bibliothèque transporteurs'!C:C,'Bibliothèque transporteurs'!B:B))))</f>
        <v/>
      </c>
      <c r="V886">
        <f>IF(COUNTIF('Bibliothèque transporteurs'!C:C,F886)=0,"inconnu",_xlfn.XLOOKUP(F886,'Bibliothèque transporteurs'!C:C,'Bibliothèque transporteurs'!E:E))</f>
        <v/>
      </c>
      <c r="W886">
        <f>IF(T886="FR_2SHOP",O886,IF(O886=0,0,ROUNDUP(O886/C886*B886,2)))</f>
        <v/>
      </c>
      <c r="Y886" s="118">
        <f>ROUNDUP(B886,2)-M886-L886-N886-J886-K886-I886-Q886</f>
        <v/>
      </c>
      <c r="Z886" s="118">
        <f>IF(Y886=W886,"OK","Non")</f>
        <v/>
      </c>
    </row>
    <row r="887">
      <c r="A887" s="9">
        <f>C887/SUM(C:C)*(SUM(C:C)+$X$2)</f>
        <v/>
      </c>
      <c r="B887" s="9">
        <f>C887/SUM(C:C)*(SUM(C:C)+SUM($N$3:$O$7))+S887</f>
        <v/>
      </c>
      <c r="C887" s="9">
        <f>SUM(I887:Q887)-N887-P887</f>
        <v/>
      </c>
      <c r="D887" s="8" t="n">
        <v>6235</v>
      </c>
      <c r="E887" t="inlineStr">
        <is>
          <t>XT258204776TS</t>
        </is>
      </c>
      <c r="F887" t="inlineStr">
        <is>
          <t>5Y</t>
        </is>
      </c>
      <c r="G887" t="inlineStr">
        <is>
          <t>N</t>
        </is>
      </c>
      <c r="H887" t="inlineStr">
        <is>
          <t>NT</t>
        </is>
      </c>
      <c r="O887" t="n">
        <v>3.17</v>
      </c>
      <c r="S887">
        <f>_xlfn.XLOOKUP(E887,'Facture Chronopost'!L:L,'Facture Chronopost'!AA:AA,"")</f>
        <v/>
      </c>
      <c r="T887">
        <f>IF(COUNTIF('Bibliothèque transporteurs'!C:C,F887)=0,"inconnu",_xlfn.XLOOKUP(F887,'Bibliothèque transporteurs'!C:C,'Bibliothèque transporteurs'!A:A))</f>
        <v/>
      </c>
      <c r="U887">
        <f>IF(OR(F887="6C",F887="6B"),_xlfn.XLOOKUP(E887,'Facture Chronopost'!L:L,'Facture Chronopost'!X:X),IF(OR(F887=17,F887=44),F887&amp;"_"&amp;H887,IF(COUNTIF('Bibliothèque transporteurs'!C:C,F887)=0,"inconnu",_xlfn.XLOOKUP(F887,'Bibliothèque transporteurs'!C:C,'Bibliothèque transporteurs'!B:B))))</f>
        <v/>
      </c>
      <c r="V887">
        <f>IF(COUNTIF('Bibliothèque transporteurs'!C:C,F887)=0,"inconnu",_xlfn.XLOOKUP(F887,'Bibliothèque transporteurs'!C:C,'Bibliothèque transporteurs'!E:E))</f>
        <v/>
      </c>
      <c r="W887">
        <f>IF(T887="FR_2SHOP",O887,IF(O887=0,0,ROUNDUP(O887/C887*B887,2)))</f>
        <v/>
      </c>
      <c r="Y887" s="118">
        <f>ROUNDUP(B887,2)-M887-L887-N887-J887-K887-I887-Q887</f>
        <v/>
      </c>
      <c r="Z887" s="118">
        <f>IF(Y887=W887,"OK","Non")</f>
        <v/>
      </c>
    </row>
    <row r="888">
      <c r="A888" s="9">
        <f>C888/SUM(C:C)*(SUM(C:C)+$X$2)</f>
        <v/>
      </c>
      <c r="B888" s="9">
        <f>C888/SUM(C:C)*(SUM(C:C)+SUM($N$3:$O$7))+S888</f>
        <v/>
      </c>
      <c r="C888" s="9">
        <f>SUM(I888:Q888)-N888-P888</f>
        <v/>
      </c>
      <c r="D888" s="8" t="n">
        <v>6235</v>
      </c>
      <c r="E888" t="inlineStr">
        <is>
          <t>XT258206406TS</t>
        </is>
      </c>
      <c r="F888" t="inlineStr">
        <is>
          <t>5Y</t>
        </is>
      </c>
      <c r="G888" t="inlineStr">
        <is>
          <t>N</t>
        </is>
      </c>
      <c r="H888" t="inlineStr">
        <is>
          <t>NT</t>
        </is>
      </c>
      <c r="O888" t="n">
        <v>3.07</v>
      </c>
      <c r="S888">
        <f>_xlfn.XLOOKUP(E888,'Facture Chronopost'!L:L,'Facture Chronopost'!AA:AA,"")</f>
        <v/>
      </c>
      <c r="T888">
        <f>IF(COUNTIF('Bibliothèque transporteurs'!C:C,F888)=0,"inconnu",_xlfn.XLOOKUP(F888,'Bibliothèque transporteurs'!C:C,'Bibliothèque transporteurs'!A:A))</f>
        <v/>
      </c>
      <c r="U888">
        <f>IF(OR(F888="6C",F888="6B"),_xlfn.XLOOKUP(E888,'Facture Chronopost'!L:L,'Facture Chronopost'!X:X),IF(OR(F888=17,F888=44),F888&amp;"_"&amp;H888,IF(COUNTIF('Bibliothèque transporteurs'!C:C,F888)=0,"inconnu",_xlfn.XLOOKUP(F888,'Bibliothèque transporteurs'!C:C,'Bibliothèque transporteurs'!B:B))))</f>
        <v/>
      </c>
      <c r="V888">
        <f>IF(COUNTIF('Bibliothèque transporteurs'!C:C,F888)=0,"inconnu",_xlfn.XLOOKUP(F888,'Bibliothèque transporteurs'!C:C,'Bibliothèque transporteurs'!E:E))</f>
        <v/>
      </c>
      <c r="W888">
        <f>IF(T888="FR_2SHOP",O888,IF(O888=0,0,ROUNDUP(O888/C888*B888,2)))</f>
        <v/>
      </c>
      <c r="Y888" s="118">
        <f>ROUNDUP(B888,2)-M888-L888-N888-J888-K888-I888-Q888</f>
        <v/>
      </c>
      <c r="Z888" s="118">
        <f>IF(Y888=W888,"OK","Non")</f>
        <v/>
      </c>
    </row>
    <row r="889">
      <c r="A889" s="9">
        <f>C889/SUM(C:C)*(SUM(C:C)+$X$2)</f>
        <v/>
      </c>
      <c r="B889" s="9">
        <f>C889/SUM(C:C)*(SUM(C:C)+SUM($N$3:$O$7))+S889</f>
        <v/>
      </c>
      <c r="C889" s="9">
        <f>SUM(I889:Q889)-N889-P889</f>
        <v/>
      </c>
      <c r="D889" s="8" t="n">
        <v>6235</v>
      </c>
      <c r="E889" t="inlineStr">
        <is>
          <t>XT258209169TS</t>
        </is>
      </c>
      <c r="F889" t="inlineStr">
        <is>
          <t>5Y</t>
        </is>
      </c>
      <c r="G889" t="inlineStr">
        <is>
          <t>N</t>
        </is>
      </c>
      <c r="H889" t="inlineStr">
        <is>
          <t>NT</t>
        </is>
      </c>
      <c r="O889" t="n">
        <v>3.07</v>
      </c>
      <c r="S889">
        <f>_xlfn.XLOOKUP(E889,'Facture Chronopost'!L:L,'Facture Chronopost'!AA:AA,"")</f>
        <v/>
      </c>
      <c r="T889">
        <f>IF(COUNTIF('Bibliothèque transporteurs'!C:C,F889)=0,"inconnu",_xlfn.XLOOKUP(F889,'Bibliothèque transporteurs'!C:C,'Bibliothèque transporteurs'!A:A))</f>
        <v/>
      </c>
      <c r="U889">
        <f>IF(OR(F889="6C",F889="6B"),_xlfn.XLOOKUP(E889,'Facture Chronopost'!L:L,'Facture Chronopost'!X:X),IF(OR(F889=17,F889=44),F889&amp;"_"&amp;H889,IF(COUNTIF('Bibliothèque transporteurs'!C:C,F889)=0,"inconnu",_xlfn.XLOOKUP(F889,'Bibliothèque transporteurs'!C:C,'Bibliothèque transporteurs'!B:B))))</f>
        <v/>
      </c>
      <c r="V889">
        <f>IF(COUNTIF('Bibliothèque transporteurs'!C:C,F889)=0,"inconnu",_xlfn.XLOOKUP(F889,'Bibliothèque transporteurs'!C:C,'Bibliothèque transporteurs'!E:E))</f>
        <v/>
      </c>
      <c r="W889">
        <f>IF(T889="FR_2SHOP",O889,IF(O889=0,0,ROUNDUP(O889/C889*B889,2)))</f>
        <v/>
      </c>
      <c r="Y889" s="118">
        <f>ROUNDUP(B889,2)-M889-L889-N889-J889-K889-I889-Q889</f>
        <v/>
      </c>
      <c r="Z889" s="118">
        <f>IF(Y889=W889,"OK","Non")</f>
        <v/>
      </c>
    </row>
    <row r="890">
      <c r="A890" s="9">
        <f>C890/SUM(C:C)*(SUM(C:C)+$X$2)</f>
        <v/>
      </c>
      <c r="B890" s="9">
        <f>C890/SUM(C:C)*(SUM(C:C)+SUM($N$3:$O$7))+S890</f>
        <v/>
      </c>
      <c r="C890" s="9">
        <f>SUM(I890:Q890)-N890-P890</f>
        <v/>
      </c>
      <c r="D890" s="8" t="n">
        <v>6235</v>
      </c>
      <c r="E890" t="inlineStr">
        <is>
          <t>XT258212392TS</t>
        </is>
      </c>
      <c r="F890" t="inlineStr">
        <is>
          <t>5Y</t>
        </is>
      </c>
      <c r="G890" t="inlineStr">
        <is>
          <t>N</t>
        </is>
      </c>
      <c r="H890" t="inlineStr">
        <is>
          <t>NT</t>
        </is>
      </c>
      <c r="O890" t="n">
        <v>3.07</v>
      </c>
      <c r="S890">
        <f>_xlfn.XLOOKUP(E890,'Facture Chronopost'!L:L,'Facture Chronopost'!AA:AA,"")</f>
        <v/>
      </c>
      <c r="T890">
        <f>IF(COUNTIF('Bibliothèque transporteurs'!C:C,F890)=0,"inconnu",_xlfn.XLOOKUP(F890,'Bibliothèque transporteurs'!C:C,'Bibliothèque transporteurs'!A:A))</f>
        <v/>
      </c>
      <c r="U890">
        <f>IF(OR(F890="6C",F890="6B"),_xlfn.XLOOKUP(E890,'Facture Chronopost'!L:L,'Facture Chronopost'!X:X),IF(OR(F890=17,F890=44),F890&amp;"_"&amp;H890,IF(COUNTIF('Bibliothèque transporteurs'!C:C,F890)=0,"inconnu",_xlfn.XLOOKUP(F890,'Bibliothèque transporteurs'!C:C,'Bibliothèque transporteurs'!B:B))))</f>
        <v/>
      </c>
      <c r="V890">
        <f>IF(COUNTIF('Bibliothèque transporteurs'!C:C,F890)=0,"inconnu",_xlfn.XLOOKUP(F890,'Bibliothèque transporteurs'!C:C,'Bibliothèque transporteurs'!E:E))</f>
        <v/>
      </c>
      <c r="W890">
        <f>IF(T890="FR_2SHOP",O890,IF(O890=0,0,ROUNDUP(O890/C890*B890,2)))</f>
        <v/>
      </c>
      <c r="Y890" s="118">
        <f>ROUNDUP(B890,2)-M890-L890-N890-J890-K890-I890-Q890</f>
        <v/>
      </c>
      <c r="Z890" s="118">
        <f>IF(Y890=W890,"OK","Non")</f>
        <v/>
      </c>
    </row>
    <row r="891">
      <c r="A891" s="9">
        <f>C891/SUM(C:C)*(SUM(C:C)+$X$2)</f>
        <v/>
      </c>
      <c r="B891" s="9">
        <f>C891/SUM(C:C)*(SUM(C:C)+SUM($N$3:$O$7))+S891</f>
        <v/>
      </c>
      <c r="C891" s="9">
        <f>SUM(I891:Q891)-N891-P891</f>
        <v/>
      </c>
      <c r="D891" s="8" t="n">
        <v>6235</v>
      </c>
      <c r="E891" t="inlineStr">
        <is>
          <t>XT258214209TS</t>
        </is>
      </c>
      <c r="F891" t="inlineStr">
        <is>
          <t>5Y</t>
        </is>
      </c>
      <c r="G891" t="inlineStr">
        <is>
          <t>N</t>
        </is>
      </c>
      <c r="H891" t="inlineStr">
        <is>
          <t>NT</t>
        </is>
      </c>
      <c r="O891" t="n">
        <v>3.07</v>
      </c>
      <c r="S891">
        <f>_xlfn.XLOOKUP(E891,'Facture Chronopost'!L:L,'Facture Chronopost'!AA:AA,"")</f>
        <v/>
      </c>
      <c r="T891">
        <f>IF(COUNTIF('Bibliothèque transporteurs'!C:C,F891)=0,"inconnu",_xlfn.XLOOKUP(F891,'Bibliothèque transporteurs'!C:C,'Bibliothèque transporteurs'!A:A))</f>
        <v/>
      </c>
      <c r="U891">
        <f>IF(OR(F891="6C",F891="6B"),_xlfn.XLOOKUP(E891,'Facture Chronopost'!L:L,'Facture Chronopost'!X:X),IF(OR(F891=17,F891=44),F891&amp;"_"&amp;H891,IF(COUNTIF('Bibliothèque transporteurs'!C:C,F891)=0,"inconnu",_xlfn.XLOOKUP(F891,'Bibliothèque transporteurs'!C:C,'Bibliothèque transporteurs'!B:B))))</f>
        <v/>
      </c>
      <c r="V891">
        <f>IF(COUNTIF('Bibliothèque transporteurs'!C:C,F891)=0,"inconnu",_xlfn.XLOOKUP(F891,'Bibliothèque transporteurs'!C:C,'Bibliothèque transporteurs'!E:E))</f>
        <v/>
      </c>
      <c r="W891">
        <f>IF(T891="FR_2SHOP",O891,IF(O891=0,0,ROUNDUP(O891/C891*B891,2)))</f>
        <v/>
      </c>
      <c r="Y891" s="118">
        <f>ROUNDUP(B891,2)-M891-L891-N891-J891-K891-I891-Q891</f>
        <v/>
      </c>
      <c r="Z891" s="118">
        <f>IF(Y891=W891,"OK","Non")</f>
        <v/>
      </c>
    </row>
    <row r="892">
      <c r="A892" s="9">
        <f>C892/SUM(C:C)*(SUM(C:C)+$X$2)</f>
        <v/>
      </c>
      <c r="B892" s="9">
        <f>C892/SUM(C:C)*(SUM(C:C)+SUM($N$3:$O$7))+S892</f>
        <v/>
      </c>
      <c r="C892" s="9">
        <f>SUM(I892:Q892)-N892-P892</f>
        <v/>
      </c>
      <c r="D892" s="8" t="n">
        <v>6235</v>
      </c>
      <c r="E892" t="inlineStr">
        <is>
          <t>XT258216690TS</t>
        </is>
      </c>
      <c r="F892" t="inlineStr">
        <is>
          <t>5Y</t>
        </is>
      </c>
      <c r="G892" t="inlineStr">
        <is>
          <t>N</t>
        </is>
      </c>
      <c r="H892" t="inlineStr">
        <is>
          <t>NT</t>
        </is>
      </c>
      <c r="O892" t="n">
        <v>3.07</v>
      </c>
      <c r="S892">
        <f>_xlfn.XLOOKUP(E892,'Facture Chronopost'!L:L,'Facture Chronopost'!AA:AA,"")</f>
        <v/>
      </c>
      <c r="T892">
        <f>IF(COUNTIF('Bibliothèque transporteurs'!C:C,F892)=0,"inconnu",_xlfn.XLOOKUP(F892,'Bibliothèque transporteurs'!C:C,'Bibliothèque transporteurs'!A:A))</f>
        <v/>
      </c>
      <c r="U892">
        <f>IF(OR(F892="6C",F892="6B"),_xlfn.XLOOKUP(E892,'Facture Chronopost'!L:L,'Facture Chronopost'!X:X),IF(OR(F892=17,F892=44),F892&amp;"_"&amp;H892,IF(COUNTIF('Bibliothèque transporteurs'!C:C,F892)=0,"inconnu",_xlfn.XLOOKUP(F892,'Bibliothèque transporteurs'!C:C,'Bibliothèque transporteurs'!B:B))))</f>
        <v/>
      </c>
      <c r="V892">
        <f>IF(COUNTIF('Bibliothèque transporteurs'!C:C,F892)=0,"inconnu",_xlfn.XLOOKUP(F892,'Bibliothèque transporteurs'!C:C,'Bibliothèque transporteurs'!E:E))</f>
        <v/>
      </c>
      <c r="W892">
        <f>IF(T892="FR_2SHOP",O892,IF(O892=0,0,ROUNDUP(O892/C892*B892,2)))</f>
        <v/>
      </c>
      <c r="Y892" s="118">
        <f>ROUNDUP(B892,2)-M892-L892-N892-J892-K892-I892-Q892</f>
        <v/>
      </c>
      <c r="Z892" s="118">
        <f>IF(Y892=W892,"OK","Non")</f>
        <v/>
      </c>
    </row>
    <row r="893">
      <c r="A893" s="9">
        <f>C893/SUM(C:C)*(SUM(C:C)+$X$2)</f>
        <v/>
      </c>
      <c r="B893" s="9">
        <f>C893/SUM(C:C)*(SUM(C:C)+SUM($N$3:$O$7))+S893</f>
        <v/>
      </c>
      <c r="C893" s="9">
        <f>SUM(I893:Q893)-N893-P893</f>
        <v/>
      </c>
      <c r="D893" s="8" t="n">
        <v>6235</v>
      </c>
      <c r="E893" t="inlineStr">
        <is>
          <t>XT258220120TS</t>
        </is>
      </c>
      <c r="F893" t="inlineStr">
        <is>
          <t>5Y</t>
        </is>
      </c>
      <c r="G893" t="inlineStr">
        <is>
          <t>N</t>
        </is>
      </c>
      <c r="H893" t="inlineStr">
        <is>
          <t>NT</t>
        </is>
      </c>
      <c r="O893" t="n">
        <v>3.07</v>
      </c>
      <c r="S893">
        <f>_xlfn.XLOOKUP(E893,'Facture Chronopost'!L:L,'Facture Chronopost'!AA:AA,"")</f>
        <v/>
      </c>
      <c r="T893">
        <f>IF(COUNTIF('Bibliothèque transporteurs'!C:C,F893)=0,"inconnu",_xlfn.XLOOKUP(F893,'Bibliothèque transporteurs'!C:C,'Bibliothèque transporteurs'!A:A))</f>
        <v/>
      </c>
      <c r="U893">
        <f>IF(OR(F893="6C",F893="6B"),_xlfn.XLOOKUP(E893,'Facture Chronopost'!L:L,'Facture Chronopost'!X:X),IF(OR(F893=17,F893=44),F893&amp;"_"&amp;H893,IF(COUNTIF('Bibliothèque transporteurs'!C:C,F893)=0,"inconnu",_xlfn.XLOOKUP(F893,'Bibliothèque transporteurs'!C:C,'Bibliothèque transporteurs'!B:B))))</f>
        <v/>
      </c>
      <c r="V893">
        <f>IF(COUNTIF('Bibliothèque transporteurs'!C:C,F893)=0,"inconnu",_xlfn.XLOOKUP(F893,'Bibliothèque transporteurs'!C:C,'Bibliothèque transporteurs'!E:E))</f>
        <v/>
      </c>
      <c r="W893">
        <f>IF(T893="FR_2SHOP",O893,IF(O893=0,0,ROUNDUP(O893/C893*B893,2)))</f>
        <v/>
      </c>
      <c r="Y893" s="118">
        <f>ROUNDUP(B893,2)-M893-L893-N893-J893-K893-I893-Q893</f>
        <v/>
      </c>
      <c r="Z893" s="118">
        <f>IF(Y893=W893,"OK","Non")</f>
        <v/>
      </c>
    </row>
    <row r="894">
      <c r="A894" s="9">
        <f>C894/SUM(C:C)*(SUM(C:C)+$X$2)</f>
        <v/>
      </c>
      <c r="B894" s="9">
        <f>C894/SUM(C:C)*(SUM(C:C)+SUM($N$3:$O$7))+S894</f>
        <v/>
      </c>
      <c r="C894" s="9">
        <f>SUM(I894:Q894)-N894-P894</f>
        <v/>
      </c>
      <c r="D894" s="8" t="n">
        <v>6235</v>
      </c>
      <c r="E894" t="inlineStr">
        <is>
          <t>XT258225918TS</t>
        </is>
      </c>
      <c r="F894" t="inlineStr">
        <is>
          <t>5Y</t>
        </is>
      </c>
      <c r="G894" t="inlineStr">
        <is>
          <t>N</t>
        </is>
      </c>
      <c r="H894" t="inlineStr">
        <is>
          <t>NT</t>
        </is>
      </c>
      <c r="O894" t="n">
        <v>3.07</v>
      </c>
      <c r="S894">
        <f>_xlfn.XLOOKUP(E894,'Facture Chronopost'!L:L,'Facture Chronopost'!AA:AA,"")</f>
        <v/>
      </c>
      <c r="T894">
        <f>IF(COUNTIF('Bibliothèque transporteurs'!C:C,F894)=0,"inconnu",_xlfn.XLOOKUP(F894,'Bibliothèque transporteurs'!C:C,'Bibliothèque transporteurs'!A:A))</f>
        <v/>
      </c>
      <c r="U894">
        <f>IF(OR(F894="6C",F894="6B"),_xlfn.XLOOKUP(E894,'Facture Chronopost'!L:L,'Facture Chronopost'!X:X),IF(OR(F894=17,F894=44),F894&amp;"_"&amp;H894,IF(COUNTIF('Bibliothèque transporteurs'!C:C,F894)=0,"inconnu",_xlfn.XLOOKUP(F894,'Bibliothèque transporteurs'!C:C,'Bibliothèque transporteurs'!B:B))))</f>
        <v/>
      </c>
      <c r="V894">
        <f>IF(COUNTIF('Bibliothèque transporteurs'!C:C,F894)=0,"inconnu",_xlfn.XLOOKUP(F894,'Bibliothèque transporteurs'!C:C,'Bibliothèque transporteurs'!E:E))</f>
        <v/>
      </c>
      <c r="W894">
        <f>IF(T894="FR_2SHOP",O894,IF(O894=0,0,ROUNDUP(O894/C894*B894,2)))</f>
        <v/>
      </c>
      <c r="Y894" s="118">
        <f>ROUNDUP(B894,2)-M894-L894-N894-J894-K894-I894-Q894</f>
        <v/>
      </c>
      <c r="Z894" s="118">
        <f>IF(Y894=W894,"OK","Non")</f>
        <v/>
      </c>
    </row>
    <row r="895">
      <c r="A895" s="9">
        <f>C895/SUM(C:C)*(SUM(C:C)+$X$2)</f>
        <v/>
      </c>
      <c r="B895" s="9">
        <f>C895/SUM(C:C)*(SUM(C:C)+SUM($N$3:$O$7))+S895</f>
        <v/>
      </c>
      <c r="C895" s="9">
        <f>SUM(I895:Q895)-N895-P895</f>
        <v/>
      </c>
      <c r="D895" s="8" t="n">
        <v>6235</v>
      </c>
      <c r="E895" t="inlineStr">
        <is>
          <t>XT258227539TS</t>
        </is>
      </c>
      <c r="F895" t="inlineStr">
        <is>
          <t>5Y</t>
        </is>
      </c>
      <c r="G895" t="inlineStr">
        <is>
          <t>N</t>
        </is>
      </c>
      <c r="H895" t="inlineStr">
        <is>
          <t>NT</t>
        </is>
      </c>
      <c r="O895" t="n">
        <v>3.07</v>
      </c>
      <c r="S895">
        <f>_xlfn.XLOOKUP(E895,'Facture Chronopost'!L:L,'Facture Chronopost'!AA:AA,"")</f>
        <v/>
      </c>
      <c r="T895">
        <f>IF(COUNTIF('Bibliothèque transporteurs'!C:C,F895)=0,"inconnu",_xlfn.XLOOKUP(F895,'Bibliothèque transporteurs'!C:C,'Bibliothèque transporteurs'!A:A))</f>
        <v/>
      </c>
      <c r="U895">
        <f>IF(OR(F895="6C",F895="6B"),_xlfn.XLOOKUP(E895,'Facture Chronopost'!L:L,'Facture Chronopost'!X:X),IF(OR(F895=17,F895=44),F895&amp;"_"&amp;H895,IF(COUNTIF('Bibliothèque transporteurs'!C:C,F895)=0,"inconnu",_xlfn.XLOOKUP(F895,'Bibliothèque transporteurs'!C:C,'Bibliothèque transporteurs'!B:B))))</f>
        <v/>
      </c>
      <c r="V895">
        <f>IF(COUNTIF('Bibliothèque transporteurs'!C:C,F895)=0,"inconnu",_xlfn.XLOOKUP(F895,'Bibliothèque transporteurs'!C:C,'Bibliothèque transporteurs'!E:E))</f>
        <v/>
      </c>
      <c r="W895">
        <f>IF(T895="FR_2SHOP",O895,IF(O895=0,0,ROUNDUP(O895/C895*B895,2)))</f>
        <v/>
      </c>
      <c r="Y895" s="118">
        <f>ROUNDUP(B895,2)-M895-L895-N895-J895-K895-I895-Q895</f>
        <v/>
      </c>
      <c r="Z895" s="118">
        <f>IF(Y895=W895,"OK","Non")</f>
        <v/>
      </c>
    </row>
    <row r="896">
      <c r="A896" s="9">
        <f>C896/SUM(C:C)*(SUM(C:C)+$X$2)</f>
        <v/>
      </c>
      <c r="B896" s="9">
        <f>C896/SUM(C:C)*(SUM(C:C)+SUM($N$3:$O$7))+S896</f>
        <v/>
      </c>
      <c r="C896" s="9">
        <f>SUM(I896:Q896)-N896-P896</f>
        <v/>
      </c>
      <c r="D896" s="8" t="n">
        <v>6235</v>
      </c>
      <c r="E896" t="inlineStr">
        <is>
          <t>XT258230073TS</t>
        </is>
      </c>
      <c r="F896" t="inlineStr">
        <is>
          <t>5Y</t>
        </is>
      </c>
      <c r="G896" t="inlineStr">
        <is>
          <t>N</t>
        </is>
      </c>
      <c r="H896" t="inlineStr">
        <is>
          <t>NT</t>
        </is>
      </c>
      <c r="O896" t="n">
        <v>3.07</v>
      </c>
      <c r="S896">
        <f>_xlfn.XLOOKUP(E896,'Facture Chronopost'!L:L,'Facture Chronopost'!AA:AA,"")</f>
        <v/>
      </c>
      <c r="T896">
        <f>IF(COUNTIF('Bibliothèque transporteurs'!C:C,F896)=0,"inconnu",_xlfn.XLOOKUP(F896,'Bibliothèque transporteurs'!C:C,'Bibliothèque transporteurs'!A:A))</f>
        <v/>
      </c>
      <c r="U896">
        <f>IF(OR(F896="6C",F896="6B"),_xlfn.XLOOKUP(E896,'Facture Chronopost'!L:L,'Facture Chronopost'!X:X),IF(OR(F896=17,F896=44),F896&amp;"_"&amp;H896,IF(COUNTIF('Bibliothèque transporteurs'!C:C,F896)=0,"inconnu",_xlfn.XLOOKUP(F896,'Bibliothèque transporteurs'!C:C,'Bibliothèque transporteurs'!B:B))))</f>
        <v/>
      </c>
      <c r="V896">
        <f>IF(COUNTIF('Bibliothèque transporteurs'!C:C,F896)=0,"inconnu",_xlfn.XLOOKUP(F896,'Bibliothèque transporteurs'!C:C,'Bibliothèque transporteurs'!E:E))</f>
        <v/>
      </c>
      <c r="W896">
        <f>IF(T896="FR_2SHOP",O896,IF(O896=0,0,ROUNDUP(O896/C896*B896,2)))</f>
        <v/>
      </c>
      <c r="Y896" s="118">
        <f>ROUNDUP(B896,2)-M896-L896-N896-J896-K896-I896-Q896</f>
        <v/>
      </c>
      <c r="Z896" s="118">
        <f>IF(Y896=W896,"OK","Non")</f>
        <v/>
      </c>
    </row>
    <row r="897">
      <c r="A897" s="9">
        <f>C897/SUM(C:C)*(SUM(C:C)+$X$2)</f>
        <v/>
      </c>
      <c r="B897" s="9">
        <f>C897/SUM(C:C)*(SUM(C:C)+SUM($N$3:$O$7))+S897</f>
        <v/>
      </c>
      <c r="C897" s="9">
        <f>SUM(I897:Q897)-N897-P897</f>
        <v/>
      </c>
      <c r="D897" s="8" t="n">
        <v>6235</v>
      </c>
      <c r="E897" t="inlineStr">
        <is>
          <t>XT258235478TS</t>
        </is>
      </c>
      <c r="F897" t="inlineStr">
        <is>
          <t>5Y</t>
        </is>
      </c>
      <c r="G897" t="inlineStr">
        <is>
          <t>N</t>
        </is>
      </c>
      <c r="H897" t="inlineStr">
        <is>
          <t>NT</t>
        </is>
      </c>
      <c r="O897" t="n">
        <v>3.07</v>
      </c>
      <c r="S897">
        <f>_xlfn.XLOOKUP(E897,'Facture Chronopost'!L:L,'Facture Chronopost'!AA:AA,"")</f>
        <v/>
      </c>
      <c r="T897">
        <f>IF(COUNTIF('Bibliothèque transporteurs'!C:C,F897)=0,"inconnu",_xlfn.XLOOKUP(F897,'Bibliothèque transporteurs'!C:C,'Bibliothèque transporteurs'!A:A))</f>
        <v/>
      </c>
      <c r="U897">
        <f>IF(OR(F897="6C",F897="6B"),_xlfn.XLOOKUP(E897,'Facture Chronopost'!L:L,'Facture Chronopost'!X:X),IF(OR(F897=17,F897=44),F897&amp;"_"&amp;H897,IF(COUNTIF('Bibliothèque transporteurs'!C:C,F897)=0,"inconnu",_xlfn.XLOOKUP(F897,'Bibliothèque transporteurs'!C:C,'Bibliothèque transporteurs'!B:B))))</f>
        <v/>
      </c>
      <c r="V897">
        <f>IF(COUNTIF('Bibliothèque transporteurs'!C:C,F897)=0,"inconnu",_xlfn.XLOOKUP(F897,'Bibliothèque transporteurs'!C:C,'Bibliothèque transporteurs'!E:E))</f>
        <v/>
      </c>
      <c r="W897">
        <f>IF(T897="FR_2SHOP",O897,IF(O897=0,0,ROUNDUP(O897/C897*B897,2)))</f>
        <v/>
      </c>
      <c r="Y897" s="118">
        <f>ROUNDUP(B897,2)-M897-L897-N897-J897-K897-I897-Q897</f>
        <v/>
      </c>
      <c r="Z897" s="118">
        <f>IF(Y897=W897,"OK","Non")</f>
        <v/>
      </c>
    </row>
    <row r="898">
      <c r="A898" s="9">
        <f>C898/SUM(C:C)*(SUM(C:C)+$X$2)</f>
        <v/>
      </c>
      <c r="B898" s="9">
        <f>C898/SUM(C:C)*(SUM(C:C)+SUM($N$3:$O$7))+S898</f>
        <v/>
      </c>
      <c r="C898" s="9">
        <f>SUM(I898:Q898)-N898-P898</f>
        <v/>
      </c>
      <c r="D898" s="8" t="n">
        <v>6235</v>
      </c>
      <c r="E898" t="inlineStr">
        <is>
          <t>XT258236955TS</t>
        </is>
      </c>
      <c r="F898" t="inlineStr">
        <is>
          <t>5Y</t>
        </is>
      </c>
      <c r="G898" t="inlineStr">
        <is>
          <t>N</t>
        </is>
      </c>
      <c r="H898" t="inlineStr">
        <is>
          <t>NT</t>
        </is>
      </c>
      <c r="O898" t="n">
        <v>3.17</v>
      </c>
      <c r="S898">
        <f>_xlfn.XLOOKUP(E898,'Facture Chronopost'!L:L,'Facture Chronopost'!AA:AA,"")</f>
        <v/>
      </c>
      <c r="T898">
        <f>IF(COUNTIF('Bibliothèque transporteurs'!C:C,F898)=0,"inconnu",_xlfn.XLOOKUP(F898,'Bibliothèque transporteurs'!C:C,'Bibliothèque transporteurs'!A:A))</f>
        <v/>
      </c>
      <c r="U898">
        <f>IF(OR(F898="6C",F898="6B"),_xlfn.XLOOKUP(E898,'Facture Chronopost'!L:L,'Facture Chronopost'!X:X),IF(OR(F898=17,F898=44),F898&amp;"_"&amp;H898,IF(COUNTIF('Bibliothèque transporteurs'!C:C,F898)=0,"inconnu",_xlfn.XLOOKUP(F898,'Bibliothèque transporteurs'!C:C,'Bibliothèque transporteurs'!B:B))))</f>
        <v/>
      </c>
      <c r="V898">
        <f>IF(COUNTIF('Bibliothèque transporteurs'!C:C,F898)=0,"inconnu",_xlfn.XLOOKUP(F898,'Bibliothèque transporteurs'!C:C,'Bibliothèque transporteurs'!E:E))</f>
        <v/>
      </c>
      <c r="W898">
        <f>IF(T898="FR_2SHOP",O898,IF(O898=0,0,ROUNDUP(O898/C898*B898,2)))</f>
        <v/>
      </c>
      <c r="Y898" s="118">
        <f>ROUNDUP(B898,2)-M898-L898-N898-J898-K898-I898-Q898</f>
        <v/>
      </c>
      <c r="Z898" s="118">
        <f>IF(Y898=W898,"OK","Non")</f>
        <v/>
      </c>
    </row>
    <row r="899">
      <c r="A899" s="9">
        <f>C899/SUM(C:C)*(SUM(C:C)+$X$2)</f>
        <v/>
      </c>
      <c r="B899" s="9">
        <f>C899/SUM(C:C)*(SUM(C:C)+SUM($N$3:$O$7))+S899</f>
        <v/>
      </c>
      <c r="C899" s="9">
        <f>SUM(I899:Q899)-N899-P899</f>
        <v/>
      </c>
      <c r="D899" s="8" t="n">
        <v>6235</v>
      </c>
      <c r="E899" t="inlineStr">
        <is>
          <t>XT258237006TS</t>
        </is>
      </c>
      <c r="F899" t="inlineStr">
        <is>
          <t>5Y</t>
        </is>
      </c>
      <c r="G899" t="inlineStr">
        <is>
          <t>N</t>
        </is>
      </c>
      <c r="H899" t="inlineStr">
        <is>
          <t>NT</t>
        </is>
      </c>
      <c r="O899" t="n">
        <v>3.07</v>
      </c>
      <c r="S899">
        <f>_xlfn.XLOOKUP(E899,'Facture Chronopost'!L:L,'Facture Chronopost'!AA:AA,"")</f>
        <v/>
      </c>
      <c r="T899">
        <f>IF(COUNTIF('Bibliothèque transporteurs'!C:C,F899)=0,"inconnu",_xlfn.XLOOKUP(F899,'Bibliothèque transporteurs'!C:C,'Bibliothèque transporteurs'!A:A))</f>
        <v/>
      </c>
      <c r="U899">
        <f>IF(OR(F899="6C",F899="6B"),_xlfn.XLOOKUP(E899,'Facture Chronopost'!L:L,'Facture Chronopost'!X:X),IF(OR(F899=17,F899=44),F899&amp;"_"&amp;H899,IF(COUNTIF('Bibliothèque transporteurs'!C:C,F899)=0,"inconnu",_xlfn.XLOOKUP(F899,'Bibliothèque transporteurs'!C:C,'Bibliothèque transporteurs'!B:B))))</f>
        <v/>
      </c>
      <c r="V899">
        <f>IF(COUNTIF('Bibliothèque transporteurs'!C:C,F899)=0,"inconnu",_xlfn.XLOOKUP(F899,'Bibliothèque transporteurs'!C:C,'Bibliothèque transporteurs'!E:E))</f>
        <v/>
      </c>
      <c r="W899">
        <f>IF(T899="FR_2SHOP",O899,IF(O899=0,0,ROUNDUP(O899/C899*B899,2)))</f>
        <v/>
      </c>
      <c r="Y899" s="118">
        <f>ROUNDUP(B899,2)-M899-L899-N899-J899-K899-I899-Q899</f>
        <v/>
      </c>
      <c r="Z899" s="118">
        <f>IF(Y899=W899,"OK","Non")</f>
        <v/>
      </c>
    </row>
    <row r="900">
      <c r="A900" s="9">
        <f>C900/SUM(C:C)*(SUM(C:C)+$X$2)</f>
        <v/>
      </c>
      <c r="B900" s="9">
        <f>C900/SUM(C:C)*(SUM(C:C)+SUM($N$3:$O$7))+S900</f>
        <v/>
      </c>
      <c r="C900" s="9">
        <f>SUM(I900:Q900)-N900-P900</f>
        <v/>
      </c>
      <c r="D900" s="8" t="n">
        <v>6235</v>
      </c>
      <c r="E900" t="inlineStr">
        <is>
          <t>XT258237757TS</t>
        </is>
      </c>
      <c r="F900" t="inlineStr">
        <is>
          <t>5Y</t>
        </is>
      </c>
      <c r="G900" t="inlineStr">
        <is>
          <t>N</t>
        </is>
      </c>
      <c r="H900" t="inlineStr">
        <is>
          <t>NT</t>
        </is>
      </c>
      <c r="O900" t="n">
        <v>3.17</v>
      </c>
      <c r="S900">
        <f>_xlfn.XLOOKUP(E900,'Facture Chronopost'!L:L,'Facture Chronopost'!AA:AA,"")</f>
        <v/>
      </c>
      <c r="T900">
        <f>IF(COUNTIF('Bibliothèque transporteurs'!C:C,F900)=0,"inconnu",_xlfn.XLOOKUP(F900,'Bibliothèque transporteurs'!C:C,'Bibliothèque transporteurs'!A:A))</f>
        <v/>
      </c>
      <c r="U900">
        <f>IF(OR(F900="6C",F900="6B"),_xlfn.XLOOKUP(E900,'Facture Chronopost'!L:L,'Facture Chronopost'!X:X),IF(OR(F900=17,F900=44),F900&amp;"_"&amp;H900,IF(COUNTIF('Bibliothèque transporteurs'!C:C,F900)=0,"inconnu",_xlfn.XLOOKUP(F900,'Bibliothèque transporteurs'!C:C,'Bibliothèque transporteurs'!B:B))))</f>
        <v/>
      </c>
      <c r="V900">
        <f>IF(COUNTIF('Bibliothèque transporteurs'!C:C,F900)=0,"inconnu",_xlfn.XLOOKUP(F900,'Bibliothèque transporteurs'!C:C,'Bibliothèque transporteurs'!E:E))</f>
        <v/>
      </c>
      <c r="W900">
        <f>IF(T900="FR_2SHOP",O900,IF(O900=0,0,ROUNDUP(O900/C900*B900,2)))</f>
        <v/>
      </c>
      <c r="Y900" s="118">
        <f>ROUNDUP(B900,2)-M900-L900-N900-J900-K900-I900-Q900</f>
        <v/>
      </c>
      <c r="Z900" s="118">
        <f>IF(Y900=W900,"OK","Non")</f>
        <v/>
      </c>
    </row>
    <row r="901">
      <c r="A901" s="9">
        <f>C901/SUM(C:C)*(SUM(C:C)+$X$2)</f>
        <v/>
      </c>
      <c r="B901" s="9">
        <f>C901/SUM(C:C)*(SUM(C:C)+SUM($N$3:$O$7))+S901</f>
        <v/>
      </c>
      <c r="C901" s="9">
        <f>SUM(I901:Q901)-N901-P901</f>
        <v/>
      </c>
      <c r="D901" s="8" t="n">
        <v>6235</v>
      </c>
      <c r="E901" t="inlineStr">
        <is>
          <t>XT258243770TS</t>
        </is>
      </c>
      <c r="F901" t="inlineStr">
        <is>
          <t>5Y</t>
        </is>
      </c>
      <c r="G901" t="inlineStr">
        <is>
          <t>N</t>
        </is>
      </c>
      <c r="H901" t="inlineStr">
        <is>
          <t>NT</t>
        </is>
      </c>
      <c r="O901" t="n">
        <v>3.07</v>
      </c>
      <c r="S901">
        <f>_xlfn.XLOOKUP(E901,'Facture Chronopost'!L:L,'Facture Chronopost'!AA:AA,"")</f>
        <v/>
      </c>
      <c r="T901">
        <f>IF(COUNTIF('Bibliothèque transporteurs'!C:C,F901)=0,"inconnu",_xlfn.XLOOKUP(F901,'Bibliothèque transporteurs'!C:C,'Bibliothèque transporteurs'!A:A))</f>
        <v/>
      </c>
      <c r="U901">
        <f>IF(OR(F901="6C",F901="6B"),_xlfn.XLOOKUP(E901,'Facture Chronopost'!L:L,'Facture Chronopost'!X:X),IF(OR(F901=17,F901=44),F901&amp;"_"&amp;H901,IF(COUNTIF('Bibliothèque transporteurs'!C:C,F901)=0,"inconnu",_xlfn.XLOOKUP(F901,'Bibliothèque transporteurs'!C:C,'Bibliothèque transporteurs'!B:B))))</f>
        <v/>
      </c>
      <c r="V901">
        <f>IF(COUNTIF('Bibliothèque transporteurs'!C:C,F901)=0,"inconnu",_xlfn.XLOOKUP(F901,'Bibliothèque transporteurs'!C:C,'Bibliothèque transporteurs'!E:E))</f>
        <v/>
      </c>
      <c r="W901">
        <f>IF(T901="FR_2SHOP",O901,IF(O901=0,0,ROUNDUP(O901/C901*B901,2)))</f>
        <v/>
      </c>
      <c r="Y901" s="118">
        <f>ROUNDUP(B901,2)-M901-L901-N901-J901-K901-I901-Q901</f>
        <v/>
      </c>
      <c r="Z901" s="118">
        <f>IF(Y901=W901,"OK","Non")</f>
        <v/>
      </c>
    </row>
    <row r="902">
      <c r="A902" s="9">
        <f>C902/SUM(C:C)*(SUM(C:C)+$X$2)</f>
        <v/>
      </c>
      <c r="B902" s="9">
        <f>C902/SUM(C:C)*(SUM(C:C)+SUM($N$3:$O$7))+S902</f>
        <v/>
      </c>
      <c r="C902" s="9">
        <f>SUM(I902:Q902)-N902-P902</f>
        <v/>
      </c>
      <c r="D902" s="8" t="n">
        <v>6235</v>
      </c>
      <c r="E902" t="inlineStr">
        <is>
          <t>XT258257014TS</t>
        </is>
      </c>
      <c r="F902" t="inlineStr">
        <is>
          <t>5Y</t>
        </is>
      </c>
      <c r="G902" t="inlineStr">
        <is>
          <t>N</t>
        </is>
      </c>
      <c r="H902" t="inlineStr">
        <is>
          <t>NT</t>
        </is>
      </c>
      <c r="O902" t="n">
        <v>3.07</v>
      </c>
      <c r="S902">
        <f>_xlfn.XLOOKUP(E902,'Facture Chronopost'!L:L,'Facture Chronopost'!AA:AA,"")</f>
        <v/>
      </c>
      <c r="T902">
        <f>IF(COUNTIF('Bibliothèque transporteurs'!C:C,F902)=0,"inconnu",_xlfn.XLOOKUP(F902,'Bibliothèque transporteurs'!C:C,'Bibliothèque transporteurs'!A:A))</f>
        <v/>
      </c>
      <c r="U902">
        <f>IF(OR(F902="6C",F902="6B"),_xlfn.XLOOKUP(E902,'Facture Chronopost'!L:L,'Facture Chronopost'!X:X),IF(OR(F902=17,F902=44),F902&amp;"_"&amp;H902,IF(COUNTIF('Bibliothèque transporteurs'!C:C,F902)=0,"inconnu",_xlfn.XLOOKUP(F902,'Bibliothèque transporteurs'!C:C,'Bibliothèque transporteurs'!B:B))))</f>
        <v/>
      </c>
      <c r="V902">
        <f>IF(COUNTIF('Bibliothèque transporteurs'!C:C,F902)=0,"inconnu",_xlfn.XLOOKUP(F902,'Bibliothèque transporteurs'!C:C,'Bibliothèque transporteurs'!E:E))</f>
        <v/>
      </c>
      <c r="W902">
        <f>IF(T902="FR_2SHOP",O902,IF(O902=0,0,ROUNDUP(O902/C902*B902,2)))</f>
        <v/>
      </c>
      <c r="Y902" s="118">
        <f>ROUNDUP(B902,2)-M902-L902-N902-J902-K902-I902-Q902</f>
        <v/>
      </c>
      <c r="Z902" s="118">
        <f>IF(Y902=W902,"OK","Non")</f>
        <v/>
      </c>
    </row>
    <row r="903">
      <c r="A903" s="9">
        <f>C903/SUM(C:C)*(SUM(C:C)+$X$2)</f>
        <v/>
      </c>
      <c r="B903" s="9">
        <f>C903/SUM(C:C)*(SUM(C:C)+SUM($N$3:$O$7))+S903</f>
        <v/>
      </c>
      <c r="C903" s="9">
        <f>SUM(I903:Q903)-N903-P903</f>
        <v/>
      </c>
      <c r="D903" s="8" t="n">
        <v>6235</v>
      </c>
      <c r="E903" t="inlineStr">
        <is>
          <t>XT258258831TS</t>
        </is>
      </c>
      <c r="F903" t="inlineStr">
        <is>
          <t>5Y</t>
        </is>
      </c>
      <c r="G903" t="inlineStr">
        <is>
          <t>N</t>
        </is>
      </c>
      <c r="H903" t="inlineStr">
        <is>
          <t>NT</t>
        </is>
      </c>
      <c r="O903" t="n">
        <v>3.17</v>
      </c>
      <c r="S903">
        <f>_xlfn.XLOOKUP(E903,'Facture Chronopost'!L:L,'Facture Chronopost'!AA:AA,"")</f>
        <v/>
      </c>
      <c r="T903">
        <f>IF(COUNTIF('Bibliothèque transporteurs'!C:C,F903)=0,"inconnu",_xlfn.XLOOKUP(F903,'Bibliothèque transporteurs'!C:C,'Bibliothèque transporteurs'!A:A))</f>
        <v/>
      </c>
      <c r="U903">
        <f>IF(OR(F903="6C",F903="6B"),_xlfn.XLOOKUP(E903,'Facture Chronopost'!L:L,'Facture Chronopost'!X:X),IF(OR(F903=17,F903=44),F903&amp;"_"&amp;H903,IF(COUNTIF('Bibliothèque transporteurs'!C:C,F903)=0,"inconnu",_xlfn.XLOOKUP(F903,'Bibliothèque transporteurs'!C:C,'Bibliothèque transporteurs'!B:B))))</f>
        <v/>
      </c>
      <c r="V903">
        <f>IF(COUNTIF('Bibliothèque transporteurs'!C:C,F903)=0,"inconnu",_xlfn.XLOOKUP(F903,'Bibliothèque transporteurs'!C:C,'Bibliothèque transporteurs'!E:E))</f>
        <v/>
      </c>
      <c r="W903">
        <f>IF(T903="FR_2SHOP",O903,IF(O903=0,0,ROUNDUP(O903/C903*B903,2)))</f>
        <v/>
      </c>
      <c r="Y903" s="118">
        <f>ROUNDUP(B903,2)-M903-L903-N903-J903-K903-I903-Q903</f>
        <v/>
      </c>
      <c r="Z903" s="118">
        <f>IF(Y903=W903,"OK","Non")</f>
        <v/>
      </c>
    </row>
    <row r="904">
      <c r="A904" s="9">
        <f>C904/SUM(C:C)*(SUM(C:C)+$X$2)</f>
        <v/>
      </c>
      <c r="B904" s="9">
        <f>C904/SUM(C:C)*(SUM(C:C)+SUM($N$3:$O$7))+S904</f>
        <v/>
      </c>
      <c r="C904" s="9">
        <f>SUM(I904:Q904)-N904-P904</f>
        <v/>
      </c>
      <c r="D904" s="8" t="n">
        <v>6235</v>
      </c>
      <c r="E904" t="inlineStr">
        <is>
          <t>XT258262601TS</t>
        </is>
      </c>
      <c r="F904" t="inlineStr">
        <is>
          <t>5Y</t>
        </is>
      </c>
      <c r="G904" t="inlineStr">
        <is>
          <t>N</t>
        </is>
      </c>
      <c r="H904" t="inlineStr">
        <is>
          <t>NT</t>
        </is>
      </c>
      <c r="O904" t="n">
        <v>3.07</v>
      </c>
      <c r="S904">
        <f>_xlfn.XLOOKUP(E904,'Facture Chronopost'!L:L,'Facture Chronopost'!AA:AA,"")</f>
        <v/>
      </c>
      <c r="T904">
        <f>IF(COUNTIF('Bibliothèque transporteurs'!C:C,F904)=0,"inconnu",_xlfn.XLOOKUP(F904,'Bibliothèque transporteurs'!C:C,'Bibliothèque transporteurs'!A:A))</f>
        <v/>
      </c>
      <c r="U904">
        <f>IF(OR(F904="6C",F904="6B"),_xlfn.XLOOKUP(E904,'Facture Chronopost'!L:L,'Facture Chronopost'!X:X),IF(OR(F904=17,F904=44),F904&amp;"_"&amp;H904,IF(COUNTIF('Bibliothèque transporteurs'!C:C,F904)=0,"inconnu",_xlfn.XLOOKUP(F904,'Bibliothèque transporteurs'!C:C,'Bibliothèque transporteurs'!B:B))))</f>
        <v/>
      </c>
      <c r="V904">
        <f>IF(COUNTIF('Bibliothèque transporteurs'!C:C,F904)=0,"inconnu",_xlfn.XLOOKUP(F904,'Bibliothèque transporteurs'!C:C,'Bibliothèque transporteurs'!E:E))</f>
        <v/>
      </c>
      <c r="W904">
        <f>IF(T904="FR_2SHOP",O904,IF(O904=0,0,ROUNDUP(O904/C904*B904,2)))</f>
        <v/>
      </c>
      <c r="Y904" s="118">
        <f>ROUNDUP(B904,2)-M904-L904-N904-J904-K904-I904-Q904</f>
        <v/>
      </c>
      <c r="Z904" s="118">
        <f>IF(Y904=W904,"OK","Non")</f>
        <v/>
      </c>
    </row>
    <row r="905">
      <c r="A905" s="9">
        <f>C905/SUM(C:C)*(SUM(C:C)+$X$2)</f>
        <v/>
      </c>
      <c r="B905" s="9">
        <f>C905/SUM(C:C)*(SUM(C:C)+SUM($N$3:$O$7))+S905</f>
        <v/>
      </c>
      <c r="C905" s="9">
        <f>SUM(I905:Q905)-N905-P905</f>
        <v/>
      </c>
      <c r="D905" s="8" t="n">
        <v>6235</v>
      </c>
      <c r="E905" t="inlineStr">
        <is>
          <t>XT258263289TS</t>
        </is>
      </c>
      <c r="F905" t="inlineStr">
        <is>
          <t>5Y</t>
        </is>
      </c>
      <c r="G905" t="inlineStr">
        <is>
          <t>N</t>
        </is>
      </c>
      <c r="H905" t="inlineStr">
        <is>
          <t>ND</t>
        </is>
      </c>
      <c r="O905" t="n">
        <v>3.07</v>
      </c>
      <c r="S905">
        <f>_xlfn.XLOOKUP(E905,'Facture Chronopost'!L:L,'Facture Chronopost'!AA:AA,"")</f>
        <v/>
      </c>
      <c r="T905">
        <f>IF(COUNTIF('Bibliothèque transporteurs'!C:C,F905)=0,"inconnu",_xlfn.XLOOKUP(F905,'Bibliothèque transporteurs'!C:C,'Bibliothèque transporteurs'!A:A))</f>
        <v/>
      </c>
      <c r="U905">
        <f>IF(OR(F905="6C",F905="6B"),_xlfn.XLOOKUP(E905,'Facture Chronopost'!L:L,'Facture Chronopost'!X:X),IF(OR(F905=17,F905=44),F905&amp;"_"&amp;H905,IF(COUNTIF('Bibliothèque transporteurs'!C:C,F905)=0,"inconnu",_xlfn.XLOOKUP(F905,'Bibliothèque transporteurs'!C:C,'Bibliothèque transporteurs'!B:B))))</f>
        <v/>
      </c>
      <c r="V905">
        <f>IF(COUNTIF('Bibliothèque transporteurs'!C:C,F905)=0,"inconnu",_xlfn.XLOOKUP(F905,'Bibliothèque transporteurs'!C:C,'Bibliothèque transporteurs'!E:E))</f>
        <v/>
      </c>
      <c r="W905">
        <f>IF(T905="FR_2SHOP",O905,IF(O905=0,0,ROUNDUP(O905/C905*B905,2)))</f>
        <v/>
      </c>
      <c r="Y905" s="118">
        <f>ROUNDUP(B905,2)-M905-L905-N905-J905-K905-I905-Q905</f>
        <v/>
      </c>
      <c r="Z905" s="118">
        <f>IF(Y905=W905,"OK","Non")</f>
        <v/>
      </c>
    </row>
    <row r="906">
      <c r="A906" s="9">
        <f>C906/SUM(C:C)*(SUM(C:C)+$X$2)</f>
        <v/>
      </c>
      <c r="B906" s="9">
        <f>C906/SUM(C:C)*(SUM(C:C)+SUM($N$3:$O$7))+S906</f>
        <v/>
      </c>
      <c r="C906" s="9">
        <f>SUM(I906:Q906)-N906-P906</f>
        <v/>
      </c>
      <c r="D906" s="8" t="n">
        <v>6235</v>
      </c>
      <c r="E906" t="inlineStr">
        <is>
          <t>XT258264015TS</t>
        </is>
      </c>
      <c r="F906" t="inlineStr">
        <is>
          <t>5Y</t>
        </is>
      </c>
      <c r="G906" t="inlineStr">
        <is>
          <t>N</t>
        </is>
      </c>
      <c r="H906" t="inlineStr">
        <is>
          <t>NT</t>
        </is>
      </c>
      <c r="O906" t="n">
        <v>3.17</v>
      </c>
      <c r="S906">
        <f>_xlfn.XLOOKUP(E906,'Facture Chronopost'!L:L,'Facture Chronopost'!AA:AA,"")</f>
        <v/>
      </c>
      <c r="T906">
        <f>IF(COUNTIF('Bibliothèque transporteurs'!C:C,F906)=0,"inconnu",_xlfn.XLOOKUP(F906,'Bibliothèque transporteurs'!C:C,'Bibliothèque transporteurs'!A:A))</f>
        <v/>
      </c>
      <c r="U906">
        <f>IF(OR(F906="6C",F906="6B"),_xlfn.XLOOKUP(E906,'Facture Chronopost'!L:L,'Facture Chronopost'!X:X),IF(OR(F906=17,F906=44),F906&amp;"_"&amp;H906,IF(COUNTIF('Bibliothèque transporteurs'!C:C,F906)=0,"inconnu",_xlfn.XLOOKUP(F906,'Bibliothèque transporteurs'!C:C,'Bibliothèque transporteurs'!B:B))))</f>
        <v/>
      </c>
      <c r="V906">
        <f>IF(COUNTIF('Bibliothèque transporteurs'!C:C,F906)=0,"inconnu",_xlfn.XLOOKUP(F906,'Bibliothèque transporteurs'!C:C,'Bibliothèque transporteurs'!E:E))</f>
        <v/>
      </c>
      <c r="W906">
        <f>IF(T906="FR_2SHOP",O906,IF(O906=0,0,ROUNDUP(O906/C906*B906,2)))</f>
        <v/>
      </c>
      <c r="Y906" s="118">
        <f>ROUNDUP(B906,2)-M906-L906-N906-J906-K906-I906-Q906</f>
        <v/>
      </c>
      <c r="Z906" s="118">
        <f>IF(Y906=W906,"OK","Non")</f>
        <v/>
      </c>
    </row>
    <row r="907">
      <c r="A907" s="9">
        <f>C907/SUM(C:C)*(SUM(C:C)+$X$2)</f>
        <v/>
      </c>
      <c r="B907" s="9">
        <f>C907/SUM(C:C)*(SUM(C:C)+SUM($N$3:$O$7))+S907</f>
        <v/>
      </c>
      <c r="C907" s="9">
        <f>SUM(I907:Q907)-N907-P907</f>
        <v/>
      </c>
      <c r="D907" s="8" t="n">
        <v>6235</v>
      </c>
      <c r="E907" t="inlineStr">
        <is>
          <t>XT258266047TS</t>
        </is>
      </c>
      <c r="F907" t="inlineStr">
        <is>
          <t>5Y</t>
        </is>
      </c>
      <c r="G907" t="inlineStr">
        <is>
          <t>N</t>
        </is>
      </c>
      <c r="H907" t="inlineStr">
        <is>
          <t>NT</t>
        </is>
      </c>
      <c r="O907" t="n">
        <v>3.17</v>
      </c>
      <c r="S907">
        <f>_xlfn.XLOOKUP(E907,'Facture Chronopost'!L:L,'Facture Chronopost'!AA:AA,"")</f>
        <v/>
      </c>
      <c r="T907">
        <f>IF(COUNTIF('Bibliothèque transporteurs'!C:C,F907)=0,"inconnu",_xlfn.XLOOKUP(F907,'Bibliothèque transporteurs'!C:C,'Bibliothèque transporteurs'!A:A))</f>
        <v/>
      </c>
      <c r="U907">
        <f>IF(OR(F907="6C",F907="6B"),_xlfn.XLOOKUP(E907,'Facture Chronopost'!L:L,'Facture Chronopost'!X:X),IF(OR(F907=17,F907=44),F907&amp;"_"&amp;H907,IF(COUNTIF('Bibliothèque transporteurs'!C:C,F907)=0,"inconnu",_xlfn.XLOOKUP(F907,'Bibliothèque transporteurs'!C:C,'Bibliothèque transporteurs'!B:B))))</f>
        <v/>
      </c>
      <c r="V907">
        <f>IF(COUNTIF('Bibliothèque transporteurs'!C:C,F907)=0,"inconnu",_xlfn.XLOOKUP(F907,'Bibliothèque transporteurs'!C:C,'Bibliothèque transporteurs'!E:E))</f>
        <v/>
      </c>
      <c r="W907">
        <f>IF(T907="FR_2SHOP",O907,IF(O907=0,0,ROUNDUP(O907/C907*B907,2)))</f>
        <v/>
      </c>
      <c r="Y907" s="118">
        <f>ROUNDUP(B907,2)-M907-L907-N907-J907-K907-I907-Q907</f>
        <v/>
      </c>
      <c r="Z907" s="118">
        <f>IF(Y907=W907,"OK","Non")</f>
        <v/>
      </c>
    </row>
    <row r="908">
      <c r="A908" s="9">
        <f>C908/SUM(C:C)*(SUM(C:C)+$X$2)</f>
        <v/>
      </c>
      <c r="B908" s="9">
        <f>C908/SUM(C:C)*(SUM(C:C)+SUM($N$3:$O$7))+S908</f>
        <v/>
      </c>
      <c r="C908" s="9">
        <f>SUM(I908:Q908)-N908-P908</f>
        <v/>
      </c>
      <c r="D908" s="8" t="n">
        <v>6235</v>
      </c>
      <c r="E908" t="inlineStr">
        <is>
          <t>XT258275485TS</t>
        </is>
      </c>
      <c r="F908" t="inlineStr">
        <is>
          <t>5Y</t>
        </is>
      </c>
      <c r="G908" t="inlineStr">
        <is>
          <t>N</t>
        </is>
      </c>
      <c r="H908" t="inlineStr">
        <is>
          <t>NT</t>
        </is>
      </c>
      <c r="O908" t="n">
        <v>3.07</v>
      </c>
      <c r="S908">
        <f>_xlfn.XLOOKUP(E908,'Facture Chronopost'!L:L,'Facture Chronopost'!AA:AA,"")</f>
        <v/>
      </c>
      <c r="T908">
        <f>IF(COUNTIF('Bibliothèque transporteurs'!C:C,F908)=0,"inconnu",_xlfn.XLOOKUP(F908,'Bibliothèque transporteurs'!C:C,'Bibliothèque transporteurs'!A:A))</f>
        <v/>
      </c>
      <c r="U908">
        <f>IF(OR(F908="6C",F908="6B"),_xlfn.XLOOKUP(E908,'Facture Chronopost'!L:L,'Facture Chronopost'!X:X),IF(OR(F908=17,F908=44),F908&amp;"_"&amp;H908,IF(COUNTIF('Bibliothèque transporteurs'!C:C,F908)=0,"inconnu",_xlfn.XLOOKUP(F908,'Bibliothèque transporteurs'!C:C,'Bibliothèque transporteurs'!B:B))))</f>
        <v/>
      </c>
      <c r="V908">
        <f>IF(COUNTIF('Bibliothèque transporteurs'!C:C,F908)=0,"inconnu",_xlfn.XLOOKUP(F908,'Bibliothèque transporteurs'!C:C,'Bibliothèque transporteurs'!E:E))</f>
        <v/>
      </c>
      <c r="W908">
        <f>IF(T908="FR_2SHOP",O908,IF(O908=0,0,ROUNDUP(O908/C908*B908,2)))</f>
        <v/>
      </c>
      <c r="Y908" s="118">
        <f>ROUNDUP(B908,2)-M908-L908-N908-J908-K908-I908-Q908</f>
        <v/>
      </c>
      <c r="Z908" s="118">
        <f>IF(Y908=W908,"OK","Non")</f>
        <v/>
      </c>
    </row>
    <row r="909">
      <c r="A909" s="9">
        <f>C909/SUM(C:C)*(SUM(C:C)+$X$2)</f>
        <v/>
      </c>
      <c r="B909" s="9">
        <f>C909/SUM(C:C)*(SUM(C:C)+SUM($N$3:$O$7))+S909</f>
        <v/>
      </c>
      <c r="C909" s="9">
        <f>SUM(I909:Q909)-N909-P909</f>
        <v/>
      </c>
      <c r="D909" s="8" t="n">
        <v>6235</v>
      </c>
      <c r="E909" t="inlineStr">
        <is>
          <t>XT258283385TS</t>
        </is>
      </c>
      <c r="F909" t="inlineStr">
        <is>
          <t>5Y</t>
        </is>
      </c>
      <c r="G909" t="inlineStr">
        <is>
          <t>N</t>
        </is>
      </c>
      <c r="H909" t="inlineStr">
        <is>
          <t>NT</t>
        </is>
      </c>
      <c r="O909" t="n">
        <v>3.07</v>
      </c>
      <c r="S909">
        <f>_xlfn.XLOOKUP(E909,'Facture Chronopost'!L:L,'Facture Chronopost'!AA:AA,"")</f>
        <v/>
      </c>
      <c r="T909">
        <f>IF(COUNTIF('Bibliothèque transporteurs'!C:C,F909)=0,"inconnu",_xlfn.XLOOKUP(F909,'Bibliothèque transporteurs'!C:C,'Bibliothèque transporteurs'!A:A))</f>
        <v/>
      </c>
      <c r="U909">
        <f>IF(OR(F909="6C",F909="6B"),_xlfn.XLOOKUP(E909,'Facture Chronopost'!L:L,'Facture Chronopost'!X:X),IF(OR(F909=17,F909=44),F909&amp;"_"&amp;H909,IF(COUNTIF('Bibliothèque transporteurs'!C:C,F909)=0,"inconnu",_xlfn.XLOOKUP(F909,'Bibliothèque transporteurs'!C:C,'Bibliothèque transporteurs'!B:B))))</f>
        <v/>
      </c>
      <c r="V909">
        <f>IF(COUNTIF('Bibliothèque transporteurs'!C:C,F909)=0,"inconnu",_xlfn.XLOOKUP(F909,'Bibliothèque transporteurs'!C:C,'Bibliothèque transporteurs'!E:E))</f>
        <v/>
      </c>
      <c r="W909">
        <f>IF(T909="FR_2SHOP",O909,IF(O909=0,0,ROUNDUP(O909/C909*B909,2)))</f>
        <v/>
      </c>
      <c r="Y909" s="118">
        <f>ROUNDUP(B909,2)-M909-L909-N909-J909-K909-I909-Q909</f>
        <v/>
      </c>
      <c r="Z909" s="118">
        <f>IF(Y909=W909,"OK","Non")</f>
        <v/>
      </c>
    </row>
    <row r="910">
      <c r="A910" s="9">
        <f>C910/SUM(C:C)*(SUM(C:C)+$X$2)</f>
        <v/>
      </c>
      <c r="B910" s="9">
        <f>C910/SUM(C:C)*(SUM(C:C)+SUM($N$3:$O$7))+S910</f>
        <v/>
      </c>
      <c r="C910" s="9">
        <f>SUM(I910:Q910)-N910-P910</f>
        <v/>
      </c>
      <c r="D910" s="8" t="n">
        <v>6235</v>
      </c>
      <c r="E910" t="inlineStr">
        <is>
          <t>XT258298977TS</t>
        </is>
      </c>
      <c r="F910" t="inlineStr">
        <is>
          <t>5Y</t>
        </is>
      </c>
      <c r="G910" t="inlineStr">
        <is>
          <t>N</t>
        </is>
      </c>
      <c r="H910" t="inlineStr">
        <is>
          <t>NT</t>
        </is>
      </c>
      <c r="O910" t="n">
        <v>3.07</v>
      </c>
      <c r="S910">
        <f>_xlfn.XLOOKUP(E910,'Facture Chronopost'!L:L,'Facture Chronopost'!AA:AA,"")</f>
        <v/>
      </c>
      <c r="T910">
        <f>IF(COUNTIF('Bibliothèque transporteurs'!C:C,F910)=0,"inconnu",_xlfn.XLOOKUP(F910,'Bibliothèque transporteurs'!C:C,'Bibliothèque transporteurs'!A:A))</f>
        <v/>
      </c>
      <c r="U910">
        <f>IF(OR(F910="6C",F910="6B"),_xlfn.XLOOKUP(E910,'Facture Chronopost'!L:L,'Facture Chronopost'!X:X),IF(OR(F910=17,F910=44),F910&amp;"_"&amp;H910,IF(COUNTIF('Bibliothèque transporteurs'!C:C,F910)=0,"inconnu",_xlfn.XLOOKUP(F910,'Bibliothèque transporteurs'!C:C,'Bibliothèque transporteurs'!B:B))))</f>
        <v/>
      </c>
      <c r="V910">
        <f>IF(COUNTIF('Bibliothèque transporteurs'!C:C,F910)=0,"inconnu",_xlfn.XLOOKUP(F910,'Bibliothèque transporteurs'!C:C,'Bibliothèque transporteurs'!E:E))</f>
        <v/>
      </c>
      <c r="W910">
        <f>IF(T910="FR_2SHOP",O910,IF(O910=0,0,ROUNDUP(O910/C910*B910,2)))</f>
        <v/>
      </c>
      <c r="Y910" s="118">
        <f>ROUNDUP(B910,2)-M910-L910-N910-J910-K910-I910-Q910</f>
        <v/>
      </c>
      <c r="Z910" s="118">
        <f>IF(Y910=W910,"OK","Non")</f>
        <v/>
      </c>
    </row>
    <row r="911">
      <c r="A911" s="9">
        <f>C911/SUM(C:C)*(SUM(C:C)+$X$2)</f>
        <v/>
      </c>
      <c r="B911" s="9">
        <f>C911/SUM(C:C)*(SUM(C:C)+SUM($N$3:$O$7))+S911</f>
        <v/>
      </c>
      <c r="C911" s="9">
        <f>SUM(I911:Q911)-N911-P911</f>
        <v/>
      </c>
      <c r="D911" s="8" t="n">
        <v>6235</v>
      </c>
      <c r="E911" t="inlineStr">
        <is>
          <t>XT258299005TS</t>
        </is>
      </c>
      <c r="F911" t="inlineStr">
        <is>
          <t>5Y</t>
        </is>
      </c>
      <c r="G911" t="inlineStr">
        <is>
          <t>N</t>
        </is>
      </c>
      <c r="H911" t="inlineStr">
        <is>
          <t>NT</t>
        </is>
      </c>
      <c r="O911" t="n">
        <v>3.07</v>
      </c>
      <c r="S911">
        <f>_xlfn.XLOOKUP(E911,'Facture Chronopost'!L:L,'Facture Chronopost'!AA:AA,"")</f>
        <v/>
      </c>
      <c r="T911">
        <f>IF(COUNTIF('Bibliothèque transporteurs'!C:C,F911)=0,"inconnu",_xlfn.XLOOKUP(F911,'Bibliothèque transporteurs'!C:C,'Bibliothèque transporteurs'!A:A))</f>
        <v/>
      </c>
      <c r="U911">
        <f>IF(OR(F911="6C",F911="6B"),_xlfn.XLOOKUP(E911,'Facture Chronopost'!L:L,'Facture Chronopost'!X:X),IF(OR(F911=17,F911=44),F911&amp;"_"&amp;H911,IF(COUNTIF('Bibliothèque transporteurs'!C:C,F911)=0,"inconnu",_xlfn.XLOOKUP(F911,'Bibliothèque transporteurs'!C:C,'Bibliothèque transporteurs'!B:B))))</f>
        <v/>
      </c>
      <c r="V911">
        <f>IF(COUNTIF('Bibliothèque transporteurs'!C:C,F911)=0,"inconnu",_xlfn.XLOOKUP(F911,'Bibliothèque transporteurs'!C:C,'Bibliothèque transporteurs'!E:E))</f>
        <v/>
      </c>
      <c r="W911">
        <f>IF(T911="FR_2SHOP",O911,IF(O911=0,0,ROUNDUP(O911/C911*B911,2)))</f>
        <v/>
      </c>
      <c r="Y911" s="118">
        <f>ROUNDUP(B911,2)-M911-L911-N911-J911-K911-I911-Q911</f>
        <v/>
      </c>
      <c r="Z911" s="118">
        <f>IF(Y911=W911,"OK","Non")</f>
        <v/>
      </c>
    </row>
    <row r="912">
      <c r="A912" s="9">
        <f>C912/SUM(C:C)*(SUM(C:C)+$X$2)</f>
        <v/>
      </c>
      <c r="B912" s="9">
        <f>C912/SUM(C:C)*(SUM(C:C)+SUM($N$3:$O$7))+S912</f>
        <v/>
      </c>
      <c r="C912" s="9">
        <f>SUM(I912:Q912)-N912-P912</f>
        <v/>
      </c>
      <c r="D912" s="8" t="n">
        <v>6235</v>
      </c>
      <c r="E912" t="inlineStr">
        <is>
          <t>XT258299717TS</t>
        </is>
      </c>
      <c r="F912" t="inlineStr">
        <is>
          <t>5Y</t>
        </is>
      </c>
      <c r="G912" t="inlineStr">
        <is>
          <t>N</t>
        </is>
      </c>
      <c r="H912" t="inlineStr">
        <is>
          <t>NT</t>
        </is>
      </c>
      <c r="O912" t="n">
        <v>3.07</v>
      </c>
      <c r="S912">
        <f>_xlfn.XLOOKUP(E912,'Facture Chronopost'!L:L,'Facture Chronopost'!AA:AA,"")</f>
        <v/>
      </c>
      <c r="T912">
        <f>IF(COUNTIF('Bibliothèque transporteurs'!C:C,F912)=0,"inconnu",_xlfn.XLOOKUP(F912,'Bibliothèque transporteurs'!C:C,'Bibliothèque transporteurs'!A:A))</f>
        <v/>
      </c>
      <c r="U912">
        <f>IF(OR(F912="6C",F912="6B"),_xlfn.XLOOKUP(E912,'Facture Chronopost'!L:L,'Facture Chronopost'!X:X),IF(OR(F912=17,F912=44),F912&amp;"_"&amp;H912,IF(COUNTIF('Bibliothèque transporteurs'!C:C,F912)=0,"inconnu",_xlfn.XLOOKUP(F912,'Bibliothèque transporteurs'!C:C,'Bibliothèque transporteurs'!B:B))))</f>
        <v/>
      </c>
      <c r="V912">
        <f>IF(COUNTIF('Bibliothèque transporteurs'!C:C,F912)=0,"inconnu",_xlfn.XLOOKUP(F912,'Bibliothèque transporteurs'!C:C,'Bibliothèque transporteurs'!E:E))</f>
        <v/>
      </c>
      <c r="W912">
        <f>IF(T912="FR_2SHOP",O912,IF(O912=0,0,ROUNDUP(O912/C912*B912,2)))</f>
        <v/>
      </c>
      <c r="Y912" s="118">
        <f>ROUNDUP(B912,2)-M912-L912-N912-J912-K912-I912-Q912</f>
        <v/>
      </c>
      <c r="Z912" s="118">
        <f>IF(Y912=W912,"OK","Non")</f>
        <v/>
      </c>
    </row>
    <row r="913">
      <c r="A913" s="9">
        <f>C913/SUM(C:C)*(SUM(C:C)+$X$2)</f>
        <v/>
      </c>
      <c r="B913" s="9">
        <f>C913/SUM(C:C)*(SUM(C:C)+SUM($N$3:$O$7))+S913</f>
        <v/>
      </c>
      <c r="C913" s="9">
        <f>SUM(I913:Q913)-N913-P913</f>
        <v/>
      </c>
      <c r="D913" s="8" t="n">
        <v>6235</v>
      </c>
      <c r="E913" t="inlineStr">
        <is>
          <t>XT258300843TS</t>
        </is>
      </c>
      <c r="F913" t="inlineStr">
        <is>
          <t>5Y</t>
        </is>
      </c>
      <c r="G913" t="inlineStr">
        <is>
          <t>N</t>
        </is>
      </c>
      <c r="H913" t="inlineStr">
        <is>
          <t>NT</t>
        </is>
      </c>
      <c r="O913" t="n">
        <v>3.07</v>
      </c>
      <c r="S913">
        <f>_xlfn.XLOOKUP(E913,'Facture Chronopost'!L:L,'Facture Chronopost'!AA:AA,"")</f>
        <v/>
      </c>
      <c r="T913">
        <f>IF(COUNTIF('Bibliothèque transporteurs'!C:C,F913)=0,"inconnu",_xlfn.XLOOKUP(F913,'Bibliothèque transporteurs'!C:C,'Bibliothèque transporteurs'!A:A))</f>
        <v/>
      </c>
      <c r="U913">
        <f>IF(OR(F913="6C",F913="6B"),_xlfn.XLOOKUP(E913,'Facture Chronopost'!L:L,'Facture Chronopost'!X:X),IF(OR(F913=17,F913=44),F913&amp;"_"&amp;H913,IF(COUNTIF('Bibliothèque transporteurs'!C:C,F913)=0,"inconnu",_xlfn.XLOOKUP(F913,'Bibliothèque transporteurs'!C:C,'Bibliothèque transporteurs'!B:B))))</f>
        <v/>
      </c>
      <c r="V913">
        <f>IF(COUNTIF('Bibliothèque transporteurs'!C:C,F913)=0,"inconnu",_xlfn.XLOOKUP(F913,'Bibliothèque transporteurs'!C:C,'Bibliothèque transporteurs'!E:E))</f>
        <v/>
      </c>
      <c r="W913">
        <f>IF(T913="FR_2SHOP",O913,IF(O913=0,0,ROUNDUP(O913/C913*B913,2)))</f>
        <v/>
      </c>
      <c r="Y913" s="118">
        <f>ROUNDUP(B913,2)-M913-L913-N913-J913-K913-I913-Q913</f>
        <v/>
      </c>
      <c r="Z913" s="118">
        <f>IF(Y913=W913,"OK","Non")</f>
        <v/>
      </c>
    </row>
    <row r="914">
      <c r="A914" s="9">
        <f>C914/SUM(C:C)*(SUM(C:C)+$X$2)</f>
        <v/>
      </c>
      <c r="B914" s="9">
        <f>C914/SUM(C:C)*(SUM(C:C)+SUM($N$3:$O$7))+S914</f>
        <v/>
      </c>
      <c r="C914" s="9">
        <f>SUM(I914:Q914)-N914-P914</f>
        <v/>
      </c>
      <c r="D914" s="8" t="n">
        <v>6235</v>
      </c>
      <c r="E914" t="inlineStr">
        <is>
          <t>XT258306863TS</t>
        </is>
      </c>
      <c r="F914" t="inlineStr">
        <is>
          <t>5Y</t>
        </is>
      </c>
      <c r="G914" t="inlineStr">
        <is>
          <t>N</t>
        </is>
      </c>
      <c r="H914" t="inlineStr">
        <is>
          <t>NT</t>
        </is>
      </c>
      <c r="O914" t="n">
        <v>3.07</v>
      </c>
      <c r="S914">
        <f>_xlfn.XLOOKUP(E914,'Facture Chronopost'!L:L,'Facture Chronopost'!AA:AA,"")</f>
        <v/>
      </c>
      <c r="T914">
        <f>IF(COUNTIF('Bibliothèque transporteurs'!C:C,F914)=0,"inconnu",_xlfn.XLOOKUP(F914,'Bibliothèque transporteurs'!C:C,'Bibliothèque transporteurs'!A:A))</f>
        <v/>
      </c>
      <c r="U914">
        <f>IF(OR(F914="6C",F914="6B"),_xlfn.XLOOKUP(E914,'Facture Chronopost'!L:L,'Facture Chronopost'!X:X),IF(OR(F914=17,F914=44),F914&amp;"_"&amp;H914,IF(COUNTIF('Bibliothèque transporteurs'!C:C,F914)=0,"inconnu",_xlfn.XLOOKUP(F914,'Bibliothèque transporteurs'!C:C,'Bibliothèque transporteurs'!B:B))))</f>
        <v/>
      </c>
      <c r="V914">
        <f>IF(COUNTIF('Bibliothèque transporteurs'!C:C,F914)=0,"inconnu",_xlfn.XLOOKUP(F914,'Bibliothèque transporteurs'!C:C,'Bibliothèque transporteurs'!E:E))</f>
        <v/>
      </c>
      <c r="W914">
        <f>IF(T914="FR_2SHOP",O914,IF(O914=0,0,ROUNDUP(O914/C914*B914,2)))</f>
        <v/>
      </c>
      <c r="Y914" s="118">
        <f>ROUNDUP(B914,2)-M914-L914-N914-J914-K914-I914-Q914</f>
        <v/>
      </c>
      <c r="Z914" s="118">
        <f>IF(Y914=W914,"OK","Non")</f>
        <v/>
      </c>
    </row>
    <row r="915">
      <c r="A915" s="9">
        <f>C915/SUM(C:C)*(SUM(C:C)+$X$2)</f>
        <v/>
      </c>
      <c r="B915" s="9">
        <f>C915/SUM(C:C)*(SUM(C:C)+SUM($N$3:$O$7))+S915</f>
        <v/>
      </c>
      <c r="C915" s="9">
        <f>SUM(I915:Q915)-N915-P915</f>
        <v/>
      </c>
      <c r="D915" s="8" t="n">
        <v>6235</v>
      </c>
      <c r="E915" t="inlineStr">
        <is>
          <t>XT258308612TS</t>
        </is>
      </c>
      <c r="F915" t="inlineStr">
        <is>
          <t>5Y</t>
        </is>
      </c>
      <c r="G915" t="inlineStr">
        <is>
          <t>N</t>
        </is>
      </c>
      <c r="H915" t="inlineStr">
        <is>
          <t>NT</t>
        </is>
      </c>
      <c r="O915" t="n">
        <v>3.07</v>
      </c>
      <c r="S915">
        <f>_xlfn.XLOOKUP(E915,'Facture Chronopost'!L:L,'Facture Chronopost'!AA:AA,"")</f>
        <v/>
      </c>
      <c r="T915">
        <f>IF(COUNTIF('Bibliothèque transporteurs'!C:C,F915)=0,"inconnu",_xlfn.XLOOKUP(F915,'Bibliothèque transporteurs'!C:C,'Bibliothèque transporteurs'!A:A))</f>
        <v/>
      </c>
      <c r="U915">
        <f>IF(OR(F915="6C",F915="6B"),_xlfn.XLOOKUP(E915,'Facture Chronopost'!L:L,'Facture Chronopost'!X:X),IF(OR(F915=17,F915=44),F915&amp;"_"&amp;H915,IF(COUNTIF('Bibliothèque transporteurs'!C:C,F915)=0,"inconnu",_xlfn.XLOOKUP(F915,'Bibliothèque transporteurs'!C:C,'Bibliothèque transporteurs'!B:B))))</f>
        <v/>
      </c>
      <c r="V915">
        <f>IF(COUNTIF('Bibliothèque transporteurs'!C:C,F915)=0,"inconnu",_xlfn.XLOOKUP(F915,'Bibliothèque transporteurs'!C:C,'Bibliothèque transporteurs'!E:E))</f>
        <v/>
      </c>
      <c r="W915">
        <f>IF(T915="FR_2SHOP",O915,IF(O915=0,0,ROUNDUP(O915/C915*B915,2)))</f>
        <v/>
      </c>
      <c r="Y915" s="118">
        <f>ROUNDUP(B915,2)-M915-L915-N915-J915-K915-I915-Q915</f>
        <v/>
      </c>
      <c r="Z915" s="118">
        <f>IF(Y915=W915,"OK","Non")</f>
        <v/>
      </c>
    </row>
    <row r="916">
      <c r="A916" s="9">
        <f>C916/SUM(C:C)*(SUM(C:C)+$X$2)</f>
        <v/>
      </c>
      <c r="B916" s="9">
        <f>C916/SUM(C:C)*(SUM(C:C)+SUM($N$3:$O$7))+S916</f>
        <v/>
      </c>
      <c r="C916" s="9">
        <f>SUM(I916:Q916)-N916-P916</f>
        <v/>
      </c>
      <c r="D916" s="8" t="n">
        <v>6235</v>
      </c>
      <c r="E916" t="inlineStr">
        <is>
          <t>XT258310465TS</t>
        </is>
      </c>
      <c r="F916" t="inlineStr">
        <is>
          <t>5Y</t>
        </is>
      </c>
      <c r="G916" t="inlineStr">
        <is>
          <t>N</t>
        </is>
      </c>
      <c r="H916" t="inlineStr">
        <is>
          <t>NT</t>
        </is>
      </c>
      <c r="O916" t="n">
        <v>3.07</v>
      </c>
      <c r="S916">
        <f>_xlfn.XLOOKUP(E916,'Facture Chronopost'!L:L,'Facture Chronopost'!AA:AA,"")</f>
        <v/>
      </c>
      <c r="T916">
        <f>IF(COUNTIF('Bibliothèque transporteurs'!C:C,F916)=0,"inconnu",_xlfn.XLOOKUP(F916,'Bibliothèque transporteurs'!C:C,'Bibliothèque transporteurs'!A:A))</f>
        <v/>
      </c>
      <c r="U916">
        <f>IF(OR(F916="6C",F916="6B"),_xlfn.XLOOKUP(E916,'Facture Chronopost'!L:L,'Facture Chronopost'!X:X),IF(OR(F916=17,F916=44),F916&amp;"_"&amp;H916,IF(COUNTIF('Bibliothèque transporteurs'!C:C,F916)=0,"inconnu",_xlfn.XLOOKUP(F916,'Bibliothèque transporteurs'!C:C,'Bibliothèque transporteurs'!B:B))))</f>
        <v/>
      </c>
      <c r="V916">
        <f>IF(COUNTIF('Bibliothèque transporteurs'!C:C,F916)=0,"inconnu",_xlfn.XLOOKUP(F916,'Bibliothèque transporteurs'!C:C,'Bibliothèque transporteurs'!E:E))</f>
        <v/>
      </c>
      <c r="W916">
        <f>IF(T916="FR_2SHOP",O916,IF(O916=0,0,ROUNDUP(O916/C916*B916,2)))</f>
        <v/>
      </c>
      <c r="Y916" s="118">
        <f>ROUNDUP(B916,2)-M916-L916-N916-J916-K916-I916-Q916</f>
        <v/>
      </c>
      <c r="Z916" s="118">
        <f>IF(Y916=W916,"OK","Non")</f>
        <v/>
      </c>
    </row>
    <row r="917">
      <c r="A917" s="9">
        <f>C917/SUM(C:C)*(SUM(C:C)+$X$2)</f>
        <v/>
      </c>
      <c r="B917" s="9">
        <f>C917/SUM(C:C)*(SUM(C:C)+SUM($N$3:$O$7))+S917</f>
        <v/>
      </c>
      <c r="C917" s="9">
        <f>SUM(I917:Q917)-N917-P917</f>
        <v/>
      </c>
      <c r="D917" s="8" t="n">
        <v>6235</v>
      </c>
      <c r="E917" t="inlineStr">
        <is>
          <t>XT258345592TS</t>
        </is>
      </c>
      <c r="F917" t="inlineStr">
        <is>
          <t>5Y</t>
        </is>
      </c>
      <c r="G917" t="inlineStr">
        <is>
          <t>N</t>
        </is>
      </c>
      <c r="H917" t="inlineStr">
        <is>
          <t>NT</t>
        </is>
      </c>
      <c r="O917" t="n">
        <v>3.17</v>
      </c>
      <c r="S917">
        <f>_xlfn.XLOOKUP(E917,'Facture Chronopost'!L:L,'Facture Chronopost'!AA:AA,"")</f>
        <v/>
      </c>
      <c r="T917">
        <f>IF(COUNTIF('Bibliothèque transporteurs'!C:C,F917)=0,"inconnu",_xlfn.XLOOKUP(F917,'Bibliothèque transporteurs'!C:C,'Bibliothèque transporteurs'!A:A))</f>
        <v/>
      </c>
      <c r="U917">
        <f>IF(OR(F917="6C",F917="6B"),_xlfn.XLOOKUP(E917,'Facture Chronopost'!L:L,'Facture Chronopost'!X:X),IF(OR(F917=17,F917=44),F917&amp;"_"&amp;H917,IF(COUNTIF('Bibliothèque transporteurs'!C:C,F917)=0,"inconnu",_xlfn.XLOOKUP(F917,'Bibliothèque transporteurs'!C:C,'Bibliothèque transporteurs'!B:B))))</f>
        <v/>
      </c>
      <c r="V917">
        <f>IF(COUNTIF('Bibliothèque transporteurs'!C:C,F917)=0,"inconnu",_xlfn.XLOOKUP(F917,'Bibliothèque transporteurs'!C:C,'Bibliothèque transporteurs'!E:E))</f>
        <v/>
      </c>
      <c r="W917">
        <f>IF(T917="FR_2SHOP",O917,IF(O917=0,0,ROUNDUP(O917/C917*B917,2)))</f>
        <v/>
      </c>
      <c r="Y917" s="118">
        <f>ROUNDUP(B917,2)-M917-L917-N917-J917-K917-I917-Q917</f>
        <v/>
      </c>
      <c r="Z917" s="118">
        <f>IF(Y917=W917,"OK","Non")</f>
        <v/>
      </c>
    </row>
    <row r="918">
      <c r="A918" s="9">
        <f>C918/SUM(C:C)*(SUM(C:C)+$X$2)</f>
        <v/>
      </c>
      <c r="B918" s="9">
        <f>C918/SUM(C:C)*(SUM(C:C)+SUM($N$3:$O$7))+S918</f>
        <v/>
      </c>
      <c r="C918" s="9">
        <f>SUM(I918:Q918)-N918-P918</f>
        <v/>
      </c>
      <c r="D918" s="8" t="n">
        <v>6235</v>
      </c>
      <c r="E918" t="inlineStr">
        <is>
          <t>XT258363715TS</t>
        </is>
      </c>
      <c r="F918" t="inlineStr">
        <is>
          <t>5Y</t>
        </is>
      </c>
      <c r="G918" t="inlineStr">
        <is>
          <t>N</t>
        </is>
      </c>
      <c r="H918" t="inlineStr">
        <is>
          <t>NT</t>
        </is>
      </c>
      <c r="O918" t="n">
        <v>3.07</v>
      </c>
      <c r="S918">
        <f>_xlfn.XLOOKUP(E918,'Facture Chronopost'!L:L,'Facture Chronopost'!AA:AA,"")</f>
        <v/>
      </c>
      <c r="T918">
        <f>IF(COUNTIF('Bibliothèque transporteurs'!C:C,F918)=0,"inconnu",_xlfn.XLOOKUP(F918,'Bibliothèque transporteurs'!C:C,'Bibliothèque transporteurs'!A:A))</f>
        <v/>
      </c>
      <c r="U918">
        <f>IF(OR(F918="6C",F918="6B"),_xlfn.XLOOKUP(E918,'Facture Chronopost'!L:L,'Facture Chronopost'!X:X),IF(OR(F918=17,F918=44),F918&amp;"_"&amp;H918,IF(COUNTIF('Bibliothèque transporteurs'!C:C,F918)=0,"inconnu",_xlfn.XLOOKUP(F918,'Bibliothèque transporteurs'!C:C,'Bibliothèque transporteurs'!B:B))))</f>
        <v/>
      </c>
      <c r="V918">
        <f>IF(COUNTIF('Bibliothèque transporteurs'!C:C,F918)=0,"inconnu",_xlfn.XLOOKUP(F918,'Bibliothèque transporteurs'!C:C,'Bibliothèque transporteurs'!E:E))</f>
        <v/>
      </c>
      <c r="W918">
        <f>IF(T918="FR_2SHOP",O918,IF(O918=0,0,ROUNDUP(O918/C918*B918,2)))</f>
        <v/>
      </c>
      <c r="Y918" s="118">
        <f>ROUNDUP(B918,2)-M918-L918-N918-J918-K918-I918-Q918</f>
        <v/>
      </c>
      <c r="Z918" s="118">
        <f>IF(Y918=W918,"OK","Non")</f>
        <v/>
      </c>
    </row>
    <row r="919">
      <c r="A919" s="9">
        <f>C919/SUM(C:C)*(SUM(C:C)+$X$2)</f>
        <v/>
      </c>
      <c r="B919" s="9">
        <f>C919/SUM(C:C)*(SUM(C:C)+SUM($N$3:$O$7))+S919</f>
        <v/>
      </c>
      <c r="C919" s="9">
        <f>SUM(I919:Q919)-N919-P919</f>
        <v/>
      </c>
      <c r="D919" s="8" t="n">
        <v>6235</v>
      </c>
      <c r="E919" t="inlineStr">
        <is>
          <t>XT258368134TS</t>
        </is>
      </c>
      <c r="F919" t="inlineStr">
        <is>
          <t>5Y</t>
        </is>
      </c>
      <c r="G919" t="inlineStr">
        <is>
          <t>N</t>
        </is>
      </c>
      <c r="H919" t="inlineStr">
        <is>
          <t>NT</t>
        </is>
      </c>
      <c r="O919" t="n">
        <v>3.07</v>
      </c>
      <c r="S919">
        <f>_xlfn.XLOOKUP(E919,'Facture Chronopost'!L:L,'Facture Chronopost'!AA:AA,"")</f>
        <v/>
      </c>
      <c r="T919">
        <f>IF(COUNTIF('Bibliothèque transporteurs'!C:C,F919)=0,"inconnu",_xlfn.XLOOKUP(F919,'Bibliothèque transporteurs'!C:C,'Bibliothèque transporteurs'!A:A))</f>
        <v/>
      </c>
      <c r="U919">
        <f>IF(OR(F919="6C",F919="6B"),_xlfn.XLOOKUP(E919,'Facture Chronopost'!L:L,'Facture Chronopost'!X:X),IF(OR(F919=17,F919=44),F919&amp;"_"&amp;H919,IF(COUNTIF('Bibliothèque transporteurs'!C:C,F919)=0,"inconnu",_xlfn.XLOOKUP(F919,'Bibliothèque transporteurs'!C:C,'Bibliothèque transporteurs'!B:B))))</f>
        <v/>
      </c>
      <c r="V919">
        <f>IF(COUNTIF('Bibliothèque transporteurs'!C:C,F919)=0,"inconnu",_xlfn.XLOOKUP(F919,'Bibliothèque transporteurs'!C:C,'Bibliothèque transporteurs'!E:E))</f>
        <v/>
      </c>
      <c r="W919">
        <f>IF(T919="FR_2SHOP",O919,IF(O919=0,0,ROUNDUP(O919/C919*B919,2)))</f>
        <v/>
      </c>
      <c r="Y919" s="118">
        <f>ROUNDUP(B919,2)-M919-L919-N919-J919-K919-I919-Q919</f>
        <v/>
      </c>
      <c r="Z919" s="118">
        <f>IF(Y919=W919,"OK","Non")</f>
        <v/>
      </c>
    </row>
    <row r="920">
      <c r="A920" s="9">
        <f>C920/SUM(C:C)*(SUM(C:C)+$X$2)</f>
        <v/>
      </c>
      <c r="B920" s="9">
        <f>C920/SUM(C:C)*(SUM(C:C)+SUM($N$3:$O$7))+S920</f>
        <v/>
      </c>
      <c r="C920" s="9">
        <f>SUM(I920:Q920)-N920-P920</f>
        <v/>
      </c>
      <c r="D920" s="8" t="n">
        <v>6235</v>
      </c>
      <c r="E920" t="inlineStr">
        <is>
          <t>XT258377330TS</t>
        </is>
      </c>
      <c r="F920" t="inlineStr">
        <is>
          <t>5Y</t>
        </is>
      </c>
      <c r="G920" t="inlineStr">
        <is>
          <t>N</t>
        </is>
      </c>
      <c r="H920" t="inlineStr">
        <is>
          <t>NT</t>
        </is>
      </c>
      <c r="O920" t="n">
        <v>3.17</v>
      </c>
      <c r="S920">
        <f>_xlfn.XLOOKUP(E920,'Facture Chronopost'!L:L,'Facture Chronopost'!AA:AA,"")</f>
        <v/>
      </c>
      <c r="T920">
        <f>IF(COUNTIF('Bibliothèque transporteurs'!C:C,F920)=0,"inconnu",_xlfn.XLOOKUP(F920,'Bibliothèque transporteurs'!C:C,'Bibliothèque transporteurs'!A:A))</f>
        <v/>
      </c>
      <c r="U920">
        <f>IF(OR(F920="6C",F920="6B"),_xlfn.XLOOKUP(E920,'Facture Chronopost'!L:L,'Facture Chronopost'!X:X),IF(OR(F920=17,F920=44),F920&amp;"_"&amp;H920,IF(COUNTIF('Bibliothèque transporteurs'!C:C,F920)=0,"inconnu",_xlfn.XLOOKUP(F920,'Bibliothèque transporteurs'!C:C,'Bibliothèque transporteurs'!B:B))))</f>
        <v/>
      </c>
      <c r="V920">
        <f>IF(COUNTIF('Bibliothèque transporteurs'!C:C,F920)=0,"inconnu",_xlfn.XLOOKUP(F920,'Bibliothèque transporteurs'!C:C,'Bibliothèque transporteurs'!E:E))</f>
        <v/>
      </c>
      <c r="W920">
        <f>IF(T920="FR_2SHOP",O920,IF(O920=0,0,ROUNDUP(O920/C920*B920,2)))</f>
        <v/>
      </c>
      <c r="Y920" s="118">
        <f>ROUNDUP(B920,2)-M920-L920-N920-J920-K920-I920-Q920</f>
        <v/>
      </c>
      <c r="Z920" s="118">
        <f>IF(Y920=W920,"OK","Non")</f>
        <v/>
      </c>
    </row>
    <row r="921">
      <c r="A921" s="9">
        <f>C921/SUM(C:C)*(SUM(C:C)+$X$2)</f>
        <v/>
      </c>
      <c r="B921" s="9">
        <f>C921/SUM(C:C)*(SUM(C:C)+SUM($N$3:$O$7))+S921</f>
        <v/>
      </c>
      <c r="C921" s="9">
        <f>SUM(I921:Q921)-N921-P921</f>
        <v/>
      </c>
      <c r="D921" s="8" t="n">
        <v>6235</v>
      </c>
      <c r="E921" t="inlineStr">
        <is>
          <t>XT258381816TS</t>
        </is>
      </c>
      <c r="F921" t="inlineStr">
        <is>
          <t>5Y</t>
        </is>
      </c>
      <c r="G921" t="inlineStr">
        <is>
          <t>N</t>
        </is>
      </c>
      <c r="H921" t="inlineStr">
        <is>
          <t>NT</t>
        </is>
      </c>
      <c r="O921" t="n">
        <v>3.07</v>
      </c>
      <c r="S921">
        <f>_xlfn.XLOOKUP(E921,'Facture Chronopost'!L:L,'Facture Chronopost'!AA:AA,"")</f>
        <v/>
      </c>
      <c r="T921">
        <f>IF(COUNTIF('Bibliothèque transporteurs'!C:C,F921)=0,"inconnu",_xlfn.XLOOKUP(F921,'Bibliothèque transporteurs'!C:C,'Bibliothèque transporteurs'!A:A))</f>
        <v/>
      </c>
      <c r="U921">
        <f>IF(OR(F921="6C",F921="6B"),_xlfn.XLOOKUP(E921,'Facture Chronopost'!L:L,'Facture Chronopost'!X:X),IF(OR(F921=17,F921=44),F921&amp;"_"&amp;H921,IF(COUNTIF('Bibliothèque transporteurs'!C:C,F921)=0,"inconnu",_xlfn.XLOOKUP(F921,'Bibliothèque transporteurs'!C:C,'Bibliothèque transporteurs'!B:B))))</f>
        <v/>
      </c>
      <c r="V921">
        <f>IF(COUNTIF('Bibliothèque transporteurs'!C:C,F921)=0,"inconnu",_xlfn.XLOOKUP(F921,'Bibliothèque transporteurs'!C:C,'Bibliothèque transporteurs'!E:E))</f>
        <v/>
      </c>
      <c r="W921">
        <f>IF(T921="FR_2SHOP",O921,IF(O921=0,0,ROUNDUP(O921/C921*B921,2)))</f>
        <v/>
      </c>
      <c r="Y921" s="118">
        <f>ROUNDUP(B921,2)-M921-L921-N921-J921-K921-I921-Q921</f>
        <v/>
      </c>
      <c r="Z921" s="118">
        <f>IF(Y921=W921,"OK","Non")</f>
        <v/>
      </c>
    </row>
    <row r="922">
      <c r="A922" s="9">
        <f>C922/SUM(C:C)*(SUM(C:C)+$X$2)</f>
        <v/>
      </c>
      <c r="B922" s="9">
        <f>C922/SUM(C:C)*(SUM(C:C)+SUM($N$3:$O$7))+S922</f>
        <v/>
      </c>
      <c r="C922" s="9">
        <f>SUM(I922:Q922)-N922-P922</f>
        <v/>
      </c>
      <c r="D922" s="8" t="n">
        <v>6235</v>
      </c>
      <c r="E922" t="inlineStr">
        <is>
          <t>XT258399159TS</t>
        </is>
      </c>
      <c r="F922" t="inlineStr">
        <is>
          <t>5Y</t>
        </is>
      </c>
      <c r="G922" t="inlineStr">
        <is>
          <t>N</t>
        </is>
      </c>
      <c r="H922" t="inlineStr">
        <is>
          <t>NT</t>
        </is>
      </c>
      <c r="O922" t="n">
        <v>3.07</v>
      </c>
      <c r="S922">
        <f>_xlfn.XLOOKUP(E922,'Facture Chronopost'!L:L,'Facture Chronopost'!AA:AA,"")</f>
        <v/>
      </c>
      <c r="T922">
        <f>IF(COUNTIF('Bibliothèque transporteurs'!C:C,F922)=0,"inconnu",_xlfn.XLOOKUP(F922,'Bibliothèque transporteurs'!C:C,'Bibliothèque transporteurs'!A:A))</f>
        <v/>
      </c>
      <c r="U922">
        <f>IF(OR(F922="6C",F922="6B"),_xlfn.XLOOKUP(E922,'Facture Chronopost'!L:L,'Facture Chronopost'!X:X),IF(OR(F922=17,F922=44),F922&amp;"_"&amp;H922,IF(COUNTIF('Bibliothèque transporteurs'!C:C,F922)=0,"inconnu",_xlfn.XLOOKUP(F922,'Bibliothèque transporteurs'!C:C,'Bibliothèque transporteurs'!B:B))))</f>
        <v/>
      </c>
      <c r="V922">
        <f>IF(COUNTIF('Bibliothèque transporteurs'!C:C,F922)=0,"inconnu",_xlfn.XLOOKUP(F922,'Bibliothèque transporteurs'!C:C,'Bibliothèque transporteurs'!E:E))</f>
        <v/>
      </c>
      <c r="W922">
        <f>IF(T922="FR_2SHOP",O922,IF(O922=0,0,ROUNDUP(O922/C922*B922,2)))</f>
        <v/>
      </c>
      <c r="Y922" s="118">
        <f>ROUNDUP(B922,2)-M922-L922-N922-J922-K922-I922-Q922</f>
        <v/>
      </c>
      <c r="Z922" s="118">
        <f>IF(Y922=W922,"OK","Non")</f>
        <v/>
      </c>
    </row>
    <row r="923">
      <c r="A923" s="9">
        <f>C923/SUM(C:C)*(SUM(C:C)+$X$2)</f>
        <v/>
      </c>
      <c r="B923" s="9">
        <f>C923/SUM(C:C)*(SUM(C:C)+SUM($N$3:$O$7))+S923</f>
        <v/>
      </c>
      <c r="C923" s="9">
        <f>SUM(I923:Q923)-N923-P923</f>
        <v/>
      </c>
      <c r="D923" s="8" t="n">
        <v>6235</v>
      </c>
      <c r="E923" t="inlineStr">
        <is>
          <t>XT258402927TS</t>
        </is>
      </c>
      <c r="F923" t="inlineStr">
        <is>
          <t>5Y</t>
        </is>
      </c>
      <c r="G923" t="inlineStr">
        <is>
          <t>N</t>
        </is>
      </c>
      <c r="H923" t="inlineStr">
        <is>
          <t>NT</t>
        </is>
      </c>
      <c r="O923" t="n">
        <v>3.17</v>
      </c>
      <c r="S923">
        <f>_xlfn.XLOOKUP(E923,'Facture Chronopost'!L:L,'Facture Chronopost'!AA:AA,"")</f>
        <v/>
      </c>
      <c r="T923">
        <f>IF(COUNTIF('Bibliothèque transporteurs'!C:C,F923)=0,"inconnu",_xlfn.XLOOKUP(F923,'Bibliothèque transporteurs'!C:C,'Bibliothèque transporteurs'!A:A))</f>
        <v/>
      </c>
      <c r="U923">
        <f>IF(OR(F923="6C",F923="6B"),_xlfn.XLOOKUP(E923,'Facture Chronopost'!L:L,'Facture Chronopost'!X:X),IF(OR(F923=17,F923=44),F923&amp;"_"&amp;H923,IF(COUNTIF('Bibliothèque transporteurs'!C:C,F923)=0,"inconnu",_xlfn.XLOOKUP(F923,'Bibliothèque transporteurs'!C:C,'Bibliothèque transporteurs'!B:B))))</f>
        <v/>
      </c>
      <c r="V923">
        <f>IF(COUNTIF('Bibliothèque transporteurs'!C:C,F923)=0,"inconnu",_xlfn.XLOOKUP(F923,'Bibliothèque transporteurs'!C:C,'Bibliothèque transporteurs'!E:E))</f>
        <v/>
      </c>
      <c r="W923">
        <f>IF(T923="FR_2SHOP",O923,IF(O923=0,0,ROUNDUP(O923/C923*B923,2)))</f>
        <v/>
      </c>
      <c r="Y923" s="118">
        <f>ROUNDUP(B923,2)-M923-L923-N923-J923-K923-I923-Q923</f>
        <v/>
      </c>
      <c r="Z923" s="118">
        <f>IF(Y923=W923,"OK","Non")</f>
        <v/>
      </c>
    </row>
    <row r="924">
      <c r="A924" s="9">
        <f>C924/SUM(C:C)*(SUM(C:C)+$X$2)</f>
        <v/>
      </c>
      <c r="B924" s="9">
        <f>C924/SUM(C:C)*(SUM(C:C)+SUM($N$3:$O$7))+S924</f>
        <v/>
      </c>
      <c r="C924" s="9">
        <f>SUM(I924:Q924)-N924-P924</f>
        <v/>
      </c>
      <c r="D924" s="8" t="n">
        <v>6235</v>
      </c>
      <c r="E924" t="inlineStr">
        <is>
          <t>XT258408805TS</t>
        </is>
      </c>
      <c r="F924" t="inlineStr">
        <is>
          <t>5Y</t>
        </is>
      </c>
      <c r="G924" t="inlineStr">
        <is>
          <t>N</t>
        </is>
      </c>
      <c r="H924" t="inlineStr">
        <is>
          <t>NT</t>
        </is>
      </c>
      <c r="O924" t="n">
        <v>3.07</v>
      </c>
      <c r="S924">
        <f>_xlfn.XLOOKUP(E924,'Facture Chronopost'!L:L,'Facture Chronopost'!AA:AA,"")</f>
        <v/>
      </c>
      <c r="T924">
        <f>IF(COUNTIF('Bibliothèque transporteurs'!C:C,F924)=0,"inconnu",_xlfn.XLOOKUP(F924,'Bibliothèque transporteurs'!C:C,'Bibliothèque transporteurs'!A:A))</f>
        <v/>
      </c>
      <c r="U924">
        <f>IF(OR(F924="6C",F924="6B"),_xlfn.XLOOKUP(E924,'Facture Chronopost'!L:L,'Facture Chronopost'!X:X),IF(OR(F924=17,F924=44),F924&amp;"_"&amp;H924,IF(COUNTIF('Bibliothèque transporteurs'!C:C,F924)=0,"inconnu",_xlfn.XLOOKUP(F924,'Bibliothèque transporteurs'!C:C,'Bibliothèque transporteurs'!B:B))))</f>
        <v/>
      </c>
      <c r="V924">
        <f>IF(COUNTIF('Bibliothèque transporteurs'!C:C,F924)=0,"inconnu",_xlfn.XLOOKUP(F924,'Bibliothèque transporteurs'!C:C,'Bibliothèque transporteurs'!E:E))</f>
        <v/>
      </c>
      <c r="W924">
        <f>IF(T924="FR_2SHOP",O924,IF(O924=0,0,ROUNDUP(O924/C924*B924,2)))</f>
        <v/>
      </c>
      <c r="Y924" s="118">
        <f>ROUNDUP(B924,2)-M924-L924-N924-J924-K924-I924-Q924</f>
        <v/>
      </c>
      <c r="Z924" s="118">
        <f>IF(Y924=W924,"OK","Non")</f>
        <v/>
      </c>
    </row>
    <row r="925">
      <c r="A925" s="9">
        <f>C925/SUM(C:C)*(SUM(C:C)+$X$2)</f>
        <v/>
      </c>
      <c r="B925" s="9">
        <f>C925/SUM(C:C)*(SUM(C:C)+SUM($N$3:$O$7))+S925</f>
        <v/>
      </c>
      <c r="C925" s="9">
        <f>SUM(I925:Q925)-N925-P925</f>
        <v/>
      </c>
      <c r="D925" s="8" t="n">
        <v>6235</v>
      </c>
      <c r="E925" t="inlineStr">
        <is>
          <t>XT258410778TS</t>
        </is>
      </c>
      <c r="F925" t="inlineStr">
        <is>
          <t>5Y</t>
        </is>
      </c>
      <c r="G925" t="inlineStr">
        <is>
          <t>N</t>
        </is>
      </c>
      <c r="H925" t="inlineStr">
        <is>
          <t>NT</t>
        </is>
      </c>
      <c r="O925" t="n">
        <v>3.17</v>
      </c>
      <c r="S925">
        <f>_xlfn.XLOOKUP(E925,'Facture Chronopost'!L:L,'Facture Chronopost'!AA:AA,"")</f>
        <v/>
      </c>
      <c r="T925">
        <f>IF(COUNTIF('Bibliothèque transporteurs'!C:C,F925)=0,"inconnu",_xlfn.XLOOKUP(F925,'Bibliothèque transporteurs'!C:C,'Bibliothèque transporteurs'!A:A))</f>
        <v/>
      </c>
      <c r="U925">
        <f>IF(OR(F925="6C",F925="6B"),_xlfn.XLOOKUP(E925,'Facture Chronopost'!L:L,'Facture Chronopost'!X:X),IF(OR(F925=17,F925=44),F925&amp;"_"&amp;H925,IF(COUNTIF('Bibliothèque transporteurs'!C:C,F925)=0,"inconnu",_xlfn.XLOOKUP(F925,'Bibliothèque transporteurs'!C:C,'Bibliothèque transporteurs'!B:B))))</f>
        <v/>
      </c>
      <c r="V925">
        <f>IF(COUNTIF('Bibliothèque transporteurs'!C:C,F925)=0,"inconnu",_xlfn.XLOOKUP(F925,'Bibliothèque transporteurs'!C:C,'Bibliothèque transporteurs'!E:E))</f>
        <v/>
      </c>
      <c r="W925">
        <f>IF(T925="FR_2SHOP",O925,IF(O925=0,0,ROUNDUP(O925/C925*B925,2)))</f>
        <v/>
      </c>
      <c r="Y925" s="118">
        <f>ROUNDUP(B925,2)-M925-L925-N925-J925-K925-I925-Q925</f>
        <v/>
      </c>
      <c r="Z925" s="118">
        <f>IF(Y925=W925,"OK","Non")</f>
        <v/>
      </c>
    </row>
    <row r="926">
      <c r="A926" s="9">
        <f>C926/SUM(C:C)*(SUM(C:C)+$X$2)</f>
        <v/>
      </c>
      <c r="B926" s="9">
        <f>C926/SUM(C:C)*(SUM(C:C)+SUM($N$3:$O$7))+S926</f>
        <v/>
      </c>
      <c r="C926" s="9">
        <f>SUM(I926:Q926)-N926-P926</f>
        <v/>
      </c>
      <c r="D926" s="8" t="n">
        <v>6235</v>
      </c>
      <c r="E926" t="inlineStr">
        <is>
          <t>XT258423839TS</t>
        </is>
      </c>
      <c r="F926" t="inlineStr">
        <is>
          <t>5Y</t>
        </is>
      </c>
      <c r="G926" t="inlineStr">
        <is>
          <t>N</t>
        </is>
      </c>
      <c r="H926" t="inlineStr">
        <is>
          <t>NT</t>
        </is>
      </c>
      <c r="O926" t="n">
        <v>3.17</v>
      </c>
      <c r="S926">
        <f>_xlfn.XLOOKUP(E926,'Facture Chronopost'!L:L,'Facture Chronopost'!AA:AA,"")</f>
        <v/>
      </c>
      <c r="T926">
        <f>IF(COUNTIF('Bibliothèque transporteurs'!C:C,F926)=0,"inconnu",_xlfn.XLOOKUP(F926,'Bibliothèque transporteurs'!C:C,'Bibliothèque transporteurs'!A:A))</f>
        <v/>
      </c>
      <c r="U926">
        <f>IF(OR(F926="6C",F926="6B"),_xlfn.XLOOKUP(E926,'Facture Chronopost'!L:L,'Facture Chronopost'!X:X),IF(OR(F926=17,F926=44),F926&amp;"_"&amp;H926,IF(COUNTIF('Bibliothèque transporteurs'!C:C,F926)=0,"inconnu",_xlfn.XLOOKUP(F926,'Bibliothèque transporteurs'!C:C,'Bibliothèque transporteurs'!B:B))))</f>
        <v/>
      </c>
      <c r="V926">
        <f>IF(COUNTIF('Bibliothèque transporteurs'!C:C,F926)=0,"inconnu",_xlfn.XLOOKUP(F926,'Bibliothèque transporteurs'!C:C,'Bibliothèque transporteurs'!E:E))</f>
        <v/>
      </c>
      <c r="W926">
        <f>IF(T926="FR_2SHOP",O926,IF(O926=0,0,ROUNDUP(O926/C926*B926,2)))</f>
        <v/>
      </c>
      <c r="Y926" s="118">
        <f>ROUNDUP(B926,2)-M926-L926-N926-J926-K926-I926-Q926</f>
        <v/>
      </c>
      <c r="Z926" s="118">
        <f>IF(Y926=W926,"OK","Non")</f>
        <v/>
      </c>
    </row>
    <row r="927">
      <c r="A927" s="9">
        <f>C927/SUM(C:C)*(SUM(C:C)+$X$2)</f>
        <v/>
      </c>
      <c r="B927" s="9">
        <f>C927/SUM(C:C)*(SUM(C:C)+SUM($N$3:$O$7))+S927</f>
        <v/>
      </c>
      <c r="C927" s="9">
        <f>SUM(I927:Q927)-N927-P927</f>
        <v/>
      </c>
      <c r="D927" s="8" t="n">
        <v>6235</v>
      </c>
      <c r="E927" t="inlineStr">
        <is>
          <t>XT258425826TS</t>
        </is>
      </c>
      <c r="F927" t="inlineStr">
        <is>
          <t>5Y</t>
        </is>
      </c>
      <c r="G927" t="inlineStr">
        <is>
          <t>N</t>
        </is>
      </c>
      <c r="H927" t="inlineStr">
        <is>
          <t>NT</t>
        </is>
      </c>
      <c r="O927" t="n">
        <v>3.07</v>
      </c>
      <c r="S927">
        <f>_xlfn.XLOOKUP(E927,'Facture Chronopost'!L:L,'Facture Chronopost'!AA:AA,"")</f>
        <v/>
      </c>
      <c r="T927">
        <f>IF(COUNTIF('Bibliothèque transporteurs'!C:C,F927)=0,"inconnu",_xlfn.XLOOKUP(F927,'Bibliothèque transporteurs'!C:C,'Bibliothèque transporteurs'!A:A))</f>
        <v/>
      </c>
      <c r="U927">
        <f>IF(OR(F927="6C",F927="6B"),_xlfn.XLOOKUP(E927,'Facture Chronopost'!L:L,'Facture Chronopost'!X:X),IF(OR(F927=17,F927=44),F927&amp;"_"&amp;H927,IF(COUNTIF('Bibliothèque transporteurs'!C:C,F927)=0,"inconnu",_xlfn.XLOOKUP(F927,'Bibliothèque transporteurs'!C:C,'Bibliothèque transporteurs'!B:B))))</f>
        <v/>
      </c>
      <c r="V927">
        <f>IF(COUNTIF('Bibliothèque transporteurs'!C:C,F927)=0,"inconnu",_xlfn.XLOOKUP(F927,'Bibliothèque transporteurs'!C:C,'Bibliothèque transporteurs'!E:E))</f>
        <v/>
      </c>
      <c r="W927">
        <f>IF(T927="FR_2SHOP",O927,IF(O927=0,0,ROUNDUP(O927/C927*B927,2)))</f>
        <v/>
      </c>
      <c r="Y927" s="118">
        <f>ROUNDUP(B927,2)-M927-L927-N927-J927-K927-I927-Q927</f>
        <v/>
      </c>
      <c r="Z927" s="118">
        <f>IF(Y927=W927,"OK","Non")</f>
        <v/>
      </c>
    </row>
    <row r="928">
      <c r="A928" s="9">
        <f>C928/SUM(C:C)*(SUM(C:C)+$X$2)</f>
        <v/>
      </c>
      <c r="B928" s="9">
        <f>C928/SUM(C:C)*(SUM(C:C)+SUM($N$3:$O$7))+S928</f>
        <v/>
      </c>
      <c r="C928" s="9">
        <f>SUM(I928:Q928)-N928-P928</f>
        <v/>
      </c>
      <c r="D928" s="8" t="n">
        <v>6235</v>
      </c>
      <c r="E928" t="inlineStr">
        <is>
          <t>XT258427416TS</t>
        </is>
      </c>
      <c r="F928" t="inlineStr">
        <is>
          <t>5Y</t>
        </is>
      </c>
      <c r="G928" t="inlineStr">
        <is>
          <t>N</t>
        </is>
      </c>
      <c r="H928" t="inlineStr">
        <is>
          <t>NT</t>
        </is>
      </c>
      <c r="O928" t="n">
        <v>3.07</v>
      </c>
      <c r="S928">
        <f>_xlfn.XLOOKUP(E928,'Facture Chronopost'!L:L,'Facture Chronopost'!AA:AA,"")</f>
        <v/>
      </c>
      <c r="T928">
        <f>IF(COUNTIF('Bibliothèque transporteurs'!C:C,F928)=0,"inconnu",_xlfn.XLOOKUP(F928,'Bibliothèque transporteurs'!C:C,'Bibliothèque transporteurs'!A:A))</f>
        <v/>
      </c>
      <c r="U928">
        <f>IF(OR(F928="6C",F928="6B"),_xlfn.XLOOKUP(E928,'Facture Chronopost'!L:L,'Facture Chronopost'!X:X),IF(OR(F928=17,F928=44),F928&amp;"_"&amp;H928,IF(COUNTIF('Bibliothèque transporteurs'!C:C,F928)=0,"inconnu",_xlfn.XLOOKUP(F928,'Bibliothèque transporteurs'!C:C,'Bibliothèque transporteurs'!B:B))))</f>
        <v/>
      </c>
      <c r="V928">
        <f>IF(COUNTIF('Bibliothèque transporteurs'!C:C,F928)=0,"inconnu",_xlfn.XLOOKUP(F928,'Bibliothèque transporteurs'!C:C,'Bibliothèque transporteurs'!E:E))</f>
        <v/>
      </c>
      <c r="W928">
        <f>IF(T928="FR_2SHOP",O928,IF(O928=0,0,ROUNDUP(O928/C928*B928,2)))</f>
        <v/>
      </c>
      <c r="Y928" s="118">
        <f>ROUNDUP(B928,2)-M928-L928-N928-J928-K928-I928-Q928</f>
        <v/>
      </c>
      <c r="Z928" s="118">
        <f>IF(Y928=W928,"OK","Non")</f>
        <v/>
      </c>
    </row>
    <row r="929">
      <c r="A929" s="9">
        <f>C929/SUM(C:C)*(SUM(C:C)+$X$2)</f>
        <v/>
      </c>
      <c r="B929" s="9">
        <f>C929/SUM(C:C)*(SUM(C:C)+SUM($N$3:$O$7))+S929</f>
        <v/>
      </c>
      <c r="C929" s="9">
        <f>SUM(I929:Q929)-N929-P929</f>
        <v/>
      </c>
      <c r="D929" s="8" t="n">
        <v>6235</v>
      </c>
      <c r="E929" t="inlineStr">
        <is>
          <t>XT258439502TS</t>
        </is>
      </c>
      <c r="F929" t="inlineStr">
        <is>
          <t>5Y</t>
        </is>
      </c>
      <c r="G929" t="inlineStr">
        <is>
          <t>N</t>
        </is>
      </c>
      <c r="H929" t="inlineStr">
        <is>
          <t>NT</t>
        </is>
      </c>
      <c r="O929" t="n">
        <v>3.07</v>
      </c>
      <c r="S929">
        <f>_xlfn.XLOOKUP(E929,'Facture Chronopost'!L:L,'Facture Chronopost'!AA:AA,"")</f>
        <v/>
      </c>
      <c r="T929">
        <f>IF(COUNTIF('Bibliothèque transporteurs'!C:C,F929)=0,"inconnu",_xlfn.XLOOKUP(F929,'Bibliothèque transporteurs'!C:C,'Bibliothèque transporteurs'!A:A))</f>
        <v/>
      </c>
      <c r="U929">
        <f>IF(OR(F929="6C",F929="6B"),_xlfn.XLOOKUP(E929,'Facture Chronopost'!L:L,'Facture Chronopost'!X:X),IF(OR(F929=17,F929=44),F929&amp;"_"&amp;H929,IF(COUNTIF('Bibliothèque transporteurs'!C:C,F929)=0,"inconnu",_xlfn.XLOOKUP(F929,'Bibliothèque transporteurs'!C:C,'Bibliothèque transporteurs'!B:B))))</f>
        <v/>
      </c>
      <c r="V929">
        <f>IF(COUNTIF('Bibliothèque transporteurs'!C:C,F929)=0,"inconnu",_xlfn.XLOOKUP(F929,'Bibliothèque transporteurs'!C:C,'Bibliothèque transporteurs'!E:E))</f>
        <v/>
      </c>
      <c r="W929">
        <f>IF(T929="FR_2SHOP",O929,IF(O929=0,0,ROUNDUP(O929/C929*B929,2)))</f>
        <v/>
      </c>
      <c r="Y929" s="118">
        <f>ROUNDUP(B929,2)-M929-L929-N929-J929-K929-I929-Q929</f>
        <v/>
      </c>
      <c r="Z929" s="118">
        <f>IF(Y929=W929,"OK","Non")</f>
        <v/>
      </c>
    </row>
    <row r="930">
      <c r="A930" s="9">
        <f>C930/SUM(C:C)*(SUM(C:C)+$X$2)</f>
        <v/>
      </c>
      <c r="B930" s="9">
        <f>C930/SUM(C:C)*(SUM(C:C)+SUM($N$3:$O$7))+S930</f>
        <v/>
      </c>
      <c r="C930" s="9">
        <f>SUM(I930:Q930)-N930-P930</f>
        <v/>
      </c>
      <c r="D930" s="8" t="n">
        <v>6235</v>
      </c>
      <c r="E930" t="inlineStr">
        <is>
          <t>XT258456633TS</t>
        </is>
      </c>
      <c r="F930" t="inlineStr">
        <is>
          <t>5Y</t>
        </is>
      </c>
      <c r="G930" t="inlineStr">
        <is>
          <t>N</t>
        </is>
      </c>
      <c r="H930" t="inlineStr">
        <is>
          <t>NT</t>
        </is>
      </c>
      <c r="O930" t="n">
        <v>3.17</v>
      </c>
      <c r="S930">
        <f>_xlfn.XLOOKUP(E930,'Facture Chronopost'!L:L,'Facture Chronopost'!AA:AA,"")</f>
        <v/>
      </c>
      <c r="T930">
        <f>IF(COUNTIF('Bibliothèque transporteurs'!C:C,F930)=0,"inconnu",_xlfn.XLOOKUP(F930,'Bibliothèque transporteurs'!C:C,'Bibliothèque transporteurs'!A:A))</f>
        <v/>
      </c>
      <c r="U930">
        <f>IF(OR(F930="6C",F930="6B"),_xlfn.XLOOKUP(E930,'Facture Chronopost'!L:L,'Facture Chronopost'!X:X),IF(OR(F930=17,F930=44),F930&amp;"_"&amp;H930,IF(COUNTIF('Bibliothèque transporteurs'!C:C,F930)=0,"inconnu",_xlfn.XLOOKUP(F930,'Bibliothèque transporteurs'!C:C,'Bibliothèque transporteurs'!B:B))))</f>
        <v/>
      </c>
      <c r="V930">
        <f>IF(COUNTIF('Bibliothèque transporteurs'!C:C,F930)=0,"inconnu",_xlfn.XLOOKUP(F930,'Bibliothèque transporteurs'!C:C,'Bibliothèque transporteurs'!E:E))</f>
        <v/>
      </c>
      <c r="W930">
        <f>IF(T930="FR_2SHOP",O930,IF(O930=0,0,ROUNDUP(O930/C930*B930,2)))</f>
        <v/>
      </c>
      <c r="Y930" s="118">
        <f>ROUNDUP(B930,2)-M930-L930-N930-J930-K930-I930-Q930</f>
        <v/>
      </c>
      <c r="Z930" s="118">
        <f>IF(Y930=W930,"OK","Non")</f>
        <v/>
      </c>
    </row>
    <row r="931">
      <c r="A931" s="9">
        <f>C931/SUM(C:C)*(SUM(C:C)+$X$2)</f>
        <v/>
      </c>
      <c r="B931" s="9">
        <f>C931/SUM(C:C)*(SUM(C:C)+SUM($N$3:$O$7))+S931</f>
        <v/>
      </c>
      <c r="C931" s="9">
        <f>SUM(I931:Q931)-N931-P931</f>
        <v/>
      </c>
      <c r="D931" s="8" t="n">
        <v>6235</v>
      </c>
      <c r="E931" t="inlineStr">
        <is>
          <t>XT258464008TS</t>
        </is>
      </c>
      <c r="F931" t="inlineStr">
        <is>
          <t>5Y</t>
        </is>
      </c>
      <c r="G931" t="inlineStr">
        <is>
          <t>N</t>
        </is>
      </c>
      <c r="H931" t="inlineStr">
        <is>
          <t>NT</t>
        </is>
      </c>
      <c r="O931" t="n">
        <v>3.07</v>
      </c>
      <c r="S931">
        <f>_xlfn.XLOOKUP(E931,'Facture Chronopost'!L:L,'Facture Chronopost'!AA:AA,"")</f>
        <v/>
      </c>
      <c r="T931">
        <f>IF(COUNTIF('Bibliothèque transporteurs'!C:C,F931)=0,"inconnu",_xlfn.XLOOKUP(F931,'Bibliothèque transporteurs'!C:C,'Bibliothèque transporteurs'!A:A))</f>
        <v/>
      </c>
      <c r="U931">
        <f>IF(OR(F931="6C",F931="6B"),_xlfn.XLOOKUP(E931,'Facture Chronopost'!L:L,'Facture Chronopost'!X:X),IF(OR(F931=17,F931=44),F931&amp;"_"&amp;H931,IF(COUNTIF('Bibliothèque transporteurs'!C:C,F931)=0,"inconnu",_xlfn.XLOOKUP(F931,'Bibliothèque transporteurs'!C:C,'Bibliothèque transporteurs'!B:B))))</f>
        <v/>
      </c>
      <c r="V931">
        <f>IF(COUNTIF('Bibliothèque transporteurs'!C:C,F931)=0,"inconnu",_xlfn.XLOOKUP(F931,'Bibliothèque transporteurs'!C:C,'Bibliothèque transporteurs'!E:E))</f>
        <v/>
      </c>
      <c r="W931">
        <f>IF(T931="FR_2SHOP",O931,IF(O931=0,0,ROUNDUP(O931/C931*B931,2)))</f>
        <v/>
      </c>
      <c r="Y931" s="118">
        <f>ROUNDUP(B931,2)-M931-L931-N931-J931-K931-I931-Q931</f>
        <v/>
      </c>
      <c r="Z931" s="118">
        <f>IF(Y931=W931,"OK","Non")</f>
        <v/>
      </c>
    </row>
    <row r="932">
      <c r="A932" s="9">
        <f>C932/SUM(C:C)*(SUM(C:C)+$X$2)</f>
        <v/>
      </c>
      <c r="B932" s="9">
        <f>C932/SUM(C:C)*(SUM(C:C)+SUM($N$3:$O$7))+S932</f>
        <v/>
      </c>
      <c r="C932" s="9">
        <f>SUM(I932:Q932)-N932-P932</f>
        <v/>
      </c>
      <c r="D932" s="8" t="n">
        <v>6235</v>
      </c>
      <c r="E932" t="inlineStr">
        <is>
          <t>XT258471030TS</t>
        </is>
      </c>
      <c r="F932" t="inlineStr">
        <is>
          <t>5Y</t>
        </is>
      </c>
      <c r="G932" t="inlineStr">
        <is>
          <t>N</t>
        </is>
      </c>
      <c r="H932" t="inlineStr">
        <is>
          <t>NT</t>
        </is>
      </c>
      <c r="O932" t="n">
        <v>3.07</v>
      </c>
      <c r="S932">
        <f>_xlfn.XLOOKUP(E932,'Facture Chronopost'!L:L,'Facture Chronopost'!AA:AA,"")</f>
        <v/>
      </c>
      <c r="T932">
        <f>IF(COUNTIF('Bibliothèque transporteurs'!C:C,F932)=0,"inconnu",_xlfn.XLOOKUP(F932,'Bibliothèque transporteurs'!C:C,'Bibliothèque transporteurs'!A:A))</f>
        <v/>
      </c>
      <c r="U932">
        <f>IF(OR(F932="6C",F932="6B"),_xlfn.XLOOKUP(E932,'Facture Chronopost'!L:L,'Facture Chronopost'!X:X),IF(OR(F932=17,F932=44),F932&amp;"_"&amp;H932,IF(COUNTIF('Bibliothèque transporteurs'!C:C,F932)=0,"inconnu",_xlfn.XLOOKUP(F932,'Bibliothèque transporteurs'!C:C,'Bibliothèque transporteurs'!B:B))))</f>
        <v/>
      </c>
      <c r="V932">
        <f>IF(COUNTIF('Bibliothèque transporteurs'!C:C,F932)=0,"inconnu",_xlfn.XLOOKUP(F932,'Bibliothèque transporteurs'!C:C,'Bibliothèque transporteurs'!E:E))</f>
        <v/>
      </c>
      <c r="W932">
        <f>IF(T932="FR_2SHOP",O932,IF(O932=0,0,ROUNDUP(O932/C932*B932,2)))</f>
        <v/>
      </c>
      <c r="Y932" s="118">
        <f>ROUNDUP(B932,2)-M932-L932-N932-J932-K932-I932-Q932</f>
        <v/>
      </c>
      <c r="Z932" s="118">
        <f>IF(Y932=W932,"OK","Non")</f>
        <v/>
      </c>
    </row>
    <row r="933">
      <c r="A933" s="9">
        <f>C933/SUM(C:C)*(SUM(C:C)+$X$2)</f>
        <v/>
      </c>
      <c r="B933" s="9">
        <f>C933/SUM(C:C)*(SUM(C:C)+SUM($N$3:$O$7))+S933</f>
        <v/>
      </c>
      <c r="C933" s="9">
        <f>SUM(I933:Q933)-N933-P933</f>
        <v/>
      </c>
      <c r="D933" s="8" t="n">
        <v>6235</v>
      </c>
      <c r="E933" t="inlineStr">
        <is>
          <t>XT258472242TS</t>
        </is>
      </c>
      <c r="F933" t="inlineStr">
        <is>
          <t>5Y</t>
        </is>
      </c>
      <c r="G933" t="inlineStr">
        <is>
          <t>N</t>
        </is>
      </c>
      <c r="H933" t="inlineStr">
        <is>
          <t>NT</t>
        </is>
      </c>
      <c r="O933" t="n">
        <v>3.07</v>
      </c>
      <c r="S933">
        <f>_xlfn.XLOOKUP(E933,'Facture Chronopost'!L:L,'Facture Chronopost'!AA:AA,"")</f>
        <v/>
      </c>
      <c r="T933">
        <f>IF(COUNTIF('Bibliothèque transporteurs'!C:C,F933)=0,"inconnu",_xlfn.XLOOKUP(F933,'Bibliothèque transporteurs'!C:C,'Bibliothèque transporteurs'!A:A))</f>
        <v/>
      </c>
      <c r="U933">
        <f>IF(OR(F933="6C",F933="6B"),_xlfn.XLOOKUP(E933,'Facture Chronopost'!L:L,'Facture Chronopost'!X:X),IF(OR(F933=17,F933=44),F933&amp;"_"&amp;H933,IF(COUNTIF('Bibliothèque transporteurs'!C:C,F933)=0,"inconnu",_xlfn.XLOOKUP(F933,'Bibliothèque transporteurs'!C:C,'Bibliothèque transporteurs'!B:B))))</f>
        <v/>
      </c>
      <c r="V933">
        <f>IF(COUNTIF('Bibliothèque transporteurs'!C:C,F933)=0,"inconnu",_xlfn.XLOOKUP(F933,'Bibliothèque transporteurs'!C:C,'Bibliothèque transporteurs'!E:E))</f>
        <v/>
      </c>
      <c r="W933">
        <f>IF(T933="FR_2SHOP",O933,IF(O933=0,0,ROUNDUP(O933/C933*B933,2)))</f>
        <v/>
      </c>
      <c r="Y933" s="118">
        <f>ROUNDUP(B933,2)-M933-L933-N933-J933-K933-I933-Q933</f>
        <v/>
      </c>
      <c r="Z933" s="118">
        <f>IF(Y933=W933,"OK","Non")</f>
        <v/>
      </c>
    </row>
    <row r="934">
      <c r="A934" s="9">
        <f>C934/SUM(C:C)*(SUM(C:C)+$X$2)</f>
        <v/>
      </c>
      <c r="B934" s="9">
        <f>C934/SUM(C:C)*(SUM(C:C)+SUM($N$3:$O$7))+S934</f>
        <v/>
      </c>
      <c r="C934" s="9">
        <f>SUM(I934:Q934)-N934-P934</f>
        <v/>
      </c>
      <c r="D934" s="8" t="n">
        <v>6235</v>
      </c>
      <c r="E934" t="inlineStr">
        <is>
          <t>XT258482094TS</t>
        </is>
      </c>
      <c r="F934" t="inlineStr">
        <is>
          <t>5Y</t>
        </is>
      </c>
      <c r="G934" t="inlineStr">
        <is>
          <t>N</t>
        </is>
      </c>
      <c r="H934" t="inlineStr">
        <is>
          <t>NT</t>
        </is>
      </c>
      <c r="O934" t="n">
        <v>3.49</v>
      </c>
      <c r="S934">
        <f>_xlfn.XLOOKUP(E934,'Facture Chronopost'!L:L,'Facture Chronopost'!AA:AA,"")</f>
        <v/>
      </c>
      <c r="T934">
        <f>IF(COUNTIF('Bibliothèque transporteurs'!C:C,F934)=0,"inconnu",_xlfn.XLOOKUP(F934,'Bibliothèque transporteurs'!C:C,'Bibliothèque transporteurs'!A:A))</f>
        <v/>
      </c>
      <c r="U934">
        <f>IF(OR(F934="6C",F934="6B"),_xlfn.XLOOKUP(E934,'Facture Chronopost'!L:L,'Facture Chronopost'!X:X),IF(OR(F934=17,F934=44),F934&amp;"_"&amp;H934,IF(COUNTIF('Bibliothèque transporteurs'!C:C,F934)=0,"inconnu",_xlfn.XLOOKUP(F934,'Bibliothèque transporteurs'!C:C,'Bibliothèque transporteurs'!B:B))))</f>
        <v/>
      </c>
      <c r="V934">
        <f>IF(COUNTIF('Bibliothèque transporteurs'!C:C,F934)=0,"inconnu",_xlfn.XLOOKUP(F934,'Bibliothèque transporteurs'!C:C,'Bibliothèque transporteurs'!E:E))</f>
        <v/>
      </c>
      <c r="W934">
        <f>IF(T934="FR_2SHOP",O934,IF(O934=0,0,ROUNDUP(O934/C934*B934,2)))</f>
        <v/>
      </c>
      <c r="Y934" s="118">
        <f>ROUNDUP(B934,2)-M934-L934-N934-J934-K934-I934-Q934</f>
        <v/>
      </c>
      <c r="Z934" s="118">
        <f>IF(Y934=W934,"OK","Non")</f>
        <v/>
      </c>
    </row>
    <row r="935">
      <c r="A935" s="9">
        <f>C935/SUM(C:C)*(SUM(C:C)+$X$2)</f>
        <v/>
      </c>
      <c r="B935" s="9">
        <f>C935/SUM(C:C)*(SUM(C:C)+SUM($N$3:$O$7))+S935</f>
        <v/>
      </c>
      <c r="C935" s="9">
        <f>SUM(I935:Q935)-N935-P935</f>
        <v/>
      </c>
      <c r="D935" s="8" t="n">
        <v>6235</v>
      </c>
      <c r="E935" t="inlineStr">
        <is>
          <t>XT258483846TS</t>
        </is>
      </c>
      <c r="F935" t="inlineStr">
        <is>
          <t>5Y</t>
        </is>
      </c>
      <c r="G935" t="inlineStr">
        <is>
          <t>N</t>
        </is>
      </c>
      <c r="H935" t="inlineStr">
        <is>
          <t>NT</t>
        </is>
      </c>
      <c r="O935" t="n">
        <v>3.07</v>
      </c>
      <c r="S935">
        <f>_xlfn.XLOOKUP(E935,'Facture Chronopost'!L:L,'Facture Chronopost'!AA:AA,"")</f>
        <v/>
      </c>
      <c r="T935">
        <f>IF(COUNTIF('Bibliothèque transporteurs'!C:C,F935)=0,"inconnu",_xlfn.XLOOKUP(F935,'Bibliothèque transporteurs'!C:C,'Bibliothèque transporteurs'!A:A))</f>
        <v/>
      </c>
      <c r="U935">
        <f>IF(OR(F935="6C",F935="6B"),_xlfn.XLOOKUP(E935,'Facture Chronopost'!L:L,'Facture Chronopost'!X:X),IF(OR(F935=17,F935=44),F935&amp;"_"&amp;H935,IF(COUNTIF('Bibliothèque transporteurs'!C:C,F935)=0,"inconnu",_xlfn.XLOOKUP(F935,'Bibliothèque transporteurs'!C:C,'Bibliothèque transporteurs'!B:B))))</f>
        <v/>
      </c>
      <c r="V935">
        <f>IF(COUNTIF('Bibliothèque transporteurs'!C:C,F935)=0,"inconnu",_xlfn.XLOOKUP(F935,'Bibliothèque transporteurs'!C:C,'Bibliothèque transporteurs'!E:E))</f>
        <v/>
      </c>
      <c r="W935">
        <f>IF(T935="FR_2SHOP",O935,IF(O935=0,0,ROUNDUP(O935/C935*B935,2)))</f>
        <v/>
      </c>
      <c r="Y935" s="118">
        <f>ROUNDUP(B935,2)-M935-L935-N935-J935-K935-I935-Q935</f>
        <v/>
      </c>
      <c r="Z935" s="118">
        <f>IF(Y935=W935,"OK","Non")</f>
        <v/>
      </c>
    </row>
    <row r="936">
      <c r="A936" s="9">
        <f>C936/SUM(C:C)*(SUM(C:C)+$X$2)</f>
        <v/>
      </c>
      <c r="B936" s="9">
        <f>C936/SUM(C:C)*(SUM(C:C)+SUM($N$3:$O$7))+S936</f>
        <v/>
      </c>
      <c r="C936" s="9">
        <f>SUM(I936:Q936)-N936-P936</f>
        <v/>
      </c>
      <c r="D936" s="8" t="n">
        <v>6235</v>
      </c>
      <c r="E936" t="inlineStr">
        <is>
          <t>XT258501377TS</t>
        </is>
      </c>
      <c r="F936" t="inlineStr">
        <is>
          <t>5Y</t>
        </is>
      </c>
      <c r="G936" t="inlineStr">
        <is>
          <t>N</t>
        </is>
      </c>
      <c r="H936" t="inlineStr">
        <is>
          <t>NT</t>
        </is>
      </c>
      <c r="O936" t="n">
        <v>3.07</v>
      </c>
      <c r="S936">
        <f>_xlfn.XLOOKUP(E936,'Facture Chronopost'!L:L,'Facture Chronopost'!AA:AA,"")</f>
        <v/>
      </c>
      <c r="T936">
        <f>IF(COUNTIF('Bibliothèque transporteurs'!C:C,F936)=0,"inconnu",_xlfn.XLOOKUP(F936,'Bibliothèque transporteurs'!C:C,'Bibliothèque transporteurs'!A:A))</f>
        <v/>
      </c>
      <c r="U936">
        <f>IF(OR(F936="6C",F936="6B"),_xlfn.XLOOKUP(E936,'Facture Chronopost'!L:L,'Facture Chronopost'!X:X),IF(OR(F936=17,F936=44),F936&amp;"_"&amp;H936,IF(COUNTIF('Bibliothèque transporteurs'!C:C,F936)=0,"inconnu",_xlfn.XLOOKUP(F936,'Bibliothèque transporteurs'!C:C,'Bibliothèque transporteurs'!B:B))))</f>
        <v/>
      </c>
      <c r="V936">
        <f>IF(COUNTIF('Bibliothèque transporteurs'!C:C,F936)=0,"inconnu",_xlfn.XLOOKUP(F936,'Bibliothèque transporteurs'!C:C,'Bibliothèque transporteurs'!E:E))</f>
        <v/>
      </c>
      <c r="W936">
        <f>IF(T936="FR_2SHOP",O936,IF(O936=0,0,ROUNDUP(O936/C936*B936,2)))</f>
        <v/>
      </c>
      <c r="Y936" s="118">
        <f>ROUNDUP(B936,2)-M936-L936-N936-J936-K936-I936-Q936</f>
        <v/>
      </c>
      <c r="Z936" s="118">
        <f>IF(Y936=W936,"OK","Non")</f>
        <v/>
      </c>
    </row>
    <row r="937">
      <c r="A937" s="9">
        <f>C937/SUM(C:C)*(SUM(C:C)+$X$2)</f>
        <v/>
      </c>
      <c r="B937" s="9">
        <f>C937/SUM(C:C)*(SUM(C:C)+SUM($N$3:$O$7))+S937</f>
        <v/>
      </c>
      <c r="C937" s="9">
        <f>SUM(I937:Q937)-N937-P937</f>
        <v/>
      </c>
      <c r="D937" s="8" t="n">
        <v>6235</v>
      </c>
      <c r="E937" t="inlineStr">
        <is>
          <t>XT258507777TS</t>
        </is>
      </c>
      <c r="F937" t="inlineStr">
        <is>
          <t>5Y</t>
        </is>
      </c>
      <c r="G937" t="inlineStr">
        <is>
          <t>N</t>
        </is>
      </c>
      <c r="H937" t="inlineStr">
        <is>
          <t>NT</t>
        </is>
      </c>
      <c r="O937" t="n">
        <v>3.07</v>
      </c>
      <c r="S937">
        <f>_xlfn.XLOOKUP(E937,'Facture Chronopost'!L:L,'Facture Chronopost'!AA:AA,"")</f>
        <v/>
      </c>
      <c r="T937">
        <f>IF(COUNTIF('Bibliothèque transporteurs'!C:C,F937)=0,"inconnu",_xlfn.XLOOKUP(F937,'Bibliothèque transporteurs'!C:C,'Bibliothèque transporteurs'!A:A))</f>
        <v/>
      </c>
      <c r="U937">
        <f>IF(OR(F937="6C",F937="6B"),_xlfn.XLOOKUP(E937,'Facture Chronopost'!L:L,'Facture Chronopost'!X:X),IF(OR(F937=17,F937=44),F937&amp;"_"&amp;H937,IF(COUNTIF('Bibliothèque transporteurs'!C:C,F937)=0,"inconnu",_xlfn.XLOOKUP(F937,'Bibliothèque transporteurs'!C:C,'Bibliothèque transporteurs'!B:B))))</f>
        <v/>
      </c>
      <c r="V937">
        <f>IF(COUNTIF('Bibliothèque transporteurs'!C:C,F937)=0,"inconnu",_xlfn.XLOOKUP(F937,'Bibliothèque transporteurs'!C:C,'Bibliothèque transporteurs'!E:E))</f>
        <v/>
      </c>
      <c r="W937">
        <f>IF(T937="FR_2SHOP",O937,IF(O937=0,0,ROUNDUP(O937/C937*B937,2)))</f>
        <v/>
      </c>
      <c r="Y937" s="118">
        <f>ROUNDUP(B937,2)-M937-L937-N937-J937-K937-I937-Q937</f>
        <v/>
      </c>
      <c r="Z937" s="118">
        <f>IF(Y937=W937,"OK","Non")</f>
        <v/>
      </c>
    </row>
    <row r="938">
      <c r="A938" s="9">
        <f>C938/SUM(C:C)*(SUM(C:C)+$X$2)</f>
        <v/>
      </c>
      <c r="B938" s="9">
        <f>C938/SUM(C:C)*(SUM(C:C)+SUM($N$3:$O$7))+S938</f>
        <v/>
      </c>
      <c r="C938" s="9">
        <f>SUM(I938:Q938)-N938-P938</f>
        <v/>
      </c>
      <c r="D938" s="8" t="n">
        <v>6235</v>
      </c>
      <c r="E938" t="inlineStr">
        <is>
          <t>XT258516133TS</t>
        </is>
      </c>
      <c r="F938" t="inlineStr">
        <is>
          <t>5Y</t>
        </is>
      </c>
      <c r="G938" t="inlineStr">
        <is>
          <t>N</t>
        </is>
      </c>
      <c r="H938" t="inlineStr">
        <is>
          <t>NT</t>
        </is>
      </c>
      <c r="O938" t="n">
        <v>3.07</v>
      </c>
      <c r="S938">
        <f>_xlfn.XLOOKUP(E938,'Facture Chronopost'!L:L,'Facture Chronopost'!AA:AA,"")</f>
        <v/>
      </c>
      <c r="T938">
        <f>IF(COUNTIF('Bibliothèque transporteurs'!C:C,F938)=0,"inconnu",_xlfn.XLOOKUP(F938,'Bibliothèque transporteurs'!C:C,'Bibliothèque transporteurs'!A:A))</f>
        <v/>
      </c>
      <c r="U938">
        <f>IF(OR(F938="6C",F938="6B"),_xlfn.XLOOKUP(E938,'Facture Chronopost'!L:L,'Facture Chronopost'!X:X),IF(OR(F938=17,F938=44),F938&amp;"_"&amp;H938,IF(COUNTIF('Bibliothèque transporteurs'!C:C,F938)=0,"inconnu",_xlfn.XLOOKUP(F938,'Bibliothèque transporteurs'!C:C,'Bibliothèque transporteurs'!B:B))))</f>
        <v/>
      </c>
      <c r="V938">
        <f>IF(COUNTIF('Bibliothèque transporteurs'!C:C,F938)=0,"inconnu",_xlfn.XLOOKUP(F938,'Bibliothèque transporteurs'!C:C,'Bibliothèque transporteurs'!E:E))</f>
        <v/>
      </c>
      <c r="W938">
        <f>IF(T938="FR_2SHOP",O938,IF(O938=0,0,ROUNDUP(O938/C938*B938,2)))</f>
        <v/>
      </c>
      <c r="Y938" s="118">
        <f>ROUNDUP(B938,2)-M938-L938-N938-J938-K938-I938-Q938</f>
        <v/>
      </c>
      <c r="Z938" s="118">
        <f>IF(Y938=W938,"OK","Non")</f>
        <v/>
      </c>
    </row>
    <row r="939">
      <c r="A939" s="9">
        <f>C939/SUM(C:C)*(SUM(C:C)+$X$2)</f>
        <v/>
      </c>
      <c r="B939" s="9">
        <f>C939/SUM(C:C)*(SUM(C:C)+SUM($N$3:$O$7))+S939</f>
        <v/>
      </c>
      <c r="C939" s="9">
        <f>SUM(I939:Q939)-N939-P939</f>
        <v/>
      </c>
      <c r="D939" s="8" t="n">
        <v>6235</v>
      </c>
      <c r="E939" t="inlineStr">
        <is>
          <t>XT258516748TS</t>
        </is>
      </c>
      <c r="F939" t="inlineStr">
        <is>
          <t>5Y</t>
        </is>
      </c>
      <c r="G939" t="inlineStr">
        <is>
          <t>N</t>
        </is>
      </c>
      <c r="H939" t="inlineStr">
        <is>
          <t>NT</t>
        </is>
      </c>
      <c r="O939" t="n">
        <v>3.07</v>
      </c>
      <c r="S939">
        <f>_xlfn.XLOOKUP(E939,'Facture Chronopost'!L:L,'Facture Chronopost'!AA:AA,"")</f>
        <v/>
      </c>
      <c r="T939">
        <f>IF(COUNTIF('Bibliothèque transporteurs'!C:C,F939)=0,"inconnu",_xlfn.XLOOKUP(F939,'Bibliothèque transporteurs'!C:C,'Bibliothèque transporteurs'!A:A))</f>
        <v/>
      </c>
      <c r="U939">
        <f>IF(OR(F939="6C",F939="6B"),_xlfn.XLOOKUP(E939,'Facture Chronopost'!L:L,'Facture Chronopost'!X:X),IF(OR(F939=17,F939=44),F939&amp;"_"&amp;H939,IF(COUNTIF('Bibliothèque transporteurs'!C:C,F939)=0,"inconnu",_xlfn.XLOOKUP(F939,'Bibliothèque transporteurs'!C:C,'Bibliothèque transporteurs'!B:B))))</f>
        <v/>
      </c>
      <c r="V939">
        <f>IF(COUNTIF('Bibliothèque transporteurs'!C:C,F939)=0,"inconnu",_xlfn.XLOOKUP(F939,'Bibliothèque transporteurs'!C:C,'Bibliothèque transporteurs'!E:E))</f>
        <v/>
      </c>
      <c r="W939">
        <f>IF(T939="FR_2SHOP",O939,IF(O939=0,0,ROUNDUP(O939/C939*B939,2)))</f>
        <v/>
      </c>
      <c r="Y939" s="118">
        <f>ROUNDUP(B939,2)-M939-L939-N939-J939-K939-I939-Q939</f>
        <v/>
      </c>
      <c r="Z939" s="118">
        <f>IF(Y939=W939,"OK","Non")</f>
        <v/>
      </c>
    </row>
    <row r="940">
      <c r="A940" s="9">
        <f>C940/SUM(C:C)*(SUM(C:C)+$X$2)</f>
        <v/>
      </c>
      <c r="B940" s="9">
        <f>C940/SUM(C:C)*(SUM(C:C)+SUM($N$3:$O$7))+S940</f>
        <v/>
      </c>
      <c r="C940" s="9">
        <f>SUM(I940:Q940)-N940-P940</f>
        <v/>
      </c>
      <c r="D940" s="8" t="n">
        <v>6235</v>
      </c>
      <c r="E940" t="inlineStr">
        <is>
          <t>XT258529790TS</t>
        </is>
      </c>
      <c r="F940" t="inlineStr">
        <is>
          <t>5Y</t>
        </is>
      </c>
      <c r="G940" t="inlineStr">
        <is>
          <t>N</t>
        </is>
      </c>
      <c r="H940" t="inlineStr">
        <is>
          <t>NT</t>
        </is>
      </c>
      <c r="O940" t="n">
        <v>3.17</v>
      </c>
      <c r="S940">
        <f>_xlfn.XLOOKUP(E940,'Facture Chronopost'!L:L,'Facture Chronopost'!AA:AA,"")</f>
        <v/>
      </c>
      <c r="T940">
        <f>IF(COUNTIF('Bibliothèque transporteurs'!C:C,F940)=0,"inconnu",_xlfn.XLOOKUP(F940,'Bibliothèque transporteurs'!C:C,'Bibliothèque transporteurs'!A:A))</f>
        <v/>
      </c>
      <c r="U940">
        <f>IF(OR(F940="6C",F940="6B"),_xlfn.XLOOKUP(E940,'Facture Chronopost'!L:L,'Facture Chronopost'!X:X),IF(OR(F940=17,F940=44),F940&amp;"_"&amp;H940,IF(COUNTIF('Bibliothèque transporteurs'!C:C,F940)=0,"inconnu",_xlfn.XLOOKUP(F940,'Bibliothèque transporteurs'!C:C,'Bibliothèque transporteurs'!B:B))))</f>
        <v/>
      </c>
      <c r="V940">
        <f>IF(COUNTIF('Bibliothèque transporteurs'!C:C,F940)=0,"inconnu",_xlfn.XLOOKUP(F940,'Bibliothèque transporteurs'!C:C,'Bibliothèque transporteurs'!E:E))</f>
        <v/>
      </c>
      <c r="W940">
        <f>IF(T940="FR_2SHOP",O940,IF(O940=0,0,ROUNDUP(O940/C940*B940,2)))</f>
        <v/>
      </c>
      <c r="Y940" s="118">
        <f>ROUNDUP(B940,2)-M940-L940-N940-J940-K940-I940-Q940</f>
        <v/>
      </c>
      <c r="Z940" s="118">
        <f>IF(Y940=W940,"OK","Non")</f>
        <v/>
      </c>
    </row>
    <row r="941">
      <c r="A941" s="9">
        <f>C941/SUM(C:C)*(SUM(C:C)+$X$2)</f>
        <v/>
      </c>
      <c r="B941" s="9">
        <f>C941/SUM(C:C)*(SUM(C:C)+SUM($N$3:$O$7))+S941</f>
        <v/>
      </c>
      <c r="C941" s="9">
        <f>SUM(I941:Q941)-N941-P941</f>
        <v/>
      </c>
      <c r="D941" s="8" t="n">
        <v>6235</v>
      </c>
      <c r="E941" t="inlineStr">
        <is>
          <t>XT258539046TS</t>
        </is>
      </c>
      <c r="F941" t="inlineStr">
        <is>
          <t>5Y</t>
        </is>
      </c>
      <c r="G941" t="inlineStr">
        <is>
          <t>N</t>
        </is>
      </c>
      <c r="H941" t="inlineStr">
        <is>
          <t>NT</t>
        </is>
      </c>
      <c r="O941" t="n">
        <v>3.17</v>
      </c>
      <c r="S941">
        <f>_xlfn.XLOOKUP(E941,'Facture Chronopost'!L:L,'Facture Chronopost'!AA:AA,"")</f>
        <v/>
      </c>
      <c r="T941">
        <f>IF(COUNTIF('Bibliothèque transporteurs'!C:C,F941)=0,"inconnu",_xlfn.XLOOKUP(F941,'Bibliothèque transporteurs'!C:C,'Bibliothèque transporteurs'!A:A))</f>
        <v/>
      </c>
      <c r="U941">
        <f>IF(OR(F941="6C",F941="6B"),_xlfn.XLOOKUP(E941,'Facture Chronopost'!L:L,'Facture Chronopost'!X:X),IF(OR(F941=17,F941=44),F941&amp;"_"&amp;H941,IF(COUNTIF('Bibliothèque transporteurs'!C:C,F941)=0,"inconnu",_xlfn.XLOOKUP(F941,'Bibliothèque transporteurs'!C:C,'Bibliothèque transporteurs'!B:B))))</f>
        <v/>
      </c>
      <c r="V941">
        <f>IF(COUNTIF('Bibliothèque transporteurs'!C:C,F941)=0,"inconnu",_xlfn.XLOOKUP(F941,'Bibliothèque transporteurs'!C:C,'Bibliothèque transporteurs'!E:E))</f>
        <v/>
      </c>
      <c r="W941">
        <f>IF(T941="FR_2SHOP",O941,IF(O941=0,0,ROUNDUP(O941/C941*B941,2)))</f>
        <v/>
      </c>
      <c r="Y941" s="118">
        <f>ROUNDUP(B941,2)-M941-L941-N941-J941-K941-I941-Q941</f>
        <v/>
      </c>
      <c r="Z941" s="118">
        <f>IF(Y941=W941,"OK","Non")</f>
        <v/>
      </c>
    </row>
    <row r="942">
      <c r="A942" s="9">
        <f>C942/SUM(C:C)*(SUM(C:C)+$X$2)</f>
        <v/>
      </c>
      <c r="B942" s="9">
        <f>C942/SUM(C:C)*(SUM(C:C)+SUM($N$3:$O$7))+S942</f>
        <v/>
      </c>
      <c r="C942" s="9">
        <f>SUM(I942:Q942)-N942-P942</f>
        <v/>
      </c>
      <c r="D942" s="8" t="n">
        <v>6235</v>
      </c>
      <c r="E942" t="inlineStr">
        <is>
          <t>XT258546395TS</t>
        </is>
      </c>
      <c r="F942" t="inlineStr">
        <is>
          <t>5Y</t>
        </is>
      </c>
      <c r="G942" t="inlineStr">
        <is>
          <t>N</t>
        </is>
      </c>
      <c r="H942" t="inlineStr">
        <is>
          <t>NR</t>
        </is>
      </c>
      <c r="O942" t="n">
        <v>3.07</v>
      </c>
      <c r="S942">
        <f>_xlfn.XLOOKUP(E942,'Facture Chronopost'!L:L,'Facture Chronopost'!AA:AA,"")</f>
        <v/>
      </c>
      <c r="T942">
        <f>IF(COUNTIF('Bibliothèque transporteurs'!C:C,F942)=0,"inconnu",_xlfn.XLOOKUP(F942,'Bibliothèque transporteurs'!C:C,'Bibliothèque transporteurs'!A:A))</f>
        <v/>
      </c>
      <c r="U942">
        <f>IF(OR(F942="6C",F942="6B"),_xlfn.XLOOKUP(E942,'Facture Chronopost'!L:L,'Facture Chronopost'!X:X),IF(OR(F942=17,F942=44),F942&amp;"_"&amp;H942,IF(COUNTIF('Bibliothèque transporteurs'!C:C,F942)=0,"inconnu",_xlfn.XLOOKUP(F942,'Bibliothèque transporteurs'!C:C,'Bibliothèque transporteurs'!B:B))))</f>
        <v/>
      </c>
      <c r="V942">
        <f>IF(COUNTIF('Bibliothèque transporteurs'!C:C,F942)=0,"inconnu",_xlfn.XLOOKUP(F942,'Bibliothèque transporteurs'!C:C,'Bibliothèque transporteurs'!E:E))</f>
        <v/>
      </c>
      <c r="W942">
        <f>IF(T942="FR_2SHOP",O942,IF(O942=0,0,ROUNDUP(O942/C942*B942,2)))</f>
        <v/>
      </c>
      <c r="Y942" s="118">
        <f>ROUNDUP(B942,2)-M942-L942-N942-J942-K942-I942-Q942</f>
        <v/>
      </c>
      <c r="Z942" s="118">
        <f>IF(Y942=W942,"OK","Non")</f>
        <v/>
      </c>
    </row>
    <row r="943">
      <c r="A943" s="9">
        <f>C943/SUM(C:C)*(SUM(C:C)+$X$2)</f>
        <v/>
      </c>
      <c r="B943" s="9">
        <f>C943/SUM(C:C)*(SUM(C:C)+SUM($N$3:$O$7))+S943</f>
        <v/>
      </c>
      <c r="C943" s="9">
        <f>SUM(I943:Q943)-N943-P943</f>
        <v/>
      </c>
      <c r="D943" s="8" t="n">
        <v>6235</v>
      </c>
      <c r="E943" t="inlineStr">
        <is>
          <t>XT258552073TS</t>
        </is>
      </c>
      <c r="F943" t="inlineStr">
        <is>
          <t>5Y</t>
        </is>
      </c>
      <c r="G943" t="inlineStr">
        <is>
          <t>N</t>
        </is>
      </c>
      <c r="H943" t="inlineStr">
        <is>
          <t>NT</t>
        </is>
      </c>
      <c r="O943" t="n">
        <v>3.49</v>
      </c>
      <c r="S943">
        <f>_xlfn.XLOOKUP(E943,'Facture Chronopost'!L:L,'Facture Chronopost'!AA:AA,"")</f>
        <v/>
      </c>
      <c r="T943">
        <f>IF(COUNTIF('Bibliothèque transporteurs'!C:C,F943)=0,"inconnu",_xlfn.XLOOKUP(F943,'Bibliothèque transporteurs'!C:C,'Bibliothèque transporteurs'!A:A))</f>
        <v/>
      </c>
      <c r="U943">
        <f>IF(OR(F943="6C",F943="6B"),_xlfn.XLOOKUP(E943,'Facture Chronopost'!L:L,'Facture Chronopost'!X:X),IF(OR(F943=17,F943=44),F943&amp;"_"&amp;H943,IF(COUNTIF('Bibliothèque transporteurs'!C:C,F943)=0,"inconnu",_xlfn.XLOOKUP(F943,'Bibliothèque transporteurs'!C:C,'Bibliothèque transporteurs'!B:B))))</f>
        <v/>
      </c>
      <c r="V943">
        <f>IF(COUNTIF('Bibliothèque transporteurs'!C:C,F943)=0,"inconnu",_xlfn.XLOOKUP(F943,'Bibliothèque transporteurs'!C:C,'Bibliothèque transporteurs'!E:E))</f>
        <v/>
      </c>
      <c r="W943">
        <f>IF(T943="FR_2SHOP",O943,IF(O943=0,0,ROUNDUP(O943/C943*B943,2)))</f>
        <v/>
      </c>
      <c r="Y943" s="118">
        <f>ROUNDUP(B943,2)-M943-L943-N943-J943-K943-I943-Q943</f>
        <v/>
      </c>
      <c r="Z943" s="118">
        <f>IF(Y943=W943,"OK","Non")</f>
        <v/>
      </c>
    </row>
    <row r="944">
      <c r="A944" s="9">
        <f>C944/SUM(C:C)*(SUM(C:C)+$X$2)</f>
        <v/>
      </c>
      <c r="B944" s="9">
        <f>C944/SUM(C:C)*(SUM(C:C)+SUM($N$3:$O$7))+S944</f>
        <v/>
      </c>
      <c r="C944" s="9">
        <f>SUM(I944:Q944)-N944-P944</f>
        <v/>
      </c>
      <c r="D944" s="8" t="n">
        <v>6235</v>
      </c>
      <c r="E944" t="inlineStr">
        <is>
          <t>XT258553215TS</t>
        </is>
      </c>
      <c r="F944" t="inlineStr">
        <is>
          <t>5Y</t>
        </is>
      </c>
      <c r="G944" t="inlineStr">
        <is>
          <t>N</t>
        </is>
      </c>
      <c r="H944" t="inlineStr">
        <is>
          <t>NT</t>
        </is>
      </c>
      <c r="O944" t="n">
        <v>3.17</v>
      </c>
      <c r="S944">
        <f>_xlfn.XLOOKUP(E944,'Facture Chronopost'!L:L,'Facture Chronopost'!AA:AA,"")</f>
        <v/>
      </c>
      <c r="T944">
        <f>IF(COUNTIF('Bibliothèque transporteurs'!C:C,F944)=0,"inconnu",_xlfn.XLOOKUP(F944,'Bibliothèque transporteurs'!C:C,'Bibliothèque transporteurs'!A:A))</f>
        <v/>
      </c>
      <c r="U944">
        <f>IF(OR(F944="6C",F944="6B"),_xlfn.XLOOKUP(E944,'Facture Chronopost'!L:L,'Facture Chronopost'!X:X),IF(OR(F944=17,F944=44),F944&amp;"_"&amp;H944,IF(COUNTIF('Bibliothèque transporteurs'!C:C,F944)=0,"inconnu",_xlfn.XLOOKUP(F944,'Bibliothèque transporteurs'!C:C,'Bibliothèque transporteurs'!B:B))))</f>
        <v/>
      </c>
      <c r="V944">
        <f>IF(COUNTIF('Bibliothèque transporteurs'!C:C,F944)=0,"inconnu",_xlfn.XLOOKUP(F944,'Bibliothèque transporteurs'!C:C,'Bibliothèque transporteurs'!E:E))</f>
        <v/>
      </c>
      <c r="W944">
        <f>IF(T944="FR_2SHOP",O944,IF(O944=0,0,ROUNDUP(O944/C944*B944,2)))</f>
        <v/>
      </c>
      <c r="Y944" s="118">
        <f>ROUNDUP(B944,2)-M944-L944-N944-J944-K944-I944-Q944</f>
        <v/>
      </c>
      <c r="Z944" s="118">
        <f>IF(Y944=W944,"OK","Non")</f>
        <v/>
      </c>
    </row>
    <row r="945">
      <c r="A945" s="9">
        <f>C945/SUM(C:C)*(SUM(C:C)+$X$2)</f>
        <v/>
      </c>
      <c r="B945" s="9">
        <f>C945/SUM(C:C)*(SUM(C:C)+SUM($N$3:$O$7))+S945</f>
        <v/>
      </c>
      <c r="C945" s="9">
        <f>SUM(I945:Q945)-N945-P945</f>
        <v/>
      </c>
      <c r="D945" s="8" t="n">
        <v>6235</v>
      </c>
      <c r="E945" t="inlineStr">
        <is>
          <t>XT258556781TS</t>
        </is>
      </c>
      <c r="F945" t="inlineStr">
        <is>
          <t>5Y</t>
        </is>
      </c>
      <c r="G945" t="inlineStr">
        <is>
          <t>N</t>
        </is>
      </c>
      <c r="H945" t="inlineStr">
        <is>
          <t>NT</t>
        </is>
      </c>
      <c r="O945" t="n">
        <v>5.49</v>
      </c>
      <c r="S945">
        <f>_xlfn.XLOOKUP(E945,'Facture Chronopost'!L:L,'Facture Chronopost'!AA:AA,"")</f>
        <v/>
      </c>
      <c r="T945">
        <f>IF(COUNTIF('Bibliothèque transporteurs'!C:C,F945)=0,"inconnu",_xlfn.XLOOKUP(F945,'Bibliothèque transporteurs'!C:C,'Bibliothèque transporteurs'!A:A))</f>
        <v/>
      </c>
      <c r="U945">
        <f>IF(OR(F945="6C",F945="6B"),_xlfn.XLOOKUP(E945,'Facture Chronopost'!L:L,'Facture Chronopost'!X:X),IF(OR(F945=17,F945=44),F945&amp;"_"&amp;H945,IF(COUNTIF('Bibliothèque transporteurs'!C:C,F945)=0,"inconnu",_xlfn.XLOOKUP(F945,'Bibliothèque transporteurs'!C:C,'Bibliothèque transporteurs'!B:B))))</f>
        <v/>
      </c>
      <c r="V945">
        <f>IF(COUNTIF('Bibliothèque transporteurs'!C:C,F945)=0,"inconnu",_xlfn.XLOOKUP(F945,'Bibliothèque transporteurs'!C:C,'Bibliothèque transporteurs'!E:E))</f>
        <v/>
      </c>
      <c r="W945">
        <f>IF(T945="FR_2SHOP",O945,IF(O945=0,0,ROUNDUP(O945/C945*B945,2)))</f>
        <v/>
      </c>
      <c r="Y945" s="118">
        <f>ROUNDUP(B945,2)-M945-L945-N945-J945-K945-I945-Q945</f>
        <v/>
      </c>
      <c r="Z945" s="118">
        <f>IF(Y945=W945,"OK","Non")</f>
        <v/>
      </c>
    </row>
    <row r="946">
      <c r="A946" s="9">
        <f>C946/SUM(C:C)*(SUM(C:C)+$X$2)</f>
        <v/>
      </c>
      <c r="B946" s="9">
        <f>C946/SUM(C:C)*(SUM(C:C)+SUM($N$3:$O$7))+S946</f>
        <v/>
      </c>
      <c r="C946" s="9">
        <f>SUM(I946:Q946)-N946-P946</f>
        <v/>
      </c>
      <c r="D946" s="8" t="n">
        <v>6235</v>
      </c>
      <c r="E946" t="inlineStr">
        <is>
          <t>XT258564425TS</t>
        </is>
      </c>
      <c r="F946" t="inlineStr">
        <is>
          <t>5Y</t>
        </is>
      </c>
      <c r="G946" t="inlineStr">
        <is>
          <t>N</t>
        </is>
      </c>
      <c r="H946" t="inlineStr">
        <is>
          <t>NT</t>
        </is>
      </c>
      <c r="O946" t="n">
        <v>3.07</v>
      </c>
      <c r="S946">
        <f>_xlfn.XLOOKUP(E946,'Facture Chronopost'!L:L,'Facture Chronopost'!AA:AA,"")</f>
        <v/>
      </c>
      <c r="T946">
        <f>IF(COUNTIF('Bibliothèque transporteurs'!C:C,F946)=0,"inconnu",_xlfn.XLOOKUP(F946,'Bibliothèque transporteurs'!C:C,'Bibliothèque transporteurs'!A:A))</f>
        <v/>
      </c>
      <c r="U946">
        <f>IF(OR(F946="6C",F946="6B"),_xlfn.XLOOKUP(E946,'Facture Chronopost'!L:L,'Facture Chronopost'!X:X),IF(OR(F946=17,F946=44),F946&amp;"_"&amp;H946,IF(COUNTIF('Bibliothèque transporteurs'!C:C,F946)=0,"inconnu",_xlfn.XLOOKUP(F946,'Bibliothèque transporteurs'!C:C,'Bibliothèque transporteurs'!B:B))))</f>
        <v/>
      </c>
      <c r="V946">
        <f>IF(COUNTIF('Bibliothèque transporteurs'!C:C,F946)=0,"inconnu",_xlfn.XLOOKUP(F946,'Bibliothèque transporteurs'!C:C,'Bibliothèque transporteurs'!E:E))</f>
        <v/>
      </c>
      <c r="W946">
        <f>IF(T946="FR_2SHOP",O946,IF(O946=0,0,ROUNDUP(O946/C946*B946,2)))</f>
        <v/>
      </c>
      <c r="Y946" s="118">
        <f>ROUNDUP(B946,2)-M946-L946-N946-J946-K946-I946-Q946</f>
        <v/>
      </c>
      <c r="Z946" s="118">
        <f>IF(Y946=W946,"OK","Non")</f>
        <v/>
      </c>
    </row>
    <row r="947">
      <c r="A947" s="9">
        <f>C947/SUM(C:C)*(SUM(C:C)+$X$2)</f>
        <v/>
      </c>
      <c r="B947" s="9">
        <f>C947/SUM(C:C)*(SUM(C:C)+SUM($N$3:$O$7))+S947</f>
        <v/>
      </c>
      <c r="C947" s="9">
        <f>SUM(I947:Q947)-N947-P947</f>
        <v/>
      </c>
      <c r="D947" s="8" t="n">
        <v>6235</v>
      </c>
      <c r="E947" t="inlineStr">
        <is>
          <t>XT258574493TS</t>
        </is>
      </c>
      <c r="F947" t="inlineStr">
        <is>
          <t>5Y</t>
        </is>
      </c>
      <c r="G947" t="inlineStr">
        <is>
          <t>N</t>
        </is>
      </c>
      <c r="H947" t="inlineStr">
        <is>
          <t>NT</t>
        </is>
      </c>
      <c r="O947" t="n">
        <v>3.07</v>
      </c>
      <c r="S947">
        <f>_xlfn.XLOOKUP(E947,'Facture Chronopost'!L:L,'Facture Chronopost'!AA:AA,"")</f>
        <v/>
      </c>
      <c r="T947">
        <f>IF(COUNTIF('Bibliothèque transporteurs'!C:C,F947)=0,"inconnu",_xlfn.XLOOKUP(F947,'Bibliothèque transporteurs'!C:C,'Bibliothèque transporteurs'!A:A))</f>
        <v/>
      </c>
      <c r="U947">
        <f>IF(OR(F947="6C",F947="6B"),_xlfn.XLOOKUP(E947,'Facture Chronopost'!L:L,'Facture Chronopost'!X:X),IF(OR(F947=17,F947=44),F947&amp;"_"&amp;H947,IF(COUNTIF('Bibliothèque transporteurs'!C:C,F947)=0,"inconnu",_xlfn.XLOOKUP(F947,'Bibliothèque transporteurs'!C:C,'Bibliothèque transporteurs'!B:B))))</f>
        <v/>
      </c>
      <c r="V947">
        <f>IF(COUNTIF('Bibliothèque transporteurs'!C:C,F947)=0,"inconnu",_xlfn.XLOOKUP(F947,'Bibliothèque transporteurs'!C:C,'Bibliothèque transporteurs'!E:E))</f>
        <v/>
      </c>
      <c r="W947">
        <f>IF(T947="FR_2SHOP",O947,IF(O947=0,0,ROUNDUP(O947/C947*B947,2)))</f>
        <v/>
      </c>
      <c r="Y947" s="118">
        <f>ROUNDUP(B947,2)-M947-L947-N947-J947-K947-I947-Q947</f>
        <v/>
      </c>
      <c r="Z947" s="118">
        <f>IF(Y947=W947,"OK","Non")</f>
        <v/>
      </c>
    </row>
    <row r="948">
      <c r="A948" s="9">
        <f>C948/SUM(C:C)*(SUM(C:C)+$X$2)</f>
        <v/>
      </c>
      <c r="B948" s="9">
        <f>C948/SUM(C:C)*(SUM(C:C)+SUM($N$3:$O$7))+S948</f>
        <v/>
      </c>
      <c r="C948" s="9">
        <f>SUM(I948:Q948)-N948-P948</f>
        <v/>
      </c>
      <c r="D948" s="8" t="n">
        <v>6235</v>
      </c>
      <c r="E948" t="inlineStr">
        <is>
          <t>XT258578739TS</t>
        </is>
      </c>
      <c r="F948" t="inlineStr">
        <is>
          <t>5Y</t>
        </is>
      </c>
      <c r="G948" t="inlineStr">
        <is>
          <t>N</t>
        </is>
      </c>
      <c r="H948" t="inlineStr">
        <is>
          <t>NT</t>
        </is>
      </c>
      <c r="O948" t="n">
        <v>3.07</v>
      </c>
      <c r="S948">
        <f>_xlfn.XLOOKUP(E948,'Facture Chronopost'!L:L,'Facture Chronopost'!AA:AA,"")</f>
        <v/>
      </c>
      <c r="T948">
        <f>IF(COUNTIF('Bibliothèque transporteurs'!C:C,F948)=0,"inconnu",_xlfn.XLOOKUP(F948,'Bibliothèque transporteurs'!C:C,'Bibliothèque transporteurs'!A:A))</f>
        <v/>
      </c>
      <c r="U948">
        <f>IF(OR(F948="6C",F948="6B"),_xlfn.XLOOKUP(E948,'Facture Chronopost'!L:L,'Facture Chronopost'!X:X),IF(OR(F948=17,F948=44),F948&amp;"_"&amp;H948,IF(COUNTIF('Bibliothèque transporteurs'!C:C,F948)=0,"inconnu",_xlfn.XLOOKUP(F948,'Bibliothèque transporteurs'!C:C,'Bibliothèque transporteurs'!B:B))))</f>
        <v/>
      </c>
      <c r="V948">
        <f>IF(COUNTIF('Bibliothèque transporteurs'!C:C,F948)=0,"inconnu",_xlfn.XLOOKUP(F948,'Bibliothèque transporteurs'!C:C,'Bibliothèque transporteurs'!E:E))</f>
        <v/>
      </c>
      <c r="W948">
        <f>IF(T948="FR_2SHOP",O948,IF(O948=0,0,ROUNDUP(O948/C948*B948,2)))</f>
        <v/>
      </c>
      <c r="Y948" s="118">
        <f>ROUNDUP(B948,2)-M948-L948-N948-J948-K948-I948-Q948</f>
        <v/>
      </c>
      <c r="Z948" s="118">
        <f>IF(Y948=W948,"OK","Non")</f>
        <v/>
      </c>
    </row>
    <row r="949">
      <c r="A949" s="9">
        <f>C949/SUM(C:C)*(SUM(C:C)+$X$2)</f>
        <v/>
      </c>
      <c r="B949" s="9">
        <f>C949/SUM(C:C)*(SUM(C:C)+SUM($N$3:$O$7))+S949</f>
        <v/>
      </c>
      <c r="C949" s="9">
        <f>SUM(I949:Q949)-N949-P949</f>
        <v/>
      </c>
      <c r="D949" s="8" t="n">
        <v>6235</v>
      </c>
      <c r="E949" t="inlineStr">
        <is>
          <t>XT258586871TS</t>
        </is>
      </c>
      <c r="F949" t="inlineStr">
        <is>
          <t>5Y</t>
        </is>
      </c>
      <c r="G949" t="inlineStr">
        <is>
          <t>N</t>
        </is>
      </c>
      <c r="H949" t="inlineStr">
        <is>
          <t>NT</t>
        </is>
      </c>
      <c r="O949" t="n">
        <v>3.07</v>
      </c>
      <c r="S949">
        <f>_xlfn.XLOOKUP(E949,'Facture Chronopost'!L:L,'Facture Chronopost'!AA:AA,"")</f>
        <v/>
      </c>
      <c r="T949">
        <f>IF(COUNTIF('Bibliothèque transporteurs'!C:C,F949)=0,"inconnu",_xlfn.XLOOKUP(F949,'Bibliothèque transporteurs'!C:C,'Bibliothèque transporteurs'!A:A))</f>
        <v/>
      </c>
      <c r="U949">
        <f>IF(OR(F949="6C",F949="6B"),_xlfn.XLOOKUP(E949,'Facture Chronopost'!L:L,'Facture Chronopost'!X:X),IF(OR(F949=17,F949=44),F949&amp;"_"&amp;H949,IF(COUNTIF('Bibliothèque transporteurs'!C:C,F949)=0,"inconnu",_xlfn.XLOOKUP(F949,'Bibliothèque transporteurs'!C:C,'Bibliothèque transporteurs'!B:B))))</f>
        <v/>
      </c>
      <c r="V949">
        <f>IF(COUNTIF('Bibliothèque transporteurs'!C:C,F949)=0,"inconnu",_xlfn.XLOOKUP(F949,'Bibliothèque transporteurs'!C:C,'Bibliothèque transporteurs'!E:E))</f>
        <v/>
      </c>
      <c r="W949">
        <f>IF(T949="FR_2SHOP",O949,IF(O949=0,0,ROUNDUP(O949/C949*B949,2)))</f>
        <v/>
      </c>
      <c r="Y949" s="118">
        <f>ROUNDUP(B949,2)-M949-L949-N949-J949-K949-I949-Q949</f>
        <v/>
      </c>
      <c r="Z949" s="118">
        <f>IF(Y949=W949,"OK","Non")</f>
        <v/>
      </c>
    </row>
    <row r="950">
      <c r="A950" s="9">
        <f>C950/SUM(C:C)*(SUM(C:C)+$X$2)</f>
        <v/>
      </c>
      <c r="B950" s="9">
        <f>C950/SUM(C:C)*(SUM(C:C)+SUM($N$3:$O$7))+S950</f>
        <v/>
      </c>
      <c r="C950" s="9">
        <f>SUM(I950:Q950)-N950-P950</f>
        <v/>
      </c>
      <c r="D950" s="8" t="n">
        <v>6235</v>
      </c>
      <c r="E950" t="inlineStr">
        <is>
          <t>XT258602702TS</t>
        </is>
      </c>
      <c r="F950" t="inlineStr">
        <is>
          <t>5Y</t>
        </is>
      </c>
      <c r="G950" t="inlineStr">
        <is>
          <t>N</t>
        </is>
      </c>
      <c r="H950" t="inlineStr">
        <is>
          <t>NT</t>
        </is>
      </c>
      <c r="O950" t="n">
        <v>3.07</v>
      </c>
      <c r="S950">
        <f>_xlfn.XLOOKUP(E950,'Facture Chronopost'!L:L,'Facture Chronopost'!AA:AA,"")</f>
        <v/>
      </c>
      <c r="T950">
        <f>IF(COUNTIF('Bibliothèque transporteurs'!C:C,F950)=0,"inconnu",_xlfn.XLOOKUP(F950,'Bibliothèque transporteurs'!C:C,'Bibliothèque transporteurs'!A:A))</f>
        <v/>
      </c>
      <c r="U950">
        <f>IF(OR(F950="6C",F950="6B"),_xlfn.XLOOKUP(E950,'Facture Chronopost'!L:L,'Facture Chronopost'!X:X),IF(OR(F950=17,F950=44),F950&amp;"_"&amp;H950,IF(COUNTIF('Bibliothèque transporteurs'!C:C,F950)=0,"inconnu",_xlfn.XLOOKUP(F950,'Bibliothèque transporteurs'!C:C,'Bibliothèque transporteurs'!B:B))))</f>
        <v/>
      </c>
      <c r="V950">
        <f>IF(COUNTIF('Bibliothèque transporteurs'!C:C,F950)=0,"inconnu",_xlfn.XLOOKUP(F950,'Bibliothèque transporteurs'!C:C,'Bibliothèque transporteurs'!E:E))</f>
        <v/>
      </c>
      <c r="W950">
        <f>IF(T950="FR_2SHOP",O950,IF(O950=0,0,ROUNDUP(O950/C950*B950,2)))</f>
        <v/>
      </c>
      <c r="Y950" s="118">
        <f>ROUNDUP(B950,2)-M950-L950-N950-J950-K950-I950-Q950</f>
        <v/>
      </c>
      <c r="Z950" s="118">
        <f>IF(Y950=W950,"OK","Non")</f>
        <v/>
      </c>
    </row>
    <row r="951">
      <c r="A951" s="9">
        <f>C951/SUM(C:C)*(SUM(C:C)+$X$2)</f>
        <v/>
      </c>
      <c r="B951" s="9">
        <f>C951/SUM(C:C)*(SUM(C:C)+SUM($N$3:$O$7))+S951</f>
        <v/>
      </c>
      <c r="C951" s="9">
        <f>SUM(I951:Q951)-N951-P951</f>
        <v/>
      </c>
      <c r="D951" s="8" t="n">
        <v>6235</v>
      </c>
      <c r="E951" t="inlineStr">
        <is>
          <t>XT258608722TS</t>
        </is>
      </c>
      <c r="F951" t="inlineStr">
        <is>
          <t>5Y</t>
        </is>
      </c>
      <c r="G951" t="inlineStr">
        <is>
          <t>N</t>
        </is>
      </c>
      <c r="H951" t="inlineStr">
        <is>
          <t>NT</t>
        </is>
      </c>
      <c r="O951" t="n">
        <v>3.07</v>
      </c>
      <c r="S951">
        <f>_xlfn.XLOOKUP(E951,'Facture Chronopost'!L:L,'Facture Chronopost'!AA:AA,"")</f>
        <v/>
      </c>
      <c r="T951">
        <f>IF(COUNTIF('Bibliothèque transporteurs'!C:C,F951)=0,"inconnu",_xlfn.XLOOKUP(F951,'Bibliothèque transporteurs'!C:C,'Bibliothèque transporteurs'!A:A))</f>
        <v/>
      </c>
      <c r="U951">
        <f>IF(OR(F951="6C",F951="6B"),_xlfn.XLOOKUP(E951,'Facture Chronopost'!L:L,'Facture Chronopost'!X:X),IF(OR(F951=17,F951=44),F951&amp;"_"&amp;H951,IF(COUNTIF('Bibliothèque transporteurs'!C:C,F951)=0,"inconnu",_xlfn.XLOOKUP(F951,'Bibliothèque transporteurs'!C:C,'Bibliothèque transporteurs'!B:B))))</f>
        <v/>
      </c>
      <c r="V951">
        <f>IF(COUNTIF('Bibliothèque transporteurs'!C:C,F951)=0,"inconnu",_xlfn.XLOOKUP(F951,'Bibliothèque transporteurs'!C:C,'Bibliothèque transporteurs'!E:E))</f>
        <v/>
      </c>
      <c r="W951">
        <f>IF(T951="FR_2SHOP",O951,IF(O951=0,0,ROUNDUP(O951/C951*B951,2)))</f>
        <v/>
      </c>
      <c r="Y951" s="118">
        <f>ROUNDUP(B951,2)-M951-L951-N951-J951-K951-I951-Q951</f>
        <v/>
      </c>
      <c r="Z951" s="118">
        <f>IF(Y951=W951,"OK","Non")</f>
        <v/>
      </c>
    </row>
    <row r="952">
      <c r="A952" s="9">
        <f>C952/SUM(C:C)*(SUM(C:C)+$X$2)</f>
        <v/>
      </c>
      <c r="B952" s="9">
        <f>C952/SUM(C:C)*(SUM(C:C)+SUM($N$3:$O$7))+S952</f>
        <v/>
      </c>
      <c r="C952" s="9">
        <f>SUM(I952:Q952)-N952-P952</f>
        <v/>
      </c>
      <c r="D952" s="8" t="n">
        <v>6235</v>
      </c>
      <c r="E952" t="inlineStr">
        <is>
          <t>XT258613308TS</t>
        </is>
      </c>
      <c r="F952" t="inlineStr">
        <is>
          <t>5Y</t>
        </is>
      </c>
      <c r="G952" t="inlineStr">
        <is>
          <t>N</t>
        </is>
      </c>
      <c r="H952" t="inlineStr">
        <is>
          <t>NT</t>
        </is>
      </c>
      <c r="O952" t="n">
        <v>3.07</v>
      </c>
      <c r="S952">
        <f>_xlfn.XLOOKUP(E952,'Facture Chronopost'!L:L,'Facture Chronopost'!AA:AA,"")</f>
        <v/>
      </c>
      <c r="T952">
        <f>IF(COUNTIF('Bibliothèque transporteurs'!C:C,F952)=0,"inconnu",_xlfn.XLOOKUP(F952,'Bibliothèque transporteurs'!C:C,'Bibliothèque transporteurs'!A:A))</f>
        <v/>
      </c>
      <c r="U952">
        <f>IF(OR(F952="6C",F952="6B"),_xlfn.XLOOKUP(E952,'Facture Chronopost'!L:L,'Facture Chronopost'!X:X),IF(OR(F952=17,F952=44),F952&amp;"_"&amp;H952,IF(COUNTIF('Bibliothèque transporteurs'!C:C,F952)=0,"inconnu",_xlfn.XLOOKUP(F952,'Bibliothèque transporteurs'!C:C,'Bibliothèque transporteurs'!B:B))))</f>
        <v/>
      </c>
      <c r="V952">
        <f>IF(COUNTIF('Bibliothèque transporteurs'!C:C,F952)=0,"inconnu",_xlfn.XLOOKUP(F952,'Bibliothèque transporteurs'!C:C,'Bibliothèque transporteurs'!E:E))</f>
        <v/>
      </c>
      <c r="W952">
        <f>IF(T952="FR_2SHOP",O952,IF(O952=0,0,ROUNDUP(O952/C952*B952,2)))</f>
        <v/>
      </c>
      <c r="Y952" s="118">
        <f>ROUNDUP(B952,2)-M952-L952-N952-J952-K952-I952-Q952</f>
        <v/>
      </c>
      <c r="Z952" s="118">
        <f>IF(Y952=W952,"OK","Non")</f>
        <v/>
      </c>
    </row>
    <row r="953">
      <c r="A953" s="9">
        <f>C953/SUM(C:C)*(SUM(C:C)+$X$2)</f>
        <v/>
      </c>
      <c r="B953" s="9">
        <f>C953/SUM(C:C)*(SUM(C:C)+SUM($N$3:$O$7))+S953</f>
        <v/>
      </c>
      <c r="C953" s="9">
        <f>SUM(I953:Q953)-N953-P953</f>
        <v/>
      </c>
      <c r="D953" s="8" t="n">
        <v>6235</v>
      </c>
      <c r="E953" t="inlineStr">
        <is>
          <t>XT258619645TS</t>
        </is>
      </c>
      <c r="F953" t="inlineStr">
        <is>
          <t>5Y</t>
        </is>
      </c>
      <c r="G953" t="inlineStr">
        <is>
          <t>N</t>
        </is>
      </c>
      <c r="H953" t="inlineStr">
        <is>
          <t>NT</t>
        </is>
      </c>
      <c r="O953" t="n">
        <v>3.07</v>
      </c>
      <c r="S953">
        <f>_xlfn.XLOOKUP(E953,'Facture Chronopost'!L:L,'Facture Chronopost'!AA:AA,"")</f>
        <v/>
      </c>
      <c r="T953">
        <f>IF(COUNTIF('Bibliothèque transporteurs'!C:C,F953)=0,"inconnu",_xlfn.XLOOKUP(F953,'Bibliothèque transporteurs'!C:C,'Bibliothèque transporteurs'!A:A))</f>
        <v/>
      </c>
      <c r="U953">
        <f>IF(OR(F953="6C",F953="6B"),_xlfn.XLOOKUP(E953,'Facture Chronopost'!L:L,'Facture Chronopost'!X:X),IF(OR(F953=17,F953=44),F953&amp;"_"&amp;H953,IF(COUNTIF('Bibliothèque transporteurs'!C:C,F953)=0,"inconnu",_xlfn.XLOOKUP(F953,'Bibliothèque transporteurs'!C:C,'Bibliothèque transporteurs'!B:B))))</f>
        <v/>
      </c>
      <c r="V953">
        <f>IF(COUNTIF('Bibliothèque transporteurs'!C:C,F953)=0,"inconnu",_xlfn.XLOOKUP(F953,'Bibliothèque transporteurs'!C:C,'Bibliothèque transporteurs'!E:E))</f>
        <v/>
      </c>
      <c r="W953">
        <f>IF(T953="FR_2SHOP",O953,IF(O953=0,0,ROUNDUP(O953/C953*B953,2)))</f>
        <v/>
      </c>
      <c r="Y953" s="118">
        <f>ROUNDUP(B953,2)-M953-L953-N953-J953-K953-I953-Q953</f>
        <v/>
      </c>
      <c r="Z953" s="118">
        <f>IF(Y953=W953,"OK","Non")</f>
        <v/>
      </c>
    </row>
    <row r="954">
      <c r="A954" s="9">
        <f>C954/SUM(C:C)*(SUM(C:C)+$X$2)</f>
        <v/>
      </c>
      <c r="B954" s="9">
        <f>C954/SUM(C:C)*(SUM(C:C)+SUM($N$3:$O$7))+S954</f>
        <v/>
      </c>
      <c r="C954" s="9">
        <f>SUM(I954:Q954)-N954-P954</f>
        <v/>
      </c>
      <c r="D954" s="8" t="n">
        <v>6235</v>
      </c>
      <c r="E954" t="inlineStr">
        <is>
          <t>XT258635285TS</t>
        </is>
      </c>
      <c r="F954" t="inlineStr">
        <is>
          <t>5Y</t>
        </is>
      </c>
      <c r="G954" t="inlineStr">
        <is>
          <t>N</t>
        </is>
      </c>
      <c r="H954" t="inlineStr">
        <is>
          <t>NT</t>
        </is>
      </c>
      <c r="O954" t="n">
        <v>3.17</v>
      </c>
      <c r="S954">
        <f>_xlfn.XLOOKUP(E954,'Facture Chronopost'!L:L,'Facture Chronopost'!AA:AA,"")</f>
        <v/>
      </c>
      <c r="T954">
        <f>IF(COUNTIF('Bibliothèque transporteurs'!C:C,F954)=0,"inconnu",_xlfn.XLOOKUP(F954,'Bibliothèque transporteurs'!C:C,'Bibliothèque transporteurs'!A:A))</f>
        <v/>
      </c>
      <c r="U954">
        <f>IF(OR(F954="6C",F954="6B"),_xlfn.XLOOKUP(E954,'Facture Chronopost'!L:L,'Facture Chronopost'!X:X),IF(OR(F954=17,F954=44),F954&amp;"_"&amp;H954,IF(COUNTIF('Bibliothèque transporteurs'!C:C,F954)=0,"inconnu",_xlfn.XLOOKUP(F954,'Bibliothèque transporteurs'!C:C,'Bibliothèque transporteurs'!B:B))))</f>
        <v/>
      </c>
      <c r="V954">
        <f>IF(COUNTIF('Bibliothèque transporteurs'!C:C,F954)=0,"inconnu",_xlfn.XLOOKUP(F954,'Bibliothèque transporteurs'!C:C,'Bibliothèque transporteurs'!E:E))</f>
        <v/>
      </c>
      <c r="W954">
        <f>IF(T954="FR_2SHOP",O954,IF(O954=0,0,ROUNDUP(O954/C954*B954,2)))</f>
        <v/>
      </c>
      <c r="Y954" s="118">
        <f>ROUNDUP(B954,2)-M954-L954-N954-J954-K954-I954-Q954</f>
        <v/>
      </c>
      <c r="Z954" s="118">
        <f>IF(Y954=W954,"OK","Non")</f>
        <v/>
      </c>
    </row>
    <row r="955">
      <c r="A955" s="9">
        <f>C955/SUM(C:C)*(SUM(C:C)+$X$2)</f>
        <v/>
      </c>
      <c r="B955" s="9">
        <f>C955/SUM(C:C)*(SUM(C:C)+SUM($N$3:$O$7))+S955</f>
        <v/>
      </c>
      <c r="C955" s="9">
        <f>SUM(I955:Q955)-N955-P955</f>
        <v/>
      </c>
      <c r="D955" s="8" t="n">
        <v>6235</v>
      </c>
      <c r="E955" t="inlineStr">
        <is>
          <t>XT258637088TS</t>
        </is>
      </c>
      <c r="F955" t="inlineStr">
        <is>
          <t>5Y</t>
        </is>
      </c>
      <c r="G955" t="inlineStr">
        <is>
          <t>N</t>
        </is>
      </c>
      <c r="H955" t="inlineStr">
        <is>
          <t>NT</t>
        </is>
      </c>
      <c r="O955" t="n">
        <v>3.07</v>
      </c>
      <c r="S955">
        <f>_xlfn.XLOOKUP(E955,'Facture Chronopost'!L:L,'Facture Chronopost'!AA:AA,"")</f>
        <v/>
      </c>
      <c r="T955">
        <f>IF(COUNTIF('Bibliothèque transporteurs'!C:C,F955)=0,"inconnu",_xlfn.XLOOKUP(F955,'Bibliothèque transporteurs'!C:C,'Bibliothèque transporteurs'!A:A))</f>
        <v/>
      </c>
      <c r="U955">
        <f>IF(OR(F955="6C",F955="6B"),_xlfn.XLOOKUP(E955,'Facture Chronopost'!L:L,'Facture Chronopost'!X:X),IF(OR(F955=17,F955=44),F955&amp;"_"&amp;H955,IF(COUNTIF('Bibliothèque transporteurs'!C:C,F955)=0,"inconnu",_xlfn.XLOOKUP(F955,'Bibliothèque transporteurs'!C:C,'Bibliothèque transporteurs'!B:B))))</f>
        <v/>
      </c>
      <c r="V955">
        <f>IF(COUNTIF('Bibliothèque transporteurs'!C:C,F955)=0,"inconnu",_xlfn.XLOOKUP(F955,'Bibliothèque transporteurs'!C:C,'Bibliothèque transporteurs'!E:E))</f>
        <v/>
      </c>
      <c r="W955">
        <f>IF(T955="FR_2SHOP",O955,IF(O955=0,0,ROUNDUP(O955/C955*B955,2)))</f>
        <v/>
      </c>
      <c r="Y955" s="118">
        <f>ROUNDUP(B955,2)-M955-L955-N955-J955-K955-I955-Q955</f>
        <v/>
      </c>
      <c r="Z955" s="118">
        <f>IF(Y955=W955,"OK","Non")</f>
        <v/>
      </c>
    </row>
    <row r="956">
      <c r="A956" s="9">
        <f>C956/SUM(C:C)*(SUM(C:C)+$X$2)</f>
        <v/>
      </c>
      <c r="B956" s="9">
        <f>C956/SUM(C:C)*(SUM(C:C)+SUM($N$3:$O$7))+S956</f>
        <v/>
      </c>
      <c r="C956" s="9">
        <f>SUM(I956:Q956)-N956-P956</f>
        <v/>
      </c>
      <c r="D956" s="8" t="n">
        <v>6235</v>
      </c>
      <c r="E956" t="inlineStr">
        <is>
          <t>XT258640498TS</t>
        </is>
      </c>
      <c r="F956" t="inlineStr">
        <is>
          <t>5Y</t>
        </is>
      </c>
      <c r="G956" t="inlineStr">
        <is>
          <t>N</t>
        </is>
      </c>
      <c r="H956" t="inlineStr">
        <is>
          <t>NT</t>
        </is>
      </c>
      <c r="O956" t="n">
        <v>3.07</v>
      </c>
      <c r="S956">
        <f>_xlfn.XLOOKUP(E956,'Facture Chronopost'!L:L,'Facture Chronopost'!AA:AA,"")</f>
        <v/>
      </c>
      <c r="T956">
        <f>IF(COUNTIF('Bibliothèque transporteurs'!C:C,F956)=0,"inconnu",_xlfn.XLOOKUP(F956,'Bibliothèque transporteurs'!C:C,'Bibliothèque transporteurs'!A:A))</f>
        <v/>
      </c>
      <c r="U956">
        <f>IF(OR(F956="6C",F956="6B"),_xlfn.XLOOKUP(E956,'Facture Chronopost'!L:L,'Facture Chronopost'!X:X),IF(OR(F956=17,F956=44),F956&amp;"_"&amp;H956,IF(COUNTIF('Bibliothèque transporteurs'!C:C,F956)=0,"inconnu",_xlfn.XLOOKUP(F956,'Bibliothèque transporteurs'!C:C,'Bibliothèque transporteurs'!B:B))))</f>
        <v/>
      </c>
      <c r="V956">
        <f>IF(COUNTIF('Bibliothèque transporteurs'!C:C,F956)=0,"inconnu",_xlfn.XLOOKUP(F956,'Bibliothèque transporteurs'!C:C,'Bibliothèque transporteurs'!E:E))</f>
        <v/>
      </c>
      <c r="W956">
        <f>IF(T956="FR_2SHOP",O956,IF(O956=0,0,ROUNDUP(O956/C956*B956,2)))</f>
        <v/>
      </c>
      <c r="Y956" s="118">
        <f>ROUNDUP(B956,2)-M956-L956-N956-J956-K956-I956-Q956</f>
        <v/>
      </c>
      <c r="Z956" s="118">
        <f>IF(Y956=W956,"OK","Non")</f>
        <v/>
      </c>
    </row>
    <row r="957">
      <c r="A957" s="9">
        <f>C957/SUM(C:C)*(SUM(C:C)+$X$2)</f>
        <v/>
      </c>
      <c r="B957" s="9">
        <f>C957/SUM(C:C)*(SUM(C:C)+SUM($N$3:$O$7))+S957</f>
        <v/>
      </c>
      <c r="C957" s="9">
        <f>SUM(I957:Q957)-N957-P957</f>
        <v/>
      </c>
      <c r="D957" s="8" t="n">
        <v>6235</v>
      </c>
      <c r="E957" t="inlineStr">
        <is>
          <t>XT258640674TS</t>
        </is>
      </c>
      <c r="F957" t="inlineStr">
        <is>
          <t>5Y</t>
        </is>
      </c>
      <c r="G957" t="inlineStr">
        <is>
          <t>N</t>
        </is>
      </c>
      <c r="H957" t="inlineStr">
        <is>
          <t>NT</t>
        </is>
      </c>
      <c r="O957" t="n">
        <v>5.17</v>
      </c>
      <c r="S957">
        <f>_xlfn.XLOOKUP(E957,'Facture Chronopost'!L:L,'Facture Chronopost'!AA:AA,"")</f>
        <v/>
      </c>
      <c r="T957">
        <f>IF(COUNTIF('Bibliothèque transporteurs'!C:C,F957)=0,"inconnu",_xlfn.XLOOKUP(F957,'Bibliothèque transporteurs'!C:C,'Bibliothèque transporteurs'!A:A))</f>
        <v/>
      </c>
      <c r="U957">
        <f>IF(OR(F957="6C",F957="6B"),_xlfn.XLOOKUP(E957,'Facture Chronopost'!L:L,'Facture Chronopost'!X:X),IF(OR(F957=17,F957=44),F957&amp;"_"&amp;H957,IF(COUNTIF('Bibliothèque transporteurs'!C:C,F957)=0,"inconnu",_xlfn.XLOOKUP(F957,'Bibliothèque transporteurs'!C:C,'Bibliothèque transporteurs'!B:B))))</f>
        <v/>
      </c>
      <c r="V957">
        <f>IF(COUNTIF('Bibliothèque transporteurs'!C:C,F957)=0,"inconnu",_xlfn.XLOOKUP(F957,'Bibliothèque transporteurs'!C:C,'Bibliothèque transporteurs'!E:E))</f>
        <v/>
      </c>
      <c r="W957">
        <f>IF(T957="FR_2SHOP",O957,IF(O957=0,0,ROUNDUP(O957/C957*B957,2)))</f>
        <v/>
      </c>
      <c r="Y957" s="118">
        <f>ROUNDUP(B957,2)-M957-L957-N957-J957-K957-I957-Q957</f>
        <v/>
      </c>
      <c r="Z957" s="118">
        <f>IF(Y957=W957,"OK","Non")</f>
        <v/>
      </c>
    </row>
    <row r="958">
      <c r="A958" s="9">
        <f>C958/SUM(C:C)*(SUM(C:C)+$X$2)</f>
        <v/>
      </c>
      <c r="B958" s="9">
        <f>C958/SUM(C:C)*(SUM(C:C)+SUM($N$3:$O$7))+S958</f>
        <v/>
      </c>
      <c r="C958" s="9">
        <f>SUM(I958:Q958)-N958-P958</f>
        <v/>
      </c>
      <c r="D958" s="8" t="n">
        <v>6235</v>
      </c>
      <c r="E958" t="inlineStr">
        <is>
          <t>XT258653956TS</t>
        </is>
      </c>
      <c r="F958" t="inlineStr">
        <is>
          <t>5Y</t>
        </is>
      </c>
      <c r="G958" t="inlineStr">
        <is>
          <t>N</t>
        </is>
      </c>
      <c r="H958" t="inlineStr">
        <is>
          <t>NT</t>
        </is>
      </c>
      <c r="O958" t="n">
        <v>3.07</v>
      </c>
      <c r="S958">
        <f>_xlfn.XLOOKUP(E958,'Facture Chronopost'!L:L,'Facture Chronopost'!AA:AA,"")</f>
        <v/>
      </c>
      <c r="T958">
        <f>IF(COUNTIF('Bibliothèque transporteurs'!C:C,F958)=0,"inconnu",_xlfn.XLOOKUP(F958,'Bibliothèque transporteurs'!C:C,'Bibliothèque transporteurs'!A:A))</f>
        <v/>
      </c>
      <c r="U958">
        <f>IF(OR(F958="6C",F958="6B"),_xlfn.XLOOKUP(E958,'Facture Chronopost'!L:L,'Facture Chronopost'!X:X),IF(OR(F958=17,F958=44),F958&amp;"_"&amp;H958,IF(COUNTIF('Bibliothèque transporteurs'!C:C,F958)=0,"inconnu",_xlfn.XLOOKUP(F958,'Bibliothèque transporteurs'!C:C,'Bibliothèque transporteurs'!B:B))))</f>
        <v/>
      </c>
      <c r="V958">
        <f>IF(COUNTIF('Bibliothèque transporteurs'!C:C,F958)=0,"inconnu",_xlfn.XLOOKUP(F958,'Bibliothèque transporteurs'!C:C,'Bibliothèque transporteurs'!E:E))</f>
        <v/>
      </c>
      <c r="W958">
        <f>IF(T958="FR_2SHOP",O958,IF(O958=0,0,ROUNDUP(O958/C958*B958,2)))</f>
        <v/>
      </c>
      <c r="Y958" s="118">
        <f>ROUNDUP(B958,2)-M958-L958-N958-J958-K958-I958-Q958</f>
        <v/>
      </c>
      <c r="Z958" s="118">
        <f>IF(Y958=W958,"OK","Non")</f>
        <v/>
      </c>
    </row>
    <row r="959">
      <c r="A959" s="9">
        <f>C959/SUM(C:C)*(SUM(C:C)+$X$2)</f>
        <v/>
      </c>
      <c r="B959" s="9">
        <f>C959/SUM(C:C)*(SUM(C:C)+SUM($N$3:$O$7))+S959</f>
        <v/>
      </c>
      <c r="C959" s="9">
        <f>SUM(I959:Q959)-N959-P959</f>
        <v/>
      </c>
      <c r="D959" s="8" t="n">
        <v>6235</v>
      </c>
      <c r="E959" t="inlineStr">
        <is>
          <t>XT258655648TS</t>
        </is>
      </c>
      <c r="F959" t="inlineStr">
        <is>
          <t>5Y</t>
        </is>
      </c>
      <c r="G959" t="inlineStr">
        <is>
          <t>N</t>
        </is>
      </c>
      <c r="H959" t="inlineStr">
        <is>
          <t>NT</t>
        </is>
      </c>
      <c r="O959" t="n">
        <v>3.17</v>
      </c>
      <c r="S959">
        <f>_xlfn.XLOOKUP(E959,'Facture Chronopost'!L:L,'Facture Chronopost'!AA:AA,"")</f>
        <v/>
      </c>
      <c r="T959">
        <f>IF(COUNTIF('Bibliothèque transporteurs'!C:C,F959)=0,"inconnu",_xlfn.XLOOKUP(F959,'Bibliothèque transporteurs'!C:C,'Bibliothèque transporteurs'!A:A))</f>
        <v/>
      </c>
      <c r="U959">
        <f>IF(OR(F959="6C",F959="6B"),_xlfn.XLOOKUP(E959,'Facture Chronopost'!L:L,'Facture Chronopost'!X:X),IF(OR(F959=17,F959=44),F959&amp;"_"&amp;H959,IF(COUNTIF('Bibliothèque transporteurs'!C:C,F959)=0,"inconnu",_xlfn.XLOOKUP(F959,'Bibliothèque transporteurs'!C:C,'Bibliothèque transporteurs'!B:B))))</f>
        <v/>
      </c>
      <c r="V959">
        <f>IF(COUNTIF('Bibliothèque transporteurs'!C:C,F959)=0,"inconnu",_xlfn.XLOOKUP(F959,'Bibliothèque transporteurs'!C:C,'Bibliothèque transporteurs'!E:E))</f>
        <v/>
      </c>
      <c r="W959">
        <f>IF(T959="FR_2SHOP",O959,IF(O959=0,0,ROUNDUP(O959/C959*B959,2)))</f>
        <v/>
      </c>
      <c r="Y959" s="118">
        <f>ROUNDUP(B959,2)-M959-L959-N959-J959-K959-I959-Q959</f>
        <v/>
      </c>
      <c r="Z959" s="118">
        <f>IF(Y959=W959,"OK","Non")</f>
        <v/>
      </c>
    </row>
    <row r="960">
      <c r="A960" s="9">
        <f>C960/SUM(C:C)*(SUM(C:C)+$X$2)</f>
        <v/>
      </c>
      <c r="B960" s="9">
        <f>C960/SUM(C:C)*(SUM(C:C)+SUM($N$3:$O$7))+S960</f>
        <v/>
      </c>
      <c r="C960" s="9">
        <f>SUM(I960:Q960)-N960-P960</f>
        <v/>
      </c>
      <c r="D960" s="8" t="n">
        <v>6235</v>
      </c>
      <c r="E960" t="inlineStr">
        <is>
          <t>XT258656688TS</t>
        </is>
      </c>
      <c r="F960" t="inlineStr">
        <is>
          <t>5Y</t>
        </is>
      </c>
      <c r="G960" t="inlineStr">
        <is>
          <t>N</t>
        </is>
      </c>
      <c r="H960" t="inlineStr">
        <is>
          <t>NT</t>
        </is>
      </c>
      <c r="O960" t="n">
        <v>3.07</v>
      </c>
      <c r="S960">
        <f>_xlfn.XLOOKUP(E960,'Facture Chronopost'!L:L,'Facture Chronopost'!AA:AA,"")</f>
        <v/>
      </c>
      <c r="T960">
        <f>IF(COUNTIF('Bibliothèque transporteurs'!C:C,F960)=0,"inconnu",_xlfn.XLOOKUP(F960,'Bibliothèque transporteurs'!C:C,'Bibliothèque transporteurs'!A:A))</f>
        <v/>
      </c>
      <c r="U960">
        <f>IF(OR(F960="6C",F960="6B"),_xlfn.XLOOKUP(E960,'Facture Chronopost'!L:L,'Facture Chronopost'!X:X),IF(OR(F960=17,F960=44),F960&amp;"_"&amp;H960,IF(COUNTIF('Bibliothèque transporteurs'!C:C,F960)=0,"inconnu",_xlfn.XLOOKUP(F960,'Bibliothèque transporteurs'!C:C,'Bibliothèque transporteurs'!B:B))))</f>
        <v/>
      </c>
      <c r="V960">
        <f>IF(COUNTIF('Bibliothèque transporteurs'!C:C,F960)=0,"inconnu",_xlfn.XLOOKUP(F960,'Bibliothèque transporteurs'!C:C,'Bibliothèque transporteurs'!E:E))</f>
        <v/>
      </c>
      <c r="W960">
        <f>IF(T960="FR_2SHOP",O960,IF(O960=0,0,ROUNDUP(O960/C960*B960,2)))</f>
        <v/>
      </c>
      <c r="Y960" s="118">
        <f>ROUNDUP(B960,2)-M960-L960-N960-J960-K960-I960-Q960</f>
        <v/>
      </c>
      <c r="Z960" s="118">
        <f>IF(Y960=W960,"OK","Non")</f>
        <v/>
      </c>
    </row>
    <row r="961">
      <c r="A961" s="9">
        <f>C961/SUM(C:C)*(SUM(C:C)+$X$2)</f>
        <v/>
      </c>
      <c r="B961" s="9">
        <f>C961/SUM(C:C)*(SUM(C:C)+SUM($N$3:$O$7))+S961</f>
        <v/>
      </c>
      <c r="C961" s="9">
        <f>SUM(I961:Q961)-N961-P961</f>
        <v/>
      </c>
      <c r="D961" s="8" t="n">
        <v>6235</v>
      </c>
      <c r="E961" t="inlineStr">
        <is>
          <t>XT258662944TS</t>
        </is>
      </c>
      <c r="F961" t="inlineStr">
        <is>
          <t>5Y</t>
        </is>
      </c>
      <c r="G961" t="inlineStr">
        <is>
          <t>N</t>
        </is>
      </c>
      <c r="H961" t="inlineStr">
        <is>
          <t>NT</t>
        </is>
      </c>
      <c r="O961" t="n">
        <v>3.17</v>
      </c>
      <c r="S961">
        <f>_xlfn.XLOOKUP(E961,'Facture Chronopost'!L:L,'Facture Chronopost'!AA:AA,"")</f>
        <v/>
      </c>
      <c r="T961">
        <f>IF(COUNTIF('Bibliothèque transporteurs'!C:C,F961)=0,"inconnu",_xlfn.XLOOKUP(F961,'Bibliothèque transporteurs'!C:C,'Bibliothèque transporteurs'!A:A))</f>
        <v/>
      </c>
      <c r="U961">
        <f>IF(OR(F961="6C",F961="6B"),_xlfn.XLOOKUP(E961,'Facture Chronopost'!L:L,'Facture Chronopost'!X:X),IF(OR(F961=17,F961=44),F961&amp;"_"&amp;H961,IF(COUNTIF('Bibliothèque transporteurs'!C:C,F961)=0,"inconnu",_xlfn.XLOOKUP(F961,'Bibliothèque transporteurs'!C:C,'Bibliothèque transporteurs'!B:B))))</f>
        <v/>
      </c>
      <c r="V961">
        <f>IF(COUNTIF('Bibliothèque transporteurs'!C:C,F961)=0,"inconnu",_xlfn.XLOOKUP(F961,'Bibliothèque transporteurs'!C:C,'Bibliothèque transporteurs'!E:E))</f>
        <v/>
      </c>
      <c r="W961">
        <f>IF(T961="FR_2SHOP",O961,IF(O961=0,0,ROUNDUP(O961/C961*B961,2)))</f>
        <v/>
      </c>
      <c r="Y961" s="118">
        <f>ROUNDUP(B961,2)-M961-L961-N961-J961-K961-I961-Q961</f>
        <v/>
      </c>
      <c r="Z961" s="118">
        <f>IF(Y961=W961,"OK","Non")</f>
        <v/>
      </c>
    </row>
    <row r="962">
      <c r="A962" s="9">
        <f>C962/SUM(C:C)*(SUM(C:C)+$X$2)</f>
        <v/>
      </c>
      <c r="B962" s="9">
        <f>C962/SUM(C:C)*(SUM(C:C)+SUM($N$3:$O$7))+S962</f>
        <v/>
      </c>
      <c r="C962" s="9">
        <f>SUM(I962:Q962)-N962-P962</f>
        <v/>
      </c>
      <c r="D962" s="8" t="n">
        <v>6235</v>
      </c>
      <c r="E962" t="inlineStr">
        <is>
          <t>XT258671637TS</t>
        </is>
      </c>
      <c r="F962" t="inlineStr">
        <is>
          <t>5Y</t>
        </is>
      </c>
      <c r="G962" t="inlineStr">
        <is>
          <t>N</t>
        </is>
      </c>
      <c r="H962" t="inlineStr">
        <is>
          <t>NT</t>
        </is>
      </c>
      <c r="O962" t="n">
        <v>3.07</v>
      </c>
      <c r="S962">
        <f>_xlfn.XLOOKUP(E962,'Facture Chronopost'!L:L,'Facture Chronopost'!AA:AA,"")</f>
        <v/>
      </c>
      <c r="T962">
        <f>IF(COUNTIF('Bibliothèque transporteurs'!C:C,F962)=0,"inconnu",_xlfn.XLOOKUP(F962,'Bibliothèque transporteurs'!C:C,'Bibliothèque transporteurs'!A:A))</f>
        <v/>
      </c>
      <c r="U962">
        <f>IF(OR(F962="6C",F962="6B"),_xlfn.XLOOKUP(E962,'Facture Chronopost'!L:L,'Facture Chronopost'!X:X),IF(OR(F962=17,F962=44),F962&amp;"_"&amp;H962,IF(COUNTIF('Bibliothèque transporteurs'!C:C,F962)=0,"inconnu",_xlfn.XLOOKUP(F962,'Bibliothèque transporteurs'!C:C,'Bibliothèque transporteurs'!B:B))))</f>
        <v/>
      </c>
      <c r="V962">
        <f>IF(COUNTIF('Bibliothèque transporteurs'!C:C,F962)=0,"inconnu",_xlfn.XLOOKUP(F962,'Bibliothèque transporteurs'!C:C,'Bibliothèque transporteurs'!E:E))</f>
        <v/>
      </c>
      <c r="W962">
        <f>IF(T962="FR_2SHOP",O962,IF(O962=0,0,ROUNDUP(O962/C962*B962,2)))</f>
        <v/>
      </c>
      <c r="Y962" s="118">
        <f>ROUNDUP(B962,2)-M962-L962-N962-J962-K962-I962-Q962</f>
        <v/>
      </c>
      <c r="Z962" s="118">
        <f>IF(Y962=W962,"OK","Non")</f>
        <v/>
      </c>
    </row>
    <row r="963">
      <c r="A963" s="9">
        <f>C963/SUM(C:C)*(SUM(C:C)+$X$2)</f>
        <v/>
      </c>
      <c r="B963" s="9">
        <f>C963/SUM(C:C)*(SUM(C:C)+SUM($N$3:$O$7))+S963</f>
        <v/>
      </c>
      <c r="C963" s="9">
        <f>SUM(I963:Q963)-N963-P963</f>
        <v/>
      </c>
      <c r="D963" s="8" t="n">
        <v>6235</v>
      </c>
      <c r="E963" t="inlineStr">
        <is>
          <t>XT258675850TS</t>
        </is>
      </c>
      <c r="F963" t="inlineStr">
        <is>
          <t>5Y</t>
        </is>
      </c>
      <c r="G963" t="inlineStr">
        <is>
          <t>N</t>
        </is>
      </c>
      <c r="H963" t="inlineStr">
        <is>
          <t>NT</t>
        </is>
      </c>
      <c r="O963" t="n">
        <v>3.17</v>
      </c>
      <c r="S963">
        <f>_xlfn.XLOOKUP(E963,'Facture Chronopost'!L:L,'Facture Chronopost'!AA:AA,"")</f>
        <v/>
      </c>
      <c r="T963">
        <f>IF(COUNTIF('Bibliothèque transporteurs'!C:C,F963)=0,"inconnu",_xlfn.XLOOKUP(F963,'Bibliothèque transporteurs'!C:C,'Bibliothèque transporteurs'!A:A))</f>
        <v/>
      </c>
      <c r="U963">
        <f>IF(OR(F963="6C",F963="6B"),_xlfn.XLOOKUP(E963,'Facture Chronopost'!L:L,'Facture Chronopost'!X:X),IF(OR(F963=17,F963=44),F963&amp;"_"&amp;H963,IF(COUNTIF('Bibliothèque transporteurs'!C:C,F963)=0,"inconnu",_xlfn.XLOOKUP(F963,'Bibliothèque transporteurs'!C:C,'Bibliothèque transporteurs'!B:B))))</f>
        <v/>
      </c>
      <c r="V963">
        <f>IF(COUNTIF('Bibliothèque transporteurs'!C:C,F963)=0,"inconnu",_xlfn.XLOOKUP(F963,'Bibliothèque transporteurs'!C:C,'Bibliothèque transporteurs'!E:E))</f>
        <v/>
      </c>
      <c r="W963">
        <f>IF(T963="FR_2SHOP",O963,IF(O963=0,0,ROUNDUP(O963/C963*B963,2)))</f>
        <v/>
      </c>
      <c r="Y963" s="118">
        <f>ROUNDUP(B963,2)-M963-L963-N963-J963-K963-I963-Q963</f>
        <v/>
      </c>
      <c r="Z963" s="118">
        <f>IF(Y963=W963,"OK","Non")</f>
        <v/>
      </c>
    </row>
    <row r="964">
      <c r="A964" s="9">
        <f>C964/SUM(C:C)*(SUM(C:C)+$X$2)</f>
        <v/>
      </c>
      <c r="B964" s="9">
        <f>C964/SUM(C:C)*(SUM(C:C)+SUM($N$3:$O$7))+S964</f>
        <v/>
      </c>
      <c r="C964" s="9">
        <f>SUM(I964:Q964)-N964-P964</f>
        <v/>
      </c>
      <c r="D964" s="8" t="n">
        <v>6235</v>
      </c>
      <c r="E964" t="inlineStr">
        <is>
          <t>XT258676237TS</t>
        </is>
      </c>
      <c r="F964" t="inlineStr">
        <is>
          <t>5Y</t>
        </is>
      </c>
      <c r="G964" t="inlineStr">
        <is>
          <t>N</t>
        </is>
      </c>
      <c r="H964" t="inlineStr">
        <is>
          <t>NT</t>
        </is>
      </c>
      <c r="O964" t="n">
        <v>3.07</v>
      </c>
      <c r="S964">
        <f>_xlfn.XLOOKUP(E964,'Facture Chronopost'!L:L,'Facture Chronopost'!AA:AA,"")</f>
        <v/>
      </c>
      <c r="T964">
        <f>IF(COUNTIF('Bibliothèque transporteurs'!C:C,F964)=0,"inconnu",_xlfn.XLOOKUP(F964,'Bibliothèque transporteurs'!C:C,'Bibliothèque transporteurs'!A:A))</f>
        <v/>
      </c>
      <c r="U964">
        <f>IF(OR(F964="6C",F964="6B"),_xlfn.XLOOKUP(E964,'Facture Chronopost'!L:L,'Facture Chronopost'!X:X),IF(OR(F964=17,F964=44),F964&amp;"_"&amp;H964,IF(COUNTIF('Bibliothèque transporteurs'!C:C,F964)=0,"inconnu",_xlfn.XLOOKUP(F964,'Bibliothèque transporteurs'!C:C,'Bibliothèque transporteurs'!B:B))))</f>
        <v/>
      </c>
      <c r="V964">
        <f>IF(COUNTIF('Bibliothèque transporteurs'!C:C,F964)=0,"inconnu",_xlfn.XLOOKUP(F964,'Bibliothèque transporteurs'!C:C,'Bibliothèque transporteurs'!E:E))</f>
        <v/>
      </c>
      <c r="W964">
        <f>IF(T964="FR_2SHOP",O964,IF(O964=0,0,ROUNDUP(O964/C964*B964,2)))</f>
        <v/>
      </c>
      <c r="Y964" s="118">
        <f>ROUNDUP(B964,2)-M964-L964-N964-J964-K964-I964-Q964</f>
        <v/>
      </c>
      <c r="Z964" s="118">
        <f>IF(Y964=W964,"OK","Non")</f>
        <v/>
      </c>
    </row>
    <row r="965">
      <c r="A965" s="9">
        <f>C965/SUM(C:C)*(SUM(C:C)+$X$2)</f>
        <v/>
      </c>
      <c r="B965" s="9">
        <f>C965/SUM(C:C)*(SUM(C:C)+SUM($N$3:$O$7))+S965</f>
        <v/>
      </c>
      <c r="C965" s="9">
        <f>SUM(I965:Q965)-N965-P965</f>
        <v/>
      </c>
      <c r="D965" s="8" t="n">
        <v>6235</v>
      </c>
      <c r="E965" t="inlineStr">
        <is>
          <t>XT258676360TS</t>
        </is>
      </c>
      <c r="F965" t="inlineStr">
        <is>
          <t>5Y</t>
        </is>
      </c>
      <c r="G965" t="inlineStr">
        <is>
          <t>N</t>
        </is>
      </c>
      <c r="H965" t="inlineStr">
        <is>
          <t>NT</t>
        </is>
      </c>
      <c r="O965" t="n">
        <v>3.07</v>
      </c>
      <c r="S965">
        <f>_xlfn.XLOOKUP(E965,'Facture Chronopost'!L:L,'Facture Chronopost'!AA:AA,"")</f>
        <v/>
      </c>
      <c r="T965">
        <f>IF(COUNTIF('Bibliothèque transporteurs'!C:C,F965)=0,"inconnu",_xlfn.XLOOKUP(F965,'Bibliothèque transporteurs'!C:C,'Bibliothèque transporteurs'!A:A))</f>
        <v/>
      </c>
      <c r="U965">
        <f>IF(OR(F965="6C",F965="6B"),_xlfn.XLOOKUP(E965,'Facture Chronopost'!L:L,'Facture Chronopost'!X:X),IF(OR(F965=17,F965=44),F965&amp;"_"&amp;H965,IF(COUNTIF('Bibliothèque transporteurs'!C:C,F965)=0,"inconnu",_xlfn.XLOOKUP(F965,'Bibliothèque transporteurs'!C:C,'Bibliothèque transporteurs'!B:B))))</f>
        <v/>
      </c>
      <c r="V965">
        <f>IF(COUNTIF('Bibliothèque transporteurs'!C:C,F965)=0,"inconnu",_xlfn.XLOOKUP(F965,'Bibliothèque transporteurs'!C:C,'Bibliothèque transporteurs'!E:E))</f>
        <v/>
      </c>
      <c r="W965">
        <f>IF(T965="FR_2SHOP",O965,IF(O965=0,0,ROUNDUP(O965/C965*B965,2)))</f>
        <v/>
      </c>
      <c r="Y965" s="118">
        <f>ROUNDUP(B965,2)-M965-L965-N965-J965-K965-I965-Q965</f>
        <v/>
      </c>
      <c r="Z965" s="118">
        <f>IF(Y965=W965,"OK","Non")</f>
        <v/>
      </c>
    </row>
    <row r="966">
      <c r="A966" s="9">
        <f>C966/SUM(C:C)*(SUM(C:C)+$X$2)</f>
        <v/>
      </c>
      <c r="B966" s="9">
        <f>C966/SUM(C:C)*(SUM(C:C)+SUM($N$3:$O$7))+S966</f>
        <v/>
      </c>
      <c r="C966" s="9">
        <f>SUM(I966:Q966)-N966-P966</f>
        <v/>
      </c>
      <c r="D966" s="8" t="n">
        <v>6235</v>
      </c>
      <c r="E966" t="inlineStr">
        <is>
          <t>XT258677983TS</t>
        </is>
      </c>
      <c r="F966" t="inlineStr">
        <is>
          <t>5Y</t>
        </is>
      </c>
      <c r="G966" t="inlineStr">
        <is>
          <t>N</t>
        </is>
      </c>
      <c r="H966" t="inlineStr">
        <is>
          <t>NT</t>
        </is>
      </c>
      <c r="O966" t="n">
        <v>3.49</v>
      </c>
      <c r="S966">
        <f>_xlfn.XLOOKUP(E966,'Facture Chronopost'!L:L,'Facture Chronopost'!AA:AA,"")</f>
        <v/>
      </c>
      <c r="T966">
        <f>IF(COUNTIF('Bibliothèque transporteurs'!C:C,F966)=0,"inconnu",_xlfn.XLOOKUP(F966,'Bibliothèque transporteurs'!C:C,'Bibliothèque transporteurs'!A:A))</f>
        <v/>
      </c>
      <c r="U966">
        <f>IF(OR(F966="6C",F966="6B"),_xlfn.XLOOKUP(E966,'Facture Chronopost'!L:L,'Facture Chronopost'!X:X),IF(OR(F966=17,F966=44),F966&amp;"_"&amp;H966,IF(COUNTIF('Bibliothèque transporteurs'!C:C,F966)=0,"inconnu",_xlfn.XLOOKUP(F966,'Bibliothèque transporteurs'!C:C,'Bibliothèque transporteurs'!B:B))))</f>
        <v/>
      </c>
      <c r="V966">
        <f>IF(COUNTIF('Bibliothèque transporteurs'!C:C,F966)=0,"inconnu",_xlfn.XLOOKUP(F966,'Bibliothèque transporteurs'!C:C,'Bibliothèque transporteurs'!E:E))</f>
        <v/>
      </c>
      <c r="W966">
        <f>IF(T966="FR_2SHOP",O966,IF(O966=0,0,ROUNDUP(O966/C966*B966,2)))</f>
        <v/>
      </c>
      <c r="Y966" s="118">
        <f>ROUNDUP(B966,2)-M966-L966-N966-J966-K966-I966-Q966</f>
        <v/>
      </c>
      <c r="Z966" s="118">
        <f>IF(Y966=W966,"OK","Non")</f>
        <v/>
      </c>
    </row>
    <row r="967">
      <c r="A967" s="9">
        <f>C967/SUM(C:C)*(SUM(C:C)+$X$2)</f>
        <v/>
      </c>
      <c r="B967" s="9">
        <f>C967/SUM(C:C)*(SUM(C:C)+SUM($N$3:$O$7))+S967</f>
        <v/>
      </c>
      <c r="C967" s="9">
        <f>SUM(I967:Q967)-N967-P967</f>
        <v/>
      </c>
      <c r="D967" s="8" t="n">
        <v>6235</v>
      </c>
      <c r="E967" t="inlineStr">
        <is>
          <t>XT258679159TS</t>
        </is>
      </c>
      <c r="F967" t="inlineStr">
        <is>
          <t>5Y</t>
        </is>
      </c>
      <c r="G967" t="inlineStr">
        <is>
          <t>N</t>
        </is>
      </c>
      <c r="H967" t="inlineStr">
        <is>
          <t>NT</t>
        </is>
      </c>
      <c r="O967" t="n">
        <v>3.17</v>
      </c>
      <c r="S967">
        <f>_xlfn.XLOOKUP(E967,'Facture Chronopost'!L:L,'Facture Chronopost'!AA:AA,"")</f>
        <v/>
      </c>
      <c r="T967">
        <f>IF(COUNTIF('Bibliothèque transporteurs'!C:C,F967)=0,"inconnu",_xlfn.XLOOKUP(F967,'Bibliothèque transporteurs'!C:C,'Bibliothèque transporteurs'!A:A))</f>
        <v/>
      </c>
      <c r="U967">
        <f>IF(OR(F967="6C",F967="6B"),_xlfn.XLOOKUP(E967,'Facture Chronopost'!L:L,'Facture Chronopost'!X:X),IF(OR(F967=17,F967=44),F967&amp;"_"&amp;H967,IF(COUNTIF('Bibliothèque transporteurs'!C:C,F967)=0,"inconnu",_xlfn.XLOOKUP(F967,'Bibliothèque transporteurs'!C:C,'Bibliothèque transporteurs'!B:B))))</f>
        <v/>
      </c>
      <c r="V967">
        <f>IF(COUNTIF('Bibliothèque transporteurs'!C:C,F967)=0,"inconnu",_xlfn.XLOOKUP(F967,'Bibliothèque transporteurs'!C:C,'Bibliothèque transporteurs'!E:E))</f>
        <v/>
      </c>
      <c r="W967">
        <f>IF(T967="FR_2SHOP",O967,IF(O967=0,0,ROUNDUP(O967/C967*B967,2)))</f>
        <v/>
      </c>
      <c r="Y967" s="118">
        <f>ROUNDUP(B967,2)-M967-L967-N967-J967-K967-I967-Q967</f>
        <v/>
      </c>
      <c r="Z967" s="118">
        <f>IF(Y967=W967,"OK","Non")</f>
        <v/>
      </c>
    </row>
    <row r="968">
      <c r="A968" s="9">
        <f>C968/SUM(C:C)*(SUM(C:C)+$X$2)</f>
        <v/>
      </c>
      <c r="B968" s="9">
        <f>C968/SUM(C:C)*(SUM(C:C)+SUM($N$3:$O$7))+S968</f>
        <v/>
      </c>
      <c r="C968" s="9">
        <f>SUM(I968:Q968)-N968-P968</f>
        <v/>
      </c>
      <c r="D968" s="8" t="n">
        <v>6235</v>
      </c>
      <c r="E968" t="inlineStr">
        <is>
          <t>XT258690707TS</t>
        </is>
      </c>
      <c r="F968" t="inlineStr">
        <is>
          <t>5Y</t>
        </is>
      </c>
      <c r="G968" t="inlineStr">
        <is>
          <t>N</t>
        </is>
      </c>
      <c r="H968" t="inlineStr">
        <is>
          <t>NR</t>
        </is>
      </c>
      <c r="O968" t="n">
        <v>3.07</v>
      </c>
      <c r="S968">
        <f>_xlfn.XLOOKUP(E968,'Facture Chronopost'!L:L,'Facture Chronopost'!AA:AA,"")</f>
        <v/>
      </c>
      <c r="T968">
        <f>IF(COUNTIF('Bibliothèque transporteurs'!C:C,F968)=0,"inconnu",_xlfn.XLOOKUP(F968,'Bibliothèque transporteurs'!C:C,'Bibliothèque transporteurs'!A:A))</f>
        <v/>
      </c>
      <c r="U968">
        <f>IF(OR(F968="6C",F968="6B"),_xlfn.XLOOKUP(E968,'Facture Chronopost'!L:L,'Facture Chronopost'!X:X),IF(OR(F968=17,F968=44),F968&amp;"_"&amp;H968,IF(COUNTIF('Bibliothèque transporteurs'!C:C,F968)=0,"inconnu",_xlfn.XLOOKUP(F968,'Bibliothèque transporteurs'!C:C,'Bibliothèque transporteurs'!B:B))))</f>
        <v/>
      </c>
      <c r="V968">
        <f>IF(COUNTIF('Bibliothèque transporteurs'!C:C,F968)=0,"inconnu",_xlfn.XLOOKUP(F968,'Bibliothèque transporteurs'!C:C,'Bibliothèque transporteurs'!E:E))</f>
        <v/>
      </c>
      <c r="W968">
        <f>IF(T968="FR_2SHOP",O968,IF(O968=0,0,ROUNDUP(O968/C968*B968,2)))</f>
        <v/>
      </c>
      <c r="Y968" s="118">
        <f>ROUNDUP(B968,2)-M968-L968-N968-J968-K968-I968-Q968</f>
        <v/>
      </c>
      <c r="Z968" s="118">
        <f>IF(Y968=W968,"OK","Non")</f>
        <v/>
      </c>
    </row>
    <row r="969">
      <c r="A969" s="9">
        <f>C969/SUM(C:C)*(SUM(C:C)+$X$2)</f>
        <v/>
      </c>
      <c r="B969" s="9">
        <f>C969/SUM(C:C)*(SUM(C:C)+SUM($N$3:$O$7))+S969</f>
        <v/>
      </c>
      <c r="C969" s="9">
        <f>SUM(I969:Q969)-N969-P969</f>
        <v/>
      </c>
      <c r="D969" s="8" t="n">
        <v>6235</v>
      </c>
      <c r="E969" t="inlineStr">
        <is>
          <t>XT258697183TS</t>
        </is>
      </c>
      <c r="F969" t="inlineStr">
        <is>
          <t>5Y</t>
        </is>
      </c>
      <c r="G969" t="inlineStr">
        <is>
          <t>N</t>
        </is>
      </c>
      <c r="H969" t="inlineStr">
        <is>
          <t>NT</t>
        </is>
      </c>
      <c r="O969" t="n">
        <v>3.07</v>
      </c>
      <c r="S969">
        <f>_xlfn.XLOOKUP(E969,'Facture Chronopost'!L:L,'Facture Chronopost'!AA:AA,"")</f>
        <v/>
      </c>
      <c r="T969">
        <f>IF(COUNTIF('Bibliothèque transporteurs'!C:C,F969)=0,"inconnu",_xlfn.XLOOKUP(F969,'Bibliothèque transporteurs'!C:C,'Bibliothèque transporteurs'!A:A))</f>
        <v/>
      </c>
      <c r="U969">
        <f>IF(OR(F969="6C",F969="6B"),_xlfn.XLOOKUP(E969,'Facture Chronopost'!L:L,'Facture Chronopost'!X:X),IF(OR(F969=17,F969=44),F969&amp;"_"&amp;H969,IF(COUNTIF('Bibliothèque transporteurs'!C:C,F969)=0,"inconnu",_xlfn.XLOOKUP(F969,'Bibliothèque transporteurs'!C:C,'Bibliothèque transporteurs'!B:B))))</f>
        <v/>
      </c>
      <c r="V969">
        <f>IF(COUNTIF('Bibliothèque transporteurs'!C:C,F969)=0,"inconnu",_xlfn.XLOOKUP(F969,'Bibliothèque transporteurs'!C:C,'Bibliothèque transporteurs'!E:E))</f>
        <v/>
      </c>
      <c r="W969">
        <f>IF(T969="FR_2SHOP",O969,IF(O969=0,0,ROUNDUP(O969/C969*B969,2)))</f>
        <v/>
      </c>
      <c r="Y969" s="118">
        <f>ROUNDUP(B969,2)-M969-L969-N969-J969-K969-I969-Q969</f>
        <v/>
      </c>
      <c r="Z969" s="118">
        <f>IF(Y969=W969,"OK","Non")</f>
        <v/>
      </c>
    </row>
    <row r="970">
      <c r="A970" s="9">
        <f>C970/SUM(C:C)*(SUM(C:C)+$X$2)</f>
        <v/>
      </c>
      <c r="B970" s="9">
        <f>C970/SUM(C:C)*(SUM(C:C)+SUM($N$3:$O$7))+S970</f>
        <v/>
      </c>
      <c r="C970" s="9">
        <f>SUM(I970:Q970)-N970-P970</f>
        <v/>
      </c>
      <c r="D970" s="8" t="n">
        <v>6235</v>
      </c>
      <c r="E970" t="inlineStr">
        <is>
          <t>XT258708368TS</t>
        </is>
      </c>
      <c r="F970" t="inlineStr">
        <is>
          <t>5Y</t>
        </is>
      </c>
      <c r="G970" t="inlineStr">
        <is>
          <t>N</t>
        </is>
      </c>
      <c r="H970" t="inlineStr">
        <is>
          <t>NT</t>
        </is>
      </c>
      <c r="O970" t="n">
        <v>3.07</v>
      </c>
      <c r="S970">
        <f>_xlfn.XLOOKUP(E970,'Facture Chronopost'!L:L,'Facture Chronopost'!AA:AA,"")</f>
        <v/>
      </c>
      <c r="T970">
        <f>IF(COUNTIF('Bibliothèque transporteurs'!C:C,F970)=0,"inconnu",_xlfn.XLOOKUP(F970,'Bibliothèque transporteurs'!C:C,'Bibliothèque transporteurs'!A:A))</f>
        <v/>
      </c>
      <c r="U970">
        <f>IF(OR(F970="6C",F970="6B"),_xlfn.XLOOKUP(E970,'Facture Chronopost'!L:L,'Facture Chronopost'!X:X),IF(OR(F970=17,F970=44),F970&amp;"_"&amp;H970,IF(COUNTIF('Bibliothèque transporteurs'!C:C,F970)=0,"inconnu",_xlfn.XLOOKUP(F970,'Bibliothèque transporteurs'!C:C,'Bibliothèque transporteurs'!B:B))))</f>
        <v/>
      </c>
      <c r="V970">
        <f>IF(COUNTIF('Bibliothèque transporteurs'!C:C,F970)=0,"inconnu",_xlfn.XLOOKUP(F970,'Bibliothèque transporteurs'!C:C,'Bibliothèque transporteurs'!E:E))</f>
        <v/>
      </c>
      <c r="W970">
        <f>IF(T970="FR_2SHOP",O970,IF(O970=0,0,ROUNDUP(O970/C970*B970,2)))</f>
        <v/>
      </c>
      <c r="Y970" s="118">
        <f>ROUNDUP(B970,2)-M970-L970-N970-J970-K970-I970-Q970</f>
        <v/>
      </c>
      <c r="Z970" s="118">
        <f>IF(Y970=W970,"OK","Non")</f>
        <v/>
      </c>
    </row>
    <row r="971">
      <c r="A971" s="9">
        <f>C971/SUM(C:C)*(SUM(C:C)+$X$2)</f>
        <v/>
      </c>
      <c r="B971" s="9">
        <f>C971/SUM(C:C)*(SUM(C:C)+SUM($N$3:$O$7))+S971</f>
        <v/>
      </c>
      <c r="C971" s="9">
        <f>SUM(I971:Q971)-N971-P971</f>
        <v/>
      </c>
      <c r="D971" s="8" t="n">
        <v>6235</v>
      </c>
      <c r="E971" t="inlineStr">
        <is>
          <t>XT258726185TS</t>
        </is>
      </c>
      <c r="F971" t="inlineStr">
        <is>
          <t>5Y</t>
        </is>
      </c>
      <c r="G971" t="inlineStr">
        <is>
          <t>N</t>
        </is>
      </c>
      <c r="H971" t="inlineStr">
        <is>
          <t>NT</t>
        </is>
      </c>
      <c r="O971" t="n">
        <v>3.07</v>
      </c>
      <c r="S971">
        <f>_xlfn.XLOOKUP(E971,'Facture Chronopost'!L:L,'Facture Chronopost'!AA:AA,"")</f>
        <v/>
      </c>
      <c r="T971">
        <f>IF(COUNTIF('Bibliothèque transporteurs'!C:C,F971)=0,"inconnu",_xlfn.XLOOKUP(F971,'Bibliothèque transporteurs'!C:C,'Bibliothèque transporteurs'!A:A))</f>
        <v/>
      </c>
      <c r="U971">
        <f>IF(OR(F971="6C",F971="6B"),_xlfn.XLOOKUP(E971,'Facture Chronopost'!L:L,'Facture Chronopost'!X:X),IF(OR(F971=17,F971=44),F971&amp;"_"&amp;H971,IF(COUNTIF('Bibliothèque transporteurs'!C:C,F971)=0,"inconnu",_xlfn.XLOOKUP(F971,'Bibliothèque transporteurs'!C:C,'Bibliothèque transporteurs'!B:B))))</f>
        <v/>
      </c>
      <c r="V971">
        <f>IF(COUNTIF('Bibliothèque transporteurs'!C:C,F971)=0,"inconnu",_xlfn.XLOOKUP(F971,'Bibliothèque transporteurs'!C:C,'Bibliothèque transporteurs'!E:E))</f>
        <v/>
      </c>
      <c r="W971">
        <f>IF(T971="FR_2SHOP",O971,IF(O971=0,0,ROUNDUP(O971/C971*B971,2)))</f>
        <v/>
      </c>
      <c r="Y971" s="118">
        <f>ROUNDUP(B971,2)-M971-L971-N971-J971-K971-I971-Q971</f>
        <v/>
      </c>
      <c r="Z971" s="118">
        <f>IF(Y971=W971,"OK","Non")</f>
        <v/>
      </c>
    </row>
    <row r="972">
      <c r="A972" s="9">
        <f>C972/SUM(C:C)*(SUM(C:C)+$X$2)</f>
        <v/>
      </c>
      <c r="B972" s="9">
        <f>C972/SUM(C:C)*(SUM(C:C)+SUM($N$3:$O$7))+S972</f>
        <v/>
      </c>
      <c r="C972" s="9">
        <f>SUM(I972:Q972)-N972-P972</f>
        <v/>
      </c>
      <c r="D972" s="8" t="n">
        <v>6235</v>
      </c>
      <c r="E972" t="inlineStr">
        <is>
          <t>XT258734487TS</t>
        </is>
      </c>
      <c r="F972" t="inlineStr">
        <is>
          <t>5Y</t>
        </is>
      </c>
      <c r="G972" t="inlineStr">
        <is>
          <t>N</t>
        </is>
      </c>
      <c r="H972" t="inlineStr">
        <is>
          <t>NT</t>
        </is>
      </c>
      <c r="O972" t="n">
        <v>3.17</v>
      </c>
      <c r="S972">
        <f>_xlfn.XLOOKUP(E972,'Facture Chronopost'!L:L,'Facture Chronopost'!AA:AA,"")</f>
        <v/>
      </c>
      <c r="T972">
        <f>IF(COUNTIF('Bibliothèque transporteurs'!C:C,F972)=0,"inconnu",_xlfn.XLOOKUP(F972,'Bibliothèque transporteurs'!C:C,'Bibliothèque transporteurs'!A:A))</f>
        <v/>
      </c>
      <c r="U972">
        <f>IF(OR(F972="6C",F972="6B"),_xlfn.XLOOKUP(E972,'Facture Chronopost'!L:L,'Facture Chronopost'!X:X),IF(OR(F972=17,F972=44),F972&amp;"_"&amp;H972,IF(COUNTIF('Bibliothèque transporteurs'!C:C,F972)=0,"inconnu",_xlfn.XLOOKUP(F972,'Bibliothèque transporteurs'!C:C,'Bibliothèque transporteurs'!B:B))))</f>
        <v/>
      </c>
      <c r="V972">
        <f>IF(COUNTIF('Bibliothèque transporteurs'!C:C,F972)=0,"inconnu",_xlfn.XLOOKUP(F972,'Bibliothèque transporteurs'!C:C,'Bibliothèque transporteurs'!E:E))</f>
        <v/>
      </c>
      <c r="W972">
        <f>IF(T972="FR_2SHOP",O972,IF(O972=0,0,ROUNDUP(O972/C972*B972,2)))</f>
        <v/>
      </c>
      <c r="Y972" s="118">
        <f>ROUNDUP(B972,2)-M972-L972-N972-J972-K972-I972-Q972</f>
        <v/>
      </c>
      <c r="Z972" s="118">
        <f>IF(Y972=W972,"OK","Non")</f>
        <v/>
      </c>
    </row>
    <row r="973">
      <c r="A973" s="9">
        <f>C973/SUM(C:C)*(SUM(C:C)+$X$2)</f>
        <v/>
      </c>
      <c r="B973" s="9">
        <f>C973/SUM(C:C)*(SUM(C:C)+SUM($N$3:$O$7))+S973</f>
        <v/>
      </c>
      <c r="C973" s="9">
        <f>SUM(I973:Q973)-N973-P973</f>
        <v/>
      </c>
      <c r="D973" s="8" t="n">
        <v>6235</v>
      </c>
      <c r="E973" t="inlineStr">
        <is>
          <t>XT258739379TS</t>
        </is>
      </c>
      <c r="F973" t="inlineStr">
        <is>
          <t>5Y</t>
        </is>
      </c>
      <c r="G973" t="inlineStr">
        <is>
          <t>N</t>
        </is>
      </c>
      <c r="H973" t="inlineStr">
        <is>
          <t>NT</t>
        </is>
      </c>
      <c r="O973" t="n">
        <v>3.17</v>
      </c>
      <c r="S973">
        <f>_xlfn.XLOOKUP(E973,'Facture Chronopost'!L:L,'Facture Chronopost'!AA:AA,"")</f>
        <v/>
      </c>
      <c r="T973">
        <f>IF(COUNTIF('Bibliothèque transporteurs'!C:C,F973)=0,"inconnu",_xlfn.XLOOKUP(F973,'Bibliothèque transporteurs'!C:C,'Bibliothèque transporteurs'!A:A))</f>
        <v/>
      </c>
      <c r="U973">
        <f>IF(OR(F973="6C",F973="6B"),_xlfn.XLOOKUP(E973,'Facture Chronopost'!L:L,'Facture Chronopost'!X:X),IF(OR(F973=17,F973=44),F973&amp;"_"&amp;H973,IF(COUNTIF('Bibliothèque transporteurs'!C:C,F973)=0,"inconnu",_xlfn.XLOOKUP(F973,'Bibliothèque transporteurs'!C:C,'Bibliothèque transporteurs'!B:B))))</f>
        <v/>
      </c>
      <c r="V973">
        <f>IF(COUNTIF('Bibliothèque transporteurs'!C:C,F973)=0,"inconnu",_xlfn.XLOOKUP(F973,'Bibliothèque transporteurs'!C:C,'Bibliothèque transporteurs'!E:E))</f>
        <v/>
      </c>
      <c r="W973">
        <f>IF(T973="FR_2SHOP",O973,IF(O973=0,0,ROUNDUP(O973/C973*B973,2)))</f>
        <v/>
      </c>
      <c r="Y973" s="118">
        <f>ROUNDUP(B973,2)-M973-L973-N973-J973-K973-I973-Q973</f>
        <v/>
      </c>
      <c r="Z973" s="118">
        <f>IF(Y973=W973,"OK","Non")</f>
        <v/>
      </c>
    </row>
    <row r="974">
      <c r="A974" s="9">
        <f>C974/SUM(C:C)*(SUM(C:C)+$X$2)</f>
        <v/>
      </c>
      <c r="B974" s="9">
        <f>C974/SUM(C:C)*(SUM(C:C)+SUM($N$3:$O$7))+S974</f>
        <v/>
      </c>
      <c r="C974" s="9">
        <f>SUM(I974:Q974)-N974-P974</f>
        <v/>
      </c>
      <c r="D974" s="8" t="n">
        <v>6235</v>
      </c>
      <c r="E974" t="inlineStr">
        <is>
          <t>XT258743625TS</t>
        </is>
      </c>
      <c r="F974" t="inlineStr">
        <is>
          <t>5Y</t>
        </is>
      </c>
      <c r="G974" t="inlineStr">
        <is>
          <t>N</t>
        </is>
      </c>
      <c r="H974" t="inlineStr">
        <is>
          <t>NT</t>
        </is>
      </c>
      <c r="O974" t="n">
        <v>3.07</v>
      </c>
      <c r="S974">
        <f>_xlfn.XLOOKUP(E974,'Facture Chronopost'!L:L,'Facture Chronopost'!AA:AA,"")</f>
        <v/>
      </c>
      <c r="T974">
        <f>IF(COUNTIF('Bibliothèque transporteurs'!C:C,F974)=0,"inconnu",_xlfn.XLOOKUP(F974,'Bibliothèque transporteurs'!C:C,'Bibliothèque transporteurs'!A:A))</f>
        <v/>
      </c>
      <c r="U974">
        <f>IF(OR(F974="6C",F974="6B"),_xlfn.XLOOKUP(E974,'Facture Chronopost'!L:L,'Facture Chronopost'!X:X),IF(OR(F974=17,F974=44),F974&amp;"_"&amp;H974,IF(COUNTIF('Bibliothèque transporteurs'!C:C,F974)=0,"inconnu",_xlfn.XLOOKUP(F974,'Bibliothèque transporteurs'!C:C,'Bibliothèque transporteurs'!B:B))))</f>
        <v/>
      </c>
      <c r="V974">
        <f>IF(COUNTIF('Bibliothèque transporteurs'!C:C,F974)=0,"inconnu",_xlfn.XLOOKUP(F974,'Bibliothèque transporteurs'!C:C,'Bibliothèque transporteurs'!E:E))</f>
        <v/>
      </c>
      <c r="W974">
        <f>IF(T974="FR_2SHOP",O974,IF(O974=0,0,ROUNDUP(O974/C974*B974,2)))</f>
        <v/>
      </c>
      <c r="Y974" s="118">
        <f>ROUNDUP(B974,2)-M974-L974-N974-J974-K974-I974-Q974</f>
        <v/>
      </c>
      <c r="Z974" s="118">
        <f>IF(Y974=W974,"OK","Non")</f>
        <v/>
      </c>
    </row>
    <row r="975">
      <c r="A975" s="9">
        <f>C975/SUM(C:C)*(SUM(C:C)+$X$2)</f>
        <v/>
      </c>
      <c r="B975" s="9">
        <f>C975/SUM(C:C)*(SUM(C:C)+SUM($N$3:$O$7))+S975</f>
        <v/>
      </c>
      <c r="C975" s="9">
        <f>SUM(I975:Q975)-N975-P975</f>
        <v/>
      </c>
      <c r="D975" s="8" t="n">
        <v>6235</v>
      </c>
      <c r="E975" t="inlineStr">
        <is>
          <t>XT258749685TS</t>
        </is>
      </c>
      <c r="F975" t="inlineStr">
        <is>
          <t>5Y</t>
        </is>
      </c>
      <c r="G975" t="inlineStr">
        <is>
          <t>N</t>
        </is>
      </c>
      <c r="H975" t="inlineStr">
        <is>
          <t>NT</t>
        </is>
      </c>
      <c r="O975" t="n">
        <v>3.17</v>
      </c>
      <c r="S975">
        <f>_xlfn.XLOOKUP(E975,'Facture Chronopost'!L:L,'Facture Chronopost'!AA:AA,"")</f>
        <v/>
      </c>
      <c r="T975">
        <f>IF(COUNTIF('Bibliothèque transporteurs'!C:C,F975)=0,"inconnu",_xlfn.XLOOKUP(F975,'Bibliothèque transporteurs'!C:C,'Bibliothèque transporteurs'!A:A))</f>
        <v/>
      </c>
      <c r="U975">
        <f>IF(OR(F975="6C",F975="6B"),_xlfn.XLOOKUP(E975,'Facture Chronopost'!L:L,'Facture Chronopost'!X:X),IF(OR(F975=17,F975=44),F975&amp;"_"&amp;H975,IF(COUNTIF('Bibliothèque transporteurs'!C:C,F975)=0,"inconnu",_xlfn.XLOOKUP(F975,'Bibliothèque transporteurs'!C:C,'Bibliothèque transporteurs'!B:B))))</f>
        <v/>
      </c>
      <c r="V975">
        <f>IF(COUNTIF('Bibliothèque transporteurs'!C:C,F975)=0,"inconnu",_xlfn.XLOOKUP(F975,'Bibliothèque transporteurs'!C:C,'Bibliothèque transporteurs'!E:E))</f>
        <v/>
      </c>
      <c r="W975">
        <f>IF(T975="FR_2SHOP",O975,IF(O975=0,0,ROUNDUP(O975/C975*B975,2)))</f>
        <v/>
      </c>
      <c r="Y975" s="118">
        <f>ROUNDUP(B975,2)-M975-L975-N975-J975-K975-I975-Q975</f>
        <v/>
      </c>
      <c r="Z975" s="118">
        <f>IF(Y975=W975,"OK","Non")</f>
        <v/>
      </c>
    </row>
    <row r="976">
      <c r="A976" s="9">
        <f>C976/SUM(C:C)*(SUM(C:C)+$X$2)</f>
        <v/>
      </c>
      <c r="B976" s="9">
        <f>C976/SUM(C:C)*(SUM(C:C)+SUM($N$3:$O$7))+S976</f>
        <v/>
      </c>
      <c r="C976" s="9">
        <f>SUM(I976:Q976)-N976-P976</f>
        <v/>
      </c>
      <c r="D976" s="8" t="n">
        <v>6235</v>
      </c>
      <c r="E976" t="inlineStr">
        <is>
          <t>XT258750343TS</t>
        </is>
      </c>
      <c r="F976" t="inlineStr">
        <is>
          <t>5Y</t>
        </is>
      </c>
      <c r="G976" t="inlineStr">
        <is>
          <t>N</t>
        </is>
      </c>
      <c r="H976" t="inlineStr">
        <is>
          <t>NT</t>
        </is>
      </c>
      <c r="O976" t="n">
        <v>3.07</v>
      </c>
      <c r="S976">
        <f>_xlfn.XLOOKUP(E976,'Facture Chronopost'!L:L,'Facture Chronopost'!AA:AA,"")</f>
        <v/>
      </c>
      <c r="T976">
        <f>IF(COUNTIF('Bibliothèque transporteurs'!C:C,F976)=0,"inconnu",_xlfn.XLOOKUP(F976,'Bibliothèque transporteurs'!C:C,'Bibliothèque transporteurs'!A:A))</f>
        <v/>
      </c>
      <c r="U976">
        <f>IF(OR(F976="6C",F976="6B"),_xlfn.XLOOKUP(E976,'Facture Chronopost'!L:L,'Facture Chronopost'!X:X),IF(OR(F976=17,F976=44),F976&amp;"_"&amp;H976,IF(COUNTIF('Bibliothèque transporteurs'!C:C,F976)=0,"inconnu",_xlfn.XLOOKUP(F976,'Bibliothèque transporteurs'!C:C,'Bibliothèque transporteurs'!B:B))))</f>
        <v/>
      </c>
      <c r="V976">
        <f>IF(COUNTIF('Bibliothèque transporteurs'!C:C,F976)=0,"inconnu",_xlfn.XLOOKUP(F976,'Bibliothèque transporteurs'!C:C,'Bibliothèque transporteurs'!E:E))</f>
        <v/>
      </c>
      <c r="W976">
        <f>IF(T976="FR_2SHOP",O976,IF(O976=0,0,ROUNDUP(O976/C976*B976,2)))</f>
        <v/>
      </c>
      <c r="Y976" s="118">
        <f>ROUNDUP(B976,2)-M976-L976-N976-J976-K976-I976-Q976</f>
        <v/>
      </c>
      <c r="Z976" s="118">
        <f>IF(Y976=W976,"OK","Non")</f>
        <v/>
      </c>
    </row>
    <row r="977">
      <c r="A977" s="9">
        <f>C977/SUM(C:C)*(SUM(C:C)+$X$2)</f>
        <v/>
      </c>
      <c r="B977" s="9">
        <f>C977/SUM(C:C)*(SUM(C:C)+SUM($N$3:$O$7))+S977</f>
        <v/>
      </c>
      <c r="C977" s="9">
        <f>SUM(I977:Q977)-N977-P977</f>
        <v/>
      </c>
      <c r="D977" s="8" t="n">
        <v>6235</v>
      </c>
      <c r="E977" t="inlineStr">
        <is>
          <t>XT258752653TS</t>
        </is>
      </c>
      <c r="F977" t="inlineStr">
        <is>
          <t>5Y</t>
        </is>
      </c>
      <c r="G977" t="inlineStr">
        <is>
          <t>N</t>
        </is>
      </c>
      <c r="H977" t="inlineStr">
        <is>
          <t>NT</t>
        </is>
      </c>
      <c r="O977" t="n">
        <v>3.07</v>
      </c>
      <c r="S977">
        <f>_xlfn.XLOOKUP(E977,'Facture Chronopost'!L:L,'Facture Chronopost'!AA:AA,"")</f>
        <v/>
      </c>
      <c r="T977">
        <f>IF(COUNTIF('Bibliothèque transporteurs'!C:C,F977)=0,"inconnu",_xlfn.XLOOKUP(F977,'Bibliothèque transporteurs'!C:C,'Bibliothèque transporteurs'!A:A))</f>
        <v/>
      </c>
      <c r="U977">
        <f>IF(OR(F977="6C",F977="6B"),_xlfn.XLOOKUP(E977,'Facture Chronopost'!L:L,'Facture Chronopost'!X:X),IF(OR(F977=17,F977=44),F977&amp;"_"&amp;H977,IF(COUNTIF('Bibliothèque transporteurs'!C:C,F977)=0,"inconnu",_xlfn.XLOOKUP(F977,'Bibliothèque transporteurs'!C:C,'Bibliothèque transporteurs'!B:B))))</f>
        <v/>
      </c>
      <c r="V977">
        <f>IF(COUNTIF('Bibliothèque transporteurs'!C:C,F977)=0,"inconnu",_xlfn.XLOOKUP(F977,'Bibliothèque transporteurs'!C:C,'Bibliothèque transporteurs'!E:E))</f>
        <v/>
      </c>
      <c r="W977">
        <f>IF(T977="FR_2SHOP",O977,IF(O977=0,0,ROUNDUP(O977/C977*B977,2)))</f>
        <v/>
      </c>
      <c r="Y977" s="118">
        <f>ROUNDUP(B977,2)-M977-L977-N977-J977-K977-I977-Q977</f>
        <v/>
      </c>
      <c r="Z977" s="118">
        <f>IF(Y977=W977,"OK","Non")</f>
        <v/>
      </c>
    </row>
    <row r="978">
      <c r="A978" s="9">
        <f>C978/SUM(C:C)*(SUM(C:C)+$X$2)</f>
        <v/>
      </c>
      <c r="B978" s="9">
        <f>C978/SUM(C:C)*(SUM(C:C)+SUM($N$3:$O$7))+S978</f>
        <v/>
      </c>
      <c r="C978" s="9">
        <f>SUM(I978:Q978)-N978-P978</f>
        <v/>
      </c>
      <c r="D978" s="8" t="n">
        <v>6235</v>
      </c>
      <c r="E978" t="inlineStr">
        <is>
          <t>XT258755249TS</t>
        </is>
      </c>
      <c r="F978" t="inlineStr">
        <is>
          <t>5Y</t>
        </is>
      </c>
      <c r="G978" t="inlineStr">
        <is>
          <t>N</t>
        </is>
      </c>
      <c r="H978" t="inlineStr">
        <is>
          <t>NT</t>
        </is>
      </c>
      <c r="O978" t="n">
        <v>3.17</v>
      </c>
      <c r="S978">
        <f>_xlfn.XLOOKUP(E978,'Facture Chronopost'!L:L,'Facture Chronopost'!AA:AA,"")</f>
        <v/>
      </c>
      <c r="T978">
        <f>IF(COUNTIF('Bibliothèque transporteurs'!C:C,F978)=0,"inconnu",_xlfn.XLOOKUP(F978,'Bibliothèque transporteurs'!C:C,'Bibliothèque transporteurs'!A:A))</f>
        <v/>
      </c>
      <c r="U978">
        <f>IF(OR(F978="6C",F978="6B"),_xlfn.XLOOKUP(E978,'Facture Chronopost'!L:L,'Facture Chronopost'!X:X),IF(OR(F978=17,F978=44),F978&amp;"_"&amp;H978,IF(COUNTIF('Bibliothèque transporteurs'!C:C,F978)=0,"inconnu",_xlfn.XLOOKUP(F978,'Bibliothèque transporteurs'!C:C,'Bibliothèque transporteurs'!B:B))))</f>
        <v/>
      </c>
      <c r="V978">
        <f>IF(COUNTIF('Bibliothèque transporteurs'!C:C,F978)=0,"inconnu",_xlfn.XLOOKUP(F978,'Bibliothèque transporteurs'!C:C,'Bibliothèque transporteurs'!E:E))</f>
        <v/>
      </c>
      <c r="W978">
        <f>IF(T978="FR_2SHOP",O978,IF(O978=0,0,ROUNDUP(O978/C978*B978,2)))</f>
        <v/>
      </c>
      <c r="Y978" s="118">
        <f>ROUNDUP(B978,2)-M978-L978-N978-J978-K978-I978-Q978</f>
        <v/>
      </c>
      <c r="Z978" s="118">
        <f>IF(Y978=W978,"OK","Non")</f>
        <v/>
      </c>
    </row>
    <row r="979">
      <c r="A979" s="9">
        <f>C979/SUM(C:C)*(SUM(C:C)+$X$2)</f>
        <v/>
      </c>
      <c r="B979" s="9">
        <f>C979/SUM(C:C)*(SUM(C:C)+SUM($N$3:$O$7))+S979</f>
        <v/>
      </c>
      <c r="C979" s="9">
        <f>SUM(I979:Q979)-N979-P979</f>
        <v/>
      </c>
      <c r="D979" s="8" t="n">
        <v>6235</v>
      </c>
      <c r="E979" t="inlineStr">
        <is>
          <t>XT258755751TS</t>
        </is>
      </c>
      <c r="F979" t="inlineStr">
        <is>
          <t>5Y</t>
        </is>
      </c>
      <c r="G979" t="inlineStr">
        <is>
          <t>N</t>
        </is>
      </c>
      <c r="H979" t="inlineStr">
        <is>
          <t>NT</t>
        </is>
      </c>
      <c r="O979" t="n">
        <v>3.17</v>
      </c>
      <c r="S979">
        <f>_xlfn.XLOOKUP(E979,'Facture Chronopost'!L:L,'Facture Chronopost'!AA:AA,"")</f>
        <v/>
      </c>
      <c r="T979">
        <f>IF(COUNTIF('Bibliothèque transporteurs'!C:C,F979)=0,"inconnu",_xlfn.XLOOKUP(F979,'Bibliothèque transporteurs'!C:C,'Bibliothèque transporteurs'!A:A))</f>
        <v/>
      </c>
      <c r="U979">
        <f>IF(OR(F979="6C",F979="6B"),_xlfn.XLOOKUP(E979,'Facture Chronopost'!L:L,'Facture Chronopost'!X:X),IF(OR(F979=17,F979=44),F979&amp;"_"&amp;H979,IF(COUNTIF('Bibliothèque transporteurs'!C:C,F979)=0,"inconnu",_xlfn.XLOOKUP(F979,'Bibliothèque transporteurs'!C:C,'Bibliothèque transporteurs'!B:B))))</f>
        <v/>
      </c>
      <c r="V979">
        <f>IF(COUNTIF('Bibliothèque transporteurs'!C:C,F979)=0,"inconnu",_xlfn.XLOOKUP(F979,'Bibliothèque transporteurs'!C:C,'Bibliothèque transporteurs'!E:E))</f>
        <v/>
      </c>
      <c r="W979">
        <f>IF(T979="FR_2SHOP",O979,IF(O979=0,0,ROUNDUP(O979/C979*B979,2)))</f>
        <v/>
      </c>
      <c r="Y979" s="118">
        <f>ROUNDUP(B979,2)-M979-L979-N979-J979-K979-I979-Q979</f>
        <v/>
      </c>
      <c r="Z979" s="118">
        <f>IF(Y979=W979,"OK","Non")</f>
        <v/>
      </c>
    </row>
    <row r="980">
      <c r="A980" s="9">
        <f>C980/SUM(C:C)*(SUM(C:C)+$X$2)</f>
        <v/>
      </c>
      <c r="B980" s="9">
        <f>C980/SUM(C:C)*(SUM(C:C)+SUM($N$3:$O$7))+S980</f>
        <v/>
      </c>
      <c r="C980" s="9">
        <f>SUM(I980:Q980)-N980-P980</f>
        <v/>
      </c>
      <c r="D980" s="8" t="n">
        <v>6235</v>
      </c>
      <c r="E980" t="inlineStr">
        <is>
          <t>XT258756054TS</t>
        </is>
      </c>
      <c r="F980" t="inlineStr">
        <is>
          <t>5Y</t>
        </is>
      </c>
      <c r="G980" t="inlineStr">
        <is>
          <t>N</t>
        </is>
      </c>
      <c r="H980" t="inlineStr">
        <is>
          <t>NT</t>
        </is>
      </c>
      <c r="O980" t="n">
        <v>3.17</v>
      </c>
      <c r="S980">
        <f>_xlfn.XLOOKUP(E980,'Facture Chronopost'!L:L,'Facture Chronopost'!AA:AA,"")</f>
        <v/>
      </c>
      <c r="T980">
        <f>IF(COUNTIF('Bibliothèque transporteurs'!C:C,F980)=0,"inconnu",_xlfn.XLOOKUP(F980,'Bibliothèque transporteurs'!C:C,'Bibliothèque transporteurs'!A:A))</f>
        <v/>
      </c>
      <c r="U980">
        <f>IF(OR(F980="6C",F980="6B"),_xlfn.XLOOKUP(E980,'Facture Chronopost'!L:L,'Facture Chronopost'!X:X),IF(OR(F980=17,F980=44),F980&amp;"_"&amp;H980,IF(COUNTIF('Bibliothèque transporteurs'!C:C,F980)=0,"inconnu",_xlfn.XLOOKUP(F980,'Bibliothèque transporteurs'!C:C,'Bibliothèque transporteurs'!B:B))))</f>
        <v/>
      </c>
      <c r="V980">
        <f>IF(COUNTIF('Bibliothèque transporteurs'!C:C,F980)=0,"inconnu",_xlfn.XLOOKUP(F980,'Bibliothèque transporteurs'!C:C,'Bibliothèque transporteurs'!E:E))</f>
        <v/>
      </c>
      <c r="W980">
        <f>IF(T980="FR_2SHOP",O980,IF(O980=0,0,ROUNDUP(O980/C980*B980,2)))</f>
        <v/>
      </c>
      <c r="Y980" s="118">
        <f>ROUNDUP(B980,2)-M980-L980-N980-J980-K980-I980-Q980</f>
        <v/>
      </c>
      <c r="Z980" s="118">
        <f>IF(Y980=W980,"OK","Non")</f>
        <v/>
      </c>
    </row>
    <row r="981">
      <c r="A981" s="9">
        <f>C981/SUM(C:C)*(SUM(C:C)+$X$2)</f>
        <v/>
      </c>
      <c r="B981" s="9">
        <f>C981/SUM(C:C)*(SUM(C:C)+SUM($N$3:$O$7))+S981</f>
        <v/>
      </c>
      <c r="C981" s="9">
        <f>SUM(I981:Q981)-N981-P981</f>
        <v/>
      </c>
      <c r="D981" s="8" t="n">
        <v>6235</v>
      </c>
      <c r="E981" t="inlineStr">
        <is>
          <t>XT258765475TS</t>
        </is>
      </c>
      <c r="F981" t="inlineStr">
        <is>
          <t>5Y</t>
        </is>
      </c>
      <c r="G981" t="inlineStr">
        <is>
          <t>N</t>
        </is>
      </c>
      <c r="H981" t="inlineStr">
        <is>
          <t>NT</t>
        </is>
      </c>
      <c r="O981" t="n">
        <v>3.17</v>
      </c>
      <c r="S981">
        <f>_xlfn.XLOOKUP(E981,'Facture Chronopost'!L:L,'Facture Chronopost'!AA:AA,"")</f>
        <v/>
      </c>
      <c r="T981">
        <f>IF(COUNTIF('Bibliothèque transporteurs'!C:C,F981)=0,"inconnu",_xlfn.XLOOKUP(F981,'Bibliothèque transporteurs'!C:C,'Bibliothèque transporteurs'!A:A))</f>
        <v/>
      </c>
      <c r="U981">
        <f>IF(OR(F981="6C",F981="6B"),_xlfn.XLOOKUP(E981,'Facture Chronopost'!L:L,'Facture Chronopost'!X:X),IF(OR(F981=17,F981=44),F981&amp;"_"&amp;H981,IF(COUNTIF('Bibliothèque transporteurs'!C:C,F981)=0,"inconnu",_xlfn.XLOOKUP(F981,'Bibliothèque transporteurs'!C:C,'Bibliothèque transporteurs'!B:B))))</f>
        <v/>
      </c>
      <c r="V981">
        <f>IF(COUNTIF('Bibliothèque transporteurs'!C:C,F981)=0,"inconnu",_xlfn.XLOOKUP(F981,'Bibliothèque transporteurs'!C:C,'Bibliothèque transporteurs'!E:E))</f>
        <v/>
      </c>
      <c r="W981">
        <f>IF(T981="FR_2SHOP",O981,IF(O981=0,0,ROUNDUP(O981/C981*B981,2)))</f>
        <v/>
      </c>
      <c r="Y981" s="118">
        <f>ROUNDUP(B981,2)-M981-L981-N981-J981-K981-I981-Q981</f>
        <v/>
      </c>
      <c r="Z981" s="118">
        <f>IF(Y981=W981,"OK","Non")</f>
        <v/>
      </c>
    </row>
    <row r="982">
      <c r="A982" s="9">
        <f>C982/SUM(C:C)*(SUM(C:C)+$X$2)</f>
        <v/>
      </c>
      <c r="B982" s="9">
        <f>C982/SUM(C:C)*(SUM(C:C)+SUM($N$3:$O$7))+S982</f>
        <v/>
      </c>
      <c r="C982" s="9">
        <f>SUM(I982:Q982)-N982-P982</f>
        <v/>
      </c>
      <c r="D982" s="8" t="n">
        <v>6235</v>
      </c>
      <c r="E982" t="inlineStr">
        <is>
          <t>XT258767255TS</t>
        </is>
      </c>
      <c r="F982" t="inlineStr">
        <is>
          <t>5Y</t>
        </is>
      </c>
      <c r="G982" t="inlineStr">
        <is>
          <t>N</t>
        </is>
      </c>
      <c r="H982" t="inlineStr">
        <is>
          <t>NT</t>
        </is>
      </c>
      <c r="O982" t="n">
        <v>3.07</v>
      </c>
      <c r="S982">
        <f>_xlfn.XLOOKUP(E982,'Facture Chronopost'!L:L,'Facture Chronopost'!AA:AA,"")</f>
        <v/>
      </c>
      <c r="T982">
        <f>IF(COUNTIF('Bibliothèque transporteurs'!C:C,F982)=0,"inconnu",_xlfn.XLOOKUP(F982,'Bibliothèque transporteurs'!C:C,'Bibliothèque transporteurs'!A:A))</f>
        <v/>
      </c>
      <c r="U982">
        <f>IF(OR(F982="6C",F982="6B"),_xlfn.XLOOKUP(E982,'Facture Chronopost'!L:L,'Facture Chronopost'!X:X),IF(OR(F982=17,F982=44),F982&amp;"_"&amp;H982,IF(COUNTIF('Bibliothèque transporteurs'!C:C,F982)=0,"inconnu",_xlfn.XLOOKUP(F982,'Bibliothèque transporteurs'!C:C,'Bibliothèque transporteurs'!B:B))))</f>
        <v/>
      </c>
      <c r="V982">
        <f>IF(COUNTIF('Bibliothèque transporteurs'!C:C,F982)=0,"inconnu",_xlfn.XLOOKUP(F982,'Bibliothèque transporteurs'!C:C,'Bibliothèque transporteurs'!E:E))</f>
        <v/>
      </c>
      <c r="W982">
        <f>IF(T982="FR_2SHOP",O982,IF(O982=0,0,ROUNDUP(O982/C982*B982,2)))</f>
        <v/>
      </c>
      <c r="Y982" s="118">
        <f>ROUNDUP(B982,2)-M982-L982-N982-J982-K982-I982-Q982</f>
        <v/>
      </c>
      <c r="Z982" s="118">
        <f>IF(Y982=W982,"OK","Non")</f>
        <v/>
      </c>
    </row>
    <row r="983">
      <c r="A983" s="9">
        <f>C983/SUM(C:C)*(SUM(C:C)+$X$2)</f>
        <v/>
      </c>
      <c r="B983" s="9">
        <f>C983/SUM(C:C)*(SUM(C:C)+SUM($N$3:$O$7))+S983</f>
        <v/>
      </c>
      <c r="C983" s="9">
        <f>SUM(I983:Q983)-N983-P983</f>
        <v/>
      </c>
      <c r="D983" s="8" t="n">
        <v>6235</v>
      </c>
      <c r="E983" t="inlineStr">
        <is>
          <t>XT258767803TS</t>
        </is>
      </c>
      <c r="F983" t="inlineStr">
        <is>
          <t>5Y</t>
        </is>
      </c>
      <c r="G983" t="inlineStr">
        <is>
          <t>N</t>
        </is>
      </c>
      <c r="H983" t="inlineStr">
        <is>
          <t>NT</t>
        </is>
      </c>
      <c r="O983" t="n">
        <v>3.07</v>
      </c>
      <c r="S983">
        <f>_xlfn.XLOOKUP(E983,'Facture Chronopost'!L:L,'Facture Chronopost'!AA:AA,"")</f>
        <v/>
      </c>
      <c r="T983">
        <f>IF(COUNTIF('Bibliothèque transporteurs'!C:C,F983)=0,"inconnu",_xlfn.XLOOKUP(F983,'Bibliothèque transporteurs'!C:C,'Bibliothèque transporteurs'!A:A))</f>
        <v/>
      </c>
      <c r="U983">
        <f>IF(OR(F983="6C",F983="6B"),_xlfn.XLOOKUP(E983,'Facture Chronopost'!L:L,'Facture Chronopost'!X:X),IF(OR(F983=17,F983=44),F983&amp;"_"&amp;H983,IF(COUNTIF('Bibliothèque transporteurs'!C:C,F983)=0,"inconnu",_xlfn.XLOOKUP(F983,'Bibliothèque transporteurs'!C:C,'Bibliothèque transporteurs'!B:B))))</f>
        <v/>
      </c>
      <c r="V983">
        <f>IF(COUNTIF('Bibliothèque transporteurs'!C:C,F983)=0,"inconnu",_xlfn.XLOOKUP(F983,'Bibliothèque transporteurs'!C:C,'Bibliothèque transporteurs'!E:E))</f>
        <v/>
      </c>
      <c r="W983">
        <f>IF(T983="FR_2SHOP",O983,IF(O983=0,0,ROUNDUP(O983/C983*B983,2)))</f>
        <v/>
      </c>
      <c r="Y983" s="118">
        <f>ROUNDUP(B983,2)-M983-L983-N983-J983-K983-I983-Q983</f>
        <v/>
      </c>
      <c r="Z983" s="118">
        <f>IF(Y983=W983,"OK","Non")</f>
        <v/>
      </c>
    </row>
    <row r="984">
      <c r="A984" s="9">
        <f>C984/SUM(C:C)*(SUM(C:C)+$X$2)</f>
        <v/>
      </c>
      <c r="B984" s="9">
        <f>C984/SUM(C:C)*(SUM(C:C)+SUM($N$3:$O$7))+S984</f>
        <v/>
      </c>
      <c r="C984" s="9">
        <f>SUM(I984:Q984)-N984-P984</f>
        <v/>
      </c>
      <c r="D984" s="8" t="n">
        <v>6235</v>
      </c>
      <c r="E984" t="inlineStr">
        <is>
          <t>XT258773049TS</t>
        </is>
      </c>
      <c r="F984" t="inlineStr">
        <is>
          <t>5Y</t>
        </is>
      </c>
      <c r="G984" t="inlineStr">
        <is>
          <t>N</t>
        </is>
      </c>
      <c r="H984" t="inlineStr">
        <is>
          <t>NR</t>
        </is>
      </c>
      <c r="O984" t="n">
        <v>3.49</v>
      </c>
      <c r="S984">
        <f>_xlfn.XLOOKUP(E984,'Facture Chronopost'!L:L,'Facture Chronopost'!AA:AA,"")</f>
        <v/>
      </c>
      <c r="T984">
        <f>IF(COUNTIF('Bibliothèque transporteurs'!C:C,F984)=0,"inconnu",_xlfn.XLOOKUP(F984,'Bibliothèque transporteurs'!C:C,'Bibliothèque transporteurs'!A:A))</f>
        <v/>
      </c>
      <c r="U984">
        <f>IF(OR(F984="6C",F984="6B"),_xlfn.XLOOKUP(E984,'Facture Chronopost'!L:L,'Facture Chronopost'!X:X),IF(OR(F984=17,F984=44),F984&amp;"_"&amp;H984,IF(COUNTIF('Bibliothèque transporteurs'!C:C,F984)=0,"inconnu",_xlfn.XLOOKUP(F984,'Bibliothèque transporteurs'!C:C,'Bibliothèque transporteurs'!B:B))))</f>
        <v/>
      </c>
      <c r="V984">
        <f>IF(COUNTIF('Bibliothèque transporteurs'!C:C,F984)=0,"inconnu",_xlfn.XLOOKUP(F984,'Bibliothèque transporteurs'!C:C,'Bibliothèque transporteurs'!E:E))</f>
        <v/>
      </c>
      <c r="W984">
        <f>IF(T984="FR_2SHOP",O984,IF(O984=0,0,ROUNDUP(O984/C984*B984,2)))</f>
        <v/>
      </c>
      <c r="Y984" s="118">
        <f>ROUNDUP(B984,2)-M984-L984-N984-J984-K984-I984-Q984</f>
        <v/>
      </c>
      <c r="Z984" s="118">
        <f>IF(Y984=W984,"OK","Non")</f>
        <v/>
      </c>
    </row>
    <row r="985">
      <c r="A985" s="9">
        <f>C985/SUM(C:C)*(SUM(C:C)+$X$2)</f>
        <v/>
      </c>
      <c r="B985" s="9">
        <f>C985/SUM(C:C)*(SUM(C:C)+SUM($N$3:$O$7))+S985</f>
        <v/>
      </c>
      <c r="C985" s="9">
        <f>SUM(I985:Q985)-N985-P985</f>
        <v/>
      </c>
      <c r="D985" s="8" t="n">
        <v>6235</v>
      </c>
      <c r="E985" t="inlineStr">
        <is>
          <t>XT258773653TS</t>
        </is>
      </c>
      <c r="F985" t="inlineStr">
        <is>
          <t>5Y</t>
        </is>
      </c>
      <c r="G985" t="inlineStr">
        <is>
          <t>N</t>
        </is>
      </c>
      <c r="H985" t="inlineStr">
        <is>
          <t>NT</t>
        </is>
      </c>
      <c r="O985" t="n">
        <v>3.07</v>
      </c>
      <c r="S985">
        <f>_xlfn.XLOOKUP(E985,'Facture Chronopost'!L:L,'Facture Chronopost'!AA:AA,"")</f>
        <v/>
      </c>
      <c r="T985">
        <f>IF(COUNTIF('Bibliothèque transporteurs'!C:C,F985)=0,"inconnu",_xlfn.XLOOKUP(F985,'Bibliothèque transporteurs'!C:C,'Bibliothèque transporteurs'!A:A))</f>
        <v/>
      </c>
      <c r="U985">
        <f>IF(OR(F985="6C",F985="6B"),_xlfn.XLOOKUP(E985,'Facture Chronopost'!L:L,'Facture Chronopost'!X:X),IF(OR(F985=17,F985=44),F985&amp;"_"&amp;H985,IF(COUNTIF('Bibliothèque transporteurs'!C:C,F985)=0,"inconnu",_xlfn.XLOOKUP(F985,'Bibliothèque transporteurs'!C:C,'Bibliothèque transporteurs'!B:B))))</f>
        <v/>
      </c>
      <c r="V985">
        <f>IF(COUNTIF('Bibliothèque transporteurs'!C:C,F985)=0,"inconnu",_xlfn.XLOOKUP(F985,'Bibliothèque transporteurs'!C:C,'Bibliothèque transporteurs'!E:E))</f>
        <v/>
      </c>
      <c r="W985">
        <f>IF(T985="FR_2SHOP",O985,IF(O985=0,0,ROUNDUP(O985/C985*B985,2)))</f>
        <v/>
      </c>
      <c r="Y985" s="118">
        <f>ROUNDUP(B985,2)-M985-L985-N985-J985-K985-I985-Q985</f>
        <v/>
      </c>
      <c r="Z985" s="118">
        <f>IF(Y985=W985,"OK","Non")</f>
        <v/>
      </c>
    </row>
    <row r="986">
      <c r="A986" s="9">
        <f>C986/SUM(C:C)*(SUM(C:C)+$X$2)</f>
        <v/>
      </c>
      <c r="B986" s="9">
        <f>C986/SUM(C:C)*(SUM(C:C)+SUM($N$3:$O$7))+S986</f>
        <v/>
      </c>
      <c r="C986" s="9">
        <f>SUM(I986:Q986)-N986-P986</f>
        <v/>
      </c>
      <c r="D986" s="8" t="n">
        <v>6235</v>
      </c>
      <c r="E986" t="inlineStr">
        <is>
          <t>XT258774424TS</t>
        </is>
      </c>
      <c r="F986" t="inlineStr">
        <is>
          <t>5Y</t>
        </is>
      </c>
      <c r="G986" t="inlineStr">
        <is>
          <t>N</t>
        </is>
      </c>
      <c r="H986" t="inlineStr">
        <is>
          <t>NT</t>
        </is>
      </c>
      <c r="O986" t="n">
        <v>3.07</v>
      </c>
      <c r="S986">
        <f>_xlfn.XLOOKUP(E986,'Facture Chronopost'!L:L,'Facture Chronopost'!AA:AA,"")</f>
        <v/>
      </c>
      <c r="T986">
        <f>IF(COUNTIF('Bibliothèque transporteurs'!C:C,F986)=0,"inconnu",_xlfn.XLOOKUP(F986,'Bibliothèque transporteurs'!C:C,'Bibliothèque transporteurs'!A:A))</f>
        <v/>
      </c>
      <c r="U986">
        <f>IF(OR(F986="6C",F986="6B"),_xlfn.XLOOKUP(E986,'Facture Chronopost'!L:L,'Facture Chronopost'!X:X),IF(OR(F986=17,F986=44),F986&amp;"_"&amp;H986,IF(COUNTIF('Bibliothèque transporteurs'!C:C,F986)=0,"inconnu",_xlfn.XLOOKUP(F986,'Bibliothèque transporteurs'!C:C,'Bibliothèque transporteurs'!B:B))))</f>
        <v/>
      </c>
      <c r="V986">
        <f>IF(COUNTIF('Bibliothèque transporteurs'!C:C,F986)=0,"inconnu",_xlfn.XLOOKUP(F986,'Bibliothèque transporteurs'!C:C,'Bibliothèque transporteurs'!E:E))</f>
        <v/>
      </c>
      <c r="W986">
        <f>IF(T986="FR_2SHOP",O986,IF(O986=0,0,ROUNDUP(O986/C986*B986,2)))</f>
        <v/>
      </c>
      <c r="Y986" s="118">
        <f>ROUNDUP(B986,2)-M986-L986-N986-J986-K986-I986-Q986</f>
        <v/>
      </c>
      <c r="Z986" s="118">
        <f>IF(Y986=W986,"OK","Non")</f>
        <v/>
      </c>
    </row>
    <row r="987">
      <c r="A987" s="9">
        <f>C987/SUM(C:C)*(SUM(C:C)+$X$2)</f>
        <v/>
      </c>
      <c r="B987" s="9">
        <f>C987/SUM(C:C)*(SUM(C:C)+SUM($N$3:$O$7))+S987</f>
        <v/>
      </c>
      <c r="C987" s="9">
        <f>SUM(I987:Q987)-N987-P987</f>
        <v/>
      </c>
      <c r="D987" s="8" t="n">
        <v>6235</v>
      </c>
      <c r="E987" t="inlineStr">
        <is>
          <t>XT258777350TS</t>
        </is>
      </c>
      <c r="F987" t="inlineStr">
        <is>
          <t>5Y</t>
        </is>
      </c>
      <c r="G987" t="inlineStr">
        <is>
          <t>N</t>
        </is>
      </c>
      <c r="H987" t="inlineStr">
        <is>
          <t>NT</t>
        </is>
      </c>
      <c r="O987" t="n">
        <v>3.07</v>
      </c>
      <c r="S987">
        <f>_xlfn.XLOOKUP(E987,'Facture Chronopost'!L:L,'Facture Chronopost'!AA:AA,"")</f>
        <v/>
      </c>
      <c r="T987">
        <f>IF(COUNTIF('Bibliothèque transporteurs'!C:C,F987)=0,"inconnu",_xlfn.XLOOKUP(F987,'Bibliothèque transporteurs'!C:C,'Bibliothèque transporteurs'!A:A))</f>
        <v/>
      </c>
      <c r="U987">
        <f>IF(OR(F987="6C",F987="6B"),_xlfn.XLOOKUP(E987,'Facture Chronopost'!L:L,'Facture Chronopost'!X:X),IF(OR(F987=17,F987=44),F987&amp;"_"&amp;H987,IF(COUNTIF('Bibliothèque transporteurs'!C:C,F987)=0,"inconnu",_xlfn.XLOOKUP(F987,'Bibliothèque transporteurs'!C:C,'Bibliothèque transporteurs'!B:B))))</f>
        <v/>
      </c>
      <c r="V987">
        <f>IF(COUNTIF('Bibliothèque transporteurs'!C:C,F987)=0,"inconnu",_xlfn.XLOOKUP(F987,'Bibliothèque transporteurs'!C:C,'Bibliothèque transporteurs'!E:E))</f>
        <v/>
      </c>
      <c r="W987">
        <f>IF(T987="FR_2SHOP",O987,IF(O987=0,0,ROUNDUP(O987/C987*B987,2)))</f>
        <v/>
      </c>
      <c r="Y987" s="118">
        <f>ROUNDUP(B987,2)-M987-L987-N987-J987-K987-I987-Q987</f>
        <v/>
      </c>
      <c r="Z987" s="118">
        <f>IF(Y987=W987,"OK","Non")</f>
        <v/>
      </c>
    </row>
    <row r="988">
      <c r="A988" s="9">
        <f>C988/SUM(C:C)*(SUM(C:C)+$X$2)</f>
        <v/>
      </c>
      <c r="B988" s="9">
        <f>C988/SUM(C:C)*(SUM(C:C)+SUM($N$3:$O$7))+S988</f>
        <v/>
      </c>
      <c r="C988" s="9">
        <f>SUM(I988:Q988)-N988-P988</f>
        <v/>
      </c>
      <c r="D988" s="8" t="n">
        <v>6235</v>
      </c>
      <c r="E988" t="inlineStr">
        <is>
          <t>XT258780331TS</t>
        </is>
      </c>
      <c r="F988" t="inlineStr">
        <is>
          <t>5Y</t>
        </is>
      </c>
      <c r="G988" t="inlineStr">
        <is>
          <t>N</t>
        </is>
      </c>
      <c r="H988" t="inlineStr">
        <is>
          <t>NT</t>
        </is>
      </c>
      <c r="O988" t="n">
        <v>3.07</v>
      </c>
      <c r="S988">
        <f>_xlfn.XLOOKUP(E988,'Facture Chronopost'!L:L,'Facture Chronopost'!AA:AA,"")</f>
        <v/>
      </c>
      <c r="T988">
        <f>IF(COUNTIF('Bibliothèque transporteurs'!C:C,F988)=0,"inconnu",_xlfn.XLOOKUP(F988,'Bibliothèque transporteurs'!C:C,'Bibliothèque transporteurs'!A:A))</f>
        <v/>
      </c>
      <c r="U988">
        <f>IF(OR(F988="6C",F988="6B"),_xlfn.XLOOKUP(E988,'Facture Chronopost'!L:L,'Facture Chronopost'!X:X),IF(OR(F988=17,F988=44),F988&amp;"_"&amp;H988,IF(COUNTIF('Bibliothèque transporteurs'!C:C,F988)=0,"inconnu",_xlfn.XLOOKUP(F988,'Bibliothèque transporteurs'!C:C,'Bibliothèque transporteurs'!B:B))))</f>
        <v/>
      </c>
      <c r="V988">
        <f>IF(COUNTIF('Bibliothèque transporteurs'!C:C,F988)=0,"inconnu",_xlfn.XLOOKUP(F988,'Bibliothèque transporteurs'!C:C,'Bibliothèque transporteurs'!E:E))</f>
        <v/>
      </c>
      <c r="W988">
        <f>IF(T988="FR_2SHOP",O988,IF(O988=0,0,ROUNDUP(O988/C988*B988,2)))</f>
        <v/>
      </c>
      <c r="Y988" s="118">
        <f>ROUNDUP(B988,2)-M988-L988-N988-J988-K988-I988-Q988</f>
        <v/>
      </c>
      <c r="Z988" s="118">
        <f>IF(Y988=W988,"OK","Non")</f>
        <v/>
      </c>
    </row>
    <row r="989">
      <c r="A989" s="9">
        <f>C989/SUM(C:C)*(SUM(C:C)+$X$2)</f>
        <v/>
      </c>
      <c r="B989" s="9">
        <f>C989/SUM(C:C)*(SUM(C:C)+SUM($N$3:$O$7))+S989</f>
        <v/>
      </c>
      <c r="C989" s="9">
        <f>SUM(I989:Q989)-N989-P989</f>
        <v/>
      </c>
      <c r="D989" s="8" t="n">
        <v>6235</v>
      </c>
      <c r="E989" t="inlineStr">
        <is>
          <t>XT258786952TS</t>
        </is>
      </c>
      <c r="F989" t="inlineStr">
        <is>
          <t>5Y</t>
        </is>
      </c>
      <c r="G989" t="inlineStr">
        <is>
          <t>N</t>
        </is>
      </c>
      <c r="H989" t="inlineStr">
        <is>
          <t>NT</t>
        </is>
      </c>
      <c r="O989" t="n">
        <v>3.07</v>
      </c>
      <c r="S989">
        <f>_xlfn.XLOOKUP(E989,'Facture Chronopost'!L:L,'Facture Chronopost'!AA:AA,"")</f>
        <v/>
      </c>
      <c r="T989">
        <f>IF(COUNTIF('Bibliothèque transporteurs'!C:C,F989)=0,"inconnu",_xlfn.XLOOKUP(F989,'Bibliothèque transporteurs'!C:C,'Bibliothèque transporteurs'!A:A))</f>
        <v/>
      </c>
      <c r="U989">
        <f>IF(OR(F989="6C",F989="6B"),_xlfn.XLOOKUP(E989,'Facture Chronopost'!L:L,'Facture Chronopost'!X:X),IF(OR(F989=17,F989=44),F989&amp;"_"&amp;H989,IF(COUNTIF('Bibliothèque transporteurs'!C:C,F989)=0,"inconnu",_xlfn.XLOOKUP(F989,'Bibliothèque transporteurs'!C:C,'Bibliothèque transporteurs'!B:B))))</f>
        <v/>
      </c>
      <c r="V989">
        <f>IF(COUNTIF('Bibliothèque transporteurs'!C:C,F989)=0,"inconnu",_xlfn.XLOOKUP(F989,'Bibliothèque transporteurs'!C:C,'Bibliothèque transporteurs'!E:E))</f>
        <v/>
      </c>
      <c r="W989">
        <f>IF(T989="FR_2SHOP",O989,IF(O989=0,0,ROUNDUP(O989/C989*B989,2)))</f>
        <v/>
      </c>
      <c r="Y989" s="118">
        <f>ROUNDUP(B989,2)-M989-L989-N989-J989-K989-I989-Q989</f>
        <v/>
      </c>
      <c r="Z989" s="118">
        <f>IF(Y989=W989,"OK","Non")</f>
        <v/>
      </c>
    </row>
    <row r="990">
      <c r="A990" s="9">
        <f>C990/SUM(C:C)*(SUM(C:C)+$X$2)</f>
        <v/>
      </c>
      <c r="B990" s="9">
        <f>C990/SUM(C:C)*(SUM(C:C)+SUM($N$3:$O$7))+S990</f>
        <v/>
      </c>
      <c r="C990" s="9">
        <f>SUM(I990:Q990)-N990-P990</f>
        <v/>
      </c>
      <c r="D990" s="8" t="n">
        <v>6235</v>
      </c>
      <c r="E990" t="inlineStr">
        <is>
          <t>XT258787207TS</t>
        </is>
      </c>
      <c r="F990" t="inlineStr">
        <is>
          <t>5Y</t>
        </is>
      </c>
      <c r="G990" t="inlineStr">
        <is>
          <t>N</t>
        </is>
      </c>
      <c r="H990" t="inlineStr">
        <is>
          <t>NT</t>
        </is>
      </c>
      <c r="O990" t="n">
        <v>3.07</v>
      </c>
      <c r="S990">
        <f>_xlfn.XLOOKUP(E990,'Facture Chronopost'!L:L,'Facture Chronopost'!AA:AA,"")</f>
        <v/>
      </c>
      <c r="T990">
        <f>IF(COUNTIF('Bibliothèque transporteurs'!C:C,F990)=0,"inconnu",_xlfn.XLOOKUP(F990,'Bibliothèque transporteurs'!C:C,'Bibliothèque transporteurs'!A:A))</f>
        <v/>
      </c>
      <c r="U990">
        <f>IF(OR(F990="6C",F990="6B"),_xlfn.XLOOKUP(E990,'Facture Chronopost'!L:L,'Facture Chronopost'!X:X),IF(OR(F990=17,F990=44),F990&amp;"_"&amp;H990,IF(COUNTIF('Bibliothèque transporteurs'!C:C,F990)=0,"inconnu",_xlfn.XLOOKUP(F990,'Bibliothèque transporteurs'!C:C,'Bibliothèque transporteurs'!B:B))))</f>
        <v/>
      </c>
      <c r="V990">
        <f>IF(COUNTIF('Bibliothèque transporteurs'!C:C,F990)=0,"inconnu",_xlfn.XLOOKUP(F990,'Bibliothèque transporteurs'!C:C,'Bibliothèque transporteurs'!E:E))</f>
        <v/>
      </c>
      <c r="W990">
        <f>IF(T990="FR_2SHOP",O990,IF(O990=0,0,ROUNDUP(O990/C990*B990,2)))</f>
        <v/>
      </c>
      <c r="Y990" s="118">
        <f>ROUNDUP(B990,2)-M990-L990-N990-J990-K990-I990-Q990</f>
        <v/>
      </c>
      <c r="Z990" s="118">
        <f>IF(Y990=W990,"OK","Non")</f>
        <v/>
      </c>
    </row>
    <row r="991">
      <c r="A991" s="9">
        <f>C991/SUM(C:C)*(SUM(C:C)+$X$2)</f>
        <v/>
      </c>
      <c r="B991" s="9">
        <f>C991/SUM(C:C)*(SUM(C:C)+SUM($N$3:$O$7))+S991</f>
        <v/>
      </c>
      <c r="C991" s="9">
        <f>SUM(I991:Q991)-N991-P991</f>
        <v/>
      </c>
      <c r="D991" s="8" t="n">
        <v>6235</v>
      </c>
      <c r="E991" t="inlineStr">
        <is>
          <t>XT258788131TS</t>
        </is>
      </c>
      <c r="F991" t="inlineStr">
        <is>
          <t>5Y</t>
        </is>
      </c>
      <c r="G991" t="inlineStr">
        <is>
          <t>N</t>
        </is>
      </c>
      <c r="H991" t="inlineStr">
        <is>
          <t>NT</t>
        </is>
      </c>
      <c r="O991" t="n">
        <v>3.17</v>
      </c>
      <c r="S991">
        <f>_xlfn.XLOOKUP(E991,'Facture Chronopost'!L:L,'Facture Chronopost'!AA:AA,"")</f>
        <v/>
      </c>
      <c r="T991">
        <f>IF(COUNTIF('Bibliothèque transporteurs'!C:C,F991)=0,"inconnu",_xlfn.XLOOKUP(F991,'Bibliothèque transporteurs'!C:C,'Bibliothèque transporteurs'!A:A))</f>
        <v/>
      </c>
      <c r="U991">
        <f>IF(OR(F991="6C",F991="6B"),_xlfn.XLOOKUP(E991,'Facture Chronopost'!L:L,'Facture Chronopost'!X:X),IF(OR(F991=17,F991=44),F991&amp;"_"&amp;H991,IF(COUNTIF('Bibliothèque transporteurs'!C:C,F991)=0,"inconnu",_xlfn.XLOOKUP(F991,'Bibliothèque transporteurs'!C:C,'Bibliothèque transporteurs'!B:B))))</f>
        <v/>
      </c>
      <c r="V991">
        <f>IF(COUNTIF('Bibliothèque transporteurs'!C:C,F991)=0,"inconnu",_xlfn.XLOOKUP(F991,'Bibliothèque transporteurs'!C:C,'Bibliothèque transporteurs'!E:E))</f>
        <v/>
      </c>
      <c r="W991">
        <f>IF(T991="FR_2SHOP",O991,IF(O991=0,0,ROUNDUP(O991/C991*B991,2)))</f>
        <v/>
      </c>
      <c r="Y991" s="118">
        <f>ROUNDUP(B991,2)-M991-L991-N991-J991-K991-I991-Q991</f>
        <v/>
      </c>
      <c r="Z991" s="118">
        <f>IF(Y991=W991,"OK","Non")</f>
        <v/>
      </c>
    </row>
    <row r="992">
      <c r="A992" s="9">
        <f>C992/SUM(C:C)*(SUM(C:C)+$X$2)</f>
        <v/>
      </c>
      <c r="B992" s="9">
        <f>C992/SUM(C:C)*(SUM(C:C)+SUM($N$3:$O$7))+S992</f>
        <v/>
      </c>
      <c r="C992" s="9">
        <f>SUM(I992:Q992)-N992-P992</f>
        <v/>
      </c>
      <c r="D992" s="8" t="n">
        <v>6235</v>
      </c>
      <c r="E992" t="inlineStr">
        <is>
          <t>XT258793732TS</t>
        </is>
      </c>
      <c r="F992" t="inlineStr">
        <is>
          <t>5Y</t>
        </is>
      </c>
      <c r="G992" t="inlineStr">
        <is>
          <t>N</t>
        </is>
      </c>
      <c r="H992" t="inlineStr">
        <is>
          <t>NT</t>
        </is>
      </c>
      <c r="O992" t="n">
        <v>3.17</v>
      </c>
      <c r="S992">
        <f>_xlfn.XLOOKUP(E992,'Facture Chronopost'!L:L,'Facture Chronopost'!AA:AA,"")</f>
        <v/>
      </c>
      <c r="T992">
        <f>IF(COUNTIF('Bibliothèque transporteurs'!C:C,F992)=0,"inconnu",_xlfn.XLOOKUP(F992,'Bibliothèque transporteurs'!C:C,'Bibliothèque transporteurs'!A:A))</f>
        <v/>
      </c>
      <c r="U992">
        <f>IF(OR(F992="6C",F992="6B"),_xlfn.XLOOKUP(E992,'Facture Chronopost'!L:L,'Facture Chronopost'!X:X),IF(OR(F992=17,F992=44),F992&amp;"_"&amp;H992,IF(COUNTIF('Bibliothèque transporteurs'!C:C,F992)=0,"inconnu",_xlfn.XLOOKUP(F992,'Bibliothèque transporteurs'!C:C,'Bibliothèque transporteurs'!B:B))))</f>
        <v/>
      </c>
      <c r="V992">
        <f>IF(COUNTIF('Bibliothèque transporteurs'!C:C,F992)=0,"inconnu",_xlfn.XLOOKUP(F992,'Bibliothèque transporteurs'!C:C,'Bibliothèque transporteurs'!E:E))</f>
        <v/>
      </c>
      <c r="W992">
        <f>IF(T992="FR_2SHOP",O992,IF(O992=0,0,ROUNDUP(O992/C992*B992,2)))</f>
        <v/>
      </c>
      <c r="Y992" s="118">
        <f>ROUNDUP(B992,2)-M992-L992-N992-J992-K992-I992-Q992</f>
        <v/>
      </c>
      <c r="Z992" s="118">
        <f>IF(Y992=W992,"OK","Non")</f>
        <v/>
      </c>
    </row>
    <row r="993">
      <c r="A993" s="9">
        <f>C993/SUM(C:C)*(SUM(C:C)+$X$2)</f>
        <v/>
      </c>
      <c r="B993" s="9">
        <f>C993/SUM(C:C)*(SUM(C:C)+SUM($N$3:$O$7))+S993</f>
        <v/>
      </c>
      <c r="C993" s="9">
        <f>SUM(I993:Q993)-N993-P993</f>
        <v/>
      </c>
      <c r="D993" s="8" t="n">
        <v>6235</v>
      </c>
      <c r="E993" t="inlineStr">
        <is>
          <t>XT258798068TS</t>
        </is>
      </c>
      <c r="F993" t="inlineStr">
        <is>
          <t>5Y</t>
        </is>
      </c>
      <c r="G993" t="inlineStr">
        <is>
          <t>N</t>
        </is>
      </c>
      <c r="H993" t="inlineStr">
        <is>
          <t>NT</t>
        </is>
      </c>
      <c r="O993" t="n">
        <v>3.07</v>
      </c>
      <c r="S993">
        <f>_xlfn.XLOOKUP(E993,'Facture Chronopost'!L:L,'Facture Chronopost'!AA:AA,"")</f>
        <v/>
      </c>
      <c r="T993">
        <f>IF(COUNTIF('Bibliothèque transporteurs'!C:C,F993)=0,"inconnu",_xlfn.XLOOKUP(F993,'Bibliothèque transporteurs'!C:C,'Bibliothèque transporteurs'!A:A))</f>
        <v/>
      </c>
      <c r="U993">
        <f>IF(OR(F993="6C",F993="6B"),_xlfn.XLOOKUP(E993,'Facture Chronopost'!L:L,'Facture Chronopost'!X:X),IF(OR(F993=17,F993=44),F993&amp;"_"&amp;H993,IF(COUNTIF('Bibliothèque transporteurs'!C:C,F993)=0,"inconnu",_xlfn.XLOOKUP(F993,'Bibliothèque transporteurs'!C:C,'Bibliothèque transporteurs'!B:B))))</f>
        <v/>
      </c>
      <c r="V993">
        <f>IF(COUNTIF('Bibliothèque transporteurs'!C:C,F993)=0,"inconnu",_xlfn.XLOOKUP(F993,'Bibliothèque transporteurs'!C:C,'Bibliothèque transporteurs'!E:E))</f>
        <v/>
      </c>
      <c r="W993">
        <f>IF(T993="FR_2SHOP",O993,IF(O993=0,0,ROUNDUP(O993/C993*B993,2)))</f>
        <v/>
      </c>
      <c r="Y993" s="118">
        <f>ROUNDUP(B993,2)-M993-L993-N993-J993-K993-I993-Q993</f>
        <v/>
      </c>
      <c r="Z993" s="118">
        <f>IF(Y993=W993,"OK","Non")</f>
        <v/>
      </c>
    </row>
    <row r="994">
      <c r="A994" s="9">
        <f>C994/SUM(C:C)*(SUM(C:C)+$X$2)</f>
        <v/>
      </c>
      <c r="B994" s="9">
        <f>C994/SUM(C:C)*(SUM(C:C)+SUM($N$3:$O$7))+S994</f>
        <v/>
      </c>
      <c r="C994" s="9">
        <f>SUM(I994:Q994)-N994-P994</f>
        <v/>
      </c>
      <c r="D994" s="8" t="n">
        <v>6235</v>
      </c>
      <c r="E994" t="inlineStr">
        <is>
          <t>XT258802187TS</t>
        </is>
      </c>
      <c r="F994" t="inlineStr">
        <is>
          <t>5Y</t>
        </is>
      </c>
      <c r="G994" t="inlineStr">
        <is>
          <t>N</t>
        </is>
      </c>
      <c r="H994" t="inlineStr">
        <is>
          <t>NT</t>
        </is>
      </c>
      <c r="O994" t="n">
        <v>3.07</v>
      </c>
      <c r="S994">
        <f>_xlfn.XLOOKUP(E994,'Facture Chronopost'!L:L,'Facture Chronopost'!AA:AA,"")</f>
        <v/>
      </c>
      <c r="T994">
        <f>IF(COUNTIF('Bibliothèque transporteurs'!C:C,F994)=0,"inconnu",_xlfn.XLOOKUP(F994,'Bibliothèque transporteurs'!C:C,'Bibliothèque transporteurs'!A:A))</f>
        <v/>
      </c>
      <c r="U994">
        <f>IF(OR(F994="6C",F994="6B"),_xlfn.XLOOKUP(E994,'Facture Chronopost'!L:L,'Facture Chronopost'!X:X),IF(OR(F994=17,F994=44),F994&amp;"_"&amp;H994,IF(COUNTIF('Bibliothèque transporteurs'!C:C,F994)=0,"inconnu",_xlfn.XLOOKUP(F994,'Bibliothèque transporteurs'!C:C,'Bibliothèque transporteurs'!B:B))))</f>
        <v/>
      </c>
      <c r="V994">
        <f>IF(COUNTIF('Bibliothèque transporteurs'!C:C,F994)=0,"inconnu",_xlfn.XLOOKUP(F994,'Bibliothèque transporteurs'!C:C,'Bibliothèque transporteurs'!E:E))</f>
        <v/>
      </c>
      <c r="W994">
        <f>IF(T994="FR_2SHOP",O994,IF(O994=0,0,ROUNDUP(O994/C994*B994,2)))</f>
        <v/>
      </c>
      <c r="Y994" s="118">
        <f>ROUNDUP(B994,2)-M994-L994-N994-J994-K994-I994-Q994</f>
        <v/>
      </c>
      <c r="Z994" s="118">
        <f>IF(Y994=W994,"OK","Non")</f>
        <v/>
      </c>
    </row>
    <row r="995">
      <c r="A995" s="9">
        <f>C995/SUM(C:C)*(SUM(C:C)+$X$2)</f>
        <v/>
      </c>
      <c r="B995" s="9">
        <f>C995/SUM(C:C)*(SUM(C:C)+SUM($N$3:$O$7))+S995</f>
        <v/>
      </c>
      <c r="C995" s="9">
        <f>SUM(I995:Q995)-N995-P995</f>
        <v/>
      </c>
      <c r="D995" s="8" t="n">
        <v>6235</v>
      </c>
      <c r="E995" t="inlineStr">
        <is>
          <t>XT258809945TS</t>
        </is>
      </c>
      <c r="F995" t="inlineStr">
        <is>
          <t>5Y</t>
        </is>
      </c>
      <c r="G995" t="inlineStr">
        <is>
          <t>N</t>
        </is>
      </c>
      <c r="H995" t="inlineStr">
        <is>
          <t>NT</t>
        </is>
      </c>
      <c r="O995" t="n">
        <v>3.07</v>
      </c>
      <c r="S995">
        <f>_xlfn.XLOOKUP(E995,'Facture Chronopost'!L:L,'Facture Chronopost'!AA:AA,"")</f>
        <v/>
      </c>
      <c r="T995">
        <f>IF(COUNTIF('Bibliothèque transporteurs'!C:C,F995)=0,"inconnu",_xlfn.XLOOKUP(F995,'Bibliothèque transporteurs'!C:C,'Bibliothèque transporteurs'!A:A))</f>
        <v/>
      </c>
      <c r="U995">
        <f>IF(OR(F995="6C",F995="6B"),_xlfn.XLOOKUP(E995,'Facture Chronopost'!L:L,'Facture Chronopost'!X:X),IF(OR(F995=17,F995=44),F995&amp;"_"&amp;H995,IF(COUNTIF('Bibliothèque transporteurs'!C:C,F995)=0,"inconnu",_xlfn.XLOOKUP(F995,'Bibliothèque transporteurs'!C:C,'Bibliothèque transporteurs'!B:B))))</f>
        <v/>
      </c>
      <c r="V995">
        <f>IF(COUNTIF('Bibliothèque transporteurs'!C:C,F995)=0,"inconnu",_xlfn.XLOOKUP(F995,'Bibliothèque transporteurs'!C:C,'Bibliothèque transporteurs'!E:E))</f>
        <v/>
      </c>
      <c r="W995">
        <f>IF(T995="FR_2SHOP",O995,IF(O995=0,0,ROUNDUP(O995/C995*B995,2)))</f>
        <v/>
      </c>
      <c r="Y995" s="118">
        <f>ROUNDUP(B995,2)-M995-L995-N995-J995-K995-I995-Q995</f>
        <v/>
      </c>
      <c r="Z995" s="118">
        <f>IF(Y995=W995,"OK","Non")</f>
        <v/>
      </c>
    </row>
    <row r="996">
      <c r="A996" s="9">
        <f>C996/SUM(C:C)*(SUM(C:C)+$X$2)</f>
        <v/>
      </c>
      <c r="B996" s="9">
        <f>C996/SUM(C:C)*(SUM(C:C)+SUM($N$3:$O$7))+S996</f>
        <v/>
      </c>
      <c r="C996" s="9">
        <f>SUM(I996:Q996)-N996-P996</f>
        <v/>
      </c>
      <c r="D996" s="8" t="n">
        <v>6235</v>
      </c>
      <c r="E996" t="inlineStr">
        <is>
          <t>XT258810206TS</t>
        </is>
      </c>
      <c r="F996" t="inlineStr">
        <is>
          <t>5Y</t>
        </is>
      </c>
      <c r="G996" t="inlineStr">
        <is>
          <t>N</t>
        </is>
      </c>
      <c r="H996" t="inlineStr">
        <is>
          <t>NT</t>
        </is>
      </c>
      <c r="O996" t="n">
        <v>3.49</v>
      </c>
      <c r="S996">
        <f>_xlfn.XLOOKUP(E996,'Facture Chronopost'!L:L,'Facture Chronopost'!AA:AA,"")</f>
        <v/>
      </c>
      <c r="T996">
        <f>IF(COUNTIF('Bibliothèque transporteurs'!C:C,F996)=0,"inconnu",_xlfn.XLOOKUP(F996,'Bibliothèque transporteurs'!C:C,'Bibliothèque transporteurs'!A:A))</f>
        <v/>
      </c>
      <c r="U996">
        <f>IF(OR(F996="6C",F996="6B"),_xlfn.XLOOKUP(E996,'Facture Chronopost'!L:L,'Facture Chronopost'!X:X),IF(OR(F996=17,F996=44),F996&amp;"_"&amp;H996,IF(COUNTIF('Bibliothèque transporteurs'!C:C,F996)=0,"inconnu",_xlfn.XLOOKUP(F996,'Bibliothèque transporteurs'!C:C,'Bibliothèque transporteurs'!B:B))))</f>
        <v/>
      </c>
      <c r="V996">
        <f>IF(COUNTIF('Bibliothèque transporteurs'!C:C,F996)=0,"inconnu",_xlfn.XLOOKUP(F996,'Bibliothèque transporteurs'!C:C,'Bibliothèque transporteurs'!E:E))</f>
        <v/>
      </c>
      <c r="W996">
        <f>IF(T996="FR_2SHOP",O996,IF(O996=0,0,ROUNDUP(O996/C996*B996,2)))</f>
        <v/>
      </c>
      <c r="Y996" s="118">
        <f>ROUNDUP(B996,2)-M996-L996-N996-J996-K996-I996-Q996</f>
        <v/>
      </c>
      <c r="Z996" s="118">
        <f>IF(Y996=W996,"OK","Non")</f>
        <v/>
      </c>
    </row>
    <row r="997">
      <c r="A997" s="9">
        <f>C997/SUM(C:C)*(SUM(C:C)+$X$2)</f>
        <v/>
      </c>
      <c r="B997" s="9">
        <f>C997/SUM(C:C)*(SUM(C:C)+SUM($N$3:$O$7))+S997</f>
        <v/>
      </c>
      <c r="C997" s="9">
        <f>SUM(I997:Q997)-N997-P997</f>
        <v/>
      </c>
      <c r="D997" s="8" t="n">
        <v>6235</v>
      </c>
      <c r="E997" t="inlineStr">
        <is>
          <t>XT258817116TS</t>
        </is>
      </c>
      <c r="F997" t="inlineStr">
        <is>
          <t>5Y</t>
        </is>
      </c>
      <c r="G997" t="inlineStr">
        <is>
          <t>N</t>
        </is>
      </c>
      <c r="H997" t="inlineStr">
        <is>
          <t>NT</t>
        </is>
      </c>
      <c r="O997" t="n">
        <v>3.07</v>
      </c>
      <c r="S997">
        <f>_xlfn.XLOOKUP(E997,'Facture Chronopost'!L:L,'Facture Chronopost'!AA:AA,"")</f>
        <v/>
      </c>
      <c r="T997">
        <f>IF(COUNTIF('Bibliothèque transporteurs'!C:C,F997)=0,"inconnu",_xlfn.XLOOKUP(F997,'Bibliothèque transporteurs'!C:C,'Bibliothèque transporteurs'!A:A))</f>
        <v/>
      </c>
      <c r="U997">
        <f>IF(OR(F997="6C",F997="6B"),_xlfn.XLOOKUP(E997,'Facture Chronopost'!L:L,'Facture Chronopost'!X:X),IF(OR(F997=17,F997=44),F997&amp;"_"&amp;H997,IF(COUNTIF('Bibliothèque transporteurs'!C:C,F997)=0,"inconnu",_xlfn.XLOOKUP(F997,'Bibliothèque transporteurs'!C:C,'Bibliothèque transporteurs'!B:B))))</f>
        <v/>
      </c>
      <c r="V997">
        <f>IF(COUNTIF('Bibliothèque transporteurs'!C:C,F997)=0,"inconnu",_xlfn.XLOOKUP(F997,'Bibliothèque transporteurs'!C:C,'Bibliothèque transporteurs'!E:E))</f>
        <v/>
      </c>
      <c r="W997">
        <f>IF(T997="FR_2SHOP",O997,IF(O997=0,0,ROUNDUP(O997/C997*B997,2)))</f>
        <v/>
      </c>
      <c r="Y997" s="118">
        <f>ROUNDUP(B997,2)-M997-L997-N997-J997-K997-I997-Q997</f>
        <v/>
      </c>
      <c r="Z997" s="118">
        <f>IF(Y997=W997,"OK","Non")</f>
        <v/>
      </c>
    </row>
    <row r="998">
      <c r="A998" s="9">
        <f>C998/SUM(C:C)*(SUM(C:C)+$X$2)</f>
        <v/>
      </c>
      <c r="B998" s="9">
        <f>C998/SUM(C:C)*(SUM(C:C)+SUM($N$3:$O$7))+S998</f>
        <v/>
      </c>
      <c r="C998" s="9">
        <f>SUM(I998:Q998)-N998-P998</f>
        <v/>
      </c>
      <c r="D998" s="8" t="n">
        <v>6235</v>
      </c>
      <c r="E998" t="inlineStr">
        <is>
          <t>XT258823156TS</t>
        </is>
      </c>
      <c r="F998" t="inlineStr">
        <is>
          <t>5Y</t>
        </is>
      </c>
      <c r="G998" t="inlineStr">
        <is>
          <t>N</t>
        </is>
      </c>
      <c r="H998" t="inlineStr">
        <is>
          <t>NT</t>
        </is>
      </c>
      <c r="O998" t="n">
        <v>3.07</v>
      </c>
      <c r="S998">
        <f>_xlfn.XLOOKUP(E998,'Facture Chronopost'!L:L,'Facture Chronopost'!AA:AA,"")</f>
        <v/>
      </c>
      <c r="T998">
        <f>IF(COUNTIF('Bibliothèque transporteurs'!C:C,F998)=0,"inconnu",_xlfn.XLOOKUP(F998,'Bibliothèque transporteurs'!C:C,'Bibliothèque transporteurs'!A:A))</f>
        <v/>
      </c>
      <c r="U998">
        <f>IF(OR(F998="6C",F998="6B"),_xlfn.XLOOKUP(E998,'Facture Chronopost'!L:L,'Facture Chronopost'!X:X),IF(OR(F998=17,F998=44),F998&amp;"_"&amp;H998,IF(COUNTIF('Bibliothèque transporteurs'!C:C,F998)=0,"inconnu",_xlfn.XLOOKUP(F998,'Bibliothèque transporteurs'!C:C,'Bibliothèque transporteurs'!B:B))))</f>
        <v/>
      </c>
      <c r="V998">
        <f>IF(COUNTIF('Bibliothèque transporteurs'!C:C,F998)=0,"inconnu",_xlfn.XLOOKUP(F998,'Bibliothèque transporteurs'!C:C,'Bibliothèque transporteurs'!E:E))</f>
        <v/>
      </c>
      <c r="W998">
        <f>IF(T998="FR_2SHOP",O998,IF(O998=0,0,ROUNDUP(O998/C998*B998,2)))</f>
        <v/>
      </c>
      <c r="Y998" s="118">
        <f>ROUNDUP(B998,2)-M998-L998-N998-J998-K998-I998-Q998</f>
        <v/>
      </c>
      <c r="Z998" s="118">
        <f>IF(Y998=W998,"OK","Non")</f>
        <v/>
      </c>
    </row>
    <row r="999">
      <c r="A999" s="9">
        <f>C999/SUM(C:C)*(SUM(C:C)+$X$2)</f>
        <v/>
      </c>
      <c r="B999" s="9">
        <f>C999/SUM(C:C)*(SUM(C:C)+SUM($N$3:$O$7))+S999</f>
        <v/>
      </c>
      <c r="C999" s="9">
        <f>SUM(I999:Q999)-N999-P999</f>
        <v/>
      </c>
      <c r="D999" s="8" t="n">
        <v>6235</v>
      </c>
      <c r="E999" t="inlineStr">
        <is>
          <t>XT258824960TS</t>
        </is>
      </c>
      <c r="F999" t="inlineStr">
        <is>
          <t>5Y</t>
        </is>
      </c>
      <c r="G999" t="inlineStr">
        <is>
          <t>N</t>
        </is>
      </c>
      <c r="H999" t="inlineStr">
        <is>
          <t>NT</t>
        </is>
      </c>
      <c r="O999" t="n">
        <v>3.07</v>
      </c>
      <c r="S999">
        <f>_xlfn.XLOOKUP(E999,'Facture Chronopost'!L:L,'Facture Chronopost'!AA:AA,"")</f>
        <v/>
      </c>
      <c r="T999">
        <f>IF(COUNTIF('Bibliothèque transporteurs'!C:C,F999)=0,"inconnu",_xlfn.XLOOKUP(F999,'Bibliothèque transporteurs'!C:C,'Bibliothèque transporteurs'!A:A))</f>
        <v/>
      </c>
      <c r="U999">
        <f>IF(OR(F999="6C",F999="6B"),_xlfn.XLOOKUP(E999,'Facture Chronopost'!L:L,'Facture Chronopost'!X:X),IF(OR(F999=17,F999=44),F999&amp;"_"&amp;H999,IF(COUNTIF('Bibliothèque transporteurs'!C:C,F999)=0,"inconnu",_xlfn.XLOOKUP(F999,'Bibliothèque transporteurs'!C:C,'Bibliothèque transporteurs'!B:B))))</f>
        <v/>
      </c>
      <c r="V999">
        <f>IF(COUNTIF('Bibliothèque transporteurs'!C:C,F999)=0,"inconnu",_xlfn.XLOOKUP(F999,'Bibliothèque transporteurs'!C:C,'Bibliothèque transporteurs'!E:E))</f>
        <v/>
      </c>
      <c r="W999">
        <f>IF(T999="FR_2SHOP",O999,IF(O999=0,0,ROUNDUP(O999/C999*B999,2)))</f>
        <v/>
      </c>
      <c r="Y999" s="118">
        <f>ROUNDUP(B999,2)-M999-L999-N999-J999-K999-I999-Q999</f>
        <v/>
      </c>
      <c r="Z999" s="118">
        <f>IF(Y999=W999,"OK","Non")</f>
        <v/>
      </c>
    </row>
    <row r="1000">
      <c r="A1000" s="9">
        <f>C1000/SUM(C:C)*(SUM(C:C)+$X$2)</f>
        <v/>
      </c>
      <c r="B1000" s="9">
        <f>C1000/SUM(C:C)*(SUM(C:C)+SUM($N$3:$O$7))+S1000</f>
        <v/>
      </c>
      <c r="C1000" s="9">
        <f>SUM(I1000:Q1000)-N1000-P1000</f>
        <v/>
      </c>
      <c r="D1000" s="8" t="n">
        <v>6235</v>
      </c>
      <c r="E1000" t="inlineStr">
        <is>
          <t>XT258829180TS</t>
        </is>
      </c>
      <c r="F1000" t="inlineStr">
        <is>
          <t>5Y</t>
        </is>
      </c>
      <c r="G1000" t="inlineStr">
        <is>
          <t>N</t>
        </is>
      </c>
      <c r="H1000" t="inlineStr">
        <is>
          <t>NT</t>
        </is>
      </c>
      <c r="O1000" t="n">
        <v>3.17</v>
      </c>
      <c r="S1000">
        <f>_xlfn.XLOOKUP(E1000,'Facture Chronopost'!L:L,'Facture Chronopost'!AA:AA,"")</f>
        <v/>
      </c>
      <c r="T1000">
        <f>IF(COUNTIF('Bibliothèque transporteurs'!C:C,F1000)=0,"inconnu",_xlfn.XLOOKUP(F1000,'Bibliothèque transporteurs'!C:C,'Bibliothèque transporteurs'!A:A))</f>
        <v/>
      </c>
      <c r="U1000">
        <f>IF(OR(F1000="6C",F1000="6B"),_xlfn.XLOOKUP(E1000,'Facture Chronopost'!L:L,'Facture Chronopost'!X:X),IF(OR(F1000=17,F1000=44),F1000&amp;"_"&amp;H1000,IF(COUNTIF('Bibliothèque transporteurs'!C:C,F1000)=0,"inconnu",_xlfn.XLOOKUP(F1000,'Bibliothèque transporteurs'!C:C,'Bibliothèque transporteurs'!B:B))))</f>
        <v/>
      </c>
      <c r="V1000">
        <f>IF(COUNTIF('Bibliothèque transporteurs'!C:C,F1000)=0,"inconnu",_xlfn.XLOOKUP(F1000,'Bibliothèque transporteurs'!C:C,'Bibliothèque transporteurs'!E:E))</f>
        <v/>
      </c>
      <c r="W1000">
        <f>IF(T1000="FR_2SHOP",O1000,IF(O1000=0,0,ROUNDUP(O1000/C1000*B1000,2)))</f>
        <v/>
      </c>
      <c r="Y1000" s="118">
        <f>ROUNDUP(B1000,2)-M1000-L1000-N1000-J1000-K1000-I1000-Q1000</f>
        <v/>
      </c>
      <c r="Z1000" s="118">
        <f>IF(Y1000=W1000,"OK","Non")</f>
        <v/>
      </c>
    </row>
    <row r="1001">
      <c r="A1001" s="9">
        <f>C1001/SUM(C:C)*(SUM(C:C)+$X$2)</f>
        <v/>
      </c>
      <c r="B1001" s="9">
        <f>C1001/SUM(C:C)*(SUM(C:C)+SUM($N$3:$O$7))+S1001</f>
        <v/>
      </c>
      <c r="C1001" s="9">
        <f>SUM(I1001:Q1001)-N1001-P1001</f>
        <v/>
      </c>
      <c r="D1001" s="8" t="n">
        <v>6235</v>
      </c>
      <c r="E1001" t="inlineStr">
        <is>
          <t>XT258829366TS</t>
        </is>
      </c>
      <c r="F1001" t="inlineStr">
        <is>
          <t>5Y</t>
        </is>
      </c>
      <c r="G1001" t="inlineStr">
        <is>
          <t>N</t>
        </is>
      </c>
      <c r="H1001" t="inlineStr">
        <is>
          <t>NT</t>
        </is>
      </c>
      <c r="O1001" t="n">
        <v>3.07</v>
      </c>
      <c r="S1001">
        <f>_xlfn.XLOOKUP(E1001,'Facture Chronopost'!L:L,'Facture Chronopost'!AA:AA,"")</f>
        <v/>
      </c>
      <c r="T1001">
        <f>IF(COUNTIF('Bibliothèque transporteurs'!C:C,F1001)=0,"inconnu",_xlfn.XLOOKUP(F1001,'Bibliothèque transporteurs'!C:C,'Bibliothèque transporteurs'!A:A))</f>
        <v/>
      </c>
      <c r="U1001">
        <f>IF(OR(F1001="6C",F1001="6B"),_xlfn.XLOOKUP(E1001,'Facture Chronopost'!L:L,'Facture Chronopost'!X:X),IF(OR(F1001=17,F1001=44),F1001&amp;"_"&amp;H1001,IF(COUNTIF('Bibliothèque transporteurs'!C:C,F1001)=0,"inconnu",_xlfn.XLOOKUP(F1001,'Bibliothèque transporteurs'!C:C,'Bibliothèque transporteurs'!B:B))))</f>
        <v/>
      </c>
      <c r="V1001">
        <f>IF(COUNTIF('Bibliothèque transporteurs'!C:C,F1001)=0,"inconnu",_xlfn.XLOOKUP(F1001,'Bibliothèque transporteurs'!C:C,'Bibliothèque transporteurs'!E:E))</f>
        <v/>
      </c>
      <c r="W1001">
        <f>IF(T1001="FR_2SHOP",O1001,IF(O1001=0,0,ROUNDUP(O1001/C1001*B1001,2)))</f>
        <v/>
      </c>
      <c r="Y1001" s="118">
        <f>ROUNDUP(B1001,2)-M1001-L1001-N1001-J1001-K1001-I1001-Q1001</f>
        <v/>
      </c>
      <c r="Z1001" s="118">
        <f>IF(Y1001=W1001,"OK","Non")</f>
        <v/>
      </c>
    </row>
    <row r="1002">
      <c r="A1002" s="9">
        <f>C1002/SUM(C:C)*(SUM(C:C)+$X$2)</f>
        <v/>
      </c>
      <c r="B1002" s="9">
        <f>C1002/SUM(C:C)*(SUM(C:C)+SUM($N$3:$O$7))+S1002</f>
        <v/>
      </c>
      <c r="C1002" s="9">
        <f>SUM(I1002:Q1002)-N1002-P1002</f>
        <v/>
      </c>
      <c r="D1002" s="8" t="n">
        <v>6235</v>
      </c>
      <c r="E1002" t="inlineStr">
        <is>
          <t>XT258837288TS</t>
        </is>
      </c>
      <c r="F1002" t="inlineStr">
        <is>
          <t>5Y</t>
        </is>
      </c>
      <c r="G1002" t="inlineStr">
        <is>
          <t>N</t>
        </is>
      </c>
      <c r="H1002" t="inlineStr">
        <is>
          <t>NT</t>
        </is>
      </c>
      <c r="O1002" t="n">
        <v>3.49</v>
      </c>
      <c r="S1002">
        <f>_xlfn.XLOOKUP(E1002,'Facture Chronopost'!L:L,'Facture Chronopost'!AA:AA,"")</f>
        <v/>
      </c>
      <c r="T1002">
        <f>IF(COUNTIF('Bibliothèque transporteurs'!C:C,F1002)=0,"inconnu",_xlfn.XLOOKUP(F1002,'Bibliothèque transporteurs'!C:C,'Bibliothèque transporteurs'!A:A))</f>
        <v/>
      </c>
      <c r="U1002">
        <f>IF(OR(F1002="6C",F1002="6B"),_xlfn.XLOOKUP(E1002,'Facture Chronopost'!L:L,'Facture Chronopost'!X:X),IF(OR(F1002=17,F1002=44),F1002&amp;"_"&amp;H1002,IF(COUNTIF('Bibliothèque transporteurs'!C:C,F1002)=0,"inconnu",_xlfn.XLOOKUP(F1002,'Bibliothèque transporteurs'!C:C,'Bibliothèque transporteurs'!B:B))))</f>
        <v/>
      </c>
      <c r="V1002">
        <f>IF(COUNTIF('Bibliothèque transporteurs'!C:C,F1002)=0,"inconnu",_xlfn.XLOOKUP(F1002,'Bibliothèque transporteurs'!C:C,'Bibliothèque transporteurs'!E:E))</f>
        <v/>
      </c>
      <c r="W1002">
        <f>IF(T1002="FR_2SHOP",O1002,IF(O1002=0,0,ROUNDUP(O1002/C1002*B1002,2)))</f>
        <v/>
      </c>
      <c r="Y1002" s="118">
        <f>ROUNDUP(B1002,2)-M1002-L1002-N1002-J1002-K1002-I1002-Q1002</f>
        <v/>
      </c>
      <c r="Z1002" s="118">
        <f>IF(Y1002=W1002,"OK","Non")</f>
        <v/>
      </c>
    </row>
    <row r="1003">
      <c r="A1003" s="9">
        <f>C1003/SUM(C:C)*(SUM(C:C)+$X$2)</f>
        <v/>
      </c>
      <c r="B1003" s="9">
        <f>C1003/SUM(C:C)*(SUM(C:C)+SUM($N$3:$O$7))+S1003</f>
        <v/>
      </c>
      <c r="C1003" s="9">
        <f>SUM(I1003:Q1003)-N1003-P1003</f>
        <v/>
      </c>
      <c r="D1003" s="8" t="n">
        <v>6235</v>
      </c>
      <c r="E1003" t="inlineStr">
        <is>
          <t>XT258840344TS</t>
        </is>
      </c>
      <c r="F1003" t="inlineStr">
        <is>
          <t>5Y</t>
        </is>
      </c>
      <c r="G1003" t="inlineStr">
        <is>
          <t>N</t>
        </is>
      </c>
      <c r="H1003" t="inlineStr">
        <is>
          <t>NT</t>
        </is>
      </c>
      <c r="O1003" t="n">
        <v>3.17</v>
      </c>
      <c r="S1003">
        <f>_xlfn.XLOOKUP(E1003,'Facture Chronopost'!L:L,'Facture Chronopost'!AA:AA,"")</f>
        <v/>
      </c>
      <c r="T1003">
        <f>IF(COUNTIF('Bibliothèque transporteurs'!C:C,F1003)=0,"inconnu",_xlfn.XLOOKUP(F1003,'Bibliothèque transporteurs'!C:C,'Bibliothèque transporteurs'!A:A))</f>
        <v/>
      </c>
      <c r="U1003">
        <f>IF(OR(F1003="6C",F1003="6B"),_xlfn.XLOOKUP(E1003,'Facture Chronopost'!L:L,'Facture Chronopost'!X:X),IF(OR(F1003=17,F1003=44),F1003&amp;"_"&amp;H1003,IF(COUNTIF('Bibliothèque transporteurs'!C:C,F1003)=0,"inconnu",_xlfn.XLOOKUP(F1003,'Bibliothèque transporteurs'!C:C,'Bibliothèque transporteurs'!B:B))))</f>
        <v/>
      </c>
      <c r="V1003">
        <f>IF(COUNTIF('Bibliothèque transporteurs'!C:C,F1003)=0,"inconnu",_xlfn.XLOOKUP(F1003,'Bibliothèque transporteurs'!C:C,'Bibliothèque transporteurs'!E:E))</f>
        <v/>
      </c>
      <c r="W1003">
        <f>IF(T1003="FR_2SHOP",O1003,IF(O1003=0,0,ROUNDUP(O1003/C1003*B1003,2)))</f>
        <v/>
      </c>
      <c r="Y1003" s="118">
        <f>ROUNDUP(B1003,2)-M1003-L1003-N1003-J1003-K1003-I1003-Q1003</f>
        <v/>
      </c>
      <c r="Z1003" s="118">
        <f>IF(Y1003=W1003,"OK","Non")</f>
        <v/>
      </c>
    </row>
    <row r="1004">
      <c r="A1004" s="9">
        <f>C1004/SUM(C:C)*(SUM(C:C)+$X$2)</f>
        <v/>
      </c>
      <c r="B1004" s="9">
        <f>C1004/SUM(C:C)*(SUM(C:C)+SUM($N$3:$O$7))+S1004</f>
        <v/>
      </c>
      <c r="C1004" s="9">
        <f>SUM(I1004:Q1004)-N1004-P1004</f>
        <v/>
      </c>
      <c r="D1004" s="8" t="n">
        <v>6235</v>
      </c>
      <c r="E1004" t="inlineStr">
        <is>
          <t>XT258844893TS</t>
        </is>
      </c>
      <c r="F1004" t="inlineStr">
        <is>
          <t>5Y</t>
        </is>
      </c>
      <c r="G1004" t="inlineStr">
        <is>
          <t>N</t>
        </is>
      </c>
      <c r="H1004" t="inlineStr">
        <is>
          <t>NT</t>
        </is>
      </c>
      <c r="O1004" t="n">
        <v>3.49</v>
      </c>
      <c r="S1004">
        <f>_xlfn.XLOOKUP(E1004,'Facture Chronopost'!L:L,'Facture Chronopost'!AA:AA,"")</f>
        <v/>
      </c>
      <c r="T1004">
        <f>IF(COUNTIF('Bibliothèque transporteurs'!C:C,F1004)=0,"inconnu",_xlfn.XLOOKUP(F1004,'Bibliothèque transporteurs'!C:C,'Bibliothèque transporteurs'!A:A))</f>
        <v/>
      </c>
      <c r="U1004">
        <f>IF(OR(F1004="6C",F1004="6B"),_xlfn.XLOOKUP(E1004,'Facture Chronopost'!L:L,'Facture Chronopost'!X:X),IF(OR(F1004=17,F1004=44),F1004&amp;"_"&amp;H1004,IF(COUNTIF('Bibliothèque transporteurs'!C:C,F1004)=0,"inconnu",_xlfn.XLOOKUP(F1004,'Bibliothèque transporteurs'!C:C,'Bibliothèque transporteurs'!B:B))))</f>
        <v/>
      </c>
      <c r="V1004">
        <f>IF(COUNTIF('Bibliothèque transporteurs'!C:C,F1004)=0,"inconnu",_xlfn.XLOOKUP(F1004,'Bibliothèque transporteurs'!C:C,'Bibliothèque transporteurs'!E:E))</f>
        <v/>
      </c>
      <c r="W1004">
        <f>IF(T1004="FR_2SHOP",O1004,IF(O1004=0,0,ROUNDUP(O1004/C1004*B1004,2)))</f>
        <v/>
      </c>
      <c r="Y1004" s="118">
        <f>ROUNDUP(B1004,2)-M1004-L1004-N1004-J1004-K1004-I1004-Q1004</f>
        <v/>
      </c>
      <c r="Z1004" s="118">
        <f>IF(Y1004=W1004,"OK","Non")</f>
        <v/>
      </c>
    </row>
    <row r="1005">
      <c r="A1005" s="9">
        <f>C1005/SUM(C:C)*(SUM(C:C)+$X$2)</f>
        <v/>
      </c>
      <c r="B1005" s="9">
        <f>C1005/SUM(C:C)*(SUM(C:C)+SUM($N$3:$O$7))+S1005</f>
        <v/>
      </c>
      <c r="C1005" s="9">
        <f>SUM(I1005:Q1005)-N1005-P1005</f>
        <v/>
      </c>
      <c r="D1005" s="8" t="n">
        <v>6235</v>
      </c>
      <c r="E1005" t="inlineStr">
        <is>
          <t>XT258847648TS</t>
        </is>
      </c>
      <c r="F1005" t="inlineStr">
        <is>
          <t>5Y</t>
        </is>
      </c>
      <c r="G1005" t="inlineStr">
        <is>
          <t>N</t>
        </is>
      </c>
      <c r="H1005" t="inlineStr">
        <is>
          <t>NT</t>
        </is>
      </c>
      <c r="O1005" t="n">
        <v>3.07</v>
      </c>
      <c r="S1005">
        <f>_xlfn.XLOOKUP(E1005,'Facture Chronopost'!L:L,'Facture Chronopost'!AA:AA,"")</f>
        <v/>
      </c>
      <c r="T1005">
        <f>IF(COUNTIF('Bibliothèque transporteurs'!C:C,F1005)=0,"inconnu",_xlfn.XLOOKUP(F1005,'Bibliothèque transporteurs'!C:C,'Bibliothèque transporteurs'!A:A))</f>
        <v/>
      </c>
      <c r="U1005">
        <f>IF(OR(F1005="6C",F1005="6B"),_xlfn.XLOOKUP(E1005,'Facture Chronopost'!L:L,'Facture Chronopost'!X:X),IF(OR(F1005=17,F1005=44),F1005&amp;"_"&amp;H1005,IF(COUNTIF('Bibliothèque transporteurs'!C:C,F1005)=0,"inconnu",_xlfn.XLOOKUP(F1005,'Bibliothèque transporteurs'!C:C,'Bibliothèque transporteurs'!B:B))))</f>
        <v/>
      </c>
      <c r="V1005">
        <f>IF(COUNTIF('Bibliothèque transporteurs'!C:C,F1005)=0,"inconnu",_xlfn.XLOOKUP(F1005,'Bibliothèque transporteurs'!C:C,'Bibliothèque transporteurs'!E:E))</f>
        <v/>
      </c>
      <c r="W1005">
        <f>IF(T1005="FR_2SHOP",O1005,IF(O1005=0,0,ROUNDUP(O1005/C1005*B1005,2)))</f>
        <v/>
      </c>
      <c r="Y1005" s="118">
        <f>ROUNDUP(B1005,2)-M1005-L1005-N1005-J1005-K1005-I1005-Q1005</f>
        <v/>
      </c>
      <c r="Z1005" s="118">
        <f>IF(Y1005=W1005,"OK","Non")</f>
        <v/>
      </c>
    </row>
    <row r="1006">
      <c r="A1006" s="9">
        <f>C1006/SUM(C:C)*(SUM(C:C)+$X$2)</f>
        <v/>
      </c>
      <c r="B1006" s="9">
        <f>C1006/SUM(C:C)*(SUM(C:C)+SUM($N$3:$O$7))+S1006</f>
        <v/>
      </c>
      <c r="C1006" s="9">
        <f>SUM(I1006:Q1006)-N1006-P1006</f>
        <v/>
      </c>
      <c r="D1006" s="8" t="n">
        <v>6235</v>
      </c>
      <c r="E1006" t="inlineStr">
        <is>
          <t>XT258851758TS</t>
        </is>
      </c>
      <c r="F1006" t="inlineStr">
        <is>
          <t>5Y</t>
        </is>
      </c>
      <c r="G1006" t="inlineStr">
        <is>
          <t>N</t>
        </is>
      </c>
      <c r="H1006" t="inlineStr">
        <is>
          <t>NT</t>
        </is>
      </c>
      <c r="O1006" t="n">
        <v>3.07</v>
      </c>
      <c r="S1006">
        <f>_xlfn.XLOOKUP(E1006,'Facture Chronopost'!L:L,'Facture Chronopost'!AA:AA,"")</f>
        <v/>
      </c>
      <c r="T1006">
        <f>IF(COUNTIF('Bibliothèque transporteurs'!C:C,F1006)=0,"inconnu",_xlfn.XLOOKUP(F1006,'Bibliothèque transporteurs'!C:C,'Bibliothèque transporteurs'!A:A))</f>
        <v/>
      </c>
      <c r="U1006">
        <f>IF(OR(F1006="6C",F1006="6B"),_xlfn.XLOOKUP(E1006,'Facture Chronopost'!L:L,'Facture Chronopost'!X:X),IF(OR(F1006=17,F1006=44),F1006&amp;"_"&amp;H1006,IF(COUNTIF('Bibliothèque transporteurs'!C:C,F1006)=0,"inconnu",_xlfn.XLOOKUP(F1006,'Bibliothèque transporteurs'!C:C,'Bibliothèque transporteurs'!B:B))))</f>
        <v/>
      </c>
      <c r="V1006">
        <f>IF(COUNTIF('Bibliothèque transporteurs'!C:C,F1006)=0,"inconnu",_xlfn.XLOOKUP(F1006,'Bibliothèque transporteurs'!C:C,'Bibliothèque transporteurs'!E:E))</f>
        <v/>
      </c>
      <c r="W1006">
        <f>IF(T1006="FR_2SHOP",O1006,IF(O1006=0,0,ROUNDUP(O1006/C1006*B1006,2)))</f>
        <v/>
      </c>
      <c r="Y1006" s="118">
        <f>ROUNDUP(B1006,2)-M1006-L1006-N1006-J1006-K1006-I1006-Q1006</f>
        <v/>
      </c>
      <c r="Z1006" s="118">
        <f>IF(Y1006=W1006,"OK","Non")</f>
        <v/>
      </c>
    </row>
    <row r="1007">
      <c r="A1007" s="9">
        <f>C1007/SUM(C:C)*(SUM(C:C)+$X$2)</f>
        <v/>
      </c>
      <c r="B1007" s="9">
        <f>C1007/SUM(C:C)*(SUM(C:C)+SUM($N$3:$O$7))+S1007</f>
        <v/>
      </c>
      <c r="C1007" s="9">
        <f>SUM(I1007:Q1007)-N1007-P1007</f>
        <v/>
      </c>
      <c r="D1007" s="8" t="n">
        <v>6235</v>
      </c>
      <c r="E1007" t="inlineStr">
        <is>
          <t>XT258852585TS</t>
        </is>
      </c>
      <c r="F1007" t="inlineStr">
        <is>
          <t>5Y</t>
        </is>
      </c>
      <c r="G1007" t="inlineStr">
        <is>
          <t>N</t>
        </is>
      </c>
      <c r="H1007" t="inlineStr">
        <is>
          <t>NT</t>
        </is>
      </c>
      <c r="O1007" t="n">
        <v>3.49</v>
      </c>
      <c r="S1007">
        <f>_xlfn.XLOOKUP(E1007,'Facture Chronopost'!L:L,'Facture Chronopost'!AA:AA,"")</f>
        <v/>
      </c>
      <c r="T1007">
        <f>IF(COUNTIF('Bibliothèque transporteurs'!C:C,F1007)=0,"inconnu",_xlfn.XLOOKUP(F1007,'Bibliothèque transporteurs'!C:C,'Bibliothèque transporteurs'!A:A))</f>
        <v/>
      </c>
      <c r="U1007">
        <f>IF(OR(F1007="6C",F1007="6B"),_xlfn.XLOOKUP(E1007,'Facture Chronopost'!L:L,'Facture Chronopost'!X:X),IF(OR(F1007=17,F1007=44),F1007&amp;"_"&amp;H1007,IF(COUNTIF('Bibliothèque transporteurs'!C:C,F1007)=0,"inconnu",_xlfn.XLOOKUP(F1007,'Bibliothèque transporteurs'!C:C,'Bibliothèque transporteurs'!B:B))))</f>
        <v/>
      </c>
      <c r="V1007">
        <f>IF(COUNTIF('Bibliothèque transporteurs'!C:C,F1007)=0,"inconnu",_xlfn.XLOOKUP(F1007,'Bibliothèque transporteurs'!C:C,'Bibliothèque transporteurs'!E:E))</f>
        <v/>
      </c>
      <c r="W1007">
        <f>IF(T1007="FR_2SHOP",O1007,IF(O1007=0,0,ROUNDUP(O1007/C1007*B1007,2)))</f>
        <v/>
      </c>
      <c r="Y1007" s="118">
        <f>ROUNDUP(B1007,2)-M1007-L1007-N1007-J1007-K1007-I1007-Q1007</f>
        <v/>
      </c>
      <c r="Z1007" s="118">
        <f>IF(Y1007=W1007,"OK","Non")</f>
        <v/>
      </c>
    </row>
    <row r="1008">
      <c r="A1008" s="9">
        <f>C1008/SUM(C:C)*(SUM(C:C)+$X$2)</f>
        <v/>
      </c>
      <c r="B1008" s="9">
        <f>C1008/SUM(C:C)*(SUM(C:C)+SUM($N$3:$O$7))+S1008</f>
        <v/>
      </c>
      <c r="C1008" s="9">
        <f>SUM(I1008:Q1008)-N1008-P1008</f>
        <v/>
      </c>
      <c r="D1008" s="8" t="n">
        <v>6235</v>
      </c>
      <c r="E1008" t="inlineStr">
        <is>
          <t>XT258853541TS</t>
        </is>
      </c>
      <c r="F1008" t="inlineStr">
        <is>
          <t>5Y</t>
        </is>
      </c>
      <c r="G1008" t="inlineStr">
        <is>
          <t>N</t>
        </is>
      </c>
      <c r="H1008" t="inlineStr">
        <is>
          <t>NT</t>
        </is>
      </c>
      <c r="O1008" t="n">
        <v>3.07</v>
      </c>
      <c r="S1008">
        <f>_xlfn.XLOOKUP(E1008,'Facture Chronopost'!L:L,'Facture Chronopost'!AA:AA,"")</f>
        <v/>
      </c>
      <c r="T1008">
        <f>IF(COUNTIF('Bibliothèque transporteurs'!C:C,F1008)=0,"inconnu",_xlfn.XLOOKUP(F1008,'Bibliothèque transporteurs'!C:C,'Bibliothèque transporteurs'!A:A))</f>
        <v/>
      </c>
      <c r="U1008">
        <f>IF(OR(F1008="6C",F1008="6B"),_xlfn.XLOOKUP(E1008,'Facture Chronopost'!L:L,'Facture Chronopost'!X:X),IF(OR(F1008=17,F1008=44),F1008&amp;"_"&amp;H1008,IF(COUNTIF('Bibliothèque transporteurs'!C:C,F1008)=0,"inconnu",_xlfn.XLOOKUP(F1008,'Bibliothèque transporteurs'!C:C,'Bibliothèque transporteurs'!B:B))))</f>
        <v/>
      </c>
      <c r="V1008">
        <f>IF(COUNTIF('Bibliothèque transporteurs'!C:C,F1008)=0,"inconnu",_xlfn.XLOOKUP(F1008,'Bibliothèque transporteurs'!C:C,'Bibliothèque transporteurs'!E:E))</f>
        <v/>
      </c>
      <c r="W1008">
        <f>IF(T1008="FR_2SHOP",O1008,IF(O1008=0,0,ROUNDUP(O1008/C1008*B1008,2)))</f>
        <v/>
      </c>
      <c r="Y1008" s="118">
        <f>ROUNDUP(B1008,2)-M1008-L1008-N1008-J1008-K1008-I1008-Q1008</f>
        <v/>
      </c>
      <c r="Z1008" s="118">
        <f>IF(Y1008=W1008,"OK","Non")</f>
        <v/>
      </c>
    </row>
    <row r="1009">
      <c r="A1009" s="9">
        <f>C1009/SUM(C:C)*(SUM(C:C)+$X$2)</f>
        <v/>
      </c>
      <c r="B1009" s="9">
        <f>C1009/SUM(C:C)*(SUM(C:C)+SUM($N$3:$O$7))+S1009</f>
        <v/>
      </c>
      <c r="C1009" s="9">
        <f>SUM(I1009:Q1009)-N1009-P1009</f>
        <v/>
      </c>
      <c r="D1009" s="8" t="n">
        <v>6235</v>
      </c>
      <c r="E1009" t="inlineStr">
        <is>
          <t>XT258860803TS</t>
        </is>
      </c>
      <c r="F1009" t="inlineStr">
        <is>
          <t>5Y</t>
        </is>
      </c>
      <c r="G1009" t="inlineStr">
        <is>
          <t>N</t>
        </is>
      </c>
      <c r="H1009" t="inlineStr">
        <is>
          <t>NT</t>
        </is>
      </c>
      <c r="O1009" t="n">
        <v>3.17</v>
      </c>
      <c r="S1009">
        <f>_xlfn.XLOOKUP(E1009,'Facture Chronopost'!L:L,'Facture Chronopost'!AA:AA,"")</f>
        <v/>
      </c>
      <c r="T1009">
        <f>IF(COUNTIF('Bibliothèque transporteurs'!C:C,F1009)=0,"inconnu",_xlfn.XLOOKUP(F1009,'Bibliothèque transporteurs'!C:C,'Bibliothèque transporteurs'!A:A))</f>
        <v/>
      </c>
      <c r="U1009">
        <f>IF(OR(F1009="6C",F1009="6B"),_xlfn.XLOOKUP(E1009,'Facture Chronopost'!L:L,'Facture Chronopost'!X:X),IF(OR(F1009=17,F1009=44),F1009&amp;"_"&amp;H1009,IF(COUNTIF('Bibliothèque transporteurs'!C:C,F1009)=0,"inconnu",_xlfn.XLOOKUP(F1009,'Bibliothèque transporteurs'!C:C,'Bibliothèque transporteurs'!B:B))))</f>
        <v/>
      </c>
      <c r="V1009">
        <f>IF(COUNTIF('Bibliothèque transporteurs'!C:C,F1009)=0,"inconnu",_xlfn.XLOOKUP(F1009,'Bibliothèque transporteurs'!C:C,'Bibliothèque transporteurs'!E:E))</f>
        <v/>
      </c>
      <c r="W1009">
        <f>IF(T1009="FR_2SHOP",O1009,IF(O1009=0,0,ROUNDUP(O1009/C1009*B1009,2)))</f>
        <v/>
      </c>
      <c r="Y1009" s="118">
        <f>ROUNDUP(B1009,2)-M1009-L1009-N1009-J1009-K1009-I1009-Q1009</f>
        <v/>
      </c>
      <c r="Z1009" s="118">
        <f>IF(Y1009=W1009,"OK","Non")</f>
        <v/>
      </c>
    </row>
    <row r="1010">
      <c r="A1010" s="9">
        <f>C1010/SUM(C:C)*(SUM(C:C)+$X$2)</f>
        <v/>
      </c>
      <c r="B1010" s="9">
        <f>C1010/SUM(C:C)*(SUM(C:C)+SUM($N$3:$O$7))+S1010</f>
        <v/>
      </c>
      <c r="C1010" s="9">
        <f>SUM(I1010:Q1010)-N1010-P1010</f>
        <v/>
      </c>
      <c r="D1010" s="8" t="n">
        <v>6235</v>
      </c>
      <c r="E1010" t="inlineStr">
        <is>
          <t>XT258861083TS</t>
        </is>
      </c>
      <c r="F1010" t="inlineStr">
        <is>
          <t>5Y</t>
        </is>
      </c>
      <c r="G1010" t="inlineStr">
        <is>
          <t>N</t>
        </is>
      </c>
      <c r="H1010" t="inlineStr">
        <is>
          <t>NR</t>
        </is>
      </c>
      <c r="O1010" t="n">
        <v>3.17</v>
      </c>
      <c r="S1010">
        <f>_xlfn.XLOOKUP(E1010,'Facture Chronopost'!L:L,'Facture Chronopost'!AA:AA,"")</f>
        <v/>
      </c>
      <c r="T1010">
        <f>IF(COUNTIF('Bibliothèque transporteurs'!C:C,F1010)=0,"inconnu",_xlfn.XLOOKUP(F1010,'Bibliothèque transporteurs'!C:C,'Bibliothèque transporteurs'!A:A))</f>
        <v/>
      </c>
      <c r="U1010">
        <f>IF(OR(F1010="6C",F1010="6B"),_xlfn.XLOOKUP(E1010,'Facture Chronopost'!L:L,'Facture Chronopost'!X:X),IF(OR(F1010=17,F1010=44),F1010&amp;"_"&amp;H1010,IF(COUNTIF('Bibliothèque transporteurs'!C:C,F1010)=0,"inconnu",_xlfn.XLOOKUP(F1010,'Bibliothèque transporteurs'!C:C,'Bibliothèque transporteurs'!B:B))))</f>
        <v/>
      </c>
      <c r="V1010">
        <f>IF(COUNTIF('Bibliothèque transporteurs'!C:C,F1010)=0,"inconnu",_xlfn.XLOOKUP(F1010,'Bibliothèque transporteurs'!C:C,'Bibliothèque transporteurs'!E:E))</f>
        <v/>
      </c>
      <c r="W1010">
        <f>IF(T1010="FR_2SHOP",O1010,IF(O1010=0,0,ROUNDUP(O1010/C1010*B1010,2)))</f>
        <v/>
      </c>
      <c r="Y1010" s="118">
        <f>ROUNDUP(B1010,2)-M1010-L1010-N1010-J1010-K1010-I1010-Q1010</f>
        <v/>
      </c>
      <c r="Z1010" s="118">
        <f>IF(Y1010=W1010,"OK","Non")</f>
        <v/>
      </c>
    </row>
    <row r="1011">
      <c r="A1011" s="9">
        <f>C1011/SUM(C:C)*(SUM(C:C)+$X$2)</f>
        <v/>
      </c>
      <c r="B1011" s="9">
        <f>C1011/SUM(C:C)*(SUM(C:C)+SUM($N$3:$O$7))+S1011</f>
        <v/>
      </c>
      <c r="C1011" s="9">
        <f>SUM(I1011:Q1011)-N1011-P1011</f>
        <v/>
      </c>
      <c r="D1011" s="8" t="n">
        <v>6235</v>
      </c>
      <c r="E1011" t="inlineStr">
        <is>
          <t>XT258866298TS</t>
        </is>
      </c>
      <c r="F1011" t="inlineStr">
        <is>
          <t>5Y</t>
        </is>
      </c>
      <c r="G1011" t="inlineStr">
        <is>
          <t>N</t>
        </is>
      </c>
      <c r="H1011" t="inlineStr">
        <is>
          <t>NT</t>
        </is>
      </c>
      <c r="O1011" t="n">
        <v>3.17</v>
      </c>
      <c r="S1011">
        <f>_xlfn.XLOOKUP(E1011,'Facture Chronopost'!L:L,'Facture Chronopost'!AA:AA,"")</f>
        <v/>
      </c>
      <c r="T1011">
        <f>IF(COUNTIF('Bibliothèque transporteurs'!C:C,F1011)=0,"inconnu",_xlfn.XLOOKUP(F1011,'Bibliothèque transporteurs'!C:C,'Bibliothèque transporteurs'!A:A))</f>
        <v/>
      </c>
      <c r="U1011">
        <f>IF(OR(F1011="6C",F1011="6B"),_xlfn.XLOOKUP(E1011,'Facture Chronopost'!L:L,'Facture Chronopost'!X:X),IF(OR(F1011=17,F1011=44),F1011&amp;"_"&amp;H1011,IF(COUNTIF('Bibliothèque transporteurs'!C:C,F1011)=0,"inconnu",_xlfn.XLOOKUP(F1011,'Bibliothèque transporteurs'!C:C,'Bibliothèque transporteurs'!B:B))))</f>
        <v/>
      </c>
      <c r="V1011">
        <f>IF(COUNTIF('Bibliothèque transporteurs'!C:C,F1011)=0,"inconnu",_xlfn.XLOOKUP(F1011,'Bibliothèque transporteurs'!C:C,'Bibliothèque transporteurs'!E:E))</f>
        <v/>
      </c>
      <c r="W1011">
        <f>IF(T1011="FR_2SHOP",O1011,IF(O1011=0,0,ROUNDUP(O1011/C1011*B1011,2)))</f>
        <v/>
      </c>
      <c r="Y1011" s="118">
        <f>ROUNDUP(B1011,2)-M1011-L1011-N1011-J1011-K1011-I1011-Q1011</f>
        <v/>
      </c>
      <c r="Z1011" s="118">
        <f>IF(Y1011=W1011,"OK","Non")</f>
        <v/>
      </c>
    </row>
    <row r="1012">
      <c r="A1012" s="9">
        <f>C1012/SUM(C:C)*(SUM(C:C)+$X$2)</f>
        <v/>
      </c>
      <c r="B1012" s="9">
        <f>C1012/SUM(C:C)*(SUM(C:C)+SUM($N$3:$O$7))+S1012</f>
        <v/>
      </c>
      <c r="C1012" s="9">
        <f>SUM(I1012:Q1012)-N1012-P1012</f>
        <v/>
      </c>
      <c r="D1012" s="8" t="n">
        <v>6235</v>
      </c>
      <c r="E1012" t="inlineStr">
        <is>
          <t>XT258876281TS</t>
        </is>
      </c>
      <c r="F1012" t="inlineStr">
        <is>
          <t>5Y</t>
        </is>
      </c>
      <c r="G1012" t="inlineStr">
        <is>
          <t>N</t>
        </is>
      </c>
      <c r="H1012" t="inlineStr">
        <is>
          <t>NT</t>
        </is>
      </c>
      <c r="O1012" t="n">
        <v>3.17</v>
      </c>
      <c r="S1012">
        <f>_xlfn.XLOOKUP(E1012,'Facture Chronopost'!L:L,'Facture Chronopost'!AA:AA,"")</f>
        <v/>
      </c>
      <c r="T1012">
        <f>IF(COUNTIF('Bibliothèque transporteurs'!C:C,F1012)=0,"inconnu",_xlfn.XLOOKUP(F1012,'Bibliothèque transporteurs'!C:C,'Bibliothèque transporteurs'!A:A))</f>
        <v/>
      </c>
      <c r="U1012">
        <f>IF(OR(F1012="6C",F1012="6B"),_xlfn.XLOOKUP(E1012,'Facture Chronopost'!L:L,'Facture Chronopost'!X:X),IF(OR(F1012=17,F1012=44),F1012&amp;"_"&amp;H1012,IF(COUNTIF('Bibliothèque transporteurs'!C:C,F1012)=0,"inconnu",_xlfn.XLOOKUP(F1012,'Bibliothèque transporteurs'!C:C,'Bibliothèque transporteurs'!B:B))))</f>
        <v/>
      </c>
      <c r="V1012">
        <f>IF(COUNTIF('Bibliothèque transporteurs'!C:C,F1012)=0,"inconnu",_xlfn.XLOOKUP(F1012,'Bibliothèque transporteurs'!C:C,'Bibliothèque transporteurs'!E:E))</f>
        <v/>
      </c>
      <c r="W1012">
        <f>IF(T1012="FR_2SHOP",O1012,IF(O1012=0,0,ROUNDUP(O1012/C1012*B1012,2)))</f>
        <v/>
      </c>
      <c r="Y1012" s="118">
        <f>ROUNDUP(B1012,2)-M1012-L1012-N1012-J1012-K1012-I1012-Q1012</f>
        <v/>
      </c>
      <c r="Z1012" s="118">
        <f>IF(Y1012=W1012,"OK","Non")</f>
        <v/>
      </c>
    </row>
    <row r="1013">
      <c r="A1013" s="9">
        <f>C1013/SUM(C:C)*(SUM(C:C)+$X$2)</f>
        <v/>
      </c>
      <c r="B1013" s="9">
        <f>C1013/SUM(C:C)*(SUM(C:C)+SUM($N$3:$O$7))+S1013</f>
        <v/>
      </c>
      <c r="C1013" s="9">
        <f>SUM(I1013:Q1013)-N1013-P1013</f>
        <v/>
      </c>
      <c r="D1013" s="8" t="n">
        <v>6235</v>
      </c>
      <c r="E1013" t="inlineStr">
        <is>
          <t>XT258878906TS</t>
        </is>
      </c>
      <c r="F1013" t="inlineStr">
        <is>
          <t>5Y</t>
        </is>
      </c>
      <c r="G1013" t="inlineStr">
        <is>
          <t>N</t>
        </is>
      </c>
      <c r="H1013" t="inlineStr">
        <is>
          <t>NT</t>
        </is>
      </c>
      <c r="O1013" t="n">
        <v>3.07</v>
      </c>
      <c r="S1013">
        <f>_xlfn.XLOOKUP(E1013,'Facture Chronopost'!L:L,'Facture Chronopost'!AA:AA,"")</f>
        <v/>
      </c>
      <c r="T1013">
        <f>IF(COUNTIF('Bibliothèque transporteurs'!C:C,F1013)=0,"inconnu",_xlfn.XLOOKUP(F1013,'Bibliothèque transporteurs'!C:C,'Bibliothèque transporteurs'!A:A))</f>
        <v/>
      </c>
      <c r="U1013">
        <f>IF(OR(F1013="6C",F1013="6B"),_xlfn.XLOOKUP(E1013,'Facture Chronopost'!L:L,'Facture Chronopost'!X:X),IF(OR(F1013=17,F1013=44),F1013&amp;"_"&amp;H1013,IF(COUNTIF('Bibliothèque transporteurs'!C:C,F1013)=0,"inconnu",_xlfn.XLOOKUP(F1013,'Bibliothèque transporteurs'!C:C,'Bibliothèque transporteurs'!B:B))))</f>
        <v/>
      </c>
      <c r="V1013">
        <f>IF(COUNTIF('Bibliothèque transporteurs'!C:C,F1013)=0,"inconnu",_xlfn.XLOOKUP(F1013,'Bibliothèque transporteurs'!C:C,'Bibliothèque transporteurs'!E:E))</f>
        <v/>
      </c>
      <c r="W1013">
        <f>IF(T1013="FR_2SHOP",O1013,IF(O1013=0,0,ROUNDUP(O1013/C1013*B1013,2)))</f>
        <v/>
      </c>
      <c r="Y1013" s="118">
        <f>ROUNDUP(B1013,2)-M1013-L1013-N1013-J1013-K1013-I1013-Q1013</f>
        <v/>
      </c>
      <c r="Z1013" s="118">
        <f>IF(Y1013=W1013,"OK","Non")</f>
        <v/>
      </c>
    </row>
    <row r="1014">
      <c r="A1014" s="9">
        <f>C1014/SUM(C:C)*(SUM(C:C)+$X$2)</f>
        <v/>
      </c>
      <c r="B1014" s="9">
        <f>C1014/SUM(C:C)*(SUM(C:C)+SUM($N$3:$O$7))+S1014</f>
        <v/>
      </c>
      <c r="C1014" s="9">
        <f>SUM(I1014:Q1014)-N1014-P1014</f>
        <v/>
      </c>
      <c r="D1014" s="8" t="n">
        <v>6235</v>
      </c>
      <c r="E1014" t="inlineStr">
        <is>
          <t>XT258914461TS</t>
        </is>
      </c>
      <c r="F1014" t="inlineStr">
        <is>
          <t>5Y</t>
        </is>
      </c>
      <c r="G1014" t="inlineStr">
        <is>
          <t>N</t>
        </is>
      </c>
      <c r="H1014" t="inlineStr">
        <is>
          <t>NT</t>
        </is>
      </c>
      <c r="O1014" t="n">
        <v>3.07</v>
      </c>
      <c r="S1014">
        <f>_xlfn.XLOOKUP(E1014,'Facture Chronopost'!L:L,'Facture Chronopost'!AA:AA,"")</f>
        <v/>
      </c>
      <c r="T1014">
        <f>IF(COUNTIF('Bibliothèque transporteurs'!C:C,F1014)=0,"inconnu",_xlfn.XLOOKUP(F1014,'Bibliothèque transporteurs'!C:C,'Bibliothèque transporteurs'!A:A))</f>
        <v/>
      </c>
      <c r="U1014">
        <f>IF(OR(F1014="6C",F1014="6B"),_xlfn.XLOOKUP(E1014,'Facture Chronopost'!L:L,'Facture Chronopost'!X:X),IF(OR(F1014=17,F1014=44),F1014&amp;"_"&amp;H1014,IF(COUNTIF('Bibliothèque transporteurs'!C:C,F1014)=0,"inconnu",_xlfn.XLOOKUP(F1014,'Bibliothèque transporteurs'!C:C,'Bibliothèque transporteurs'!B:B))))</f>
        <v/>
      </c>
      <c r="V1014">
        <f>IF(COUNTIF('Bibliothèque transporteurs'!C:C,F1014)=0,"inconnu",_xlfn.XLOOKUP(F1014,'Bibliothèque transporteurs'!C:C,'Bibliothèque transporteurs'!E:E))</f>
        <v/>
      </c>
      <c r="W1014">
        <f>IF(T1014="FR_2SHOP",O1014,IF(O1014=0,0,ROUNDUP(O1014/C1014*B1014,2)))</f>
        <v/>
      </c>
      <c r="Y1014" s="118">
        <f>ROUNDUP(B1014,2)-M1014-L1014-N1014-J1014-K1014-I1014-Q1014</f>
        <v/>
      </c>
      <c r="Z1014" s="118">
        <f>IF(Y1014=W1014,"OK","Non")</f>
        <v/>
      </c>
    </row>
    <row r="1015">
      <c r="A1015" s="9">
        <f>C1015/SUM(C:C)*(SUM(C:C)+$X$2)</f>
        <v/>
      </c>
      <c r="B1015" s="9">
        <f>C1015/SUM(C:C)*(SUM(C:C)+SUM($N$3:$O$7))+S1015</f>
        <v/>
      </c>
      <c r="C1015" s="9">
        <f>SUM(I1015:Q1015)-N1015-P1015</f>
        <v/>
      </c>
      <c r="D1015" s="8" t="n">
        <v>6235</v>
      </c>
      <c r="E1015" t="inlineStr">
        <is>
          <t>XT258926059TS</t>
        </is>
      </c>
      <c r="F1015" t="inlineStr">
        <is>
          <t>5Y</t>
        </is>
      </c>
      <c r="G1015" t="inlineStr">
        <is>
          <t>N</t>
        </is>
      </c>
      <c r="H1015" t="inlineStr">
        <is>
          <t>NT</t>
        </is>
      </c>
      <c r="O1015" t="n">
        <v>3.17</v>
      </c>
      <c r="S1015">
        <f>_xlfn.XLOOKUP(E1015,'Facture Chronopost'!L:L,'Facture Chronopost'!AA:AA,"")</f>
        <v/>
      </c>
      <c r="T1015">
        <f>IF(COUNTIF('Bibliothèque transporteurs'!C:C,F1015)=0,"inconnu",_xlfn.XLOOKUP(F1015,'Bibliothèque transporteurs'!C:C,'Bibliothèque transporteurs'!A:A))</f>
        <v/>
      </c>
      <c r="U1015">
        <f>IF(OR(F1015="6C",F1015="6B"),_xlfn.XLOOKUP(E1015,'Facture Chronopost'!L:L,'Facture Chronopost'!X:X),IF(OR(F1015=17,F1015=44),F1015&amp;"_"&amp;H1015,IF(COUNTIF('Bibliothèque transporteurs'!C:C,F1015)=0,"inconnu",_xlfn.XLOOKUP(F1015,'Bibliothèque transporteurs'!C:C,'Bibliothèque transporteurs'!B:B))))</f>
        <v/>
      </c>
      <c r="V1015">
        <f>IF(COUNTIF('Bibliothèque transporteurs'!C:C,F1015)=0,"inconnu",_xlfn.XLOOKUP(F1015,'Bibliothèque transporteurs'!C:C,'Bibliothèque transporteurs'!E:E))</f>
        <v/>
      </c>
      <c r="W1015">
        <f>IF(T1015="FR_2SHOP",O1015,IF(O1015=0,0,ROUNDUP(O1015/C1015*B1015,2)))</f>
        <v/>
      </c>
      <c r="Y1015" s="118">
        <f>ROUNDUP(B1015,2)-M1015-L1015-N1015-J1015-K1015-I1015-Q1015</f>
        <v/>
      </c>
      <c r="Z1015" s="118">
        <f>IF(Y1015=W1015,"OK","Non")</f>
        <v/>
      </c>
    </row>
    <row r="1016">
      <c r="A1016" s="9">
        <f>C1016/SUM(C:C)*(SUM(C:C)+$X$2)</f>
        <v/>
      </c>
      <c r="B1016" s="9">
        <f>C1016/SUM(C:C)*(SUM(C:C)+SUM($N$3:$O$7))+S1016</f>
        <v/>
      </c>
      <c r="C1016" s="9">
        <f>SUM(I1016:Q1016)-N1016-P1016</f>
        <v/>
      </c>
      <c r="D1016" s="8" t="n">
        <v>6235</v>
      </c>
      <c r="E1016" t="inlineStr">
        <is>
          <t>XT258943406TS</t>
        </is>
      </c>
      <c r="F1016" t="inlineStr">
        <is>
          <t>5Y</t>
        </is>
      </c>
      <c r="G1016" t="inlineStr">
        <is>
          <t>N</t>
        </is>
      </c>
      <c r="H1016" t="inlineStr">
        <is>
          <t>NT</t>
        </is>
      </c>
      <c r="O1016" t="n">
        <v>3.07</v>
      </c>
      <c r="S1016">
        <f>_xlfn.XLOOKUP(E1016,'Facture Chronopost'!L:L,'Facture Chronopost'!AA:AA,"")</f>
        <v/>
      </c>
      <c r="T1016">
        <f>IF(COUNTIF('Bibliothèque transporteurs'!C:C,F1016)=0,"inconnu",_xlfn.XLOOKUP(F1016,'Bibliothèque transporteurs'!C:C,'Bibliothèque transporteurs'!A:A))</f>
        <v/>
      </c>
      <c r="U1016">
        <f>IF(OR(F1016="6C",F1016="6B"),_xlfn.XLOOKUP(E1016,'Facture Chronopost'!L:L,'Facture Chronopost'!X:X),IF(OR(F1016=17,F1016=44),F1016&amp;"_"&amp;H1016,IF(COUNTIF('Bibliothèque transporteurs'!C:C,F1016)=0,"inconnu",_xlfn.XLOOKUP(F1016,'Bibliothèque transporteurs'!C:C,'Bibliothèque transporteurs'!B:B))))</f>
        <v/>
      </c>
      <c r="V1016">
        <f>IF(COUNTIF('Bibliothèque transporteurs'!C:C,F1016)=0,"inconnu",_xlfn.XLOOKUP(F1016,'Bibliothèque transporteurs'!C:C,'Bibliothèque transporteurs'!E:E))</f>
        <v/>
      </c>
      <c r="W1016">
        <f>IF(T1016="FR_2SHOP",O1016,IF(O1016=0,0,ROUNDUP(O1016/C1016*B1016,2)))</f>
        <v/>
      </c>
      <c r="Y1016" s="118">
        <f>ROUNDUP(B1016,2)-M1016-L1016-N1016-J1016-K1016-I1016-Q1016</f>
        <v/>
      </c>
      <c r="Z1016" s="118">
        <f>IF(Y1016=W1016,"OK","Non")</f>
        <v/>
      </c>
    </row>
    <row r="1017">
      <c r="A1017" s="9">
        <f>C1017/SUM(C:C)*(SUM(C:C)+$X$2)</f>
        <v/>
      </c>
      <c r="B1017" s="9">
        <f>C1017/SUM(C:C)*(SUM(C:C)+SUM($N$3:$O$7))+S1017</f>
        <v/>
      </c>
      <c r="C1017" s="9">
        <f>SUM(I1017:Q1017)-N1017-P1017</f>
        <v/>
      </c>
      <c r="D1017" s="8" t="n">
        <v>6235</v>
      </c>
      <c r="E1017" t="inlineStr">
        <is>
          <t>XT258946844TS</t>
        </is>
      </c>
      <c r="F1017" t="inlineStr">
        <is>
          <t>5Y</t>
        </is>
      </c>
      <c r="G1017" t="inlineStr">
        <is>
          <t>N</t>
        </is>
      </c>
      <c r="H1017" t="inlineStr">
        <is>
          <t>NT</t>
        </is>
      </c>
      <c r="O1017" t="n">
        <v>3.17</v>
      </c>
      <c r="S1017">
        <f>_xlfn.XLOOKUP(E1017,'Facture Chronopost'!L:L,'Facture Chronopost'!AA:AA,"")</f>
        <v/>
      </c>
      <c r="T1017">
        <f>IF(COUNTIF('Bibliothèque transporteurs'!C:C,F1017)=0,"inconnu",_xlfn.XLOOKUP(F1017,'Bibliothèque transporteurs'!C:C,'Bibliothèque transporteurs'!A:A))</f>
        <v/>
      </c>
      <c r="U1017">
        <f>IF(OR(F1017="6C",F1017="6B"),_xlfn.XLOOKUP(E1017,'Facture Chronopost'!L:L,'Facture Chronopost'!X:X),IF(OR(F1017=17,F1017=44),F1017&amp;"_"&amp;H1017,IF(COUNTIF('Bibliothèque transporteurs'!C:C,F1017)=0,"inconnu",_xlfn.XLOOKUP(F1017,'Bibliothèque transporteurs'!C:C,'Bibliothèque transporteurs'!B:B))))</f>
        <v/>
      </c>
      <c r="V1017">
        <f>IF(COUNTIF('Bibliothèque transporteurs'!C:C,F1017)=0,"inconnu",_xlfn.XLOOKUP(F1017,'Bibliothèque transporteurs'!C:C,'Bibliothèque transporteurs'!E:E))</f>
        <v/>
      </c>
      <c r="W1017">
        <f>IF(T1017="FR_2SHOP",O1017,IF(O1017=0,0,ROUNDUP(O1017/C1017*B1017,2)))</f>
        <v/>
      </c>
      <c r="Y1017" s="118">
        <f>ROUNDUP(B1017,2)-M1017-L1017-N1017-J1017-K1017-I1017-Q1017</f>
        <v/>
      </c>
      <c r="Z1017" s="118">
        <f>IF(Y1017=W1017,"OK","Non")</f>
        <v/>
      </c>
    </row>
    <row r="1018">
      <c r="A1018" s="9">
        <f>C1018/SUM(C:C)*(SUM(C:C)+$X$2)</f>
        <v/>
      </c>
      <c r="B1018" s="9">
        <f>C1018/SUM(C:C)*(SUM(C:C)+SUM($N$3:$O$7))+S1018</f>
        <v/>
      </c>
      <c r="C1018" s="9">
        <f>SUM(I1018:Q1018)-N1018-P1018</f>
        <v/>
      </c>
      <c r="D1018" s="8" t="n">
        <v>6235</v>
      </c>
      <c r="E1018" t="inlineStr">
        <is>
          <t>XT258952014TS</t>
        </is>
      </c>
      <c r="F1018" t="inlineStr">
        <is>
          <t>5Y</t>
        </is>
      </c>
      <c r="G1018" t="inlineStr">
        <is>
          <t>N</t>
        </is>
      </c>
      <c r="H1018" t="inlineStr">
        <is>
          <t>NT</t>
        </is>
      </c>
      <c r="O1018" t="n">
        <v>3.07</v>
      </c>
      <c r="S1018">
        <f>_xlfn.XLOOKUP(E1018,'Facture Chronopost'!L:L,'Facture Chronopost'!AA:AA,"")</f>
        <v/>
      </c>
      <c r="T1018">
        <f>IF(COUNTIF('Bibliothèque transporteurs'!C:C,F1018)=0,"inconnu",_xlfn.XLOOKUP(F1018,'Bibliothèque transporteurs'!C:C,'Bibliothèque transporteurs'!A:A))</f>
        <v/>
      </c>
      <c r="U1018">
        <f>IF(OR(F1018="6C",F1018="6B"),_xlfn.XLOOKUP(E1018,'Facture Chronopost'!L:L,'Facture Chronopost'!X:X),IF(OR(F1018=17,F1018=44),F1018&amp;"_"&amp;H1018,IF(COUNTIF('Bibliothèque transporteurs'!C:C,F1018)=0,"inconnu",_xlfn.XLOOKUP(F1018,'Bibliothèque transporteurs'!C:C,'Bibliothèque transporteurs'!B:B))))</f>
        <v/>
      </c>
      <c r="V1018">
        <f>IF(COUNTIF('Bibliothèque transporteurs'!C:C,F1018)=0,"inconnu",_xlfn.XLOOKUP(F1018,'Bibliothèque transporteurs'!C:C,'Bibliothèque transporteurs'!E:E))</f>
        <v/>
      </c>
      <c r="W1018">
        <f>IF(T1018="FR_2SHOP",O1018,IF(O1018=0,0,ROUNDUP(O1018/C1018*B1018,2)))</f>
        <v/>
      </c>
      <c r="Y1018" s="118">
        <f>ROUNDUP(B1018,2)-M1018-L1018-N1018-J1018-K1018-I1018-Q1018</f>
        <v/>
      </c>
      <c r="Z1018" s="118">
        <f>IF(Y1018=W1018,"OK","Non")</f>
        <v/>
      </c>
    </row>
    <row r="1019">
      <c r="A1019" s="9">
        <f>C1019/SUM(C:C)*(SUM(C:C)+$X$2)</f>
        <v/>
      </c>
      <c r="B1019" s="9">
        <f>C1019/SUM(C:C)*(SUM(C:C)+SUM($N$3:$O$7))+S1019</f>
        <v/>
      </c>
      <c r="C1019" s="9">
        <f>SUM(I1019:Q1019)-N1019-P1019</f>
        <v/>
      </c>
      <c r="D1019" s="8" t="n">
        <v>6235</v>
      </c>
      <c r="E1019" t="inlineStr">
        <is>
          <t>XT258965415TS</t>
        </is>
      </c>
      <c r="F1019" t="inlineStr">
        <is>
          <t>5Y</t>
        </is>
      </c>
      <c r="G1019" t="inlineStr">
        <is>
          <t>N</t>
        </is>
      </c>
      <c r="H1019" t="inlineStr">
        <is>
          <t>NT</t>
        </is>
      </c>
      <c r="O1019" t="n">
        <v>3.07</v>
      </c>
      <c r="S1019">
        <f>_xlfn.XLOOKUP(E1019,'Facture Chronopost'!L:L,'Facture Chronopost'!AA:AA,"")</f>
        <v/>
      </c>
      <c r="T1019">
        <f>IF(COUNTIF('Bibliothèque transporteurs'!C:C,F1019)=0,"inconnu",_xlfn.XLOOKUP(F1019,'Bibliothèque transporteurs'!C:C,'Bibliothèque transporteurs'!A:A))</f>
        <v/>
      </c>
      <c r="U1019">
        <f>IF(OR(F1019="6C",F1019="6B"),_xlfn.XLOOKUP(E1019,'Facture Chronopost'!L:L,'Facture Chronopost'!X:X),IF(OR(F1019=17,F1019=44),F1019&amp;"_"&amp;H1019,IF(COUNTIF('Bibliothèque transporteurs'!C:C,F1019)=0,"inconnu",_xlfn.XLOOKUP(F1019,'Bibliothèque transporteurs'!C:C,'Bibliothèque transporteurs'!B:B))))</f>
        <v/>
      </c>
      <c r="V1019">
        <f>IF(COUNTIF('Bibliothèque transporteurs'!C:C,F1019)=0,"inconnu",_xlfn.XLOOKUP(F1019,'Bibliothèque transporteurs'!C:C,'Bibliothèque transporteurs'!E:E))</f>
        <v/>
      </c>
      <c r="W1019">
        <f>IF(T1019="FR_2SHOP",O1019,IF(O1019=0,0,ROUNDUP(O1019/C1019*B1019,2)))</f>
        <v/>
      </c>
      <c r="Y1019" s="118">
        <f>ROUNDUP(B1019,2)-M1019-L1019-N1019-J1019-K1019-I1019-Q1019</f>
        <v/>
      </c>
      <c r="Z1019" s="118">
        <f>IF(Y1019=W1019,"OK","Non")</f>
        <v/>
      </c>
    </row>
    <row r="1020">
      <c r="A1020" s="9">
        <f>C1020/SUM(C:C)*(SUM(C:C)+$X$2)</f>
        <v/>
      </c>
      <c r="B1020" s="9">
        <f>C1020/SUM(C:C)*(SUM(C:C)+SUM($N$3:$O$7))+S1020</f>
        <v/>
      </c>
      <c r="C1020" s="9">
        <f>SUM(I1020:Q1020)-N1020-P1020</f>
        <v/>
      </c>
      <c r="D1020" s="8" t="n">
        <v>6235</v>
      </c>
      <c r="E1020" t="inlineStr">
        <is>
          <t>XT258981404TS</t>
        </is>
      </c>
      <c r="F1020" t="inlineStr">
        <is>
          <t>5Y</t>
        </is>
      </c>
      <c r="G1020" t="inlineStr">
        <is>
          <t>N</t>
        </is>
      </c>
      <c r="H1020" t="inlineStr">
        <is>
          <t>NT</t>
        </is>
      </c>
      <c r="O1020" t="n">
        <v>3.07</v>
      </c>
      <c r="S1020">
        <f>_xlfn.XLOOKUP(E1020,'Facture Chronopost'!L:L,'Facture Chronopost'!AA:AA,"")</f>
        <v/>
      </c>
      <c r="T1020">
        <f>IF(COUNTIF('Bibliothèque transporteurs'!C:C,F1020)=0,"inconnu",_xlfn.XLOOKUP(F1020,'Bibliothèque transporteurs'!C:C,'Bibliothèque transporteurs'!A:A))</f>
        <v/>
      </c>
      <c r="U1020">
        <f>IF(OR(F1020="6C",F1020="6B"),_xlfn.XLOOKUP(E1020,'Facture Chronopost'!L:L,'Facture Chronopost'!X:X),IF(OR(F1020=17,F1020=44),F1020&amp;"_"&amp;H1020,IF(COUNTIF('Bibliothèque transporteurs'!C:C,F1020)=0,"inconnu",_xlfn.XLOOKUP(F1020,'Bibliothèque transporteurs'!C:C,'Bibliothèque transporteurs'!B:B))))</f>
        <v/>
      </c>
      <c r="V1020">
        <f>IF(COUNTIF('Bibliothèque transporteurs'!C:C,F1020)=0,"inconnu",_xlfn.XLOOKUP(F1020,'Bibliothèque transporteurs'!C:C,'Bibliothèque transporteurs'!E:E))</f>
        <v/>
      </c>
      <c r="W1020">
        <f>IF(T1020="FR_2SHOP",O1020,IF(O1020=0,0,ROUNDUP(O1020/C1020*B1020,2)))</f>
        <v/>
      </c>
      <c r="Y1020" s="118">
        <f>ROUNDUP(B1020,2)-M1020-L1020-N1020-J1020-K1020-I1020-Q1020</f>
        <v/>
      </c>
      <c r="Z1020" s="118">
        <f>IF(Y1020=W1020,"OK","Non")</f>
        <v/>
      </c>
    </row>
    <row r="1021">
      <c r="A1021" s="9">
        <f>C1021/SUM(C:C)*(SUM(C:C)+$X$2)</f>
        <v/>
      </c>
      <c r="B1021" s="9">
        <f>C1021/SUM(C:C)*(SUM(C:C)+SUM($N$3:$O$7))+S1021</f>
        <v/>
      </c>
      <c r="C1021" s="9">
        <f>SUM(I1021:Q1021)-N1021-P1021</f>
        <v/>
      </c>
      <c r="D1021" s="8" t="n">
        <v>6235</v>
      </c>
      <c r="E1021" t="inlineStr">
        <is>
          <t>XT258990936TS</t>
        </is>
      </c>
      <c r="F1021" t="inlineStr">
        <is>
          <t>5Y</t>
        </is>
      </c>
      <c r="G1021" t="inlineStr">
        <is>
          <t>N</t>
        </is>
      </c>
      <c r="H1021" t="inlineStr">
        <is>
          <t>NT</t>
        </is>
      </c>
      <c r="O1021" t="n">
        <v>3.07</v>
      </c>
      <c r="S1021">
        <f>_xlfn.XLOOKUP(E1021,'Facture Chronopost'!L:L,'Facture Chronopost'!AA:AA,"")</f>
        <v/>
      </c>
      <c r="T1021">
        <f>IF(COUNTIF('Bibliothèque transporteurs'!C:C,F1021)=0,"inconnu",_xlfn.XLOOKUP(F1021,'Bibliothèque transporteurs'!C:C,'Bibliothèque transporteurs'!A:A))</f>
        <v/>
      </c>
      <c r="U1021">
        <f>IF(OR(F1021="6C",F1021="6B"),_xlfn.XLOOKUP(E1021,'Facture Chronopost'!L:L,'Facture Chronopost'!X:X),IF(OR(F1021=17,F1021=44),F1021&amp;"_"&amp;H1021,IF(COUNTIF('Bibliothèque transporteurs'!C:C,F1021)=0,"inconnu",_xlfn.XLOOKUP(F1021,'Bibliothèque transporteurs'!C:C,'Bibliothèque transporteurs'!B:B))))</f>
        <v/>
      </c>
      <c r="V1021">
        <f>IF(COUNTIF('Bibliothèque transporteurs'!C:C,F1021)=0,"inconnu",_xlfn.XLOOKUP(F1021,'Bibliothèque transporteurs'!C:C,'Bibliothèque transporteurs'!E:E))</f>
        <v/>
      </c>
      <c r="W1021">
        <f>IF(T1021="FR_2SHOP",O1021,IF(O1021=0,0,ROUNDUP(O1021/C1021*B1021,2)))</f>
        <v/>
      </c>
      <c r="Y1021" s="118">
        <f>ROUNDUP(B1021,2)-M1021-L1021-N1021-J1021-K1021-I1021-Q1021</f>
        <v/>
      </c>
      <c r="Z1021" s="118">
        <f>IF(Y1021=W1021,"OK","Non")</f>
        <v/>
      </c>
    </row>
    <row r="1022">
      <c r="A1022" s="9">
        <f>C1022/SUM(C:C)*(SUM(C:C)+$X$2)</f>
        <v/>
      </c>
      <c r="B1022" s="9">
        <f>C1022/SUM(C:C)*(SUM(C:C)+SUM($N$3:$O$7))+S1022</f>
        <v/>
      </c>
      <c r="C1022" s="9">
        <f>SUM(I1022:Q1022)-N1022-P1022</f>
        <v/>
      </c>
      <c r="D1022" s="8" t="n">
        <v>6235</v>
      </c>
      <c r="E1022" t="inlineStr">
        <is>
          <t>XT259006057TS</t>
        </is>
      </c>
      <c r="F1022" t="inlineStr">
        <is>
          <t>5Y</t>
        </is>
      </c>
      <c r="G1022" t="inlineStr">
        <is>
          <t>N</t>
        </is>
      </c>
      <c r="H1022" t="inlineStr">
        <is>
          <t>NT</t>
        </is>
      </c>
      <c r="O1022" t="n">
        <v>3.07</v>
      </c>
      <c r="S1022">
        <f>_xlfn.XLOOKUP(E1022,'Facture Chronopost'!L:L,'Facture Chronopost'!AA:AA,"")</f>
        <v/>
      </c>
      <c r="T1022">
        <f>IF(COUNTIF('Bibliothèque transporteurs'!C:C,F1022)=0,"inconnu",_xlfn.XLOOKUP(F1022,'Bibliothèque transporteurs'!C:C,'Bibliothèque transporteurs'!A:A))</f>
        <v/>
      </c>
      <c r="U1022">
        <f>IF(OR(F1022="6C",F1022="6B"),_xlfn.XLOOKUP(E1022,'Facture Chronopost'!L:L,'Facture Chronopost'!X:X),IF(OR(F1022=17,F1022=44),F1022&amp;"_"&amp;H1022,IF(COUNTIF('Bibliothèque transporteurs'!C:C,F1022)=0,"inconnu",_xlfn.XLOOKUP(F1022,'Bibliothèque transporteurs'!C:C,'Bibliothèque transporteurs'!B:B))))</f>
        <v/>
      </c>
      <c r="V1022">
        <f>IF(COUNTIF('Bibliothèque transporteurs'!C:C,F1022)=0,"inconnu",_xlfn.XLOOKUP(F1022,'Bibliothèque transporteurs'!C:C,'Bibliothèque transporteurs'!E:E))</f>
        <v/>
      </c>
      <c r="W1022">
        <f>IF(T1022="FR_2SHOP",O1022,IF(O1022=0,0,ROUNDUP(O1022/C1022*B1022,2)))</f>
        <v/>
      </c>
      <c r="Y1022" s="118">
        <f>ROUNDUP(B1022,2)-M1022-L1022-N1022-J1022-K1022-I1022-Q1022</f>
        <v/>
      </c>
      <c r="Z1022" s="118">
        <f>IF(Y1022=W1022,"OK","Non")</f>
        <v/>
      </c>
    </row>
    <row r="1023">
      <c r="A1023" s="9">
        <f>C1023/SUM(C:C)*(SUM(C:C)+$X$2)</f>
        <v/>
      </c>
      <c r="B1023" s="9">
        <f>C1023/SUM(C:C)*(SUM(C:C)+SUM($N$3:$O$7))+S1023</f>
        <v/>
      </c>
      <c r="C1023" s="9">
        <f>SUM(I1023:Q1023)-N1023-P1023</f>
        <v/>
      </c>
      <c r="D1023" s="8" t="n">
        <v>6235</v>
      </c>
      <c r="E1023" t="inlineStr">
        <is>
          <t>XT259007517TS</t>
        </is>
      </c>
      <c r="F1023" t="inlineStr">
        <is>
          <t>5Y</t>
        </is>
      </c>
      <c r="G1023" t="inlineStr">
        <is>
          <t>N</t>
        </is>
      </c>
      <c r="H1023" t="inlineStr">
        <is>
          <t>NT</t>
        </is>
      </c>
      <c r="O1023" t="n">
        <v>5.07</v>
      </c>
      <c r="S1023">
        <f>_xlfn.XLOOKUP(E1023,'Facture Chronopost'!L:L,'Facture Chronopost'!AA:AA,"")</f>
        <v/>
      </c>
      <c r="T1023">
        <f>IF(COUNTIF('Bibliothèque transporteurs'!C:C,F1023)=0,"inconnu",_xlfn.XLOOKUP(F1023,'Bibliothèque transporteurs'!C:C,'Bibliothèque transporteurs'!A:A))</f>
        <v/>
      </c>
      <c r="U1023">
        <f>IF(OR(F1023="6C",F1023="6B"),_xlfn.XLOOKUP(E1023,'Facture Chronopost'!L:L,'Facture Chronopost'!X:X),IF(OR(F1023=17,F1023=44),F1023&amp;"_"&amp;H1023,IF(COUNTIF('Bibliothèque transporteurs'!C:C,F1023)=0,"inconnu",_xlfn.XLOOKUP(F1023,'Bibliothèque transporteurs'!C:C,'Bibliothèque transporteurs'!B:B))))</f>
        <v/>
      </c>
      <c r="V1023">
        <f>IF(COUNTIF('Bibliothèque transporteurs'!C:C,F1023)=0,"inconnu",_xlfn.XLOOKUP(F1023,'Bibliothèque transporteurs'!C:C,'Bibliothèque transporteurs'!E:E))</f>
        <v/>
      </c>
      <c r="W1023">
        <f>IF(T1023="FR_2SHOP",O1023,IF(O1023=0,0,ROUNDUP(O1023/C1023*B1023,2)))</f>
        <v/>
      </c>
      <c r="Y1023" s="118">
        <f>ROUNDUP(B1023,2)-M1023-L1023-N1023-J1023-K1023-I1023-Q1023</f>
        <v/>
      </c>
      <c r="Z1023" s="118">
        <f>IF(Y1023=W1023,"OK","Non")</f>
        <v/>
      </c>
    </row>
    <row r="1024">
      <c r="A1024" s="9">
        <f>C1024/SUM(C:C)*(SUM(C:C)+$X$2)</f>
        <v/>
      </c>
      <c r="B1024" s="9">
        <f>C1024/SUM(C:C)*(SUM(C:C)+SUM($N$3:$O$7))+S1024</f>
        <v/>
      </c>
      <c r="C1024" s="9">
        <f>SUM(I1024:Q1024)-N1024-P1024</f>
        <v/>
      </c>
      <c r="D1024" s="8" t="n">
        <v>6235</v>
      </c>
      <c r="E1024" t="inlineStr">
        <is>
          <t>XT259010808TS</t>
        </is>
      </c>
      <c r="F1024" t="inlineStr">
        <is>
          <t>5Y</t>
        </is>
      </c>
      <c r="G1024" t="inlineStr">
        <is>
          <t>N</t>
        </is>
      </c>
      <c r="H1024" t="inlineStr">
        <is>
          <t>NT</t>
        </is>
      </c>
      <c r="O1024" t="n">
        <v>3.17</v>
      </c>
      <c r="S1024">
        <f>_xlfn.XLOOKUP(E1024,'Facture Chronopost'!L:L,'Facture Chronopost'!AA:AA,"")</f>
        <v/>
      </c>
      <c r="T1024">
        <f>IF(COUNTIF('Bibliothèque transporteurs'!C:C,F1024)=0,"inconnu",_xlfn.XLOOKUP(F1024,'Bibliothèque transporteurs'!C:C,'Bibliothèque transporteurs'!A:A))</f>
        <v/>
      </c>
      <c r="U1024">
        <f>IF(OR(F1024="6C",F1024="6B"),_xlfn.XLOOKUP(E1024,'Facture Chronopost'!L:L,'Facture Chronopost'!X:X),IF(OR(F1024=17,F1024=44),F1024&amp;"_"&amp;H1024,IF(COUNTIF('Bibliothèque transporteurs'!C:C,F1024)=0,"inconnu",_xlfn.XLOOKUP(F1024,'Bibliothèque transporteurs'!C:C,'Bibliothèque transporteurs'!B:B))))</f>
        <v/>
      </c>
      <c r="V1024">
        <f>IF(COUNTIF('Bibliothèque transporteurs'!C:C,F1024)=0,"inconnu",_xlfn.XLOOKUP(F1024,'Bibliothèque transporteurs'!C:C,'Bibliothèque transporteurs'!E:E))</f>
        <v/>
      </c>
      <c r="W1024">
        <f>IF(T1024="FR_2SHOP",O1024,IF(O1024=0,0,ROUNDUP(O1024/C1024*B1024,2)))</f>
        <v/>
      </c>
      <c r="Y1024" s="118">
        <f>ROUNDUP(B1024,2)-M1024-L1024-N1024-J1024-K1024-I1024-Q1024</f>
        <v/>
      </c>
      <c r="Z1024" s="118">
        <f>IF(Y1024=W1024,"OK","Non")</f>
        <v/>
      </c>
    </row>
    <row r="1025">
      <c r="A1025" s="9">
        <f>C1025/SUM(C:C)*(SUM(C:C)+$X$2)</f>
        <v/>
      </c>
      <c r="B1025" s="9">
        <f>C1025/SUM(C:C)*(SUM(C:C)+SUM($N$3:$O$7))+S1025</f>
        <v/>
      </c>
      <c r="C1025" s="9">
        <f>SUM(I1025:Q1025)-N1025-P1025</f>
        <v/>
      </c>
      <c r="D1025" s="8" t="n">
        <v>6235</v>
      </c>
      <c r="E1025" t="inlineStr">
        <is>
          <t>XT259025538TS</t>
        </is>
      </c>
      <c r="F1025" t="inlineStr">
        <is>
          <t>5Y</t>
        </is>
      </c>
      <c r="G1025" t="inlineStr">
        <is>
          <t>N</t>
        </is>
      </c>
      <c r="H1025" t="inlineStr">
        <is>
          <t>NT</t>
        </is>
      </c>
      <c r="O1025" t="n">
        <v>3.07</v>
      </c>
      <c r="S1025">
        <f>_xlfn.XLOOKUP(E1025,'Facture Chronopost'!L:L,'Facture Chronopost'!AA:AA,"")</f>
        <v/>
      </c>
      <c r="T1025">
        <f>IF(COUNTIF('Bibliothèque transporteurs'!C:C,F1025)=0,"inconnu",_xlfn.XLOOKUP(F1025,'Bibliothèque transporteurs'!C:C,'Bibliothèque transporteurs'!A:A))</f>
        <v/>
      </c>
      <c r="U1025">
        <f>IF(OR(F1025="6C",F1025="6B"),_xlfn.XLOOKUP(E1025,'Facture Chronopost'!L:L,'Facture Chronopost'!X:X),IF(OR(F1025=17,F1025=44),F1025&amp;"_"&amp;H1025,IF(COUNTIF('Bibliothèque transporteurs'!C:C,F1025)=0,"inconnu",_xlfn.XLOOKUP(F1025,'Bibliothèque transporteurs'!C:C,'Bibliothèque transporteurs'!B:B))))</f>
        <v/>
      </c>
      <c r="V1025">
        <f>IF(COUNTIF('Bibliothèque transporteurs'!C:C,F1025)=0,"inconnu",_xlfn.XLOOKUP(F1025,'Bibliothèque transporteurs'!C:C,'Bibliothèque transporteurs'!E:E))</f>
        <v/>
      </c>
      <c r="W1025">
        <f>IF(T1025="FR_2SHOP",O1025,IF(O1025=0,0,ROUNDUP(O1025/C1025*B1025,2)))</f>
        <v/>
      </c>
      <c r="Y1025" s="118">
        <f>ROUNDUP(B1025,2)-M1025-L1025-N1025-J1025-K1025-I1025-Q1025</f>
        <v/>
      </c>
      <c r="Z1025" s="118">
        <f>IF(Y1025=W1025,"OK","Non")</f>
        <v/>
      </c>
    </row>
    <row r="1026">
      <c r="A1026" s="9">
        <f>C1026/SUM(C:C)*(SUM(C:C)+$X$2)</f>
        <v/>
      </c>
      <c r="B1026" s="9">
        <f>C1026/SUM(C:C)*(SUM(C:C)+SUM($N$3:$O$7))+S1026</f>
        <v/>
      </c>
      <c r="C1026" s="9">
        <f>SUM(I1026:Q1026)-N1026-P1026</f>
        <v/>
      </c>
      <c r="D1026" s="8" t="n">
        <v>6235</v>
      </c>
      <c r="E1026" t="inlineStr">
        <is>
          <t>XT259052326TS</t>
        </is>
      </c>
      <c r="F1026" t="inlineStr">
        <is>
          <t>5Y</t>
        </is>
      </c>
      <c r="G1026" t="inlineStr">
        <is>
          <t>N</t>
        </is>
      </c>
      <c r="H1026" t="inlineStr">
        <is>
          <t>NR</t>
        </is>
      </c>
      <c r="O1026" t="n">
        <v>3.07</v>
      </c>
      <c r="S1026">
        <f>_xlfn.XLOOKUP(E1026,'Facture Chronopost'!L:L,'Facture Chronopost'!AA:AA,"")</f>
        <v/>
      </c>
      <c r="T1026">
        <f>IF(COUNTIF('Bibliothèque transporteurs'!C:C,F1026)=0,"inconnu",_xlfn.XLOOKUP(F1026,'Bibliothèque transporteurs'!C:C,'Bibliothèque transporteurs'!A:A))</f>
        <v/>
      </c>
      <c r="U1026">
        <f>IF(OR(F1026="6C",F1026="6B"),_xlfn.XLOOKUP(E1026,'Facture Chronopost'!L:L,'Facture Chronopost'!X:X),IF(OR(F1026=17,F1026=44),F1026&amp;"_"&amp;H1026,IF(COUNTIF('Bibliothèque transporteurs'!C:C,F1026)=0,"inconnu",_xlfn.XLOOKUP(F1026,'Bibliothèque transporteurs'!C:C,'Bibliothèque transporteurs'!B:B))))</f>
        <v/>
      </c>
      <c r="V1026">
        <f>IF(COUNTIF('Bibliothèque transporteurs'!C:C,F1026)=0,"inconnu",_xlfn.XLOOKUP(F1026,'Bibliothèque transporteurs'!C:C,'Bibliothèque transporteurs'!E:E))</f>
        <v/>
      </c>
      <c r="W1026">
        <f>IF(T1026="FR_2SHOP",O1026,IF(O1026=0,0,ROUNDUP(O1026/C1026*B1026,2)))</f>
        <v/>
      </c>
      <c r="Y1026" s="118">
        <f>ROUNDUP(B1026,2)-M1026-L1026-N1026-J1026-K1026-I1026-Q1026</f>
        <v/>
      </c>
      <c r="Z1026" s="118">
        <f>IF(Y1026=W1026,"OK","Non")</f>
        <v/>
      </c>
    </row>
    <row r="1027">
      <c r="A1027" s="9">
        <f>C1027/SUM(C:C)*(SUM(C:C)+$X$2)</f>
        <v/>
      </c>
      <c r="B1027" s="9">
        <f>C1027/SUM(C:C)*(SUM(C:C)+SUM($N$3:$O$7))+S1027</f>
        <v/>
      </c>
      <c r="C1027" s="9">
        <f>SUM(I1027:Q1027)-N1027-P1027</f>
        <v/>
      </c>
      <c r="D1027" s="8" t="n">
        <v>6235</v>
      </c>
      <c r="E1027" t="inlineStr">
        <is>
          <t>XT259072192TS</t>
        </is>
      </c>
      <c r="F1027" t="inlineStr">
        <is>
          <t>5Y</t>
        </is>
      </c>
      <c r="G1027" t="inlineStr">
        <is>
          <t>N</t>
        </is>
      </c>
      <c r="H1027" t="inlineStr">
        <is>
          <t>NT</t>
        </is>
      </c>
      <c r="O1027" t="n">
        <v>3.49</v>
      </c>
      <c r="S1027">
        <f>_xlfn.XLOOKUP(E1027,'Facture Chronopost'!L:L,'Facture Chronopost'!AA:AA,"")</f>
        <v/>
      </c>
      <c r="T1027">
        <f>IF(COUNTIF('Bibliothèque transporteurs'!C:C,F1027)=0,"inconnu",_xlfn.XLOOKUP(F1027,'Bibliothèque transporteurs'!C:C,'Bibliothèque transporteurs'!A:A))</f>
        <v/>
      </c>
      <c r="U1027">
        <f>IF(OR(F1027="6C",F1027="6B"),_xlfn.XLOOKUP(E1027,'Facture Chronopost'!L:L,'Facture Chronopost'!X:X),IF(OR(F1027=17,F1027=44),F1027&amp;"_"&amp;H1027,IF(COUNTIF('Bibliothèque transporteurs'!C:C,F1027)=0,"inconnu",_xlfn.XLOOKUP(F1027,'Bibliothèque transporteurs'!C:C,'Bibliothèque transporteurs'!B:B))))</f>
        <v/>
      </c>
      <c r="V1027">
        <f>IF(COUNTIF('Bibliothèque transporteurs'!C:C,F1027)=0,"inconnu",_xlfn.XLOOKUP(F1027,'Bibliothèque transporteurs'!C:C,'Bibliothèque transporteurs'!E:E))</f>
        <v/>
      </c>
      <c r="W1027">
        <f>IF(T1027="FR_2SHOP",O1027,IF(O1027=0,0,ROUNDUP(O1027/C1027*B1027,2)))</f>
        <v/>
      </c>
      <c r="Y1027" s="118">
        <f>ROUNDUP(B1027,2)-M1027-L1027-N1027-J1027-K1027-I1027-Q1027</f>
        <v/>
      </c>
      <c r="Z1027" s="118">
        <f>IF(Y1027=W1027,"OK","Non")</f>
        <v/>
      </c>
    </row>
    <row r="1028">
      <c r="A1028" s="9">
        <f>C1028/SUM(C:C)*(SUM(C:C)+$X$2)</f>
        <v/>
      </c>
      <c r="B1028" s="9">
        <f>C1028/SUM(C:C)*(SUM(C:C)+SUM($N$3:$O$7))+S1028</f>
        <v/>
      </c>
      <c r="C1028" s="9">
        <f>SUM(I1028:Q1028)-N1028-P1028</f>
        <v/>
      </c>
      <c r="D1028" s="8" t="n">
        <v>6235</v>
      </c>
      <c r="E1028" t="inlineStr">
        <is>
          <t>XT259072918TS</t>
        </is>
      </c>
      <c r="F1028" t="inlineStr">
        <is>
          <t>5Y</t>
        </is>
      </c>
      <c r="G1028" t="inlineStr">
        <is>
          <t>N</t>
        </is>
      </c>
      <c r="H1028" t="inlineStr">
        <is>
          <t>NT</t>
        </is>
      </c>
      <c r="O1028" t="n">
        <v>3.07</v>
      </c>
      <c r="S1028">
        <f>_xlfn.XLOOKUP(E1028,'Facture Chronopost'!L:L,'Facture Chronopost'!AA:AA,"")</f>
        <v/>
      </c>
      <c r="T1028">
        <f>IF(COUNTIF('Bibliothèque transporteurs'!C:C,F1028)=0,"inconnu",_xlfn.XLOOKUP(F1028,'Bibliothèque transporteurs'!C:C,'Bibliothèque transporteurs'!A:A))</f>
        <v/>
      </c>
      <c r="U1028">
        <f>IF(OR(F1028="6C",F1028="6B"),_xlfn.XLOOKUP(E1028,'Facture Chronopost'!L:L,'Facture Chronopost'!X:X),IF(OR(F1028=17,F1028=44),F1028&amp;"_"&amp;H1028,IF(COUNTIF('Bibliothèque transporteurs'!C:C,F1028)=0,"inconnu",_xlfn.XLOOKUP(F1028,'Bibliothèque transporteurs'!C:C,'Bibliothèque transporteurs'!B:B))))</f>
        <v/>
      </c>
      <c r="V1028">
        <f>IF(COUNTIF('Bibliothèque transporteurs'!C:C,F1028)=0,"inconnu",_xlfn.XLOOKUP(F1028,'Bibliothèque transporteurs'!C:C,'Bibliothèque transporteurs'!E:E))</f>
        <v/>
      </c>
      <c r="W1028">
        <f>IF(T1028="FR_2SHOP",O1028,IF(O1028=0,0,ROUNDUP(O1028/C1028*B1028,2)))</f>
        <v/>
      </c>
      <c r="Y1028" s="118">
        <f>ROUNDUP(B1028,2)-M1028-L1028-N1028-J1028-K1028-I1028-Q1028</f>
        <v/>
      </c>
      <c r="Z1028" s="118">
        <f>IF(Y1028=W1028,"OK","Non")</f>
        <v/>
      </c>
    </row>
    <row r="1029">
      <c r="A1029" s="9">
        <f>C1029/SUM(C:C)*(SUM(C:C)+$X$2)</f>
        <v/>
      </c>
      <c r="B1029" s="9">
        <f>C1029/SUM(C:C)*(SUM(C:C)+SUM($N$3:$O$7))+S1029</f>
        <v/>
      </c>
      <c r="C1029" s="9">
        <f>SUM(I1029:Q1029)-N1029-P1029</f>
        <v/>
      </c>
      <c r="D1029" s="8" t="n">
        <v>6235</v>
      </c>
      <c r="E1029" t="inlineStr">
        <is>
          <t>XT259109079TS</t>
        </is>
      </c>
      <c r="F1029" t="inlineStr">
        <is>
          <t>5Y</t>
        </is>
      </c>
      <c r="G1029" t="inlineStr">
        <is>
          <t>N</t>
        </is>
      </c>
      <c r="H1029" t="inlineStr">
        <is>
          <t>NT</t>
        </is>
      </c>
      <c r="O1029" t="n">
        <v>3.07</v>
      </c>
      <c r="S1029">
        <f>_xlfn.XLOOKUP(E1029,'Facture Chronopost'!L:L,'Facture Chronopost'!AA:AA,"")</f>
        <v/>
      </c>
      <c r="T1029">
        <f>IF(COUNTIF('Bibliothèque transporteurs'!C:C,F1029)=0,"inconnu",_xlfn.XLOOKUP(F1029,'Bibliothèque transporteurs'!C:C,'Bibliothèque transporteurs'!A:A))</f>
        <v/>
      </c>
      <c r="U1029">
        <f>IF(OR(F1029="6C",F1029="6B"),_xlfn.XLOOKUP(E1029,'Facture Chronopost'!L:L,'Facture Chronopost'!X:X),IF(OR(F1029=17,F1029=44),F1029&amp;"_"&amp;H1029,IF(COUNTIF('Bibliothèque transporteurs'!C:C,F1029)=0,"inconnu",_xlfn.XLOOKUP(F1029,'Bibliothèque transporteurs'!C:C,'Bibliothèque transporteurs'!B:B))))</f>
        <v/>
      </c>
      <c r="V1029">
        <f>IF(COUNTIF('Bibliothèque transporteurs'!C:C,F1029)=0,"inconnu",_xlfn.XLOOKUP(F1029,'Bibliothèque transporteurs'!C:C,'Bibliothèque transporteurs'!E:E))</f>
        <v/>
      </c>
      <c r="W1029">
        <f>IF(T1029="FR_2SHOP",O1029,IF(O1029=0,0,ROUNDUP(O1029/C1029*B1029,2)))</f>
        <v/>
      </c>
      <c r="Y1029" s="118">
        <f>ROUNDUP(B1029,2)-M1029-L1029-N1029-J1029-K1029-I1029-Q1029</f>
        <v/>
      </c>
      <c r="Z1029" s="118">
        <f>IF(Y1029=W1029,"OK","Non")</f>
        <v/>
      </c>
    </row>
    <row r="1030">
      <c r="A1030" s="9">
        <f>C1030/SUM(C:C)*(SUM(C:C)+$X$2)</f>
        <v/>
      </c>
      <c r="B1030" s="9">
        <f>C1030/SUM(C:C)*(SUM(C:C)+SUM($N$3:$O$7))+S1030</f>
        <v/>
      </c>
      <c r="C1030" s="9">
        <f>SUM(I1030:Q1030)-N1030-P1030</f>
        <v/>
      </c>
      <c r="D1030" s="8" t="n">
        <v>6235</v>
      </c>
      <c r="E1030" t="inlineStr">
        <is>
          <t>XT259111846TS</t>
        </is>
      </c>
      <c r="F1030" t="inlineStr">
        <is>
          <t>5Y</t>
        </is>
      </c>
      <c r="G1030" t="inlineStr">
        <is>
          <t>N</t>
        </is>
      </c>
      <c r="H1030" t="inlineStr">
        <is>
          <t>NT</t>
        </is>
      </c>
      <c r="O1030" t="n">
        <v>3.07</v>
      </c>
      <c r="S1030">
        <f>_xlfn.XLOOKUP(E1030,'Facture Chronopost'!L:L,'Facture Chronopost'!AA:AA,"")</f>
        <v/>
      </c>
      <c r="T1030">
        <f>IF(COUNTIF('Bibliothèque transporteurs'!C:C,F1030)=0,"inconnu",_xlfn.XLOOKUP(F1030,'Bibliothèque transporteurs'!C:C,'Bibliothèque transporteurs'!A:A))</f>
        <v/>
      </c>
      <c r="U1030">
        <f>IF(OR(F1030="6C",F1030="6B"),_xlfn.XLOOKUP(E1030,'Facture Chronopost'!L:L,'Facture Chronopost'!X:X),IF(OR(F1030=17,F1030=44),F1030&amp;"_"&amp;H1030,IF(COUNTIF('Bibliothèque transporteurs'!C:C,F1030)=0,"inconnu",_xlfn.XLOOKUP(F1030,'Bibliothèque transporteurs'!C:C,'Bibliothèque transporteurs'!B:B))))</f>
        <v/>
      </c>
      <c r="V1030">
        <f>IF(COUNTIF('Bibliothèque transporteurs'!C:C,F1030)=0,"inconnu",_xlfn.XLOOKUP(F1030,'Bibliothèque transporteurs'!C:C,'Bibliothèque transporteurs'!E:E))</f>
        <v/>
      </c>
      <c r="W1030">
        <f>IF(T1030="FR_2SHOP",O1030,IF(O1030=0,0,ROUNDUP(O1030/C1030*B1030,2)))</f>
        <v/>
      </c>
      <c r="Y1030" s="118">
        <f>ROUNDUP(B1030,2)-M1030-L1030-N1030-J1030-K1030-I1030-Q1030</f>
        <v/>
      </c>
      <c r="Z1030" s="118">
        <f>IF(Y1030=W1030,"OK","Non")</f>
        <v/>
      </c>
    </row>
    <row r="1031">
      <c r="A1031" s="9">
        <f>C1031/SUM(C:C)*(SUM(C:C)+$X$2)</f>
        <v/>
      </c>
      <c r="B1031" s="9">
        <f>C1031/SUM(C:C)*(SUM(C:C)+SUM($N$3:$O$7))+S1031</f>
        <v/>
      </c>
      <c r="C1031" s="9">
        <f>SUM(I1031:Q1031)-N1031-P1031</f>
        <v/>
      </c>
      <c r="D1031" s="8" t="n">
        <v>6235</v>
      </c>
      <c r="E1031" t="inlineStr">
        <is>
          <t>XT259112753TS</t>
        </is>
      </c>
      <c r="F1031" t="inlineStr">
        <is>
          <t>5Y</t>
        </is>
      </c>
      <c r="G1031" t="inlineStr">
        <is>
          <t>N</t>
        </is>
      </c>
      <c r="H1031" t="inlineStr">
        <is>
          <t>NT</t>
        </is>
      </c>
      <c r="O1031" t="n">
        <v>3.17</v>
      </c>
      <c r="S1031">
        <f>_xlfn.XLOOKUP(E1031,'Facture Chronopost'!L:L,'Facture Chronopost'!AA:AA,"")</f>
        <v/>
      </c>
      <c r="T1031">
        <f>IF(COUNTIF('Bibliothèque transporteurs'!C:C,F1031)=0,"inconnu",_xlfn.XLOOKUP(F1031,'Bibliothèque transporteurs'!C:C,'Bibliothèque transporteurs'!A:A))</f>
        <v/>
      </c>
      <c r="U1031">
        <f>IF(OR(F1031="6C",F1031="6B"),_xlfn.XLOOKUP(E1031,'Facture Chronopost'!L:L,'Facture Chronopost'!X:X),IF(OR(F1031=17,F1031=44),F1031&amp;"_"&amp;H1031,IF(COUNTIF('Bibliothèque transporteurs'!C:C,F1031)=0,"inconnu",_xlfn.XLOOKUP(F1031,'Bibliothèque transporteurs'!C:C,'Bibliothèque transporteurs'!B:B))))</f>
        <v/>
      </c>
      <c r="V1031">
        <f>IF(COUNTIF('Bibliothèque transporteurs'!C:C,F1031)=0,"inconnu",_xlfn.XLOOKUP(F1031,'Bibliothèque transporteurs'!C:C,'Bibliothèque transporteurs'!E:E))</f>
        <v/>
      </c>
      <c r="W1031">
        <f>IF(T1031="FR_2SHOP",O1031,IF(O1031=0,0,ROUNDUP(O1031/C1031*B1031,2)))</f>
        <v/>
      </c>
      <c r="Y1031" s="118">
        <f>ROUNDUP(B1031,2)-M1031-L1031-N1031-J1031-K1031-I1031-Q1031</f>
        <v/>
      </c>
      <c r="Z1031" s="118">
        <f>IF(Y1031=W1031,"OK","Non")</f>
        <v/>
      </c>
    </row>
    <row r="1032">
      <c r="A1032" s="9">
        <f>C1032/SUM(C:C)*(SUM(C:C)+$X$2)</f>
        <v/>
      </c>
      <c r="B1032" s="9">
        <f>C1032/SUM(C:C)*(SUM(C:C)+SUM($N$3:$O$7))+S1032</f>
        <v/>
      </c>
      <c r="C1032" s="9">
        <f>SUM(I1032:Q1032)-N1032-P1032</f>
        <v/>
      </c>
      <c r="D1032" s="8" t="n">
        <v>6235</v>
      </c>
      <c r="E1032" t="inlineStr">
        <is>
          <t>XT259116525TS</t>
        </is>
      </c>
      <c r="F1032" t="inlineStr">
        <is>
          <t>5Y</t>
        </is>
      </c>
      <c r="G1032" t="inlineStr">
        <is>
          <t>N</t>
        </is>
      </c>
      <c r="H1032" t="inlineStr">
        <is>
          <t>NT</t>
        </is>
      </c>
      <c r="O1032" t="n">
        <v>3.07</v>
      </c>
      <c r="S1032">
        <f>_xlfn.XLOOKUP(E1032,'Facture Chronopost'!L:L,'Facture Chronopost'!AA:AA,"")</f>
        <v/>
      </c>
      <c r="T1032">
        <f>IF(COUNTIF('Bibliothèque transporteurs'!C:C,F1032)=0,"inconnu",_xlfn.XLOOKUP(F1032,'Bibliothèque transporteurs'!C:C,'Bibliothèque transporteurs'!A:A))</f>
        <v/>
      </c>
      <c r="U1032">
        <f>IF(OR(F1032="6C",F1032="6B"),_xlfn.XLOOKUP(E1032,'Facture Chronopost'!L:L,'Facture Chronopost'!X:X),IF(OR(F1032=17,F1032=44),F1032&amp;"_"&amp;H1032,IF(COUNTIF('Bibliothèque transporteurs'!C:C,F1032)=0,"inconnu",_xlfn.XLOOKUP(F1032,'Bibliothèque transporteurs'!C:C,'Bibliothèque transporteurs'!B:B))))</f>
        <v/>
      </c>
      <c r="V1032">
        <f>IF(COUNTIF('Bibliothèque transporteurs'!C:C,F1032)=0,"inconnu",_xlfn.XLOOKUP(F1032,'Bibliothèque transporteurs'!C:C,'Bibliothèque transporteurs'!E:E))</f>
        <v/>
      </c>
      <c r="W1032">
        <f>IF(T1032="FR_2SHOP",O1032,IF(O1032=0,0,ROUNDUP(O1032/C1032*B1032,2)))</f>
        <v/>
      </c>
      <c r="Y1032" s="118">
        <f>ROUNDUP(B1032,2)-M1032-L1032-N1032-J1032-K1032-I1032-Q1032</f>
        <v/>
      </c>
      <c r="Z1032" s="118">
        <f>IF(Y1032=W1032,"OK","Non")</f>
        <v/>
      </c>
    </row>
    <row r="1033">
      <c r="A1033" s="9">
        <f>C1033/SUM(C:C)*(SUM(C:C)+$X$2)</f>
        <v/>
      </c>
      <c r="B1033" s="9">
        <f>C1033/SUM(C:C)*(SUM(C:C)+SUM($N$3:$O$7))+S1033</f>
        <v/>
      </c>
      <c r="C1033" s="9">
        <f>SUM(I1033:Q1033)-N1033-P1033</f>
        <v/>
      </c>
      <c r="D1033" s="8" t="n">
        <v>6235</v>
      </c>
      <c r="E1033" t="inlineStr">
        <is>
          <t>XT259116622TS</t>
        </is>
      </c>
      <c r="F1033" t="inlineStr">
        <is>
          <t>5Y</t>
        </is>
      </c>
      <c r="G1033" t="inlineStr">
        <is>
          <t>N</t>
        </is>
      </c>
      <c r="H1033" t="inlineStr">
        <is>
          <t>NT</t>
        </is>
      </c>
      <c r="O1033" t="n">
        <v>3.17</v>
      </c>
      <c r="S1033">
        <f>_xlfn.XLOOKUP(E1033,'Facture Chronopost'!L:L,'Facture Chronopost'!AA:AA,"")</f>
        <v/>
      </c>
      <c r="T1033">
        <f>IF(COUNTIF('Bibliothèque transporteurs'!C:C,F1033)=0,"inconnu",_xlfn.XLOOKUP(F1033,'Bibliothèque transporteurs'!C:C,'Bibliothèque transporteurs'!A:A))</f>
        <v/>
      </c>
      <c r="U1033">
        <f>IF(OR(F1033="6C",F1033="6B"),_xlfn.XLOOKUP(E1033,'Facture Chronopost'!L:L,'Facture Chronopost'!X:X),IF(OR(F1033=17,F1033=44),F1033&amp;"_"&amp;H1033,IF(COUNTIF('Bibliothèque transporteurs'!C:C,F1033)=0,"inconnu",_xlfn.XLOOKUP(F1033,'Bibliothèque transporteurs'!C:C,'Bibliothèque transporteurs'!B:B))))</f>
        <v/>
      </c>
      <c r="V1033">
        <f>IF(COUNTIF('Bibliothèque transporteurs'!C:C,F1033)=0,"inconnu",_xlfn.XLOOKUP(F1033,'Bibliothèque transporteurs'!C:C,'Bibliothèque transporteurs'!E:E))</f>
        <v/>
      </c>
      <c r="W1033">
        <f>IF(T1033="FR_2SHOP",O1033,IF(O1033=0,0,ROUNDUP(O1033/C1033*B1033,2)))</f>
        <v/>
      </c>
      <c r="Y1033" s="118">
        <f>ROUNDUP(B1033,2)-M1033-L1033-N1033-J1033-K1033-I1033-Q1033</f>
        <v/>
      </c>
      <c r="Z1033" s="118">
        <f>IF(Y1033=W1033,"OK","Non")</f>
        <v/>
      </c>
    </row>
    <row r="1034">
      <c r="A1034" s="9">
        <f>C1034/SUM(C:C)*(SUM(C:C)+$X$2)</f>
        <v/>
      </c>
      <c r="B1034" s="9">
        <f>C1034/SUM(C:C)*(SUM(C:C)+SUM($N$3:$O$7))+S1034</f>
        <v/>
      </c>
      <c r="C1034" s="9">
        <f>SUM(I1034:Q1034)-N1034-P1034</f>
        <v/>
      </c>
      <c r="D1034" s="8" t="n">
        <v>6235</v>
      </c>
      <c r="E1034" t="inlineStr">
        <is>
          <t>XT259134127TS</t>
        </is>
      </c>
      <c r="F1034" t="inlineStr">
        <is>
          <t>5Y</t>
        </is>
      </c>
      <c r="G1034" t="inlineStr">
        <is>
          <t>N</t>
        </is>
      </c>
      <c r="H1034" t="inlineStr">
        <is>
          <t>NT</t>
        </is>
      </c>
      <c r="O1034" t="n">
        <v>3.17</v>
      </c>
      <c r="S1034">
        <f>_xlfn.XLOOKUP(E1034,'Facture Chronopost'!L:L,'Facture Chronopost'!AA:AA,"")</f>
        <v/>
      </c>
      <c r="T1034">
        <f>IF(COUNTIF('Bibliothèque transporteurs'!C:C,F1034)=0,"inconnu",_xlfn.XLOOKUP(F1034,'Bibliothèque transporteurs'!C:C,'Bibliothèque transporteurs'!A:A))</f>
        <v/>
      </c>
      <c r="U1034">
        <f>IF(OR(F1034="6C",F1034="6B"),_xlfn.XLOOKUP(E1034,'Facture Chronopost'!L:L,'Facture Chronopost'!X:X),IF(OR(F1034=17,F1034=44),F1034&amp;"_"&amp;H1034,IF(COUNTIF('Bibliothèque transporteurs'!C:C,F1034)=0,"inconnu",_xlfn.XLOOKUP(F1034,'Bibliothèque transporteurs'!C:C,'Bibliothèque transporteurs'!B:B))))</f>
        <v/>
      </c>
      <c r="V1034">
        <f>IF(COUNTIF('Bibliothèque transporteurs'!C:C,F1034)=0,"inconnu",_xlfn.XLOOKUP(F1034,'Bibliothèque transporteurs'!C:C,'Bibliothèque transporteurs'!E:E))</f>
        <v/>
      </c>
      <c r="W1034">
        <f>IF(T1034="FR_2SHOP",O1034,IF(O1034=0,0,ROUNDUP(O1034/C1034*B1034,2)))</f>
        <v/>
      </c>
      <c r="Y1034" s="118">
        <f>ROUNDUP(B1034,2)-M1034-L1034-N1034-J1034-K1034-I1034-Q1034</f>
        <v/>
      </c>
      <c r="Z1034" s="118">
        <f>IF(Y1034=W1034,"OK","Non")</f>
        <v/>
      </c>
    </row>
    <row r="1035">
      <c r="A1035" s="9">
        <f>C1035/SUM(C:C)*(SUM(C:C)+$X$2)</f>
        <v/>
      </c>
      <c r="B1035" s="9">
        <f>C1035/SUM(C:C)*(SUM(C:C)+SUM($N$3:$O$7))+S1035</f>
        <v/>
      </c>
      <c r="C1035" s="9">
        <f>SUM(I1035:Q1035)-N1035-P1035</f>
        <v/>
      </c>
      <c r="D1035" s="8" t="n">
        <v>6235</v>
      </c>
      <c r="E1035" t="inlineStr">
        <is>
          <t>XT259144053TS</t>
        </is>
      </c>
      <c r="F1035" t="inlineStr">
        <is>
          <t>5Y</t>
        </is>
      </c>
      <c r="G1035" t="inlineStr">
        <is>
          <t>N</t>
        </is>
      </c>
      <c r="H1035" t="inlineStr">
        <is>
          <t>NT</t>
        </is>
      </c>
      <c r="O1035" t="n">
        <v>3.07</v>
      </c>
      <c r="S1035">
        <f>_xlfn.XLOOKUP(E1035,'Facture Chronopost'!L:L,'Facture Chronopost'!AA:AA,"")</f>
        <v/>
      </c>
      <c r="T1035">
        <f>IF(COUNTIF('Bibliothèque transporteurs'!C:C,F1035)=0,"inconnu",_xlfn.XLOOKUP(F1035,'Bibliothèque transporteurs'!C:C,'Bibliothèque transporteurs'!A:A))</f>
        <v/>
      </c>
      <c r="U1035">
        <f>IF(OR(F1035="6C",F1035="6B"),_xlfn.XLOOKUP(E1035,'Facture Chronopost'!L:L,'Facture Chronopost'!X:X),IF(OR(F1035=17,F1035=44),F1035&amp;"_"&amp;H1035,IF(COUNTIF('Bibliothèque transporteurs'!C:C,F1035)=0,"inconnu",_xlfn.XLOOKUP(F1035,'Bibliothèque transporteurs'!C:C,'Bibliothèque transporteurs'!B:B))))</f>
        <v/>
      </c>
      <c r="V1035">
        <f>IF(COUNTIF('Bibliothèque transporteurs'!C:C,F1035)=0,"inconnu",_xlfn.XLOOKUP(F1035,'Bibliothèque transporteurs'!C:C,'Bibliothèque transporteurs'!E:E))</f>
        <v/>
      </c>
      <c r="W1035">
        <f>IF(T1035="FR_2SHOP",O1035,IF(O1035=0,0,ROUNDUP(O1035/C1035*B1035,2)))</f>
        <v/>
      </c>
      <c r="Y1035" s="118">
        <f>ROUNDUP(B1035,2)-M1035-L1035-N1035-J1035-K1035-I1035-Q1035</f>
        <v/>
      </c>
      <c r="Z1035" s="118">
        <f>IF(Y1035=W1035,"OK","Non")</f>
        <v/>
      </c>
    </row>
    <row r="1036">
      <c r="A1036" s="9">
        <f>C1036/SUM(C:C)*(SUM(C:C)+$X$2)</f>
        <v/>
      </c>
      <c r="B1036" s="9">
        <f>C1036/SUM(C:C)*(SUM(C:C)+SUM($N$3:$O$7))+S1036</f>
        <v/>
      </c>
      <c r="C1036" s="9">
        <f>SUM(I1036:Q1036)-N1036-P1036</f>
        <v/>
      </c>
      <c r="D1036" s="8" t="n">
        <v>6235</v>
      </c>
      <c r="E1036" t="inlineStr">
        <is>
          <t>XT259161343TS</t>
        </is>
      </c>
      <c r="F1036" t="inlineStr">
        <is>
          <t>5Y</t>
        </is>
      </c>
      <c r="G1036" t="inlineStr">
        <is>
          <t>N</t>
        </is>
      </c>
      <c r="H1036" t="inlineStr">
        <is>
          <t>NT</t>
        </is>
      </c>
      <c r="O1036" t="n">
        <v>3.07</v>
      </c>
      <c r="S1036">
        <f>_xlfn.XLOOKUP(E1036,'Facture Chronopost'!L:L,'Facture Chronopost'!AA:AA,"")</f>
        <v/>
      </c>
      <c r="T1036">
        <f>IF(COUNTIF('Bibliothèque transporteurs'!C:C,F1036)=0,"inconnu",_xlfn.XLOOKUP(F1036,'Bibliothèque transporteurs'!C:C,'Bibliothèque transporteurs'!A:A))</f>
        <v/>
      </c>
      <c r="U1036">
        <f>IF(OR(F1036="6C",F1036="6B"),_xlfn.XLOOKUP(E1036,'Facture Chronopost'!L:L,'Facture Chronopost'!X:X),IF(OR(F1036=17,F1036=44),F1036&amp;"_"&amp;H1036,IF(COUNTIF('Bibliothèque transporteurs'!C:C,F1036)=0,"inconnu",_xlfn.XLOOKUP(F1036,'Bibliothèque transporteurs'!C:C,'Bibliothèque transporteurs'!B:B))))</f>
        <v/>
      </c>
      <c r="V1036">
        <f>IF(COUNTIF('Bibliothèque transporteurs'!C:C,F1036)=0,"inconnu",_xlfn.XLOOKUP(F1036,'Bibliothèque transporteurs'!C:C,'Bibliothèque transporteurs'!E:E))</f>
        <v/>
      </c>
      <c r="W1036">
        <f>IF(T1036="FR_2SHOP",O1036,IF(O1036=0,0,ROUNDUP(O1036/C1036*B1036,2)))</f>
        <v/>
      </c>
      <c r="Y1036" s="118">
        <f>ROUNDUP(B1036,2)-M1036-L1036-N1036-J1036-K1036-I1036-Q1036</f>
        <v/>
      </c>
      <c r="Z1036" s="118">
        <f>IF(Y1036=W1036,"OK","Non")</f>
        <v/>
      </c>
    </row>
    <row r="1037">
      <c r="A1037" s="9">
        <f>C1037/SUM(C:C)*(SUM(C:C)+$X$2)</f>
        <v/>
      </c>
      <c r="B1037" s="9">
        <f>C1037/SUM(C:C)*(SUM(C:C)+SUM($N$3:$O$7))+S1037</f>
        <v/>
      </c>
      <c r="C1037" s="9">
        <f>SUM(I1037:Q1037)-N1037-P1037</f>
        <v/>
      </c>
      <c r="D1037" s="8" t="n">
        <v>6235</v>
      </c>
      <c r="E1037" t="inlineStr">
        <is>
          <t>XT259188540TS</t>
        </is>
      </c>
      <c r="F1037" t="inlineStr">
        <is>
          <t>5Y</t>
        </is>
      </c>
      <c r="G1037" t="inlineStr">
        <is>
          <t>N</t>
        </is>
      </c>
      <c r="H1037" t="inlineStr">
        <is>
          <t>NT</t>
        </is>
      </c>
      <c r="O1037" t="n">
        <v>3.17</v>
      </c>
      <c r="S1037">
        <f>_xlfn.XLOOKUP(E1037,'Facture Chronopost'!L:L,'Facture Chronopost'!AA:AA,"")</f>
        <v/>
      </c>
      <c r="T1037">
        <f>IF(COUNTIF('Bibliothèque transporteurs'!C:C,F1037)=0,"inconnu",_xlfn.XLOOKUP(F1037,'Bibliothèque transporteurs'!C:C,'Bibliothèque transporteurs'!A:A))</f>
        <v/>
      </c>
      <c r="U1037">
        <f>IF(OR(F1037="6C",F1037="6B"),_xlfn.XLOOKUP(E1037,'Facture Chronopost'!L:L,'Facture Chronopost'!X:X),IF(OR(F1037=17,F1037=44),F1037&amp;"_"&amp;H1037,IF(COUNTIF('Bibliothèque transporteurs'!C:C,F1037)=0,"inconnu",_xlfn.XLOOKUP(F1037,'Bibliothèque transporteurs'!C:C,'Bibliothèque transporteurs'!B:B))))</f>
        <v/>
      </c>
      <c r="V1037">
        <f>IF(COUNTIF('Bibliothèque transporteurs'!C:C,F1037)=0,"inconnu",_xlfn.XLOOKUP(F1037,'Bibliothèque transporteurs'!C:C,'Bibliothèque transporteurs'!E:E))</f>
        <v/>
      </c>
      <c r="W1037">
        <f>IF(T1037="FR_2SHOP",O1037,IF(O1037=0,0,ROUNDUP(O1037/C1037*B1037,2)))</f>
        <v/>
      </c>
      <c r="Y1037" s="118">
        <f>ROUNDUP(B1037,2)-M1037-L1037-N1037-J1037-K1037-I1037-Q1037</f>
        <v/>
      </c>
      <c r="Z1037" s="118">
        <f>IF(Y1037=W1037,"OK","Non")</f>
        <v/>
      </c>
    </row>
    <row r="1038">
      <c r="A1038" s="9">
        <f>C1038/SUM(C:C)*(SUM(C:C)+$X$2)</f>
        <v/>
      </c>
      <c r="B1038" s="9">
        <f>C1038/SUM(C:C)*(SUM(C:C)+SUM($N$3:$O$7))+S1038</f>
        <v/>
      </c>
      <c r="C1038" s="9">
        <f>SUM(I1038:Q1038)-N1038-P1038</f>
        <v/>
      </c>
      <c r="D1038" s="8" t="n">
        <v>6235</v>
      </c>
      <c r="E1038" t="inlineStr">
        <is>
          <t>XT259188933TS</t>
        </is>
      </c>
      <c r="F1038" t="inlineStr">
        <is>
          <t>5Y</t>
        </is>
      </c>
      <c r="G1038" t="inlineStr">
        <is>
          <t>N</t>
        </is>
      </c>
      <c r="H1038" t="inlineStr">
        <is>
          <t>NT</t>
        </is>
      </c>
      <c r="O1038" t="n">
        <v>3.07</v>
      </c>
      <c r="S1038">
        <f>_xlfn.XLOOKUP(E1038,'Facture Chronopost'!L:L,'Facture Chronopost'!AA:AA,"")</f>
        <v/>
      </c>
      <c r="T1038">
        <f>IF(COUNTIF('Bibliothèque transporteurs'!C:C,F1038)=0,"inconnu",_xlfn.XLOOKUP(F1038,'Bibliothèque transporteurs'!C:C,'Bibliothèque transporteurs'!A:A))</f>
        <v/>
      </c>
      <c r="U1038">
        <f>IF(OR(F1038="6C",F1038="6B"),_xlfn.XLOOKUP(E1038,'Facture Chronopost'!L:L,'Facture Chronopost'!X:X),IF(OR(F1038=17,F1038=44),F1038&amp;"_"&amp;H1038,IF(COUNTIF('Bibliothèque transporteurs'!C:C,F1038)=0,"inconnu",_xlfn.XLOOKUP(F1038,'Bibliothèque transporteurs'!C:C,'Bibliothèque transporteurs'!B:B))))</f>
        <v/>
      </c>
      <c r="V1038">
        <f>IF(COUNTIF('Bibliothèque transporteurs'!C:C,F1038)=0,"inconnu",_xlfn.XLOOKUP(F1038,'Bibliothèque transporteurs'!C:C,'Bibliothèque transporteurs'!E:E))</f>
        <v/>
      </c>
      <c r="W1038">
        <f>IF(T1038="FR_2SHOP",O1038,IF(O1038=0,0,ROUNDUP(O1038/C1038*B1038,2)))</f>
        <v/>
      </c>
      <c r="Y1038" s="118">
        <f>ROUNDUP(B1038,2)-M1038-L1038-N1038-J1038-K1038-I1038-Q1038</f>
        <v/>
      </c>
      <c r="Z1038" s="118">
        <f>IF(Y1038=W1038,"OK","Non")</f>
        <v/>
      </c>
    </row>
    <row r="1039">
      <c r="A1039" s="9">
        <f>C1039/SUM(C:C)*(SUM(C:C)+$X$2)</f>
        <v/>
      </c>
      <c r="B1039" s="9">
        <f>C1039/SUM(C:C)*(SUM(C:C)+SUM($N$3:$O$7))+S1039</f>
        <v/>
      </c>
      <c r="C1039" s="9">
        <f>SUM(I1039:Q1039)-N1039-P1039</f>
        <v/>
      </c>
      <c r="D1039" s="8" t="n">
        <v>6235</v>
      </c>
      <c r="E1039" t="inlineStr">
        <is>
          <t>XT259190248TS</t>
        </is>
      </c>
      <c r="F1039" t="inlineStr">
        <is>
          <t>5Y</t>
        </is>
      </c>
      <c r="G1039" t="inlineStr">
        <is>
          <t>N</t>
        </is>
      </c>
      <c r="H1039" t="inlineStr">
        <is>
          <t>NT</t>
        </is>
      </c>
      <c r="O1039" t="n">
        <v>3.07</v>
      </c>
      <c r="S1039">
        <f>_xlfn.XLOOKUP(E1039,'Facture Chronopost'!L:L,'Facture Chronopost'!AA:AA,"")</f>
        <v/>
      </c>
      <c r="T1039">
        <f>IF(COUNTIF('Bibliothèque transporteurs'!C:C,F1039)=0,"inconnu",_xlfn.XLOOKUP(F1039,'Bibliothèque transporteurs'!C:C,'Bibliothèque transporteurs'!A:A))</f>
        <v/>
      </c>
      <c r="U1039">
        <f>IF(OR(F1039="6C",F1039="6B"),_xlfn.XLOOKUP(E1039,'Facture Chronopost'!L:L,'Facture Chronopost'!X:X),IF(OR(F1039=17,F1039=44),F1039&amp;"_"&amp;H1039,IF(COUNTIF('Bibliothèque transporteurs'!C:C,F1039)=0,"inconnu",_xlfn.XLOOKUP(F1039,'Bibliothèque transporteurs'!C:C,'Bibliothèque transporteurs'!B:B))))</f>
        <v/>
      </c>
      <c r="V1039">
        <f>IF(COUNTIF('Bibliothèque transporteurs'!C:C,F1039)=0,"inconnu",_xlfn.XLOOKUP(F1039,'Bibliothèque transporteurs'!C:C,'Bibliothèque transporteurs'!E:E))</f>
        <v/>
      </c>
      <c r="W1039">
        <f>IF(T1039="FR_2SHOP",O1039,IF(O1039=0,0,ROUNDUP(O1039/C1039*B1039,2)))</f>
        <v/>
      </c>
      <c r="Y1039" s="118">
        <f>ROUNDUP(B1039,2)-M1039-L1039-N1039-J1039-K1039-I1039-Q1039</f>
        <v/>
      </c>
      <c r="Z1039" s="118">
        <f>IF(Y1039=W1039,"OK","Non")</f>
        <v/>
      </c>
    </row>
    <row r="1040">
      <c r="A1040" s="9">
        <f>C1040/SUM(C:C)*(SUM(C:C)+$X$2)</f>
        <v/>
      </c>
      <c r="B1040" s="9">
        <f>C1040/SUM(C:C)*(SUM(C:C)+SUM($N$3:$O$7))+S1040</f>
        <v/>
      </c>
      <c r="C1040" s="9">
        <f>SUM(I1040:Q1040)-N1040-P1040</f>
        <v/>
      </c>
      <c r="D1040" s="8" t="n">
        <v>6235</v>
      </c>
      <c r="E1040" t="inlineStr">
        <is>
          <t>XT259195090TS</t>
        </is>
      </c>
      <c r="F1040" t="inlineStr">
        <is>
          <t>5Y</t>
        </is>
      </c>
      <c r="G1040" t="inlineStr">
        <is>
          <t>N</t>
        </is>
      </c>
      <c r="H1040" t="inlineStr">
        <is>
          <t>NT</t>
        </is>
      </c>
      <c r="O1040" t="n">
        <v>3.49</v>
      </c>
      <c r="S1040">
        <f>_xlfn.XLOOKUP(E1040,'Facture Chronopost'!L:L,'Facture Chronopost'!AA:AA,"")</f>
        <v/>
      </c>
      <c r="T1040">
        <f>IF(COUNTIF('Bibliothèque transporteurs'!C:C,F1040)=0,"inconnu",_xlfn.XLOOKUP(F1040,'Bibliothèque transporteurs'!C:C,'Bibliothèque transporteurs'!A:A))</f>
        <v/>
      </c>
      <c r="U1040">
        <f>IF(OR(F1040="6C",F1040="6B"),_xlfn.XLOOKUP(E1040,'Facture Chronopost'!L:L,'Facture Chronopost'!X:X),IF(OR(F1040=17,F1040=44),F1040&amp;"_"&amp;H1040,IF(COUNTIF('Bibliothèque transporteurs'!C:C,F1040)=0,"inconnu",_xlfn.XLOOKUP(F1040,'Bibliothèque transporteurs'!C:C,'Bibliothèque transporteurs'!B:B))))</f>
        <v/>
      </c>
      <c r="V1040">
        <f>IF(COUNTIF('Bibliothèque transporteurs'!C:C,F1040)=0,"inconnu",_xlfn.XLOOKUP(F1040,'Bibliothèque transporteurs'!C:C,'Bibliothèque transporteurs'!E:E))</f>
        <v/>
      </c>
      <c r="W1040">
        <f>IF(T1040="FR_2SHOP",O1040,IF(O1040=0,0,ROUNDUP(O1040/C1040*B1040,2)))</f>
        <v/>
      </c>
      <c r="Y1040" s="118">
        <f>ROUNDUP(B1040,2)-M1040-L1040-N1040-J1040-K1040-I1040-Q1040</f>
        <v/>
      </c>
      <c r="Z1040" s="118">
        <f>IF(Y1040=W1040,"OK","Non")</f>
        <v/>
      </c>
    </row>
    <row r="1041">
      <c r="A1041" s="9">
        <f>C1041/SUM(C:C)*(SUM(C:C)+$X$2)</f>
        <v/>
      </c>
      <c r="B1041" s="9">
        <f>C1041/SUM(C:C)*(SUM(C:C)+SUM($N$3:$O$7))+S1041</f>
        <v/>
      </c>
      <c r="C1041" s="9">
        <f>SUM(I1041:Q1041)-N1041-P1041</f>
        <v/>
      </c>
      <c r="D1041" s="8" t="n">
        <v>6235</v>
      </c>
      <c r="E1041" t="inlineStr">
        <is>
          <t>XT259201983TS</t>
        </is>
      </c>
      <c r="F1041" t="inlineStr">
        <is>
          <t>5Y</t>
        </is>
      </c>
      <c r="G1041" t="inlineStr">
        <is>
          <t>N</t>
        </is>
      </c>
      <c r="H1041" t="inlineStr">
        <is>
          <t>NT</t>
        </is>
      </c>
      <c r="O1041" t="n">
        <v>3.07</v>
      </c>
      <c r="S1041">
        <f>_xlfn.XLOOKUP(E1041,'Facture Chronopost'!L:L,'Facture Chronopost'!AA:AA,"")</f>
        <v/>
      </c>
      <c r="T1041">
        <f>IF(COUNTIF('Bibliothèque transporteurs'!C:C,F1041)=0,"inconnu",_xlfn.XLOOKUP(F1041,'Bibliothèque transporteurs'!C:C,'Bibliothèque transporteurs'!A:A))</f>
        <v/>
      </c>
      <c r="U1041">
        <f>IF(OR(F1041="6C",F1041="6B"),_xlfn.XLOOKUP(E1041,'Facture Chronopost'!L:L,'Facture Chronopost'!X:X),IF(OR(F1041=17,F1041=44),F1041&amp;"_"&amp;H1041,IF(COUNTIF('Bibliothèque transporteurs'!C:C,F1041)=0,"inconnu",_xlfn.XLOOKUP(F1041,'Bibliothèque transporteurs'!C:C,'Bibliothèque transporteurs'!B:B))))</f>
        <v/>
      </c>
      <c r="V1041">
        <f>IF(COUNTIF('Bibliothèque transporteurs'!C:C,F1041)=0,"inconnu",_xlfn.XLOOKUP(F1041,'Bibliothèque transporteurs'!C:C,'Bibliothèque transporteurs'!E:E))</f>
        <v/>
      </c>
      <c r="W1041">
        <f>IF(T1041="FR_2SHOP",O1041,IF(O1041=0,0,ROUNDUP(O1041/C1041*B1041,2)))</f>
        <v/>
      </c>
      <c r="Y1041" s="118">
        <f>ROUNDUP(B1041,2)-M1041-L1041-N1041-J1041-K1041-I1041-Q1041</f>
        <v/>
      </c>
      <c r="Z1041" s="118">
        <f>IF(Y1041=W1041,"OK","Non")</f>
        <v/>
      </c>
    </row>
    <row r="1042">
      <c r="A1042" s="9">
        <f>C1042/SUM(C:C)*(SUM(C:C)+$X$2)</f>
        <v/>
      </c>
      <c r="B1042" s="9">
        <f>C1042/SUM(C:C)*(SUM(C:C)+SUM($N$3:$O$7))+S1042</f>
        <v/>
      </c>
      <c r="C1042" s="9">
        <f>SUM(I1042:Q1042)-N1042-P1042</f>
        <v/>
      </c>
      <c r="D1042" s="8" t="n">
        <v>6235</v>
      </c>
      <c r="E1042" t="inlineStr">
        <is>
          <t>XT259205852TS</t>
        </is>
      </c>
      <c r="F1042" t="inlineStr">
        <is>
          <t>5Y</t>
        </is>
      </c>
      <c r="G1042" t="inlineStr">
        <is>
          <t>N</t>
        </is>
      </c>
      <c r="H1042" t="inlineStr">
        <is>
          <t>NT</t>
        </is>
      </c>
      <c r="O1042" t="n">
        <v>3.07</v>
      </c>
      <c r="S1042">
        <f>_xlfn.XLOOKUP(E1042,'Facture Chronopost'!L:L,'Facture Chronopost'!AA:AA,"")</f>
        <v/>
      </c>
      <c r="T1042">
        <f>IF(COUNTIF('Bibliothèque transporteurs'!C:C,F1042)=0,"inconnu",_xlfn.XLOOKUP(F1042,'Bibliothèque transporteurs'!C:C,'Bibliothèque transporteurs'!A:A))</f>
        <v/>
      </c>
      <c r="U1042">
        <f>IF(OR(F1042="6C",F1042="6B"),_xlfn.XLOOKUP(E1042,'Facture Chronopost'!L:L,'Facture Chronopost'!X:X),IF(OR(F1042=17,F1042=44),F1042&amp;"_"&amp;H1042,IF(COUNTIF('Bibliothèque transporteurs'!C:C,F1042)=0,"inconnu",_xlfn.XLOOKUP(F1042,'Bibliothèque transporteurs'!C:C,'Bibliothèque transporteurs'!B:B))))</f>
        <v/>
      </c>
      <c r="V1042">
        <f>IF(COUNTIF('Bibliothèque transporteurs'!C:C,F1042)=0,"inconnu",_xlfn.XLOOKUP(F1042,'Bibliothèque transporteurs'!C:C,'Bibliothèque transporteurs'!E:E))</f>
        <v/>
      </c>
      <c r="W1042">
        <f>IF(T1042="FR_2SHOP",O1042,IF(O1042=0,0,ROUNDUP(O1042/C1042*B1042,2)))</f>
        <v/>
      </c>
      <c r="Y1042" s="118">
        <f>ROUNDUP(B1042,2)-M1042-L1042-N1042-J1042-K1042-I1042-Q1042</f>
        <v/>
      </c>
      <c r="Z1042" s="118">
        <f>IF(Y1042=W1042,"OK","Non")</f>
        <v/>
      </c>
    </row>
    <row r="1043">
      <c r="A1043" s="9">
        <f>C1043/SUM(C:C)*(SUM(C:C)+$X$2)</f>
        <v/>
      </c>
      <c r="B1043" s="9">
        <f>C1043/SUM(C:C)*(SUM(C:C)+SUM($N$3:$O$7))+S1043</f>
        <v/>
      </c>
      <c r="C1043" s="9">
        <f>SUM(I1043:Q1043)-N1043-P1043</f>
        <v/>
      </c>
      <c r="D1043" s="8" t="n">
        <v>6235</v>
      </c>
      <c r="E1043" t="inlineStr">
        <is>
          <t>XT259222325TS</t>
        </is>
      </c>
      <c r="F1043" t="inlineStr">
        <is>
          <t>5Y</t>
        </is>
      </c>
      <c r="G1043" t="inlineStr">
        <is>
          <t>N</t>
        </is>
      </c>
      <c r="H1043" t="inlineStr">
        <is>
          <t>NT</t>
        </is>
      </c>
      <c r="O1043" t="n">
        <v>3.17</v>
      </c>
      <c r="S1043">
        <f>_xlfn.XLOOKUP(E1043,'Facture Chronopost'!L:L,'Facture Chronopost'!AA:AA,"")</f>
        <v/>
      </c>
      <c r="T1043">
        <f>IF(COUNTIF('Bibliothèque transporteurs'!C:C,F1043)=0,"inconnu",_xlfn.XLOOKUP(F1043,'Bibliothèque transporteurs'!C:C,'Bibliothèque transporteurs'!A:A))</f>
        <v/>
      </c>
      <c r="U1043">
        <f>IF(OR(F1043="6C",F1043="6B"),_xlfn.XLOOKUP(E1043,'Facture Chronopost'!L:L,'Facture Chronopost'!X:X),IF(OR(F1043=17,F1043=44),F1043&amp;"_"&amp;H1043,IF(COUNTIF('Bibliothèque transporteurs'!C:C,F1043)=0,"inconnu",_xlfn.XLOOKUP(F1043,'Bibliothèque transporteurs'!C:C,'Bibliothèque transporteurs'!B:B))))</f>
        <v/>
      </c>
      <c r="V1043">
        <f>IF(COUNTIF('Bibliothèque transporteurs'!C:C,F1043)=0,"inconnu",_xlfn.XLOOKUP(F1043,'Bibliothèque transporteurs'!C:C,'Bibliothèque transporteurs'!E:E))</f>
        <v/>
      </c>
      <c r="W1043">
        <f>IF(T1043="FR_2SHOP",O1043,IF(O1043=0,0,ROUNDUP(O1043/C1043*B1043,2)))</f>
        <v/>
      </c>
      <c r="Y1043" s="118">
        <f>ROUNDUP(B1043,2)-M1043-L1043-N1043-J1043-K1043-I1043-Q1043</f>
        <v/>
      </c>
      <c r="Z1043" s="118">
        <f>IF(Y1043=W1043,"OK","Non")</f>
        <v/>
      </c>
    </row>
    <row r="1044">
      <c r="A1044" s="9">
        <f>C1044/SUM(C:C)*(SUM(C:C)+$X$2)</f>
        <v/>
      </c>
      <c r="B1044" s="9">
        <f>C1044/SUM(C:C)*(SUM(C:C)+SUM($N$3:$O$7))+S1044</f>
        <v/>
      </c>
      <c r="C1044" s="9">
        <f>SUM(I1044:Q1044)-N1044-P1044</f>
        <v/>
      </c>
      <c r="D1044" s="8" t="n">
        <v>6235</v>
      </c>
      <c r="E1044" t="inlineStr">
        <is>
          <t>XT259227053TS</t>
        </is>
      </c>
      <c r="F1044" t="inlineStr">
        <is>
          <t>5Y</t>
        </is>
      </c>
      <c r="G1044" t="inlineStr">
        <is>
          <t>N</t>
        </is>
      </c>
      <c r="H1044" t="inlineStr">
        <is>
          <t>NT</t>
        </is>
      </c>
      <c r="O1044" t="n">
        <v>3.07</v>
      </c>
      <c r="S1044">
        <f>_xlfn.XLOOKUP(E1044,'Facture Chronopost'!L:L,'Facture Chronopost'!AA:AA,"")</f>
        <v/>
      </c>
      <c r="T1044">
        <f>IF(COUNTIF('Bibliothèque transporteurs'!C:C,F1044)=0,"inconnu",_xlfn.XLOOKUP(F1044,'Bibliothèque transporteurs'!C:C,'Bibliothèque transporteurs'!A:A))</f>
        <v/>
      </c>
      <c r="U1044">
        <f>IF(OR(F1044="6C",F1044="6B"),_xlfn.XLOOKUP(E1044,'Facture Chronopost'!L:L,'Facture Chronopost'!X:X),IF(OR(F1044=17,F1044=44),F1044&amp;"_"&amp;H1044,IF(COUNTIF('Bibliothèque transporteurs'!C:C,F1044)=0,"inconnu",_xlfn.XLOOKUP(F1044,'Bibliothèque transporteurs'!C:C,'Bibliothèque transporteurs'!B:B))))</f>
        <v/>
      </c>
      <c r="V1044">
        <f>IF(COUNTIF('Bibliothèque transporteurs'!C:C,F1044)=0,"inconnu",_xlfn.XLOOKUP(F1044,'Bibliothèque transporteurs'!C:C,'Bibliothèque transporteurs'!E:E))</f>
        <v/>
      </c>
      <c r="W1044">
        <f>IF(T1044="FR_2SHOP",O1044,IF(O1044=0,0,ROUNDUP(O1044/C1044*B1044,2)))</f>
        <v/>
      </c>
      <c r="Y1044" s="118">
        <f>ROUNDUP(B1044,2)-M1044-L1044-N1044-J1044-K1044-I1044-Q1044</f>
        <v/>
      </c>
      <c r="Z1044" s="118">
        <f>IF(Y1044=W1044,"OK","Non")</f>
        <v/>
      </c>
    </row>
    <row r="1045">
      <c r="A1045" s="9">
        <f>C1045/SUM(C:C)*(SUM(C:C)+$X$2)</f>
        <v/>
      </c>
      <c r="B1045" s="9">
        <f>C1045/SUM(C:C)*(SUM(C:C)+SUM($N$3:$O$7))+S1045</f>
        <v/>
      </c>
      <c r="C1045" s="9">
        <f>SUM(I1045:Q1045)-N1045-P1045</f>
        <v/>
      </c>
      <c r="D1045" s="8" t="n">
        <v>6235</v>
      </c>
      <c r="E1045" t="inlineStr">
        <is>
          <t>XT259242254TS</t>
        </is>
      </c>
      <c r="F1045" t="inlineStr">
        <is>
          <t>5Y</t>
        </is>
      </c>
      <c r="G1045" t="inlineStr">
        <is>
          <t>N</t>
        </is>
      </c>
      <c r="H1045" t="inlineStr">
        <is>
          <t>NT</t>
        </is>
      </c>
      <c r="O1045" t="n">
        <v>3.07</v>
      </c>
      <c r="S1045">
        <f>_xlfn.XLOOKUP(E1045,'Facture Chronopost'!L:L,'Facture Chronopost'!AA:AA,"")</f>
        <v/>
      </c>
      <c r="T1045">
        <f>IF(COUNTIF('Bibliothèque transporteurs'!C:C,F1045)=0,"inconnu",_xlfn.XLOOKUP(F1045,'Bibliothèque transporteurs'!C:C,'Bibliothèque transporteurs'!A:A))</f>
        <v/>
      </c>
      <c r="U1045">
        <f>IF(OR(F1045="6C",F1045="6B"),_xlfn.XLOOKUP(E1045,'Facture Chronopost'!L:L,'Facture Chronopost'!X:X),IF(OR(F1045=17,F1045=44),F1045&amp;"_"&amp;H1045,IF(COUNTIF('Bibliothèque transporteurs'!C:C,F1045)=0,"inconnu",_xlfn.XLOOKUP(F1045,'Bibliothèque transporteurs'!C:C,'Bibliothèque transporteurs'!B:B))))</f>
        <v/>
      </c>
      <c r="V1045">
        <f>IF(COUNTIF('Bibliothèque transporteurs'!C:C,F1045)=0,"inconnu",_xlfn.XLOOKUP(F1045,'Bibliothèque transporteurs'!C:C,'Bibliothèque transporteurs'!E:E))</f>
        <v/>
      </c>
      <c r="W1045">
        <f>IF(T1045="FR_2SHOP",O1045,IF(O1045=0,0,ROUNDUP(O1045/C1045*B1045,2)))</f>
        <v/>
      </c>
      <c r="Y1045" s="118">
        <f>ROUNDUP(B1045,2)-M1045-L1045-N1045-J1045-K1045-I1045-Q1045</f>
        <v/>
      </c>
      <c r="Z1045" s="118">
        <f>IF(Y1045=W1045,"OK","Non")</f>
        <v/>
      </c>
    </row>
    <row r="1046">
      <c r="A1046" s="9">
        <f>C1046/SUM(C:C)*(SUM(C:C)+$X$2)</f>
        <v/>
      </c>
      <c r="B1046" s="9">
        <f>C1046/SUM(C:C)*(SUM(C:C)+SUM($N$3:$O$7))+S1046</f>
        <v/>
      </c>
      <c r="C1046" s="9">
        <f>SUM(I1046:Q1046)-N1046-P1046</f>
        <v/>
      </c>
      <c r="D1046" s="8" t="n">
        <v>6235</v>
      </c>
      <c r="E1046" t="inlineStr">
        <is>
          <t>XT259243263TS</t>
        </is>
      </c>
      <c r="F1046" t="inlineStr">
        <is>
          <t>5Y</t>
        </is>
      </c>
      <c r="G1046" t="inlineStr">
        <is>
          <t>N</t>
        </is>
      </c>
      <c r="H1046" t="inlineStr">
        <is>
          <t>NT</t>
        </is>
      </c>
      <c r="O1046" t="n">
        <v>3.17</v>
      </c>
      <c r="S1046">
        <f>_xlfn.XLOOKUP(E1046,'Facture Chronopost'!L:L,'Facture Chronopost'!AA:AA,"")</f>
        <v/>
      </c>
      <c r="T1046">
        <f>IF(COUNTIF('Bibliothèque transporteurs'!C:C,F1046)=0,"inconnu",_xlfn.XLOOKUP(F1046,'Bibliothèque transporteurs'!C:C,'Bibliothèque transporteurs'!A:A))</f>
        <v/>
      </c>
      <c r="U1046">
        <f>IF(OR(F1046="6C",F1046="6B"),_xlfn.XLOOKUP(E1046,'Facture Chronopost'!L:L,'Facture Chronopost'!X:X),IF(OR(F1046=17,F1046=44),F1046&amp;"_"&amp;H1046,IF(COUNTIF('Bibliothèque transporteurs'!C:C,F1046)=0,"inconnu",_xlfn.XLOOKUP(F1046,'Bibliothèque transporteurs'!C:C,'Bibliothèque transporteurs'!B:B))))</f>
        <v/>
      </c>
      <c r="V1046">
        <f>IF(COUNTIF('Bibliothèque transporteurs'!C:C,F1046)=0,"inconnu",_xlfn.XLOOKUP(F1046,'Bibliothèque transporteurs'!C:C,'Bibliothèque transporteurs'!E:E))</f>
        <v/>
      </c>
      <c r="W1046">
        <f>IF(T1046="FR_2SHOP",O1046,IF(O1046=0,0,ROUNDUP(O1046/C1046*B1046,2)))</f>
        <v/>
      </c>
      <c r="Y1046" s="118">
        <f>ROUNDUP(B1046,2)-M1046-L1046-N1046-J1046-K1046-I1046-Q1046</f>
        <v/>
      </c>
      <c r="Z1046" s="118">
        <f>IF(Y1046=W1046,"OK","Non")</f>
        <v/>
      </c>
    </row>
    <row r="1047">
      <c r="A1047" s="9">
        <f>C1047/SUM(C:C)*(SUM(C:C)+$X$2)</f>
        <v/>
      </c>
      <c r="B1047" s="9">
        <f>C1047/SUM(C:C)*(SUM(C:C)+SUM($N$3:$O$7))+S1047</f>
        <v/>
      </c>
      <c r="C1047" s="9">
        <f>SUM(I1047:Q1047)-N1047-P1047</f>
        <v/>
      </c>
      <c r="D1047" s="8" t="n">
        <v>6235</v>
      </c>
      <c r="E1047" t="inlineStr">
        <is>
          <t>XT259256015TS</t>
        </is>
      </c>
      <c r="F1047" t="inlineStr">
        <is>
          <t>5Y</t>
        </is>
      </c>
      <c r="G1047" t="inlineStr">
        <is>
          <t>N</t>
        </is>
      </c>
      <c r="H1047" t="inlineStr">
        <is>
          <t>NT</t>
        </is>
      </c>
      <c r="O1047" t="n">
        <v>3.07</v>
      </c>
      <c r="S1047">
        <f>_xlfn.XLOOKUP(E1047,'Facture Chronopost'!L:L,'Facture Chronopost'!AA:AA,"")</f>
        <v/>
      </c>
      <c r="T1047">
        <f>IF(COUNTIF('Bibliothèque transporteurs'!C:C,F1047)=0,"inconnu",_xlfn.XLOOKUP(F1047,'Bibliothèque transporteurs'!C:C,'Bibliothèque transporteurs'!A:A))</f>
        <v/>
      </c>
      <c r="U1047">
        <f>IF(OR(F1047="6C",F1047="6B"),_xlfn.XLOOKUP(E1047,'Facture Chronopost'!L:L,'Facture Chronopost'!X:X),IF(OR(F1047=17,F1047=44),F1047&amp;"_"&amp;H1047,IF(COUNTIF('Bibliothèque transporteurs'!C:C,F1047)=0,"inconnu",_xlfn.XLOOKUP(F1047,'Bibliothèque transporteurs'!C:C,'Bibliothèque transporteurs'!B:B))))</f>
        <v/>
      </c>
      <c r="V1047">
        <f>IF(COUNTIF('Bibliothèque transporteurs'!C:C,F1047)=0,"inconnu",_xlfn.XLOOKUP(F1047,'Bibliothèque transporteurs'!C:C,'Bibliothèque transporteurs'!E:E))</f>
        <v/>
      </c>
      <c r="W1047">
        <f>IF(T1047="FR_2SHOP",O1047,IF(O1047=0,0,ROUNDUP(O1047/C1047*B1047,2)))</f>
        <v/>
      </c>
      <c r="Y1047" s="118">
        <f>ROUNDUP(B1047,2)-M1047-L1047-N1047-J1047-K1047-I1047-Q1047</f>
        <v/>
      </c>
      <c r="Z1047" s="118">
        <f>IF(Y1047=W1047,"OK","Non")</f>
        <v/>
      </c>
    </row>
    <row r="1048">
      <c r="A1048" s="9">
        <f>C1048/SUM(C:C)*(SUM(C:C)+$X$2)</f>
        <v/>
      </c>
      <c r="B1048" s="9">
        <f>C1048/SUM(C:C)*(SUM(C:C)+SUM($N$3:$O$7))+S1048</f>
        <v/>
      </c>
      <c r="C1048" s="9">
        <f>SUM(I1048:Q1048)-N1048-P1048</f>
        <v/>
      </c>
      <c r="D1048" s="8" t="n">
        <v>6235</v>
      </c>
      <c r="E1048" t="inlineStr">
        <is>
          <t>XT259260730TS</t>
        </is>
      </c>
      <c r="F1048" t="inlineStr">
        <is>
          <t>5Y</t>
        </is>
      </c>
      <c r="G1048" t="inlineStr">
        <is>
          <t>N</t>
        </is>
      </c>
      <c r="H1048" t="inlineStr">
        <is>
          <t>NT</t>
        </is>
      </c>
      <c r="O1048" t="n">
        <v>3.07</v>
      </c>
      <c r="S1048">
        <f>_xlfn.XLOOKUP(E1048,'Facture Chronopost'!L:L,'Facture Chronopost'!AA:AA,"")</f>
        <v/>
      </c>
      <c r="T1048">
        <f>IF(COUNTIF('Bibliothèque transporteurs'!C:C,F1048)=0,"inconnu",_xlfn.XLOOKUP(F1048,'Bibliothèque transporteurs'!C:C,'Bibliothèque transporteurs'!A:A))</f>
        <v/>
      </c>
      <c r="U1048">
        <f>IF(OR(F1048="6C",F1048="6B"),_xlfn.XLOOKUP(E1048,'Facture Chronopost'!L:L,'Facture Chronopost'!X:X),IF(OR(F1048=17,F1048=44),F1048&amp;"_"&amp;H1048,IF(COUNTIF('Bibliothèque transporteurs'!C:C,F1048)=0,"inconnu",_xlfn.XLOOKUP(F1048,'Bibliothèque transporteurs'!C:C,'Bibliothèque transporteurs'!B:B))))</f>
        <v/>
      </c>
      <c r="V1048">
        <f>IF(COUNTIF('Bibliothèque transporteurs'!C:C,F1048)=0,"inconnu",_xlfn.XLOOKUP(F1048,'Bibliothèque transporteurs'!C:C,'Bibliothèque transporteurs'!E:E))</f>
        <v/>
      </c>
      <c r="W1048">
        <f>IF(T1048="FR_2SHOP",O1048,IF(O1048=0,0,ROUNDUP(O1048/C1048*B1048,2)))</f>
        <v/>
      </c>
      <c r="Y1048" s="118">
        <f>ROUNDUP(B1048,2)-M1048-L1048-N1048-J1048-K1048-I1048-Q1048</f>
        <v/>
      </c>
      <c r="Z1048" s="118">
        <f>IF(Y1048=W1048,"OK","Non")</f>
        <v/>
      </c>
    </row>
    <row r="1049">
      <c r="A1049" s="9">
        <f>C1049/SUM(C:C)*(SUM(C:C)+$X$2)</f>
        <v/>
      </c>
      <c r="B1049" s="9">
        <f>C1049/SUM(C:C)*(SUM(C:C)+SUM($N$3:$O$7))+S1049</f>
        <v/>
      </c>
      <c r="C1049" s="9">
        <f>SUM(I1049:Q1049)-N1049-P1049</f>
        <v/>
      </c>
      <c r="D1049" s="8" t="n">
        <v>6235</v>
      </c>
      <c r="E1049" t="inlineStr">
        <is>
          <t>XT259263135TS</t>
        </is>
      </c>
      <c r="F1049" t="inlineStr">
        <is>
          <t>5Y</t>
        </is>
      </c>
      <c r="G1049" t="inlineStr">
        <is>
          <t>N</t>
        </is>
      </c>
      <c r="H1049" t="inlineStr">
        <is>
          <t>NT</t>
        </is>
      </c>
      <c r="O1049" t="n">
        <v>3.17</v>
      </c>
      <c r="S1049">
        <f>_xlfn.XLOOKUP(E1049,'Facture Chronopost'!L:L,'Facture Chronopost'!AA:AA,"")</f>
        <v/>
      </c>
      <c r="T1049">
        <f>IF(COUNTIF('Bibliothèque transporteurs'!C:C,F1049)=0,"inconnu",_xlfn.XLOOKUP(F1049,'Bibliothèque transporteurs'!C:C,'Bibliothèque transporteurs'!A:A))</f>
        <v/>
      </c>
      <c r="U1049">
        <f>IF(OR(F1049="6C",F1049="6B"),_xlfn.XLOOKUP(E1049,'Facture Chronopost'!L:L,'Facture Chronopost'!X:X),IF(OR(F1049=17,F1049=44),F1049&amp;"_"&amp;H1049,IF(COUNTIF('Bibliothèque transporteurs'!C:C,F1049)=0,"inconnu",_xlfn.XLOOKUP(F1049,'Bibliothèque transporteurs'!C:C,'Bibliothèque transporteurs'!B:B))))</f>
        <v/>
      </c>
      <c r="V1049">
        <f>IF(COUNTIF('Bibliothèque transporteurs'!C:C,F1049)=0,"inconnu",_xlfn.XLOOKUP(F1049,'Bibliothèque transporteurs'!C:C,'Bibliothèque transporteurs'!E:E))</f>
        <v/>
      </c>
      <c r="W1049">
        <f>IF(T1049="FR_2SHOP",O1049,IF(O1049=0,0,ROUNDUP(O1049/C1049*B1049,2)))</f>
        <v/>
      </c>
      <c r="Y1049" s="118">
        <f>ROUNDUP(B1049,2)-M1049-L1049-N1049-J1049-K1049-I1049-Q1049</f>
        <v/>
      </c>
      <c r="Z1049" s="118">
        <f>IF(Y1049=W1049,"OK","Non")</f>
        <v/>
      </c>
    </row>
    <row r="1050">
      <c r="A1050" s="9">
        <f>C1050/SUM(C:C)*(SUM(C:C)+$X$2)</f>
        <v/>
      </c>
      <c r="B1050" s="9">
        <f>C1050/SUM(C:C)*(SUM(C:C)+SUM($N$3:$O$7))+S1050</f>
        <v/>
      </c>
      <c r="C1050" s="9">
        <f>SUM(I1050:Q1050)-N1050-P1050</f>
        <v/>
      </c>
      <c r="D1050" s="8" t="n">
        <v>6235</v>
      </c>
      <c r="E1050" t="inlineStr">
        <is>
          <t>XT259263223TS</t>
        </is>
      </c>
      <c r="F1050" t="inlineStr">
        <is>
          <t>5Y</t>
        </is>
      </c>
      <c r="G1050" t="inlineStr">
        <is>
          <t>N</t>
        </is>
      </c>
      <c r="H1050" t="inlineStr">
        <is>
          <t>NT</t>
        </is>
      </c>
      <c r="O1050" t="n">
        <v>3.07</v>
      </c>
      <c r="S1050">
        <f>_xlfn.XLOOKUP(E1050,'Facture Chronopost'!L:L,'Facture Chronopost'!AA:AA,"")</f>
        <v/>
      </c>
      <c r="T1050">
        <f>IF(COUNTIF('Bibliothèque transporteurs'!C:C,F1050)=0,"inconnu",_xlfn.XLOOKUP(F1050,'Bibliothèque transporteurs'!C:C,'Bibliothèque transporteurs'!A:A))</f>
        <v/>
      </c>
      <c r="U1050">
        <f>IF(OR(F1050="6C",F1050="6B"),_xlfn.XLOOKUP(E1050,'Facture Chronopost'!L:L,'Facture Chronopost'!X:X),IF(OR(F1050=17,F1050=44),F1050&amp;"_"&amp;H1050,IF(COUNTIF('Bibliothèque transporteurs'!C:C,F1050)=0,"inconnu",_xlfn.XLOOKUP(F1050,'Bibliothèque transporteurs'!C:C,'Bibliothèque transporteurs'!B:B))))</f>
        <v/>
      </c>
      <c r="V1050">
        <f>IF(COUNTIF('Bibliothèque transporteurs'!C:C,F1050)=0,"inconnu",_xlfn.XLOOKUP(F1050,'Bibliothèque transporteurs'!C:C,'Bibliothèque transporteurs'!E:E))</f>
        <v/>
      </c>
      <c r="W1050">
        <f>IF(T1050="FR_2SHOP",O1050,IF(O1050=0,0,ROUNDUP(O1050/C1050*B1050,2)))</f>
        <v/>
      </c>
      <c r="Y1050" s="118">
        <f>ROUNDUP(B1050,2)-M1050-L1050-N1050-J1050-K1050-I1050-Q1050</f>
        <v/>
      </c>
      <c r="Z1050" s="118">
        <f>IF(Y1050=W1050,"OK","Non")</f>
        <v/>
      </c>
    </row>
    <row r="1051">
      <c r="A1051" s="9">
        <f>C1051/SUM(C:C)*(SUM(C:C)+$X$2)</f>
        <v/>
      </c>
      <c r="B1051" s="9">
        <f>C1051/SUM(C:C)*(SUM(C:C)+SUM($N$3:$O$7))+S1051</f>
        <v/>
      </c>
      <c r="C1051" s="9">
        <f>SUM(I1051:Q1051)-N1051-P1051</f>
        <v/>
      </c>
      <c r="D1051" s="8" t="n">
        <v>6235</v>
      </c>
      <c r="E1051" t="inlineStr">
        <is>
          <t>XT259268305TS</t>
        </is>
      </c>
      <c r="F1051" t="inlineStr">
        <is>
          <t>5Y</t>
        </is>
      </c>
      <c r="G1051" t="inlineStr">
        <is>
          <t>N</t>
        </is>
      </c>
      <c r="H1051" t="inlineStr">
        <is>
          <t>NT</t>
        </is>
      </c>
      <c r="O1051" t="n">
        <v>3.17</v>
      </c>
      <c r="S1051">
        <f>_xlfn.XLOOKUP(E1051,'Facture Chronopost'!L:L,'Facture Chronopost'!AA:AA,"")</f>
        <v/>
      </c>
      <c r="T1051">
        <f>IF(COUNTIF('Bibliothèque transporteurs'!C:C,F1051)=0,"inconnu",_xlfn.XLOOKUP(F1051,'Bibliothèque transporteurs'!C:C,'Bibliothèque transporteurs'!A:A))</f>
        <v/>
      </c>
      <c r="U1051">
        <f>IF(OR(F1051="6C",F1051="6B"),_xlfn.XLOOKUP(E1051,'Facture Chronopost'!L:L,'Facture Chronopost'!X:X),IF(OR(F1051=17,F1051=44),F1051&amp;"_"&amp;H1051,IF(COUNTIF('Bibliothèque transporteurs'!C:C,F1051)=0,"inconnu",_xlfn.XLOOKUP(F1051,'Bibliothèque transporteurs'!C:C,'Bibliothèque transporteurs'!B:B))))</f>
        <v/>
      </c>
      <c r="V1051">
        <f>IF(COUNTIF('Bibliothèque transporteurs'!C:C,F1051)=0,"inconnu",_xlfn.XLOOKUP(F1051,'Bibliothèque transporteurs'!C:C,'Bibliothèque transporteurs'!E:E))</f>
        <v/>
      </c>
      <c r="W1051">
        <f>IF(T1051="FR_2SHOP",O1051,IF(O1051=0,0,ROUNDUP(O1051/C1051*B1051,2)))</f>
        <v/>
      </c>
      <c r="Y1051" s="118">
        <f>ROUNDUP(B1051,2)-M1051-L1051-N1051-J1051-K1051-I1051-Q1051</f>
        <v/>
      </c>
      <c r="Z1051" s="118">
        <f>IF(Y1051=W1051,"OK","Non")</f>
        <v/>
      </c>
    </row>
    <row r="1052">
      <c r="A1052" s="9">
        <f>C1052/SUM(C:C)*(SUM(C:C)+$X$2)</f>
        <v/>
      </c>
      <c r="B1052" s="9">
        <f>C1052/SUM(C:C)*(SUM(C:C)+SUM($N$3:$O$7))+S1052</f>
        <v/>
      </c>
      <c r="C1052" s="9">
        <f>SUM(I1052:Q1052)-N1052-P1052</f>
        <v/>
      </c>
      <c r="D1052" s="8" t="n">
        <v>6235</v>
      </c>
      <c r="E1052" t="inlineStr">
        <is>
          <t>XT259276519TS</t>
        </is>
      </c>
      <c r="F1052" t="inlineStr">
        <is>
          <t>5Y</t>
        </is>
      </c>
      <c r="G1052" t="inlineStr">
        <is>
          <t>N</t>
        </is>
      </c>
      <c r="H1052" t="inlineStr">
        <is>
          <t>NT</t>
        </is>
      </c>
      <c r="O1052" t="n">
        <v>3.07</v>
      </c>
      <c r="S1052">
        <f>_xlfn.XLOOKUP(E1052,'Facture Chronopost'!L:L,'Facture Chronopost'!AA:AA,"")</f>
        <v/>
      </c>
      <c r="T1052">
        <f>IF(COUNTIF('Bibliothèque transporteurs'!C:C,F1052)=0,"inconnu",_xlfn.XLOOKUP(F1052,'Bibliothèque transporteurs'!C:C,'Bibliothèque transporteurs'!A:A))</f>
        <v/>
      </c>
      <c r="U1052">
        <f>IF(OR(F1052="6C",F1052="6B"),_xlfn.XLOOKUP(E1052,'Facture Chronopost'!L:L,'Facture Chronopost'!X:X),IF(OR(F1052=17,F1052=44),F1052&amp;"_"&amp;H1052,IF(COUNTIF('Bibliothèque transporteurs'!C:C,F1052)=0,"inconnu",_xlfn.XLOOKUP(F1052,'Bibliothèque transporteurs'!C:C,'Bibliothèque transporteurs'!B:B))))</f>
        <v/>
      </c>
      <c r="V1052">
        <f>IF(COUNTIF('Bibliothèque transporteurs'!C:C,F1052)=0,"inconnu",_xlfn.XLOOKUP(F1052,'Bibliothèque transporteurs'!C:C,'Bibliothèque transporteurs'!E:E))</f>
        <v/>
      </c>
      <c r="W1052">
        <f>IF(T1052="FR_2SHOP",O1052,IF(O1052=0,0,ROUNDUP(O1052/C1052*B1052,2)))</f>
        <v/>
      </c>
      <c r="Y1052" s="118">
        <f>ROUNDUP(B1052,2)-M1052-L1052-N1052-J1052-K1052-I1052-Q1052</f>
        <v/>
      </c>
      <c r="Z1052" s="118">
        <f>IF(Y1052=W1052,"OK","Non")</f>
        <v/>
      </c>
    </row>
    <row r="1053">
      <c r="A1053" s="9">
        <f>C1053/SUM(C:C)*(SUM(C:C)+$X$2)</f>
        <v/>
      </c>
      <c r="B1053" s="9">
        <f>C1053/SUM(C:C)*(SUM(C:C)+SUM($N$3:$O$7))+S1053</f>
        <v/>
      </c>
      <c r="C1053" s="9">
        <f>SUM(I1053:Q1053)-N1053-P1053</f>
        <v/>
      </c>
      <c r="D1053" s="8" t="n">
        <v>6235</v>
      </c>
      <c r="E1053" t="inlineStr">
        <is>
          <t>XT259277029TS</t>
        </is>
      </c>
      <c r="F1053" t="inlineStr">
        <is>
          <t>5Y</t>
        </is>
      </c>
      <c r="G1053" t="inlineStr">
        <is>
          <t>N</t>
        </is>
      </c>
      <c r="H1053" t="inlineStr">
        <is>
          <t>NT</t>
        </is>
      </c>
      <c r="O1053" t="n">
        <v>3.07</v>
      </c>
      <c r="S1053">
        <f>_xlfn.XLOOKUP(E1053,'Facture Chronopost'!L:L,'Facture Chronopost'!AA:AA,"")</f>
        <v/>
      </c>
      <c r="T1053">
        <f>IF(COUNTIF('Bibliothèque transporteurs'!C:C,F1053)=0,"inconnu",_xlfn.XLOOKUP(F1053,'Bibliothèque transporteurs'!C:C,'Bibliothèque transporteurs'!A:A))</f>
        <v/>
      </c>
      <c r="U1053">
        <f>IF(OR(F1053="6C",F1053="6B"),_xlfn.XLOOKUP(E1053,'Facture Chronopost'!L:L,'Facture Chronopost'!X:X),IF(OR(F1053=17,F1053=44),F1053&amp;"_"&amp;H1053,IF(COUNTIF('Bibliothèque transporteurs'!C:C,F1053)=0,"inconnu",_xlfn.XLOOKUP(F1053,'Bibliothèque transporteurs'!C:C,'Bibliothèque transporteurs'!B:B))))</f>
        <v/>
      </c>
      <c r="V1053">
        <f>IF(COUNTIF('Bibliothèque transporteurs'!C:C,F1053)=0,"inconnu",_xlfn.XLOOKUP(F1053,'Bibliothèque transporteurs'!C:C,'Bibliothèque transporteurs'!E:E))</f>
        <v/>
      </c>
      <c r="W1053">
        <f>IF(T1053="FR_2SHOP",O1053,IF(O1053=0,0,ROUNDUP(O1053/C1053*B1053,2)))</f>
        <v/>
      </c>
      <c r="Y1053" s="118">
        <f>ROUNDUP(B1053,2)-M1053-L1053-N1053-J1053-K1053-I1053-Q1053</f>
        <v/>
      </c>
      <c r="Z1053" s="118">
        <f>IF(Y1053=W1053,"OK","Non")</f>
        <v/>
      </c>
    </row>
    <row r="1054">
      <c r="A1054" s="9">
        <f>C1054/SUM(C:C)*(SUM(C:C)+$X$2)</f>
        <v/>
      </c>
      <c r="B1054" s="9">
        <f>C1054/SUM(C:C)*(SUM(C:C)+SUM($N$3:$O$7))+S1054</f>
        <v/>
      </c>
      <c r="C1054" s="9">
        <f>SUM(I1054:Q1054)-N1054-P1054</f>
        <v/>
      </c>
      <c r="D1054" s="8" t="n">
        <v>6235</v>
      </c>
      <c r="E1054" t="inlineStr">
        <is>
          <t>XT259281862TS</t>
        </is>
      </c>
      <c r="F1054" t="inlineStr">
        <is>
          <t>5Y</t>
        </is>
      </c>
      <c r="G1054" t="inlineStr">
        <is>
          <t>N</t>
        </is>
      </c>
      <c r="H1054" t="inlineStr">
        <is>
          <t>NT</t>
        </is>
      </c>
      <c r="O1054" t="n">
        <v>3.49</v>
      </c>
      <c r="S1054">
        <f>_xlfn.XLOOKUP(E1054,'Facture Chronopost'!L:L,'Facture Chronopost'!AA:AA,"")</f>
        <v/>
      </c>
      <c r="T1054">
        <f>IF(COUNTIF('Bibliothèque transporteurs'!C:C,F1054)=0,"inconnu",_xlfn.XLOOKUP(F1054,'Bibliothèque transporteurs'!C:C,'Bibliothèque transporteurs'!A:A))</f>
        <v/>
      </c>
      <c r="U1054">
        <f>IF(OR(F1054="6C",F1054="6B"),_xlfn.XLOOKUP(E1054,'Facture Chronopost'!L:L,'Facture Chronopost'!X:X),IF(OR(F1054=17,F1054=44),F1054&amp;"_"&amp;H1054,IF(COUNTIF('Bibliothèque transporteurs'!C:C,F1054)=0,"inconnu",_xlfn.XLOOKUP(F1054,'Bibliothèque transporteurs'!C:C,'Bibliothèque transporteurs'!B:B))))</f>
        <v/>
      </c>
      <c r="V1054">
        <f>IF(COUNTIF('Bibliothèque transporteurs'!C:C,F1054)=0,"inconnu",_xlfn.XLOOKUP(F1054,'Bibliothèque transporteurs'!C:C,'Bibliothèque transporteurs'!E:E))</f>
        <v/>
      </c>
      <c r="W1054">
        <f>IF(T1054="FR_2SHOP",O1054,IF(O1054=0,0,ROUNDUP(O1054/C1054*B1054,2)))</f>
        <v/>
      </c>
      <c r="Y1054" s="118">
        <f>ROUNDUP(B1054,2)-M1054-L1054-N1054-J1054-K1054-I1054-Q1054</f>
        <v/>
      </c>
      <c r="Z1054" s="118">
        <f>IF(Y1054=W1054,"OK","Non")</f>
        <v/>
      </c>
    </row>
    <row r="1055">
      <c r="A1055" s="9">
        <f>C1055/SUM(C:C)*(SUM(C:C)+$X$2)</f>
        <v/>
      </c>
      <c r="B1055" s="9">
        <f>C1055/SUM(C:C)*(SUM(C:C)+SUM($N$3:$O$7))+S1055</f>
        <v/>
      </c>
      <c r="C1055" s="9">
        <f>SUM(I1055:Q1055)-N1055-P1055</f>
        <v/>
      </c>
      <c r="D1055" s="8" t="n">
        <v>6235</v>
      </c>
      <c r="E1055" t="inlineStr">
        <is>
          <t>XT259290855TS</t>
        </is>
      </c>
      <c r="F1055" t="inlineStr">
        <is>
          <t>5Y</t>
        </is>
      </c>
      <c r="G1055" t="inlineStr">
        <is>
          <t>N</t>
        </is>
      </c>
      <c r="H1055" t="inlineStr">
        <is>
          <t>NT</t>
        </is>
      </c>
      <c r="O1055" t="n">
        <v>3.07</v>
      </c>
      <c r="S1055">
        <f>_xlfn.XLOOKUP(E1055,'Facture Chronopost'!L:L,'Facture Chronopost'!AA:AA,"")</f>
        <v/>
      </c>
      <c r="T1055">
        <f>IF(COUNTIF('Bibliothèque transporteurs'!C:C,F1055)=0,"inconnu",_xlfn.XLOOKUP(F1055,'Bibliothèque transporteurs'!C:C,'Bibliothèque transporteurs'!A:A))</f>
        <v/>
      </c>
      <c r="U1055">
        <f>IF(OR(F1055="6C",F1055="6B"),_xlfn.XLOOKUP(E1055,'Facture Chronopost'!L:L,'Facture Chronopost'!X:X),IF(OR(F1055=17,F1055=44),F1055&amp;"_"&amp;H1055,IF(COUNTIF('Bibliothèque transporteurs'!C:C,F1055)=0,"inconnu",_xlfn.XLOOKUP(F1055,'Bibliothèque transporteurs'!C:C,'Bibliothèque transporteurs'!B:B))))</f>
        <v/>
      </c>
      <c r="V1055">
        <f>IF(COUNTIF('Bibliothèque transporteurs'!C:C,F1055)=0,"inconnu",_xlfn.XLOOKUP(F1055,'Bibliothèque transporteurs'!C:C,'Bibliothèque transporteurs'!E:E))</f>
        <v/>
      </c>
      <c r="W1055">
        <f>IF(T1055="FR_2SHOP",O1055,IF(O1055=0,0,ROUNDUP(O1055/C1055*B1055,2)))</f>
        <v/>
      </c>
      <c r="Y1055" s="118">
        <f>ROUNDUP(B1055,2)-M1055-L1055-N1055-J1055-K1055-I1055-Q1055</f>
        <v/>
      </c>
      <c r="Z1055" s="118">
        <f>IF(Y1055=W1055,"OK","Non")</f>
        <v/>
      </c>
    </row>
    <row r="1056">
      <c r="A1056" s="9">
        <f>C1056/SUM(C:C)*(SUM(C:C)+$X$2)</f>
        <v/>
      </c>
      <c r="B1056" s="9">
        <f>C1056/SUM(C:C)*(SUM(C:C)+SUM($N$3:$O$7))+S1056</f>
        <v/>
      </c>
      <c r="C1056" s="9">
        <f>SUM(I1056:Q1056)-N1056-P1056</f>
        <v/>
      </c>
      <c r="D1056" s="8" t="n">
        <v>6235</v>
      </c>
      <c r="E1056" t="inlineStr">
        <is>
          <t>XT259295535TS</t>
        </is>
      </c>
      <c r="F1056" t="inlineStr">
        <is>
          <t>5Y</t>
        </is>
      </c>
      <c r="G1056" t="inlineStr">
        <is>
          <t>N</t>
        </is>
      </c>
      <c r="H1056" t="inlineStr">
        <is>
          <t>NT</t>
        </is>
      </c>
      <c r="O1056" t="n">
        <v>3.07</v>
      </c>
      <c r="S1056">
        <f>_xlfn.XLOOKUP(E1056,'Facture Chronopost'!L:L,'Facture Chronopost'!AA:AA,"")</f>
        <v/>
      </c>
      <c r="T1056">
        <f>IF(COUNTIF('Bibliothèque transporteurs'!C:C,F1056)=0,"inconnu",_xlfn.XLOOKUP(F1056,'Bibliothèque transporteurs'!C:C,'Bibliothèque transporteurs'!A:A))</f>
        <v/>
      </c>
      <c r="U1056">
        <f>IF(OR(F1056="6C",F1056="6B"),_xlfn.XLOOKUP(E1056,'Facture Chronopost'!L:L,'Facture Chronopost'!X:X),IF(OR(F1056=17,F1056=44),F1056&amp;"_"&amp;H1056,IF(COUNTIF('Bibliothèque transporteurs'!C:C,F1056)=0,"inconnu",_xlfn.XLOOKUP(F1056,'Bibliothèque transporteurs'!C:C,'Bibliothèque transporteurs'!B:B))))</f>
        <v/>
      </c>
      <c r="V1056">
        <f>IF(COUNTIF('Bibliothèque transporteurs'!C:C,F1056)=0,"inconnu",_xlfn.XLOOKUP(F1056,'Bibliothèque transporteurs'!C:C,'Bibliothèque transporteurs'!E:E))</f>
        <v/>
      </c>
      <c r="W1056">
        <f>IF(T1056="FR_2SHOP",O1056,IF(O1056=0,0,ROUNDUP(O1056/C1056*B1056,2)))</f>
        <v/>
      </c>
      <c r="Y1056" s="118">
        <f>ROUNDUP(B1056,2)-M1056-L1056-N1056-J1056-K1056-I1056-Q1056</f>
        <v/>
      </c>
      <c r="Z1056" s="118">
        <f>IF(Y1056=W1056,"OK","Non")</f>
        <v/>
      </c>
    </row>
    <row r="1057">
      <c r="A1057" s="9">
        <f>C1057/SUM(C:C)*(SUM(C:C)+$X$2)</f>
        <v/>
      </c>
      <c r="B1057" s="9">
        <f>C1057/SUM(C:C)*(SUM(C:C)+SUM($N$3:$O$7))+S1057</f>
        <v/>
      </c>
      <c r="C1057" s="9">
        <f>SUM(I1057:Q1057)-N1057-P1057</f>
        <v/>
      </c>
      <c r="D1057" s="8" t="n">
        <v>6235</v>
      </c>
      <c r="E1057" t="inlineStr">
        <is>
          <t>XT259302514TS</t>
        </is>
      </c>
      <c r="F1057" t="inlineStr">
        <is>
          <t>5Y</t>
        </is>
      </c>
      <c r="G1057" t="inlineStr">
        <is>
          <t>N</t>
        </is>
      </c>
      <c r="H1057" t="inlineStr">
        <is>
          <t>NT</t>
        </is>
      </c>
      <c r="O1057" t="n">
        <v>3.07</v>
      </c>
      <c r="S1057">
        <f>_xlfn.XLOOKUP(E1057,'Facture Chronopost'!L:L,'Facture Chronopost'!AA:AA,"")</f>
        <v/>
      </c>
      <c r="T1057">
        <f>IF(COUNTIF('Bibliothèque transporteurs'!C:C,F1057)=0,"inconnu",_xlfn.XLOOKUP(F1057,'Bibliothèque transporteurs'!C:C,'Bibliothèque transporteurs'!A:A))</f>
        <v/>
      </c>
      <c r="U1057">
        <f>IF(OR(F1057="6C",F1057="6B"),_xlfn.XLOOKUP(E1057,'Facture Chronopost'!L:L,'Facture Chronopost'!X:X),IF(OR(F1057=17,F1057=44),F1057&amp;"_"&amp;H1057,IF(COUNTIF('Bibliothèque transporteurs'!C:C,F1057)=0,"inconnu",_xlfn.XLOOKUP(F1057,'Bibliothèque transporteurs'!C:C,'Bibliothèque transporteurs'!B:B))))</f>
        <v/>
      </c>
      <c r="V1057">
        <f>IF(COUNTIF('Bibliothèque transporteurs'!C:C,F1057)=0,"inconnu",_xlfn.XLOOKUP(F1057,'Bibliothèque transporteurs'!C:C,'Bibliothèque transporteurs'!E:E))</f>
        <v/>
      </c>
      <c r="W1057">
        <f>IF(T1057="FR_2SHOP",O1057,IF(O1057=0,0,ROUNDUP(O1057/C1057*B1057,2)))</f>
        <v/>
      </c>
      <c r="Y1057" s="118">
        <f>ROUNDUP(B1057,2)-M1057-L1057-N1057-J1057-K1057-I1057-Q1057</f>
        <v/>
      </c>
      <c r="Z1057" s="118">
        <f>IF(Y1057=W1057,"OK","Non")</f>
        <v/>
      </c>
    </row>
    <row r="1058">
      <c r="A1058" s="9">
        <f>C1058/SUM(C:C)*(SUM(C:C)+$X$2)</f>
        <v/>
      </c>
      <c r="B1058" s="9">
        <f>C1058/SUM(C:C)*(SUM(C:C)+SUM($N$3:$O$7))+S1058</f>
        <v/>
      </c>
      <c r="C1058" s="9">
        <f>SUM(I1058:Q1058)-N1058-P1058</f>
        <v/>
      </c>
      <c r="D1058" s="8" t="n">
        <v>6235</v>
      </c>
      <c r="E1058" t="inlineStr">
        <is>
          <t>XT259309693TS</t>
        </is>
      </c>
      <c r="F1058" t="inlineStr">
        <is>
          <t>5Y</t>
        </is>
      </c>
      <c r="G1058" t="inlineStr">
        <is>
          <t>N</t>
        </is>
      </c>
      <c r="H1058" t="inlineStr">
        <is>
          <t>NT</t>
        </is>
      </c>
      <c r="O1058" t="n">
        <v>3.17</v>
      </c>
      <c r="S1058">
        <f>_xlfn.XLOOKUP(E1058,'Facture Chronopost'!L:L,'Facture Chronopost'!AA:AA,"")</f>
        <v/>
      </c>
      <c r="T1058">
        <f>IF(COUNTIF('Bibliothèque transporteurs'!C:C,F1058)=0,"inconnu",_xlfn.XLOOKUP(F1058,'Bibliothèque transporteurs'!C:C,'Bibliothèque transporteurs'!A:A))</f>
        <v/>
      </c>
      <c r="U1058">
        <f>IF(OR(F1058="6C",F1058="6B"),_xlfn.XLOOKUP(E1058,'Facture Chronopost'!L:L,'Facture Chronopost'!X:X),IF(OR(F1058=17,F1058=44),F1058&amp;"_"&amp;H1058,IF(COUNTIF('Bibliothèque transporteurs'!C:C,F1058)=0,"inconnu",_xlfn.XLOOKUP(F1058,'Bibliothèque transporteurs'!C:C,'Bibliothèque transporteurs'!B:B))))</f>
        <v/>
      </c>
      <c r="V1058">
        <f>IF(COUNTIF('Bibliothèque transporteurs'!C:C,F1058)=0,"inconnu",_xlfn.XLOOKUP(F1058,'Bibliothèque transporteurs'!C:C,'Bibliothèque transporteurs'!E:E))</f>
        <v/>
      </c>
      <c r="W1058">
        <f>IF(T1058="FR_2SHOP",O1058,IF(O1058=0,0,ROUNDUP(O1058/C1058*B1058,2)))</f>
        <v/>
      </c>
      <c r="Y1058" s="118">
        <f>ROUNDUP(B1058,2)-M1058-L1058-N1058-J1058-K1058-I1058-Q1058</f>
        <v/>
      </c>
      <c r="Z1058" s="118">
        <f>IF(Y1058=W1058,"OK","Non")</f>
        <v/>
      </c>
    </row>
    <row r="1059">
      <c r="A1059" s="9">
        <f>C1059/SUM(C:C)*(SUM(C:C)+$X$2)</f>
        <v/>
      </c>
      <c r="B1059" s="9">
        <f>C1059/SUM(C:C)*(SUM(C:C)+SUM($N$3:$O$7))+S1059</f>
        <v/>
      </c>
      <c r="C1059" s="9">
        <f>SUM(I1059:Q1059)-N1059-P1059</f>
        <v/>
      </c>
      <c r="D1059" s="8" t="n">
        <v>6235</v>
      </c>
      <c r="E1059" t="inlineStr">
        <is>
          <t>XT259316204TS</t>
        </is>
      </c>
      <c r="F1059" t="inlineStr">
        <is>
          <t>5Y</t>
        </is>
      </c>
      <c r="G1059" t="inlineStr">
        <is>
          <t>N</t>
        </is>
      </c>
      <c r="H1059" t="inlineStr">
        <is>
          <t>NT</t>
        </is>
      </c>
      <c r="O1059" t="n">
        <v>3.07</v>
      </c>
      <c r="S1059">
        <f>_xlfn.XLOOKUP(E1059,'Facture Chronopost'!L:L,'Facture Chronopost'!AA:AA,"")</f>
        <v/>
      </c>
      <c r="T1059">
        <f>IF(COUNTIF('Bibliothèque transporteurs'!C:C,F1059)=0,"inconnu",_xlfn.XLOOKUP(F1059,'Bibliothèque transporteurs'!C:C,'Bibliothèque transporteurs'!A:A))</f>
        <v/>
      </c>
      <c r="U1059">
        <f>IF(OR(F1059="6C",F1059="6B"),_xlfn.XLOOKUP(E1059,'Facture Chronopost'!L:L,'Facture Chronopost'!X:X),IF(OR(F1059=17,F1059=44),F1059&amp;"_"&amp;H1059,IF(COUNTIF('Bibliothèque transporteurs'!C:C,F1059)=0,"inconnu",_xlfn.XLOOKUP(F1059,'Bibliothèque transporteurs'!C:C,'Bibliothèque transporteurs'!B:B))))</f>
        <v/>
      </c>
      <c r="V1059">
        <f>IF(COUNTIF('Bibliothèque transporteurs'!C:C,F1059)=0,"inconnu",_xlfn.XLOOKUP(F1059,'Bibliothèque transporteurs'!C:C,'Bibliothèque transporteurs'!E:E))</f>
        <v/>
      </c>
      <c r="W1059">
        <f>IF(T1059="FR_2SHOP",O1059,IF(O1059=0,0,ROUNDUP(O1059/C1059*B1059,2)))</f>
        <v/>
      </c>
      <c r="Y1059" s="118">
        <f>ROUNDUP(B1059,2)-M1059-L1059-N1059-J1059-K1059-I1059-Q1059</f>
        <v/>
      </c>
      <c r="Z1059" s="118">
        <f>IF(Y1059=W1059,"OK","Non")</f>
        <v/>
      </c>
    </row>
    <row r="1060">
      <c r="A1060" s="9">
        <f>C1060/SUM(C:C)*(SUM(C:C)+$X$2)</f>
        <v/>
      </c>
      <c r="B1060" s="9">
        <f>C1060/SUM(C:C)*(SUM(C:C)+SUM($N$3:$O$7))+S1060</f>
        <v/>
      </c>
      <c r="C1060" s="9">
        <f>SUM(I1060:Q1060)-N1060-P1060</f>
        <v/>
      </c>
      <c r="D1060" s="8" t="n">
        <v>6235</v>
      </c>
      <c r="E1060" t="inlineStr">
        <is>
          <t>XT259316575TS</t>
        </is>
      </c>
      <c r="F1060" t="inlineStr">
        <is>
          <t>5Y</t>
        </is>
      </c>
      <c r="G1060" t="inlineStr">
        <is>
          <t>N</t>
        </is>
      </c>
      <c r="H1060" t="inlineStr">
        <is>
          <t>NT</t>
        </is>
      </c>
      <c r="O1060" t="n">
        <v>3.07</v>
      </c>
      <c r="S1060">
        <f>_xlfn.XLOOKUP(E1060,'Facture Chronopost'!L:L,'Facture Chronopost'!AA:AA,"")</f>
        <v/>
      </c>
      <c r="T1060">
        <f>IF(COUNTIF('Bibliothèque transporteurs'!C:C,F1060)=0,"inconnu",_xlfn.XLOOKUP(F1060,'Bibliothèque transporteurs'!C:C,'Bibliothèque transporteurs'!A:A))</f>
        <v/>
      </c>
      <c r="U1060">
        <f>IF(OR(F1060="6C",F1060="6B"),_xlfn.XLOOKUP(E1060,'Facture Chronopost'!L:L,'Facture Chronopost'!X:X),IF(OR(F1060=17,F1060=44),F1060&amp;"_"&amp;H1060,IF(COUNTIF('Bibliothèque transporteurs'!C:C,F1060)=0,"inconnu",_xlfn.XLOOKUP(F1060,'Bibliothèque transporteurs'!C:C,'Bibliothèque transporteurs'!B:B))))</f>
        <v/>
      </c>
      <c r="V1060">
        <f>IF(COUNTIF('Bibliothèque transporteurs'!C:C,F1060)=0,"inconnu",_xlfn.XLOOKUP(F1060,'Bibliothèque transporteurs'!C:C,'Bibliothèque transporteurs'!E:E))</f>
        <v/>
      </c>
      <c r="W1060">
        <f>IF(T1060="FR_2SHOP",O1060,IF(O1060=0,0,ROUNDUP(O1060/C1060*B1060,2)))</f>
        <v/>
      </c>
      <c r="Y1060" s="118">
        <f>ROUNDUP(B1060,2)-M1060-L1060-N1060-J1060-K1060-I1060-Q1060</f>
        <v/>
      </c>
      <c r="Z1060" s="118">
        <f>IF(Y1060=W1060,"OK","Non")</f>
        <v/>
      </c>
    </row>
    <row r="1061">
      <c r="A1061" s="9">
        <f>C1061/SUM(C:C)*(SUM(C:C)+$X$2)</f>
        <v/>
      </c>
      <c r="B1061" s="9">
        <f>C1061/SUM(C:C)*(SUM(C:C)+SUM($N$3:$O$7))+S1061</f>
        <v/>
      </c>
      <c r="C1061" s="9">
        <f>SUM(I1061:Q1061)-N1061-P1061</f>
        <v/>
      </c>
      <c r="D1061" s="8" t="n">
        <v>6235</v>
      </c>
      <c r="E1061" t="inlineStr">
        <is>
          <t>XT259321734TS</t>
        </is>
      </c>
      <c r="F1061" t="inlineStr">
        <is>
          <t>5Y</t>
        </is>
      </c>
      <c r="G1061" t="inlineStr">
        <is>
          <t>N</t>
        </is>
      </c>
      <c r="H1061" t="inlineStr">
        <is>
          <t>NT</t>
        </is>
      </c>
      <c r="O1061" t="n">
        <v>3.17</v>
      </c>
      <c r="S1061">
        <f>_xlfn.XLOOKUP(E1061,'Facture Chronopost'!L:L,'Facture Chronopost'!AA:AA,"")</f>
        <v/>
      </c>
      <c r="T1061">
        <f>IF(COUNTIF('Bibliothèque transporteurs'!C:C,F1061)=0,"inconnu",_xlfn.XLOOKUP(F1061,'Bibliothèque transporteurs'!C:C,'Bibliothèque transporteurs'!A:A))</f>
        <v/>
      </c>
      <c r="U1061">
        <f>IF(OR(F1061="6C",F1061="6B"),_xlfn.XLOOKUP(E1061,'Facture Chronopost'!L:L,'Facture Chronopost'!X:X),IF(OR(F1061=17,F1061=44),F1061&amp;"_"&amp;H1061,IF(COUNTIF('Bibliothèque transporteurs'!C:C,F1061)=0,"inconnu",_xlfn.XLOOKUP(F1061,'Bibliothèque transporteurs'!C:C,'Bibliothèque transporteurs'!B:B))))</f>
        <v/>
      </c>
      <c r="V1061">
        <f>IF(COUNTIF('Bibliothèque transporteurs'!C:C,F1061)=0,"inconnu",_xlfn.XLOOKUP(F1061,'Bibliothèque transporteurs'!C:C,'Bibliothèque transporteurs'!E:E))</f>
        <v/>
      </c>
      <c r="W1061">
        <f>IF(T1061="FR_2SHOP",O1061,IF(O1061=0,0,ROUNDUP(O1061/C1061*B1061,2)))</f>
        <v/>
      </c>
      <c r="Y1061" s="118">
        <f>ROUNDUP(B1061,2)-M1061-L1061-N1061-J1061-K1061-I1061-Q1061</f>
        <v/>
      </c>
      <c r="Z1061" s="118">
        <f>IF(Y1061=W1061,"OK","Non")</f>
        <v/>
      </c>
    </row>
    <row r="1062">
      <c r="A1062" s="9">
        <f>C1062/SUM(C:C)*(SUM(C:C)+$X$2)</f>
        <v/>
      </c>
      <c r="B1062" s="9">
        <f>C1062/SUM(C:C)*(SUM(C:C)+SUM($N$3:$O$7))+S1062</f>
        <v/>
      </c>
      <c r="C1062" s="9">
        <f>SUM(I1062:Q1062)-N1062-P1062</f>
        <v/>
      </c>
      <c r="D1062" s="8" t="n">
        <v>6235</v>
      </c>
      <c r="E1062" t="inlineStr">
        <is>
          <t>XT259325223TS</t>
        </is>
      </c>
      <c r="F1062" t="inlineStr">
        <is>
          <t>5Y</t>
        </is>
      </c>
      <c r="G1062" t="inlineStr">
        <is>
          <t>N</t>
        </is>
      </c>
      <c r="H1062" t="inlineStr">
        <is>
          <t>NT</t>
        </is>
      </c>
      <c r="O1062" t="n">
        <v>3.17</v>
      </c>
      <c r="S1062">
        <f>_xlfn.XLOOKUP(E1062,'Facture Chronopost'!L:L,'Facture Chronopost'!AA:AA,"")</f>
        <v/>
      </c>
      <c r="T1062">
        <f>IF(COUNTIF('Bibliothèque transporteurs'!C:C,F1062)=0,"inconnu",_xlfn.XLOOKUP(F1062,'Bibliothèque transporteurs'!C:C,'Bibliothèque transporteurs'!A:A))</f>
        <v/>
      </c>
      <c r="U1062">
        <f>IF(OR(F1062="6C",F1062="6B"),_xlfn.XLOOKUP(E1062,'Facture Chronopost'!L:L,'Facture Chronopost'!X:X),IF(OR(F1062=17,F1062=44),F1062&amp;"_"&amp;H1062,IF(COUNTIF('Bibliothèque transporteurs'!C:C,F1062)=0,"inconnu",_xlfn.XLOOKUP(F1062,'Bibliothèque transporteurs'!C:C,'Bibliothèque transporteurs'!B:B))))</f>
        <v/>
      </c>
      <c r="V1062">
        <f>IF(COUNTIF('Bibliothèque transporteurs'!C:C,F1062)=0,"inconnu",_xlfn.XLOOKUP(F1062,'Bibliothèque transporteurs'!C:C,'Bibliothèque transporteurs'!E:E))</f>
        <v/>
      </c>
      <c r="W1062">
        <f>IF(T1062="FR_2SHOP",O1062,IF(O1062=0,0,ROUNDUP(O1062/C1062*B1062,2)))</f>
        <v/>
      </c>
      <c r="Y1062" s="118">
        <f>ROUNDUP(B1062,2)-M1062-L1062-N1062-J1062-K1062-I1062-Q1062</f>
        <v/>
      </c>
      <c r="Z1062" s="118">
        <f>IF(Y1062=W1062,"OK","Non")</f>
        <v/>
      </c>
    </row>
    <row r="1063">
      <c r="A1063" s="9">
        <f>C1063/SUM(C:C)*(SUM(C:C)+$X$2)</f>
        <v/>
      </c>
      <c r="B1063" s="9">
        <f>C1063/SUM(C:C)*(SUM(C:C)+SUM($N$3:$O$7))+S1063</f>
        <v/>
      </c>
      <c r="C1063" s="9">
        <f>SUM(I1063:Q1063)-N1063-P1063</f>
        <v/>
      </c>
      <c r="D1063" s="8" t="n">
        <v>6235</v>
      </c>
      <c r="E1063" t="inlineStr">
        <is>
          <t>XT259342460TS</t>
        </is>
      </c>
      <c r="F1063" t="inlineStr">
        <is>
          <t>5Y</t>
        </is>
      </c>
      <c r="G1063" t="inlineStr">
        <is>
          <t>N</t>
        </is>
      </c>
      <c r="H1063" t="inlineStr">
        <is>
          <t>NT</t>
        </is>
      </c>
      <c r="O1063" t="n">
        <v>3.07</v>
      </c>
      <c r="S1063">
        <f>_xlfn.XLOOKUP(E1063,'Facture Chronopost'!L:L,'Facture Chronopost'!AA:AA,"")</f>
        <v/>
      </c>
      <c r="T1063">
        <f>IF(COUNTIF('Bibliothèque transporteurs'!C:C,F1063)=0,"inconnu",_xlfn.XLOOKUP(F1063,'Bibliothèque transporteurs'!C:C,'Bibliothèque transporteurs'!A:A))</f>
        <v/>
      </c>
      <c r="U1063">
        <f>IF(OR(F1063="6C",F1063="6B"),_xlfn.XLOOKUP(E1063,'Facture Chronopost'!L:L,'Facture Chronopost'!X:X),IF(OR(F1063=17,F1063=44),F1063&amp;"_"&amp;H1063,IF(COUNTIF('Bibliothèque transporteurs'!C:C,F1063)=0,"inconnu",_xlfn.XLOOKUP(F1063,'Bibliothèque transporteurs'!C:C,'Bibliothèque transporteurs'!B:B))))</f>
        <v/>
      </c>
      <c r="V1063">
        <f>IF(COUNTIF('Bibliothèque transporteurs'!C:C,F1063)=0,"inconnu",_xlfn.XLOOKUP(F1063,'Bibliothèque transporteurs'!C:C,'Bibliothèque transporteurs'!E:E))</f>
        <v/>
      </c>
      <c r="W1063">
        <f>IF(T1063="FR_2SHOP",O1063,IF(O1063=0,0,ROUNDUP(O1063/C1063*B1063,2)))</f>
        <v/>
      </c>
      <c r="Y1063" s="118">
        <f>ROUNDUP(B1063,2)-M1063-L1063-N1063-J1063-K1063-I1063-Q1063</f>
        <v/>
      </c>
      <c r="Z1063" s="118">
        <f>IF(Y1063=W1063,"OK","Non")</f>
        <v/>
      </c>
    </row>
    <row r="1064">
      <c r="A1064" s="9">
        <f>C1064/SUM(C:C)*(SUM(C:C)+$X$2)</f>
        <v/>
      </c>
      <c r="B1064" s="9">
        <f>C1064/SUM(C:C)*(SUM(C:C)+SUM($N$3:$O$7))+S1064</f>
        <v/>
      </c>
      <c r="C1064" s="9">
        <f>SUM(I1064:Q1064)-N1064-P1064</f>
        <v/>
      </c>
      <c r="D1064" s="8" t="n">
        <v>6235</v>
      </c>
      <c r="E1064" t="inlineStr">
        <is>
          <t>XT259346152TS</t>
        </is>
      </c>
      <c r="F1064" t="inlineStr">
        <is>
          <t>5Y</t>
        </is>
      </c>
      <c r="G1064" t="inlineStr">
        <is>
          <t>N</t>
        </is>
      </c>
      <c r="H1064" t="inlineStr">
        <is>
          <t>NT</t>
        </is>
      </c>
      <c r="O1064" t="n">
        <v>3.07</v>
      </c>
      <c r="S1064">
        <f>_xlfn.XLOOKUP(E1064,'Facture Chronopost'!L:L,'Facture Chronopost'!AA:AA,"")</f>
        <v/>
      </c>
      <c r="T1064">
        <f>IF(COUNTIF('Bibliothèque transporteurs'!C:C,F1064)=0,"inconnu",_xlfn.XLOOKUP(F1064,'Bibliothèque transporteurs'!C:C,'Bibliothèque transporteurs'!A:A))</f>
        <v/>
      </c>
      <c r="U1064">
        <f>IF(OR(F1064="6C",F1064="6B"),_xlfn.XLOOKUP(E1064,'Facture Chronopost'!L:L,'Facture Chronopost'!X:X),IF(OR(F1064=17,F1064=44),F1064&amp;"_"&amp;H1064,IF(COUNTIF('Bibliothèque transporteurs'!C:C,F1064)=0,"inconnu",_xlfn.XLOOKUP(F1064,'Bibliothèque transporteurs'!C:C,'Bibliothèque transporteurs'!B:B))))</f>
        <v/>
      </c>
      <c r="V1064">
        <f>IF(COUNTIF('Bibliothèque transporteurs'!C:C,F1064)=0,"inconnu",_xlfn.XLOOKUP(F1064,'Bibliothèque transporteurs'!C:C,'Bibliothèque transporteurs'!E:E))</f>
        <v/>
      </c>
      <c r="W1064">
        <f>IF(T1064="FR_2SHOP",O1064,IF(O1064=0,0,ROUNDUP(O1064/C1064*B1064,2)))</f>
        <v/>
      </c>
      <c r="Y1064" s="118">
        <f>ROUNDUP(B1064,2)-M1064-L1064-N1064-J1064-K1064-I1064-Q1064</f>
        <v/>
      </c>
      <c r="Z1064" s="118">
        <f>IF(Y1064=W1064,"OK","Non")</f>
        <v/>
      </c>
    </row>
    <row r="1065">
      <c r="A1065" s="9">
        <f>C1065/SUM(C:C)*(SUM(C:C)+$X$2)</f>
        <v/>
      </c>
      <c r="B1065" s="9">
        <f>C1065/SUM(C:C)*(SUM(C:C)+SUM($N$3:$O$7))+S1065</f>
        <v/>
      </c>
      <c r="C1065" s="9">
        <f>SUM(I1065:Q1065)-N1065-P1065</f>
        <v/>
      </c>
      <c r="D1065" s="8" t="n">
        <v>6235</v>
      </c>
      <c r="E1065" t="inlineStr">
        <is>
          <t>XT259346170TS</t>
        </is>
      </c>
      <c r="F1065" t="inlineStr">
        <is>
          <t>5Y</t>
        </is>
      </c>
      <c r="G1065" t="inlineStr">
        <is>
          <t>N</t>
        </is>
      </c>
      <c r="H1065" t="inlineStr">
        <is>
          <t>NT</t>
        </is>
      </c>
      <c r="O1065" t="n">
        <v>3.07</v>
      </c>
      <c r="S1065">
        <f>_xlfn.XLOOKUP(E1065,'Facture Chronopost'!L:L,'Facture Chronopost'!AA:AA,"")</f>
        <v/>
      </c>
      <c r="T1065">
        <f>IF(COUNTIF('Bibliothèque transporteurs'!C:C,F1065)=0,"inconnu",_xlfn.XLOOKUP(F1065,'Bibliothèque transporteurs'!C:C,'Bibliothèque transporteurs'!A:A))</f>
        <v/>
      </c>
      <c r="U1065">
        <f>IF(OR(F1065="6C",F1065="6B"),_xlfn.XLOOKUP(E1065,'Facture Chronopost'!L:L,'Facture Chronopost'!X:X),IF(OR(F1065=17,F1065=44),F1065&amp;"_"&amp;H1065,IF(COUNTIF('Bibliothèque transporteurs'!C:C,F1065)=0,"inconnu",_xlfn.XLOOKUP(F1065,'Bibliothèque transporteurs'!C:C,'Bibliothèque transporteurs'!B:B))))</f>
        <v/>
      </c>
      <c r="V1065">
        <f>IF(COUNTIF('Bibliothèque transporteurs'!C:C,F1065)=0,"inconnu",_xlfn.XLOOKUP(F1065,'Bibliothèque transporteurs'!C:C,'Bibliothèque transporteurs'!E:E))</f>
        <v/>
      </c>
      <c r="W1065">
        <f>IF(T1065="FR_2SHOP",O1065,IF(O1065=0,0,ROUNDUP(O1065/C1065*B1065,2)))</f>
        <v/>
      </c>
      <c r="Y1065" s="118">
        <f>ROUNDUP(B1065,2)-M1065-L1065-N1065-J1065-K1065-I1065-Q1065</f>
        <v/>
      </c>
      <c r="Z1065" s="118">
        <f>IF(Y1065=W1065,"OK","Non")</f>
        <v/>
      </c>
    </row>
    <row r="1066">
      <c r="A1066" s="9">
        <f>C1066/SUM(C:C)*(SUM(C:C)+$X$2)</f>
        <v/>
      </c>
      <c r="B1066" s="9">
        <f>C1066/SUM(C:C)*(SUM(C:C)+SUM($N$3:$O$7))+S1066</f>
        <v/>
      </c>
      <c r="C1066" s="9">
        <f>SUM(I1066:Q1066)-N1066-P1066</f>
        <v/>
      </c>
      <c r="D1066" s="8" t="n">
        <v>6235</v>
      </c>
      <c r="E1066" t="inlineStr">
        <is>
          <t>XT259350072TS</t>
        </is>
      </c>
      <c r="F1066" t="inlineStr">
        <is>
          <t>5Y</t>
        </is>
      </c>
      <c r="G1066" t="inlineStr">
        <is>
          <t>N</t>
        </is>
      </c>
      <c r="H1066" t="inlineStr">
        <is>
          <t>NT</t>
        </is>
      </c>
      <c r="O1066" t="n">
        <v>3.07</v>
      </c>
      <c r="S1066">
        <f>_xlfn.XLOOKUP(E1066,'Facture Chronopost'!L:L,'Facture Chronopost'!AA:AA,"")</f>
        <v/>
      </c>
      <c r="T1066">
        <f>IF(COUNTIF('Bibliothèque transporteurs'!C:C,F1066)=0,"inconnu",_xlfn.XLOOKUP(F1066,'Bibliothèque transporteurs'!C:C,'Bibliothèque transporteurs'!A:A))</f>
        <v/>
      </c>
      <c r="U1066">
        <f>IF(OR(F1066="6C",F1066="6B"),_xlfn.XLOOKUP(E1066,'Facture Chronopost'!L:L,'Facture Chronopost'!X:X),IF(OR(F1066=17,F1066=44),F1066&amp;"_"&amp;H1066,IF(COUNTIF('Bibliothèque transporteurs'!C:C,F1066)=0,"inconnu",_xlfn.XLOOKUP(F1066,'Bibliothèque transporteurs'!C:C,'Bibliothèque transporteurs'!B:B))))</f>
        <v/>
      </c>
      <c r="V1066">
        <f>IF(COUNTIF('Bibliothèque transporteurs'!C:C,F1066)=0,"inconnu",_xlfn.XLOOKUP(F1066,'Bibliothèque transporteurs'!C:C,'Bibliothèque transporteurs'!E:E))</f>
        <v/>
      </c>
      <c r="W1066">
        <f>IF(T1066="FR_2SHOP",O1066,IF(O1066=0,0,ROUNDUP(O1066/C1066*B1066,2)))</f>
        <v/>
      </c>
      <c r="Y1066" s="118">
        <f>ROUNDUP(B1066,2)-M1066-L1066-N1066-J1066-K1066-I1066-Q1066</f>
        <v/>
      </c>
      <c r="Z1066" s="118">
        <f>IF(Y1066=W1066,"OK","Non")</f>
        <v/>
      </c>
    </row>
    <row r="1067">
      <c r="A1067" s="9">
        <f>C1067/SUM(C:C)*(SUM(C:C)+$X$2)</f>
        <v/>
      </c>
      <c r="B1067" s="9">
        <f>C1067/SUM(C:C)*(SUM(C:C)+SUM($N$3:$O$7))+S1067</f>
        <v/>
      </c>
      <c r="C1067" s="9">
        <f>SUM(I1067:Q1067)-N1067-P1067</f>
        <v/>
      </c>
      <c r="D1067" s="8" t="n">
        <v>6235</v>
      </c>
      <c r="E1067" t="inlineStr">
        <is>
          <t>XT259360018TS</t>
        </is>
      </c>
      <c r="F1067" t="inlineStr">
        <is>
          <t>5Y</t>
        </is>
      </c>
      <c r="G1067" t="inlineStr">
        <is>
          <t>N</t>
        </is>
      </c>
      <c r="H1067" t="inlineStr">
        <is>
          <t>NT</t>
        </is>
      </c>
      <c r="O1067" t="n">
        <v>3.07</v>
      </c>
      <c r="S1067">
        <f>_xlfn.XLOOKUP(E1067,'Facture Chronopost'!L:L,'Facture Chronopost'!AA:AA,"")</f>
        <v/>
      </c>
      <c r="T1067">
        <f>IF(COUNTIF('Bibliothèque transporteurs'!C:C,F1067)=0,"inconnu",_xlfn.XLOOKUP(F1067,'Bibliothèque transporteurs'!C:C,'Bibliothèque transporteurs'!A:A))</f>
        <v/>
      </c>
      <c r="U1067">
        <f>IF(OR(F1067="6C",F1067="6B"),_xlfn.XLOOKUP(E1067,'Facture Chronopost'!L:L,'Facture Chronopost'!X:X),IF(OR(F1067=17,F1067=44),F1067&amp;"_"&amp;H1067,IF(COUNTIF('Bibliothèque transporteurs'!C:C,F1067)=0,"inconnu",_xlfn.XLOOKUP(F1067,'Bibliothèque transporteurs'!C:C,'Bibliothèque transporteurs'!B:B))))</f>
        <v/>
      </c>
      <c r="V1067">
        <f>IF(COUNTIF('Bibliothèque transporteurs'!C:C,F1067)=0,"inconnu",_xlfn.XLOOKUP(F1067,'Bibliothèque transporteurs'!C:C,'Bibliothèque transporteurs'!E:E))</f>
        <v/>
      </c>
      <c r="W1067">
        <f>IF(T1067="FR_2SHOP",O1067,IF(O1067=0,0,ROUNDUP(O1067/C1067*B1067,2)))</f>
        <v/>
      </c>
      <c r="Y1067" s="118">
        <f>ROUNDUP(B1067,2)-M1067-L1067-N1067-J1067-K1067-I1067-Q1067</f>
        <v/>
      </c>
      <c r="Z1067" s="118">
        <f>IF(Y1067=W1067,"OK","Non")</f>
        <v/>
      </c>
    </row>
    <row r="1068">
      <c r="A1068" s="9">
        <f>C1068/SUM(C:C)*(SUM(C:C)+$X$2)</f>
        <v/>
      </c>
      <c r="B1068" s="9">
        <f>C1068/SUM(C:C)*(SUM(C:C)+SUM($N$3:$O$7))+S1068</f>
        <v/>
      </c>
      <c r="C1068" s="9">
        <f>SUM(I1068:Q1068)-N1068-P1068</f>
        <v/>
      </c>
      <c r="D1068" s="8" t="n">
        <v>6235</v>
      </c>
      <c r="E1068" t="inlineStr">
        <is>
          <t>XT259372064TS</t>
        </is>
      </c>
      <c r="F1068" t="inlineStr">
        <is>
          <t>5Y</t>
        </is>
      </c>
      <c r="G1068" t="inlineStr">
        <is>
          <t>N</t>
        </is>
      </c>
      <c r="H1068" t="inlineStr">
        <is>
          <t>NT</t>
        </is>
      </c>
      <c r="O1068" t="n">
        <v>3.07</v>
      </c>
      <c r="S1068">
        <f>_xlfn.XLOOKUP(E1068,'Facture Chronopost'!L:L,'Facture Chronopost'!AA:AA,"")</f>
        <v/>
      </c>
      <c r="T1068">
        <f>IF(COUNTIF('Bibliothèque transporteurs'!C:C,F1068)=0,"inconnu",_xlfn.XLOOKUP(F1068,'Bibliothèque transporteurs'!C:C,'Bibliothèque transporteurs'!A:A))</f>
        <v/>
      </c>
      <c r="U1068">
        <f>IF(OR(F1068="6C",F1068="6B"),_xlfn.XLOOKUP(E1068,'Facture Chronopost'!L:L,'Facture Chronopost'!X:X),IF(OR(F1068=17,F1068=44),F1068&amp;"_"&amp;H1068,IF(COUNTIF('Bibliothèque transporteurs'!C:C,F1068)=0,"inconnu",_xlfn.XLOOKUP(F1068,'Bibliothèque transporteurs'!C:C,'Bibliothèque transporteurs'!B:B))))</f>
        <v/>
      </c>
      <c r="V1068">
        <f>IF(COUNTIF('Bibliothèque transporteurs'!C:C,F1068)=0,"inconnu",_xlfn.XLOOKUP(F1068,'Bibliothèque transporteurs'!C:C,'Bibliothèque transporteurs'!E:E))</f>
        <v/>
      </c>
      <c r="W1068">
        <f>IF(T1068="FR_2SHOP",O1068,IF(O1068=0,0,ROUNDUP(O1068/C1068*B1068,2)))</f>
        <v/>
      </c>
      <c r="Y1068" s="118">
        <f>ROUNDUP(B1068,2)-M1068-L1068-N1068-J1068-K1068-I1068-Q1068</f>
        <v/>
      </c>
      <c r="Z1068" s="118">
        <f>IF(Y1068=W1068,"OK","Non")</f>
        <v/>
      </c>
    </row>
    <row r="1069">
      <c r="A1069" s="9">
        <f>C1069/SUM(C:C)*(SUM(C:C)+$X$2)</f>
        <v/>
      </c>
      <c r="B1069" s="9">
        <f>C1069/SUM(C:C)*(SUM(C:C)+SUM($N$3:$O$7))+S1069</f>
        <v/>
      </c>
      <c r="C1069" s="9">
        <f>SUM(I1069:Q1069)-N1069-P1069</f>
        <v/>
      </c>
      <c r="D1069" s="8" t="n">
        <v>6235</v>
      </c>
      <c r="E1069" t="inlineStr">
        <is>
          <t>XT259397931TS</t>
        </is>
      </c>
      <c r="F1069" t="inlineStr">
        <is>
          <t>5Y</t>
        </is>
      </c>
      <c r="G1069" t="inlineStr">
        <is>
          <t>N</t>
        </is>
      </c>
      <c r="H1069" t="inlineStr">
        <is>
          <t>NT</t>
        </is>
      </c>
      <c r="O1069" t="n">
        <v>3.07</v>
      </c>
      <c r="S1069">
        <f>_xlfn.XLOOKUP(E1069,'Facture Chronopost'!L:L,'Facture Chronopost'!AA:AA,"")</f>
        <v/>
      </c>
      <c r="T1069">
        <f>IF(COUNTIF('Bibliothèque transporteurs'!C:C,F1069)=0,"inconnu",_xlfn.XLOOKUP(F1069,'Bibliothèque transporteurs'!C:C,'Bibliothèque transporteurs'!A:A))</f>
        <v/>
      </c>
      <c r="U1069">
        <f>IF(OR(F1069="6C",F1069="6B"),_xlfn.XLOOKUP(E1069,'Facture Chronopost'!L:L,'Facture Chronopost'!X:X),IF(OR(F1069=17,F1069=44),F1069&amp;"_"&amp;H1069,IF(COUNTIF('Bibliothèque transporteurs'!C:C,F1069)=0,"inconnu",_xlfn.XLOOKUP(F1069,'Bibliothèque transporteurs'!C:C,'Bibliothèque transporteurs'!B:B))))</f>
        <v/>
      </c>
      <c r="V1069">
        <f>IF(COUNTIF('Bibliothèque transporteurs'!C:C,F1069)=0,"inconnu",_xlfn.XLOOKUP(F1069,'Bibliothèque transporteurs'!C:C,'Bibliothèque transporteurs'!E:E))</f>
        <v/>
      </c>
      <c r="W1069">
        <f>IF(T1069="FR_2SHOP",O1069,IF(O1069=0,0,ROUNDUP(O1069/C1069*B1069,2)))</f>
        <v/>
      </c>
      <c r="Y1069" s="118">
        <f>ROUNDUP(B1069,2)-M1069-L1069-N1069-J1069-K1069-I1069-Q1069</f>
        <v/>
      </c>
      <c r="Z1069" s="118">
        <f>IF(Y1069=W1069,"OK","Non")</f>
        <v/>
      </c>
    </row>
    <row r="1070">
      <c r="A1070" s="9">
        <f>C1070/SUM(C:C)*(SUM(C:C)+$X$2)</f>
        <v/>
      </c>
      <c r="B1070" s="9">
        <f>C1070/SUM(C:C)*(SUM(C:C)+SUM($N$3:$O$7))+S1070</f>
        <v/>
      </c>
      <c r="C1070" s="9">
        <f>SUM(I1070:Q1070)-N1070-P1070</f>
        <v/>
      </c>
      <c r="D1070" s="8" t="n">
        <v>6235</v>
      </c>
      <c r="E1070" t="inlineStr">
        <is>
          <t>XT259404080TS</t>
        </is>
      </c>
      <c r="F1070" t="inlineStr">
        <is>
          <t>5Y</t>
        </is>
      </c>
      <c r="G1070" t="inlineStr">
        <is>
          <t>N</t>
        </is>
      </c>
      <c r="H1070" t="inlineStr">
        <is>
          <t>NT</t>
        </is>
      </c>
      <c r="O1070" t="n">
        <v>3.07</v>
      </c>
      <c r="S1070">
        <f>_xlfn.XLOOKUP(E1070,'Facture Chronopost'!L:L,'Facture Chronopost'!AA:AA,"")</f>
        <v/>
      </c>
      <c r="T1070">
        <f>IF(COUNTIF('Bibliothèque transporteurs'!C:C,F1070)=0,"inconnu",_xlfn.XLOOKUP(F1070,'Bibliothèque transporteurs'!C:C,'Bibliothèque transporteurs'!A:A))</f>
        <v/>
      </c>
      <c r="U1070">
        <f>IF(OR(F1070="6C",F1070="6B"),_xlfn.XLOOKUP(E1070,'Facture Chronopost'!L:L,'Facture Chronopost'!X:X),IF(OR(F1070=17,F1070=44),F1070&amp;"_"&amp;H1070,IF(COUNTIF('Bibliothèque transporteurs'!C:C,F1070)=0,"inconnu",_xlfn.XLOOKUP(F1070,'Bibliothèque transporteurs'!C:C,'Bibliothèque transporteurs'!B:B))))</f>
        <v/>
      </c>
      <c r="V1070">
        <f>IF(COUNTIF('Bibliothèque transporteurs'!C:C,F1070)=0,"inconnu",_xlfn.XLOOKUP(F1070,'Bibliothèque transporteurs'!C:C,'Bibliothèque transporteurs'!E:E))</f>
        <v/>
      </c>
      <c r="W1070">
        <f>IF(T1070="FR_2SHOP",O1070,IF(O1070=0,0,ROUNDUP(O1070/C1070*B1070,2)))</f>
        <v/>
      </c>
      <c r="Y1070" s="118">
        <f>ROUNDUP(B1070,2)-M1070-L1070-N1070-J1070-K1070-I1070-Q1070</f>
        <v/>
      </c>
      <c r="Z1070" s="118">
        <f>IF(Y1070=W1070,"OK","Non")</f>
        <v/>
      </c>
    </row>
    <row r="1071">
      <c r="A1071" s="9">
        <f>C1071/SUM(C:C)*(SUM(C:C)+$X$2)</f>
        <v/>
      </c>
      <c r="B1071" s="9">
        <f>C1071/SUM(C:C)*(SUM(C:C)+SUM($N$3:$O$7))+S1071</f>
        <v/>
      </c>
      <c r="C1071" s="9">
        <f>SUM(I1071:Q1071)-N1071-P1071</f>
        <v/>
      </c>
      <c r="D1071" s="8" t="n">
        <v>6235</v>
      </c>
      <c r="E1071" t="inlineStr">
        <is>
          <t>XT259407245TS</t>
        </is>
      </c>
      <c r="F1071" t="inlineStr">
        <is>
          <t>5Y</t>
        </is>
      </c>
      <c r="G1071" t="inlineStr">
        <is>
          <t>N</t>
        </is>
      </c>
      <c r="H1071" t="inlineStr">
        <is>
          <t>NT</t>
        </is>
      </c>
      <c r="O1071" t="n">
        <v>3.17</v>
      </c>
      <c r="S1071">
        <f>_xlfn.XLOOKUP(E1071,'Facture Chronopost'!L:L,'Facture Chronopost'!AA:AA,"")</f>
        <v/>
      </c>
      <c r="T1071">
        <f>IF(COUNTIF('Bibliothèque transporteurs'!C:C,F1071)=0,"inconnu",_xlfn.XLOOKUP(F1071,'Bibliothèque transporteurs'!C:C,'Bibliothèque transporteurs'!A:A))</f>
        <v/>
      </c>
      <c r="U1071">
        <f>IF(OR(F1071="6C",F1071="6B"),_xlfn.XLOOKUP(E1071,'Facture Chronopost'!L:L,'Facture Chronopost'!X:X),IF(OR(F1071=17,F1071=44),F1071&amp;"_"&amp;H1071,IF(COUNTIF('Bibliothèque transporteurs'!C:C,F1071)=0,"inconnu",_xlfn.XLOOKUP(F1071,'Bibliothèque transporteurs'!C:C,'Bibliothèque transporteurs'!B:B))))</f>
        <v/>
      </c>
      <c r="V1071">
        <f>IF(COUNTIF('Bibliothèque transporteurs'!C:C,F1071)=0,"inconnu",_xlfn.XLOOKUP(F1071,'Bibliothèque transporteurs'!C:C,'Bibliothèque transporteurs'!E:E))</f>
        <v/>
      </c>
      <c r="W1071">
        <f>IF(T1071="FR_2SHOP",O1071,IF(O1071=0,0,ROUNDUP(O1071/C1071*B1071,2)))</f>
        <v/>
      </c>
      <c r="Y1071" s="118">
        <f>ROUNDUP(B1071,2)-M1071-L1071-N1071-J1071-K1071-I1071-Q1071</f>
        <v/>
      </c>
      <c r="Z1071" s="118">
        <f>IF(Y1071=W1071,"OK","Non")</f>
        <v/>
      </c>
    </row>
    <row r="1072">
      <c r="A1072" s="9">
        <f>C1072/SUM(C:C)*(SUM(C:C)+$X$2)</f>
        <v/>
      </c>
      <c r="B1072" s="9">
        <f>C1072/SUM(C:C)*(SUM(C:C)+SUM($N$3:$O$7))+S1072</f>
        <v/>
      </c>
      <c r="C1072" s="9">
        <f>SUM(I1072:Q1072)-N1072-P1072</f>
        <v/>
      </c>
      <c r="D1072" s="8" t="n">
        <v>6235</v>
      </c>
      <c r="E1072" t="inlineStr">
        <is>
          <t>XT259415935TS</t>
        </is>
      </c>
      <c r="F1072" t="inlineStr">
        <is>
          <t>5Y</t>
        </is>
      </c>
      <c r="G1072" t="inlineStr">
        <is>
          <t>N</t>
        </is>
      </c>
      <c r="H1072" t="inlineStr">
        <is>
          <t>NT</t>
        </is>
      </c>
      <c r="O1072" t="n">
        <v>3.07</v>
      </c>
      <c r="S1072">
        <f>_xlfn.XLOOKUP(E1072,'Facture Chronopost'!L:L,'Facture Chronopost'!AA:AA,"")</f>
        <v/>
      </c>
      <c r="T1072">
        <f>IF(COUNTIF('Bibliothèque transporteurs'!C:C,F1072)=0,"inconnu",_xlfn.XLOOKUP(F1072,'Bibliothèque transporteurs'!C:C,'Bibliothèque transporteurs'!A:A))</f>
        <v/>
      </c>
      <c r="U1072">
        <f>IF(OR(F1072="6C",F1072="6B"),_xlfn.XLOOKUP(E1072,'Facture Chronopost'!L:L,'Facture Chronopost'!X:X),IF(OR(F1072=17,F1072=44),F1072&amp;"_"&amp;H1072,IF(COUNTIF('Bibliothèque transporteurs'!C:C,F1072)=0,"inconnu",_xlfn.XLOOKUP(F1072,'Bibliothèque transporteurs'!C:C,'Bibliothèque transporteurs'!B:B))))</f>
        <v/>
      </c>
      <c r="V1072">
        <f>IF(COUNTIF('Bibliothèque transporteurs'!C:C,F1072)=0,"inconnu",_xlfn.XLOOKUP(F1072,'Bibliothèque transporteurs'!C:C,'Bibliothèque transporteurs'!E:E))</f>
        <v/>
      </c>
      <c r="W1072">
        <f>IF(T1072="FR_2SHOP",O1072,IF(O1072=0,0,ROUNDUP(O1072/C1072*B1072,2)))</f>
        <v/>
      </c>
      <c r="Y1072" s="118">
        <f>ROUNDUP(B1072,2)-M1072-L1072-N1072-J1072-K1072-I1072-Q1072</f>
        <v/>
      </c>
      <c r="Z1072" s="118">
        <f>IF(Y1072=W1072,"OK","Non")</f>
        <v/>
      </c>
    </row>
    <row r="1073">
      <c r="A1073" s="9">
        <f>C1073/SUM(C:C)*(SUM(C:C)+$X$2)</f>
        <v/>
      </c>
      <c r="B1073" s="9">
        <f>C1073/SUM(C:C)*(SUM(C:C)+SUM($N$3:$O$7))+S1073</f>
        <v/>
      </c>
      <c r="C1073" s="9">
        <f>SUM(I1073:Q1073)-N1073-P1073</f>
        <v/>
      </c>
      <c r="D1073" s="8" t="n">
        <v>6235</v>
      </c>
      <c r="E1073" t="inlineStr">
        <is>
          <t>XT259424985TS</t>
        </is>
      </c>
      <c r="F1073" t="inlineStr">
        <is>
          <t>5Y</t>
        </is>
      </c>
      <c r="G1073" t="inlineStr">
        <is>
          <t>N</t>
        </is>
      </c>
      <c r="H1073" t="inlineStr">
        <is>
          <t>ND</t>
        </is>
      </c>
      <c r="O1073" t="n">
        <v>3.07</v>
      </c>
      <c r="S1073">
        <f>_xlfn.XLOOKUP(E1073,'Facture Chronopost'!L:L,'Facture Chronopost'!AA:AA,"")</f>
        <v/>
      </c>
      <c r="T1073">
        <f>IF(COUNTIF('Bibliothèque transporteurs'!C:C,F1073)=0,"inconnu",_xlfn.XLOOKUP(F1073,'Bibliothèque transporteurs'!C:C,'Bibliothèque transporteurs'!A:A))</f>
        <v/>
      </c>
      <c r="U1073">
        <f>IF(OR(F1073="6C",F1073="6B"),_xlfn.XLOOKUP(E1073,'Facture Chronopost'!L:L,'Facture Chronopost'!X:X),IF(OR(F1073=17,F1073=44),F1073&amp;"_"&amp;H1073,IF(COUNTIF('Bibliothèque transporteurs'!C:C,F1073)=0,"inconnu",_xlfn.XLOOKUP(F1073,'Bibliothèque transporteurs'!C:C,'Bibliothèque transporteurs'!B:B))))</f>
        <v/>
      </c>
      <c r="V1073">
        <f>IF(COUNTIF('Bibliothèque transporteurs'!C:C,F1073)=0,"inconnu",_xlfn.XLOOKUP(F1073,'Bibliothèque transporteurs'!C:C,'Bibliothèque transporteurs'!E:E))</f>
        <v/>
      </c>
      <c r="W1073">
        <f>IF(T1073="FR_2SHOP",O1073,IF(O1073=0,0,ROUNDUP(O1073/C1073*B1073,2)))</f>
        <v/>
      </c>
      <c r="Y1073" s="118">
        <f>ROUNDUP(B1073,2)-M1073-L1073-N1073-J1073-K1073-I1073-Q1073</f>
        <v/>
      </c>
      <c r="Z1073" s="118">
        <f>IF(Y1073=W1073,"OK","Non")</f>
        <v/>
      </c>
    </row>
    <row r="1074">
      <c r="A1074" s="9">
        <f>C1074/SUM(C:C)*(SUM(C:C)+$X$2)</f>
        <v/>
      </c>
      <c r="B1074" s="9">
        <f>C1074/SUM(C:C)*(SUM(C:C)+SUM($N$3:$O$7))+S1074</f>
        <v/>
      </c>
      <c r="C1074" s="9">
        <f>SUM(I1074:Q1074)-N1074-P1074</f>
        <v/>
      </c>
      <c r="D1074" s="8" t="n">
        <v>6235</v>
      </c>
      <c r="E1074" t="inlineStr">
        <is>
          <t>XT259426995TS</t>
        </is>
      </c>
      <c r="F1074" t="inlineStr">
        <is>
          <t>5Y</t>
        </is>
      </c>
      <c r="G1074" t="inlineStr">
        <is>
          <t>N</t>
        </is>
      </c>
      <c r="H1074" t="inlineStr">
        <is>
          <t>NT</t>
        </is>
      </c>
      <c r="O1074" t="n">
        <v>3.07</v>
      </c>
      <c r="S1074">
        <f>_xlfn.XLOOKUP(E1074,'Facture Chronopost'!L:L,'Facture Chronopost'!AA:AA,"")</f>
        <v/>
      </c>
      <c r="T1074">
        <f>IF(COUNTIF('Bibliothèque transporteurs'!C:C,F1074)=0,"inconnu",_xlfn.XLOOKUP(F1074,'Bibliothèque transporteurs'!C:C,'Bibliothèque transporteurs'!A:A))</f>
        <v/>
      </c>
      <c r="U1074">
        <f>IF(OR(F1074="6C",F1074="6B"),_xlfn.XLOOKUP(E1074,'Facture Chronopost'!L:L,'Facture Chronopost'!X:X),IF(OR(F1074=17,F1074=44),F1074&amp;"_"&amp;H1074,IF(COUNTIF('Bibliothèque transporteurs'!C:C,F1074)=0,"inconnu",_xlfn.XLOOKUP(F1074,'Bibliothèque transporteurs'!C:C,'Bibliothèque transporteurs'!B:B))))</f>
        <v/>
      </c>
      <c r="V1074">
        <f>IF(COUNTIF('Bibliothèque transporteurs'!C:C,F1074)=0,"inconnu",_xlfn.XLOOKUP(F1074,'Bibliothèque transporteurs'!C:C,'Bibliothèque transporteurs'!E:E))</f>
        <v/>
      </c>
      <c r="W1074">
        <f>IF(T1074="FR_2SHOP",O1074,IF(O1074=0,0,ROUNDUP(O1074/C1074*B1074,2)))</f>
        <v/>
      </c>
      <c r="Y1074" s="118">
        <f>ROUNDUP(B1074,2)-M1074-L1074-N1074-J1074-K1074-I1074-Q1074</f>
        <v/>
      </c>
      <c r="Z1074" s="118">
        <f>IF(Y1074=W1074,"OK","Non")</f>
        <v/>
      </c>
    </row>
    <row r="1075">
      <c r="A1075" s="9">
        <f>C1075/SUM(C:C)*(SUM(C:C)+$X$2)</f>
        <v/>
      </c>
      <c r="B1075" s="9">
        <f>C1075/SUM(C:C)*(SUM(C:C)+SUM($N$3:$O$7))+S1075</f>
        <v/>
      </c>
      <c r="C1075" s="9">
        <f>SUM(I1075:Q1075)-N1075-P1075</f>
        <v/>
      </c>
      <c r="D1075" s="8" t="n">
        <v>6235</v>
      </c>
      <c r="E1075" t="inlineStr">
        <is>
          <t>XT259429855TS</t>
        </is>
      </c>
      <c r="F1075" t="inlineStr">
        <is>
          <t>5Y</t>
        </is>
      </c>
      <c r="G1075" t="inlineStr">
        <is>
          <t>N</t>
        </is>
      </c>
      <c r="H1075" t="inlineStr">
        <is>
          <t>NT</t>
        </is>
      </c>
      <c r="O1075" t="n">
        <v>3.07</v>
      </c>
      <c r="S1075">
        <f>_xlfn.XLOOKUP(E1075,'Facture Chronopost'!L:L,'Facture Chronopost'!AA:AA,"")</f>
        <v/>
      </c>
      <c r="T1075">
        <f>IF(COUNTIF('Bibliothèque transporteurs'!C:C,F1075)=0,"inconnu",_xlfn.XLOOKUP(F1075,'Bibliothèque transporteurs'!C:C,'Bibliothèque transporteurs'!A:A))</f>
        <v/>
      </c>
      <c r="U1075">
        <f>IF(OR(F1075="6C",F1075="6B"),_xlfn.XLOOKUP(E1075,'Facture Chronopost'!L:L,'Facture Chronopost'!X:X),IF(OR(F1075=17,F1075=44),F1075&amp;"_"&amp;H1075,IF(COUNTIF('Bibliothèque transporteurs'!C:C,F1075)=0,"inconnu",_xlfn.XLOOKUP(F1075,'Bibliothèque transporteurs'!C:C,'Bibliothèque transporteurs'!B:B))))</f>
        <v/>
      </c>
      <c r="V1075">
        <f>IF(COUNTIF('Bibliothèque transporteurs'!C:C,F1075)=0,"inconnu",_xlfn.XLOOKUP(F1075,'Bibliothèque transporteurs'!C:C,'Bibliothèque transporteurs'!E:E))</f>
        <v/>
      </c>
      <c r="W1075">
        <f>IF(T1075="FR_2SHOP",O1075,IF(O1075=0,0,ROUNDUP(O1075/C1075*B1075,2)))</f>
        <v/>
      </c>
      <c r="Y1075" s="118">
        <f>ROUNDUP(B1075,2)-M1075-L1075-N1075-J1075-K1075-I1075-Q1075</f>
        <v/>
      </c>
      <c r="Z1075" s="118">
        <f>IF(Y1075=W1075,"OK","Non")</f>
        <v/>
      </c>
    </row>
    <row r="1076">
      <c r="A1076" s="9">
        <f>C1076/SUM(C:C)*(SUM(C:C)+$X$2)</f>
        <v/>
      </c>
      <c r="B1076" s="9">
        <f>C1076/SUM(C:C)*(SUM(C:C)+SUM($N$3:$O$7))+S1076</f>
        <v/>
      </c>
      <c r="C1076" s="9">
        <f>SUM(I1076:Q1076)-N1076-P1076</f>
        <v/>
      </c>
      <c r="D1076" s="8" t="n">
        <v>6235</v>
      </c>
      <c r="E1076" t="inlineStr">
        <is>
          <t>XT259446266TS</t>
        </is>
      </c>
      <c r="F1076" t="inlineStr">
        <is>
          <t>5Y</t>
        </is>
      </c>
      <c r="G1076" t="inlineStr">
        <is>
          <t>N</t>
        </is>
      </c>
      <c r="H1076" t="inlineStr">
        <is>
          <t>NT</t>
        </is>
      </c>
      <c r="O1076" t="n">
        <v>3.07</v>
      </c>
      <c r="S1076">
        <f>_xlfn.XLOOKUP(E1076,'Facture Chronopost'!L:L,'Facture Chronopost'!AA:AA,"")</f>
        <v/>
      </c>
      <c r="T1076">
        <f>IF(COUNTIF('Bibliothèque transporteurs'!C:C,F1076)=0,"inconnu",_xlfn.XLOOKUP(F1076,'Bibliothèque transporteurs'!C:C,'Bibliothèque transporteurs'!A:A))</f>
        <v/>
      </c>
      <c r="U1076">
        <f>IF(OR(F1076="6C",F1076="6B"),_xlfn.XLOOKUP(E1076,'Facture Chronopost'!L:L,'Facture Chronopost'!X:X),IF(OR(F1076=17,F1076=44),F1076&amp;"_"&amp;H1076,IF(COUNTIF('Bibliothèque transporteurs'!C:C,F1076)=0,"inconnu",_xlfn.XLOOKUP(F1076,'Bibliothèque transporteurs'!C:C,'Bibliothèque transporteurs'!B:B))))</f>
        <v/>
      </c>
      <c r="V1076">
        <f>IF(COUNTIF('Bibliothèque transporteurs'!C:C,F1076)=0,"inconnu",_xlfn.XLOOKUP(F1076,'Bibliothèque transporteurs'!C:C,'Bibliothèque transporteurs'!E:E))</f>
        <v/>
      </c>
      <c r="W1076">
        <f>IF(T1076="FR_2SHOP",O1076,IF(O1076=0,0,ROUNDUP(O1076/C1076*B1076,2)))</f>
        <v/>
      </c>
      <c r="Y1076" s="118">
        <f>ROUNDUP(B1076,2)-M1076-L1076-N1076-J1076-K1076-I1076-Q1076</f>
        <v/>
      </c>
      <c r="Z1076" s="118">
        <f>IF(Y1076=W1076,"OK","Non")</f>
        <v/>
      </c>
    </row>
    <row r="1077">
      <c r="A1077" s="9">
        <f>C1077/SUM(C:C)*(SUM(C:C)+$X$2)</f>
        <v/>
      </c>
      <c r="B1077" s="9">
        <f>C1077/SUM(C:C)*(SUM(C:C)+SUM($N$3:$O$7))+S1077</f>
        <v/>
      </c>
      <c r="C1077" s="9">
        <f>SUM(I1077:Q1077)-N1077-P1077</f>
        <v/>
      </c>
      <c r="D1077" s="8" t="n">
        <v>6235</v>
      </c>
      <c r="E1077" t="inlineStr">
        <is>
          <t>XT259446371TS</t>
        </is>
      </c>
      <c r="F1077" t="inlineStr">
        <is>
          <t>5Y</t>
        </is>
      </c>
      <c r="G1077" t="inlineStr">
        <is>
          <t>N</t>
        </is>
      </c>
      <c r="H1077" t="inlineStr">
        <is>
          <t>NT</t>
        </is>
      </c>
      <c r="O1077" t="n">
        <v>3.17</v>
      </c>
      <c r="S1077">
        <f>_xlfn.XLOOKUP(E1077,'Facture Chronopost'!L:L,'Facture Chronopost'!AA:AA,"")</f>
        <v/>
      </c>
      <c r="T1077">
        <f>IF(COUNTIF('Bibliothèque transporteurs'!C:C,F1077)=0,"inconnu",_xlfn.XLOOKUP(F1077,'Bibliothèque transporteurs'!C:C,'Bibliothèque transporteurs'!A:A))</f>
        <v/>
      </c>
      <c r="U1077">
        <f>IF(OR(F1077="6C",F1077="6B"),_xlfn.XLOOKUP(E1077,'Facture Chronopost'!L:L,'Facture Chronopost'!X:X),IF(OR(F1077=17,F1077=44),F1077&amp;"_"&amp;H1077,IF(COUNTIF('Bibliothèque transporteurs'!C:C,F1077)=0,"inconnu",_xlfn.XLOOKUP(F1077,'Bibliothèque transporteurs'!C:C,'Bibliothèque transporteurs'!B:B))))</f>
        <v/>
      </c>
      <c r="V1077">
        <f>IF(COUNTIF('Bibliothèque transporteurs'!C:C,F1077)=0,"inconnu",_xlfn.XLOOKUP(F1077,'Bibliothèque transporteurs'!C:C,'Bibliothèque transporteurs'!E:E))</f>
        <v/>
      </c>
      <c r="W1077">
        <f>IF(T1077="FR_2SHOP",O1077,IF(O1077=0,0,ROUNDUP(O1077/C1077*B1077,2)))</f>
        <v/>
      </c>
      <c r="Y1077" s="118">
        <f>ROUNDUP(B1077,2)-M1077-L1077-N1077-J1077-K1077-I1077-Q1077</f>
        <v/>
      </c>
      <c r="Z1077" s="118">
        <f>IF(Y1077=W1077,"OK","Non")</f>
        <v/>
      </c>
    </row>
    <row r="1078">
      <c r="A1078" s="9">
        <f>C1078/SUM(C:C)*(SUM(C:C)+$X$2)</f>
        <v/>
      </c>
      <c r="B1078" s="9">
        <f>C1078/SUM(C:C)*(SUM(C:C)+SUM($N$3:$O$7))+S1078</f>
        <v/>
      </c>
      <c r="C1078" s="9">
        <f>SUM(I1078:Q1078)-N1078-P1078</f>
        <v/>
      </c>
      <c r="D1078" s="8" t="n">
        <v>6235</v>
      </c>
      <c r="E1078" t="inlineStr">
        <is>
          <t>XT259448488TS</t>
        </is>
      </c>
      <c r="F1078" t="inlineStr">
        <is>
          <t>5Y</t>
        </is>
      </c>
      <c r="G1078" t="inlineStr">
        <is>
          <t>N</t>
        </is>
      </c>
      <c r="H1078" t="inlineStr">
        <is>
          <t>NT</t>
        </is>
      </c>
      <c r="O1078" t="n">
        <v>3.07</v>
      </c>
      <c r="S1078">
        <f>_xlfn.XLOOKUP(E1078,'Facture Chronopost'!L:L,'Facture Chronopost'!AA:AA,"")</f>
        <v/>
      </c>
      <c r="T1078">
        <f>IF(COUNTIF('Bibliothèque transporteurs'!C:C,F1078)=0,"inconnu",_xlfn.XLOOKUP(F1078,'Bibliothèque transporteurs'!C:C,'Bibliothèque transporteurs'!A:A))</f>
        <v/>
      </c>
      <c r="U1078">
        <f>IF(OR(F1078="6C",F1078="6B"),_xlfn.XLOOKUP(E1078,'Facture Chronopost'!L:L,'Facture Chronopost'!X:X),IF(OR(F1078=17,F1078=44),F1078&amp;"_"&amp;H1078,IF(COUNTIF('Bibliothèque transporteurs'!C:C,F1078)=0,"inconnu",_xlfn.XLOOKUP(F1078,'Bibliothèque transporteurs'!C:C,'Bibliothèque transporteurs'!B:B))))</f>
        <v/>
      </c>
      <c r="V1078">
        <f>IF(COUNTIF('Bibliothèque transporteurs'!C:C,F1078)=0,"inconnu",_xlfn.XLOOKUP(F1078,'Bibliothèque transporteurs'!C:C,'Bibliothèque transporteurs'!E:E))</f>
        <v/>
      </c>
      <c r="W1078">
        <f>IF(T1078="FR_2SHOP",O1078,IF(O1078=0,0,ROUNDUP(O1078/C1078*B1078,2)))</f>
        <v/>
      </c>
      <c r="Y1078" s="118">
        <f>ROUNDUP(B1078,2)-M1078-L1078-N1078-J1078-K1078-I1078-Q1078</f>
        <v/>
      </c>
      <c r="Z1078" s="118">
        <f>IF(Y1078=W1078,"OK","Non")</f>
        <v/>
      </c>
    </row>
    <row r="1079">
      <c r="A1079" s="9">
        <f>C1079/SUM(C:C)*(SUM(C:C)+$X$2)</f>
        <v/>
      </c>
      <c r="B1079" s="9">
        <f>C1079/SUM(C:C)*(SUM(C:C)+SUM($N$3:$O$7))+S1079</f>
        <v/>
      </c>
      <c r="C1079" s="9">
        <f>SUM(I1079:Q1079)-N1079-P1079</f>
        <v/>
      </c>
      <c r="D1079" s="8" t="n">
        <v>6235</v>
      </c>
      <c r="E1079" t="inlineStr">
        <is>
          <t>XT259453369TS</t>
        </is>
      </c>
      <c r="F1079" t="inlineStr">
        <is>
          <t>5Y</t>
        </is>
      </c>
      <c r="G1079" t="inlineStr">
        <is>
          <t>N</t>
        </is>
      </c>
      <c r="H1079" t="inlineStr">
        <is>
          <t>NT</t>
        </is>
      </c>
      <c r="O1079" t="n">
        <v>3.17</v>
      </c>
      <c r="S1079">
        <f>_xlfn.XLOOKUP(E1079,'Facture Chronopost'!L:L,'Facture Chronopost'!AA:AA,"")</f>
        <v/>
      </c>
      <c r="T1079">
        <f>IF(COUNTIF('Bibliothèque transporteurs'!C:C,F1079)=0,"inconnu",_xlfn.XLOOKUP(F1079,'Bibliothèque transporteurs'!C:C,'Bibliothèque transporteurs'!A:A))</f>
        <v/>
      </c>
      <c r="U1079">
        <f>IF(OR(F1079="6C",F1079="6B"),_xlfn.XLOOKUP(E1079,'Facture Chronopost'!L:L,'Facture Chronopost'!X:X),IF(OR(F1079=17,F1079=44),F1079&amp;"_"&amp;H1079,IF(COUNTIF('Bibliothèque transporteurs'!C:C,F1079)=0,"inconnu",_xlfn.XLOOKUP(F1079,'Bibliothèque transporteurs'!C:C,'Bibliothèque transporteurs'!B:B))))</f>
        <v/>
      </c>
      <c r="V1079">
        <f>IF(COUNTIF('Bibliothèque transporteurs'!C:C,F1079)=0,"inconnu",_xlfn.XLOOKUP(F1079,'Bibliothèque transporteurs'!C:C,'Bibliothèque transporteurs'!E:E))</f>
        <v/>
      </c>
      <c r="W1079">
        <f>IF(T1079="FR_2SHOP",O1079,IF(O1079=0,0,ROUNDUP(O1079/C1079*B1079,2)))</f>
        <v/>
      </c>
      <c r="Y1079" s="118">
        <f>ROUNDUP(B1079,2)-M1079-L1079-N1079-J1079-K1079-I1079-Q1079</f>
        <v/>
      </c>
      <c r="Z1079" s="118">
        <f>IF(Y1079=W1079,"OK","Non")</f>
        <v/>
      </c>
    </row>
    <row r="1080">
      <c r="A1080" s="9">
        <f>C1080/SUM(C:C)*(SUM(C:C)+$X$2)</f>
        <v/>
      </c>
      <c r="B1080" s="9">
        <f>C1080/SUM(C:C)*(SUM(C:C)+SUM($N$3:$O$7))+S1080</f>
        <v/>
      </c>
      <c r="C1080" s="9">
        <f>SUM(I1080:Q1080)-N1080-P1080</f>
        <v/>
      </c>
      <c r="D1080" s="8" t="n">
        <v>6235</v>
      </c>
      <c r="E1080" t="inlineStr">
        <is>
          <t>XT259459928TS</t>
        </is>
      </c>
      <c r="F1080" t="inlineStr">
        <is>
          <t>5Y</t>
        </is>
      </c>
      <c r="G1080" t="inlineStr">
        <is>
          <t>N</t>
        </is>
      </c>
      <c r="H1080" t="inlineStr">
        <is>
          <t>NT</t>
        </is>
      </c>
      <c r="O1080" t="n">
        <v>3.49</v>
      </c>
      <c r="S1080">
        <f>_xlfn.XLOOKUP(E1080,'Facture Chronopost'!L:L,'Facture Chronopost'!AA:AA,"")</f>
        <v/>
      </c>
      <c r="T1080">
        <f>IF(COUNTIF('Bibliothèque transporteurs'!C:C,F1080)=0,"inconnu",_xlfn.XLOOKUP(F1080,'Bibliothèque transporteurs'!C:C,'Bibliothèque transporteurs'!A:A))</f>
        <v/>
      </c>
      <c r="U1080">
        <f>IF(OR(F1080="6C",F1080="6B"),_xlfn.XLOOKUP(E1080,'Facture Chronopost'!L:L,'Facture Chronopost'!X:X),IF(OR(F1080=17,F1080=44),F1080&amp;"_"&amp;H1080,IF(COUNTIF('Bibliothèque transporteurs'!C:C,F1080)=0,"inconnu",_xlfn.XLOOKUP(F1080,'Bibliothèque transporteurs'!C:C,'Bibliothèque transporteurs'!B:B))))</f>
        <v/>
      </c>
      <c r="V1080">
        <f>IF(COUNTIF('Bibliothèque transporteurs'!C:C,F1080)=0,"inconnu",_xlfn.XLOOKUP(F1080,'Bibliothèque transporteurs'!C:C,'Bibliothèque transporteurs'!E:E))</f>
        <v/>
      </c>
      <c r="W1080">
        <f>IF(T1080="FR_2SHOP",O1080,IF(O1080=0,0,ROUNDUP(O1080/C1080*B1080,2)))</f>
        <v/>
      </c>
      <c r="Y1080" s="118">
        <f>ROUNDUP(B1080,2)-M1080-L1080-N1080-J1080-K1080-I1080-Q1080</f>
        <v/>
      </c>
      <c r="Z1080" s="118">
        <f>IF(Y1080=W1080,"OK","Non")</f>
        <v/>
      </c>
    </row>
    <row r="1081">
      <c r="A1081" s="9">
        <f>C1081/SUM(C:C)*(SUM(C:C)+$X$2)</f>
        <v/>
      </c>
      <c r="B1081" s="9">
        <f>C1081/SUM(C:C)*(SUM(C:C)+SUM($N$3:$O$7))+S1081</f>
        <v/>
      </c>
      <c r="C1081" s="9">
        <f>SUM(I1081:Q1081)-N1081-P1081</f>
        <v/>
      </c>
      <c r="D1081" s="8" t="n">
        <v>6235</v>
      </c>
      <c r="E1081" t="inlineStr">
        <is>
          <t>XT259466331TS</t>
        </is>
      </c>
      <c r="F1081" t="inlineStr">
        <is>
          <t>5Y</t>
        </is>
      </c>
      <c r="G1081" t="inlineStr">
        <is>
          <t>N</t>
        </is>
      </c>
      <c r="H1081" t="inlineStr">
        <is>
          <t>NT</t>
        </is>
      </c>
      <c r="O1081" t="n">
        <v>3.07</v>
      </c>
      <c r="S1081">
        <f>_xlfn.XLOOKUP(E1081,'Facture Chronopost'!L:L,'Facture Chronopost'!AA:AA,"")</f>
        <v/>
      </c>
      <c r="T1081">
        <f>IF(COUNTIF('Bibliothèque transporteurs'!C:C,F1081)=0,"inconnu",_xlfn.XLOOKUP(F1081,'Bibliothèque transporteurs'!C:C,'Bibliothèque transporteurs'!A:A))</f>
        <v/>
      </c>
      <c r="U1081">
        <f>IF(OR(F1081="6C",F1081="6B"),_xlfn.XLOOKUP(E1081,'Facture Chronopost'!L:L,'Facture Chronopost'!X:X),IF(OR(F1081=17,F1081=44),F1081&amp;"_"&amp;H1081,IF(COUNTIF('Bibliothèque transporteurs'!C:C,F1081)=0,"inconnu",_xlfn.XLOOKUP(F1081,'Bibliothèque transporteurs'!C:C,'Bibliothèque transporteurs'!B:B))))</f>
        <v/>
      </c>
      <c r="V1081">
        <f>IF(COUNTIF('Bibliothèque transporteurs'!C:C,F1081)=0,"inconnu",_xlfn.XLOOKUP(F1081,'Bibliothèque transporteurs'!C:C,'Bibliothèque transporteurs'!E:E))</f>
        <v/>
      </c>
      <c r="W1081">
        <f>IF(T1081="FR_2SHOP",O1081,IF(O1081=0,0,ROUNDUP(O1081/C1081*B1081,2)))</f>
        <v/>
      </c>
      <c r="Y1081" s="118">
        <f>ROUNDUP(B1081,2)-M1081-L1081-N1081-J1081-K1081-I1081-Q1081</f>
        <v/>
      </c>
      <c r="Z1081" s="118">
        <f>IF(Y1081=W1081,"OK","Non")</f>
        <v/>
      </c>
    </row>
    <row r="1082">
      <c r="A1082" s="9">
        <f>C1082/SUM(C:C)*(SUM(C:C)+$X$2)</f>
        <v/>
      </c>
      <c r="B1082" s="9">
        <f>C1082/SUM(C:C)*(SUM(C:C)+SUM($N$3:$O$7))+S1082</f>
        <v/>
      </c>
      <c r="C1082" s="9">
        <f>SUM(I1082:Q1082)-N1082-P1082</f>
        <v/>
      </c>
      <c r="D1082" s="8" t="n">
        <v>6235</v>
      </c>
      <c r="E1082" t="inlineStr">
        <is>
          <t>XT259468301TS</t>
        </is>
      </c>
      <c r="F1082" t="inlineStr">
        <is>
          <t>5Y</t>
        </is>
      </c>
      <c r="G1082" t="inlineStr">
        <is>
          <t>N</t>
        </is>
      </c>
      <c r="H1082" t="inlineStr">
        <is>
          <t>NT</t>
        </is>
      </c>
      <c r="O1082" t="n">
        <v>3.07</v>
      </c>
      <c r="S1082">
        <f>_xlfn.XLOOKUP(E1082,'Facture Chronopost'!L:L,'Facture Chronopost'!AA:AA,"")</f>
        <v/>
      </c>
      <c r="T1082">
        <f>IF(COUNTIF('Bibliothèque transporteurs'!C:C,F1082)=0,"inconnu",_xlfn.XLOOKUP(F1082,'Bibliothèque transporteurs'!C:C,'Bibliothèque transporteurs'!A:A))</f>
        <v/>
      </c>
      <c r="U1082">
        <f>IF(OR(F1082="6C",F1082="6B"),_xlfn.XLOOKUP(E1082,'Facture Chronopost'!L:L,'Facture Chronopost'!X:X),IF(OR(F1082=17,F1082=44),F1082&amp;"_"&amp;H1082,IF(COUNTIF('Bibliothèque transporteurs'!C:C,F1082)=0,"inconnu",_xlfn.XLOOKUP(F1082,'Bibliothèque transporteurs'!C:C,'Bibliothèque transporteurs'!B:B))))</f>
        <v/>
      </c>
      <c r="V1082">
        <f>IF(COUNTIF('Bibliothèque transporteurs'!C:C,F1082)=0,"inconnu",_xlfn.XLOOKUP(F1082,'Bibliothèque transporteurs'!C:C,'Bibliothèque transporteurs'!E:E))</f>
        <v/>
      </c>
      <c r="W1082">
        <f>IF(T1082="FR_2SHOP",O1082,IF(O1082=0,0,ROUNDUP(O1082/C1082*B1082,2)))</f>
        <v/>
      </c>
      <c r="Y1082" s="118">
        <f>ROUNDUP(B1082,2)-M1082-L1082-N1082-J1082-K1082-I1082-Q1082</f>
        <v/>
      </c>
      <c r="Z1082" s="118">
        <f>IF(Y1082=W1082,"OK","Non")</f>
        <v/>
      </c>
    </row>
    <row r="1083">
      <c r="A1083" s="9">
        <f>C1083/SUM(C:C)*(SUM(C:C)+$X$2)</f>
        <v/>
      </c>
      <c r="B1083" s="9">
        <f>C1083/SUM(C:C)*(SUM(C:C)+SUM($N$3:$O$7))+S1083</f>
        <v/>
      </c>
      <c r="C1083" s="9">
        <f>SUM(I1083:Q1083)-N1083-P1083</f>
        <v/>
      </c>
      <c r="D1083" s="8" t="n">
        <v>6235</v>
      </c>
      <c r="E1083" t="inlineStr">
        <is>
          <t>XT259468553TS</t>
        </is>
      </c>
      <c r="F1083" t="inlineStr">
        <is>
          <t>5Y</t>
        </is>
      </c>
      <c r="G1083" t="inlineStr">
        <is>
          <t>N</t>
        </is>
      </c>
      <c r="H1083" t="inlineStr">
        <is>
          <t>NT</t>
        </is>
      </c>
      <c r="O1083" t="n">
        <v>3.07</v>
      </c>
      <c r="S1083">
        <f>_xlfn.XLOOKUP(E1083,'Facture Chronopost'!L:L,'Facture Chronopost'!AA:AA,"")</f>
        <v/>
      </c>
      <c r="T1083">
        <f>IF(COUNTIF('Bibliothèque transporteurs'!C:C,F1083)=0,"inconnu",_xlfn.XLOOKUP(F1083,'Bibliothèque transporteurs'!C:C,'Bibliothèque transporteurs'!A:A))</f>
        <v/>
      </c>
      <c r="U1083">
        <f>IF(OR(F1083="6C",F1083="6B"),_xlfn.XLOOKUP(E1083,'Facture Chronopost'!L:L,'Facture Chronopost'!X:X),IF(OR(F1083=17,F1083=44),F1083&amp;"_"&amp;H1083,IF(COUNTIF('Bibliothèque transporteurs'!C:C,F1083)=0,"inconnu",_xlfn.XLOOKUP(F1083,'Bibliothèque transporteurs'!C:C,'Bibliothèque transporteurs'!B:B))))</f>
        <v/>
      </c>
      <c r="V1083">
        <f>IF(COUNTIF('Bibliothèque transporteurs'!C:C,F1083)=0,"inconnu",_xlfn.XLOOKUP(F1083,'Bibliothèque transporteurs'!C:C,'Bibliothèque transporteurs'!E:E))</f>
        <v/>
      </c>
      <c r="W1083">
        <f>IF(T1083="FR_2SHOP",O1083,IF(O1083=0,0,ROUNDUP(O1083/C1083*B1083,2)))</f>
        <v/>
      </c>
      <c r="Y1083" s="118">
        <f>ROUNDUP(B1083,2)-M1083-L1083-N1083-J1083-K1083-I1083-Q1083</f>
        <v/>
      </c>
      <c r="Z1083" s="118">
        <f>IF(Y1083=W1083,"OK","Non")</f>
        <v/>
      </c>
    </row>
    <row r="1084">
      <c r="A1084" s="9">
        <f>C1084/SUM(C:C)*(SUM(C:C)+$X$2)</f>
        <v/>
      </c>
      <c r="B1084" s="9">
        <f>C1084/SUM(C:C)*(SUM(C:C)+SUM($N$3:$O$7))+S1084</f>
        <v/>
      </c>
      <c r="C1084" s="9">
        <f>SUM(I1084:Q1084)-N1084-P1084</f>
        <v/>
      </c>
      <c r="D1084" s="8" t="n">
        <v>6235</v>
      </c>
      <c r="E1084" t="inlineStr">
        <is>
          <t>XT259484281TS</t>
        </is>
      </c>
      <c r="F1084" t="inlineStr">
        <is>
          <t>5Y</t>
        </is>
      </c>
      <c r="G1084" t="inlineStr">
        <is>
          <t>N</t>
        </is>
      </c>
      <c r="H1084" t="inlineStr">
        <is>
          <t>NT</t>
        </is>
      </c>
      <c r="O1084" t="n">
        <v>3.07</v>
      </c>
      <c r="S1084">
        <f>_xlfn.XLOOKUP(E1084,'Facture Chronopost'!L:L,'Facture Chronopost'!AA:AA,"")</f>
        <v/>
      </c>
      <c r="T1084">
        <f>IF(COUNTIF('Bibliothèque transporteurs'!C:C,F1084)=0,"inconnu",_xlfn.XLOOKUP(F1084,'Bibliothèque transporteurs'!C:C,'Bibliothèque transporteurs'!A:A))</f>
        <v/>
      </c>
      <c r="U1084">
        <f>IF(OR(F1084="6C",F1084="6B"),_xlfn.XLOOKUP(E1084,'Facture Chronopost'!L:L,'Facture Chronopost'!X:X),IF(OR(F1084=17,F1084=44),F1084&amp;"_"&amp;H1084,IF(COUNTIF('Bibliothèque transporteurs'!C:C,F1084)=0,"inconnu",_xlfn.XLOOKUP(F1084,'Bibliothèque transporteurs'!C:C,'Bibliothèque transporteurs'!B:B))))</f>
        <v/>
      </c>
      <c r="V1084">
        <f>IF(COUNTIF('Bibliothèque transporteurs'!C:C,F1084)=0,"inconnu",_xlfn.XLOOKUP(F1084,'Bibliothèque transporteurs'!C:C,'Bibliothèque transporteurs'!E:E))</f>
        <v/>
      </c>
      <c r="W1084">
        <f>IF(T1084="FR_2SHOP",O1084,IF(O1084=0,0,ROUNDUP(O1084/C1084*B1084,2)))</f>
        <v/>
      </c>
      <c r="Y1084" s="118">
        <f>ROUNDUP(B1084,2)-M1084-L1084-N1084-J1084-K1084-I1084-Q1084</f>
        <v/>
      </c>
      <c r="Z1084" s="118">
        <f>IF(Y1084=W1084,"OK","Non")</f>
        <v/>
      </c>
    </row>
    <row r="1085">
      <c r="A1085" s="9">
        <f>C1085/SUM(C:C)*(SUM(C:C)+$X$2)</f>
        <v/>
      </c>
      <c r="B1085" s="9">
        <f>C1085/SUM(C:C)*(SUM(C:C)+SUM($N$3:$O$7))+S1085</f>
        <v/>
      </c>
      <c r="C1085" s="9">
        <f>SUM(I1085:Q1085)-N1085-P1085</f>
        <v/>
      </c>
      <c r="D1085" s="8" t="n">
        <v>6235</v>
      </c>
      <c r="E1085" t="inlineStr">
        <is>
          <t>XT259490619TS</t>
        </is>
      </c>
      <c r="F1085" t="inlineStr">
        <is>
          <t>5Y</t>
        </is>
      </c>
      <c r="G1085" t="inlineStr">
        <is>
          <t>N</t>
        </is>
      </c>
      <c r="H1085" t="inlineStr">
        <is>
          <t>NT</t>
        </is>
      </c>
      <c r="O1085" t="n">
        <v>3.07</v>
      </c>
      <c r="S1085">
        <f>_xlfn.XLOOKUP(E1085,'Facture Chronopost'!L:L,'Facture Chronopost'!AA:AA,"")</f>
        <v/>
      </c>
      <c r="T1085">
        <f>IF(COUNTIF('Bibliothèque transporteurs'!C:C,F1085)=0,"inconnu",_xlfn.XLOOKUP(F1085,'Bibliothèque transporteurs'!C:C,'Bibliothèque transporteurs'!A:A))</f>
        <v/>
      </c>
      <c r="U1085">
        <f>IF(OR(F1085="6C",F1085="6B"),_xlfn.XLOOKUP(E1085,'Facture Chronopost'!L:L,'Facture Chronopost'!X:X),IF(OR(F1085=17,F1085=44),F1085&amp;"_"&amp;H1085,IF(COUNTIF('Bibliothèque transporteurs'!C:C,F1085)=0,"inconnu",_xlfn.XLOOKUP(F1085,'Bibliothèque transporteurs'!C:C,'Bibliothèque transporteurs'!B:B))))</f>
        <v/>
      </c>
      <c r="V1085">
        <f>IF(COUNTIF('Bibliothèque transporteurs'!C:C,F1085)=0,"inconnu",_xlfn.XLOOKUP(F1085,'Bibliothèque transporteurs'!C:C,'Bibliothèque transporteurs'!E:E))</f>
        <v/>
      </c>
      <c r="W1085">
        <f>IF(T1085="FR_2SHOP",O1085,IF(O1085=0,0,ROUNDUP(O1085/C1085*B1085,2)))</f>
        <v/>
      </c>
      <c r="Y1085" s="118">
        <f>ROUNDUP(B1085,2)-M1085-L1085-N1085-J1085-K1085-I1085-Q1085</f>
        <v/>
      </c>
      <c r="Z1085" s="118">
        <f>IF(Y1085=W1085,"OK","Non")</f>
        <v/>
      </c>
    </row>
    <row r="1086">
      <c r="A1086" s="9">
        <f>C1086/SUM(C:C)*(SUM(C:C)+$X$2)</f>
        <v/>
      </c>
      <c r="B1086" s="9">
        <f>C1086/SUM(C:C)*(SUM(C:C)+SUM($N$3:$O$7))+S1086</f>
        <v/>
      </c>
      <c r="C1086" s="9">
        <f>SUM(I1086:Q1086)-N1086-P1086</f>
        <v/>
      </c>
      <c r="D1086" s="8" t="n">
        <v>6235</v>
      </c>
      <c r="E1086" t="inlineStr">
        <is>
          <t>XT259495647TS</t>
        </is>
      </c>
      <c r="F1086" t="inlineStr">
        <is>
          <t>5Y</t>
        </is>
      </c>
      <c r="G1086" t="inlineStr">
        <is>
          <t>N</t>
        </is>
      </c>
      <c r="H1086" t="inlineStr">
        <is>
          <t>NT</t>
        </is>
      </c>
      <c r="O1086" t="n">
        <v>3.07</v>
      </c>
      <c r="S1086">
        <f>_xlfn.XLOOKUP(E1086,'Facture Chronopost'!L:L,'Facture Chronopost'!AA:AA,"")</f>
        <v/>
      </c>
      <c r="T1086">
        <f>IF(COUNTIF('Bibliothèque transporteurs'!C:C,F1086)=0,"inconnu",_xlfn.XLOOKUP(F1086,'Bibliothèque transporteurs'!C:C,'Bibliothèque transporteurs'!A:A))</f>
        <v/>
      </c>
      <c r="U1086">
        <f>IF(OR(F1086="6C",F1086="6B"),_xlfn.XLOOKUP(E1086,'Facture Chronopost'!L:L,'Facture Chronopost'!X:X),IF(OR(F1086=17,F1086=44),F1086&amp;"_"&amp;H1086,IF(COUNTIF('Bibliothèque transporteurs'!C:C,F1086)=0,"inconnu",_xlfn.XLOOKUP(F1086,'Bibliothèque transporteurs'!C:C,'Bibliothèque transporteurs'!B:B))))</f>
        <v/>
      </c>
      <c r="V1086">
        <f>IF(COUNTIF('Bibliothèque transporteurs'!C:C,F1086)=0,"inconnu",_xlfn.XLOOKUP(F1086,'Bibliothèque transporteurs'!C:C,'Bibliothèque transporteurs'!E:E))</f>
        <v/>
      </c>
      <c r="W1086">
        <f>IF(T1086="FR_2SHOP",O1086,IF(O1086=0,0,ROUNDUP(O1086/C1086*B1086,2)))</f>
        <v/>
      </c>
      <c r="Y1086" s="118">
        <f>ROUNDUP(B1086,2)-M1086-L1086-N1086-J1086-K1086-I1086-Q1086</f>
        <v/>
      </c>
      <c r="Z1086" s="118">
        <f>IF(Y1086=W1086,"OK","Non")</f>
        <v/>
      </c>
    </row>
    <row r="1087">
      <c r="A1087" s="9">
        <f>C1087/SUM(C:C)*(SUM(C:C)+$X$2)</f>
        <v/>
      </c>
      <c r="B1087" s="9">
        <f>C1087/SUM(C:C)*(SUM(C:C)+SUM($N$3:$O$7))+S1087</f>
        <v/>
      </c>
      <c r="C1087" s="9">
        <f>SUM(I1087:Q1087)-N1087-P1087</f>
        <v/>
      </c>
      <c r="D1087" s="8" t="n">
        <v>6235</v>
      </c>
      <c r="E1087" t="inlineStr">
        <is>
          <t>XT259499808TS</t>
        </is>
      </c>
      <c r="F1087" t="inlineStr">
        <is>
          <t>5Y</t>
        </is>
      </c>
      <c r="G1087" t="inlineStr">
        <is>
          <t>N</t>
        </is>
      </c>
      <c r="H1087" t="inlineStr">
        <is>
          <t>NT</t>
        </is>
      </c>
      <c r="O1087" t="n">
        <v>3.07</v>
      </c>
      <c r="S1087">
        <f>_xlfn.XLOOKUP(E1087,'Facture Chronopost'!L:L,'Facture Chronopost'!AA:AA,"")</f>
        <v/>
      </c>
      <c r="T1087">
        <f>IF(COUNTIF('Bibliothèque transporteurs'!C:C,F1087)=0,"inconnu",_xlfn.XLOOKUP(F1087,'Bibliothèque transporteurs'!C:C,'Bibliothèque transporteurs'!A:A))</f>
        <v/>
      </c>
      <c r="U1087">
        <f>IF(OR(F1087="6C",F1087="6B"),_xlfn.XLOOKUP(E1087,'Facture Chronopost'!L:L,'Facture Chronopost'!X:X),IF(OR(F1087=17,F1087=44),F1087&amp;"_"&amp;H1087,IF(COUNTIF('Bibliothèque transporteurs'!C:C,F1087)=0,"inconnu",_xlfn.XLOOKUP(F1087,'Bibliothèque transporteurs'!C:C,'Bibliothèque transporteurs'!B:B))))</f>
        <v/>
      </c>
      <c r="V1087">
        <f>IF(COUNTIF('Bibliothèque transporteurs'!C:C,F1087)=0,"inconnu",_xlfn.XLOOKUP(F1087,'Bibliothèque transporteurs'!C:C,'Bibliothèque transporteurs'!E:E))</f>
        <v/>
      </c>
      <c r="W1087">
        <f>IF(T1087="FR_2SHOP",O1087,IF(O1087=0,0,ROUNDUP(O1087/C1087*B1087,2)))</f>
        <v/>
      </c>
      <c r="Y1087" s="118">
        <f>ROUNDUP(B1087,2)-M1087-L1087-N1087-J1087-K1087-I1087-Q1087</f>
        <v/>
      </c>
      <c r="Z1087" s="118">
        <f>IF(Y1087=W1087,"OK","Non")</f>
        <v/>
      </c>
    </row>
    <row r="1088">
      <c r="A1088" s="9">
        <f>C1088/SUM(C:C)*(SUM(C:C)+$X$2)</f>
        <v/>
      </c>
      <c r="B1088" s="9">
        <f>C1088/SUM(C:C)*(SUM(C:C)+SUM($N$3:$O$7))+S1088</f>
        <v/>
      </c>
      <c r="C1088" s="9">
        <f>SUM(I1088:Q1088)-N1088-P1088</f>
        <v/>
      </c>
      <c r="D1088" s="8" t="n">
        <v>6235</v>
      </c>
      <c r="E1088" t="inlineStr">
        <is>
          <t>XT259502881TS</t>
        </is>
      </c>
      <c r="F1088" t="inlineStr">
        <is>
          <t>5Y</t>
        </is>
      </c>
      <c r="G1088" t="inlineStr">
        <is>
          <t>N</t>
        </is>
      </c>
      <c r="H1088" t="inlineStr">
        <is>
          <t>NT</t>
        </is>
      </c>
      <c r="O1088" t="n">
        <v>3.17</v>
      </c>
      <c r="S1088">
        <f>_xlfn.XLOOKUP(E1088,'Facture Chronopost'!L:L,'Facture Chronopost'!AA:AA,"")</f>
        <v/>
      </c>
      <c r="T1088">
        <f>IF(COUNTIF('Bibliothèque transporteurs'!C:C,F1088)=0,"inconnu",_xlfn.XLOOKUP(F1088,'Bibliothèque transporteurs'!C:C,'Bibliothèque transporteurs'!A:A))</f>
        <v/>
      </c>
      <c r="U1088">
        <f>IF(OR(F1088="6C",F1088="6B"),_xlfn.XLOOKUP(E1088,'Facture Chronopost'!L:L,'Facture Chronopost'!X:X),IF(OR(F1088=17,F1088=44),F1088&amp;"_"&amp;H1088,IF(COUNTIF('Bibliothèque transporteurs'!C:C,F1088)=0,"inconnu",_xlfn.XLOOKUP(F1088,'Bibliothèque transporteurs'!C:C,'Bibliothèque transporteurs'!B:B))))</f>
        <v/>
      </c>
      <c r="V1088">
        <f>IF(COUNTIF('Bibliothèque transporteurs'!C:C,F1088)=0,"inconnu",_xlfn.XLOOKUP(F1088,'Bibliothèque transporteurs'!C:C,'Bibliothèque transporteurs'!E:E))</f>
        <v/>
      </c>
      <c r="W1088">
        <f>IF(T1088="FR_2SHOP",O1088,IF(O1088=0,0,ROUNDUP(O1088/C1088*B1088,2)))</f>
        <v/>
      </c>
      <c r="Y1088" s="118">
        <f>ROUNDUP(B1088,2)-M1088-L1088-N1088-J1088-K1088-I1088-Q1088</f>
        <v/>
      </c>
      <c r="Z1088" s="118">
        <f>IF(Y1088=W1088,"OK","Non")</f>
        <v/>
      </c>
    </row>
    <row r="1089">
      <c r="A1089" s="9">
        <f>C1089/SUM(C:C)*(SUM(C:C)+$X$2)</f>
        <v/>
      </c>
      <c r="B1089" s="9">
        <f>C1089/SUM(C:C)*(SUM(C:C)+SUM($N$3:$O$7))+S1089</f>
        <v/>
      </c>
      <c r="C1089" s="9">
        <f>SUM(I1089:Q1089)-N1089-P1089</f>
        <v/>
      </c>
      <c r="D1089" s="8" t="n">
        <v>6235</v>
      </c>
      <c r="E1089" t="inlineStr">
        <is>
          <t>XT259504321TS</t>
        </is>
      </c>
      <c r="F1089" t="inlineStr">
        <is>
          <t>5Y</t>
        </is>
      </c>
      <c r="G1089" t="inlineStr">
        <is>
          <t>N</t>
        </is>
      </c>
      <c r="H1089" t="inlineStr">
        <is>
          <t>NT</t>
        </is>
      </c>
      <c r="O1089" t="n">
        <v>3.07</v>
      </c>
      <c r="S1089">
        <f>_xlfn.XLOOKUP(E1089,'Facture Chronopost'!L:L,'Facture Chronopost'!AA:AA,"")</f>
        <v/>
      </c>
      <c r="T1089">
        <f>IF(COUNTIF('Bibliothèque transporteurs'!C:C,F1089)=0,"inconnu",_xlfn.XLOOKUP(F1089,'Bibliothèque transporteurs'!C:C,'Bibliothèque transporteurs'!A:A))</f>
        <v/>
      </c>
      <c r="U1089">
        <f>IF(OR(F1089="6C",F1089="6B"),_xlfn.XLOOKUP(E1089,'Facture Chronopost'!L:L,'Facture Chronopost'!X:X),IF(OR(F1089=17,F1089=44),F1089&amp;"_"&amp;H1089,IF(COUNTIF('Bibliothèque transporteurs'!C:C,F1089)=0,"inconnu",_xlfn.XLOOKUP(F1089,'Bibliothèque transporteurs'!C:C,'Bibliothèque transporteurs'!B:B))))</f>
        <v/>
      </c>
      <c r="V1089">
        <f>IF(COUNTIF('Bibliothèque transporteurs'!C:C,F1089)=0,"inconnu",_xlfn.XLOOKUP(F1089,'Bibliothèque transporteurs'!C:C,'Bibliothèque transporteurs'!E:E))</f>
        <v/>
      </c>
      <c r="W1089">
        <f>IF(T1089="FR_2SHOP",O1089,IF(O1089=0,0,ROUNDUP(O1089/C1089*B1089,2)))</f>
        <v/>
      </c>
      <c r="Y1089" s="118">
        <f>ROUNDUP(B1089,2)-M1089-L1089-N1089-J1089-K1089-I1089-Q1089</f>
        <v/>
      </c>
      <c r="Z1089" s="118">
        <f>IF(Y1089=W1089,"OK","Non")</f>
        <v/>
      </c>
    </row>
    <row r="1090">
      <c r="A1090" s="9">
        <f>C1090/SUM(C:C)*(SUM(C:C)+$X$2)</f>
        <v/>
      </c>
      <c r="B1090" s="9">
        <f>C1090/SUM(C:C)*(SUM(C:C)+SUM($N$3:$O$7))+S1090</f>
        <v/>
      </c>
      <c r="C1090" s="9">
        <f>SUM(I1090:Q1090)-N1090-P1090</f>
        <v/>
      </c>
      <c r="D1090" s="8" t="n">
        <v>6235</v>
      </c>
      <c r="E1090" t="inlineStr">
        <is>
          <t>XT259508297TS</t>
        </is>
      </c>
      <c r="F1090" t="inlineStr">
        <is>
          <t>5Y</t>
        </is>
      </c>
      <c r="G1090" t="inlineStr">
        <is>
          <t>N</t>
        </is>
      </c>
      <c r="H1090" t="inlineStr">
        <is>
          <t>NT</t>
        </is>
      </c>
      <c r="O1090" t="n">
        <v>3.07</v>
      </c>
      <c r="S1090">
        <f>_xlfn.XLOOKUP(E1090,'Facture Chronopost'!L:L,'Facture Chronopost'!AA:AA,"")</f>
        <v/>
      </c>
      <c r="T1090">
        <f>IF(COUNTIF('Bibliothèque transporteurs'!C:C,F1090)=0,"inconnu",_xlfn.XLOOKUP(F1090,'Bibliothèque transporteurs'!C:C,'Bibliothèque transporteurs'!A:A))</f>
        <v/>
      </c>
      <c r="U1090">
        <f>IF(OR(F1090="6C",F1090="6B"),_xlfn.XLOOKUP(E1090,'Facture Chronopost'!L:L,'Facture Chronopost'!X:X),IF(OR(F1090=17,F1090=44),F1090&amp;"_"&amp;H1090,IF(COUNTIF('Bibliothèque transporteurs'!C:C,F1090)=0,"inconnu",_xlfn.XLOOKUP(F1090,'Bibliothèque transporteurs'!C:C,'Bibliothèque transporteurs'!B:B))))</f>
        <v/>
      </c>
      <c r="V1090">
        <f>IF(COUNTIF('Bibliothèque transporteurs'!C:C,F1090)=0,"inconnu",_xlfn.XLOOKUP(F1090,'Bibliothèque transporteurs'!C:C,'Bibliothèque transporteurs'!E:E))</f>
        <v/>
      </c>
      <c r="W1090">
        <f>IF(T1090="FR_2SHOP",O1090,IF(O1090=0,0,ROUNDUP(O1090/C1090*B1090,2)))</f>
        <v/>
      </c>
      <c r="Y1090" s="118">
        <f>ROUNDUP(B1090,2)-M1090-L1090-N1090-J1090-K1090-I1090-Q1090</f>
        <v/>
      </c>
      <c r="Z1090" s="118">
        <f>IF(Y1090=W1090,"OK","Non")</f>
        <v/>
      </c>
    </row>
    <row r="1091">
      <c r="A1091" s="9">
        <f>C1091/SUM(C:C)*(SUM(C:C)+$X$2)</f>
        <v/>
      </c>
      <c r="B1091" s="9">
        <f>C1091/SUM(C:C)*(SUM(C:C)+SUM($N$3:$O$7))+S1091</f>
        <v/>
      </c>
      <c r="C1091" s="9">
        <f>SUM(I1091:Q1091)-N1091-P1091</f>
        <v/>
      </c>
      <c r="D1091" s="8" t="n">
        <v>6235</v>
      </c>
      <c r="E1091" t="inlineStr">
        <is>
          <t>XT259517546TS</t>
        </is>
      </c>
      <c r="F1091" t="inlineStr">
        <is>
          <t>5Y</t>
        </is>
      </c>
      <c r="G1091" t="inlineStr">
        <is>
          <t>N</t>
        </is>
      </c>
      <c r="H1091" t="inlineStr">
        <is>
          <t>NT</t>
        </is>
      </c>
      <c r="O1091" t="n">
        <v>3.17</v>
      </c>
      <c r="S1091">
        <f>_xlfn.XLOOKUP(E1091,'Facture Chronopost'!L:L,'Facture Chronopost'!AA:AA,"")</f>
        <v/>
      </c>
      <c r="T1091">
        <f>IF(COUNTIF('Bibliothèque transporteurs'!C:C,F1091)=0,"inconnu",_xlfn.XLOOKUP(F1091,'Bibliothèque transporteurs'!C:C,'Bibliothèque transporteurs'!A:A))</f>
        <v/>
      </c>
      <c r="U1091">
        <f>IF(OR(F1091="6C",F1091="6B"),_xlfn.XLOOKUP(E1091,'Facture Chronopost'!L:L,'Facture Chronopost'!X:X),IF(OR(F1091=17,F1091=44),F1091&amp;"_"&amp;H1091,IF(COUNTIF('Bibliothèque transporteurs'!C:C,F1091)=0,"inconnu",_xlfn.XLOOKUP(F1091,'Bibliothèque transporteurs'!C:C,'Bibliothèque transporteurs'!B:B))))</f>
        <v/>
      </c>
      <c r="V1091">
        <f>IF(COUNTIF('Bibliothèque transporteurs'!C:C,F1091)=0,"inconnu",_xlfn.XLOOKUP(F1091,'Bibliothèque transporteurs'!C:C,'Bibliothèque transporteurs'!E:E))</f>
        <v/>
      </c>
      <c r="W1091">
        <f>IF(T1091="FR_2SHOP",O1091,IF(O1091=0,0,ROUNDUP(O1091/C1091*B1091,2)))</f>
        <v/>
      </c>
      <c r="Y1091" s="118">
        <f>ROUNDUP(B1091,2)-M1091-L1091-N1091-J1091-K1091-I1091-Q1091</f>
        <v/>
      </c>
      <c r="Z1091" s="118">
        <f>IF(Y1091=W1091,"OK","Non")</f>
        <v/>
      </c>
    </row>
    <row r="1092">
      <c r="A1092" s="9">
        <f>C1092/SUM(C:C)*(SUM(C:C)+$X$2)</f>
        <v/>
      </c>
      <c r="B1092" s="9">
        <f>C1092/SUM(C:C)*(SUM(C:C)+SUM($N$3:$O$7))+S1092</f>
        <v/>
      </c>
      <c r="C1092" s="9">
        <f>SUM(I1092:Q1092)-N1092-P1092</f>
        <v/>
      </c>
      <c r="D1092" s="8" t="n">
        <v>6235</v>
      </c>
      <c r="E1092" t="inlineStr">
        <is>
          <t>XT259517886TS</t>
        </is>
      </c>
      <c r="F1092" t="inlineStr">
        <is>
          <t>5Y</t>
        </is>
      </c>
      <c r="G1092" t="inlineStr">
        <is>
          <t>N</t>
        </is>
      </c>
      <c r="H1092" t="inlineStr">
        <is>
          <t>NT</t>
        </is>
      </c>
      <c r="O1092" t="n">
        <v>3.07</v>
      </c>
      <c r="S1092">
        <f>_xlfn.XLOOKUP(E1092,'Facture Chronopost'!L:L,'Facture Chronopost'!AA:AA,"")</f>
        <v/>
      </c>
      <c r="T1092">
        <f>IF(COUNTIF('Bibliothèque transporteurs'!C:C,F1092)=0,"inconnu",_xlfn.XLOOKUP(F1092,'Bibliothèque transporteurs'!C:C,'Bibliothèque transporteurs'!A:A))</f>
        <v/>
      </c>
      <c r="U1092">
        <f>IF(OR(F1092="6C",F1092="6B"),_xlfn.XLOOKUP(E1092,'Facture Chronopost'!L:L,'Facture Chronopost'!X:X),IF(OR(F1092=17,F1092=44),F1092&amp;"_"&amp;H1092,IF(COUNTIF('Bibliothèque transporteurs'!C:C,F1092)=0,"inconnu",_xlfn.XLOOKUP(F1092,'Bibliothèque transporteurs'!C:C,'Bibliothèque transporteurs'!B:B))))</f>
        <v/>
      </c>
      <c r="V1092">
        <f>IF(COUNTIF('Bibliothèque transporteurs'!C:C,F1092)=0,"inconnu",_xlfn.XLOOKUP(F1092,'Bibliothèque transporteurs'!C:C,'Bibliothèque transporteurs'!E:E))</f>
        <v/>
      </c>
      <c r="W1092">
        <f>IF(T1092="FR_2SHOP",O1092,IF(O1092=0,0,ROUNDUP(O1092/C1092*B1092,2)))</f>
        <v/>
      </c>
      <c r="Y1092" s="118">
        <f>ROUNDUP(B1092,2)-M1092-L1092-N1092-J1092-K1092-I1092-Q1092</f>
        <v/>
      </c>
      <c r="Z1092" s="118">
        <f>IF(Y1092=W1092,"OK","Non")</f>
        <v/>
      </c>
    </row>
    <row r="1093">
      <c r="A1093" s="9">
        <f>C1093/SUM(C:C)*(SUM(C:C)+$X$2)</f>
        <v/>
      </c>
      <c r="B1093" s="9">
        <f>C1093/SUM(C:C)*(SUM(C:C)+SUM($N$3:$O$7))+S1093</f>
        <v/>
      </c>
      <c r="C1093" s="9">
        <f>SUM(I1093:Q1093)-N1093-P1093</f>
        <v/>
      </c>
      <c r="D1093" s="8" t="n">
        <v>6235</v>
      </c>
      <c r="E1093" t="inlineStr">
        <is>
          <t>XT259526123TS</t>
        </is>
      </c>
      <c r="F1093" t="inlineStr">
        <is>
          <t>5Y</t>
        </is>
      </c>
      <c r="G1093" t="inlineStr">
        <is>
          <t>N</t>
        </is>
      </c>
      <c r="H1093" t="inlineStr">
        <is>
          <t>NT</t>
        </is>
      </c>
      <c r="O1093" t="n">
        <v>3.07</v>
      </c>
      <c r="S1093">
        <f>_xlfn.XLOOKUP(E1093,'Facture Chronopost'!L:L,'Facture Chronopost'!AA:AA,"")</f>
        <v/>
      </c>
      <c r="T1093">
        <f>IF(COUNTIF('Bibliothèque transporteurs'!C:C,F1093)=0,"inconnu",_xlfn.XLOOKUP(F1093,'Bibliothèque transporteurs'!C:C,'Bibliothèque transporteurs'!A:A))</f>
        <v/>
      </c>
      <c r="U1093">
        <f>IF(OR(F1093="6C",F1093="6B"),_xlfn.XLOOKUP(E1093,'Facture Chronopost'!L:L,'Facture Chronopost'!X:X),IF(OR(F1093=17,F1093=44),F1093&amp;"_"&amp;H1093,IF(COUNTIF('Bibliothèque transporteurs'!C:C,F1093)=0,"inconnu",_xlfn.XLOOKUP(F1093,'Bibliothèque transporteurs'!C:C,'Bibliothèque transporteurs'!B:B))))</f>
        <v/>
      </c>
      <c r="V1093">
        <f>IF(COUNTIF('Bibliothèque transporteurs'!C:C,F1093)=0,"inconnu",_xlfn.XLOOKUP(F1093,'Bibliothèque transporteurs'!C:C,'Bibliothèque transporteurs'!E:E))</f>
        <v/>
      </c>
      <c r="W1093">
        <f>IF(T1093="FR_2SHOP",O1093,IF(O1093=0,0,ROUNDUP(O1093/C1093*B1093,2)))</f>
        <v/>
      </c>
      <c r="Y1093" s="118">
        <f>ROUNDUP(B1093,2)-M1093-L1093-N1093-J1093-K1093-I1093-Q1093</f>
        <v/>
      </c>
      <c r="Z1093" s="118">
        <f>IF(Y1093=W1093,"OK","Non")</f>
        <v/>
      </c>
    </row>
    <row r="1094">
      <c r="A1094" s="9">
        <f>C1094/SUM(C:C)*(SUM(C:C)+$X$2)</f>
        <v/>
      </c>
      <c r="B1094" s="9">
        <f>C1094/SUM(C:C)*(SUM(C:C)+SUM($N$3:$O$7))+S1094</f>
        <v/>
      </c>
      <c r="C1094" s="9">
        <f>SUM(I1094:Q1094)-N1094-P1094</f>
        <v/>
      </c>
      <c r="D1094" s="8" t="n">
        <v>6235</v>
      </c>
      <c r="E1094" t="inlineStr">
        <is>
          <t>XT259530030TS</t>
        </is>
      </c>
      <c r="F1094" t="inlineStr">
        <is>
          <t>5Y</t>
        </is>
      </c>
      <c r="G1094" t="inlineStr">
        <is>
          <t>N</t>
        </is>
      </c>
      <c r="H1094" t="inlineStr">
        <is>
          <t>NT</t>
        </is>
      </c>
      <c r="O1094" t="n">
        <v>3.07</v>
      </c>
      <c r="S1094">
        <f>_xlfn.XLOOKUP(E1094,'Facture Chronopost'!L:L,'Facture Chronopost'!AA:AA,"")</f>
        <v/>
      </c>
      <c r="T1094">
        <f>IF(COUNTIF('Bibliothèque transporteurs'!C:C,F1094)=0,"inconnu",_xlfn.XLOOKUP(F1094,'Bibliothèque transporteurs'!C:C,'Bibliothèque transporteurs'!A:A))</f>
        <v/>
      </c>
      <c r="U1094">
        <f>IF(OR(F1094="6C",F1094="6B"),_xlfn.XLOOKUP(E1094,'Facture Chronopost'!L:L,'Facture Chronopost'!X:X),IF(OR(F1094=17,F1094=44),F1094&amp;"_"&amp;H1094,IF(COUNTIF('Bibliothèque transporteurs'!C:C,F1094)=0,"inconnu",_xlfn.XLOOKUP(F1094,'Bibliothèque transporteurs'!C:C,'Bibliothèque transporteurs'!B:B))))</f>
        <v/>
      </c>
      <c r="V1094">
        <f>IF(COUNTIF('Bibliothèque transporteurs'!C:C,F1094)=0,"inconnu",_xlfn.XLOOKUP(F1094,'Bibliothèque transporteurs'!C:C,'Bibliothèque transporteurs'!E:E))</f>
        <v/>
      </c>
      <c r="W1094">
        <f>IF(T1094="FR_2SHOP",O1094,IF(O1094=0,0,ROUNDUP(O1094/C1094*B1094,2)))</f>
        <v/>
      </c>
      <c r="Y1094" s="118">
        <f>ROUNDUP(B1094,2)-M1094-L1094-N1094-J1094-K1094-I1094-Q1094</f>
        <v/>
      </c>
      <c r="Z1094" s="118">
        <f>IF(Y1094=W1094,"OK","Non")</f>
        <v/>
      </c>
    </row>
    <row r="1095">
      <c r="A1095" s="9">
        <f>C1095/SUM(C:C)*(SUM(C:C)+$X$2)</f>
        <v/>
      </c>
      <c r="B1095" s="9">
        <f>C1095/SUM(C:C)*(SUM(C:C)+SUM($N$3:$O$7))+S1095</f>
        <v/>
      </c>
      <c r="C1095" s="9">
        <f>SUM(I1095:Q1095)-N1095-P1095</f>
        <v/>
      </c>
      <c r="D1095" s="8" t="n">
        <v>6235</v>
      </c>
      <c r="E1095" t="inlineStr">
        <is>
          <t>XT259530975TS</t>
        </is>
      </c>
      <c r="F1095" t="inlineStr">
        <is>
          <t>5Y</t>
        </is>
      </c>
      <c r="G1095" t="inlineStr">
        <is>
          <t>N</t>
        </is>
      </c>
      <c r="H1095" t="inlineStr">
        <is>
          <t>NT</t>
        </is>
      </c>
      <c r="O1095" t="n">
        <v>3.07</v>
      </c>
      <c r="S1095">
        <f>_xlfn.XLOOKUP(E1095,'Facture Chronopost'!L:L,'Facture Chronopost'!AA:AA,"")</f>
        <v/>
      </c>
      <c r="T1095">
        <f>IF(COUNTIF('Bibliothèque transporteurs'!C:C,F1095)=0,"inconnu",_xlfn.XLOOKUP(F1095,'Bibliothèque transporteurs'!C:C,'Bibliothèque transporteurs'!A:A))</f>
        <v/>
      </c>
      <c r="U1095">
        <f>IF(OR(F1095="6C",F1095="6B"),_xlfn.XLOOKUP(E1095,'Facture Chronopost'!L:L,'Facture Chronopost'!X:X),IF(OR(F1095=17,F1095=44),F1095&amp;"_"&amp;H1095,IF(COUNTIF('Bibliothèque transporteurs'!C:C,F1095)=0,"inconnu",_xlfn.XLOOKUP(F1095,'Bibliothèque transporteurs'!C:C,'Bibliothèque transporteurs'!B:B))))</f>
        <v/>
      </c>
      <c r="V1095">
        <f>IF(COUNTIF('Bibliothèque transporteurs'!C:C,F1095)=0,"inconnu",_xlfn.XLOOKUP(F1095,'Bibliothèque transporteurs'!C:C,'Bibliothèque transporteurs'!E:E))</f>
        <v/>
      </c>
      <c r="W1095">
        <f>IF(T1095="FR_2SHOP",O1095,IF(O1095=0,0,ROUNDUP(O1095/C1095*B1095,2)))</f>
        <v/>
      </c>
      <c r="Y1095" s="118">
        <f>ROUNDUP(B1095,2)-M1095-L1095-N1095-J1095-K1095-I1095-Q1095</f>
        <v/>
      </c>
      <c r="Z1095" s="118">
        <f>IF(Y1095=W1095,"OK","Non")</f>
        <v/>
      </c>
    </row>
    <row r="1096">
      <c r="A1096" s="9">
        <f>C1096/SUM(C:C)*(SUM(C:C)+$X$2)</f>
        <v/>
      </c>
      <c r="B1096" s="9">
        <f>C1096/SUM(C:C)*(SUM(C:C)+SUM($N$3:$O$7))+S1096</f>
        <v/>
      </c>
      <c r="C1096" s="9">
        <f>SUM(I1096:Q1096)-N1096-P1096</f>
        <v/>
      </c>
      <c r="D1096" s="8" t="n">
        <v>6235</v>
      </c>
      <c r="E1096" t="inlineStr">
        <is>
          <t>XT259535791TS</t>
        </is>
      </c>
      <c r="F1096" t="inlineStr">
        <is>
          <t>5Y</t>
        </is>
      </c>
      <c r="G1096" t="inlineStr">
        <is>
          <t>N</t>
        </is>
      </c>
      <c r="H1096" t="inlineStr">
        <is>
          <t>NT</t>
        </is>
      </c>
      <c r="O1096" t="n">
        <v>3.17</v>
      </c>
      <c r="S1096">
        <f>_xlfn.XLOOKUP(E1096,'Facture Chronopost'!L:L,'Facture Chronopost'!AA:AA,"")</f>
        <v/>
      </c>
      <c r="T1096">
        <f>IF(COUNTIF('Bibliothèque transporteurs'!C:C,F1096)=0,"inconnu",_xlfn.XLOOKUP(F1096,'Bibliothèque transporteurs'!C:C,'Bibliothèque transporteurs'!A:A))</f>
        <v/>
      </c>
      <c r="U1096">
        <f>IF(OR(F1096="6C",F1096="6B"),_xlfn.XLOOKUP(E1096,'Facture Chronopost'!L:L,'Facture Chronopost'!X:X),IF(OR(F1096=17,F1096=44),F1096&amp;"_"&amp;H1096,IF(COUNTIF('Bibliothèque transporteurs'!C:C,F1096)=0,"inconnu",_xlfn.XLOOKUP(F1096,'Bibliothèque transporteurs'!C:C,'Bibliothèque transporteurs'!B:B))))</f>
        <v/>
      </c>
      <c r="V1096">
        <f>IF(COUNTIF('Bibliothèque transporteurs'!C:C,F1096)=0,"inconnu",_xlfn.XLOOKUP(F1096,'Bibliothèque transporteurs'!C:C,'Bibliothèque transporteurs'!E:E))</f>
        <v/>
      </c>
      <c r="W1096">
        <f>IF(T1096="FR_2SHOP",O1096,IF(O1096=0,0,ROUNDUP(O1096/C1096*B1096,2)))</f>
        <v/>
      </c>
      <c r="Y1096" s="118">
        <f>ROUNDUP(B1096,2)-M1096-L1096-N1096-J1096-K1096-I1096-Q1096</f>
        <v/>
      </c>
      <c r="Z1096" s="118">
        <f>IF(Y1096=W1096,"OK","Non")</f>
        <v/>
      </c>
    </row>
    <row r="1097">
      <c r="A1097" s="9">
        <f>C1097/SUM(C:C)*(SUM(C:C)+$X$2)</f>
        <v/>
      </c>
      <c r="B1097" s="9">
        <f>C1097/SUM(C:C)*(SUM(C:C)+SUM($N$3:$O$7))+S1097</f>
        <v/>
      </c>
      <c r="C1097" s="9">
        <f>SUM(I1097:Q1097)-N1097-P1097</f>
        <v/>
      </c>
      <c r="D1097" s="8" t="n">
        <v>6235</v>
      </c>
      <c r="E1097" t="inlineStr">
        <is>
          <t>XT259537832TS</t>
        </is>
      </c>
      <c r="F1097" t="inlineStr">
        <is>
          <t>5Y</t>
        </is>
      </c>
      <c r="G1097" t="inlineStr">
        <is>
          <t>N</t>
        </is>
      </c>
      <c r="H1097" t="inlineStr">
        <is>
          <t>NT</t>
        </is>
      </c>
      <c r="O1097" t="n">
        <v>3.07</v>
      </c>
      <c r="S1097">
        <f>_xlfn.XLOOKUP(E1097,'Facture Chronopost'!L:L,'Facture Chronopost'!AA:AA,"")</f>
        <v/>
      </c>
      <c r="T1097">
        <f>IF(COUNTIF('Bibliothèque transporteurs'!C:C,F1097)=0,"inconnu",_xlfn.XLOOKUP(F1097,'Bibliothèque transporteurs'!C:C,'Bibliothèque transporteurs'!A:A))</f>
        <v/>
      </c>
      <c r="U1097">
        <f>IF(OR(F1097="6C",F1097="6B"),_xlfn.XLOOKUP(E1097,'Facture Chronopost'!L:L,'Facture Chronopost'!X:X),IF(OR(F1097=17,F1097=44),F1097&amp;"_"&amp;H1097,IF(COUNTIF('Bibliothèque transporteurs'!C:C,F1097)=0,"inconnu",_xlfn.XLOOKUP(F1097,'Bibliothèque transporteurs'!C:C,'Bibliothèque transporteurs'!B:B))))</f>
        <v/>
      </c>
      <c r="V1097">
        <f>IF(COUNTIF('Bibliothèque transporteurs'!C:C,F1097)=0,"inconnu",_xlfn.XLOOKUP(F1097,'Bibliothèque transporteurs'!C:C,'Bibliothèque transporteurs'!E:E))</f>
        <v/>
      </c>
      <c r="W1097">
        <f>IF(T1097="FR_2SHOP",O1097,IF(O1097=0,0,ROUNDUP(O1097/C1097*B1097,2)))</f>
        <v/>
      </c>
      <c r="Y1097" s="118">
        <f>ROUNDUP(B1097,2)-M1097-L1097-N1097-J1097-K1097-I1097-Q1097</f>
        <v/>
      </c>
      <c r="Z1097" s="118">
        <f>IF(Y1097=W1097,"OK","Non")</f>
        <v/>
      </c>
    </row>
    <row r="1098">
      <c r="A1098" s="9">
        <f>C1098/SUM(C:C)*(SUM(C:C)+$X$2)</f>
        <v/>
      </c>
      <c r="B1098" s="9">
        <f>C1098/SUM(C:C)*(SUM(C:C)+SUM($N$3:$O$7))+S1098</f>
        <v/>
      </c>
      <c r="C1098" s="9">
        <f>SUM(I1098:Q1098)-N1098-P1098</f>
        <v/>
      </c>
      <c r="D1098" s="8" t="n">
        <v>6235</v>
      </c>
      <c r="E1098" t="inlineStr">
        <is>
          <t>XT259565688TS</t>
        </is>
      </c>
      <c r="F1098" t="inlineStr">
        <is>
          <t>5Y</t>
        </is>
      </c>
      <c r="G1098" t="inlineStr">
        <is>
          <t>N</t>
        </is>
      </c>
      <c r="H1098" t="inlineStr">
        <is>
          <t>NT</t>
        </is>
      </c>
      <c r="O1098" t="n">
        <v>3.07</v>
      </c>
      <c r="S1098">
        <f>_xlfn.XLOOKUP(E1098,'Facture Chronopost'!L:L,'Facture Chronopost'!AA:AA,"")</f>
        <v/>
      </c>
      <c r="T1098">
        <f>IF(COUNTIF('Bibliothèque transporteurs'!C:C,F1098)=0,"inconnu",_xlfn.XLOOKUP(F1098,'Bibliothèque transporteurs'!C:C,'Bibliothèque transporteurs'!A:A))</f>
        <v/>
      </c>
      <c r="U1098">
        <f>IF(OR(F1098="6C",F1098="6B"),_xlfn.XLOOKUP(E1098,'Facture Chronopost'!L:L,'Facture Chronopost'!X:X),IF(OR(F1098=17,F1098=44),F1098&amp;"_"&amp;H1098,IF(COUNTIF('Bibliothèque transporteurs'!C:C,F1098)=0,"inconnu",_xlfn.XLOOKUP(F1098,'Bibliothèque transporteurs'!C:C,'Bibliothèque transporteurs'!B:B))))</f>
        <v/>
      </c>
      <c r="V1098">
        <f>IF(COUNTIF('Bibliothèque transporteurs'!C:C,F1098)=0,"inconnu",_xlfn.XLOOKUP(F1098,'Bibliothèque transporteurs'!C:C,'Bibliothèque transporteurs'!E:E))</f>
        <v/>
      </c>
      <c r="W1098">
        <f>IF(T1098="FR_2SHOP",O1098,IF(O1098=0,0,ROUNDUP(O1098/C1098*B1098,2)))</f>
        <v/>
      </c>
      <c r="Y1098" s="118">
        <f>ROUNDUP(B1098,2)-M1098-L1098-N1098-J1098-K1098-I1098-Q1098</f>
        <v/>
      </c>
      <c r="Z1098" s="118">
        <f>IF(Y1098=W1098,"OK","Non")</f>
        <v/>
      </c>
    </row>
    <row r="1099">
      <c r="A1099" s="9">
        <f>C1099/SUM(C:C)*(SUM(C:C)+$X$2)</f>
        <v/>
      </c>
      <c r="B1099" s="9">
        <f>C1099/SUM(C:C)*(SUM(C:C)+SUM($N$3:$O$7))+S1099</f>
        <v/>
      </c>
      <c r="C1099" s="9">
        <f>SUM(I1099:Q1099)-N1099-P1099</f>
        <v/>
      </c>
      <c r="D1099" s="8" t="n">
        <v>6235</v>
      </c>
      <c r="E1099" t="inlineStr">
        <is>
          <t>XT259567613TS</t>
        </is>
      </c>
      <c r="F1099" t="inlineStr">
        <is>
          <t>5Y</t>
        </is>
      </c>
      <c r="G1099" t="inlineStr">
        <is>
          <t>N</t>
        </is>
      </c>
      <c r="H1099" t="inlineStr">
        <is>
          <t>NT</t>
        </is>
      </c>
      <c r="O1099" t="n">
        <v>3.07</v>
      </c>
      <c r="S1099">
        <f>_xlfn.XLOOKUP(E1099,'Facture Chronopost'!L:L,'Facture Chronopost'!AA:AA,"")</f>
        <v/>
      </c>
      <c r="T1099">
        <f>IF(COUNTIF('Bibliothèque transporteurs'!C:C,F1099)=0,"inconnu",_xlfn.XLOOKUP(F1099,'Bibliothèque transporteurs'!C:C,'Bibliothèque transporteurs'!A:A))</f>
        <v/>
      </c>
      <c r="U1099">
        <f>IF(OR(F1099="6C",F1099="6B"),_xlfn.XLOOKUP(E1099,'Facture Chronopost'!L:L,'Facture Chronopost'!X:X),IF(OR(F1099=17,F1099=44),F1099&amp;"_"&amp;H1099,IF(COUNTIF('Bibliothèque transporteurs'!C:C,F1099)=0,"inconnu",_xlfn.XLOOKUP(F1099,'Bibliothèque transporteurs'!C:C,'Bibliothèque transporteurs'!B:B))))</f>
        <v/>
      </c>
      <c r="V1099">
        <f>IF(COUNTIF('Bibliothèque transporteurs'!C:C,F1099)=0,"inconnu",_xlfn.XLOOKUP(F1099,'Bibliothèque transporteurs'!C:C,'Bibliothèque transporteurs'!E:E))</f>
        <v/>
      </c>
      <c r="W1099">
        <f>IF(T1099="FR_2SHOP",O1099,IF(O1099=0,0,ROUNDUP(O1099/C1099*B1099,2)))</f>
        <v/>
      </c>
      <c r="Y1099" s="118">
        <f>ROUNDUP(B1099,2)-M1099-L1099-N1099-J1099-K1099-I1099-Q1099</f>
        <v/>
      </c>
      <c r="Z1099" s="118">
        <f>IF(Y1099=W1099,"OK","Non")</f>
        <v/>
      </c>
    </row>
    <row r="1100">
      <c r="A1100" s="9">
        <f>C1100/SUM(C:C)*(SUM(C:C)+$X$2)</f>
        <v/>
      </c>
      <c r="B1100" s="9">
        <f>C1100/SUM(C:C)*(SUM(C:C)+SUM($N$3:$O$7))+S1100</f>
        <v/>
      </c>
      <c r="C1100" s="9">
        <f>SUM(I1100:Q1100)-N1100-P1100</f>
        <v/>
      </c>
      <c r="D1100" s="8" t="n">
        <v>6235</v>
      </c>
      <c r="E1100" t="inlineStr">
        <is>
          <t>XT259570303TS</t>
        </is>
      </c>
      <c r="F1100" t="inlineStr">
        <is>
          <t>5Y</t>
        </is>
      </c>
      <c r="G1100" t="inlineStr">
        <is>
          <t>N</t>
        </is>
      </c>
      <c r="H1100" t="inlineStr">
        <is>
          <t>NT</t>
        </is>
      </c>
      <c r="O1100" t="n">
        <v>3.07</v>
      </c>
      <c r="S1100">
        <f>_xlfn.XLOOKUP(E1100,'Facture Chronopost'!L:L,'Facture Chronopost'!AA:AA,"")</f>
        <v/>
      </c>
      <c r="T1100">
        <f>IF(COUNTIF('Bibliothèque transporteurs'!C:C,F1100)=0,"inconnu",_xlfn.XLOOKUP(F1100,'Bibliothèque transporteurs'!C:C,'Bibliothèque transporteurs'!A:A))</f>
        <v/>
      </c>
      <c r="U1100">
        <f>IF(OR(F1100="6C",F1100="6B"),_xlfn.XLOOKUP(E1100,'Facture Chronopost'!L:L,'Facture Chronopost'!X:X),IF(OR(F1100=17,F1100=44),F1100&amp;"_"&amp;H1100,IF(COUNTIF('Bibliothèque transporteurs'!C:C,F1100)=0,"inconnu",_xlfn.XLOOKUP(F1100,'Bibliothèque transporteurs'!C:C,'Bibliothèque transporteurs'!B:B))))</f>
        <v/>
      </c>
      <c r="V1100">
        <f>IF(COUNTIF('Bibliothèque transporteurs'!C:C,F1100)=0,"inconnu",_xlfn.XLOOKUP(F1100,'Bibliothèque transporteurs'!C:C,'Bibliothèque transporteurs'!E:E))</f>
        <v/>
      </c>
      <c r="W1100">
        <f>IF(T1100="FR_2SHOP",O1100,IF(O1100=0,0,ROUNDUP(O1100/C1100*B1100,2)))</f>
        <v/>
      </c>
      <c r="Y1100" s="118">
        <f>ROUNDUP(B1100,2)-M1100-L1100-N1100-J1100-K1100-I1100-Q1100</f>
        <v/>
      </c>
      <c r="Z1100" s="118">
        <f>IF(Y1100=W1100,"OK","Non")</f>
        <v/>
      </c>
    </row>
    <row r="1101">
      <c r="A1101" s="9">
        <f>C1101/SUM(C:C)*(SUM(C:C)+$X$2)</f>
        <v/>
      </c>
      <c r="B1101" s="9">
        <f>C1101/SUM(C:C)*(SUM(C:C)+SUM($N$3:$O$7))+S1101</f>
        <v/>
      </c>
      <c r="C1101" s="9">
        <f>SUM(I1101:Q1101)-N1101-P1101</f>
        <v/>
      </c>
      <c r="D1101" s="8" t="n">
        <v>6235</v>
      </c>
      <c r="E1101" t="inlineStr">
        <is>
          <t>XT259579951TS</t>
        </is>
      </c>
      <c r="F1101" t="inlineStr">
        <is>
          <t>5Y</t>
        </is>
      </c>
      <c r="G1101" t="inlineStr">
        <is>
          <t>N</t>
        </is>
      </c>
      <c r="H1101" t="inlineStr">
        <is>
          <t>NT</t>
        </is>
      </c>
      <c r="O1101" t="n">
        <v>3.17</v>
      </c>
      <c r="S1101">
        <f>_xlfn.XLOOKUP(E1101,'Facture Chronopost'!L:L,'Facture Chronopost'!AA:AA,"")</f>
        <v/>
      </c>
      <c r="T1101">
        <f>IF(COUNTIF('Bibliothèque transporteurs'!C:C,F1101)=0,"inconnu",_xlfn.XLOOKUP(F1101,'Bibliothèque transporteurs'!C:C,'Bibliothèque transporteurs'!A:A))</f>
        <v/>
      </c>
      <c r="U1101">
        <f>IF(OR(F1101="6C",F1101="6B"),_xlfn.XLOOKUP(E1101,'Facture Chronopost'!L:L,'Facture Chronopost'!X:X),IF(OR(F1101=17,F1101=44),F1101&amp;"_"&amp;H1101,IF(COUNTIF('Bibliothèque transporteurs'!C:C,F1101)=0,"inconnu",_xlfn.XLOOKUP(F1101,'Bibliothèque transporteurs'!C:C,'Bibliothèque transporteurs'!B:B))))</f>
        <v/>
      </c>
      <c r="V1101">
        <f>IF(COUNTIF('Bibliothèque transporteurs'!C:C,F1101)=0,"inconnu",_xlfn.XLOOKUP(F1101,'Bibliothèque transporteurs'!C:C,'Bibliothèque transporteurs'!E:E))</f>
        <v/>
      </c>
      <c r="W1101">
        <f>IF(T1101="FR_2SHOP",O1101,IF(O1101=0,0,ROUNDUP(O1101/C1101*B1101,2)))</f>
        <v/>
      </c>
      <c r="Y1101" s="118">
        <f>ROUNDUP(B1101,2)-M1101-L1101-N1101-J1101-K1101-I1101-Q1101</f>
        <v/>
      </c>
      <c r="Z1101" s="118">
        <f>IF(Y1101=W1101,"OK","Non")</f>
        <v/>
      </c>
    </row>
    <row r="1102">
      <c r="A1102" s="9">
        <f>C1102/SUM(C:C)*(SUM(C:C)+$X$2)</f>
        <v/>
      </c>
      <c r="B1102" s="9">
        <f>C1102/SUM(C:C)*(SUM(C:C)+SUM($N$3:$O$7))+S1102</f>
        <v/>
      </c>
      <c r="C1102" s="9">
        <f>SUM(I1102:Q1102)-N1102-P1102</f>
        <v/>
      </c>
      <c r="D1102" s="8" t="n">
        <v>6235</v>
      </c>
      <c r="E1102" t="inlineStr">
        <is>
          <t>XT259580433TS</t>
        </is>
      </c>
      <c r="F1102" t="inlineStr">
        <is>
          <t>5Y</t>
        </is>
      </c>
      <c r="G1102" t="inlineStr">
        <is>
          <t>N</t>
        </is>
      </c>
      <c r="H1102" t="inlineStr">
        <is>
          <t>NT</t>
        </is>
      </c>
      <c r="O1102" t="n">
        <v>3.49</v>
      </c>
      <c r="S1102">
        <f>_xlfn.XLOOKUP(E1102,'Facture Chronopost'!L:L,'Facture Chronopost'!AA:AA,"")</f>
        <v/>
      </c>
      <c r="T1102">
        <f>IF(COUNTIF('Bibliothèque transporteurs'!C:C,F1102)=0,"inconnu",_xlfn.XLOOKUP(F1102,'Bibliothèque transporteurs'!C:C,'Bibliothèque transporteurs'!A:A))</f>
        <v/>
      </c>
      <c r="U1102">
        <f>IF(OR(F1102="6C",F1102="6B"),_xlfn.XLOOKUP(E1102,'Facture Chronopost'!L:L,'Facture Chronopost'!X:X),IF(OR(F1102=17,F1102=44),F1102&amp;"_"&amp;H1102,IF(COUNTIF('Bibliothèque transporteurs'!C:C,F1102)=0,"inconnu",_xlfn.XLOOKUP(F1102,'Bibliothèque transporteurs'!C:C,'Bibliothèque transporteurs'!B:B))))</f>
        <v/>
      </c>
      <c r="V1102">
        <f>IF(COUNTIF('Bibliothèque transporteurs'!C:C,F1102)=0,"inconnu",_xlfn.XLOOKUP(F1102,'Bibliothèque transporteurs'!C:C,'Bibliothèque transporteurs'!E:E))</f>
        <v/>
      </c>
      <c r="W1102">
        <f>IF(T1102="FR_2SHOP",O1102,IF(O1102=0,0,ROUNDUP(O1102/C1102*B1102,2)))</f>
        <v/>
      </c>
      <c r="Y1102" s="118">
        <f>ROUNDUP(B1102,2)-M1102-L1102-N1102-J1102-K1102-I1102-Q1102</f>
        <v/>
      </c>
      <c r="Z1102" s="118">
        <f>IF(Y1102=W1102,"OK","Non")</f>
        <v/>
      </c>
    </row>
    <row r="1103">
      <c r="A1103" s="9">
        <f>C1103/SUM(C:C)*(SUM(C:C)+$X$2)</f>
        <v/>
      </c>
      <c r="B1103" s="9">
        <f>C1103/SUM(C:C)*(SUM(C:C)+SUM($N$3:$O$7))+S1103</f>
        <v/>
      </c>
      <c r="C1103" s="9">
        <f>SUM(I1103:Q1103)-N1103-P1103</f>
        <v/>
      </c>
      <c r="D1103" s="8" t="n">
        <v>6235</v>
      </c>
      <c r="E1103" t="inlineStr">
        <is>
          <t>XT259590807TS</t>
        </is>
      </c>
      <c r="F1103" t="inlineStr">
        <is>
          <t>5Y</t>
        </is>
      </c>
      <c r="G1103" t="inlineStr">
        <is>
          <t>N</t>
        </is>
      </c>
      <c r="H1103" t="inlineStr">
        <is>
          <t>NT</t>
        </is>
      </c>
      <c r="O1103" t="n">
        <v>3.07</v>
      </c>
      <c r="S1103">
        <f>_xlfn.XLOOKUP(E1103,'Facture Chronopost'!L:L,'Facture Chronopost'!AA:AA,"")</f>
        <v/>
      </c>
      <c r="T1103">
        <f>IF(COUNTIF('Bibliothèque transporteurs'!C:C,F1103)=0,"inconnu",_xlfn.XLOOKUP(F1103,'Bibliothèque transporteurs'!C:C,'Bibliothèque transporteurs'!A:A))</f>
        <v/>
      </c>
      <c r="U1103">
        <f>IF(OR(F1103="6C",F1103="6B"),_xlfn.XLOOKUP(E1103,'Facture Chronopost'!L:L,'Facture Chronopost'!X:X),IF(OR(F1103=17,F1103=44),F1103&amp;"_"&amp;H1103,IF(COUNTIF('Bibliothèque transporteurs'!C:C,F1103)=0,"inconnu",_xlfn.XLOOKUP(F1103,'Bibliothèque transporteurs'!C:C,'Bibliothèque transporteurs'!B:B))))</f>
        <v/>
      </c>
      <c r="V1103">
        <f>IF(COUNTIF('Bibliothèque transporteurs'!C:C,F1103)=0,"inconnu",_xlfn.XLOOKUP(F1103,'Bibliothèque transporteurs'!C:C,'Bibliothèque transporteurs'!E:E))</f>
        <v/>
      </c>
      <c r="W1103">
        <f>IF(T1103="FR_2SHOP",O1103,IF(O1103=0,0,ROUNDUP(O1103/C1103*B1103,2)))</f>
        <v/>
      </c>
      <c r="Y1103" s="118">
        <f>ROUNDUP(B1103,2)-M1103-L1103-N1103-J1103-K1103-I1103-Q1103</f>
        <v/>
      </c>
      <c r="Z1103" s="118">
        <f>IF(Y1103=W1103,"OK","Non")</f>
        <v/>
      </c>
    </row>
    <row r="1104">
      <c r="A1104" s="9">
        <f>C1104/SUM(C:C)*(SUM(C:C)+$X$2)</f>
        <v/>
      </c>
      <c r="B1104" s="9">
        <f>C1104/SUM(C:C)*(SUM(C:C)+SUM($N$3:$O$7))+S1104</f>
        <v/>
      </c>
      <c r="C1104" s="9">
        <f>SUM(I1104:Q1104)-N1104-P1104</f>
        <v/>
      </c>
      <c r="D1104" s="8" t="n">
        <v>6235</v>
      </c>
      <c r="E1104" t="inlineStr">
        <is>
          <t>XT259598638TS</t>
        </is>
      </c>
      <c r="F1104" t="inlineStr">
        <is>
          <t>5Y</t>
        </is>
      </c>
      <c r="G1104" t="inlineStr">
        <is>
          <t>N</t>
        </is>
      </c>
      <c r="H1104" t="inlineStr">
        <is>
          <t>NT</t>
        </is>
      </c>
      <c r="O1104" t="n">
        <v>3.07</v>
      </c>
      <c r="S1104">
        <f>_xlfn.XLOOKUP(E1104,'Facture Chronopost'!L:L,'Facture Chronopost'!AA:AA,"")</f>
        <v/>
      </c>
      <c r="T1104">
        <f>IF(COUNTIF('Bibliothèque transporteurs'!C:C,F1104)=0,"inconnu",_xlfn.XLOOKUP(F1104,'Bibliothèque transporteurs'!C:C,'Bibliothèque transporteurs'!A:A))</f>
        <v/>
      </c>
      <c r="U1104">
        <f>IF(OR(F1104="6C",F1104="6B"),_xlfn.XLOOKUP(E1104,'Facture Chronopost'!L:L,'Facture Chronopost'!X:X),IF(OR(F1104=17,F1104=44),F1104&amp;"_"&amp;H1104,IF(COUNTIF('Bibliothèque transporteurs'!C:C,F1104)=0,"inconnu",_xlfn.XLOOKUP(F1104,'Bibliothèque transporteurs'!C:C,'Bibliothèque transporteurs'!B:B))))</f>
        <v/>
      </c>
      <c r="V1104">
        <f>IF(COUNTIF('Bibliothèque transporteurs'!C:C,F1104)=0,"inconnu",_xlfn.XLOOKUP(F1104,'Bibliothèque transporteurs'!C:C,'Bibliothèque transporteurs'!E:E))</f>
        <v/>
      </c>
      <c r="W1104">
        <f>IF(T1104="FR_2SHOP",O1104,IF(O1104=0,0,ROUNDUP(O1104/C1104*B1104,2)))</f>
        <v/>
      </c>
      <c r="Y1104" s="118">
        <f>ROUNDUP(B1104,2)-M1104-L1104-N1104-J1104-K1104-I1104-Q1104</f>
        <v/>
      </c>
      <c r="Z1104" s="118">
        <f>IF(Y1104=W1104,"OK","Non")</f>
        <v/>
      </c>
    </row>
    <row r="1105">
      <c r="A1105" s="9">
        <f>C1105/SUM(C:C)*(SUM(C:C)+$X$2)</f>
        <v/>
      </c>
      <c r="B1105" s="9">
        <f>C1105/SUM(C:C)*(SUM(C:C)+SUM($N$3:$O$7))+S1105</f>
        <v/>
      </c>
      <c r="C1105" s="9">
        <f>SUM(I1105:Q1105)-N1105-P1105</f>
        <v/>
      </c>
      <c r="D1105" s="8" t="n">
        <v>6235</v>
      </c>
      <c r="E1105" t="inlineStr">
        <is>
          <t>XT259603240TS</t>
        </is>
      </c>
      <c r="F1105" t="inlineStr">
        <is>
          <t>5Y</t>
        </is>
      </c>
      <c r="G1105" t="inlineStr">
        <is>
          <t>N</t>
        </is>
      </c>
      <c r="H1105" t="inlineStr">
        <is>
          <t>NT</t>
        </is>
      </c>
      <c r="O1105" t="n">
        <v>3.07</v>
      </c>
      <c r="S1105">
        <f>_xlfn.XLOOKUP(E1105,'Facture Chronopost'!L:L,'Facture Chronopost'!AA:AA,"")</f>
        <v/>
      </c>
      <c r="T1105">
        <f>IF(COUNTIF('Bibliothèque transporteurs'!C:C,F1105)=0,"inconnu",_xlfn.XLOOKUP(F1105,'Bibliothèque transporteurs'!C:C,'Bibliothèque transporteurs'!A:A))</f>
        <v/>
      </c>
      <c r="U1105">
        <f>IF(OR(F1105="6C",F1105="6B"),_xlfn.XLOOKUP(E1105,'Facture Chronopost'!L:L,'Facture Chronopost'!X:X),IF(OR(F1105=17,F1105=44),F1105&amp;"_"&amp;H1105,IF(COUNTIF('Bibliothèque transporteurs'!C:C,F1105)=0,"inconnu",_xlfn.XLOOKUP(F1105,'Bibliothèque transporteurs'!C:C,'Bibliothèque transporteurs'!B:B))))</f>
        <v/>
      </c>
      <c r="V1105">
        <f>IF(COUNTIF('Bibliothèque transporteurs'!C:C,F1105)=0,"inconnu",_xlfn.XLOOKUP(F1105,'Bibliothèque transporteurs'!C:C,'Bibliothèque transporteurs'!E:E))</f>
        <v/>
      </c>
      <c r="W1105">
        <f>IF(T1105="FR_2SHOP",O1105,IF(O1105=0,0,ROUNDUP(O1105/C1105*B1105,2)))</f>
        <v/>
      </c>
      <c r="Y1105" s="118">
        <f>ROUNDUP(B1105,2)-M1105-L1105-N1105-J1105-K1105-I1105-Q1105</f>
        <v/>
      </c>
      <c r="Z1105" s="118">
        <f>IF(Y1105=W1105,"OK","Non")</f>
        <v/>
      </c>
    </row>
    <row r="1106">
      <c r="A1106" s="9">
        <f>C1106/SUM(C:C)*(SUM(C:C)+$X$2)</f>
        <v/>
      </c>
      <c r="B1106" s="9">
        <f>C1106/SUM(C:C)*(SUM(C:C)+SUM($N$3:$O$7))+S1106</f>
        <v/>
      </c>
      <c r="C1106" s="9">
        <f>SUM(I1106:Q1106)-N1106-P1106</f>
        <v/>
      </c>
      <c r="D1106" s="8" t="n">
        <v>6235</v>
      </c>
      <c r="E1106" t="inlineStr">
        <is>
          <t>XT259611453TS</t>
        </is>
      </c>
      <c r="F1106" t="inlineStr">
        <is>
          <t>5Y</t>
        </is>
      </c>
      <c r="G1106" t="inlineStr">
        <is>
          <t>N</t>
        </is>
      </c>
      <c r="H1106" t="inlineStr">
        <is>
          <t>NT</t>
        </is>
      </c>
      <c r="O1106" t="n">
        <v>3.49</v>
      </c>
      <c r="S1106">
        <f>_xlfn.XLOOKUP(E1106,'Facture Chronopost'!L:L,'Facture Chronopost'!AA:AA,"")</f>
        <v/>
      </c>
      <c r="T1106">
        <f>IF(COUNTIF('Bibliothèque transporteurs'!C:C,F1106)=0,"inconnu",_xlfn.XLOOKUP(F1106,'Bibliothèque transporteurs'!C:C,'Bibliothèque transporteurs'!A:A))</f>
        <v/>
      </c>
      <c r="U1106">
        <f>IF(OR(F1106="6C",F1106="6B"),_xlfn.XLOOKUP(E1106,'Facture Chronopost'!L:L,'Facture Chronopost'!X:X),IF(OR(F1106=17,F1106=44),F1106&amp;"_"&amp;H1106,IF(COUNTIF('Bibliothèque transporteurs'!C:C,F1106)=0,"inconnu",_xlfn.XLOOKUP(F1106,'Bibliothèque transporteurs'!C:C,'Bibliothèque transporteurs'!B:B))))</f>
        <v/>
      </c>
      <c r="V1106">
        <f>IF(COUNTIF('Bibliothèque transporteurs'!C:C,F1106)=0,"inconnu",_xlfn.XLOOKUP(F1106,'Bibliothèque transporteurs'!C:C,'Bibliothèque transporteurs'!E:E))</f>
        <v/>
      </c>
      <c r="W1106">
        <f>IF(T1106="FR_2SHOP",O1106,IF(O1106=0,0,ROUNDUP(O1106/C1106*B1106,2)))</f>
        <v/>
      </c>
      <c r="Y1106" s="118">
        <f>ROUNDUP(B1106,2)-M1106-L1106-N1106-J1106-K1106-I1106-Q1106</f>
        <v/>
      </c>
      <c r="Z1106" s="118">
        <f>IF(Y1106=W1106,"OK","Non")</f>
        <v/>
      </c>
    </row>
    <row r="1107">
      <c r="A1107" s="9">
        <f>C1107/SUM(C:C)*(SUM(C:C)+$X$2)</f>
        <v/>
      </c>
      <c r="B1107" s="9">
        <f>C1107/SUM(C:C)*(SUM(C:C)+SUM($N$3:$O$7))+S1107</f>
        <v/>
      </c>
      <c r="C1107" s="9">
        <f>SUM(I1107:Q1107)-N1107-P1107</f>
        <v/>
      </c>
      <c r="D1107" s="8" t="n">
        <v>6235</v>
      </c>
      <c r="E1107" t="inlineStr">
        <is>
          <t>XT259615129TS</t>
        </is>
      </c>
      <c r="F1107" t="inlineStr">
        <is>
          <t>5Y</t>
        </is>
      </c>
      <c r="G1107" t="inlineStr">
        <is>
          <t>N</t>
        </is>
      </c>
      <c r="H1107" t="inlineStr">
        <is>
          <t>NT</t>
        </is>
      </c>
      <c r="O1107" t="n">
        <v>3.07</v>
      </c>
      <c r="S1107">
        <f>_xlfn.XLOOKUP(E1107,'Facture Chronopost'!L:L,'Facture Chronopost'!AA:AA,"")</f>
        <v/>
      </c>
      <c r="T1107">
        <f>IF(COUNTIF('Bibliothèque transporteurs'!C:C,F1107)=0,"inconnu",_xlfn.XLOOKUP(F1107,'Bibliothèque transporteurs'!C:C,'Bibliothèque transporteurs'!A:A))</f>
        <v/>
      </c>
      <c r="U1107">
        <f>IF(OR(F1107="6C",F1107="6B"),_xlfn.XLOOKUP(E1107,'Facture Chronopost'!L:L,'Facture Chronopost'!X:X),IF(OR(F1107=17,F1107=44),F1107&amp;"_"&amp;H1107,IF(COUNTIF('Bibliothèque transporteurs'!C:C,F1107)=0,"inconnu",_xlfn.XLOOKUP(F1107,'Bibliothèque transporteurs'!C:C,'Bibliothèque transporteurs'!B:B))))</f>
        <v/>
      </c>
      <c r="V1107">
        <f>IF(COUNTIF('Bibliothèque transporteurs'!C:C,F1107)=0,"inconnu",_xlfn.XLOOKUP(F1107,'Bibliothèque transporteurs'!C:C,'Bibliothèque transporteurs'!E:E))</f>
        <v/>
      </c>
      <c r="W1107">
        <f>IF(T1107="FR_2SHOP",O1107,IF(O1107=0,0,ROUNDUP(O1107/C1107*B1107,2)))</f>
        <v/>
      </c>
      <c r="Y1107" s="118">
        <f>ROUNDUP(B1107,2)-M1107-L1107-N1107-J1107-K1107-I1107-Q1107</f>
        <v/>
      </c>
      <c r="Z1107" s="118">
        <f>IF(Y1107=W1107,"OK","Non")</f>
        <v/>
      </c>
    </row>
    <row r="1108">
      <c r="A1108" s="9">
        <f>C1108/SUM(C:C)*(SUM(C:C)+$X$2)</f>
        <v/>
      </c>
      <c r="B1108" s="9">
        <f>C1108/SUM(C:C)*(SUM(C:C)+SUM($N$3:$O$7))+S1108</f>
        <v/>
      </c>
      <c r="C1108" s="9">
        <f>SUM(I1108:Q1108)-N1108-P1108</f>
        <v/>
      </c>
      <c r="D1108" s="8" t="n">
        <v>6235</v>
      </c>
      <c r="E1108" t="inlineStr">
        <is>
          <t>XT259615764TS</t>
        </is>
      </c>
      <c r="F1108" t="inlineStr">
        <is>
          <t>5Y</t>
        </is>
      </c>
      <c r="G1108" t="inlineStr">
        <is>
          <t>N</t>
        </is>
      </c>
      <c r="H1108" t="inlineStr">
        <is>
          <t>NT</t>
        </is>
      </c>
      <c r="O1108" t="n">
        <v>3.07</v>
      </c>
      <c r="S1108">
        <f>_xlfn.XLOOKUP(E1108,'Facture Chronopost'!L:L,'Facture Chronopost'!AA:AA,"")</f>
        <v/>
      </c>
      <c r="T1108">
        <f>IF(COUNTIF('Bibliothèque transporteurs'!C:C,F1108)=0,"inconnu",_xlfn.XLOOKUP(F1108,'Bibliothèque transporteurs'!C:C,'Bibliothèque transporteurs'!A:A))</f>
        <v/>
      </c>
      <c r="U1108">
        <f>IF(OR(F1108="6C",F1108="6B"),_xlfn.XLOOKUP(E1108,'Facture Chronopost'!L:L,'Facture Chronopost'!X:X),IF(OR(F1108=17,F1108=44),F1108&amp;"_"&amp;H1108,IF(COUNTIF('Bibliothèque transporteurs'!C:C,F1108)=0,"inconnu",_xlfn.XLOOKUP(F1108,'Bibliothèque transporteurs'!C:C,'Bibliothèque transporteurs'!B:B))))</f>
        <v/>
      </c>
      <c r="V1108">
        <f>IF(COUNTIF('Bibliothèque transporteurs'!C:C,F1108)=0,"inconnu",_xlfn.XLOOKUP(F1108,'Bibliothèque transporteurs'!C:C,'Bibliothèque transporteurs'!E:E))</f>
        <v/>
      </c>
      <c r="W1108">
        <f>IF(T1108="FR_2SHOP",O1108,IF(O1108=0,0,ROUNDUP(O1108/C1108*B1108,2)))</f>
        <v/>
      </c>
      <c r="Y1108" s="118">
        <f>ROUNDUP(B1108,2)-M1108-L1108-N1108-J1108-K1108-I1108-Q1108</f>
        <v/>
      </c>
      <c r="Z1108" s="118">
        <f>IF(Y1108=W1108,"OK","Non")</f>
        <v/>
      </c>
    </row>
    <row r="1109">
      <c r="A1109" s="9">
        <f>C1109/SUM(C:C)*(SUM(C:C)+$X$2)</f>
        <v/>
      </c>
      <c r="B1109" s="9">
        <f>C1109/SUM(C:C)*(SUM(C:C)+SUM($N$3:$O$7))+S1109</f>
        <v/>
      </c>
      <c r="C1109" s="9">
        <f>SUM(I1109:Q1109)-N1109-P1109</f>
        <v/>
      </c>
      <c r="D1109" s="8" t="n">
        <v>6235</v>
      </c>
      <c r="E1109" t="inlineStr">
        <is>
          <t>XT259616138TS</t>
        </is>
      </c>
      <c r="F1109" t="inlineStr">
        <is>
          <t>5Y</t>
        </is>
      </c>
      <c r="G1109" t="inlineStr">
        <is>
          <t>N</t>
        </is>
      </c>
      <c r="H1109" t="inlineStr">
        <is>
          <t>NT</t>
        </is>
      </c>
      <c r="O1109" t="n">
        <v>3.07</v>
      </c>
      <c r="S1109">
        <f>_xlfn.XLOOKUP(E1109,'Facture Chronopost'!L:L,'Facture Chronopost'!AA:AA,"")</f>
        <v/>
      </c>
      <c r="T1109">
        <f>IF(COUNTIF('Bibliothèque transporteurs'!C:C,F1109)=0,"inconnu",_xlfn.XLOOKUP(F1109,'Bibliothèque transporteurs'!C:C,'Bibliothèque transporteurs'!A:A))</f>
        <v/>
      </c>
      <c r="U1109">
        <f>IF(OR(F1109="6C",F1109="6B"),_xlfn.XLOOKUP(E1109,'Facture Chronopost'!L:L,'Facture Chronopost'!X:X),IF(OR(F1109=17,F1109=44),F1109&amp;"_"&amp;H1109,IF(COUNTIF('Bibliothèque transporteurs'!C:C,F1109)=0,"inconnu",_xlfn.XLOOKUP(F1109,'Bibliothèque transporteurs'!C:C,'Bibliothèque transporteurs'!B:B))))</f>
        <v/>
      </c>
      <c r="V1109">
        <f>IF(COUNTIF('Bibliothèque transporteurs'!C:C,F1109)=0,"inconnu",_xlfn.XLOOKUP(F1109,'Bibliothèque transporteurs'!C:C,'Bibliothèque transporteurs'!E:E))</f>
        <v/>
      </c>
      <c r="W1109">
        <f>IF(T1109="FR_2SHOP",O1109,IF(O1109=0,0,ROUNDUP(O1109/C1109*B1109,2)))</f>
        <v/>
      </c>
      <c r="Y1109" s="118">
        <f>ROUNDUP(B1109,2)-M1109-L1109-N1109-J1109-K1109-I1109-Q1109</f>
        <v/>
      </c>
      <c r="Z1109" s="118">
        <f>IF(Y1109=W1109,"OK","Non")</f>
        <v/>
      </c>
    </row>
    <row r="1110">
      <c r="A1110" s="9">
        <f>C1110/SUM(C:C)*(SUM(C:C)+$X$2)</f>
        <v/>
      </c>
      <c r="B1110" s="9">
        <f>C1110/SUM(C:C)*(SUM(C:C)+SUM($N$3:$O$7))+S1110</f>
        <v/>
      </c>
      <c r="C1110" s="9">
        <f>SUM(I1110:Q1110)-N1110-P1110</f>
        <v/>
      </c>
      <c r="D1110" s="8" t="n">
        <v>6235</v>
      </c>
      <c r="E1110" t="inlineStr">
        <is>
          <t>XT259619911TS</t>
        </is>
      </c>
      <c r="F1110" t="inlineStr">
        <is>
          <t>5Y</t>
        </is>
      </c>
      <c r="G1110" t="inlineStr">
        <is>
          <t>N</t>
        </is>
      </c>
      <c r="H1110" t="inlineStr">
        <is>
          <t>NT</t>
        </is>
      </c>
      <c r="O1110" t="n">
        <v>3.07</v>
      </c>
      <c r="S1110">
        <f>_xlfn.XLOOKUP(E1110,'Facture Chronopost'!L:L,'Facture Chronopost'!AA:AA,"")</f>
        <v/>
      </c>
      <c r="T1110">
        <f>IF(COUNTIF('Bibliothèque transporteurs'!C:C,F1110)=0,"inconnu",_xlfn.XLOOKUP(F1110,'Bibliothèque transporteurs'!C:C,'Bibliothèque transporteurs'!A:A))</f>
        <v/>
      </c>
      <c r="U1110">
        <f>IF(OR(F1110="6C",F1110="6B"),_xlfn.XLOOKUP(E1110,'Facture Chronopost'!L:L,'Facture Chronopost'!X:X),IF(OR(F1110=17,F1110=44),F1110&amp;"_"&amp;H1110,IF(COUNTIF('Bibliothèque transporteurs'!C:C,F1110)=0,"inconnu",_xlfn.XLOOKUP(F1110,'Bibliothèque transporteurs'!C:C,'Bibliothèque transporteurs'!B:B))))</f>
        <v/>
      </c>
      <c r="V1110">
        <f>IF(COUNTIF('Bibliothèque transporteurs'!C:C,F1110)=0,"inconnu",_xlfn.XLOOKUP(F1110,'Bibliothèque transporteurs'!C:C,'Bibliothèque transporteurs'!E:E))</f>
        <v/>
      </c>
      <c r="W1110">
        <f>IF(T1110="FR_2SHOP",O1110,IF(O1110=0,0,ROUNDUP(O1110/C1110*B1110,2)))</f>
        <v/>
      </c>
      <c r="Y1110" s="118">
        <f>ROUNDUP(B1110,2)-M1110-L1110-N1110-J1110-K1110-I1110-Q1110</f>
        <v/>
      </c>
      <c r="Z1110" s="118">
        <f>IF(Y1110=W1110,"OK","Non")</f>
        <v/>
      </c>
    </row>
    <row r="1111">
      <c r="A1111" s="9">
        <f>C1111/SUM(C:C)*(SUM(C:C)+$X$2)</f>
        <v/>
      </c>
      <c r="B1111" s="9">
        <f>C1111/SUM(C:C)*(SUM(C:C)+SUM($N$3:$O$7))+S1111</f>
        <v/>
      </c>
      <c r="C1111" s="9">
        <f>SUM(I1111:Q1111)-N1111-P1111</f>
        <v/>
      </c>
      <c r="D1111" s="8" t="n">
        <v>6235</v>
      </c>
      <c r="E1111" t="inlineStr">
        <is>
          <t>XT259635208TS</t>
        </is>
      </c>
      <c r="F1111" t="inlineStr">
        <is>
          <t>5Y</t>
        </is>
      </c>
      <c r="G1111" t="inlineStr">
        <is>
          <t>N</t>
        </is>
      </c>
      <c r="H1111" t="inlineStr">
        <is>
          <t>NT</t>
        </is>
      </c>
      <c r="O1111" t="n">
        <v>3.17</v>
      </c>
      <c r="S1111">
        <f>_xlfn.XLOOKUP(E1111,'Facture Chronopost'!L:L,'Facture Chronopost'!AA:AA,"")</f>
        <v/>
      </c>
      <c r="T1111">
        <f>IF(COUNTIF('Bibliothèque transporteurs'!C:C,F1111)=0,"inconnu",_xlfn.XLOOKUP(F1111,'Bibliothèque transporteurs'!C:C,'Bibliothèque transporteurs'!A:A))</f>
        <v/>
      </c>
      <c r="U1111">
        <f>IF(OR(F1111="6C",F1111="6B"),_xlfn.XLOOKUP(E1111,'Facture Chronopost'!L:L,'Facture Chronopost'!X:X),IF(OR(F1111=17,F1111=44),F1111&amp;"_"&amp;H1111,IF(COUNTIF('Bibliothèque transporteurs'!C:C,F1111)=0,"inconnu",_xlfn.XLOOKUP(F1111,'Bibliothèque transporteurs'!C:C,'Bibliothèque transporteurs'!B:B))))</f>
        <v/>
      </c>
      <c r="V1111">
        <f>IF(COUNTIF('Bibliothèque transporteurs'!C:C,F1111)=0,"inconnu",_xlfn.XLOOKUP(F1111,'Bibliothèque transporteurs'!C:C,'Bibliothèque transporteurs'!E:E))</f>
        <v/>
      </c>
      <c r="W1111">
        <f>IF(T1111="FR_2SHOP",O1111,IF(O1111=0,0,ROUNDUP(O1111/C1111*B1111,2)))</f>
        <v/>
      </c>
      <c r="Y1111" s="118">
        <f>ROUNDUP(B1111,2)-M1111-L1111-N1111-J1111-K1111-I1111-Q1111</f>
        <v/>
      </c>
      <c r="Z1111" s="118">
        <f>IF(Y1111=W1111,"OK","Non")</f>
        <v/>
      </c>
    </row>
    <row r="1112">
      <c r="A1112" s="9">
        <f>C1112/SUM(C:C)*(SUM(C:C)+$X$2)</f>
        <v/>
      </c>
      <c r="B1112" s="9">
        <f>C1112/SUM(C:C)*(SUM(C:C)+SUM($N$3:$O$7))+S1112</f>
        <v/>
      </c>
      <c r="C1112" s="9">
        <f>SUM(I1112:Q1112)-N1112-P1112</f>
        <v/>
      </c>
      <c r="D1112" s="8" t="n">
        <v>6235</v>
      </c>
      <c r="E1112" t="inlineStr">
        <is>
          <t>XT259643765TS</t>
        </is>
      </c>
      <c r="F1112" t="inlineStr">
        <is>
          <t>5Y</t>
        </is>
      </c>
      <c r="G1112" t="inlineStr">
        <is>
          <t>N</t>
        </is>
      </c>
      <c r="H1112" t="inlineStr">
        <is>
          <t>NT</t>
        </is>
      </c>
      <c r="O1112" t="n">
        <v>3.17</v>
      </c>
      <c r="S1112">
        <f>_xlfn.XLOOKUP(E1112,'Facture Chronopost'!L:L,'Facture Chronopost'!AA:AA,"")</f>
        <v/>
      </c>
      <c r="T1112">
        <f>IF(COUNTIF('Bibliothèque transporteurs'!C:C,F1112)=0,"inconnu",_xlfn.XLOOKUP(F1112,'Bibliothèque transporteurs'!C:C,'Bibliothèque transporteurs'!A:A))</f>
        <v/>
      </c>
      <c r="U1112">
        <f>IF(OR(F1112="6C",F1112="6B"),_xlfn.XLOOKUP(E1112,'Facture Chronopost'!L:L,'Facture Chronopost'!X:X),IF(OR(F1112=17,F1112=44),F1112&amp;"_"&amp;H1112,IF(COUNTIF('Bibliothèque transporteurs'!C:C,F1112)=0,"inconnu",_xlfn.XLOOKUP(F1112,'Bibliothèque transporteurs'!C:C,'Bibliothèque transporteurs'!B:B))))</f>
        <v/>
      </c>
      <c r="V1112">
        <f>IF(COUNTIF('Bibliothèque transporteurs'!C:C,F1112)=0,"inconnu",_xlfn.XLOOKUP(F1112,'Bibliothèque transporteurs'!C:C,'Bibliothèque transporteurs'!E:E))</f>
        <v/>
      </c>
      <c r="W1112">
        <f>IF(T1112="FR_2SHOP",O1112,IF(O1112=0,0,ROUNDUP(O1112/C1112*B1112,2)))</f>
        <v/>
      </c>
      <c r="Y1112" s="118">
        <f>ROUNDUP(B1112,2)-M1112-L1112-N1112-J1112-K1112-I1112-Q1112</f>
        <v/>
      </c>
      <c r="Z1112" s="118">
        <f>IF(Y1112=W1112,"OK","Non")</f>
        <v/>
      </c>
    </row>
    <row r="1113">
      <c r="A1113" s="9">
        <f>C1113/SUM(C:C)*(SUM(C:C)+$X$2)</f>
        <v/>
      </c>
      <c r="B1113" s="9">
        <f>C1113/SUM(C:C)*(SUM(C:C)+SUM($N$3:$O$7))+S1113</f>
        <v/>
      </c>
      <c r="C1113" s="9">
        <f>SUM(I1113:Q1113)-N1113-P1113</f>
        <v/>
      </c>
      <c r="D1113" s="8" t="n">
        <v>6235</v>
      </c>
      <c r="E1113" t="inlineStr">
        <is>
          <t>XT259649754TS</t>
        </is>
      </c>
      <c r="F1113" t="inlineStr">
        <is>
          <t>5Y</t>
        </is>
      </c>
      <c r="G1113" t="inlineStr">
        <is>
          <t>N</t>
        </is>
      </c>
      <c r="H1113" t="inlineStr">
        <is>
          <t>NT</t>
        </is>
      </c>
      <c r="O1113" t="n">
        <v>3.17</v>
      </c>
      <c r="S1113">
        <f>_xlfn.XLOOKUP(E1113,'Facture Chronopost'!L:L,'Facture Chronopost'!AA:AA,"")</f>
        <v/>
      </c>
      <c r="T1113">
        <f>IF(COUNTIF('Bibliothèque transporteurs'!C:C,F1113)=0,"inconnu",_xlfn.XLOOKUP(F1113,'Bibliothèque transporteurs'!C:C,'Bibliothèque transporteurs'!A:A))</f>
        <v/>
      </c>
      <c r="U1113">
        <f>IF(OR(F1113="6C",F1113="6B"),_xlfn.XLOOKUP(E1113,'Facture Chronopost'!L:L,'Facture Chronopost'!X:X),IF(OR(F1113=17,F1113=44),F1113&amp;"_"&amp;H1113,IF(COUNTIF('Bibliothèque transporteurs'!C:C,F1113)=0,"inconnu",_xlfn.XLOOKUP(F1113,'Bibliothèque transporteurs'!C:C,'Bibliothèque transporteurs'!B:B))))</f>
        <v/>
      </c>
      <c r="V1113">
        <f>IF(COUNTIF('Bibliothèque transporteurs'!C:C,F1113)=0,"inconnu",_xlfn.XLOOKUP(F1113,'Bibliothèque transporteurs'!C:C,'Bibliothèque transporteurs'!E:E))</f>
        <v/>
      </c>
      <c r="W1113">
        <f>IF(T1113="FR_2SHOP",O1113,IF(O1113=0,0,ROUNDUP(O1113/C1113*B1113,2)))</f>
        <v/>
      </c>
      <c r="Y1113" s="118">
        <f>ROUNDUP(B1113,2)-M1113-L1113-N1113-J1113-K1113-I1113-Q1113</f>
        <v/>
      </c>
      <c r="Z1113" s="118">
        <f>IF(Y1113=W1113,"OK","Non")</f>
        <v/>
      </c>
    </row>
    <row r="1114">
      <c r="A1114" s="9">
        <f>C1114/SUM(C:C)*(SUM(C:C)+$X$2)</f>
        <v/>
      </c>
      <c r="B1114" s="9">
        <f>C1114/SUM(C:C)*(SUM(C:C)+SUM($N$3:$O$7))+S1114</f>
        <v/>
      </c>
      <c r="C1114" s="9">
        <f>SUM(I1114:Q1114)-N1114-P1114</f>
        <v/>
      </c>
      <c r="D1114" s="8" t="n">
        <v>6235</v>
      </c>
      <c r="E1114" t="inlineStr">
        <is>
          <t>XT259668563TS</t>
        </is>
      </c>
      <c r="F1114" t="inlineStr">
        <is>
          <t>5Y</t>
        </is>
      </c>
      <c r="G1114" t="inlineStr">
        <is>
          <t>N</t>
        </is>
      </c>
      <c r="H1114" t="inlineStr">
        <is>
          <t>NT</t>
        </is>
      </c>
      <c r="O1114" t="n">
        <v>3.07</v>
      </c>
      <c r="S1114">
        <f>_xlfn.XLOOKUP(E1114,'Facture Chronopost'!L:L,'Facture Chronopost'!AA:AA,"")</f>
        <v/>
      </c>
      <c r="T1114">
        <f>IF(COUNTIF('Bibliothèque transporteurs'!C:C,F1114)=0,"inconnu",_xlfn.XLOOKUP(F1114,'Bibliothèque transporteurs'!C:C,'Bibliothèque transporteurs'!A:A))</f>
        <v/>
      </c>
      <c r="U1114">
        <f>IF(OR(F1114="6C",F1114="6B"),_xlfn.XLOOKUP(E1114,'Facture Chronopost'!L:L,'Facture Chronopost'!X:X),IF(OR(F1114=17,F1114=44),F1114&amp;"_"&amp;H1114,IF(COUNTIF('Bibliothèque transporteurs'!C:C,F1114)=0,"inconnu",_xlfn.XLOOKUP(F1114,'Bibliothèque transporteurs'!C:C,'Bibliothèque transporteurs'!B:B))))</f>
        <v/>
      </c>
      <c r="V1114">
        <f>IF(COUNTIF('Bibliothèque transporteurs'!C:C,F1114)=0,"inconnu",_xlfn.XLOOKUP(F1114,'Bibliothèque transporteurs'!C:C,'Bibliothèque transporteurs'!E:E))</f>
        <v/>
      </c>
      <c r="W1114">
        <f>IF(T1114="FR_2SHOP",O1114,IF(O1114=0,0,ROUNDUP(O1114/C1114*B1114,2)))</f>
        <v/>
      </c>
      <c r="Y1114" s="118">
        <f>ROUNDUP(B1114,2)-M1114-L1114-N1114-J1114-K1114-I1114-Q1114</f>
        <v/>
      </c>
      <c r="Z1114" s="118">
        <f>IF(Y1114=W1114,"OK","Non")</f>
        <v/>
      </c>
    </row>
    <row r="1115">
      <c r="A1115" s="9">
        <f>C1115/SUM(C:C)*(SUM(C:C)+$X$2)</f>
        <v/>
      </c>
      <c r="B1115" s="9">
        <f>C1115/SUM(C:C)*(SUM(C:C)+SUM($N$3:$O$7))+S1115</f>
        <v/>
      </c>
      <c r="C1115" s="9">
        <f>SUM(I1115:Q1115)-N1115-P1115</f>
        <v/>
      </c>
      <c r="D1115" s="8" t="n">
        <v>6235</v>
      </c>
      <c r="E1115" t="inlineStr">
        <is>
          <t>XT259670672TS</t>
        </is>
      </c>
      <c r="F1115" t="inlineStr">
        <is>
          <t>5Y</t>
        </is>
      </c>
      <c r="G1115" t="inlineStr">
        <is>
          <t>N</t>
        </is>
      </c>
      <c r="H1115" t="inlineStr">
        <is>
          <t>NT</t>
        </is>
      </c>
      <c r="O1115" t="n">
        <v>3.07</v>
      </c>
      <c r="S1115">
        <f>_xlfn.XLOOKUP(E1115,'Facture Chronopost'!L:L,'Facture Chronopost'!AA:AA,"")</f>
        <v/>
      </c>
      <c r="T1115">
        <f>IF(COUNTIF('Bibliothèque transporteurs'!C:C,F1115)=0,"inconnu",_xlfn.XLOOKUP(F1115,'Bibliothèque transporteurs'!C:C,'Bibliothèque transporteurs'!A:A))</f>
        <v/>
      </c>
      <c r="U1115">
        <f>IF(OR(F1115="6C",F1115="6B"),_xlfn.XLOOKUP(E1115,'Facture Chronopost'!L:L,'Facture Chronopost'!X:X),IF(OR(F1115=17,F1115=44),F1115&amp;"_"&amp;H1115,IF(COUNTIF('Bibliothèque transporteurs'!C:C,F1115)=0,"inconnu",_xlfn.XLOOKUP(F1115,'Bibliothèque transporteurs'!C:C,'Bibliothèque transporteurs'!B:B))))</f>
        <v/>
      </c>
      <c r="V1115">
        <f>IF(COUNTIF('Bibliothèque transporteurs'!C:C,F1115)=0,"inconnu",_xlfn.XLOOKUP(F1115,'Bibliothèque transporteurs'!C:C,'Bibliothèque transporteurs'!E:E))</f>
        <v/>
      </c>
      <c r="W1115">
        <f>IF(T1115="FR_2SHOP",O1115,IF(O1115=0,0,ROUNDUP(O1115/C1115*B1115,2)))</f>
        <v/>
      </c>
      <c r="Y1115" s="118">
        <f>ROUNDUP(B1115,2)-M1115-L1115-N1115-J1115-K1115-I1115-Q1115</f>
        <v/>
      </c>
      <c r="Z1115" s="118">
        <f>IF(Y1115=W1115,"OK","Non")</f>
        <v/>
      </c>
    </row>
    <row r="1116">
      <c r="A1116" s="9">
        <f>C1116/SUM(C:C)*(SUM(C:C)+$X$2)</f>
        <v/>
      </c>
      <c r="B1116" s="9">
        <f>C1116/SUM(C:C)*(SUM(C:C)+SUM($N$3:$O$7))+S1116</f>
        <v/>
      </c>
      <c r="C1116" s="9">
        <f>SUM(I1116:Q1116)-N1116-P1116</f>
        <v/>
      </c>
      <c r="D1116" s="8" t="n">
        <v>6235</v>
      </c>
      <c r="E1116" t="inlineStr">
        <is>
          <t>XT259671987TS</t>
        </is>
      </c>
      <c r="F1116" t="inlineStr">
        <is>
          <t>5Y</t>
        </is>
      </c>
      <c r="G1116" t="inlineStr">
        <is>
          <t>N</t>
        </is>
      </c>
      <c r="H1116" t="inlineStr">
        <is>
          <t>NT</t>
        </is>
      </c>
      <c r="O1116" t="n">
        <v>3.17</v>
      </c>
      <c r="S1116">
        <f>_xlfn.XLOOKUP(E1116,'Facture Chronopost'!L:L,'Facture Chronopost'!AA:AA,"")</f>
        <v/>
      </c>
      <c r="T1116">
        <f>IF(COUNTIF('Bibliothèque transporteurs'!C:C,F1116)=0,"inconnu",_xlfn.XLOOKUP(F1116,'Bibliothèque transporteurs'!C:C,'Bibliothèque transporteurs'!A:A))</f>
        <v/>
      </c>
      <c r="U1116">
        <f>IF(OR(F1116="6C",F1116="6B"),_xlfn.XLOOKUP(E1116,'Facture Chronopost'!L:L,'Facture Chronopost'!X:X),IF(OR(F1116=17,F1116=44),F1116&amp;"_"&amp;H1116,IF(COUNTIF('Bibliothèque transporteurs'!C:C,F1116)=0,"inconnu",_xlfn.XLOOKUP(F1116,'Bibliothèque transporteurs'!C:C,'Bibliothèque transporteurs'!B:B))))</f>
        <v/>
      </c>
      <c r="V1116">
        <f>IF(COUNTIF('Bibliothèque transporteurs'!C:C,F1116)=0,"inconnu",_xlfn.XLOOKUP(F1116,'Bibliothèque transporteurs'!C:C,'Bibliothèque transporteurs'!E:E))</f>
        <v/>
      </c>
      <c r="W1116">
        <f>IF(T1116="FR_2SHOP",O1116,IF(O1116=0,0,ROUNDUP(O1116/C1116*B1116,2)))</f>
        <v/>
      </c>
      <c r="Y1116" s="118">
        <f>ROUNDUP(B1116,2)-M1116-L1116-N1116-J1116-K1116-I1116-Q1116</f>
        <v/>
      </c>
      <c r="Z1116" s="118">
        <f>IF(Y1116=W1116,"OK","Non")</f>
        <v/>
      </c>
    </row>
    <row r="1117">
      <c r="A1117" s="9">
        <f>C1117/SUM(C:C)*(SUM(C:C)+$X$2)</f>
        <v/>
      </c>
      <c r="B1117" s="9">
        <f>C1117/SUM(C:C)*(SUM(C:C)+SUM($N$3:$O$7))+S1117</f>
        <v/>
      </c>
      <c r="C1117" s="9">
        <f>SUM(I1117:Q1117)-N1117-P1117</f>
        <v/>
      </c>
      <c r="D1117" s="8" t="n">
        <v>6235</v>
      </c>
      <c r="E1117" t="inlineStr">
        <is>
          <t>XT259680710TS</t>
        </is>
      </c>
      <c r="F1117" t="inlineStr">
        <is>
          <t>5Y</t>
        </is>
      </c>
      <c r="G1117" t="inlineStr">
        <is>
          <t>N</t>
        </is>
      </c>
      <c r="H1117" t="inlineStr">
        <is>
          <t>NT</t>
        </is>
      </c>
      <c r="O1117" t="n">
        <v>3.49</v>
      </c>
      <c r="S1117">
        <f>_xlfn.XLOOKUP(E1117,'Facture Chronopost'!L:L,'Facture Chronopost'!AA:AA,"")</f>
        <v/>
      </c>
      <c r="T1117">
        <f>IF(COUNTIF('Bibliothèque transporteurs'!C:C,F1117)=0,"inconnu",_xlfn.XLOOKUP(F1117,'Bibliothèque transporteurs'!C:C,'Bibliothèque transporteurs'!A:A))</f>
        <v/>
      </c>
      <c r="U1117">
        <f>IF(OR(F1117="6C",F1117="6B"),_xlfn.XLOOKUP(E1117,'Facture Chronopost'!L:L,'Facture Chronopost'!X:X),IF(OR(F1117=17,F1117=44),F1117&amp;"_"&amp;H1117,IF(COUNTIF('Bibliothèque transporteurs'!C:C,F1117)=0,"inconnu",_xlfn.XLOOKUP(F1117,'Bibliothèque transporteurs'!C:C,'Bibliothèque transporteurs'!B:B))))</f>
        <v/>
      </c>
      <c r="V1117">
        <f>IF(COUNTIF('Bibliothèque transporteurs'!C:C,F1117)=0,"inconnu",_xlfn.XLOOKUP(F1117,'Bibliothèque transporteurs'!C:C,'Bibliothèque transporteurs'!E:E))</f>
        <v/>
      </c>
      <c r="W1117">
        <f>IF(T1117="FR_2SHOP",O1117,IF(O1117=0,0,ROUNDUP(O1117/C1117*B1117,2)))</f>
        <v/>
      </c>
      <c r="Y1117" s="118">
        <f>ROUNDUP(B1117,2)-M1117-L1117-N1117-J1117-K1117-I1117-Q1117</f>
        <v/>
      </c>
      <c r="Z1117" s="118">
        <f>IF(Y1117=W1117,"OK","Non")</f>
        <v/>
      </c>
    </row>
    <row r="1118">
      <c r="A1118" s="9">
        <f>C1118/SUM(C:C)*(SUM(C:C)+$X$2)</f>
        <v/>
      </c>
      <c r="B1118" s="9">
        <f>C1118/SUM(C:C)*(SUM(C:C)+SUM($N$3:$O$7))+S1118</f>
        <v/>
      </c>
      <c r="C1118" s="9">
        <f>SUM(I1118:Q1118)-N1118-P1118</f>
        <v/>
      </c>
      <c r="D1118" s="8" t="n">
        <v>6235</v>
      </c>
      <c r="E1118" t="inlineStr">
        <is>
          <t>XT259688585TS</t>
        </is>
      </c>
      <c r="F1118" t="inlineStr">
        <is>
          <t>5Y</t>
        </is>
      </c>
      <c r="G1118" t="inlineStr">
        <is>
          <t>N</t>
        </is>
      </c>
      <c r="H1118" t="inlineStr">
        <is>
          <t>NT</t>
        </is>
      </c>
      <c r="O1118" t="n">
        <v>3.07</v>
      </c>
      <c r="S1118">
        <f>_xlfn.XLOOKUP(E1118,'Facture Chronopost'!L:L,'Facture Chronopost'!AA:AA,"")</f>
        <v/>
      </c>
      <c r="T1118">
        <f>IF(COUNTIF('Bibliothèque transporteurs'!C:C,F1118)=0,"inconnu",_xlfn.XLOOKUP(F1118,'Bibliothèque transporteurs'!C:C,'Bibliothèque transporteurs'!A:A))</f>
        <v/>
      </c>
      <c r="U1118">
        <f>IF(OR(F1118="6C",F1118="6B"),_xlfn.XLOOKUP(E1118,'Facture Chronopost'!L:L,'Facture Chronopost'!X:X),IF(OR(F1118=17,F1118=44),F1118&amp;"_"&amp;H1118,IF(COUNTIF('Bibliothèque transporteurs'!C:C,F1118)=0,"inconnu",_xlfn.XLOOKUP(F1118,'Bibliothèque transporteurs'!C:C,'Bibliothèque transporteurs'!B:B))))</f>
        <v/>
      </c>
      <c r="V1118">
        <f>IF(COUNTIF('Bibliothèque transporteurs'!C:C,F1118)=0,"inconnu",_xlfn.XLOOKUP(F1118,'Bibliothèque transporteurs'!C:C,'Bibliothèque transporteurs'!E:E))</f>
        <v/>
      </c>
      <c r="W1118">
        <f>IF(T1118="FR_2SHOP",O1118,IF(O1118=0,0,ROUNDUP(O1118/C1118*B1118,2)))</f>
        <v/>
      </c>
      <c r="Y1118" s="118">
        <f>ROUNDUP(B1118,2)-M1118-L1118-N1118-J1118-K1118-I1118-Q1118</f>
        <v/>
      </c>
      <c r="Z1118" s="118">
        <f>IF(Y1118=W1118,"OK","Non")</f>
        <v/>
      </c>
    </row>
    <row r="1119">
      <c r="A1119" s="9">
        <f>C1119/SUM(C:C)*(SUM(C:C)+$X$2)</f>
        <v/>
      </c>
      <c r="B1119" s="9">
        <f>C1119/SUM(C:C)*(SUM(C:C)+SUM($N$3:$O$7))+S1119</f>
        <v/>
      </c>
      <c r="C1119" s="9">
        <f>SUM(I1119:Q1119)-N1119-P1119</f>
        <v/>
      </c>
      <c r="D1119" s="8" t="n">
        <v>6235</v>
      </c>
      <c r="E1119" t="inlineStr">
        <is>
          <t>XT259691920TS</t>
        </is>
      </c>
      <c r="F1119" t="inlineStr">
        <is>
          <t>5Y</t>
        </is>
      </c>
      <c r="G1119" t="inlineStr">
        <is>
          <t>N</t>
        </is>
      </c>
      <c r="H1119" t="inlineStr">
        <is>
          <t>NT</t>
        </is>
      </c>
      <c r="O1119" t="n">
        <v>3.07</v>
      </c>
      <c r="S1119">
        <f>_xlfn.XLOOKUP(E1119,'Facture Chronopost'!L:L,'Facture Chronopost'!AA:AA,"")</f>
        <v/>
      </c>
      <c r="T1119">
        <f>IF(COUNTIF('Bibliothèque transporteurs'!C:C,F1119)=0,"inconnu",_xlfn.XLOOKUP(F1119,'Bibliothèque transporteurs'!C:C,'Bibliothèque transporteurs'!A:A))</f>
        <v/>
      </c>
      <c r="U1119">
        <f>IF(OR(F1119="6C",F1119="6B"),_xlfn.XLOOKUP(E1119,'Facture Chronopost'!L:L,'Facture Chronopost'!X:X),IF(OR(F1119=17,F1119=44),F1119&amp;"_"&amp;H1119,IF(COUNTIF('Bibliothèque transporteurs'!C:C,F1119)=0,"inconnu",_xlfn.XLOOKUP(F1119,'Bibliothèque transporteurs'!C:C,'Bibliothèque transporteurs'!B:B))))</f>
        <v/>
      </c>
      <c r="V1119">
        <f>IF(COUNTIF('Bibliothèque transporteurs'!C:C,F1119)=0,"inconnu",_xlfn.XLOOKUP(F1119,'Bibliothèque transporteurs'!C:C,'Bibliothèque transporteurs'!E:E))</f>
        <v/>
      </c>
      <c r="W1119">
        <f>IF(T1119="FR_2SHOP",O1119,IF(O1119=0,0,ROUNDUP(O1119/C1119*B1119,2)))</f>
        <v/>
      </c>
      <c r="Y1119" s="118">
        <f>ROUNDUP(B1119,2)-M1119-L1119-N1119-J1119-K1119-I1119-Q1119</f>
        <v/>
      </c>
      <c r="Z1119" s="118">
        <f>IF(Y1119=W1119,"OK","Non")</f>
        <v/>
      </c>
    </row>
    <row r="1120">
      <c r="A1120" s="9">
        <f>C1120/SUM(C:C)*(SUM(C:C)+$X$2)</f>
        <v/>
      </c>
      <c r="B1120" s="9">
        <f>C1120/SUM(C:C)*(SUM(C:C)+SUM($N$3:$O$7))+S1120</f>
        <v/>
      </c>
      <c r="C1120" s="9">
        <f>SUM(I1120:Q1120)-N1120-P1120</f>
        <v/>
      </c>
      <c r="D1120" s="8" t="n">
        <v>6235</v>
      </c>
      <c r="E1120" t="inlineStr">
        <is>
          <t>XT259692797TS</t>
        </is>
      </c>
      <c r="F1120" t="inlineStr">
        <is>
          <t>5Y</t>
        </is>
      </c>
      <c r="G1120" t="inlineStr">
        <is>
          <t>N</t>
        </is>
      </c>
      <c r="H1120" t="inlineStr">
        <is>
          <t>NT</t>
        </is>
      </c>
      <c r="O1120" t="n">
        <v>3.07</v>
      </c>
      <c r="S1120">
        <f>_xlfn.XLOOKUP(E1120,'Facture Chronopost'!L:L,'Facture Chronopost'!AA:AA,"")</f>
        <v/>
      </c>
      <c r="T1120">
        <f>IF(COUNTIF('Bibliothèque transporteurs'!C:C,F1120)=0,"inconnu",_xlfn.XLOOKUP(F1120,'Bibliothèque transporteurs'!C:C,'Bibliothèque transporteurs'!A:A))</f>
        <v/>
      </c>
      <c r="U1120">
        <f>IF(OR(F1120="6C",F1120="6B"),_xlfn.XLOOKUP(E1120,'Facture Chronopost'!L:L,'Facture Chronopost'!X:X),IF(OR(F1120=17,F1120=44),F1120&amp;"_"&amp;H1120,IF(COUNTIF('Bibliothèque transporteurs'!C:C,F1120)=0,"inconnu",_xlfn.XLOOKUP(F1120,'Bibliothèque transporteurs'!C:C,'Bibliothèque transporteurs'!B:B))))</f>
        <v/>
      </c>
      <c r="V1120">
        <f>IF(COUNTIF('Bibliothèque transporteurs'!C:C,F1120)=0,"inconnu",_xlfn.XLOOKUP(F1120,'Bibliothèque transporteurs'!C:C,'Bibliothèque transporteurs'!E:E))</f>
        <v/>
      </c>
      <c r="W1120">
        <f>IF(T1120="FR_2SHOP",O1120,IF(O1120=0,0,ROUNDUP(O1120/C1120*B1120,2)))</f>
        <v/>
      </c>
      <c r="Y1120" s="118">
        <f>ROUNDUP(B1120,2)-M1120-L1120-N1120-J1120-K1120-I1120-Q1120</f>
        <v/>
      </c>
      <c r="Z1120" s="118">
        <f>IF(Y1120=W1120,"OK","Non")</f>
        <v/>
      </c>
    </row>
    <row r="1121">
      <c r="A1121" s="9">
        <f>C1121/SUM(C:C)*(SUM(C:C)+$X$2)</f>
        <v/>
      </c>
      <c r="B1121" s="9">
        <f>C1121/SUM(C:C)*(SUM(C:C)+SUM($N$3:$O$7))+S1121</f>
        <v/>
      </c>
      <c r="C1121" s="9">
        <f>SUM(I1121:Q1121)-N1121-P1121</f>
        <v/>
      </c>
      <c r="D1121" s="8" t="n">
        <v>6235</v>
      </c>
      <c r="E1121" t="inlineStr">
        <is>
          <t>XT259693205TS</t>
        </is>
      </c>
      <c r="F1121" t="inlineStr">
        <is>
          <t>5Y</t>
        </is>
      </c>
      <c r="G1121" t="inlineStr">
        <is>
          <t>N</t>
        </is>
      </c>
      <c r="H1121" t="inlineStr">
        <is>
          <t>NT</t>
        </is>
      </c>
      <c r="O1121" t="n">
        <v>3.07</v>
      </c>
      <c r="S1121">
        <f>_xlfn.XLOOKUP(E1121,'Facture Chronopost'!L:L,'Facture Chronopost'!AA:AA,"")</f>
        <v/>
      </c>
      <c r="T1121">
        <f>IF(COUNTIF('Bibliothèque transporteurs'!C:C,F1121)=0,"inconnu",_xlfn.XLOOKUP(F1121,'Bibliothèque transporteurs'!C:C,'Bibliothèque transporteurs'!A:A))</f>
        <v/>
      </c>
      <c r="U1121">
        <f>IF(OR(F1121="6C",F1121="6B"),_xlfn.XLOOKUP(E1121,'Facture Chronopost'!L:L,'Facture Chronopost'!X:X),IF(OR(F1121=17,F1121=44),F1121&amp;"_"&amp;H1121,IF(COUNTIF('Bibliothèque transporteurs'!C:C,F1121)=0,"inconnu",_xlfn.XLOOKUP(F1121,'Bibliothèque transporteurs'!C:C,'Bibliothèque transporteurs'!B:B))))</f>
        <v/>
      </c>
      <c r="V1121">
        <f>IF(COUNTIF('Bibliothèque transporteurs'!C:C,F1121)=0,"inconnu",_xlfn.XLOOKUP(F1121,'Bibliothèque transporteurs'!C:C,'Bibliothèque transporteurs'!E:E))</f>
        <v/>
      </c>
      <c r="W1121">
        <f>IF(T1121="FR_2SHOP",O1121,IF(O1121=0,0,ROUNDUP(O1121/C1121*B1121,2)))</f>
        <v/>
      </c>
      <c r="Y1121" s="118">
        <f>ROUNDUP(B1121,2)-M1121-L1121-N1121-J1121-K1121-I1121-Q1121</f>
        <v/>
      </c>
      <c r="Z1121" s="118">
        <f>IF(Y1121=W1121,"OK","Non")</f>
        <v/>
      </c>
    </row>
    <row r="1122">
      <c r="A1122" s="9">
        <f>C1122/SUM(C:C)*(SUM(C:C)+$X$2)</f>
        <v/>
      </c>
      <c r="B1122" s="9">
        <f>C1122/SUM(C:C)*(SUM(C:C)+SUM($N$3:$O$7))+S1122</f>
        <v/>
      </c>
      <c r="C1122" s="9">
        <f>SUM(I1122:Q1122)-N1122-P1122</f>
        <v/>
      </c>
      <c r="D1122" s="8" t="n">
        <v>6235</v>
      </c>
      <c r="E1122" t="inlineStr">
        <is>
          <t>XT259703027TS</t>
        </is>
      </c>
      <c r="F1122" t="inlineStr">
        <is>
          <t>5Y</t>
        </is>
      </c>
      <c r="G1122" t="inlineStr">
        <is>
          <t>N</t>
        </is>
      </c>
      <c r="H1122" t="inlineStr">
        <is>
          <t>NT</t>
        </is>
      </c>
      <c r="O1122" t="n">
        <v>3.07</v>
      </c>
      <c r="S1122">
        <f>_xlfn.XLOOKUP(E1122,'Facture Chronopost'!L:L,'Facture Chronopost'!AA:AA,"")</f>
        <v/>
      </c>
      <c r="T1122">
        <f>IF(COUNTIF('Bibliothèque transporteurs'!C:C,F1122)=0,"inconnu",_xlfn.XLOOKUP(F1122,'Bibliothèque transporteurs'!C:C,'Bibliothèque transporteurs'!A:A))</f>
        <v/>
      </c>
      <c r="U1122">
        <f>IF(OR(F1122="6C",F1122="6B"),_xlfn.XLOOKUP(E1122,'Facture Chronopost'!L:L,'Facture Chronopost'!X:X),IF(OR(F1122=17,F1122=44),F1122&amp;"_"&amp;H1122,IF(COUNTIF('Bibliothèque transporteurs'!C:C,F1122)=0,"inconnu",_xlfn.XLOOKUP(F1122,'Bibliothèque transporteurs'!C:C,'Bibliothèque transporteurs'!B:B))))</f>
        <v/>
      </c>
      <c r="V1122">
        <f>IF(COUNTIF('Bibliothèque transporteurs'!C:C,F1122)=0,"inconnu",_xlfn.XLOOKUP(F1122,'Bibliothèque transporteurs'!C:C,'Bibliothèque transporteurs'!E:E))</f>
        <v/>
      </c>
      <c r="W1122">
        <f>IF(T1122="FR_2SHOP",O1122,IF(O1122=0,0,ROUNDUP(O1122/C1122*B1122,2)))</f>
        <v/>
      </c>
      <c r="Y1122" s="118">
        <f>ROUNDUP(B1122,2)-M1122-L1122-N1122-J1122-K1122-I1122-Q1122</f>
        <v/>
      </c>
      <c r="Z1122" s="118">
        <f>IF(Y1122=W1122,"OK","Non")</f>
        <v/>
      </c>
    </row>
    <row r="1123">
      <c r="A1123" s="9">
        <f>C1123/SUM(C:C)*(SUM(C:C)+$X$2)</f>
        <v/>
      </c>
      <c r="B1123" s="9">
        <f>C1123/SUM(C:C)*(SUM(C:C)+SUM($N$3:$O$7))+S1123</f>
        <v/>
      </c>
      <c r="C1123" s="9">
        <f>SUM(I1123:Q1123)-N1123-P1123</f>
        <v/>
      </c>
      <c r="D1123" s="8" t="n">
        <v>6235</v>
      </c>
      <c r="E1123" t="inlineStr">
        <is>
          <t>XT259712633TS</t>
        </is>
      </c>
      <c r="F1123" t="inlineStr">
        <is>
          <t>5Y</t>
        </is>
      </c>
      <c r="G1123" t="inlineStr">
        <is>
          <t>N</t>
        </is>
      </c>
      <c r="H1123" t="inlineStr">
        <is>
          <t>NT</t>
        </is>
      </c>
      <c r="O1123" t="n">
        <v>3.17</v>
      </c>
      <c r="S1123">
        <f>_xlfn.XLOOKUP(E1123,'Facture Chronopost'!L:L,'Facture Chronopost'!AA:AA,"")</f>
        <v/>
      </c>
      <c r="T1123">
        <f>IF(COUNTIF('Bibliothèque transporteurs'!C:C,F1123)=0,"inconnu",_xlfn.XLOOKUP(F1123,'Bibliothèque transporteurs'!C:C,'Bibliothèque transporteurs'!A:A))</f>
        <v/>
      </c>
      <c r="U1123">
        <f>IF(OR(F1123="6C",F1123="6B"),_xlfn.XLOOKUP(E1123,'Facture Chronopost'!L:L,'Facture Chronopost'!X:X),IF(OR(F1123=17,F1123=44),F1123&amp;"_"&amp;H1123,IF(COUNTIF('Bibliothèque transporteurs'!C:C,F1123)=0,"inconnu",_xlfn.XLOOKUP(F1123,'Bibliothèque transporteurs'!C:C,'Bibliothèque transporteurs'!B:B))))</f>
        <v/>
      </c>
      <c r="V1123">
        <f>IF(COUNTIF('Bibliothèque transporteurs'!C:C,F1123)=0,"inconnu",_xlfn.XLOOKUP(F1123,'Bibliothèque transporteurs'!C:C,'Bibliothèque transporteurs'!E:E))</f>
        <v/>
      </c>
      <c r="W1123">
        <f>IF(T1123="FR_2SHOP",O1123,IF(O1123=0,0,ROUNDUP(O1123/C1123*B1123,2)))</f>
        <v/>
      </c>
      <c r="Y1123" s="118">
        <f>ROUNDUP(B1123,2)-M1123-L1123-N1123-J1123-K1123-I1123-Q1123</f>
        <v/>
      </c>
      <c r="Z1123" s="118">
        <f>IF(Y1123=W1123,"OK","Non")</f>
        <v/>
      </c>
    </row>
    <row r="1124">
      <c r="A1124" s="9">
        <f>C1124/SUM(C:C)*(SUM(C:C)+$X$2)</f>
        <v/>
      </c>
      <c r="B1124" s="9">
        <f>C1124/SUM(C:C)*(SUM(C:C)+SUM($N$3:$O$7))+S1124</f>
        <v/>
      </c>
      <c r="C1124" s="9">
        <f>SUM(I1124:Q1124)-N1124-P1124</f>
        <v/>
      </c>
      <c r="D1124" s="8" t="n">
        <v>6235</v>
      </c>
      <c r="E1124" t="inlineStr">
        <is>
          <t>XT259721578TS</t>
        </is>
      </c>
      <c r="F1124" t="inlineStr">
        <is>
          <t>5Y</t>
        </is>
      </c>
      <c r="G1124" t="inlineStr">
        <is>
          <t>N</t>
        </is>
      </c>
      <c r="H1124" t="inlineStr">
        <is>
          <t>NT</t>
        </is>
      </c>
      <c r="O1124" t="n">
        <v>3.07</v>
      </c>
      <c r="S1124">
        <f>_xlfn.XLOOKUP(E1124,'Facture Chronopost'!L:L,'Facture Chronopost'!AA:AA,"")</f>
        <v/>
      </c>
      <c r="T1124">
        <f>IF(COUNTIF('Bibliothèque transporteurs'!C:C,F1124)=0,"inconnu",_xlfn.XLOOKUP(F1124,'Bibliothèque transporteurs'!C:C,'Bibliothèque transporteurs'!A:A))</f>
        <v/>
      </c>
      <c r="U1124">
        <f>IF(OR(F1124="6C",F1124="6B"),_xlfn.XLOOKUP(E1124,'Facture Chronopost'!L:L,'Facture Chronopost'!X:X),IF(OR(F1124=17,F1124=44),F1124&amp;"_"&amp;H1124,IF(COUNTIF('Bibliothèque transporteurs'!C:C,F1124)=0,"inconnu",_xlfn.XLOOKUP(F1124,'Bibliothèque transporteurs'!C:C,'Bibliothèque transporteurs'!B:B))))</f>
        <v/>
      </c>
      <c r="V1124">
        <f>IF(COUNTIF('Bibliothèque transporteurs'!C:C,F1124)=0,"inconnu",_xlfn.XLOOKUP(F1124,'Bibliothèque transporteurs'!C:C,'Bibliothèque transporteurs'!E:E))</f>
        <v/>
      </c>
      <c r="W1124">
        <f>IF(T1124="FR_2SHOP",O1124,IF(O1124=0,0,ROUNDUP(O1124/C1124*B1124,2)))</f>
        <v/>
      </c>
      <c r="Y1124" s="118">
        <f>ROUNDUP(B1124,2)-M1124-L1124-N1124-J1124-K1124-I1124-Q1124</f>
        <v/>
      </c>
      <c r="Z1124" s="118">
        <f>IF(Y1124=W1124,"OK","Non")</f>
        <v/>
      </c>
    </row>
    <row r="1125">
      <c r="A1125" s="9">
        <f>C1125/SUM(C:C)*(SUM(C:C)+$X$2)</f>
        <v/>
      </c>
      <c r="B1125" s="9">
        <f>C1125/SUM(C:C)*(SUM(C:C)+SUM($N$3:$O$7))+S1125</f>
        <v/>
      </c>
      <c r="C1125" s="9">
        <f>SUM(I1125:Q1125)-N1125-P1125</f>
        <v/>
      </c>
      <c r="D1125" s="8" t="n">
        <v>6235</v>
      </c>
      <c r="E1125" t="inlineStr">
        <is>
          <t>XT259721799TS</t>
        </is>
      </c>
      <c r="F1125" t="inlineStr">
        <is>
          <t>5Y</t>
        </is>
      </c>
      <c r="G1125" t="inlineStr">
        <is>
          <t>N</t>
        </is>
      </c>
      <c r="H1125" t="inlineStr">
        <is>
          <t>NT</t>
        </is>
      </c>
      <c r="O1125" t="n">
        <v>3.07</v>
      </c>
      <c r="S1125">
        <f>_xlfn.XLOOKUP(E1125,'Facture Chronopost'!L:L,'Facture Chronopost'!AA:AA,"")</f>
        <v/>
      </c>
      <c r="T1125">
        <f>IF(COUNTIF('Bibliothèque transporteurs'!C:C,F1125)=0,"inconnu",_xlfn.XLOOKUP(F1125,'Bibliothèque transporteurs'!C:C,'Bibliothèque transporteurs'!A:A))</f>
        <v/>
      </c>
      <c r="U1125">
        <f>IF(OR(F1125="6C",F1125="6B"),_xlfn.XLOOKUP(E1125,'Facture Chronopost'!L:L,'Facture Chronopost'!X:X),IF(OR(F1125=17,F1125=44),F1125&amp;"_"&amp;H1125,IF(COUNTIF('Bibliothèque transporteurs'!C:C,F1125)=0,"inconnu",_xlfn.XLOOKUP(F1125,'Bibliothèque transporteurs'!C:C,'Bibliothèque transporteurs'!B:B))))</f>
        <v/>
      </c>
      <c r="V1125">
        <f>IF(COUNTIF('Bibliothèque transporteurs'!C:C,F1125)=0,"inconnu",_xlfn.XLOOKUP(F1125,'Bibliothèque transporteurs'!C:C,'Bibliothèque transporteurs'!E:E))</f>
        <v/>
      </c>
      <c r="W1125">
        <f>IF(T1125="FR_2SHOP",O1125,IF(O1125=0,0,ROUNDUP(O1125/C1125*B1125,2)))</f>
        <v/>
      </c>
      <c r="Y1125" s="118">
        <f>ROUNDUP(B1125,2)-M1125-L1125-N1125-J1125-K1125-I1125-Q1125</f>
        <v/>
      </c>
      <c r="Z1125" s="118">
        <f>IF(Y1125=W1125,"OK","Non")</f>
        <v/>
      </c>
    </row>
    <row r="1126">
      <c r="A1126" s="9">
        <f>C1126/SUM(C:C)*(SUM(C:C)+$X$2)</f>
        <v/>
      </c>
      <c r="B1126" s="9">
        <f>C1126/SUM(C:C)*(SUM(C:C)+SUM($N$3:$O$7))+S1126</f>
        <v/>
      </c>
      <c r="C1126" s="9">
        <f>SUM(I1126:Q1126)-N1126-P1126</f>
        <v/>
      </c>
      <c r="D1126" s="8" t="n">
        <v>6235</v>
      </c>
      <c r="E1126" t="inlineStr">
        <is>
          <t>XT259724279TS</t>
        </is>
      </c>
      <c r="F1126" t="inlineStr">
        <is>
          <t>5Y</t>
        </is>
      </c>
      <c r="G1126" t="inlineStr">
        <is>
          <t>N</t>
        </is>
      </c>
      <c r="H1126" t="inlineStr">
        <is>
          <t>NT</t>
        </is>
      </c>
      <c r="O1126" t="n">
        <v>3.49</v>
      </c>
      <c r="S1126">
        <f>_xlfn.XLOOKUP(E1126,'Facture Chronopost'!L:L,'Facture Chronopost'!AA:AA,"")</f>
        <v/>
      </c>
      <c r="T1126">
        <f>IF(COUNTIF('Bibliothèque transporteurs'!C:C,F1126)=0,"inconnu",_xlfn.XLOOKUP(F1126,'Bibliothèque transporteurs'!C:C,'Bibliothèque transporteurs'!A:A))</f>
        <v/>
      </c>
      <c r="U1126">
        <f>IF(OR(F1126="6C",F1126="6B"),_xlfn.XLOOKUP(E1126,'Facture Chronopost'!L:L,'Facture Chronopost'!X:X),IF(OR(F1126=17,F1126=44),F1126&amp;"_"&amp;H1126,IF(COUNTIF('Bibliothèque transporteurs'!C:C,F1126)=0,"inconnu",_xlfn.XLOOKUP(F1126,'Bibliothèque transporteurs'!C:C,'Bibliothèque transporteurs'!B:B))))</f>
        <v/>
      </c>
      <c r="V1126">
        <f>IF(COUNTIF('Bibliothèque transporteurs'!C:C,F1126)=0,"inconnu",_xlfn.XLOOKUP(F1126,'Bibliothèque transporteurs'!C:C,'Bibliothèque transporteurs'!E:E))</f>
        <v/>
      </c>
      <c r="W1126">
        <f>IF(T1126="FR_2SHOP",O1126,IF(O1126=0,0,ROUNDUP(O1126/C1126*B1126,2)))</f>
        <v/>
      </c>
      <c r="Y1126" s="118">
        <f>ROUNDUP(B1126,2)-M1126-L1126-N1126-J1126-K1126-I1126-Q1126</f>
        <v/>
      </c>
      <c r="Z1126" s="118">
        <f>IF(Y1126=W1126,"OK","Non")</f>
        <v/>
      </c>
    </row>
    <row r="1127">
      <c r="A1127" s="9">
        <f>C1127/SUM(C:C)*(SUM(C:C)+$X$2)</f>
        <v/>
      </c>
      <c r="B1127" s="9">
        <f>C1127/SUM(C:C)*(SUM(C:C)+SUM($N$3:$O$7))+S1127</f>
        <v/>
      </c>
      <c r="C1127" s="9">
        <f>SUM(I1127:Q1127)-N1127-P1127</f>
        <v/>
      </c>
      <c r="D1127" s="8" t="n">
        <v>6235</v>
      </c>
      <c r="E1127" t="inlineStr">
        <is>
          <t>XT259738091TS</t>
        </is>
      </c>
      <c r="F1127" t="inlineStr">
        <is>
          <t>5Y</t>
        </is>
      </c>
      <c r="G1127" t="inlineStr">
        <is>
          <t>N</t>
        </is>
      </c>
      <c r="H1127" t="inlineStr">
        <is>
          <t>NT</t>
        </is>
      </c>
      <c r="O1127" t="n">
        <v>3.07</v>
      </c>
      <c r="S1127">
        <f>_xlfn.XLOOKUP(E1127,'Facture Chronopost'!L:L,'Facture Chronopost'!AA:AA,"")</f>
        <v/>
      </c>
      <c r="T1127">
        <f>IF(COUNTIF('Bibliothèque transporteurs'!C:C,F1127)=0,"inconnu",_xlfn.XLOOKUP(F1127,'Bibliothèque transporteurs'!C:C,'Bibliothèque transporteurs'!A:A))</f>
        <v/>
      </c>
      <c r="U1127">
        <f>IF(OR(F1127="6C",F1127="6B"),_xlfn.XLOOKUP(E1127,'Facture Chronopost'!L:L,'Facture Chronopost'!X:X),IF(OR(F1127=17,F1127=44),F1127&amp;"_"&amp;H1127,IF(COUNTIF('Bibliothèque transporteurs'!C:C,F1127)=0,"inconnu",_xlfn.XLOOKUP(F1127,'Bibliothèque transporteurs'!C:C,'Bibliothèque transporteurs'!B:B))))</f>
        <v/>
      </c>
      <c r="V1127">
        <f>IF(COUNTIF('Bibliothèque transporteurs'!C:C,F1127)=0,"inconnu",_xlfn.XLOOKUP(F1127,'Bibliothèque transporteurs'!C:C,'Bibliothèque transporteurs'!E:E))</f>
        <v/>
      </c>
      <c r="W1127">
        <f>IF(T1127="FR_2SHOP",O1127,IF(O1127=0,0,ROUNDUP(O1127/C1127*B1127,2)))</f>
        <v/>
      </c>
      <c r="Y1127" s="118">
        <f>ROUNDUP(B1127,2)-M1127-L1127-N1127-J1127-K1127-I1127-Q1127</f>
        <v/>
      </c>
      <c r="Z1127" s="118">
        <f>IF(Y1127=W1127,"OK","Non")</f>
        <v/>
      </c>
    </row>
    <row r="1128">
      <c r="A1128" s="9">
        <f>C1128/SUM(C:C)*(SUM(C:C)+$X$2)</f>
        <v/>
      </c>
      <c r="B1128" s="9">
        <f>C1128/SUM(C:C)*(SUM(C:C)+SUM($N$3:$O$7))+S1128</f>
        <v/>
      </c>
      <c r="C1128" s="9">
        <f>SUM(I1128:Q1128)-N1128-P1128</f>
        <v/>
      </c>
      <c r="D1128" s="8" t="n">
        <v>6235</v>
      </c>
      <c r="E1128" t="inlineStr">
        <is>
          <t>XT259749664TS</t>
        </is>
      </c>
      <c r="F1128" t="inlineStr">
        <is>
          <t>5Y</t>
        </is>
      </c>
      <c r="G1128" t="inlineStr">
        <is>
          <t>N</t>
        </is>
      </c>
      <c r="H1128" t="inlineStr">
        <is>
          <t>NT</t>
        </is>
      </c>
      <c r="O1128" t="n">
        <v>3.07</v>
      </c>
      <c r="S1128">
        <f>_xlfn.XLOOKUP(E1128,'Facture Chronopost'!L:L,'Facture Chronopost'!AA:AA,"")</f>
        <v/>
      </c>
      <c r="T1128">
        <f>IF(COUNTIF('Bibliothèque transporteurs'!C:C,F1128)=0,"inconnu",_xlfn.XLOOKUP(F1128,'Bibliothèque transporteurs'!C:C,'Bibliothèque transporteurs'!A:A))</f>
        <v/>
      </c>
      <c r="U1128">
        <f>IF(OR(F1128="6C",F1128="6B"),_xlfn.XLOOKUP(E1128,'Facture Chronopost'!L:L,'Facture Chronopost'!X:X),IF(OR(F1128=17,F1128=44),F1128&amp;"_"&amp;H1128,IF(COUNTIF('Bibliothèque transporteurs'!C:C,F1128)=0,"inconnu",_xlfn.XLOOKUP(F1128,'Bibliothèque transporteurs'!C:C,'Bibliothèque transporteurs'!B:B))))</f>
        <v/>
      </c>
      <c r="V1128">
        <f>IF(COUNTIF('Bibliothèque transporteurs'!C:C,F1128)=0,"inconnu",_xlfn.XLOOKUP(F1128,'Bibliothèque transporteurs'!C:C,'Bibliothèque transporteurs'!E:E))</f>
        <v/>
      </c>
      <c r="W1128">
        <f>IF(T1128="FR_2SHOP",O1128,IF(O1128=0,0,ROUNDUP(O1128/C1128*B1128,2)))</f>
        <v/>
      </c>
      <c r="Y1128" s="118">
        <f>ROUNDUP(B1128,2)-M1128-L1128-N1128-J1128-K1128-I1128-Q1128</f>
        <v/>
      </c>
      <c r="Z1128" s="118">
        <f>IF(Y1128=W1128,"OK","Non")</f>
        <v/>
      </c>
    </row>
    <row r="1129">
      <c r="A1129" s="9">
        <f>C1129/SUM(C:C)*(SUM(C:C)+$X$2)</f>
        <v/>
      </c>
      <c r="B1129" s="9">
        <f>C1129/SUM(C:C)*(SUM(C:C)+SUM($N$3:$O$7))+S1129</f>
        <v/>
      </c>
      <c r="C1129" s="9">
        <f>SUM(I1129:Q1129)-N1129-P1129</f>
        <v/>
      </c>
      <c r="D1129" s="8" t="n">
        <v>6235</v>
      </c>
      <c r="E1129" t="inlineStr">
        <is>
          <t>XT259758445TS</t>
        </is>
      </c>
      <c r="F1129" t="inlineStr">
        <is>
          <t>5Y</t>
        </is>
      </c>
      <c r="G1129" t="inlineStr">
        <is>
          <t>N</t>
        </is>
      </c>
      <c r="H1129" t="inlineStr">
        <is>
          <t>NT</t>
        </is>
      </c>
      <c r="O1129" t="n">
        <v>3.07</v>
      </c>
      <c r="S1129">
        <f>_xlfn.XLOOKUP(E1129,'Facture Chronopost'!L:L,'Facture Chronopost'!AA:AA,"")</f>
        <v/>
      </c>
      <c r="T1129">
        <f>IF(COUNTIF('Bibliothèque transporteurs'!C:C,F1129)=0,"inconnu",_xlfn.XLOOKUP(F1129,'Bibliothèque transporteurs'!C:C,'Bibliothèque transporteurs'!A:A))</f>
        <v/>
      </c>
      <c r="U1129">
        <f>IF(OR(F1129="6C",F1129="6B"),_xlfn.XLOOKUP(E1129,'Facture Chronopost'!L:L,'Facture Chronopost'!X:X),IF(OR(F1129=17,F1129=44),F1129&amp;"_"&amp;H1129,IF(COUNTIF('Bibliothèque transporteurs'!C:C,F1129)=0,"inconnu",_xlfn.XLOOKUP(F1129,'Bibliothèque transporteurs'!C:C,'Bibliothèque transporteurs'!B:B))))</f>
        <v/>
      </c>
      <c r="V1129">
        <f>IF(COUNTIF('Bibliothèque transporteurs'!C:C,F1129)=0,"inconnu",_xlfn.XLOOKUP(F1129,'Bibliothèque transporteurs'!C:C,'Bibliothèque transporteurs'!E:E))</f>
        <v/>
      </c>
      <c r="W1129">
        <f>IF(T1129="FR_2SHOP",O1129,IF(O1129=0,0,ROUNDUP(O1129/C1129*B1129,2)))</f>
        <v/>
      </c>
      <c r="Y1129" s="118">
        <f>ROUNDUP(B1129,2)-M1129-L1129-N1129-J1129-K1129-I1129-Q1129</f>
        <v/>
      </c>
      <c r="Z1129" s="118">
        <f>IF(Y1129=W1129,"OK","Non")</f>
        <v/>
      </c>
    </row>
    <row r="1130">
      <c r="A1130" s="9">
        <f>C1130/SUM(C:C)*(SUM(C:C)+$X$2)</f>
        <v/>
      </c>
      <c r="B1130" s="9">
        <f>C1130/SUM(C:C)*(SUM(C:C)+SUM($N$3:$O$7))+S1130</f>
        <v/>
      </c>
      <c r="C1130" s="9">
        <f>SUM(I1130:Q1130)-N1130-P1130</f>
        <v/>
      </c>
      <c r="D1130" s="8" t="n">
        <v>6235</v>
      </c>
      <c r="E1130" t="inlineStr">
        <is>
          <t>XT259759193TS</t>
        </is>
      </c>
      <c r="F1130" t="inlineStr">
        <is>
          <t>5Y</t>
        </is>
      </c>
      <c r="G1130" t="inlineStr">
        <is>
          <t>N</t>
        </is>
      </c>
      <c r="H1130" t="inlineStr">
        <is>
          <t>NT</t>
        </is>
      </c>
      <c r="O1130" t="n">
        <v>3.17</v>
      </c>
      <c r="S1130">
        <f>_xlfn.XLOOKUP(E1130,'Facture Chronopost'!L:L,'Facture Chronopost'!AA:AA,"")</f>
        <v/>
      </c>
      <c r="T1130">
        <f>IF(COUNTIF('Bibliothèque transporteurs'!C:C,F1130)=0,"inconnu",_xlfn.XLOOKUP(F1130,'Bibliothèque transporteurs'!C:C,'Bibliothèque transporteurs'!A:A))</f>
        <v/>
      </c>
      <c r="U1130">
        <f>IF(OR(F1130="6C",F1130="6B"),_xlfn.XLOOKUP(E1130,'Facture Chronopost'!L:L,'Facture Chronopost'!X:X),IF(OR(F1130=17,F1130=44),F1130&amp;"_"&amp;H1130,IF(COUNTIF('Bibliothèque transporteurs'!C:C,F1130)=0,"inconnu",_xlfn.XLOOKUP(F1130,'Bibliothèque transporteurs'!C:C,'Bibliothèque transporteurs'!B:B))))</f>
        <v/>
      </c>
      <c r="V1130">
        <f>IF(COUNTIF('Bibliothèque transporteurs'!C:C,F1130)=0,"inconnu",_xlfn.XLOOKUP(F1130,'Bibliothèque transporteurs'!C:C,'Bibliothèque transporteurs'!E:E))</f>
        <v/>
      </c>
      <c r="W1130">
        <f>IF(T1130="FR_2SHOP",O1130,IF(O1130=0,0,ROUNDUP(O1130/C1130*B1130,2)))</f>
        <v/>
      </c>
      <c r="Y1130" s="118">
        <f>ROUNDUP(B1130,2)-M1130-L1130-N1130-J1130-K1130-I1130-Q1130</f>
        <v/>
      </c>
      <c r="Z1130" s="118">
        <f>IF(Y1130=W1130,"OK","Non")</f>
        <v/>
      </c>
    </row>
    <row r="1131">
      <c r="A1131" s="9">
        <f>C1131/SUM(C:C)*(SUM(C:C)+$X$2)</f>
        <v/>
      </c>
      <c r="B1131" s="9">
        <f>C1131/SUM(C:C)*(SUM(C:C)+SUM($N$3:$O$7))+S1131</f>
        <v/>
      </c>
      <c r="C1131" s="9">
        <f>SUM(I1131:Q1131)-N1131-P1131</f>
        <v/>
      </c>
      <c r="D1131" s="8" t="n">
        <v>6235</v>
      </c>
      <c r="E1131" t="inlineStr">
        <is>
          <t>XT259764658TS</t>
        </is>
      </c>
      <c r="F1131" t="inlineStr">
        <is>
          <t>5Y</t>
        </is>
      </c>
      <c r="G1131" t="inlineStr">
        <is>
          <t>N</t>
        </is>
      </c>
      <c r="H1131" t="inlineStr">
        <is>
          <t>NT</t>
        </is>
      </c>
      <c r="O1131" t="n">
        <v>3.07</v>
      </c>
      <c r="S1131">
        <f>_xlfn.XLOOKUP(E1131,'Facture Chronopost'!L:L,'Facture Chronopost'!AA:AA,"")</f>
        <v/>
      </c>
      <c r="T1131">
        <f>IF(COUNTIF('Bibliothèque transporteurs'!C:C,F1131)=0,"inconnu",_xlfn.XLOOKUP(F1131,'Bibliothèque transporteurs'!C:C,'Bibliothèque transporteurs'!A:A))</f>
        <v/>
      </c>
      <c r="U1131">
        <f>IF(OR(F1131="6C",F1131="6B"),_xlfn.XLOOKUP(E1131,'Facture Chronopost'!L:L,'Facture Chronopost'!X:X),IF(OR(F1131=17,F1131=44),F1131&amp;"_"&amp;H1131,IF(COUNTIF('Bibliothèque transporteurs'!C:C,F1131)=0,"inconnu",_xlfn.XLOOKUP(F1131,'Bibliothèque transporteurs'!C:C,'Bibliothèque transporteurs'!B:B))))</f>
        <v/>
      </c>
      <c r="V1131">
        <f>IF(COUNTIF('Bibliothèque transporteurs'!C:C,F1131)=0,"inconnu",_xlfn.XLOOKUP(F1131,'Bibliothèque transporteurs'!C:C,'Bibliothèque transporteurs'!E:E))</f>
        <v/>
      </c>
      <c r="W1131">
        <f>IF(T1131="FR_2SHOP",O1131,IF(O1131=0,0,ROUNDUP(O1131/C1131*B1131,2)))</f>
        <v/>
      </c>
      <c r="Y1131" s="118">
        <f>ROUNDUP(B1131,2)-M1131-L1131-N1131-J1131-K1131-I1131-Q1131</f>
        <v/>
      </c>
      <c r="Z1131" s="118">
        <f>IF(Y1131=W1131,"OK","Non")</f>
        <v/>
      </c>
    </row>
    <row r="1132">
      <c r="A1132" s="9">
        <f>C1132/SUM(C:C)*(SUM(C:C)+$X$2)</f>
        <v/>
      </c>
      <c r="B1132" s="9">
        <f>C1132/SUM(C:C)*(SUM(C:C)+SUM($N$3:$O$7))+S1132</f>
        <v/>
      </c>
      <c r="C1132" s="9">
        <f>SUM(I1132:Q1132)-N1132-P1132</f>
        <v/>
      </c>
      <c r="D1132" s="8" t="n">
        <v>6235</v>
      </c>
      <c r="E1132" t="inlineStr">
        <is>
          <t>XT259767036TS</t>
        </is>
      </c>
      <c r="F1132" t="inlineStr">
        <is>
          <t>5Y</t>
        </is>
      </c>
      <c r="G1132" t="inlineStr">
        <is>
          <t>N</t>
        </is>
      </c>
      <c r="H1132" t="inlineStr">
        <is>
          <t>NT</t>
        </is>
      </c>
      <c r="O1132" t="n">
        <v>3.07</v>
      </c>
      <c r="S1132">
        <f>_xlfn.XLOOKUP(E1132,'Facture Chronopost'!L:L,'Facture Chronopost'!AA:AA,"")</f>
        <v/>
      </c>
      <c r="T1132">
        <f>IF(COUNTIF('Bibliothèque transporteurs'!C:C,F1132)=0,"inconnu",_xlfn.XLOOKUP(F1132,'Bibliothèque transporteurs'!C:C,'Bibliothèque transporteurs'!A:A))</f>
        <v/>
      </c>
      <c r="U1132">
        <f>IF(OR(F1132="6C",F1132="6B"),_xlfn.XLOOKUP(E1132,'Facture Chronopost'!L:L,'Facture Chronopost'!X:X),IF(OR(F1132=17,F1132=44),F1132&amp;"_"&amp;H1132,IF(COUNTIF('Bibliothèque transporteurs'!C:C,F1132)=0,"inconnu",_xlfn.XLOOKUP(F1132,'Bibliothèque transporteurs'!C:C,'Bibliothèque transporteurs'!B:B))))</f>
        <v/>
      </c>
      <c r="V1132">
        <f>IF(COUNTIF('Bibliothèque transporteurs'!C:C,F1132)=0,"inconnu",_xlfn.XLOOKUP(F1132,'Bibliothèque transporteurs'!C:C,'Bibliothèque transporteurs'!E:E))</f>
        <v/>
      </c>
      <c r="W1132">
        <f>IF(T1132="FR_2SHOP",O1132,IF(O1132=0,0,ROUNDUP(O1132/C1132*B1132,2)))</f>
        <v/>
      </c>
      <c r="Y1132" s="118">
        <f>ROUNDUP(B1132,2)-M1132-L1132-N1132-J1132-K1132-I1132-Q1132</f>
        <v/>
      </c>
      <c r="Z1132" s="118">
        <f>IF(Y1132=W1132,"OK","Non")</f>
        <v/>
      </c>
    </row>
    <row r="1133">
      <c r="A1133" s="9">
        <f>C1133/SUM(C:C)*(SUM(C:C)+$X$2)</f>
        <v/>
      </c>
      <c r="B1133" s="9">
        <f>C1133/SUM(C:C)*(SUM(C:C)+SUM($N$3:$O$7))+S1133</f>
        <v/>
      </c>
      <c r="C1133" s="9">
        <f>SUM(I1133:Q1133)-N1133-P1133</f>
        <v/>
      </c>
      <c r="D1133" s="8" t="n">
        <v>6235</v>
      </c>
      <c r="E1133" t="inlineStr">
        <is>
          <t>XT259768456TS</t>
        </is>
      </c>
      <c r="F1133" t="inlineStr">
        <is>
          <t>5Y</t>
        </is>
      </c>
      <c r="G1133" t="inlineStr">
        <is>
          <t>N</t>
        </is>
      </c>
      <c r="H1133" t="inlineStr">
        <is>
          <t>NT</t>
        </is>
      </c>
      <c r="O1133" t="n">
        <v>3.07</v>
      </c>
      <c r="S1133">
        <f>_xlfn.XLOOKUP(E1133,'Facture Chronopost'!L:L,'Facture Chronopost'!AA:AA,"")</f>
        <v/>
      </c>
      <c r="T1133">
        <f>IF(COUNTIF('Bibliothèque transporteurs'!C:C,F1133)=0,"inconnu",_xlfn.XLOOKUP(F1133,'Bibliothèque transporteurs'!C:C,'Bibliothèque transporteurs'!A:A))</f>
        <v/>
      </c>
      <c r="U1133">
        <f>IF(OR(F1133="6C",F1133="6B"),_xlfn.XLOOKUP(E1133,'Facture Chronopost'!L:L,'Facture Chronopost'!X:X),IF(OR(F1133=17,F1133=44),F1133&amp;"_"&amp;H1133,IF(COUNTIF('Bibliothèque transporteurs'!C:C,F1133)=0,"inconnu",_xlfn.XLOOKUP(F1133,'Bibliothèque transporteurs'!C:C,'Bibliothèque transporteurs'!B:B))))</f>
        <v/>
      </c>
      <c r="V1133">
        <f>IF(COUNTIF('Bibliothèque transporteurs'!C:C,F1133)=0,"inconnu",_xlfn.XLOOKUP(F1133,'Bibliothèque transporteurs'!C:C,'Bibliothèque transporteurs'!E:E))</f>
        <v/>
      </c>
      <c r="W1133">
        <f>IF(T1133="FR_2SHOP",O1133,IF(O1133=0,0,ROUNDUP(O1133/C1133*B1133,2)))</f>
        <v/>
      </c>
      <c r="Y1133" s="118">
        <f>ROUNDUP(B1133,2)-M1133-L1133-N1133-J1133-K1133-I1133-Q1133</f>
        <v/>
      </c>
      <c r="Z1133" s="118">
        <f>IF(Y1133=W1133,"OK","Non")</f>
        <v/>
      </c>
    </row>
    <row r="1134">
      <c r="A1134" s="9">
        <f>C1134/SUM(C:C)*(SUM(C:C)+$X$2)</f>
        <v/>
      </c>
      <c r="B1134" s="9">
        <f>C1134/SUM(C:C)*(SUM(C:C)+SUM($N$3:$O$7))+S1134</f>
        <v/>
      </c>
      <c r="C1134" s="9">
        <f>SUM(I1134:Q1134)-N1134-P1134</f>
        <v/>
      </c>
      <c r="D1134" s="8" t="n">
        <v>6235</v>
      </c>
      <c r="E1134" t="inlineStr">
        <is>
          <t>XT259768513TS</t>
        </is>
      </c>
      <c r="F1134" t="inlineStr">
        <is>
          <t>5Y</t>
        </is>
      </c>
      <c r="G1134" t="inlineStr">
        <is>
          <t>N</t>
        </is>
      </c>
      <c r="H1134" t="inlineStr">
        <is>
          <t>ND</t>
        </is>
      </c>
      <c r="O1134" t="n">
        <v>3.07</v>
      </c>
      <c r="S1134">
        <f>_xlfn.XLOOKUP(E1134,'Facture Chronopost'!L:L,'Facture Chronopost'!AA:AA,"")</f>
        <v/>
      </c>
      <c r="T1134">
        <f>IF(COUNTIF('Bibliothèque transporteurs'!C:C,F1134)=0,"inconnu",_xlfn.XLOOKUP(F1134,'Bibliothèque transporteurs'!C:C,'Bibliothèque transporteurs'!A:A))</f>
        <v/>
      </c>
      <c r="U1134">
        <f>IF(OR(F1134="6C",F1134="6B"),_xlfn.XLOOKUP(E1134,'Facture Chronopost'!L:L,'Facture Chronopost'!X:X),IF(OR(F1134=17,F1134=44),F1134&amp;"_"&amp;H1134,IF(COUNTIF('Bibliothèque transporteurs'!C:C,F1134)=0,"inconnu",_xlfn.XLOOKUP(F1134,'Bibliothèque transporteurs'!C:C,'Bibliothèque transporteurs'!B:B))))</f>
        <v/>
      </c>
      <c r="V1134">
        <f>IF(COUNTIF('Bibliothèque transporteurs'!C:C,F1134)=0,"inconnu",_xlfn.XLOOKUP(F1134,'Bibliothèque transporteurs'!C:C,'Bibliothèque transporteurs'!E:E))</f>
        <v/>
      </c>
      <c r="W1134">
        <f>IF(T1134="FR_2SHOP",O1134,IF(O1134=0,0,ROUNDUP(O1134/C1134*B1134,2)))</f>
        <v/>
      </c>
      <c r="Y1134" s="118">
        <f>ROUNDUP(B1134,2)-M1134-L1134-N1134-J1134-K1134-I1134-Q1134</f>
        <v/>
      </c>
      <c r="Z1134" s="118">
        <f>IF(Y1134=W1134,"OK","Non")</f>
        <v/>
      </c>
    </row>
    <row r="1135">
      <c r="A1135" s="9">
        <f>C1135/SUM(C:C)*(SUM(C:C)+$X$2)</f>
        <v/>
      </c>
      <c r="B1135" s="9">
        <f>C1135/SUM(C:C)*(SUM(C:C)+SUM($N$3:$O$7))+S1135</f>
        <v/>
      </c>
      <c r="C1135" s="9">
        <f>SUM(I1135:Q1135)-N1135-P1135</f>
        <v/>
      </c>
      <c r="D1135" s="8" t="n">
        <v>6235</v>
      </c>
      <c r="E1135" t="inlineStr">
        <is>
          <t>XT259768822TS</t>
        </is>
      </c>
      <c r="F1135" t="inlineStr">
        <is>
          <t>5Y</t>
        </is>
      </c>
      <c r="G1135" t="inlineStr">
        <is>
          <t>N</t>
        </is>
      </c>
      <c r="H1135" t="inlineStr">
        <is>
          <t>NT</t>
        </is>
      </c>
      <c r="O1135" t="n">
        <v>3.07</v>
      </c>
      <c r="S1135">
        <f>_xlfn.XLOOKUP(E1135,'Facture Chronopost'!L:L,'Facture Chronopost'!AA:AA,"")</f>
        <v/>
      </c>
      <c r="T1135">
        <f>IF(COUNTIF('Bibliothèque transporteurs'!C:C,F1135)=0,"inconnu",_xlfn.XLOOKUP(F1135,'Bibliothèque transporteurs'!C:C,'Bibliothèque transporteurs'!A:A))</f>
        <v/>
      </c>
      <c r="U1135">
        <f>IF(OR(F1135="6C",F1135="6B"),_xlfn.XLOOKUP(E1135,'Facture Chronopost'!L:L,'Facture Chronopost'!X:X),IF(OR(F1135=17,F1135=44),F1135&amp;"_"&amp;H1135,IF(COUNTIF('Bibliothèque transporteurs'!C:C,F1135)=0,"inconnu",_xlfn.XLOOKUP(F1135,'Bibliothèque transporteurs'!C:C,'Bibliothèque transporteurs'!B:B))))</f>
        <v/>
      </c>
      <c r="V1135">
        <f>IF(COUNTIF('Bibliothèque transporteurs'!C:C,F1135)=0,"inconnu",_xlfn.XLOOKUP(F1135,'Bibliothèque transporteurs'!C:C,'Bibliothèque transporteurs'!E:E))</f>
        <v/>
      </c>
      <c r="W1135">
        <f>IF(T1135="FR_2SHOP",O1135,IF(O1135=0,0,ROUNDUP(O1135/C1135*B1135,2)))</f>
        <v/>
      </c>
      <c r="Y1135" s="118">
        <f>ROUNDUP(B1135,2)-M1135-L1135-N1135-J1135-K1135-I1135-Q1135</f>
        <v/>
      </c>
      <c r="Z1135" s="118">
        <f>IF(Y1135=W1135,"OK","Non")</f>
        <v/>
      </c>
    </row>
    <row r="1136">
      <c r="A1136" s="9">
        <f>C1136/SUM(C:C)*(SUM(C:C)+$X$2)</f>
        <v/>
      </c>
      <c r="B1136" s="9">
        <f>C1136/SUM(C:C)*(SUM(C:C)+SUM($N$3:$O$7))+S1136</f>
        <v/>
      </c>
      <c r="C1136" s="9">
        <f>SUM(I1136:Q1136)-N1136-P1136</f>
        <v/>
      </c>
      <c r="D1136" s="8" t="n">
        <v>6235</v>
      </c>
      <c r="E1136" t="inlineStr">
        <is>
          <t>XT259769638TS</t>
        </is>
      </c>
      <c r="F1136" t="inlineStr">
        <is>
          <t>5Y</t>
        </is>
      </c>
      <c r="G1136" t="inlineStr">
        <is>
          <t>N</t>
        </is>
      </c>
      <c r="H1136" t="inlineStr">
        <is>
          <t>NT</t>
        </is>
      </c>
      <c r="O1136" t="n">
        <v>5.07</v>
      </c>
      <c r="S1136">
        <f>_xlfn.XLOOKUP(E1136,'Facture Chronopost'!L:L,'Facture Chronopost'!AA:AA,"")</f>
        <v/>
      </c>
      <c r="T1136">
        <f>IF(COUNTIF('Bibliothèque transporteurs'!C:C,F1136)=0,"inconnu",_xlfn.XLOOKUP(F1136,'Bibliothèque transporteurs'!C:C,'Bibliothèque transporteurs'!A:A))</f>
        <v/>
      </c>
      <c r="U1136">
        <f>IF(OR(F1136="6C",F1136="6B"),_xlfn.XLOOKUP(E1136,'Facture Chronopost'!L:L,'Facture Chronopost'!X:X),IF(OR(F1136=17,F1136=44),F1136&amp;"_"&amp;H1136,IF(COUNTIF('Bibliothèque transporteurs'!C:C,F1136)=0,"inconnu",_xlfn.XLOOKUP(F1136,'Bibliothèque transporteurs'!C:C,'Bibliothèque transporteurs'!B:B))))</f>
        <v/>
      </c>
      <c r="V1136">
        <f>IF(COUNTIF('Bibliothèque transporteurs'!C:C,F1136)=0,"inconnu",_xlfn.XLOOKUP(F1136,'Bibliothèque transporteurs'!C:C,'Bibliothèque transporteurs'!E:E))</f>
        <v/>
      </c>
      <c r="W1136">
        <f>IF(T1136="FR_2SHOP",O1136,IF(O1136=0,0,ROUNDUP(O1136/C1136*B1136,2)))</f>
        <v/>
      </c>
      <c r="Y1136" s="118">
        <f>ROUNDUP(B1136,2)-M1136-L1136-N1136-J1136-K1136-I1136-Q1136</f>
        <v/>
      </c>
      <c r="Z1136" s="118">
        <f>IF(Y1136=W1136,"OK","Non")</f>
        <v/>
      </c>
    </row>
    <row r="1137">
      <c r="A1137" s="9">
        <f>C1137/SUM(C:C)*(SUM(C:C)+$X$2)</f>
        <v/>
      </c>
      <c r="B1137" s="9">
        <f>C1137/SUM(C:C)*(SUM(C:C)+SUM($N$3:$O$7))+S1137</f>
        <v/>
      </c>
      <c r="C1137" s="9">
        <f>SUM(I1137:Q1137)-N1137-P1137</f>
        <v/>
      </c>
      <c r="D1137" s="8" t="n">
        <v>6235</v>
      </c>
      <c r="E1137" t="inlineStr">
        <is>
          <t>XT259769686TS</t>
        </is>
      </c>
      <c r="F1137" t="inlineStr">
        <is>
          <t>5Y</t>
        </is>
      </c>
      <c r="G1137" t="inlineStr">
        <is>
          <t>N</t>
        </is>
      </c>
      <c r="H1137" t="inlineStr">
        <is>
          <t>NT</t>
        </is>
      </c>
      <c r="O1137" t="n">
        <v>5.17</v>
      </c>
      <c r="S1137">
        <f>_xlfn.XLOOKUP(E1137,'Facture Chronopost'!L:L,'Facture Chronopost'!AA:AA,"")</f>
        <v/>
      </c>
      <c r="T1137">
        <f>IF(COUNTIF('Bibliothèque transporteurs'!C:C,F1137)=0,"inconnu",_xlfn.XLOOKUP(F1137,'Bibliothèque transporteurs'!C:C,'Bibliothèque transporteurs'!A:A))</f>
        <v/>
      </c>
      <c r="U1137">
        <f>IF(OR(F1137="6C",F1137="6B"),_xlfn.XLOOKUP(E1137,'Facture Chronopost'!L:L,'Facture Chronopost'!X:X),IF(OR(F1137=17,F1137=44),F1137&amp;"_"&amp;H1137,IF(COUNTIF('Bibliothèque transporteurs'!C:C,F1137)=0,"inconnu",_xlfn.XLOOKUP(F1137,'Bibliothèque transporteurs'!C:C,'Bibliothèque transporteurs'!B:B))))</f>
        <v/>
      </c>
      <c r="V1137">
        <f>IF(COUNTIF('Bibliothèque transporteurs'!C:C,F1137)=0,"inconnu",_xlfn.XLOOKUP(F1137,'Bibliothèque transporteurs'!C:C,'Bibliothèque transporteurs'!E:E))</f>
        <v/>
      </c>
      <c r="W1137">
        <f>IF(T1137="FR_2SHOP",O1137,IF(O1137=0,0,ROUNDUP(O1137/C1137*B1137,2)))</f>
        <v/>
      </c>
      <c r="Y1137" s="118">
        <f>ROUNDUP(B1137,2)-M1137-L1137-N1137-J1137-K1137-I1137-Q1137</f>
        <v/>
      </c>
      <c r="Z1137" s="118">
        <f>IF(Y1137=W1137,"OK","Non")</f>
        <v/>
      </c>
    </row>
    <row r="1138">
      <c r="A1138" s="9">
        <f>C1138/SUM(C:C)*(SUM(C:C)+$X$2)</f>
        <v/>
      </c>
      <c r="B1138" s="9">
        <f>C1138/SUM(C:C)*(SUM(C:C)+SUM($N$3:$O$7))+S1138</f>
        <v/>
      </c>
      <c r="C1138" s="9">
        <f>SUM(I1138:Q1138)-N1138-P1138</f>
        <v/>
      </c>
      <c r="D1138" s="8" t="n">
        <v>6235</v>
      </c>
      <c r="E1138" t="inlineStr">
        <is>
          <t>XT259778073TS</t>
        </is>
      </c>
      <c r="F1138" t="inlineStr">
        <is>
          <t>5Y</t>
        </is>
      </c>
      <c r="G1138" t="inlineStr">
        <is>
          <t>N</t>
        </is>
      </c>
      <c r="H1138" t="inlineStr">
        <is>
          <t>NT</t>
        </is>
      </c>
      <c r="O1138" t="n">
        <v>3.07</v>
      </c>
      <c r="S1138">
        <f>_xlfn.XLOOKUP(E1138,'Facture Chronopost'!L:L,'Facture Chronopost'!AA:AA,"")</f>
        <v/>
      </c>
      <c r="T1138">
        <f>IF(COUNTIF('Bibliothèque transporteurs'!C:C,F1138)=0,"inconnu",_xlfn.XLOOKUP(F1138,'Bibliothèque transporteurs'!C:C,'Bibliothèque transporteurs'!A:A))</f>
        <v/>
      </c>
      <c r="U1138">
        <f>IF(OR(F1138="6C",F1138="6B"),_xlfn.XLOOKUP(E1138,'Facture Chronopost'!L:L,'Facture Chronopost'!X:X),IF(OR(F1138=17,F1138=44),F1138&amp;"_"&amp;H1138,IF(COUNTIF('Bibliothèque transporteurs'!C:C,F1138)=0,"inconnu",_xlfn.XLOOKUP(F1138,'Bibliothèque transporteurs'!C:C,'Bibliothèque transporteurs'!B:B))))</f>
        <v/>
      </c>
      <c r="V1138">
        <f>IF(COUNTIF('Bibliothèque transporteurs'!C:C,F1138)=0,"inconnu",_xlfn.XLOOKUP(F1138,'Bibliothèque transporteurs'!C:C,'Bibliothèque transporteurs'!E:E))</f>
        <v/>
      </c>
      <c r="W1138">
        <f>IF(T1138="FR_2SHOP",O1138,IF(O1138=0,0,ROUNDUP(O1138/C1138*B1138,2)))</f>
        <v/>
      </c>
      <c r="Y1138" s="118">
        <f>ROUNDUP(B1138,2)-M1138-L1138-N1138-J1138-K1138-I1138-Q1138</f>
        <v/>
      </c>
      <c r="Z1138" s="118">
        <f>IF(Y1138=W1138,"OK","Non")</f>
        <v/>
      </c>
    </row>
    <row r="1139">
      <c r="A1139" s="9">
        <f>C1139/SUM(C:C)*(SUM(C:C)+$X$2)</f>
        <v/>
      </c>
      <c r="B1139" s="9">
        <f>C1139/SUM(C:C)*(SUM(C:C)+SUM($N$3:$O$7))+S1139</f>
        <v/>
      </c>
      <c r="C1139" s="9">
        <f>SUM(I1139:Q1139)-N1139-P1139</f>
        <v/>
      </c>
      <c r="D1139" s="8" t="n">
        <v>6235</v>
      </c>
      <c r="E1139" t="inlineStr">
        <is>
          <t>XT259779635TS</t>
        </is>
      </c>
      <c r="F1139" t="inlineStr">
        <is>
          <t>5Y</t>
        </is>
      </c>
      <c r="G1139" t="inlineStr">
        <is>
          <t>N</t>
        </is>
      </c>
      <c r="H1139" t="inlineStr">
        <is>
          <t>NT</t>
        </is>
      </c>
      <c r="O1139" t="n">
        <v>3.07</v>
      </c>
      <c r="S1139">
        <f>_xlfn.XLOOKUP(E1139,'Facture Chronopost'!L:L,'Facture Chronopost'!AA:AA,"")</f>
        <v/>
      </c>
      <c r="T1139">
        <f>IF(COUNTIF('Bibliothèque transporteurs'!C:C,F1139)=0,"inconnu",_xlfn.XLOOKUP(F1139,'Bibliothèque transporteurs'!C:C,'Bibliothèque transporteurs'!A:A))</f>
        <v/>
      </c>
      <c r="U1139">
        <f>IF(OR(F1139="6C",F1139="6B"),_xlfn.XLOOKUP(E1139,'Facture Chronopost'!L:L,'Facture Chronopost'!X:X),IF(OR(F1139=17,F1139=44),F1139&amp;"_"&amp;H1139,IF(COUNTIF('Bibliothèque transporteurs'!C:C,F1139)=0,"inconnu",_xlfn.XLOOKUP(F1139,'Bibliothèque transporteurs'!C:C,'Bibliothèque transporteurs'!B:B))))</f>
        <v/>
      </c>
      <c r="V1139">
        <f>IF(COUNTIF('Bibliothèque transporteurs'!C:C,F1139)=0,"inconnu",_xlfn.XLOOKUP(F1139,'Bibliothèque transporteurs'!C:C,'Bibliothèque transporteurs'!E:E))</f>
        <v/>
      </c>
      <c r="W1139">
        <f>IF(T1139="FR_2SHOP",O1139,IF(O1139=0,0,ROUNDUP(O1139/C1139*B1139,2)))</f>
        <v/>
      </c>
      <c r="Y1139" s="118">
        <f>ROUNDUP(B1139,2)-M1139-L1139-N1139-J1139-K1139-I1139-Q1139</f>
        <v/>
      </c>
      <c r="Z1139" s="118">
        <f>IF(Y1139=W1139,"OK","Non")</f>
        <v/>
      </c>
    </row>
    <row r="1140">
      <c r="A1140" s="9">
        <f>C1140/SUM(C:C)*(SUM(C:C)+$X$2)</f>
        <v/>
      </c>
      <c r="B1140" s="9">
        <f>C1140/SUM(C:C)*(SUM(C:C)+SUM($N$3:$O$7))+S1140</f>
        <v/>
      </c>
      <c r="C1140" s="9">
        <f>SUM(I1140:Q1140)-N1140-P1140</f>
        <v/>
      </c>
      <c r="D1140" s="8" t="n">
        <v>6235</v>
      </c>
      <c r="E1140" t="inlineStr">
        <is>
          <t>XT259782988TS</t>
        </is>
      </c>
      <c r="F1140" t="inlineStr">
        <is>
          <t>5Y</t>
        </is>
      </c>
      <c r="G1140" t="inlineStr">
        <is>
          <t>N</t>
        </is>
      </c>
      <c r="H1140" t="inlineStr">
        <is>
          <t>NT</t>
        </is>
      </c>
      <c r="O1140" t="n">
        <v>3.07</v>
      </c>
      <c r="S1140">
        <f>_xlfn.XLOOKUP(E1140,'Facture Chronopost'!L:L,'Facture Chronopost'!AA:AA,"")</f>
        <v/>
      </c>
      <c r="T1140">
        <f>IF(COUNTIF('Bibliothèque transporteurs'!C:C,F1140)=0,"inconnu",_xlfn.XLOOKUP(F1140,'Bibliothèque transporteurs'!C:C,'Bibliothèque transporteurs'!A:A))</f>
        <v/>
      </c>
      <c r="U1140">
        <f>IF(OR(F1140="6C",F1140="6B"),_xlfn.XLOOKUP(E1140,'Facture Chronopost'!L:L,'Facture Chronopost'!X:X),IF(OR(F1140=17,F1140=44),F1140&amp;"_"&amp;H1140,IF(COUNTIF('Bibliothèque transporteurs'!C:C,F1140)=0,"inconnu",_xlfn.XLOOKUP(F1140,'Bibliothèque transporteurs'!C:C,'Bibliothèque transporteurs'!B:B))))</f>
        <v/>
      </c>
      <c r="V1140">
        <f>IF(COUNTIF('Bibliothèque transporteurs'!C:C,F1140)=0,"inconnu",_xlfn.XLOOKUP(F1140,'Bibliothèque transporteurs'!C:C,'Bibliothèque transporteurs'!E:E))</f>
        <v/>
      </c>
      <c r="W1140">
        <f>IF(T1140="FR_2SHOP",O1140,IF(O1140=0,0,ROUNDUP(O1140/C1140*B1140,2)))</f>
        <v/>
      </c>
      <c r="Y1140" s="118">
        <f>ROUNDUP(B1140,2)-M1140-L1140-N1140-J1140-K1140-I1140-Q1140</f>
        <v/>
      </c>
      <c r="Z1140" s="118">
        <f>IF(Y1140=W1140,"OK","Non")</f>
        <v/>
      </c>
    </row>
    <row r="1141">
      <c r="A1141" s="9">
        <f>C1141/SUM(C:C)*(SUM(C:C)+$X$2)</f>
        <v/>
      </c>
      <c r="B1141" s="9">
        <f>C1141/SUM(C:C)*(SUM(C:C)+SUM($N$3:$O$7))+S1141</f>
        <v/>
      </c>
      <c r="C1141" s="9">
        <f>SUM(I1141:Q1141)-N1141-P1141</f>
        <v/>
      </c>
      <c r="D1141" s="8" t="n">
        <v>6235</v>
      </c>
      <c r="E1141" t="inlineStr">
        <is>
          <t>XT259783691TS</t>
        </is>
      </c>
      <c r="F1141" t="inlineStr">
        <is>
          <t>5Y</t>
        </is>
      </c>
      <c r="G1141" t="inlineStr">
        <is>
          <t>N</t>
        </is>
      </c>
      <c r="H1141" t="inlineStr">
        <is>
          <t>NT</t>
        </is>
      </c>
      <c r="O1141" t="n">
        <v>3.07</v>
      </c>
      <c r="S1141">
        <f>_xlfn.XLOOKUP(E1141,'Facture Chronopost'!L:L,'Facture Chronopost'!AA:AA,"")</f>
        <v/>
      </c>
      <c r="T1141">
        <f>IF(COUNTIF('Bibliothèque transporteurs'!C:C,F1141)=0,"inconnu",_xlfn.XLOOKUP(F1141,'Bibliothèque transporteurs'!C:C,'Bibliothèque transporteurs'!A:A))</f>
        <v/>
      </c>
      <c r="U1141">
        <f>IF(OR(F1141="6C",F1141="6B"),_xlfn.XLOOKUP(E1141,'Facture Chronopost'!L:L,'Facture Chronopost'!X:X),IF(OR(F1141=17,F1141=44),F1141&amp;"_"&amp;H1141,IF(COUNTIF('Bibliothèque transporteurs'!C:C,F1141)=0,"inconnu",_xlfn.XLOOKUP(F1141,'Bibliothèque transporteurs'!C:C,'Bibliothèque transporteurs'!B:B))))</f>
        <v/>
      </c>
      <c r="V1141">
        <f>IF(COUNTIF('Bibliothèque transporteurs'!C:C,F1141)=0,"inconnu",_xlfn.XLOOKUP(F1141,'Bibliothèque transporteurs'!C:C,'Bibliothèque transporteurs'!E:E))</f>
        <v/>
      </c>
      <c r="W1141">
        <f>IF(T1141="FR_2SHOP",O1141,IF(O1141=0,0,ROUNDUP(O1141/C1141*B1141,2)))</f>
        <v/>
      </c>
      <c r="Y1141" s="118">
        <f>ROUNDUP(B1141,2)-M1141-L1141-N1141-J1141-K1141-I1141-Q1141</f>
        <v/>
      </c>
      <c r="Z1141" s="118">
        <f>IF(Y1141=W1141,"OK","Non")</f>
        <v/>
      </c>
    </row>
    <row r="1142">
      <c r="A1142" s="9">
        <f>C1142/SUM(C:C)*(SUM(C:C)+$X$2)</f>
        <v/>
      </c>
      <c r="B1142" s="9">
        <f>C1142/SUM(C:C)*(SUM(C:C)+SUM($N$3:$O$7))+S1142</f>
        <v/>
      </c>
      <c r="C1142" s="9">
        <f>SUM(I1142:Q1142)-N1142-P1142</f>
        <v/>
      </c>
      <c r="D1142" s="8" t="n">
        <v>6235</v>
      </c>
      <c r="E1142" t="inlineStr">
        <is>
          <t>XT259785851TS</t>
        </is>
      </c>
      <c r="F1142" t="inlineStr">
        <is>
          <t>5Y</t>
        </is>
      </c>
      <c r="G1142" t="inlineStr">
        <is>
          <t>N</t>
        </is>
      </c>
      <c r="H1142" t="inlineStr">
        <is>
          <t>NT</t>
        </is>
      </c>
      <c r="O1142" t="n">
        <v>3.07</v>
      </c>
      <c r="S1142">
        <f>_xlfn.XLOOKUP(E1142,'Facture Chronopost'!L:L,'Facture Chronopost'!AA:AA,"")</f>
        <v/>
      </c>
      <c r="T1142">
        <f>IF(COUNTIF('Bibliothèque transporteurs'!C:C,F1142)=0,"inconnu",_xlfn.XLOOKUP(F1142,'Bibliothèque transporteurs'!C:C,'Bibliothèque transporteurs'!A:A))</f>
        <v/>
      </c>
      <c r="U1142">
        <f>IF(OR(F1142="6C",F1142="6B"),_xlfn.XLOOKUP(E1142,'Facture Chronopost'!L:L,'Facture Chronopost'!X:X),IF(OR(F1142=17,F1142=44),F1142&amp;"_"&amp;H1142,IF(COUNTIF('Bibliothèque transporteurs'!C:C,F1142)=0,"inconnu",_xlfn.XLOOKUP(F1142,'Bibliothèque transporteurs'!C:C,'Bibliothèque transporteurs'!B:B))))</f>
        <v/>
      </c>
      <c r="V1142">
        <f>IF(COUNTIF('Bibliothèque transporteurs'!C:C,F1142)=0,"inconnu",_xlfn.XLOOKUP(F1142,'Bibliothèque transporteurs'!C:C,'Bibliothèque transporteurs'!E:E))</f>
        <v/>
      </c>
      <c r="W1142">
        <f>IF(T1142="FR_2SHOP",O1142,IF(O1142=0,0,ROUNDUP(O1142/C1142*B1142,2)))</f>
        <v/>
      </c>
      <c r="Y1142" s="118">
        <f>ROUNDUP(B1142,2)-M1142-L1142-N1142-J1142-K1142-I1142-Q1142</f>
        <v/>
      </c>
      <c r="Z1142" s="118">
        <f>IF(Y1142=W1142,"OK","Non")</f>
        <v/>
      </c>
    </row>
    <row r="1143">
      <c r="A1143" s="9">
        <f>C1143/SUM(C:C)*(SUM(C:C)+$X$2)</f>
        <v/>
      </c>
      <c r="B1143" s="9">
        <f>C1143/SUM(C:C)*(SUM(C:C)+SUM($N$3:$O$7))+S1143</f>
        <v/>
      </c>
      <c r="C1143" s="9">
        <f>SUM(I1143:Q1143)-N1143-P1143</f>
        <v/>
      </c>
      <c r="D1143" s="8" t="n">
        <v>6235</v>
      </c>
      <c r="E1143" t="inlineStr">
        <is>
          <t>XT259787146TS</t>
        </is>
      </c>
      <c r="F1143" t="inlineStr">
        <is>
          <t>5Y</t>
        </is>
      </c>
      <c r="G1143" t="inlineStr">
        <is>
          <t>N</t>
        </is>
      </c>
      <c r="H1143" t="inlineStr">
        <is>
          <t>NT</t>
        </is>
      </c>
      <c r="O1143" t="n">
        <v>3.07</v>
      </c>
      <c r="S1143">
        <f>_xlfn.XLOOKUP(E1143,'Facture Chronopost'!L:L,'Facture Chronopost'!AA:AA,"")</f>
        <v/>
      </c>
      <c r="T1143">
        <f>IF(COUNTIF('Bibliothèque transporteurs'!C:C,F1143)=0,"inconnu",_xlfn.XLOOKUP(F1143,'Bibliothèque transporteurs'!C:C,'Bibliothèque transporteurs'!A:A))</f>
        <v/>
      </c>
      <c r="U1143">
        <f>IF(OR(F1143="6C",F1143="6B"),_xlfn.XLOOKUP(E1143,'Facture Chronopost'!L:L,'Facture Chronopost'!X:X),IF(OR(F1143=17,F1143=44),F1143&amp;"_"&amp;H1143,IF(COUNTIF('Bibliothèque transporteurs'!C:C,F1143)=0,"inconnu",_xlfn.XLOOKUP(F1143,'Bibliothèque transporteurs'!C:C,'Bibliothèque transporteurs'!B:B))))</f>
        <v/>
      </c>
      <c r="V1143">
        <f>IF(COUNTIF('Bibliothèque transporteurs'!C:C,F1143)=0,"inconnu",_xlfn.XLOOKUP(F1143,'Bibliothèque transporteurs'!C:C,'Bibliothèque transporteurs'!E:E))</f>
        <v/>
      </c>
      <c r="W1143">
        <f>IF(T1143="FR_2SHOP",O1143,IF(O1143=0,0,ROUNDUP(O1143/C1143*B1143,2)))</f>
        <v/>
      </c>
      <c r="Y1143" s="118">
        <f>ROUNDUP(B1143,2)-M1143-L1143-N1143-J1143-K1143-I1143-Q1143</f>
        <v/>
      </c>
      <c r="Z1143" s="118">
        <f>IF(Y1143=W1143,"OK","Non")</f>
        <v/>
      </c>
    </row>
    <row r="1144">
      <c r="A1144" s="9">
        <f>C1144/SUM(C:C)*(SUM(C:C)+$X$2)</f>
        <v/>
      </c>
      <c r="B1144" s="9">
        <f>C1144/SUM(C:C)*(SUM(C:C)+SUM($N$3:$O$7))+S1144</f>
        <v/>
      </c>
      <c r="C1144" s="9">
        <f>SUM(I1144:Q1144)-N1144-P1144</f>
        <v/>
      </c>
      <c r="D1144" s="8" t="n">
        <v>6235</v>
      </c>
      <c r="E1144" t="inlineStr">
        <is>
          <t>XT259796845TS</t>
        </is>
      </c>
      <c r="F1144" t="inlineStr">
        <is>
          <t>5Y</t>
        </is>
      </c>
      <c r="G1144" t="inlineStr">
        <is>
          <t>N</t>
        </is>
      </c>
      <c r="H1144" t="inlineStr">
        <is>
          <t>NT</t>
        </is>
      </c>
      <c r="O1144" t="n">
        <v>3.17</v>
      </c>
      <c r="S1144">
        <f>_xlfn.XLOOKUP(E1144,'Facture Chronopost'!L:L,'Facture Chronopost'!AA:AA,"")</f>
        <v/>
      </c>
      <c r="T1144">
        <f>IF(COUNTIF('Bibliothèque transporteurs'!C:C,F1144)=0,"inconnu",_xlfn.XLOOKUP(F1144,'Bibliothèque transporteurs'!C:C,'Bibliothèque transporteurs'!A:A))</f>
        <v/>
      </c>
      <c r="U1144">
        <f>IF(OR(F1144="6C",F1144="6B"),_xlfn.XLOOKUP(E1144,'Facture Chronopost'!L:L,'Facture Chronopost'!X:X),IF(OR(F1144=17,F1144=44),F1144&amp;"_"&amp;H1144,IF(COUNTIF('Bibliothèque transporteurs'!C:C,F1144)=0,"inconnu",_xlfn.XLOOKUP(F1144,'Bibliothèque transporteurs'!C:C,'Bibliothèque transporteurs'!B:B))))</f>
        <v/>
      </c>
      <c r="V1144">
        <f>IF(COUNTIF('Bibliothèque transporteurs'!C:C,F1144)=0,"inconnu",_xlfn.XLOOKUP(F1144,'Bibliothèque transporteurs'!C:C,'Bibliothèque transporteurs'!E:E))</f>
        <v/>
      </c>
      <c r="W1144">
        <f>IF(T1144="FR_2SHOP",O1144,IF(O1144=0,0,ROUNDUP(O1144/C1144*B1144,2)))</f>
        <v/>
      </c>
      <c r="Y1144" s="118">
        <f>ROUNDUP(B1144,2)-M1144-L1144-N1144-J1144-K1144-I1144-Q1144</f>
        <v/>
      </c>
      <c r="Z1144" s="118">
        <f>IF(Y1144=W1144,"OK","Non")</f>
        <v/>
      </c>
    </row>
    <row r="1145">
      <c r="A1145" s="9">
        <f>C1145/SUM(C:C)*(SUM(C:C)+$X$2)</f>
        <v/>
      </c>
      <c r="B1145" s="9">
        <f>C1145/SUM(C:C)*(SUM(C:C)+SUM($N$3:$O$7))+S1145</f>
        <v/>
      </c>
      <c r="C1145" s="9">
        <f>SUM(I1145:Q1145)-N1145-P1145</f>
        <v/>
      </c>
      <c r="D1145" s="8" t="n">
        <v>6235</v>
      </c>
      <c r="E1145" t="inlineStr">
        <is>
          <t>XT259803802TS</t>
        </is>
      </c>
      <c r="F1145" t="inlineStr">
        <is>
          <t>5Y</t>
        </is>
      </c>
      <c r="G1145" t="inlineStr">
        <is>
          <t>N</t>
        </is>
      </c>
      <c r="H1145" t="inlineStr">
        <is>
          <t>NT</t>
        </is>
      </c>
      <c r="O1145" t="n">
        <v>3.07</v>
      </c>
      <c r="S1145">
        <f>_xlfn.XLOOKUP(E1145,'Facture Chronopost'!L:L,'Facture Chronopost'!AA:AA,"")</f>
        <v/>
      </c>
      <c r="T1145">
        <f>IF(COUNTIF('Bibliothèque transporteurs'!C:C,F1145)=0,"inconnu",_xlfn.XLOOKUP(F1145,'Bibliothèque transporteurs'!C:C,'Bibliothèque transporteurs'!A:A))</f>
        <v/>
      </c>
      <c r="U1145">
        <f>IF(OR(F1145="6C",F1145="6B"),_xlfn.XLOOKUP(E1145,'Facture Chronopost'!L:L,'Facture Chronopost'!X:X),IF(OR(F1145=17,F1145=44),F1145&amp;"_"&amp;H1145,IF(COUNTIF('Bibliothèque transporteurs'!C:C,F1145)=0,"inconnu",_xlfn.XLOOKUP(F1145,'Bibliothèque transporteurs'!C:C,'Bibliothèque transporteurs'!B:B))))</f>
        <v/>
      </c>
      <c r="V1145">
        <f>IF(COUNTIF('Bibliothèque transporteurs'!C:C,F1145)=0,"inconnu",_xlfn.XLOOKUP(F1145,'Bibliothèque transporteurs'!C:C,'Bibliothèque transporteurs'!E:E))</f>
        <v/>
      </c>
      <c r="W1145">
        <f>IF(T1145="FR_2SHOP",O1145,IF(O1145=0,0,ROUNDUP(O1145/C1145*B1145,2)))</f>
        <v/>
      </c>
      <c r="Y1145" s="118">
        <f>ROUNDUP(B1145,2)-M1145-L1145-N1145-J1145-K1145-I1145-Q1145</f>
        <v/>
      </c>
      <c r="Z1145" s="118">
        <f>IF(Y1145=W1145,"OK","Non")</f>
        <v/>
      </c>
    </row>
    <row r="1146">
      <c r="A1146" s="9">
        <f>C1146/SUM(C:C)*(SUM(C:C)+$X$2)</f>
        <v/>
      </c>
      <c r="B1146" s="9">
        <f>C1146/SUM(C:C)*(SUM(C:C)+SUM($N$3:$O$7))+S1146</f>
        <v/>
      </c>
      <c r="C1146" s="9">
        <f>SUM(I1146:Q1146)-N1146-P1146</f>
        <v/>
      </c>
      <c r="D1146" s="8" t="n">
        <v>6235</v>
      </c>
      <c r="E1146" t="inlineStr">
        <is>
          <t>XT259806049TS</t>
        </is>
      </c>
      <c r="F1146" t="inlineStr">
        <is>
          <t>5Y</t>
        </is>
      </c>
      <c r="G1146" t="inlineStr">
        <is>
          <t>N</t>
        </is>
      </c>
      <c r="H1146" t="inlineStr">
        <is>
          <t>NT</t>
        </is>
      </c>
      <c r="O1146" t="n">
        <v>3.07</v>
      </c>
      <c r="S1146">
        <f>_xlfn.XLOOKUP(E1146,'Facture Chronopost'!L:L,'Facture Chronopost'!AA:AA,"")</f>
        <v/>
      </c>
      <c r="T1146">
        <f>IF(COUNTIF('Bibliothèque transporteurs'!C:C,F1146)=0,"inconnu",_xlfn.XLOOKUP(F1146,'Bibliothèque transporteurs'!C:C,'Bibliothèque transporteurs'!A:A))</f>
        <v/>
      </c>
      <c r="U1146">
        <f>IF(OR(F1146="6C",F1146="6B"),_xlfn.XLOOKUP(E1146,'Facture Chronopost'!L:L,'Facture Chronopost'!X:X),IF(OR(F1146=17,F1146=44),F1146&amp;"_"&amp;H1146,IF(COUNTIF('Bibliothèque transporteurs'!C:C,F1146)=0,"inconnu",_xlfn.XLOOKUP(F1146,'Bibliothèque transporteurs'!C:C,'Bibliothèque transporteurs'!B:B))))</f>
        <v/>
      </c>
      <c r="V1146">
        <f>IF(COUNTIF('Bibliothèque transporteurs'!C:C,F1146)=0,"inconnu",_xlfn.XLOOKUP(F1146,'Bibliothèque transporteurs'!C:C,'Bibliothèque transporteurs'!E:E))</f>
        <v/>
      </c>
      <c r="W1146">
        <f>IF(T1146="FR_2SHOP",O1146,IF(O1146=0,0,ROUNDUP(O1146/C1146*B1146,2)))</f>
        <v/>
      </c>
      <c r="Y1146" s="118">
        <f>ROUNDUP(B1146,2)-M1146-L1146-N1146-J1146-K1146-I1146-Q1146</f>
        <v/>
      </c>
      <c r="Z1146" s="118">
        <f>IF(Y1146=W1146,"OK","Non")</f>
        <v/>
      </c>
    </row>
    <row r="1147">
      <c r="A1147" s="9">
        <f>C1147/SUM(C:C)*(SUM(C:C)+$X$2)</f>
        <v/>
      </c>
      <c r="B1147" s="9">
        <f>C1147/SUM(C:C)*(SUM(C:C)+SUM($N$3:$O$7))+S1147</f>
        <v/>
      </c>
      <c r="C1147" s="9">
        <f>SUM(I1147:Q1147)-N1147-P1147</f>
        <v/>
      </c>
      <c r="D1147" s="8" t="n">
        <v>6235</v>
      </c>
      <c r="E1147" t="inlineStr">
        <is>
          <t>XT259807217TS</t>
        </is>
      </c>
      <c r="F1147" t="inlineStr">
        <is>
          <t>5Y</t>
        </is>
      </c>
      <c r="G1147" t="inlineStr">
        <is>
          <t>N</t>
        </is>
      </c>
      <c r="H1147" t="inlineStr">
        <is>
          <t>NT</t>
        </is>
      </c>
      <c r="O1147" t="n">
        <v>3.07</v>
      </c>
      <c r="S1147">
        <f>_xlfn.XLOOKUP(E1147,'Facture Chronopost'!L:L,'Facture Chronopost'!AA:AA,"")</f>
        <v/>
      </c>
      <c r="T1147">
        <f>IF(COUNTIF('Bibliothèque transporteurs'!C:C,F1147)=0,"inconnu",_xlfn.XLOOKUP(F1147,'Bibliothèque transporteurs'!C:C,'Bibliothèque transporteurs'!A:A))</f>
        <v/>
      </c>
      <c r="U1147">
        <f>IF(OR(F1147="6C",F1147="6B"),_xlfn.XLOOKUP(E1147,'Facture Chronopost'!L:L,'Facture Chronopost'!X:X),IF(OR(F1147=17,F1147=44),F1147&amp;"_"&amp;H1147,IF(COUNTIF('Bibliothèque transporteurs'!C:C,F1147)=0,"inconnu",_xlfn.XLOOKUP(F1147,'Bibliothèque transporteurs'!C:C,'Bibliothèque transporteurs'!B:B))))</f>
        <v/>
      </c>
      <c r="V1147">
        <f>IF(COUNTIF('Bibliothèque transporteurs'!C:C,F1147)=0,"inconnu",_xlfn.XLOOKUP(F1147,'Bibliothèque transporteurs'!C:C,'Bibliothèque transporteurs'!E:E))</f>
        <v/>
      </c>
      <c r="W1147">
        <f>IF(T1147="FR_2SHOP",O1147,IF(O1147=0,0,ROUNDUP(O1147/C1147*B1147,2)))</f>
        <v/>
      </c>
      <c r="Y1147" s="118">
        <f>ROUNDUP(B1147,2)-M1147-L1147-N1147-J1147-K1147-I1147-Q1147</f>
        <v/>
      </c>
      <c r="Z1147" s="118">
        <f>IF(Y1147=W1147,"OK","Non")</f>
        <v/>
      </c>
    </row>
    <row r="1148">
      <c r="A1148" s="9">
        <f>C1148/SUM(C:C)*(SUM(C:C)+$X$2)</f>
        <v/>
      </c>
      <c r="B1148" s="9">
        <f>C1148/SUM(C:C)*(SUM(C:C)+SUM($N$3:$O$7))+S1148</f>
        <v/>
      </c>
      <c r="C1148" s="9">
        <f>SUM(I1148:Q1148)-N1148-P1148</f>
        <v/>
      </c>
      <c r="D1148" s="8" t="n">
        <v>6235</v>
      </c>
      <c r="E1148" t="inlineStr">
        <is>
          <t>XT259812322TS</t>
        </is>
      </c>
      <c r="F1148" t="inlineStr">
        <is>
          <t>5Y</t>
        </is>
      </c>
      <c r="G1148" t="inlineStr">
        <is>
          <t>N</t>
        </is>
      </c>
      <c r="H1148" t="inlineStr">
        <is>
          <t>NT</t>
        </is>
      </c>
      <c r="O1148" t="n">
        <v>3.07</v>
      </c>
      <c r="S1148">
        <f>_xlfn.XLOOKUP(E1148,'Facture Chronopost'!L:L,'Facture Chronopost'!AA:AA,"")</f>
        <v/>
      </c>
      <c r="T1148">
        <f>IF(COUNTIF('Bibliothèque transporteurs'!C:C,F1148)=0,"inconnu",_xlfn.XLOOKUP(F1148,'Bibliothèque transporteurs'!C:C,'Bibliothèque transporteurs'!A:A))</f>
        <v/>
      </c>
      <c r="U1148">
        <f>IF(OR(F1148="6C",F1148="6B"),_xlfn.XLOOKUP(E1148,'Facture Chronopost'!L:L,'Facture Chronopost'!X:X),IF(OR(F1148=17,F1148=44),F1148&amp;"_"&amp;H1148,IF(COUNTIF('Bibliothèque transporteurs'!C:C,F1148)=0,"inconnu",_xlfn.XLOOKUP(F1148,'Bibliothèque transporteurs'!C:C,'Bibliothèque transporteurs'!B:B))))</f>
        <v/>
      </c>
      <c r="V1148">
        <f>IF(COUNTIF('Bibliothèque transporteurs'!C:C,F1148)=0,"inconnu",_xlfn.XLOOKUP(F1148,'Bibliothèque transporteurs'!C:C,'Bibliothèque transporteurs'!E:E))</f>
        <v/>
      </c>
      <c r="W1148">
        <f>IF(T1148="FR_2SHOP",O1148,IF(O1148=0,0,ROUNDUP(O1148/C1148*B1148,2)))</f>
        <v/>
      </c>
      <c r="Y1148" s="118">
        <f>ROUNDUP(B1148,2)-M1148-L1148-N1148-J1148-K1148-I1148-Q1148</f>
        <v/>
      </c>
      <c r="Z1148" s="118">
        <f>IF(Y1148=W1148,"OK","Non")</f>
        <v/>
      </c>
    </row>
    <row r="1149">
      <c r="A1149" s="9">
        <f>C1149/SUM(C:C)*(SUM(C:C)+$X$2)</f>
        <v/>
      </c>
      <c r="B1149" s="9">
        <f>C1149/SUM(C:C)*(SUM(C:C)+SUM($N$3:$O$7))+S1149</f>
        <v/>
      </c>
      <c r="C1149" s="9">
        <f>SUM(I1149:Q1149)-N1149-P1149</f>
        <v/>
      </c>
      <c r="D1149" s="8" t="n">
        <v>6235</v>
      </c>
      <c r="E1149" t="inlineStr">
        <is>
          <t>XT259812469TS</t>
        </is>
      </c>
      <c r="F1149" t="inlineStr">
        <is>
          <t>5Y</t>
        </is>
      </c>
      <c r="G1149" t="inlineStr">
        <is>
          <t>N</t>
        </is>
      </c>
      <c r="H1149" t="inlineStr">
        <is>
          <t>NT</t>
        </is>
      </c>
      <c r="O1149" t="n">
        <v>3.07</v>
      </c>
      <c r="S1149">
        <f>_xlfn.XLOOKUP(E1149,'Facture Chronopost'!L:L,'Facture Chronopost'!AA:AA,"")</f>
        <v/>
      </c>
      <c r="T1149">
        <f>IF(COUNTIF('Bibliothèque transporteurs'!C:C,F1149)=0,"inconnu",_xlfn.XLOOKUP(F1149,'Bibliothèque transporteurs'!C:C,'Bibliothèque transporteurs'!A:A))</f>
        <v/>
      </c>
      <c r="U1149">
        <f>IF(OR(F1149="6C",F1149="6B"),_xlfn.XLOOKUP(E1149,'Facture Chronopost'!L:L,'Facture Chronopost'!X:X),IF(OR(F1149=17,F1149=44),F1149&amp;"_"&amp;H1149,IF(COUNTIF('Bibliothèque transporteurs'!C:C,F1149)=0,"inconnu",_xlfn.XLOOKUP(F1149,'Bibliothèque transporteurs'!C:C,'Bibliothèque transporteurs'!B:B))))</f>
        <v/>
      </c>
      <c r="V1149">
        <f>IF(COUNTIF('Bibliothèque transporteurs'!C:C,F1149)=0,"inconnu",_xlfn.XLOOKUP(F1149,'Bibliothèque transporteurs'!C:C,'Bibliothèque transporteurs'!E:E))</f>
        <v/>
      </c>
      <c r="W1149">
        <f>IF(T1149="FR_2SHOP",O1149,IF(O1149=0,0,ROUNDUP(O1149/C1149*B1149,2)))</f>
        <v/>
      </c>
      <c r="Y1149" s="118">
        <f>ROUNDUP(B1149,2)-M1149-L1149-N1149-J1149-K1149-I1149-Q1149</f>
        <v/>
      </c>
      <c r="Z1149" s="118">
        <f>IF(Y1149=W1149,"OK","Non")</f>
        <v/>
      </c>
    </row>
    <row r="1150">
      <c r="A1150" s="9">
        <f>C1150/SUM(C:C)*(SUM(C:C)+$X$2)</f>
        <v/>
      </c>
      <c r="B1150" s="9">
        <f>C1150/SUM(C:C)*(SUM(C:C)+SUM($N$3:$O$7))+S1150</f>
        <v/>
      </c>
      <c r="C1150" s="9">
        <f>SUM(I1150:Q1150)-N1150-P1150</f>
        <v/>
      </c>
      <c r="D1150" s="8" t="n">
        <v>6235</v>
      </c>
      <c r="E1150" t="inlineStr">
        <is>
          <t>XT259813138TS</t>
        </is>
      </c>
      <c r="F1150" t="inlineStr">
        <is>
          <t>5Y</t>
        </is>
      </c>
      <c r="G1150" t="inlineStr">
        <is>
          <t>N</t>
        </is>
      </c>
      <c r="H1150" t="inlineStr">
        <is>
          <t>NT</t>
        </is>
      </c>
      <c r="O1150" t="n">
        <v>3.07</v>
      </c>
      <c r="S1150">
        <f>_xlfn.XLOOKUP(E1150,'Facture Chronopost'!L:L,'Facture Chronopost'!AA:AA,"")</f>
        <v/>
      </c>
      <c r="T1150">
        <f>IF(COUNTIF('Bibliothèque transporteurs'!C:C,F1150)=0,"inconnu",_xlfn.XLOOKUP(F1150,'Bibliothèque transporteurs'!C:C,'Bibliothèque transporteurs'!A:A))</f>
        <v/>
      </c>
      <c r="U1150">
        <f>IF(OR(F1150="6C",F1150="6B"),_xlfn.XLOOKUP(E1150,'Facture Chronopost'!L:L,'Facture Chronopost'!X:X),IF(OR(F1150=17,F1150=44),F1150&amp;"_"&amp;H1150,IF(COUNTIF('Bibliothèque transporteurs'!C:C,F1150)=0,"inconnu",_xlfn.XLOOKUP(F1150,'Bibliothèque transporteurs'!C:C,'Bibliothèque transporteurs'!B:B))))</f>
        <v/>
      </c>
      <c r="V1150">
        <f>IF(COUNTIF('Bibliothèque transporteurs'!C:C,F1150)=0,"inconnu",_xlfn.XLOOKUP(F1150,'Bibliothèque transporteurs'!C:C,'Bibliothèque transporteurs'!E:E))</f>
        <v/>
      </c>
      <c r="W1150">
        <f>IF(T1150="FR_2SHOP",O1150,IF(O1150=0,0,ROUNDUP(O1150/C1150*B1150,2)))</f>
        <v/>
      </c>
      <c r="Y1150" s="118">
        <f>ROUNDUP(B1150,2)-M1150-L1150-N1150-J1150-K1150-I1150-Q1150</f>
        <v/>
      </c>
      <c r="Z1150" s="118">
        <f>IF(Y1150=W1150,"OK","Non")</f>
        <v/>
      </c>
    </row>
    <row r="1151">
      <c r="A1151" s="9">
        <f>C1151/SUM(C:C)*(SUM(C:C)+$X$2)</f>
        <v/>
      </c>
      <c r="B1151" s="9">
        <f>C1151/SUM(C:C)*(SUM(C:C)+SUM($N$3:$O$7))+S1151</f>
        <v/>
      </c>
      <c r="C1151" s="9">
        <f>SUM(I1151:Q1151)-N1151-P1151</f>
        <v/>
      </c>
      <c r="D1151" s="8" t="n">
        <v>6235</v>
      </c>
      <c r="E1151" t="inlineStr">
        <is>
          <t>XT259815023TS</t>
        </is>
      </c>
      <c r="F1151" t="inlineStr">
        <is>
          <t>5Y</t>
        </is>
      </c>
      <c r="G1151" t="inlineStr">
        <is>
          <t>N</t>
        </is>
      </c>
      <c r="H1151" t="inlineStr">
        <is>
          <t>NT</t>
        </is>
      </c>
      <c r="O1151" t="n">
        <v>3.07</v>
      </c>
      <c r="S1151">
        <f>_xlfn.XLOOKUP(E1151,'Facture Chronopost'!L:L,'Facture Chronopost'!AA:AA,"")</f>
        <v/>
      </c>
      <c r="T1151">
        <f>IF(COUNTIF('Bibliothèque transporteurs'!C:C,F1151)=0,"inconnu",_xlfn.XLOOKUP(F1151,'Bibliothèque transporteurs'!C:C,'Bibliothèque transporteurs'!A:A))</f>
        <v/>
      </c>
      <c r="U1151">
        <f>IF(OR(F1151="6C",F1151="6B"),_xlfn.XLOOKUP(E1151,'Facture Chronopost'!L:L,'Facture Chronopost'!X:X),IF(OR(F1151=17,F1151=44),F1151&amp;"_"&amp;H1151,IF(COUNTIF('Bibliothèque transporteurs'!C:C,F1151)=0,"inconnu",_xlfn.XLOOKUP(F1151,'Bibliothèque transporteurs'!C:C,'Bibliothèque transporteurs'!B:B))))</f>
        <v/>
      </c>
      <c r="V1151">
        <f>IF(COUNTIF('Bibliothèque transporteurs'!C:C,F1151)=0,"inconnu",_xlfn.XLOOKUP(F1151,'Bibliothèque transporteurs'!C:C,'Bibliothèque transporteurs'!E:E))</f>
        <v/>
      </c>
      <c r="W1151">
        <f>IF(T1151="FR_2SHOP",O1151,IF(O1151=0,0,ROUNDUP(O1151/C1151*B1151,2)))</f>
        <v/>
      </c>
      <c r="Y1151" s="118">
        <f>ROUNDUP(B1151,2)-M1151-L1151-N1151-J1151-K1151-I1151-Q1151</f>
        <v/>
      </c>
      <c r="Z1151" s="118">
        <f>IF(Y1151=W1151,"OK","Non")</f>
        <v/>
      </c>
    </row>
    <row r="1152">
      <c r="A1152" s="9">
        <f>C1152/SUM(C:C)*(SUM(C:C)+$X$2)</f>
        <v/>
      </c>
      <c r="B1152" s="9">
        <f>C1152/SUM(C:C)*(SUM(C:C)+SUM($N$3:$O$7))+S1152</f>
        <v/>
      </c>
      <c r="C1152" s="9">
        <f>SUM(I1152:Q1152)-N1152-P1152</f>
        <v/>
      </c>
      <c r="D1152" s="8" t="n">
        <v>6235</v>
      </c>
      <c r="E1152" t="inlineStr">
        <is>
          <t>XT259819113TS</t>
        </is>
      </c>
      <c r="F1152" t="inlineStr">
        <is>
          <t>5Y</t>
        </is>
      </c>
      <c r="G1152" t="inlineStr">
        <is>
          <t>N</t>
        </is>
      </c>
      <c r="H1152" t="inlineStr">
        <is>
          <t>NT</t>
        </is>
      </c>
      <c r="O1152" t="n">
        <v>3.07</v>
      </c>
      <c r="S1152">
        <f>_xlfn.XLOOKUP(E1152,'Facture Chronopost'!L:L,'Facture Chronopost'!AA:AA,"")</f>
        <v/>
      </c>
      <c r="T1152">
        <f>IF(COUNTIF('Bibliothèque transporteurs'!C:C,F1152)=0,"inconnu",_xlfn.XLOOKUP(F1152,'Bibliothèque transporteurs'!C:C,'Bibliothèque transporteurs'!A:A))</f>
        <v/>
      </c>
      <c r="U1152">
        <f>IF(OR(F1152="6C",F1152="6B"),_xlfn.XLOOKUP(E1152,'Facture Chronopost'!L:L,'Facture Chronopost'!X:X),IF(OR(F1152=17,F1152=44),F1152&amp;"_"&amp;H1152,IF(COUNTIF('Bibliothèque transporteurs'!C:C,F1152)=0,"inconnu",_xlfn.XLOOKUP(F1152,'Bibliothèque transporteurs'!C:C,'Bibliothèque transporteurs'!B:B))))</f>
        <v/>
      </c>
      <c r="V1152">
        <f>IF(COUNTIF('Bibliothèque transporteurs'!C:C,F1152)=0,"inconnu",_xlfn.XLOOKUP(F1152,'Bibliothèque transporteurs'!C:C,'Bibliothèque transporteurs'!E:E))</f>
        <v/>
      </c>
      <c r="W1152">
        <f>IF(T1152="FR_2SHOP",O1152,IF(O1152=0,0,ROUNDUP(O1152/C1152*B1152,2)))</f>
        <v/>
      </c>
      <c r="Y1152" s="118">
        <f>ROUNDUP(B1152,2)-M1152-L1152-N1152-J1152-K1152-I1152-Q1152</f>
        <v/>
      </c>
      <c r="Z1152" s="118">
        <f>IF(Y1152=W1152,"OK","Non")</f>
        <v/>
      </c>
    </row>
    <row r="1153">
      <c r="A1153" s="9">
        <f>C1153/SUM(C:C)*(SUM(C:C)+$X$2)</f>
        <v/>
      </c>
      <c r="B1153" s="9">
        <f>C1153/SUM(C:C)*(SUM(C:C)+SUM($N$3:$O$7))+S1153</f>
        <v/>
      </c>
      <c r="C1153" s="9">
        <f>SUM(I1153:Q1153)-N1153-P1153</f>
        <v/>
      </c>
      <c r="D1153" s="8" t="n">
        <v>6235</v>
      </c>
      <c r="E1153" t="inlineStr">
        <is>
          <t>XT259829169TS</t>
        </is>
      </c>
      <c r="F1153" t="inlineStr">
        <is>
          <t>5Y</t>
        </is>
      </c>
      <c r="G1153" t="inlineStr">
        <is>
          <t>N</t>
        </is>
      </c>
      <c r="H1153" t="inlineStr">
        <is>
          <t>NT</t>
        </is>
      </c>
      <c r="O1153" t="n">
        <v>3.07</v>
      </c>
      <c r="S1153">
        <f>_xlfn.XLOOKUP(E1153,'Facture Chronopost'!L:L,'Facture Chronopost'!AA:AA,"")</f>
        <v/>
      </c>
      <c r="T1153">
        <f>IF(COUNTIF('Bibliothèque transporteurs'!C:C,F1153)=0,"inconnu",_xlfn.XLOOKUP(F1153,'Bibliothèque transporteurs'!C:C,'Bibliothèque transporteurs'!A:A))</f>
        <v/>
      </c>
      <c r="U1153">
        <f>IF(OR(F1153="6C",F1153="6B"),_xlfn.XLOOKUP(E1153,'Facture Chronopost'!L:L,'Facture Chronopost'!X:X),IF(OR(F1153=17,F1153=44),F1153&amp;"_"&amp;H1153,IF(COUNTIF('Bibliothèque transporteurs'!C:C,F1153)=0,"inconnu",_xlfn.XLOOKUP(F1153,'Bibliothèque transporteurs'!C:C,'Bibliothèque transporteurs'!B:B))))</f>
        <v/>
      </c>
      <c r="V1153">
        <f>IF(COUNTIF('Bibliothèque transporteurs'!C:C,F1153)=0,"inconnu",_xlfn.XLOOKUP(F1153,'Bibliothèque transporteurs'!C:C,'Bibliothèque transporteurs'!E:E))</f>
        <v/>
      </c>
      <c r="W1153">
        <f>IF(T1153="FR_2SHOP",O1153,IF(O1153=0,0,ROUNDUP(O1153/C1153*B1153,2)))</f>
        <v/>
      </c>
      <c r="Y1153" s="118">
        <f>ROUNDUP(B1153,2)-M1153-L1153-N1153-J1153-K1153-I1153-Q1153</f>
        <v/>
      </c>
      <c r="Z1153" s="118">
        <f>IF(Y1153=W1153,"OK","Non")</f>
        <v/>
      </c>
    </row>
    <row r="1154">
      <c r="A1154" s="9">
        <f>C1154/SUM(C:C)*(SUM(C:C)+$X$2)</f>
        <v/>
      </c>
      <c r="B1154" s="9">
        <f>C1154/SUM(C:C)*(SUM(C:C)+SUM($N$3:$O$7))+S1154</f>
        <v/>
      </c>
      <c r="C1154" s="9">
        <f>SUM(I1154:Q1154)-N1154-P1154</f>
        <v/>
      </c>
      <c r="D1154" s="8" t="n">
        <v>6235</v>
      </c>
      <c r="E1154" t="inlineStr">
        <is>
          <t>XT259830462TS</t>
        </is>
      </c>
      <c r="F1154" t="inlineStr">
        <is>
          <t>5Y</t>
        </is>
      </c>
      <c r="G1154" t="inlineStr">
        <is>
          <t>N</t>
        </is>
      </c>
      <c r="H1154" t="inlineStr">
        <is>
          <t>NT</t>
        </is>
      </c>
      <c r="O1154" t="n">
        <v>3.07</v>
      </c>
      <c r="S1154">
        <f>_xlfn.XLOOKUP(E1154,'Facture Chronopost'!L:L,'Facture Chronopost'!AA:AA,"")</f>
        <v/>
      </c>
      <c r="T1154">
        <f>IF(COUNTIF('Bibliothèque transporteurs'!C:C,F1154)=0,"inconnu",_xlfn.XLOOKUP(F1154,'Bibliothèque transporteurs'!C:C,'Bibliothèque transporteurs'!A:A))</f>
        <v/>
      </c>
      <c r="U1154">
        <f>IF(OR(F1154="6C",F1154="6B"),_xlfn.XLOOKUP(E1154,'Facture Chronopost'!L:L,'Facture Chronopost'!X:X),IF(OR(F1154=17,F1154=44),F1154&amp;"_"&amp;H1154,IF(COUNTIF('Bibliothèque transporteurs'!C:C,F1154)=0,"inconnu",_xlfn.XLOOKUP(F1154,'Bibliothèque transporteurs'!C:C,'Bibliothèque transporteurs'!B:B))))</f>
        <v/>
      </c>
      <c r="V1154">
        <f>IF(COUNTIF('Bibliothèque transporteurs'!C:C,F1154)=0,"inconnu",_xlfn.XLOOKUP(F1154,'Bibliothèque transporteurs'!C:C,'Bibliothèque transporteurs'!E:E))</f>
        <v/>
      </c>
      <c r="W1154">
        <f>IF(T1154="FR_2SHOP",O1154,IF(O1154=0,0,ROUNDUP(O1154/C1154*B1154,2)))</f>
        <v/>
      </c>
      <c r="Y1154" s="118">
        <f>ROUNDUP(B1154,2)-M1154-L1154-N1154-J1154-K1154-I1154-Q1154</f>
        <v/>
      </c>
      <c r="Z1154" s="118">
        <f>IF(Y1154=W1154,"OK","Non")</f>
        <v/>
      </c>
    </row>
    <row r="1155">
      <c r="A1155" s="9">
        <f>C1155/SUM(C:C)*(SUM(C:C)+$X$2)</f>
        <v/>
      </c>
      <c r="B1155" s="9">
        <f>C1155/SUM(C:C)*(SUM(C:C)+SUM($N$3:$O$7))+S1155</f>
        <v/>
      </c>
      <c r="C1155" s="9">
        <f>SUM(I1155:Q1155)-N1155-P1155</f>
        <v/>
      </c>
      <c r="D1155" s="8" t="n">
        <v>6235</v>
      </c>
      <c r="E1155" t="inlineStr">
        <is>
          <t>XT259842085TS</t>
        </is>
      </c>
      <c r="F1155" t="inlineStr">
        <is>
          <t>5Y</t>
        </is>
      </c>
      <c r="G1155" t="inlineStr">
        <is>
          <t>N</t>
        </is>
      </c>
      <c r="H1155" t="inlineStr">
        <is>
          <t>NT</t>
        </is>
      </c>
      <c r="O1155" t="n">
        <v>3.07</v>
      </c>
      <c r="S1155">
        <f>_xlfn.XLOOKUP(E1155,'Facture Chronopost'!L:L,'Facture Chronopost'!AA:AA,"")</f>
        <v/>
      </c>
      <c r="T1155">
        <f>IF(COUNTIF('Bibliothèque transporteurs'!C:C,F1155)=0,"inconnu",_xlfn.XLOOKUP(F1155,'Bibliothèque transporteurs'!C:C,'Bibliothèque transporteurs'!A:A))</f>
        <v/>
      </c>
      <c r="U1155">
        <f>IF(OR(F1155="6C",F1155="6B"),_xlfn.XLOOKUP(E1155,'Facture Chronopost'!L:L,'Facture Chronopost'!X:X),IF(OR(F1155=17,F1155=44),F1155&amp;"_"&amp;H1155,IF(COUNTIF('Bibliothèque transporteurs'!C:C,F1155)=0,"inconnu",_xlfn.XLOOKUP(F1155,'Bibliothèque transporteurs'!C:C,'Bibliothèque transporteurs'!B:B))))</f>
        <v/>
      </c>
      <c r="V1155">
        <f>IF(COUNTIF('Bibliothèque transporteurs'!C:C,F1155)=0,"inconnu",_xlfn.XLOOKUP(F1155,'Bibliothèque transporteurs'!C:C,'Bibliothèque transporteurs'!E:E))</f>
        <v/>
      </c>
      <c r="W1155">
        <f>IF(T1155="FR_2SHOP",O1155,IF(O1155=0,0,ROUNDUP(O1155/C1155*B1155,2)))</f>
        <v/>
      </c>
      <c r="Y1155" s="118">
        <f>ROUNDUP(B1155,2)-M1155-L1155-N1155-J1155-K1155-I1155-Q1155</f>
        <v/>
      </c>
      <c r="Z1155" s="118">
        <f>IF(Y1155=W1155,"OK","Non")</f>
        <v/>
      </c>
    </row>
    <row r="1156">
      <c r="A1156" s="9">
        <f>C1156/SUM(C:C)*(SUM(C:C)+$X$2)</f>
        <v/>
      </c>
      <c r="B1156" s="9">
        <f>C1156/SUM(C:C)*(SUM(C:C)+SUM($N$3:$O$7))+S1156</f>
        <v/>
      </c>
      <c r="C1156" s="9">
        <f>SUM(I1156:Q1156)-N1156-P1156</f>
        <v/>
      </c>
      <c r="D1156" s="8" t="n">
        <v>6235</v>
      </c>
      <c r="E1156" t="inlineStr">
        <is>
          <t>XT259856354TS</t>
        </is>
      </c>
      <c r="F1156" t="inlineStr">
        <is>
          <t>5Y</t>
        </is>
      </c>
      <c r="G1156" t="inlineStr">
        <is>
          <t>N</t>
        </is>
      </c>
      <c r="H1156" t="inlineStr">
        <is>
          <t>NT</t>
        </is>
      </c>
      <c r="O1156" t="n">
        <v>3.17</v>
      </c>
      <c r="S1156">
        <f>_xlfn.XLOOKUP(E1156,'Facture Chronopost'!L:L,'Facture Chronopost'!AA:AA,"")</f>
        <v/>
      </c>
      <c r="T1156">
        <f>IF(COUNTIF('Bibliothèque transporteurs'!C:C,F1156)=0,"inconnu",_xlfn.XLOOKUP(F1156,'Bibliothèque transporteurs'!C:C,'Bibliothèque transporteurs'!A:A))</f>
        <v/>
      </c>
      <c r="U1156">
        <f>IF(OR(F1156="6C",F1156="6B"),_xlfn.XLOOKUP(E1156,'Facture Chronopost'!L:L,'Facture Chronopost'!X:X),IF(OR(F1156=17,F1156=44),F1156&amp;"_"&amp;H1156,IF(COUNTIF('Bibliothèque transporteurs'!C:C,F1156)=0,"inconnu",_xlfn.XLOOKUP(F1156,'Bibliothèque transporteurs'!C:C,'Bibliothèque transporteurs'!B:B))))</f>
        <v/>
      </c>
      <c r="V1156">
        <f>IF(COUNTIF('Bibliothèque transporteurs'!C:C,F1156)=0,"inconnu",_xlfn.XLOOKUP(F1156,'Bibliothèque transporteurs'!C:C,'Bibliothèque transporteurs'!E:E))</f>
        <v/>
      </c>
      <c r="W1156">
        <f>IF(T1156="FR_2SHOP",O1156,IF(O1156=0,0,ROUNDUP(O1156/C1156*B1156,2)))</f>
        <v/>
      </c>
      <c r="Y1156" s="118">
        <f>ROUNDUP(B1156,2)-M1156-L1156-N1156-J1156-K1156-I1156-Q1156</f>
        <v/>
      </c>
      <c r="Z1156" s="118">
        <f>IF(Y1156=W1156,"OK","Non")</f>
        <v/>
      </c>
    </row>
    <row r="1157">
      <c r="A1157" s="9">
        <f>C1157/SUM(C:C)*(SUM(C:C)+$X$2)</f>
        <v/>
      </c>
      <c r="B1157" s="9">
        <f>C1157/SUM(C:C)*(SUM(C:C)+SUM($N$3:$O$7))+S1157</f>
        <v/>
      </c>
      <c r="C1157" s="9">
        <f>SUM(I1157:Q1157)-N1157-P1157</f>
        <v/>
      </c>
      <c r="D1157" s="8" t="n">
        <v>6235</v>
      </c>
      <c r="E1157" t="inlineStr">
        <is>
          <t>XT259858369TS</t>
        </is>
      </c>
      <c r="F1157" t="inlineStr">
        <is>
          <t>5Y</t>
        </is>
      </c>
      <c r="G1157" t="inlineStr">
        <is>
          <t>N</t>
        </is>
      </c>
      <c r="H1157" t="inlineStr">
        <is>
          <t>NT</t>
        </is>
      </c>
      <c r="O1157" t="n">
        <v>3.07</v>
      </c>
      <c r="S1157">
        <f>_xlfn.XLOOKUP(E1157,'Facture Chronopost'!L:L,'Facture Chronopost'!AA:AA,"")</f>
        <v/>
      </c>
      <c r="T1157">
        <f>IF(COUNTIF('Bibliothèque transporteurs'!C:C,F1157)=0,"inconnu",_xlfn.XLOOKUP(F1157,'Bibliothèque transporteurs'!C:C,'Bibliothèque transporteurs'!A:A))</f>
        <v/>
      </c>
      <c r="U1157">
        <f>IF(OR(F1157="6C",F1157="6B"),_xlfn.XLOOKUP(E1157,'Facture Chronopost'!L:L,'Facture Chronopost'!X:X),IF(OR(F1157=17,F1157=44),F1157&amp;"_"&amp;H1157,IF(COUNTIF('Bibliothèque transporteurs'!C:C,F1157)=0,"inconnu",_xlfn.XLOOKUP(F1157,'Bibliothèque transporteurs'!C:C,'Bibliothèque transporteurs'!B:B))))</f>
        <v/>
      </c>
      <c r="V1157">
        <f>IF(COUNTIF('Bibliothèque transporteurs'!C:C,F1157)=0,"inconnu",_xlfn.XLOOKUP(F1157,'Bibliothèque transporteurs'!C:C,'Bibliothèque transporteurs'!E:E))</f>
        <v/>
      </c>
      <c r="W1157">
        <f>IF(T1157="FR_2SHOP",O1157,IF(O1157=0,0,ROUNDUP(O1157/C1157*B1157,2)))</f>
        <v/>
      </c>
      <c r="Y1157" s="118">
        <f>ROUNDUP(B1157,2)-M1157-L1157-N1157-J1157-K1157-I1157-Q1157</f>
        <v/>
      </c>
      <c r="Z1157" s="118">
        <f>IF(Y1157=W1157,"OK","Non")</f>
        <v/>
      </c>
    </row>
    <row r="1158">
      <c r="A1158" s="9">
        <f>C1158/SUM(C:C)*(SUM(C:C)+$X$2)</f>
        <v/>
      </c>
      <c r="B1158" s="9">
        <f>C1158/SUM(C:C)*(SUM(C:C)+SUM($N$3:$O$7))+S1158</f>
        <v/>
      </c>
      <c r="C1158" s="9">
        <f>SUM(I1158:Q1158)-N1158-P1158</f>
        <v/>
      </c>
      <c r="D1158" s="8" t="n">
        <v>6235</v>
      </c>
      <c r="E1158" t="inlineStr">
        <is>
          <t>XT259860504TS</t>
        </is>
      </c>
      <c r="F1158" t="inlineStr">
        <is>
          <t>5Y</t>
        </is>
      </c>
      <c r="G1158" t="inlineStr">
        <is>
          <t>N</t>
        </is>
      </c>
      <c r="H1158" t="inlineStr">
        <is>
          <t>NT</t>
        </is>
      </c>
      <c r="O1158" t="n">
        <v>3.07</v>
      </c>
      <c r="S1158">
        <f>_xlfn.XLOOKUP(E1158,'Facture Chronopost'!L:L,'Facture Chronopost'!AA:AA,"")</f>
        <v/>
      </c>
      <c r="T1158">
        <f>IF(COUNTIF('Bibliothèque transporteurs'!C:C,F1158)=0,"inconnu",_xlfn.XLOOKUP(F1158,'Bibliothèque transporteurs'!C:C,'Bibliothèque transporteurs'!A:A))</f>
        <v/>
      </c>
      <c r="U1158">
        <f>IF(OR(F1158="6C",F1158="6B"),_xlfn.XLOOKUP(E1158,'Facture Chronopost'!L:L,'Facture Chronopost'!X:X),IF(OR(F1158=17,F1158=44),F1158&amp;"_"&amp;H1158,IF(COUNTIF('Bibliothèque transporteurs'!C:C,F1158)=0,"inconnu",_xlfn.XLOOKUP(F1158,'Bibliothèque transporteurs'!C:C,'Bibliothèque transporteurs'!B:B))))</f>
        <v/>
      </c>
      <c r="V1158">
        <f>IF(COUNTIF('Bibliothèque transporteurs'!C:C,F1158)=0,"inconnu",_xlfn.XLOOKUP(F1158,'Bibliothèque transporteurs'!C:C,'Bibliothèque transporteurs'!E:E))</f>
        <v/>
      </c>
      <c r="W1158">
        <f>IF(T1158="FR_2SHOP",O1158,IF(O1158=0,0,ROUNDUP(O1158/C1158*B1158,2)))</f>
        <v/>
      </c>
      <c r="Y1158" s="118">
        <f>ROUNDUP(B1158,2)-M1158-L1158-N1158-J1158-K1158-I1158-Q1158</f>
        <v/>
      </c>
      <c r="Z1158" s="118">
        <f>IF(Y1158=W1158,"OK","Non")</f>
        <v/>
      </c>
    </row>
    <row r="1159">
      <c r="A1159" s="9">
        <f>C1159/SUM(C:C)*(SUM(C:C)+$X$2)</f>
        <v/>
      </c>
      <c r="B1159" s="9">
        <f>C1159/SUM(C:C)*(SUM(C:C)+SUM($N$3:$O$7))+S1159</f>
        <v/>
      </c>
      <c r="C1159" s="9">
        <f>SUM(I1159:Q1159)-N1159-P1159</f>
        <v/>
      </c>
      <c r="D1159" s="8" t="n">
        <v>6235</v>
      </c>
      <c r="E1159" t="inlineStr">
        <is>
          <t>XT259860610TS</t>
        </is>
      </c>
      <c r="F1159" t="inlineStr">
        <is>
          <t>5Y</t>
        </is>
      </c>
      <c r="G1159" t="inlineStr">
        <is>
          <t>N</t>
        </is>
      </c>
      <c r="H1159" t="inlineStr">
        <is>
          <t>NT</t>
        </is>
      </c>
      <c r="O1159" t="n">
        <v>3.17</v>
      </c>
      <c r="S1159">
        <f>_xlfn.XLOOKUP(E1159,'Facture Chronopost'!L:L,'Facture Chronopost'!AA:AA,"")</f>
        <v/>
      </c>
      <c r="T1159">
        <f>IF(COUNTIF('Bibliothèque transporteurs'!C:C,F1159)=0,"inconnu",_xlfn.XLOOKUP(F1159,'Bibliothèque transporteurs'!C:C,'Bibliothèque transporteurs'!A:A))</f>
        <v/>
      </c>
      <c r="U1159">
        <f>IF(OR(F1159="6C",F1159="6B"),_xlfn.XLOOKUP(E1159,'Facture Chronopost'!L:L,'Facture Chronopost'!X:X),IF(OR(F1159=17,F1159=44),F1159&amp;"_"&amp;H1159,IF(COUNTIF('Bibliothèque transporteurs'!C:C,F1159)=0,"inconnu",_xlfn.XLOOKUP(F1159,'Bibliothèque transporteurs'!C:C,'Bibliothèque transporteurs'!B:B))))</f>
        <v/>
      </c>
      <c r="V1159">
        <f>IF(COUNTIF('Bibliothèque transporteurs'!C:C,F1159)=0,"inconnu",_xlfn.XLOOKUP(F1159,'Bibliothèque transporteurs'!C:C,'Bibliothèque transporteurs'!E:E))</f>
        <v/>
      </c>
      <c r="W1159">
        <f>IF(T1159="FR_2SHOP",O1159,IF(O1159=0,0,ROUNDUP(O1159/C1159*B1159,2)))</f>
        <v/>
      </c>
      <c r="Y1159" s="118">
        <f>ROUNDUP(B1159,2)-M1159-L1159-N1159-J1159-K1159-I1159-Q1159</f>
        <v/>
      </c>
      <c r="Z1159" s="118">
        <f>IF(Y1159=W1159,"OK","Non")</f>
        <v/>
      </c>
    </row>
    <row r="1160">
      <c r="A1160" s="9">
        <f>C1160/SUM(C:C)*(SUM(C:C)+$X$2)</f>
        <v/>
      </c>
      <c r="B1160" s="9">
        <f>C1160/SUM(C:C)*(SUM(C:C)+SUM($N$3:$O$7))+S1160</f>
        <v/>
      </c>
      <c r="C1160" s="9">
        <f>SUM(I1160:Q1160)-N1160-P1160</f>
        <v/>
      </c>
      <c r="D1160" s="8" t="n">
        <v>6235</v>
      </c>
      <c r="E1160" t="inlineStr">
        <is>
          <t>XT259866731TS</t>
        </is>
      </c>
      <c r="F1160" t="inlineStr">
        <is>
          <t>5Y</t>
        </is>
      </c>
      <c r="G1160" t="inlineStr">
        <is>
          <t>N</t>
        </is>
      </c>
      <c r="H1160" t="inlineStr">
        <is>
          <t>NT</t>
        </is>
      </c>
      <c r="O1160" t="n">
        <v>3.17</v>
      </c>
      <c r="S1160">
        <f>_xlfn.XLOOKUP(E1160,'Facture Chronopost'!L:L,'Facture Chronopost'!AA:AA,"")</f>
        <v/>
      </c>
      <c r="T1160">
        <f>IF(COUNTIF('Bibliothèque transporteurs'!C:C,F1160)=0,"inconnu",_xlfn.XLOOKUP(F1160,'Bibliothèque transporteurs'!C:C,'Bibliothèque transporteurs'!A:A))</f>
        <v/>
      </c>
      <c r="U1160">
        <f>IF(OR(F1160="6C",F1160="6B"),_xlfn.XLOOKUP(E1160,'Facture Chronopost'!L:L,'Facture Chronopost'!X:X),IF(OR(F1160=17,F1160=44),F1160&amp;"_"&amp;H1160,IF(COUNTIF('Bibliothèque transporteurs'!C:C,F1160)=0,"inconnu",_xlfn.XLOOKUP(F1160,'Bibliothèque transporteurs'!C:C,'Bibliothèque transporteurs'!B:B))))</f>
        <v/>
      </c>
      <c r="V1160">
        <f>IF(COUNTIF('Bibliothèque transporteurs'!C:C,F1160)=0,"inconnu",_xlfn.XLOOKUP(F1160,'Bibliothèque transporteurs'!C:C,'Bibliothèque transporteurs'!E:E))</f>
        <v/>
      </c>
      <c r="W1160">
        <f>IF(T1160="FR_2SHOP",O1160,IF(O1160=0,0,ROUNDUP(O1160/C1160*B1160,2)))</f>
        <v/>
      </c>
      <c r="Y1160" s="118">
        <f>ROUNDUP(B1160,2)-M1160-L1160-N1160-J1160-K1160-I1160-Q1160</f>
        <v/>
      </c>
      <c r="Z1160" s="118">
        <f>IF(Y1160=W1160,"OK","Non")</f>
        <v/>
      </c>
    </row>
    <row r="1161">
      <c r="A1161" s="9">
        <f>C1161/SUM(C:C)*(SUM(C:C)+$X$2)</f>
        <v/>
      </c>
      <c r="B1161" s="9">
        <f>C1161/SUM(C:C)*(SUM(C:C)+SUM($N$3:$O$7))+S1161</f>
        <v/>
      </c>
      <c r="C1161" s="9">
        <f>SUM(I1161:Q1161)-N1161-P1161</f>
        <v/>
      </c>
      <c r="D1161" s="8" t="n">
        <v>6235</v>
      </c>
      <c r="E1161" t="inlineStr">
        <is>
          <t>XT259868278TS</t>
        </is>
      </c>
      <c r="F1161" t="inlineStr">
        <is>
          <t>5Y</t>
        </is>
      </c>
      <c r="G1161" t="inlineStr">
        <is>
          <t>N</t>
        </is>
      </c>
      <c r="H1161" t="inlineStr">
        <is>
          <t>NT</t>
        </is>
      </c>
      <c r="O1161" t="n">
        <v>3.07</v>
      </c>
      <c r="S1161">
        <f>_xlfn.XLOOKUP(E1161,'Facture Chronopost'!L:L,'Facture Chronopost'!AA:AA,"")</f>
        <v/>
      </c>
      <c r="T1161">
        <f>IF(COUNTIF('Bibliothèque transporteurs'!C:C,F1161)=0,"inconnu",_xlfn.XLOOKUP(F1161,'Bibliothèque transporteurs'!C:C,'Bibliothèque transporteurs'!A:A))</f>
        <v/>
      </c>
      <c r="U1161">
        <f>IF(OR(F1161="6C",F1161="6B"),_xlfn.XLOOKUP(E1161,'Facture Chronopost'!L:L,'Facture Chronopost'!X:X),IF(OR(F1161=17,F1161=44),F1161&amp;"_"&amp;H1161,IF(COUNTIF('Bibliothèque transporteurs'!C:C,F1161)=0,"inconnu",_xlfn.XLOOKUP(F1161,'Bibliothèque transporteurs'!C:C,'Bibliothèque transporteurs'!B:B))))</f>
        <v/>
      </c>
      <c r="V1161">
        <f>IF(COUNTIF('Bibliothèque transporteurs'!C:C,F1161)=0,"inconnu",_xlfn.XLOOKUP(F1161,'Bibliothèque transporteurs'!C:C,'Bibliothèque transporteurs'!E:E))</f>
        <v/>
      </c>
      <c r="W1161">
        <f>IF(T1161="FR_2SHOP",O1161,IF(O1161=0,0,ROUNDUP(O1161/C1161*B1161,2)))</f>
        <v/>
      </c>
      <c r="Y1161" s="118">
        <f>ROUNDUP(B1161,2)-M1161-L1161-N1161-J1161-K1161-I1161-Q1161</f>
        <v/>
      </c>
      <c r="Z1161" s="118">
        <f>IF(Y1161=W1161,"OK","Non")</f>
        <v/>
      </c>
    </row>
    <row r="1162">
      <c r="A1162" s="9">
        <f>C1162/SUM(C:C)*(SUM(C:C)+$X$2)</f>
        <v/>
      </c>
      <c r="B1162" s="9">
        <f>C1162/SUM(C:C)*(SUM(C:C)+SUM($N$3:$O$7))+S1162</f>
        <v/>
      </c>
      <c r="C1162" s="9">
        <f>SUM(I1162:Q1162)-N1162-P1162</f>
        <v/>
      </c>
      <c r="D1162" s="8" t="n">
        <v>6235</v>
      </c>
      <c r="E1162" t="inlineStr">
        <is>
          <t>XT259871833TS</t>
        </is>
      </c>
      <c r="F1162" t="inlineStr">
        <is>
          <t>5Y</t>
        </is>
      </c>
      <c r="G1162" t="inlineStr">
        <is>
          <t>N</t>
        </is>
      </c>
      <c r="H1162" t="inlineStr">
        <is>
          <t>NT</t>
        </is>
      </c>
      <c r="O1162" t="n">
        <v>3.07</v>
      </c>
      <c r="S1162">
        <f>_xlfn.XLOOKUP(E1162,'Facture Chronopost'!L:L,'Facture Chronopost'!AA:AA,"")</f>
        <v/>
      </c>
      <c r="T1162">
        <f>IF(COUNTIF('Bibliothèque transporteurs'!C:C,F1162)=0,"inconnu",_xlfn.XLOOKUP(F1162,'Bibliothèque transporteurs'!C:C,'Bibliothèque transporteurs'!A:A))</f>
        <v/>
      </c>
      <c r="U1162">
        <f>IF(OR(F1162="6C",F1162="6B"),_xlfn.XLOOKUP(E1162,'Facture Chronopost'!L:L,'Facture Chronopost'!X:X),IF(OR(F1162=17,F1162=44),F1162&amp;"_"&amp;H1162,IF(COUNTIF('Bibliothèque transporteurs'!C:C,F1162)=0,"inconnu",_xlfn.XLOOKUP(F1162,'Bibliothèque transporteurs'!C:C,'Bibliothèque transporteurs'!B:B))))</f>
        <v/>
      </c>
      <c r="V1162">
        <f>IF(COUNTIF('Bibliothèque transporteurs'!C:C,F1162)=0,"inconnu",_xlfn.XLOOKUP(F1162,'Bibliothèque transporteurs'!C:C,'Bibliothèque transporteurs'!E:E))</f>
        <v/>
      </c>
      <c r="W1162">
        <f>IF(T1162="FR_2SHOP",O1162,IF(O1162=0,0,ROUNDUP(O1162/C1162*B1162,2)))</f>
        <v/>
      </c>
      <c r="Y1162" s="118">
        <f>ROUNDUP(B1162,2)-M1162-L1162-N1162-J1162-K1162-I1162-Q1162</f>
        <v/>
      </c>
      <c r="Z1162" s="118">
        <f>IF(Y1162=W1162,"OK","Non")</f>
        <v/>
      </c>
    </row>
    <row r="1163">
      <c r="A1163" s="9">
        <f>C1163/SUM(C:C)*(SUM(C:C)+$X$2)</f>
        <v/>
      </c>
      <c r="B1163" s="9">
        <f>C1163/SUM(C:C)*(SUM(C:C)+SUM($N$3:$O$7))+S1163</f>
        <v/>
      </c>
      <c r="C1163" s="9">
        <f>SUM(I1163:Q1163)-N1163-P1163</f>
        <v/>
      </c>
      <c r="D1163" s="8" t="n">
        <v>6235</v>
      </c>
      <c r="E1163" t="inlineStr">
        <is>
          <t>XT259873542TS</t>
        </is>
      </c>
      <c r="F1163" t="inlineStr">
        <is>
          <t>5Y</t>
        </is>
      </c>
      <c r="G1163" t="inlineStr">
        <is>
          <t>N</t>
        </is>
      </c>
      <c r="H1163" t="inlineStr">
        <is>
          <t>NT</t>
        </is>
      </c>
      <c r="O1163" t="n">
        <v>3.07</v>
      </c>
      <c r="S1163">
        <f>_xlfn.XLOOKUP(E1163,'Facture Chronopost'!L:L,'Facture Chronopost'!AA:AA,"")</f>
        <v/>
      </c>
      <c r="T1163">
        <f>IF(COUNTIF('Bibliothèque transporteurs'!C:C,F1163)=0,"inconnu",_xlfn.XLOOKUP(F1163,'Bibliothèque transporteurs'!C:C,'Bibliothèque transporteurs'!A:A))</f>
        <v/>
      </c>
      <c r="U1163">
        <f>IF(OR(F1163="6C",F1163="6B"),_xlfn.XLOOKUP(E1163,'Facture Chronopost'!L:L,'Facture Chronopost'!X:X),IF(OR(F1163=17,F1163=44),F1163&amp;"_"&amp;H1163,IF(COUNTIF('Bibliothèque transporteurs'!C:C,F1163)=0,"inconnu",_xlfn.XLOOKUP(F1163,'Bibliothèque transporteurs'!C:C,'Bibliothèque transporteurs'!B:B))))</f>
        <v/>
      </c>
      <c r="V1163">
        <f>IF(COUNTIF('Bibliothèque transporteurs'!C:C,F1163)=0,"inconnu",_xlfn.XLOOKUP(F1163,'Bibliothèque transporteurs'!C:C,'Bibliothèque transporteurs'!E:E))</f>
        <v/>
      </c>
      <c r="W1163">
        <f>IF(T1163="FR_2SHOP",O1163,IF(O1163=0,0,ROUNDUP(O1163/C1163*B1163,2)))</f>
        <v/>
      </c>
      <c r="Y1163" s="118">
        <f>ROUNDUP(B1163,2)-M1163-L1163-N1163-J1163-K1163-I1163-Q1163</f>
        <v/>
      </c>
      <c r="Z1163" s="118">
        <f>IF(Y1163=W1163,"OK","Non")</f>
        <v/>
      </c>
    </row>
    <row r="1164">
      <c r="A1164" s="9">
        <f>C1164/SUM(C:C)*(SUM(C:C)+$X$2)</f>
        <v/>
      </c>
      <c r="B1164" s="9">
        <f>C1164/SUM(C:C)*(SUM(C:C)+SUM($N$3:$O$7))+S1164</f>
        <v/>
      </c>
      <c r="C1164" s="9">
        <f>SUM(I1164:Q1164)-N1164-P1164</f>
        <v/>
      </c>
      <c r="D1164" s="8" t="n">
        <v>6235</v>
      </c>
      <c r="E1164" t="inlineStr">
        <is>
          <t>XT259876115TS</t>
        </is>
      </c>
      <c r="F1164" t="inlineStr">
        <is>
          <t>5Y</t>
        </is>
      </c>
      <c r="G1164" t="inlineStr">
        <is>
          <t>N</t>
        </is>
      </c>
      <c r="H1164" t="inlineStr">
        <is>
          <t>NT</t>
        </is>
      </c>
      <c r="O1164" t="n">
        <v>3.07</v>
      </c>
      <c r="S1164">
        <f>_xlfn.XLOOKUP(E1164,'Facture Chronopost'!L:L,'Facture Chronopost'!AA:AA,"")</f>
        <v/>
      </c>
      <c r="T1164">
        <f>IF(COUNTIF('Bibliothèque transporteurs'!C:C,F1164)=0,"inconnu",_xlfn.XLOOKUP(F1164,'Bibliothèque transporteurs'!C:C,'Bibliothèque transporteurs'!A:A))</f>
        <v/>
      </c>
      <c r="U1164">
        <f>IF(OR(F1164="6C",F1164="6B"),_xlfn.XLOOKUP(E1164,'Facture Chronopost'!L:L,'Facture Chronopost'!X:X),IF(OR(F1164=17,F1164=44),F1164&amp;"_"&amp;H1164,IF(COUNTIF('Bibliothèque transporteurs'!C:C,F1164)=0,"inconnu",_xlfn.XLOOKUP(F1164,'Bibliothèque transporteurs'!C:C,'Bibliothèque transporteurs'!B:B))))</f>
        <v/>
      </c>
      <c r="V1164">
        <f>IF(COUNTIF('Bibliothèque transporteurs'!C:C,F1164)=0,"inconnu",_xlfn.XLOOKUP(F1164,'Bibliothèque transporteurs'!C:C,'Bibliothèque transporteurs'!E:E))</f>
        <v/>
      </c>
      <c r="W1164">
        <f>IF(T1164="FR_2SHOP",O1164,IF(O1164=0,0,ROUNDUP(O1164/C1164*B1164,2)))</f>
        <v/>
      </c>
      <c r="Y1164" s="118">
        <f>ROUNDUP(B1164,2)-M1164-L1164-N1164-J1164-K1164-I1164-Q1164</f>
        <v/>
      </c>
      <c r="Z1164" s="118">
        <f>IF(Y1164=W1164,"OK","Non")</f>
        <v/>
      </c>
    </row>
    <row r="1165">
      <c r="A1165" s="9">
        <f>C1165/SUM(C:C)*(SUM(C:C)+$X$2)</f>
        <v/>
      </c>
      <c r="B1165" s="9">
        <f>C1165/SUM(C:C)*(SUM(C:C)+SUM($N$3:$O$7))+S1165</f>
        <v/>
      </c>
      <c r="C1165" s="9">
        <f>SUM(I1165:Q1165)-N1165-P1165</f>
        <v/>
      </c>
      <c r="D1165" s="8" t="n">
        <v>6235</v>
      </c>
      <c r="E1165" t="inlineStr">
        <is>
          <t>XT259876169TS</t>
        </is>
      </c>
      <c r="F1165" t="inlineStr">
        <is>
          <t>5Y</t>
        </is>
      </c>
      <c r="G1165" t="inlineStr">
        <is>
          <t>N</t>
        </is>
      </c>
      <c r="H1165" t="inlineStr">
        <is>
          <t>NT</t>
        </is>
      </c>
      <c r="O1165" t="n">
        <v>3.07</v>
      </c>
      <c r="S1165">
        <f>_xlfn.XLOOKUP(E1165,'Facture Chronopost'!L:L,'Facture Chronopost'!AA:AA,"")</f>
        <v/>
      </c>
      <c r="T1165">
        <f>IF(COUNTIF('Bibliothèque transporteurs'!C:C,F1165)=0,"inconnu",_xlfn.XLOOKUP(F1165,'Bibliothèque transporteurs'!C:C,'Bibliothèque transporteurs'!A:A))</f>
        <v/>
      </c>
      <c r="U1165">
        <f>IF(OR(F1165="6C",F1165="6B"),_xlfn.XLOOKUP(E1165,'Facture Chronopost'!L:L,'Facture Chronopost'!X:X),IF(OR(F1165=17,F1165=44),F1165&amp;"_"&amp;H1165,IF(COUNTIF('Bibliothèque transporteurs'!C:C,F1165)=0,"inconnu",_xlfn.XLOOKUP(F1165,'Bibliothèque transporteurs'!C:C,'Bibliothèque transporteurs'!B:B))))</f>
        <v/>
      </c>
      <c r="V1165">
        <f>IF(COUNTIF('Bibliothèque transporteurs'!C:C,F1165)=0,"inconnu",_xlfn.XLOOKUP(F1165,'Bibliothèque transporteurs'!C:C,'Bibliothèque transporteurs'!E:E))</f>
        <v/>
      </c>
      <c r="W1165">
        <f>IF(T1165="FR_2SHOP",O1165,IF(O1165=0,0,ROUNDUP(O1165/C1165*B1165,2)))</f>
        <v/>
      </c>
      <c r="Y1165" s="118">
        <f>ROUNDUP(B1165,2)-M1165-L1165-N1165-J1165-K1165-I1165-Q1165</f>
        <v/>
      </c>
      <c r="Z1165" s="118">
        <f>IF(Y1165=W1165,"OK","Non")</f>
        <v/>
      </c>
    </row>
    <row r="1166">
      <c r="A1166" s="9">
        <f>C1166/SUM(C:C)*(SUM(C:C)+$X$2)</f>
        <v/>
      </c>
      <c r="B1166" s="9">
        <f>C1166/SUM(C:C)*(SUM(C:C)+SUM($N$3:$O$7))+S1166</f>
        <v/>
      </c>
      <c r="C1166" s="9">
        <f>SUM(I1166:Q1166)-N1166-P1166</f>
        <v/>
      </c>
      <c r="D1166" s="8" t="n">
        <v>6235</v>
      </c>
      <c r="E1166" t="inlineStr">
        <is>
          <t>XT259878275TS</t>
        </is>
      </c>
      <c r="F1166" t="inlineStr">
        <is>
          <t>5Y</t>
        </is>
      </c>
      <c r="G1166" t="inlineStr">
        <is>
          <t>N</t>
        </is>
      </c>
      <c r="H1166" t="inlineStr">
        <is>
          <t>NT</t>
        </is>
      </c>
      <c r="O1166" t="n">
        <v>3.07</v>
      </c>
      <c r="S1166">
        <f>_xlfn.XLOOKUP(E1166,'Facture Chronopost'!L:L,'Facture Chronopost'!AA:AA,"")</f>
        <v/>
      </c>
      <c r="T1166">
        <f>IF(COUNTIF('Bibliothèque transporteurs'!C:C,F1166)=0,"inconnu",_xlfn.XLOOKUP(F1166,'Bibliothèque transporteurs'!C:C,'Bibliothèque transporteurs'!A:A))</f>
        <v/>
      </c>
      <c r="U1166">
        <f>IF(OR(F1166="6C",F1166="6B"),_xlfn.XLOOKUP(E1166,'Facture Chronopost'!L:L,'Facture Chronopost'!X:X),IF(OR(F1166=17,F1166=44),F1166&amp;"_"&amp;H1166,IF(COUNTIF('Bibliothèque transporteurs'!C:C,F1166)=0,"inconnu",_xlfn.XLOOKUP(F1166,'Bibliothèque transporteurs'!C:C,'Bibliothèque transporteurs'!B:B))))</f>
        <v/>
      </c>
      <c r="V1166">
        <f>IF(COUNTIF('Bibliothèque transporteurs'!C:C,F1166)=0,"inconnu",_xlfn.XLOOKUP(F1166,'Bibliothèque transporteurs'!C:C,'Bibliothèque transporteurs'!E:E))</f>
        <v/>
      </c>
      <c r="W1166">
        <f>IF(T1166="FR_2SHOP",O1166,IF(O1166=0,0,ROUNDUP(O1166/C1166*B1166,2)))</f>
        <v/>
      </c>
      <c r="Y1166" s="118">
        <f>ROUNDUP(B1166,2)-M1166-L1166-N1166-J1166-K1166-I1166-Q1166</f>
        <v/>
      </c>
      <c r="Z1166" s="118">
        <f>IF(Y1166=W1166,"OK","Non")</f>
        <v/>
      </c>
    </row>
    <row r="1167">
      <c r="A1167" s="9">
        <f>C1167/SUM(C:C)*(SUM(C:C)+$X$2)</f>
        <v/>
      </c>
      <c r="B1167" s="9">
        <f>C1167/SUM(C:C)*(SUM(C:C)+SUM($N$3:$O$7))+S1167</f>
        <v/>
      </c>
      <c r="C1167" s="9">
        <f>SUM(I1167:Q1167)-N1167-P1167</f>
        <v/>
      </c>
      <c r="D1167" s="8" t="n">
        <v>6235</v>
      </c>
      <c r="E1167" t="inlineStr">
        <is>
          <t>XT259880129TS</t>
        </is>
      </c>
      <c r="F1167" t="inlineStr">
        <is>
          <t>5Y</t>
        </is>
      </c>
      <c r="G1167" t="inlineStr">
        <is>
          <t>N</t>
        </is>
      </c>
      <c r="H1167" t="inlineStr">
        <is>
          <t>NT</t>
        </is>
      </c>
      <c r="O1167" t="n">
        <v>3.07</v>
      </c>
      <c r="S1167">
        <f>_xlfn.XLOOKUP(E1167,'Facture Chronopost'!L:L,'Facture Chronopost'!AA:AA,"")</f>
        <v/>
      </c>
      <c r="T1167">
        <f>IF(COUNTIF('Bibliothèque transporteurs'!C:C,F1167)=0,"inconnu",_xlfn.XLOOKUP(F1167,'Bibliothèque transporteurs'!C:C,'Bibliothèque transporteurs'!A:A))</f>
        <v/>
      </c>
      <c r="U1167">
        <f>IF(OR(F1167="6C",F1167="6B"),_xlfn.XLOOKUP(E1167,'Facture Chronopost'!L:L,'Facture Chronopost'!X:X),IF(OR(F1167=17,F1167=44),F1167&amp;"_"&amp;H1167,IF(COUNTIF('Bibliothèque transporteurs'!C:C,F1167)=0,"inconnu",_xlfn.XLOOKUP(F1167,'Bibliothèque transporteurs'!C:C,'Bibliothèque transporteurs'!B:B))))</f>
        <v/>
      </c>
      <c r="V1167">
        <f>IF(COUNTIF('Bibliothèque transporteurs'!C:C,F1167)=0,"inconnu",_xlfn.XLOOKUP(F1167,'Bibliothèque transporteurs'!C:C,'Bibliothèque transporteurs'!E:E))</f>
        <v/>
      </c>
      <c r="W1167">
        <f>IF(T1167="FR_2SHOP",O1167,IF(O1167=0,0,ROUNDUP(O1167/C1167*B1167,2)))</f>
        <v/>
      </c>
      <c r="Y1167" s="118">
        <f>ROUNDUP(B1167,2)-M1167-L1167-N1167-J1167-K1167-I1167-Q1167</f>
        <v/>
      </c>
      <c r="Z1167" s="118">
        <f>IF(Y1167=W1167,"OK","Non")</f>
        <v/>
      </c>
    </row>
    <row r="1168">
      <c r="A1168" s="9">
        <f>C1168/SUM(C:C)*(SUM(C:C)+$X$2)</f>
        <v/>
      </c>
      <c r="B1168" s="9">
        <f>C1168/SUM(C:C)*(SUM(C:C)+SUM($N$3:$O$7))+S1168</f>
        <v/>
      </c>
      <c r="C1168" s="9">
        <f>SUM(I1168:Q1168)-N1168-P1168</f>
        <v/>
      </c>
      <c r="D1168" s="8" t="n">
        <v>6235</v>
      </c>
      <c r="E1168" t="inlineStr">
        <is>
          <t>XT259882615TS</t>
        </is>
      </c>
      <c r="F1168" t="inlineStr">
        <is>
          <t>5Y</t>
        </is>
      </c>
      <c r="G1168" t="inlineStr">
        <is>
          <t>N</t>
        </is>
      </c>
      <c r="H1168" t="inlineStr">
        <is>
          <t>NT</t>
        </is>
      </c>
      <c r="O1168" t="n">
        <v>3.17</v>
      </c>
      <c r="S1168">
        <f>_xlfn.XLOOKUP(E1168,'Facture Chronopost'!L:L,'Facture Chronopost'!AA:AA,"")</f>
        <v/>
      </c>
      <c r="T1168">
        <f>IF(COUNTIF('Bibliothèque transporteurs'!C:C,F1168)=0,"inconnu",_xlfn.XLOOKUP(F1168,'Bibliothèque transporteurs'!C:C,'Bibliothèque transporteurs'!A:A))</f>
        <v/>
      </c>
      <c r="U1168">
        <f>IF(OR(F1168="6C",F1168="6B"),_xlfn.XLOOKUP(E1168,'Facture Chronopost'!L:L,'Facture Chronopost'!X:X),IF(OR(F1168=17,F1168=44),F1168&amp;"_"&amp;H1168,IF(COUNTIF('Bibliothèque transporteurs'!C:C,F1168)=0,"inconnu",_xlfn.XLOOKUP(F1168,'Bibliothèque transporteurs'!C:C,'Bibliothèque transporteurs'!B:B))))</f>
        <v/>
      </c>
      <c r="V1168">
        <f>IF(COUNTIF('Bibliothèque transporteurs'!C:C,F1168)=0,"inconnu",_xlfn.XLOOKUP(F1168,'Bibliothèque transporteurs'!C:C,'Bibliothèque transporteurs'!E:E))</f>
        <v/>
      </c>
      <c r="W1168">
        <f>IF(T1168="FR_2SHOP",O1168,IF(O1168=0,0,ROUNDUP(O1168/C1168*B1168,2)))</f>
        <v/>
      </c>
      <c r="Y1168" s="118">
        <f>ROUNDUP(B1168,2)-M1168-L1168-N1168-J1168-K1168-I1168-Q1168</f>
        <v/>
      </c>
      <c r="Z1168" s="118">
        <f>IF(Y1168=W1168,"OK","Non")</f>
        <v/>
      </c>
    </row>
    <row r="1169">
      <c r="A1169" s="9">
        <f>C1169/SUM(C:C)*(SUM(C:C)+$X$2)</f>
        <v/>
      </c>
      <c r="B1169" s="9">
        <f>C1169/SUM(C:C)*(SUM(C:C)+SUM($N$3:$O$7))+S1169</f>
        <v/>
      </c>
      <c r="C1169" s="9">
        <f>SUM(I1169:Q1169)-N1169-P1169</f>
        <v/>
      </c>
      <c r="D1169" s="8" t="n">
        <v>6235</v>
      </c>
      <c r="E1169" t="inlineStr">
        <is>
          <t>XT259883200TS</t>
        </is>
      </c>
      <c r="F1169" t="inlineStr">
        <is>
          <t>5Y</t>
        </is>
      </c>
      <c r="G1169" t="inlineStr">
        <is>
          <t>N</t>
        </is>
      </c>
      <c r="H1169" t="inlineStr">
        <is>
          <t>NT</t>
        </is>
      </c>
      <c r="O1169" t="n">
        <v>3.07</v>
      </c>
      <c r="S1169">
        <f>_xlfn.XLOOKUP(E1169,'Facture Chronopost'!L:L,'Facture Chronopost'!AA:AA,"")</f>
        <v/>
      </c>
      <c r="T1169">
        <f>IF(COUNTIF('Bibliothèque transporteurs'!C:C,F1169)=0,"inconnu",_xlfn.XLOOKUP(F1169,'Bibliothèque transporteurs'!C:C,'Bibliothèque transporteurs'!A:A))</f>
        <v/>
      </c>
      <c r="U1169">
        <f>IF(OR(F1169="6C",F1169="6B"),_xlfn.XLOOKUP(E1169,'Facture Chronopost'!L:L,'Facture Chronopost'!X:X),IF(OR(F1169=17,F1169=44),F1169&amp;"_"&amp;H1169,IF(COUNTIF('Bibliothèque transporteurs'!C:C,F1169)=0,"inconnu",_xlfn.XLOOKUP(F1169,'Bibliothèque transporteurs'!C:C,'Bibliothèque transporteurs'!B:B))))</f>
        <v/>
      </c>
      <c r="V1169">
        <f>IF(COUNTIF('Bibliothèque transporteurs'!C:C,F1169)=0,"inconnu",_xlfn.XLOOKUP(F1169,'Bibliothèque transporteurs'!C:C,'Bibliothèque transporteurs'!E:E))</f>
        <v/>
      </c>
      <c r="W1169">
        <f>IF(T1169="FR_2SHOP",O1169,IF(O1169=0,0,ROUNDUP(O1169/C1169*B1169,2)))</f>
        <v/>
      </c>
      <c r="Y1169" s="118">
        <f>ROUNDUP(B1169,2)-M1169-L1169-N1169-J1169-K1169-I1169-Q1169</f>
        <v/>
      </c>
      <c r="Z1169" s="118">
        <f>IF(Y1169=W1169,"OK","Non")</f>
        <v/>
      </c>
    </row>
    <row r="1170">
      <c r="A1170" s="9">
        <f>C1170/SUM(C:C)*(SUM(C:C)+$X$2)</f>
        <v/>
      </c>
      <c r="B1170" s="9">
        <f>C1170/SUM(C:C)*(SUM(C:C)+SUM($N$3:$O$7))+S1170</f>
        <v/>
      </c>
      <c r="C1170" s="9">
        <f>SUM(I1170:Q1170)-N1170-P1170</f>
        <v/>
      </c>
      <c r="D1170" s="8" t="n">
        <v>6235</v>
      </c>
      <c r="E1170" t="inlineStr">
        <is>
          <t>XT259884196TS</t>
        </is>
      </c>
      <c r="F1170" t="inlineStr">
        <is>
          <t>5Y</t>
        </is>
      </c>
      <c r="G1170" t="inlineStr">
        <is>
          <t>N</t>
        </is>
      </c>
      <c r="H1170" t="inlineStr">
        <is>
          <t>NR</t>
        </is>
      </c>
      <c r="O1170" t="n">
        <v>3.07</v>
      </c>
      <c r="S1170">
        <f>_xlfn.XLOOKUP(E1170,'Facture Chronopost'!L:L,'Facture Chronopost'!AA:AA,"")</f>
        <v/>
      </c>
      <c r="T1170">
        <f>IF(COUNTIF('Bibliothèque transporteurs'!C:C,F1170)=0,"inconnu",_xlfn.XLOOKUP(F1170,'Bibliothèque transporteurs'!C:C,'Bibliothèque transporteurs'!A:A))</f>
        <v/>
      </c>
      <c r="U1170">
        <f>IF(OR(F1170="6C",F1170="6B"),_xlfn.XLOOKUP(E1170,'Facture Chronopost'!L:L,'Facture Chronopost'!X:X),IF(OR(F1170=17,F1170=44),F1170&amp;"_"&amp;H1170,IF(COUNTIF('Bibliothèque transporteurs'!C:C,F1170)=0,"inconnu",_xlfn.XLOOKUP(F1170,'Bibliothèque transporteurs'!C:C,'Bibliothèque transporteurs'!B:B))))</f>
        <v/>
      </c>
      <c r="V1170">
        <f>IF(COUNTIF('Bibliothèque transporteurs'!C:C,F1170)=0,"inconnu",_xlfn.XLOOKUP(F1170,'Bibliothèque transporteurs'!C:C,'Bibliothèque transporteurs'!E:E))</f>
        <v/>
      </c>
      <c r="W1170">
        <f>IF(T1170="FR_2SHOP",O1170,IF(O1170=0,0,ROUNDUP(O1170/C1170*B1170,2)))</f>
        <v/>
      </c>
      <c r="Y1170" s="118">
        <f>ROUNDUP(B1170,2)-M1170-L1170-N1170-J1170-K1170-I1170-Q1170</f>
        <v/>
      </c>
      <c r="Z1170" s="118">
        <f>IF(Y1170=W1170,"OK","Non")</f>
        <v/>
      </c>
    </row>
    <row r="1171">
      <c r="A1171" s="9">
        <f>C1171/SUM(C:C)*(SUM(C:C)+$X$2)</f>
        <v/>
      </c>
      <c r="B1171" s="9">
        <f>C1171/SUM(C:C)*(SUM(C:C)+SUM($N$3:$O$7))+S1171</f>
        <v/>
      </c>
      <c r="C1171" s="9">
        <f>SUM(I1171:Q1171)-N1171-P1171</f>
        <v/>
      </c>
      <c r="D1171" s="8" t="n">
        <v>6235</v>
      </c>
      <c r="E1171" t="inlineStr">
        <is>
          <t>XT259884338TS</t>
        </is>
      </c>
      <c r="F1171" t="inlineStr">
        <is>
          <t>5Y</t>
        </is>
      </c>
      <c r="G1171" t="inlineStr">
        <is>
          <t>N</t>
        </is>
      </c>
      <c r="H1171" t="inlineStr">
        <is>
          <t>NT</t>
        </is>
      </c>
      <c r="O1171" t="n">
        <v>3.17</v>
      </c>
      <c r="S1171">
        <f>_xlfn.XLOOKUP(E1171,'Facture Chronopost'!L:L,'Facture Chronopost'!AA:AA,"")</f>
        <v/>
      </c>
      <c r="T1171">
        <f>IF(COUNTIF('Bibliothèque transporteurs'!C:C,F1171)=0,"inconnu",_xlfn.XLOOKUP(F1171,'Bibliothèque transporteurs'!C:C,'Bibliothèque transporteurs'!A:A))</f>
        <v/>
      </c>
      <c r="U1171">
        <f>IF(OR(F1171="6C",F1171="6B"),_xlfn.XLOOKUP(E1171,'Facture Chronopost'!L:L,'Facture Chronopost'!X:X),IF(OR(F1171=17,F1171=44),F1171&amp;"_"&amp;H1171,IF(COUNTIF('Bibliothèque transporteurs'!C:C,F1171)=0,"inconnu",_xlfn.XLOOKUP(F1171,'Bibliothèque transporteurs'!C:C,'Bibliothèque transporteurs'!B:B))))</f>
        <v/>
      </c>
      <c r="V1171">
        <f>IF(COUNTIF('Bibliothèque transporteurs'!C:C,F1171)=0,"inconnu",_xlfn.XLOOKUP(F1171,'Bibliothèque transporteurs'!C:C,'Bibliothèque transporteurs'!E:E))</f>
        <v/>
      </c>
      <c r="W1171">
        <f>IF(T1171="FR_2SHOP",O1171,IF(O1171=0,0,ROUNDUP(O1171/C1171*B1171,2)))</f>
        <v/>
      </c>
      <c r="Y1171" s="118">
        <f>ROUNDUP(B1171,2)-M1171-L1171-N1171-J1171-K1171-I1171-Q1171</f>
        <v/>
      </c>
      <c r="Z1171" s="118">
        <f>IF(Y1171=W1171,"OK","Non")</f>
        <v/>
      </c>
    </row>
    <row r="1172">
      <c r="A1172" s="9">
        <f>C1172/SUM(C:C)*(SUM(C:C)+$X$2)</f>
        <v/>
      </c>
      <c r="B1172" s="9">
        <f>C1172/SUM(C:C)*(SUM(C:C)+SUM($N$3:$O$7))+S1172</f>
        <v/>
      </c>
      <c r="C1172" s="9">
        <f>SUM(I1172:Q1172)-N1172-P1172</f>
        <v/>
      </c>
      <c r="D1172" s="8" t="n">
        <v>6235</v>
      </c>
      <c r="E1172" t="inlineStr">
        <is>
          <t>XT259890245TS</t>
        </is>
      </c>
      <c r="F1172" t="inlineStr">
        <is>
          <t>5Y</t>
        </is>
      </c>
      <c r="G1172" t="inlineStr">
        <is>
          <t>N</t>
        </is>
      </c>
      <c r="H1172" t="inlineStr">
        <is>
          <t>NT</t>
        </is>
      </c>
      <c r="O1172" t="n">
        <v>3.07</v>
      </c>
      <c r="S1172">
        <f>_xlfn.XLOOKUP(E1172,'Facture Chronopost'!L:L,'Facture Chronopost'!AA:AA,"")</f>
        <v/>
      </c>
      <c r="T1172">
        <f>IF(COUNTIF('Bibliothèque transporteurs'!C:C,F1172)=0,"inconnu",_xlfn.XLOOKUP(F1172,'Bibliothèque transporteurs'!C:C,'Bibliothèque transporteurs'!A:A))</f>
        <v/>
      </c>
      <c r="U1172">
        <f>IF(OR(F1172="6C",F1172="6B"),_xlfn.XLOOKUP(E1172,'Facture Chronopost'!L:L,'Facture Chronopost'!X:X),IF(OR(F1172=17,F1172=44),F1172&amp;"_"&amp;H1172,IF(COUNTIF('Bibliothèque transporteurs'!C:C,F1172)=0,"inconnu",_xlfn.XLOOKUP(F1172,'Bibliothèque transporteurs'!C:C,'Bibliothèque transporteurs'!B:B))))</f>
        <v/>
      </c>
      <c r="V1172">
        <f>IF(COUNTIF('Bibliothèque transporteurs'!C:C,F1172)=0,"inconnu",_xlfn.XLOOKUP(F1172,'Bibliothèque transporteurs'!C:C,'Bibliothèque transporteurs'!E:E))</f>
        <v/>
      </c>
      <c r="W1172">
        <f>IF(T1172="FR_2SHOP",O1172,IF(O1172=0,0,ROUNDUP(O1172/C1172*B1172,2)))</f>
        <v/>
      </c>
      <c r="Y1172" s="118">
        <f>ROUNDUP(B1172,2)-M1172-L1172-N1172-J1172-K1172-I1172-Q1172</f>
        <v/>
      </c>
      <c r="Z1172" s="118">
        <f>IF(Y1172=W1172,"OK","Non")</f>
        <v/>
      </c>
    </row>
    <row r="1173">
      <c r="A1173" s="9">
        <f>C1173/SUM(C:C)*(SUM(C:C)+$X$2)</f>
        <v/>
      </c>
      <c r="B1173" s="9">
        <f>C1173/SUM(C:C)*(SUM(C:C)+SUM($N$3:$O$7))+S1173</f>
        <v/>
      </c>
      <c r="C1173" s="9">
        <f>SUM(I1173:Q1173)-N1173-P1173</f>
        <v/>
      </c>
      <c r="D1173" s="8" t="n">
        <v>6235</v>
      </c>
      <c r="E1173" t="inlineStr">
        <is>
          <t>XT259894851TS</t>
        </is>
      </c>
      <c r="F1173" t="inlineStr">
        <is>
          <t>5Y</t>
        </is>
      </c>
      <c r="G1173" t="inlineStr">
        <is>
          <t>N</t>
        </is>
      </c>
      <c r="H1173" t="inlineStr">
        <is>
          <t>NT</t>
        </is>
      </c>
      <c r="O1173" t="n">
        <v>3.07</v>
      </c>
      <c r="S1173">
        <f>_xlfn.XLOOKUP(E1173,'Facture Chronopost'!L:L,'Facture Chronopost'!AA:AA,"")</f>
        <v/>
      </c>
      <c r="T1173">
        <f>IF(COUNTIF('Bibliothèque transporteurs'!C:C,F1173)=0,"inconnu",_xlfn.XLOOKUP(F1173,'Bibliothèque transporteurs'!C:C,'Bibliothèque transporteurs'!A:A))</f>
        <v/>
      </c>
      <c r="U1173">
        <f>IF(OR(F1173="6C",F1173="6B"),_xlfn.XLOOKUP(E1173,'Facture Chronopost'!L:L,'Facture Chronopost'!X:X),IF(OR(F1173=17,F1173=44),F1173&amp;"_"&amp;H1173,IF(COUNTIF('Bibliothèque transporteurs'!C:C,F1173)=0,"inconnu",_xlfn.XLOOKUP(F1173,'Bibliothèque transporteurs'!C:C,'Bibliothèque transporteurs'!B:B))))</f>
        <v/>
      </c>
      <c r="V1173">
        <f>IF(COUNTIF('Bibliothèque transporteurs'!C:C,F1173)=0,"inconnu",_xlfn.XLOOKUP(F1173,'Bibliothèque transporteurs'!C:C,'Bibliothèque transporteurs'!E:E))</f>
        <v/>
      </c>
      <c r="W1173">
        <f>IF(T1173="FR_2SHOP",O1173,IF(O1173=0,0,ROUNDUP(O1173/C1173*B1173,2)))</f>
        <v/>
      </c>
      <c r="Y1173" s="118">
        <f>ROUNDUP(B1173,2)-M1173-L1173-N1173-J1173-K1173-I1173-Q1173</f>
        <v/>
      </c>
      <c r="Z1173" s="118">
        <f>IF(Y1173=W1173,"OK","Non")</f>
        <v/>
      </c>
    </row>
    <row r="1174">
      <c r="A1174" s="9">
        <f>C1174/SUM(C:C)*(SUM(C:C)+$X$2)</f>
        <v/>
      </c>
      <c r="B1174" s="9">
        <f>C1174/SUM(C:C)*(SUM(C:C)+SUM($N$3:$O$7))+S1174</f>
        <v/>
      </c>
      <c r="C1174" s="9">
        <f>SUM(I1174:Q1174)-N1174-P1174</f>
        <v/>
      </c>
      <c r="D1174" s="8" t="n">
        <v>6235</v>
      </c>
      <c r="E1174" t="inlineStr">
        <is>
          <t>XT259897481TS</t>
        </is>
      </c>
      <c r="F1174" t="inlineStr">
        <is>
          <t>5Y</t>
        </is>
      </c>
      <c r="G1174" t="inlineStr">
        <is>
          <t>N</t>
        </is>
      </c>
      <c r="H1174" t="inlineStr">
        <is>
          <t>NT</t>
        </is>
      </c>
      <c r="O1174" t="n">
        <v>3.07</v>
      </c>
      <c r="S1174">
        <f>_xlfn.XLOOKUP(E1174,'Facture Chronopost'!L:L,'Facture Chronopost'!AA:AA,"")</f>
        <v/>
      </c>
      <c r="T1174">
        <f>IF(COUNTIF('Bibliothèque transporteurs'!C:C,F1174)=0,"inconnu",_xlfn.XLOOKUP(F1174,'Bibliothèque transporteurs'!C:C,'Bibliothèque transporteurs'!A:A))</f>
        <v/>
      </c>
      <c r="U1174">
        <f>IF(OR(F1174="6C",F1174="6B"),_xlfn.XLOOKUP(E1174,'Facture Chronopost'!L:L,'Facture Chronopost'!X:X),IF(OR(F1174=17,F1174=44),F1174&amp;"_"&amp;H1174,IF(COUNTIF('Bibliothèque transporteurs'!C:C,F1174)=0,"inconnu",_xlfn.XLOOKUP(F1174,'Bibliothèque transporteurs'!C:C,'Bibliothèque transporteurs'!B:B))))</f>
        <v/>
      </c>
      <c r="V1174">
        <f>IF(COUNTIF('Bibliothèque transporteurs'!C:C,F1174)=0,"inconnu",_xlfn.XLOOKUP(F1174,'Bibliothèque transporteurs'!C:C,'Bibliothèque transporteurs'!E:E))</f>
        <v/>
      </c>
      <c r="W1174">
        <f>IF(T1174="FR_2SHOP",O1174,IF(O1174=0,0,ROUNDUP(O1174/C1174*B1174,2)))</f>
        <v/>
      </c>
      <c r="Y1174" s="118">
        <f>ROUNDUP(B1174,2)-M1174-L1174-N1174-J1174-K1174-I1174-Q1174</f>
        <v/>
      </c>
      <c r="Z1174" s="118">
        <f>IF(Y1174=W1174,"OK","Non")</f>
        <v/>
      </c>
    </row>
    <row r="1175">
      <c r="A1175" s="9">
        <f>C1175/SUM(C:C)*(SUM(C:C)+$X$2)</f>
        <v/>
      </c>
      <c r="B1175" s="9">
        <f>C1175/SUM(C:C)*(SUM(C:C)+SUM($N$3:$O$7))+S1175</f>
        <v/>
      </c>
      <c r="C1175" s="9">
        <f>SUM(I1175:Q1175)-N1175-P1175</f>
        <v/>
      </c>
      <c r="D1175" s="8" t="n">
        <v>6235</v>
      </c>
      <c r="E1175" t="inlineStr">
        <is>
          <t>XT259902164TS</t>
        </is>
      </c>
      <c r="F1175" t="inlineStr">
        <is>
          <t>5Y</t>
        </is>
      </c>
      <c r="G1175" t="inlineStr">
        <is>
          <t>N</t>
        </is>
      </c>
      <c r="H1175" t="inlineStr">
        <is>
          <t>NT</t>
        </is>
      </c>
      <c r="O1175" t="n">
        <v>3.07</v>
      </c>
      <c r="S1175">
        <f>_xlfn.XLOOKUP(E1175,'Facture Chronopost'!L:L,'Facture Chronopost'!AA:AA,"")</f>
        <v/>
      </c>
      <c r="T1175">
        <f>IF(COUNTIF('Bibliothèque transporteurs'!C:C,F1175)=0,"inconnu",_xlfn.XLOOKUP(F1175,'Bibliothèque transporteurs'!C:C,'Bibliothèque transporteurs'!A:A))</f>
        <v/>
      </c>
      <c r="U1175">
        <f>IF(OR(F1175="6C",F1175="6B"),_xlfn.XLOOKUP(E1175,'Facture Chronopost'!L:L,'Facture Chronopost'!X:X),IF(OR(F1175=17,F1175=44),F1175&amp;"_"&amp;H1175,IF(COUNTIF('Bibliothèque transporteurs'!C:C,F1175)=0,"inconnu",_xlfn.XLOOKUP(F1175,'Bibliothèque transporteurs'!C:C,'Bibliothèque transporteurs'!B:B))))</f>
        <v/>
      </c>
      <c r="V1175">
        <f>IF(COUNTIF('Bibliothèque transporteurs'!C:C,F1175)=0,"inconnu",_xlfn.XLOOKUP(F1175,'Bibliothèque transporteurs'!C:C,'Bibliothèque transporteurs'!E:E))</f>
        <v/>
      </c>
      <c r="W1175">
        <f>IF(T1175="FR_2SHOP",O1175,IF(O1175=0,0,ROUNDUP(O1175/C1175*B1175,2)))</f>
        <v/>
      </c>
      <c r="Y1175" s="118">
        <f>ROUNDUP(B1175,2)-M1175-L1175-N1175-J1175-K1175-I1175-Q1175</f>
        <v/>
      </c>
      <c r="Z1175" s="118">
        <f>IF(Y1175=W1175,"OK","Non")</f>
        <v/>
      </c>
    </row>
    <row r="1176">
      <c r="A1176" s="9">
        <f>C1176/SUM(C:C)*(SUM(C:C)+$X$2)</f>
        <v/>
      </c>
      <c r="B1176" s="9">
        <f>C1176/SUM(C:C)*(SUM(C:C)+SUM($N$3:$O$7))+S1176</f>
        <v/>
      </c>
      <c r="C1176" s="9">
        <f>SUM(I1176:Q1176)-N1176-P1176</f>
        <v/>
      </c>
      <c r="D1176" s="8" t="n">
        <v>6235</v>
      </c>
      <c r="E1176" t="inlineStr">
        <is>
          <t>XT259902765TS</t>
        </is>
      </c>
      <c r="F1176" t="inlineStr">
        <is>
          <t>5Y</t>
        </is>
      </c>
      <c r="G1176" t="inlineStr">
        <is>
          <t>N</t>
        </is>
      </c>
      <c r="H1176" t="inlineStr">
        <is>
          <t>NT</t>
        </is>
      </c>
      <c r="O1176" t="n">
        <v>3.07</v>
      </c>
      <c r="S1176">
        <f>_xlfn.XLOOKUP(E1176,'Facture Chronopost'!L:L,'Facture Chronopost'!AA:AA,"")</f>
        <v/>
      </c>
      <c r="T1176">
        <f>IF(COUNTIF('Bibliothèque transporteurs'!C:C,F1176)=0,"inconnu",_xlfn.XLOOKUP(F1176,'Bibliothèque transporteurs'!C:C,'Bibliothèque transporteurs'!A:A))</f>
        <v/>
      </c>
      <c r="U1176">
        <f>IF(OR(F1176="6C",F1176="6B"),_xlfn.XLOOKUP(E1176,'Facture Chronopost'!L:L,'Facture Chronopost'!X:X),IF(OR(F1176=17,F1176=44),F1176&amp;"_"&amp;H1176,IF(COUNTIF('Bibliothèque transporteurs'!C:C,F1176)=0,"inconnu",_xlfn.XLOOKUP(F1176,'Bibliothèque transporteurs'!C:C,'Bibliothèque transporteurs'!B:B))))</f>
        <v/>
      </c>
      <c r="V1176">
        <f>IF(COUNTIF('Bibliothèque transporteurs'!C:C,F1176)=0,"inconnu",_xlfn.XLOOKUP(F1176,'Bibliothèque transporteurs'!C:C,'Bibliothèque transporteurs'!E:E))</f>
        <v/>
      </c>
      <c r="W1176">
        <f>IF(T1176="FR_2SHOP",O1176,IF(O1176=0,0,ROUNDUP(O1176/C1176*B1176,2)))</f>
        <v/>
      </c>
      <c r="Y1176" s="118">
        <f>ROUNDUP(B1176,2)-M1176-L1176-N1176-J1176-K1176-I1176-Q1176</f>
        <v/>
      </c>
      <c r="Z1176" s="118">
        <f>IF(Y1176=W1176,"OK","Non")</f>
        <v/>
      </c>
    </row>
    <row r="1177">
      <c r="A1177" s="9">
        <f>C1177/SUM(C:C)*(SUM(C:C)+$X$2)</f>
        <v/>
      </c>
      <c r="B1177" s="9">
        <f>C1177/SUM(C:C)*(SUM(C:C)+SUM($N$3:$O$7))+S1177</f>
        <v/>
      </c>
      <c r="C1177" s="9">
        <f>SUM(I1177:Q1177)-N1177-P1177</f>
        <v/>
      </c>
      <c r="D1177" s="8" t="n">
        <v>6235</v>
      </c>
      <c r="E1177" t="inlineStr">
        <is>
          <t>XT259906515TS</t>
        </is>
      </c>
      <c r="F1177" t="inlineStr">
        <is>
          <t>5Y</t>
        </is>
      </c>
      <c r="G1177" t="inlineStr">
        <is>
          <t>N</t>
        </is>
      </c>
      <c r="H1177" t="inlineStr">
        <is>
          <t>NT</t>
        </is>
      </c>
      <c r="O1177" t="n">
        <v>3.17</v>
      </c>
      <c r="S1177">
        <f>_xlfn.XLOOKUP(E1177,'Facture Chronopost'!L:L,'Facture Chronopost'!AA:AA,"")</f>
        <v/>
      </c>
      <c r="T1177">
        <f>IF(COUNTIF('Bibliothèque transporteurs'!C:C,F1177)=0,"inconnu",_xlfn.XLOOKUP(F1177,'Bibliothèque transporteurs'!C:C,'Bibliothèque transporteurs'!A:A))</f>
        <v/>
      </c>
      <c r="U1177">
        <f>IF(OR(F1177="6C",F1177="6B"),_xlfn.XLOOKUP(E1177,'Facture Chronopost'!L:L,'Facture Chronopost'!X:X),IF(OR(F1177=17,F1177=44),F1177&amp;"_"&amp;H1177,IF(COUNTIF('Bibliothèque transporteurs'!C:C,F1177)=0,"inconnu",_xlfn.XLOOKUP(F1177,'Bibliothèque transporteurs'!C:C,'Bibliothèque transporteurs'!B:B))))</f>
        <v/>
      </c>
      <c r="V1177">
        <f>IF(COUNTIF('Bibliothèque transporteurs'!C:C,F1177)=0,"inconnu",_xlfn.XLOOKUP(F1177,'Bibliothèque transporteurs'!C:C,'Bibliothèque transporteurs'!E:E))</f>
        <v/>
      </c>
      <c r="W1177">
        <f>IF(T1177="FR_2SHOP",O1177,IF(O1177=0,0,ROUNDUP(O1177/C1177*B1177,2)))</f>
        <v/>
      </c>
      <c r="Y1177" s="118">
        <f>ROUNDUP(B1177,2)-M1177-L1177-N1177-J1177-K1177-I1177-Q1177</f>
        <v/>
      </c>
      <c r="Z1177" s="118">
        <f>IF(Y1177=W1177,"OK","Non")</f>
        <v/>
      </c>
    </row>
    <row r="1178">
      <c r="A1178" s="9">
        <f>C1178/SUM(C:C)*(SUM(C:C)+$X$2)</f>
        <v/>
      </c>
      <c r="B1178" s="9">
        <f>C1178/SUM(C:C)*(SUM(C:C)+SUM($N$3:$O$7))+S1178</f>
        <v/>
      </c>
      <c r="C1178" s="9">
        <f>SUM(I1178:Q1178)-N1178-P1178</f>
        <v/>
      </c>
      <c r="D1178" s="8" t="n">
        <v>6235</v>
      </c>
      <c r="E1178" t="inlineStr">
        <is>
          <t>XT259914445TS</t>
        </is>
      </c>
      <c r="F1178" t="inlineStr">
        <is>
          <t>5Y</t>
        </is>
      </c>
      <c r="G1178" t="inlineStr">
        <is>
          <t>N</t>
        </is>
      </c>
      <c r="H1178" t="inlineStr">
        <is>
          <t>NT</t>
        </is>
      </c>
      <c r="O1178" t="n">
        <v>3.07</v>
      </c>
      <c r="S1178">
        <f>_xlfn.XLOOKUP(E1178,'Facture Chronopost'!L:L,'Facture Chronopost'!AA:AA,"")</f>
        <v/>
      </c>
      <c r="T1178">
        <f>IF(COUNTIF('Bibliothèque transporteurs'!C:C,F1178)=0,"inconnu",_xlfn.XLOOKUP(F1178,'Bibliothèque transporteurs'!C:C,'Bibliothèque transporteurs'!A:A))</f>
        <v/>
      </c>
      <c r="U1178">
        <f>IF(OR(F1178="6C",F1178="6B"),_xlfn.XLOOKUP(E1178,'Facture Chronopost'!L:L,'Facture Chronopost'!X:X),IF(OR(F1178=17,F1178=44),F1178&amp;"_"&amp;H1178,IF(COUNTIF('Bibliothèque transporteurs'!C:C,F1178)=0,"inconnu",_xlfn.XLOOKUP(F1178,'Bibliothèque transporteurs'!C:C,'Bibliothèque transporteurs'!B:B))))</f>
        <v/>
      </c>
      <c r="V1178">
        <f>IF(COUNTIF('Bibliothèque transporteurs'!C:C,F1178)=0,"inconnu",_xlfn.XLOOKUP(F1178,'Bibliothèque transporteurs'!C:C,'Bibliothèque transporteurs'!E:E))</f>
        <v/>
      </c>
      <c r="W1178">
        <f>IF(T1178="FR_2SHOP",O1178,IF(O1178=0,0,ROUNDUP(O1178/C1178*B1178,2)))</f>
        <v/>
      </c>
      <c r="Y1178" s="118">
        <f>ROUNDUP(B1178,2)-M1178-L1178-N1178-J1178-K1178-I1178-Q1178</f>
        <v/>
      </c>
      <c r="Z1178" s="118">
        <f>IF(Y1178=W1178,"OK","Non")</f>
        <v/>
      </c>
    </row>
    <row r="1179">
      <c r="A1179" s="9">
        <f>C1179/SUM(C:C)*(SUM(C:C)+$X$2)</f>
        <v/>
      </c>
      <c r="B1179" s="9">
        <f>C1179/SUM(C:C)*(SUM(C:C)+SUM($N$3:$O$7))+S1179</f>
        <v/>
      </c>
      <c r="C1179" s="9">
        <f>SUM(I1179:Q1179)-N1179-P1179</f>
        <v/>
      </c>
      <c r="D1179" s="8" t="n">
        <v>6235</v>
      </c>
      <c r="E1179" t="inlineStr">
        <is>
          <t>XT259915843TS</t>
        </is>
      </c>
      <c r="F1179" t="inlineStr">
        <is>
          <t>5Y</t>
        </is>
      </c>
      <c r="G1179" t="inlineStr">
        <is>
          <t>N</t>
        </is>
      </c>
      <c r="H1179" t="inlineStr">
        <is>
          <t>NT</t>
        </is>
      </c>
      <c r="O1179" t="n">
        <v>3.07</v>
      </c>
      <c r="S1179">
        <f>_xlfn.XLOOKUP(E1179,'Facture Chronopost'!L:L,'Facture Chronopost'!AA:AA,"")</f>
        <v/>
      </c>
      <c r="T1179">
        <f>IF(COUNTIF('Bibliothèque transporteurs'!C:C,F1179)=0,"inconnu",_xlfn.XLOOKUP(F1179,'Bibliothèque transporteurs'!C:C,'Bibliothèque transporteurs'!A:A))</f>
        <v/>
      </c>
      <c r="U1179">
        <f>IF(OR(F1179="6C",F1179="6B"),_xlfn.XLOOKUP(E1179,'Facture Chronopost'!L:L,'Facture Chronopost'!X:X),IF(OR(F1179=17,F1179=44),F1179&amp;"_"&amp;H1179,IF(COUNTIF('Bibliothèque transporteurs'!C:C,F1179)=0,"inconnu",_xlfn.XLOOKUP(F1179,'Bibliothèque transporteurs'!C:C,'Bibliothèque transporteurs'!B:B))))</f>
        <v/>
      </c>
      <c r="V1179">
        <f>IF(COUNTIF('Bibliothèque transporteurs'!C:C,F1179)=0,"inconnu",_xlfn.XLOOKUP(F1179,'Bibliothèque transporteurs'!C:C,'Bibliothèque transporteurs'!E:E))</f>
        <v/>
      </c>
      <c r="W1179">
        <f>IF(T1179="FR_2SHOP",O1179,IF(O1179=0,0,ROUNDUP(O1179/C1179*B1179,2)))</f>
        <v/>
      </c>
      <c r="Y1179" s="118">
        <f>ROUNDUP(B1179,2)-M1179-L1179-N1179-J1179-K1179-I1179-Q1179</f>
        <v/>
      </c>
      <c r="Z1179" s="118">
        <f>IF(Y1179=W1179,"OK","Non")</f>
        <v/>
      </c>
    </row>
    <row r="1180">
      <c r="A1180" s="9">
        <f>C1180/SUM(C:C)*(SUM(C:C)+$X$2)</f>
        <v/>
      </c>
      <c r="B1180" s="9">
        <f>C1180/SUM(C:C)*(SUM(C:C)+SUM($N$3:$O$7))+S1180</f>
        <v/>
      </c>
      <c r="C1180" s="9">
        <f>SUM(I1180:Q1180)-N1180-P1180</f>
        <v/>
      </c>
      <c r="D1180" s="8" t="n">
        <v>6235</v>
      </c>
      <c r="E1180" t="inlineStr">
        <is>
          <t>XT259923235TS</t>
        </is>
      </c>
      <c r="F1180" t="inlineStr">
        <is>
          <t>5Y</t>
        </is>
      </c>
      <c r="G1180" t="inlineStr">
        <is>
          <t>N</t>
        </is>
      </c>
      <c r="H1180" t="inlineStr">
        <is>
          <t>NT</t>
        </is>
      </c>
      <c r="O1180" t="n">
        <v>3.07</v>
      </c>
      <c r="S1180">
        <f>_xlfn.XLOOKUP(E1180,'Facture Chronopost'!L:L,'Facture Chronopost'!AA:AA,"")</f>
        <v/>
      </c>
      <c r="T1180">
        <f>IF(COUNTIF('Bibliothèque transporteurs'!C:C,F1180)=0,"inconnu",_xlfn.XLOOKUP(F1180,'Bibliothèque transporteurs'!C:C,'Bibliothèque transporteurs'!A:A))</f>
        <v/>
      </c>
      <c r="U1180">
        <f>IF(OR(F1180="6C",F1180="6B"),_xlfn.XLOOKUP(E1180,'Facture Chronopost'!L:L,'Facture Chronopost'!X:X),IF(OR(F1180=17,F1180=44),F1180&amp;"_"&amp;H1180,IF(COUNTIF('Bibliothèque transporteurs'!C:C,F1180)=0,"inconnu",_xlfn.XLOOKUP(F1180,'Bibliothèque transporteurs'!C:C,'Bibliothèque transporteurs'!B:B))))</f>
        <v/>
      </c>
      <c r="V1180">
        <f>IF(COUNTIF('Bibliothèque transporteurs'!C:C,F1180)=0,"inconnu",_xlfn.XLOOKUP(F1180,'Bibliothèque transporteurs'!C:C,'Bibliothèque transporteurs'!E:E))</f>
        <v/>
      </c>
      <c r="W1180">
        <f>IF(T1180="FR_2SHOP",O1180,IF(O1180=0,0,ROUNDUP(O1180/C1180*B1180,2)))</f>
        <v/>
      </c>
      <c r="Y1180" s="118">
        <f>ROUNDUP(B1180,2)-M1180-L1180-N1180-J1180-K1180-I1180-Q1180</f>
        <v/>
      </c>
      <c r="Z1180" s="118">
        <f>IF(Y1180=W1180,"OK","Non")</f>
        <v/>
      </c>
    </row>
    <row r="1181">
      <c r="A1181" s="9">
        <f>C1181/SUM(C:C)*(SUM(C:C)+$X$2)</f>
        <v/>
      </c>
      <c r="B1181" s="9">
        <f>C1181/SUM(C:C)*(SUM(C:C)+SUM($N$3:$O$7))+S1181</f>
        <v/>
      </c>
      <c r="C1181" s="9">
        <f>SUM(I1181:Q1181)-N1181-P1181</f>
        <v/>
      </c>
      <c r="D1181" s="8" t="n">
        <v>6235</v>
      </c>
      <c r="E1181" t="inlineStr">
        <is>
          <t>XT259926571TS</t>
        </is>
      </c>
      <c r="F1181" t="inlineStr">
        <is>
          <t>5Y</t>
        </is>
      </c>
      <c r="G1181" t="inlineStr">
        <is>
          <t>N</t>
        </is>
      </c>
      <c r="H1181" t="inlineStr">
        <is>
          <t>NT</t>
        </is>
      </c>
      <c r="O1181" t="n">
        <v>3.17</v>
      </c>
      <c r="S1181">
        <f>_xlfn.XLOOKUP(E1181,'Facture Chronopost'!L:L,'Facture Chronopost'!AA:AA,"")</f>
        <v/>
      </c>
      <c r="T1181">
        <f>IF(COUNTIF('Bibliothèque transporteurs'!C:C,F1181)=0,"inconnu",_xlfn.XLOOKUP(F1181,'Bibliothèque transporteurs'!C:C,'Bibliothèque transporteurs'!A:A))</f>
        <v/>
      </c>
      <c r="U1181">
        <f>IF(OR(F1181="6C",F1181="6B"),_xlfn.XLOOKUP(E1181,'Facture Chronopost'!L:L,'Facture Chronopost'!X:X),IF(OR(F1181=17,F1181=44),F1181&amp;"_"&amp;H1181,IF(COUNTIF('Bibliothèque transporteurs'!C:C,F1181)=0,"inconnu",_xlfn.XLOOKUP(F1181,'Bibliothèque transporteurs'!C:C,'Bibliothèque transporteurs'!B:B))))</f>
        <v/>
      </c>
      <c r="V1181">
        <f>IF(COUNTIF('Bibliothèque transporteurs'!C:C,F1181)=0,"inconnu",_xlfn.XLOOKUP(F1181,'Bibliothèque transporteurs'!C:C,'Bibliothèque transporteurs'!E:E))</f>
        <v/>
      </c>
      <c r="W1181">
        <f>IF(T1181="FR_2SHOP",O1181,IF(O1181=0,0,ROUNDUP(O1181/C1181*B1181,2)))</f>
        <v/>
      </c>
      <c r="Y1181" s="118">
        <f>ROUNDUP(B1181,2)-M1181-L1181-N1181-J1181-K1181-I1181-Q1181</f>
        <v/>
      </c>
      <c r="Z1181" s="118">
        <f>IF(Y1181=W1181,"OK","Non")</f>
        <v/>
      </c>
    </row>
    <row r="1182">
      <c r="A1182" s="9">
        <f>C1182/SUM(C:C)*(SUM(C:C)+$X$2)</f>
        <v/>
      </c>
      <c r="B1182" s="9">
        <f>C1182/SUM(C:C)*(SUM(C:C)+SUM($N$3:$O$7))+S1182</f>
        <v/>
      </c>
      <c r="C1182" s="9">
        <f>SUM(I1182:Q1182)-N1182-P1182</f>
        <v/>
      </c>
      <c r="D1182" s="8" t="n">
        <v>6235</v>
      </c>
      <c r="E1182" t="inlineStr">
        <is>
          <t>XT259927152TS</t>
        </is>
      </c>
      <c r="F1182" t="inlineStr">
        <is>
          <t>5Y</t>
        </is>
      </c>
      <c r="G1182" t="inlineStr">
        <is>
          <t>N</t>
        </is>
      </c>
      <c r="H1182" t="inlineStr">
        <is>
          <t>NT</t>
        </is>
      </c>
      <c r="O1182" t="n">
        <v>3.07</v>
      </c>
      <c r="S1182">
        <f>_xlfn.XLOOKUP(E1182,'Facture Chronopost'!L:L,'Facture Chronopost'!AA:AA,"")</f>
        <v/>
      </c>
      <c r="T1182">
        <f>IF(COUNTIF('Bibliothèque transporteurs'!C:C,F1182)=0,"inconnu",_xlfn.XLOOKUP(F1182,'Bibliothèque transporteurs'!C:C,'Bibliothèque transporteurs'!A:A))</f>
        <v/>
      </c>
      <c r="U1182">
        <f>IF(OR(F1182="6C",F1182="6B"),_xlfn.XLOOKUP(E1182,'Facture Chronopost'!L:L,'Facture Chronopost'!X:X),IF(OR(F1182=17,F1182=44),F1182&amp;"_"&amp;H1182,IF(COUNTIF('Bibliothèque transporteurs'!C:C,F1182)=0,"inconnu",_xlfn.XLOOKUP(F1182,'Bibliothèque transporteurs'!C:C,'Bibliothèque transporteurs'!B:B))))</f>
        <v/>
      </c>
      <c r="V1182">
        <f>IF(COUNTIF('Bibliothèque transporteurs'!C:C,F1182)=0,"inconnu",_xlfn.XLOOKUP(F1182,'Bibliothèque transporteurs'!C:C,'Bibliothèque transporteurs'!E:E))</f>
        <v/>
      </c>
      <c r="W1182">
        <f>IF(T1182="FR_2SHOP",O1182,IF(O1182=0,0,ROUNDUP(O1182/C1182*B1182,2)))</f>
        <v/>
      </c>
      <c r="Y1182" s="118">
        <f>ROUNDUP(B1182,2)-M1182-L1182-N1182-J1182-K1182-I1182-Q1182</f>
        <v/>
      </c>
      <c r="Z1182" s="118">
        <f>IF(Y1182=W1182,"OK","Non")</f>
        <v/>
      </c>
    </row>
    <row r="1183">
      <c r="A1183" s="9">
        <f>C1183/SUM(C:C)*(SUM(C:C)+$X$2)</f>
        <v/>
      </c>
      <c r="B1183" s="9">
        <f>C1183/SUM(C:C)*(SUM(C:C)+SUM($N$3:$O$7))+S1183</f>
        <v/>
      </c>
      <c r="C1183" s="9">
        <f>SUM(I1183:Q1183)-N1183-P1183</f>
        <v/>
      </c>
      <c r="D1183" s="8" t="n">
        <v>6235</v>
      </c>
      <c r="E1183" t="inlineStr">
        <is>
          <t>XT259927400TS</t>
        </is>
      </c>
      <c r="F1183" t="inlineStr">
        <is>
          <t>5Y</t>
        </is>
      </c>
      <c r="G1183" t="inlineStr">
        <is>
          <t>N</t>
        </is>
      </c>
      <c r="H1183" t="inlineStr">
        <is>
          <t>NT</t>
        </is>
      </c>
      <c r="O1183" t="n">
        <v>3.07</v>
      </c>
      <c r="S1183">
        <f>_xlfn.XLOOKUP(E1183,'Facture Chronopost'!L:L,'Facture Chronopost'!AA:AA,"")</f>
        <v/>
      </c>
      <c r="T1183">
        <f>IF(COUNTIF('Bibliothèque transporteurs'!C:C,F1183)=0,"inconnu",_xlfn.XLOOKUP(F1183,'Bibliothèque transporteurs'!C:C,'Bibliothèque transporteurs'!A:A))</f>
        <v/>
      </c>
      <c r="U1183">
        <f>IF(OR(F1183="6C",F1183="6B"),_xlfn.XLOOKUP(E1183,'Facture Chronopost'!L:L,'Facture Chronopost'!X:X),IF(OR(F1183=17,F1183=44),F1183&amp;"_"&amp;H1183,IF(COUNTIF('Bibliothèque transporteurs'!C:C,F1183)=0,"inconnu",_xlfn.XLOOKUP(F1183,'Bibliothèque transporteurs'!C:C,'Bibliothèque transporteurs'!B:B))))</f>
        <v/>
      </c>
      <c r="V1183">
        <f>IF(COUNTIF('Bibliothèque transporteurs'!C:C,F1183)=0,"inconnu",_xlfn.XLOOKUP(F1183,'Bibliothèque transporteurs'!C:C,'Bibliothèque transporteurs'!E:E))</f>
        <v/>
      </c>
      <c r="W1183">
        <f>IF(T1183="FR_2SHOP",O1183,IF(O1183=0,0,ROUNDUP(O1183/C1183*B1183,2)))</f>
        <v/>
      </c>
      <c r="Y1183" s="118">
        <f>ROUNDUP(B1183,2)-M1183-L1183-N1183-J1183-K1183-I1183-Q1183</f>
        <v/>
      </c>
      <c r="Z1183" s="118">
        <f>IF(Y1183=W1183,"OK","Non")</f>
        <v/>
      </c>
    </row>
    <row r="1184">
      <c r="A1184" s="9">
        <f>C1184/SUM(C:C)*(SUM(C:C)+$X$2)</f>
        <v/>
      </c>
      <c r="B1184" s="9">
        <f>C1184/SUM(C:C)*(SUM(C:C)+SUM($N$3:$O$7))+S1184</f>
        <v/>
      </c>
      <c r="C1184" s="9">
        <f>SUM(I1184:Q1184)-N1184-P1184</f>
        <v/>
      </c>
      <c r="D1184" s="8" t="n">
        <v>6235</v>
      </c>
      <c r="E1184" t="inlineStr">
        <is>
          <t>XT259930338TS</t>
        </is>
      </c>
      <c r="F1184" t="inlineStr">
        <is>
          <t>5Y</t>
        </is>
      </c>
      <c r="G1184" t="inlineStr">
        <is>
          <t>N</t>
        </is>
      </c>
      <c r="H1184" t="inlineStr">
        <is>
          <t>NT</t>
        </is>
      </c>
      <c r="O1184" t="n">
        <v>3.07</v>
      </c>
      <c r="S1184">
        <f>_xlfn.XLOOKUP(E1184,'Facture Chronopost'!L:L,'Facture Chronopost'!AA:AA,"")</f>
        <v/>
      </c>
      <c r="T1184">
        <f>IF(COUNTIF('Bibliothèque transporteurs'!C:C,F1184)=0,"inconnu",_xlfn.XLOOKUP(F1184,'Bibliothèque transporteurs'!C:C,'Bibliothèque transporteurs'!A:A))</f>
        <v/>
      </c>
      <c r="U1184">
        <f>IF(OR(F1184="6C",F1184="6B"),_xlfn.XLOOKUP(E1184,'Facture Chronopost'!L:L,'Facture Chronopost'!X:X),IF(OR(F1184=17,F1184=44),F1184&amp;"_"&amp;H1184,IF(COUNTIF('Bibliothèque transporteurs'!C:C,F1184)=0,"inconnu",_xlfn.XLOOKUP(F1184,'Bibliothèque transporteurs'!C:C,'Bibliothèque transporteurs'!B:B))))</f>
        <v/>
      </c>
      <c r="V1184">
        <f>IF(COUNTIF('Bibliothèque transporteurs'!C:C,F1184)=0,"inconnu",_xlfn.XLOOKUP(F1184,'Bibliothèque transporteurs'!C:C,'Bibliothèque transporteurs'!E:E))</f>
        <v/>
      </c>
      <c r="W1184">
        <f>IF(T1184="FR_2SHOP",O1184,IF(O1184=0,0,ROUNDUP(O1184/C1184*B1184,2)))</f>
        <v/>
      </c>
      <c r="Y1184" s="118">
        <f>ROUNDUP(B1184,2)-M1184-L1184-N1184-J1184-K1184-I1184-Q1184</f>
        <v/>
      </c>
      <c r="Z1184" s="118">
        <f>IF(Y1184=W1184,"OK","Non")</f>
        <v/>
      </c>
    </row>
    <row r="1185">
      <c r="A1185" s="9">
        <f>C1185/SUM(C:C)*(SUM(C:C)+$X$2)</f>
        <v/>
      </c>
      <c r="B1185" s="9">
        <f>C1185/SUM(C:C)*(SUM(C:C)+SUM($N$3:$O$7))+S1185</f>
        <v/>
      </c>
      <c r="C1185" s="9">
        <f>SUM(I1185:Q1185)-N1185-P1185</f>
        <v/>
      </c>
      <c r="D1185" s="8" t="n">
        <v>6235</v>
      </c>
      <c r="E1185" t="inlineStr">
        <is>
          <t>XT259936675TS</t>
        </is>
      </c>
      <c r="F1185" t="inlineStr">
        <is>
          <t>5Y</t>
        </is>
      </c>
      <c r="G1185" t="inlineStr">
        <is>
          <t>N</t>
        </is>
      </c>
      <c r="H1185" t="inlineStr">
        <is>
          <t>NT</t>
        </is>
      </c>
      <c r="O1185" t="n">
        <v>3.07</v>
      </c>
      <c r="S1185">
        <f>_xlfn.XLOOKUP(E1185,'Facture Chronopost'!L:L,'Facture Chronopost'!AA:AA,"")</f>
        <v/>
      </c>
      <c r="T1185">
        <f>IF(COUNTIF('Bibliothèque transporteurs'!C:C,F1185)=0,"inconnu",_xlfn.XLOOKUP(F1185,'Bibliothèque transporteurs'!C:C,'Bibliothèque transporteurs'!A:A))</f>
        <v/>
      </c>
      <c r="U1185">
        <f>IF(OR(F1185="6C",F1185="6B"),_xlfn.XLOOKUP(E1185,'Facture Chronopost'!L:L,'Facture Chronopost'!X:X),IF(OR(F1185=17,F1185=44),F1185&amp;"_"&amp;H1185,IF(COUNTIF('Bibliothèque transporteurs'!C:C,F1185)=0,"inconnu",_xlfn.XLOOKUP(F1185,'Bibliothèque transporteurs'!C:C,'Bibliothèque transporteurs'!B:B))))</f>
        <v/>
      </c>
      <c r="V1185">
        <f>IF(COUNTIF('Bibliothèque transporteurs'!C:C,F1185)=0,"inconnu",_xlfn.XLOOKUP(F1185,'Bibliothèque transporteurs'!C:C,'Bibliothèque transporteurs'!E:E))</f>
        <v/>
      </c>
      <c r="W1185">
        <f>IF(T1185="FR_2SHOP",O1185,IF(O1185=0,0,ROUNDUP(O1185/C1185*B1185,2)))</f>
        <v/>
      </c>
      <c r="Y1185" s="118">
        <f>ROUNDUP(B1185,2)-M1185-L1185-N1185-J1185-K1185-I1185-Q1185</f>
        <v/>
      </c>
      <c r="Z1185" s="118">
        <f>IF(Y1185=W1185,"OK","Non")</f>
        <v/>
      </c>
    </row>
    <row r="1186">
      <c r="A1186" s="9">
        <f>C1186/SUM(C:C)*(SUM(C:C)+$X$2)</f>
        <v/>
      </c>
      <c r="B1186" s="9">
        <f>C1186/SUM(C:C)*(SUM(C:C)+SUM($N$3:$O$7))+S1186</f>
        <v/>
      </c>
      <c r="C1186" s="9">
        <f>SUM(I1186:Q1186)-N1186-P1186</f>
        <v/>
      </c>
      <c r="D1186" s="8" t="n">
        <v>6235</v>
      </c>
      <c r="E1186" t="inlineStr">
        <is>
          <t>XT259936980TS</t>
        </is>
      </c>
      <c r="F1186" t="inlineStr">
        <is>
          <t>5Y</t>
        </is>
      </c>
      <c r="G1186" t="inlineStr">
        <is>
          <t>N</t>
        </is>
      </c>
      <c r="H1186" t="inlineStr">
        <is>
          <t>NT</t>
        </is>
      </c>
      <c r="O1186" t="n">
        <v>3.07</v>
      </c>
      <c r="S1186">
        <f>_xlfn.XLOOKUP(E1186,'Facture Chronopost'!L:L,'Facture Chronopost'!AA:AA,"")</f>
        <v/>
      </c>
      <c r="T1186">
        <f>IF(COUNTIF('Bibliothèque transporteurs'!C:C,F1186)=0,"inconnu",_xlfn.XLOOKUP(F1186,'Bibliothèque transporteurs'!C:C,'Bibliothèque transporteurs'!A:A))</f>
        <v/>
      </c>
      <c r="U1186">
        <f>IF(OR(F1186="6C",F1186="6B"),_xlfn.XLOOKUP(E1186,'Facture Chronopost'!L:L,'Facture Chronopost'!X:X),IF(OR(F1186=17,F1186=44),F1186&amp;"_"&amp;H1186,IF(COUNTIF('Bibliothèque transporteurs'!C:C,F1186)=0,"inconnu",_xlfn.XLOOKUP(F1186,'Bibliothèque transporteurs'!C:C,'Bibliothèque transporteurs'!B:B))))</f>
        <v/>
      </c>
      <c r="V1186">
        <f>IF(COUNTIF('Bibliothèque transporteurs'!C:C,F1186)=0,"inconnu",_xlfn.XLOOKUP(F1186,'Bibliothèque transporteurs'!C:C,'Bibliothèque transporteurs'!E:E))</f>
        <v/>
      </c>
      <c r="W1186">
        <f>IF(T1186="FR_2SHOP",O1186,IF(O1186=0,0,ROUNDUP(O1186/C1186*B1186,2)))</f>
        <v/>
      </c>
      <c r="Y1186" s="118">
        <f>ROUNDUP(B1186,2)-M1186-L1186-N1186-J1186-K1186-I1186-Q1186</f>
        <v/>
      </c>
      <c r="Z1186" s="118">
        <f>IF(Y1186=W1186,"OK","Non")</f>
        <v/>
      </c>
    </row>
    <row r="1187">
      <c r="A1187" s="9">
        <f>C1187/SUM(C:C)*(SUM(C:C)+$X$2)</f>
        <v/>
      </c>
      <c r="B1187" s="9">
        <f>C1187/SUM(C:C)*(SUM(C:C)+SUM($N$3:$O$7))+S1187</f>
        <v/>
      </c>
      <c r="C1187" s="9">
        <f>SUM(I1187:Q1187)-N1187-P1187</f>
        <v/>
      </c>
      <c r="D1187" s="8" t="n">
        <v>6235</v>
      </c>
      <c r="E1187" t="inlineStr">
        <is>
          <t>XT259944867TS</t>
        </is>
      </c>
      <c r="F1187" t="inlineStr">
        <is>
          <t>5Y</t>
        </is>
      </c>
      <c r="G1187" t="inlineStr">
        <is>
          <t>N</t>
        </is>
      </c>
      <c r="H1187" t="inlineStr">
        <is>
          <t>NT</t>
        </is>
      </c>
      <c r="O1187" t="n">
        <v>3.07</v>
      </c>
      <c r="S1187">
        <f>_xlfn.XLOOKUP(E1187,'Facture Chronopost'!L:L,'Facture Chronopost'!AA:AA,"")</f>
        <v/>
      </c>
      <c r="T1187">
        <f>IF(COUNTIF('Bibliothèque transporteurs'!C:C,F1187)=0,"inconnu",_xlfn.XLOOKUP(F1187,'Bibliothèque transporteurs'!C:C,'Bibliothèque transporteurs'!A:A))</f>
        <v/>
      </c>
      <c r="U1187">
        <f>IF(OR(F1187="6C",F1187="6B"),_xlfn.XLOOKUP(E1187,'Facture Chronopost'!L:L,'Facture Chronopost'!X:X),IF(OR(F1187=17,F1187=44),F1187&amp;"_"&amp;H1187,IF(COUNTIF('Bibliothèque transporteurs'!C:C,F1187)=0,"inconnu",_xlfn.XLOOKUP(F1187,'Bibliothèque transporteurs'!C:C,'Bibliothèque transporteurs'!B:B))))</f>
        <v/>
      </c>
      <c r="V1187">
        <f>IF(COUNTIF('Bibliothèque transporteurs'!C:C,F1187)=0,"inconnu",_xlfn.XLOOKUP(F1187,'Bibliothèque transporteurs'!C:C,'Bibliothèque transporteurs'!E:E))</f>
        <v/>
      </c>
      <c r="W1187">
        <f>IF(T1187="FR_2SHOP",O1187,IF(O1187=0,0,ROUNDUP(O1187/C1187*B1187,2)))</f>
        <v/>
      </c>
      <c r="Y1187" s="118">
        <f>ROUNDUP(B1187,2)-M1187-L1187-N1187-J1187-K1187-I1187-Q1187</f>
        <v/>
      </c>
      <c r="Z1187" s="118">
        <f>IF(Y1187=W1187,"OK","Non")</f>
        <v/>
      </c>
    </row>
    <row r="1188">
      <c r="A1188" s="9">
        <f>C1188/SUM(C:C)*(SUM(C:C)+$X$2)</f>
        <v/>
      </c>
      <c r="B1188" s="9">
        <f>C1188/SUM(C:C)*(SUM(C:C)+SUM($N$3:$O$7))+S1188</f>
        <v/>
      </c>
      <c r="C1188" s="9">
        <f>SUM(I1188:Q1188)-N1188-P1188</f>
        <v/>
      </c>
      <c r="D1188" s="8" t="n">
        <v>6235</v>
      </c>
      <c r="E1188" t="inlineStr">
        <is>
          <t>XT259957208TS</t>
        </is>
      </c>
      <c r="F1188" t="inlineStr">
        <is>
          <t>5Y</t>
        </is>
      </c>
      <c r="G1188" t="inlineStr">
        <is>
          <t>N</t>
        </is>
      </c>
      <c r="H1188" t="inlineStr">
        <is>
          <t>NT</t>
        </is>
      </c>
      <c r="O1188" t="n">
        <v>3.07</v>
      </c>
      <c r="S1188">
        <f>_xlfn.XLOOKUP(E1188,'Facture Chronopost'!L:L,'Facture Chronopost'!AA:AA,"")</f>
        <v/>
      </c>
      <c r="T1188">
        <f>IF(COUNTIF('Bibliothèque transporteurs'!C:C,F1188)=0,"inconnu",_xlfn.XLOOKUP(F1188,'Bibliothèque transporteurs'!C:C,'Bibliothèque transporteurs'!A:A))</f>
        <v/>
      </c>
      <c r="U1188">
        <f>IF(OR(F1188="6C",F1188="6B"),_xlfn.XLOOKUP(E1188,'Facture Chronopost'!L:L,'Facture Chronopost'!X:X),IF(OR(F1188=17,F1188=44),F1188&amp;"_"&amp;H1188,IF(COUNTIF('Bibliothèque transporteurs'!C:C,F1188)=0,"inconnu",_xlfn.XLOOKUP(F1188,'Bibliothèque transporteurs'!C:C,'Bibliothèque transporteurs'!B:B))))</f>
        <v/>
      </c>
      <c r="V1188">
        <f>IF(COUNTIF('Bibliothèque transporteurs'!C:C,F1188)=0,"inconnu",_xlfn.XLOOKUP(F1188,'Bibliothèque transporteurs'!C:C,'Bibliothèque transporteurs'!E:E))</f>
        <v/>
      </c>
      <c r="W1188">
        <f>IF(T1188="FR_2SHOP",O1188,IF(O1188=0,0,ROUNDUP(O1188/C1188*B1188,2)))</f>
        <v/>
      </c>
      <c r="Y1188" s="118">
        <f>ROUNDUP(B1188,2)-M1188-L1188-N1188-J1188-K1188-I1188-Q1188</f>
        <v/>
      </c>
      <c r="Z1188" s="118">
        <f>IF(Y1188=W1188,"OK","Non")</f>
        <v/>
      </c>
    </row>
    <row r="1189">
      <c r="A1189" s="9">
        <f>C1189/SUM(C:C)*(SUM(C:C)+$X$2)</f>
        <v/>
      </c>
      <c r="B1189" s="9">
        <f>C1189/SUM(C:C)*(SUM(C:C)+SUM($N$3:$O$7))+S1189</f>
        <v/>
      </c>
      <c r="C1189" s="9">
        <f>SUM(I1189:Q1189)-N1189-P1189</f>
        <v/>
      </c>
      <c r="D1189" s="8" t="n">
        <v>6235</v>
      </c>
      <c r="E1189" t="inlineStr">
        <is>
          <t>XT259957653TS</t>
        </is>
      </c>
      <c r="F1189" t="inlineStr">
        <is>
          <t>5Y</t>
        </is>
      </c>
      <c r="G1189" t="inlineStr">
        <is>
          <t>N</t>
        </is>
      </c>
      <c r="H1189" t="inlineStr">
        <is>
          <t>NT</t>
        </is>
      </c>
      <c r="O1189" t="n">
        <v>3.07</v>
      </c>
      <c r="S1189">
        <f>_xlfn.XLOOKUP(E1189,'Facture Chronopost'!L:L,'Facture Chronopost'!AA:AA,"")</f>
        <v/>
      </c>
      <c r="T1189">
        <f>IF(COUNTIF('Bibliothèque transporteurs'!C:C,F1189)=0,"inconnu",_xlfn.XLOOKUP(F1189,'Bibliothèque transporteurs'!C:C,'Bibliothèque transporteurs'!A:A))</f>
        <v/>
      </c>
      <c r="U1189">
        <f>IF(OR(F1189="6C",F1189="6B"),_xlfn.XLOOKUP(E1189,'Facture Chronopost'!L:L,'Facture Chronopost'!X:X),IF(OR(F1189=17,F1189=44),F1189&amp;"_"&amp;H1189,IF(COUNTIF('Bibliothèque transporteurs'!C:C,F1189)=0,"inconnu",_xlfn.XLOOKUP(F1189,'Bibliothèque transporteurs'!C:C,'Bibliothèque transporteurs'!B:B))))</f>
        <v/>
      </c>
      <c r="V1189">
        <f>IF(COUNTIF('Bibliothèque transporteurs'!C:C,F1189)=0,"inconnu",_xlfn.XLOOKUP(F1189,'Bibliothèque transporteurs'!C:C,'Bibliothèque transporteurs'!E:E))</f>
        <v/>
      </c>
      <c r="W1189">
        <f>IF(T1189="FR_2SHOP",O1189,IF(O1189=0,0,ROUNDUP(O1189/C1189*B1189,2)))</f>
        <v/>
      </c>
      <c r="Y1189" s="118">
        <f>ROUNDUP(B1189,2)-M1189-L1189-N1189-J1189-K1189-I1189-Q1189</f>
        <v/>
      </c>
      <c r="Z1189" s="118">
        <f>IF(Y1189=W1189,"OK","Non")</f>
        <v/>
      </c>
    </row>
    <row r="1190">
      <c r="A1190" s="9">
        <f>C1190/SUM(C:C)*(SUM(C:C)+$X$2)</f>
        <v/>
      </c>
      <c r="B1190" s="9">
        <f>C1190/SUM(C:C)*(SUM(C:C)+SUM($N$3:$O$7))+S1190</f>
        <v/>
      </c>
      <c r="C1190" s="9">
        <f>SUM(I1190:Q1190)-N1190-P1190</f>
        <v/>
      </c>
      <c r="D1190" s="8" t="n">
        <v>6235</v>
      </c>
      <c r="E1190" t="inlineStr">
        <is>
          <t>XT259958322TS</t>
        </is>
      </c>
      <c r="F1190" t="inlineStr">
        <is>
          <t>5Y</t>
        </is>
      </c>
      <c r="G1190" t="inlineStr">
        <is>
          <t>N</t>
        </is>
      </c>
      <c r="H1190" t="inlineStr">
        <is>
          <t>NT</t>
        </is>
      </c>
      <c r="O1190" t="n">
        <v>3.07</v>
      </c>
      <c r="S1190">
        <f>_xlfn.XLOOKUP(E1190,'Facture Chronopost'!L:L,'Facture Chronopost'!AA:AA,"")</f>
        <v/>
      </c>
      <c r="T1190">
        <f>IF(COUNTIF('Bibliothèque transporteurs'!C:C,F1190)=0,"inconnu",_xlfn.XLOOKUP(F1190,'Bibliothèque transporteurs'!C:C,'Bibliothèque transporteurs'!A:A))</f>
        <v/>
      </c>
      <c r="U1190">
        <f>IF(OR(F1190="6C",F1190="6B"),_xlfn.XLOOKUP(E1190,'Facture Chronopost'!L:L,'Facture Chronopost'!X:X),IF(OR(F1190=17,F1190=44),F1190&amp;"_"&amp;H1190,IF(COUNTIF('Bibliothèque transporteurs'!C:C,F1190)=0,"inconnu",_xlfn.XLOOKUP(F1190,'Bibliothèque transporteurs'!C:C,'Bibliothèque transporteurs'!B:B))))</f>
        <v/>
      </c>
      <c r="V1190">
        <f>IF(COUNTIF('Bibliothèque transporteurs'!C:C,F1190)=0,"inconnu",_xlfn.XLOOKUP(F1190,'Bibliothèque transporteurs'!C:C,'Bibliothèque transporteurs'!E:E))</f>
        <v/>
      </c>
      <c r="W1190">
        <f>IF(T1190="FR_2SHOP",O1190,IF(O1190=0,0,ROUNDUP(O1190/C1190*B1190,2)))</f>
        <v/>
      </c>
      <c r="Y1190" s="118">
        <f>ROUNDUP(B1190,2)-M1190-L1190-N1190-J1190-K1190-I1190-Q1190</f>
        <v/>
      </c>
      <c r="Z1190" s="118">
        <f>IF(Y1190=W1190,"OK","Non")</f>
        <v/>
      </c>
    </row>
    <row r="1191">
      <c r="A1191" s="9">
        <f>C1191/SUM(C:C)*(SUM(C:C)+$X$2)</f>
        <v/>
      </c>
      <c r="B1191" s="9">
        <f>C1191/SUM(C:C)*(SUM(C:C)+SUM($N$3:$O$7))+S1191</f>
        <v/>
      </c>
      <c r="C1191" s="9">
        <f>SUM(I1191:Q1191)-N1191-P1191</f>
        <v/>
      </c>
      <c r="D1191" s="8" t="n">
        <v>6235</v>
      </c>
      <c r="E1191" t="inlineStr">
        <is>
          <t>XT259961397TS</t>
        </is>
      </c>
      <c r="F1191" t="inlineStr">
        <is>
          <t>5Y</t>
        </is>
      </c>
      <c r="G1191" t="inlineStr">
        <is>
          <t>N</t>
        </is>
      </c>
      <c r="H1191" t="inlineStr">
        <is>
          <t>NT</t>
        </is>
      </c>
      <c r="O1191" t="n">
        <v>3.07</v>
      </c>
      <c r="S1191">
        <f>_xlfn.XLOOKUP(E1191,'Facture Chronopost'!L:L,'Facture Chronopost'!AA:AA,"")</f>
        <v/>
      </c>
      <c r="T1191">
        <f>IF(COUNTIF('Bibliothèque transporteurs'!C:C,F1191)=0,"inconnu",_xlfn.XLOOKUP(F1191,'Bibliothèque transporteurs'!C:C,'Bibliothèque transporteurs'!A:A))</f>
        <v/>
      </c>
      <c r="U1191">
        <f>IF(OR(F1191="6C",F1191="6B"),_xlfn.XLOOKUP(E1191,'Facture Chronopost'!L:L,'Facture Chronopost'!X:X),IF(OR(F1191=17,F1191=44),F1191&amp;"_"&amp;H1191,IF(COUNTIF('Bibliothèque transporteurs'!C:C,F1191)=0,"inconnu",_xlfn.XLOOKUP(F1191,'Bibliothèque transporteurs'!C:C,'Bibliothèque transporteurs'!B:B))))</f>
        <v/>
      </c>
      <c r="V1191">
        <f>IF(COUNTIF('Bibliothèque transporteurs'!C:C,F1191)=0,"inconnu",_xlfn.XLOOKUP(F1191,'Bibliothèque transporteurs'!C:C,'Bibliothèque transporteurs'!E:E))</f>
        <v/>
      </c>
      <c r="W1191">
        <f>IF(T1191="FR_2SHOP",O1191,IF(O1191=0,0,ROUNDUP(O1191/C1191*B1191,2)))</f>
        <v/>
      </c>
      <c r="Y1191" s="118">
        <f>ROUNDUP(B1191,2)-M1191-L1191-N1191-J1191-K1191-I1191-Q1191</f>
        <v/>
      </c>
      <c r="Z1191" s="118">
        <f>IF(Y1191=W1191,"OK","Non")</f>
        <v/>
      </c>
    </row>
    <row r="1192">
      <c r="A1192" s="9">
        <f>C1192/SUM(C:C)*(SUM(C:C)+$X$2)</f>
        <v/>
      </c>
      <c r="B1192" s="9">
        <f>C1192/SUM(C:C)*(SUM(C:C)+SUM($N$3:$O$7))+S1192</f>
        <v/>
      </c>
      <c r="C1192" s="9">
        <f>SUM(I1192:Q1192)-N1192-P1192</f>
        <v/>
      </c>
      <c r="D1192" s="8" t="n">
        <v>6235</v>
      </c>
      <c r="E1192" t="inlineStr">
        <is>
          <t>XT259966037TS</t>
        </is>
      </c>
      <c r="F1192" t="inlineStr">
        <is>
          <t>5Y</t>
        </is>
      </c>
      <c r="G1192" t="inlineStr">
        <is>
          <t>N</t>
        </is>
      </c>
      <c r="H1192" t="inlineStr">
        <is>
          <t>NT</t>
        </is>
      </c>
      <c r="O1192" t="n">
        <v>3.17</v>
      </c>
      <c r="S1192">
        <f>_xlfn.XLOOKUP(E1192,'Facture Chronopost'!L:L,'Facture Chronopost'!AA:AA,"")</f>
        <v/>
      </c>
      <c r="T1192">
        <f>IF(COUNTIF('Bibliothèque transporteurs'!C:C,F1192)=0,"inconnu",_xlfn.XLOOKUP(F1192,'Bibliothèque transporteurs'!C:C,'Bibliothèque transporteurs'!A:A))</f>
        <v/>
      </c>
      <c r="U1192">
        <f>IF(OR(F1192="6C",F1192="6B"),_xlfn.XLOOKUP(E1192,'Facture Chronopost'!L:L,'Facture Chronopost'!X:X),IF(OR(F1192=17,F1192=44),F1192&amp;"_"&amp;H1192,IF(COUNTIF('Bibliothèque transporteurs'!C:C,F1192)=0,"inconnu",_xlfn.XLOOKUP(F1192,'Bibliothèque transporteurs'!C:C,'Bibliothèque transporteurs'!B:B))))</f>
        <v/>
      </c>
      <c r="V1192">
        <f>IF(COUNTIF('Bibliothèque transporteurs'!C:C,F1192)=0,"inconnu",_xlfn.XLOOKUP(F1192,'Bibliothèque transporteurs'!C:C,'Bibliothèque transporteurs'!E:E))</f>
        <v/>
      </c>
      <c r="W1192">
        <f>IF(T1192="FR_2SHOP",O1192,IF(O1192=0,0,ROUNDUP(O1192/C1192*B1192,2)))</f>
        <v/>
      </c>
      <c r="Y1192" s="118">
        <f>ROUNDUP(B1192,2)-M1192-L1192-N1192-J1192-K1192-I1192-Q1192</f>
        <v/>
      </c>
      <c r="Z1192" s="118">
        <f>IF(Y1192=W1192,"OK","Non")</f>
        <v/>
      </c>
    </row>
    <row r="1193">
      <c r="A1193" s="9">
        <f>C1193/SUM(C:C)*(SUM(C:C)+$X$2)</f>
        <v/>
      </c>
      <c r="B1193" s="9">
        <f>C1193/SUM(C:C)*(SUM(C:C)+SUM($N$3:$O$7))+S1193</f>
        <v/>
      </c>
      <c r="C1193" s="9">
        <f>SUM(I1193:Q1193)-N1193-P1193</f>
        <v/>
      </c>
      <c r="D1193" s="8" t="n">
        <v>6235</v>
      </c>
      <c r="E1193" t="inlineStr">
        <is>
          <t>XT259967077TS</t>
        </is>
      </c>
      <c r="F1193" t="inlineStr">
        <is>
          <t>5Y</t>
        </is>
      </c>
      <c r="G1193" t="inlineStr">
        <is>
          <t>N</t>
        </is>
      </c>
      <c r="H1193" t="inlineStr">
        <is>
          <t>NT</t>
        </is>
      </c>
      <c r="O1193" t="n">
        <v>3.07</v>
      </c>
      <c r="S1193">
        <f>_xlfn.XLOOKUP(E1193,'Facture Chronopost'!L:L,'Facture Chronopost'!AA:AA,"")</f>
        <v/>
      </c>
      <c r="T1193">
        <f>IF(COUNTIF('Bibliothèque transporteurs'!C:C,F1193)=0,"inconnu",_xlfn.XLOOKUP(F1193,'Bibliothèque transporteurs'!C:C,'Bibliothèque transporteurs'!A:A))</f>
        <v/>
      </c>
      <c r="U1193">
        <f>IF(OR(F1193="6C",F1193="6B"),_xlfn.XLOOKUP(E1193,'Facture Chronopost'!L:L,'Facture Chronopost'!X:X),IF(OR(F1193=17,F1193=44),F1193&amp;"_"&amp;H1193,IF(COUNTIF('Bibliothèque transporteurs'!C:C,F1193)=0,"inconnu",_xlfn.XLOOKUP(F1193,'Bibliothèque transporteurs'!C:C,'Bibliothèque transporteurs'!B:B))))</f>
        <v/>
      </c>
      <c r="V1193">
        <f>IF(COUNTIF('Bibliothèque transporteurs'!C:C,F1193)=0,"inconnu",_xlfn.XLOOKUP(F1193,'Bibliothèque transporteurs'!C:C,'Bibliothèque transporteurs'!E:E))</f>
        <v/>
      </c>
      <c r="W1193">
        <f>IF(T1193="FR_2SHOP",O1193,IF(O1193=0,0,ROUNDUP(O1193/C1193*B1193,2)))</f>
        <v/>
      </c>
      <c r="Y1193" s="118">
        <f>ROUNDUP(B1193,2)-M1193-L1193-N1193-J1193-K1193-I1193-Q1193</f>
        <v/>
      </c>
      <c r="Z1193" s="118">
        <f>IF(Y1193=W1193,"OK","Non")</f>
        <v/>
      </c>
    </row>
    <row r="1194">
      <c r="A1194" s="9">
        <f>C1194/SUM(C:C)*(SUM(C:C)+$X$2)</f>
        <v/>
      </c>
      <c r="B1194" s="9">
        <f>C1194/SUM(C:C)*(SUM(C:C)+SUM($N$3:$O$7))+S1194</f>
        <v/>
      </c>
      <c r="C1194" s="9">
        <f>SUM(I1194:Q1194)-N1194-P1194</f>
        <v/>
      </c>
      <c r="D1194" s="8" t="n">
        <v>6235</v>
      </c>
      <c r="E1194" t="inlineStr">
        <is>
          <t>XT259967386TS</t>
        </is>
      </c>
      <c r="F1194" t="inlineStr">
        <is>
          <t>5Y</t>
        </is>
      </c>
      <c r="G1194" t="inlineStr">
        <is>
          <t>N</t>
        </is>
      </c>
      <c r="H1194" t="inlineStr">
        <is>
          <t>NT</t>
        </is>
      </c>
      <c r="O1194" t="n">
        <v>3.07</v>
      </c>
      <c r="S1194">
        <f>_xlfn.XLOOKUP(E1194,'Facture Chronopost'!L:L,'Facture Chronopost'!AA:AA,"")</f>
        <v/>
      </c>
      <c r="T1194">
        <f>IF(COUNTIF('Bibliothèque transporteurs'!C:C,F1194)=0,"inconnu",_xlfn.XLOOKUP(F1194,'Bibliothèque transporteurs'!C:C,'Bibliothèque transporteurs'!A:A))</f>
        <v/>
      </c>
      <c r="U1194">
        <f>IF(OR(F1194="6C",F1194="6B"),_xlfn.XLOOKUP(E1194,'Facture Chronopost'!L:L,'Facture Chronopost'!X:X),IF(OR(F1194=17,F1194=44),F1194&amp;"_"&amp;H1194,IF(COUNTIF('Bibliothèque transporteurs'!C:C,F1194)=0,"inconnu",_xlfn.XLOOKUP(F1194,'Bibliothèque transporteurs'!C:C,'Bibliothèque transporteurs'!B:B))))</f>
        <v/>
      </c>
      <c r="V1194">
        <f>IF(COUNTIF('Bibliothèque transporteurs'!C:C,F1194)=0,"inconnu",_xlfn.XLOOKUP(F1194,'Bibliothèque transporteurs'!C:C,'Bibliothèque transporteurs'!E:E))</f>
        <v/>
      </c>
      <c r="W1194">
        <f>IF(T1194="FR_2SHOP",O1194,IF(O1194=0,0,ROUNDUP(O1194/C1194*B1194,2)))</f>
        <v/>
      </c>
      <c r="Y1194" s="118">
        <f>ROUNDUP(B1194,2)-M1194-L1194-N1194-J1194-K1194-I1194-Q1194</f>
        <v/>
      </c>
      <c r="Z1194" s="118">
        <f>IF(Y1194=W1194,"OK","Non")</f>
        <v/>
      </c>
    </row>
    <row r="1195">
      <c r="A1195" s="9">
        <f>C1195/SUM(C:C)*(SUM(C:C)+$X$2)</f>
        <v/>
      </c>
      <c r="B1195" s="9">
        <f>C1195/SUM(C:C)*(SUM(C:C)+SUM($N$3:$O$7))+S1195</f>
        <v/>
      </c>
      <c r="C1195" s="9">
        <f>SUM(I1195:Q1195)-N1195-P1195</f>
        <v/>
      </c>
      <c r="D1195" s="8" t="n">
        <v>6235</v>
      </c>
      <c r="E1195" t="inlineStr">
        <is>
          <t>XT259970442TS</t>
        </is>
      </c>
      <c r="F1195" t="inlineStr">
        <is>
          <t>5Y</t>
        </is>
      </c>
      <c r="G1195" t="inlineStr">
        <is>
          <t>N</t>
        </is>
      </c>
      <c r="H1195" t="inlineStr">
        <is>
          <t>NT</t>
        </is>
      </c>
      <c r="O1195" t="n">
        <v>3.07</v>
      </c>
      <c r="S1195">
        <f>_xlfn.XLOOKUP(E1195,'Facture Chronopost'!L:L,'Facture Chronopost'!AA:AA,"")</f>
        <v/>
      </c>
      <c r="T1195">
        <f>IF(COUNTIF('Bibliothèque transporteurs'!C:C,F1195)=0,"inconnu",_xlfn.XLOOKUP(F1195,'Bibliothèque transporteurs'!C:C,'Bibliothèque transporteurs'!A:A))</f>
        <v/>
      </c>
      <c r="U1195">
        <f>IF(OR(F1195="6C",F1195="6B"),_xlfn.XLOOKUP(E1195,'Facture Chronopost'!L:L,'Facture Chronopost'!X:X),IF(OR(F1195=17,F1195=44),F1195&amp;"_"&amp;H1195,IF(COUNTIF('Bibliothèque transporteurs'!C:C,F1195)=0,"inconnu",_xlfn.XLOOKUP(F1195,'Bibliothèque transporteurs'!C:C,'Bibliothèque transporteurs'!B:B))))</f>
        <v/>
      </c>
      <c r="V1195">
        <f>IF(COUNTIF('Bibliothèque transporteurs'!C:C,F1195)=0,"inconnu",_xlfn.XLOOKUP(F1195,'Bibliothèque transporteurs'!C:C,'Bibliothèque transporteurs'!E:E))</f>
        <v/>
      </c>
      <c r="W1195">
        <f>IF(T1195="FR_2SHOP",O1195,IF(O1195=0,0,ROUNDUP(O1195/C1195*B1195,2)))</f>
        <v/>
      </c>
      <c r="Y1195" s="118">
        <f>ROUNDUP(B1195,2)-M1195-L1195-N1195-J1195-K1195-I1195-Q1195</f>
        <v/>
      </c>
      <c r="Z1195" s="118">
        <f>IF(Y1195=W1195,"OK","Non")</f>
        <v/>
      </c>
    </row>
    <row r="1196">
      <c r="A1196" s="9">
        <f>C1196/SUM(C:C)*(SUM(C:C)+$X$2)</f>
        <v/>
      </c>
      <c r="B1196" s="9">
        <f>C1196/SUM(C:C)*(SUM(C:C)+SUM($N$3:$O$7))+S1196</f>
        <v/>
      </c>
      <c r="C1196" s="9">
        <f>SUM(I1196:Q1196)-N1196-P1196</f>
        <v/>
      </c>
      <c r="D1196" s="8" t="n">
        <v>6235</v>
      </c>
      <c r="E1196" t="inlineStr">
        <is>
          <t>XT259972593TS</t>
        </is>
      </c>
      <c r="F1196" t="inlineStr">
        <is>
          <t>5Y</t>
        </is>
      </c>
      <c r="G1196" t="inlineStr">
        <is>
          <t>N</t>
        </is>
      </c>
      <c r="H1196" t="inlineStr">
        <is>
          <t>NT</t>
        </is>
      </c>
      <c r="O1196" t="n">
        <v>3.07</v>
      </c>
      <c r="S1196">
        <f>_xlfn.XLOOKUP(E1196,'Facture Chronopost'!L:L,'Facture Chronopost'!AA:AA,"")</f>
        <v/>
      </c>
      <c r="T1196">
        <f>IF(COUNTIF('Bibliothèque transporteurs'!C:C,F1196)=0,"inconnu",_xlfn.XLOOKUP(F1196,'Bibliothèque transporteurs'!C:C,'Bibliothèque transporteurs'!A:A))</f>
        <v/>
      </c>
      <c r="U1196">
        <f>IF(OR(F1196="6C",F1196="6B"),_xlfn.XLOOKUP(E1196,'Facture Chronopost'!L:L,'Facture Chronopost'!X:X),IF(OR(F1196=17,F1196=44),F1196&amp;"_"&amp;H1196,IF(COUNTIF('Bibliothèque transporteurs'!C:C,F1196)=0,"inconnu",_xlfn.XLOOKUP(F1196,'Bibliothèque transporteurs'!C:C,'Bibliothèque transporteurs'!B:B))))</f>
        <v/>
      </c>
      <c r="V1196">
        <f>IF(COUNTIF('Bibliothèque transporteurs'!C:C,F1196)=0,"inconnu",_xlfn.XLOOKUP(F1196,'Bibliothèque transporteurs'!C:C,'Bibliothèque transporteurs'!E:E))</f>
        <v/>
      </c>
      <c r="W1196">
        <f>IF(T1196="FR_2SHOP",O1196,IF(O1196=0,0,ROUNDUP(O1196/C1196*B1196,2)))</f>
        <v/>
      </c>
      <c r="Y1196" s="118">
        <f>ROUNDUP(B1196,2)-M1196-L1196-N1196-J1196-K1196-I1196-Q1196</f>
        <v/>
      </c>
      <c r="Z1196" s="118">
        <f>IF(Y1196=W1196,"OK","Non")</f>
        <v/>
      </c>
    </row>
    <row r="1197">
      <c r="A1197" s="9">
        <f>C1197/SUM(C:C)*(SUM(C:C)+$X$2)</f>
        <v/>
      </c>
      <c r="B1197" s="9">
        <f>C1197/SUM(C:C)*(SUM(C:C)+SUM($N$3:$O$7))+S1197</f>
        <v/>
      </c>
      <c r="C1197" s="9">
        <f>SUM(I1197:Q1197)-N1197-P1197</f>
        <v/>
      </c>
      <c r="D1197" s="8" t="n">
        <v>6235</v>
      </c>
      <c r="E1197" t="inlineStr">
        <is>
          <t>XT259974183TS</t>
        </is>
      </c>
      <c r="F1197" t="inlineStr">
        <is>
          <t>5Y</t>
        </is>
      </c>
      <c r="G1197" t="inlineStr">
        <is>
          <t>N</t>
        </is>
      </c>
      <c r="H1197" t="inlineStr">
        <is>
          <t>NT</t>
        </is>
      </c>
      <c r="O1197" t="n">
        <v>3.07</v>
      </c>
      <c r="S1197">
        <f>_xlfn.XLOOKUP(E1197,'Facture Chronopost'!L:L,'Facture Chronopost'!AA:AA,"")</f>
        <v/>
      </c>
      <c r="T1197">
        <f>IF(COUNTIF('Bibliothèque transporteurs'!C:C,F1197)=0,"inconnu",_xlfn.XLOOKUP(F1197,'Bibliothèque transporteurs'!C:C,'Bibliothèque transporteurs'!A:A))</f>
        <v/>
      </c>
      <c r="U1197">
        <f>IF(OR(F1197="6C",F1197="6B"),_xlfn.XLOOKUP(E1197,'Facture Chronopost'!L:L,'Facture Chronopost'!X:X),IF(OR(F1197=17,F1197=44),F1197&amp;"_"&amp;H1197,IF(COUNTIF('Bibliothèque transporteurs'!C:C,F1197)=0,"inconnu",_xlfn.XLOOKUP(F1197,'Bibliothèque transporteurs'!C:C,'Bibliothèque transporteurs'!B:B))))</f>
        <v/>
      </c>
      <c r="V1197">
        <f>IF(COUNTIF('Bibliothèque transporteurs'!C:C,F1197)=0,"inconnu",_xlfn.XLOOKUP(F1197,'Bibliothèque transporteurs'!C:C,'Bibliothèque transporteurs'!E:E))</f>
        <v/>
      </c>
      <c r="W1197">
        <f>IF(T1197="FR_2SHOP",O1197,IF(O1197=0,0,ROUNDUP(O1197/C1197*B1197,2)))</f>
        <v/>
      </c>
      <c r="Y1197" s="118">
        <f>ROUNDUP(B1197,2)-M1197-L1197-N1197-J1197-K1197-I1197-Q1197</f>
        <v/>
      </c>
      <c r="Z1197" s="118">
        <f>IF(Y1197=W1197,"OK","Non")</f>
        <v/>
      </c>
    </row>
    <row r="1198">
      <c r="A1198" s="9">
        <f>C1198/SUM(C:C)*(SUM(C:C)+$X$2)</f>
        <v/>
      </c>
      <c r="B1198" s="9">
        <f>C1198/SUM(C:C)*(SUM(C:C)+SUM($N$3:$O$7))+S1198</f>
        <v/>
      </c>
      <c r="C1198" s="9">
        <f>SUM(I1198:Q1198)-N1198-P1198</f>
        <v/>
      </c>
      <c r="D1198" s="8" t="n">
        <v>6235</v>
      </c>
      <c r="E1198" t="inlineStr">
        <is>
          <t>XT259999812TS</t>
        </is>
      </c>
      <c r="F1198" t="inlineStr">
        <is>
          <t>5Y</t>
        </is>
      </c>
      <c r="G1198" t="inlineStr">
        <is>
          <t>N</t>
        </is>
      </c>
      <c r="H1198" t="inlineStr">
        <is>
          <t>NT</t>
        </is>
      </c>
      <c r="O1198" t="n">
        <v>3.07</v>
      </c>
      <c r="S1198">
        <f>_xlfn.XLOOKUP(E1198,'Facture Chronopost'!L:L,'Facture Chronopost'!AA:AA,"")</f>
        <v/>
      </c>
      <c r="T1198">
        <f>IF(COUNTIF('Bibliothèque transporteurs'!C:C,F1198)=0,"inconnu",_xlfn.XLOOKUP(F1198,'Bibliothèque transporteurs'!C:C,'Bibliothèque transporteurs'!A:A))</f>
        <v/>
      </c>
      <c r="U1198">
        <f>IF(OR(F1198="6C",F1198="6B"),_xlfn.XLOOKUP(E1198,'Facture Chronopost'!L:L,'Facture Chronopost'!X:X),IF(OR(F1198=17,F1198=44),F1198&amp;"_"&amp;H1198,IF(COUNTIF('Bibliothèque transporteurs'!C:C,F1198)=0,"inconnu",_xlfn.XLOOKUP(F1198,'Bibliothèque transporteurs'!C:C,'Bibliothèque transporteurs'!B:B))))</f>
        <v/>
      </c>
      <c r="V1198">
        <f>IF(COUNTIF('Bibliothèque transporteurs'!C:C,F1198)=0,"inconnu",_xlfn.XLOOKUP(F1198,'Bibliothèque transporteurs'!C:C,'Bibliothèque transporteurs'!E:E))</f>
        <v/>
      </c>
      <c r="W1198">
        <f>IF(T1198="FR_2SHOP",O1198,IF(O1198=0,0,ROUNDUP(O1198/C1198*B1198,2)))</f>
        <v/>
      </c>
      <c r="Y1198" s="118">
        <f>ROUNDUP(B1198,2)-M1198-L1198-N1198-J1198-K1198-I1198-Q1198</f>
        <v/>
      </c>
      <c r="Z1198" s="118">
        <f>IF(Y1198=W1198,"OK","Non")</f>
        <v/>
      </c>
    </row>
    <row r="1199">
      <c r="A1199" s="9">
        <f>C1199/SUM(C:C)*(SUM(C:C)+$X$2)</f>
        <v/>
      </c>
      <c r="B1199" s="9">
        <f>C1199/SUM(C:C)*(SUM(C:C)+SUM($N$3:$O$7))+S1199</f>
        <v/>
      </c>
      <c r="C1199" s="9">
        <f>SUM(I1199:Q1199)-N1199-P1199</f>
        <v/>
      </c>
      <c r="D1199" s="8" t="n">
        <v>6235</v>
      </c>
      <c r="E1199" t="inlineStr">
        <is>
          <t>XT260000706TS</t>
        </is>
      </c>
      <c r="F1199" t="inlineStr">
        <is>
          <t>5Y</t>
        </is>
      </c>
      <c r="G1199" t="inlineStr">
        <is>
          <t>N</t>
        </is>
      </c>
      <c r="H1199" t="inlineStr">
        <is>
          <t>NT</t>
        </is>
      </c>
      <c r="O1199" t="n">
        <v>3.07</v>
      </c>
      <c r="S1199">
        <f>_xlfn.XLOOKUP(E1199,'Facture Chronopost'!L:L,'Facture Chronopost'!AA:AA,"")</f>
        <v/>
      </c>
      <c r="T1199">
        <f>IF(COUNTIF('Bibliothèque transporteurs'!C:C,F1199)=0,"inconnu",_xlfn.XLOOKUP(F1199,'Bibliothèque transporteurs'!C:C,'Bibliothèque transporteurs'!A:A))</f>
        <v/>
      </c>
      <c r="U1199">
        <f>IF(OR(F1199="6C",F1199="6B"),_xlfn.XLOOKUP(E1199,'Facture Chronopost'!L:L,'Facture Chronopost'!X:X),IF(OR(F1199=17,F1199=44),F1199&amp;"_"&amp;H1199,IF(COUNTIF('Bibliothèque transporteurs'!C:C,F1199)=0,"inconnu",_xlfn.XLOOKUP(F1199,'Bibliothèque transporteurs'!C:C,'Bibliothèque transporteurs'!B:B))))</f>
        <v/>
      </c>
      <c r="V1199">
        <f>IF(COUNTIF('Bibliothèque transporteurs'!C:C,F1199)=0,"inconnu",_xlfn.XLOOKUP(F1199,'Bibliothèque transporteurs'!C:C,'Bibliothèque transporteurs'!E:E))</f>
        <v/>
      </c>
      <c r="W1199">
        <f>IF(T1199="FR_2SHOP",O1199,IF(O1199=0,0,ROUNDUP(O1199/C1199*B1199,2)))</f>
        <v/>
      </c>
      <c r="Y1199" s="118">
        <f>ROUNDUP(B1199,2)-M1199-L1199-N1199-J1199-K1199-I1199-Q1199</f>
        <v/>
      </c>
      <c r="Z1199" s="118">
        <f>IF(Y1199=W1199,"OK","Non")</f>
        <v/>
      </c>
    </row>
    <row r="1200">
      <c r="A1200" s="9">
        <f>C1200/SUM(C:C)*(SUM(C:C)+$X$2)</f>
        <v/>
      </c>
      <c r="B1200" s="9">
        <f>C1200/SUM(C:C)*(SUM(C:C)+SUM($N$3:$O$7))+S1200</f>
        <v/>
      </c>
      <c r="C1200" s="9">
        <f>SUM(I1200:Q1200)-N1200-P1200</f>
        <v/>
      </c>
      <c r="D1200" s="8" t="n">
        <v>6235</v>
      </c>
      <c r="E1200" t="inlineStr">
        <is>
          <t>XT260003185TS</t>
        </is>
      </c>
      <c r="F1200" t="inlineStr">
        <is>
          <t>5Y</t>
        </is>
      </c>
      <c r="G1200" t="inlineStr">
        <is>
          <t>N</t>
        </is>
      </c>
      <c r="H1200" t="inlineStr">
        <is>
          <t>NT</t>
        </is>
      </c>
      <c r="O1200" t="n">
        <v>3.07</v>
      </c>
      <c r="S1200">
        <f>_xlfn.XLOOKUP(E1200,'Facture Chronopost'!L:L,'Facture Chronopost'!AA:AA,"")</f>
        <v/>
      </c>
      <c r="T1200">
        <f>IF(COUNTIF('Bibliothèque transporteurs'!C:C,F1200)=0,"inconnu",_xlfn.XLOOKUP(F1200,'Bibliothèque transporteurs'!C:C,'Bibliothèque transporteurs'!A:A))</f>
        <v/>
      </c>
      <c r="U1200">
        <f>IF(OR(F1200="6C",F1200="6B"),_xlfn.XLOOKUP(E1200,'Facture Chronopost'!L:L,'Facture Chronopost'!X:X),IF(OR(F1200=17,F1200=44),F1200&amp;"_"&amp;H1200,IF(COUNTIF('Bibliothèque transporteurs'!C:C,F1200)=0,"inconnu",_xlfn.XLOOKUP(F1200,'Bibliothèque transporteurs'!C:C,'Bibliothèque transporteurs'!B:B))))</f>
        <v/>
      </c>
      <c r="V1200">
        <f>IF(COUNTIF('Bibliothèque transporteurs'!C:C,F1200)=0,"inconnu",_xlfn.XLOOKUP(F1200,'Bibliothèque transporteurs'!C:C,'Bibliothèque transporteurs'!E:E))</f>
        <v/>
      </c>
      <c r="W1200">
        <f>IF(T1200="FR_2SHOP",O1200,IF(O1200=0,0,ROUNDUP(O1200/C1200*B1200,2)))</f>
        <v/>
      </c>
      <c r="Y1200" s="118">
        <f>ROUNDUP(B1200,2)-M1200-L1200-N1200-J1200-K1200-I1200-Q1200</f>
        <v/>
      </c>
      <c r="Z1200" s="118">
        <f>IF(Y1200=W1200,"OK","Non")</f>
        <v/>
      </c>
    </row>
    <row r="1201">
      <c r="A1201" s="9">
        <f>C1201/SUM(C:C)*(SUM(C:C)+$X$2)</f>
        <v/>
      </c>
      <c r="B1201" s="9">
        <f>C1201/SUM(C:C)*(SUM(C:C)+SUM($N$3:$O$7))+S1201</f>
        <v/>
      </c>
      <c r="C1201" s="9">
        <f>SUM(I1201:Q1201)-N1201-P1201</f>
        <v/>
      </c>
      <c r="D1201" s="8" t="n">
        <v>6235</v>
      </c>
      <c r="E1201" t="inlineStr">
        <is>
          <t>XT260003702TS</t>
        </is>
      </c>
      <c r="F1201" t="inlineStr">
        <is>
          <t>5Y</t>
        </is>
      </c>
      <c r="G1201" t="inlineStr">
        <is>
          <t>N</t>
        </is>
      </c>
      <c r="H1201" t="inlineStr">
        <is>
          <t>NT</t>
        </is>
      </c>
      <c r="O1201" t="n">
        <v>3.07</v>
      </c>
      <c r="S1201">
        <f>_xlfn.XLOOKUP(E1201,'Facture Chronopost'!L:L,'Facture Chronopost'!AA:AA,"")</f>
        <v/>
      </c>
      <c r="T1201">
        <f>IF(COUNTIF('Bibliothèque transporteurs'!C:C,F1201)=0,"inconnu",_xlfn.XLOOKUP(F1201,'Bibliothèque transporteurs'!C:C,'Bibliothèque transporteurs'!A:A))</f>
        <v/>
      </c>
      <c r="U1201">
        <f>IF(OR(F1201="6C",F1201="6B"),_xlfn.XLOOKUP(E1201,'Facture Chronopost'!L:L,'Facture Chronopost'!X:X),IF(OR(F1201=17,F1201=44),F1201&amp;"_"&amp;H1201,IF(COUNTIF('Bibliothèque transporteurs'!C:C,F1201)=0,"inconnu",_xlfn.XLOOKUP(F1201,'Bibliothèque transporteurs'!C:C,'Bibliothèque transporteurs'!B:B))))</f>
        <v/>
      </c>
      <c r="V1201">
        <f>IF(COUNTIF('Bibliothèque transporteurs'!C:C,F1201)=0,"inconnu",_xlfn.XLOOKUP(F1201,'Bibliothèque transporteurs'!C:C,'Bibliothèque transporteurs'!E:E))</f>
        <v/>
      </c>
      <c r="W1201">
        <f>IF(T1201="FR_2SHOP",O1201,IF(O1201=0,0,ROUNDUP(O1201/C1201*B1201,2)))</f>
        <v/>
      </c>
      <c r="Y1201" s="118">
        <f>ROUNDUP(B1201,2)-M1201-L1201-N1201-J1201-K1201-I1201-Q1201</f>
        <v/>
      </c>
      <c r="Z1201" s="118">
        <f>IF(Y1201=W1201,"OK","Non")</f>
        <v/>
      </c>
    </row>
    <row r="1202">
      <c r="A1202" s="9">
        <f>C1202/SUM(C:C)*(SUM(C:C)+$X$2)</f>
        <v/>
      </c>
      <c r="B1202" s="9">
        <f>C1202/SUM(C:C)*(SUM(C:C)+SUM($N$3:$O$7))+S1202</f>
        <v/>
      </c>
      <c r="C1202" s="9">
        <f>SUM(I1202:Q1202)-N1202-P1202</f>
        <v/>
      </c>
      <c r="D1202" s="8" t="n">
        <v>6235</v>
      </c>
      <c r="E1202" t="inlineStr">
        <is>
          <t>XT260009254TS</t>
        </is>
      </c>
      <c r="F1202" t="inlineStr">
        <is>
          <t>5Y</t>
        </is>
      </c>
      <c r="G1202" t="inlineStr">
        <is>
          <t>N</t>
        </is>
      </c>
      <c r="H1202" t="inlineStr">
        <is>
          <t>NR</t>
        </is>
      </c>
      <c r="O1202" t="n">
        <v>3.07</v>
      </c>
      <c r="S1202">
        <f>_xlfn.XLOOKUP(E1202,'Facture Chronopost'!L:L,'Facture Chronopost'!AA:AA,"")</f>
        <v/>
      </c>
      <c r="T1202">
        <f>IF(COUNTIF('Bibliothèque transporteurs'!C:C,F1202)=0,"inconnu",_xlfn.XLOOKUP(F1202,'Bibliothèque transporteurs'!C:C,'Bibliothèque transporteurs'!A:A))</f>
        <v/>
      </c>
      <c r="U1202">
        <f>IF(OR(F1202="6C",F1202="6B"),_xlfn.XLOOKUP(E1202,'Facture Chronopost'!L:L,'Facture Chronopost'!X:X),IF(OR(F1202=17,F1202=44),F1202&amp;"_"&amp;H1202,IF(COUNTIF('Bibliothèque transporteurs'!C:C,F1202)=0,"inconnu",_xlfn.XLOOKUP(F1202,'Bibliothèque transporteurs'!C:C,'Bibliothèque transporteurs'!B:B))))</f>
        <v/>
      </c>
      <c r="V1202">
        <f>IF(COUNTIF('Bibliothèque transporteurs'!C:C,F1202)=0,"inconnu",_xlfn.XLOOKUP(F1202,'Bibliothèque transporteurs'!C:C,'Bibliothèque transporteurs'!E:E))</f>
        <v/>
      </c>
      <c r="W1202">
        <f>IF(T1202="FR_2SHOP",O1202,IF(O1202=0,0,ROUNDUP(O1202/C1202*B1202,2)))</f>
        <v/>
      </c>
      <c r="Y1202" s="118">
        <f>ROUNDUP(B1202,2)-M1202-L1202-N1202-J1202-K1202-I1202-Q1202</f>
        <v/>
      </c>
      <c r="Z1202" s="118">
        <f>IF(Y1202=W1202,"OK","Non")</f>
        <v/>
      </c>
    </row>
    <row r="1203">
      <c r="A1203" s="9">
        <f>C1203/SUM(C:C)*(SUM(C:C)+$X$2)</f>
        <v/>
      </c>
      <c r="B1203" s="9">
        <f>C1203/SUM(C:C)*(SUM(C:C)+SUM($N$3:$O$7))+S1203</f>
        <v/>
      </c>
      <c r="C1203" s="9">
        <f>SUM(I1203:Q1203)-N1203-P1203</f>
        <v/>
      </c>
      <c r="D1203" s="8" t="n">
        <v>6235</v>
      </c>
      <c r="E1203" t="inlineStr">
        <is>
          <t>XT260009815TS</t>
        </is>
      </c>
      <c r="F1203" t="inlineStr">
        <is>
          <t>5Y</t>
        </is>
      </c>
      <c r="G1203" t="inlineStr">
        <is>
          <t>N</t>
        </is>
      </c>
      <c r="H1203" t="inlineStr">
        <is>
          <t>NT</t>
        </is>
      </c>
      <c r="O1203" t="n">
        <v>3.07</v>
      </c>
      <c r="S1203">
        <f>_xlfn.XLOOKUP(E1203,'Facture Chronopost'!L:L,'Facture Chronopost'!AA:AA,"")</f>
        <v/>
      </c>
      <c r="T1203">
        <f>IF(COUNTIF('Bibliothèque transporteurs'!C:C,F1203)=0,"inconnu",_xlfn.XLOOKUP(F1203,'Bibliothèque transporteurs'!C:C,'Bibliothèque transporteurs'!A:A))</f>
        <v/>
      </c>
      <c r="U1203">
        <f>IF(OR(F1203="6C",F1203="6B"),_xlfn.XLOOKUP(E1203,'Facture Chronopost'!L:L,'Facture Chronopost'!X:X),IF(OR(F1203=17,F1203=44),F1203&amp;"_"&amp;H1203,IF(COUNTIF('Bibliothèque transporteurs'!C:C,F1203)=0,"inconnu",_xlfn.XLOOKUP(F1203,'Bibliothèque transporteurs'!C:C,'Bibliothèque transporteurs'!B:B))))</f>
        <v/>
      </c>
      <c r="V1203">
        <f>IF(COUNTIF('Bibliothèque transporteurs'!C:C,F1203)=0,"inconnu",_xlfn.XLOOKUP(F1203,'Bibliothèque transporteurs'!C:C,'Bibliothèque transporteurs'!E:E))</f>
        <v/>
      </c>
      <c r="W1203">
        <f>IF(T1203="FR_2SHOP",O1203,IF(O1203=0,0,ROUNDUP(O1203/C1203*B1203,2)))</f>
        <v/>
      </c>
      <c r="Y1203" s="118">
        <f>ROUNDUP(B1203,2)-M1203-L1203-N1203-J1203-K1203-I1203-Q1203</f>
        <v/>
      </c>
      <c r="Z1203" s="118">
        <f>IF(Y1203=W1203,"OK","Non")</f>
        <v/>
      </c>
    </row>
    <row r="1204">
      <c r="A1204" s="9">
        <f>C1204/SUM(C:C)*(SUM(C:C)+$X$2)</f>
        <v/>
      </c>
      <c r="B1204" s="9">
        <f>C1204/SUM(C:C)*(SUM(C:C)+SUM($N$3:$O$7))+S1204</f>
        <v/>
      </c>
      <c r="C1204" s="9">
        <f>SUM(I1204:Q1204)-N1204-P1204</f>
        <v/>
      </c>
      <c r="D1204" s="8" t="n">
        <v>6235</v>
      </c>
      <c r="E1204" t="inlineStr">
        <is>
          <t>XT260010558TS</t>
        </is>
      </c>
      <c r="F1204" t="inlineStr">
        <is>
          <t>5Y</t>
        </is>
      </c>
      <c r="G1204" t="inlineStr">
        <is>
          <t>N</t>
        </is>
      </c>
      <c r="H1204" t="inlineStr">
        <is>
          <t>NT</t>
        </is>
      </c>
      <c r="O1204" t="n">
        <v>3.07</v>
      </c>
      <c r="S1204">
        <f>_xlfn.XLOOKUP(E1204,'Facture Chronopost'!L:L,'Facture Chronopost'!AA:AA,"")</f>
        <v/>
      </c>
      <c r="T1204">
        <f>IF(COUNTIF('Bibliothèque transporteurs'!C:C,F1204)=0,"inconnu",_xlfn.XLOOKUP(F1204,'Bibliothèque transporteurs'!C:C,'Bibliothèque transporteurs'!A:A))</f>
        <v/>
      </c>
      <c r="U1204">
        <f>IF(OR(F1204="6C",F1204="6B"),_xlfn.XLOOKUP(E1204,'Facture Chronopost'!L:L,'Facture Chronopost'!X:X),IF(OR(F1204=17,F1204=44),F1204&amp;"_"&amp;H1204,IF(COUNTIF('Bibliothèque transporteurs'!C:C,F1204)=0,"inconnu",_xlfn.XLOOKUP(F1204,'Bibliothèque transporteurs'!C:C,'Bibliothèque transporteurs'!B:B))))</f>
        <v/>
      </c>
      <c r="V1204">
        <f>IF(COUNTIF('Bibliothèque transporteurs'!C:C,F1204)=0,"inconnu",_xlfn.XLOOKUP(F1204,'Bibliothèque transporteurs'!C:C,'Bibliothèque transporteurs'!E:E))</f>
        <v/>
      </c>
      <c r="W1204">
        <f>IF(T1204="FR_2SHOP",O1204,IF(O1204=0,0,ROUNDUP(O1204/C1204*B1204,2)))</f>
        <v/>
      </c>
      <c r="Y1204" s="118">
        <f>ROUNDUP(B1204,2)-M1204-L1204-N1204-J1204-K1204-I1204-Q1204</f>
        <v/>
      </c>
      <c r="Z1204" s="118">
        <f>IF(Y1204=W1204,"OK","Non")</f>
        <v/>
      </c>
    </row>
    <row r="1205">
      <c r="A1205" s="9">
        <f>C1205/SUM(C:C)*(SUM(C:C)+$X$2)</f>
        <v/>
      </c>
      <c r="B1205" s="9">
        <f>C1205/SUM(C:C)*(SUM(C:C)+SUM($N$3:$O$7))+S1205</f>
        <v/>
      </c>
      <c r="C1205" s="9">
        <f>SUM(I1205:Q1205)-N1205-P1205</f>
        <v/>
      </c>
      <c r="D1205" s="8" t="n">
        <v>6235</v>
      </c>
      <c r="E1205" t="inlineStr">
        <is>
          <t>XT260010685TS</t>
        </is>
      </c>
      <c r="F1205" t="inlineStr">
        <is>
          <t>5Y</t>
        </is>
      </c>
      <c r="G1205" t="inlineStr">
        <is>
          <t>N</t>
        </is>
      </c>
      <c r="H1205" t="inlineStr">
        <is>
          <t>NT</t>
        </is>
      </c>
      <c r="O1205" t="n">
        <v>3.07</v>
      </c>
      <c r="S1205">
        <f>_xlfn.XLOOKUP(E1205,'Facture Chronopost'!L:L,'Facture Chronopost'!AA:AA,"")</f>
        <v/>
      </c>
      <c r="T1205">
        <f>IF(COUNTIF('Bibliothèque transporteurs'!C:C,F1205)=0,"inconnu",_xlfn.XLOOKUP(F1205,'Bibliothèque transporteurs'!C:C,'Bibliothèque transporteurs'!A:A))</f>
        <v/>
      </c>
      <c r="U1205">
        <f>IF(OR(F1205="6C",F1205="6B"),_xlfn.XLOOKUP(E1205,'Facture Chronopost'!L:L,'Facture Chronopost'!X:X),IF(OR(F1205=17,F1205=44),F1205&amp;"_"&amp;H1205,IF(COUNTIF('Bibliothèque transporteurs'!C:C,F1205)=0,"inconnu",_xlfn.XLOOKUP(F1205,'Bibliothèque transporteurs'!C:C,'Bibliothèque transporteurs'!B:B))))</f>
        <v/>
      </c>
      <c r="V1205">
        <f>IF(COUNTIF('Bibliothèque transporteurs'!C:C,F1205)=0,"inconnu",_xlfn.XLOOKUP(F1205,'Bibliothèque transporteurs'!C:C,'Bibliothèque transporteurs'!E:E))</f>
        <v/>
      </c>
      <c r="W1205">
        <f>IF(T1205="FR_2SHOP",O1205,IF(O1205=0,0,ROUNDUP(O1205/C1205*B1205,2)))</f>
        <v/>
      </c>
      <c r="Y1205" s="118">
        <f>ROUNDUP(B1205,2)-M1205-L1205-N1205-J1205-K1205-I1205-Q1205</f>
        <v/>
      </c>
      <c r="Z1205" s="118">
        <f>IF(Y1205=W1205,"OK","Non")</f>
        <v/>
      </c>
    </row>
    <row r="1206">
      <c r="A1206" s="9">
        <f>C1206/SUM(C:C)*(SUM(C:C)+$X$2)</f>
        <v/>
      </c>
      <c r="B1206" s="9">
        <f>C1206/SUM(C:C)*(SUM(C:C)+SUM($N$3:$O$7))+S1206</f>
        <v/>
      </c>
      <c r="C1206" s="9">
        <f>SUM(I1206:Q1206)-N1206-P1206</f>
        <v/>
      </c>
      <c r="D1206" s="8" t="n">
        <v>6235</v>
      </c>
      <c r="E1206" t="inlineStr">
        <is>
          <t>XT260014360TS</t>
        </is>
      </c>
      <c r="F1206" t="inlineStr">
        <is>
          <t>5Y</t>
        </is>
      </c>
      <c r="G1206" t="inlineStr">
        <is>
          <t>N</t>
        </is>
      </c>
      <c r="H1206" t="inlineStr">
        <is>
          <t>NT</t>
        </is>
      </c>
      <c r="O1206" t="n">
        <v>3.07</v>
      </c>
      <c r="S1206">
        <f>_xlfn.XLOOKUP(E1206,'Facture Chronopost'!L:L,'Facture Chronopost'!AA:AA,"")</f>
        <v/>
      </c>
      <c r="T1206">
        <f>IF(COUNTIF('Bibliothèque transporteurs'!C:C,F1206)=0,"inconnu",_xlfn.XLOOKUP(F1206,'Bibliothèque transporteurs'!C:C,'Bibliothèque transporteurs'!A:A))</f>
        <v/>
      </c>
      <c r="U1206">
        <f>IF(OR(F1206="6C",F1206="6B"),_xlfn.XLOOKUP(E1206,'Facture Chronopost'!L:L,'Facture Chronopost'!X:X),IF(OR(F1206=17,F1206=44),F1206&amp;"_"&amp;H1206,IF(COUNTIF('Bibliothèque transporteurs'!C:C,F1206)=0,"inconnu",_xlfn.XLOOKUP(F1206,'Bibliothèque transporteurs'!C:C,'Bibliothèque transporteurs'!B:B))))</f>
        <v/>
      </c>
      <c r="V1206">
        <f>IF(COUNTIF('Bibliothèque transporteurs'!C:C,F1206)=0,"inconnu",_xlfn.XLOOKUP(F1206,'Bibliothèque transporteurs'!C:C,'Bibliothèque transporteurs'!E:E))</f>
        <v/>
      </c>
      <c r="W1206">
        <f>IF(T1206="FR_2SHOP",O1206,IF(O1206=0,0,ROUNDUP(O1206/C1206*B1206,2)))</f>
        <v/>
      </c>
      <c r="Y1206" s="118">
        <f>ROUNDUP(B1206,2)-M1206-L1206-N1206-J1206-K1206-I1206-Q1206</f>
        <v/>
      </c>
      <c r="Z1206" s="118">
        <f>IF(Y1206=W1206,"OK","Non")</f>
        <v/>
      </c>
    </row>
    <row r="1207">
      <c r="A1207" s="9">
        <f>C1207/SUM(C:C)*(SUM(C:C)+$X$2)</f>
        <v/>
      </c>
      <c r="B1207" s="9">
        <f>C1207/SUM(C:C)*(SUM(C:C)+SUM($N$3:$O$7))+S1207</f>
        <v/>
      </c>
      <c r="C1207" s="9">
        <f>SUM(I1207:Q1207)-N1207-P1207</f>
        <v/>
      </c>
      <c r="D1207" s="8" t="n">
        <v>6235</v>
      </c>
      <c r="E1207" t="inlineStr">
        <is>
          <t>XT260014373TS</t>
        </is>
      </c>
      <c r="F1207" t="inlineStr">
        <is>
          <t>5Y</t>
        </is>
      </c>
      <c r="G1207" t="inlineStr">
        <is>
          <t>N</t>
        </is>
      </c>
      <c r="H1207" t="inlineStr">
        <is>
          <t>NT</t>
        </is>
      </c>
      <c r="O1207" t="n">
        <v>3.07</v>
      </c>
      <c r="S1207">
        <f>_xlfn.XLOOKUP(E1207,'Facture Chronopost'!L:L,'Facture Chronopost'!AA:AA,"")</f>
        <v/>
      </c>
      <c r="T1207">
        <f>IF(COUNTIF('Bibliothèque transporteurs'!C:C,F1207)=0,"inconnu",_xlfn.XLOOKUP(F1207,'Bibliothèque transporteurs'!C:C,'Bibliothèque transporteurs'!A:A))</f>
        <v/>
      </c>
      <c r="U1207">
        <f>IF(OR(F1207="6C",F1207="6B"),_xlfn.XLOOKUP(E1207,'Facture Chronopost'!L:L,'Facture Chronopost'!X:X),IF(OR(F1207=17,F1207=44),F1207&amp;"_"&amp;H1207,IF(COUNTIF('Bibliothèque transporteurs'!C:C,F1207)=0,"inconnu",_xlfn.XLOOKUP(F1207,'Bibliothèque transporteurs'!C:C,'Bibliothèque transporteurs'!B:B))))</f>
        <v/>
      </c>
      <c r="V1207">
        <f>IF(COUNTIF('Bibliothèque transporteurs'!C:C,F1207)=0,"inconnu",_xlfn.XLOOKUP(F1207,'Bibliothèque transporteurs'!C:C,'Bibliothèque transporteurs'!E:E))</f>
        <v/>
      </c>
      <c r="W1207">
        <f>IF(T1207="FR_2SHOP",O1207,IF(O1207=0,0,ROUNDUP(O1207/C1207*B1207,2)))</f>
        <v/>
      </c>
      <c r="Y1207" s="118">
        <f>ROUNDUP(B1207,2)-M1207-L1207-N1207-J1207-K1207-I1207-Q1207</f>
        <v/>
      </c>
      <c r="Z1207" s="118">
        <f>IF(Y1207=W1207,"OK","Non")</f>
        <v/>
      </c>
    </row>
    <row r="1208">
      <c r="A1208" s="9">
        <f>C1208/SUM(C:C)*(SUM(C:C)+$X$2)</f>
        <v/>
      </c>
      <c r="B1208" s="9">
        <f>C1208/SUM(C:C)*(SUM(C:C)+SUM($N$3:$O$7))+S1208</f>
        <v/>
      </c>
      <c r="C1208" s="9">
        <f>SUM(I1208:Q1208)-N1208-P1208</f>
        <v/>
      </c>
      <c r="D1208" s="8" t="n">
        <v>6235</v>
      </c>
      <c r="E1208" t="inlineStr">
        <is>
          <t>XT260016414TS</t>
        </is>
      </c>
      <c r="F1208" t="inlineStr">
        <is>
          <t>5Y</t>
        </is>
      </c>
      <c r="G1208" t="inlineStr">
        <is>
          <t>N</t>
        </is>
      </c>
      <c r="H1208" t="inlineStr">
        <is>
          <t>NT</t>
        </is>
      </c>
      <c r="O1208" t="n">
        <v>3.07</v>
      </c>
      <c r="S1208">
        <f>_xlfn.XLOOKUP(E1208,'Facture Chronopost'!L:L,'Facture Chronopost'!AA:AA,"")</f>
        <v/>
      </c>
      <c r="T1208">
        <f>IF(COUNTIF('Bibliothèque transporteurs'!C:C,F1208)=0,"inconnu",_xlfn.XLOOKUP(F1208,'Bibliothèque transporteurs'!C:C,'Bibliothèque transporteurs'!A:A))</f>
        <v/>
      </c>
      <c r="U1208">
        <f>IF(OR(F1208="6C",F1208="6B"),_xlfn.XLOOKUP(E1208,'Facture Chronopost'!L:L,'Facture Chronopost'!X:X),IF(OR(F1208=17,F1208=44),F1208&amp;"_"&amp;H1208,IF(COUNTIF('Bibliothèque transporteurs'!C:C,F1208)=0,"inconnu",_xlfn.XLOOKUP(F1208,'Bibliothèque transporteurs'!C:C,'Bibliothèque transporteurs'!B:B))))</f>
        <v/>
      </c>
      <c r="V1208">
        <f>IF(COUNTIF('Bibliothèque transporteurs'!C:C,F1208)=0,"inconnu",_xlfn.XLOOKUP(F1208,'Bibliothèque transporteurs'!C:C,'Bibliothèque transporteurs'!E:E))</f>
        <v/>
      </c>
      <c r="W1208">
        <f>IF(T1208="FR_2SHOP",O1208,IF(O1208=0,0,ROUNDUP(O1208/C1208*B1208,2)))</f>
        <v/>
      </c>
      <c r="Y1208" s="118">
        <f>ROUNDUP(B1208,2)-M1208-L1208-N1208-J1208-K1208-I1208-Q1208</f>
        <v/>
      </c>
      <c r="Z1208" s="118">
        <f>IF(Y1208=W1208,"OK","Non")</f>
        <v/>
      </c>
    </row>
    <row r="1209">
      <c r="A1209" s="9">
        <f>C1209/SUM(C:C)*(SUM(C:C)+$X$2)</f>
        <v/>
      </c>
      <c r="B1209" s="9">
        <f>C1209/SUM(C:C)*(SUM(C:C)+SUM($N$3:$O$7))+S1209</f>
        <v/>
      </c>
      <c r="C1209" s="9">
        <f>SUM(I1209:Q1209)-N1209-P1209</f>
        <v/>
      </c>
      <c r="D1209" s="8" t="n">
        <v>6235</v>
      </c>
      <c r="E1209" t="inlineStr">
        <is>
          <t>XT260020246TS</t>
        </is>
      </c>
      <c r="F1209" t="inlineStr">
        <is>
          <t>5Y</t>
        </is>
      </c>
      <c r="G1209" t="inlineStr">
        <is>
          <t>N</t>
        </is>
      </c>
      <c r="H1209" t="inlineStr">
        <is>
          <t>NT</t>
        </is>
      </c>
      <c r="O1209" t="n">
        <v>3.07</v>
      </c>
      <c r="S1209">
        <f>_xlfn.XLOOKUP(E1209,'Facture Chronopost'!L:L,'Facture Chronopost'!AA:AA,"")</f>
        <v/>
      </c>
      <c r="T1209">
        <f>IF(COUNTIF('Bibliothèque transporteurs'!C:C,F1209)=0,"inconnu",_xlfn.XLOOKUP(F1209,'Bibliothèque transporteurs'!C:C,'Bibliothèque transporteurs'!A:A))</f>
        <v/>
      </c>
      <c r="U1209">
        <f>IF(OR(F1209="6C",F1209="6B"),_xlfn.XLOOKUP(E1209,'Facture Chronopost'!L:L,'Facture Chronopost'!X:X),IF(OR(F1209=17,F1209=44),F1209&amp;"_"&amp;H1209,IF(COUNTIF('Bibliothèque transporteurs'!C:C,F1209)=0,"inconnu",_xlfn.XLOOKUP(F1209,'Bibliothèque transporteurs'!C:C,'Bibliothèque transporteurs'!B:B))))</f>
        <v/>
      </c>
      <c r="V1209">
        <f>IF(COUNTIF('Bibliothèque transporteurs'!C:C,F1209)=0,"inconnu",_xlfn.XLOOKUP(F1209,'Bibliothèque transporteurs'!C:C,'Bibliothèque transporteurs'!E:E))</f>
        <v/>
      </c>
      <c r="W1209">
        <f>IF(T1209="FR_2SHOP",O1209,IF(O1209=0,0,ROUNDUP(O1209/C1209*B1209,2)))</f>
        <v/>
      </c>
      <c r="Y1209" s="118">
        <f>ROUNDUP(B1209,2)-M1209-L1209-N1209-J1209-K1209-I1209-Q1209</f>
        <v/>
      </c>
      <c r="Z1209" s="118">
        <f>IF(Y1209=W1209,"OK","Non")</f>
        <v/>
      </c>
    </row>
    <row r="1210">
      <c r="A1210" s="9">
        <f>C1210/SUM(C:C)*(SUM(C:C)+$X$2)</f>
        <v/>
      </c>
      <c r="B1210" s="9">
        <f>C1210/SUM(C:C)*(SUM(C:C)+SUM($N$3:$O$7))+S1210</f>
        <v/>
      </c>
      <c r="C1210" s="9">
        <f>SUM(I1210:Q1210)-N1210-P1210</f>
        <v/>
      </c>
      <c r="D1210" s="8" t="n">
        <v>6235</v>
      </c>
      <c r="E1210" t="inlineStr">
        <is>
          <t>XT260023401TS</t>
        </is>
      </c>
      <c r="F1210" t="inlineStr">
        <is>
          <t>5Y</t>
        </is>
      </c>
      <c r="G1210" t="inlineStr">
        <is>
          <t>N</t>
        </is>
      </c>
      <c r="H1210" t="inlineStr">
        <is>
          <t>NT</t>
        </is>
      </c>
      <c r="O1210" t="n">
        <v>3.07</v>
      </c>
      <c r="S1210">
        <f>_xlfn.XLOOKUP(E1210,'Facture Chronopost'!L:L,'Facture Chronopost'!AA:AA,"")</f>
        <v/>
      </c>
      <c r="T1210">
        <f>IF(COUNTIF('Bibliothèque transporteurs'!C:C,F1210)=0,"inconnu",_xlfn.XLOOKUP(F1210,'Bibliothèque transporteurs'!C:C,'Bibliothèque transporteurs'!A:A))</f>
        <v/>
      </c>
      <c r="U1210">
        <f>IF(OR(F1210="6C",F1210="6B"),_xlfn.XLOOKUP(E1210,'Facture Chronopost'!L:L,'Facture Chronopost'!X:X),IF(OR(F1210=17,F1210=44),F1210&amp;"_"&amp;H1210,IF(COUNTIF('Bibliothèque transporteurs'!C:C,F1210)=0,"inconnu",_xlfn.XLOOKUP(F1210,'Bibliothèque transporteurs'!C:C,'Bibliothèque transporteurs'!B:B))))</f>
        <v/>
      </c>
      <c r="V1210">
        <f>IF(COUNTIF('Bibliothèque transporteurs'!C:C,F1210)=0,"inconnu",_xlfn.XLOOKUP(F1210,'Bibliothèque transporteurs'!C:C,'Bibliothèque transporteurs'!E:E))</f>
        <v/>
      </c>
      <c r="W1210">
        <f>IF(T1210="FR_2SHOP",O1210,IF(O1210=0,0,ROUNDUP(O1210/C1210*B1210,2)))</f>
        <v/>
      </c>
      <c r="Y1210" s="118">
        <f>ROUNDUP(B1210,2)-M1210-L1210-N1210-J1210-K1210-I1210-Q1210</f>
        <v/>
      </c>
      <c r="Z1210" s="118">
        <f>IF(Y1210=W1210,"OK","Non")</f>
        <v/>
      </c>
    </row>
    <row r="1211">
      <c r="A1211" s="9">
        <f>C1211/SUM(C:C)*(SUM(C:C)+$X$2)</f>
        <v/>
      </c>
      <c r="B1211" s="9">
        <f>C1211/SUM(C:C)*(SUM(C:C)+SUM($N$3:$O$7))+S1211</f>
        <v/>
      </c>
      <c r="C1211" s="9">
        <f>SUM(I1211:Q1211)-N1211-P1211</f>
        <v/>
      </c>
      <c r="D1211" s="8" t="n">
        <v>6235</v>
      </c>
      <c r="E1211" t="inlineStr">
        <is>
          <t>XT260024251TS</t>
        </is>
      </c>
      <c r="F1211" t="inlineStr">
        <is>
          <t>5Y</t>
        </is>
      </c>
      <c r="G1211" t="inlineStr">
        <is>
          <t>N</t>
        </is>
      </c>
      <c r="H1211" t="inlineStr">
        <is>
          <t>NT</t>
        </is>
      </c>
      <c r="O1211" t="n">
        <v>3.07</v>
      </c>
      <c r="S1211">
        <f>_xlfn.XLOOKUP(E1211,'Facture Chronopost'!L:L,'Facture Chronopost'!AA:AA,"")</f>
        <v/>
      </c>
      <c r="T1211">
        <f>IF(COUNTIF('Bibliothèque transporteurs'!C:C,F1211)=0,"inconnu",_xlfn.XLOOKUP(F1211,'Bibliothèque transporteurs'!C:C,'Bibliothèque transporteurs'!A:A))</f>
        <v/>
      </c>
      <c r="U1211">
        <f>IF(OR(F1211="6C",F1211="6B"),_xlfn.XLOOKUP(E1211,'Facture Chronopost'!L:L,'Facture Chronopost'!X:X),IF(OR(F1211=17,F1211=44),F1211&amp;"_"&amp;H1211,IF(COUNTIF('Bibliothèque transporteurs'!C:C,F1211)=0,"inconnu",_xlfn.XLOOKUP(F1211,'Bibliothèque transporteurs'!C:C,'Bibliothèque transporteurs'!B:B))))</f>
        <v/>
      </c>
      <c r="V1211">
        <f>IF(COUNTIF('Bibliothèque transporteurs'!C:C,F1211)=0,"inconnu",_xlfn.XLOOKUP(F1211,'Bibliothèque transporteurs'!C:C,'Bibliothèque transporteurs'!E:E))</f>
        <v/>
      </c>
      <c r="W1211">
        <f>IF(T1211="FR_2SHOP",O1211,IF(O1211=0,0,ROUNDUP(O1211/C1211*B1211,2)))</f>
        <v/>
      </c>
      <c r="Y1211" s="118">
        <f>ROUNDUP(B1211,2)-M1211-L1211-N1211-J1211-K1211-I1211-Q1211</f>
        <v/>
      </c>
      <c r="Z1211" s="118">
        <f>IF(Y1211=W1211,"OK","Non")</f>
        <v/>
      </c>
    </row>
    <row r="1212">
      <c r="A1212" s="9">
        <f>C1212/SUM(C:C)*(SUM(C:C)+$X$2)</f>
        <v/>
      </c>
      <c r="B1212" s="9">
        <f>C1212/SUM(C:C)*(SUM(C:C)+SUM($N$3:$O$7))+S1212</f>
        <v/>
      </c>
      <c r="C1212" s="9">
        <f>SUM(I1212:Q1212)-N1212-P1212</f>
        <v/>
      </c>
      <c r="D1212" s="8" t="n">
        <v>6235</v>
      </c>
      <c r="E1212" t="inlineStr">
        <is>
          <t>XT260028995TS</t>
        </is>
      </c>
      <c r="F1212" t="inlineStr">
        <is>
          <t>5Y</t>
        </is>
      </c>
      <c r="G1212" t="inlineStr">
        <is>
          <t>N</t>
        </is>
      </c>
      <c r="H1212" t="inlineStr">
        <is>
          <t>NT</t>
        </is>
      </c>
      <c r="O1212" t="n">
        <v>3.07</v>
      </c>
      <c r="S1212">
        <f>_xlfn.XLOOKUP(E1212,'Facture Chronopost'!L:L,'Facture Chronopost'!AA:AA,"")</f>
        <v/>
      </c>
      <c r="T1212">
        <f>IF(COUNTIF('Bibliothèque transporteurs'!C:C,F1212)=0,"inconnu",_xlfn.XLOOKUP(F1212,'Bibliothèque transporteurs'!C:C,'Bibliothèque transporteurs'!A:A))</f>
        <v/>
      </c>
      <c r="U1212">
        <f>IF(OR(F1212="6C",F1212="6B"),_xlfn.XLOOKUP(E1212,'Facture Chronopost'!L:L,'Facture Chronopost'!X:X),IF(OR(F1212=17,F1212=44),F1212&amp;"_"&amp;H1212,IF(COUNTIF('Bibliothèque transporteurs'!C:C,F1212)=0,"inconnu",_xlfn.XLOOKUP(F1212,'Bibliothèque transporteurs'!C:C,'Bibliothèque transporteurs'!B:B))))</f>
        <v/>
      </c>
      <c r="V1212">
        <f>IF(COUNTIF('Bibliothèque transporteurs'!C:C,F1212)=0,"inconnu",_xlfn.XLOOKUP(F1212,'Bibliothèque transporteurs'!C:C,'Bibliothèque transporteurs'!E:E))</f>
        <v/>
      </c>
      <c r="W1212">
        <f>IF(T1212="FR_2SHOP",O1212,IF(O1212=0,0,ROUNDUP(O1212/C1212*B1212,2)))</f>
        <v/>
      </c>
      <c r="Y1212" s="118">
        <f>ROUNDUP(B1212,2)-M1212-L1212-N1212-J1212-K1212-I1212-Q1212</f>
        <v/>
      </c>
      <c r="Z1212" s="118">
        <f>IF(Y1212=W1212,"OK","Non")</f>
        <v/>
      </c>
    </row>
    <row r="1213">
      <c r="A1213" s="9">
        <f>C1213/SUM(C:C)*(SUM(C:C)+$X$2)</f>
        <v/>
      </c>
      <c r="B1213" s="9">
        <f>C1213/SUM(C:C)*(SUM(C:C)+SUM($N$3:$O$7))+S1213</f>
        <v/>
      </c>
      <c r="C1213" s="9">
        <f>SUM(I1213:Q1213)-N1213-P1213</f>
        <v/>
      </c>
      <c r="D1213" s="8" t="n">
        <v>6235</v>
      </c>
      <c r="E1213" t="inlineStr">
        <is>
          <t>XT260033531TS</t>
        </is>
      </c>
      <c r="F1213" t="inlineStr">
        <is>
          <t>5Y</t>
        </is>
      </c>
      <c r="G1213" t="inlineStr">
        <is>
          <t>N</t>
        </is>
      </c>
      <c r="H1213" t="inlineStr">
        <is>
          <t>NT</t>
        </is>
      </c>
      <c r="O1213" t="n">
        <v>3.07</v>
      </c>
      <c r="S1213">
        <f>_xlfn.XLOOKUP(E1213,'Facture Chronopost'!L:L,'Facture Chronopost'!AA:AA,"")</f>
        <v/>
      </c>
      <c r="T1213">
        <f>IF(COUNTIF('Bibliothèque transporteurs'!C:C,F1213)=0,"inconnu",_xlfn.XLOOKUP(F1213,'Bibliothèque transporteurs'!C:C,'Bibliothèque transporteurs'!A:A))</f>
        <v/>
      </c>
      <c r="U1213">
        <f>IF(OR(F1213="6C",F1213="6B"),_xlfn.XLOOKUP(E1213,'Facture Chronopost'!L:L,'Facture Chronopost'!X:X),IF(OR(F1213=17,F1213=44),F1213&amp;"_"&amp;H1213,IF(COUNTIF('Bibliothèque transporteurs'!C:C,F1213)=0,"inconnu",_xlfn.XLOOKUP(F1213,'Bibliothèque transporteurs'!C:C,'Bibliothèque transporteurs'!B:B))))</f>
        <v/>
      </c>
      <c r="V1213">
        <f>IF(COUNTIF('Bibliothèque transporteurs'!C:C,F1213)=0,"inconnu",_xlfn.XLOOKUP(F1213,'Bibliothèque transporteurs'!C:C,'Bibliothèque transporteurs'!E:E))</f>
        <v/>
      </c>
      <c r="W1213">
        <f>IF(T1213="FR_2SHOP",O1213,IF(O1213=0,0,ROUNDUP(O1213/C1213*B1213,2)))</f>
        <v/>
      </c>
      <c r="Y1213" s="118">
        <f>ROUNDUP(B1213,2)-M1213-L1213-N1213-J1213-K1213-I1213-Q1213</f>
        <v/>
      </c>
      <c r="Z1213" s="118">
        <f>IF(Y1213=W1213,"OK","Non")</f>
        <v/>
      </c>
    </row>
    <row r="1214">
      <c r="A1214" s="9">
        <f>C1214/SUM(C:C)*(SUM(C:C)+$X$2)</f>
        <v/>
      </c>
      <c r="B1214" s="9">
        <f>C1214/SUM(C:C)*(SUM(C:C)+SUM($N$3:$O$7))+S1214</f>
        <v/>
      </c>
      <c r="C1214" s="9">
        <f>SUM(I1214:Q1214)-N1214-P1214</f>
        <v/>
      </c>
      <c r="D1214" s="8" t="n">
        <v>6235</v>
      </c>
      <c r="E1214" t="inlineStr">
        <is>
          <t>XT260037326TS</t>
        </is>
      </c>
      <c r="F1214" t="inlineStr">
        <is>
          <t>5Y</t>
        </is>
      </c>
      <c r="G1214" t="inlineStr">
        <is>
          <t>N</t>
        </is>
      </c>
      <c r="H1214" t="inlineStr">
        <is>
          <t>NT</t>
        </is>
      </c>
      <c r="O1214" t="n">
        <v>3.07</v>
      </c>
      <c r="S1214">
        <f>_xlfn.XLOOKUP(E1214,'Facture Chronopost'!L:L,'Facture Chronopost'!AA:AA,"")</f>
        <v/>
      </c>
      <c r="T1214">
        <f>IF(COUNTIF('Bibliothèque transporteurs'!C:C,F1214)=0,"inconnu",_xlfn.XLOOKUP(F1214,'Bibliothèque transporteurs'!C:C,'Bibliothèque transporteurs'!A:A))</f>
        <v/>
      </c>
      <c r="U1214">
        <f>IF(OR(F1214="6C",F1214="6B"),_xlfn.XLOOKUP(E1214,'Facture Chronopost'!L:L,'Facture Chronopost'!X:X),IF(OR(F1214=17,F1214=44),F1214&amp;"_"&amp;H1214,IF(COUNTIF('Bibliothèque transporteurs'!C:C,F1214)=0,"inconnu",_xlfn.XLOOKUP(F1214,'Bibliothèque transporteurs'!C:C,'Bibliothèque transporteurs'!B:B))))</f>
        <v/>
      </c>
      <c r="V1214">
        <f>IF(COUNTIF('Bibliothèque transporteurs'!C:C,F1214)=0,"inconnu",_xlfn.XLOOKUP(F1214,'Bibliothèque transporteurs'!C:C,'Bibliothèque transporteurs'!E:E))</f>
        <v/>
      </c>
      <c r="W1214">
        <f>IF(T1214="FR_2SHOP",O1214,IF(O1214=0,0,ROUNDUP(O1214/C1214*B1214,2)))</f>
        <v/>
      </c>
      <c r="Y1214" s="118">
        <f>ROUNDUP(B1214,2)-M1214-L1214-N1214-J1214-K1214-I1214-Q1214</f>
        <v/>
      </c>
      <c r="Z1214" s="118">
        <f>IF(Y1214=W1214,"OK","Non")</f>
        <v/>
      </c>
    </row>
    <row r="1215">
      <c r="A1215" s="9">
        <f>C1215/SUM(C:C)*(SUM(C:C)+$X$2)</f>
        <v/>
      </c>
      <c r="B1215" s="9">
        <f>C1215/SUM(C:C)*(SUM(C:C)+SUM($N$3:$O$7))+S1215</f>
        <v/>
      </c>
      <c r="C1215" s="9">
        <f>SUM(I1215:Q1215)-N1215-P1215</f>
        <v/>
      </c>
      <c r="D1215" s="8" t="n">
        <v>9512</v>
      </c>
      <c r="E1215" t="inlineStr">
        <is>
          <t>XT328769278TS</t>
        </is>
      </c>
      <c r="F1215" t="inlineStr">
        <is>
          <t>6B</t>
        </is>
      </c>
      <c r="G1215" t="inlineStr">
        <is>
          <t>N</t>
        </is>
      </c>
      <c r="H1215" t="inlineStr">
        <is>
          <t>ZA</t>
        </is>
      </c>
      <c r="O1215" t="n">
        <v>20</v>
      </c>
      <c r="S1215">
        <f>_xlfn.XLOOKUP(E1215,'Facture Chronopost'!L:L,'Facture Chronopost'!AA:AA,"")</f>
        <v/>
      </c>
      <c r="T1215">
        <f>IF(COUNTIF('Bibliothèque transporteurs'!C:C,F1215)=0,"inconnu",_xlfn.XLOOKUP(F1215,'Bibliothèque transporteurs'!C:C,'Bibliothèque transporteurs'!A:A))</f>
        <v/>
      </c>
      <c r="U1215">
        <f>IF(OR(F1215="6C",F1215="6B"),_xlfn.XLOOKUP(E1215,'Facture Chronopost'!L:L,'Facture Chronopost'!X:X),IF(OR(F1215=17,F1215=44),F1215&amp;"_"&amp;H1215,IF(COUNTIF('Bibliothèque transporteurs'!C:C,F1215)=0,"inconnu",_xlfn.XLOOKUP(F1215,'Bibliothèque transporteurs'!C:C,'Bibliothèque transporteurs'!B:B))))</f>
        <v/>
      </c>
      <c r="V1215">
        <f>IF(COUNTIF('Bibliothèque transporteurs'!C:C,F1215)=0,"inconnu",_xlfn.XLOOKUP(F1215,'Bibliothèque transporteurs'!C:C,'Bibliothèque transporteurs'!E:E))</f>
        <v/>
      </c>
      <c r="W1215">
        <f>IF(T1215="FR_2SHOP",O1215,IF(O1215=0,0,ROUNDUP(O1215/C1215*B1215,2)))</f>
        <v/>
      </c>
      <c r="Y1215" s="118">
        <f>ROUNDUP(B1215,2)-M1215-L1215-N1215-J1215-K1215-I1215-Q1215</f>
        <v/>
      </c>
      <c r="Z1215" s="118">
        <f>IF(Y1215=W1215,"OK","Non")</f>
        <v/>
      </c>
    </row>
    <row r="1216">
      <c r="A1216" s="9">
        <f>C1216/SUM(C:C)*(SUM(C:C)+$X$2)</f>
        <v/>
      </c>
      <c r="B1216" s="9">
        <f>C1216/SUM(C:C)*(SUM(C:C)+SUM($N$3:$O$7))+S1216</f>
        <v/>
      </c>
      <c r="C1216" s="9">
        <f>SUM(I1216:Q1216)-N1216-P1216</f>
        <v/>
      </c>
      <c r="D1216" s="8" t="n">
        <v>6235</v>
      </c>
      <c r="E1216" t="inlineStr">
        <is>
          <t>XT328868942TS</t>
        </is>
      </c>
      <c r="F1216" t="inlineStr">
        <is>
          <t>6B</t>
        </is>
      </c>
      <c r="G1216" t="inlineStr">
        <is>
          <t>N</t>
        </is>
      </c>
      <c r="H1216" t="inlineStr">
        <is>
          <t>ZA</t>
        </is>
      </c>
      <c r="O1216" t="n">
        <v>7.35</v>
      </c>
      <c r="S1216">
        <f>_xlfn.XLOOKUP(E1216,'Facture Chronopost'!L:L,'Facture Chronopost'!AA:AA,"")</f>
        <v/>
      </c>
      <c r="T1216">
        <f>IF(COUNTIF('Bibliothèque transporteurs'!C:C,F1216)=0,"inconnu",_xlfn.XLOOKUP(F1216,'Bibliothèque transporteurs'!C:C,'Bibliothèque transporteurs'!A:A))</f>
        <v/>
      </c>
      <c r="U1216">
        <f>IF(OR(F1216="6C",F1216="6B"),_xlfn.XLOOKUP(E1216,'Facture Chronopost'!L:L,'Facture Chronopost'!X:X),IF(OR(F1216=17,F1216=44),F1216&amp;"_"&amp;H1216,IF(COUNTIF('Bibliothèque transporteurs'!C:C,F1216)=0,"inconnu",_xlfn.XLOOKUP(F1216,'Bibliothèque transporteurs'!C:C,'Bibliothèque transporteurs'!B:B))))</f>
        <v/>
      </c>
      <c r="V1216">
        <f>IF(COUNTIF('Bibliothèque transporteurs'!C:C,F1216)=0,"inconnu",_xlfn.XLOOKUP(F1216,'Bibliothèque transporteurs'!C:C,'Bibliothèque transporteurs'!E:E))</f>
        <v/>
      </c>
      <c r="W1216">
        <f>IF(T1216="FR_2SHOP",O1216,IF(O1216=0,0,ROUNDUP(O1216/C1216*B1216,2)))</f>
        <v/>
      </c>
      <c r="Y1216" s="118">
        <f>ROUNDUP(B1216,2)-M1216-L1216-N1216-J1216-K1216-I1216-Q1216</f>
        <v/>
      </c>
      <c r="Z1216" s="118">
        <f>IF(Y1216=W1216,"OK","Non")</f>
        <v/>
      </c>
    </row>
    <row r="1217">
      <c r="A1217" s="9">
        <f>C1217/SUM(C:C)*(SUM(C:C)+$X$2)</f>
        <v/>
      </c>
      <c r="B1217" s="9">
        <f>C1217/SUM(C:C)*(SUM(C:C)+SUM($N$3:$O$7))+S1217</f>
        <v/>
      </c>
      <c r="C1217" s="9">
        <f>SUM(I1217:Q1217)-N1217-P1217</f>
        <v/>
      </c>
      <c r="D1217" s="8" t="n">
        <v>6235</v>
      </c>
      <c r="E1217" t="inlineStr">
        <is>
          <t>XT328895673TS</t>
        </is>
      </c>
      <c r="F1217" t="inlineStr">
        <is>
          <t>6B</t>
        </is>
      </c>
      <c r="G1217" t="inlineStr">
        <is>
          <t>N</t>
        </is>
      </c>
      <c r="H1217" t="inlineStr">
        <is>
          <t>ZA</t>
        </is>
      </c>
      <c r="O1217" t="n">
        <v>4.18</v>
      </c>
      <c r="S1217">
        <f>_xlfn.XLOOKUP(E1217,'Facture Chronopost'!L:L,'Facture Chronopost'!AA:AA,"")</f>
        <v/>
      </c>
      <c r="T1217">
        <f>IF(COUNTIF('Bibliothèque transporteurs'!C:C,F1217)=0,"inconnu",_xlfn.XLOOKUP(F1217,'Bibliothèque transporteurs'!C:C,'Bibliothèque transporteurs'!A:A))</f>
        <v/>
      </c>
      <c r="U1217">
        <f>IF(OR(F1217="6C",F1217="6B"),_xlfn.XLOOKUP(E1217,'Facture Chronopost'!L:L,'Facture Chronopost'!X:X),IF(OR(F1217=17,F1217=44),F1217&amp;"_"&amp;H1217,IF(COUNTIF('Bibliothèque transporteurs'!C:C,F1217)=0,"inconnu",_xlfn.XLOOKUP(F1217,'Bibliothèque transporteurs'!C:C,'Bibliothèque transporteurs'!B:B))))</f>
        <v/>
      </c>
      <c r="V1217">
        <f>IF(COUNTIF('Bibliothèque transporteurs'!C:C,F1217)=0,"inconnu",_xlfn.XLOOKUP(F1217,'Bibliothèque transporteurs'!C:C,'Bibliothèque transporteurs'!E:E))</f>
        <v/>
      </c>
      <c r="W1217">
        <f>IF(T1217="FR_2SHOP",O1217,IF(O1217=0,0,ROUNDUP(O1217/C1217*B1217,2)))</f>
        <v/>
      </c>
      <c r="Y1217" s="118">
        <f>ROUNDUP(B1217,2)-M1217-L1217-N1217-J1217-K1217-I1217-Q1217</f>
        <v/>
      </c>
      <c r="Z1217" s="118">
        <f>IF(Y1217=W1217,"OK","Non")</f>
        <v/>
      </c>
    </row>
    <row r="1218">
      <c r="A1218" s="9">
        <f>C1218/SUM(C:C)*(SUM(C:C)+$X$2)</f>
        <v/>
      </c>
      <c r="B1218" s="9">
        <f>C1218/SUM(C:C)*(SUM(C:C)+SUM($N$3:$O$7))+S1218</f>
        <v/>
      </c>
      <c r="C1218" s="9">
        <f>SUM(I1218:Q1218)-N1218-P1218</f>
        <v/>
      </c>
      <c r="D1218" s="8" t="n">
        <v>6235</v>
      </c>
      <c r="E1218" t="inlineStr">
        <is>
          <t>XT328923754TS</t>
        </is>
      </c>
      <c r="F1218" t="inlineStr">
        <is>
          <t>6B</t>
        </is>
      </c>
      <c r="G1218" t="inlineStr">
        <is>
          <t>N</t>
        </is>
      </c>
      <c r="H1218" t="inlineStr">
        <is>
          <t>ZA</t>
        </is>
      </c>
      <c r="O1218" t="n">
        <v>6.71</v>
      </c>
      <c r="S1218">
        <f>_xlfn.XLOOKUP(E1218,'Facture Chronopost'!L:L,'Facture Chronopost'!AA:AA,"")</f>
        <v/>
      </c>
      <c r="T1218">
        <f>IF(COUNTIF('Bibliothèque transporteurs'!C:C,F1218)=0,"inconnu",_xlfn.XLOOKUP(F1218,'Bibliothèque transporteurs'!C:C,'Bibliothèque transporteurs'!A:A))</f>
        <v/>
      </c>
      <c r="U1218">
        <f>IF(OR(F1218="6C",F1218="6B"),_xlfn.XLOOKUP(E1218,'Facture Chronopost'!L:L,'Facture Chronopost'!X:X),IF(OR(F1218=17,F1218=44),F1218&amp;"_"&amp;H1218,IF(COUNTIF('Bibliothèque transporteurs'!C:C,F1218)=0,"inconnu",_xlfn.XLOOKUP(F1218,'Bibliothèque transporteurs'!C:C,'Bibliothèque transporteurs'!B:B))))</f>
        <v/>
      </c>
      <c r="V1218">
        <f>IF(COUNTIF('Bibliothèque transporteurs'!C:C,F1218)=0,"inconnu",_xlfn.XLOOKUP(F1218,'Bibliothèque transporteurs'!C:C,'Bibliothèque transporteurs'!E:E))</f>
        <v/>
      </c>
      <c r="W1218">
        <f>IF(T1218="FR_2SHOP",O1218,IF(O1218=0,0,ROUNDUP(O1218/C1218*B1218,2)))</f>
        <v/>
      </c>
      <c r="Y1218" s="118">
        <f>ROUNDUP(B1218,2)-M1218-L1218-N1218-J1218-K1218-I1218-Q1218</f>
        <v/>
      </c>
      <c r="Z1218" s="118">
        <f>IF(Y1218=W1218,"OK","Non")</f>
        <v/>
      </c>
    </row>
    <row r="1219">
      <c r="A1219" s="9">
        <f>C1219/SUM(C:C)*(SUM(C:C)+$X$2)</f>
        <v/>
      </c>
      <c r="B1219" s="9">
        <f>C1219/SUM(C:C)*(SUM(C:C)+SUM($N$3:$O$7))+S1219</f>
        <v/>
      </c>
      <c r="C1219" s="9">
        <f>SUM(I1219:Q1219)-N1219-P1219</f>
        <v/>
      </c>
      <c r="D1219" s="8" t="n">
        <v>6235</v>
      </c>
      <c r="E1219" t="inlineStr">
        <is>
          <t>XT329002712TS</t>
        </is>
      </c>
      <c r="F1219" t="inlineStr">
        <is>
          <t>6B</t>
        </is>
      </c>
      <c r="G1219" t="inlineStr">
        <is>
          <t>N</t>
        </is>
      </c>
      <c r="H1219" t="inlineStr">
        <is>
          <t>ZA</t>
        </is>
      </c>
      <c r="O1219" t="n">
        <v>7.35</v>
      </c>
      <c r="S1219">
        <f>_xlfn.XLOOKUP(E1219,'Facture Chronopost'!L:L,'Facture Chronopost'!AA:AA,"")</f>
        <v/>
      </c>
      <c r="T1219">
        <f>IF(COUNTIF('Bibliothèque transporteurs'!C:C,F1219)=0,"inconnu",_xlfn.XLOOKUP(F1219,'Bibliothèque transporteurs'!C:C,'Bibliothèque transporteurs'!A:A))</f>
        <v/>
      </c>
      <c r="U1219">
        <f>IF(OR(F1219="6C",F1219="6B"),_xlfn.XLOOKUP(E1219,'Facture Chronopost'!L:L,'Facture Chronopost'!X:X),IF(OR(F1219=17,F1219=44),F1219&amp;"_"&amp;H1219,IF(COUNTIF('Bibliothèque transporteurs'!C:C,F1219)=0,"inconnu",_xlfn.XLOOKUP(F1219,'Bibliothèque transporteurs'!C:C,'Bibliothèque transporteurs'!B:B))))</f>
        <v/>
      </c>
      <c r="V1219">
        <f>IF(COUNTIF('Bibliothèque transporteurs'!C:C,F1219)=0,"inconnu",_xlfn.XLOOKUP(F1219,'Bibliothèque transporteurs'!C:C,'Bibliothèque transporteurs'!E:E))</f>
        <v/>
      </c>
      <c r="W1219">
        <f>IF(T1219="FR_2SHOP",O1219,IF(O1219=0,0,ROUNDUP(O1219/C1219*B1219,2)))</f>
        <v/>
      </c>
      <c r="Y1219" s="118">
        <f>ROUNDUP(B1219,2)-M1219-L1219-N1219-J1219-K1219-I1219-Q1219</f>
        <v/>
      </c>
      <c r="Z1219" s="118">
        <f>IF(Y1219=W1219,"OK","Non")</f>
        <v/>
      </c>
    </row>
    <row r="1220">
      <c r="A1220" s="9">
        <f>C1220/SUM(C:C)*(SUM(C:C)+$X$2)</f>
        <v/>
      </c>
      <c r="B1220" s="9">
        <f>C1220/SUM(C:C)*(SUM(C:C)+SUM($N$3:$O$7))+S1220</f>
        <v/>
      </c>
      <c r="C1220" s="9">
        <f>SUM(I1220:Q1220)-N1220-P1220</f>
        <v/>
      </c>
      <c r="D1220" s="8" t="n">
        <v>9512</v>
      </c>
      <c r="E1220" t="inlineStr">
        <is>
          <t>XT329005016TS</t>
        </is>
      </c>
      <c r="F1220" t="inlineStr">
        <is>
          <t>6B</t>
        </is>
      </c>
      <c r="G1220" t="inlineStr">
        <is>
          <t>N</t>
        </is>
      </c>
      <c r="H1220" t="inlineStr">
        <is>
          <t>ZA</t>
        </is>
      </c>
      <c r="O1220" t="n">
        <v>3.38</v>
      </c>
      <c r="S1220">
        <f>_xlfn.XLOOKUP(E1220,'Facture Chronopost'!L:L,'Facture Chronopost'!AA:AA,"")</f>
        <v/>
      </c>
      <c r="T1220">
        <f>IF(COUNTIF('Bibliothèque transporteurs'!C:C,F1220)=0,"inconnu",_xlfn.XLOOKUP(F1220,'Bibliothèque transporteurs'!C:C,'Bibliothèque transporteurs'!A:A))</f>
        <v/>
      </c>
      <c r="U1220">
        <f>IF(OR(F1220="6C",F1220="6B"),_xlfn.XLOOKUP(E1220,'Facture Chronopost'!L:L,'Facture Chronopost'!X:X),IF(OR(F1220=17,F1220=44),F1220&amp;"_"&amp;H1220,IF(COUNTIF('Bibliothèque transporteurs'!C:C,F1220)=0,"inconnu",_xlfn.XLOOKUP(F1220,'Bibliothèque transporteurs'!C:C,'Bibliothèque transporteurs'!B:B))))</f>
        <v/>
      </c>
      <c r="V1220">
        <f>IF(COUNTIF('Bibliothèque transporteurs'!C:C,F1220)=0,"inconnu",_xlfn.XLOOKUP(F1220,'Bibliothèque transporteurs'!C:C,'Bibliothèque transporteurs'!E:E))</f>
        <v/>
      </c>
      <c r="W1220">
        <f>IF(T1220="FR_2SHOP",O1220,IF(O1220=0,0,ROUNDUP(O1220/C1220*B1220,2)))</f>
        <v/>
      </c>
      <c r="Y1220" s="118">
        <f>ROUNDUP(B1220,2)-M1220-L1220-N1220-J1220-K1220-I1220-Q1220</f>
        <v/>
      </c>
      <c r="Z1220" s="118">
        <f>IF(Y1220=W1220,"OK","Non")</f>
        <v/>
      </c>
    </row>
    <row r="1221">
      <c r="A1221" s="9">
        <f>C1221/SUM(C:C)*(SUM(C:C)+$X$2)</f>
        <v/>
      </c>
      <c r="B1221" s="9">
        <f>C1221/SUM(C:C)*(SUM(C:C)+SUM($N$3:$O$7))+S1221</f>
        <v/>
      </c>
      <c r="C1221" s="9">
        <f>SUM(I1221:Q1221)-N1221-P1221</f>
        <v/>
      </c>
      <c r="D1221" s="8" t="n">
        <v>6235</v>
      </c>
      <c r="E1221" t="inlineStr">
        <is>
          <t>XT329054051TS</t>
        </is>
      </c>
      <c r="F1221" t="inlineStr">
        <is>
          <t>6B</t>
        </is>
      </c>
      <c r="G1221" t="inlineStr">
        <is>
          <t>N</t>
        </is>
      </c>
      <c r="H1221" t="inlineStr">
        <is>
          <t>ZA</t>
        </is>
      </c>
      <c r="O1221" t="n">
        <v>6.71</v>
      </c>
      <c r="S1221">
        <f>_xlfn.XLOOKUP(E1221,'Facture Chronopost'!L:L,'Facture Chronopost'!AA:AA,"")</f>
        <v/>
      </c>
      <c r="T1221">
        <f>IF(COUNTIF('Bibliothèque transporteurs'!C:C,F1221)=0,"inconnu",_xlfn.XLOOKUP(F1221,'Bibliothèque transporteurs'!C:C,'Bibliothèque transporteurs'!A:A))</f>
        <v/>
      </c>
      <c r="U1221">
        <f>IF(OR(F1221="6C",F1221="6B"),_xlfn.XLOOKUP(E1221,'Facture Chronopost'!L:L,'Facture Chronopost'!X:X),IF(OR(F1221=17,F1221=44),F1221&amp;"_"&amp;H1221,IF(COUNTIF('Bibliothèque transporteurs'!C:C,F1221)=0,"inconnu",_xlfn.XLOOKUP(F1221,'Bibliothèque transporteurs'!C:C,'Bibliothèque transporteurs'!B:B))))</f>
        <v/>
      </c>
      <c r="V1221">
        <f>IF(COUNTIF('Bibliothèque transporteurs'!C:C,F1221)=0,"inconnu",_xlfn.XLOOKUP(F1221,'Bibliothèque transporteurs'!C:C,'Bibliothèque transporteurs'!E:E))</f>
        <v/>
      </c>
      <c r="W1221">
        <f>IF(T1221="FR_2SHOP",O1221,IF(O1221=0,0,ROUNDUP(O1221/C1221*B1221,2)))</f>
        <v/>
      </c>
      <c r="Y1221" s="118">
        <f>ROUNDUP(B1221,2)-M1221-L1221-N1221-J1221-K1221-I1221-Q1221</f>
        <v/>
      </c>
      <c r="Z1221" s="118">
        <f>IF(Y1221=W1221,"OK","Non")</f>
        <v/>
      </c>
    </row>
    <row r="1222">
      <c r="A1222" s="9">
        <f>C1222/SUM(C:C)*(SUM(C:C)+$X$2)</f>
        <v/>
      </c>
      <c r="B1222" s="9">
        <f>C1222/SUM(C:C)*(SUM(C:C)+SUM($N$3:$O$7))+S1222</f>
        <v/>
      </c>
      <c r="C1222" s="9">
        <f>SUM(I1222:Q1222)-N1222-P1222</f>
        <v/>
      </c>
      <c r="D1222" s="8" t="n">
        <v>6235</v>
      </c>
      <c r="E1222" t="inlineStr">
        <is>
          <t>XT329071390TS</t>
        </is>
      </c>
      <c r="F1222" t="inlineStr">
        <is>
          <t>6B</t>
        </is>
      </c>
      <c r="G1222" t="inlineStr">
        <is>
          <t>N</t>
        </is>
      </c>
      <c r="H1222" t="inlineStr">
        <is>
          <t>ZA</t>
        </is>
      </c>
      <c r="O1222" t="n">
        <v>7.35</v>
      </c>
      <c r="S1222">
        <f>_xlfn.XLOOKUP(E1222,'Facture Chronopost'!L:L,'Facture Chronopost'!AA:AA,"")</f>
        <v/>
      </c>
      <c r="T1222">
        <f>IF(COUNTIF('Bibliothèque transporteurs'!C:C,F1222)=0,"inconnu",_xlfn.XLOOKUP(F1222,'Bibliothèque transporteurs'!C:C,'Bibliothèque transporteurs'!A:A))</f>
        <v/>
      </c>
      <c r="U1222">
        <f>IF(OR(F1222="6C",F1222="6B"),_xlfn.XLOOKUP(E1222,'Facture Chronopost'!L:L,'Facture Chronopost'!X:X),IF(OR(F1222=17,F1222=44),F1222&amp;"_"&amp;H1222,IF(COUNTIF('Bibliothèque transporteurs'!C:C,F1222)=0,"inconnu",_xlfn.XLOOKUP(F1222,'Bibliothèque transporteurs'!C:C,'Bibliothèque transporteurs'!B:B))))</f>
        <v/>
      </c>
      <c r="V1222">
        <f>IF(COUNTIF('Bibliothèque transporteurs'!C:C,F1222)=0,"inconnu",_xlfn.XLOOKUP(F1222,'Bibliothèque transporteurs'!C:C,'Bibliothèque transporteurs'!E:E))</f>
        <v/>
      </c>
      <c r="W1222">
        <f>IF(T1222="FR_2SHOP",O1222,IF(O1222=0,0,ROUNDUP(O1222/C1222*B1222,2)))</f>
        <v/>
      </c>
      <c r="Y1222" s="118">
        <f>ROUNDUP(B1222,2)-M1222-L1222-N1222-J1222-K1222-I1222-Q1222</f>
        <v/>
      </c>
      <c r="Z1222" s="118">
        <f>IF(Y1222=W1222,"OK","Non")</f>
        <v/>
      </c>
    </row>
    <row r="1223">
      <c r="A1223" s="9">
        <f>C1223/SUM(C:C)*(SUM(C:C)+$X$2)</f>
        <v/>
      </c>
      <c r="B1223" s="9">
        <f>C1223/SUM(C:C)*(SUM(C:C)+SUM($N$3:$O$7))+S1223</f>
        <v/>
      </c>
      <c r="C1223" s="9">
        <f>SUM(I1223:Q1223)-N1223-P1223</f>
        <v/>
      </c>
      <c r="D1223" s="8" t="n">
        <v>6235</v>
      </c>
      <c r="E1223" t="inlineStr">
        <is>
          <t>XT329261751TS</t>
        </is>
      </c>
      <c r="F1223" t="inlineStr">
        <is>
          <t>6B</t>
        </is>
      </c>
      <c r="G1223" t="inlineStr">
        <is>
          <t>N</t>
        </is>
      </c>
      <c r="H1223" t="inlineStr">
        <is>
          <t>ZA</t>
        </is>
      </c>
      <c r="O1223" t="n">
        <v>3.96</v>
      </c>
      <c r="S1223">
        <f>_xlfn.XLOOKUP(E1223,'Facture Chronopost'!L:L,'Facture Chronopost'!AA:AA,"")</f>
        <v/>
      </c>
      <c r="T1223">
        <f>IF(COUNTIF('Bibliothèque transporteurs'!C:C,F1223)=0,"inconnu",_xlfn.XLOOKUP(F1223,'Bibliothèque transporteurs'!C:C,'Bibliothèque transporteurs'!A:A))</f>
        <v/>
      </c>
      <c r="U1223">
        <f>IF(OR(F1223="6C",F1223="6B"),_xlfn.XLOOKUP(E1223,'Facture Chronopost'!L:L,'Facture Chronopost'!X:X),IF(OR(F1223=17,F1223=44),F1223&amp;"_"&amp;H1223,IF(COUNTIF('Bibliothèque transporteurs'!C:C,F1223)=0,"inconnu",_xlfn.XLOOKUP(F1223,'Bibliothèque transporteurs'!C:C,'Bibliothèque transporteurs'!B:B))))</f>
        <v/>
      </c>
      <c r="V1223">
        <f>IF(COUNTIF('Bibliothèque transporteurs'!C:C,F1223)=0,"inconnu",_xlfn.XLOOKUP(F1223,'Bibliothèque transporteurs'!C:C,'Bibliothèque transporteurs'!E:E))</f>
        <v/>
      </c>
      <c r="W1223">
        <f>IF(T1223="FR_2SHOP",O1223,IF(O1223=0,0,ROUNDUP(O1223/C1223*B1223,2)))</f>
        <v/>
      </c>
      <c r="Y1223" s="118">
        <f>ROUNDUP(B1223,2)-M1223-L1223-N1223-J1223-K1223-I1223-Q1223</f>
        <v/>
      </c>
      <c r="Z1223" s="118">
        <f>IF(Y1223=W1223,"OK","Non")</f>
        <v/>
      </c>
    </row>
    <row r="1224">
      <c r="A1224" s="9">
        <f>C1224/SUM(C:C)*(SUM(C:C)+$X$2)</f>
        <v/>
      </c>
      <c r="B1224" s="9">
        <f>C1224/SUM(C:C)*(SUM(C:C)+SUM($N$3:$O$7))+S1224</f>
        <v/>
      </c>
      <c r="C1224" s="9">
        <f>SUM(I1224:Q1224)-N1224-P1224</f>
        <v/>
      </c>
      <c r="D1224" s="8" t="n">
        <v>6235</v>
      </c>
      <c r="E1224" t="inlineStr">
        <is>
          <t>XT329268088TS</t>
        </is>
      </c>
      <c r="F1224" t="inlineStr">
        <is>
          <t>6B</t>
        </is>
      </c>
      <c r="G1224" t="inlineStr">
        <is>
          <t>N</t>
        </is>
      </c>
      <c r="H1224" t="inlineStr">
        <is>
          <t>ZA</t>
        </is>
      </c>
      <c r="O1224" t="n">
        <v>6.71</v>
      </c>
      <c r="S1224">
        <f>_xlfn.XLOOKUP(E1224,'Facture Chronopost'!L:L,'Facture Chronopost'!AA:AA,"")</f>
        <v/>
      </c>
      <c r="T1224">
        <f>IF(COUNTIF('Bibliothèque transporteurs'!C:C,F1224)=0,"inconnu",_xlfn.XLOOKUP(F1224,'Bibliothèque transporteurs'!C:C,'Bibliothèque transporteurs'!A:A))</f>
        <v/>
      </c>
      <c r="U1224">
        <f>IF(OR(F1224="6C",F1224="6B"),_xlfn.XLOOKUP(E1224,'Facture Chronopost'!L:L,'Facture Chronopost'!X:X),IF(OR(F1224=17,F1224=44),F1224&amp;"_"&amp;H1224,IF(COUNTIF('Bibliothèque transporteurs'!C:C,F1224)=0,"inconnu",_xlfn.XLOOKUP(F1224,'Bibliothèque transporteurs'!C:C,'Bibliothèque transporteurs'!B:B))))</f>
        <v/>
      </c>
      <c r="V1224">
        <f>IF(COUNTIF('Bibliothèque transporteurs'!C:C,F1224)=0,"inconnu",_xlfn.XLOOKUP(F1224,'Bibliothèque transporteurs'!C:C,'Bibliothèque transporteurs'!E:E))</f>
        <v/>
      </c>
      <c r="W1224">
        <f>IF(T1224="FR_2SHOP",O1224,IF(O1224=0,0,ROUNDUP(O1224/C1224*B1224,2)))</f>
        <v/>
      </c>
      <c r="Y1224" s="118">
        <f>ROUNDUP(B1224,2)-M1224-L1224-N1224-J1224-K1224-I1224-Q1224</f>
        <v/>
      </c>
      <c r="Z1224" s="118">
        <f>IF(Y1224=W1224,"OK","Non")</f>
        <v/>
      </c>
    </row>
    <row r="1225">
      <c r="A1225" s="9">
        <f>C1225/SUM(C:C)*(SUM(C:C)+$X$2)</f>
        <v/>
      </c>
      <c r="B1225" s="9">
        <f>C1225/SUM(C:C)*(SUM(C:C)+SUM($N$3:$O$7))+S1225</f>
        <v/>
      </c>
      <c r="C1225" s="9">
        <f>SUM(I1225:Q1225)-N1225-P1225</f>
        <v/>
      </c>
      <c r="D1225" s="8" t="n">
        <v>6235</v>
      </c>
      <c r="E1225" t="inlineStr">
        <is>
          <t>XT329636281TS</t>
        </is>
      </c>
      <c r="F1225" t="inlineStr">
        <is>
          <t>6B</t>
        </is>
      </c>
      <c r="G1225" t="inlineStr">
        <is>
          <t>N</t>
        </is>
      </c>
      <c r="H1225" t="inlineStr">
        <is>
          <t>ZA</t>
        </is>
      </c>
      <c r="O1225" t="n">
        <v>4.18</v>
      </c>
      <c r="S1225">
        <f>_xlfn.XLOOKUP(E1225,'Facture Chronopost'!L:L,'Facture Chronopost'!AA:AA,"")</f>
        <v/>
      </c>
      <c r="T1225">
        <f>IF(COUNTIF('Bibliothèque transporteurs'!C:C,F1225)=0,"inconnu",_xlfn.XLOOKUP(F1225,'Bibliothèque transporteurs'!C:C,'Bibliothèque transporteurs'!A:A))</f>
        <v/>
      </c>
      <c r="U1225">
        <f>IF(OR(F1225="6C",F1225="6B"),_xlfn.XLOOKUP(E1225,'Facture Chronopost'!L:L,'Facture Chronopost'!X:X),IF(OR(F1225=17,F1225=44),F1225&amp;"_"&amp;H1225,IF(COUNTIF('Bibliothèque transporteurs'!C:C,F1225)=0,"inconnu",_xlfn.XLOOKUP(F1225,'Bibliothèque transporteurs'!C:C,'Bibliothèque transporteurs'!B:B))))</f>
        <v/>
      </c>
      <c r="V1225">
        <f>IF(COUNTIF('Bibliothèque transporteurs'!C:C,F1225)=0,"inconnu",_xlfn.XLOOKUP(F1225,'Bibliothèque transporteurs'!C:C,'Bibliothèque transporteurs'!E:E))</f>
        <v/>
      </c>
      <c r="W1225">
        <f>IF(T1225="FR_2SHOP",O1225,IF(O1225=0,0,ROUNDUP(O1225/C1225*B1225,2)))</f>
        <v/>
      </c>
      <c r="Y1225" s="118">
        <f>ROUNDUP(B1225,2)-M1225-L1225-N1225-J1225-K1225-I1225-Q1225</f>
        <v/>
      </c>
      <c r="Z1225" s="118">
        <f>IF(Y1225=W1225,"OK","Non")</f>
        <v/>
      </c>
    </row>
    <row r="1226">
      <c r="A1226" s="9">
        <f>C1226/SUM(C:C)*(SUM(C:C)+$X$2)</f>
        <v/>
      </c>
      <c r="B1226" s="9">
        <f>C1226/SUM(C:C)*(SUM(C:C)+SUM($N$3:$O$7))+S1226</f>
        <v/>
      </c>
      <c r="C1226" s="9">
        <f>SUM(I1226:Q1226)-N1226-P1226</f>
        <v/>
      </c>
      <c r="D1226" s="8" t="n">
        <v>6235</v>
      </c>
      <c r="E1226" t="inlineStr">
        <is>
          <t>XT329652219TS</t>
        </is>
      </c>
      <c r="F1226" t="inlineStr">
        <is>
          <t>6B</t>
        </is>
      </c>
      <c r="G1226" t="inlineStr">
        <is>
          <t>N</t>
        </is>
      </c>
      <c r="H1226" t="inlineStr">
        <is>
          <t>ZA</t>
        </is>
      </c>
      <c r="O1226" t="n">
        <v>3.96</v>
      </c>
      <c r="S1226">
        <f>_xlfn.XLOOKUP(E1226,'Facture Chronopost'!L:L,'Facture Chronopost'!AA:AA,"")</f>
        <v/>
      </c>
      <c r="T1226">
        <f>IF(COUNTIF('Bibliothèque transporteurs'!C:C,F1226)=0,"inconnu",_xlfn.XLOOKUP(F1226,'Bibliothèque transporteurs'!C:C,'Bibliothèque transporteurs'!A:A))</f>
        <v/>
      </c>
      <c r="U1226">
        <f>IF(OR(F1226="6C",F1226="6B"),_xlfn.XLOOKUP(E1226,'Facture Chronopost'!L:L,'Facture Chronopost'!X:X),IF(OR(F1226=17,F1226=44),F1226&amp;"_"&amp;H1226,IF(COUNTIF('Bibliothèque transporteurs'!C:C,F1226)=0,"inconnu",_xlfn.XLOOKUP(F1226,'Bibliothèque transporteurs'!C:C,'Bibliothèque transporteurs'!B:B))))</f>
        <v/>
      </c>
      <c r="V1226">
        <f>IF(COUNTIF('Bibliothèque transporteurs'!C:C,F1226)=0,"inconnu",_xlfn.XLOOKUP(F1226,'Bibliothèque transporteurs'!C:C,'Bibliothèque transporteurs'!E:E))</f>
        <v/>
      </c>
      <c r="W1226">
        <f>IF(T1226="FR_2SHOP",O1226,IF(O1226=0,0,ROUNDUP(O1226/C1226*B1226,2)))</f>
        <v/>
      </c>
      <c r="Y1226" s="118">
        <f>ROUNDUP(B1226,2)-M1226-L1226-N1226-J1226-K1226-I1226-Q1226</f>
        <v/>
      </c>
      <c r="Z1226" s="118">
        <f>IF(Y1226=W1226,"OK","Non")</f>
        <v/>
      </c>
    </row>
    <row r="1227">
      <c r="A1227" s="9">
        <f>C1227/SUM(C:C)*(SUM(C:C)+$X$2)</f>
        <v/>
      </c>
      <c r="B1227" s="9">
        <f>C1227/SUM(C:C)*(SUM(C:C)+SUM($N$3:$O$7))+S1227</f>
        <v/>
      </c>
      <c r="C1227" s="9">
        <f>SUM(I1227:Q1227)-N1227-P1227</f>
        <v/>
      </c>
      <c r="D1227" s="8" t="n">
        <v>6235</v>
      </c>
      <c r="E1227" t="inlineStr">
        <is>
          <t>XT329997427TS</t>
        </is>
      </c>
      <c r="F1227" t="inlineStr">
        <is>
          <t>6B</t>
        </is>
      </c>
      <c r="G1227" t="inlineStr">
        <is>
          <t>N</t>
        </is>
      </c>
      <c r="H1227" t="inlineStr">
        <is>
          <t>ZA</t>
        </is>
      </c>
      <c r="O1227" t="n">
        <v>3.96</v>
      </c>
      <c r="S1227">
        <f>_xlfn.XLOOKUP(E1227,'Facture Chronopost'!L:L,'Facture Chronopost'!AA:AA,"")</f>
        <v/>
      </c>
      <c r="T1227">
        <f>IF(COUNTIF('Bibliothèque transporteurs'!C:C,F1227)=0,"inconnu",_xlfn.XLOOKUP(F1227,'Bibliothèque transporteurs'!C:C,'Bibliothèque transporteurs'!A:A))</f>
        <v/>
      </c>
      <c r="U1227">
        <f>IF(OR(F1227="6C",F1227="6B"),_xlfn.XLOOKUP(E1227,'Facture Chronopost'!L:L,'Facture Chronopost'!X:X),IF(OR(F1227=17,F1227=44),F1227&amp;"_"&amp;H1227,IF(COUNTIF('Bibliothèque transporteurs'!C:C,F1227)=0,"inconnu",_xlfn.XLOOKUP(F1227,'Bibliothèque transporteurs'!C:C,'Bibliothèque transporteurs'!B:B))))</f>
        <v/>
      </c>
      <c r="V1227">
        <f>IF(COUNTIF('Bibliothèque transporteurs'!C:C,F1227)=0,"inconnu",_xlfn.XLOOKUP(F1227,'Bibliothèque transporteurs'!C:C,'Bibliothèque transporteurs'!E:E))</f>
        <v/>
      </c>
      <c r="W1227">
        <f>IF(T1227="FR_2SHOP",O1227,IF(O1227=0,0,ROUNDUP(O1227/C1227*B1227,2)))</f>
        <v/>
      </c>
      <c r="Y1227" s="118">
        <f>ROUNDUP(B1227,2)-M1227-L1227-N1227-J1227-K1227-I1227-Q1227</f>
        <v/>
      </c>
      <c r="Z1227" s="118">
        <f>IF(Y1227=W1227,"OK","Non")</f>
        <v/>
      </c>
    </row>
    <row r="1228">
      <c r="A1228" s="9">
        <f>C1228/SUM(C:C)*(SUM(C:C)+$X$2)</f>
        <v/>
      </c>
      <c r="B1228" s="9">
        <f>C1228/SUM(C:C)*(SUM(C:C)+SUM($N$3:$O$7))+S1228</f>
        <v/>
      </c>
      <c r="C1228" s="9">
        <f>SUM(I1228:Q1228)-N1228-P1228</f>
        <v/>
      </c>
      <c r="D1228" s="8" t="n">
        <v>6235</v>
      </c>
      <c r="E1228" t="inlineStr">
        <is>
          <t>XT330062850TS</t>
        </is>
      </c>
      <c r="F1228" t="inlineStr">
        <is>
          <t>6B</t>
        </is>
      </c>
      <c r="G1228" t="inlineStr">
        <is>
          <t>N</t>
        </is>
      </c>
      <c r="H1228" t="inlineStr">
        <is>
          <t>ZA</t>
        </is>
      </c>
      <c r="O1228" t="n">
        <v>4.18</v>
      </c>
      <c r="S1228">
        <f>_xlfn.XLOOKUP(E1228,'Facture Chronopost'!L:L,'Facture Chronopost'!AA:AA,"")</f>
        <v/>
      </c>
      <c r="T1228">
        <f>IF(COUNTIF('Bibliothèque transporteurs'!C:C,F1228)=0,"inconnu",_xlfn.XLOOKUP(F1228,'Bibliothèque transporteurs'!C:C,'Bibliothèque transporteurs'!A:A))</f>
        <v/>
      </c>
      <c r="U1228">
        <f>IF(OR(F1228="6C",F1228="6B"),_xlfn.XLOOKUP(E1228,'Facture Chronopost'!L:L,'Facture Chronopost'!X:X),IF(OR(F1228=17,F1228=44),F1228&amp;"_"&amp;H1228,IF(COUNTIF('Bibliothèque transporteurs'!C:C,F1228)=0,"inconnu",_xlfn.XLOOKUP(F1228,'Bibliothèque transporteurs'!C:C,'Bibliothèque transporteurs'!B:B))))</f>
        <v/>
      </c>
      <c r="V1228">
        <f>IF(COUNTIF('Bibliothèque transporteurs'!C:C,F1228)=0,"inconnu",_xlfn.XLOOKUP(F1228,'Bibliothèque transporteurs'!C:C,'Bibliothèque transporteurs'!E:E))</f>
        <v/>
      </c>
      <c r="W1228">
        <f>IF(T1228="FR_2SHOP",O1228,IF(O1228=0,0,ROUNDUP(O1228/C1228*B1228,2)))</f>
        <v/>
      </c>
      <c r="Y1228" s="118">
        <f>ROUNDUP(B1228,2)-M1228-L1228-N1228-J1228-K1228-I1228-Q1228</f>
        <v/>
      </c>
      <c r="Z1228" s="118">
        <f>IF(Y1228=W1228,"OK","Non")</f>
        <v/>
      </c>
    </row>
    <row r="1229">
      <c r="A1229" s="9">
        <f>C1229/SUM(C:C)*(SUM(C:C)+$X$2)</f>
        <v/>
      </c>
      <c r="B1229" s="9">
        <f>C1229/SUM(C:C)*(SUM(C:C)+SUM($N$3:$O$7))+S1229</f>
        <v/>
      </c>
      <c r="C1229" s="9">
        <f>SUM(I1229:Q1229)-N1229-P1229</f>
        <v/>
      </c>
      <c r="D1229" s="8" t="n">
        <v>6235</v>
      </c>
      <c r="E1229" t="inlineStr">
        <is>
          <t>XT330065768TS</t>
        </is>
      </c>
      <c r="F1229" t="inlineStr">
        <is>
          <t>6B</t>
        </is>
      </c>
      <c r="G1229" t="inlineStr">
        <is>
          <t>N</t>
        </is>
      </c>
      <c r="H1229" t="inlineStr">
        <is>
          <t>ZA</t>
        </is>
      </c>
      <c r="O1229" t="n">
        <v>4.18</v>
      </c>
      <c r="S1229">
        <f>_xlfn.XLOOKUP(E1229,'Facture Chronopost'!L:L,'Facture Chronopost'!AA:AA,"")</f>
        <v/>
      </c>
      <c r="T1229">
        <f>IF(COUNTIF('Bibliothèque transporteurs'!C:C,F1229)=0,"inconnu",_xlfn.XLOOKUP(F1229,'Bibliothèque transporteurs'!C:C,'Bibliothèque transporteurs'!A:A))</f>
        <v/>
      </c>
      <c r="U1229">
        <f>IF(OR(F1229="6C",F1229="6B"),_xlfn.XLOOKUP(E1229,'Facture Chronopost'!L:L,'Facture Chronopost'!X:X),IF(OR(F1229=17,F1229=44),F1229&amp;"_"&amp;H1229,IF(COUNTIF('Bibliothèque transporteurs'!C:C,F1229)=0,"inconnu",_xlfn.XLOOKUP(F1229,'Bibliothèque transporteurs'!C:C,'Bibliothèque transporteurs'!B:B))))</f>
        <v/>
      </c>
      <c r="V1229">
        <f>IF(COUNTIF('Bibliothèque transporteurs'!C:C,F1229)=0,"inconnu",_xlfn.XLOOKUP(F1229,'Bibliothèque transporteurs'!C:C,'Bibliothèque transporteurs'!E:E))</f>
        <v/>
      </c>
      <c r="W1229">
        <f>IF(T1229="FR_2SHOP",O1229,IF(O1229=0,0,ROUNDUP(O1229/C1229*B1229,2)))</f>
        <v/>
      </c>
      <c r="Y1229" s="118">
        <f>ROUNDUP(B1229,2)-M1229-L1229-N1229-J1229-K1229-I1229-Q1229</f>
        <v/>
      </c>
      <c r="Z1229" s="118">
        <f>IF(Y1229=W1229,"OK","Non")</f>
        <v/>
      </c>
    </row>
    <row r="1230">
      <c r="A1230" s="9">
        <f>C1230/SUM(C:C)*(SUM(C:C)+$X$2)</f>
        <v/>
      </c>
      <c r="B1230" s="9">
        <f>C1230/SUM(C:C)*(SUM(C:C)+SUM($N$3:$O$7))+S1230</f>
        <v/>
      </c>
      <c r="C1230" s="9">
        <f>SUM(I1230:Q1230)-N1230-P1230</f>
        <v/>
      </c>
      <c r="D1230" s="8" t="n">
        <v>6235</v>
      </c>
      <c r="E1230" t="inlineStr">
        <is>
          <t>XT330066701TS</t>
        </is>
      </c>
      <c r="F1230" t="inlineStr">
        <is>
          <t>6B</t>
        </is>
      </c>
      <c r="G1230" t="inlineStr">
        <is>
          <t>N</t>
        </is>
      </c>
      <c r="H1230" t="inlineStr">
        <is>
          <t>ZA</t>
        </is>
      </c>
      <c r="O1230" t="n">
        <v>5.43</v>
      </c>
      <c r="S1230">
        <f>_xlfn.XLOOKUP(E1230,'Facture Chronopost'!L:L,'Facture Chronopost'!AA:AA,"")</f>
        <v/>
      </c>
      <c r="T1230">
        <f>IF(COUNTIF('Bibliothèque transporteurs'!C:C,F1230)=0,"inconnu",_xlfn.XLOOKUP(F1230,'Bibliothèque transporteurs'!C:C,'Bibliothèque transporteurs'!A:A))</f>
        <v/>
      </c>
      <c r="U1230">
        <f>IF(OR(F1230="6C",F1230="6B"),_xlfn.XLOOKUP(E1230,'Facture Chronopost'!L:L,'Facture Chronopost'!X:X),IF(OR(F1230=17,F1230=44),F1230&amp;"_"&amp;H1230,IF(COUNTIF('Bibliothèque transporteurs'!C:C,F1230)=0,"inconnu",_xlfn.XLOOKUP(F1230,'Bibliothèque transporteurs'!C:C,'Bibliothèque transporteurs'!B:B))))</f>
        <v/>
      </c>
      <c r="V1230">
        <f>IF(COUNTIF('Bibliothèque transporteurs'!C:C,F1230)=0,"inconnu",_xlfn.XLOOKUP(F1230,'Bibliothèque transporteurs'!C:C,'Bibliothèque transporteurs'!E:E))</f>
        <v/>
      </c>
      <c r="W1230">
        <f>IF(T1230="FR_2SHOP",O1230,IF(O1230=0,0,ROUNDUP(O1230/C1230*B1230,2)))</f>
        <v/>
      </c>
      <c r="Y1230" s="118">
        <f>ROUNDUP(B1230,2)-M1230-L1230-N1230-J1230-K1230-I1230-Q1230</f>
        <v/>
      </c>
      <c r="Z1230" s="118">
        <f>IF(Y1230=W1230,"OK","Non")</f>
        <v/>
      </c>
    </row>
    <row r="1231">
      <c r="A1231" s="9">
        <f>C1231/SUM(C:C)*(SUM(C:C)+$X$2)</f>
        <v/>
      </c>
      <c r="B1231" s="9">
        <f>C1231/SUM(C:C)*(SUM(C:C)+SUM($N$3:$O$7))+S1231</f>
        <v/>
      </c>
      <c r="C1231" s="9">
        <f>SUM(I1231:Q1231)-N1231-P1231</f>
        <v/>
      </c>
      <c r="D1231" s="8" t="n">
        <v>6235</v>
      </c>
      <c r="E1231" t="inlineStr">
        <is>
          <t>XT330151081TS</t>
        </is>
      </c>
      <c r="F1231" t="inlineStr">
        <is>
          <t>6B</t>
        </is>
      </c>
      <c r="G1231" t="inlineStr">
        <is>
          <t>N</t>
        </is>
      </c>
      <c r="H1231" t="inlineStr">
        <is>
          <t>ZA</t>
        </is>
      </c>
      <c r="O1231" t="n">
        <v>6.71</v>
      </c>
      <c r="S1231">
        <f>_xlfn.XLOOKUP(E1231,'Facture Chronopost'!L:L,'Facture Chronopost'!AA:AA,"")</f>
        <v/>
      </c>
      <c r="T1231">
        <f>IF(COUNTIF('Bibliothèque transporteurs'!C:C,F1231)=0,"inconnu",_xlfn.XLOOKUP(F1231,'Bibliothèque transporteurs'!C:C,'Bibliothèque transporteurs'!A:A))</f>
        <v/>
      </c>
      <c r="U1231">
        <f>IF(OR(F1231="6C",F1231="6B"),_xlfn.XLOOKUP(E1231,'Facture Chronopost'!L:L,'Facture Chronopost'!X:X),IF(OR(F1231=17,F1231=44),F1231&amp;"_"&amp;H1231,IF(COUNTIF('Bibliothèque transporteurs'!C:C,F1231)=0,"inconnu",_xlfn.XLOOKUP(F1231,'Bibliothèque transporteurs'!C:C,'Bibliothèque transporteurs'!B:B))))</f>
        <v/>
      </c>
      <c r="V1231">
        <f>IF(COUNTIF('Bibliothèque transporteurs'!C:C,F1231)=0,"inconnu",_xlfn.XLOOKUP(F1231,'Bibliothèque transporteurs'!C:C,'Bibliothèque transporteurs'!E:E))</f>
        <v/>
      </c>
      <c r="W1231">
        <f>IF(T1231="FR_2SHOP",O1231,IF(O1231=0,0,ROUNDUP(O1231/C1231*B1231,2)))</f>
        <v/>
      </c>
      <c r="Y1231" s="118">
        <f>ROUNDUP(B1231,2)-M1231-L1231-N1231-J1231-K1231-I1231-Q1231</f>
        <v/>
      </c>
      <c r="Z1231" s="118">
        <f>IF(Y1231=W1231,"OK","Non")</f>
        <v/>
      </c>
    </row>
    <row r="1232">
      <c r="A1232" s="9">
        <f>C1232/SUM(C:C)*(SUM(C:C)+$X$2)</f>
        <v/>
      </c>
      <c r="B1232" s="9">
        <f>C1232/SUM(C:C)*(SUM(C:C)+SUM($N$3:$O$7))+S1232</f>
        <v/>
      </c>
      <c r="C1232" s="9">
        <f>SUM(I1232:Q1232)-N1232-P1232</f>
        <v/>
      </c>
      <c r="D1232" s="8" t="n">
        <v>6235</v>
      </c>
      <c r="E1232" t="inlineStr">
        <is>
          <t>XT330157212TS</t>
        </is>
      </c>
      <c r="F1232" t="inlineStr">
        <is>
          <t>6B</t>
        </is>
      </c>
      <c r="G1232" t="inlineStr">
        <is>
          <t>N</t>
        </is>
      </c>
      <c r="H1232" t="inlineStr">
        <is>
          <t>ZA</t>
        </is>
      </c>
      <c r="O1232" t="n">
        <v>6.71</v>
      </c>
      <c r="S1232">
        <f>_xlfn.XLOOKUP(E1232,'Facture Chronopost'!L:L,'Facture Chronopost'!AA:AA,"")</f>
        <v/>
      </c>
      <c r="T1232">
        <f>IF(COUNTIF('Bibliothèque transporteurs'!C:C,F1232)=0,"inconnu",_xlfn.XLOOKUP(F1232,'Bibliothèque transporteurs'!C:C,'Bibliothèque transporteurs'!A:A))</f>
        <v/>
      </c>
      <c r="U1232">
        <f>IF(OR(F1232="6C",F1232="6B"),_xlfn.XLOOKUP(E1232,'Facture Chronopost'!L:L,'Facture Chronopost'!X:X),IF(OR(F1232=17,F1232=44),F1232&amp;"_"&amp;H1232,IF(COUNTIF('Bibliothèque transporteurs'!C:C,F1232)=0,"inconnu",_xlfn.XLOOKUP(F1232,'Bibliothèque transporteurs'!C:C,'Bibliothèque transporteurs'!B:B))))</f>
        <v/>
      </c>
      <c r="V1232">
        <f>IF(COUNTIF('Bibliothèque transporteurs'!C:C,F1232)=0,"inconnu",_xlfn.XLOOKUP(F1232,'Bibliothèque transporteurs'!C:C,'Bibliothèque transporteurs'!E:E))</f>
        <v/>
      </c>
      <c r="W1232">
        <f>IF(T1232="FR_2SHOP",O1232,IF(O1232=0,0,ROUNDUP(O1232/C1232*B1232,2)))</f>
        <v/>
      </c>
      <c r="Y1232" s="118">
        <f>ROUNDUP(B1232,2)-M1232-L1232-N1232-J1232-K1232-I1232-Q1232</f>
        <v/>
      </c>
      <c r="Z1232" s="118">
        <f>IF(Y1232=W1232,"OK","Non")</f>
        <v/>
      </c>
    </row>
    <row r="1233">
      <c r="A1233" s="9">
        <f>C1233/SUM(C:C)*(SUM(C:C)+$X$2)</f>
        <v/>
      </c>
      <c r="B1233" s="9">
        <f>C1233/SUM(C:C)*(SUM(C:C)+SUM($N$3:$O$7))+S1233</f>
        <v/>
      </c>
      <c r="C1233" s="9">
        <f>SUM(I1233:Q1233)-N1233-P1233</f>
        <v/>
      </c>
      <c r="D1233" s="8" t="n">
        <v>6235</v>
      </c>
      <c r="E1233" t="inlineStr">
        <is>
          <t>XT330172104TS</t>
        </is>
      </c>
      <c r="F1233" t="inlineStr">
        <is>
          <t>6B</t>
        </is>
      </c>
      <c r="G1233" t="inlineStr">
        <is>
          <t>N</t>
        </is>
      </c>
      <c r="H1233" t="inlineStr">
        <is>
          <t>ZA</t>
        </is>
      </c>
      <c r="O1233" t="n">
        <v>6.71</v>
      </c>
      <c r="S1233">
        <f>_xlfn.XLOOKUP(E1233,'Facture Chronopost'!L:L,'Facture Chronopost'!AA:AA,"")</f>
        <v/>
      </c>
      <c r="T1233">
        <f>IF(COUNTIF('Bibliothèque transporteurs'!C:C,F1233)=0,"inconnu",_xlfn.XLOOKUP(F1233,'Bibliothèque transporteurs'!C:C,'Bibliothèque transporteurs'!A:A))</f>
        <v/>
      </c>
      <c r="U1233">
        <f>IF(OR(F1233="6C",F1233="6B"),_xlfn.XLOOKUP(E1233,'Facture Chronopost'!L:L,'Facture Chronopost'!X:X),IF(OR(F1233=17,F1233=44),F1233&amp;"_"&amp;H1233,IF(COUNTIF('Bibliothèque transporteurs'!C:C,F1233)=0,"inconnu",_xlfn.XLOOKUP(F1233,'Bibliothèque transporteurs'!C:C,'Bibliothèque transporteurs'!B:B))))</f>
        <v/>
      </c>
      <c r="V1233">
        <f>IF(COUNTIF('Bibliothèque transporteurs'!C:C,F1233)=0,"inconnu",_xlfn.XLOOKUP(F1233,'Bibliothèque transporteurs'!C:C,'Bibliothèque transporteurs'!E:E))</f>
        <v/>
      </c>
      <c r="W1233">
        <f>IF(T1233="FR_2SHOP",O1233,IF(O1233=0,0,ROUNDUP(O1233/C1233*B1233,2)))</f>
        <v/>
      </c>
      <c r="Y1233" s="118">
        <f>ROUNDUP(B1233,2)-M1233-L1233-N1233-J1233-K1233-I1233-Q1233</f>
        <v/>
      </c>
      <c r="Z1233" s="118">
        <f>IF(Y1233=W1233,"OK","Non")</f>
        <v/>
      </c>
    </row>
    <row r="1234">
      <c r="A1234" s="9">
        <f>C1234/SUM(C:C)*(SUM(C:C)+$X$2)</f>
        <v/>
      </c>
      <c r="B1234" s="9">
        <f>C1234/SUM(C:C)*(SUM(C:C)+SUM($N$3:$O$7))+S1234</f>
        <v/>
      </c>
      <c r="C1234" s="9">
        <f>SUM(I1234:Q1234)-N1234-P1234</f>
        <v/>
      </c>
      <c r="D1234" s="8" t="n">
        <v>6235</v>
      </c>
      <c r="E1234" t="inlineStr">
        <is>
          <t>XT330178291TS</t>
        </is>
      </c>
      <c r="F1234" t="inlineStr">
        <is>
          <t>6B</t>
        </is>
      </c>
      <c r="G1234" t="inlineStr">
        <is>
          <t>N</t>
        </is>
      </c>
      <c r="H1234" t="inlineStr">
        <is>
          <t>ZA</t>
        </is>
      </c>
      <c r="O1234" t="n">
        <v>3.96</v>
      </c>
      <c r="S1234">
        <f>_xlfn.XLOOKUP(E1234,'Facture Chronopost'!L:L,'Facture Chronopost'!AA:AA,"")</f>
        <v/>
      </c>
      <c r="T1234">
        <f>IF(COUNTIF('Bibliothèque transporteurs'!C:C,F1234)=0,"inconnu",_xlfn.XLOOKUP(F1234,'Bibliothèque transporteurs'!C:C,'Bibliothèque transporteurs'!A:A))</f>
        <v/>
      </c>
      <c r="U1234">
        <f>IF(OR(F1234="6C",F1234="6B"),_xlfn.XLOOKUP(E1234,'Facture Chronopost'!L:L,'Facture Chronopost'!X:X),IF(OR(F1234=17,F1234=44),F1234&amp;"_"&amp;H1234,IF(COUNTIF('Bibliothèque transporteurs'!C:C,F1234)=0,"inconnu",_xlfn.XLOOKUP(F1234,'Bibliothèque transporteurs'!C:C,'Bibliothèque transporteurs'!B:B))))</f>
        <v/>
      </c>
      <c r="V1234">
        <f>IF(COUNTIF('Bibliothèque transporteurs'!C:C,F1234)=0,"inconnu",_xlfn.XLOOKUP(F1234,'Bibliothèque transporteurs'!C:C,'Bibliothèque transporteurs'!E:E))</f>
        <v/>
      </c>
      <c r="W1234">
        <f>IF(T1234="FR_2SHOP",O1234,IF(O1234=0,0,ROUNDUP(O1234/C1234*B1234,2)))</f>
        <v/>
      </c>
      <c r="Y1234" s="118">
        <f>ROUNDUP(B1234,2)-M1234-L1234-N1234-J1234-K1234-I1234-Q1234</f>
        <v/>
      </c>
      <c r="Z1234" s="118">
        <f>IF(Y1234=W1234,"OK","Non")</f>
        <v/>
      </c>
    </row>
    <row r="1235">
      <c r="A1235" s="9">
        <f>C1235/SUM(C:C)*(SUM(C:C)+$X$2)</f>
        <v/>
      </c>
      <c r="B1235" s="9">
        <f>C1235/SUM(C:C)*(SUM(C:C)+SUM($N$3:$O$7))+S1235</f>
        <v/>
      </c>
      <c r="C1235" s="9">
        <f>SUM(I1235:Q1235)-N1235-P1235</f>
        <v/>
      </c>
      <c r="D1235" s="8" t="n">
        <v>6235</v>
      </c>
      <c r="E1235" t="inlineStr">
        <is>
          <t>XT330212951TS</t>
        </is>
      </c>
      <c r="F1235" t="inlineStr">
        <is>
          <t>6B</t>
        </is>
      </c>
      <c r="G1235" t="inlineStr">
        <is>
          <t>N</t>
        </is>
      </c>
      <c r="H1235" t="inlineStr">
        <is>
          <t>ZA</t>
        </is>
      </c>
      <c r="O1235" t="n">
        <v>3.96</v>
      </c>
      <c r="S1235">
        <f>_xlfn.XLOOKUP(E1235,'Facture Chronopost'!L:L,'Facture Chronopost'!AA:AA,"")</f>
        <v/>
      </c>
      <c r="T1235">
        <f>IF(COUNTIF('Bibliothèque transporteurs'!C:C,F1235)=0,"inconnu",_xlfn.XLOOKUP(F1235,'Bibliothèque transporteurs'!C:C,'Bibliothèque transporteurs'!A:A))</f>
        <v/>
      </c>
      <c r="U1235">
        <f>IF(OR(F1235="6C",F1235="6B"),_xlfn.XLOOKUP(E1235,'Facture Chronopost'!L:L,'Facture Chronopost'!X:X),IF(OR(F1235=17,F1235=44),F1235&amp;"_"&amp;H1235,IF(COUNTIF('Bibliothèque transporteurs'!C:C,F1235)=0,"inconnu",_xlfn.XLOOKUP(F1235,'Bibliothèque transporteurs'!C:C,'Bibliothèque transporteurs'!B:B))))</f>
        <v/>
      </c>
      <c r="V1235">
        <f>IF(COUNTIF('Bibliothèque transporteurs'!C:C,F1235)=0,"inconnu",_xlfn.XLOOKUP(F1235,'Bibliothèque transporteurs'!C:C,'Bibliothèque transporteurs'!E:E))</f>
        <v/>
      </c>
      <c r="W1235">
        <f>IF(T1235="FR_2SHOP",O1235,IF(O1235=0,0,ROUNDUP(O1235/C1235*B1235,2)))</f>
        <v/>
      </c>
      <c r="Y1235" s="118">
        <f>ROUNDUP(B1235,2)-M1235-L1235-N1235-J1235-K1235-I1235-Q1235</f>
        <v/>
      </c>
      <c r="Z1235" s="118">
        <f>IF(Y1235=W1235,"OK","Non")</f>
        <v/>
      </c>
    </row>
    <row r="1236">
      <c r="A1236" s="9">
        <f>C1236/SUM(C:C)*(SUM(C:C)+$X$2)</f>
        <v/>
      </c>
      <c r="B1236" s="9">
        <f>C1236/SUM(C:C)*(SUM(C:C)+SUM($N$3:$O$7))+S1236</f>
        <v/>
      </c>
      <c r="C1236" s="9">
        <f>SUM(I1236:Q1236)-N1236-P1236</f>
        <v/>
      </c>
      <c r="D1236" s="8" t="n">
        <v>6235</v>
      </c>
      <c r="E1236" t="inlineStr">
        <is>
          <t>XT330268394TS</t>
        </is>
      </c>
      <c r="F1236" t="inlineStr">
        <is>
          <t>6B</t>
        </is>
      </c>
      <c r="G1236" t="inlineStr">
        <is>
          <t>N</t>
        </is>
      </c>
      <c r="H1236" t="inlineStr">
        <is>
          <t>ZA</t>
        </is>
      </c>
      <c r="O1236" t="n">
        <v>6.71</v>
      </c>
      <c r="S1236">
        <f>_xlfn.XLOOKUP(E1236,'Facture Chronopost'!L:L,'Facture Chronopost'!AA:AA,"")</f>
        <v/>
      </c>
      <c r="T1236">
        <f>IF(COUNTIF('Bibliothèque transporteurs'!C:C,F1236)=0,"inconnu",_xlfn.XLOOKUP(F1236,'Bibliothèque transporteurs'!C:C,'Bibliothèque transporteurs'!A:A))</f>
        <v/>
      </c>
      <c r="U1236">
        <f>IF(OR(F1236="6C",F1236="6B"),_xlfn.XLOOKUP(E1236,'Facture Chronopost'!L:L,'Facture Chronopost'!X:X),IF(OR(F1236=17,F1236=44),F1236&amp;"_"&amp;H1236,IF(COUNTIF('Bibliothèque transporteurs'!C:C,F1236)=0,"inconnu",_xlfn.XLOOKUP(F1236,'Bibliothèque transporteurs'!C:C,'Bibliothèque transporteurs'!B:B))))</f>
        <v/>
      </c>
      <c r="V1236">
        <f>IF(COUNTIF('Bibliothèque transporteurs'!C:C,F1236)=0,"inconnu",_xlfn.XLOOKUP(F1236,'Bibliothèque transporteurs'!C:C,'Bibliothèque transporteurs'!E:E))</f>
        <v/>
      </c>
      <c r="W1236">
        <f>IF(T1236="FR_2SHOP",O1236,IF(O1236=0,0,ROUNDUP(O1236/C1236*B1236,2)))</f>
        <v/>
      </c>
      <c r="Y1236" s="118">
        <f>ROUNDUP(B1236,2)-M1236-L1236-N1236-J1236-K1236-I1236-Q1236</f>
        <v/>
      </c>
      <c r="Z1236" s="118">
        <f>IF(Y1236=W1236,"OK","Non")</f>
        <v/>
      </c>
    </row>
    <row r="1237">
      <c r="A1237" s="9">
        <f>C1237/SUM(C:C)*(SUM(C:C)+$X$2)</f>
        <v/>
      </c>
      <c r="B1237" s="9">
        <f>C1237/SUM(C:C)*(SUM(C:C)+SUM($N$3:$O$7))+S1237</f>
        <v/>
      </c>
      <c r="C1237" s="9">
        <f>SUM(I1237:Q1237)-N1237-P1237</f>
        <v/>
      </c>
      <c r="D1237" s="8" t="n">
        <v>6235</v>
      </c>
      <c r="E1237" t="inlineStr">
        <is>
          <t>XT413735942TS</t>
        </is>
      </c>
      <c r="F1237" t="inlineStr">
        <is>
          <t>6C</t>
        </is>
      </c>
      <c r="G1237" t="inlineStr">
        <is>
          <t>N</t>
        </is>
      </c>
      <c r="H1237" t="inlineStr">
        <is>
          <t>ZA</t>
        </is>
      </c>
      <c r="O1237" t="n">
        <v>12.74</v>
      </c>
      <c r="S1237">
        <f>_xlfn.XLOOKUP(E1237,'Facture Chronopost'!L:L,'Facture Chronopost'!AA:AA,"")</f>
        <v/>
      </c>
      <c r="T1237">
        <f>IF(COUNTIF('Bibliothèque transporteurs'!C:C,F1237)=0,"inconnu",_xlfn.XLOOKUP(F1237,'Bibliothèque transporteurs'!C:C,'Bibliothèque transporteurs'!A:A))</f>
        <v/>
      </c>
      <c r="U1237">
        <f>IF(OR(F1237="6C",F1237="6B"),_xlfn.XLOOKUP(E1237,'Facture Chronopost'!L:L,'Facture Chronopost'!X:X),IF(OR(F1237=17,F1237=44),F1237&amp;"_"&amp;H1237,IF(COUNTIF('Bibliothèque transporteurs'!C:C,F1237)=0,"inconnu",_xlfn.XLOOKUP(F1237,'Bibliothèque transporteurs'!C:C,'Bibliothèque transporteurs'!B:B))))</f>
        <v/>
      </c>
      <c r="V1237">
        <f>IF(COUNTIF('Bibliothèque transporteurs'!C:C,F1237)=0,"inconnu",_xlfn.XLOOKUP(F1237,'Bibliothèque transporteurs'!C:C,'Bibliothèque transporteurs'!E:E))</f>
        <v/>
      </c>
      <c r="W1237">
        <f>IF(T1237="FR_2SHOP",O1237,IF(O1237=0,0,ROUNDUP(O1237/C1237*B1237,2)))</f>
        <v/>
      </c>
      <c r="Y1237" s="118">
        <f>ROUNDUP(B1237,2)-M1237-L1237-N1237-J1237-K1237-I1237-Q1237</f>
        <v/>
      </c>
      <c r="Z1237" s="118">
        <f>IF(Y1237=W1237,"OK","Non")</f>
        <v/>
      </c>
    </row>
    <row r="1238">
      <c r="A1238" s="9">
        <f>C1238/SUM(C:C)*(SUM(C:C)+$X$2)</f>
        <v/>
      </c>
      <c r="B1238" s="9">
        <f>C1238/SUM(C:C)*(SUM(C:C)+SUM($N$3:$O$7))+S1238</f>
        <v/>
      </c>
      <c r="C1238" s="9">
        <f>SUM(I1238:Q1238)-N1238-P1238</f>
        <v/>
      </c>
      <c r="D1238" s="8" t="n">
        <v>6235</v>
      </c>
      <c r="E1238" t="inlineStr">
        <is>
          <t>XT413860675TS</t>
        </is>
      </c>
      <c r="F1238" t="inlineStr">
        <is>
          <t>6C</t>
        </is>
      </c>
      <c r="G1238" t="inlineStr">
        <is>
          <t>N</t>
        </is>
      </c>
      <c r="H1238" t="inlineStr">
        <is>
          <t>ZA</t>
        </is>
      </c>
      <c r="O1238" t="n">
        <v>9.69</v>
      </c>
      <c r="S1238">
        <f>_xlfn.XLOOKUP(E1238,'Facture Chronopost'!L:L,'Facture Chronopost'!AA:AA,"")</f>
        <v/>
      </c>
      <c r="T1238">
        <f>IF(COUNTIF('Bibliothèque transporteurs'!C:C,F1238)=0,"inconnu",_xlfn.XLOOKUP(F1238,'Bibliothèque transporteurs'!C:C,'Bibliothèque transporteurs'!A:A))</f>
        <v/>
      </c>
      <c r="U1238">
        <f>IF(OR(F1238="6C",F1238="6B"),_xlfn.XLOOKUP(E1238,'Facture Chronopost'!L:L,'Facture Chronopost'!X:X),IF(OR(F1238=17,F1238=44),F1238&amp;"_"&amp;H1238,IF(COUNTIF('Bibliothèque transporteurs'!C:C,F1238)=0,"inconnu",_xlfn.XLOOKUP(F1238,'Bibliothèque transporteurs'!C:C,'Bibliothèque transporteurs'!B:B))))</f>
        <v/>
      </c>
      <c r="V1238">
        <f>IF(COUNTIF('Bibliothèque transporteurs'!C:C,F1238)=0,"inconnu",_xlfn.XLOOKUP(F1238,'Bibliothèque transporteurs'!C:C,'Bibliothèque transporteurs'!E:E))</f>
        <v/>
      </c>
      <c r="W1238">
        <f>IF(T1238="FR_2SHOP",O1238,IF(O1238=0,0,ROUNDUP(O1238/C1238*B1238,2)))</f>
        <v/>
      </c>
      <c r="Y1238" s="118">
        <f>ROUNDUP(B1238,2)-M1238-L1238-N1238-J1238-K1238-I1238-Q1238</f>
        <v/>
      </c>
      <c r="Z1238" s="118">
        <f>IF(Y1238=W1238,"OK","Non")</f>
        <v/>
      </c>
    </row>
    <row r="1239">
      <c r="A1239" s="9">
        <f>C1239/SUM(C:C)*(SUM(C:C)+$X$2)</f>
        <v/>
      </c>
      <c r="B1239" s="9">
        <f>C1239/SUM(C:C)*(SUM(C:C)+SUM($N$3:$O$7))+S1239</f>
        <v/>
      </c>
      <c r="C1239" s="9">
        <f>SUM(I1239:Q1239)-N1239-P1239</f>
        <v/>
      </c>
      <c r="D1239" s="8" t="n">
        <v>6235</v>
      </c>
      <c r="E1239" t="inlineStr">
        <is>
          <t>XT413866245TS</t>
        </is>
      </c>
      <c r="F1239" t="inlineStr">
        <is>
          <t>6C</t>
        </is>
      </c>
      <c r="G1239" t="inlineStr">
        <is>
          <t>N</t>
        </is>
      </c>
      <c r="H1239" t="inlineStr">
        <is>
          <t>ZA</t>
        </is>
      </c>
      <c r="O1239" t="n">
        <v>5.55</v>
      </c>
      <c r="S1239">
        <f>_xlfn.XLOOKUP(E1239,'Facture Chronopost'!L:L,'Facture Chronopost'!AA:AA,"")</f>
        <v/>
      </c>
      <c r="T1239">
        <f>IF(COUNTIF('Bibliothèque transporteurs'!C:C,F1239)=0,"inconnu",_xlfn.XLOOKUP(F1239,'Bibliothèque transporteurs'!C:C,'Bibliothèque transporteurs'!A:A))</f>
        <v/>
      </c>
      <c r="U1239">
        <f>IF(OR(F1239="6C",F1239="6B"),_xlfn.XLOOKUP(E1239,'Facture Chronopost'!L:L,'Facture Chronopost'!X:X),IF(OR(F1239=17,F1239=44),F1239&amp;"_"&amp;H1239,IF(COUNTIF('Bibliothèque transporteurs'!C:C,F1239)=0,"inconnu",_xlfn.XLOOKUP(F1239,'Bibliothèque transporteurs'!C:C,'Bibliothèque transporteurs'!B:B))))</f>
        <v/>
      </c>
      <c r="V1239">
        <f>IF(COUNTIF('Bibliothèque transporteurs'!C:C,F1239)=0,"inconnu",_xlfn.XLOOKUP(F1239,'Bibliothèque transporteurs'!C:C,'Bibliothèque transporteurs'!E:E))</f>
        <v/>
      </c>
      <c r="W1239">
        <f>IF(T1239="FR_2SHOP",O1239,IF(O1239=0,0,ROUNDUP(O1239/C1239*B1239,2)))</f>
        <v/>
      </c>
      <c r="Y1239" s="118">
        <f>ROUNDUP(B1239,2)-M1239-L1239-N1239-J1239-K1239-I1239-Q1239</f>
        <v/>
      </c>
      <c r="Z1239" s="118">
        <f>IF(Y1239=W1239,"OK","Non")</f>
        <v/>
      </c>
    </row>
    <row r="1240">
      <c r="A1240" s="9">
        <f>C1240/SUM(C:C)*(SUM(C:C)+$X$2)</f>
        <v/>
      </c>
      <c r="B1240" s="9">
        <f>C1240/SUM(C:C)*(SUM(C:C)+SUM($N$3:$O$7))+S1240</f>
        <v/>
      </c>
      <c r="C1240" s="9">
        <f>SUM(I1240:Q1240)-N1240-P1240</f>
        <v/>
      </c>
      <c r="D1240" s="8" t="n">
        <v>6235</v>
      </c>
      <c r="E1240" t="inlineStr">
        <is>
          <t>XT413873847TS</t>
        </is>
      </c>
      <c r="F1240" t="inlineStr">
        <is>
          <t>6C</t>
        </is>
      </c>
      <c r="G1240" t="inlineStr">
        <is>
          <t>N</t>
        </is>
      </c>
      <c r="H1240" t="inlineStr">
        <is>
          <t>ZA</t>
        </is>
      </c>
      <c r="O1240" t="n">
        <v>9.69</v>
      </c>
      <c r="S1240">
        <f>_xlfn.XLOOKUP(E1240,'Facture Chronopost'!L:L,'Facture Chronopost'!AA:AA,"")</f>
        <v/>
      </c>
      <c r="T1240">
        <f>IF(COUNTIF('Bibliothèque transporteurs'!C:C,F1240)=0,"inconnu",_xlfn.XLOOKUP(F1240,'Bibliothèque transporteurs'!C:C,'Bibliothèque transporteurs'!A:A))</f>
        <v/>
      </c>
      <c r="U1240">
        <f>IF(OR(F1240="6C",F1240="6B"),_xlfn.XLOOKUP(E1240,'Facture Chronopost'!L:L,'Facture Chronopost'!X:X),IF(OR(F1240=17,F1240=44),F1240&amp;"_"&amp;H1240,IF(COUNTIF('Bibliothèque transporteurs'!C:C,F1240)=0,"inconnu",_xlfn.XLOOKUP(F1240,'Bibliothèque transporteurs'!C:C,'Bibliothèque transporteurs'!B:B))))</f>
        <v/>
      </c>
      <c r="V1240">
        <f>IF(COUNTIF('Bibliothèque transporteurs'!C:C,F1240)=0,"inconnu",_xlfn.XLOOKUP(F1240,'Bibliothèque transporteurs'!C:C,'Bibliothèque transporteurs'!E:E))</f>
        <v/>
      </c>
      <c r="W1240">
        <f>IF(T1240="FR_2SHOP",O1240,IF(O1240=0,0,ROUNDUP(O1240/C1240*B1240,2)))</f>
        <v/>
      </c>
      <c r="Y1240" s="118">
        <f>ROUNDUP(B1240,2)-M1240-L1240-N1240-J1240-K1240-I1240-Q1240</f>
        <v/>
      </c>
      <c r="Z1240" s="118">
        <f>IF(Y1240=W1240,"OK","Non")</f>
        <v/>
      </c>
    </row>
    <row r="1241">
      <c r="A1241" s="9">
        <f>C1241/SUM(C:C)*(SUM(C:C)+$X$2)</f>
        <v/>
      </c>
      <c r="B1241" s="9">
        <f>C1241/SUM(C:C)*(SUM(C:C)+SUM($N$3:$O$7))+S1241</f>
        <v/>
      </c>
      <c r="C1241" s="9">
        <f>SUM(I1241:Q1241)-N1241-P1241</f>
        <v/>
      </c>
      <c r="D1241" s="8" t="n">
        <v>6235</v>
      </c>
      <c r="E1241" t="inlineStr">
        <is>
          <t>XT413876707TS</t>
        </is>
      </c>
      <c r="F1241" t="inlineStr">
        <is>
          <t>6C</t>
        </is>
      </c>
      <c r="G1241" t="inlineStr">
        <is>
          <t>N</t>
        </is>
      </c>
      <c r="H1241" t="inlineStr">
        <is>
          <t>ZA</t>
        </is>
      </c>
      <c r="O1241" t="n">
        <v>9.69</v>
      </c>
      <c r="S1241">
        <f>_xlfn.XLOOKUP(E1241,'Facture Chronopost'!L:L,'Facture Chronopost'!AA:AA,"")</f>
        <v/>
      </c>
      <c r="T1241">
        <f>IF(COUNTIF('Bibliothèque transporteurs'!C:C,F1241)=0,"inconnu",_xlfn.XLOOKUP(F1241,'Bibliothèque transporteurs'!C:C,'Bibliothèque transporteurs'!A:A))</f>
        <v/>
      </c>
      <c r="U1241">
        <f>IF(OR(F1241="6C",F1241="6B"),_xlfn.XLOOKUP(E1241,'Facture Chronopost'!L:L,'Facture Chronopost'!X:X),IF(OR(F1241=17,F1241=44),F1241&amp;"_"&amp;H1241,IF(COUNTIF('Bibliothèque transporteurs'!C:C,F1241)=0,"inconnu",_xlfn.XLOOKUP(F1241,'Bibliothèque transporteurs'!C:C,'Bibliothèque transporteurs'!B:B))))</f>
        <v/>
      </c>
      <c r="V1241">
        <f>IF(COUNTIF('Bibliothèque transporteurs'!C:C,F1241)=0,"inconnu",_xlfn.XLOOKUP(F1241,'Bibliothèque transporteurs'!C:C,'Bibliothèque transporteurs'!E:E))</f>
        <v/>
      </c>
      <c r="W1241">
        <f>IF(T1241="FR_2SHOP",O1241,IF(O1241=0,0,ROUNDUP(O1241/C1241*B1241,2)))</f>
        <v/>
      </c>
      <c r="Y1241" s="118">
        <f>ROUNDUP(B1241,2)-M1241-L1241-N1241-J1241-K1241-I1241-Q1241</f>
        <v/>
      </c>
      <c r="Z1241" s="118">
        <f>IF(Y1241=W1241,"OK","Non")</f>
        <v/>
      </c>
    </row>
    <row r="1242">
      <c r="A1242" s="9">
        <f>C1242/SUM(C:C)*(SUM(C:C)+$X$2)</f>
        <v/>
      </c>
      <c r="B1242" s="9">
        <f>C1242/SUM(C:C)*(SUM(C:C)+SUM($N$3:$O$7))+S1242</f>
        <v/>
      </c>
      <c r="C1242" s="9">
        <f>SUM(I1242:Q1242)-N1242-P1242</f>
        <v/>
      </c>
      <c r="D1242" s="8" t="n">
        <v>6235</v>
      </c>
      <c r="E1242" t="inlineStr">
        <is>
          <t>XT413878376TS</t>
        </is>
      </c>
      <c r="F1242" t="inlineStr">
        <is>
          <t>6C</t>
        </is>
      </c>
      <c r="G1242" t="inlineStr">
        <is>
          <t>N</t>
        </is>
      </c>
      <c r="H1242" t="inlineStr">
        <is>
          <t>ZA</t>
        </is>
      </c>
      <c r="O1242" t="n">
        <v>5.55</v>
      </c>
      <c r="S1242">
        <f>_xlfn.XLOOKUP(E1242,'Facture Chronopost'!L:L,'Facture Chronopost'!AA:AA,"")</f>
        <v/>
      </c>
      <c r="T1242">
        <f>IF(COUNTIF('Bibliothèque transporteurs'!C:C,F1242)=0,"inconnu",_xlfn.XLOOKUP(F1242,'Bibliothèque transporteurs'!C:C,'Bibliothèque transporteurs'!A:A))</f>
        <v/>
      </c>
      <c r="U1242">
        <f>IF(OR(F1242="6C",F1242="6B"),_xlfn.XLOOKUP(E1242,'Facture Chronopost'!L:L,'Facture Chronopost'!X:X),IF(OR(F1242=17,F1242=44),F1242&amp;"_"&amp;H1242,IF(COUNTIF('Bibliothèque transporteurs'!C:C,F1242)=0,"inconnu",_xlfn.XLOOKUP(F1242,'Bibliothèque transporteurs'!C:C,'Bibliothèque transporteurs'!B:B))))</f>
        <v/>
      </c>
      <c r="V1242">
        <f>IF(COUNTIF('Bibliothèque transporteurs'!C:C,F1242)=0,"inconnu",_xlfn.XLOOKUP(F1242,'Bibliothèque transporteurs'!C:C,'Bibliothèque transporteurs'!E:E))</f>
        <v/>
      </c>
      <c r="W1242">
        <f>IF(T1242="FR_2SHOP",O1242,IF(O1242=0,0,ROUNDUP(O1242/C1242*B1242,2)))</f>
        <v/>
      </c>
      <c r="Y1242" s="118">
        <f>ROUNDUP(B1242,2)-M1242-L1242-N1242-J1242-K1242-I1242-Q1242</f>
        <v/>
      </c>
      <c r="Z1242" s="118">
        <f>IF(Y1242=W1242,"OK","Non")</f>
        <v/>
      </c>
    </row>
    <row r="1243">
      <c r="A1243" s="9">
        <f>C1243/SUM(C:C)*(SUM(C:C)+$X$2)</f>
        <v/>
      </c>
      <c r="B1243" s="9">
        <f>C1243/SUM(C:C)*(SUM(C:C)+SUM($N$3:$O$7))+S1243</f>
        <v/>
      </c>
      <c r="C1243" s="9">
        <f>SUM(I1243:Q1243)-N1243-P1243</f>
        <v/>
      </c>
      <c r="D1243" s="8" t="n">
        <v>6235</v>
      </c>
      <c r="E1243" t="inlineStr">
        <is>
          <t>XT413880406TS</t>
        </is>
      </c>
      <c r="F1243" t="inlineStr">
        <is>
          <t>6C</t>
        </is>
      </c>
      <c r="G1243" t="inlineStr">
        <is>
          <t>N</t>
        </is>
      </c>
      <c r="H1243" t="inlineStr">
        <is>
          <t>ZA</t>
        </is>
      </c>
      <c r="O1243" t="n">
        <v>10.35</v>
      </c>
      <c r="S1243">
        <f>_xlfn.XLOOKUP(E1243,'Facture Chronopost'!L:L,'Facture Chronopost'!AA:AA,"")</f>
        <v/>
      </c>
      <c r="T1243">
        <f>IF(COUNTIF('Bibliothèque transporteurs'!C:C,F1243)=0,"inconnu",_xlfn.XLOOKUP(F1243,'Bibliothèque transporteurs'!C:C,'Bibliothèque transporteurs'!A:A))</f>
        <v/>
      </c>
      <c r="U1243">
        <f>IF(OR(F1243="6C",F1243="6B"),_xlfn.XLOOKUP(E1243,'Facture Chronopost'!L:L,'Facture Chronopost'!X:X),IF(OR(F1243=17,F1243=44),F1243&amp;"_"&amp;H1243,IF(COUNTIF('Bibliothèque transporteurs'!C:C,F1243)=0,"inconnu",_xlfn.XLOOKUP(F1243,'Bibliothèque transporteurs'!C:C,'Bibliothèque transporteurs'!B:B))))</f>
        <v/>
      </c>
      <c r="V1243">
        <f>IF(COUNTIF('Bibliothèque transporteurs'!C:C,F1243)=0,"inconnu",_xlfn.XLOOKUP(F1243,'Bibliothèque transporteurs'!C:C,'Bibliothèque transporteurs'!E:E))</f>
        <v/>
      </c>
      <c r="W1243">
        <f>IF(T1243="FR_2SHOP",O1243,IF(O1243=0,0,ROUNDUP(O1243/C1243*B1243,2)))</f>
        <v/>
      </c>
      <c r="Y1243" s="118">
        <f>ROUNDUP(B1243,2)-M1243-L1243-N1243-J1243-K1243-I1243-Q1243</f>
        <v/>
      </c>
      <c r="Z1243" s="118">
        <f>IF(Y1243=W1243,"OK","Non")</f>
        <v/>
      </c>
    </row>
    <row r="1244">
      <c r="A1244" s="9">
        <f>C1244/SUM(C:C)*(SUM(C:C)+$X$2)</f>
        <v/>
      </c>
      <c r="B1244" s="9">
        <f>C1244/SUM(C:C)*(SUM(C:C)+SUM($N$3:$O$7))+S1244</f>
        <v/>
      </c>
      <c r="C1244" s="9">
        <f>SUM(I1244:Q1244)-N1244-P1244</f>
        <v/>
      </c>
      <c r="D1244" s="8" t="n">
        <v>6235</v>
      </c>
      <c r="E1244" t="inlineStr">
        <is>
          <t>XT413883708TS</t>
        </is>
      </c>
      <c r="F1244" t="inlineStr">
        <is>
          <t>6C</t>
        </is>
      </c>
      <c r="G1244" t="inlineStr">
        <is>
          <t>N</t>
        </is>
      </c>
      <c r="H1244" t="inlineStr">
        <is>
          <t>ZA</t>
        </is>
      </c>
      <c r="O1244" t="n">
        <v>9.69</v>
      </c>
      <c r="S1244">
        <f>_xlfn.XLOOKUP(E1244,'Facture Chronopost'!L:L,'Facture Chronopost'!AA:AA,"")</f>
        <v/>
      </c>
      <c r="T1244">
        <f>IF(COUNTIF('Bibliothèque transporteurs'!C:C,F1244)=0,"inconnu",_xlfn.XLOOKUP(F1244,'Bibliothèque transporteurs'!C:C,'Bibliothèque transporteurs'!A:A))</f>
        <v/>
      </c>
      <c r="U1244">
        <f>IF(OR(F1244="6C",F1244="6B"),_xlfn.XLOOKUP(E1244,'Facture Chronopost'!L:L,'Facture Chronopost'!X:X),IF(OR(F1244=17,F1244=44),F1244&amp;"_"&amp;H1244,IF(COUNTIF('Bibliothèque transporteurs'!C:C,F1244)=0,"inconnu",_xlfn.XLOOKUP(F1244,'Bibliothèque transporteurs'!C:C,'Bibliothèque transporteurs'!B:B))))</f>
        <v/>
      </c>
      <c r="V1244">
        <f>IF(COUNTIF('Bibliothèque transporteurs'!C:C,F1244)=0,"inconnu",_xlfn.XLOOKUP(F1244,'Bibliothèque transporteurs'!C:C,'Bibliothèque transporteurs'!E:E))</f>
        <v/>
      </c>
      <c r="W1244">
        <f>IF(T1244="FR_2SHOP",O1244,IF(O1244=0,0,ROUNDUP(O1244/C1244*B1244,2)))</f>
        <v/>
      </c>
      <c r="Y1244" s="118">
        <f>ROUNDUP(B1244,2)-M1244-L1244-N1244-J1244-K1244-I1244-Q1244</f>
        <v/>
      </c>
      <c r="Z1244" s="118">
        <f>IF(Y1244=W1244,"OK","Non")</f>
        <v/>
      </c>
    </row>
    <row r="1245">
      <c r="A1245" s="9">
        <f>C1245/SUM(C:C)*(SUM(C:C)+$X$2)</f>
        <v/>
      </c>
      <c r="B1245" s="9">
        <f>C1245/SUM(C:C)*(SUM(C:C)+SUM($N$3:$O$7))+S1245</f>
        <v/>
      </c>
      <c r="C1245" s="9">
        <f>SUM(I1245:Q1245)-N1245-P1245</f>
        <v/>
      </c>
      <c r="D1245" s="8" t="n">
        <v>6235</v>
      </c>
      <c r="E1245" t="inlineStr">
        <is>
          <t>XT413889776TS</t>
        </is>
      </c>
      <c r="F1245" t="inlineStr">
        <is>
          <t>6C</t>
        </is>
      </c>
      <c r="G1245" t="inlineStr">
        <is>
          <t>N</t>
        </is>
      </c>
      <c r="H1245" t="inlineStr">
        <is>
          <t>ZA</t>
        </is>
      </c>
      <c r="O1245" t="n">
        <v>5.88</v>
      </c>
      <c r="S1245">
        <f>_xlfn.XLOOKUP(E1245,'Facture Chronopost'!L:L,'Facture Chronopost'!AA:AA,"")</f>
        <v/>
      </c>
      <c r="T1245">
        <f>IF(COUNTIF('Bibliothèque transporteurs'!C:C,F1245)=0,"inconnu",_xlfn.XLOOKUP(F1245,'Bibliothèque transporteurs'!C:C,'Bibliothèque transporteurs'!A:A))</f>
        <v/>
      </c>
      <c r="U1245">
        <f>IF(OR(F1245="6C",F1245="6B"),_xlfn.XLOOKUP(E1245,'Facture Chronopost'!L:L,'Facture Chronopost'!X:X),IF(OR(F1245=17,F1245=44),F1245&amp;"_"&amp;H1245,IF(COUNTIF('Bibliothèque transporteurs'!C:C,F1245)=0,"inconnu",_xlfn.XLOOKUP(F1245,'Bibliothèque transporteurs'!C:C,'Bibliothèque transporteurs'!B:B))))</f>
        <v/>
      </c>
      <c r="V1245">
        <f>IF(COUNTIF('Bibliothèque transporteurs'!C:C,F1245)=0,"inconnu",_xlfn.XLOOKUP(F1245,'Bibliothèque transporteurs'!C:C,'Bibliothèque transporteurs'!E:E))</f>
        <v/>
      </c>
      <c r="W1245">
        <f>IF(T1245="FR_2SHOP",O1245,IF(O1245=0,0,ROUNDUP(O1245/C1245*B1245,2)))</f>
        <v/>
      </c>
      <c r="Y1245" s="118">
        <f>ROUNDUP(B1245,2)-M1245-L1245-N1245-J1245-K1245-I1245-Q1245</f>
        <v/>
      </c>
      <c r="Z1245" s="118">
        <f>IF(Y1245=W1245,"OK","Non")</f>
        <v/>
      </c>
    </row>
    <row r="1246">
      <c r="A1246" s="9">
        <f>C1246/SUM(C:C)*(SUM(C:C)+$X$2)</f>
        <v/>
      </c>
      <c r="B1246" s="9">
        <f>C1246/SUM(C:C)*(SUM(C:C)+SUM($N$3:$O$7))+S1246</f>
        <v/>
      </c>
      <c r="C1246" s="9">
        <f>SUM(I1246:Q1246)-N1246-P1246</f>
        <v/>
      </c>
      <c r="D1246" s="8" t="n">
        <v>6235</v>
      </c>
      <c r="E1246" t="inlineStr">
        <is>
          <t>XT413890519TS</t>
        </is>
      </c>
      <c r="F1246" t="inlineStr">
        <is>
          <t>6C</t>
        </is>
      </c>
      <c r="G1246" t="inlineStr">
        <is>
          <t>N</t>
        </is>
      </c>
      <c r="H1246" t="inlineStr">
        <is>
          <t>ZA</t>
        </is>
      </c>
      <c r="O1246" t="n">
        <v>9.69</v>
      </c>
      <c r="S1246">
        <f>_xlfn.XLOOKUP(E1246,'Facture Chronopost'!L:L,'Facture Chronopost'!AA:AA,"")</f>
        <v/>
      </c>
      <c r="T1246">
        <f>IF(COUNTIF('Bibliothèque transporteurs'!C:C,F1246)=0,"inconnu",_xlfn.XLOOKUP(F1246,'Bibliothèque transporteurs'!C:C,'Bibliothèque transporteurs'!A:A))</f>
        <v/>
      </c>
      <c r="U1246">
        <f>IF(OR(F1246="6C",F1246="6B"),_xlfn.XLOOKUP(E1246,'Facture Chronopost'!L:L,'Facture Chronopost'!X:X),IF(OR(F1246=17,F1246=44),F1246&amp;"_"&amp;H1246,IF(COUNTIF('Bibliothèque transporteurs'!C:C,F1246)=0,"inconnu",_xlfn.XLOOKUP(F1246,'Bibliothèque transporteurs'!C:C,'Bibliothèque transporteurs'!B:B))))</f>
        <v/>
      </c>
      <c r="V1246">
        <f>IF(COUNTIF('Bibliothèque transporteurs'!C:C,F1246)=0,"inconnu",_xlfn.XLOOKUP(F1246,'Bibliothèque transporteurs'!C:C,'Bibliothèque transporteurs'!E:E))</f>
        <v/>
      </c>
      <c r="W1246">
        <f>IF(T1246="FR_2SHOP",O1246,IF(O1246=0,0,ROUNDUP(O1246/C1246*B1246,2)))</f>
        <v/>
      </c>
      <c r="Y1246" s="118">
        <f>ROUNDUP(B1246,2)-M1246-L1246-N1246-J1246-K1246-I1246-Q1246</f>
        <v/>
      </c>
      <c r="Z1246" s="118">
        <f>IF(Y1246=W1246,"OK","Non")</f>
        <v/>
      </c>
    </row>
    <row r="1247">
      <c r="A1247" s="9">
        <f>C1247/SUM(C:C)*(SUM(C:C)+$X$2)</f>
        <v/>
      </c>
      <c r="B1247" s="9">
        <f>C1247/SUM(C:C)*(SUM(C:C)+SUM($N$3:$O$7))+S1247</f>
        <v/>
      </c>
      <c r="C1247" s="9">
        <f>SUM(I1247:Q1247)-N1247-P1247</f>
        <v/>
      </c>
      <c r="D1247" s="8" t="n">
        <v>6235</v>
      </c>
      <c r="E1247" t="inlineStr">
        <is>
          <t>XT413896542TS</t>
        </is>
      </c>
      <c r="F1247" t="inlineStr">
        <is>
          <t>6C</t>
        </is>
      </c>
      <c r="G1247" t="inlineStr">
        <is>
          <t>N</t>
        </is>
      </c>
      <c r="H1247" t="inlineStr">
        <is>
          <t>ZA</t>
        </is>
      </c>
      <c r="O1247" t="n">
        <v>13.83</v>
      </c>
      <c r="S1247">
        <f>_xlfn.XLOOKUP(E1247,'Facture Chronopost'!L:L,'Facture Chronopost'!AA:AA,"")</f>
        <v/>
      </c>
      <c r="T1247">
        <f>IF(COUNTIF('Bibliothèque transporteurs'!C:C,F1247)=0,"inconnu",_xlfn.XLOOKUP(F1247,'Bibliothèque transporteurs'!C:C,'Bibliothèque transporteurs'!A:A))</f>
        <v/>
      </c>
      <c r="U1247">
        <f>IF(OR(F1247="6C",F1247="6B"),_xlfn.XLOOKUP(E1247,'Facture Chronopost'!L:L,'Facture Chronopost'!X:X),IF(OR(F1247=17,F1247=44),F1247&amp;"_"&amp;H1247,IF(COUNTIF('Bibliothèque transporteurs'!C:C,F1247)=0,"inconnu",_xlfn.XLOOKUP(F1247,'Bibliothèque transporteurs'!C:C,'Bibliothèque transporteurs'!B:B))))</f>
        <v/>
      </c>
      <c r="V1247">
        <f>IF(COUNTIF('Bibliothèque transporteurs'!C:C,F1247)=0,"inconnu",_xlfn.XLOOKUP(F1247,'Bibliothèque transporteurs'!C:C,'Bibliothèque transporteurs'!E:E))</f>
        <v/>
      </c>
      <c r="W1247">
        <f>IF(T1247="FR_2SHOP",O1247,IF(O1247=0,0,ROUNDUP(O1247/C1247*B1247,2)))</f>
        <v/>
      </c>
      <c r="Y1247" s="118">
        <f>ROUNDUP(B1247,2)-M1247-L1247-N1247-J1247-K1247-I1247-Q1247</f>
        <v/>
      </c>
      <c r="Z1247" s="118">
        <f>IF(Y1247=W1247,"OK","Non")</f>
        <v/>
      </c>
    </row>
    <row r="1248">
      <c r="A1248" s="9">
        <f>C1248/SUM(C:C)*(SUM(C:C)+$X$2)</f>
        <v/>
      </c>
      <c r="B1248" s="9">
        <f>C1248/SUM(C:C)*(SUM(C:C)+SUM($N$3:$O$7))+S1248</f>
        <v/>
      </c>
      <c r="C1248" s="9">
        <f>SUM(I1248:Q1248)-N1248-P1248</f>
        <v/>
      </c>
      <c r="D1248" s="8" t="n">
        <v>6235</v>
      </c>
      <c r="E1248" t="inlineStr">
        <is>
          <t>XT413900984TS</t>
        </is>
      </c>
      <c r="F1248" t="inlineStr">
        <is>
          <t>6C</t>
        </is>
      </c>
      <c r="G1248" t="inlineStr">
        <is>
          <t>N</t>
        </is>
      </c>
      <c r="H1248" t="inlineStr">
        <is>
          <t>ZA</t>
        </is>
      </c>
      <c r="O1248" t="n">
        <v>11.01</v>
      </c>
      <c r="S1248">
        <f>_xlfn.XLOOKUP(E1248,'Facture Chronopost'!L:L,'Facture Chronopost'!AA:AA,"")</f>
        <v/>
      </c>
      <c r="T1248">
        <f>IF(COUNTIF('Bibliothèque transporteurs'!C:C,F1248)=0,"inconnu",_xlfn.XLOOKUP(F1248,'Bibliothèque transporteurs'!C:C,'Bibliothèque transporteurs'!A:A))</f>
        <v/>
      </c>
      <c r="U1248">
        <f>IF(OR(F1248="6C",F1248="6B"),_xlfn.XLOOKUP(E1248,'Facture Chronopost'!L:L,'Facture Chronopost'!X:X),IF(OR(F1248=17,F1248=44),F1248&amp;"_"&amp;H1248,IF(COUNTIF('Bibliothèque transporteurs'!C:C,F1248)=0,"inconnu",_xlfn.XLOOKUP(F1248,'Bibliothèque transporteurs'!C:C,'Bibliothèque transporteurs'!B:B))))</f>
        <v/>
      </c>
      <c r="V1248">
        <f>IF(COUNTIF('Bibliothèque transporteurs'!C:C,F1248)=0,"inconnu",_xlfn.XLOOKUP(F1248,'Bibliothèque transporteurs'!C:C,'Bibliothèque transporteurs'!E:E))</f>
        <v/>
      </c>
      <c r="W1248">
        <f>IF(T1248="FR_2SHOP",O1248,IF(O1248=0,0,ROUNDUP(O1248/C1248*B1248,2)))</f>
        <v/>
      </c>
      <c r="Y1248" s="118">
        <f>ROUNDUP(B1248,2)-M1248-L1248-N1248-J1248-K1248-I1248-Q1248</f>
        <v/>
      </c>
      <c r="Z1248" s="118">
        <f>IF(Y1248=W1248,"OK","Non")</f>
        <v/>
      </c>
    </row>
    <row r="1249">
      <c r="A1249" s="9">
        <f>C1249/SUM(C:C)*(SUM(C:C)+$X$2)</f>
        <v/>
      </c>
      <c r="B1249" s="9">
        <f>C1249/SUM(C:C)*(SUM(C:C)+SUM($N$3:$O$7))+S1249</f>
        <v/>
      </c>
      <c r="C1249" s="9">
        <f>SUM(I1249:Q1249)-N1249-P1249</f>
        <v/>
      </c>
      <c r="D1249" s="8" t="n">
        <v>6235</v>
      </c>
      <c r="E1249" t="inlineStr">
        <is>
          <t>XT413903654TS</t>
        </is>
      </c>
      <c r="F1249" t="inlineStr">
        <is>
          <t>6C</t>
        </is>
      </c>
      <c r="G1249" t="inlineStr">
        <is>
          <t>N</t>
        </is>
      </c>
      <c r="H1249" t="inlineStr">
        <is>
          <t>ZA</t>
        </is>
      </c>
      <c r="O1249" t="n">
        <v>6.95</v>
      </c>
      <c r="S1249">
        <f>_xlfn.XLOOKUP(E1249,'Facture Chronopost'!L:L,'Facture Chronopost'!AA:AA,"")</f>
        <v/>
      </c>
      <c r="T1249">
        <f>IF(COUNTIF('Bibliothèque transporteurs'!C:C,F1249)=0,"inconnu",_xlfn.XLOOKUP(F1249,'Bibliothèque transporteurs'!C:C,'Bibliothèque transporteurs'!A:A))</f>
        <v/>
      </c>
      <c r="U1249">
        <f>IF(OR(F1249="6C",F1249="6B"),_xlfn.XLOOKUP(E1249,'Facture Chronopost'!L:L,'Facture Chronopost'!X:X),IF(OR(F1249=17,F1249=44),F1249&amp;"_"&amp;H1249,IF(COUNTIF('Bibliothèque transporteurs'!C:C,F1249)=0,"inconnu",_xlfn.XLOOKUP(F1249,'Bibliothèque transporteurs'!C:C,'Bibliothèque transporteurs'!B:B))))</f>
        <v/>
      </c>
      <c r="V1249">
        <f>IF(COUNTIF('Bibliothèque transporteurs'!C:C,F1249)=0,"inconnu",_xlfn.XLOOKUP(F1249,'Bibliothèque transporteurs'!C:C,'Bibliothèque transporteurs'!E:E))</f>
        <v/>
      </c>
      <c r="W1249">
        <f>IF(T1249="FR_2SHOP",O1249,IF(O1249=0,0,ROUNDUP(O1249/C1249*B1249,2)))</f>
        <v/>
      </c>
      <c r="Y1249" s="118">
        <f>ROUNDUP(B1249,2)-M1249-L1249-N1249-J1249-K1249-I1249-Q1249</f>
        <v/>
      </c>
      <c r="Z1249" s="118">
        <f>IF(Y1249=W1249,"OK","Non")</f>
        <v/>
      </c>
    </row>
    <row r="1250">
      <c r="A1250" s="9">
        <f>C1250/SUM(C:C)*(SUM(C:C)+$X$2)</f>
        <v/>
      </c>
      <c r="B1250" s="9">
        <f>C1250/SUM(C:C)*(SUM(C:C)+SUM($N$3:$O$7))+S1250</f>
        <v/>
      </c>
      <c r="C1250" s="9">
        <f>SUM(I1250:Q1250)-N1250-P1250</f>
        <v/>
      </c>
      <c r="D1250" s="8" t="n">
        <v>6235</v>
      </c>
      <c r="E1250" t="inlineStr">
        <is>
          <t>XT413903800TS</t>
        </is>
      </c>
      <c r="F1250" t="inlineStr">
        <is>
          <t>6C</t>
        </is>
      </c>
      <c r="G1250" t="inlineStr">
        <is>
          <t>N</t>
        </is>
      </c>
      <c r="H1250" t="inlineStr">
        <is>
          <t>ZA</t>
        </is>
      </c>
      <c r="O1250" t="n">
        <v>11.42</v>
      </c>
      <c r="S1250">
        <f>_xlfn.XLOOKUP(E1250,'Facture Chronopost'!L:L,'Facture Chronopost'!AA:AA,"")</f>
        <v/>
      </c>
      <c r="T1250">
        <f>IF(COUNTIF('Bibliothèque transporteurs'!C:C,F1250)=0,"inconnu",_xlfn.XLOOKUP(F1250,'Bibliothèque transporteurs'!C:C,'Bibliothèque transporteurs'!A:A))</f>
        <v/>
      </c>
      <c r="U1250">
        <f>IF(OR(F1250="6C",F1250="6B"),_xlfn.XLOOKUP(E1250,'Facture Chronopost'!L:L,'Facture Chronopost'!X:X),IF(OR(F1250=17,F1250=44),F1250&amp;"_"&amp;H1250,IF(COUNTIF('Bibliothèque transporteurs'!C:C,F1250)=0,"inconnu",_xlfn.XLOOKUP(F1250,'Bibliothèque transporteurs'!C:C,'Bibliothèque transporteurs'!B:B))))</f>
        <v/>
      </c>
      <c r="V1250">
        <f>IF(COUNTIF('Bibliothèque transporteurs'!C:C,F1250)=0,"inconnu",_xlfn.XLOOKUP(F1250,'Bibliothèque transporteurs'!C:C,'Bibliothèque transporteurs'!E:E))</f>
        <v/>
      </c>
      <c r="W1250">
        <f>IF(T1250="FR_2SHOP",O1250,IF(O1250=0,0,ROUNDUP(O1250/C1250*B1250,2)))</f>
        <v/>
      </c>
      <c r="Y1250" s="118">
        <f>ROUNDUP(B1250,2)-M1250-L1250-N1250-J1250-K1250-I1250-Q1250</f>
        <v/>
      </c>
      <c r="Z1250" s="118">
        <f>IF(Y1250=W1250,"OK","Non")</f>
        <v/>
      </c>
    </row>
    <row r="1251">
      <c r="A1251" s="9">
        <f>C1251/SUM(C:C)*(SUM(C:C)+$X$2)</f>
        <v/>
      </c>
      <c r="B1251" s="9">
        <f>C1251/SUM(C:C)*(SUM(C:C)+SUM($N$3:$O$7))+S1251</f>
        <v/>
      </c>
      <c r="C1251" s="9">
        <f>SUM(I1251:Q1251)-N1251-P1251</f>
        <v/>
      </c>
      <c r="D1251" s="8" t="n">
        <v>6235</v>
      </c>
      <c r="E1251" t="inlineStr">
        <is>
          <t>XT413904650TS</t>
        </is>
      </c>
      <c r="F1251" t="inlineStr">
        <is>
          <t>6C</t>
        </is>
      </c>
      <c r="G1251" t="inlineStr">
        <is>
          <t>N</t>
        </is>
      </c>
      <c r="H1251" t="inlineStr">
        <is>
          <t>ZA</t>
        </is>
      </c>
      <c r="O1251" t="n">
        <v>13.83</v>
      </c>
      <c r="S1251">
        <f>_xlfn.XLOOKUP(E1251,'Facture Chronopost'!L:L,'Facture Chronopost'!AA:AA,"")</f>
        <v/>
      </c>
      <c r="T1251">
        <f>IF(COUNTIF('Bibliothèque transporteurs'!C:C,F1251)=0,"inconnu",_xlfn.XLOOKUP(F1251,'Bibliothèque transporteurs'!C:C,'Bibliothèque transporteurs'!A:A))</f>
        <v/>
      </c>
      <c r="U1251">
        <f>IF(OR(F1251="6C",F1251="6B"),_xlfn.XLOOKUP(E1251,'Facture Chronopost'!L:L,'Facture Chronopost'!X:X),IF(OR(F1251=17,F1251=44),F1251&amp;"_"&amp;H1251,IF(COUNTIF('Bibliothèque transporteurs'!C:C,F1251)=0,"inconnu",_xlfn.XLOOKUP(F1251,'Bibliothèque transporteurs'!C:C,'Bibliothèque transporteurs'!B:B))))</f>
        <v/>
      </c>
      <c r="V1251">
        <f>IF(COUNTIF('Bibliothèque transporteurs'!C:C,F1251)=0,"inconnu",_xlfn.XLOOKUP(F1251,'Bibliothèque transporteurs'!C:C,'Bibliothèque transporteurs'!E:E))</f>
        <v/>
      </c>
      <c r="W1251">
        <f>IF(T1251="FR_2SHOP",O1251,IF(O1251=0,0,ROUNDUP(O1251/C1251*B1251,2)))</f>
        <v/>
      </c>
      <c r="Y1251" s="118">
        <f>ROUNDUP(B1251,2)-M1251-L1251-N1251-J1251-K1251-I1251-Q1251</f>
        <v/>
      </c>
      <c r="Z1251" s="118">
        <f>IF(Y1251=W1251,"OK","Non")</f>
        <v/>
      </c>
    </row>
    <row r="1252">
      <c r="A1252" s="9">
        <f>C1252/SUM(C:C)*(SUM(C:C)+$X$2)</f>
        <v/>
      </c>
      <c r="B1252" s="9">
        <f>C1252/SUM(C:C)*(SUM(C:C)+SUM($N$3:$O$7))+S1252</f>
        <v/>
      </c>
      <c r="C1252" s="9">
        <f>SUM(I1252:Q1252)-N1252-P1252</f>
        <v/>
      </c>
      <c r="D1252" s="8" t="n">
        <v>6235</v>
      </c>
      <c r="E1252" t="inlineStr">
        <is>
          <t>XT413905156TS</t>
        </is>
      </c>
      <c r="F1252" t="inlineStr">
        <is>
          <t>6C</t>
        </is>
      </c>
      <c r="G1252" t="inlineStr">
        <is>
          <t>N</t>
        </is>
      </c>
      <c r="H1252" t="inlineStr">
        <is>
          <t>ZA</t>
        </is>
      </c>
      <c r="O1252" t="n">
        <v>9.69</v>
      </c>
      <c r="S1252">
        <f>_xlfn.XLOOKUP(E1252,'Facture Chronopost'!L:L,'Facture Chronopost'!AA:AA,"")</f>
        <v/>
      </c>
      <c r="T1252">
        <f>IF(COUNTIF('Bibliothèque transporteurs'!C:C,F1252)=0,"inconnu",_xlfn.XLOOKUP(F1252,'Bibliothèque transporteurs'!C:C,'Bibliothèque transporteurs'!A:A))</f>
        <v/>
      </c>
      <c r="U1252">
        <f>IF(OR(F1252="6C",F1252="6B"),_xlfn.XLOOKUP(E1252,'Facture Chronopost'!L:L,'Facture Chronopost'!X:X),IF(OR(F1252=17,F1252=44),F1252&amp;"_"&amp;H1252,IF(COUNTIF('Bibliothèque transporteurs'!C:C,F1252)=0,"inconnu",_xlfn.XLOOKUP(F1252,'Bibliothèque transporteurs'!C:C,'Bibliothèque transporteurs'!B:B))))</f>
        <v/>
      </c>
      <c r="V1252">
        <f>IF(COUNTIF('Bibliothèque transporteurs'!C:C,F1252)=0,"inconnu",_xlfn.XLOOKUP(F1252,'Bibliothèque transporteurs'!C:C,'Bibliothèque transporteurs'!E:E))</f>
        <v/>
      </c>
      <c r="W1252">
        <f>IF(T1252="FR_2SHOP",O1252,IF(O1252=0,0,ROUNDUP(O1252/C1252*B1252,2)))</f>
        <v/>
      </c>
      <c r="Y1252" s="118">
        <f>ROUNDUP(B1252,2)-M1252-L1252-N1252-J1252-K1252-I1252-Q1252</f>
        <v/>
      </c>
      <c r="Z1252" s="118">
        <f>IF(Y1252=W1252,"OK","Non")</f>
        <v/>
      </c>
    </row>
    <row r="1253">
      <c r="A1253" s="9">
        <f>C1253/SUM(C:C)*(SUM(C:C)+$X$2)</f>
        <v/>
      </c>
      <c r="B1253" s="9">
        <f>C1253/SUM(C:C)*(SUM(C:C)+SUM($N$3:$O$7))+S1253</f>
        <v/>
      </c>
      <c r="C1253" s="9">
        <f>SUM(I1253:Q1253)-N1253-P1253</f>
        <v/>
      </c>
      <c r="D1253" s="8" t="n">
        <v>6235</v>
      </c>
      <c r="E1253" t="inlineStr">
        <is>
          <t>XT413905315TS</t>
        </is>
      </c>
      <c r="F1253" t="inlineStr">
        <is>
          <t>6C</t>
        </is>
      </c>
      <c r="G1253" t="inlineStr">
        <is>
          <t>N</t>
        </is>
      </c>
      <c r="H1253" t="inlineStr">
        <is>
          <t>ZA</t>
        </is>
      </c>
      <c r="O1253" t="n">
        <v>8.369999999999999</v>
      </c>
      <c r="S1253">
        <f>_xlfn.XLOOKUP(E1253,'Facture Chronopost'!L:L,'Facture Chronopost'!AA:AA,"")</f>
        <v/>
      </c>
      <c r="T1253">
        <f>IF(COUNTIF('Bibliothèque transporteurs'!C:C,F1253)=0,"inconnu",_xlfn.XLOOKUP(F1253,'Bibliothèque transporteurs'!C:C,'Bibliothèque transporteurs'!A:A))</f>
        <v/>
      </c>
      <c r="U1253">
        <f>IF(OR(F1253="6C",F1253="6B"),_xlfn.XLOOKUP(E1253,'Facture Chronopost'!L:L,'Facture Chronopost'!X:X),IF(OR(F1253=17,F1253=44),F1253&amp;"_"&amp;H1253,IF(COUNTIF('Bibliothèque transporteurs'!C:C,F1253)=0,"inconnu",_xlfn.XLOOKUP(F1253,'Bibliothèque transporteurs'!C:C,'Bibliothèque transporteurs'!B:B))))</f>
        <v/>
      </c>
      <c r="V1253">
        <f>IF(COUNTIF('Bibliothèque transporteurs'!C:C,F1253)=0,"inconnu",_xlfn.XLOOKUP(F1253,'Bibliothèque transporteurs'!C:C,'Bibliothèque transporteurs'!E:E))</f>
        <v/>
      </c>
      <c r="W1253">
        <f>IF(T1253="FR_2SHOP",O1253,IF(O1253=0,0,ROUNDUP(O1253/C1253*B1253,2)))</f>
        <v/>
      </c>
      <c r="Y1253" s="118">
        <f>ROUNDUP(B1253,2)-M1253-L1253-N1253-J1253-K1253-I1253-Q1253</f>
        <v/>
      </c>
      <c r="Z1253" s="118">
        <f>IF(Y1253=W1253,"OK","Non")</f>
        <v/>
      </c>
    </row>
    <row r="1254">
      <c r="A1254" s="9">
        <f>C1254/SUM(C:C)*(SUM(C:C)+$X$2)</f>
        <v/>
      </c>
      <c r="B1254" s="9">
        <f>C1254/SUM(C:C)*(SUM(C:C)+SUM($N$3:$O$7))+S1254</f>
        <v/>
      </c>
      <c r="C1254" s="9">
        <f>SUM(I1254:Q1254)-N1254-P1254</f>
        <v/>
      </c>
      <c r="D1254" s="8" t="n">
        <v>6235</v>
      </c>
      <c r="E1254" t="inlineStr">
        <is>
          <t>XT413908271TS</t>
        </is>
      </c>
      <c r="F1254" t="inlineStr">
        <is>
          <t>6C</t>
        </is>
      </c>
      <c r="G1254" t="inlineStr">
        <is>
          <t>N</t>
        </is>
      </c>
      <c r="H1254" t="inlineStr">
        <is>
          <t>ZA</t>
        </is>
      </c>
      <c r="O1254" t="n">
        <v>9.69</v>
      </c>
      <c r="S1254">
        <f>_xlfn.XLOOKUP(E1254,'Facture Chronopost'!L:L,'Facture Chronopost'!AA:AA,"")</f>
        <v/>
      </c>
      <c r="T1254">
        <f>IF(COUNTIF('Bibliothèque transporteurs'!C:C,F1254)=0,"inconnu",_xlfn.XLOOKUP(F1254,'Bibliothèque transporteurs'!C:C,'Bibliothèque transporteurs'!A:A))</f>
        <v/>
      </c>
      <c r="U1254">
        <f>IF(OR(F1254="6C",F1254="6B"),_xlfn.XLOOKUP(E1254,'Facture Chronopost'!L:L,'Facture Chronopost'!X:X),IF(OR(F1254=17,F1254=44),F1254&amp;"_"&amp;H1254,IF(COUNTIF('Bibliothèque transporteurs'!C:C,F1254)=0,"inconnu",_xlfn.XLOOKUP(F1254,'Bibliothèque transporteurs'!C:C,'Bibliothèque transporteurs'!B:B))))</f>
        <v/>
      </c>
      <c r="V1254">
        <f>IF(COUNTIF('Bibliothèque transporteurs'!C:C,F1254)=0,"inconnu",_xlfn.XLOOKUP(F1254,'Bibliothèque transporteurs'!C:C,'Bibliothèque transporteurs'!E:E))</f>
        <v/>
      </c>
      <c r="W1254">
        <f>IF(T1254="FR_2SHOP",O1254,IF(O1254=0,0,ROUNDUP(O1254/C1254*B1254,2)))</f>
        <v/>
      </c>
      <c r="Y1254" s="118">
        <f>ROUNDUP(B1254,2)-M1254-L1254-N1254-J1254-K1254-I1254-Q1254</f>
        <v/>
      </c>
      <c r="Z1254" s="118">
        <f>IF(Y1254=W1254,"OK","Non")</f>
        <v/>
      </c>
    </row>
    <row r="1255">
      <c r="A1255" s="9">
        <f>C1255/SUM(C:C)*(SUM(C:C)+$X$2)</f>
        <v/>
      </c>
      <c r="B1255" s="9">
        <f>C1255/SUM(C:C)*(SUM(C:C)+SUM($N$3:$O$7))+S1255</f>
        <v/>
      </c>
      <c r="C1255" s="9">
        <f>SUM(I1255:Q1255)-N1255-P1255</f>
        <v/>
      </c>
      <c r="D1255" s="8" t="n">
        <v>6235</v>
      </c>
      <c r="E1255" t="inlineStr">
        <is>
          <t>XT413909325TS</t>
        </is>
      </c>
      <c r="F1255" t="inlineStr">
        <is>
          <t>6C</t>
        </is>
      </c>
      <c r="G1255" t="inlineStr">
        <is>
          <t>N</t>
        </is>
      </c>
      <c r="H1255" t="inlineStr">
        <is>
          <t>ZA</t>
        </is>
      </c>
      <c r="O1255" t="n">
        <v>5.88</v>
      </c>
      <c r="S1255">
        <f>_xlfn.XLOOKUP(E1255,'Facture Chronopost'!L:L,'Facture Chronopost'!AA:AA,"")</f>
        <v/>
      </c>
      <c r="T1255">
        <f>IF(COUNTIF('Bibliothèque transporteurs'!C:C,F1255)=0,"inconnu",_xlfn.XLOOKUP(F1255,'Bibliothèque transporteurs'!C:C,'Bibliothèque transporteurs'!A:A))</f>
        <v/>
      </c>
      <c r="U1255">
        <f>IF(OR(F1255="6C",F1255="6B"),_xlfn.XLOOKUP(E1255,'Facture Chronopost'!L:L,'Facture Chronopost'!X:X),IF(OR(F1255=17,F1255=44),F1255&amp;"_"&amp;H1255,IF(COUNTIF('Bibliothèque transporteurs'!C:C,F1255)=0,"inconnu",_xlfn.XLOOKUP(F1255,'Bibliothèque transporteurs'!C:C,'Bibliothèque transporteurs'!B:B))))</f>
        <v/>
      </c>
      <c r="V1255">
        <f>IF(COUNTIF('Bibliothèque transporteurs'!C:C,F1255)=0,"inconnu",_xlfn.XLOOKUP(F1255,'Bibliothèque transporteurs'!C:C,'Bibliothèque transporteurs'!E:E))</f>
        <v/>
      </c>
      <c r="W1255">
        <f>IF(T1255="FR_2SHOP",O1255,IF(O1255=0,0,ROUNDUP(O1255/C1255*B1255,2)))</f>
        <v/>
      </c>
      <c r="Y1255" s="118">
        <f>ROUNDUP(B1255,2)-M1255-L1255-N1255-J1255-K1255-I1255-Q1255</f>
        <v/>
      </c>
      <c r="Z1255" s="118">
        <f>IF(Y1255=W1255,"OK","Non")</f>
        <v/>
      </c>
    </row>
    <row r="1256">
      <c r="A1256" s="9">
        <f>C1256/SUM(C:C)*(SUM(C:C)+$X$2)</f>
        <v/>
      </c>
      <c r="B1256" s="9">
        <f>C1256/SUM(C:C)*(SUM(C:C)+SUM($N$3:$O$7))+S1256</f>
        <v/>
      </c>
      <c r="C1256" s="9">
        <f>SUM(I1256:Q1256)-N1256-P1256</f>
        <v/>
      </c>
      <c r="D1256" s="8" t="n">
        <v>6235</v>
      </c>
      <c r="E1256" t="inlineStr">
        <is>
          <t>XT413909351TS</t>
        </is>
      </c>
      <c r="F1256" t="inlineStr">
        <is>
          <t>6C</t>
        </is>
      </c>
      <c r="G1256" t="inlineStr">
        <is>
          <t>N</t>
        </is>
      </c>
      <c r="H1256" t="inlineStr">
        <is>
          <t>ZA</t>
        </is>
      </c>
      <c r="O1256" t="n">
        <v>5.33</v>
      </c>
      <c r="S1256">
        <f>_xlfn.XLOOKUP(E1256,'Facture Chronopost'!L:L,'Facture Chronopost'!AA:AA,"")</f>
        <v/>
      </c>
      <c r="T1256">
        <f>IF(COUNTIF('Bibliothèque transporteurs'!C:C,F1256)=0,"inconnu",_xlfn.XLOOKUP(F1256,'Bibliothèque transporteurs'!C:C,'Bibliothèque transporteurs'!A:A))</f>
        <v/>
      </c>
      <c r="U1256">
        <f>IF(OR(F1256="6C",F1256="6B"),_xlfn.XLOOKUP(E1256,'Facture Chronopost'!L:L,'Facture Chronopost'!X:X),IF(OR(F1256=17,F1256=44),F1256&amp;"_"&amp;H1256,IF(COUNTIF('Bibliothèque transporteurs'!C:C,F1256)=0,"inconnu",_xlfn.XLOOKUP(F1256,'Bibliothèque transporteurs'!C:C,'Bibliothèque transporteurs'!B:B))))</f>
        <v/>
      </c>
      <c r="V1256">
        <f>IF(COUNTIF('Bibliothèque transporteurs'!C:C,F1256)=0,"inconnu",_xlfn.XLOOKUP(F1256,'Bibliothèque transporteurs'!C:C,'Bibliothèque transporteurs'!E:E))</f>
        <v/>
      </c>
      <c r="W1256">
        <f>IF(T1256="FR_2SHOP",O1256,IF(O1256=0,0,ROUNDUP(O1256/C1256*B1256,2)))</f>
        <v/>
      </c>
      <c r="Y1256" s="118">
        <f>ROUNDUP(B1256,2)-M1256-L1256-N1256-J1256-K1256-I1256-Q1256</f>
        <v/>
      </c>
      <c r="Z1256" s="118">
        <f>IF(Y1256=W1256,"OK","Non")</f>
        <v/>
      </c>
    </row>
    <row r="1257">
      <c r="A1257" s="9">
        <f>C1257/SUM(C:C)*(SUM(C:C)+$X$2)</f>
        <v/>
      </c>
      <c r="B1257" s="9">
        <f>C1257/SUM(C:C)*(SUM(C:C)+SUM($N$3:$O$7))+S1257</f>
        <v/>
      </c>
      <c r="C1257" s="9">
        <f>SUM(I1257:Q1257)-N1257-P1257</f>
        <v/>
      </c>
      <c r="D1257" s="8" t="n">
        <v>6235</v>
      </c>
      <c r="E1257" t="inlineStr">
        <is>
          <t>XT413909396TS</t>
        </is>
      </c>
      <c r="F1257" t="inlineStr">
        <is>
          <t>6C</t>
        </is>
      </c>
      <c r="G1257" t="inlineStr">
        <is>
          <t>N</t>
        </is>
      </c>
      <c r="H1257" t="inlineStr">
        <is>
          <t>ZA</t>
        </is>
      </c>
      <c r="O1257" t="n">
        <v>5.55</v>
      </c>
      <c r="S1257">
        <f>_xlfn.XLOOKUP(E1257,'Facture Chronopost'!L:L,'Facture Chronopost'!AA:AA,"")</f>
        <v/>
      </c>
      <c r="T1257">
        <f>IF(COUNTIF('Bibliothèque transporteurs'!C:C,F1257)=0,"inconnu",_xlfn.XLOOKUP(F1257,'Bibliothèque transporteurs'!C:C,'Bibliothèque transporteurs'!A:A))</f>
        <v/>
      </c>
      <c r="U1257">
        <f>IF(OR(F1257="6C",F1257="6B"),_xlfn.XLOOKUP(E1257,'Facture Chronopost'!L:L,'Facture Chronopost'!X:X),IF(OR(F1257=17,F1257=44),F1257&amp;"_"&amp;H1257,IF(COUNTIF('Bibliothèque transporteurs'!C:C,F1257)=0,"inconnu",_xlfn.XLOOKUP(F1257,'Bibliothèque transporteurs'!C:C,'Bibliothèque transporteurs'!B:B))))</f>
        <v/>
      </c>
      <c r="V1257">
        <f>IF(COUNTIF('Bibliothèque transporteurs'!C:C,F1257)=0,"inconnu",_xlfn.XLOOKUP(F1257,'Bibliothèque transporteurs'!C:C,'Bibliothèque transporteurs'!E:E))</f>
        <v/>
      </c>
      <c r="W1257">
        <f>IF(T1257="FR_2SHOP",O1257,IF(O1257=0,0,ROUNDUP(O1257/C1257*B1257,2)))</f>
        <v/>
      </c>
      <c r="Y1257" s="118">
        <f>ROUNDUP(B1257,2)-M1257-L1257-N1257-J1257-K1257-I1257-Q1257</f>
        <v/>
      </c>
      <c r="Z1257" s="118">
        <f>IF(Y1257=W1257,"OK","Non")</f>
        <v/>
      </c>
    </row>
    <row r="1258">
      <c r="A1258" s="9">
        <f>C1258/SUM(C:C)*(SUM(C:C)+$X$2)</f>
        <v/>
      </c>
      <c r="B1258" s="9">
        <f>C1258/SUM(C:C)*(SUM(C:C)+SUM($N$3:$O$7))+S1258</f>
        <v/>
      </c>
      <c r="C1258" s="9">
        <f>SUM(I1258:Q1258)-N1258-P1258</f>
        <v/>
      </c>
      <c r="D1258" s="8" t="n">
        <v>6235</v>
      </c>
      <c r="E1258" t="inlineStr">
        <is>
          <t>XT413910350TS</t>
        </is>
      </c>
      <c r="F1258" t="inlineStr">
        <is>
          <t>6C</t>
        </is>
      </c>
      <c r="G1258" t="inlineStr">
        <is>
          <t>N</t>
        </is>
      </c>
      <c r="H1258" t="inlineStr">
        <is>
          <t>ZA</t>
        </is>
      </c>
      <c r="O1258" t="n">
        <v>5.55</v>
      </c>
      <c r="S1258">
        <f>_xlfn.XLOOKUP(E1258,'Facture Chronopost'!L:L,'Facture Chronopost'!AA:AA,"")</f>
        <v/>
      </c>
      <c r="T1258">
        <f>IF(COUNTIF('Bibliothèque transporteurs'!C:C,F1258)=0,"inconnu",_xlfn.XLOOKUP(F1258,'Bibliothèque transporteurs'!C:C,'Bibliothèque transporteurs'!A:A))</f>
        <v/>
      </c>
      <c r="U1258">
        <f>IF(OR(F1258="6C",F1258="6B"),_xlfn.XLOOKUP(E1258,'Facture Chronopost'!L:L,'Facture Chronopost'!X:X),IF(OR(F1258=17,F1258=44),F1258&amp;"_"&amp;H1258,IF(COUNTIF('Bibliothèque transporteurs'!C:C,F1258)=0,"inconnu",_xlfn.XLOOKUP(F1258,'Bibliothèque transporteurs'!C:C,'Bibliothèque transporteurs'!B:B))))</f>
        <v/>
      </c>
      <c r="V1258">
        <f>IF(COUNTIF('Bibliothèque transporteurs'!C:C,F1258)=0,"inconnu",_xlfn.XLOOKUP(F1258,'Bibliothèque transporteurs'!C:C,'Bibliothèque transporteurs'!E:E))</f>
        <v/>
      </c>
      <c r="W1258">
        <f>IF(T1258="FR_2SHOP",O1258,IF(O1258=0,0,ROUNDUP(O1258/C1258*B1258,2)))</f>
        <v/>
      </c>
      <c r="Y1258" s="118">
        <f>ROUNDUP(B1258,2)-M1258-L1258-N1258-J1258-K1258-I1258-Q1258</f>
        <v/>
      </c>
      <c r="Z1258" s="118">
        <f>IF(Y1258=W1258,"OK","Non")</f>
        <v/>
      </c>
    </row>
    <row r="1259">
      <c r="A1259" s="9">
        <f>C1259/SUM(C:C)*(SUM(C:C)+$X$2)</f>
        <v/>
      </c>
      <c r="B1259" s="9">
        <f>C1259/SUM(C:C)*(SUM(C:C)+SUM($N$3:$O$7))+S1259</f>
        <v/>
      </c>
      <c r="C1259" s="9">
        <f>SUM(I1259:Q1259)-N1259-P1259</f>
        <v/>
      </c>
      <c r="D1259" s="8" t="n">
        <v>6235</v>
      </c>
      <c r="E1259" t="inlineStr">
        <is>
          <t>XT413910394TS</t>
        </is>
      </c>
      <c r="F1259" t="inlineStr">
        <is>
          <t>6C</t>
        </is>
      </c>
      <c r="G1259" t="inlineStr">
        <is>
          <t>N</t>
        </is>
      </c>
      <c r="H1259" t="inlineStr">
        <is>
          <t>ZA</t>
        </is>
      </c>
      <c r="O1259" t="n">
        <v>10.35</v>
      </c>
      <c r="S1259">
        <f>_xlfn.XLOOKUP(E1259,'Facture Chronopost'!L:L,'Facture Chronopost'!AA:AA,"")</f>
        <v/>
      </c>
      <c r="T1259">
        <f>IF(COUNTIF('Bibliothèque transporteurs'!C:C,F1259)=0,"inconnu",_xlfn.XLOOKUP(F1259,'Bibliothèque transporteurs'!C:C,'Bibliothèque transporteurs'!A:A))</f>
        <v/>
      </c>
      <c r="U1259">
        <f>IF(OR(F1259="6C",F1259="6B"),_xlfn.XLOOKUP(E1259,'Facture Chronopost'!L:L,'Facture Chronopost'!X:X),IF(OR(F1259=17,F1259=44),F1259&amp;"_"&amp;H1259,IF(COUNTIF('Bibliothèque transporteurs'!C:C,F1259)=0,"inconnu",_xlfn.XLOOKUP(F1259,'Bibliothèque transporteurs'!C:C,'Bibliothèque transporteurs'!B:B))))</f>
        <v/>
      </c>
      <c r="V1259">
        <f>IF(COUNTIF('Bibliothèque transporteurs'!C:C,F1259)=0,"inconnu",_xlfn.XLOOKUP(F1259,'Bibliothèque transporteurs'!C:C,'Bibliothèque transporteurs'!E:E))</f>
        <v/>
      </c>
      <c r="W1259">
        <f>IF(T1259="FR_2SHOP",O1259,IF(O1259=0,0,ROUNDUP(O1259/C1259*B1259,2)))</f>
        <v/>
      </c>
      <c r="Y1259" s="118">
        <f>ROUNDUP(B1259,2)-M1259-L1259-N1259-J1259-K1259-I1259-Q1259</f>
        <v/>
      </c>
      <c r="Z1259" s="118">
        <f>IF(Y1259=W1259,"OK","Non")</f>
        <v/>
      </c>
    </row>
    <row r="1260">
      <c r="A1260" s="9">
        <f>C1260/SUM(C:C)*(SUM(C:C)+$X$2)</f>
        <v/>
      </c>
      <c r="B1260" s="9">
        <f>C1260/SUM(C:C)*(SUM(C:C)+SUM($N$3:$O$7))+S1260</f>
        <v/>
      </c>
      <c r="C1260" s="9">
        <f>SUM(I1260:Q1260)-N1260-P1260</f>
        <v/>
      </c>
      <c r="D1260" s="8" t="n">
        <v>6235</v>
      </c>
      <c r="E1260" t="inlineStr">
        <is>
          <t>XT413910451TS</t>
        </is>
      </c>
      <c r="F1260" t="inlineStr">
        <is>
          <t>6C</t>
        </is>
      </c>
      <c r="G1260" t="inlineStr">
        <is>
          <t>N</t>
        </is>
      </c>
      <c r="H1260" t="inlineStr">
        <is>
          <t>ZA</t>
        </is>
      </c>
      <c r="O1260" t="n">
        <v>9.69</v>
      </c>
      <c r="S1260">
        <f>_xlfn.XLOOKUP(E1260,'Facture Chronopost'!L:L,'Facture Chronopost'!AA:AA,"")</f>
        <v/>
      </c>
      <c r="T1260">
        <f>IF(COUNTIF('Bibliothèque transporteurs'!C:C,F1260)=0,"inconnu",_xlfn.XLOOKUP(F1260,'Bibliothèque transporteurs'!C:C,'Bibliothèque transporteurs'!A:A))</f>
        <v/>
      </c>
      <c r="U1260">
        <f>IF(OR(F1260="6C",F1260="6B"),_xlfn.XLOOKUP(E1260,'Facture Chronopost'!L:L,'Facture Chronopost'!X:X),IF(OR(F1260=17,F1260=44),F1260&amp;"_"&amp;H1260,IF(COUNTIF('Bibliothèque transporteurs'!C:C,F1260)=0,"inconnu",_xlfn.XLOOKUP(F1260,'Bibliothèque transporteurs'!C:C,'Bibliothèque transporteurs'!B:B))))</f>
        <v/>
      </c>
      <c r="V1260">
        <f>IF(COUNTIF('Bibliothèque transporteurs'!C:C,F1260)=0,"inconnu",_xlfn.XLOOKUP(F1260,'Bibliothèque transporteurs'!C:C,'Bibliothèque transporteurs'!E:E))</f>
        <v/>
      </c>
      <c r="W1260">
        <f>IF(T1260="FR_2SHOP",O1260,IF(O1260=0,0,ROUNDUP(O1260/C1260*B1260,2)))</f>
        <v/>
      </c>
      <c r="Y1260" s="118">
        <f>ROUNDUP(B1260,2)-M1260-L1260-N1260-J1260-K1260-I1260-Q1260</f>
        <v/>
      </c>
      <c r="Z1260" s="118">
        <f>IF(Y1260=W1260,"OK","Non")</f>
        <v/>
      </c>
    </row>
    <row r="1261">
      <c r="A1261" s="9">
        <f>C1261/SUM(C:C)*(SUM(C:C)+$X$2)</f>
        <v/>
      </c>
      <c r="B1261" s="9">
        <f>C1261/SUM(C:C)*(SUM(C:C)+SUM($N$3:$O$7))+S1261</f>
        <v/>
      </c>
      <c r="C1261" s="9">
        <f>SUM(I1261:Q1261)-N1261-P1261</f>
        <v/>
      </c>
      <c r="D1261" s="8" t="n">
        <v>6235</v>
      </c>
      <c r="E1261" t="inlineStr">
        <is>
          <t>XT413910933TS</t>
        </is>
      </c>
      <c r="F1261" t="inlineStr">
        <is>
          <t>6C</t>
        </is>
      </c>
      <c r="G1261" t="inlineStr">
        <is>
          <t>N</t>
        </is>
      </c>
      <c r="H1261" t="inlineStr">
        <is>
          <t>ZA</t>
        </is>
      </c>
      <c r="O1261" t="n">
        <v>9.69</v>
      </c>
      <c r="S1261">
        <f>_xlfn.XLOOKUP(E1261,'Facture Chronopost'!L:L,'Facture Chronopost'!AA:AA,"")</f>
        <v/>
      </c>
      <c r="T1261">
        <f>IF(COUNTIF('Bibliothèque transporteurs'!C:C,F1261)=0,"inconnu",_xlfn.XLOOKUP(F1261,'Bibliothèque transporteurs'!C:C,'Bibliothèque transporteurs'!A:A))</f>
        <v/>
      </c>
      <c r="U1261">
        <f>IF(OR(F1261="6C",F1261="6B"),_xlfn.XLOOKUP(E1261,'Facture Chronopost'!L:L,'Facture Chronopost'!X:X),IF(OR(F1261=17,F1261=44),F1261&amp;"_"&amp;H1261,IF(COUNTIF('Bibliothèque transporteurs'!C:C,F1261)=0,"inconnu",_xlfn.XLOOKUP(F1261,'Bibliothèque transporteurs'!C:C,'Bibliothèque transporteurs'!B:B))))</f>
        <v/>
      </c>
      <c r="V1261">
        <f>IF(COUNTIF('Bibliothèque transporteurs'!C:C,F1261)=0,"inconnu",_xlfn.XLOOKUP(F1261,'Bibliothèque transporteurs'!C:C,'Bibliothèque transporteurs'!E:E))</f>
        <v/>
      </c>
      <c r="W1261">
        <f>IF(T1261="FR_2SHOP",O1261,IF(O1261=0,0,ROUNDUP(O1261/C1261*B1261,2)))</f>
        <v/>
      </c>
      <c r="Y1261" s="118">
        <f>ROUNDUP(B1261,2)-M1261-L1261-N1261-J1261-K1261-I1261-Q1261</f>
        <v/>
      </c>
      <c r="Z1261" s="118">
        <f>IF(Y1261=W1261,"OK","Non")</f>
        <v/>
      </c>
    </row>
    <row r="1262">
      <c r="A1262" s="9">
        <f>C1262/SUM(C:C)*(SUM(C:C)+$X$2)</f>
        <v/>
      </c>
      <c r="B1262" s="9">
        <f>C1262/SUM(C:C)*(SUM(C:C)+SUM($N$3:$O$7))+S1262</f>
        <v/>
      </c>
      <c r="C1262" s="9">
        <f>SUM(I1262:Q1262)-N1262-P1262</f>
        <v/>
      </c>
      <c r="D1262" s="8" t="n">
        <v>6235</v>
      </c>
      <c r="E1262" t="inlineStr">
        <is>
          <t>XT413910955TS</t>
        </is>
      </c>
      <c r="F1262" t="inlineStr">
        <is>
          <t>6C</t>
        </is>
      </c>
      <c r="G1262" t="inlineStr">
        <is>
          <t>N</t>
        </is>
      </c>
      <c r="H1262" t="inlineStr">
        <is>
          <t>ZA</t>
        </is>
      </c>
      <c r="O1262" t="n">
        <v>9.69</v>
      </c>
      <c r="S1262">
        <f>_xlfn.XLOOKUP(E1262,'Facture Chronopost'!L:L,'Facture Chronopost'!AA:AA,"")</f>
        <v/>
      </c>
      <c r="T1262">
        <f>IF(COUNTIF('Bibliothèque transporteurs'!C:C,F1262)=0,"inconnu",_xlfn.XLOOKUP(F1262,'Bibliothèque transporteurs'!C:C,'Bibliothèque transporteurs'!A:A))</f>
        <v/>
      </c>
      <c r="U1262">
        <f>IF(OR(F1262="6C",F1262="6B"),_xlfn.XLOOKUP(E1262,'Facture Chronopost'!L:L,'Facture Chronopost'!X:X),IF(OR(F1262=17,F1262=44),F1262&amp;"_"&amp;H1262,IF(COUNTIF('Bibliothèque transporteurs'!C:C,F1262)=0,"inconnu",_xlfn.XLOOKUP(F1262,'Bibliothèque transporteurs'!C:C,'Bibliothèque transporteurs'!B:B))))</f>
        <v/>
      </c>
      <c r="V1262">
        <f>IF(COUNTIF('Bibliothèque transporteurs'!C:C,F1262)=0,"inconnu",_xlfn.XLOOKUP(F1262,'Bibliothèque transporteurs'!C:C,'Bibliothèque transporteurs'!E:E))</f>
        <v/>
      </c>
      <c r="W1262">
        <f>IF(T1262="FR_2SHOP",O1262,IF(O1262=0,0,ROUNDUP(O1262/C1262*B1262,2)))</f>
        <v/>
      </c>
      <c r="Y1262" s="118">
        <f>ROUNDUP(B1262,2)-M1262-L1262-N1262-J1262-K1262-I1262-Q1262</f>
        <v/>
      </c>
      <c r="Z1262" s="118">
        <f>IF(Y1262=W1262,"OK","Non")</f>
        <v/>
      </c>
    </row>
    <row r="1263">
      <c r="A1263" s="9">
        <f>C1263/SUM(C:C)*(SUM(C:C)+$X$2)</f>
        <v/>
      </c>
      <c r="B1263" s="9">
        <f>C1263/SUM(C:C)*(SUM(C:C)+SUM($N$3:$O$7))+S1263</f>
        <v/>
      </c>
      <c r="C1263" s="9">
        <f>SUM(I1263:Q1263)-N1263-P1263</f>
        <v/>
      </c>
      <c r="D1263" s="8" t="n">
        <v>6235</v>
      </c>
      <c r="E1263" t="inlineStr">
        <is>
          <t>XT413911465TS</t>
        </is>
      </c>
      <c r="F1263" t="inlineStr">
        <is>
          <t>6C</t>
        </is>
      </c>
      <c r="G1263" t="inlineStr">
        <is>
          <t>N</t>
        </is>
      </c>
      <c r="H1263" t="inlineStr">
        <is>
          <t>ZA</t>
        </is>
      </c>
      <c r="O1263" t="n">
        <v>5.55</v>
      </c>
      <c r="S1263">
        <f>_xlfn.XLOOKUP(E1263,'Facture Chronopost'!L:L,'Facture Chronopost'!AA:AA,"")</f>
        <v/>
      </c>
      <c r="T1263">
        <f>IF(COUNTIF('Bibliothèque transporteurs'!C:C,F1263)=0,"inconnu",_xlfn.XLOOKUP(F1263,'Bibliothèque transporteurs'!C:C,'Bibliothèque transporteurs'!A:A))</f>
        <v/>
      </c>
      <c r="U1263">
        <f>IF(OR(F1263="6C",F1263="6B"),_xlfn.XLOOKUP(E1263,'Facture Chronopost'!L:L,'Facture Chronopost'!X:X),IF(OR(F1263=17,F1263=44),F1263&amp;"_"&amp;H1263,IF(COUNTIF('Bibliothèque transporteurs'!C:C,F1263)=0,"inconnu",_xlfn.XLOOKUP(F1263,'Bibliothèque transporteurs'!C:C,'Bibliothèque transporteurs'!B:B))))</f>
        <v/>
      </c>
      <c r="V1263">
        <f>IF(COUNTIF('Bibliothèque transporteurs'!C:C,F1263)=0,"inconnu",_xlfn.XLOOKUP(F1263,'Bibliothèque transporteurs'!C:C,'Bibliothèque transporteurs'!E:E))</f>
        <v/>
      </c>
      <c r="W1263">
        <f>IF(T1263="FR_2SHOP",O1263,IF(O1263=0,0,ROUNDUP(O1263/C1263*B1263,2)))</f>
        <v/>
      </c>
      <c r="Y1263" s="118">
        <f>ROUNDUP(B1263,2)-M1263-L1263-N1263-J1263-K1263-I1263-Q1263</f>
        <v/>
      </c>
      <c r="Z1263" s="118">
        <f>IF(Y1263=W1263,"OK","Non")</f>
        <v/>
      </c>
    </row>
    <row r="1264">
      <c r="A1264" s="9">
        <f>C1264/SUM(C:C)*(SUM(C:C)+$X$2)</f>
        <v/>
      </c>
      <c r="B1264" s="9">
        <f>C1264/SUM(C:C)*(SUM(C:C)+SUM($N$3:$O$7))+S1264</f>
        <v/>
      </c>
      <c r="C1264" s="9">
        <f>SUM(I1264:Q1264)-N1264-P1264</f>
        <v/>
      </c>
      <c r="D1264" s="8" t="n">
        <v>6235</v>
      </c>
      <c r="E1264" t="inlineStr">
        <is>
          <t>XT413911925TS</t>
        </is>
      </c>
      <c r="F1264" t="inlineStr">
        <is>
          <t>6C</t>
        </is>
      </c>
      <c r="G1264" t="inlineStr">
        <is>
          <t>N</t>
        </is>
      </c>
      <c r="H1264" t="inlineStr">
        <is>
          <t>ZA</t>
        </is>
      </c>
      <c r="O1264" t="n">
        <v>9.69</v>
      </c>
      <c r="S1264">
        <f>_xlfn.XLOOKUP(E1264,'Facture Chronopost'!L:L,'Facture Chronopost'!AA:AA,"")</f>
        <v/>
      </c>
      <c r="T1264">
        <f>IF(COUNTIF('Bibliothèque transporteurs'!C:C,F1264)=0,"inconnu",_xlfn.XLOOKUP(F1264,'Bibliothèque transporteurs'!C:C,'Bibliothèque transporteurs'!A:A))</f>
        <v/>
      </c>
      <c r="U1264">
        <f>IF(OR(F1264="6C",F1264="6B"),_xlfn.XLOOKUP(E1264,'Facture Chronopost'!L:L,'Facture Chronopost'!X:X),IF(OR(F1264=17,F1264=44),F1264&amp;"_"&amp;H1264,IF(COUNTIF('Bibliothèque transporteurs'!C:C,F1264)=0,"inconnu",_xlfn.XLOOKUP(F1264,'Bibliothèque transporteurs'!C:C,'Bibliothèque transporteurs'!B:B))))</f>
        <v/>
      </c>
      <c r="V1264">
        <f>IF(COUNTIF('Bibliothèque transporteurs'!C:C,F1264)=0,"inconnu",_xlfn.XLOOKUP(F1264,'Bibliothèque transporteurs'!C:C,'Bibliothèque transporteurs'!E:E))</f>
        <v/>
      </c>
      <c r="W1264">
        <f>IF(T1264="FR_2SHOP",O1264,IF(O1264=0,0,ROUNDUP(O1264/C1264*B1264,2)))</f>
        <v/>
      </c>
      <c r="Y1264" s="118">
        <f>ROUNDUP(B1264,2)-M1264-L1264-N1264-J1264-K1264-I1264-Q1264</f>
        <v/>
      </c>
      <c r="Z1264" s="118">
        <f>IF(Y1264=W1264,"OK","Non")</f>
        <v/>
      </c>
    </row>
    <row r="1265">
      <c r="A1265" s="9">
        <f>C1265/SUM(C:C)*(SUM(C:C)+$X$2)</f>
        <v/>
      </c>
      <c r="B1265" s="9">
        <f>C1265/SUM(C:C)*(SUM(C:C)+SUM($N$3:$O$7))+S1265</f>
        <v/>
      </c>
      <c r="C1265" s="9">
        <f>SUM(I1265:Q1265)-N1265-P1265</f>
        <v/>
      </c>
      <c r="D1265" s="8" t="n">
        <v>6235</v>
      </c>
      <c r="E1265" t="inlineStr">
        <is>
          <t>XT413912069TS</t>
        </is>
      </c>
      <c r="F1265" t="inlineStr">
        <is>
          <t>6C</t>
        </is>
      </c>
      <c r="G1265" t="inlineStr">
        <is>
          <t>N</t>
        </is>
      </c>
      <c r="H1265" t="inlineStr">
        <is>
          <t>ZA</t>
        </is>
      </c>
      <c r="O1265" t="n">
        <v>5.33</v>
      </c>
      <c r="S1265">
        <f>_xlfn.XLOOKUP(E1265,'Facture Chronopost'!L:L,'Facture Chronopost'!AA:AA,"")</f>
        <v/>
      </c>
      <c r="T1265">
        <f>IF(COUNTIF('Bibliothèque transporteurs'!C:C,F1265)=0,"inconnu",_xlfn.XLOOKUP(F1265,'Bibliothèque transporteurs'!C:C,'Bibliothèque transporteurs'!A:A))</f>
        <v/>
      </c>
      <c r="U1265">
        <f>IF(OR(F1265="6C",F1265="6B"),_xlfn.XLOOKUP(E1265,'Facture Chronopost'!L:L,'Facture Chronopost'!X:X),IF(OR(F1265=17,F1265=44),F1265&amp;"_"&amp;H1265,IF(COUNTIF('Bibliothèque transporteurs'!C:C,F1265)=0,"inconnu",_xlfn.XLOOKUP(F1265,'Bibliothèque transporteurs'!C:C,'Bibliothèque transporteurs'!B:B))))</f>
        <v/>
      </c>
      <c r="V1265">
        <f>IF(COUNTIF('Bibliothèque transporteurs'!C:C,F1265)=0,"inconnu",_xlfn.XLOOKUP(F1265,'Bibliothèque transporteurs'!C:C,'Bibliothèque transporteurs'!E:E))</f>
        <v/>
      </c>
      <c r="W1265">
        <f>IF(T1265="FR_2SHOP",O1265,IF(O1265=0,0,ROUNDUP(O1265/C1265*B1265,2)))</f>
        <v/>
      </c>
      <c r="Y1265" s="118">
        <f>ROUNDUP(B1265,2)-M1265-L1265-N1265-J1265-K1265-I1265-Q1265</f>
        <v/>
      </c>
      <c r="Z1265" s="118">
        <f>IF(Y1265=W1265,"OK","Non")</f>
        <v/>
      </c>
    </row>
    <row r="1266">
      <c r="A1266" s="9">
        <f>C1266/SUM(C:C)*(SUM(C:C)+$X$2)</f>
        <v/>
      </c>
      <c r="B1266" s="9">
        <f>C1266/SUM(C:C)*(SUM(C:C)+SUM($N$3:$O$7))+S1266</f>
        <v/>
      </c>
      <c r="C1266" s="9">
        <f>SUM(I1266:Q1266)-N1266-P1266</f>
        <v/>
      </c>
      <c r="D1266" s="8" t="n">
        <v>6235</v>
      </c>
      <c r="E1266" t="inlineStr">
        <is>
          <t>XT413912435TS</t>
        </is>
      </c>
      <c r="F1266" t="inlineStr">
        <is>
          <t>6C</t>
        </is>
      </c>
      <c r="G1266" t="inlineStr">
        <is>
          <t>N</t>
        </is>
      </c>
      <c r="H1266" t="inlineStr">
        <is>
          <t>ZA</t>
        </is>
      </c>
      <c r="O1266" t="n">
        <v>11.69</v>
      </c>
      <c r="S1266">
        <f>_xlfn.XLOOKUP(E1266,'Facture Chronopost'!L:L,'Facture Chronopost'!AA:AA,"")</f>
        <v/>
      </c>
      <c r="T1266">
        <f>IF(COUNTIF('Bibliothèque transporteurs'!C:C,F1266)=0,"inconnu",_xlfn.XLOOKUP(F1266,'Bibliothèque transporteurs'!C:C,'Bibliothèque transporteurs'!A:A))</f>
        <v/>
      </c>
      <c r="U1266">
        <f>IF(OR(F1266="6C",F1266="6B"),_xlfn.XLOOKUP(E1266,'Facture Chronopost'!L:L,'Facture Chronopost'!X:X),IF(OR(F1266=17,F1266=44),F1266&amp;"_"&amp;H1266,IF(COUNTIF('Bibliothèque transporteurs'!C:C,F1266)=0,"inconnu",_xlfn.XLOOKUP(F1266,'Bibliothèque transporteurs'!C:C,'Bibliothèque transporteurs'!B:B))))</f>
        <v/>
      </c>
      <c r="V1266">
        <f>IF(COUNTIF('Bibliothèque transporteurs'!C:C,F1266)=0,"inconnu",_xlfn.XLOOKUP(F1266,'Bibliothèque transporteurs'!C:C,'Bibliothèque transporteurs'!E:E))</f>
        <v/>
      </c>
      <c r="W1266">
        <f>IF(T1266="FR_2SHOP",O1266,IF(O1266=0,0,ROUNDUP(O1266/C1266*B1266,2)))</f>
        <v/>
      </c>
      <c r="Y1266" s="118">
        <f>ROUNDUP(B1266,2)-M1266-L1266-N1266-J1266-K1266-I1266-Q1266</f>
        <v/>
      </c>
      <c r="Z1266" s="118">
        <f>IF(Y1266=W1266,"OK","Non")</f>
        <v/>
      </c>
    </row>
    <row r="1267">
      <c r="A1267" s="9">
        <f>C1267/SUM(C:C)*(SUM(C:C)+$X$2)</f>
        <v/>
      </c>
      <c r="B1267" s="9">
        <f>C1267/SUM(C:C)*(SUM(C:C)+SUM($N$3:$O$7))+S1267</f>
        <v/>
      </c>
      <c r="C1267" s="9">
        <f>SUM(I1267:Q1267)-N1267-P1267</f>
        <v/>
      </c>
      <c r="D1267" s="8" t="n">
        <v>6235</v>
      </c>
      <c r="E1267" t="inlineStr">
        <is>
          <t>XT413912554TS</t>
        </is>
      </c>
      <c r="F1267" t="inlineStr">
        <is>
          <t>6C</t>
        </is>
      </c>
      <c r="G1267" t="inlineStr">
        <is>
          <t>N</t>
        </is>
      </c>
      <c r="H1267" t="inlineStr">
        <is>
          <t>ZA</t>
        </is>
      </c>
      <c r="O1267" t="n">
        <v>9.470000000000001</v>
      </c>
      <c r="S1267">
        <f>_xlfn.XLOOKUP(E1267,'Facture Chronopost'!L:L,'Facture Chronopost'!AA:AA,"")</f>
        <v/>
      </c>
      <c r="T1267">
        <f>IF(COUNTIF('Bibliothèque transporteurs'!C:C,F1267)=0,"inconnu",_xlfn.XLOOKUP(F1267,'Bibliothèque transporteurs'!C:C,'Bibliothèque transporteurs'!A:A))</f>
        <v/>
      </c>
      <c r="U1267">
        <f>IF(OR(F1267="6C",F1267="6B"),_xlfn.XLOOKUP(E1267,'Facture Chronopost'!L:L,'Facture Chronopost'!X:X),IF(OR(F1267=17,F1267=44),F1267&amp;"_"&amp;H1267,IF(COUNTIF('Bibliothèque transporteurs'!C:C,F1267)=0,"inconnu",_xlfn.XLOOKUP(F1267,'Bibliothèque transporteurs'!C:C,'Bibliothèque transporteurs'!B:B))))</f>
        <v/>
      </c>
      <c r="V1267">
        <f>IF(COUNTIF('Bibliothèque transporteurs'!C:C,F1267)=0,"inconnu",_xlfn.XLOOKUP(F1267,'Bibliothèque transporteurs'!C:C,'Bibliothèque transporteurs'!E:E))</f>
        <v/>
      </c>
      <c r="W1267">
        <f>IF(T1267="FR_2SHOP",O1267,IF(O1267=0,0,ROUNDUP(O1267/C1267*B1267,2)))</f>
        <v/>
      </c>
      <c r="Y1267" s="118">
        <f>ROUNDUP(B1267,2)-M1267-L1267-N1267-J1267-K1267-I1267-Q1267</f>
        <v/>
      </c>
      <c r="Z1267" s="118">
        <f>IF(Y1267=W1267,"OK","Non")</f>
        <v/>
      </c>
    </row>
    <row r="1268">
      <c r="A1268" s="9">
        <f>C1268/SUM(C:C)*(SUM(C:C)+$X$2)</f>
        <v/>
      </c>
      <c r="B1268" s="9">
        <f>C1268/SUM(C:C)*(SUM(C:C)+SUM($N$3:$O$7))+S1268</f>
        <v/>
      </c>
      <c r="C1268" s="9">
        <f>SUM(I1268:Q1268)-N1268-P1268</f>
        <v/>
      </c>
      <c r="D1268" s="8" t="n">
        <v>6235</v>
      </c>
      <c r="E1268" t="inlineStr">
        <is>
          <t>XT413912744TS</t>
        </is>
      </c>
      <c r="F1268" t="inlineStr">
        <is>
          <t>6C</t>
        </is>
      </c>
      <c r="G1268" t="inlineStr">
        <is>
          <t>N</t>
        </is>
      </c>
      <c r="H1268" t="inlineStr">
        <is>
          <t>ZA</t>
        </is>
      </c>
      <c r="O1268" t="n">
        <v>9.69</v>
      </c>
      <c r="S1268">
        <f>_xlfn.XLOOKUP(E1268,'Facture Chronopost'!L:L,'Facture Chronopost'!AA:AA,"")</f>
        <v/>
      </c>
      <c r="T1268">
        <f>IF(COUNTIF('Bibliothèque transporteurs'!C:C,F1268)=0,"inconnu",_xlfn.XLOOKUP(F1268,'Bibliothèque transporteurs'!C:C,'Bibliothèque transporteurs'!A:A))</f>
        <v/>
      </c>
      <c r="U1268">
        <f>IF(OR(F1268="6C",F1268="6B"),_xlfn.XLOOKUP(E1268,'Facture Chronopost'!L:L,'Facture Chronopost'!X:X),IF(OR(F1268=17,F1268=44),F1268&amp;"_"&amp;H1268,IF(COUNTIF('Bibliothèque transporteurs'!C:C,F1268)=0,"inconnu",_xlfn.XLOOKUP(F1268,'Bibliothèque transporteurs'!C:C,'Bibliothèque transporteurs'!B:B))))</f>
        <v/>
      </c>
      <c r="V1268">
        <f>IF(COUNTIF('Bibliothèque transporteurs'!C:C,F1268)=0,"inconnu",_xlfn.XLOOKUP(F1268,'Bibliothèque transporteurs'!C:C,'Bibliothèque transporteurs'!E:E))</f>
        <v/>
      </c>
      <c r="W1268">
        <f>IF(T1268="FR_2SHOP",O1268,IF(O1268=0,0,ROUNDUP(O1268/C1268*B1268,2)))</f>
        <v/>
      </c>
      <c r="Y1268" s="118">
        <f>ROUNDUP(B1268,2)-M1268-L1268-N1268-J1268-K1268-I1268-Q1268</f>
        <v/>
      </c>
      <c r="Z1268" s="118">
        <f>IF(Y1268=W1268,"OK","Non")</f>
        <v/>
      </c>
    </row>
    <row r="1269">
      <c r="A1269" s="9">
        <f>C1269/SUM(C:C)*(SUM(C:C)+$X$2)</f>
        <v/>
      </c>
      <c r="B1269" s="9">
        <f>C1269/SUM(C:C)*(SUM(C:C)+SUM($N$3:$O$7))+S1269</f>
        <v/>
      </c>
      <c r="C1269" s="9">
        <f>SUM(I1269:Q1269)-N1269-P1269</f>
        <v/>
      </c>
      <c r="D1269" s="8" t="n">
        <v>6235</v>
      </c>
      <c r="E1269" t="inlineStr">
        <is>
          <t>XT413913356TS</t>
        </is>
      </c>
      <c r="F1269" t="inlineStr">
        <is>
          <t>6C</t>
        </is>
      </c>
      <c r="G1269" t="inlineStr">
        <is>
          <t>N</t>
        </is>
      </c>
      <c r="H1269" t="inlineStr">
        <is>
          <t>ZA</t>
        </is>
      </c>
      <c r="O1269" t="n">
        <v>9.69</v>
      </c>
      <c r="S1269">
        <f>_xlfn.XLOOKUP(E1269,'Facture Chronopost'!L:L,'Facture Chronopost'!AA:AA,"")</f>
        <v/>
      </c>
      <c r="T1269">
        <f>IF(COUNTIF('Bibliothèque transporteurs'!C:C,F1269)=0,"inconnu",_xlfn.XLOOKUP(F1269,'Bibliothèque transporteurs'!C:C,'Bibliothèque transporteurs'!A:A))</f>
        <v/>
      </c>
      <c r="U1269">
        <f>IF(OR(F1269="6C",F1269="6B"),_xlfn.XLOOKUP(E1269,'Facture Chronopost'!L:L,'Facture Chronopost'!X:X),IF(OR(F1269=17,F1269=44),F1269&amp;"_"&amp;H1269,IF(COUNTIF('Bibliothèque transporteurs'!C:C,F1269)=0,"inconnu",_xlfn.XLOOKUP(F1269,'Bibliothèque transporteurs'!C:C,'Bibliothèque transporteurs'!B:B))))</f>
        <v/>
      </c>
      <c r="V1269">
        <f>IF(COUNTIF('Bibliothèque transporteurs'!C:C,F1269)=0,"inconnu",_xlfn.XLOOKUP(F1269,'Bibliothèque transporteurs'!C:C,'Bibliothèque transporteurs'!E:E))</f>
        <v/>
      </c>
      <c r="W1269">
        <f>IF(T1269="FR_2SHOP",O1269,IF(O1269=0,0,ROUNDUP(O1269/C1269*B1269,2)))</f>
        <v/>
      </c>
      <c r="Y1269" s="118">
        <f>ROUNDUP(B1269,2)-M1269-L1269-N1269-J1269-K1269-I1269-Q1269</f>
        <v/>
      </c>
      <c r="Z1269" s="118">
        <f>IF(Y1269=W1269,"OK","Non")</f>
        <v/>
      </c>
    </row>
    <row r="1270">
      <c r="A1270" s="9">
        <f>C1270/SUM(C:C)*(SUM(C:C)+$X$2)</f>
        <v/>
      </c>
      <c r="B1270" s="9">
        <f>C1270/SUM(C:C)*(SUM(C:C)+SUM($N$3:$O$7))+S1270</f>
        <v/>
      </c>
      <c r="C1270" s="9">
        <f>SUM(I1270:Q1270)-N1270-P1270</f>
        <v/>
      </c>
      <c r="D1270" s="8" t="n">
        <v>6235</v>
      </c>
      <c r="E1270" t="inlineStr">
        <is>
          <t>XT413913585TS</t>
        </is>
      </c>
      <c r="F1270" t="inlineStr">
        <is>
          <t>6C</t>
        </is>
      </c>
      <c r="G1270" t="inlineStr">
        <is>
          <t>N</t>
        </is>
      </c>
      <c r="H1270" t="inlineStr">
        <is>
          <t>ZA</t>
        </is>
      </c>
      <c r="O1270" t="n">
        <v>5.55</v>
      </c>
      <c r="S1270">
        <f>_xlfn.XLOOKUP(E1270,'Facture Chronopost'!L:L,'Facture Chronopost'!AA:AA,"")</f>
        <v/>
      </c>
      <c r="T1270">
        <f>IF(COUNTIF('Bibliothèque transporteurs'!C:C,F1270)=0,"inconnu",_xlfn.XLOOKUP(F1270,'Bibliothèque transporteurs'!C:C,'Bibliothèque transporteurs'!A:A))</f>
        <v/>
      </c>
      <c r="U1270">
        <f>IF(OR(F1270="6C",F1270="6B"),_xlfn.XLOOKUP(E1270,'Facture Chronopost'!L:L,'Facture Chronopost'!X:X),IF(OR(F1270=17,F1270=44),F1270&amp;"_"&amp;H1270,IF(COUNTIF('Bibliothèque transporteurs'!C:C,F1270)=0,"inconnu",_xlfn.XLOOKUP(F1270,'Bibliothèque transporteurs'!C:C,'Bibliothèque transporteurs'!B:B))))</f>
        <v/>
      </c>
      <c r="V1270">
        <f>IF(COUNTIF('Bibliothèque transporteurs'!C:C,F1270)=0,"inconnu",_xlfn.XLOOKUP(F1270,'Bibliothèque transporteurs'!C:C,'Bibliothèque transporteurs'!E:E))</f>
        <v/>
      </c>
      <c r="W1270">
        <f>IF(T1270="FR_2SHOP",O1270,IF(O1270=0,0,ROUNDUP(O1270/C1270*B1270,2)))</f>
        <v/>
      </c>
      <c r="Y1270" s="118">
        <f>ROUNDUP(B1270,2)-M1270-L1270-N1270-J1270-K1270-I1270-Q1270</f>
        <v/>
      </c>
      <c r="Z1270" s="118">
        <f>IF(Y1270=W1270,"OK","Non")</f>
        <v/>
      </c>
    </row>
    <row r="1271">
      <c r="A1271" s="9">
        <f>C1271/SUM(C:C)*(SUM(C:C)+$X$2)</f>
        <v/>
      </c>
      <c r="B1271" s="9">
        <f>C1271/SUM(C:C)*(SUM(C:C)+SUM($N$3:$O$7))+S1271</f>
        <v/>
      </c>
      <c r="C1271" s="9">
        <f>SUM(I1271:Q1271)-N1271-P1271</f>
        <v/>
      </c>
      <c r="D1271" s="8" t="n">
        <v>6235</v>
      </c>
      <c r="E1271" t="inlineStr">
        <is>
          <t>XT413914833TS</t>
        </is>
      </c>
      <c r="F1271" t="inlineStr">
        <is>
          <t>6C</t>
        </is>
      </c>
      <c r="G1271" t="inlineStr">
        <is>
          <t>N</t>
        </is>
      </c>
      <c r="H1271" t="inlineStr">
        <is>
          <t>ZA</t>
        </is>
      </c>
      <c r="O1271" t="n">
        <v>13.83</v>
      </c>
      <c r="S1271">
        <f>_xlfn.XLOOKUP(E1271,'Facture Chronopost'!L:L,'Facture Chronopost'!AA:AA,"")</f>
        <v/>
      </c>
      <c r="T1271">
        <f>IF(COUNTIF('Bibliothèque transporteurs'!C:C,F1271)=0,"inconnu",_xlfn.XLOOKUP(F1271,'Bibliothèque transporteurs'!C:C,'Bibliothèque transporteurs'!A:A))</f>
        <v/>
      </c>
      <c r="U1271">
        <f>IF(OR(F1271="6C",F1271="6B"),_xlfn.XLOOKUP(E1271,'Facture Chronopost'!L:L,'Facture Chronopost'!X:X),IF(OR(F1271=17,F1271=44),F1271&amp;"_"&amp;H1271,IF(COUNTIF('Bibliothèque transporteurs'!C:C,F1271)=0,"inconnu",_xlfn.XLOOKUP(F1271,'Bibliothèque transporteurs'!C:C,'Bibliothèque transporteurs'!B:B))))</f>
        <v/>
      </c>
      <c r="V1271">
        <f>IF(COUNTIF('Bibliothèque transporteurs'!C:C,F1271)=0,"inconnu",_xlfn.XLOOKUP(F1271,'Bibliothèque transporteurs'!C:C,'Bibliothèque transporteurs'!E:E))</f>
        <v/>
      </c>
      <c r="W1271">
        <f>IF(T1271="FR_2SHOP",O1271,IF(O1271=0,0,ROUNDUP(O1271/C1271*B1271,2)))</f>
        <v/>
      </c>
      <c r="Y1271" s="118">
        <f>ROUNDUP(B1271,2)-M1271-L1271-N1271-J1271-K1271-I1271-Q1271</f>
        <v/>
      </c>
      <c r="Z1271" s="118">
        <f>IF(Y1271=W1271,"OK","Non")</f>
        <v/>
      </c>
    </row>
    <row r="1272">
      <c r="A1272" s="9">
        <f>C1272/SUM(C:C)*(SUM(C:C)+$X$2)</f>
        <v/>
      </c>
      <c r="B1272" s="9">
        <f>C1272/SUM(C:C)*(SUM(C:C)+SUM($N$3:$O$7))+S1272</f>
        <v/>
      </c>
      <c r="C1272" s="9">
        <f>SUM(I1272:Q1272)-N1272-P1272</f>
        <v/>
      </c>
      <c r="D1272" s="8" t="n">
        <v>6235</v>
      </c>
      <c r="E1272" t="inlineStr">
        <is>
          <t>XT413915238TS</t>
        </is>
      </c>
      <c r="F1272" t="inlineStr">
        <is>
          <t>6C</t>
        </is>
      </c>
      <c r="G1272" t="inlineStr">
        <is>
          <t>N</t>
        </is>
      </c>
      <c r="H1272" t="inlineStr">
        <is>
          <t>ZA</t>
        </is>
      </c>
      <c r="O1272" t="n">
        <v>10.35</v>
      </c>
      <c r="S1272">
        <f>_xlfn.XLOOKUP(E1272,'Facture Chronopost'!L:L,'Facture Chronopost'!AA:AA,"")</f>
        <v/>
      </c>
      <c r="T1272">
        <f>IF(COUNTIF('Bibliothèque transporteurs'!C:C,F1272)=0,"inconnu",_xlfn.XLOOKUP(F1272,'Bibliothèque transporteurs'!C:C,'Bibliothèque transporteurs'!A:A))</f>
        <v/>
      </c>
      <c r="U1272">
        <f>IF(OR(F1272="6C",F1272="6B"),_xlfn.XLOOKUP(E1272,'Facture Chronopost'!L:L,'Facture Chronopost'!X:X),IF(OR(F1272=17,F1272=44),F1272&amp;"_"&amp;H1272,IF(COUNTIF('Bibliothèque transporteurs'!C:C,F1272)=0,"inconnu",_xlfn.XLOOKUP(F1272,'Bibliothèque transporteurs'!C:C,'Bibliothèque transporteurs'!B:B))))</f>
        <v/>
      </c>
      <c r="V1272">
        <f>IF(COUNTIF('Bibliothèque transporteurs'!C:C,F1272)=0,"inconnu",_xlfn.XLOOKUP(F1272,'Bibliothèque transporteurs'!C:C,'Bibliothèque transporteurs'!E:E))</f>
        <v/>
      </c>
      <c r="W1272">
        <f>IF(T1272="FR_2SHOP",O1272,IF(O1272=0,0,ROUNDUP(O1272/C1272*B1272,2)))</f>
        <v/>
      </c>
      <c r="Y1272" s="118">
        <f>ROUNDUP(B1272,2)-M1272-L1272-N1272-J1272-K1272-I1272-Q1272</f>
        <v/>
      </c>
      <c r="Z1272" s="118">
        <f>IF(Y1272=W1272,"OK","Non")</f>
        <v/>
      </c>
    </row>
    <row r="1273">
      <c r="A1273" s="9">
        <f>C1273/SUM(C:C)*(SUM(C:C)+$X$2)</f>
        <v/>
      </c>
      <c r="B1273" s="9">
        <f>C1273/SUM(C:C)*(SUM(C:C)+SUM($N$3:$O$7))+S1273</f>
        <v/>
      </c>
      <c r="C1273" s="9">
        <f>SUM(I1273:Q1273)-N1273-P1273</f>
        <v/>
      </c>
      <c r="D1273" s="8" t="n">
        <v>6235</v>
      </c>
      <c r="E1273" t="inlineStr">
        <is>
          <t>XT413915706TS</t>
        </is>
      </c>
      <c r="F1273" t="inlineStr">
        <is>
          <t>6C</t>
        </is>
      </c>
      <c r="G1273" t="inlineStr">
        <is>
          <t>N</t>
        </is>
      </c>
      <c r="H1273" t="inlineStr">
        <is>
          <t>ZA</t>
        </is>
      </c>
      <c r="O1273" t="n">
        <v>10.35</v>
      </c>
      <c r="S1273">
        <f>_xlfn.XLOOKUP(E1273,'Facture Chronopost'!L:L,'Facture Chronopost'!AA:AA,"")</f>
        <v/>
      </c>
      <c r="T1273">
        <f>IF(COUNTIF('Bibliothèque transporteurs'!C:C,F1273)=0,"inconnu",_xlfn.XLOOKUP(F1273,'Bibliothèque transporteurs'!C:C,'Bibliothèque transporteurs'!A:A))</f>
        <v/>
      </c>
      <c r="U1273">
        <f>IF(OR(F1273="6C",F1273="6B"),_xlfn.XLOOKUP(E1273,'Facture Chronopost'!L:L,'Facture Chronopost'!X:X),IF(OR(F1273=17,F1273=44),F1273&amp;"_"&amp;H1273,IF(COUNTIF('Bibliothèque transporteurs'!C:C,F1273)=0,"inconnu",_xlfn.XLOOKUP(F1273,'Bibliothèque transporteurs'!C:C,'Bibliothèque transporteurs'!B:B))))</f>
        <v/>
      </c>
      <c r="V1273">
        <f>IF(COUNTIF('Bibliothèque transporteurs'!C:C,F1273)=0,"inconnu",_xlfn.XLOOKUP(F1273,'Bibliothèque transporteurs'!C:C,'Bibliothèque transporteurs'!E:E))</f>
        <v/>
      </c>
      <c r="W1273">
        <f>IF(T1273="FR_2SHOP",O1273,IF(O1273=0,0,ROUNDUP(O1273/C1273*B1273,2)))</f>
        <v/>
      </c>
      <c r="Y1273" s="118">
        <f>ROUNDUP(B1273,2)-M1273-L1273-N1273-J1273-K1273-I1273-Q1273</f>
        <v/>
      </c>
      <c r="Z1273" s="118">
        <f>IF(Y1273=W1273,"OK","Non")</f>
        <v/>
      </c>
    </row>
    <row r="1274">
      <c r="A1274" s="9">
        <f>C1274/SUM(C:C)*(SUM(C:C)+$X$2)</f>
        <v/>
      </c>
      <c r="B1274" s="9">
        <f>C1274/SUM(C:C)*(SUM(C:C)+SUM($N$3:$O$7))+S1274</f>
        <v/>
      </c>
      <c r="C1274" s="9">
        <f>SUM(I1274:Q1274)-N1274-P1274</f>
        <v/>
      </c>
      <c r="D1274" s="8" t="n">
        <v>6235</v>
      </c>
      <c r="E1274" t="inlineStr">
        <is>
          <t>XT413915737TS</t>
        </is>
      </c>
      <c r="F1274" t="inlineStr">
        <is>
          <t>6C</t>
        </is>
      </c>
      <c r="G1274" t="inlineStr">
        <is>
          <t>N</t>
        </is>
      </c>
      <c r="H1274" t="inlineStr">
        <is>
          <t>ZA</t>
        </is>
      </c>
      <c r="O1274" t="n">
        <v>9.69</v>
      </c>
      <c r="S1274">
        <f>_xlfn.XLOOKUP(E1274,'Facture Chronopost'!L:L,'Facture Chronopost'!AA:AA,"")</f>
        <v/>
      </c>
      <c r="T1274">
        <f>IF(COUNTIF('Bibliothèque transporteurs'!C:C,F1274)=0,"inconnu",_xlfn.XLOOKUP(F1274,'Bibliothèque transporteurs'!C:C,'Bibliothèque transporteurs'!A:A))</f>
        <v/>
      </c>
      <c r="U1274">
        <f>IF(OR(F1274="6C",F1274="6B"),_xlfn.XLOOKUP(E1274,'Facture Chronopost'!L:L,'Facture Chronopost'!X:X),IF(OR(F1274=17,F1274=44),F1274&amp;"_"&amp;H1274,IF(COUNTIF('Bibliothèque transporteurs'!C:C,F1274)=0,"inconnu",_xlfn.XLOOKUP(F1274,'Bibliothèque transporteurs'!C:C,'Bibliothèque transporteurs'!B:B))))</f>
        <v/>
      </c>
      <c r="V1274">
        <f>IF(COUNTIF('Bibliothèque transporteurs'!C:C,F1274)=0,"inconnu",_xlfn.XLOOKUP(F1274,'Bibliothèque transporteurs'!C:C,'Bibliothèque transporteurs'!E:E))</f>
        <v/>
      </c>
      <c r="W1274">
        <f>IF(T1274="FR_2SHOP",O1274,IF(O1274=0,0,ROUNDUP(O1274/C1274*B1274,2)))</f>
        <v/>
      </c>
      <c r="Y1274" s="118">
        <f>ROUNDUP(B1274,2)-M1274-L1274-N1274-J1274-K1274-I1274-Q1274</f>
        <v/>
      </c>
      <c r="Z1274" s="118">
        <f>IF(Y1274=W1274,"OK","Non")</f>
        <v/>
      </c>
    </row>
    <row r="1275">
      <c r="A1275" s="9">
        <f>C1275/SUM(C:C)*(SUM(C:C)+$X$2)</f>
        <v/>
      </c>
      <c r="B1275" s="9">
        <f>C1275/SUM(C:C)*(SUM(C:C)+SUM($N$3:$O$7))+S1275</f>
        <v/>
      </c>
      <c r="C1275" s="9">
        <f>SUM(I1275:Q1275)-N1275-P1275</f>
        <v/>
      </c>
      <c r="D1275" s="8" t="n">
        <v>6235</v>
      </c>
      <c r="E1275" t="inlineStr">
        <is>
          <t>XT413915913TS</t>
        </is>
      </c>
      <c r="F1275" t="inlineStr">
        <is>
          <t>6C</t>
        </is>
      </c>
      <c r="G1275" t="inlineStr">
        <is>
          <t>N</t>
        </is>
      </c>
      <c r="H1275" t="inlineStr">
        <is>
          <t>ZA</t>
        </is>
      </c>
      <c r="O1275" t="n">
        <v>9.69</v>
      </c>
      <c r="S1275">
        <f>_xlfn.XLOOKUP(E1275,'Facture Chronopost'!L:L,'Facture Chronopost'!AA:AA,"")</f>
        <v/>
      </c>
      <c r="T1275">
        <f>IF(COUNTIF('Bibliothèque transporteurs'!C:C,F1275)=0,"inconnu",_xlfn.XLOOKUP(F1275,'Bibliothèque transporteurs'!C:C,'Bibliothèque transporteurs'!A:A))</f>
        <v/>
      </c>
      <c r="U1275">
        <f>IF(OR(F1275="6C",F1275="6B"),_xlfn.XLOOKUP(E1275,'Facture Chronopost'!L:L,'Facture Chronopost'!X:X),IF(OR(F1275=17,F1275=44),F1275&amp;"_"&amp;H1275,IF(COUNTIF('Bibliothèque transporteurs'!C:C,F1275)=0,"inconnu",_xlfn.XLOOKUP(F1275,'Bibliothèque transporteurs'!C:C,'Bibliothèque transporteurs'!B:B))))</f>
        <v/>
      </c>
      <c r="V1275">
        <f>IF(COUNTIF('Bibliothèque transporteurs'!C:C,F1275)=0,"inconnu",_xlfn.XLOOKUP(F1275,'Bibliothèque transporteurs'!C:C,'Bibliothèque transporteurs'!E:E))</f>
        <v/>
      </c>
      <c r="W1275">
        <f>IF(T1275="FR_2SHOP",O1275,IF(O1275=0,0,ROUNDUP(O1275/C1275*B1275,2)))</f>
        <v/>
      </c>
      <c r="Y1275" s="118">
        <f>ROUNDUP(B1275,2)-M1275-L1275-N1275-J1275-K1275-I1275-Q1275</f>
        <v/>
      </c>
      <c r="Z1275" s="118">
        <f>IF(Y1275=W1275,"OK","Non")</f>
        <v/>
      </c>
    </row>
    <row r="1276">
      <c r="A1276" s="9">
        <f>C1276/SUM(C:C)*(SUM(C:C)+$X$2)</f>
        <v/>
      </c>
      <c r="B1276" s="9">
        <f>C1276/SUM(C:C)*(SUM(C:C)+SUM($N$3:$O$7))+S1276</f>
        <v/>
      </c>
      <c r="C1276" s="9">
        <f>SUM(I1276:Q1276)-N1276-P1276</f>
        <v/>
      </c>
      <c r="D1276" s="8" t="n">
        <v>6235</v>
      </c>
      <c r="E1276" t="inlineStr">
        <is>
          <t>XT413916105TS</t>
        </is>
      </c>
      <c r="F1276" t="inlineStr">
        <is>
          <t>6C</t>
        </is>
      </c>
      <c r="G1276" t="inlineStr">
        <is>
          <t>N</t>
        </is>
      </c>
      <c r="H1276" t="inlineStr">
        <is>
          <t>ZA</t>
        </is>
      </c>
      <c r="O1276" t="n">
        <v>14.68</v>
      </c>
      <c r="S1276">
        <f>_xlfn.XLOOKUP(E1276,'Facture Chronopost'!L:L,'Facture Chronopost'!AA:AA,"")</f>
        <v/>
      </c>
      <c r="T1276">
        <f>IF(COUNTIF('Bibliothèque transporteurs'!C:C,F1276)=0,"inconnu",_xlfn.XLOOKUP(F1276,'Bibliothèque transporteurs'!C:C,'Bibliothèque transporteurs'!A:A))</f>
        <v/>
      </c>
      <c r="U1276">
        <f>IF(OR(F1276="6C",F1276="6B"),_xlfn.XLOOKUP(E1276,'Facture Chronopost'!L:L,'Facture Chronopost'!X:X),IF(OR(F1276=17,F1276=44),F1276&amp;"_"&amp;H1276,IF(COUNTIF('Bibliothèque transporteurs'!C:C,F1276)=0,"inconnu",_xlfn.XLOOKUP(F1276,'Bibliothèque transporteurs'!C:C,'Bibliothèque transporteurs'!B:B))))</f>
        <v/>
      </c>
      <c r="V1276">
        <f>IF(COUNTIF('Bibliothèque transporteurs'!C:C,F1276)=0,"inconnu",_xlfn.XLOOKUP(F1276,'Bibliothèque transporteurs'!C:C,'Bibliothèque transporteurs'!E:E))</f>
        <v/>
      </c>
      <c r="W1276">
        <f>IF(T1276="FR_2SHOP",O1276,IF(O1276=0,0,ROUNDUP(O1276/C1276*B1276,2)))</f>
        <v/>
      </c>
      <c r="Y1276" s="118">
        <f>ROUNDUP(B1276,2)-M1276-L1276-N1276-J1276-K1276-I1276-Q1276</f>
        <v/>
      </c>
      <c r="Z1276" s="118">
        <f>IF(Y1276=W1276,"OK","Non")</f>
        <v/>
      </c>
    </row>
    <row r="1277">
      <c r="A1277" s="9">
        <f>C1277/SUM(C:C)*(SUM(C:C)+$X$2)</f>
        <v/>
      </c>
      <c r="B1277" s="9">
        <f>C1277/SUM(C:C)*(SUM(C:C)+SUM($N$3:$O$7))+S1277</f>
        <v/>
      </c>
      <c r="C1277" s="9">
        <f>SUM(I1277:Q1277)-N1277-P1277</f>
        <v/>
      </c>
      <c r="D1277" s="8" t="n">
        <v>6235</v>
      </c>
      <c r="E1277" t="inlineStr">
        <is>
          <t>XT413916159TS</t>
        </is>
      </c>
      <c r="F1277" t="inlineStr">
        <is>
          <t>6C</t>
        </is>
      </c>
      <c r="G1277" t="inlineStr">
        <is>
          <t>N</t>
        </is>
      </c>
      <c r="H1277" t="inlineStr">
        <is>
          <t>ZA</t>
        </is>
      </c>
      <c r="O1277" t="n">
        <v>11.69</v>
      </c>
      <c r="S1277">
        <f>_xlfn.XLOOKUP(E1277,'Facture Chronopost'!L:L,'Facture Chronopost'!AA:AA,"")</f>
        <v/>
      </c>
      <c r="T1277">
        <f>IF(COUNTIF('Bibliothèque transporteurs'!C:C,F1277)=0,"inconnu",_xlfn.XLOOKUP(F1277,'Bibliothèque transporteurs'!C:C,'Bibliothèque transporteurs'!A:A))</f>
        <v/>
      </c>
      <c r="U1277">
        <f>IF(OR(F1277="6C",F1277="6B"),_xlfn.XLOOKUP(E1277,'Facture Chronopost'!L:L,'Facture Chronopost'!X:X),IF(OR(F1277=17,F1277=44),F1277&amp;"_"&amp;H1277,IF(COUNTIF('Bibliothèque transporteurs'!C:C,F1277)=0,"inconnu",_xlfn.XLOOKUP(F1277,'Bibliothèque transporteurs'!C:C,'Bibliothèque transporteurs'!B:B))))</f>
        <v/>
      </c>
      <c r="V1277">
        <f>IF(COUNTIF('Bibliothèque transporteurs'!C:C,F1277)=0,"inconnu",_xlfn.XLOOKUP(F1277,'Bibliothèque transporteurs'!C:C,'Bibliothèque transporteurs'!E:E))</f>
        <v/>
      </c>
      <c r="W1277">
        <f>IF(T1277="FR_2SHOP",O1277,IF(O1277=0,0,ROUNDUP(O1277/C1277*B1277,2)))</f>
        <v/>
      </c>
      <c r="Y1277" s="118">
        <f>ROUNDUP(B1277,2)-M1277-L1277-N1277-J1277-K1277-I1277-Q1277</f>
        <v/>
      </c>
      <c r="Z1277" s="118">
        <f>IF(Y1277=W1277,"OK","Non")</f>
        <v/>
      </c>
    </row>
    <row r="1278">
      <c r="A1278" s="9">
        <f>C1278/SUM(C:C)*(SUM(C:C)+$X$2)</f>
        <v/>
      </c>
      <c r="B1278" s="9">
        <f>C1278/SUM(C:C)*(SUM(C:C)+SUM($N$3:$O$7))+S1278</f>
        <v/>
      </c>
      <c r="C1278" s="9">
        <f>SUM(I1278:Q1278)-N1278-P1278</f>
        <v/>
      </c>
      <c r="D1278" s="8" t="n">
        <v>6235</v>
      </c>
      <c r="E1278" t="inlineStr">
        <is>
          <t>XT413916587TS</t>
        </is>
      </c>
      <c r="F1278" t="inlineStr">
        <is>
          <t>6C</t>
        </is>
      </c>
      <c r="G1278" t="inlineStr">
        <is>
          <t>N</t>
        </is>
      </c>
      <c r="H1278" t="inlineStr">
        <is>
          <t>ZA</t>
        </is>
      </c>
      <c r="O1278" t="n">
        <v>6.62</v>
      </c>
      <c r="S1278">
        <f>_xlfn.XLOOKUP(E1278,'Facture Chronopost'!L:L,'Facture Chronopost'!AA:AA,"")</f>
        <v/>
      </c>
      <c r="T1278">
        <f>IF(COUNTIF('Bibliothèque transporteurs'!C:C,F1278)=0,"inconnu",_xlfn.XLOOKUP(F1278,'Bibliothèque transporteurs'!C:C,'Bibliothèque transporteurs'!A:A))</f>
        <v/>
      </c>
      <c r="U1278">
        <f>IF(OR(F1278="6C",F1278="6B"),_xlfn.XLOOKUP(E1278,'Facture Chronopost'!L:L,'Facture Chronopost'!X:X),IF(OR(F1278=17,F1278=44),F1278&amp;"_"&amp;H1278,IF(COUNTIF('Bibliothèque transporteurs'!C:C,F1278)=0,"inconnu",_xlfn.XLOOKUP(F1278,'Bibliothèque transporteurs'!C:C,'Bibliothèque transporteurs'!B:B))))</f>
        <v/>
      </c>
      <c r="V1278">
        <f>IF(COUNTIF('Bibliothèque transporteurs'!C:C,F1278)=0,"inconnu",_xlfn.XLOOKUP(F1278,'Bibliothèque transporteurs'!C:C,'Bibliothèque transporteurs'!E:E))</f>
        <v/>
      </c>
      <c r="W1278">
        <f>IF(T1278="FR_2SHOP",O1278,IF(O1278=0,0,ROUNDUP(O1278/C1278*B1278,2)))</f>
        <v/>
      </c>
      <c r="Y1278" s="118">
        <f>ROUNDUP(B1278,2)-M1278-L1278-N1278-J1278-K1278-I1278-Q1278</f>
        <v/>
      </c>
      <c r="Z1278" s="118">
        <f>IF(Y1278=W1278,"OK","Non")</f>
        <v/>
      </c>
    </row>
    <row r="1279">
      <c r="A1279" s="9">
        <f>C1279/SUM(C:C)*(SUM(C:C)+$X$2)</f>
        <v/>
      </c>
      <c r="B1279" s="9">
        <f>C1279/SUM(C:C)*(SUM(C:C)+SUM($N$3:$O$7))+S1279</f>
        <v/>
      </c>
      <c r="C1279" s="9">
        <f>SUM(I1279:Q1279)-N1279-P1279</f>
        <v/>
      </c>
      <c r="D1279" s="8" t="n">
        <v>6235</v>
      </c>
      <c r="E1279" t="inlineStr">
        <is>
          <t>XT413916613TS</t>
        </is>
      </c>
      <c r="F1279" t="inlineStr">
        <is>
          <t>6C</t>
        </is>
      </c>
      <c r="G1279" t="inlineStr">
        <is>
          <t>N</t>
        </is>
      </c>
      <c r="H1279" t="inlineStr">
        <is>
          <t>ZA</t>
        </is>
      </c>
      <c r="O1279" t="n">
        <v>6.4</v>
      </c>
      <c r="S1279">
        <f>_xlfn.XLOOKUP(E1279,'Facture Chronopost'!L:L,'Facture Chronopost'!AA:AA,"")</f>
        <v/>
      </c>
      <c r="T1279">
        <f>IF(COUNTIF('Bibliothèque transporteurs'!C:C,F1279)=0,"inconnu",_xlfn.XLOOKUP(F1279,'Bibliothèque transporteurs'!C:C,'Bibliothèque transporteurs'!A:A))</f>
        <v/>
      </c>
      <c r="U1279">
        <f>IF(OR(F1279="6C",F1279="6B"),_xlfn.XLOOKUP(E1279,'Facture Chronopost'!L:L,'Facture Chronopost'!X:X),IF(OR(F1279=17,F1279=44),F1279&amp;"_"&amp;H1279,IF(COUNTIF('Bibliothèque transporteurs'!C:C,F1279)=0,"inconnu",_xlfn.XLOOKUP(F1279,'Bibliothèque transporteurs'!C:C,'Bibliothèque transporteurs'!B:B))))</f>
        <v/>
      </c>
      <c r="V1279">
        <f>IF(COUNTIF('Bibliothèque transporteurs'!C:C,F1279)=0,"inconnu",_xlfn.XLOOKUP(F1279,'Bibliothèque transporteurs'!C:C,'Bibliothèque transporteurs'!E:E))</f>
        <v/>
      </c>
      <c r="W1279">
        <f>IF(T1279="FR_2SHOP",O1279,IF(O1279=0,0,ROUNDUP(O1279/C1279*B1279,2)))</f>
        <v/>
      </c>
      <c r="Y1279" s="118">
        <f>ROUNDUP(B1279,2)-M1279-L1279-N1279-J1279-K1279-I1279-Q1279</f>
        <v/>
      </c>
      <c r="Z1279" s="118">
        <f>IF(Y1279=W1279,"OK","Non")</f>
        <v/>
      </c>
    </row>
    <row r="1280">
      <c r="A1280" s="9">
        <f>C1280/SUM(C:C)*(SUM(C:C)+$X$2)</f>
        <v/>
      </c>
      <c r="B1280" s="9">
        <f>C1280/SUM(C:C)*(SUM(C:C)+SUM($N$3:$O$7))+S1280</f>
        <v/>
      </c>
      <c r="C1280" s="9">
        <f>SUM(I1280:Q1280)-N1280-P1280</f>
        <v/>
      </c>
      <c r="D1280" s="8" t="n">
        <v>6235</v>
      </c>
      <c r="E1280" t="inlineStr">
        <is>
          <t>XT413916644TS</t>
        </is>
      </c>
      <c r="F1280" t="inlineStr">
        <is>
          <t>6C</t>
        </is>
      </c>
      <c r="G1280" t="inlineStr">
        <is>
          <t>N</t>
        </is>
      </c>
      <c r="H1280" t="inlineStr">
        <is>
          <t>ZA</t>
        </is>
      </c>
      <c r="O1280" t="n">
        <v>9.69</v>
      </c>
      <c r="S1280">
        <f>_xlfn.XLOOKUP(E1280,'Facture Chronopost'!L:L,'Facture Chronopost'!AA:AA,"")</f>
        <v/>
      </c>
      <c r="T1280">
        <f>IF(COUNTIF('Bibliothèque transporteurs'!C:C,F1280)=0,"inconnu",_xlfn.XLOOKUP(F1280,'Bibliothèque transporteurs'!C:C,'Bibliothèque transporteurs'!A:A))</f>
        <v/>
      </c>
      <c r="U1280">
        <f>IF(OR(F1280="6C",F1280="6B"),_xlfn.XLOOKUP(E1280,'Facture Chronopost'!L:L,'Facture Chronopost'!X:X),IF(OR(F1280=17,F1280=44),F1280&amp;"_"&amp;H1280,IF(COUNTIF('Bibliothèque transporteurs'!C:C,F1280)=0,"inconnu",_xlfn.XLOOKUP(F1280,'Bibliothèque transporteurs'!C:C,'Bibliothèque transporteurs'!B:B))))</f>
        <v/>
      </c>
      <c r="V1280">
        <f>IF(COUNTIF('Bibliothèque transporteurs'!C:C,F1280)=0,"inconnu",_xlfn.XLOOKUP(F1280,'Bibliothèque transporteurs'!C:C,'Bibliothèque transporteurs'!E:E))</f>
        <v/>
      </c>
      <c r="W1280">
        <f>IF(T1280="FR_2SHOP",O1280,IF(O1280=0,0,ROUNDUP(O1280/C1280*B1280,2)))</f>
        <v/>
      </c>
      <c r="Y1280" s="118">
        <f>ROUNDUP(B1280,2)-M1280-L1280-N1280-J1280-K1280-I1280-Q1280</f>
        <v/>
      </c>
      <c r="Z1280" s="118">
        <f>IF(Y1280=W1280,"OK","Non")</f>
        <v/>
      </c>
    </row>
    <row r="1281">
      <c r="A1281" s="9">
        <f>C1281/SUM(C:C)*(SUM(C:C)+$X$2)</f>
        <v/>
      </c>
      <c r="B1281" s="9">
        <f>C1281/SUM(C:C)*(SUM(C:C)+SUM($N$3:$O$7))+S1281</f>
        <v/>
      </c>
      <c r="C1281" s="9">
        <f>SUM(I1281:Q1281)-N1281-P1281</f>
        <v/>
      </c>
      <c r="D1281" s="8" t="n">
        <v>6235</v>
      </c>
      <c r="E1281" t="inlineStr">
        <is>
          <t>XT413916975TS</t>
        </is>
      </c>
      <c r="F1281" t="inlineStr">
        <is>
          <t>6C</t>
        </is>
      </c>
      <c r="G1281" t="inlineStr">
        <is>
          <t>N</t>
        </is>
      </c>
      <c r="H1281" t="inlineStr">
        <is>
          <t>ZA</t>
        </is>
      </c>
      <c r="O1281" t="n">
        <v>9.69</v>
      </c>
      <c r="S1281">
        <f>_xlfn.XLOOKUP(E1281,'Facture Chronopost'!L:L,'Facture Chronopost'!AA:AA,"")</f>
        <v/>
      </c>
      <c r="T1281">
        <f>IF(COUNTIF('Bibliothèque transporteurs'!C:C,F1281)=0,"inconnu",_xlfn.XLOOKUP(F1281,'Bibliothèque transporteurs'!C:C,'Bibliothèque transporteurs'!A:A))</f>
        <v/>
      </c>
      <c r="U1281">
        <f>IF(OR(F1281="6C",F1281="6B"),_xlfn.XLOOKUP(E1281,'Facture Chronopost'!L:L,'Facture Chronopost'!X:X),IF(OR(F1281=17,F1281=44),F1281&amp;"_"&amp;H1281,IF(COUNTIF('Bibliothèque transporteurs'!C:C,F1281)=0,"inconnu",_xlfn.XLOOKUP(F1281,'Bibliothèque transporteurs'!C:C,'Bibliothèque transporteurs'!B:B))))</f>
        <v/>
      </c>
      <c r="V1281">
        <f>IF(COUNTIF('Bibliothèque transporteurs'!C:C,F1281)=0,"inconnu",_xlfn.XLOOKUP(F1281,'Bibliothèque transporteurs'!C:C,'Bibliothèque transporteurs'!E:E))</f>
        <v/>
      </c>
      <c r="W1281">
        <f>IF(T1281="FR_2SHOP",O1281,IF(O1281=0,0,ROUNDUP(O1281/C1281*B1281,2)))</f>
        <v/>
      </c>
      <c r="Y1281" s="118">
        <f>ROUNDUP(B1281,2)-M1281-L1281-N1281-J1281-K1281-I1281-Q1281</f>
        <v/>
      </c>
      <c r="Z1281" s="118">
        <f>IF(Y1281=W1281,"OK","Non")</f>
        <v/>
      </c>
    </row>
    <row r="1282">
      <c r="A1282" s="9">
        <f>C1282/SUM(C:C)*(SUM(C:C)+$X$2)</f>
        <v/>
      </c>
      <c r="B1282" s="9">
        <f>C1282/SUM(C:C)*(SUM(C:C)+SUM($N$3:$O$7))+S1282</f>
        <v/>
      </c>
      <c r="C1282" s="9">
        <f>SUM(I1282:Q1282)-N1282-P1282</f>
        <v/>
      </c>
      <c r="D1282" s="8" t="n">
        <v>6235</v>
      </c>
      <c r="E1282" t="inlineStr">
        <is>
          <t>XT413917021TS</t>
        </is>
      </c>
      <c r="F1282" t="inlineStr">
        <is>
          <t>6C</t>
        </is>
      </c>
      <c r="G1282" t="inlineStr">
        <is>
          <t>N</t>
        </is>
      </c>
      <c r="H1282" t="inlineStr">
        <is>
          <t>ZA</t>
        </is>
      </c>
      <c r="O1282" t="n">
        <v>9.69</v>
      </c>
      <c r="S1282">
        <f>_xlfn.XLOOKUP(E1282,'Facture Chronopost'!L:L,'Facture Chronopost'!AA:AA,"")</f>
        <v/>
      </c>
      <c r="T1282">
        <f>IF(COUNTIF('Bibliothèque transporteurs'!C:C,F1282)=0,"inconnu",_xlfn.XLOOKUP(F1282,'Bibliothèque transporteurs'!C:C,'Bibliothèque transporteurs'!A:A))</f>
        <v/>
      </c>
      <c r="U1282">
        <f>IF(OR(F1282="6C",F1282="6B"),_xlfn.XLOOKUP(E1282,'Facture Chronopost'!L:L,'Facture Chronopost'!X:X),IF(OR(F1282=17,F1282=44),F1282&amp;"_"&amp;H1282,IF(COUNTIF('Bibliothèque transporteurs'!C:C,F1282)=0,"inconnu",_xlfn.XLOOKUP(F1282,'Bibliothèque transporteurs'!C:C,'Bibliothèque transporteurs'!B:B))))</f>
        <v/>
      </c>
      <c r="V1282">
        <f>IF(COUNTIF('Bibliothèque transporteurs'!C:C,F1282)=0,"inconnu",_xlfn.XLOOKUP(F1282,'Bibliothèque transporteurs'!C:C,'Bibliothèque transporteurs'!E:E))</f>
        <v/>
      </c>
      <c r="W1282">
        <f>IF(T1282="FR_2SHOP",O1282,IF(O1282=0,0,ROUNDUP(O1282/C1282*B1282,2)))</f>
        <v/>
      </c>
      <c r="Y1282" s="118">
        <f>ROUNDUP(B1282,2)-M1282-L1282-N1282-J1282-K1282-I1282-Q1282</f>
        <v/>
      </c>
      <c r="Z1282" s="118">
        <f>IF(Y1282=W1282,"OK","Non")</f>
        <v/>
      </c>
    </row>
    <row r="1283">
      <c r="A1283" s="9">
        <f>C1283/SUM(C:C)*(SUM(C:C)+$X$2)</f>
        <v/>
      </c>
      <c r="B1283" s="9">
        <f>C1283/SUM(C:C)*(SUM(C:C)+SUM($N$3:$O$7))+S1283</f>
        <v/>
      </c>
      <c r="C1283" s="9">
        <f>SUM(I1283:Q1283)-N1283-P1283</f>
        <v/>
      </c>
      <c r="D1283" s="8" t="n">
        <v>6235</v>
      </c>
      <c r="E1283" t="inlineStr">
        <is>
          <t>XT413917052TS</t>
        </is>
      </c>
      <c r="F1283" t="inlineStr">
        <is>
          <t>6C</t>
        </is>
      </c>
      <c r="G1283" t="inlineStr">
        <is>
          <t>N</t>
        </is>
      </c>
      <c r="H1283" t="inlineStr">
        <is>
          <t>ZA</t>
        </is>
      </c>
      <c r="O1283" t="n">
        <v>5.55</v>
      </c>
      <c r="S1283">
        <f>_xlfn.XLOOKUP(E1283,'Facture Chronopost'!L:L,'Facture Chronopost'!AA:AA,"")</f>
        <v/>
      </c>
      <c r="T1283">
        <f>IF(COUNTIF('Bibliothèque transporteurs'!C:C,F1283)=0,"inconnu",_xlfn.XLOOKUP(F1283,'Bibliothèque transporteurs'!C:C,'Bibliothèque transporteurs'!A:A))</f>
        <v/>
      </c>
      <c r="U1283">
        <f>IF(OR(F1283="6C",F1283="6B"),_xlfn.XLOOKUP(E1283,'Facture Chronopost'!L:L,'Facture Chronopost'!X:X),IF(OR(F1283=17,F1283=44),F1283&amp;"_"&amp;H1283,IF(COUNTIF('Bibliothèque transporteurs'!C:C,F1283)=0,"inconnu",_xlfn.XLOOKUP(F1283,'Bibliothèque transporteurs'!C:C,'Bibliothèque transporteurs'!B:B))))</f>
        <v/>
      </c>
      <c r="V1283">
        <f>IF(COUNTIF('Bibliothèque transporteurs'!C:C,F1283)=0,"inconnu",_xlfn.XLOOKUP(F1283,'Bibliothèque transporteurs'!C:C,'Bibliothèque transporteurs'!E:E))</f>
        <v/>
      </c>
      <c r="W1283">
        <f>IF(T1283="FR_2SHOP",O1283,IF(O1283=0,0,ROUNDUP(O1283/C1283*B1283,2)))</f>
        <v/>
      </c>
      <c r="Y1283" s="118">
        <f>ROUNDUP(B1283,2)-M1283-L1283-N1283-J1283-K1283-I1283-Q1283</f>
        <v/>
      </c>
      <c r="Z1283" s="118">
        <f>IF(Y1283=W1283,"OK","Non")</f>
        <v/>
      </c>
    </row>
    <row r="1284">
      <c r="A1284" s="9">
        <f>C1284/SUM(C:C)*(SUM(C:C)+$X$2)</f>
        <v/>
      </c>
      <c r="B1284" s="9">
        <f>C1284/SUM(C:C)*(SUM(C:C)+SUM($N$3:$O$7))+S1284</f>
        <v/>
      </c>
      <c r="C1284" s="9">
        <f>SUM(I1284:Q1284)-N1284-P1284</f>
        <v/>
      </c>
      <c r="D1284" s="8" t="n">
        <v>6235</v>
      </c>
      <c r="E1284" t="inlineStr">
        <is>
          <t>XT413917199TS</t>
        </is>
      </c>
      <c r="F1284" t="inlineStr">
        <is>
          <t>6C</t>
        </is>
      </c>
      <c r="G1284" t="inlineStr">
        <is>
          <t>N</t>
        </is>
      </c>
      <c r="H1284" t="inlineStr">
        <is>
          <t>ZA</t>
        </is>
      </c>
      <c r="O1284" t="n">
        <v>9.69</v>
      </c>
      <c r="S1284">
        <f>_xlfn.XLOOKUP(E1284,'Facture Chronopost'!L:L,'Facture Chronopost'!AA:AA,"")</f>
        <v/>
      </c>
      <c r="T1284">
        <f>IF(COUNTIF('Bibliothèque transporteurs'!C:C,F1284)=0,"inconnu",_xlfn.XLOOKUP(F1284,'Bibliothèque transporteurs'!C:C,'Bibliothèque transporteurs'!A:A))</f>
        <v/>
      </c>
      <c r="U1284">
        <f>IF(OR(F1284="6C",F1284="6B"),_xlfn.XLOOKUP(E1284,'Facture Chronopost'!L:L,'Facture Chronopost'!X:X),IF(OR(F1284=17,F1284=44),F1284&amp;"_"&amp;H1284,IF(COUNTIF('Bibliothèque transporteurs'!C:C,F1284)=0,"inconnu",_xlfn.XLOOKUP(F1284,'Bibliothèque transporteurs'!C:C,'Bibliothèque transporteurs'!B:B))))</f>
        <v/>
      </c>
      <c r="V1284">
        <f>IF(COUNTIF('Bibliothèque transporteurs'!C:C,F1284)=0,"inconnu",_xlfn.XLOOKUP(F1284,'Bibliothèque transporteurs'!C:C,'Bibliothèque transporteurs'!E:E))</f>
        <v/>
      </c>
      <c r="W1284">
        <f>IF(T1284="FR_2SHOP",O1284,IF(O1284=0,0,ROUNDUP(O1284/C1284*B1284,2)))</f>
        <v/>
      </c>
      <c r="Y1284" s="118">
        <f>ROUNDUP(B1284,2)-M1284-L1284-N1284-J1284-K1284-I1284-Q1284</f>
        <v/>
      </c>
      <c r="Z1284" s="118">
        <f>IF(Y1284=W1284,"OK","Non")</f>
        <v/>
      </c>
    </row>
    <row r="1285">
      <c r="A1285" s="9">
        <f>C1285/SUM(C:C)*(SUM(C:C)+$X$2)</f>
        <v/>
      </c>
      <c r="B1285" s="9">
        <f>C1285/SUM(C:C)*(SUM(C:C)+SUM($N$3:$O$7))+S1285</f>
        <v/>
      </c>
      <c r="C1285" s="9">
        <f>SUM(I1285:Q1285)-N1285-P1285</f>
        <v/>
      </c>
      <c r="D1285" s="8" t="n">
        <v>6235</v>
      </c>
      <c r="E1285" t="inlineStr">
        <is>
          <t>XT413917260TS</t>
        </is>
      </c>
      <c r="F1285" t="inlineStr">
        <is>
          <t>6C</t>
        </is>
      </c>
      <c r="G1285" t="inlineStr">
        <is>
          <t>N</t>
        </is>
      </c>
      <c r="H1285" t="inlineStr">
        <is>
          <t>ZA</t>
        </is>
      </c>
      <c r="O1285" t="n">
        <v>4.95</v>
      </c>
      <c r="S1285">
        <f>_xlfn.XLOOKUP(E1285,'Facture Chronopost'!L:L,'Facture Chronopost'!AA:AA,"")</f>
        <v/>
      </c>
      <c r="T1285">
        <f>IF(COUNTIF('Bibliothèque transporteurs'!C:C,F1285)=0,"inconnu",_xlfn.XLOOKUP(F1285,'Bibliothèque transporteurs'!C:C,'Bibliothèque transporteurs'!A:A))</f>
        <v/>
      </c>
      <c r="U1285">
        <f>IF(OR(F1285="6C",F1285="6B"),_xlfn.XLOOKUP(E1285,'Facture Chronopost'!L:L,'Facture Chronopost'!X:X),IF(OR(F1285=17,F1285=44),F1285&amp;"_"&amp;H1285,IF(COUNTIF('Bibliothèque transporteurs'!C:C,F1285)=0,"inconnu",_xlfn.XLOOKUP(F1285,'Bibliothèque transporteurs'!C:C,'Bibliothèque transporteurs'!B:B))))</f>
        <v/>
      </c>
      <c r="V1285">
        <f>IF(COUNTIF('Bibliothèque transporteurs'!C:C,F1285)=0,"inconnu",_xlfn.XLOOKUP(F1285,'Bibliothèque transporteurs'!C:C,'Bibliothèque transporteurs'!E:E))</f>
        <v/>
      </c>
      <c r="W1285">
        <f>IF(T1285="FR_2SHOP",O1285,IF(O1285=0,0,ROUNDUP(O1285/C1285*B1285,2)))</f>
        <v/>
      </c>
      <c r="Y1285" s="118">
        <f>ROUNDUP(B1285,2)-M1285-L1285-N1285-J1285-K1285-I1285-Q1285</f>
        <v/>
      </c>
      <c r="Z1285" s="118">
        <f>IF(Y1285=W1285,"OK","Non")</f>
        <v/>
      </c>
    </row>
    <row r="1286">
      <c r="A1286" s="9">
        <f>C1286/SUM(C:C)*(SUM(C:C)+$X$2)</f>
        <v/>
      </c>
      <c r="B1286" s="9">
        <f>C1286/SUM(C:C)*(SUM(C:C)+SUM($N$3:$O$7))+S1286</f>
        <v/>
      </c>
      <c r="C1286" s="9">
        <f>SUM(I1286:Q1286)-N1286-P1286</f>
        <v/>
      </c>
      <c r="D1286" s="8" t="n">
        <v>6235</v>
      </c>
      <c r="E1286" t="inlineStr">
        <is>
          <t>XT413917401TS</t>
        </is>
      </c>
      <c r="F1286" t="inlineStr">
        <is>
          <t>6C</t>
        </is>
      </c>
      <c r="G1286" t="inlineStr">
        <is>
          <t>N</t>
        </is>
      </c>
      <c r="H1286" t="inlineStr">
        <is>
          <t>ZA</t>
        </is>
      </c>
      <c r="O1286" t="n">
        <v>8.369999999999999</v>
      </c>
      <c r="S1286">
        <f>_xlfn.XLOOKUP(E1286,'Facture Chronopost'!L:L,'Facture Chronopost'!AA:AA,"")</f>
        <v/>
      </c>
      <c r="T1286">
        <f>IF(COUNTIF('Bibliothèque transporteurs'!C:C,F1286)=0,"inconnu",_xlfn.XLOOKUP(F1286,'Bibliothèque transporteurs'!C:C,'Bibliothèque transporteurs'!A:A))</f>
        <v/>
      </c>
      <c r="U1286">
        <f>IF(OR(F1286="6C",F1286="6B"),_xlfn.XLOOKUP(E1286,'Facture Chronopost'!L:L,'Facture Chronopost'!X:X),IF(OR(F1286=17,F1286=44),F1286&amp;"_"&amp;H1286,IF(COUNTIF('Bibliothèque transporteurs'!C:C,F1286)=0,"inconnu",_xlfn.XLOOKUP(F1286,'Bibliothèque transporteurs'!C:C,'Bibliothèque transporteurs'!B:B))))</f>
        <v/>
      </c>
      <c r="V1286">
        <f>IF(COUNTIF('Bibliothèque transporteurs'!C:C,F1286)=0,"inconnu",_xlfn.XLOOKUP(F1286,'Bibliothèque transporteurs'!C:C,'Bibliothèque transporteurs'!E:E))</f>
        <v/>
      </c>
      <c r="W1286">
        <f>IF(T1286="FR_2SHOP",O1286,IF(O1286=0,0,ROUNDUP(O1286/C1286*B1286,2)))</f>
        <v/>
      </c>
      <c r="Y1286" s="118">
        <f>ROUNDUP(B1286,2)-M1286-L1286-N1286-J1286-K1286-I1286-Q1286</f>
        <v/>
      </c>
      <c r="Z1286" s="118">
        <f>IF(Y1286=W1286,"OK","Non")</f>
        <v/>
      </c>
    </row>
    <row r="1287">
      <c r="A1287" s="9">
        <f>C1287/SUM(C:C)*(SUM(C:C)+$X$2)</f>
        <v/>
      </c>
      <c r="B1287" s="9">
        <f>C1287/SUM(C:C)*(SUM(C:C)+SUM($N$3:$O$7))+S1287</f>
        <v/>
      </c>
      <c r="C1287" s="9">
        <f>SUM(I1287:Q1287)-N1287-P1287</f>
        <v/>
      </c>
      <c r="D1287" s="8" t="n">
        <v>6235</v>
      </c>
      <c r="E1287" t="inlineStr">
        <is>
          <t>XT413917432TS</t>
        </is>
      </c>
      <c r="F1287" t="inlineStr">
        <is>
          <t>6C</t>
        </is>
      </c>
      <c r="G1287" t="inlineStr">
        <is>
          <t>N</t>
        </is>
      </c>
      <c r="H1287" t="inlineStr">
        <is>
          <t>ZA</t>
        </is>
      </c>
      <c r="O1287" t="n">
        <v>5.33</v>
      </c>
      <c r="S1287">
        <f>_xlfn.XLOOKUP(E1287,'Facture Chronopost'!L:L,'Facture Chronopost'!AA:AA,"")</f>
        <v/>
      </c>
      <c r="T1287">
        <f>IF(COUNTIF('Bibliothèque transporteurs'!C:C,F1287)=0,"inconnu",_xlfn.XLOOKUP(F1287,'Bibliothèque transporteurs'!C:C,'Bibliothèque transporteurs'!A:A))</f>
        <v/>
      </c>
      <c r="U1287">
        <f>IF(OR(F1287="6C",F1287="6B"),_xlfn.XLOOKUP(E1287,'Facture Chronopost'!L:L,'Facture Chronopost'!X:X),IF(OR(F1287=17,F1287=44),F1287&amp;"_"&amp;H1287,IF(COUNTIF('Bibliothèque transporteurs'!C:C,F1287)=0,"inconnu",_xlfn.XLOOKUP(F1287,'Bibliothèque transporteurs'!C:C,'Bibliothèque transporteurs'!B:B))))</f>
        <v/>
      </c>
      <c r="V1287">
        <f>IF(COUNTIF('Bibliothèque transporteurs'!C:C,F1287)=0,"inconnu",_xlfn.XLOOKUP(F1287,'Bibliothèque transporteurs'!C:C,'Bibliothèque transporteurs'!E:E))</f>
        <v/>
      </c>
      <c r="W1287">
        <f>IF(T1287="FR_2SHOP",O1287,IF(O1287=0,0,ROUNDUP(O1287/C1287*B1287,2)))</f>
        <v/>
      </c>
      <c r="Y1287" s="118">
        <f>ROUNDUP(B1287,2)-M1287-L1287-N1287-J1287-K1287-I1287-Q1287</f>
        <v/>
      </c>
      <c r="Z1287" s="118">
        <f>IF(Y1287=W1287,"OK","Non")</f>
        <v/>
      </c>
    </row>
    <row r="1288">
      <c r="A1288" s="9">
        <f>C1288/SUM(C:C)*(SUM(C:C)+$X$2)</f>
        <v/>
      </c>
      <c r="B1288" s="9">
        <f>C1288/SUM(C:C)*(SUM(C:C)+SUM($N$3:$O$7))+S1288</f>
        <v/>
      </c>
      <c r="C1288" s="9">
        <f>SUM(I1288:Q1288)-N1288-P1288</f>
        <v/>
      </c>
      <c r="D1288" s="8" t="n">
        <v>6235</v>
      </c>
      <c r="E1288" t="inlineStr">
        <is>
          <t>XT413917959TS</t>
        </is>
      </c>
      <c r="F1288" t="inlineStr">
        <is>
          <t>6C</t>
        </is>
      </c>
      <c r="G1288" t="inlineStr">
        <is>
          <t>N</t>
        </is>
      </c>
      <c r="H1288" t="inlineStr">
        <is>
          <t>ZA</t>
        </is>
      </c>
      <c r="O1288" t="n">
        <v>6.4</v>
      </c>
      <c r="S1288">
        <f>_xlfn.XLOOKUP(E1288,'Facture Chronopost'!L:L,'Facture Chronopost'!AA:AA,"")</f>
        <v/>
      </c>
      <c r="T1288">
        <f>IF(COUNTIF('Bibliothèque transporteurs'!C:C,F1288)=0,"inconnu",_xlfn.XLOOKUP(F1288,'Bibliothèque transporteurs'!C:C,'Bibliothèque transporteurs'!A:A))</f>
        <v/>
      </c>
      <c r="U1288">
        <f>IF(OR(F1288="6C",F1288="6B"),_xlfn.XLOOKUP(E1288,'Facture Chronopost'!L:L,'Facture Chronopost'!X:X),IF(OR(F1288=17,F1288=44),F1288&amp;"_"&amp;H1288,IF(COUNTIF('Bibliothèque transporteurs'!C:C,F1288)=0,"inconnu",_xlfn.XLOOKUP(F1288,'Bibliothèque transporteurs'!C:C,'Bibliothèque transporteurs'!B:B))))</f>
        <v/>
      </c>
      <c r="V1288">
        <f>IF(COUNTIF('Bibliothèque transporteurs'!C:C,F1288)=0,"inconnu",_xlfn.XLOOKUP(F1288,'Bibliothèque transporteurs'!C:C,'Bibliothèque transporteurs'!E:E))</f>
        <v/>
      </c>
      <c r="W1288">
        <f>IF(T1288="FR_2SHOP",O1288,IF(O1288=0,0,ROUNDUP(O1288/C1288*B1288,2)))</f>
        <v/>
      </c>
      <c r="Y1288" s="118">
        <f>ROUNDUP(B1288,2)-M1288-L1288-N1288-J1288-K1288-I1288-Q1288</f>
        <v/>
      </c>
      <c r="Z1288" s="118">
        <f>IF(Y1288=W1288,"OK","Non")</f>
        <v/>
      </c>
    </row>
    <row r="1289">
      <c r="A1289" s="9">
        <f>C1289/SUM(C:C)*(SUM(C:C)+$X$2)</f>
        <v/>
      </c>
      <c r="B1289" s="9">
        <f>C1289/SUM(C:C)*(SUM(C:C)+SUM($N$3:$O$7))+S1289</f>
        <v/>
      </c>
      <c r="C1289" s="9">
        <f>SUM(I1289:Q1289)-N1289-P1289</f>
        <v/>
      </c>
      <c r="D1289" s="8" t="n">
        <v>6235</v>
      </c>
      <c r="E1289" t="inlineStr">
        <is>
          <t>XT413917993TS</t>
        </is>
      </c>
      <c r="F1289" t="inlineStr">
        <is>
          <t>6C</t>
        </is>
      </c>
      <c r="G1289" t="inlineStr">
        <is>
          <t>N</t>
        </is>
      </c>
      <c r="H1289" t="inlineStr">
        <is>
          <t>ZA</t>
        </is>
      </c>
      <c r="O1289" t="n">
        <v>5.33</v>
      </c>
      <c r="S1289">
        <f>_xlfn.XLOOKUP(E1289,'Facture Chronopost'!L:L,'Facture Chronopost'!AA:AA,"")</f>
        <v/>
      </c>
      <c r="T1289">
        <f>IF(COUNTIF('Bibliothèque transporteurs'!C:C,F1289)=0,"inconnu",_xlfn.XLOOKUP(F1289,'Bibliothèque transporteurs'!C:C,'Bibliothèque transporteurs'!A:A))</f>
        <v/>
      </c>
      <c r="U1289">
        <f>IF(OR(F1289="6C",F1289="6B"),_xlfn.XLOOKUP(E1289,'Facture Chronopost'!L:L,'Facture Chronopost'!X:X),IF(OR(F1289=17,F1289=44),F1289&amp;"_"&amp;H1289,IF(COUNTIF('Bibliothèque transporteurs'!C:C,F1289)=0,"inconnu",_xlfn.XLOOKUP(F1289,'Bibliothèque transporteurs'!C:C,'Bibliothèque transporteurs'!B:B))))</f>
        <v/>
      </c>
      <c r="V1289">
        <f>IF(COUNTIF('Bibliothèque transporteurs'!C:C,F1289)=0,"inconnu",_xlfn.XLOOKUP(F1289,'Bibliothèque transporteurs'!C:C,'Bibliothèque transporteurs'!E:E))</f>
        <v/>
      </c>
      <c r="W1289">
        <f>IF(T1289="FR_2SHOP",O1289,IF(O1289=0,0,ROUNDUP(O1289/C1289*B1289,2)))</f>
        <v/>
      </c>
      <c r="Y1289" s="118">
        <f>ROUNDUP(B1289,2)-M1289-L1289-N1289-J1289-K1289-I1289-Q1289</f>
        <v/>
      </c>
      <c r="Z1289" s="118">
        <f>IF(Y1289=W1289,"OK","Non")</f>
        <v/>
      </c>
    </row>
    <row r="1290">
      <c r="A1290" s="9">
        <f>C1290/SUM(C:C)*(SUM(C:C)+$X$2)</f>
        <v/>
      </c>
      <c r="B1290" s="9">
        <f>C1290/SUM(C:C)*(SUM(C:C)+SUM($N$3:$O$7))+S1290</f>
        <v/>
      </c>
      <c r="C1290" s="9">
        <f>SUM(I1290:Q1290)-N1290-P1290</f>
        <v/>
      </c>
      <c r="D1290" s="8" t="n">
        <v>6235</v>
      </c>
      <c r="E1290" t="inlineStr">
        <is>
          <t>XT413918000TS</t>
        </is>
      </c>
      <c r="F1290" t="inlineStr">
        <is>
          <t>6C</t>
        </is>
      </c>
      <c r="G1290" t="inlineStr">
        <is>
          <t>N</t>
        </is>
      </c>
      <c r="H1290" t="inlineStr">
        <is>
          <t>ZA</t>
        </is>
      </c>
      <c r="O1290" t="n">
        <v>10.35</v>
      </c>
      <c r="S1290">
        <f>_xlfn.XLOOKUP(E1290,'Facture Chronopost'!L:L,'Facture Chronopost'!AA:AA,"")</f>
        <v/>
      </c>
      <c r="T1290">
        <f>IF(COUNTIF('Bibliothèque transporteurs'!C:C,F1290)=0,"inconnu",_xlfn.XLOOKUP(F1290,'Bibliothèque transporteurs'!C:C,'Bibliothèque transporteurs'!A:A))</f>
        <v/>
      </c>
      <c r="U1290">
        <f>IF(OR(F1290="6C",F1290="6B"),_xlfn.XLOOKUP(E1290,'Facture Chronopost'!L:L,'Facture Chronopost'!X:X),IF(OR(F1290=17,F1290=44),F1290&amp;"_"&amp;H1290,IF(COUNTIF('Bibliothèque transporteurs'!C:C,F1290)=0,"inconnu",_xlfn.XLOOKUP(F1290,'Bibliothèque transporteurs'!C:C,'Bibliothèque transporteurs'!B:B))))</f>
        <v/>
      </c>
      <c r="V1290">
        <f>IF(COUNTIF('Bibliothèque transporteurs'!C:C,F1290)=0,"inconnu",_xlfn.XLOOKUP(F1290,'Bibliothèque transporteurs'!C:C,'Bibliothèque transporteurs'!E:E))</f>
        <v/>
      </c>
      <c r="W1290">
        <f>IF(T1290="FR_2SHOP",O1290,IF(O1290=0,0,ROUNDUP(O1290/C1290*B1290,2)))</f>
        <v/>
      </c>
      <c r="Y1290" s="118">
        <f>ROUNDUP(B1290,2)-M1290-L1290-N1290-J1290-K1290-I1290-Q1290</f>
        <v/>
      </c>
      <c r="Z1290" s="118">
        <f>IF(Y1290=W1290,"OK","Non")</f>
        <v/>
      </c>
    </row>
    <row r="1291">
      <c r="A1291" s="9">
        <f>C1291/SUM(C:C)*(SUM(C:C)+$X$2)</f>
        <v/>
      </c>
      <c r="B1291" s="9">
        <f>C1291/SUM(C:C)*(SUM(C:C)+SUM($N$3:$O$7))+S1291</f>
        <v/>
      </c>
      <c r="C1291" s="9">
        <f>SUM(I1291:Q1291)-N1291-P1291</f>
        <v/>
      </c>
      <c r="D1291" s="8" t="n">
        <v>6235</v>
      </c>
      <c r="E1291" t="inlineStr">
        <is>
          <t>XT413918203TS</t>
        </is>
      </c>
      <c r="F1291" t="inlineStr">
        <is>
          <t>6C</t>
        </is>
      </c>
      <c r="G1291" t="inlineStr">
        <is>
          <t>N</t>
        </is>
      </c>
      <c r="H1291" t="inlineStr">
        <is>
          <t>ZA</t>
        </is>
      </c>
      <c r="O1291" t="n">
        <v>8.369999999999999</v>
      </c>
      <c r="S1291">
        <f>_xlfn.XLOOKUP(E1291,'Facture Chronopost'!L:L,'Facture Chronopost'!AA:AA,"")</f>
        <v/>
      </c>
      <c r="T1291">
        <f>IF(COUNTIF('Bibliothèque transporteurs'!C:C,F1291)=0,"inconnu",_xlfn.XLOOKUP(F1291,'Bibliothèque transporteurs'!C:C,'Bibliothèque transporteurs'!A:A))</f>
        <v/>
      </c>
      <c r="U1291">
        <f>IF(OR(F1291="6C",F1291="6B"),_xlfn.XLOOKUP(E1291,'Facture Chronopost'!L:L,'Facture Chronopost'!X:X),IF(OR(F1291=17,F1291=44),F1291&amp;"_"&amp;H1291,IF(COUNTIF('Bibliothèque transporteurs'!C:C,F1291)=0,"inconnu",_xlfn.XLOOKUP(F1291,'Bibliothèque transporteurs'!C:C,'Bibliothèque transporteurs'!B:B))))</f>
        <v/>
      </c>
      <c r="V1291">
        <f>IF(COUNTIF('Bibliothèque transporteurs'!C:C,F1291)=0,"inconnu",_xlfn.XLOOKUP(F1291,'Bibliothèque transporteurs'!C:C,'Bibliothèque transporteurs'!E:E))</f>
        <v/>
      </c>
      <c r="W1291">
        <f>IF(T1291="FR_2SHOP",O1291,IF(O1291=0,0,ROUNDUP(O1291/C1291*B1291,2)))</f>
        <v/>
      </c>
      <c r="Y1291" s="118">
        <f>ROUNDUP(B1291,2)-M1291-L1291-N1291-J1291-K1291-I1291-Q1291</f>
        <v/>
      </c>
      <c r="Z1291" s="118">
        <f>IF(Y1291=W1291,"OK","Non")</f>
        <v/>
      </c>
    </row>
    <row r="1292">
      <c r="A1292" s="9">
        <f>C1292/SUM(C:C)*(SUM(C:C)+$X$2)</f>
        <v/>
      </c>
      <c r="B1292" s="9">
        <f>C1292/SUM(C:C)*(SUM(C:C)+SUM($N$3:$O$7))+S1292</f>
        <v/>
      </c>
      <c r="C1292" s="9">
        <f>SUM(I1292:Q1292)-N1292-P1292</f>
        <v/>
      </c>
      <c r="D1292" s="8" t="n">
        <v>6235</v>
      </c>
      <c r="E1292" t="inlineStr">
        <is>
          <t>XT413918375TS</t>
        </is>
      </c>
      <c r="F1292" t="inlineStr">
        <is>
          <t>6C</t>
        </is>
      </c>
      <c r="G1292" t="inlineStr">
        <is>
          <t>N</t>
        </is>
      </c>
      <c r="H1292" t="inlineStr">
        <is>
          <t>ZA</t>
        </is>
      </c>
      <c r="O1292" t="n">
        <v>9.69</v>
      </c>
      <c r="S1292">
        <f>_xlfn.XLOOKUP(E1292,'Facture Chronopost'!L:L,'Facture Chronopost'!AA:AA,"")</f>
        <v/>
      </c>
      <c r="T1292">
        <f>IF(COUNTIF('Bibliothèque transporteurs'!C:C,F1292)=0,"inconnu",_xlfn.XLOOKUP(F1292,'Bibliothèque transporteurs'!C:C,'Bibliothèque transporteurs'!A:A))</f>
        <v/>
      </c>
      <c r="U1292">
        <f>IF(OR(F1292="6C",F1292="6B"),_xlfn.XLOOKUP(E1292,'Facture Chronopost'!L:L,'Facture Chronopost'!X:X),IF(OR(F1292=17,F1292=44),F1292&amp;"_"&amp;H1292,IF(COUNTIF('Bibliothèque transporteurs'!C:C,F1292)=0,"inconnu",_xlfn.XLOOKUP(F1292,'Bibliothèque transporteurs'!C:C,'Bibliothèque transporteurs'!B:B))))</f>
        <v/>
      </c>
      <c r="V1292">
        <f>IF(COUNTIF('Bibliothèque transporteurs'!C:C,F1292)=0,"inconnu",_xlfn.XLOOKUP(F1292,'Bibliothèque transporteurs'!C:C,'Bibliothèque transporteurs'!E:E))</f>
        <v/>
      </c>
      <c r="W1292">
        <f>IF(T1292="FR_2SHOP",O1292,IF(O1292=0,0,ROUNDUP(O1292/C1292*B1292,2)))</f>
        <v/>
      </c>
      <c r="Y1292" s="118">
        <f>ROUNDUP(B1292,2)-M1292-L1292-N1292-J1292-K1292-I1292-Q1292</f>
        <v/>
      </c>
      <c r="Z1292" s="118">
        <f>IF(Y1292=W1292,"OK","Non")</f>
        <v/>
      </c>
    </row>
    <row r="1293">
      <c r="A1293" s="9">
        <f>C1293/SUM(C:C)*(SUM(C:C)+$X$2)</f>
        <v/>
      </c>
      <c r="B1293" s="9">
        <f>C1293/SUM(C:C)*(SUM(C:C)+SUM($N$3:$O$7))+S1293</f>
        <v/>
      </c>
      <c r="C1293" s="9">
        <f>SUM(I1293:Q1293)-N1293-P1293</f>
        <v/>
      </c>
      <c r="D1293" s="8" t="n">
        <v>6235</v>
      </c>
      <c r="E1293" t="inlineStr">
        <is>
          <t>XT413918472TS</t>
        </is>
      </c>
      <c r="F1293" t="inlineStr">
        <is>
          <t>6C</t>
        </is>
      </c>
      <c r="G1293" t="inlineStr">
        <is>
          <t>N</t>
        </is>
      </c>
      <c r="H1293" t="inlineStr">
        <is>
          <t>ZA</t>
        </is>
      </c>
      <c r="O1293" t="n">
        <v>8.369999999999999</v>
      </c>
      <c r="S1293">
        <f>_xlfn.XLOOKUP(E1293,'Facture Chronopost'!L:L,'Facture Chronopost'!AA:AA,"")</f>
        <v/>
      </c>
      <c r="T1293">
        <f>IF(COUNTIF('Bibliothèque transporteurs'!C:C,F1293)=0,"inconnu",_xlfn.XLOOKUP(F1293,'Bibliothèque transporteurs'!C:C,'Bibliothèque transporteurs'!A:A))</f>
        <v/>
      </c>
      <c r="U1293">
        <f>IF(OR(F1293="6C",F1293="6B"),_xlfn.XLOOKUP(E1293,'Facture Chronopost'!L:L,'Facture Chronopost'!X:X),IF(OR(F1293=17,F1293=44),F1293&amp;"_"&amp;H1293,IF(COUNTIF('Bibliothèque transporteurs'!C:C,F1293)=0,"inconnu",_xlfn.XLOOKUP(F1293,'Bibliothèque transporteurs'!C:C,'Bibliothèque transporteurs'!B:B))))</f>
        <v/>
      </c>
      <c r="V1293">
        <f>IF(COUNTIF('Bibliothèque transporteurs'!C:C,F1293)=0,"inconnu",_xlfn.XLOOKUP(F1293,'Bibliothèque transporteurs'!C:C,'Bibliothèque transporteurs'!E:E))</f>
        <v/>
      </c>
      <c r="W1293">
        <f>IF(T1293="FR_2SHOP",O1293,IF(O1293=0,0,ROUNDUP(O1293/C1293*B1293,2)))</f>
        <v/>
      </c>
      <c r="Y1293" s="118">
        <f>ROUNDUP(B1293,2)-M1293-L1293-N1293-J1293-K1293-I1293-Q1293</f>
        <v/>
      </c>
      <c r="Z1293" s="118">
        <f>IF(Y1293=W1293,"OK","Non")</f>
        <v/>
      </c>
    </row>
    <row r="1294">
      <c r="A1294" s="9">
        <f>C1294/SUM(C:C)*(SUM(C:C)+$X$2)</f>
        <v/>
      </c>
      <c r="B1294" s="9">
        <f>C1294/SUM(C:C)*(SUM(C:C)+SUM($N$3:$O$7))+S1294</f>
        <v/>
      </c>
      <c r="C1294" s="9">
        <f>SUM(I1294:Q1294)-N1294-P1294</f>
        <v/>
      </c>
      <c r="D1294" s="8" t="n">
        <v>6235</v>
      </c>
      <c r="E1294" t="inlineStr">
        <is>
          <t>XT413918659TS</t>
        </is>
      </c>
      <c r="F1294" t="inlineStr">
        <is>
          <t>6C</t>
        </is>
      </c>
      <c r="G1294" t="inlineStr">
        <is>
          <t>N</t>
        </is>
      </c>
      <c r="H1294" t="inlineStr">
        <is>
          <t>ZA</t>
        </is>
      </c>
      <c r="O1294" t="n">
        <v>5.55</v>
      </c>
      <c r="S1294">
        <f>_xlfn.XLOOKUP(E1294,'Facture Chronopost'!L:L,'Facture Chronopost'!AA:AA,"")</f>
        <v/>
      </c>
      <c r="T1294">
        <f>IF(COUNTIF('Bibliothèque transporteurs'!C:C,F1294)=0,"inconnu",_xlfn.XLOOKUP(F1294,'Bibliothèque transporteurs'!C:C,'Bibliothèque transporteurs'!A:A))</f>
        <v/>
      </c>
      <c r="U1294">
        <f>IF(OR(F1294="6C",F1294="6B"),_xlfn.XLOOKUP(E1294,'Facture Chronopost'!L:L,'Facture Chronopost'!X:X),IF(OR(F1294=17,F1294=44),F1294&amp;"_"&amp;H1294,IF(COUNTIF('Bibliothèque transporteurs'!C:C,F1294)=0,"inconnu",_xlfn.XLOOKUP(F1294,'Bibliothèque transporteurs'!C:C,'Bibliothèque transporteurs'!B:B))))</f>
        <v/>
      </c>
      <c r="V1294">
        <f>IF(COUNTIF('Bibliothèque transporteurs'!C:C,F1294)=0,"inconnu",_xlfn.XLOOKUP(F1294,'Bibliothèque transporteurs'!C:C,'Bibliothèque transporteurs'!E:E))</f>
        <v/>
      </c>
      <c r="W1294">
        <f>IF(T1294="FR_2SHOP",O1294,IF(O1294=0,0,ROUNDUP(O1294/C1294*B1294,2)))</f>
        <v/>
      </c>
      <c r="Y1294" s="118">
        <f>ROUNDUP(B1294,2)-M1294-L1294-N1294-J1294-K1294-I1294-Q1294</f>
        <v/>
      </c>
      <c r="Z1294" s="118">
        <f>IF(Y1294=W1294,"OK","Non")</f>
        <v/>
      </c>
    </row>
    <row r="1295">
      <c r="A1295" s="9">
        <f>C1295/SUM(C:C)*(SUM(C:C)+$X$2)</f>
        <v/>
      </c>
      <c r="B1295" s="9">
        <f>C1295/SUM(C:C)*(SUM(C:C)+SUM($N$3:$O$7))+S1295</f>
        <v/>
      </c>
      <c r="C1295" s="9">
        <f>SUM(I1295:Q1295)-N1295-P1295</f>
        <v/>
      </c>
      <c r="D1295" s="8" t="n">
        <v>6235</v>
      </c>
      <c r="E1295" t="inlineStr">
        <is>
          <t>XT413918821TS</t>
        </is>
      </c>
      <c r="F1295" t="inlineStr">
        <is>
          <t>6C</t>
        </is>
      </c>
      <c r="G1295" t="inlineStr">
        <is>
          <t>N</t>
        </is>
      </c>
      <c r="H1295" t="inlineStr">
        <is>
          <t>ZA</t>
        </is>
      </c>
      <c r="O1295" t="n">
        <v>5.55</v>
      </c>
      <c r="S1295">
        <f>_xlfn.XLOOKUP(E1295,'Facture Chronopost'!L:L,'Facture Chronopost'!AA:AA,"")</f>
        <v/>
      </c>
      <c r="T1295">
        <f>IF(COUNTIF('Bibliothèque transporteurs'!C:C,F1295)=0,"inconnu",_xlfn.XLOOKUP(F1295,'Bibliothèque transporteurs'!C:C,'Bibliothèque transporteurs'!A:A))</f>
        <v/>
      </c>
      <c r="U1295">
        <f>IF(OR(F1295="6C",F1295="6B"),_xlfn.XLOOKUP(E1295,'Facture Chronopost'!L:L,'Facture Chronopost'!X:X),IF(OR(F1295=17,F1295=44),F1295&amp;"_"&amp;H1295,IF(COUNTIF('Bibliothèque transporteurs'!C:C,F1295)=0,"inconnu",_xlfn.XLOOKUP(F1295,'Bibliothèque transporteurs'!C:C,'Bibliothèque transporteurs'!B:B))))</f>
        <v/>
      </c>
      <c r="V1295">
        <f>IF(COUNTIF('Bibliothèque transporteurs'!C:C,F1295)=0,"inconnu",_xlfn.XLOOKUP(F1295,'Bibliothèque transporteurs'!C:C,'Bibliothèque transporteurs'!E:E))</f>
        <v/>
      </c>
      <c r="W1295">
        <f>IF(T1295="FR_2SHOP",O1295,IF(O1295=0,0,ROUNDUP(O1295/C1295*B1295,2)))</f>
        <v/>
      </c>
      <c r="Y1295" s="118">
        <f>ROUNDUP(B1295,2)-M1295-L1295-N1295-J1295-K1295-I1295-Q1295</f>
        <v/>
      </c>
      <c r="Z1295" s="118">
        <f>IF(Y1295=W1295,"OK","Non")</f>
        <v/>
      </c>
    </row>
    <row r="1296">
      <c r="A1296" s="9">
        <f>C1296/SUM(C:C)*(SUM(C:C)+$X$2)</f>
        <v/>
      </c>
      <c r="B1296" s="9">
        <f>C1296/SUM(C:C)*(SUM(C:C)+SUM($N$3:$O$7))+S1296</f>
        <v/>
      </c>
      <c r="C1296" s="9">
        <f>SUM(I1296:Q1296)-N1296-P1296</f>
        <v/>
      </c>
      <c r="D1296" s="8" t="n">
        <v>6235</v>
      </c>
      <c r="E1296" t="inlineStr">
        <is>
          <t>XT413918937TS</t>
        </is>
      </c>
      <c r="F1296" t="inlineStr">
        <is>
          <t>6C</t>
        </is>
      </c>
      <c r="G1296" t="inlineStr">
        <is>
          <t>N</t>
        </is>
      </c>
      <c r="H1296" t="inlineStr">
        <is>
          <t>ZA</t>
        </is>
      </c>
      <c r="O1296" t="n">
        <v>9.69</v>
      </c>
      <c r="S1296">
        <f>_xlfn.XLOOKUP(E1296,'Facture Chronopost'!L:L,'Facture Chronopost'!AA:AA,"")</f>
        <v/>
      </c>
      <c r="T1296">
        <f>IF(COUNTIF('Bibliothèque transporteurs'!C:C,F1296)=0,"inconnu",_xlfn.XLOOKUP(F1296,'Bibliothèque transporteurs'!C:C,'Bibliothèque transporteurs'!A:A))</f>
        <v/>
      </c>
      <c r="U1296">
        <f>IF(OR(F1296="6C",F1296="6B"),_xlfn.XLOOKUP(E1296,'Facture Chronopost'!L:L,'Facture Chronopost'!X:X),IF(OR(F1296=17,F1296=44),F1296&amp;"_"&amp;H1296,IF(COUNTIF('Bibliothèque transporteurs'!C:C,F1296)=0,"inconnu",_xlfn.XLOOKUP(F1296,'Bibliothèque transporteurs'!C:C,'Bibliothèque transporteurs'!B:B))))</f>
        <v/>
      </c>
      <c r="V1296">
        <f>IF(COUNTIF('Bibliothèque transporteurs'!C:C,F1296)=0,"inconnu",_xlfn.XLOOKUP(F1296,'Bibliothèque transporteurs'!C:C,'Bibliothèque transporteurs'!E:E))</f>
        <v/>
      </c>
      <c r="W1296">
        <f>IF(T1296="FR_2SHOP",O1296,IF(O1296=0,0,ROUNDUP(O1296/C1296*B1296,2)))</f>
        <v/>
      </c>
      <c r="Y1296" s="118">
        <f>ROUNDUP(B1296,2)-M1296-L1296-N1296-J1296-K1296-I1296-Q1296</f>
        <v/>
      </c>
      <c r="Z1296" s="118">
        <f>IF(Y1296=W1296,"OK","Non")</f>
        <v/>
      </c>
    </row>
    <row r="1297">
      <c r="A1297" s="9">
        <f>C1297/SUM(C:C)*(SUM(C:C)+$X$2)</f>
        <v/>
      </c>
      <c r="B1297" s="9">
        <f>C1297/SUM(C:C)*(SUM(C:C)+SUM($N$3:$O$7))+S1297</f>
        <v/>
      </c>
      <c r="C1297" s="9">
        <f>SUM(I1297:Q1297)-N1297-P1297</f>
        <v/>
      </c>
      <c r="D1297" s="8" t="n">
        <v>6235</v>
      </c>
      <c r="E1297" t="inlineStr">
        <is>
          <t>XT413920927TS</t>
        </is>
      </c>
      <c r="F1297" t="inlineStr">
        <is>
          <t>6C</t>
        </is>
      </c>
      <c r="G1297" t="inlineStr">
        <is>
          <t>N</t>
        </is>
      </c>
      <c r="H1297" t="inlineStr">
        <is>
          <t>ZA</t>
        </is>
      </c>
      <c r="O1297" t="n">
        <v>9.69</v>
      </c>
      <c r="S1297">
        <f>_xlfn.XLOOKUP(E1297,'Facture Chronopost'!L:L,'Facture Chronopost'!AA:AA,"")</f>
        <v/>
      </c>
      <c r="T1297">
        <f>IF(COUNTIF('Bibliothèque transporteurs'!C:C,F1297)=0,"inconnu",_xlfn.XLOOKUP(F1297,'Bibliothèque transporteurs'!C:C,'Bibliothèque transporteurs'!A:A))</f>
        <v/>
      </c>
      <c r="U1297">
        <f>IF(OR(F1297="6C",F1297="6B"),_xlfn.XLOOKUP(E1297,'Facture Chronopost'!L:L,'Facture Chronopost'!X:X),IF(OR(F1297=17,F1297=44),F1297&amp;"_"&amp;H1297,IF(COUNTIF('Bibliothèque transporteurs'!C:C,F1297)=0,"inconnu",_xlfn.XLOOKUP(F1297,'Bibliothèque transporteurs'!C:C,'Bibliothèque transporteurs'!B:B))))</f>
        <v/>
      </c>
      <c r="V1297">
        <f>IF(COUNTIF('Bibliothèque transporteurs'!C:C,F1297)=0,"inconnu",_xlfn.XLOOKUP(F1297,'Bibliothèque transporteurs'!C:C,'Bibliothèque transporteurs'!E:E))</f>
        <v/>
      </c>
      <c r="W1297">
        <f>IF(T1297="FR_2SHOP",O1297,IF(O1297=0,0,ROUNDUP(O1297/C1297*B1297,2)))</f>
        <v/>
      </c>
      <c r="Y1297" s="118">
        <f>ROUNDUP(B1297,2)-M1297-L1297-N1297-J1297-K1297-I1297-Q1297</f>
        <v/>
      </c>
      <c r="Z1297" s="118">
        <f>IF(Y1297=W1297,"OK","Non")</f>
        <v/>
      </c>
    </row>
    <row r="1298">
      <c r="A1298" s="9">
        <f>C1298/SUM(C:C)*(SUM(C:C)+$X$2)</f>
        <v/>
      </c>
      <c r="B1298" s="9">
        <f>C1298/SUM(C:C)*(SUM(C:C)+SUM($N$3:$O$7))+S1298</f>
        <v/>
      </c>
      <c r="C1298" s="9">
        <f>SUM(I1298:Q1298)-N1298-P1298</f>
        <v/>
      </c>
      <c r="D1298" s="8" t="n">
        <v>6235</v>
      </c>
      <c r="E1298" t="inlineStr">
        <is>
          <t>XT413922622TS</t>
        </is>
      </c>
      <c r="F1298" t="inlineStr">
        <is>
          <t>6C</t>
        </is>
      </c>
      <c r="G1298" t="inlineStr">
        <is>
          <t>N</t>
        </is>
      </c>
      <c r="H1298" t="inlineStr">
        <is>
          <t>ZA</t>
        </is>
      </c>
      <c r="O1298" t="n">
        <v>5.33</v>
      </c>
      <c r="S1298">
        <f>_xlfn.XLOOKUP(E1298,'Facture Chronopost'!L:L,'Facture Chronopost'!AA:AA,"")</f>
        <v/>
      </c>
      <c r="T1298">
        <f>IF(COUNTIF('Bibliothèque transporteurs'!C:C,F1298)=0,"inconnu",_xlfn.XLOOKUP(F1298,'Bibliothèque transporteurs'!C:C,'Bibliothèque transporteurs'!A:A))</f>
        <v/>
      </c>
      <c r="U1298">
        <f>IF(OR(F1298="6C",F1298="6B"),_xlfn.XLOOKUP(E1298,'Facture Chronopost'!L:L,'Facture Chronopost'!X:X),IF(OR(F1298=17,F1298=44),F1298&amp;"_"&amp;H1298,IF(COUNTIF('Bibliothèque transporteurs'!C:C,F1298)=0,"inconnu",_xlfn.XLOOKUP(F1298,'Bibliothèque transporteurs'!C:C,'Bibliothèque transporteurs'!B:B))))</f>
        <v/>
      </c>
      <c r="V1298">
        <f>IF(COUNTIF('Bibliothèque transporteurs'!C:C,F1298)=0,"inconnu",_xlfn.XLOOKUP(F1298,'Bibliothèque transporteurs'!C:C,'Bibliothèque transporteurs'!E:E))</f>
        <v/>
      </c>
      <c r="W1298">
        <f>IF(T1298="FR_2SHOP",O1298,IF(O1298=0,0,ROUNDUP(O1298/C1298*B1298,2)))</f>
        <v/>
      </c>
      <c r="Y1298" s="118">
        <f>ROUNDUP(B1298,2)-M1298-L1298-N1298-J1298-K1298-I1298-Q1298</f>
        <v/>
      </c>
      <c r="Z1298" s="118">
        <f>IF(Y1298=W1298,"OK","Non")</f>
        <v/>
      </c>
    </row>
    <row r="1299">
      <c r="A1299" s="9">
        <f>C1299/SUM(C:C)*(SUM(C:C)+$X$2)</f>
        <v/>
      </c>
      <c r="B1299" s="9">
        <f>C1299/SUM(C:C)*(SUM(C:C)+SUM($N$3:$O$7))+S1299</f>
        <v/>
      </c>
      <c r="C1299" s="9">
        <f>SUM(I1299:Q1299)-N1299-P1299</f>
        <v/>
      </c>
      <c r="D1299" s="8" t="n">
        <v>6235</v>
      </c>
      <c r="E1299" t="inlineStr">
        <is>
          <t>XT413925399TS</t>
        </is>
      </c>
      <c r="F1299" t="inlineStr">
        <is>
          <t>6C</t>
        </is>
      </c>
      <c r="G1299" t="inlineStr">
        <is>
          <t>N</t>
        </is>
      </c>
      <c r="H1299" t="inlineStr">
        <is>
          <t>ZA</t>
        </is>
      </c>
      <c r="O1299" t="n">
        <v>9.029999999999999</v>
      </c>
      <c r="S1299">
        <f>_xlfn.XLOOKUP(E1299,'Facture Chronopost'!L:L,'Facture Chronopost'!AA:AA,"")</f>
        <v/>
      </c>
      <c r="T1299">
        <f>IF(COUNTIF('Bibliothèque transporteurs'!C:C,F1299)=0,"inconnu",_xlfn.XLOOKUP(F1299,'Bibliothèque transporteurs'!C:C,'Bibliothèque transporteurs'!A:A))</f>
        <v/>
      </c>
      <c r="U1299">
        <f>IF(OR(F1299="6C",F1299="6B"),_xlfn.XLOOKUP(E1299,'Facture Chronopost'!L:L,'Facture Chronopost'!X:X),IF(OR(F1299=17,F1299=44),F1299&amp;"_"&amp;H1299,IF(COUNTIF('Bibliothèque transporteurs'!C:C,F1299)=0,"inconnu",_xlfn.XLOOKUP(F1299,'Bibliothèque transporteurs'!C:C,'Bibliothèque transporteurs'!B:B))))</f>
        <v/>
      </c>
      <c r="V1299">
        <f>IF(COUNTIF('Bibliothèque transporteurs'!C:C,F1299)=0,"inconnu",_xlfn.XLOOKUP(F1299,'Bibliothèque transporteurs'!C:C,'Bibliothèque transporteurs'!E:E))</f>
        <v/>
      </c>
      <c r="W1299">
        <f>IF(T1299="FR_2SHOP",O1299,IF(O1299=0,0,ROUNDUP(O1299/C1299*B1299,2)))</f>
        <v/>
      </c>
      <c r="Y1299" s="118">
        <f>ROUNDUP(B1299,2)-M1299-L1299-N1299-J1299-K1299-I1299-Q1299</f>
        <v/>
      </c>
      <c r="Z1299" s="118">
        <f>IF(Y1299=W1299,"OK","Non")</f>
        <v/>
      </c>
    </row>
    <row r="1300">
      <c r="A1300" s="9">
        <f>C1300/SUM(C:C)*(SUM(C:C)+$X$2)</f>
        <v/>
      </c>
      <c r="B1300" s="9">
        <f>C1300/SUM(C:C)*(SUM(C:C)+SUM($N$3:$O$7))+S1300</f>
        <v/>
      </c>
      <c r="C1300" s="9">
        <f>SUM(I1300:Q1300)-N1300-P1300</f>
        <v/>
      </c>
      <c r="D1300" s="8" t="n">
        <v>6235</v>
      </c>
      <c r="E1300" t="inlineStr">
        <is>
          <t>XT413926859TS</t>
        </is>
      </c>
      <c r="F1300" t="inlineStr">
        <is>
          <t>6C</t>
        </is>
      </c>
      <c r="G1300" t="inlineStr">
        <is>
          <t>N</t>
        </is>
      </c>
      <c r="H1300" t="inlineStr">
        <is>
          <t>ZA</t>
        </is>
      </c>
      <c r="O1300" t="n">
        <v>6.62</v>
      </c>
      <c r="S1300">
        <f>_xlfn.XLOOKUP(E1300,'Facture Chronopost'!L:L,'Facture Chronopost'!AA:AA,"")</f>
        <v/>
      </c>
      <c r="T1300">
        <f>IF(COUNTIF('Bibliothèque transporteurs'!C:C,F1300)=0,"inconnu",_xlfn.XLOOKUP(F1300,'Bibliothèque transporteurs'!C:C,'Bibliothèque transporteurs'!A:A))</f>
        <v/>
      </c>
      <c r="U1300">
        <f>IF(OR(F1300="6C",F1300="6B"),_xlfn.XLOOKUP(E1300,'Facture Chronopost'!L:L,'Facture Chronopost'!X:X),IF(OR(F1300=17,F1300=44),F1300&amp;"_"&amp;H1300,IF(COUNTIF('Bibliothèque transporteurs'!C:C,F1300)=0,"inconnu",_xlfn.XLOOKUP(F1300,'Bibliothèque transporteurs'!C:C,'Bibliothèque transporteurs'!B:B))))</f>
        <v/>
      </c>
      <c r="V1300">
        <f>IF(COUNTIF('Bibliothèque transporteurs'!C:C,F1300)=0,"inconnu",_xlfn.XLOOKUP(F1300,'Bibliothèque transporteurs'!C:C,'Bibliothèque transporteurs'!E:E))</f>
        <v/>
      </c>
      <c r="W1300">
        <f>IF(T1300="FR_2SHOP",O1300,IF(O1300=0,0,ROUNDUP(O1300/C1300*B1300,2)))</f>
        <v/>
      </c>
      <c r="Y1300" s="118">
        <f>ROUNDUP(B1300,2)-M1300-L1300-N1300-J1300-K1300-I1300-Q1300</f>
        <v/>
      </c>
      <c r="Z1300" s="118">
        <f>IF(Y1300=W1300,"OK","Non")</f>
        <v/>
      </c>
    </row>
    <row r="1301">
      <c r="A1301" s="9">
        <f>C1301/SUM(C:C)*(SUM(C:C)+$X$2)</f>
        <v/>
      </c>
      <c r="B1301" s="9">
        <f>C1301/SUM(C:C)*(SUM(C:C)+SUM($N$3:$O$7))+S1301</f>
        <v/>
      </c>
      <c r="C1301" s="9">
        <f>SUM(I1301:Q1301)-N1301-P1301</f>
        <v/>
      </c>
      <c r="D1301" s="8" t="n">
        <v>6235</v>
      </c>
      <c r="E1301" t="inlineStr">
        <is>
          <t>XT413926920TS</t>
        </is>
      </c>
      <c r="F1301" t="inlineStr">
        <is>
          <t>6C</t>
        </is>
      </c>
      <c r="G1301" t="inlineStr">
        <is>
          <t>N</t>
        </is>
      </c>
      <c r="H1301" t="inlineStr">
        <is>
          <t>ZA</t>
        </is>
      </c>
      <c r="O1301" t="n">
        <v>9.69</v>
      </c>
      <c r="S1301">
        <f>_xlfn.XLOOKUP(E1301,'Facture Chronopost'!L:L,'Facture Chronopost'!AA:AA,"")</f>
        <v/>
      </c>
      <c r="T1301">
        <f>IF(COUNTIF('Bibliothèque transporteurs'!C:C,F1301)=0,"inconnu",_xlfn.XLOOKUP(F1301,'Bibliothèque transporteurs'!C:C,'Bibliothèque transporteurs'!A:A))</f>
        <v/>
      </c>
      <c r="U1301">
        <f>IF(OR(F1301="6C",F1301="6B"),_xlfn.XLOOKUP(E1301,'Facture Chronopost'!L:L,'Facture Chronopost'!X:X),IF(OR(F1301=17,F1301=44),F1301&amp;"_"&amp;H1301,IF(COUNTIF('Bibliothèque transporteurs'!C:C,F1301)=0,"inconnu",_xlfn.XLOOKUP(F1301,'Bibliothèque transporteurs'!C:C,'Bibliothèque transporteurs'!B:B))))</f>
        <v/>
      </c>
      <c r="V1301">
        <f>IF(COUNTIF('Bibliothèque transporteurs'!C:C,F1301)=0,"inconnu",_xlfn.XLOOKUP(F1301,'Bibliothèque transporteurs'!C:C,'Bibliothèque transporteurs'!E:E))</f>
        <v/>
      </c>
      <c r="W1301">
        <f>IF(T1301="FR_2SHOP",O1301,IF(O1301=0,0,ROUNDUP(O1301/C1301*B1301,2)))</f>
        <v/>
      </c>
      <c r="Y1301" s="118">
        <f>ROUNDUP(B1301,2)-M1301-L1301-N1301-J1301-K1301-I1301-Q1301</f>
        <v/>
      </c>
      <c r="Z1301" s="118">
        <f>IF(Y1301=W1301,"OK","Non")</f>
        <v/>
      </c>
    </row>
    <row r="1302">
      <c r="A1302" s="9">
        <f>C1302/SUM(C:C)*(SUM(C:C)+$X$2)</f>
        <v/>
      </c>
      <c r="B1302" s="9">
        <f>C1302/SUM(C:C)*(SUM(C:C)+SUM($N$3:$O$7))+S1302</f>
        <v/>
      </c>
      <c r="C1302" s="9">
        <f>SUM(I1302:Q1302)-N1302-P1302</f>
        <v/>
      </c>
      <c r="D1302" s="8" t="n">
        <v>6235</v>
      </c>
      <c r="E1302" t="inlineStr">
        <is>
          <t>XT413927085TS</t>
        </is>
      </c>
      <c r="F1302" t="inlineStr">
        <is>
          <t>6C</t>
        </is>
      </c>
      <c r="G1302" t="inlineStr">
        <is>
          <t>N</t>
        </is>
      </c>
      <c r="H1302" t="inlineStr">
        <is>
          <t>ZA</t>
        </is>
      </c>
      <c r="O1302" t="n">
        <v>9.69</v>
      </c>
      <c r="S1302">
        <f>_xlfn.XLOOKUP(E1302,'Facture Chronopost'!L:L,'Facture Chronopost'!AA:AA,"")</f>
        <v/>
      </c>
      <c r="T1302">
        <f>IF(COUNTIF('Bibliothèque transporteurs'!C:C,F1302)=0,"inconnu",_xlfn.XLOOKUP(F1302,'Bibliothèque transporteurs'!C:C,'Bibliothèque transporteurs'!A:A))</f>
        <v/>
      </c>
      <c r="U1302">
        <f>IF(OR(F1302="6C",F1302="6B"),_xlfn.XLOOKUP(E1302,'Facture Chronopost'!L:L,'Facture Chronopost'!X:X),IF(OR(F1302=17,F1302=44),F1302&amp;"_"&amp;H1302,IF(COUNTIF('Bibliothèque transporteurs'!C:C,F1302)=0,"inconnu",_xlfn.XLOOKUP(F1302,'Bibliothèque transporteurs'!C:C,'Bibliothèque transporteurs'!B:B))))</f>
        <v/>
      </c>
      <c r="V1302">
        <f>IF(COUNTIF('Bibliothèque transporteurs'!C:C,F1302)=0,"inconnu",_xlfn.XLOOKUP(F1302,'Bibliothèque transporteurs'!C:C,'Bibliothèque transporteurs'!E:E))</f>
        <v/>
      </c>
      <c r="W1302">
        <f>IF(T1302="FR_2SHOP",O1302,IF(O1302=0,0,ROUNDUP(O1302/C1302*B1302,2)))</f>
        <v/>
      </c>
      <c r="Y1302" s="118">
        <f>ROUNDUP(B1302,2)-M1302-L1302-N1302-J1302-K1302-I1302-Q1302</f>
        <v/>
      </c>
      <c r="Z1302" s="118">
        <f>IF(Y1302=W1302,"OK","Non")</f>
        <v/>
      </c>
    </row>
    <row r="1303">
      <c r="A1303" s="9">
        <f>C1303/SUM(C:C)*(SUM(C:C)+$X$2)</f>
        <v/>
      </c>
      <c r="B1303" s="9">
        <f>C1303/SUM(C:C)*(SUM(C:C)+SUM($N$3:$O$7))+S1303</f>
        <v/>
      </c>
      <c r="C1303" s="9">
        <f>SUM(I1303:Q1303)-N1303-P1303</f>
        <v/>
      </c>
      <c r="D1303" s="8" t="n">
        <v>6235</v>
      </c>
      <c r="E1303" t="inlineStr">
        <is>
          <t>XT413927545TS</t>
        </is>
      </c>
      <c r="F1303" t="inlineStr">
        <is>
          <t>6C</t>
        </is>
      </c>
      <c r="G1303" t="inlineStr">
        <is>
          <t>N</t>
        </is>
      </c>
      <c r="H1303" t="inlineStr">
        <is>
          <t>ZA</t>
        </is>
      </c>
      <c r="O1303" t="n">
        <v>9.69</v>
      </c>
      <c r="S1303">
        <f>_xlfn.XLOOKUP(E1303,'Facture Chronopost'!L:L,'Facture Chronopost'!AA:AA,"")</f>
        <v/>
      </c>
      <c r="T1303">
        <f>IF(COUNTIF('Bibliothèque transporteurs'!C:C,F1303)=0,"inconnu",_xlfn.XLOOKUP(F1303,'Bibliothèque transporteurs'!C:C,'Bibliothèque transporteurs'!A:A))</f>
        <v/>
      </c>
      <c r="U1303">
        <f>IF(OR(F1303="6C",F1303="6B"),_xlfn.XLOOKUP(E1303,'Facture Chronopost'!L:L,'Facture Chronopost'!X:X),IF(OR(F1303=17,F1303=44),F1303&amp;"_"&amp;H1303,IF(COUNTIF('Bibliothèque transporteurs'!C:C,F1303)=0,"inconnu",_xlfn.XLOOKUP(F1303,'Bibliothèque transporteurs'!C:C,'Bibliothèque transporteurs'!B:B))))</f>
        <v/>
      </c>
      <c r="V1303">
        <f>IF(COUNTIF('Bibliothèque transporteurs'!C:C,F1303)=0,"inconnu",_xlfn.XLOOKUP(F1303,'Bibliothèque transporteurs'!C:C,'Bibliothèque transporteurs'!E:E))</f>
        <v/>
      </c>
      <c r="W1303">
        <f>IF(T1303="FR_2SHOP",O1303,IF(O1303=0,0,ROUNDUP(O1303/C1303*B1303,2)))</f>
        <v/>
      </c>
      <c r="Y1303" s="118">
        <f>ROUNDUP(B1303,2)-M1303-L1303-N1303-J1303-K1303-I1303-Q1303</f>
        <v/>
      </c>
      <c r="Z1303" s="118">
        <f>IF(Y1303=W1303,"OK","Non")</f>
        <v/>
      </c>
    </row>
    <row r="1304">
      <c r="A1304" s="9">
        <f>C1304/SUM(C:C)*(SUM(C:C)+$X$2)</f>
        <v/>
      </c>
      <c r="B1304" s="9">
        <f>C1304/SUM(C:C)*(SUM(C:C)+SUM($N$3:$O$7))+S1304</f>
        <v/>
      </c>
      <c r="C1304" s="9">
        <f>SUM(I1304:Q1304)-N1304-P1304</f>
        <v/>
      </c>
      <c r="D1304" s="8" t="n">
        <v>6235</v>
      </c>
      <c r="E1304" t="inlineStr">
        <is>
          <t>XT413927718TS</t>
        </is>
      </c>
      <c r="F1304" t="inlineStr">
        <is>
          <t>6C</t>
        </is>
      </c>
      <c r="G1304" t="inlineStr">
        <is>
          <t>N</t>
        </is>
      </c>
      <c r="H1304" t="inlineStr">
        <is>
          <t>ZA</t>
        </is>
      </c>
      <c r="O1304" t="n">
        <v>9.470000000000001</v>
      </c>
      <c r="S1304">
        <f>_xlfn.XLOOKUP(E1304,'Facture Chronopost'!L:L,'Facture Chronopost'!AA:AA,"")</f>
        <v/>
      </c>
      <c r="T1304">
        <f>IF(COUNTIF('Bibliothèque transporteurs'!C:C,F1304)=0,"inconnu",_xlfn.XLOOKUP(F1304,'Bibliothèque transporteurs'!C:C,'Bibliothèque transporteurs'!A:A))</f>
        <v/>
      </c>
      <c r="U1304">
        <f>IF(OR(F1304="6C",F1304="6B"),_xlfn.XLOOKUP(E1304,'Facture Chronopost'!L:L,'Facture Chronopost'!X:X),IF(OR(F1304=17,F1304=44),F1304&amp;"_"&amp;H1304,IF(COUNTIF('Bibliothèque transporteurs'!C:C,F1304)=0,"inconnu",_xlfn.XLOOKUP(F1304,'Bibliothèque transporteurs'!C:C,'Bibliothèque transporteurs'!B:B))))</f>
        <v/>
      </c>
      <c r="V1304">
        <f>IF(COUNTIF('Bibliothèque transporteurs'!C:C,F1304)=0,"inconnu",_xlfn.XLOOKUP(F1304,'Bibliothèque transporteurs'!C:C,'Bibliothèque transporteurs'!E:E))</f>
        <v/>
      </c>
      <c r="W1304">
        <f>IF(T1304="FR_2SHOP",O1304,IF(O1304=0,0,ROUNDUP(O1304/C1304*B1304,2)))</f>
        <v/>
      </c>
      <c r="Y1304" s="118">
        <f>ROUNDUP(B1304,2)-M1304-L1304-N1304-J1304-K1304-I1304-Q1304</f>
        <v/>
      </c>
      <c r="Z1304" s="118">
        <f>IF(Y1304=W1304,"OK","Non")</f>
        <v/>
      </c>
    </row>
    <row r="1305">
      <c r="A1305" s="9">
        <f>C1305/SUM(C:C)*(SUM(C:C)+$X$2)</f>
        <v/>
      </c>
      <c r="B1305" s="9">
        <f>C1305/SUM(C:C)*(SUM(C:C)+SUM($N$3:$O$7))+S1305</f>
        <v/>
      </c>
      <c r="C1305" s="9">
        <f>SUM(I1305:Q1305)-N1305-P1305</f>
        <v/>
      </c>
      <c r="D1305" s="8" t="n">
        <v>6235</v>
      </c>
      <c r="E1305" t="inlineStr">
        <is>
          <t>XT413929356TS</t>
        </is>
      </c>
      <c r="F1305" t="inlineStr">
        <is>
          <t>6C</t>
        </is>
      </c>
      <c r="G1305" t="inlineStr">
        <is>
          <t>N</t>
        </is>
      </c>
      <c r="H1305" t="inlineStr">
        <is>
          <t>ZA</t>
        </is>
      </c>
      <c r="O1305" t="n">
        <v>6.62</v>
      </c>
      <c r="S1305">
        <f>_xlfn.XLOOKUP(E1305,'Facture Chronopost'!L:L,'Facture Chronopost'!AA:AA,"")</f>
        <v/>
      </c>
      <c r="T1305">
        <f>IF(COUNTIF('Bibliothèque transporteurs'!C:C,F1305)=0,"inconnu",_xlfn.XLOOKUP(F1305,'Bibliothèque transporteurs'!C:C,'Bibliothèque transporteurs'!A:A))</f>
        <v/>
      </c>
      <c r="U1305">
        <f>IF(OR(F1305="6C",F1305="6B"),_xlfn.XLOOKUP(E1305,'Facture Chronopost'!L:L,'Facture Chronopost'!X:X),IF(OR(F1305=17,F1305=44),F1305&amp;"_"&amp;H1305,IF(COUNTIF('Bibliothèque transporteurs'!C:C,F1305)=0,"inconnu",_xlfn.XLOOKUP(F1305,'Bibliothèque transporteurs'!C:C,'Bibliothèque transporteurs'!B:B))))</f>
        <v/>
      </c>
      <c r="V1305">
        <f>IF(COUNTIF('Bibliothèque transporteurs'!C:C,F1305)=0,"inconnu",_xlfn.XLOOKUP(F1305,'Bibliothèque transporteurs'!C:C,'Bibliothèque transporteurs'!E:E))</f>
        <v/>
      </c>
      <c r="W1305">
        <f>IF(T1305="FR_2SHOP",O1305,IF(O1305=0,0,ROUNDUP(O1305/C1305*B1305,2)))</f>
        <v/>
      </c>
      <c r="Y1305" s="118">
        <f>ROUNDUP(B1305,2)-M1305-L1305-N1305-J1305-K1305-I1305-Q1305</f>
        <v/>
      </c>
      <c r="Z1305" s="118">
        <f>IF(Y1305=W1305,"OK","Non")</f>
        <v/>
      </c>
    </row>
    <row r="1306">
      <c r="A1306" s="9">
        <f>C1306/SUM(C:C)*(SUM(C:C)+$X$2)</f>
        <v/>
      </c>
      <c r="B1306" s="9">
        <f>C1306/SUM(C:C)*(SUM(C:C)+SUM($N$3:$O$7))+S1306</f>
        <v/>
      </c>
      <c r="C1306" s="9">
        <f>SUM(I1306:Q1306)-N1306-P1306</f>
        <v/>
      </c>
      <c r="D1306" s="8" t="n">
        <v>6235</v>
      </c>
      <c r="E1306" t="inlineStr">
        <is>
          <t>XT413930345TS</t>
        </is>
      </c>
      <c r="F1306" t="inlineStr">
        <is>
          <t>6C</t>
        </is>
      </c>
      <c r="G1306" t="inlineStr">
        <is>
          <t>N</t>
        </is>
      </c>
      <c r="H1306" t="inlineStr">
        <is>
          <t>ZA</t>
        </is>
      </c>
      <c r="O1306" t="n">
        <v>8.369999999999999</v>
      </c>
      <c r="S1306">
        <f>_xlfn.XLOOKUP(E1306,'Facture Chronopost'!L:L,'Facture Chronopost'!AA:AA,"")</f>
        <v/>
      </c>
      <c r="T1306">
        <f>IF(COUNTIF('Bibliothèque transporteurs'!C:C,F1306)=0,"inconnu",_xlfn.XLOOKUP(F1306,'Bibliothèque transporteurs'!C:C,'Bibliothèque transporteurs'!A:A))</f>
        <v/>
      </c>
      <c r="U1306">
        <f>IF(OR(F1306="6C",F1306="6B"),_xlfn.XLOOKUP(E1306,'Facture Chronopost'!L:L,'Facture Chronopost'!X:X),IF(OR(F1306=17,F1306=44),F1306&amp;"_"&amp;H1306,IF(COUNTIF('Bibliothèque transporteurs'!C:C,F1306)=0,"inconnu",_xlfn.XLOOKUP(F1306,'Bibliothèque transporteurs'!C:C,'Bibliothèque transporteurs'!B:B))))</f>
        <v/>
      </c>
      <c r="V1306">
        <f>IF(COUNTIF('Bibliothèque transporteurs'!C:C,F1306)=0,"inconnu",_xlfn.XLOOKUP(F1306,'Bibliothèque transporteurs'!C:C,'Bibliothèque transporteurs'!E:E))</f>
        <v/>
      </c>
      <c r="W1306">
        <f>IF(T1306="FR_2SHOP",O1306,IF(O1306=0,0,ROUNDUP(O1306/C1306*B1306,2)))</f>
        <v/>
      </c>
      <c r="Y1306" s="118">
        <f>ROUNDUP(B1306,2)-M1306-L1306-N1306-J1306-K1306-I1306-Q1306</f>
        <v/>
      </c>
      <c r="Z1306" s="118">
        <f>IF(Y1306=W1306,"OK","Non")</f>
        <v/>
      </c>
    </row>
    <row r="1307">
      <c r="A1307" s="9">
        <f>C1307/SUM(C:C)*(SUM(C:C)+$X$2)</f>
        <v/>
      </c>
      <c r="B1307" s="9">
        <f>C1307/SUM(C:C)*(SUM(C:C)+SUM($N$3:$O$7))+S1307</f>
        <v/>
      </c>
      <c r="C1307" s="9">
        <f>SUM(I1307:Q1307)-N1307-P1307</f>
        <v/>
      </c>
      <c r="D1307" s="8" t="n">
        <v>6235</v>
      </c>
      <c r="E1307" t="inlineStr">
        <is>
          <t>XT413930898TS</t>
        </is>
      </c>
      <c r="F1307" t="inlineStr">
        <is>
          <t>6C</t>
        </is>
      </c>
      <c r="G1307" t="inlineStr">
        <is>
          <t>N</t>
        </is>
      </c>
      <c r="H1307" t="inlineStr">
        <is>
          <t>ZA</t>
        </is>
      </c>
      <c r="O1307" t="n">
        <v>13.83</v>
      </c>
      <c r="S1307">
        <f>_xlfn.XLOOKUP(E1307,'Facture Chronopost'!L:L,'Facture Chronopost'!AA:AA,"")</f>
        <v/>
      </c>
      <c r="T1307">
        <f>IF(COUNTIF('Bibliothèque transporteurs'!C:C,F1307)=0,"inconnu",_xlfn.XLOOKUP(F1307,'Bibliothèque transporteurs'!C:C,'Bibliothèque transporteurs'!A:A))</f>
        <v/>
      </c>
      <c r="U1307">
        <f>IF(OR(F1307="6C",F1307="6B"),_xlfn.XLOOKUP(E1307,'Facture Chronopost'!L:L,'Facture Chronopost'!X:X),IF(OR(F1307=17,F1307=44),F1307&amp;"_"&amp;H1307,IF(COUNTIF('Bibliothèque transporteurs'!C:C,F1307)=0,"inconnu",_xlfn.XLOOKUP(F1307,'Bibliothèque transporteurs'!C:C,'Bibliothèque transporteurs'!B:B))))</f>
        <v/>
      </c>
      <c r="V1307">
        <f>IF(COUNTIF('Bibliothèque transporteurs'!C:C,F1307)=0,"inconnu",_xlfn.XLOOKUP(F1307,'Bibliothèque transporteurs'!C:C,'Bibliothèque transporteurs'!E:E))</f>
        <v/>
      </c>
      <c r="W1307">
        <f>IF(T1307="FR_2SHOP",O1307,IF(O1307=0,0,ROUNDUP(O1307/C1307*B1307,2)))</f>
        <v/>
      </c>
      <c r="Y1307" s="118">
        <f>ROUNDUP(B1307,2)-M1307-L1307-N1307-J1307-K1307-I1307-Q1307</f>
        <v/>
      </c>
      <c r="Z1307" s="118">
        <f>IF(Y1307=W1307,"OK","Non")</f>
        <v/>
      </c>
    </row>
    <row r="1308">
      <c r="A1308" s="9">
        <f>C1308/SUM(C:C)*(SUM(C:C)+$X$2)</f>
        <v/>
      </c>
      <c r="B1308" s="9">
        <f>C1308/SUM(C:C)*(SUM(C:C)+SUM($N$3:$O$7))+S1308</f>
        <v/>
      </c>
      <c r="C1308" s="9">
        <f>SUM(I1308:Q1308)-N1308-P1308</f>
        <v/>
      </c>
      <c r="D1308" s="8" t="n">
        <v>6235</v>
      </c>
      <c r="E1308" t="inlineStr">
        <is>
          <t>XT413931235TS</t>
        </is>
      </c>
      <c r="F1308" t="inlineStr">
        <is>
          <t>6C</t>
        </is>
      </c>
      <c r="G1308" t="inlineStr">
        <is>
          <t>N</t>
        </is>
      </c>
      <c r="H1308" t="inlineStr">
        <is>
          <t>ZA</t>
        </is>
      </c>
      <c r="O1308" t="n">
        <v>5.88</v>
      </c>
      <c r="S1308">
        <f>_xlfn.XLOOKUP(E1308,'Facture Chronopost'!L:L,'Facture Chronopost'!AA:AA,"")</f>
        <v/>
      </c>
      <c r="T1308">
        <f>IF(COUNTIF('Bibliothèque transporteurs'!C:C,F1308)=0,"inconnu",_xlfn.XLOOKUP(F1308,'Bibliothèque transporteurs'!C:C,'Bibliothèque transporteurs'!A:A))</f>
        <v/>
      </c>
      <c r="U1308">
        <f>IF(OR(F1308="6C",F1308="6B"),_xlfn.XLOOKUP(E1308,'Facture Chronopost'!L:L,'Facture Chronopost'!X:X),IF(OR(F1308=17,F1308=44),F1308&amp;"_"&amp;H1308,IF(COUNTIF('Bibliothèque transporteurs'!C:C,F1308)=0,"inconnu",_xlfn.XLOOKUP(F1308,'Bibliothèque transporteurs'!C:C,'Bibliothèque transporteurs'!B:B))))</f>
        <v/>
      </c>
      <c r="V1308">
        <f>IF(COUNTIF('Bibliothèque transporteurs'!C:C,F1308)=0,"inconnu",_xlfn.XLOOKUP(F1308,'Bibliothèque transporteurs'!C:C,'Bibliothèque transporteurs'!E:E))</f>
        <v/>
      </c>
      <c r="W1308">
        <f>IF(T1308="FR_2SHOP",O1308,IF(O1308=0,0,ROUNDUP(O1308/C1308*B1308,2)))</f>
        <v/>
      </c>
      <c r="Y1308" s="118">
        <f>ROUNDUP(B1308,2)-M1308-L1308-N1308-J1308-K1308-I1308-Q1308</f>
        <v/>
      </c>
      <c r="Z1308" s="118">
        <f>IF(Y1308=W1308,"OK","Non")</f>
        <v/>
      </c>
    </row>
    <row r="1309">
      <c r="A1309" s="9">
        <f>C1309/SUM(C:C)*(SUM(C:C)+$X$2)</f>
        <v/>
      </c>
      <c r="B1309" s="9">
        <f>C1309/SUM(C:C)*(SUM(C:C)+SUM($N$3:$O$7))+S1309</f>
        <v/>
      </c>
      <c r="C1309" s="9">
        <f>SUM(I1309:Q1309)-N1309-P1309</f>
        <v/>
      </c>
      <c r="D1309" s="8" t="n">
        <v>6235</v>
      </c>
      <c r="E1309" t="inlineStr">
        <is>
          <t>XT413932094TS</t>
        </is>
      </c>
      <c r="F1309" t="inlineStr">
        <is>
          <t>6C</t>
        </is>
      </c>
      <c r="G1309" t="inlineStr">
        <is>
          <t>N</t>
        </is>
      </c>
      <c r="H1309" t="inlineStr">
        <is>
          <t>ZA</t>
        </is>
      </c>
      <c r="O1309" t="n">
        <v>9.029999999999999</v>
      </c>
      <c r="S1309">
        <f>_xlfn.XLOOKUP(E1309,'Facture Chronopost'!L:L,'Facture Chronopost'!AA:AA,"")</f>
        <v/>
      </c>
      <c r="T1309">
        <f>IF(COUNTIF('Bibliothèque transporteurs'!C:C,F1309)=0,"inconnu",_xlfn.XLOOKUP(F1309,'Bibliothèque transporteurs'!C:C,'Bibliothèque transporteurs'!A:A))</f>
        <v/>
      </c>
      <c r="U1309">
        <f>IF(OR(F1309="6C",F1309="6B"),_xlfn.XLOOKUP(E1309,'Facture Chronopost'!L:L,'Facture Chronopost'!X:X),IF(OR(F1309=17,F1309=44),F1309&amp;"_"&amp;H1309,IF(COUNTIF('Bibliothèque transporteurs'!C:C,F1309)=0,"inconnu",_xlfn.XLOOKUP(F1309,'Bibliothèque transporteurs'!C:C,'Bibliothèque transporteurs'!B:B))))</f>
        <v/>
      </c>
      <c r="V1309">
        <f>IF(COUNTIF('Bibliothèque transporteurs'!C:C,F1309)=0,"inconnu",_xlfn.XLOOKUP(F1309,'Bibliothèque transporteurs'!C:C,'Bibliothèque transporteurs'!E:E))</f>
        <v/>
      </c>
      <c r="W1309">
        <f>IF(T1309="FR_2SHOP",O1309,IF(O1309=0,0,ROUNDUP(O1309/C1309*B1309,2)))</f>
        <v/>
      </c>
      <c r="Y1309" s="118">
        <f>ROUNDUP(B1309,2)-M1309-L1309-N1309-J1309-K1309-I1309-Q1309</f>
        <v/>
      </c>
      <c r="Z1309" s="118">
        <f>IF(Y1309=W1309,"OK","Non")</f>
        <v/>
      </c>
    </row>
    <row r="1310">
      <c r="A1310" s="9">
        <f>C1310/SUM(C:C)*(SUM(C:C)+$X$2)</f>
        <v/>
      </c>
      <c r="B1310" s="9">
        <f>C1310/SUM(C:C)*(SUM(C:C)+SUM($N$3:$O$7))+S1310</f>
        <v/>
      </c>
      <c r="C1310" s="9">
        <f>SUM(I1310:Q1310)-N1310-P1310</f>
        <v/>
      </c>
      <c r="D1310" s="8" t="n">
        <v>6235</v>
      </c>
      <c r="E1310" t="inlineStr">
        <is>
          <t>XT413932298TS</t>
        </is>
      </c>
      <c r="F1310" t="inlineStr">
        <is>
          <t>6C</t>
        </is>
      </c>
      <c r="G1310" t="inlineStr">
        <is>
          <t>N</t>
        </is>
      </c>
      <c r="H1310" t="inlineStr">
        <is>
          <t>ZA</t>
        </is>
      </c>
      <c r="O1310" t="n">
        <v>5.55</v>
      </c>
      <c r="S1310">
        <f>_xlfn.XLOOKUP(E1310,'Facture Chronopost'!L:L,'Facture Chronopost'!AA:AA,"")</f>
        <v/>
      </c>
      <c r="T1310">
        <f>IF(COUNTIF('Bibliothèque transporteurs'!C:C,F1310)=0,"inconnu",_xlfn.XLOOKUP(F1310,'Bibliothèque transporteurs'!C:C,'Bibliothèque transporteurs'!A:A))</f>
        <v/>
      </c>
      <c r="U1310">
        <f>IF(OR(F1310="6C",F1310="6B"),_xlfn.XLOOKUP(E1310,'Facture Chronopost'!L:L,'Facture Chronopost'!X:X),IF(OR(F1310=17,F1310=44),F1310&amp;"_"&amp;H1310,IF(COUNTIF('Bibliothèque transporteurs'!C:C,F1310)=0,"inconnu",_xlfn.XLOOKUP(F1310,'Bibliothèque transporteurs'!C:C,'Bibliothèque transporteurs'!B:B))))</f>
        <v/>
      </c>
      <c r="V1310">
        <f>IF(COUNTIF('Bibliothèque transporteurs'!C:C,F1310)=0,"inconnu",_xlfn.XLOOKUP(F1310,'Bibliothèque transporteurs'!C:C,'Bibliothèque transporteurs'!E:E))</f>
        <v/>
      </c>
      <c r="W1310">
        <f>IF(T1310="FR_2SHOP",O1310,IF(O1310=0,0,ROUNDUP(O1310/C1310*B1310,2)))</f>
        <v/>
      </c>
      <c r="Y1310" s="118">
        <f>ROUNDUP(B1310,2)-M1310-L1310-N1310-J1310-K1310-I1310-Q1310</f>
        <v/>
      </c>
      <c r="Z1310" s="118">
        <f>IF(Y1310=W1310,"OK","Non")</f>
        <v/>
      </c>
    </row>
    <row r="1311">
      <c r="A1311" s="9">
        <f>C1311/SUM(C:C)*(SUM(C:C)+$X$2)</f>
        <v/>
      </c>
      <c r="B1311" s="9">
        <f>C1311/SUM(C:C)*(SUM(C:C)+SUM($N$3:$O$7))+S1311</f>
        <v/>
      </c>
      <c r="C1311" s="9">
        <f>SUM(I1311:Q1311)-N1311-P1311</f>
        <v/>
      </c>
      <c r="D1311" s="8" t="n">
        <v>6235</v>
      </c>
      <c r="E1311" t="inlineStr">
        <is>
          <t>XT413932514TS</t>
        </is>
      </c>
      <c r="F1311" t="inlineStr">
        <is>
          <t>6C</t>
        </is>
      </c>
      <c r="G1311" t="inlineStr">
        <is>
          <t>N</t>
        </is>
      </c>
      <c r="H1311" t="inlineStr">
        <is>
          <t>ZA</t>
        </is>
      </c>
      <c r="O1311" t="n">
        <v>5.33</v>
      </c>
      <c r="S1311">
        <f>_xlfn.XLOOKUP(E1311,'Facture Chronopost'!L:L,'Facture Chronopost'!AA:AA,"")</f>
        <v/>
      </c>
      <c r="T1311">
        <f>IF(COUNTIF('Bibliothèque transporteurs'!C:C,F1311)=0,"inconnu",_xlfn.XLOOKUP(F1311,'Bibliothèque transporteurs'!C:C,'Bibliothèque transporteurs'!A:A))</f>
        <v/>
      </c>
      <c r="U1311">
        <f>IF(OR(F1311="6C",F1311="6B"),_xlfn.XLOOKUP(E1311,'Facture Chronopost'!L:L,'Facture Chronopost'!X:X),IF(OR(F1311=17,F1311=44),F1311&amp;"_"&amp;H1311,IF(COUNTIF('Bibliothèque transporteurs'!C:C,F1311)=0,"inconnu",_xlfn.XLOOKUP(F1311,'Bibliothèque transporteurs'!C:C,'Bibliothèque transporteurs'!B:B))))</f>
        <v/>
      </c>
      <c r="V1311">
        <f>IF(COUNTIF('Bibliothèque transporteurs'!C:C,F1311)=0,"inconnu",_xlfn.XLOOKUP(F1311,'Bibliothèque transporteurs'!C:C,'Bibliothèque transporteurs'!E:E))</f>
        <v/>
      </c>
      <c r="W1311">
        <f>IF(T1311="FR_2SHOP",O1311,IF(O1311=0,0,ROUNDUP(O1311/C1311*B1311,2)))</f>
        <v/>
      </c>
      <c r="Y1311" s="118">
        <f>ROUNDUP(B1311,2)-M1311-L1311-N1311-J1311-K1311-I1311-Q1311</f>
        <v/>
      </c>
      <c r="Z1311" s="118">
        <f>IF(Y1311=W1311,"OK","Non")</f>
        <v/>
      </c>
    </row>
    <row r="1312">
      <c r="A1312" s="9">
        <f>C1312/SUM(C:C)*(SUM(C:C)+$X$2)</f>
        <v/>
      </c>
      <c r="B1312" s="9">
        <f>C1312/SUM(C:C)*(SUM(C:C)+SUM($N$3:$O$7))+S1312</f>
        <v/>
      </c>
      <c r="C1312" s="9">
        <f>SUM(I1312:Q1312)-N1312-P1312</f>
        <v/>
      </c>
      <c r="D1312" s="8" t="n">
        <v>6235</v>
      </c>
      <c r="E1312" t="inlineStr">
        <is>
          <t>XT413932655TS</t>
        </is>
      </c>
      <c r="F1312" t="inlineStr">
        <is>
          <t>6C</t>
        </is>
      </c>
      <c r="G1312" t="inlineStr">
        <is>
          <t>N</t>
        </is>
      </c>
      <c r="H1312" t="inlineStr">
        <is>
          <t>ZA</t>
        </is>
      </c>
      <c r="O1312" t="n">
        <v>6.4</v>
      </c>
      <c r="S1312">
        <f>_xlfn.XLOOKUP(E1312,'Facture Chronopost'!L:L,'Facture Chronopost'!AA:AA,"")</f>
        <v/>
      </c>
      <c r="T1312">
        <f>IF(COUNTIF('Bibliothèque transporteurs'!C:C,F1312)=0,"inconnu",_xlfn.XLOOKUP(F1312,'Bibliothèque transporteurs'!C:C,'Bibliothèque transporteurs'!A:A))</f>
        <v/>
      </c>
      <c r="U1312">
        <f>IF(OR(F1312="6C",F1312="6B"),_xlfn.XLOOKUP(E1312,'Facture Chronopost'!L:L,'Facture Chronopost'!X:X),IF(OR(F1312=17,F1312=44),F1312&amp;"_"&amp;H1312,IF(COUNTIF('Bibliothèque transporteurs'!C:C,F1312)=0,"inconnu",_xlfn.XLOOKUP(F1312,'Bibliothèque transporteurs'!C:C,'Bibliothèque transporteurs'!B:B))))</f>
        <v/>
      </c>
      <c r="V1312">
        <f>IF(COUNTIF('Bibliothèque transporteurs'!C:C,F1312)=0,"inconnu",_xlfn.XLOOKUP(F1312,'Bibliothèque transporteurs'!C:C,'Bibliothèque transporteurs'!E:E))</f>
        <v/>
      </c>
      <c r="W1312">
        <f>IF(T1312="FR_2SHOP",O1312,IF(O1312=0,0,ROUNDUP(O1312/C1312*B1312,2)))</f>
        <v/>
      </c>
      <c r="Y1312" s="118">
        <f>ROUNDUP(B1312,2)-M1312-L1312-N1312-J1312-K1312-I1312-Q1312</f>
        <v/>
      </c>
      <c r="Z1312" s="118">
        <f>IF(Y1312=W1312,"OK","Non")</f>
        <v/>
      </c>
    </row>
    <row r="1313">
      <c r="A1313" s="9">
        <f>C1313/SUM(C:C)*(SUM(C:C)+$X$2)</f>
        <v/>
      </c>
      <c r="B1313" s="9">
        <f>C1313/SUM(C:C)*(SUM(C:C)+SUM($N$3:$O$7))+S1313</f>
        <v/>
      </c>
      <c r="C1313" s="9">
        <f>SUM(I1313:Q1313)-N1313-P1313</f>
        <v/>
      </c>
      <c r="D1313" s="8" t="n">
        <v>6235</v>
      </c>
      <c r="E1313" t="inlineStr">
        <is>
          <t>XT413932735TS</t>
        </is>
      </c>
      <c r="F1313" t="inlineStr">
        <is>
          <t>6C</t>
        </is>
      </c>
      <c r="G1313" t="inlineStr">
        <is>
          <t>N</t>
        </is>
      </c>
      <c r="H1313" t="inlineStr">
        <is>
          <t>ZA</t>
        </is>
      </c>
      <c r="O1313" t="n">
        <v>6.4</v>
      </c>
      <c r="S1313">
        <f>_xlfn.XLOOKUP(E1313,'Facture Chronopost'!L:L,'Facture Chronopost'!AA:AA,"")</f>
        <v/>
      </c>
      <c r="T1313">
        <f>IF(COUNTIF('Bibliothèque transporteurs'!C:C,F1313)=0,"inconnu",_xlfn.XLOOKUP(F1313,'Bibliothèque transporteurs'!C:C,'Bibliothèque transporteurs'!A:A))</f>
        <v/>
      </c>
      <c r="U1313">
        <f>IF(OR(F1313="6C",F1313="6B"),_xlfn.XLOOKUP(E1313,'Facture Chronopost'!L:L,'Facture Chronopost'!X:X),IF(OR(F1313=17,F1313=44),F1313&amp;"_"&amp;H1313,IF(COUNTIF('Bibliothèque transporteurs'!C:C,F1313)=0,"inconnu",_xlfn.XLOOKUP(F1313,'Bibliothèque transporteurs'!C:C,'Bibliothèque transporteurs'!B:B))))</f>
        <v/>
      </c>
      <c r="V1313">
        <f>IF(COUNTIF('Bibliothèque transporteurs'!C:C,F1313)=0,"inconnu",_xlfn.XLOOKUP(F1313,'Bibliothèque transporteurs'!C:C,'Bibliothèque transporteurs'!E:E))</f>
        <v/>
      </c>
      <c r="W1313">
        <f>IF(T1313="FR_2SHOP",O1313,IF(O1313=0,0,ROUNDUP(O1313/C1313*B1313,2)))</f>
        <v/>
      </c>
      <c r="Y1313" s="118">
        <f>ROUNDUP(B1313,2)-M1313-L1313-N1313-J1313-K1313-I1313-Q1313</f>
        <v/>
      </c>
      <c r="Z1313" s="118">
        <f>IF(Y1313=W1313,"OK","Non")</f>
        <v/>
      </c>
    </row>
    <row r="1314">
      <c r="A1314" s="9">
        <f>C1314/SUM(C:C)*(SUM(C:C)+$X$2)</f>
        <v/>
      </c>
      <c r="B1314" s="9">
        <f>C1314/SUM(C:C)*(SUM(C:C)+SUM($N$3:$O$7))+S1314</f>
        <v/>
      </c>
      <c r="C1314" s="9">
        <f>SUM(I1314:Q1314)-N1314-P1314</f>
        <v/>
      </c>
      <c r="D1314" s="8" t="n">
        <v>6235</v>
      </c>
      <c r="E1314" t="inlineStr">
        <is>
          <t>XT413933015TS</t>
        </is>
      </c>
      <c r="F1314" t="inlineStr">
        <is>
          <t>6C</t>
        </is>
      </c>
      <c r="G1314" t="inlineStr">
        <is>
          <t>N</t>
        </is>
      </c>
      <c r="H1314" t="inlineStr">
        <is>
          <t>ZA</t>
        </is>
      </c>
      <c r="O1314" t="n">
        <v>10.87</v>
      </c>
      <c r="S1314">
        <f>_xlfn.XLOOKUP(E1314,'Facture Chronopost'!L:L,'Facture Chronopost'!AA:AA,"")</f>
        <v/>
      </c>
      <c r="T1314">
        <f>IF(COUNTIF('Bibliothèque transporteurs'!C:C,F1314)=0,"inconnu",_xlfn.XLOOKUP(F1314,'Bibliothèque transporteurs'!C:C,'Bibliothèque transporteurs'!A:A))</f>
        <v/>
      </c>
      <c r="U1314">
        <f>IF(OR(F1314="6C",F1314="6B"),_xlfn.XLOOKUP(E1314,'Facture Chronopost'!L:L,'Facture Chronopost'!X:X),IF(OR(F1314=17,F1314=44),F1314&amp;"_"&amp;H1314,IF(COUNTIF('Bibliothèque transporteurs'!C:C,F1314)=0,"inconnu",_xlfn.XLOOKUP(F1314,'Bibliothèque transporteurs'!C:C,'Bibliothèque transporteurs'!B:B))))</f>
        <v/>
      </c>
      <c r="V1314">
        <f>IF(COUNTIF('Bibliothèque transporteurs'!C:C,F1314)=0,"inconnu",_xlfn.XLOOKUP(F1314,'Bibliothèque transporteurs'!C:C,'Bibliothèque transporteurs'!E:E))</f>
        <v/>
      </c>
      <c r="W1314">
        <f>IF(T1314="FR_2SHOP",O1314,IF(O1314=0,0,ROUNDUP(O1314/C1314*B1314,2)))</f>
        <v/>
      </c>
      <c r="Y1314" s="118">
        <f>ROUNDUP(B1314,2)-M1314-L1314-N1314-J1314-K1314-I1314-Q1314</f>
        <v/>
      </c>
      <c r="Z1314" s="118">
        <f>IF(Y1314=W1314,"OK","Non")</f>
        <v/>
      </c>
    </row>
    <row r="1315">
      <c r="A1315" s="9">
        <f>C1315/SUM(C:C)*(SUM(C:C)+$X$2)</f>
        <v/>
      </c>
      <c r="B1315" s="9">
        <f>C1315/SUM(C:C)*(SUM(C:C)+SUM($N$3:$O$7))+S1315</f>
        <v/>
      </c>
      <c r="C1315" s="9">
        <f>SUM(I1315:Q1315)-N1315-P1315</f>
        <v/>
      </c>
      <c r="D1315" s="8" t="n">
        <v>6235</v>
      </c>
      <c r="E1315" t="inlineStr">
        <is>
          <t>XT413933055TS</t>
        </is>
      </c>
      <c r="F1315" t="inlineStr">
        <is>
          <t>6C</t>
        </is>
      </c>
      <c r="G1315" t="inlineStr">
        <is>
          <t>N</t>
        </is>
      </c>
      <c r="H1315" t="inlineStr">
        <is>
          <t>ZA</t>
        </is>
      </c>
      <c r="O1315" t="n">
        <v>9.69</v>
      </c>
      <c r="S1315">
        <f>_xlfn.XLOOKUP(E1315,'Facture Chronopost'!L:L,'Facture Chronopost'!AA:AA,"")</f>
        <v/>
      </c>
      <c r="T1315">
        <f>IF(COUNTIF('Bibliothèque transporteurs'!C:C,F1315)=0,"inconnu",_xlfn.XLOOKUP(F1315,'Bibliothèque transporteurs'!C:C,'Bibliothèque transporteurs'!A:A))</f>
        <v/>
      </c>
      <c r="U1315">
        <f>IF(OR(F1315="6C",F1315="6B"),_xlfn.XLOOKUP(E1315,'Facture Chronopost'!L:L,'Facture Chronopost'!X:X),IF(OR(F1315=17,F1315=44),F1315&amp;"_"&amp;H1315,IF(COUNTIF('Bibliothèque transporteurs'!C:C,F1315)=0,"inconnu",_xlfn.XLOOKUP(F1315,'Bibliothèque transporteurs'!C:C,'Bibliothèque transporteurs'!B:B))))</f>
        <v/>
      </c>
      <c r="V1315">
        <f>IF(COUNTIF('Bibliothèque transporteurs'!C:C,F1315)=0,"inconnu",_xlfn.XLOOKUP(F1315,'Bibliothèque transporteurs'!C:C,'Bibliothèque transporteurs'!E:E))</f>
        <v/>
      </c>
      <c r="W1315">
        <f>IF(T1315="FR_2SHOP",O1315,IF(O1315=0,0,ROUNDUP(O1315/C1315*B1315,2)))</f>
        <v/>
      </c>
      <c r="Y1315" s="118">
        <f>ROUNDUP(B1315,2)-M1315-L1315-N1315-J1315-K1315-I1315-Q1315</f>
        <v/>
      </c>
      <c r="Z1315" s="118">
        <f>IF(Y1315=W1315,"OK","Non")</f>
        <v/>
      </c>
    </row>
    <row r="1316">
      <c r="A1316" s="9">
        <f>C1316/SUM(C:C)*(SUM(C:C)+$X$2)</f>
        <v/>
      </c>
      <c r="B1316" s="9">
        <f>C1316/SUM(C:C)*(SUM(C:C)+SUM($N$3:$O$7))+S1316</f>
        <v/>
      </c>
      <c r="C1316" s="9">
        <f>SUM(I1316:Q1316)-N1316-P1316</f>
        <v/>
      </c>
      <c r="D1316" s="8" t="n">
        <v>6235</v>
      </c>
      <c r="E1316" t="inlineStr">
        <is>
          <t>XT413933510TS</t>
        </is>
      </c>
      <c r="F1316" t="inlineStr">
        <is>
          <t>6C</t>
        </is>
      </c>
      <c r="G1316" t="inlineStr">
        <is>
          <t>N</t>
        </is>
      </c>
      <c r="H1316" t="inlineStr">
        <is>
          <t>ZA</t>
        </is>
      </c>
      <c r="O1316" t="n">
        <v>7.88</v>
      </c>
      <c r="S1316">
        <f>_xlfn.XLOOKUP(E1316,'Facture Chronopost'!L:L,'Facture Chronopost'!AA:AA,"")</f>
        <v/>
      </c>
      <c r="T1316">
        <f>IF(COUNTIF('Bibliothèque transporteurs'!C:C,F1316)=0,"inconnu",_xlfn.XLOOKUP(F1316,'Bibliothèque transporteurs'!C:C,'Bibliothèque transporteurs'!A:A))</f>
        <v/>
      </c>
      <c r="U1316">
        <f>IF(OR(F1316="6C",F1316="6B"),_xlfn.XLOOKUP(E1316,'Facture Chronopost'!L:L,'Facture Chronopost'!X:X),IF(OR(F1316=17,F1316=44),F1316&amp;"_"&amp;H1316,IF(COUNTIF('Bibliothèque transporteurs'!C:C,F1316)=0,"inconnu",_xlfn.XLOOKUP(F1316,'Bibliothèque transporteurs'!C:C,'Bibliothèque transporteurs'!B:B))))</f>
        <v/>
      </c>
      <c r="V1316">
        <f>IF(COUNTIF('Bibliothèque transporteurs'!C:C,F1316)=0,"inconnu",_xlfn.XLOOKUP(F1316,'Bibliothèque transporteurs'!C:C,'Bibliothèque transporteurs'!E:E))</f>
        <v/>
      </c>
      <c r="W1316">
        <f>IF(T1316="FR_2SHOP",O1316,IF(O1316=0,0,ROUNDUP(O1316/C1316*B1316,2)))</f>
        <v/>
      </c>
      <c r="Y1316" s="118">
        <f>ROUNDUP(B1316,2)-M1316-L1316-N1316-J1316-K1316-I1316-Q1316</f>
        <v/>
      </c>
      <c r="Z1316" s="118">
        <f>IF(Y1316=W1316,"OK","Non")</f>
        <v/>
      </c>
    </row>
    <row r="1317">
      <c r="A1317" s="9">
        <f>C1317/SUM(C:C)*(SUM(C:C)+$X$2)</f>
        <v/>
      </c>
      <c r="B1317" s="9">
        <f>C1317/SUM(C:C)*(SUM(C:C)+SUM($N$3:$O$7))+S1317</f>
        <v/>
      </c>
      <c r="C1317" s="9">
        <f>SUM(I1317:Q1317)-N1317-P1317</f>
        <v/>
      </c>
      <c r="D1317" s="8" t="n">
        <v>6235</v>
      </c>
      <c r="E1317" t="inlineStr">
        <is>
          <t>XT413933775TS</t>
        </is>
      </c>
      <c r="F1317" t="inlineStr">
        <is>
          <t>6C</t>
        </is>
      </c>
      <c r="G1317" t="inlineStr">
        <is>
          <t>N</t>
        </is>
      </c>
      <c r="H1317" t="inlineStr">
        <is>
          <t>ZA</t>
        </is>
      </c>
      <c r="O1317" t="n">
        <v>12.35</v>
      </c>
      <c r="S1317">
        <f>_xlfn.XLOOKUP(E1317,'Facture Chronopost'!L:L,'Facture Chronopost'!AA:AA,"")</f>
        <v/>
      </c>
      <c r="T1317">
        <f>IF(COUNTIF('Bibliothèque transporteurs'!C:C,F1317)=0,"inconnu",_xlfn.XLOOKUP(F1317,'Bibliothèque transporteurs'!C:C,'Bibliothèque transporteurs'!A:A))</f>
        <v/>
      </c>
      <c r="U1317">
        <f>IF(OR(F1317="6C",F1317="6B"),_xlfn.XLOOKUP(E1317,'Facture Chronopost'!L:L,'Facture Chronopost'!X:X),IF(OR(F1317=17,F1317=44),F1317&amp;"_"&amp;H1317,IF(COUNTIF('Bibliothèque transporteurs'!C:C,F1317)=0,"inconnu",_xlfn.XLOOKUP(F1317,'Bibliothèque transporteurs'!C:C,'Bibliothèque transporteurs'!B:B))))</f>
        <v/>
      </c>
      <c r="V1317">
        <f>IF(COUNTIF('Bibliothèque transporteurs'!C:C,F1317)=0,"inconnu",_xlfn.XLOOKUP(F1317,'Bibliothèque transporteurs'!C:C,'Bibliothèque transporteurs'!E:E))</f>
        <v/>
      </c>
      <c r="W1317">
        <f>IF(T1317="FR_2SHOP",O1317,IF(O1317=0,0,ROUNDUP(O1317/C1317*B1317,2)))</f>
        <v/>
      </c>
      <c r="Y1317" s="118">
        <f>ROUNDUP(B1317,2)-M1317-L1317-N1317-J1317-K1317-I1317-Q1317</f>
        <v/>
      </c>
      <c r="Z1317" s="118">
        <f>IF(Y1317=W1317,"OK","Non")</f>
        <v/>
      </c>
    </row>
    <row r="1318">
      <c r="A1318" s="9">
        <f>C1318/SUM(C:C)*(SUM(C:C)+$X$2)</f>
        <v/>
      </c>
      <c r="B1318" s="9">
        <f>C1318/SUM(C:C)*(SUM(C:C)+SUM($N$3:$O$7))+S1318</f>
        <v/>
      </c>
      <c r="C1318" s="9">
        <f>SUM(I1318:Q1318)-N1318-P1318</f>
        <v/>
      </c>
      <c r="D1318" s="8" t="n">
        <v>6235</v>
      </c>
      <c r="E1318" t="inlineStr">
        <is>
          <t>XT413935303TS</t>
        </is>
      </c>
      <c r="F1318" t="inlineStr">
        <is>
          <t>6C</t>
        </is>
      </c>
      <c r="G1318" t="inlineStr">
        <is>
          <t>N</t>
        </is>
      </c>
      <c r="H1318" t="inlineStr">
        <is>
          <t>ZA</t>
        </is>
      </c>
      <c r="O1318" t="n">
        <v>5.88</v>
      </c>
      <c r="S1318">
        <f>_xlfn.XLOOKUP(E1318,'Facture Chronopost'!L:L,'Facture Chronopost'!AA:AA,"")</f>
        <v/>
      </c>
      <c r="T1318">
        <f>IF(COUNTIF('Bibliothèque transporteurs'!C:C,F1318)=0,"inconnu",_xlfn.XLOOKUP(F1318,'Bibliothèque transporteurs'!C:C,'Bibliothèque transporteurs'!A:A))</f>
        <v/>
      </c>
      <c r="U1318">
        <f>IF(OR(F1318="6C",F1318="6B"),_xlfn.XLOOKUP(E1318,'Facture Chronopost'!L:L,'Facture Chronopost'!X:X),IF(OR(F1318=17,F1318=44),F1318&amp;"_"&amp;H1318,IF(COUNTIF('Bibliothèque transporteurs'!C:C,F1318)=0,"inconnu",_xlfn.XLOOKUP(F1318,'Bibliothèque transporteurs'!C:C,'Bibliothèque transporteurs'!B:B))))</f>
        <v/>
      </c>
      <c r="V1318">
        <f>IF(COUNTIF('Bibliothèque transporteurs'!C:C,F1318)=0,"inconnu",_xlfn.XLOOKUP(F1318,'Bibliothèque transporteurs'!C:C,'Bibliothèque transporteurs'!E:E))</f>
        <v/>
      </c>
      <c r="W1318">
        <f>IF(T1318="FR_2SHOP",O1318,IF(O1318=0,0,ROUNDUP(O1318/C1318*B1318,2)))</f>
        <v/>
      </c>
      <c r="Y1318" s="118">
        <f>ROUNDUP(B1318,2)-M1318-L1318-N1318-J1318-K1318-I1318-Q1318</f>
        <v/>
      </c>
      <c r="Z1318" s="118">
        <f>IF(Y1318=W1318,"OK","Non")</f>
        <v/>
      </c>
    </row>
    <row r="1319">
      <c r="A1319" s="9">
        <f>C1319/SUM(C:C)*(SUM(C:C)+$X$2)</f>
        <v/>
      </c>
      <c r="B1319" s="9">
        <f>C1319/SUM(C:C)*(SUM(C:C)+SUM($N$3:$O$7))+S1319</f>
        <v/>
      </c>
      <c r="C1319" s="9">
        <f>SUM(I1319:Q1319)-N1319-P1319</f>
        <v/>
      </c>
      <c r="D1319" s="8" t="n">
        <v>6235</v>
      </c>
      <c r="E1319" t="inlineStr">
        <is>
          <t>XT413935453TS</t>
        </is>
      </c>
      <c r="F1319" t="inlineStr">
        <is>
          <t>6C</t>
        </is>
      </c>
      <c r="G1319" t="inlineStr">
        <is>
          <t>N</t>
        </is>
      </c>
      <c r="H1319" t="inlineStr">
        <is>
          <t>ZA</t>
        </is>
      </c>
      <c r="O1319" t="n">
        <v>14.31</v>
      </c>
      <c r="S1319">
        <f>_xlfn.XLOOKUP(E1319,'Facture Chronopost'!L:L,'Facture Chronopost'!AA:AA,"")</f>
        <v/>
      </c>
      <c r="T1319">
        <f>IF(COUNTIF('Bibliothèque transporteurs'!C:C,F1319)=0,"inconnu",_xlfn.XLOOKUP(F1319,'Bibliothèque transporteurs'!C:C,'Bibliothèque transporteurs'!A:A))</f>
        <v/>
      </c>
      <c r="U1319">
        <f>IF(OR(F1319="6C",F1319="6B"),_xlfn.XLOOKUP(E1319,'Facture Chronopost'!L:L,'Facture Chronopost'!X:X),IF(OR(F1319=17,F1319=44),F1319&amp;"_"&amp;H1319,IF(COUNTIF('Bibliothèque transporteurs'!C:C,F1319)=0,"inconnu",_xlfn.XLOOKUP(F1319,'Bibliothèque transporteurs'!C:C,'Bibliothèque transporteurs'!B:B))))</f>
        <v/>
      </c>
      <c r="V1319">
        <f>IF(COUNTIF('Bibliothèque transporteurs'!C:C,F1319)=0,"inconnu",_xlfn.XLOOKUP(F1319,'Bibliothèque transporteurs'!C:C,'Bibliothèque transporteurs'!E:E))</f>
        <v/>
      </c>
      <c r="W1319">
        <f>IF(T1319="FR_2SHOP",O1319,IF(O1319=0,0,ROUNDUP(O1319/C1319*B1319,2)))</f>
        <v/>
      </c>
      <c r="Y1319" s="118">
        <f>ROUNDUP(B1319,2)-M1319-L1319-N1319-J1319-K1319-I1319-Q1319</f>
        <v/>
      </c>
      <c r="Z1319" s="118">
        <f>IF(Y1319=W1319,"OK","Non")</f>
        <v/>
      </c>
    </row>
    <row r="1320">
      <c r="A1320" s="9">
        <f>C1320/SUM(C:C)*(SUM(C:C)+$X$2)</f>
        <v/>
      </c>
      <c r="B1320" s="9">
        <f>C1320/SUM(C:C)*(SUM(C:C)+SUM($N$3:$O$7))+S1320</f>
        <v/>
      </c>
      <c r="C1320" s="9">
        <f>SUM(I1320:Q1320)-N1320-P1320</f>
        <v/>
      </c>
      <c r="D1320" s="8" t="n">
        <v>6235</v>
      </c>
      <c r="E1320" t="inlineStr">
        <is>
          <t>XT413941516TS</t>
        </is>
      </c>
      <c r="F1320" t="inlineStr">
        <is>
          <t>6C</t>
        </is>
      </c>
      <c r="G1320" t="inlineStr">
        <is>
          <t>N</t>
        </is>
      </c>
      <c r="H1320" t="inlineStr">
        <is>
          <t>ZA</t>
        </is>
      </c>
      <c r="O1320" t="n">
        <v>5.88</v>
      </c>
      <c r="S1320">
        <f>_xlfn.XLOOKUP(E1320,'Facture Chronopost'!L:L,'Facture Chronopost'!AA:AA,"")</f>
        <v/>
      </c>
      <c r="T1320">
        <f>IF(COUNTIF('Bibliothèque transporteurs'!C:C,F1320)=0,"inconnu",_xlfn.XLOOKUP(F1320,'Bibliothèque transporteurs'!C:C,'Bibliothèque transporteurs'!A:A))</f>
        <v/>
      </c>
      <c r="U1320">
        <f>IF(OR(F1320="6C",F1320="6B"),_xlfn.XLOOKUP(E1320,'Facture Chronopost'!L:L,'Facture Chronopost'!X:X),IF(OR(F1320=17,F1320=44),F1320&amp;"_"&amp;H1320,IF(COUNTIF('Bibliothèque transporteurs'!C:C,F1320)=0,"inconnu",_xlfn.XLOOKUP(F1320,'Bibliothèque transporteurs'!C:C,'Bibliothèque transporteurs'!B:B))))</f>
        <v/>
      </c>
      <c r="V1320">
        <f>IF(COUNTIF('Bibliothèque transporteurs'!C:C,F1320)=0,"inconnu",_xlfn.XLOOKUP(F1320,'Bibliothèque transporteurs'!C:C,'Bibliothèque transporteurs'!E:E))</f>
        <v/>
      </c>
      <c r="W1320">
        <f>IF(T1320="FR_2SHOP",O1320,IF(O1320=0,0,ROUNDUP(O1320/C1320*B1320,2)))</f>
        <v/>
      </c>
      <c r="Y1320" s="118">
        <f>ROUNDUP(B1320,2)-M1320-L1320-N1320-J1320-K1320-I1320-Q1320</f>
        <v/>
      </c>
      <c r="Z1320" s="118">
        <f>IF(Y1320=W1320,"OK","Non")</f>
        <v/>
      </c>
    </row>
    <row r="1321">
      <c r="A1321" s="9">
        <f>C1321/SUM(C:C)*(SUM(C:C)+$X$2)</f>
        <v/>
      </c>
      <c r="B1321" s="9">
        <f>C1321/SUM(C:C)*(SUM(C:C)+SUM($N$3:$O$7))+S1321</f>
        <v/>
      </c>
      <c r="C1321" s="9">
        <f>SUM(I1321:Q1321)-N1321-P1321</f>
        <v/>
      </c>
      <c r="D1321" s="8" t="n">
        <v>6235</v>
      </c>
      <c r="E1321" t="inlineStr">
        <is>
          <t>XT413943097TS</t>
        </is>
      </c>
      <c r="F1321" t="inlineStr">
        <is>
          <t>6C</t>
        </is>
      </c>
      <c r="G1321" t="inlineStr">
        <is>
          <t>N</t>
        </is>
      </c>
      <c r="H1321" t="inlineStr">
        <is>
          <t>ZA</t>
        </is>
      </c>
      <c r="O1321" t="n">
        <v>9.69</v>
      </c>
      <c r="S1321">
        <f>_xlfn.XLOOKUP(E1321,'Facture Chronopost'!L:L,'Facture Chronopost'!AA:AA,"")</f>
        <v/>
      </c>
      <c r="T1321">
        <f>IF(COUNTIF('Bibliothèque transporteurs'!C:C,F1321)=0,"inconnu",_xlfn.XLOOKUP(F1321,'Bibliothèque transporteurs'!C:C,'Bibliothèque transporteurs'!A:A))</f>
        <v/>
      </c>
      <c r="U1321">
        <f>IF(OR(F1321="6C",F1321="6B"),_xlfn.XLOOKUP(E1321,'Facture Chronopost'!L:L,'Facture Chronopost'!X:X),IF(OR(F1321=17,F1321=44),F1321&amp;"_"&amp;H1321,IF(COUNTIF('Bibliothèque transporteurs'!C:C,F1321)=0,"inconnu",_xlfn.XLOOKUP(F1321,'Bibliothèque transporteurs'!C:C,'Bibliothèque transporteurs'!B:B))))</f>
        <v/>
      </c>
      <c r="V1321">
        <f>IF(COUNTIF('Bibliothèque transporteurs'!C:C,F1321)=0,"inconnu",_xlfn.XLOOKUP(F1321,'Bibliothèque transporteurs'!C:C,'Bibliothèque transporteurs'!E:E))</f>
        <v/>
      </c>
      <c r="W1321">
        <f>IF(T1321="FR_2SHOP",O1321,IF(O1321=0,0,ROUNDUP(O1321/C1321*B1321,2)))</f>
        <v/>
      </c>
      <c r="Y1321" s="118">
        <f>ROUNDUP(B1321,2)-M1321-L1321-N1321-J1321-K1321-I1321-Q1321</f>
        <v/>
      </c>
      <c r="Z1321" s="118">
        <f>IF(Y1321=W1321,"OK","Non")</f>
        <v/>
      </c>
    </row>
    <row r="1322">
      <c r="A1322" s="9">
        <f>C1322/SUM(C:C)*(SUM(C:C)+$X$2)</f>
        <v/>
      </c>
      <c r="B1322" s="9">
        <f>C1322/SUM(C:C)*(SUM(C:C)+SUM($N$3:$O$7))+S1322</f>
        <v/>
      </c>
      <c r="C1322" s="9">
        <f>SUM(I1322:Q1322)-N1322-P1322</f>
        <v/>
      </c>
      <c r="D1322" s="8" t="n">
        <v>6235</v>
      </c>
      <c r="E1322" t="inlineStr">
        <is>
          <t>XT413943242TS</t>
        </is>
      </c>
      <c r="F1322" t="inlineStr">
        <is>
          <t>6C</t>
        </is>
      </c>
      <c r="G1322" t="inlineStr">
        <is>
          <t>N</t>
        </is>
      </c>
      <c r="H1322" t="inlineStr">
        <is>
          <t>ZA</t>
        </is>
      </c>
      <c r="O1322" t="n">
        <v>9.69</v>
      </c>
      <c r="S1322">
        <f>_xlfn.XLOOKUP(E1322,'Facture Chronopost'!L:L,'Facture Chronopost'!AA:AA,"")</f>
        <v/>
      </c>
      <c r="T1322">
        <f>IF(COUNTIF('Bibliothèque transporteurs'!C:C,F1322)=0,"inconnu",_xlfn.XLOOKUP(F1322,'Bibliothèque transporteurs'!C:C,'Bibliothèque transporteurs'!A:A))</f>
        <v/>
      </c>
      <c r="U1322">
        <f>IF(OR(F1322="6C",F1322="6B"),_xlfn.XLOOKUP(E1322,'Facture Chronopost'!L:L,'Facture Chronopost'!X:X),IF(OR(F1322=17,F1322=44),F1322&amp;"_"&amp;H1322,IF(COUNTIF('Bibliothèque transporteurs'!C:C,F1322)=0,"inconnu",_xlfn.XLOOKUP(F1322,'Bibliothèque transporteurs'!C:C,'Bibliothèque transporteurs'!B:B))))</f>
        <v/>
      </c>
      <c r="V1322">
        <f>IF(COUNTIF('Bibliothèque transporteurs'!C:C,F1322)=0,"inconnu",_xlfn.XLOOKUP(F1322,'Bibliothèque transporteurs'!C:C,'Bibliothèque transporteurs'!E:E))</f>
        <v/>
      </c>
      <c r="W1322">
        <f>IF(T1322="FR_2SHOP",O1322,IF(O1322=0,0,ROUNDUP(O1322/C1322*B1322,2)))</f>
        <v/>
      </c>
      <c r="Y1322" s="118">
        <f>ROUNDUP(B1322,2)-M1322-L1322-N1322-J1322-K1322-I1322-Q1322</f>
        <v/>
      </c>
      <c r="Z1322" s="118">
        <f>IF(Y1322=W1322,"OK","Non")</f>
        <v/>
      </c>
    </row>
    <row r="1323">
      <c r="A1323" s="9">
        <f>C1323/SUM(C:C)*(SUM(C:C)+$X$2)</f>
        <v/>
      </c>
      <c r="B1323" s="9">
        <f>C1323/SUM(C:C)*(SUM(C:C)+SUM($N$3:$O$7))+S1323</f>
        <v/>
      </c>
      <c r="C1323" s="9">
        <f>SUM(I1323:Q1323)-N1323-P1323</f>
        <v/>
      </c>
      <c r="D1323" s="8" t="n">
        <v>6235</v>
      </c>
      <c r="E1323" t="inlineStr">
        <is>
          <t>XT413943928TS</t>
        </is>
      </c>
      <c r="F1323" t="inlineStr">
        <is>
          <t>6C</t>
        </is>
      </c>
      <c r="G1323" t="inlineStr">
        <is>
          <t>N</t>
        </is>
      </c>
      <c r="H1323" t="inlineStr">
        <is>
          <t>ZA</t>
        </is>
      </c>
      <c r="O1323" t="n">
        <v>11.42</v>
      </c>
      <c r="S1323">
        <f>_xlfn.XLOOKUP(E1323,'Facture Chronopost'!L:L,'Facture Chronopost'!AA:AA,"")</f>
        <v/>
      </c>
      <c r="T1323">
        <f>IF(COUNTIF('Bibliothèque transporteurs'!C:C,F1323)=0,"inconnu",_xlfn.XLOOKUP(F1323,'Bibliothèque transporteurs'!C:C,'Bibliothèque transporteurs'!A:A))</f>
        <v/>
      </c>
      <c r="U1323">
        <f>IF(OR(F1323="6C",F1323="6B"),_xlfn.XLOOKUP(E1323,'Facture Chronopost'!L:L,'Facture Chronopost'!X:X),IF(OR(F1323=17,F1323=44),F1323&amp;"_"&amp;H1323,IF(COUNTIF('Bibliothèque transporteurs'!C:C,F1323)=0,"inconnu",_xlfn.XLOOKUP(F1323,'Bibliothèque transporteurs'!C:C,'Bibliothèque transporteurs'!B:B))))</f>
        <v/>
      </c>
      <c r="V1323">
        <f>IF(COUNTIF('Bibliothèque transporteurs'!C:C,F1323)=0,"inconnu",_xlfn.XLOOKUP(F1323,'Bibliothèque transporteurs'!C:C,'Bibliothèque transporteurs'!E:E))</f>
        <v/>
      </c>
      <c r="W1323">
        <f>IF(T1323="FR_2SHOP",O1323,IF(O1323=0,0,ROUNDUP(O1323/C1323*B1323,2)))</f>
        <v/>
      </c>
      <c r="Y1323" s="118">
        <f>ROUNDUP(B1323,2)-M1323-L1323-N1323-J1323-K1323-I1323-Q1323</f>
        <v/>
      </c>
      <c r="Z1323" s="118">
        <f>IF(Y1323=W1323,"OK","Non")</f>
        <v/>
      </c>
    </row>
    <row r="1324">
      <c r="A1324" s="9">
        <f>C1324/SUM(C:C)*(SUM(C:C)+$X$2)</f>
        <v/>
      </c>
      <c r="B1324" s="9">
        <f>C1324/SUM(C:C)*(SUM(C:C)+SUM($N$3:$O$7))+S1324</f>
        <v/>
      </c>
      <c r="C1324" s="9">
        <f>SUM(I1324:Q1324)-N1324-P1324</f>
        <v/>
      </c>
      <c r="D1324" s="8" t="n">
        <v>6235</v>
      </c>
      <c r="E1324" t="inlineStr">
        <is>
          <t>XT413944628TS</t>
        </is>
      </c>
      <c r="F1324" t="inlineStr">
        <is>
          <t>6C</t>
        </is>
      </c>
      <c r="G1324" t="inlineStr">
        <is>
          <t>N</t>
        </is>
      </c>
      <c r="H1324" t="inlineStr">
        <is>
          <t>ZA</t>
        </is>
      </c>
      <c r="O1324" t="n">
        <v>16</v>
      </c>
      <c r="S1324">
        <f>_xlfn.XLOOKUP(E1324,'Facture Chronopost'!L:L,'Facture Chronopost'!AA:AA,"")</f>
        <v/>
      </c>
      <c r="T1324">
        <f>IF(COUNTIF('Bibliothèque transporteurs'!C:C,F1324)=0,"inconnu",_xlfn.XLOOKUP(F1324,'Bibliothèque transporteurs'!C:C,'Bibliothèque transporteurs'!A:A))</f>
        <v/>
      </c>
      <c r="U1324">
        <f>IF(OR(F1324="6C",F1324="6B"),_xlfn.XLOOKUP(E1324,'Facture Chronopost'!L:L,'Facture Chronopost'!X:X),IF(OR(F1324=17,F1324=44),F1324&amp;"_"&amp;H1324,IF(COUNTIF('Bibliothèque transporteurs'!C:C,F1324)=0,"inconnu",_xlfn.XLOOKUP(F1324,'Bibliothèque transporteurs'!C:C,'Bibliothèque transporteurs'!B:B))))</f>
        <v/>
      </c>
      <c r="V1324">
        <f>IF(COUNTIF('Bibliothèque transporteurs'!C:C,F1324)=0,"inconnu",_xlfn.XLOOKUP(F1324,'Bibliothèque transporteurs'!C:C,'Bibliothèque transporteurs'!E:E))</f>
        <v/>
      </c>
      <c r="W1324">
        <f>IF(T1324="FR_2SHOP",O1324,IF(O1324=0,0,ROUNDUP(O1324/C1324*B1324,2)))</f>
        <v/>
      </c>
      <c r="Y1324" s="118">
        <f>ROUNDUP(B1324,2)-M1324-L1324-N1324-J1324-K1324-I1324-Q1324</f>
        <v/>
      </c>
      <c r="Z1324" s="118">
        <f>IF(Y1324=W1324,"OK","Non")</f>
        <v/>
      </c>
    </row>
    <row r="1325">
      <c r="A1325" s="9">
        <f>C1325/SUM(C:C)*(SUM(C:C)+$X$2)</f>
        <v/>
      </c>
      <c r="B1325" s="9">
        <f>C1325/SUM(C:C)*(SUM(C:C)+SUM($N$3:$O$7))+S1325</f>
        <v/>
      </c>
      <c r="C1325" s="9">
        <f>SUM(I1325:Q1325)-N1325-P1325</f>
        <v/>
      </c>
      <c r="D1325" s="8" t="n">
        <v>6235</v>
      </c>
      <c r="E1325" t="inlineStr">
        <is>
          <t>XT413945889TS</t>
        </is>
      </c>
      <c r="F1325" t="inlineStr">
        <is>
          <t>6C</t>
        </is>
      </c>
      <c r="G1325" t="inlineStr">
        <is>
          <t>N</t>
        </is>
      </c>
      <c r="H1325" t="inlineStr">
        <is>
          <t>ZA</t>
        </is>
      </c>
      <c r="O1325" t="n">
        <v>9.69</v>
      </c>
      <c r="S1325">
        <f>_xlfn.XLOOKUP(E1325,'Facture Chronopost'!L:L,'Facture Chronopost'!AA:AA,"")</f>
        <v/>
      </c>
      <c r="T1325">
        <f>IF(COUNTIF('Bibliothèque transporteurs'!C:C,F1325)=0,"inconnu",_xlfn.XLOOKUP(F1325,'Bibliothèque transporteurs'!C:C,'Bibliothèque transporteurs'!A:A))</f>
        <v/>
      </c>
      <c r="U1325">
        <f>IF(OR(F1325="6C",F1325="6B"),_xlfn.XLOOKUP(E1325,'Facture Chronopost'!L:L,'Facture Chronopost'!X:X),IF(OR(F1325=17,F1325=44),F1325&amp;"_"&amp;H1325,IF(COUNTIF('Bibliothèque transporteurs'!C:C,F1325)=0,"inconnu",_xlfn.XLOOKUP(F1325,'Bibliothèque transporteurs'!C:C,'Bibliothèque transporteurs'!B:B))))</f>
        <v/>
      </c>
      <c r="V1325">
        <f>IF(COUNTIF('Bibliothèque transporteurs'!C:C,F1325)=0,"inconnu",_xlfn.XLOOKUP(F1325,'Bibliothèque transporteurs'!C:C,'Bibliothèque transporteurs'!E:E))</f>
        <v/>
      </c>
      <c r="W1325">
        <f>IF(T1325="FR_2SHOP",O1325,IF(O1325=0,0,ROUNDUP(O1325/C1325*B1325,2)))</f>
        <v/>
      </c>
      <c r="Y1325" s="118">
        <f>ROUNDUP(B1325,2)-M1325-L1325-N1325-J1325-K1325-I1325-Q1325</f>
        <v/>
      </c>
      <c r="Z1325" s="118">
        <f>IF(Y1325=W1325,"OK","Non")</f>
        <v/>
      </c>
    </row>
    <row r="1326">
      <c r="A1326" s="9">
        <f>C1326/SUM(C:C)*(SUM(C:C)+$X$2)</f>
        <v/>
      </c>
      <c r="B1326" s="9">
        <f>C1326/SUM(C:C)*(SUM(C:C)+SUM($N$3:$O$7))+S1326</f>
        <v/>
      </c>
      <c r="C1326" s="9">
        <f>SUM(I1326:Q1326)-N1326-P1326</f>
        <v/>
      </c>
      <c r="D1326" s="8" t="n">
        <v>6235</v>
      </c>
      <c r="E1326" t="inlineStr">
        <is>
          <t>XT413951371TS</t>
        </is>
      </c>
      <c r="F1326" t="inlineStr">
        <is>
          <t>6C</t>
        </is>
      </c>
      <c r="G1326" t="inlineStr">
        <is>
          <t>N</t>
        </is>
      </c>
      <c r="H1326" t="inlineStr">
        <is>
          <t>ZA</t>
        </is>
      </c>
      <c r="O1326" t="n">
        <v>10.35</v>
      </c>
      <c r="S1326">
        <f>_xlfn.XLOOKUP(E1326,'Facture Chronopost'!L:L,'Facture Chronopost'!AA:AA,"")</f>
        <v/>
      </c>
      <c r="T1326">
        <f>IF(COUNTIF('Bibliothèque transporteurs'!C:C,F1326)=0,"inconnu",_xlfn.XLOOKUP(F1326,'Bibliothèque transporteurs'!C:C,'Bibliothèque transporteurs'!A:A))</f>
        <v/>
      </c>
      <c r="U1326">
        <f>IF(OR(F1326="6C",F1326="6B"),_xlfn.XLOOKUP(E1326,'Facture Chronopost'!L:L,'Facture Chronopost'!X:X),IF(OR(F1326=17,F1326=44),F1326&amp;"_"&amp;H1326,IF(COUNTIF('Bibliothèque transporteurs'!C:C,F1326)=0,"inconnu",_xlfn.XLOOKUP(F1326,'Bibliothèque transporteurs'!C:C,'Bibliothèque transporteurs'!B:B))))</f>
        <v/>
      </c>
      <c r="V1326">
        <f>IF(COUNTIF('Bibliothèque transporteurs'!C:C,F1326)=0,"inconnu",_xlfn.XLOOKUP(F1326,'Bibliothèque transporteurs'!C:C,'Bibliothèque transporteurs'!E:E))</f>
        <v/>
      </c>
      <c r="W1326">
        <f>IF(T1326="FR_2SHOP",O1326,IF(O1326=0,0,ROUNDUP(O1326/C1326*B1326,2)))</f>
        <v/>
      </c>
      <c r="Y1326" s="118">
        <f>ROUNDUP(B1326,2)-M1326-L1326-N1326-J1326-K1326-I1326-Q1326</f>
        <v/>
      </c>
      <c r="Z1326" s="118">
        <f>IF(Y1326=W1326,"OK","Non")</f>
        <v/>
      </c>
    </row>
    <row r="1327">
      <c r="A1327" s="9">
        <f>C1327/SUM(C:C)*(SUM(C:C)+$X$2)</f>
        <v/>
      </c>
      <c r="B1327" s="9">
        <f>C1327/SUM(C:C)*(SUM(C:C)+SUM($N$3:$O$7))+S1327</f>
        <v/>
      </c>
      <c r="C1327" s="9">
        <f>SUM(I1327:Q1327)-N1327-P1327</f>
        <v/>
      </c>
      <c r="D1327" s="8" t="n">
        <v>6235</v>
      </c>
      <c r="E1327" t="inlineStr">
        <is>
          <t>XT413951779TS</t>
        </is>
      </c>
      <c r="F1327" t="inlineStr">
        <is>
          <t>6C</t>
        </is>
      </c>
      <c r="G1327" t="inlineStr">
        <is>
          <t>N</t>
        </is>
      </c>
      <c r="H1327" t="inlineStr">
        <is>
          <t>ZA</t>
        </is>
      </c>
      <c r="O1327" t="n">
        <v>5.88</v>
      </c>
      <c r="S1327">
        <f>_xlfn.XLOOKUP(E1327,'Facture Chronopost'!L:L,'Facture Chronopost'!AA:AA,"")</f>
        <v/>
      </c>
      <c r="T1327">
        <f>IF(COUNTIF('Bibliothèque transporteurs'!C:C,F1327)=0,"inconnu",_xlfn.XLOOKUP(F1327,'Bibliothèque transporteurs'!C:C,'Bibliothèque transporteurs'!A:A))</f>
        <v/>
      </c>
      <c r="U1327">
        <f>IF(OR(F1327="6C",F1327="6B"),_xlfn.XLOOKUP(E1327,'Facture Chronopost'!L:L,'Facture Chronopost'!X:X),IF(OR(F1327=17,F1327=44),F1327&amp;"_"&amp;H1327,IF(COUNTIF('Bibliothèque transporteurs'!C:C,F1327)=0,"inconnu",_xlfn.XLOOKUP(F1327,'Bibliothèque transporteurs'!C:C,'Bibliothèque transporteurs'!B:B))))</f>
        <v/>
      </c>
      <c r="V1327">
        <f>IF(COUNTIF('Bibliothèque transporteurs'!C:C,F1327)=0,"inconnu",_xlfn.XLOOKUP(F1327,'Bibliothèque transporteurs'!C:C,'Bibliothèque transporteurs'!E:E))</f>
        <v/>
      </c>
      <c r="W1327">
        <f>IF(T1327="FR_2SHOP",O1327,IF(O1327=0,0,ROUNDUP(O1327/C1327*B1327,2)))</f>
        <v/>
      </c>
      <c r="Y1327" s="118">
        <f>ROUNDUP(B1327,2)-M1327-L1327-N1327-J1327-K1327-I1327-Q1327</f>
        <v/>
      </c>
      <c r="Z1327" s="118">
        <f>IF(Y1327=W1327,"OK","Non")</f>
        <v/>
      </c>
    </row>
    <row r="1328">
      <c r="A1328" s="9">
        <f>C1328/SUM(C:C)*(SUM(C:C)+$X$2)</f>
        <v/>
      </c>
      <c r="B1328" s="9">
        <f>C1328/SUM(C:C)*(SUM(C:C)+SUM($N$3:$O$7))+S1328</f>
        <v/>
      </c>
      <c r="C1328" s="9">
        <f>SUM(I1328:Q1328)-N1328-P1328</f>
        <v/>
      </c>
      <c r="D1328" s="8" t="n">
        <v>6235</v>
      </c>
      <c r="E1328" t="inlineStr">
        <is>
          <t>XT413953236TS</t>
        </is>
      </c>
      <c r="F1328" t="inlineStr">
        <is>
          <t>6C</t>
        </is>
      </c>
      <c r="G1328" t="inlineStr">
        <is>
          <t>N</t>
        </is>
      </c>
      <c r="H1328" t="inlineStr">
        <is>
          <t>ZA</t>
        </is>
      </c>
      <c r="O1328" t="n">
        <v>13.17</v>
      </c>
      <c r="S1328">
        <f>_xlfn.XLOOKUP(E1328,'Facture Chronopost'!L:L,'Facture Chronopost'!AA:AA,"")</f>
        <v/>
      </c>
      <c r="T1328">
        <f>IF(COUNTIF('Bibliothèque transporteurs'!C:C,F1328)=0,"inconnu",_xlfn.XLOOKUP(F1328,'Bibliothèque transporteurs'!C:C,'Bibliothèque transporteurs'!A:A))</f>
        <v/>
      </c>
      <c r="U1328">
        <f>IF(OR(F1328="6C",F1328="6B"),_xlfn.XLOOKUP(E1328,'Facture Chronopost'!L:L,'Facture Chronopost'!X:X),IF(OR(F1328=17,F1328=44),F1328&amp;"_"&amp;H1328,IF(COUNTIF('Bibliothèque transporteurs'!C:C,F1328)=0,"inconnu",_xlfn.XLOOKUP(F1328,'Bibliothèque transporteurs'!C:C,'Bibliothèque transporteurs'!B:B))))</f>
        <v/>
      </c>
      <c r="V1328">
        <f>IF(COUNTIF('Bibliothèque transporteurs'!C:C,F1328)=0,"inconnu",_xlfn.XLOOKUP(F1328,'Bibliothèque transporteurs'!C:C,'Bibliothèque transporteurs'!E:E))</f>
        <v/>
      </c>
      <c r="W1328">
        <f>IF(T1328="FR_2SHOP",O1328,IF(O1328=0,0,ROUNDUP(O1328/C1328*B1328,2)))</f>
        <v/>
      </c>
      <c r="Y1328" s="118">
        <f>ROUNDUP(B1328,2)-M1328-L1328-N1328-J1328-K1328-I1328-Q1328</f>
        <v/>
      </c>
      <c r="Z1328" s="118">
        <f>IF(Y1328=W1328,"OK","Non")</f>
        <v/>
      </c>
    </row>
    <row r="1329">
      <c r="A1329" s="9">
        <f>C1329/SUM(C:C)*(SUM(C:C)+$X$2)</f>
        <v/>
      </c>
      <c r="B1329" s="9">
        <f>C1329/SUM(C:C)*(SUM(C:C)+SUM($N$3:$O$7))+S1329</f>
        <v/>
      </c>
      <c r="C1329" s="9">
        <f>SUM(I1329:Q1329)-N1329-P1329</f>
        <v/>
      </c>
      <c r="D1329" s="8" t="n">
        <v>6235</v>
      </c>
      <c r="E1329" t="inlineStr">
        <is>
          <t>XT413953655TS</t>
        </is>
      </c>
      <c r="F1329" t="inlineStr">
        <is>
          <t>6C</t>
        </is>
      </c>
      <c r="G1329" t="inlineStr">
        <is>
          <t>N</t>
        </is>
      </c>
      <c r="H1329" t="inlineStr">
        <is>
          <t>ZA</t>
        </is>
      </c>
      <c r="O1329" t="n">
        <v>9.69</v>
      </c>
      <c r="S1329">
        <f>_xlfn.XLOOKUP(E1329,'Facture Chronopost'!L:L,'Facture Chronopost'!AA:AA,"")</f>
        <v/>
      </c>
      <c r="T1329">
        <f>IF(COUNTIF('Bibliothèque transporteurs'!C:C,F1329)=0,"inconnu",_xlfn.XLOOKUP(F1329,'Bibliothèque transporteurs'!C:C,'Bibliothèque transporteurs'!A:A))</f>
        <v/>
      </c>
      <c r="U1329">
        <f>IF(OR(F1329="6C",F1329="6B"),_xlfn.XLOOKUP(E1329,'Facture Chronopost'!L:L,'Facture Chronopost'!X:X),IF(OR(F1329=17,F1329=44),F1329&amp;"_"&amp;H1329,IF(COUNTIF('Bibliothèque transporteurs'!C:C,F1329)=0,"inconnu",_xlfn.XLOOKUP(F1329,'Bibliothèque transporteurs'!C:C,'Bibliothèque transporteurs'!B:B))))</f>
        <v/>
      </c>
      <c r="V1329">
        <f>IF(COUNTIF('Bibliothèque transporteurs'!C:C,F1329)=0,"inconnu",_xlfn.XLOOKUP(F1329,'Bibliothèque transporteurs'!C:C,'Bibliothèque transporteurs'!E:E))</f>
        <v/>
      </c>
      <c r="W1329">
        <f>IF(T1329="FR_2SHOP",O1329,IF(O1329=0,0,ROUNDUP(O1329/C1329*B1329,2)))</f>
        <v/>
      </c>
      <c r="Y1329" s="118">
        <f>ROUNDUP(B1329,2)-M1329-L1329-N1329-J1329-K1329-I1329-Q1329</f>
        <v/>
      </c>
      <c r="Z1329" s="118">
        <f>IF(Y1329=W1329,"OK","Non")</f>
        <v/>
      </c>
    </row>
    <row r="1330">
      <c r="A1330" s="9">
        <f>C1330/SUM(C:C)*(SUM(C:C)+$X$2)</f>
        <v/>
      </c>
      <c r="B1330" s="9">
        <f>C1330/SUM(C:C)*(SUM(C:C)+SUM($N$3:$O$7))+S1330</f>
        <v/>
      </c>
      <c r="C1330" s="9">
        <f>SUM(I1330:Q1330)-N1330-P1330</f>
        <v/>
      </c>
      <c r="D1330" s="8" t="n">
        <v>6235</v>
      </c>
      <c r="E1330" t="inlineStr">
        <is>
          <t>XT413954069TS</t>
        </is>
      </c>
      <c r="F1330" t="inlineStr">
        <is>
          <t>6C</t>
        </is>
      </c>
      <c r="G1330" t="inlineStr">
        <is>
          <t>N</t>
        </is>
      </c>
      <c r="H1330" t="inlineStr">
        <is>
          <t>ZA</t>
        </is>
      </c>
      <c r="O1330" t="n">
        <v>5.88</v>
      </c>
      <c r="S1330">
        <f>_xlfn.XLOOKUP(E1330,'Facture Chronopost'!L:L,'Facture Chronopost'!AA:AA,"")</f>
        <v/>
      </c>
      <c r="T1330">
        <f>IF(COUNTIF('Bibliothèque transporteurs'!C:C,F1330)=0,"inconnu",_xlfn.XLOOKUP(F1330,'Bibliothèque transporteurs'!C:C,'Bibliothèque transporteurs'!A:A))</f>
        <v/>
      </c>
      <c r="U1330">
        <f>IF(OR(F1330="6C",F1330="6B"),_xlfn.XLOOKUP(E1330,'Facture Chronopost'!L:L,'Facture Chronopost'!X:X),IF(OR(F1330=17,F1330=44),F1330&amp;"_"&amp;H1330,IF(COUNTIF('Bibliothèque transporteurs'!C:C,F1330)=0,"inconnu",_xlfn.XLOOKUP(F1330,'Bibliothèque transporteurs'!C:C,'Bibliothèque transporteurs'!B:B))))</f>
        <v/>
      </c>
      <c r="V1330">
        <f>IF(COUNTIF('Bibliothèque transporteurs'!C:C,F1330)=0,"inconnu",_xlfn.XLOOKUP(F1330,'Bibliothèque transporteurs'!C:C,'Bibliothèque transporteurs'!E:E))</f>
        <v/>
      </c>
      <c r="W1330">
        <f>IF(T1330="FR_2SHOP",O1330,IF(O1330=0,0,ROUNDUP(O1330/C1330*B1330,2)))</f>
        <v/>
      </c>
      <c r="Y1330" s="118">
        <f>ROUNDUP(B1330,2)-M1330-L1330-N1330-J1330-K1330-I1330-Q1330</f>
        <v/>
      </c>
      <c r="Z1330" s="118">
        <f>IF(Y1330=W1330,"OK","Non")</f>
        <v/>
      </c>
    </row>
    <row r="1331">
      <c r="A1331" s="9">
        <f>C1331/SUM(C:C)*(SUM(C:C)+$X$2)</f>
        <v/>
      </c>
      <c r="B1331" s="9">
        <f>C1331/SUM(C:C)*(SUM(C:C)+SUM($N$3:$O$7))+S1331</f>
        <v/>
      </c>
      <c r="C1331" s="9">
        <f>SUM(I1331:Q1331)-N1331-P1331</f>
        <v/>
      </c>
      <c r="D1331" s="8" t="n">
        <v>6235</v>
      </c>
      <c r="E1331" t="inlineStr">
        <is>
          <t>XT413954829TS</t>
        </is>
      </c>
      <c r="F1331" t="inlineStr">
        <is>
          <t>6C</t>
        </is>
      </c>
      <c r="G1331" t="inlineStr">
        <is>
          <t>N</t>
        </is>
      </c>
      <c r="H1331" t="inlineStr">
        <is>
          <t>ZA</t>
        </is>
      </c>
      <c r="O1331" t="n">
        <v>9.69</v>
      </c>
      <c r="S1331">
        <f>_xlfn.XLOOKUP(E1331,'Facture Chronopost'!L:L,'Facture Chronopost'!AA:AA,"")</f>
        <v/>
      </c>
      <c r="T1331">
        <f>IF(COUNTIF('Bibliothèque transporteurs'!C:C,F1331)=0,"inconnu",_xlfn.XLOOKUP(F1331,'Bibliothèque transporteurs'!C:C,'Bibliothèque transporteurs'!A:A))</f>
        <v/>
      </c>
      <c r="U1331">
        <f>IF(OR(F1331="6C",F1331="6B"),_xlfn.XLOOKUP(E1331,'Facture Chronopost'!L:L,'Facture Chronopost'!X:X),IF(OR(F1331=17,F1331=44),F1331&amp;"_"&amp;H1331,IF(COUNTIF('Bibliothèque transporteurs'!C:C,F1331)=0,"inconnu",_xlfn.XLOOKUP(F1331,'Bibliothèque transporteurs'!C:C,'Bibliothèque transporteurs'!B:B))))</f>
        <v/>
      </c>
      <c r="V1331">
        <f>IF(COUNTIF('Bibliothèque transporteurs'!C:C,F1331)=0,"inconnu",_xlfn.XLOOKUP(F1331,'Bibliothèque transporteurs'!C:C,'Bibliothèque transporteurs'!E:E))</f>
        <v/>
      </c>
      <c r="W1331">
        <f>IF(T1331="FR_2SHOP",O1331,IF(O1331=0,0,ROUNDUP(O1331/C1331*B1331,2)))</f>
        <v/>
      </c>
      <c r="Y1331" s="118">
        <f>ROUNDUP(B1331,2)-M1331-L1331-N1331-J1331-K1331-I1331-Q1331</f>
        <v/>
      </c>
      <c r="Z1331" s="118">
        <f>IF(Y1331=W1331,"OK","Non")</f>
        <v/>
      </c>
    </row>
    <row r="1332">
      <c r="A1332" s="9">
        <f>C1332/SUM(C:C)*(SUM(C:C)+$X$2)</f>
        <v/>
      </c>
      <c r="B1332" s="9">
        <f>C1332/SUM(C:C)*(SUM(C:C)+SUM($N$3:$O$7))+S1332</f>
        <v/>
      </c>
      <c r="C1332" s="9">
        <f>SUM(I1332:Q1332)-N1332-P1332</f>
        <v/>
      </c>
      <c r="D1332" s="8" t="n">
        <v>6235</v>
      </c>
      <c r="E1332" t="inlineStr">
        <is>
          <t>XT413954934TS</t>
        </is>
      </c>
      <c r="F1332" t="inlineStr">
        <is>
          <t>6C</t>
        </is>
      </c>
      <c r="G1332" t="inlineStr">
        <is>
          <t>N</t>
        </is>
      </c>
      <c r="H1332" t="inlineStr">
        <is>
          <t>ZA</t>
        </is>
      </c>
      <c r="O1332" t="n">
        <v>5.88</v>
      </c>
      <c r="S1332">
        <f>_xlfn.XLOOKUP(E1332,'Facture Chronopost'!L:L,'Facture Chronopost'!AA:AA,"")</f>
        <v/>
      </c>
      <c r="T1332">
        <f>IF(COUNTIF('Bibliothèque transporteurs'!C:C,F1332)=0,"inconnu",_xlfn.XLOOKUP(F1332,'Bibliothèque transporteurs'!C:C,'Bibliothèque transporteurs'!A:A))</f>
        <v/>
      </c>
      <c r="U1332">
        <f>IF(OR(F1332="6C",F1332="6B"),_xlfn.XLOOKUP(E1332,'Facture Chronopost'!L:L,'Facture Chronopost'!X:X),IF(OR(F1332=17,F1332=44),F1332&amp;"_"&amp;H1332,IF(COUNTIF('Bibliothèque transporteurs'!C:C,F1332)=0,"inconnu",_xlfn.XLOOKUP(F1332,'Bibliothèque transporteurs'!C:C,'Bibliothèque transporteurs'!B:B))))</f>
        <v/>
      </c>
      <c r="V1332">
        <f>IF(COUNTIF('Bibliothèque transporteurs'!C:C,F1332)=0,"inconnu",_xlfn.XLOOKUP(F1332,'Bibliothèque transporteurs'!C:C,'Bibliothèque transporteurs'!E:E))</f>
        <v/>
      </c>
      <c r="W1332">
        <f>IF(T1332="FR_2SHOP",O1332,IF(O1332=0,0,ROUNDUP(O1332/C1332*B1332,2)))</f>
        <v/>
      </c>
      <c r="Y1332" s="118">
        <f>ROUNDUP(B1332,2)-M1332-L1332-N1332-J1332-K1332-I1332-Q1332</f>
        <v/>
      </c>
      <c r="Z1332" s="118">
        <f>IF(Y1332=W1332,"OK","Non")</f>
        <v/>
      </c>
    </row>
    <row r="1333">
      <c r="A1333" s="9">
        <f>C1333/SUM(C:C)*(SUM(C:C)+$X$2)</f>
        <v/>
      </c>
      <c r="B1333" s="9">
        <f>C1333/SUM(C:C)*(SUM(C:C)+SUM($N$3:$O$7))+S1333</f>
        <v/>
      </c>
      <c r="C1333" s="9">
        <f>SUM(I1333:Q1333)-N1333-P1333</f>
        <v/>
      </c>
      <c r="D1333" s="8" t="n">
        <v>6235</v>
      </c>
      <c r="E1333" t="inlineStr">
        <is>
          <t>XT413956042TS</t>
        </is>
      </c>
      <c r="F1333" t="inlineStr">
        <is>
          <t>6C</t>
        </is>
      </c>
      <c r="G1333" t="inlineStr">
        <is>
          <t>N</t>
        </is>
      </c>
      <c r="H1333" t="inlineStr">
        <is>
          <t>ZA</t>
        </is>
      </c>
      <c r="O1333" t="n">
        <v>10.87</v>
      </c>
      <c r="S1333">
        <f>_xlfn.XLOOKUP(E1333,'Facture Chronopost'!L:L,'Facture Chronopost'!AA:AA,"")</f>
        <v/>
      </c>
      <c r="T1333">
        <f>IF(COUNTIF('Bibliothèque transporteurs'!C:C,F1333)=0,"inconnu",_xlfn.XLOOKUP(F1333,'Bibliothèque transporteurs'!C:C,'Bibliothèque transporteurs'!A:A))</f>
        <v/>
      </c>
      <c r="U1333">
        <f>IF(OR(F1333="6C",F1333="6B"),_xlfn.XLOOKUP(E1333,'Facture Chronopost'!L:L,'Facture Chronopost'!X:X),IF(OR(F1333=17,F1333=44),F1333&amp;"_"&amp;H1333,IF(COUNTIF('Bibliothèque transporteurs'!C:C,F1333)=0,"inconnu",_xlfn.XLOOKUP(F1333,'Bibliothèque transporteurs'!C:C,'Bibliothèque transporteurs'!B:B))))</f>
        <v/>
      </c>
      <c r="V1333">
        <f>IF(COUNTIF('Bibliothèque transporteurs'!C:C,F1333)=0,"inconnu",_xlfn.XLOOKUP(F1333,'Bibliothèque transporteurs'!C:C,'Bibliothèque transporteurs'!E:E))</f>
        <v/>
      </c>
      <c r="W1333">
        <f>IF(T1333="FR_2SHOP",O1333,IF(O1333=0,0,ROUNDUP(O1333/C1333*B1333,2)))</f>
        <v/>
      </c>
      <c r="Y1333" s="118">
        <f>ROUNDUP(B1333,2)-M1333-L1333-N1333-J1333-K1333-I1333-Q1333</f>
        <v/>
      </c>
      <c r="Z1333" s="118">
        <f>IF(Y1333=W1333,"OK","Non")</f>
        <v/>
      </c>
    </row>
    <row r="1334">
      <c r="A1334" s="9">
        <f>C1334/SUM(C:C)*(SUM(C:C)+$X$2)</f>
        <v/>
      </c>
      <c r="B1334" s="9">
        <f>C1334/SUM(C:C)*(SUM(C:C)+SUM($N$3:$O$7))+S1334</f>
        <v/>
      </c>
      <c r="C1334" s="9">
        <f>SUM(I1334:Q1334)-N1334-P1334</f>
        <v/>
      </c>
      <c r="D1334" s="8" t="n">
        <v>6235</v>
      </c>
      <c r="E1334" t="inlineStr">
        <is>
          <t>XT413959225TS</t>
        </is>
      </c>
      <c r="F1334" t="inlineStr">
        <is>
          <t>6C</t>
        </is>
      </c>
      <c r="G1334" t="inlineStr">
        <is>
          <t>N</t>
        </is>
      </c>
      <c r="H1334" t="inlineStr">
        <is>
          <t>ZA</t>
        </is>
      </c>
      <c r="O1334" t="n">
        <v>11.01</v>
      </c>
      <c r="S1334">
        <f>_xlfn.XLOOKUP(E1334,'Facture Chronopost'!L:L,'Facture Chronopost'!AA:AA,"")</f>
        <v/>
      </c>
      <c r="T1334">
        <f>IF(COUNTIF('Bibliothèque transporteurs'!C:C,F1334)=0,"inconnu",_xlfn.XLOOKUP(F1334,'Bibliothèque transporteurs'!C:C,'Bibliothèque transporteurs'!A:A))</f>
        <v/>
      </c>
      <c r="U1334">
        <f>IF(OR(F1334="6C",F1334="6B"),_xlfn.XLOOKUP(E1334,'Facture Chronopost'!L:L,'Facture Chronopost'!X:X),IF(OR(F1334=17,F1334=44),F1334&amp;"_"&amp;H1334,IF(COUNTIF('Bibliothèque transporteurs'!C:C,F1334)=0,"inconnu",_xlfn.XLOOKUP(F1334,'Bibliothèque transporteurs'!C:C,'Bibliothèque transporteurs'!B:B))))</f>
        <v/>
      </c>
      <c r="V1334">
        <f>IF(COUNTIF('Bibliothèque transporteurs'!C:C,F1334)=0,"inconnu",_xlfn.XLOOKUP(F1334,'Bibliothèque transporteurs'!C:C,'Bibliothèque transporteurs'!E:E))</f>
        <v/>
      </c>
      <c r="W1334">
        <f>IF(T1334="FR_2SHOP",O1334,IF(O1334=0,0,ROUNDUP(O1334/C1334*B1334,2)))</f>
        <v/>
      </c>
      <c r="Y1334" s="118">
        <f>ROUNDUP(B1334,2)-M1334-L1334-N1334-J1334-K1334-I1334-Q1334</f>
        <v/>
      </c>
      <c r="Z1334" s="118">
        <f>IF(Y1334=W1334,"OK","Non")</f>
        <v/>
      </c>
    </row>
    <row r="1335">
      <c r="A1335" s="9">
        <f>C1335/SUM(C:C)*(SUM(C:C)+$X$2)</f>
        <v/>
      </c>
      <c r="B1335" s="9">
        <f>C1335/SUM(C:C)*(SUM(C:C)+SUM($N$3:$O$7))+S1335</f>
        <v/>
      </c>
      <c r="C1335" s="9">
        <f>SUM(I1335:Q1335)-N1335-P1335</f>
        <v/>
      </c>
      <c r="D1335" s="8" t="n">
        <v>6235</v>
      </c>
      <c r="E1335" t="inlineStr">
        <is>
          <t>XT413959361TS</t>
        </is>
      </c>
      <c r="F1335" t="inlineStr">
        <is>
          <t>6C</t>
        </is>
      </c>
      <c r="G1335" t="inlineStr">
        <is>
          <t>N</t>
        </is>
      </c>
      <c r="H1335" t="inlineStr">
        <is>
          <t>ZA</t>
        </is>
      </c>
      <c r="O1335" t="n">
        <v>5.88</v>
      </c>
      <c r="S1335">
        <f>_xlfn.XLOOKUP(E1335,'Facture Chronopost'!L:L,'Facture Chronopost'!AA:AA,"")</f>
        <v/>
      </c>
      <c r="T1335">
        <f>IF(COUNTIF('Bibliothèque transporteurs'!C:C,F1335)=0,"inconnu",_xlfn.XLOOKUP(F1335,'Bibliothèque transporteurs'!C:C,'Bibliothèque transporteurs'!A:A))</f>
        <v/>
      </c>
      <c r="U1335">
        <f>IF(OR(F1335="6C",F1335="6B"),_xlfn.XLOOKUP(E1335,'Facture Chronopost'!L:L,'Facture Chronopost'!X:X),IF(OR(F1335=17,F1335=44),F1335&amp;"_"&amp;H1335,IF(COUNTIF('Bibliothèque transporteurs'!C:C,F1335)=0,"inconnu",_xlfn.XLOOKUP(F1335,'Bibliothèque transporteurs'!C:C,'Bibliothèque transporteurs'!B:B))))</f>
        <v/>
      </c>
      <c r="V1335">
        <f>IF(COUNTIF('Bibliothèque transporteurs'!C:C,F1335)=0,"inconnu",_xlfn.XLOOKUP(F1335,'Bibliothèque transporteurs'!C:C,'Bibliothèque transporteurs'!E:E))</f>
        <v/>
      </c>
      <c r="W1335">
        <f>IF(T1335="FR_2SHOP",O1335,IF(O1335=0,0,ROUNDUP(O1335/C1335*B1335,2)))</f>
        <v/>
      </c>
      <c r="Y1335" s="118">
        <f>ROUNDUP(B1335,2)-M1335-L1335-N1335-J1335-K1335-I1335-Q1335</f>
        <v/>
      </c>
      <c r="Z1335" s="118">
        <f>IF(Y1335=W1335,"OK","Non")</f>
        <v/>
      </c>
    </row>
    <row r="1336">
      <c r="A1336" s="9">
        <f>C1336/SUM(C:C)*(SUM(C:C)+$X$2)</f>
        <v/>
      </c>
      <c r="B1336" s="9">
        <f>C1336/SUM(C:C)*(SUM(C:C)+SUM($N$3:$O$7))+S1336</f>
        <v/>
      </c>
      <c r="C1336" s="9">
        <f>SUM(I1336:Q1336)-N1336-P1336</f>
        <v/>
      </c>
      <c r="D1336" s="8" t="n">
        <v>6235</v>
      </c>
      <c r="E1336" t="inlineStr">
        <is>
          <t>XT413963587TS</t>
        </is>
      </c>
      <c r="F1336" t="inlineStr">
        <is>
          <t>6C</t>
        </is>
      </c>
      <c r="G1336" t="inlineStr">
        <is>
          <t>N</t>
        </is>
      </c>
      <c r="H1336" t="inlineStr">
        <is>
          <t>ZA</t>
        </is>
      </c>
      <c r="O1336" t="n">
        <v>10.35</v>
      </c>
      <c r="S1336">
        <f>_xlfn.XLOOKUP(E1336,'Facture Chronopost'!L:L,'Facture Chronopost'!AA:AA,"")</f>
        <v/>
      </c>
      <c r="T1336">
        <f>IF(COUNTIF('Bibliothèque transporteurs'!C:C,F1336)=0,"inconnu",_xlfn.XLOOKUP(F1336,'Bibliothèque transporteurs'!C:C,'Bibliothèque transporteurs'!A:A))</f>
        <v/>
      </c>
      <c r="U1336">
        <f>IF(OR(F1336="6C",F1336="6B"),_xlfn.XLOOKUP(E1336,'Facture Chronopost'!L:L,'Facture Chronopost'!X:X),IF(OR(F1336=17,F1336=44),F1336&amp;"_"&amp;H1336,IF(COUNTIF('Bibliothèque transporteurs'!C:C,F1336)=0,"inconnu",_xlfn.XLOOKUP(F1336,'Bibliothèque transporteurs'!C:C,'Bibliothèque transporteurs'!B:B))))</f>
        <v/>
      </c>
      <c r="V1336">
        <f>IF(COUNTIF('Bibliothèque transporteurs'!C:C,F1336)=0,"inconnu",_xlfn.XLOOKUP(F1336,'Bibliothèque transporteurs'!C:C,'Bibliothèque transporteurs'!E:E))</f>
        <v/>
      </c>
      <c r="W1336">
        <f>IF(T1336="FR_2SHOP",O1336,IF(O1336=0,0,ROUNDUP(O1336/C1336*B1336,2)))</f>
        <v/>
      </c>
      <c r="Y1336" s="118">
        <f>ROUNDUP(B1336,2)-M1336-L1336-N1336-J1336-K1336-I1336-Q1336</f>
        <v/>
      </c>
      <c r="Z1336" s="118">
        <f>IF(Y1336=W1336,"OK","Non")</f>
        <v/>
      </c>
    </row>
    <row r="1337">
      <c r="A1337" s="9">
        <f>C1337/SUM(C:C)*(SUM(C:C)+$X$2)</f>
        <v/>
      </c>
      <c r="B1337" s="9">
        <f>C1337/SUM(C:C)*(SUM(C:C)+SUM($N$3:$O$7))+S1337</f>
        <v/>
      </c>
      <c r="C1337" s="9">
        <f>SUM(I1337:Q1337)-N1337-P1337</f>
        <v/>
      </c>
      <c r="D1337" s="8" t="n">
        <v>6235</v>
      </c>
      <c r="E1337" t="inlineStr">
        <is>
          <t>XT413964260TS</t>
        </is>
      </c>
      <c r="F1337" t="inlineStr">
        <is>
          <t>6C</t>
        </is>
      </c>
      <c r="G1337" t="inlineStr">
        <is>
          <t>N</t>
        </is>
      </c>
      <c r="H1337" t="inlineStr">
        <is>
          <t>ZA</t>
        </is>
      </c>
      <c r="O1337" t="n">
        <v>6.4</v>
      </c>
      <c r="S1337">
        <f>_xlfn.XLOOKUP(E1337,'Facture Chronopost'!L:L,'Facture Chronopost'!AA:AA,"")</f>
        <v/>
      </c>
      <c r="T1337">
        <f>IF(COUNTIF('Bibliothèque transporteurs'!C:C,F1337)=0,"inconnu",_xlfn.XLOOKUP(F1337,'Bibliothèque transporteurs'!C:C,'Bibliothèque transporteurs'!A:A))</f>
        <v/>
      </c>
      <c r="U1337">
        <f>IF(OR(F1337="6C",F1337="6B"),_xlfn.XLOOKUP(E1337,'Facture Chronopost'!L:L,'Facture Chronopost'!X:X),IF(OR(F1337=17,F1337=44),F1337&amp;"_"&amp;H1337,IF(COUNTIF('Bibliothèque transporteurs'!C:C,F1337)=0,"inconnu",_xlfn.XLOOKUP(F1337,'Bibliothèque transporteurs'!C:C,'Bibliothèque transporteurs'!B:B))))</f>
        <v/>
      </c>
      <c r="V1337">
        <f>IF(COUNTIF('Bibliothèque transporteurs'!C:C,F1337)=0,"inconnu",_xlfn.XLOOKUP(F1337,'Bibliothèque transporteurs'!C:C,'Bibliothèque transporteurs'!E:E))</f>
        <v/>
      </c>
      <c r="W1337">
        <f>IF(T1337="FR_2SHOP",O1337,IF(O1337=0,0,ROUNDUP(O1337/C1337*B1337,2)))</f>
        <v/>
      </c>
      <c r="Y1337" s="118">
        <f>ROUNDUP(B1337,2)-M1337-L1337-N1337-J1337-K1337-I1337-Q1337</f>
        <v/>
      </c>
      <c r="Z1337" s="118">
        <f>IF(Y1337=W1337,"OK","Non")</f>
        <v/>
      </c>
    </row>
    <row r="1338">
      <c r="A1338" s="9">
        <f>C1338/SUM(C:C)*(SUM(C:C)+$X$2)</f>
        <v/>
      </c>
      <c r="B1338" s="9">
        <f>C1338/SUM(C:C)*(SUM(C:C)+SUM($N$3:$O$7))+S1338</f>
        <v/>
      </c>
      <c r="C1338" s="9">
        <f>SUM(I1338:Q1338)-N1338-P1338</f>
        <v/>
      </c>
      <c r="D1338" s="8" t="n">
        <v>6235</v>
      </c>
      <c r="E1338" t="inlineStr">
        <is>
          <t>XT413964976TS</t>
        </is>
      </c>
      <c r="F1338" t="inlineStr">
        <is>
          <t>6C</t>
        </is>
      </c>
      <c r="G1338" t="inlineStr">
        <is>
          <t>N</t>
        </is>
      </c>
      <c r="H1338" t="inlineStr">
        <is>
          <t>ZA</t>
        </is>
      </c>
      <c r="O1338" t="n">
        <v>9.69</v>
      </c>
      <c r="S1338">
        <f>_xlfn.XLOOKUP(E1338,'Facture Chronopost'!L:L,'Facture Chronopost'!AA:AA,"")</f>
        <v/>
      </c>
      <c r="T1338">
        <f>IF(COUNTIF('Bibliothèque transporteurs'!C:C,F1338)=0,"inconnu",_xlfn.XLOOKUP(F1338,'Bibliothèque transporteurs'!C:C,'Bibliothèque transporteurs'!A:A))</f>
        <v/>
      </c>
      <c r="U1338">
        <f>IF(OR(F1338="6C",F1338="6B"),_xlfn.XLOOKUP(E1338,'Facture Chronopost'!L:L,'Facture Chronopost'!X:X),IF(OR(F1338=17,F1338=44),F1338&amp;"_"&amp;H1338,IF(COUNTIF('Bibliothèque transporteurs'!C:C,F1338)=0,"inconnu",_xlfn.XLOOKUP(F1338,'Bibliothèque transporteurs'!C:C,'Bibliothèque transporteurs'!B:B))))</f>
        <v/>
      </c>
      <c r="V1338">
        <f>IF(COUNTIF('Bibliothèque transporteurs'!C:C,F1338)=0,"inconnu",_xlfn.XLOOKUP(F1338,'Bibliothèque transporteurs'!C:C,'Bibliothèque transporteurs'!E:E))</f>
        <v/>
      </c>
      <c r="W1338">
        <f>IF(T1338="FR_2SHOP",O1338,IF(O1338=0,0,ROUNDUP(O1338/C1338*B1338,2)))</f>
        <v/>
      </c>
      <c r="Y1338" s="118">
        <f>ROUNDUP(B1338,2)-M1338-L1338-N1338-J1338-K1338-I1338-Q1338</f>
        <v/>
      </c>
      <c r="Z1338" s="118">
        <f>IF(Y1338=W1338,"OK","Non")</f>
        <v/>
      </c>
    </row>
    <row r="1339">
      <c r="A1339" s="9">
        <f>C1339/SUM(C:C)*(SUM(C:C)+$X$2)</f>
        <v/>
      </c>
      <c r="B1339" s="9">
        <f>C1339/SUM(C:C)*(SUM(C:C)+SUM($N$3:$O$7))+S1339</f>
        <v/>
      </c>
      <c r="C1339" s="9">
        <f>SUM(I1339:Q1339)-N1339-P1339</f>
        <v/>
      </c>
      <c r="D1339" s="8" t="n">
        <v>6235</v>
      </c>
      <c r="E1339" t="inlineStr">
        <is>
          <t>XT413966331TS</t>
        </is>
      </c>
      <c r="F1339" t="inlineStr">
        <is>
          <t>6C</t>
        </is>
      </c>
      <c r="G1339" t="inlineStr">
        <is>
          <t>N</t>
        </is>
      </c>
      <c r="H1339" t="inlineStr">
        <is>
          <t>ZA</t>
        </is>
      </c>
      <c r="O1339" t="n">
        <v>13.83</v>
      </c>
      <c r="S1339">
        <f>_xlfn.XLOOKUP(E1339,'Facture Chronopost'!L:L,'Facture Chronopost'!AA:AA,"")</f>
        <v/>
      </c>
      <c r="T1339">
        <f>IF(COUNTIF('Bibliothèque transporteurs'!C:C,F1339)=0,"inconnu",_xlfn.XLOOKUP(F1339,'Bibliothèque transporteurs'!C:C,'Bibliothèque transporteurs'!A:A))</f>
        <v/>
      </c>
      <c r="U1339">
        <f>IF(OR(F1339="6C",F1339="6B"),_xlfn.XLOOKUP(E1339,'Facture Chronopost'!L:L,'Facture Chronopost'!X:X),IF(OR(F1339=17,F1339=44),F1339&amp;"_"&amp;H1339,IF(COUNTIF('Bibliothèque transporteurs'!C:C,F1339)=0,"inconnu",_xlfn.XLOOKUP(F1339,'Bibliothèque transporteurs'!C:C,'Bibliothèque transporteurs'!B:B))))</f>
        <v/>
      </c>
      <c r="V1339">
        <f>IF(COUNTIF('Bibliothèque transporteurs'!C:C,F1339)=0,"inconnu",_xlfn.XLOOKUP(F1339,'Bibliothèque transporteurs'!C:C,'Bibliothèque transporteurs'!E:E))</f>
        <v/>
      </c>
      <c r="W1339">
        <f>IF(T1339="FR_2SHOP",O1339,IF(O1339=0,0,ROUNDUP(O1339/C1339*B1339,2)))</f>
        <v/>
      </c>
      <c r="Y1339" s="118">
        <f>ROUNDUP(B1339,2)-M1339-L1339-N1339-J1339-K1339-I1339-Q1339</f>
        <v/>
      </c>
      <c r="Z1339" s="118">
        <f>IF(Y1339=W1339,"OK","Non")</f>
        <v/>
      </c>
    </row>
    <row r="1340">
      <c r="A1340" s="9">
        <f>C1340/SUM(C:C)*(SUM(C:C)+$X$2)</f>
        <v/>
      </c>
      <c r="B1340" s="9">
        <f>C1340/SUM(C:C)*(SUM(C:C)+SUM($N$3:$O$7))+S1340</f>
        <v/>
      </c>
      <c r="C1340" s="9">
        <f>SUM(I1340:Q1340)-N1340-P1340</f>
        <v/>
      </c>
      <c r="D1340" s="8" t="n">
        <v>6235</v>
      </c>
      <c r="E1340" t="inlineStr">
        <is>
          <t>XT413969355TS</t>
        </is>
      </c>
      <c r="F1340" t="inlineStr">
        <is>
          <t>6C</t>
        </is>
      </c>
      <c r="G1340" t="inlineStr">
        <is>
          <t>N</t>
        </is>
      </c>
      <c r="H1340" t="inlineStr">
        <is>
          <t>ZA</t>
        </is>
      </c>
      <c r="O1340" t="n">
        <v>13.83</v>
      </c>
      <c r="S1340">
        <f>_xlfn.XLOOKUP(E1340,'Facture Chronopost'!L:L,'Facture Chronopost'!AA:AA,"")</f>
        <v/>
      </c>
      <c r="T1340">
        <f>IF(COUNTIF('Bibliothèque transporteurs'!C:C,F1340)=0,"inconnu",_xlfn.XLOOKUP(F1340,'Bibliothèque transporteurs'!C:C,'Bibliothèque transporteurs'!A:A))</f>
        <v/>
      </c>
      <c r="U1340">
        <f>IF(OR(F1340="6C",F1340="6B"),_xlfn.XLOOKUP(E1340,'Facture Chronopost'!L:L,'Facture Chronopost'!X:X),IF(OR(F1340=17,F1340=44),F1340&amp;"_"&amp;H1340,IF(COUNTIF('Bibliothèque transporteurs'!C:C,F1340)=0,"inconnu",_xlfn.XLOOKUP(F1340,'Bibliothèque transporteurs'!C:C,'Bibliothèque transporteurs'!B:B))))</f>
        <v/>
      </c>
      <c r="V1340">
        <f>IF(COUNTIF('Bibliothèque transporteurs'!C:C,F1340)=0,"inconnu",_xlfn.XLOOKUP(F1340,'Bibliothèque transporteurs'!C:C,'Bibliothèque transporteurs'!E:E))</f>
        <v/>
      </c>
      <c r="W1340">
        <f>IF(T1340="FR_2SHOP",O1340,IF(O1340=0,0,ROUNDUP(O1340/C1340*B1340,2)))</f>
        <v/>
      </c>
      <c r="Y1340" s="118">
        <f>ROUNDUP(B1340,2)-M1340-L1340-N1340-J1340-K1340-I1340-Q1340</f>
        <v/>
      </c>
      <c r="Z1340" s="118">
        <f>IF(Y1340=W1340,"OK","Non")</f>
        <v/>
      </c>
    </row>
    <row r="1341">
      <c r="A1341" s="9">
        <f>C1341/SUM(C:C)*(SUM(C:C)+$X$2)</f>
        <v/>
      </c>
      <c r="B1341" s="9">
        <f>C1341/SUM(C:C)*(SUM(C:C)+SUM($N$3:$O$7))+S1341</f>
        <v/>
      </c>
      <c r="C1341" s="9">
        <f>SUM(I1341:Q1341)-N1341-P1341</f>
        <v/>
      </c>
      <c r="D1341" s="8" t="n">
        <v>6235</v>
      </c>
      <c r="E1341" t="inlineStr">
        <is>
          <t>XT413973200TS</t>
        </is>
      </c>
      <c r="F1341" t="inlineStr">
        <is>
          <t>6C</t>
        </is>
      </c>
      <c r="G1341" t="inlineStr">
        <is>
          <t>N</t>
        </is>
      </c>
      <c r="H1341" t="inlineStr">
        <is>
          <t>ZA</t>
        </is>
      </c>
      <c r="O1341" t="n">
        <v>10.54</v>
      </c>
      <c r="S1341">
        <f>_xlfn.XLOOKUP(E1341,'Facture Chronopost'!L:L,'Facture Chronopost'!AA:AA,"")</f>
        <v/>
      </c>
      <c r="T1341">
        <f>IF(COUNTIF('Bibliothèque transporteurs'!C:C,F1341)=0,"inconnu",_xlfn.XLOOKUP(F1341,'Bibliothèque transporteurs'!C:C,'Bibliothèque transporteurs'!A:A))</f>
        <v/>
      </c>
      <c r="U1341">
        <f>IF(OR(F1341="6C",F1341="6B"),_xlfn.XLOOKUP(E1341,'Facture Chronopost'!L:L,'Facture Chronopost'!X:X),IF(OR(F1341=17,F1341=44),F1341&amp;"_"&amp;H1341,IF(COUNTIF('Bibliothèque transporteurs'!C:C,F1341)=0,"inconnu",_xlfn.XLOOKUP(F1341,'Bibliothèque transporteurs'!C:C,'Bibliothèque transporteurs'!B:B))))</f>
        <v/>
      </c>
      <c r="V1341">
        <f>IF(COUNTIF('Bibliothèque transporteurs'!C:C,F1341)=0,"inconnu",_xlfn.XLOOKUP(F1341,'Bibliothèque transporteurs'!C:C,'Bibliothèque transporteurs'!E:E))</f>
        <v/>
      </c>
      <c r="W1341">
        <f>IF(T1341="FR_2SHOP",O1341,IF(O1341=0,0,ROUNDUP(O1341/C1341*B1341,2)))</f>
        <v/>
      </c>
      <c r="Y1341" s="118">
        <f>ROUNDUP(B1341,2)-M1341-L1341-N1341-J1341-K1341-I1341-Q1341</f>
        <v/>
      </c>
      <c r="Z1341" s="118">
        <f>IF(Y1341=W1341,"OK","Non")</f>
        <v/>
      </c>
    </row>
    <row r="1342">
      <c r="A1342" s="9">
        <f>C1342/SUM(C:C)*(SUM(C:C)+$X$2)</f>
        <v/>
      </c>
      <c r="B1342" s="9">
        <f>C1342/SUM(C:C)*(SUM(C:C)+SUM($N$3:$O$7))+S1342</f>
        <v/>
      </c>
      <c r="C1342" s="9">
        <f>SUM(I1342:Q1342)-N1342-P1342</f>
        <v/>
      </c>
      <c r="D1342" s="8" t="n">
        <v>6235</v>
      </c>
      <c r="E1342" t="inlineStr">
        <is>
          <t>XT413974721TS</t>
        </is>
      </c>
      <c r="F1342" t="inlineStr">
        <is>
          <t>6C</t>
        </is>
      </c>
      <c r="G1342" t="inlineStr">
        <is>
          <t>N</t>
        </is>
      </c>
      <c r="H1342" t="inlineStr">
        <is>
          <t>ZA</t>
        </is>
      </c>
      <c r="O1342" t="n">
        <v>10.02</v>
      </c>
      <c r="S1342">
        <f>_xlfn.XLOOKUP(E1342,'Facture Chronopost'!L:L,'Facture Chronopost'!AA:AA,"")</f>
        <v/>
      </c>
      <c r="T1342">
        <f>IF(COUNTIF('Bibliothèque transporteurs'!C:C,F1342)=0,"inconnu",_xlfn.XLOOKUP(F1342,'Bibliothèque transporteurs'!C:C,'Bibliothèque transporteurs'!A:A))</f>
        <v/>
      </c>
      <c r="U1342">
        <f>IF(OR(F1342="6C",F1342="6B"),_xlfn.XLOOKUP(E1342,'Facture Chronopost'!L:L,'Facture Chronopost'!X:X),IF(OR(F1342=17,F1342=44),F1342&amp;"_"&amp;H1342,IF(COUNTIF('Bibliothèque transporteurs'!C:C,F1342)=0,"inconnu",_xlfn.XLOOKUP(F1342,'Bibliothèque transporteurs'!C:C,'Bibliothèque transporteurs'!B:B))))</f>
        <v/>
      </c>
      <c r="V1342">
        <f>IF(COUNTIF('Bibliothèque transporteurs'!C:C,F1342)=0,"inconnu",_xlfn.XLOOKUP(F1342,'Bibliothèque transporteurs'!C:C,'Bibliothèque transporteurs'!E:E))</f>
        <v/>
      </c>
      <c r="W1342">
        <f>IF(T1342="FR_2SHOP",O1342,IF(O1342=0,0,ROUNDUP(O1342/C1342*B1342,2)))</f>
        <v/>
      </c>
      <c r="Y1342" s="118">
        <f>ROUNDUP(B1342,2)-M1342-L1342-N1342-J1342-K1342-I1342-Q1342</f>
        <v/>
      </c>
      <c r="Z1342" s="118">
        <f>IF(Y1342=W1342,"OK","Non")</f>
        <v/>
      </c>
    </row>
    <row r="1343">
      <c r="A1343" s="9">
        <f>C1343/SUM(C:C)*(SUM(C:C)+$X$2)</f>
        <v/>
      </c>
      <c r="B1343" s="9">
        <f>C1343/SUM(C:C)*(SUM(C:C)+SUM($N$3:$O$7))+S1343</f>
        <v/>
      </c>
      <c r="C1343" s="9">
        <f>SUM(I1343:Q1343)-N1343-P1343</f>
        <v/>
      </c>
      <c r="D1343" s="8" t="n">
        <v>6235</v>
      </c>
      <c r="E1343" t="inlineStr">
        <is>
          <t>XT413975801TS</t>
        </is>
      </c>
      <c r="F1343" t="inlineStr">
        <is>
          <t>6C</t>
        </is>
      </c>
      <c r="G1343" t="inlineStr">
        <is>
          <t>N</t>
        </is>
      </c>
      <c r="H1343" t="inlineStr">
        <is>
          <t>ZA</t>
        </is>
      </c>
      <c r="O1343" t="n">
        <v>11.01</v>
      </c>
      <c r="S1343">
        <f>_xlfn.XLOOKUP(E1343,'Facture Chronopost'!L:L,'Facture Chronopost'!AA:AA,"")</f>
        <v/>
      </c>
      <c r="T1343">
        <f>IF(COUNTIF('Bibliothèque transporteurs'!C:C,F1343)=0,"inconnu",_xlfn.XLOOKUP(F1343,'Bibliothèque transporteurs'!C:C,'Bibliothèque transporteurs'!A:A))</f>
        <v/>
      </c>
      <c r="U1343">
        <f>IF(OR(F1343="6C",F1343="6B"),_xlfn.XLOOKUP(E1343,'Facture Chronopost'!L:L,'Facture Chronopost'!X:X),IF(OR(F1343=17,F1343=44),F1343&amp;"_"&amp;H1343,IF(COUNTIF('Bibliothèque transporteurs'!C:C,F1343)=0,"inconnu",_xlfn.XLOOKUP(F1343,'Bibliothèque transporteurs'!C:C,'Bibliothèque transporteurs'!B:B))))</f>
        <v/>
      </c>
      <c r="V1343">
        <f>IF(COUNTIF('Bibliothèque transporteurs'!C:C,F1343)=0,"inconnu",_xlfn.XLOOKUP(F1343,'Bibliothèque transporteurs'!C:C,'Bibliothèque transporteurs'!E:E))</f>
        <v/>
      </c>
      <c r="W1343">
        <f>IF(T1343="FR_2SHOP",O1343,IF(O1343=0,0,ROUNDUP(O1343/C1343*B1343,2)))</f>
        <v/>
      </c>
      <c r="Y1343" s="118">
        <f>ROUNDUP(B1343,2)-M1343-L1343-N1343-J1343-K1343-I1343-Q1343</f>
        <v/>
      </c>
      <c r="Z1343" s="118">
        <f>IF(Y1343=W1343,"OK","Non")</f>
        <v/>
      </c>
    </row>
    <row r="1344">
      <c r="A1344" s="9">
        <f>C1344/SUM(C:C)*(SUM(C:C)+$X$2)</f>
        <v/>
      </c>
      <c r="B1344" s="9">
        <f>C1344/SUM(C:C)*(SUM(C:C)+SUM($N$3:$O$7))+S1344</f>
        <v/>
      </c>
      <c r="C1344" s="9">
        <f>SUM(I1344:Q1344)-N1344-P1344</f>
        <v/>
      </c>
      <c r="D1344" s="8" t="n">
        <v>6235</v>
      </c>
      <c r="E1344" t="inlineStr">
        <is>
          <t>XT413977626TS</t>
        </is>
      </c>
      <c r="F1344" t="inlineStr">
        <is>
          <t>6C</t>
        </is>
      </c>
      <c r="G1344" t="inlineStr">
        <is>
          <t>N</t>
        </is>
      </c>
      <c r="H1344" t="inlineStr">
        <is>
          <t>ZA</t>
        </is>
      </c>
      <c r="O1344" t="n">
        <v>5.33</v>
      </c>
      <c r="S1344">
        <f>_xlfn.XLOOKUP(E1344,'Facture Chronopost'!L:L,'Facture Chronopost'!AA:AA,"")</f>
        <v/>
      </c>
      <c r="T1344">
        <f>IF(COUNTIF('Bibliothèque transporteurs'!C:C,F1344)=0,"inconnu",_xlfn.XLOOKUP(F1344,'Bibliothèque transporteurs'!C:C,'Bibliothèque transporteurs'!A:A))</f>
        <v/>
      </c>
      <c r="U1344">
        <f>IF(OR(F1344="6C",F1344="6B"),_xlfn.XLOOKUP(E1344,'Facture Chronopost'!L:L,'Facture Chronopost'!X:X),IF(OR(F1344=17,F1344=44),F1344&amp;"_"&amp;H1344,IF(COUNTIF('Bibliothèque transporteurs'!C:C,F1344)=0,"inconnu",_xlfn.XLOOKUP(F1344,'Bibliothèque transporteurs'!C:C,'Bibliothèque transporteurs'!B:B))))</f>
        <v/>
      </c>
      <c r="V1344">
        <f>IF(COUNTIF('Bibliothèque transporteurs'!C:C,F1344)=0,"inconnu",_xlfn.XLOOKUP(F1344,'Bibliothèque transporteurs'!C:C,'Bibliothèque transporteurs'!E:E))</f>
        <v/>
      </c>
      <c r="W1344">
        <f>IF(T1344="FR_2SHOP",O1344,IF(O1344=0,0,ROUNDUP(O1344/C1344*B1344,2)))</f>
        <v/>
      </c>
      <c r="Y1344" s="118">
        <f>ROUNDUP(B1344,2)-M1344-L1344-N1344-J1344-K1344-I1344-Q1344</f>
        <v/>
      </c>
      <c r="Z1344" s="118">
        <f>IF(Y1344=W1344,"OK","Non")</f>
        <v/>
      </c>
    </row>
    <row r="1345">
      <c r="A1345" s="9">
        <f>C1345/SUM(C:C)*(SUM(C:C)+$X$2)</f>
        <v/>
      </c>
      <c r="B1345" s="9">
        <f>C1345/SUM(C:C)*(SUM(C:C)+SUM($N$3:$O$7))+S1345</f>
        <v/>
      </c>
      <c r="C1345" s="9">
        <f>SUM(I1345:Q1345)-N1345-P1345</f>
        <v/>
      </c>
      <c r="D1345" s="8" t="n">
        <v>6235</v>
      </c>
      <c r="E1345" t="inlineStr">
        <is>
          <t>XT413977762TS</t>
        </is>
      </c>
      <c r="F1345" t="inlineStr">
        <is>
          <t>6C</t>
        </is>
      </c>
      <c r="G1345" t="inlineStr">
        <is>
          <t>N</t>
        </is>
      </c>
      <c r="H1345" t="inlineStr">
        <is>
          <t>ZA</t>
        </is>
      </c>
      <c r="O1345" t="n">
        <v>5.55</v>
      </c>
      <c r="S1345">
        <f>_xlfn.XLOOKUP(E1345,'Facture Chronopost'!L:L,'Facture Chronopost'!AA:AA,"")</f>
        <v/>
      </c>
      <c r="T1345">
        <f>IF(COUNTIF('Bibliothèque transporteurs'!C:C,F1345)=0,"inconnu",_xlfn.XLOOKUP(F1345,'Bibliothèque transporteurs'!C:C,'Bibliothèque transporteurs'!A:A))</f>
        <v/>
      </c>
      <c r="U1345">
        <f>IF(OR(F1345="6C",F1345="6B"),_xlfn.XLOOKUP(E1345,'Facture Chronopost'!L:L,'Facture Chronopost'!X:X),IF(OR(F1345=17,F1345=44),F1345&amp;"_"&amp;H1345,IF(COUNTIF('Bibliothèque transporteurs'!C:C,F1345)=0,"inconnu",_xlfn.XLOOKUP(F1345,'Bibliothèque transporteurs'!C:C,'Bibliothèque transporteurs'!B:B))))</f>
        <v/>
      </c>
      <c r="V1345">
        <f>IF(COUNTIF('Bibliothèque transporteurs'!C:C,F1345)=0,"inconnu",_xlfn.XLOOKUP(F1345,'Bibliothèque transporteurs'!C:C,'Bibliothèque transporteurs'!E:E))</f>
        <v/>
      </c>
      <c r="W1345">
        <f>IF(T1345="FR_2SHOP",O1345,IF(O1345=0,0,ROUNDUP(O1345/C1345*B1345,2)))</f>
        <v/>
      </c>
      <c r="Y1345" s="118">
        <f>ROUNDUP(B1345,2)-M1345-L1345-N1345-J1345-K1345-I1345-Q1345</f>
        <v/>
      </c>
      <c r="Z1345" s="118">
        <f>IF(Y1345=W1345,"OK","Non")</f>
        <v/>
      </c>
    </row>
    <row r="1346">
      <c r="A1346" s="9">
        <f>C1346/SUM(C:C)*(SUM(C:C)+$X$2)</f>
        <v/>
      </c>
      <c r="B1346" s="9">
        <f>C1346/SUM(C:C)*(SUM(C:C)+SUM($N$3:$O$7))+S1346</f>
        <v/>
      </c>
      <c r="C1346" s="9">
        <f>SUM(I1346:Q1346)-N1346-P1346</f>
        <v/>
      </c>
      <c r="D1346" s="8" t="n">
        <v>6235</v>
      </c>
      <c r="E1346" t="inlineStr">
        <is>
          <t>XT413978272TS</t>
        </is>
      </c>
      <c r="F1346" t="inlineStr">
        <is>
          <t>6C</t>
        </is>
      </c>
      <c r="G1346" t="inlineStr">
        <is>
          <t>N</t>
        </is>
      </c>
      <c r="H1346" t="inlineStr">
        <is>
          <t>ZA</t>
        </is>
      </c>
      <c r="O1346" t="n">
        <v>10.35</v>
      </c>
      <c r="S1346">
        <f>_xlfn.XLOOKUP(E1346,'Facture Chronopost'!L:L,'Facture Chronopost'!AA:AA,"")</f>
        <v/>
      </c>
      <c r="T1346">
        <f>IF(COUNTIF('Bibliothèque transporteurs'!C:C,F1346)=0,"inconnu",_xlfn.XLOOKUP(F1346,'Bibliothèque transporteurs'!C:C,'Bibliothèque transporteurs'!A:A))</f>
        <v/>
      </c>
      <c r="U1346">
        <f>IF(OR(F1346="6C",F1346="6B"),_xlfn.XLOOKUP(E1346,'Facture Chronopost'!L:L,'Facture Chronopost'!X:X),IF(OR(F1346=17,F1346=44),F1346&amp;"_"&amp;H1346,IF(COUNTIF('Bibliothèque transporteurs'!C:C,F1346)=0,"inconnu",_xlfn.XLOOKUP(F1346,'Bibliothèque transporteurs'!C:C,'Bibliothèque transporteurs'!B:B))))</f>
        <v/>
      </c>
      <c r="V1346">
        <f>IF(COUNTIF('Bibliothèque transporteurs'!C:C,F1346)=0,"inconnu",_xlfn.XLOOKUP(F1346,'Bibliothèque transporteurs'!C:C,'Bibliothèque transporteurs'!E:E))</f>
        <v/>
      </c>
      <c r="W1346">
        <f>IF(T1346="FR_2SHOP",O1346,IF(O1346=0,0,ROUNDUP(O1346/C1346*B1346,2)))</f>
        <v/>
      </c>
      <c r="Y1346" s="118">
        <f>ROUNDUP(B1346,2)-M1346-L1346-N1346-J1346-K1346-I1346-Q1346</f>
        <v/>
      </c>
      <c r="Z1346" s="118">
        <f>IF(Y1346=W1346,"OK","Non")</f>
        <v/>
      </c>
    </row>
    <row r="1347">
      <c r="A1347" s="9">
        <f>C1347/SUM(C:C)*(SUM(C:C)+$X$2)</f>
        <v/>
      </c>
      <c r="B1347" s="9">
        <f>C1347/SUM(C:C)*(SUM(C:C)+SUM($N$3:$O$7))+S1347</f>
        <v/>
      </c>
      <c r="C1347" s="9">
        <f>SUM(I1347:Q1347)-N1347-P1347</f>
        <v/>
      </c>
      <c r="D1347" s="8" t="n">
        <v>6235</v>
      </c>
      <c r="E1347" t="inlineStr">
        <is>
          <t>XT413982158TS</t>
        </is>
      </c>
      <c r="F1347" t="inlineStr">
        <is>
          <t>6C</t>
        </is>
      </c>
      <c r="G1347" t="inlineStr">
        <is>
          <t>N</t>
        </is>
      </c>
      <c r="H1347" t="inlineStr">
        <is>
          <t>ZA</t>
        </is>
      </c>
      <c r="O1347" t="n">
        <v>11.01</v>
      </c>
      <c r="S1347">
        <f>_xlfn.XLOOKUP(E1347,'Facture Chronopost'!L:L,'Facture Chronopost'!AA:AA,"")</f>
        <v/>
      </c>
      <c r="T1347">
        <f>IF(COUNTIF('Bibliothèque transporteurs'!C:C,F1347)=0,"inconnu",_xlfn.XLOOKUP(F1347,'Bibliothèque transporteurs'!C:C,'Bibliothèque transporteurs'!A:A))</f>
        <v/>
      </c>
      <c r="U1347">
        <f>IF(OR(F1347="6C",F1347="6B"),_xlfn.XLOOKUP(E1347,'Facture Chronopost'!L:L,'Facture Chronopost'!X:X),IF(OR(F1347=17,F1347=44),F1347&amp;"_"&amp;H1347,IF(COUNTIF('Bibliothèque transporteurs'!C:C,F1347)=0,"inconnu",_xlfn.XLOOKUP(F1347,'Bibliothèque transporteurs'!C:C,'Bibliothèque transporteurs'!B:B))))</f>
        <v/>
      </c>
      <c r="V1347">
        <f>IF(COUNTIF('Bibliothèque transporteurs'!C:C,F1347)=0,"inconnu",_xlfn.XLOOKUP(F1347,'Bibliothèque transporteurs'!C:C,'Bibliothèque transporteurs'!E:E))</f>
        <v/>
      </c>
      <c r="W1347">
        <f>IF(T1347="FR_2SHOP",O1347,IF(O1347=0,0,ROUNDUP(O1347/C1347*B1347,2)))</f>
        <v/>
      </c>
      <c r="Y1347" s="118">
        <f>ROUNDUP(B1347,2)-M1347-L1347-N1347-J1347-K1347-I1347-Q1347</f>
        <v/>
      </c>
      <c r="Z1347" s="118">
        <f>IF(Y1347=W1347,"OK","Non")</f>
        <v/>
      </c>
    </row>
    <row r="1348">
      <c r="A1348" s="9">
        <f>C1348/SUM(C:C)*(SUM(C:C)+$X$2)</f>
        <v/>
      </c>
      <c r="B1348" s="9">
        <f>C1348/SUM(C:C)*(SUM(C:C)+SUM($N$3:$O$7))+S1348</f>
        <v/>
      </c>
      <c r="C1348" s="9">
        <f>SUM(I1348:Q1348)-N1348-P1348</f>
        <v/>
      </c>
      <c r="D1348" s="8" t="n">
        <v>6235</v>
      </c>
      <c r="E1348" t="inlineStr">
        <is>
          <t>XT413982232TS</t>
        </is>
      </c>
      <c r="F1348" t="inlineStr">
        <is>
          <t>6C</t>
        </is>
      </c>
      <c r="G1348" t="inlineStr">
        <is>
          <t>N</t>
        </is>
      </c>
      <c r="H1348" t="inlineStr">
        <is>
          <t>ZA</t>
        </is>
      </c>
      <c r="O1348" t="n">
        <v>5.88</v>
      </c>
      <c r="S1348">
        <f>_xlfn.XLOOKUP(E1348,'Facture Chronopost'!L:L,'Facture Chronopost'!AA:AA,"")</f>
        <v/>
      </c>
      <c r="T1348">
        <f>IF(COUNTIF('Bibliothèque transporteurs'!C:C,F1348)=0,"inconnu",_xlfn.XLOOKUP(F1348,'Bibliothèque transporteurs'!C:C,'Bibliothèque transporteurs'!A:A))</f>
        <v/>
      </c>
      <c r="U1348">
        <f>IF(OR(F1348="6C",F1348="6B"),_xlfn.XLOOKUP(E1348,'Facture Chronopost'!L:L,'Facture Chronopost'!X:X),IF(OR(F1348=17,F1348=44),F1348&amp;"_"&amp;H1348,IF(COUNTIF('Bibliothèque transporteurs'!C:C,F1348)=0,"inconnu",_xlfn.XLOOKUP(F1348,'Bibliothèque transporteurs'!C:C,'Bibliothèque transporteurs'!B:B))))</f>
        <v/>
      </c>
      <c r="V1348">
        <f>IF(COUNTIF('Bibliothèque transporteurs'!C:C,F1348)=0,"inconnu",_xlfn.XLOOKUP(F1348,'Bibliothèque transporteurs'!C:C,'Bibliothèque transporteurs'!E:E))</f>
        <v/>
      </c>
      <c r="W1348">
        <f>IF(T1348="FR_2SHOP",O1348,IF(O1348=0,0,ROUNDUP(O1348/C1348*B1348,2)))</f>
        <v/>
      </c>
      <c r="Y1348" s="118">
        <f>ROUNDUP(B1348,2)-M1348-L1348-N1348-J1348-K1348-I1348-Q1348</f>
        <v/>
      </c>
      <c r="Z1348" s="118">
        <f>IF(Y1348=W1348,"OK","Non")</f>
        <v/>
      </c>
    </row>
    <row r="1349">
      <c r="A1349" s="9">
        <f>C1349/SUM(C:C)*(SUM(C:C)+$X$2)</f>
        <v/>
      </c>
      <c r="B1349" s="9">
        <f>C1349/SUM(C:C)*(SUM(C:C)+SUM($N$3:$O$7))+S1349</f>
        <v/>
      </c>
      <c r="C1349" s="9">
        <f>SUM(I1349:Q1349)-N1349-P1349</f>
        <v/>
      </c>
      <c r="D1349" s="8" t="n">
        <v>6235</v>
      </c>
      <c r="E1349" t="inlineStr">
        <is>
          <t>XT413983272TS</t>
        </is>
      </c>
      <c r="F1349" t="inlineStr">
        <is>
          <t>6C</t>
        </is>
      </c>
      <c r="G1349" t="inlineStr">
        <is>
          <t>N</t>
        </is>
      </c>
      <c r="H1349" t="inlineStr">
        <is>
          <t>ZA</t>
        </is>
      </c>
      <c r="O1349" t="n">
        <v>5.33</v>
      </c>
      <c r="S1349">
        <f>_xlfn.XLOOKUP(E1349,'Facture Chronopost'!L:L,'Facture Chronopost'!AA:AA,"")</f>
        <v/>
      </c>
      <c r="T1349">
        <f>IF(COUNTIF('Bibliothèque transporteurs'!C:C,F1349)=0,"inconnu",_xlfn.XLOOKUP(F1349,'Bibliothèque transporteurs'!C:C,'Bibliothèque transporteurs'!A:A))</f>
        <v/>
      </c>
      <c r="U1349">
        <f>IF(OR(F1349="6C",F1349="6B"),_xlfn.XLOOKUP(E1349,'Facture Chronopost'!L:L,'Facture Chronopost'!X:X),IF(OR(F1349=17,F1349=44),F1349&amp;"_"&amp;H1349,IF(COUNTIF('Bibliothèque transporteurs'!C:C,F1349)=0,"inconnu",_xlfn.XLOOKUP(F1349,'Bibliothèque transporteurs'!C:C,'Bibliothèque transporteurs'!B:B))))</f>
        <v/>
      </c>
      <c r="V1349">
        <f>IF(COUNTIF('Bibliothèque transporteurs'!C:C,F1349)=0,"inconnu",_xlfn.XLOOKUP(F1349,'Bibliothèque transporteurs'!C:C,'Bibliothèque transporteurs'!E:E))</f>
        <v/>
      </c>
      <c r="W1349">
        <f>IF(T1349="FR_2SHOP",O1349,IF(O1349=0,0,ROUNDUP(O1349/C1349*B1349,2)))</f>
        <v/>
      </c>
      <c r="Y1349" s="118">
        <f>ROUNDUP(B1349,2)-M1349-L1349-N1349-J1349-K1349-I1349-Q1349</f>
        <v/>
      </c>
      <c r="Z1349" s="118">
        <f>IF(Y1349=W1349,"OK","Non")</f>
        <v/>
      </c>
    </row>
    <row r="1350">
      <c r="A1350" s="9">
        <f>C1350/SUM(C:C)*(SUM(C:C)+$X$2)</f>
        <v/>
      </c>
      <c r="B1350" s="9">
        <f>C1350/SUM(C:C)*(SUM(C:C)+SUM($N$3:$O$7))+S1350</f>
        <v/>
      </c>
      <c r="C1350" s="9">
        <f>SUM(I1350:Q1350)-N1350-P1350</f>
        <v/>
      </c>
      <c r="D1350" s="8" t="n">
        <v>6235</v>
      </c>
      <c r="E1350" t="inlineStr">
        <is>
          <t>XT413983309TS</t>
        </is>
      </c>
      <c r="F1350" t="inlineStr">
        <is>
          <t>6C</t>
        </is>
      </c>
      <c r="G1350" t="inlineStr">
        <is>
          <t>N</t>
        </is>
      </c>
      <c r="H1350" t="inlineStr">
        <is>
          <t>ZA</t>
        </is>
      </c>
      <c r="O1350" t="n">
        <v>10.76</v>
      </c>
      <c r="S1350">
        <f>_xlfn.XLOOKUP(E1350,'Facture Chronopost'!L:L,'Facture Chronopost'!AA:AA,"")</f>
        <v/>
      </c>
      <c r="T1350">
        <f>IF(COUNTIF('Bibliothèque transporteurs'!C:C,F1350)=0,"inconnu",_xlfn.XLOOKUP(F1350,'Bibliothèque transporteurs'!C:C,'Bibliothèque transporteurs'!A:A))</f>
        <v/>
      </c>
      <c r="U1350">
        <f>IF(OR(F1350="6C",F1350="6B"),_xlfn.XLOOKUP(E1350,'Facture Chronopost'!L:L,'Facture Chronopost'!X:X),IF(OR(F1350=17,F1350=44),F1350&amp;"_"&amp;H1350,IF(COUNTIF('Bibliothèque transporteurs'!C:C,F1350)=0,"inconnu",_xlfn.XLOOKUP(F1350,'Bibliothèque transporteurs'!C:C,'Bibliothèque transporteurs'!B:B))))</f>
        <v/>
      </c>
      <c r="V1350">
        <f>IF(COUNTIF('Bibliothèque transporteurs'!C:C,F1350)=0,"inconnu",_xlfn.XLOOKUP(F1350,'Bibliothèque transporteurs'!C:C,'Bibliothèque transporteurs'!E:E))</f>
        <v/>
      </c>
      <c r="W1350">
        <f>IF(T1350="FR_2SHOP",O1350,IF(O1350=0,0,ROUNDUP(O1350/C1350*B1350,2)))</f>
        <v/>
      </c>
      <c r="Y1350" s="118">
        <f>ROUNDUP(B1350,2)-M1350-L1350-N1350-J1350-K1350-I1350-Q1350</f>
        <v/>
      </c>
      <c r="Z1350" s="118">
        <f>IF(Y1350=W1350,"OK","Non")</f>
        <v/>
      </c>
    </row>
    <row r="1351">
      <c r="A1351" s="9">
        <f>C1351/SUM(C:C)*(SUM(C:C)+$X$2)</f>
        <v/>
      </c>
      <c r="B1351" s="9">
        <f>C1351/SUM(C:C)*(SUM(C:C)+SUM($N$3:$O$7))+S1351</f>
        <v/>
      </c>
      <c r="C1351" s="9">
        <f>SUM(I1351:Q1351)-N1351-P1351</f>
        <v/>
      </c>
      <c r="D1351" s="8" t="n">
        <v>6235</v>
      </c>
      <c r="E1351" t="inlineStr">
        <is>
          <t>XT413983581TS</t>
        </is>
      </c>
      <c r="F1351" t="inlineStr">
        <is>
          <t>6C</t>
        </is>
      </c>
      <c r="G1351" t="inlineStr">
        <is>
          <t>N</t>
        </is>
      </c>
      <c r="H1351" t="inlineStr">
        <is>
          <t>ZA</t>
        </is>
      </c>
      <c r="O1351" t="n">
        <v>15.34</v>
      </c>
      <c r="S1351">
        <f>_xlfn.XLOOKUP(E1351,'Facture Chronopost'!L:L,'Facture Chronopost'!AA:AA,"")</f>
        <v/>
      </c>
      <c r="T1351">
        <f>IF(COUNTIF('Bibliothèque transporteurs'!C:C,F1351)=0,"inconnu",_xlfn.XLOOKUP(F1351,'Bibliothèque transporteurs'!C:C,'Bibliothèque transporteurs'!A:A))</f>
        <v/>
      </c>
      <c r="U1351">
        <f>IF(OR(F1351="6C",F1351="6B"),_xlfn.XLOOKUP(E1351,'Facture Chronopost'!L:L,'Facture Chronopost'!X:X),IF(OR(F1351=17,F1351=44),F1351&amp;"_"&amp;H1351,IF(COUNTIF('Bibliothèque transporteurs'!C:C,F1351)=0,"inconnu",_xlfn.XLOOKUP(F1351,'Bibliothèque transporteurs'!C:C,'Bibliothèque transporteurs'!B:B))))</f>
        <v/>
      </c>
      <c r="V1351">
        <f>IF(COUNTIF('Bibliothèque transporteurs'!C:C,F1351)=0,"inconnu",_xlfn.XLOOKUP(F1351,'Bibliothèque transporteurs'!C:C,'Bibliothèque transporteurs'!E:E))</f>
        <v/>
      </c>
      <c r="W1351">
        <f>IF(T1351="FR_2SHOP",O1351,IF(O1351=0,0,ROUNDUP(O1351/C1351*B1351,2)))</f>
        <v/>
      </c>
      <c r="Y1351" s="118">
        <f>ROUNDUP(B1351,2)-M1351-L1351-N1351-J1351-K1351-I1351-Q1351</f>
        <v/>
      </c>
      <c r="Z1351" s="118">
        <f>IF(Y1351=W1351,"OK","Non")</f>
        <v/>
      </c>
    </row>
    <row r="1352">
      <c r="A1352" s="9">
        <f>C1352/SUM(C:C)*(SUM(C:C)+$X$2)</f>
        <v/>
      </c>
      <c r="B1352" s="9">
        <f>C1352/SUM(C:C)*(SUM(C:C)+SUM($N$3:$O$7))+S1352</f>
        <v/>
      </c>
      <c r="C1352" s="9">
        <f>SUM(I1352:Q1352)-N1352-P1352</f>
        <v/>
      </c>
      <c r="D1352" s="8" t="n">
        <v>6235</v>
      </c>
      <c r="E1352" t="inlineStr">
        <is>
          <t>XT413984065TS</t>
        </is>
      </c>
      <c r="F1352" t="inlineStr">
        <is>
          <t>6C</t>
        </is>
      </c>
      <c r="G1352" t="inlineStr">
        <is>
          <t>N</t>
        </is>
      </c>
      <c r="H1352" t="inlineStr">
        <is>
          <t>ZA</t>
        </is>
      </c>
      <c r="O1352" t="n">
        <v>9.69</v>
      </c>
      <c r="S1352">
        <f>_xlfn.XLOOKUP(E1352,'Facture Chronopost'!L:L,'Facture Chronopost'!AA:AA,"")</f>
        <v/>
      </c>
      <c r="T1352">
        <f>IF(COUNTIF('Bibliothèque transporteurs'!C:C,F1352)=0,"inconnu",_xlfn.XLOOKUP(F1352,'Bibliothèque transporteurs'!C:C,'Bibliothèque transporteurs'!A:A))</f>
        <v/>
      </c>
      <c r="U1352">
        <f>IF(OR(F1352="6C",F1352="6B"),_xlfn.XLOOKUP(E1352,'Facture Chronopost'!L:L,'Facture Chronopost'!X:X),IF(OR(F1352=17,F1352=44),F1352&amp;"_"&amp;H1352,IF(COUNTIF('Bibliothèque transporteurs'!C:C,F1352)=0,"inconnu",_xlfn.XLOOKUP(F1352,'Bibliothèque transporteurs'!C:C,'Bibliothèque transporteurs'!B:B))))</f>
        <v/>
      </c>
      <c r="V1352">
        <f>IF(COUNTIF('Bibliothèque transporteurs'!C:C,F1352)=0,"inconnu",_xlfn.XLOOKUP(F1352,'Bibliothèque transporteurs'!C:C,'Bibliothèque transporteurs'!E:E))</f>
        <v/>
      </c>
      <c r="W1352">
        <f>IF(T1352="FR_2SHOP",O1352,IF(O1352=0,0,ROUNDUP(O1352/C1352*B1352,2)))</f>
        <v/>
      </c>
      <c r="Y1352" s="118">
        <f>ROUNDUP(B1352,2)-M1352-L1352-N1352-J1352-K1352-I1352-Q1352</f>
        <v/>
      </c>
      <c r="Z1352" s="118">
        <f>IF(Y1352=W1352,"OK","Non")</f>
        <v/>
      </c>
    </row>
    <row r="1353">
      <c r="A1353" s="9">
        <f>C1353/SUM(C:C)*(SUM(C:C)+$X$2)</f>
        <v/>
      </c>
      <c r="B1353" s="9">
        <f>C1353/SUM(C:C)*(SUM(C:C)+SUM($N$3:$O$7))+S1353</f>
        <v/>
      </c>
      <c r="C1353" s="9">
        <f>SUM(I1353:Q1353)-N1353-P1353</f>
        <v/>
      </c>
      <c r="D1353" s="8" t="n">
        <v>6235</v>
      </c>
      <c r="E1353" t="inlineStr">
        <is>
          <t>XT413984193TS</t>
        </is>
      </c>
      <c r="F1353" t="inlineStr">
        <is>
          <t>6C</t>
        </is>
      </c>
      <c r="G1353" t="inlineStr">
        <is>
          <t>N</t>
        </is>
      </c>
      <c r="H1353" t="inlineStr">
        <is>
          <t>ZA</t>
        </is>
      </c>
      <c r="O1353" t="n">
        <v>9.69</v>
      </c>
      <c r="S1353">
        <f>_xlfn.XLOOKUP(E1353,'Facture Chronopost'!L:L,'Facture Chronopost'!AA:AA,"")</f>
        <v/>
      </c>
      <c r="T1353">
        <f>IF(COUNTIF('Bibliothèque transporteurs'!C:C,F1353)=0,"inconnu",_xlfn.XLOOKUP(F1353,'Bibliothèque transporteurs'!C:C,'Bibliothèque transporteurs'!A:A))</f>
        <v/>
      </c>
      <c r="U1353">
        <f>IF(OR(F1353="6C",F1353="6B"),_xlfn.XLOOKUP(E1353,'Facture Chronopost'!L:L,'Facture Chronopost'!X:X),IF(OR(F1353=17,F1353=44),F1353&amp;"_"&amp;H1353,IF(COUNTIF('Bibliothèque transporteurs'!C:C,F1353)=0,"inconnu",_xlfn.XLOOKUP(F1353,'Bibliothèque transporteurs'!C:C,'Bibliothèque transporteurs'!B:B))))</f>
        <v/>
      </c>
      <c r="V1353">
        <f>IF(COUNTIF('Bibliothèque transporteurs'!C:C,F1353)=0,"inconnu",_xlfn.XLOOKUP(F1353,'Bibliothèque transporteurs'!C:C,'Bibliothèque transporteurs'!E:E))</f>
        <v/>
      </c>
      <c r="W1353">
        <f>IF(T1353="FR_2SHOP",O1353,IF(O1353=0,0,ROUNDUP(O1353/C1353*B1353,2)))</f>
        <v/>
      </c>
      <c r="Y1353" s="118">
        <f>ROUNDUP(B1353,2)-M1353-L1353-N1353-J1353-K1353-I1353-Q1353</f>
        <v/>
      </c>
      <c r="Z1353" s="118">
        <f>IF(Y1353=W1353,"OK","Non")</f>
        <v/>
      </c>
    </row>
    <row r="1354">
      <c r="A1354" s="9">
        <f>C1354/SUM(C:C)*(SUM(C:C)+$X$2)</f>
        <v/>
      </c>
      <c r="B1354" s="9">
        <f>C1354/SUM(C:C)*(SUM(C:C)+SUM($N$3:$O$7))+S1354</f>
        <v/>
      </c>
      <c r="C1354" s="9">
        <f>SUM(I1354:Q1354)-N1354-P1354</f>
        <v/>
      </c>
      <c r="D1354" s="8" t="n">
        <v>6235</v>
      </c>
      <c r="E1354" t="inlineStr">
        <is>
          <t>XT413984635TS</t>
        </is>
      </c>
      <c r="F1354" t="inlineStr">
        <is>
          <t>6C</t>
        </is>
      </c>
      <c r="G1354" t="inlineStr">
        <is>
          <t>N</t>
        </is>
      </c>
      <c r="H1354" t="inlineStr">
        <is>
          <t>ZA</t>
        </is>
      </c>
      <c r="O1354" t="n">
        <v>10.35</v>
      </c>
      <c r="S1354">
        <f>_xlfn.XLOOKUP(E1354,'Facture Chronopost'!L:L,'Facture Chronopost'!AA:AA,"")</f>
        <v/>
      </c>
      <c r="T1354">
        <f>IF(COUNTIF('Bibliothèque transporteurs'!C:C,F1354)=0,"inconnu",_xlfn.XLOOKUP(F1354,'Bibliothèque transporteurs'!C:C,'Bibliothèque transporteurs'!A:A))</f>
        <v/>
      </c>
      <c r="U1354">
        <f>IF(OR(F1354="6C",F1354="6B"),_xlfn.XLOOKUP(E1354,'Facture Chronopost'!L:L,'Facture Chronopost'!X:X),IF(OR(F1354=17,F1354=44),F1354&amp;"_"&amp;H1354,IF(COUNTIF('Bibliothèque transporteurs'!C:C,F1354)=0,"inconnu",_xlfn.XLOOKUP(F1354,'Bibliothèque transporteurs'!C:C,'Bibliothèque transporteurs'!B:B))))</f>
        <v/>
      </c>
      <c r="V1354">
        <f>IF(COUNTIF('Bibliothèque transporteurs'!C:C,F1354)=0,"inconnu",_xlfn.XLOOKUP(F1354,'Bibliothèque transporteurs'!C:C,'Bibliothèque transporteurs'!E:E))</f>
        <v/>
      </c>
      <c r="W1354">
        <f>IF(T1354="FR_2SHOP",O1354,IF(O1354=0,0,ROUNDUP(O1354/C1354*B1354,2)))</f>
        <v/>
      </c>
      <c r="Y1354" s="118">
        <f>ROUNDUP(B1354,2)-M1354-L1354-N1354-J1354-K1354-I1354-Q1354</f>
        <v/>
      </c>
      <c r="Z1354" s="118">
        <f>IF(Y1354=W1354,"OK","Non")</f>
        <v/>
      </c>
    </row>
    <row r="1355">
      <c r="A1355" s="9">
        <f>C1355/SUM(C:C)*(SUM(C:C)+$X$2)</f>
        <v/>
      </c>
      <c r="B1355" s="9">
        <f>C1355/SUM(C:C)*(SUM(C:C)+SUM($N$3:$O$7))+S1355</f>
        <v/>
      </c>
      <c r="C1355" s="9">
        <f>SUM(I1355:Q1355)-N1355-P1355</f>
        <v/>
      </c>
      <c r="D1355" s="8" t="n">
        <v>6235</v>
      </c>
      <c r="E1355" t="inlineStr">
        <is>
          <t>XT413986631TS</t>
        </is>
      </c>
      <c r="F1355" t="inlineStr">
        <is>
          <t>6C</t>
        </is>
      </c>
      <c r="G1355" t="inlineStr">
        <is>
          <t>N</t>
        </is>
      </c>
      <c r="H1355" t="inlineStr">
        <is>
          <t>ZA</t>
        </is>
      </c>
      <c r="O1355" t="n">
        <v>5.33</v>
      </c>
      <c r="S1355">
        <f>_xlfn.XLOOKUP(E1355,'Facture Chronopost'!L:L,'Facture Chronopost'!AA:AA,"")</f>
        <v/>
      </c>
      <c r="T1355">
        <f>IF(COUNTIF('Bibliothèque transporteurs'!C:C,F1355)=0,"inconnu",_xlfn.XLOOKUP(F1355,'Bibliothèque transporteurs'!C:C,'Bibliothèque transporteurs'!A:A))</f>
        <v/>
      </c>
      <c r="U1355">
        <f>IF(OR(F1355="6C",F1355="6B"),_xlfn.XLOOKUP(E1355,'Facture Chronopost'!L:L,'Facture Chronopost'!X:X),IF(OR(F1355=17,F1355=44),F1355&amp;"_"&amp;H1355,IF(COUNTIF('Bibliothèque transporteurs'!C:C,F1355)=0,"inconnu",_xlfn.XLOOKUP(F1355,'Bibliothèque transporteurs'!C:C,'Bibliothèque transporteurs'!B:B))))</f>
        <v/>
      </c>
      <c r="V1355">
        <f>IF(COUNTIF('Bibliothèque transporteurs'!C:C,F1355)=0,"inconnu",_xlfn.XLOOKUP(F1355,'Bibliothèque transporteurs'!C:C,'Bibliothèque transporteurs'!E:E))</f>
        <v/>
      </c>
      <c r="W1355">
        <f>IF(T1355="FR_2SHOP",O1355,IF(O1355=0,0,ROUNDUP(O1355/C1355*B1355,2)))</f>
        <v/>
      </c>
      <c r="Y1355" s="118">
        <f>ROUNDUP(B1355,2)-M1355-L1355-N1355-J1355-K1355-I1355-Q1355</f>
        <v/>
      </c>
      <c r="Z1355" s="118">
        <f>IF(Y1355=W1355,"OK","Non")</f>
        <v/>
      </c>
    </row>
    <row r="1356">
      <c r="A1356" s="9">
        <f>C1356/SUM(C:C)*(SUM(C:C)+$X$2)</f>
        <v/>
      </c>
      <c r="B1356" s="9">
        <f>C1356/SUM(C:C)*(SUM(C:C)+SUM($N$3:$O$7))+S1356</f>
        <v/>
      </c>
      <c r="C1356" s="9">
        <f>SUM(I1356:Q1356)-N1356-P1356</f>
        <v/>
      </c>
      <c r="D1356" s="8" t="n">
        <v>6235</v>
      </c>
      <c r="E1356" t="inlineStr">
        <is>
          <t>XT413987518TS</t>
        </is>
      </c>
      <c r="F1356" t="inlineStr">
        <is>
          <t>6C</t>
        </is>
      </c>
      <c r="G1356" t="inlineStr">
        <is>
          <t>N</t>
        </is>
      </c>
      <c r="H1356" t="inlineStr">
        <is>
          <t>ZA</t>
        </is>
      </c>
      <c r="O1356" t="n">
        <v>5.88</v>
      </c>
      <c r="S1356">
        <f>_xlfn.XLOOKUP(E1356,'Facture Chronopost'!L:L,'Facture Chronopost'!AA:AA,"")</f>
        <v/>
      </c>
      <c r="T1356">
        <f>IF(COUNTIF('Bibliothèque transporteurs'!C:C,F1356)=0,"inconnu",_xlfn.XLOOKUP(F1356,'Bibliothèque transporteurs'!C:C,'Bibliothèque transporteurs'!A:A))</f>
        <v/>
      </c>
      <c r="U1356">
        <f>IF(OR(F1356="6C",F1356="6B"),_xlfn.XLOOKUP(E1356,'Facture Chronopost'!L:L,'Facture Chronopost'!X:X),IF(OR(F1356=17,F1356=44),F1356&amp;"_"&amp;H1356,IF(COUNTIF('Bibliothèque transporteurs'!C:C,F1356)=0,"inconnu",_xlfn.XLOOKUP(F1356,'Bibliothèque transporteurs'!C:C,'Bibliothèque transporteurs'!B:B))))</f>
        <v/>
      </c>
      <c r="V1356">
        <f>IF(COUNTIF('Bibliothèque transporteurs'!C:C,F1356)=0,"inconnu",_xlfn.XLOOKUP(F1356,'Bibliothèque transporteurs'!C:C,'Bibliothèque transporteurs'!E:E))</f>
        <v/>
      </c>
      <c r="W1356">
        <f>IF(T1356="FR_2SHOP",O1356,IF(O1356=0,0,ROUNDUP(O1356/C1356*B1356,2)))</f>
        <v/>
      </c>
      <c r="Y1356" s="118">
        <f>ROUNDUP(B1356,2)-M1356-L1356-N1356-J1356-K1356-I1356-Q1356</f>
        <v/>
      </c>
      <c r="Z1356" s="118">
        <f>IF(Y1356=W1356,"OK","Non")</f>
        <v/>
      </c>
    </row>
    <row r="1357">
      <c r="A1357" s="9">
        <f>C1357/SUM(C:C)*(SUM(C:C)+$X$2)</f>
        <v/>
      </c>
      <c r="B1357" s="9">
        <f>C1357/SUM(C:C)*(SUM(C:C)+SUM($N$3:$O$7))+S1357</f>
        <v/>
      </c>
      <c r="C1357" s="9">
        <f>SUM(I1357:Q1357)-N1357-P1357</f>
        <v/>
      </c>
      <c r="D1357" s="8" t="n">
        <v>6235</v>
      </c>
      <c r="E1357" t="inlineStr">
        <is>
          <t>XT413989385TS</t>
        </is>
      </c>
      <c r="F1357" t="inlineStr">
        <is>
          <t>6C</t>
        </is>
      </c>
      <c r="G1357" t="inlineStr">
        <is>
          <t>N</t>
        </is>
      </c>
      <c r="H1357" t="inlineStr">
        <is>
          <t>ZA</t>
        </is>
      </c>
      <c r="O1357" t="n">
        <v>5.33</v>
      </c>
      <c r="S1357">
        <f>_xlfn.XLOOKUP(E1357,'Facture Chronopost'!L:L,'Facture Chronopost'!AA:AA,"")</f>
        <v/>
      </c>
      <c r="T1357">
        <f>IF(COUNTIF('Bibliothèque transporteurs'!C:C,F1357)=0,"inconnu",_xlfn.XLOOKUP(F1357,'Bibliothèque transporteurs'!C:C,'Bibliothèque transporteurs'!A:A))</f>
        <v/>
      </c>
      <c r="U1357">
        <f>IF(OR(F1357="6C",F1357="6B"),_xlfn.XLOOKUP(E1357,'Facture Chronopost'!L:L,'Facture Chronopost'!X:X),IF(OR(F1357=17,F1357=44),F1357&amp;"_"&amp;H1357,IF(COUNTIF('Bibliothèque transporteurs'!C:C,F1357)=0,"inconnu",_xlfn.XLOOKUP(F1357,'Bibliothèque transporteurs'!C:C,'Bibliothèque transporteurs'!B:B))))</f>
        <v/>
      </c>
      <c r="V1357">
        <f>IF(COUNTIF('Bibliothèque transporteurs'!C:C,F1357)=0,"inconnu",_xlfn.XLOOKUP(F1357,'Bibliothèque transporteurs'!C:C,'Bibliothèque transporteurs'!E:E))</f>
        <v/>
      </c>
      <c r="W1357">
        <f>IF(T1357="FR_2SHOP",O1357,IF(O1357=0,0,ROUNDUP(O1357/C1357*B1357,2)))</f>
        <v/>
      </c>
      <c r="Y1357" s="118">
        <f>ROUNDUP(B1357,2)-M1357-L1357-N1357-J1357-K1357-I1357-Q1357</f>
        <v/>
      </c>
      <c r="Z1357" s="118">
        <f>IF(Y1357=W1357,"OK","Non")</f>
        <v/>
      </c>
    </row>
    <row r="1358">
      <c r="A1358" s="9">
        <f>C1358/SUM(C:C)*(SUM(C:C)+$X$2)</f>
        <v/>
      </c>
      <c r="B1358" s="9">
        <f>C1358/SUM(C:C)*(SUM(C:C)+SUM($N$3:$O$7))+S1358</f>
        <v/>
      </c>
      <c r="C1358" s="9">
        <f>SUM(I1358:Q1358)-N1358-P1358</f>
        <v/>
      </c>
      <c r="D1358" s="8" t="n">
        <v>6235</v>
      </c>
      <c r="E1358" t="inlineStr">
        <is>
          <t>XT413989575TS</t>
        </is>
      </c>
      <c r="F1358" t="inlineStr">
        <is>
          <t>6C</t>
        </is>
      </c>
      <c r="G1358" t="inlineStr">
        <is>
          <t>N</t>
        </is>
      </c>
      <c r="H1358" t="inlineStr">
        <is>
          <t>ZA</t>
        </is>
      </c>
      <c r="O1358" t="n">
        <v>9.69</v>
      </c>
      <c r="S1358">
        <f>_xlfn.XLOOKUP(E1358,'Facture Chronopost'!L:L,'Facture Chronopost'!AA:AA,"")</f>
        <v/>
      </c>
      <c r="T1358">
        <f>IF(COUNTIF('Bibliothèque transporteurs'!C:C,F1358)=0,"inconnu",_xlfn.XLOOKUP(F1358,'Bibliothèque transporteurs'!C:C,'Bibliothèque transporteurs'!A:A))</f>
        <v/>
      </c>
      <c r="U1358">
        <f>IF(OR(F1358="6C",F1358="6B"),_xlfn.XLOOKUP(E1358,'Facture Chronopost'!L:L,'Facture Chronopost'!X:X),IF(OR(F1358=17,F1358=44),F1358&amp;"_"&amp;H1358,IF(COUNTIF('Bibliothèque transporteurs'!C:C,F1358)=0,"inconnu",_xlfn.XLOOKUP(F1358,'Bibliothèque transporteurs'!C:C,'Bibliothèque transporteurs'!B:B))))</f>
        <v/>
      </c>
      <c r="V1358">
        <f>IF(COUNTIF('Bibliothèque transporteurs'!C:C,F1358)=0,"inconnu",_xlfn.XLOOKUP(F1358,'Bibliothèque transporteurs'!C:C,'Bibliothèque transporteurs'!E:E))</f>
        <v/>
      </c>
      <c r="W1358">
        <f>IF(T1358="FR_2SHOP",O1358,IF(O1358=0,0,ROUNDUP(O1358/C1358*B1358,2)))</f>
        <v/>
      </c>
      <c r="Y1358" s="118">
        <f>ROUNDUP(B1358,2)-M1358-L1358-N1358-J1358-K1358-I1358-Q1358</f>
        <v/>
      </c>
      <c r="Z1358" s="118">
        <f>IF(Y1358=W1358,"OK","Non")</f>
        <v/>
      </c>
    </row>
    <row r="1359">
      <c r="A1359" s="9">
        <f>C1359/SUM(C:C)*(SUM(C:C)+$X$2)</f>
        <v/>
      </c>
      <c r="B1359" s="9">
        <f>C1359/SUM(C:C)*(SUM(C:C)+SUM($N$3:$O$7))+S1359</f>
        <v/>
      </c>
      <c r="C1359" s="9">
        <f>SUM(I1359:Q1359)-N1359-P1359</f>
        <v/>
      </c>
      <c r="D1359" s="8" t="n">
        <v>6235</v>
      </c>
      <c r="E1359" t="inlineStr">
        <is>
          <t>XT413990993TS</t>
        </is>
      </c>
      <c r="F1359" t="inlineStr">
        <is>
          <t>6C</t>
        </is>
      </c>
      <c r="G1359" t="inlineStr">
        <is>
          <t>N</t>
        </is>
      </c>
      <c r="H1359" t="inlineStr">
        <is>
          <t>ZA</t>
        </is>
      </c>
      <c r="O1359" t="n">
        <v>9.69</v>
      </c>
      <c r="S1359">
        <f>_xlfn.XLOOKUP(E1359,'Facture Chronopost'!L:L,'Facture Chronopost'!AA:AA,"")</f>
        <v/>
      </c>
      <c r="T1359">
        <f>IF(COUNTIF('Bibliothèque transporteurs'!C:C,F1359)=0,"inconnu",_xlfn.XLOOKUP(F1359,'Bibliothèque transporteurs'!C:C,'Bibliothèque transporteurs'!A:A))</f>
        <v/>
      </c>
      <c r="U1359">
        <f>IF(OR(F1359="6C",F1359="6B"),_xlfn.XLOOKUP(E1359,'Facture Chronopost'!L:L,'Facture Chronopost'!X:X),IF(OR(F1359=17,F1359=44),F1359&amp;"_"&amp;H1359,IF(COUNTIF('Bibliothèque transporteurs'!C:C,F1359)=0,"inconnu",_xlfn.XLOOKUP(F1359,'Bibliothèque transporteurs'!C:C,'Bibliothèque transporteurs'!B:B))))</f>
        <v/>
      </c>
      <c r="V1359">
        <f>IF(COUNTIF('Bibliothèque transporteurs'!C:C,F1359)=0,"inconnu",_xlfn.XLOOKUP(F1359,'Bibliothèque transporteurs'!C:C,'Bibliothèque transporteurs'!E:E))</f>
        <v/>
      </c>
      <c r="W1359">
        <f>IF(T1359="FR_2SHOP",O1359,IF(O1359=0,0,ROUNDUP(O1359/C1359*B1359,2)))</f>
        <v/>
      </c>
      <c r="Y1359" s="118">
        <f>ROUNDUP(B1359,2)-M1359-L1359-N1359-J1359-K1359-I1359-Q1359</f>
        <v/>
      </c>
      <c r="Z1359" s="118">
        <f>IF(Y1359=W1359,"OK","Non")</f>
        <v/>
      </c>
    </row>
    <row r="1360">
      <c r="A1360" s="9">
        <f>C1360/SUM(C:C)*(SUM(C:C)+$X$2)</f>
        <v/>
      </c>
      <c r="B1360" s="9">
        <f>C1360/SUM(C:C)*(SUM(C:C)+SUM($N$3:$O$7))+S1360</f>
        <v/>
      </c>
      <c r="C1360" s="9">
        <f>SUM(I1360:Q1360)-N1360-P1360</f>
        <v/>
      </c>
      <c r="D1360" s="8" t="n">
        <v>6235</v>
      </c>
      <c r="E1360" t="inlineStr">
        <is>
          <t>XT413991716TS</t>
        </is>
      </c>
      <c r="F1360" t="inlineStr">
        <is>
          <t>6C</t>
        </is>
      </c>
      <c r="G1360" t="inlineStr">
        <is>
          <t>N</t>
        </is>
      </c>
      <c r="H1360" t="inlineStr">
        <is>
          <t>ZA</t>
        </is>
      </c>
      <c r="O1360" t="n">
        <v>10.02</v>
      </c>
      <c r="S1360">
        <f>_xlfn.XLOOKUP(E1360,'Facture Chronopost'!L:L,'Facture Chronopost'!AA:AA,"")</f>
        <v/>
      </c>
      <c r="T1360">
        <f>IF(COUNTIF('Bibliothèque transporteurs'!C:C,F1360)=0,"inconnu",_xlfn.XLOOKUP(F1360,'Bibliothèque transporteurs'!C:C,'Bibliothèque transporteurs'!A:A))</f>
        <v/>
      </c>
      <c r="U1360">
        <f>IF(OR(F1360="6C",F1360="6B"),_xlfn.XLOOKUP(E1360,'Facture Chronopost'!L:L,'Facture Chronopost'!X:X),IF(OR(F1360=17,F1360=44),F1360&amp;"_"&amp;H1360,IF(COUNTIF('Bibliothèque transporteurs'!C:C,F1360)=0,"inconnu",_xlfn.XLOOKUP(F1360,'Bibliothèque transporteurs'!C:C,'Bibliothèque transporteurs'!B:B))))</f>
        <v/>
      </c>
      <c r="V1360">
        <f>IF(COUNTIF('Bibliothèque transporteurs'!C:C,F1360)=0,"inconnu",_xlfn.XLOOKUP(F1360,'Bibliothèque transporteurs'!C:C,'Bibliothèque transporteurs'!E:E))</f>
        <v/>
      </c>
      <c r="W1360">
        <f>IF(T1360="FR_2SHOP",O1360,IF(O1360=0,0,ROUNDUP(O1360/C1360*B1360,2)))</f>
        <v/>
      </c>
      <c r="Y1360" s="118">
        <f>ROUNDUP(B1360,2)-M1360-L1360-N1360-J1360-K1360-I1360-Q1360</f>
        <v/>
      </c>
      <c r="Z1360" s="118">
        <f>IF(Y1360=W1360,"OK","Non")</f>
        <v/>
      </c>
    </row>
    <row r="1361">
      <c r="A1361" s="9">
        <f>C1361/SUM(C:C)*(SUM(C:C)+$X$2)</f>
        <v/>
      </c>
      <c r="B1361" s="9">
        <f>C1361/SUM(C:C)*(SUM(C:C)+SUM($N$3:$O$7))+S1361</f>
        <v/>
      </c>
      <c r="C1361" s="9">
        <f>SUM(I1361:Q1361)-N1361-P1361</f>
        <v/>
      </c>
      <c r="D1361" s="8" t="n">
        <v>6235</v>
      </c>
      <c r="E1361" t="inlineStr">
        <is>
          <t>XT413992376TS</t>
        </is>
      </c>
      <c r="F1361" t="inlineStr">
        <is>
          <t>6C</t>
        </is>
      </c>
      <c r="G1361" t="inlineStr">
        <is>
          <t>N</t>
        </is>
      </c>
      <c r="H1361" t="inlineStr">
        <is>
          <t>ZA</t>
        </is>
      </c>
      <c r="O1361" t="n">
        <v>8.369999999999999</v>
      </c>
      <c r="S1361">
        <f>_xlfn.XLOOKUP(E1361,'Facture Chronopost'!L:L,'Facture Chronopost'!AA:AA,"")</f>
        <v/>
      </c>
      <c r="T1361">
        <f>IF(COUNTIF('Bibliothèque transporteurs'!C:C,F1361)=0,"inconnu",_xlfn.XLOOKUP(F1361,'Bibliothèque transporteurs'!C:C,'Bibliothèque transporteurs'!A:A))</f>
        <v/>
      </c>
      <c r="U1361">
        <f>IF(OR(F1361="6C",F1361="6B"),_xlfn.XLOOKUP(E1361,'Facture Chronopost'!L:L,'Facture Chronopost'!X:X),IF(OR(F1361=17,F1361=44),F1361&amp;"_"&amp;H1361,IF(COUNTIF('Bibliothèque transporteurs'!C:C,F1361)=0,"inconnu",_xlfn.XLOOKUP(F1361,'Bibliothèque transporteurs'!C:C,'Bibliothèque transporteurs'!B:B))))</f>
        <v/>
      </c>
      <c r="V1361">
        <f>IF(COUNTIF('Bibliothèque transporteurs'!C:C,F1361)=0,"inconnu",_xlfn.XLOOKUP(F1361,'Bibliothèque transporteurs'!C:C,'Bibliothèque transporteurs'!E:E))</f>
        <v/>
      </c>
      <c r="W1361">
        <f>IF(T1361="FR_2SHOP",O1361,IF(O1361=0,0,ROUNDUP(O1361/C1361*B1361,2)))</f>
        <v/>
      </c>
      <c r="Y1361" s="118">
        <f>ROUNDUP(B1361,2)-M1361-L1361-N1361-J1361-K1361-I1361-Q1361</f>
        <v/>
      </c>
      <c r="Z1361" s="118">
        <f>IF(Y1361=W1361,"OK","Non")</f>
        <v/>
      </c>
    </row>
    <row r="1362">
      <c r="A1362" s="9">
        <f>C1362/SUM(C:C)*(SUM(C:C)+$X$2)</f>
        <v/>
      </c>
      <c r="B1362" s="9">
        <f>C1362/SUM(C:C)*(SUM(C:C)+SUM($N$3:$O$7))+S1362</f>
        <v/>
      </c>
      <c r="C1362" s="9">
        <f>SUM(I1362:Q1362)-N1362-P1362</f>
        <v/>
      </c>
      <c r="D1362" s="8" t="n">
        <v>6235</v>
      </c>
      <c r="E1362" t="inlineStr">
        <is>
          <t>XT413992892TS</t>
        </is>
      </c>
      <c r="F1362" t="inlineStr">
        <is>
          <t>6C</t>
        </is>
      </c>
      <c r="G1362" t="inlineStr">
        <is>
          <t>N</t>
        </is>
      </c>
      <c r="H1362" t="inlineStr">
        <is>
          <t>ZA</t>
        </is>
      </c>
      <c r="O1362" t="n">
        <v>5.88</v>
      </c>
      <c r="S1362">
        <f>_xlfn.XLOOKUP(E1362,'Facture Chronopost'!L:L,'Facture Chronopost'!AA:AA,"")</f>
        <v/>
      </c>
      <c r="T1362">
        <f>IF(COUNTIF('Bibliothèque transporteurs'!C:C,F1362)=0,"inconnu",_xlfn.XLOOKUP(F1362,'Bibliothèque transporteurs'!C:C,'Bibliothèque transporteurs'!A:A))</f>
        <v/>
      </c>
      <c r="U1362">
        <f>IF(OR(F1362="6C",F1362="6B"),_xlfn.XLOOKUP(E1362,'Facture Chronopost'!L:L,'Facture Chronopost'!X:X),IF(OR(F1362=17,F1362=44),F1362&amp;"_"&amp;H1362,IF(COUNTIF('Bibliothèque transporteurs'!C:C,F1362)=0,"inconnu",_xlfn.XLOOKUP(F1362,'Bibliothèque transporteurs'!C:C,'Bibliothèque transporteurs'!B:B))))</f>
        <v/>
      </c>
      <c r="V1362">
        <f>IF(COUNTIF('Bibliothèque transporteurs'!C:C,F1362)=0,"inconnu",_xlfn.XLOOKUP(F1362,'Bibliothèque transporteurs'!C:C,'Bibliothèque transporteurs'!E:E))</f>
        <v/>
      </c>
      <c r="W1362">
        <f>IF(T1362="FR_2SHOP",O1362,IF(O1362=0,0,ROUNDUP(O1362/C1362*B1362,2)))</f>
        <v/>
      </c>
      <c r="Y1362" s="118">
        <f>ROUNDUP(B1362,2)-M1362-L1362-N1362-J1362-K1362-I1362-Q1362</f>
        <v/>
      </c>
      <c r="Z1362" s="118">
        <f>IF(Y1362=W1362,"OK","Non")</f>
        <v/>
      </c>
    </row>
    <row r="1363">
      <c r="A1363" s="9">
        <f>C1363/SUM(C:C)*(SUM(C:C)+$X$2)</f>
        <v/>
      </c>
      <c r="B1363" s="9">
        <f>C1363/SUM(C:C)*(SUM(C:C)+SUM($N$3:$O$7))+S1363</f>
        <v/>
      </c>
      <c r="C1363" s="9">
        <f>SUM(I1363:Q1363)-N1363-P1363</f>
        <v/>
      </c>
      <c r="D1363" s="8" t="n">
        <v>6235</v>
      </c>
      <c r="E1363" t="inlineStr">
        <is>
          <t>XT413993014TS</t>
        </is>
      </c>
      <c r="F1363" t="inlineStr">
        <is>
          <t>6C</t>
        </is>
      </c>
      <c r="G1363" t="inlineStr">
        <is>
          <t>N</t>
        </is>
      </c>
      <c r="H1363" t="inlineStr">
        <is>
          <t>ZA</t>
        </is>
      </c>
      <c r="O1363" t="n">
        <v>5.88</v>
      </c>
      <c r="S1363">
        <f>_xlfn.XLOOKUP(E1363,'Facture Chronopost'!L:L,'Facture Chronopost'!AA:AA,"")</f>
        <v/>
      </c>
      <c r="T1363">
        <f>IF(COUNTIF('Bibliothèque transporteurs'!C:C,F1363)=0,"inconnu",_xlfn.XLOOKUP(F1363,'Bibliothèque transporteurs'!C:C,'Bibliothèque transporteurs'!A:A))</f>
        <v/>
      </c>
      <c r="U1363">
        <f>IF(OR(F1363="6C",F1363="6B"),_xlfn.XLOOKUP(E1363,'Facture Chronopost'!L:L,'Facture Chronopost'!X:X),IF(OR(F1363=17,F1363=44),F1363&amp;"_"&amp;H1363,IF(COUNTIF('Bibliothèque transporteurs'!C:C,F1363)=0,"inconnu",_xlfn.XLOOKUP(F1363,'Bibliothèque transporteurs'!C:C,'Bibliothèque transporteurs'!B:B))))</f>
        <v/>
      </c>
      <c r="V1363">
        <f>IF(COUNTIF('Bibliothèque transporteurs'!C:C,F1363)=0,"inconnu",_xlfn.XLOOKUP(F1363,'Bibliothèque transporteurs'!C:C,'Bibliothèque transporteurs'!E:E))</f>
        <v/>
      </c>
      <c r="W1363">
        <f>IF(T1363="FR_2SHOP",O1363,IF(O1363=0,0,ROUNDUP(O1363/C1363*B1363,2)))</f>
        <v/>
      </c>
      <c r="Y1363" s="118">
        <f>ROUNDUP(B1363,2)-M1363-L1363-N1363-J1363-K1363-I1363-Q1363</f>
        <v/>
      </c>
      <c r="Z1363" s="118">
        <f>IF(Y1363=W1363,"OK","Non")</f>
        <v/>
      </c>
    </row>
    <row r="1364">
      <c r="A1364" s="9">
        <f>C1364/SUM(C:C)*(SUM(C:C)+$X$2)</f>
        <v/>
      </c>
      <c r="B1364" s="9">
        <f>C1364/SUM(C:C)*(SUM(C:C)+SUM($N$3:$O$7))+S1364</f>
        <v/>
      </c>
      <c r="C1364" s="9">
        <f>SUM(I1364:Q1364)-N1364-P1364</f>
        <v/>
      </c>
      <c r="D1364" s="8" t="n">
        <v>6235</v>
      </c>
      <c r="E1364" t="inlineStr">
        <is>
          <t>XT413994947TS</t>
        </is>
      </c>
      <c r="F1364" t="inlineStr">
        <is>
          <t>6C</t>
        </is>
      </c>
      <c r="G1364" t="inlineStr">
        <is>
          <t>N</t>
        </is>
      </c>
      <c r="H1364" t="inlineStr">
        <is>
          <t>ZA</t>
        </is>
      </c>
      <c r="O1364" t="n">
        <v>5.88</v>
      </c>
      <c r="S1364">
        <f>_xlfn.XLOOKUP(E1364,'Facture Chronopost'!L:L,'Facture Chronopost'!AA:AA,"")</f>
        <v/>
      </c>
      <c r="T1364">
        <f>IF(COUNTIF('Bibliothèque transporteurs'!C:C,F1364)=0,"inconnu",_xlfn.XLOOKUP(F1364,'Bibliothèque transporteurs'!C:C,'Bibliothèque transporteurs'!A:A))</f>
        <v/>
      </c>
      <c r="U1364">
        <f>IF(OR(F1364="6C",F1364="6B"),_xlfn.XLOOKUP(E1364,'Facture Chronopost'!L:L,'Facture Chronopost'!X:X),IF(OR(F1364=17,F1364=44),F1364&amp;"_"&amp;H1364,IF(COUNTIF('Bibliothèque transporteurs'!C:C,F1364)=0,"inconnu",_xlfn.XLOOKUP(F1364,'Bibliothèque transporteurs'!C:C,'Bibliothèque transporteurs'!B:B))))</f>
        <v/>
      </c>
      <c r="V1364">
        <f>IF(COUNTIF('Bibliothèque transporteurs'!C:C,F1364)=0,"inconnu",_xlfn.XLOOKUP(F1364,'Bibliothèque transporteurs'!C:C,'Bibliothèque transporteurs'!E:E))</f>
        <v/>
      </c>
      <c r="W1364">
        <f>IF(T1364="FR_2SHOP",O1364,IF(O1364=0,0,ROUNDUP(O1364/C1364*B1364,2)))</f>
        <v/>
      </c>
      <c r="Y1364" s="118">
        <f>ROUNDUP(B1364,2)-M1364-L1364-N1364-J1364-K1364-I1364-Q1364</f>
        <v/>
      </c>
      <c r="Z1364" s="118">
        <f>IF(Y1364=W1364,"OK","Non")</f>
        <v/>
      </c>
    </row>
    <row r="1365">
      <c r="A1365" s="9">
        <f>C1365/SUM(C:C)*(SUM(C:C)+$X$2)</f>
        <v/>
      </c>
      <c r="B1365" s="9">
        <f>C1365/SUM(C:C)*(SUM(C:C)+SUM($N$3:$O$7))+S1365</f>
        <v/>
      </c>
      <c r="C1365" s="9">
        <f>SUM(I1365:Q1365)-N1365-P1365</f>
        <v/>
      </c>
      <c r="D1365" s="8" t="n">
        <v>6235</v>
      </c>
      <c r="E1365" t="inlineStr">
        <is>
          <t>XT413995219TS</t>
        </is>
      </c>
      <c r="F1365" t="inlineStr">
        <is>
          <t>6C</t>
        </is>
      </c>
      <c r="G1365" t="inlineStr">
        <is>
          <t>N</t>
        </is>
      </c>
      <c r="H1365" t="inlineStr">
        <is>
          <t>ZA</t>
        </is>
      </c>
      <c r="O1365" t="n">
        <v>11.42</v>
      </c>
      <c r="S1365">
        <f>_xlfn.XLOOKUP(E1365,'Facture Chronopost'!L:L,'Facture Chronopost'!AA:AA,"")</f>
        <v/>
      </c>
      <c r="T1365">
        <f>IF(COUNTIF('Bibliothèque transporteurs'!C:C,F1365)=0,"inconnu",_xlfn.XLOOKUP(F1365,'Bibliothèque transporteurs'!C:C,'Bibliothèque transporteurs'!A:A))</f>
        <v/>
      </c>
      <c r="U1365">
        <f>IF(OR(F1365="6C",F1365="6B"),_xlfn.XLOOKUP(E1365,'Facture Chronopost'!L:L,'Facture Chronopost'!X:X),IF(OR(F1365=17,F1365=44),F1365&amp;"_"&amp;H1365,IF(COUNTIF('Bibliothèque transporteurs'!C:C,F1365)=0,"inconnu",_xlfn.XLOOKUP(F1365,'Bibliothèque transporteurs'!C:C,'Bibliothèque transporteurs'!B:B))))</f>
        <v/>
      </c>
      <c r="V1365">
        <f>IF(COUNTIF('Bibliothèque transporteurs'!C:C,F1365)=0,"inconnu",_xlfn.XLOOKUP(F1365,'Bibliothèque transporteurs'!C:C,'Bibliothèque transporteurs'!E:E))</f>
        <v/>
      </c>
      <c r="W1365">
        <f>IF(T1365="FR_2SHOP",O1365,IF(O1365=0,0,ROUNDUP(O1365/C1365*B1365,2)))</f>
        <v/>
      </c>
      <c r="Y1365" s="118">
        <f>ROUNDUP(B1365,2)-M1365-L1365-N1365-J1365-K1365-I1365-Q1365</f>
        <v/>
      </c>
      <c r="Z1365" s="118">
        <f>IF(Y1365=W1365,"OK","Non")</f>
        <v/>
      </c>
    </row>
    <row r="1366">
      <c r="A1366" s="9">
        <f>C1366/SUM(C:C)*(SUM(C:C)+$X$2)</f>
        <v/>
      </c>
      <c r="B1366" s="9">
        <f>C1366/SUM(C:C)*(SUM(C:C)+SUM($N$3:$O$7))+S1366</f>
        <v/>
      </c>
      <c r="C1366" s="9">
        <f>SUM(I1366:Q1366)-N1366-P1366</f>
        <v/>
      </c>
      <c r="D1366" s="8" t="n">
        <v>6235</v>
      </c>
      <c r="E1366" t="inlineStr">
        <is>
          <t>XT413996302TS</t>
        </is>
      </c>
      <c r="F1366" t="inlineStr">
        <is>
          <t>6C</t>
        </is>
      </c>
      <c r="G1366" t="inlineStr">
        <is>
          <t>N</t>
        </is>
      </c>
      <c r="H1366" t="inlineStr">
        <is>
          <t>ZA</t>
        </is>
      </c>
      <c r="O1366" t="n">
        <v>13.36</v>
      </c>
      <c r="S1366">
        <f>_xlfn.XLOOKUP(E1366,'Facture Chronopost'!L:L,'Facture Chronopost'!AA:AA,"")</f>
        <v/>
      </c>
      <c r="T1366">
        <f>IF(COUNTIF('Bibliothèque transporteurs'!C:C,F1366)=0,"inconnu",_xlfn.XLOOKUP(F1366,'Bibliothèque transporteurs'!C:C,'Bibliothèque transporteurs'!A:A))</f>
        <v/>
      </c>
      <c r="U1366">
        <f>IF(OR(F1366="6C",F1366="6B"),_xlfn.XLOOKUP(E1366,'Facture Chronopost'!L:L,'Facture Chronopost'!X:X),IF(OR(F1366=17,F1366=44),F1366&amp;"_"&amp;H1366,IF(COUNTIF('Bibliothèque transporteurs'!C:C,F1366)=0,"inconnu",_xlfn.XLOOKUP(F1366,'Bibliothèque transporteurs'!C:C,'Bibliothèque transporteurs'!B:B))))</f>
        <v/>
      </c>
      <c r="V1366">
        <f>IF(COUNTIF('Bibliothèque transporteurs'!C:C,F1366)=0,"inconnu",_xlfn.XLOOKUP(F1366,'Bibliothèque transporteurs'!C:C,'Bibliothèque transporteurs'!E:E))</f>
        <v/>
      </c>
      <c r="W1366">
        <f>IF(T1366="FR_2SHOP",O1366,IF(O1366=0,0,ROUNDUP(O1366/C1366*B1366,2)))</f>
        <v/>
      </c>
      <c r="Y1366" s="118">
        <f>ROUNDUP(B1366,2)-M1366-L1366-N1366-J1366-K1366-I1366-Q1366</f>
        <v/>
      </c>
      <c r="Z1366" s="118">
        <f>IF(Y1366=W1366,"OK","Non")</f>
        <v/>
      </c>
    </row>
    <row r="1367">
      <c r="A1367" s="9">
        <f>C1367/SUM(C:C)*(SUM(C:C)+$X$2)</f>
        <v/>
      </c>
      <c r="B1367" s="9">
        <f>C1367/SUM(C:C)*(SUM(C:C)+SUM($N$3:$O$7))+S1367</f>
        <v/>
      </c>
      <c r="C1367" s="9">
        <f>SUM(I1367:Q1367)-N1367-P1367</f>
        <v/>
      </c>
      <c r="D1367" s="8" t="n">
        <v>6235</v>
      </c>
      <c r="E1367" t="inlineStr">
        <is>
          <t>XT413997807TS</t>
        </is>
      </c>
      <c r="F1367" t="inlineStr">
        <is>
          <t>6C</t>
        </is>
      </c>
      <c r="G1367" t="inlineStr">
        <is>
          <t>N</t>
        </is>
      </c>
      <c r="H1367" t="inlineStr">
        <is>
          <t>ZA</t>
        </is>
      </c>
      <c r="O1367" t="n">
        <v>9.69</v>
      </c>
      <c r="S1367">
        <f>_xlfn.XLOOKUP(E1367,'Facture Chronopost'!L:L,'Facture Chronopost'!AA:AA,"")</f>
        <v/>
      </c>
      <c r="T1367">
        <f>IF(COUNTIF('Bibliothèque transporteurs'!C:C,F1367)=0,"inconnu",_xlfn.XLOOKUP(F1367,'Bibliothèque transporteurs'!C:C,'Bibliothèque transporteurs'!A:A))</f>
        <v/>
      </c>
      <c r="U1367">
        <f>IF(OR(F1367="6C",F1367="6B"),_xlfn.XLOOKUP(E1367,'Facture Chronopost'!L:L,'Facture Chronopost'!X:X),IF(OR(F1367=17,F1367=44),F1367&amp;"_"&amp;H1367,IF(COUNTIF('Bibliothèque transporteurs'!C:C,F1367)=0,"inconnu",_xlfn.XLOOKUP(F1367,'Bibliothèque transporteurs'!C:C,'Bibliothèque transporteurs'!B:B))))</f>
        <v/>
      </c>
      <c r="V1367">
        <f>IF(COUNTIF('Bibliothèque transporteurs'!C:C,F1367)=0,"inconnu",_xlfn.XLOOKUP(F1367,'Bibliothèque transporteurs'!C:C,'Bibliothèque transporteurs'!E:E))</f>
        <v/>
      </c>
      <c r="W1367">
        <f>IF(T1367="FR_2SHOP",O1367,IF(O1367=0,0,ROUNDUP(O1367/C1367*B1367,2)))</f>
        <v/>
      </c>
      <c r="Y1367" s="118">
        <f>ROUNDUP(B1367,2)-M1367-L1367-N1367-J1367-K1367-I1367-Q1367</f>
        <v/>
      </c>
      <c r="Z1367" s="118">
        <f>IF(Y1367=W1367,"OK","Non")</f>
        <v/>
      </c>
    </row>
    <row r="1368">
      <c r="A1368" s="9">
        <f>C1368/SUM(C:C)*(SUM(C:C)+$X$2)</f>
        <v/>
      </c>
      <c r="B1368" s="9">
        <f>C1368/SUM(C:C)*(SUM(C:C)+SUM($N$3:$O$7))+S1368</f>
        <v/>
      </c>
      <c r="C1368" s="9">
        <f>SUM(I1368:Q1368)-N1368-P1368</f>
        <v/>
      </c>
      <c r="D1368" s="8" t="n">
        <v>6235</v>
      </c>
      <c r="E1368" t="inlineStr">
        <is>
          <t>XT414001165TS</t>
        </is>
      </c>
      <c r="F1368" t="inlineStr">
        <is>
          <t>6C</t>
        </is>
      </c>
      <c r="G1368" t="inlineStr">
        <is>
          <t>N</t>
        </is>
      </c>
      <c r="H1368" t="inlineStr">
        <is>
          <t>ZA</t>
        </is>
      </c>
      <c r="O1368" t="n">
        <v>10.32</v>
      </c>
      <c r="S1368">
        <f>_xlfn.XLOOKUP(E1368,'Facture Chronopost'!L:L,'Facture Chronopost'!AA:AA,"")</f>
        <v/>
      </c>
      <c r="T1368">
        <f>IF(COUNTIF('Bibliothèque transporteurs'!C:C,F1368)=0,"inconnu",_xlfn.XLOOKUP(F1368,'Bibliothèque transporteurs'!C:C,'Bibliothèque transporteurs'!A:A))</f>
        <v/>
      </c>
      <c r="U1368">
        <f>IF(OR(F1368="6C",F1368="6B"),_xlfn.XLOOKUP(E1368,'Facture Chronopost'!L:L,'Facture Chronopost'!X:X),IF(OR(F1368=17,F1368=44),F1368&amp;"_"&amp;H1368,IF(COUNTIF('Bibliothèque transporteurs'!C:C,F1368)=0,"inconnu",_xlfn.XLOOKUP(F1368,'Bibliothèque transporteurs'!C:C,'Bibliothèque transporteurs'!B:B))))</f>
        <v/>
      </c>
      <c r="V1368">
        <f>IF(COUNTIF('Bibliothèque transporteurs'!C:C,F1368)=0,"inconnu",_xlfn.XLOOKUP(F1368,'Bibliothèque transporteurs'!C:C,'Bibliothèque transporteurs'!E:E))</f>
        <v/>
      </c>
      <c r="W1368">
        <f>IF(T1368="FR_2SHOP",O1368,IF(O1368=0,0,ROUNDUP(O1368/C1368*B1368,2)))</f>
        <v/>
      </c>
      <c r="Y1368" s="118">
        <f>ROUNDUP(B1368,2)-M1368-L1368-N1368-J1368-K1368-I1368-Q1368</f>
        <v/>
      </c>
      <c r="Z1368" s="118">
        <f>IF(Y1368=W1368,"OK","Non")</f>
        <v/>
      </c>
    </row>
    <row r="1369">
      <c r="A1369" s="9">
        <f>C1369/SUM(C:C)*(SUM(C:C)+$X$2)</f>
        <v/>
      </c>
      <c r="B1369" s="9">
        <f>C1369/SUM(C:C)*(SUM(C:C)+SUM($N$3:$O$7))+S1369</f>
        <v/>
      </c>
      <c r="C1369" s="9">
        <f>SUM(I1369:Q1369)-N1369-P1369</f>
        <v/>
      </c>
      <c r="D1369" s="8" t="n">
        <v>6235</v>
      </c>
      <c r="E1369" t="inlineStr">
        <is>
          <t>XT414003277TS</t>
        </is>
      </c>
      <c r="F1369" t="inlineStr">
        <is>
          <t>6C</t>
        </is>
      </c>
      <c r="G1369" t="inlineStr">
        <is>
          <t>N</t>
        </is>
      </c>
      <c r="H1369" t="inlineStr">
        <is>
          <t>ZA</t>
        </is>
      </c>
      <c r="O1369" t="n">
        <v>9.69</v>
      </c>
      <c r="S1369">
        <f>_xlfn.XLOOKUP(E1369,'Facture Chronopost'!L:L,'Facture Chronopost'!AA:AA,"")</f>
        <v/>
      </c>
      <c r="T1369">
        <f>IF(COUNTIF('Bibliothèque transporteurs'!C:C,F1369)=0,"inconnu",_xlfn.XLOOKUP(F1369,'Bibliothèque transporteurs'!C:C,'Bibliothèque transporteurs'!A:A))</f>
        <v/>
      </c>
      <c r="U1369">
        <f>IF(OR(F1369="6C",F1369="6B"),_xlfn.XLOOKUP(E1369,'Facture Chronopost'!L:L,'Facture Chronopost'!X:X),IF(OR(F1369=17,F1369=44),F1369&amp;"_"&amp;H1369,IF(COUNTIF('Bibliothèque transporteurs'!C:C,F1369)=0,"inconnu",_xlfn.XLOOKUP(F1369,'Bibliothèque transporteurs'!C:C,'Bibliothèque transporteurs'!B:B))))</f>
        <v/>
      </c>
      <c r="V1369">
        <f>IF(COUNTIF('Bibliothèque transporteurs'!C:C,F1369)=0,"inconnu",_xlfn.XLOOKUP(F1369,'Bibliothèque transporteurs'!C:C,'Bibliothèque transporteurs'!E:E))</f>
        <v/>
      </c>
      <c r="W1369">
        <f>IF(T1369="FR_2SHOP",O1369,IF(O1369=0,0,ROUNDUP(O1369/C1369*B1369,2)))</f>
        <v/>
      </c>
      <c r="Y1369" s="118">
        <f>ROUNDUP(B1369,2)-M1369-L1369-N1369-J1369-K1369-I1369-Q1369</f>
        <v/>
      </c>
      <c r="Z1369" s="118">
        <f>IF(Y1369=W1369,"OK","Non")</f>
        <v/>
      </c>
    </row>
    <row r="1370">
      <c r="A1370" s="9">
        <f>C1370/SUM(C:C)*(SUM(C:C)+$X$2)</f>
        <v/>
      </c>
      <c r="B1370" s="9">
        <f>C1370/SUM(C:C)*(SUM(C:C)+SUM($N$3:$O$7))+S1370</f>
        <v/>
      </c>
      <c r="C1370" s="9">
        <f>SUM(I1370:Q1370)-N1370-P1370</f>
        <v/>
      </c>
      <c r="D1370" s="8" t="n">
        <v>6235</v>
      </c>
      <c r="E1370" t="inlineStr">
        <is>
          <t>XT414004309TS</t>
        </is>
      </c>
      <c r="F1370" t="inlineStr">
        <is>
          <t>6C</t>
        </is>
      </c>
      <c r="G1370" t="inlineStr">
        <is>
          <t>N</t>
        </is>
      </c>
      <c r="H1370" t="inlineStr">
        <is>
          <t>ZA</t>
        </is>
      </c>
      <c r="O1370" t="n">
        <v>13.83</v>
      </c>
      <c r="S1370">
        <f>_xlfn.XLOOKUP(E1370,'Facture Chronopost'!L:L,'Facture Chronopost'!AA:AA,"")</f>
        <v/>
      </c>
      <c r="T1370">
        <f>IF(COUNTIF('Bibliothèque transporteurs'!C:C,F1370)=0,"inconnu",_xlfn.XLOOKUP(F1370,'Bibliothèque transporteurs'!C:C,'Bibliothèque transporteurs'!A:A))</f>
        <v/>
      </c>
      <c r="U1370">
        <f>IF(OR(F1370="6C",F1370="6B"),_xlfn.XLOOKUP(E1370,'Facture Chronopost'!L:L,'Facture Chronopost'!X:X),IF(OR(F1370=17,F1370=44),F1370&amp;"_"&amp;H1370,IF(COUNTIF('Bibliothèque transporteurs'!C:C,F1370)=0,"inconnu",_xlfn.XLOOKUP(F1370,'Bibliothèque transporteurs'!C:C,'Bibliothèque transporteurs'!B:B))))</f>
        <v/>
      </c>
      <c r="V1370">
        <f>IF(COUNTIF('Bibliothèque transporteurs'!C:C,F1370)=0,"inconnu",_xlfn.XLOOKUP(F1370,'Bibliothèque transporteurs'!C:C,'Bibliothèque transporteurs'!E:E))</f>
        <v/>
      </c>
      <c r="W1370">
        <f>IF(T1370="FR_2SHOP",O1370,IF(O1370=0,0,ROUNDUP(O1370/C1370*B1370,2)))</f>
        <v/>
      </c>
      <c r="Y1370" s="118">
        <f>ROUNDUP(B1370,2)-M1370-L1370-N1370-J1370-K1370-I1370-Q1370</f>
        <v/>
      </c>
      <c r="Z1370" s="118">
        <f>IF(Y1370=W1370,"OK","Non")</f>
        <v/>
      </c>
    </row>
    <row r="1371">
      <c r="A1371" s="9">
        <f>C1371/SUM(C:C)*(SUM(C:C)+$X$2)</f>
        <v/>
      </c>
      <c r="B1371" s="9">
        <f>C1371/SUM(C:C)*(SUM(C:C)+SUM($N$3:$O$7))+S1371</f>
        <v/>
      </c>
      <c r="C1371" s="9">
        <f>SUM(I1371:Q1371)-N1371-P1371</f>
        <v/>
      </c>
      <c r="D1371" s="8" t="n">
        <v>6235</v>
      </c>
      <c r="E1371" t="inlineStr">
        <is>
          <t>XT414008376TS</t>
        </is>
      </c>
      <c r="F1371" t="inlineStr">
        <is>
          <t>6C</t>
        </is>
      </c>
      <c r="G1371" t="inlineStr">
        <is>
          <t>N</t>
        </is>
      </c>
      <c r="H1371" t="inlineStr">
        <is>
          <t>ZA</t>
        </is>
      </c>
      <c r="O1371" t="n">
        <v>12.76</v>
      </c>
      <c r="S1371">
        <f>_xlfn.XLOOKUP(E1371,'Facture Chronopost'!L:L,'Facture Chronopost'!AA:AA,"")</f>
        <v/>
      </c>
      <c r="T1371">
        <f>IF(COUNTIF('Bibliothèque transporteurs'!C:C,F1371)=0,"inconnu",_xlfn.XLOOKUP(F1371,'Bibliothèque transporteurs'!C:C,'Bibliothèque transporteurs'!A:A))</f>
        <v/>
      </c>
      <c r="U1371">
        <f>IF(OR(F1371="6C",F1371="6B"),_xlfn.XLOOKUP(E1371,'Facture Chronopost'!L:L,'Facture Chronopost'!X:X),IF(OR(F1371=17,F1371=44),F1371&amp;"_"&amp;H1371,IF(COUNTIF('Bibliothèque transporteurs'!C:C,F1371)=0,"inconnu",_xlfn.XLOOKUP(F1371,'Bibliothèque transporteurs'!C:C,'Bibliothèque transporteurs'!B:B))))</f>
        <v/>
      </c>
      <c r="V1371">
        <f>IF(COUNTIF('Bibliothèque transporteurs'!C:C,F1371)=0,"inconnu",_xlfn.XLOOKUP(F1371,'Bibliothèque transporteurs'!C:C,'Bibliothèque transporteurs'!E:E))</f>
        <v/>
      </c>
      <c r="W1371">
        <f>IF(T1371="FR_2SHOP",O1371,IF(O1371=0,0,ROUNDUP(O1371/C1371*B1371,2)))</f>
        <v/>
      </c>
      <c r="Y1371" s="118">
        <f>ROUNDUP(B1371,2)-M1371-L1371-N1371-J1371-K1371-I1371-Q1371</f>
        <v/>
      </c>
      <c r="Z1371" s="118">
        <f>IF(Y1371=W1371,"OK","Non")</f>
        <v/>
      </c>
    </row>
    <row r="1372">
      <c r="A1372" s="9">
        <f>C1372/SUM(C:C)*(SUM(C:C)+$X$2)</f>
        <v/>
      </c>
      <c r="B1372" s="9">
        <f>C1372/SUM(C:C)*(SUM(C:C)+SUM($N$3:$O$7))+S1372</f>
        <v/>
      </c>
      <c r="C1372" s="9">
        <f>SUM(I1372:Q1372)-N1372-P1372</f>
        <v/>
      </c>
      <c r="D1372" s="8" t="n">
        <v>6235</v>
      </c>
      <c r="E1372" t="inlineStr">
        <is>
          <t>XT414008570TS</t>
        </is>
      </c>
      <c r="F1372" t="inlineStr">
        <is>
          <t>6C</t>
        </is>
      </c>
      <c r="G1372" t="inlineStr">
        <is>
          <t>N</t>
        </is>
      </c>
      <c r="H1372" t="inlineStr">
        <is>
          <t>ZA</t>
        </is>
      </c>
      <c r="O1372" t="n">
        <v>16</v>
      </c>
      <c r="S1372">
        <f>_xlfn.XLOOKUP(E1372,'Facture Chronopost'!L:L,'Facture Chronopost'!AA:AA,"")</f>
        <v/>
      </c>
      <c r="T1372">
        <f>IF(COUNTIF('Bibliothèque transporteurs'!C:C,F1372)=0,"inconnu",_xlfn.XLOOKUP(F1372,'Bibliothèque transporteurs'!C:C,'Bibliothèque transporteurs'!A:A))</f>
        <v/>
      </c>
      <c r="U1372">
        <f>IF(OR(F1372="6C",F1372="6B"),_xlfn.XLOOKUP(E1372,'Facture Chronopost'!L:L,'Facture Chronopost'!X:X),IF(OR(F1372=17,F1372=44),F1372&amp;"_"&amp;H1372,IF(COUNTIF('Bibliothèque transporteurs'!C:C,F1372)=0,"inconnu",_xlfn.XLOOKUP(F1372,'Bibliothèque transporteurs'!C:C,'Bibliothèque transporteurs'!B:B))))</f>
        <v/>
      </c>
      <c r="V1372">
        <f>IF(COUNTIF('Bibliothèque transporteurs'!C:C,F1372)=0,"inconnu",_xlfn.XLOOKUP(F1372,'Bibliothèque transporteurs'!C:C,'Bibliothèque transporteurs'!E:E))</f>
        <v/>
      </c>
      <c r="W1372">
        <f>IF(T1372="FR_2SHOP",O1372,IF(O1372=0,0,ROUNDUP(O1372/C1372*B1372,2)))</f>
        <v/>
      </c>
      <c r="Y1372" s="118">
        <f>ROUNDUP(B1372,2)-M1372-L1372-N1372-J1372-K1372-I1372-Q1372</f>
        <v/>
      </c>
      <c r="Z1372" s="118">
        <f>IF(Y1372=W1372,"OK","Non")</f>
        <v/>
      </c>
    </row>
    <row r="1373">
      <c r="A1373" s="9">
        <f>C1373/SUM(C:C)*(SUM(C:C)+$X$2)</f>
        <v/>
      </c>
      <c r="B1373" s="9">
        <f>C1373/SUM(C:C)*(SUM(C:C)+SUM($N$3:$O$7))+S1373</f>
        <v/>
      </c>
      <c r="C1373" s="9">
        <f>SUM(I1373:Q1373)-N1373-P1373</f>
        <v/>
      </c>
      <c r="D1373" s="8" t="n">
        <v>6235</v>
      </c>
      <c r="E1373" t="inlineStr">
        <is>
          <t>XT414008858TS</t>
        </is>
      </c>
      <c r="F1373" t="inlineStr">
        <is>
          <t>6C</t>
        </is>
      </c>
      <c r="G1373" t="inlineStr">
        <is>
          <t>N</t>
        </is>
      </c>
      <c r="H1373" t="inlineStr">
        <is>
          <t>ZA</t>
        </is>
      </c>
      <c r="O1373" t="n">
        <v>9.69</v>
      </c>
      <c r="S1373">
        <f>_xlfn.XLOOKUP(E1373,'Facture Chronopost'!L:L,'Facture Chronopost'!AA:AA,"")</f>
        <v/>
      </c>
      <c r="T1373">
        <f>IF(COUNTIF('Bibliothèque transporteurs'!C:C,F1373)=0,"inconnu",_xlfn.XLOOKUP(F1373,'Bibliothèque transporteurs'!C:C,'Bibliothèque transporteurs'!A:A))</f>
        <v/>
      </c>
      <c r="U1373">
        <f>IF(OR(F1373="6C",F1373="6B"),_xlfn.XLOOKUP(E1373,'Facture Chronopost'!L:L,'Facture Chronopost'!X:X),IF(OR(F1373=17,F1373=44),F1373&amp;"_"&amp;H1373,IF(COUNTIF('Bibliothèque transporteurs'!C:C,F1373)=0,"inconnu",_xlfn.XLOOKUP(F1373,'Bibliothèque transporteurs'!C:C,'Bibliothèque transporteurs'!B:B))))</f>
        <v/>
      </c>
      <c r="V1373">
        <f>IF(COUNTIF('Bibliothèque transporteurs'!C:C,F1373)=0,"inconnu",_xlfn.XLOOKUP(F1373,'Bibliothèque transporteurs'!C:C,'Bibliothèque transporteurs'!E:E))</f>
        <v/>
      </c>
      <c r="W1373">
        <f>IF(T1373="FR_2SHOP",O1373,IF(O1373=0,0,ROUNDUP(O1373/C1373*B1373,2)))</f>
        <v/>
      </c>
      <c r="Y1373" s="118">
        <f>ROUNDUP(B1373,2)-M1373-L1373-N1373-J1373-K1373-I1373-Q1373</f>
        <v/>
      </c>
      <c r="Z1373" s="118">
        <f>IF(Y1373=W1373,"OK","Non")</f>
        <v/>
      </c>
    </row>
    <row r="1374">
      <c r="A1374" s="9">
        <f>C1374/SUM(C:C)*(SUM(C:C)+$X$2)</f>
        <v/>
      </c>
      <c r="B1374" s="9">
        <f>C1374/SUM(C:C)*(SUM(C:C)+SUM($N$3:$O$7))+S1374</f>
        <v/>
      </c>
      <c r="C1374" s="9">
        <f>SUM(I1374:Q1374)-N1374-P1374</f>
        <v/>
      </c>
      <c r="D1374" s="8" t="n">
        <v>6235</v>
      </c>
      <c r="E1374" t="inlineStr">
        <is>
          <t>XT414009235TS</t>
        </is>
      </c>
      <c r="F1374" t="inlineStr">
        <is>
          <t>6C</t>
        </is>
      </c>
      <c r="G1374" t="inlineStr">
        <is>
          <t>N</t>
        </is>
      </c>
      <c r="H1374" t="inlineStr">
        <is>
          <t>ZA</t>
        </is>
      </c>
      <c r="O1374" t="n">
        <v>9.470000000000001</v>
      </c>
      <c r="S1374">
        <f>_xlfn.XLOOKUP(E1374,'Facture Chronopost'!L:L,'Facture Chronopost'!AA:AA,"")</f>
        <v/>
      </c>
      <c r="T1374">
        <f>IF(COUNTIF('Bibliothèque transporteurs'!C:C,F1374)=0,"inconnu",_xlfn.XLOOKUP(F1374,'Bibliothèque transporteurs'!C:C,'Bibliothèque transporteurs'!A:A))</f>
        <v/>
      </c>
      <c r="U1374">
        <f>IF(OR(F1374="6C",F1374="6B"),_xlfn.XLOOKUP(E1374,'Facture Chronopost'!L:L,'Facture Chronopost'!X:X),IF(OR(F1374=17,F1374=44),F1374&amp;"_"&amp;H1374,IF(COUNTIF('Bibliothèque transporteurs'!C:C,F1374)=0,"inconnu",_xlfn.XLOOKUP(F1374,'Bibliothèque transporteurs'!C:C,'Bibliothèque transporteurs'!B:B))))</f>
        <v/>
      </c>
      <c r="V1374">
        <f>IF(COUNTIF('Bibliothèque transporteurs'!C:C,F1374)=0,"inconnu",_xlfn.XLOOKUP(F1374,'Bibliothèque transporteurs'!C:C,'Bibliothèque transporteurs'!E:E))</f>
        <v/>
      </c>
      <c r="W1374">
        <f>IF(T1374="FR_2SHOP",O1374,IF(O1374=0,0,ROUNDUP(O1374/C1374*B1374,2)))</f>
        <v/>
      </c>
      <c r="Y1374" s="118">
        <f>ROUNDUP(B1374,2)-M1374-L1374-N1374-J1374-K1374-I1374-Q1374</f>
        <v/>
      </c>
      <c r="Z1374" s="118">
        <f>IF(Y1374=W1374,"OK","Non")</f>
        <v/>
      </c>
    </row>
    <row r="1375">
      <c r="A1375" s="9">
        <f>C1375/SUM(C:C)*(SUM(C:C)+$X$2)</f>
        <v/>
      </c>
      <c r="B1375" s="9">
        <f>C1375/SUM(C:C)*(SUM(C:C)+SUM($N$3:$O$7))+S1375</f>
        <v/>
      </c>
      <c r="C1375" s="9">
        <f>SUM(I1375:Q1375)-N1375-P1375</f>
        <v/>
      </c>
      <c r="D1375" s="8" t="n">
        <v>6235</v>
      </c>
      <c r="E1375" t="inlineStr">
        <is>
          <t>XT414009460TS</t>
        </is>
      </c>
      <c r="F1375" t="inlineStr">
        <is>
          <t>6C</t>
        </is>
      </c>
      <c r="G1375" t="inlineStr">
        <is>
          <t>N</t>
        </is>
      </c>
      <c r="H1375" t="inlineStr">
        <is>
          <t>ZA</t>
        </is>
      </c>
      <c r="O1375" t="n">
        <v>5.88</v>
      </c>
      <c r="S1375">
        <f>_xlfn.XLOOKUP(E1375,'Facture Chronopost'!L:L,'Facture Chronopost'!AA:AA,"")</f>
        <v/>
      </c>
      <c r="T1375">
        <f>IF(COUNTIF('Bibliothèque transporteurs'!C:C,F1375)=0,"inconnu",_xlfn.XLOOKUP(F1375,'Bibliothèque transporteurs'!C:C,'Bibliothèque transporteurs'!A:A))</f>
        <v/>
      </c>
      <c r="U1375">
        <f>IF(OR(F1375="6C",F1375="6B"),_xlfn.XLOOKUP(E1375,'Facture Chronopost'!L:L,'Facture Chronopost'!X:X),IF(OR(F1375=17,F1375=44),F1375&amp;"_"&amp;H1375,IF(COUNTIF('Bibliothèque transporteurs'!C:C,F1375)=0,"inconnu",_xlfn.XLOOKUP(F1375,'Bibliothèque transporteurs'!C:C,'Bibliothèque transporteurs'!B:B))))</f>
        <v/>
      </c>
      <c r="V1375">
        <f>IF(COUNTIF('Bibliothèque transporteurs'!C:C,F1375)=0,"inconnu",_xlfn.XLOOKUP(F1375,'Bibliothèque transporteurs'!C:C,'Bibliothèque transporteurs'!E:E))</f>
        <v/>
      </c>
      <c r="W1375">
        <f>IF(T1375="FR_2SHOP",O1375,IF(O1375=0,0,ROUNDUP(O1375/C1375*B1375,2)))</f>
        <v/>
      </c>
      <c r="Y1375" s="118">
        <f>ROUNDUP(B1375,2)-M1375-L1375-N1375-J1375-K1375-I1375-Q1375</f>
        <v/>
      </c>
      <c r="Z1375" s="118">
        <f>IF(Y1375=W1375,"OK","Non")</f>
        <v/>
      </c>
    </row>
    <row r="1376">
      <c r="A1376" s="9">
        <f>C1376/SUM(C:C)*(SUM(C:C)+$X$2)</f>
        <v/>
      </c>
      <c r="B1376" s="9">
        <f>C1376/SUM(C:C)*(SUM(C:C)+SUM($N$3:$O$7))+S1376</f>
        <v/>
      </c>
      <c r="C1376" s="9">
        <f>SUM(I1376:Q1376)-N1376-P1376</f>
        <v/>
      </c>
      <c r="D1376" s="8" t="n">
        <v>6235</v>
      </c>
      <c r="E1376" t="inlineStr">
        <is>
          <t>XT414010397TS</t>
        </is>
      </c>
      <c r="F1376" t="inlineStr">
        <is>
          <t>6C</t>
        </is>
      </c>
      <c r="G1376" t="inlineStr">
        <is>
          <t>N</t>
        </is>
      </c>
      <c r="H1376" t="inlineStr">
        <is>
          <t>ZA</t>
        </is>
      </c>
      <c r="O1376" t="n">
        <v>5.88</v>
      </c>
      <c r="S1376">
        <f>_xlfn.XLOOKUP(E1376,'Facture Chronopost'!L:L,'Facture Chronopost'!AA:AA,"")</f>
        <v/>
      </c>
      <c r="T1376">
        <f>IF(COUNTIF('Bibliothèque transporteurs'!C:C,F1376)=0,"inconnu",_xlfn.XLOOKUP(F1376,'Bibliothèque transporteurs'!C:C,'Bibliothèque transporteurs'!A:A))</f>
        <v/>
      </c>
      <c r="U1376">
        <f>IF(OR(F1376="6C",F1376="6B"),_xlfn.XLOOKUP(E1376,'Facture Chronopost'!L:L,'Facture Chronopost'!X:X),IF(OR(F1376=17,F1376=44),F1376&amp;"_"&amp;H1376,IF(COUNTIF('Bibliothèque transporteurs'!C:C,F1376)=0,"inconnu",_xlfn.XLOOKUP(F1376,'Bibliothèque transporteurs'!C:C,'Bibliothèque transporteurs'!B:B))))</f>
        <v/>
      </c>
      <c r="V1376">
        <f>IF(COUNTIF('Bibliothèque transporteurs'!C:C,F1376)=0,"inconnu",_xlfn.XLOOKUP(F1376,'Bibliothèque transporteurs'!C:C,'Bibliothèque transporteurs'!E:E))</f>
        <v/>
      </c>
      <c r="W1376">
        <f>IF(T1376="FR_2SHOP",O1376,IF(O1376=0,0,ROUNDUP(O1376/C1376*B1376,2)))</f>
        <v/>
      </c>
      <c r="Y1376" s="118">
        <f>ROUNDUP(B1376,2)-M1376-L1376-N1376-J1376-K1376-I1376-Q1376</f>
        <v/>
      </c>
      <c r="Z1376" s="118">
        <f>IF(Y1376=W1376,"OK","Non")</f>
        <v/>
      </c>
    </row>
    <row r="1377">
      <c r="A1377" s="9">
        <f>C1377/SUM(C:C)*(SUM(C:C)+$X$2)</f>
        <v/>
      </c>
      <c r="B1377" s="9">
        <f>C1377/SUM(C:C)*(SUM(C:C)+SUM($N$3:$O$7))+S1377</f>
        <v/>
      </c>
      <c r="C1377" s="9">
        <f>SUM(I1377:Q1377)-N1377-P1377</f>
        <v/>
      </c>
      <c r="D1377" s="8" t="n">
        <v>6235</v>
      </c>
      <c r="E1377" t="inlineStr">
        <is>
          <t>XT414010627TS</t>
        </is>
      </c>
      <c r="F1377" t="inlineStr">
        <is>
          <t>6C</t>
        </is>
      </c>
      <c r="G1377" t="inlineStr">
        <is>
          <t>N</t>
        </is>
      </c>
      <c r="H1377" t="inlineStr">
        <is>
          <t>ZA</t>
        </is>
      </c>
      <c r="O1377" t="n">
        <v>9.69</v>
      </c>
      <c r="S1377">
        <f>_xlfn.XLOOKUP(E1377,'Facture Chronopost'!L:L,'Facture Chronopost'!AA:AA,"")</f>
        <v/>
      </c>
      <c r="T1377">
        <f>IF(COUNTIF('Bibliothèque transporteurs'!C:C,F1377)=0,"inconnu",_xlfn.XLOOKUP(F1377,'Bibliothèque transporteurs'!C:C,'Bibliothèque transporteurs'!A:A))</f>
        <v/>
      </c>
      <c r="U1377">
        <f>IF(OR(F1377="6C",F1377="6B"),_xlfn.XLOOKUP(E1377,'Facture Chronopost'!L:L,'Facture Chronopost'!X:X),IF(OR(F1377=17,F1377=44),F1377&amp;"_"&amp;H1377,IF(COUNTIF('Bibliothèque transporteurs'!C:C,F1377)=0,"inconnu",_xlfn.XLOOKUP(F1377,'Bibliothèque transporteurs'!C:C,'Bibliothèque transporteurs'!B:B))))</f>
        <v/>
      </c>
      <c r="V1377">
        <f>IF(COUNTIF('Bibliothèque transporteurs'!C:C,F1377)=0,"inconnu",_xlfn.XLOOKUP(F1377,'Bibliothèque transporteurs'!C:C,'Bibliothèque transporteurs'!E:E))</f>
        <v/>
      </c>
      <c r="W1377">
        <f>IF(T1377="FR_2SHOP",O1377,IF(O1377=0,0,ROUNDUP(O1377/C1377*B1377,2)))</f>
        <v/>
      </c>
      <c r="Y1377" s="118">
        <f>ROUNDUP(B1377,2)-M1377-L1377-N1377-J1377-K1377-I1377-Q1377</f>
        <v/>
      </c>
      <c r="Z1377" s="118">
        <f>IF(Y1377=W1377,"OK","Non")</f>
        <v/>
      </c>
    </row>
    <row r="1378">
      <c r="A1378" s="9">
        <f>C1378/SUM(C:C)*(SUM(C:C)+$X$2)</f>
        <v/>
      </c>
      <c r="B1378" s="9">
        <f>C1378/SUM(C:C)*(SUM(C:C)+SUM($N$3:$O$7))+S1378</f>
        <v/>
      </c>
      <c r="C1378" s="9">
        <f>SUM(I1378:Q1378)-N1378-P1378</f>
        <v/>
      </c>
      <c r="D1378" s="8" t="n">
        <v>6235</v>
      </c>
      <c r="E1378" t="inlineStr">
        <is>
          <t>XT414011931TS</t>
        </is>
      </c>
      <c r="F1378" t="inlineStr">
        <is>
          <t>6C</t>
        </is>
      </c>
      <c r="G1378" t="inlineStr">
        <is>
          <t>N</t>
        </is>
      </c>
      <c r="H1378" t="inlineStr">
        <is>
          <t>ZA</t>
        </is>
      </c>
      <c r="O1378" t="n">
        <v>9.470000000000001</v>
      </c>
      <c r="S1378">
        <f>_xlfn.XLOOKUP(E1378,'Facture Chronopost'!L:L,'Facture Chronopost'!AA:AA,"")</f>
        <v/>
      </c>
      <c r="T1378">
        <f>IF(COUNTIF('Bibliothèque transporteurs'!C:C,F1378)=0,"inconnu",_xlfn.XLOOKUP(F1378,'Bibliothèque transporteurs'!C:C,'Bibliothèque transporteurs'!A:A))</f>
        <v/>
      </c>
      <c r="U1378">
        <f>IF(OR(F1378="6C",F1378="6B"),_xlfn.XLOOKUP(E1378,'Facture Chronopost'!L:L,'Facture Chronopost'!X:X),IF(OR(F1378=17,F1378=44),F1378&amp;"_"&amp;H1378,IF(COUNTIF('Bibliothèque transporteurs'!C:C,F1378)=0,"inconnu",_xlfn.XLOOKUP(F1378,'Bibliothèque transporteurs'!C:C,'Bibliothèque transporteurs'!B:B))))</f>
        <v/>
      </c>
      <c r="V1378">
        <f>IF(COUNTIF('Bibliothèque transporteurs'!C:C,F1378)=0,"inconnu",_xlfn.XLOOKUP(F1378,'Bibliothèque transporteurs'!C:C,'Bibliothèque transporteurs'!E:E))</f>
        <v/>
      </c>
      <c r="W1378">
        <f>IF(T1378="FR_2SHOP",O1378,IF(O1378=0,0,ROUNDUP(O1378/C1378*B1378,2)))</f>
        <v/>
      </c>
      <c r="Y1378" s="118">
        <f>ROUNDUP(B1378,2)-M1378-L1378-N1378-J1378-K1378-I1378-Q1378</f>
        <v/>
      </c>
      <c r="Z1378" s="118">
        <f>IF(Y1378=W1378,"OK","Non")</f>
        <v/>
      </c>
    </row>
    <row r="1379">
      <c r="A1379" s="9">
        <f>C1379/SUM(C:C)*(SUM(C:C)+$X$2)</f>
        <v/>
      </c>
      <c r="B1379" s="9">
        <f>C1379/SUM(C:C)*(SUM(C:C)+SUM($N$3:$O$7))+S1379</f>
        <v/>
      </c>
      <c r="C1379" s="9">
        <f>SUM(I1379:Q1379)-N1379-P1379</f>
        <v/>
      </c>
      <c r="D1379" s="8" t="n">
        <v>6235</v>
      </c>
      <c r="E1379" t="inlineStr">
        <is>
          <t>XT414012234TS</t>
        </is>
      </c>
      <c r="F1379" t="inlineStr">
        <is>
          <t>6C</t>
        </is>
      </c>
      <c r="G1379" t="inlineStr">
        <is>
          <t>N</t>
        </is>
      </c>
      <c r="H1379" t="inlineStr">
        <is>
          <t>ZA</t>
        </is>
      </c>
      <c r="O1379" t="n">
        <v>9.69</v>
      </c>
      <c r="S1379">
        <f>_xlfn.XLOOKUP(E1379,'Facture Chronopost'!L:L,'Facture Chronopost'!AA:AA,"")</f>
        <v/>
      </c>
      <c r="T1379">
        <f>IF(COUNTIF('Bibliothèque transporteurs'!C:C,F1379)=0,"inconnu",_xlfn.XLOOKUP(F1379,'Bibliothèque transporteurs'!C:C,'Bibliothèque transporteurs'!A:A))</f>
        <v/>
      </c>
      <c r="U1379">
        <f>IF(OR(F1379="6C",F1379="6B"),_xlfn.XLOOKUP(E1379,'Facture Chronopost'!L:L,'Facture Chronopost'!X:X),IF(OR(F1379=17,F1379=44),F1379&amp;"_"&amp;H1379,IF(COUNTIF('Bibliothèque transporteurs'!C:C,F1379)=0,"inconnu",_xlfn.XLOOKUP(F1379,'Bibliothèque transporteurs'!C:C,'Bibliothèque transporteurs'!B:B))))</f>
        <v/>
      </c>
      <c r="V1379">
        <f>IF(COUNTIF('Bibliothèque transporteurs'!C:C,F1379)=0,"inconnu",_xlfn.XLOOKUP(F1379,'Bibliothèque transporteurs'!C:C,'Bibliothèque transporteurs'!E:E))</f>
        <v/>
      </c>
      <c r="W1379">
        <f>IF(T1379="FR_2SHOP",O1379,IF(O1379=0,0,ROUNDUP(O1379/C1379*B1379,2)))</f>
        <v/>
      </c>
      <c r="Y1379" s="118">
        <f>ROUNDUP(B1379,2)-M1379-L1379-N1379-J1379-K1379-I1379-Q1379</f>
        <v/>
      </c>
      <c r="Z1379" s="118">
        <f>IF(Y1379=W1379,"OK","Non")</f>
        <v/>
      </c>
    </row>
    <row r="1380">
      <c r="A1380" s="9">
        <f>C1380/SUM(C:C)*(SUM(C:C)+$X$2)</f>
        <v/>
      </c>
      <c r="B1380" s="9">
        <f>C1380/SUM(C:C)*(SUM(C:C)+SUM($N$3:$O$7))+S1380</f>
        <v/>
      </c>
      <c r="C1380" s="9">
        <f>SUM(I1380:Q1380)-N1380-P1380</f>
        <v/>
      </c>
      <c r="D1380" s="8" t="n">
        <v>6235</v>
      </c>
      <c r="E1380" t="inlineStr">
        <is>
          <t>XT414013274TS</t>
        </is>
      </c>
      <c r="F1380" t="inlineStr">
        <is>
          <t>6C</t>
        </is>
      </c>
      <c r="G1380" t="inlineStr">
        <is>
          <t>N</t>
        </is>
      </c>
      <c r="H1380" t="inlineStr">
        <is>
          <t>ZA</t>
        </is>
      </c>
      <c r="O1380" t="n">
        <v>9.69</v>
      </c>
      <c r="S1380">
        <f>_xlfn.XLOOKUP(E1380,'Facture Chronopost'!L:L,'Facture Chronopost'!AA:AA,"")</f>
        <v/>
      </c>
      <c r="T1380">
        <f>IF(COUNTIF('Bibliothèque transporteurs'!C:C,F1380)=0,"inconnu",_xlfn.XLOOKUP(F1380,'Bibliothèque transporteurs'!C:C,'Bibliothèque transporteurs'!A:A))</f>
        <v/>
      </c>
      <c r="U1380">
        <f>IF(OR(F1380="6C",F1380="6B"),_xlfn.XLOOKUP(E1380,'Facture Chronopost'!L:L,'Facture Chronopost'!X:X),IF(OR(F1380=17,F1380=44),F1380&amp;"_"&amp;H1380,IF(COUNTIF('Bibliothèque transporteurs'!C:C,F1380)=0,"inconnu",_xlfn.XLOOKUP(F1380,'Bibliothèque transporteurs'!C:C,'Bibliothèque transporteurs'!B:B))))</f>
        <v/>
      </c>
      <c r="V1380">
        <f>IF(COUNTIF('Bibliothèque transporteurs'!C:C,F1380)=0,"inconnu",_xlfn.XLOOKUP(F1380,'Bibliothèque transporteurs'!C:C,'Bibliothèque transporteurs'!E:E))</f>
        <v/>
      </c>
      <c r="W1380">
        <f>IF(T1380="FR_2SHOP",O1380,IF(O1380=0,0,ROUNDUP(O1380/C1380*B1380,2)))</f>
        <v/>
      </c>
      <c r="Y1380" s="118">
        <f>ROUNDUP(B1380,2)-M1380-L1380-N1380-J1380-K1380-I1380-Q1380</f>
        <v/>
      </c>
      <c r="Z1380" s="118">
        <f>IF(Y1380=W1380,"OK","Non")</f>
        <v/>
      </c>
    </row>
    <row r="1381">
      <c r="A1381" s="9">
        <f>C1381/SUM(C:C)*(SUM(C:C)+$X$2)</f>
        <v/>
      </c>
      <c r="B1381" s="9">
        <f>C1381/SUM(C:C)*(SUM(C:C)+SUM($N$3:$O$7))+S1381</f>
        <v/>
      </c>
      <c r="C1381" s="9">
        <f>SUM(I1381:Q1381)-N1381-P1381</f>
        <v/>
      </c>
      <c r="D1381" s="8" t="n">
        <v>6235</v>
      </c>
      <c r="E1381" t="inlineStr">
        <is>
          <t>XT414013932TS</t>
        </is>
      </c>
      <c r="F1381" t="inlineStr">
        <is>
          <t>6C</t>
        </is>
      </c>
      <c r="G1381" t="inlineStr">
        <is>
          <t>N</t>
        </is>
      </c>
      <c r="H1381" t="inlineStr">
        <is>
          <t>ZA</t>
        </is>
      </c>
      <c r="O1381" t="n">
        <v>9.69</v>
      </c>
      <c r="S1381">
        <f>_xlfn.XLOOKUP(E1381,'Facture Chronopost'!L:L,'Facture Chronopost'!AA:AA,"")</f>
        <v/>
      </c>
      <c r="T1381">
        <f>IF(COUNTIF('Bibliothèque transporteurs'!C:C,F1381)=0,"inconnu",_xlfn.XLOOKUP(F1381,'Bibliothèque transporteurs'!C:C,'Bibliothèque transporteurs'!A:A))</f>
        <v/>
      </c>
      <c r="U1381">
        <f>IF(OR(F1381="6C",F1381="6B"),_xlfn.XLOOKUP(E1381,'Facture Chronopost'!L:L,'Facture Chronopost'!X:X),IF(OR(F1381=17,F1381=44),F1381&amp;"_"&amp;H1381,IF(COUNTIF('Bibliothèque transporteurs'!C:C,F1381)=0,"inconnu",_xlfn.XLOOKUP(F1381,'Bibliothèque transporteurs'!C:C,'Bibliothèque transporteurs'!B:B))))</f>
        <v/>
      </c>
      <c r="V1381">
        <f>IF(COUNTIF('Bibliothèque transporteurs'!C:C,F1381)=0,"inconnu",_xlfn.XLOOKUP(F1381,'Bibliothèque transporteurs'!C:C,'Bibliothèque transporteurs'!E:E))</f>
        <v/>
      </c>
      <c r="W1381">
        <f>IF(T1381="FR_2SHOP",O1381,IF(O1381=0,0,ROUNDUP(O1381/C1381*B1381,2)))</f>
        <v/>
      </c>
      <c r="Y1381" s="118">
        <f>ROUNDUP(B1381,2)-M1381-L1381-N1381-J1381-K1381-I1381-Q1381</f>
        <v/>
      </c>
      <c r="Z1381" s="118">
        <f>IF(Y1381=W1381,"OK","Non")</f>
        <v/>
      </c>
    </row>
    <row r="1382">
      <c r="A1382" s="9">
        <f>C1382/SUM(C:C)*(SUM(C:C)+$X$2)</f>
        <v/>
      </c>
      <c r="B1382" s="9">
        <f>C1382/SUM(C:C)*(SUM(C:C)+SUM($N$3:$O$7))+S1382</f>
        <v/>
      </c>
      <c r="C1382" s="9">
        <f>SUM(I1382:Q1382)-N1382-P1382</f>
        <v/>
      </c>
      <c r="D1382" s="8" t="n">
        <v>6235</v>
      </c>
      <c r="E1382" t="inlineStr">
        <is>
          <t>XT414014059TS</t>
        </is>
      </c>
      <c r="F1382" t="inlineStr">
        <is>
          <t>6C</t>
        </is>
      </c>
      <c r="G1382" t="inlineStr">
        <is>
          <t>N</t>
        </is>
      </c>
      <c r="H1382" t="inlineStr">
        <is>
          <t>ZA</t>
        </is>
      </c>
      <c r="O1382" t="n">
        <v>9.69</v>
      </c>
      <c r="S1382">
        <f>_xlfn.XLOOKUP(E1382,'Facture Chronopost'!L:L,'Facture Chronopost'!AA:AA,"")</f>
        <v/>
      </c>
      <c r="T1382">
        <f>IF(COUNTIF('Bibliothèque transporteurs'!C:C,F1382)=0,"inconnu",_xlfn.XLOOKUP(F1382,'Bibliothèque transporteurs'!C:C,'Bibliothèque transporteurs'!A:A))</f>
        <v/>
      </c>
      <c r="U1382">
        <f>IF(OR(F1382="6C",F1382="6B"),_xlfn.XLOOKUP(E1382,'Facture Chronopost'!L:L,'Facture Chronopost'!X:X),IF(OR(F1382=17,F1382=44),F1382&amp;"_"&amp;H1382,IF(COUNTIF('Bibliothèque transporteurs'!C:C,F1382)=0,"inconnu",_xlfn.XLOOKUP(F1382,'Bibliothèque transporteurs'!C:C,'Bibliothèque transporteurs'!B:B))))</f>
        <v/>
      </c>
      <c r="V1382">
        <f>IF(COUNTIF('Bibliothèque transporteurs'!C:C,F1382)=0,"inconnu",_xlfn.XLOOKUP(F1382,'Bibliothèque transporteurs'!C:C,'Bibliothèque transporteurs'!E:E))</f>
        <v/>
      </c>
      <c r="W1382">
        <f>IF(T1382="FR_2SHOP",O1382,IF(O1382=0,0,ROUNDUP(O1382/C1382*B1382,2)))</f>
        <v/>
      </c>
      <c r="Y1382" s="118">
        <f>ROUNDUP(B1382,2)-M1382-L1382-N1382-J1382-K1382-I1382-Q1382</f>
        <v/>
      </c>
      <c r="Z1382" s="118">
        <f>IF(Y1382=W1382,"OK","Non")</f>
        <v/>
      </c>
    </row>
    <row r="1383">
      <c r="A1383" s="9">
        <f>C1383/SUM(C:C)*(SUM(C:C)+$X$2)</f>
        <v/>
      </c>
      <c r="B1383" s="9">
        <f>C1383/SUM(C:C)*(SUM(C:C)+SUM($N$3:$O$7))+S1383</f>
        <v/>
      </c>
      <c r="C1383" s="9">
        <f>SUM(I1383:Q1383)-N1383-P1383</f>
        <v/>
      </c>
      <c r="D1383" s="8" t="n">
        <v>6235</v>
      </c>
      <c r="E1383" t="inlineStr">
        <is>
          <t>XT414014062TS</t>
        </is>
      </c>
      <c r="F1383" t="inlineStr">
        <is>
          <t>6C</t>
        </is>
      </c>
      <c r="G1383" t="inlineStr">
        <is>
          <t>N</t>
        </is>
      </c>
      <c r="H1383" t="inlineStr">
        <is>
          <t>ZA</t>
        </is>
      </c>
      <c r="O1383" t="n">
        <v>13.83</v>
      </c>
      <c r="S1383">
        <f>_xlfn.XLOOKUP(E1383,'Facture Chronopost'!L:L,'Facture Chronopost'!AA:AA,"")</f>
        <v/>
      </c>
      <c r="T1383">
        <f>IF(COUNTIF('Bibliothèque transporteurs'!C:C,F1383)=0,"inconnu",_xlfn.XLOOKUP(F1383,'Bibliothèque transporteurs'!C:C,'Bibliothèque transporteurs'!A:A))</f>
        <v/>
      </c>
      <c r="U1383">
        <f>IF(OR(F1383="6C",F1383="6B"),_xlfn.XLOOKUP(E1383,'Facture Chronopost'!L:L,'Facture Chronopost'!X:X),IF(OR(F1383=17,F1383=44),F1383&amp;"_"&amp;H1383,IF(COUNTIF('Bibliothèque transporteurs'!C:C,F1383)=0,"inconnu",_xlfn.XLOOKUP(F1383,'Bibliothèque transporteurs'!C:C,'Bibliothèque transporteurs'!B:B))))</f>
        <v/>
      </c>
      <c r="V1383">
        <f>IF(COUNTIF('Bibliothèque transporteurs'!C:C,F1383)=0,"inconnu",_xlfn.XLOOKUP(F1383,'Bibliothèque transporteurs'!C:C,'Bibliothèque transporteurs'!E:E))</f>
        <v/>
      </c>
      <c r="W1383">
        <f>IF(T1383="FR_2SHOP",O1383,IF(O1383=0,0,ROUNDUP(O1383/C1383*B1383,2)))</f>
        <v/>
      </c>
      <c r="Y1383" s="118">
        <f>ROUNDUP(B1383,2)-M1383-L1383-N1383-J1383-K1383-I1383-Q1383</f>
        <v/>
      </c>
      <c r="Z1383" s="118">
        <f>IF(Y1383=W1383,"OK","Non")</f>
        <v/>
      </c>
    </row>
    <row r="1384">
      <c r="A1384" s="9">
        <f>C1384/SUM(C:C)*(SUM(C:C)+$X$2)</f>
        <v/>
      </c>
      <c r="B1384" s="9">
        <f>C1384/SUM(C:C)*(SUM(C:C)+SUM($N$3:$O$7))+S1384</f>
        <v/>
      </c>
      <c r="C1384" s="9">
        <f>SUM(I1384:Q1384)-N1384-P1384</f>
        <v/>
      </c>
      <c r="D1384" s="8" t="n">
        <v>6235</v>
      </c>
      <c r="E1384" t="inlineStr">
        <is>
          <t>XT414014703TS</t>
        </is>
      </c>
      <c r="F1384" t="inlineStr">
        <is>
          <t>6C</t>
        </is>
      </c>
      <c r="G1384" t="inlineStr">
        <is>
          <t>N</t>
        </is>
      </c>
      <c r="H1384" t="inlineStr">
        <is>
          <t>ZA</t>
        </is>
      </c>
      <c r="O1384" t="n">
        <v>11.01</v>
      </c>
      <c r="S1384">
        <f>_xlfn.XLOOKUP(E1384,'Facture Chronopost'!L:L,'Facture Chronopost'!AA:AA,"")</f>
        <v/>
      </c>
      <c r="T1384">
        <f>IF(COUNTIF('Bibliothèque transporteurs'!C:C,F1384)=0,"inconnu",_xlfn.XLOOKUP(F1384,'Bibliothèque transporteurs'!C:C,'Bibliothèque transporteurs'!A:A))</f>
        <v/>
      </c>
      <c r="U1384">
        <f>IF(OR(F1384="6C",F1384="6B"),_xlfn.XLOOKUP(E1384,'Facture Chronopost'!L:L,'Facture Chronopost'!X:X),IF(OR(F1384=17,F1384=44),F1384&amp;"_"&amp;H1384,IF(COUNTIF('Bibliothèque transporteurs'!C:C,F1384)=0,"inconnu",_xlfn.XLOOKUP(F1384,'Bibliothèque transporteurs'!C:C,'Bibliothèque transporteurs'!B:B))))</f>
        <v/>
      </c>
      <c r="V1384">
        <f>IF(COUNTIF('Bibliothèque transporteurs'!C:C,F1384)=0,"inconnu",_xlfn.XLOOKUP(F1384,'Bibliothèque transporteurs'!C:C,'Bibliothèque transporteurs'!E:E))</f>
        <v/>
      </c>
      <c r="W1384">
        <f>IF(T1384="FR_2SHOP",O1384,IF(O1384=0,0,ROUNDUP(O1384/C1384*B1384,2)))</f>
        <v/>
      </c>
      <c r="Y1384" s="118">
        <f>ROUNDUP(B1384,2)-M1384-L1384-N1384-J1384-K1384-I1384-Q1384</f>
        <v/>
      </c>
      <c r="Z1384" s="118">
        <f>IF(Y1384=W1384,"OK","Non")</f>
        <v/>
      </c>
    </row>
    <row r="1385">
      <c r="A1385" s="9">
        <f>C1385/SUM(C:C)*(SUM(C:C)+$X$2)</f>
        <v/>
      </c>
      <c r="B1385" s="9">
        <f>C1385/SUM(C:C)*(SUM(C:C)+SUM($N$3:$O$7))+S1385</f>
        <v/>
      </c>
      <c r="C1385" s="9">
        <f>SUM(I1385:Q1385)-N1385-P1385</f>
        <v/>
      </c>
      <c r="D1385" s="8" t="n">
        <v>6235</v>
      </c>
      <c r="E1385" t="inlineStr">
        <is>
          <t>XT414014884TS</t>
        </is>
      </c>
      <c r="F1385" t="inlineStr">
        <is>
          <t>6C</t>
        </is>
      </c>
      <c r="G1385" t="inlineStr">
        <is>
          <t>N</t>
        </is>
      </c>
      <c r="H1385" t="inlineStr">
        <is>
          <t>ZA</t>
        </is>
      </c>
      <c r="O1385" t="n">
        <v>9.859999999999999</v>
      </c>
      <c r="S1385">
        <f>_xlfn.XLOOKUP(E1385,'Facture Chronopost'!L:L,'Facture Chronopost'!AA:AA,"")</f>
        <v/>
      </c>
      <c r="T1385">
        <f>IF(COUNTIF('Bibliothèque transporteurs'!C:C,F1385)=0,"inconnu",_xlfn.XLOOKUP(F1385,'Bibliothèque transporteurs'!C:C,'Bibliothèque transporteurs'!A:A))</f>
        <v/>
      </c>
      <c r="U1385">
        <f>IF(OR(F1385="6C",F1385="6B"),_xlfn.XLOOKUP(E1385,'Facture Chronopost'!L:L,'Facture Chronopost'!X:X),IF(OR(F1385=17,F1385=44),F1385&amp;"_"&amp;H1385,IF(COUNTIF('Bibliothèque transporteurs'!C:C,F1385)=0,"inconnu",_xlfn.XLOOKUP(F1385,'Bibliothèque transporteurs'!C:C,'Bibliothèque transporteurs'!B:B))))</f>
        <v/>
      </c>
      <c r="V1385">
        <f>IF(COUNTIF('Bibliothèque transporteurs'!C:C,F1385)=0,"inconnu",_xlfn.XLOOKUP(F1385,'Bibliothèque transporteurs'!C:C,'Bibliothèque transporteurs'!E:E))</f>
        <v/>
      </c>
      <c r="W1385">
        <f>IF(T1385="FR_2SHOP",O1385,IF(O1385=0,0,ROUNDUP(O1385/C1385*B1385,2)))</f>
        <v/>
      </c>
      <c r="Y1385" s="118">
        <f>ROUNDUP(B1385,2)-M1385-L1385-N1385-J1385-K1385-I1385-Q1385</f>
        <v/>
      </c>
      <c r="Z1385" s="118">
        <f>IF(Y1385=W1385,"OK","Non")</f>
        <v/>
      </c>
    </row>
    <row r="1386">
      <c r="A1386" s="9">
        <f>C1386/SUM(C:C)*(SUM(C:C)+$X$2)</f>
        <v/>
      </c>
      <c r="B1386" s="9">
        <f>C1386/SUM(C:C)*(SUM(C:C)+SUM($N$3:$O$7))+S1386</f>
        <v/>
      </c>
      <c r="C1386" s="9">
        <f>SUM(I1386:Q1386)-N1386-P1386</f>
        <v/>
      </c>
      <c r="D1386" s="8" t="n">
        <v>6235</v>
      </c>
      <c r="E1386" t="inlineStr">
        <is>
          <t>XT414015227TS</t>
        </is>
      </c>
      <c r="F1386" t="inlineStr">
        <is>
          <t>6C</t>
        </is>
      </c>
      <c r="G1386" t="inlineStr">
        <is>
          <t>N</t>
        </is>
      </c>
      <c r="H1386" t="inlineStr">
        <is>
          <t>ZA</t>
        </is>
      </c>
      <c r="O1386" t="n">
        <v>9.69</v>
      </c>
      <c r="S1386">
        <f>_xlfn.XLOOKUP(E1386,'Facture Chronopost'!L:L,'Facture Chronopost'!AA:AA,"")</f>
        <v/>
      </c>
      <c r="T1386">
        <f>IF(COUNTIF('Bibliothèque transporteurs'!C:C,F1386)=0,"inconnu",_xlfn.XLOOKUP(F1386,'Bibliothèque transporteurs'!C:C,'Bibliothèque transporteurs'!A:A))</f>
        <v/>
      </c>
      <c r="U1386">
        <f>IF(OR(F1386="6C",F1386="6B"),_xlfn.XLOOKUP(E1386,'Facture Chronopost'!L:L,'Facture Chronopost'!X:X),IF(OR(F1386=17,F1386=44),F1386&amp;"_"&amp;H1386,IF(COUNTIF('Bibliothèque transporteurs'!C:C,F1386)=0,"inconnu",_xlfn.XLOOKUP(F1386,'Bibliothèque transporteurs'!C:C,'Bibliothèque transporteurs'!B:B))))</f>
        <v/>
      </c>
      <c r="V1386">
        <f>IF(COUNTIF('Bibliothèque transporteurs'!C:C,F1386)=0,"inconnu",_xlfn.XLOOKUP(F1386,'Bibliothèque transporteurs'!C:C,'Bibliothèque transporteurs'!E:E))</f>
        <v/>
      </c>
      <c r="W1386">
        <f>IF(T1386="FR_2SHOP",O1386,IF(O1386=0,0,ROUNDUP(O1386/C1386*B1386,2)))</f>
        <v/>
      </c>
      <c r="Y1386" s="118">
        <f>ROUNDUP(B1386,2)-M1386-L1386-N1386-J1386-K1386-I1386-Q1386</f>
        <v/>
      </c>
      <c r="Z1386" s="118">
        <f>IF(Y1386=W1386,"OK","Non")</f>
        <v/>
      </c>
    </row>
    <row r="1387">
      <c r="A1387" s="9">
        <f>C1387/SUM(C:C)*(SUM(C:C)+$X$2)</f>
        <v/>
      </c>
      <c r="B1387" s="9">
        <f>C1387/SUM(C:C)*(SUM(C:C)+SUM($N$3:$O$7))+S1387</f>
        <v/>
      </c>
      <c r="C1387" s="9">
        <f>SUM(I1387:Q1387)-N1387-P1387</f>
        <v/>
      </c>
      <c r="D1387" s="8" t="n">
        <v>6235</v>
      </c>
      <c r="E1387" t="inlineStr">
        <is>
          <t>XT414015292TS</t>
        </is>
      </c>
      <c r="F1387" t="inlineStr">
        <is>
          <t>6C</t>
        </is>
      </c>
      <c r="G1387" t="inlineStr">
        <is>
          <t>N</t>
        </is>
      </c>
      <c r="H1387" t="inlineStr">
        <is>
          <t>ZA</t>
        </is>
      </c>
      <c r="O1387" t="n">
        <v>5.88</v>
      </c>
      <c r="S1387">
        <f>_xlfn.XLOOKUP(E1387,'Facture Chronopost'!L:L,'Facture Chronopost'!AA:AA,"")</f>
        <v/>
      </c>
      <c r="T1387">
        <f>IF(COUNTIF('Bibliothèque transporteurs'!C:C,F1387)=0,"inconnu",_xlfn.XLOOKUP(F1387,'Bibliothèque transporteurs'!C:C,'Bibliothèque transporteurs'!A:A))</f>
        <v/>
      </c>
      <c r="U1387">
        <f>IF(OR(F1387="6C",F1387="6B"),_xlfn.XLOOKUP(E1387,'Facture Chronopost'!L:L,'Facture Chronopost'!X:X),IF(OR(F1387=17,F1387=44),F1387&amp;"_"&amp;H1387,IF(COUNTIF('Bibliothèque transporteurs'!C:C,F1387)=0,"inconnu",_xlfn.XLOOKUP(F1387,'Bibliothèque transporteurs'!C:C,'Bibliothèque transporteurs'!B:B))))</f>
        <v/>
      </c>
      <c r="V1387">
        <f>IF(COUNTIF('Bibliothèque transporteurs'!C:C,F1387)=0,"inconnu",_xlfn.XLOOKUP(F1387,'Bibliothèque transporteurs'!C:C,'Bibliothèque transporteurs'!E:E))</f>
        <v/>
      </c>
      <c r="W1387">
        <f>IF(T1387="FR_2SHOP",O1387,IF(O1387=0,0,ROUNDUP(O1387/C1387*B1387,2)))</f>
        <v/>
      </c>
      <c r="Y1387" s="118">
        <f>ROUNDUP(B1387,2)-M1387-L1387-N1387-J1387-K1387-I1387-Q1387</f>
        <v/>
      </c>
      <c r="Z1387" s="118">
        <f>IF(Y1387=W1387,"OK","Non")</f>
        <v/>
      </c>
    </row>
    <row r="1388">
      <c r="A1388" s="9">
        <f>C1388/SUM(C:C)*(SUM(C:C)+$X$2)</f>
        <v/>
      </c>
      <c r="B1388" s="9">
        <f>C1388/SUM(C:C)*(SUM(C:C)+SUM($N$3:$O$7))+S1388</f>
        <v/>
      </c>
      <c r="C1388" s="9">
        <f>SUM(I1388:Q1388)-N1388-P1388</f>
        <v/>
      </c>
      <c r="D1388" s="8" t="n">
        <v>6235</v>
      </c>
      <c r="E1388" t="inlineStr">
        <is>
          <t>XT414015743TS</t>
        </is>
      </c>
      <c r="F1388" t="inlineStr">
        <is>
          <t>6C</t>
        </is>
      </c>
      <c r="G1388" t="inlineStr">
        <is>
          <t>N</t>
        </is>
      </c>
      <c r="H1388" t="inlineStr">
        <is>
          <t>ZA</t>
        </is>
      </c>
      <c r="O1388" t="n">
        <v>11.67</v>
      </c>
      <c r="S1388">
        <f>_xlfn.XLOOKUP(E1388,'Facture Chronopost'!L:L,'Facture Chronopost'!AA:AA,"")</f>
        <v/>
      </c>
      <c r="T1388">
        <f>IF(COUNTIF('Bibliothèque transporteurs'!C:C,F1388)=0,"inconnu",_xlfn.XLOOKUP(F1388,'Bibliothèque transporteurs'!C:C,'Bibliothèque transporteurs'!A:A))</f>
        <v/>
      </c>
      <c r="U1388">
        <f>IF(OR(F1388="6C",F1388="6B"),_xlfn.XLOOKUP(E1388,'Facture Chronopost'!L:L,'Facture Chronopost'!X:X),IF(OR(F1388=17,F1388=44),F1388&amp;"_"&amp;H1388,IF(COUNTIF('Bibliothèque transporteurs'!C:C,F1388)=0,"inconnu",_xlfn.XLOOKUP(F1388,'Bibliothèque transporteurs'!C:C,'Bibliothèque transporteurs'!B:B))))</f>
        <v/>
      </c>
      <c r="V1388">
        <f>IF(COUNTIF('Bibliothèque transporteurs'!C:C,F1388)=0,"inconnu",_xlfn.XLOOKUP(F1388,'Bibliothèque transporteurs'!C:C,'Bibliothèque transporteurs'!E:E))</f>
        <v/>
      </c>
      <c r="W1388">
        <f>IF(T1388="FR_2SHOP",O1388,IF(O1388=0,0,ROUNDUP(O1388/C1388*B1388,2)))</f>
        <v/>
      </c>
      <c r="Y1388" s="118">
        <f>ROUNDUP(B1388,2)-M1388-L1388-N1388-J1388-K1388-I1388-Q1388</f>
        <v/>
      </c>
      <c r="Z1388" s="118">
        <f>IF(Y1388=W1388,"OK","Non")</f>
        <v/>
      </c>
    </row>
    <row r="1389">
      <c r="A1389" s="9">
        <f>C1389/SUM(C:C)*(SUM(C:C)+$X$2)</f>
        <v/>
      </c>
      <c r="B1389" s="9">
        <f>C1389/SUM(C:C)*(SUM(C:C)+SUM($N$3:$O$7))+S1389</f>
        <v/>
      </c>
      <c r="C1389" s="9">
        <f>SUM(I1389:Q1389)-N1389-P1389</f>
        <v/>
      </c>
      <c r="D1389" s="8" t="n">
        <v>6235</v>
      </c>
      <c r="E1389" t="inlineStr">
        <is>
          <t>XT414015893TS</t>
        </is>
      </c>
      <c r="F1389" t="inlineStr">
        <is>
          <t>6C</t>
        </is>
      </c>
      <c r="G1389" t="inlineStr">
        <is>
          <t>N</t>
        </is>
      </c>
      <c r="H1389" t="inlineStr">
        <is>
          <t>ZA</t>
        </is>
      </c>
      <c r="O1389" t="n">
        <v>11.01</v>
      </c>
      <c r="S1389">
        <f>_xlfn.XLOOKUP(E1389,'Facture Chronopost'!L:L,'Facture Chronopost'!AA:AA,"")</f>
        <v/>
      </c>
      <c r="T1389">
        <f>IF(COUNTIF('Bibliothèque transporteurs'!C:C,F1389)=0,"inconnu",_xlfn.XLOOKUP(F1389,'Bibliothèque transporteurs'!C:C,'Bibliothèque transporteurs'!A:A))</f>
        <v/>
      </c>
      <c r="U1389">
        <f>IF(OR(F1389="6C",F1389="6B"),_xlfn.XLOOKUP(E1389,'Facture Chronopost'!L:L,'Facture Chronopost'!X:X),IF(OR(F1389=17,F1389=44),F1389&amp;"_"&amp;H1389,IF(COUNTIF('Bibliothèque transporteurs'!C:C,F1389)=0,"inconnu",_xlfn.XLOOKUP(F1389,'Bibliothèque transporteurs'!C:C,'Bibliothèque transporteurs'!B:B))))</f>
        <v/>
      </c>
      <c r="V1389">
        <f>IF(COUNTIF('Bibliothèque transporteurs'!C:C,F1389)=0,"inconnu",_xlfn.XLOOKUP(F1389,'Bibliothèque transporteurs'!C:C,'Bibliothèque transporteurs'!E:E))</f>
        <v/>
      </c>
      <c r="W1389">
        <f>IF(T1389="FR_2SHOP",O1389,IF(O1389=0,0,ROUNDUP(O1389/C1389*B1389,2)))</f>
        <v/>
      </c>
      <c r="Y1389" s="118">
        <f>ROUNDUP(B1389,2)-M1389-L1389-N1389-J1389-K1389-I1389-Q1389</f>
        <v/>
      </c>
      <c r="Z1389" s="118">
        <f>IF(Y1389=W1389,"OK","Non")</f>
        <v/>
      </c>
    </row>
    <row r="1390">
      <c r="A1390" s="9">
        <f>C1390/SUM(C:C)*(SUM(C:C)+$X$2)</f>
        <v/>
      </c>
      <c r="B1390" s="9">
        <f>C1390/SUM(C:C)*(SUM(C:C)+SUM($N$3:$O$7))+S1390</f>
        <v/>
      </c>
      <c r="C1390" s="9">
        <f>SUM(I1390:Q1390)-N1390-P1390</f>
        <v/>
      </c>
      <c r="D1390" s="8" t="n">
        <v>6235</v>
      </c>
      <c r="E1390" t="inlineStr">
        <is>
          <t>XT414017885TS</t>
        </is>
      </c>
      <c r="F1390" t="inlineStr">
        <is>
          <t>6C</t>
        </is>
      </c>
      <c r="G1390" t="inlineStr">
        <is>
          <t>N</t>
        </is>
      </c>
      <c r="H1390" t="inlineStr">
        <is>
          <t>ZA</t>
        </is>
      </c>
      <c r="O1390" t="n">
        <v>4.84</v>
      </c>
      <c r="S1390">
        <f>_xlfn.XLOOKUP(E1390,'Facture Chronopost'!L:L,'Facture Chronopost'!AA:AA,"")</f>
        <v/>
      </c>
      <c r="T1390">
        <f>IF(COUNTIF('Bibliothèque transporteurs'!C:C,F1390)=0,"inconnu",_xlfn.XLOOKUP(F1390,'Bibliothèque transporteurs'!C:C,'Bibliothèque transporteurs'!A:A))</f>
        <v/>
      </c>
      <c r="U1390">
        <f>IF(OR(F1390="6C",F1390="6B"),_xlfn.XLOOKUP(E1390,'Facture Chronopost'!L:L,'Facture Chronopost'!X:X),IF(OR(F1390=17,F1390=44),F1390&amp;"_"&amp;H1390,IF(COUNTIF('Bibliothèque transporteurs'!C:C,F1390)=0,"inconnu",_xlfn.XLOOKUP(F1390,'Bibliothèque transporteurs'!C:C,'Bibliothèque transporteurs'!B:B))))</f>
        <v/>
      </c>
      <c r="V1390">
        <f>IF(COUNTIF('Bibliothèque transporteurs'!C:C,F1390)=0,"inconnu",_xlfn.XLOOKUP(F1390,'Bibliothèque transporteurs'!C:C,'Bibliothèque transporteurs'!E:E))</f>
        <v/>
      </c>
      <c r="W1390">
        <f>IF(T1390="FR_2SHOP",O1390,IF(O1390=0,0,ROUNDUP(O1390/C1390*B1390,2)))</f>
        <v/>
      </c>
      <c r="Y1390" s="118">
        <f>ROUNDUP(B1390,2)-M1390-L1390-N1390-J1390-K1390-I1390-Q1390</f>
        <v/>
      </c>
      <c r="Z1390" s="118">
        <f>IF(Y1390=W1390,"OK","Non")</f>
        <v/>
      </c>
    </row>
    <row r="1391">
      <c r="A1391" s="9">
        <f>C1391/SUM(C:C)*(SUM(C:C)+$X$2)</f>
        <v/>
      </c>
      <c r="B1391" s="9">
        <f>C1391/SUM(C:C)*(SUM(C:C)+SUM($N$3:$O$7))+S1391</f>
        <v/>
      </c>
      <c r="C1391" s="9">
        <f>SUM(I1391:Q1391)-N1391-P1391</f>
        <v/>
      </c>
      <c r="D1391" s="8" t="n">
        <v>6235</v>
      </c>
      <c r="E1391" t="inlineStr">
        <is>
          <t>XT414019524TS</t>
        </is>
      </c>
      <c r="F1391" t="inlineStr">
        <is>
          <t>6C</t>
        </is>
      </c>
      <c r="G1391" t="inlineStr">
        <is>
          <t>N</t>
        </is>
      </c>
      <c r="H1391" t="inlineStr">
        <is>
          <t>ZA</t>
        </is>
      </c>
      <c r="O1391" t="n">
        <v>5.88</v>
      </c>
      <c r="S1391">
        <f>_xlfn.XLOOKUP(E1391,'Facture Chronopost'!L:L,'Facture Chronopost'!AA:AA,"")</f>
        <v/>
      </c>
      <c r="T1391">
        <f>IF(COUNTIF('Bibliothèque transporteurs'!C:C,F1391)=0,"inconnu",_xlfn.XLOOKUP(F1391,'Bibliothèque transporteurs'!C:C,'Bibliothèque transporteurs'!A:A))</f>
        <v/>
      </c>
      <c r="U1391">
        <f>IF(OR(F1391="6C",F1391="6B"),_xlfn.XLOOKUP(E1391,'Facture Chronopost'!L:L,'Facture Chronopost'!X:X),IF(OR(F1391=17,F1391=44),F1391&amp;"_"&amp;H1391,IF(COUNTIF('Bibliothèque transporteurs'!C:C,F1391)=0,"inconnu",_xlfn.XLOOKUP(F1391,'Bibliothèque transporteurs'!C:C,'Bibliothèque transporteurs'!B:B))))</f>
        <v/>
      </c>
      <c r="V1391">
        <f>IF(COUNTIF('Bibliothèque transporteurs'!C:C,F1391)=0,"inconnu",_xlfn.XLOOKUP(F1391,'Bibliothèque transporteurs'!C:C,'Bibliothèque transporteurs'!E:E))</f>
        <v/>
      </c>
      <c r="W1391">
        <f>IF(T1391="FR_2SHOP",O1391,IF(O1391=0,0,ROUNDUP(O1391/C1391*B1391,2)))</f>
        <v/>
      </c>
      <c r="Y1391" s="118">
        <f>ROUNDUP(B1391,2)-M1391-L1391-N1391-J1391-K1391-I1391-Q1391</f>
        <v/>
      </c>
      <c r="Z1391" s="118">
        <f>IF(Y1391=W1391,"OK","Non")</f>
        <v/>
      </c>
    </row>
    <row r="1392">
      <c r="A1392" s="9">
        <f>C1392/SUM(C:C)*(SUM(C:C)+$X$2)</f>
        <v/>
      </c>
      <c r="B1392" s="9">
        <f>C1392/SUM(C:C)*(SUM(C:C)+SUM($N$3:$O$7))+S1392</f>
        <v/>
      </c>
      <c r="C1392" s="9">
        <f>SUM(I1392:Q1392)-N1392-P1392</f>
        <v/>
      </c>
      <c r="D1392" s="8" t="n">
        <v>6235</v>
      </c>
      <c r="E1392" t="inlineStr">
        <is>
          <t>XT414020451TS</t>
        </is>
      </c>
      <c r="F1392" t="inlineStr">
        <is>
          <t>6C</t>
        </is>
      </c>
      <c r="G1392" t="inlineStr">
        <is>
          <t>N</t>
        </is>
      </c>
      <c r="H1392" t="inlineStr">
        <is>
          <t>ZA</t>
        </is>
      </c>
      <c r="O1392" t="n">
        <v>5.55</v>
      </c>
      <c r="S1392">
        <f>_xlfn.XLOOKUP(E1392,'Facture Chronopost'!L:L,'Facture Chronopost'!AA:AA,"")</f>
        <v/>
      </c>
      <c r="T1392">
        <f>IF(COUNTIF('Bibliothèque transporteurs'!C:C,F1392)=0,"inconnu",_xlfn.XLOOKUP(F1392,'Bibliothèque transporteurs'!C:C,'Bibliothèque transporteurs'!A:A))</f>
        <v/>
      </c>
      <c r="U1392">
        <f>IF(OR(F1392="6C",F1392="6B"),_xlfn.XLOOKUP(E1392,'Facture Chronopost'!L:L,'Facture Chronopost'!X:X),IF(OR(F1392=17,F1392=44),F1392&amp;"_"&amp;H1392,IF(COUNTIF('Bibliothèque transporteurs'!C:C,F1392)=0,"inconnu",_xlfn.XLOOKUP(F1392,'Bibliothèque transporteurs'!C:C,'Bibliothèque transporteurs'!B:B))))</f>
        <v/>
      </c>
      <c r="V1392">
        <f>IF(COUNTIF('Bibliothèque transporteurs'!C:C,F1392)=0,"inconnu",_xlfn.XLOOKUP(F1392,'Bibliothèque transporteurs'!C:C,'Bibliothèque transporteurs'!E:E))</f>
        <v/>
      </c>
      <c r="W1392">
        <f>IF(T1392="FR_2SHOP",O1392,IF(O1392=0,0,ROUNDUP(O1392/C1392*B1392,2)))</f>
        <v/>
      </c>
      <c r="Y1392" s="118">
        <f>ROUNDUP(B1392,2)-M1392-L1392-N1392-J1392-K1392-I1392-Q1392</f>
        <v/>
      </c>
      <c r="Z1392" s="118">
        <f>IF(Y1392=W1392,"OK","Non")</f>
        <v/>
      </c>
    </row>
    <row r="1393">
      <c r="A1393" s="9">
        <f>C1393/SUM(C:C)*(SUM(C:C)+$X$2)</f>
        <v/>
      </c>
      <c r="B1393" s="9">
        <f>C1393/SUM(C:C)*(SUM(C:C)+SUM($N$3:$O$7))+S1393</f>
        <v/>
      </c>
      <c r="C1393" s="9">
        <f>SUM(I1393:Q1393)-N1393-P1393</f>
        <v/>
      </c>
      <c r="D1393" s="8" t="n">
        <v>6235</v>
      </c>
      <c r="E1393" t="inlineStr">
        <is>
          <t>XT414020757TS</t>
        </is>
      </c>
      <c r="F1393" t="inlineStr">
        <is>
          <t>6C</t>
        </is>
      </c>
      <c r="G1393" t="inlineStr">
        <is>
          <t>N</t>
        </is>
      </c>
      <c r="H1393" t="inlineStr">
        <is>
          <t>ZA</t>
        </is>
      </c>
      <c r="O1393" t="n">
        <v>9.69</v>
      </c>
      <c r="S1393">
        <f>_xlfn.XLOOKUP(E1393,'Facture Chronopost'!L:L,'Facture Chronopost'!AA:AA,"")</f>
        <v/>
      </c>
      <c r="T1393">
        <f>IF(COUNTIF('Bibliothèque transporteurs'!C:C,F1393)=0,"inconnu",_xlfn.XLOOKUP(F1393,'Bibliothèque transporteurs'!C:C,'Bibliothèque transporteurs'!A:A))</f>
        <v/>
      </c>
      <c r="U1393">
        <f>IF(OR(F1393="6C",F1393="6B"),_xlfn.XLOOKUP(E1393,'Facture Chronopost'!L:L,'Facture Chronopost'!X:X),IF(OR(F1393=17,F1393=44),F1393&amp;"_"&amp;H1393,IF(COUNTIF('Bibliothèque transporteurs'!C:C,F1393)=0,"inconnu",_xlfn.XLOOKUP(F1393,'Bibliothèque transporteurs'!C:C,'Bibliothèque transporteurs'!B:B))))</f>
        <v/>
      </c>
      <c r="V1393">
        <f>IF(COUNTIF('Bibliothèque transporteurs'!C:C,F1393)=0,"inconnu",_xlfn.XLOOKUP(F1393,'Bibliothèque transporteurs'!C:C,'Bibliothèque transporteurs'!E:E))</f>
        <v/>
      </c>
      <c r="W1393">
        <f>IF(T1393="FR_2SHOP",O1393,IF(O1393=0,0,ROUNDUP(O1393/C1393*B1393,2)))</f>
        <v/>
      </c>
      <c r="Y1393" s="118">
        <f>ROUNDUP(B1393,2)-M1393-L1393-N1393-J1393-K1393-I1393-Q1393</f>
        <v/>
      </c>
      <c r="Z1393" s="118">
        <f>IF(Y1393=W1393,"OK","Non")</f>
        <v/>
      </c>
    </row>
    <row r="1394">
      <c r="A1394" s="9">
        <f>C1394/SUM(C:C)*(SUM(C:C)+$X$2)</f>
        <v/>
      </c>
      <c r="B1394" s="9">
        <f>C1394/SUM(C:C)*(SUM(C:C)+SUM($N$3:$O$7))+S1394</f>
        <v/>
      </c>
      <c r="C1394" s="9">
        <f>SUM(I1394:Q1394)-N1394-P1394</f>
        <v/>
      </c>
      <c r="D1394" s="8" t="n">
        <v>6235</v>
      </c>
      <c r="E1394" t="inlineStr">
        <is>
          <t>XT414020893TS</t>
        </is>
      </c>
      <c r="F1394" t="inlineStr">
        <is>
          <t>6C</t>
        </is>
      </c>
      <c r="G1394" t="inlineStr">
        <is>
          <t>N</t>
        </is>
      </c>
      <c r="H1394" t="inlineStr">
        <is>
          <t>ZA</t>
        </is>
      </c>
      <c r="O1394" t="n">
        <v>5.55</v>
      </c>
      <c r="S1394">
        <f>_xlfn.XLOOKUP(E1394,'Facture Chronopost'!L:L,'Facture Chronopost'!AA:AA,"")</f>
        <v/>
      </c>
      <c r="T1394">
        <f>IF(COUNTIF('Bibliothèque transporteurs'!C:C,F1394)=0,"inconnu",_xlfn.XLOOKUP(F1394,'Bibliothèque transporteurs'!C:C,'Bibliothèque transporteurs'!A:A))</f>
        <v/>
      </c>
      <c r="U1394">
        <f>IF(OR(F1394="6C",F1394="6B"),_xlfn.XLOOKUP(E1394,'Facture Chronopost'!L:L,'Facture Chronopost'!X:X),IF(OR(F1394=17,F1394=44),F1394&amp;"_"&amp;H1394,IF(COUNTIF('Bibliothèque transporteurs'!C:C,F1394)=0,"inconnu",_xlfn.XLOOKUP(F1394,'Bibliothèque transporteurs'!C:C,'Bibliothèque transporteurs'!B:B))))</f>
        <v/>
      </c>
      <c r="V1394">
        <f>IF(COUNTIF('Bibliothèque transporteurs'!C:C,F1394)=0,"inconnu",_xlfn.XLOOKUP(F1394,'Bibliothèque transporteurs'!C:C,'Bibliothèque transporteurs'!E:E))</f>
        <v/>
      </c>
      <c r="W1394">
        <f>IF(T1394="FR_2SHOP",O1394,IF(O1394=0,0,ROUNDUP(O1394/C1394*B1394,2)))</f>
        <v/>
      </c>
      <c r="Y1394" s="118">
        <f>ROUNDUP(B1394,2)-M1394-L1394-N1394-J1394-K1394-I1394-Q1394</f>
        <v/>
      </c>
      <c r="Z1394" s="118">
        <f>IF(Y1394=W1394,"OK","Non")</f>
        <v/>
      </c>
    </row>
    <row r="1395">
      <c r="A1395" s="9">
        <f>C1395/SUM(C:C)*(SUM(C:C)+$X$2)</f>
        <v/>
      </c>
      <c r="B1395" s="9">
        <f>C1395/SUM(C:C)*(SUM(C:C)+SUM($N$3:$O$7))+S1395</f>
        <v/>
      </c>
      <c r="C1395" s="9">
        <f>SUM(I1395:Q1395)-N1395-P1395</f>
        <v/>
      </c>
      <c r="D1395" s="8" t="n">
        <v>6235</v>
      </c>
      <c r="E1395" t="inlineStr">
        <is>
          <t>XT414020964TS</t>
        </is>
      </c>
      <c r="F1395" t="inlineStr">
        <is>
          <t>6C</t>
        </is>
      </c>
      <c r="G1395" t="inlineStr">
        <is>
          <t>N</t>
        </is>
      </c>
      <c r="H1395" t="inlineStr">
        <is>
          <t>ZA</t>
        </is>
      </c>
      <c r="O1395" t="n">
        <v>9.69</v>
      </c>
      <c r="S1395">
        <f>_xlfn.XLOOKUP(E1395,'Facture Chronopost'!L:L,'Facture Chronopost'!AA:AA,"")</f>
        <v/>
      </c>
      <c r="T1395">
        <f>IF(COUNTIF('Bibliothèque transporteurs'!C:C,F1395)=0,"inconnu",_xlfn.XLOOKUP(F1395,'Bibliothèque transporteurs'!C:C,'Bibliothèque transporteurs'!A:A))</f>
        <v/>
      </c>
      <c r="U1395">
        <f>IF(OR(F1395="6C",F1395="6B"),_xlfn.XLOOKUP(E1395,'Facture Chronopost'!L:L,'Facture Chronopost'!X:X),IF(OR(F1395=17,F1395=44),F1395&amp;"_"&amp;H1395,IF(COUNTIF('Bibliothèque transporteurs'!C:C,F1395)=0,"inconnu",_xlfn.XLOOKUP(F1395,'Bibliothèque transporteurs'!C:C,'Bibliothèque transporteurs'!B:B))))</f>
        <v/>
      </c>
      <c r="V1395">
        <f>IF(COUNTIF('Bibliothèque transporteurs'!C:C,F1395)=0,"inconnu",_xlfn.XLOOKUP(F1395,'Bibliothèque transporteurs'!C:C,'Bibliothèque transporteurs'!E:E))</f>
        <v/>
      </c>
      <c r="W1395">
        <f>IF(T1395="FR_2SHOP",O1395,IF(O1395=0,0,ROUNDUP(O1395/C1395*B1395,2)))</f>
        <v/>
      </c>
      <c r="Y1395" s="118">
        <f>ROUNDUP(B1395,2)-M1395-L1395-N1395-J1395-K1395-I1395-Q1395</f>
        <v/>
      </c>
      <c r="Z1395" s="118">
        <f>IF(Y1395=W1395,"OK","Non")</f>
        <v/>
      </c>
    </row>
    <row r="1396">
      <c r="A1396" s="9">
        <f>C1396/SUM(C:C)*(SUM(C:C)+$X$2)</f>
        <v/>
      </c>
      <c r="B1396" s="9">
        <f>C1396/SUM(C:C)*(SUM(C:C)+SUM($N$3:$O$7))+S1396</f>
        <v/>
      </c>
      <c r="C1396" s="9">
        <f>SUM(I1396:Q1396)-N1396-P1396</f>
        <v/>
      </c>
      <c r="D1396" s="8" t="n">
        <v>6235</v>
      </c>
      <c r="E1396" t="inlineStr">
        <is>
          <t>XT414021324TS</t>
        </is>
      </c>
      <c r="F1396" t="inlineStr">
        <is>
          <t>6C</t>
        </is>
      </c>
      <c r="G1396" t="inlineStr">
        <is>
          <t>N</t>
        </is>
      </c>
      <c r="H1396" t="inlineStr">
        <is>
          <t>ZA</t>
        </is>
      </c>
      <c r="O1396" t="n">
        <v>9.69</v>
      </c>
      <c r="S1396">
        <f>_xlfn.XLOOKUP(E1396,'Facture Chronopost'!L:L,'Facture Chronopost'!AA:AA,"")</f>
        <v/>
      </c>
      <c r="T1396">
        <f>IF(COUNTIF('Bibliothèque transporteurs'!C:C,F1396)=0,"inconnu",_xlfn.XLOOKUP(F1396,'Bibliothèque transporteurs'!C:C,'Bibliothèque transporteurs'!A:A))</f>
        <v/>
      </c>
      <c r="U1396">
        <f>IF(OR(F1396="6C",F1396="6B"),_xlfn.XLOOKUP(E1396,'Facture Chronopost'!L:L,'Facture Chronopost'!X:X),IF(OR(F1396=17,F1396=44),F1396&amp;"_"&amp;H1396,IF(COUNTIF('Bibliothèque transporteurs'!C:C,F1396)=0,"inconnu",_xlfn.XLOOKUP(F1396,'Bibliothèque transporteurs'!C:C,'Bibliothèque transporteurs'!B:B))))</f>
        <v/>
      </c>
      <c r="V1396">
        <f>IF(COUNTIF('Bibliothèque transporteurs'!C:C,F1396)=0,"inconnu",_xlfn.XLOOKUP(F1396,'Bibliothèque transporteurs'!C:C,'Bibliothèque transporteurs'!E:E))</f>
        <v/>
      </c>
      <c r="W1396">
        <f>IF(T1396="FR_2SHOP",O1396,IF(O1396=0,0,ROUNDUP(O1396/C1396*B1396,2)))</f>
        <v/>
      </c>
      <c r="Y1396" s="118">
        <f>ROUNDUP(B1396,2)-M1396-L1396-N1396-J1396-K1396-I1396-Q1396</f>
        <v/>
      </c>
      <c r="Z1396" s="118">
        <f>IF(Y1396=W1396,"OK","Non")</f>
        <v/>
      </c>
    </row>
    <row r="1397">
      <c r="A1397" s="9">
        <f>C1397/SUM(C:C)*(SUM(C:C)+$X$2)</f>
        <v/>
      </c>
      <c r="B1397" s="9">
        <f>C1397/SUM(C:C)*(SUM(C:C)+SUM($N$3:$O$7))+S1397</f>
        <v/>
      </c>
      <c r="C1397" s="9">
        <f>SUM(I1397:Q1397)-N1397-P1397</f>
        <v/>
      </c>
      <c r="D1397" s="8" t="n">
        <v>6235</v>
      </c>
      <c r="E1397" t="inlineStr">
        <is>
          <t>XT414021960TS</t>
        </is>
      </c>
      <c r="F1397" t="inlineStr">
        <is>
          <t>6C</t>
        </is>
      </c>
      <c r="G1397" t="inlineStr">
        <is>
          <t>N</t>
        </is>
      </c>
      <c r="H1397" t="inlineStr">
        <is>
          <t>ZA</t>
        </is>
      </c>
      <c r="O1397" t="n">
        <v>13.83</v>
      </c>
      <c r="S1397">
        <f>_xlfn.XLOOKUP(E1397,'Facture Chronopost'!L:L,'Facture Chronopost'!AA:AA,"")</f>
        <v/>
      </c>
      <c r="T1397">
        <f>IF(COUNTIF('Bibliothèque transporteurs'!C:C,F1397)=0,"inconnu",_xlfn.XLOOKUP(F1397,'Bibliothèque transporteurs'!C:C,'Bibliothèque transporteurs'!A:A))</f>
        <v/>
      </c>
      <c r="U1397">
        <f>IF(OR(F1397="6C",F1397="6B"),_xlfn.XLOOKUP(E1397,'Facture Chronopost'!L:L,'Facture Chronopost'!X:X),IF(OR(F1397=17,F1397=44),F1397&amp;"_"&amp;H1397,IF(COUNTIF('Bibliothèque transporteurs'!C:C,F1397)=0,"inconnu",_xlfn.XLOOKUP(F1397,'Bibliothèque transporteurs'!C:C,'Bibliothèque transporteurs'!B:B))))</f>
        <v/>
      </c>
      <c r="V1397">
        <f>IF(COUNTIF('Bibliothèque transporteurs'!C:C,F1397)=0,"inconnu",_xlfn.XLOOKUP(F1397,'Bibliothèque transporteurs'!C:C,'Bibliothèque transporteurs'!E:E))</f>
        <v/>
      </c>
      <c r="W1397">
        <f>IF(T1397="FR_2SHOP",O1397,IF(O1397=0,0,ROUNDUP(O1397/C1397*B1397,2)))</f>
        <v/>
      </c>
      <c r="Y1397" s="118">
        <f>ROUNDUP(B1397,2)-M1397-L1397-N1397-J1397-K1397-I1397-Q1397</f>
        <v/>
      </c>
      <c r="Z1397" s="118">
        <f>IF(Y1397=W1397,"OK","Non")</f>
        <v/>
      </c>
    </row>
    <row r="1398">
      <c r="A1398" s="9">
        <f>C1398/SUM(C:C)*(SUM(C:C)+$X$2)</f>
        <v/>
      </c>
      <c r="B1398" s="9">
        <f>C1398/SUM(C:C)*(SUM(C:C)+SUM($N$3:$O$7))+S1398</f>
        <v/>
      </c>
      <c r="C1398" s="9">
        <f>SUM(I1398:Q1398)-N1398-P1398</f>
        <v/>
      </c>
      <c r="D1398" s="8" t="n">
        <v>6235</v>
      </c>
      <c r="E1398" t="inlineStr">
        <is>
          <t>XT414023002TS</t>
        </is>
      </c>
      <c r="F1398" t="inlineStr">
        <is>
          <t>6C</t>
        </is>
      </c>
      <c r="G1398" t="inlineStr">
        <is>
          <t>N</t>
        </is>
      </c>
      <c r="H1398" t="inlineStr">
        <is>
          <t>ZA</t>
        </is>
      </c>
      <c r="O1398" t="n">
        <v>9.69</v>
      </c>
      <c r="S1398">
        <f>_xlfn.XLOOKUP(E1398,'Facture Chronopost'!L:L,'Facture Chronopost'!AA:AA,"")</f>
        <v/>
      </c>
      <c r="T1398">
        <f>IF(COUNTIF('Bibliothèque transporteurs'!C:C,F1398)=0,"inconnu",_xlfn.XLOOKUP(F1398,'Bibliothèque transporteurs'!C:C,'Bibliothèque transporteurs'!A:A))</f>
        <v/>
      </c>
      <c r="U1398">
        <f>IF(OR(F1398="6C",F1398="6B"),_xlfn.XLOOKUP(E1398,'Facture Chronopost'!L:L,'Facture Chronopost'!X:X),IF(OR(F1398=17,F1398=44),F1398&amp;"_"&amp;H1398,IF(COUNTIF('Bibliothèque transporteurs'!C:C,F1398)=0,"inconnu",_xlfn.XLOOKUP(F1398,'Bibliothèque transporteurs'!C:C,'Bibliothèque transporteurs'!B:B))))</f>
        <v/>
      </c>
      <c r="V1398">
        <f>IF(COUNTIF('Bibliothèque transporteurs'!C:C,F1398)=0,"inconnu",_xlfn.XLOOKUP(F1398,'Bibliothèque transporteurs'!C:C,'Bibliothèque transporteurs'!E:E))</f>
        <v/>
      </c>
      <c r="W1398">
        <f>IF(T1398="FR_2SHOP",O1398,IF(O1398=0,0,ROUNDUP(O1398/C1398*B1398,2)))</f>
        <v/>
      </c>
      <c r="Y1398" s="118">
        <f>ROUNDUP(B1398,2)-M1398-L1398-N1398-J1398-K1398-I1398-Q1398</f>
        <v/>
      </c>
      <c r="Z1398" s="118">
        <f>IF(Y1398=W1398,"OK","Non")</f>
        <v/>
      </c>
    </row>
    <row r="1399">
      <c r="A1399" s="9">
        <f>C1399/SUM(C:C)*(SUM(C:C)+$X$2)</f>
        <v/>
      </c>
      <c r="B1399" s="9">
        <f>C1399/SUM(C:C)*(SUM(C:C)+SUM($N$3:$O$7))+S1399</f>
        <v/>
      </c>
      <c r="C1399" s="9">
        <f>SUM(I1399:Q1399)-N1399-P1399</f>
        <v/>
      </c>
      <c r="D1399" s="8" t="n">
        <v>6235</v>
      </c>
      <c r="E1399" t="inlineStr">
        <is>
          <t>XT414023210TS</t>
        </is>
      </c>
      <c r="F1399" t="inlineStr">
        <is>
          <t>6C</t>
        </is>
      </c>
      <c r="G1399" t="inlineStr">
        <is>
          <t>N</t>
        </is>
      </c>
      <c r="H1399" t="inlineStr">
        <is>
          <t>ZA</t>
        </is>
      </c>
      <c r="O1399" t="n">
        <v>5.33</v>
      </c>
      <c r="S1399">
        <f>_xlfn.XLOOKUP(E1399,'Facture Chronopost'!L:L,'Facture Chronopost'!AA:AA,"")</f>
        <v/>
      </c>
      <c r="T1399">
        <f>IF(COUNTIF('Bibliothèque transporteurs'!C:C,F1399)=0,"inconnu",_xlfn.XLOOKUP(F1399,'Bibliothèque transporteurs'!C:C,'Bibliothèque transporteurs'!A:A))</f>
        <v/>
      </c>
      <c r="U1399">
        <f>IF(OR(F1399="6C",F1399="6B"),_xlfn.XLOOKUP(E1399,'Facture Chronopost'!L:L,'Facture Chronopost'!X:X),IF(OR(F1399=17,F1399=44),F1399&amp;"_"&amp;H1399,IF(COUNTIF('Bibliothèque transporteurs'!C:C,F1399)=0,"inconnu",_xlfn.XLOOKUP(F1399,'Bibliothèque transporteurs'!C:C,'Bibliothèque transporteurs'!B:B))))</f>
        <v/>
      </c>
      <c r="V1399">
        <f>IF(COUNTIF('Bibliothèque transporteurs'!C:C,F1399)=0,"inconnu",_xlfn.XLOOKUP(F1399,'Bibliothèque transporteurs'!C:C,'Bibliothèque transporteurs'!E:E))</f>
        <v/>
      </c>
      <c r="W1399">
        <f>IF(T1399="FR_2SHOP",O1399,IF(O1399=0,0,ROUNDUP(O1399/C1399*B1399,2)))</f>
        <v/>
      </c>
      <c r="Y1399" s="118">
        <f>ROUNDUP(B1399,2)-M1399-L1399-N1399-J1399-K1399-I1399-Q1399</f>
        <v/>
      </c>
      <c r="Z1399" s="118">
        <f>IF(Y1399=W1399,"OK","Non")</f>
        <v/>
      </c>
    </row>
    <row r="1400">
      <c r="A1400" s="9">
        <f>C1400/SUM(C:C)*(SUM(C:C)+$X$2)</f>
        <v/>
      </c>
      <c r="B1400" s="9">
        <f>C1400/SUM(C:C)*(SUM(C:C)+SUM($N$3:$O$7))+S1400</f>
        <v/>
      </c>
      <c r="C1400" s="9">
        <f>SUM(I1400:Q1400)-N1400-P1400</f>
        <v/>
      </c>
      <c r="D1400" s="8" t="n">
        <v>6235</v>
      </c>
      <c r="E1400" t="inlineStr">
        <is>
          <t>XT414024039TS</t>
        </is>
      </c>
      <c r="F1400" t="inlineStr">
        <is>
          <t>6C</t>
        </is>
      </c>
      <c r="G1400" t="inlineStr">
        <is>
          <t>N</t>
        </is>
      </c>
      <c r="H1400" t="inlineStr">
        <is>
          <t>ZA</t>
        </is>
      </c>
      <c r="O1400" t="n">
        <v>9.69</v>
      </c>
      <c r="S1400">
        <f>_xlfn.XLOOKUP(E1400,'Facture Chronopost'!L:L,'Facture Chronopost'!AA:AA,"")</f>
        <v/>
      </c>
      <c r="T1400">
        <f>IF(COUNTIF('Bibliothèque transporteurs'!C:C,F1400)=0,"inconnu",_xlfn.XLOOKUP(F1400,'Bibliothèque transporteurs'!C:C,'Bibliothèque transporteurs'!A:A))</f>
        <v/>
      </c>
      <c r="U1400">
        <f>IF(OR(F1400="6C",F1400="6B"),_xlfn.XLOOKUP(E1400,'Facture Chronopost'!L:L,'Facture Chronopost'!X:X),IF(OR(F1400=17,F1400=44),F1400&amp;"_"&amp;H1400,IF(COUNTIF('Bibliothèque transporteurs'!C:C,F1400)=0,"inconnu",_xlfn.XLOOKUP(F1400,'Bibliothèque transporteurs'!C:C,'Bibliothèque transporteurs'!B:B))))</f>
        <v/>
      </c>
      <c r="V1400">
        <f>IF(COUNTIF('Bibliothèque transporteurs'!C:C,F1400)=0,"inconnu",_xlfn.XLOOKUP(F1400,'Bibliothèque transporteurs'!C:C,'Bibliothèque transporteurs'!E:E))</f>
        <v/>
      </c>
      <c r="W1400">
        <f>IF(T1400="FR_2SHOP",O1400,IF(O1400=0,0,ROUNDUP(O1400/C1400*B1400,2)))</f>
        <v/>
      </c>
      <c r="Y1400" s="118">
        <f>ROUNDUP(B1400,2)-M1400-L1400-N1400-J1400-K1400-I1400-Q1400</f>
        <v/>
      </c>
      <c r="Z1400" s="118">
        <f>IF(Y1400=W1400,"OK","Non")</f>
        <v/>
      </c>
    </row>
    <row r="1401">
      <c r="A1401" s="9">
        <f>C1401/SUM(C:C)*(SUM(C:C)+$X$2)</f>
        <v/>
      </c>
      <c r="B1401" s="9">
        <f>C1401/SUM(C:C)*(SUM(C:C)+SUM($N$3:$O$7))+S1401</f>
        <v/>
      </c>
      <c r="C1401" s="9">
        <f>SUM(I1401:Q1401)-N1401-P1401</f>
        <v/>
      </c>
      <c r="D1401" s="8" t="n">
        <v>6235</v>
      </c>
      <c r="E1401" t="inlineStr">
        <is>
          <t>XT414024189TS</t>
        </is>
      </c>
      <c r="F1401" t="inlineStr">
        <is>
          <t>6C</t>
        </is>
      </c>
      <c r="G1401" t="inlineStr">
        <is>
          <t>N</t>
        </is>
      </c>
      <c r="H1401" t="inlineStr">
        <is>
          <t>ZA</t>
        </is>
      </c>
      <c r="O1401" t="n">
        <v>5.33</v>
      </c>
      <c r="S1401">
        <f>_xlfn.XLOOKUP(E1401,'Facture Chronopost'!L:L,'Facture Chronopost'!AA:AA,"")</f>
        <v/>
      </c>
      <c r="T1401">
        <f>IF(COUNTIF('Bibliothèque transporteurs'!C:C,F1401)=0,"inconnu",_xlfn.XLOOKUP(F1401,'Bibliothèque transporteurs'!C:C,'Bibliothèque transporteurs'!A:A))</f>
        <v/>
      </c>
      <c r="U1401">
        <f>IF(OR(F1401="6C",F1401="6B"),_xlfn.XLOOKUP(E1401,'Facture Chronopost'!L:L,'Facture Chronopost'!X:X),IF(OR(F1401=17,F1401=44),F1401&amp;"_"&amp;H1401,IF(COUNTIF('Bibliothèque transporteurs'!C:C,F1401)=0,"inconnu",_xlfn.XLOOKUP(F1401,'Bibliothèque transporteurs'!C:C,'Bibliothèque transporteurs'!B:B))))</f>
        <v/>
      </c>
      <c r="V1401">
        <f>IF(COUNTIF('Bibliothèque transporteurs'!C:C,F1401)=0,"inconnu",_xlfn.XLOOKUP(F1401,'Bibliothèque transporteurs'!C:C,'Bibliothèque transporteurs'!E:E))</f>
        <v/>
      </c>
      <c r="W1401">
        <f>IF(T1401="FR_2SHOP",O1401,IF(O1401=0,0,ROUNDUP(O1401/C1401*B1401,2)))</f>
        <v/>
      </c>
      <c r="Y1401" s="118">
        <f>ROUNDUP(B1401,2)-M1401-L1401-N1401-J1401-K1401-I1401-Q1401</f>
        <v/>
      </c>
      <c r="Z1401" s="118">
        <f>IF(Y1401=W1401,"OK","Non")</f>
        <v/>
      </c>
    </row>
    <row r="1402">
      <c r="A1402" s="9">
        <f>C1402/SUM(C:C)*(SUM(C:C)+$X$2)</f>
        <v/>
      </c>
      <c r="B1402" s="9">
        <f>C1402/SUM(C:C)*(SUM(C:C)+SUM($N$3:$O$7))+S1402</f>
        <v/>
      </c>
      <c r="C1402" s="9">
        <f>SUM(I1402:Q1402)-N1402-P1402</f>
        <v/>
      </c>
      <c r="D1402" s="8" t="n">
        <v>6235</v>
      </c>
      <c r="E1402" t="inlineStr">
        <is>
          <t>XT414024419TS</t>
        </is>
      </c>
      <c r="F1402" t="inlineStr">
        <is>
          <t>6C</t>
        </is>
      </c>
      <c r="G1402" t="inlineStr">
        <is>
          <t>N</t>
        </is>
      </c>
      <c r="H1402" t="inlineStr">
        <is>
          <t>ZA</t>
        </is>
      </c>
      <c r="O1402" t="n">
        <v>9.69</v>
      </c>
      <c r="S1402">
        <f>_xlfn.XLOOKUP(E1402,'Facture Chronopost'!L:L,'Facture Chronopost'!AA:AA,"")</f>
        <v/>
      </c>
      <c r="T1402">
        <f>IF(COUNTIF('Bibliothèque transporteurs'!C:C,F1402)=0,"inconnu",_xlfn.XLOOKUP(F1402,'Bibliothèque transporteurs'!C:C,'Bibliothèque transporteurs'!A:A))</f>
        <v/>
      </c>
      <c r="U1402">
        <f>IF(OR(F1402="6C",F1402="6B"),_xlfn.XLOOKUP(E1402,'Facture Chronopost'!L:L,'Facture Chronopost'!X:X),IF(OR(F1402=17,F1402=44),F1402&amp;"_"&amp;H1402,IF(COUNTIF('Bibliothèque transporteurs'!C:C,F1402)=0,"inconnu",_xlfn.XLOOKUP(F1402,'Bibliothèque transporteurs'!C:C,'Bibliothèque transporteurs'!B:B))))</f>
        <v/>
      </c>
      <c r="V1402">
        <f>IF(COUNTIF('Bibliothèque transporteurs'!C:C,F1402)=0,"inconnu",_xlfn.XLOOKUP(F1402,'Bibliothèque transporteurs'!C:C,'Bibliothèque transporteurs'!E:E))</f>
        <v/>
      </c>
      <c r="W1402">
        <f>IF(T1402="FR_2SHOP",O1402,IF(O1402=0,0,ROUNDUP(O1402/C1402*B1402,2)))</f>
        <v/>
      </c>
      <c r="Y1402" s="118">
        <f>ROUNDUP(B1402,2)-M1402-L1402-N1402-J1402-K1402-I1402-Q1402</f>
        <v/>
      </c>
      <c r="Z1402" s="118">
        <f>IF(Y1402=W1402,"OK","Non")</f>
        <v/>
      </c>
    </row>
    <row r="1403">
      <c r="A1403" s="9">
        <f>C1403/SUM(C:C)*(SUM(C:C)+$X$2)</f>
        <v/>
      </c>
      <c r="B1403" s="9">
        <f>C1403/SUM(C:C)*(SUM(C:C)+SUM($N$3:$O$7))+S1403</f>
        <v/>
      </c>
      <c r="C1403" s="9">
        <f>SUM(I1403:Q1403)-N1403-P1403</f>
        <v/>
      </c>
      <c r="D1403" s="8" t="n">
        <v>6235</v>
      </c>
      <c r="E1403" t="inlineStr">
        <is>
          <t>XT414024515TS</t>
        </is>
      </c>
      <c r="F1403" t="inlineStr">
        <is>
          <t>6C</t>
        </is>
      </c>
      <c r="G1403" t="inlineStr">
        <is>
          <t>N</t>
        </is>
      </c>
      <c r="H1403" t="inlineStr">
        <is>
          <t>ZA</t>
        </is>
      </c>
      <c r="O1403" t="n">
        <v>5.33</v>
      </c>
      <c r="S1403">
        <f>_xlfn.XLOOKUP(E1403,'Facture Chronopost'!L:L,'Facture Chronopost'!AA:AA,"")</f>
        <v/>
      </c>
      <c r="T1403">
        <f>IF(COUNTIF('Bibliothèque transporteurs'!C:C,F1403)=0,"inconnu",_xlfn.XLOOKUP(F1403,'Bibliothèque transporteurs'!C:C,'Bibliothèque transporteurs'!A:A))</f>
        <v/>
      </c>
      <c r="U1403">
        <f>IF(OR(F1403="6C",F1403="6B"),_xlfn.XLOOKUP(E1403,'Facture Chronopost'!L:L,'Facture Chronopost'!X:X),IF(OR(F1403=17,F1403=44),F1403&amp;"_"&amp;H1403,IF(COUNTIF('Bibliothèque transporteurs'!C:C,F1403)=0,"inconnu",_xlfn.XLOOKUP(F1403,'Bibliothèque transporteurs'!C:C,'Bibliothèque transporteurs'!B:B))))</f>
        <v/>
      </c>
      <c r="V1403">
        <f>IF(COUNTIF('Bibliothèque transporteurs'!C:C,F1403)=0,"inconnu",_xlfn.XLOOKUP(F1403,'Bibliothèque transporteurs'!C:C,'Bibliothèque transporteurs'!E:E))</f>
        <v/>
      </c>
      <c r="W1403">
        <f>IF(T1403="FR_2SHOP",O1403,IF(O1403=0,0,ROUNDUP(O1403/C1403*B1403,2)))</f>
        <v/>
      </c>
      <c r="Y1403" s="118">
        <f>ROUNDUP(B1403,2)-M1403-L1403-N1403-J1403-K1403-I1403-Q1403</f>
        <v/>
      </c>
      <c r="Z1403" s="118">
        <f>IF(Y1403=W1403,"OK","Non")</f>
        <v/>
      </c>
    </row>
    <row r="1404">
      <c r="A1404" s="9">
        <f>C1404/SUM(C:C)*(SUM(C:C)+$X$2)</f>
        <v/>
      </c>
      <c r="B1404" s="9">
        <f>C1404/SUM(C:C)*(SUM(C:C)+SUM($N$3:$O$7))+S1404</f>
        <v/>
      </c>
      <c r="C1404" s="9">
        <f>SUM(I1404:Q1404)-N1404-P1404</f>
        <v/>
      </c>
      <c r="D1404" s="8" t="n">
        <v>6235</v>
      </c>
      <c r="E1404" t="inlineStr">
        <is>
          <t>XT414024643TS</t>
        </is>
      </c>
      <c r="F1404" t="inlineStr">
        <is>
          <t>6C</t>
        </is>
      </c>
      <c r="G1404" t="inlineStr">
        <is>
          <t>N</t>
        </is>
      </c>
      <c r="H1404" t="inlineStr">
        <is>
          <t>ZA</t>
        </is>
      </c>
      <c r="O1404" t="n">
        <v>9.69</v>
      </c>
      <c r="S1404">
        <f>_xlfn.XLOOKUP(E1404,'Facture Chronopost'!L:L,'Facture Chronopost'!AA:AA,"")</f>
        <v/>
      </c>
      <c r="T1404">
        <f>IF(COUNTIF('Bibliothèque transporteurs'!C:C,F1404)=0,"inconnu",_xlfn.XLOOKUP(F1404,'Bibliothèque transporteurs'!C:C,'Bibliothèque transporteurs'!A:A))</f>
        <v/>
      </c>
      <c r="U1404">
        <f>IF(OR(F1404="6C",F1404="6B"),_xlfn.XLOOKUP(E1404,'Facture Chronopost'!L:L,'Facture Chronopost'!X:X),IF(OR(F1404=17,F1404=44),F1404&amp;"_"&amp;H1404,IF(COUNTIF('Bibliothèque transporteurs'!C:C,F1404)=0,"inconnu",_xlfn.XLOOKUP(F1404,'Bibliothèque transporteurs'!C:C,'Bibliothèque transporteurs'!B:B))))</f>
        <v/>
      </c>
      <c r="V1404">
        <f>IF(COUNTIF('Bibliothèque transporteurs'!C:C,F1404)=0,"inconnu",_xlfn.XLOOKUP(F1404,'Bibliothèque transporteurs'!C:C,'Bibliothèque transporteurs'!E:E))</f>
        <v/>
      </c>
      <c r="W1404">
        <f>IF(T1404="FR_2SHOP",O1404,IF(O1404=0,0,ROUNDUP(O1404/C1404*B1404,2)))</f>
        <v/>
      </c>
      <c r="Y1404" s="118">
        <f>ROUNDUP(B1404,2)-M1404-L1404-N1404-J1404-K1404-I1404-Q1404</f>
        <v/>
      </c>
      <c r="Z1404" s="118">
        <f>IF(Y1404=W1404,"OK","Non")</f>
        <v/>
      </c>
    </row>
    <row r="1405">
      <c r="A1405" s="9">
        <f>C1405/SUM(C:C)*(SUM(C:C)+$X$2)</f>
        <v/>
      </c>
      <c r="B1405" s="9">
        <f>C1405/SUM(C:C)*(SUM(C:C)+SUM($N$3:$O$7))+S1405</f>
        <v/>
      </c>
      <c r="C1405" s="9">
        <f>SUM(I1405:Q1405)-N1405-P1405</f>
        <v/>
      </c>
      <c r="D1405" s="8" t="n">
        <v>6235</v>
      </c>
      <c r="E1405" t="inlineStr">
        <is>
          <t>XT414025547TS</t>
        </is>
      </c>
      <c r="F1405" t="inlineStr">
        <is>
          <t>6C</t>
        </is>
      </c>
      <c r="G1405" t="inlineStr">
        <is>
          <t>N</t>
        </is>
      </c>
      <c r="H1405" t="inlineStr">
        <is>
          <t>ZA</t>
        </is>
      </c>
      <c r="O1405" t="n">
        <v>9.029999999999999</v>
      </c>
      <c r="S1405">
        <f>_xlfn.XLOOKUP(E1405,'Facture Chronopost'!L:L,'Facture Chronopost'!AA:AA,"")</f>
        <v/>
      </c>
      <c r="T1405">
        <f>IF(COUNTIF('Bibliothèque transporteurs'!C:C,F1405)=0,"inconnu",_xlfn.XLOOKUP(F1405,'Bibliothèque transporteurs'!C:C,'Bibliothèque transporteurs'!A:A))</f>
        <v/>
      </c>
      <c r="U1405">
        <f>IF(OR(F1405="6C",F1405="6B"),_xlfn.XLOOKUP(E1405,'Facture Chronopost'!L:L,'Facture Chronopost'!X:X),IF(OR(F1405=17,F1405=44),F1405&amp;"_"&amp;H1405,IF(COUNTIF('Bibliothèque transporteurs'!C:C,F1405)=0,"inconnu",_xlfn.XLOOKUP(F1405,'Bibliothèque transporteurs'!C:C,'Bibliothèque transporteurs'!B:B))))</f>
        <v/>
      </c>
      <c r="V1405">
        <f>IF(COUNTIF('Bibliothèque transporteurs'!C:C,F1405)=0,"inconnu",_xlfn.XLOOKUP(F1405,'Bibliothèque transporteurs'!C:C,'Bibliothèque transporteurs'!E:E))</f>
        <v/>
      </c>
      <c r="W1405">
        <f>IF(T1405="FR_2SHOP",O1405,IF(O1405=0,0,ROUNDUP(O1405/C1405*B1405,2)))</f>
        <v/>
      </c>
      <c r="Y1405" s="118">
        <f>ROUNDUP(B1405,2)-M1405-L1405-N1405-J1405-K1405-I1405-Q1405</f>
        <v/>
      </c>
      <c r="Z1405" s="118">
        <f>IF(Y1405=W1405,"OK","Non")</f>
        <v/>
      </c>
    </row>
    <row r="1406">
      <c r="A1406" s="9">
        <f>C1406/SUM(C:C)*(SUM(C:C)+$X$2)</f>
        <v/>
      </c>
      <c r="B1406" s="9">
        <f>C1406/SUM(C:C)*(SUM(C:C)+SUM($N$3:$O$7))+S1406</f>
        <v/>
      </c>
      <c r="C1406" s="9">
        <f>SUM(I1406:Q1406)-N1406-P1406</f>
        <v/>
      </c>
      <c r="D1406" s="8" t="n">
        <v>6235</v>
      </c>
      <c r="E1406" t="inlineStr">
        <is>
          <t>XT414025771TS</t>
        </is>
      </c>
      <c r="F1406" t="inlineStr">
        <is>
          <t>6C</t>
        </is>
      </c>
      <c r="G1406" t="inlineStr">
        <is>
          <t>N</t>
        </is>
      </c>
      <c r="H1406" t="inlineStr">
        <is>
          <t>ZA</t>
        </is>
      </c>
      <c r="O1406" t="n">
        <v>9.69</v>
      </c>
      <c r="S1406">
        <f>_xlfn.XLOOKUP(E1406,'Facture Chronopost'!L:L,'Facture Chronopost'!AA:AA,"")</f>
        <v/>
      </c>
      <c r="T1406">
        <f>IF(COUNTIF('Bibliothèque transporteurs'!C:C,F1406)=0,"inconnu",_xlfn.XLOOKUP(F1406,'Bibliothèque transporteurs'!C:C,'Bibliothèque transporteurs'!A:A))</f>
        <v/>
      </c>
      <c r="U1406">
        <f>IF(OR(F1406="6C",F1406="6B"),_xlfn.XLOOKUP(E1406,'Facture Chronopost'!L:L,'Facture Chronopost'!X:X),IF(OR(F1406=17,F1406=44),F1406&amp;"_"&amp;H1406,IF(COUNTIF('Bibliothèque transporteurs'!C:C,F1406)=0,"inconnu",_xlfn.XLOOKUP(F1406,'Bibliothèque transporteurs'!C:C,'Bibliothèque transporteurs'!B:B))))</f>
        <v/>
      </c>
      <c r="V1406">
        <f>IF(COUNTIF('Bibliothèque transporteurs'!C:C,F1406)=0,"inconnu",_xlfn.XLOOKUP(F1406,'Bibliothèque transporteurs'!C:C,'Bibliothèque transporteurs'!E:E))</f>
        <v/>
      </c>
      <c r="W1406">
        <f>IF(T1406="FR_2SHOP",O1406,IF(O1406=0,0,ROUNDUP(O1406/C1406*B1406,2)))</f>
        <v/>
      </c>
      <c r="Y1406" s="118">
        <f>ROUNDUP(B1406,2)-M1406-L1406-N1406-J1406-K1406-I1406-Q1406</f>
        <v/>
      </c>
      <c r="Z1406" s="118">
        <f>IF(Y1406=W1406,"OK","Non")</f>
        <v/>
      </c>
    </row>
    <row r="1407">
      <c r="A1407" s="9">
        <f>C1407/SUM(C:C)*(SUM(C:C)+$X$2)</f>
        <v/>
      </c>
      <c r="B1407" s="9">
        <f>C1407/SUM(C:C)*(SUM(C:C)+SUM($N$3:$O$7))+S1407</f>
        <v/>
      </c>
      <c r="C1407" s="9">
        <f>SUM(I1407:Q1407)-N1407-P1407</f>
        <v/>
      </c>
      <c r="D1407" s="8" t="n">
        <v>6235</v>
      </c>
      <c r="E1407" t="inlineStr">
        <is>
          <t>XT414026370TS</t>
        </is>
      </c>
      <c r="F1407" t="inlineStr">
        <is>
          <t>6C</t>
        </is>
      </c>
      <c r="G1407" t="inlineStr">
        <is>
          <t>N</t>
        </is>
      </c>
      <c r="H1407" t="inlineStr">
        <is>
          <t>ZA</t>
        </is>
      </c>
      <c r="O1407" t="n">
        <v>5.55</v>
      </c>
      <c r="S1407">
        <f>_xlfn.XLOOKUP(E1407,'Facture Chronopost'!L:L,'Facture Chronopost'!AA:AA,"")</f>
        <v/>
      </c>
      <c r="T1407">
        <f>IF(COUNTIF('Bibliothèque transporteurs'!C:C,F1407)=0,"inconnu",_xlfn.XLOOKUP(F1407,'Bibliothèque transporteurs'!C:C,'Bibliothèque transporteurs'!A:A))</f>
        <v/>
      </c>
      <c r="U1407">
        <f>IF(OR(F1407="6C",F1407="6B"),_xlfn.XLOOKUP(E1407,'Facture Chronopost'!L:L,'Facture Chronopost'!X:X),IF(OR(F1407=17,F1407=44),F1407&amp;"_"&amp;H1407,IF(COUNTIF('Bibliothèque transporteurs'!C:C,F1407)=0,"inconnu",_xlfn.XLOOKUP(F1407,'Bibliothèque transporteurs'!C:C,'Bibliothèque transporteurs'!B:B))))</f>
        <v/>
      </c>
      <c r="V1407">
        <f>IF(COUNTIF('Bibliothèque transporteurs'!C:C,F1407)=0,"inconnu",_xlfn.XLOOKUP(F1407,'Bibliothèque transporteurs'!C:C,'Bibliothèque transporteurs'!E:E))</f>
        <v/>
      </c>
      <c r="W1407">
        <f>IF(T1407="FR_2SHOP",O1407,IF(O1407=0,0,ROUNDUP(O1407/C1407*B1407,2)))</f>
        <v/>
      </c>
      <c r="Y1407" s="118">
        <f>ROUNDUP(B1407,2)-M1407-L1407-N1407-J1407-K1407-I1407-Q1407</f>
        <v/>
      </c>
      <c r="Z1407" s="118">
        <f>IF(Y1407=W1407,"OK","Non")</f>
        <v/>
      </c>
    </row>
    <row r="1408">
      <c r="A1408" s="9">
        <f>C1408/SUM(C:C)*(SUM(C:C)+$X$2)</f>
        <v/>
      </c>
      <c r="B1408" s="9">
        <f>C1408/SUM(C:C)*(SUM(C:C)+SUM($N$3:$O$7))+S1408</f>
        <v/>
      </c>
      <c r="C1408" s="9">
        <f>SUM(I1408:Q1408)-N1408-P1408</f>
        <v/>
      </c>
      <c r="D1408" s="8" t="n">
        <v>6235</v>
      </c>
      <c r="E1408" t="inlineStr">
        <is>
          <t>XT414026746TS</t>
        </is>
      </c>
      <c r="F1408" t="inlineStr">
        <is>
          <t>6C</t>
        </is>
      </c>
      <c r="G1408" t="inlineStr">
        <is>
          <t>N</t>
        </is>
      </c>
      <c r="H1408" t="inlineStr">
        <is>
          <t>ZA</t>
        </is>
      </c>
      <c r="O1408" t="n">
        <v>13.17</v>
      </c>
      <c r="S1408">
        <f>_xlfn.XLOOKUP(E1408,'Facture Chronopost'!L:L,'Facture Chronopost'!AA:AA,"")</f>
        <v/>
      </c>
      <c r="T1408">
        <f>IF(COUNTIF('Bibliothèque transporteurs'!C:C,F1408)=0,"inconnu",_xlfn.XLOOKUP(F1408,'Bibliothèque transporteurs'!C:C,'Bibliothèque transporteurs'!A:A))</f>
        <v/>
      </c>
      <c r="U1408">
        <f>IF(OR(F1408="6C",F1408="6B"),_xlfn.XLOOKUP(E1408,'Facture Chronopost'!L:L,'Facture Chronopost'!X:X),IF(OR(F1408=17,F1408=44),F1408&amp;"_"&amp;H1408,IF(COUNTIF('Bibliothèque transporteurs'!C:C,F1408)=0,"inconnu",_xlfn.XLOOKUP(F1408,'Bibliothèque transporteurs'!C:C,'Bibliothèque transporteurs'!B:B))))</f>
        <v/>
      </c>
      <c r="V1408">
        <f>IF(COUNTIF('Bibliothèque transporteurs'!C:C,F1408)=0,"inconnu",_xlfn.XLOOKUP(F1408,'Bibliothèque transporteurs'!C:C,'Bibliothèque transporteurs'!E:E))</f>
        <v/>
      </c>
      <c r="W1408">
        <f>IF(T1408="FR_2SHOP",O1408,IF(O1408=0,0,ROUNDUP(O1408/C1408*B1408,2)))</f>
        <v/>
      </c>
      <c r="Y1408" s="118">
        <f>ROUNDUP(B1408,2)-M1408-L1408-N1408-J1408-K1408-I1408-Q1408</f>
        <v/>
      </c>
      <c r="Z1408" s="118">
        <f>IF(Y1408=W1408,"OK","Non")</f>
        <v/>
      </c>
    </row>
    <row r="1409">
      <c r="A1409" s="9">
        <f>C1409/SUM(C:C)*(SUM(C:C)+$X$2)</f>
        <v/>
      </c>
      <c r="B1409" s="9">
        <f>C1409/SUM(C:C)*(SUM(C:C)+SUM($N$3:$O$7))+S1409</f>
        <v/>
      </c>
      <c r="C1409" s="9">
        <f>SUM(I1409:Q1409)-N1409-P1409</f>
        <v/>
      </c>
      <c r="D1409" s="8" t="n">
        <v>6235</v>
      </c>
      <c r="E1409" t="inlineStr">
        <is>
          <t>XT414030405TS</t>
        </is>
      </c>
      <c r="F1409" t="inlineStr">
        <is>
          <t>6C</t>
        </is>
      </c>
      <c r="G1409" t="inlineStr">
        <is>
          <t>N</t>
        </is>
      </c>
      <c r="H1409" t="inlineStr">
        <is>
          <t>ZA</t>
        </is>
      </c>
      <c r="O1409" t="n">
        <v>14.31</v>
      </c>
      <c r="S1409">
        <f>_xlfn.XLOOKUP(E1409,'Facture Chronopost'!L:L,'Facture Chronopost'!AA:AA,"")</f>
        <v/>
      </c>
      <c r="T1409">
        <f>IF(COUNTIF('Bibliothèque transporteurs'!C:C,F1409)=0,"inconnu",_xlfn.XLOOKUP(F1409,'Bibliothèque transporteurs'!C:C,'Bibliothèque transporteurs'!A:A))</f>
        <v/>
      </c>
      <c r="U1409">
        <f>IF(OR(F1409="6C",F1409="6B"),_xlfn.XLOOKUP(E1409,'Facture Chronopost'!L:L,'Facture Chronopost'!X:X),IF(OR(F1409=17,F1409=44),F1409&amp;"_"&amp;H1409,IF(COUNTIF('Bibliothèque transporteurs'!C:C,F1409)=0,"inconnu",_xlfn.XLOOKUP(F1409,'Bibliothèque transporteurs'!C:C,'Bibliothèque transporteurs'!B:B))))</f>
        <v/>
      </c>
      <c r="V1409">
        <f>IF(COUNTIF('Bibliothèque transporteurs'!C:C,F1409)=0,"inconnu",_xlfn.XLOOKUP(F1409,'Bibliothèque transporteurs'!C:C,'Bibliothèque transporteurs'!E:E))</f>
        <v/>
      </c>
      <c r="W1409">
        <f>IF(T1409="FR_2SHOP",O1409,IF(O1409=0,0,ROUNDUP(O1409/C1409*B1409,2)))</f>
        <v/>
      </c>
      <c r="Y1409" s="118">
        <f>ROUNDUP(B1409,2)-M1409-L1409-N1409-J1409-K1409-I1409-Q1409</f>
        <v/>
      </c>
      <c r="Z1409" s="118">
        <f>IF(Y1409=W1409,"OK","Non")</f>
        <v/>
      </c>
    </row>
    <row r="1410">
      <c r="A1410" s="9">
        <f>C1410/SUM(C:C)*(SUM(C:C)+$X$2)</f>
        <v/>
      </c>
      <c r="B1410" s="9">
        <f>C1410/SUM(C:C)*(SUM(C:C)+SUM($N$3:$O$7))+S1410</f>
        <v/>
      </c>
      <c r="C1410" s="9">
        <f>SUM(I1410:Q1410)-N1410-P1410</f>
        <v/>
      </c>
      <c r="D1410" s="8" t="n">
        <v>6235</v>
      </c>
      <c r="E1410" t="inlineStr">
        <is>
          <t>XT414032401TS</t>
        </is>
      </c>
      <c r="F1410" t="inlineStr">
        <is>
          <t>6C</t>
        </is>
      </c>
      <c r="G1410" t="inlineStr">
        <is>
          <t>N</t>
        </is>
      </c>
      <c r="H1410" t="inlineStr">
        <is>
          <t>ZA</t>
        </is>
      </c>
      <c r="O1410" t="n">
        <v>9.69</v>
      </c>
      <c r="S1410">
        <f>_xlfn.XLOOKUP(E1410,'Facture Chronopost'!L:L,'Facture Chronopost'!AA:AA,"")</f>
        <v/>
      </c>
      <c r="T1410">
        <f>IF(COUNTIF('Bibliothèque transporteurs'!C:C,F1410)=0,"inconnu",_xlfn.XLOOKUP(F1410,'Bibliothèque transporteurs'!C:C,'Bibliothèque transporteurs'!A:A))</f>
        <v/>
      </c>
      <c r="U1410">
        <f>IF(OR(F1410="6C",F1410="6B"),_xlfn.XLOOKUP(E1410,'Facture Chronopost'!L:L,'Facture Chronopost'!X:X),IF(OR(F1410=17,F1410=44),F1410&amp;"_"&amp;H1410,IF(COUNTIF('Bibliothèque transporteurs'!C:C,F1410)=0,"inconnu",_xlfn.XLOOKUP(F1410,'Bibliothèque transporteurs'!C:C,'Bibliothèque transporteurs'!B:B))))</f>
        <v/>
      </c>
      <c r="V1410">
        <f>IF(COUNTIF('Bibliothèque transporteurs'!C:C,F1410)=0,"inconnu",_xlfn.XLOOKUP(F1410,'Bibliothèque transporteurs'!C:C,'Bibliothèque transporteurs'!E:E))</f>
        <v/>
      </c>
      <c r="W1410">
        <f>IF(T1410="FR_2SHOP",O1410,IF(O1410=0,0,ROUNDUP(O1410/C1410*B1410,2)))</f>
        <v/>
      </c>
      <c r="Y1410" s="118">
        <f>ROUNDUP(B1410,2)-M1410-L1410-N1410-J1410-K1410-I1410-Q1410</f>
        <v/>
      </c>
      <c r="Z1410" s="118">
        <f>IF(Y1410=W1410,"OK","Non")</f>
        <v/>
      </c>
    </row>
    <row r="1411">
      <c r="A1411" s="9">
        <f>C1411/SUM(C:C)*(SUM(C:C)+$X$2)</f>
        <v/>
      </c>
      <c r="B1411" s="9">
        <f>C1411/SUM(C:C)*(SUM(C:C)+SUM($N$3:$O$7))+S1411</f>
        <v/>
      </c>
      <c r="C1411" s="9">
        <f>SUM(I1411:Q1411)-N1411-P1411</f>
        <v/>
      </c>
      <c r="D1411" s="8" t="n">
        <v>6235</v>
      </c>
      <c r="E1411" t="inlineStr">
        <is>
          <t>XT414033680TS</t>
        </is>
      </c>
      <c r="F1411" t="inlineStr">
        <is>
          <t>6C</t>
        </is>
      </c>
      <c r="G1411" t="inlineStr">
        <is>
          <t>N</t>
        </is>
      </c>
      <c r="H1411" t="inlineStr">
        <is>
          <t>ZA</t>
        </is>
      </c>
      <c r="O1411" t="n">
        <v>9.199999999999999</v>
      </c>
      <c r="S1411">
        <f>_xlfn.XLOOKUP(E1411,'Facture Chronopost'!L:L,'Facture Chronopost'!AA:AA,"")</f>
        <v/>
      </c>
      <c r="T1411">
        <f>IF(COUNTIF('Bibliothèque transporteurs'!C:C,F1411)=0,"inconnu",_xlfn.XLOOKUP(F1411,'Bibliothèque transporteurs'!C:C,'Bibliothèque transporteurs'!A:A))</f>
        <v/>
      </c>
      <c r="U1411">
        <f>IF(OR(F1411="6C",F1411="6B"),_xlfn.XLOOKUP(E1411,'Facture Chronopost'!L:L,'Facture Chronopost'!X:X),IF(OR(F1411=17,F1411=44),F1411&amp;"_"&amp;H1411,IF(COUNTIF('Bibliothèque transporteurs'!C:C,F1411)=0,"inconnu",_xlfn.XLOOKUP(F1411,'Bibliothèque transporteurs'!C:C,'Bibliothèque transporteurs'!B:B))))</f>
        <v/>
      </c>
      <c r="V1411">
        <f>IF(COUNTIF('Bibliothèque transporteurs'!C:C,F1411)=0,"inconnu",_xlfn.XLOOKUP(F1411,'Bibliothèque transporteurs'!C:C,'Bibliothèque transporteurs'!E:E))</f>
        <v/>
      </c>
      <c r="W1411">
        <f>IF(T1411="FR_2SHOP",O1411,IF(O1411=0,0,ROUNDUP(O1411/C1411*B1411,2)))</f>
        <v/>
      </c>
      <c r="Y1411" s="118">
        <f>ROUNDUP(B1411,2)-M1411-L1411-N1411-J1411-K1411-I1411-Q1411</f>
        <v/>
      </c>
      <c r="Z1411" s="118">
        <f>IF(Y1411=W1411,"OK","Non")</f>
        <v/>
      </c>
    </row>
    <row r="1412">
      <c r="A1412" s="9">
        <f>C1412/SUM(C:C)*(SUM(C:C)+$X$2)</f>
        <v/>
      </c>
      <c r="B1412" s="9">
        <f>C1412/SUM(C:C)*(SUM(C:C)+SUM($N$3:$O$7))+S1412</f>
        <v/>
      </c>
      <c r="C1412" s="9">
        <f>SUM(I1412:Q1412)-N1412-P1412</f>
        <v/>
      </c>
      <c r="D1412" s="8" t="n">
        <v>6235</v>
      </c>
      <c r="E1412" t="inlineStr">
        <is>
          <t>XT414034645TS</t>
        </is>
      </c>
      <c r="F1412" t="inlineStr">
        <is>
          <t>6C</t>
        </is>
      </c>
      <c r="G1412" t="inlineStr">
        <is>
          <t>N</t>
        </is>
      </c>
      <c r="H1412" t="inlineStr">
        <is>
          <t>ZA</t>
        </is>
      </c>
      <c r="O1412" t="n">
        <v>9.029999999999999</v>
      </c>
      <c r="S1412">
        <f>_xlfn.XLOOKUP(E1412,'Facture Chronopost'!L:L,'Facture Chronopost'!AA:AA,"")</f>
        <v/>
      </c>
      <c r="T1412">
        <f>IF(COUNTIF('Bibliothèque transporteurs'!C:C,F1412)=0,"inconnu",_xlfn.XLOOKUP(F1412,'Bibliothèque transporteurs'!C:C,'Bibliothèque transporteurs'!A:A))</f>
        <v/>
      </c>
      <c r="U1412">
        <f>IF(OR(F1412="6C",F1412="6B"),_xlfn.XLOOKUP(E1412,'Facture Chronopost'!L:L,'Facture Chronopost'!X:X),IF(OR(F1412=17,F1412=44),F1412&amp;"_"&amp;H1412,IF(COUNTIF('Bibliothèque transporteurs'!C:C,F1412)=0,"inconnu",_xlfn.XLOOKUP(F1412,'Bibliothèque transporteurs'!C:C,'Bibliothèque transporteurs'!B:B))))</f>
        <v/>
      </c>
      <c r="V1412">
        <f>IF(COUNTIF('Bibliothèque transporteurs'!C:C,F1412)=0,"inconnu",_xlfn.XLOOKUP(F1412,'Bibliothèque transporteurs'!C:C,'Bibliothèque transporteurs'!E:E))</f>
        <v/>
      </c>
      <c r="W1412">
        <f>IF(T1412="FR_2SHOP",O1412,IF(O1412=0,0,ROUNDUP(O1412/C1412*B1412,2)))</f>
        <v/>
      </c>
      <c r="Y1412" s="118">
        <f>ROUNDUP(B1412,2)-M1412-L1412-N1412-J1412-K1412-I1412-Q1412</f>
        <v/>
      </c>
      <c r="Z1412" s="118">
        <f>IF(Y1412=W1412,"OK","Non")</f>
        <v/>
      </c>
    </row>
    <row r="1413">
      <c r="A1413" s="9">
        <f>C1413/SUM(C:C)*(SUM(C:C)+$X$2)</f>
        <v/>
      </c>
      <c r="B1413" s="9">
        <f>C1413/SUM(C:C)*(SUM(C:C)+SUM($N$3:$O$7))+S1413</f>
        <v/>
      </c>
      <c r="C1413" s="9">
        <f>SUM(I1413:Q1413)-N1413-P1413</f>
        <v/>
      </c>
      <c r="D1413" s="8" t="n">
        <v>6235</v>
      </c>
      <c r="E1413" t="inlineStr">
        <is>
          <t>XT414035544TS</t>
        </is>
      </c>
      <c r="F1413" t="inlineStr">
        <is>
          <t>6C</t>
        </is>
      </c>
      <c r="G1413" t="inlineStr">
        <is>
          <t>N</t>
        </is>
      </c>
      <c r="H1413" t="inlineStr">
        <is>
          <t>ZA</t>
        </is>
      </c>
      <c r="O1413" t="n">
        <v>5.88</v>
      </c>
      <c r="S1413">
        <f>_xlfn.XLOOKUP(E1413,'Facture Chronopost'!L:L,'Facture Chronopost'!AA:AA,"")</f>
        <v/>
      </c>
      <c r="T1413">
        <f>IF(COUNTIF('Bibliothèque transporteurs'!C:C,F1413)=0,"inconnu",_xlfn.XLOOKUP(F1413,'Bibliothèque transporteurs'!C:C,'Bibliothèque transporteurs'!A:A))</f>
        <v/>
      </c>
      <c r="U1413">
        <f>IF(OR(F1413="6C",F1413="6B"),_xlfn.XLOOKUP(E1413,'Facture Chronopost'!L:L,'Facture Chronopost'!X:X),IF(OR(F1413=17,F1413=44),F1413&amp;"_"&amp;H1413,IF(COUNTIF('Bibliothèque transporteurs'!C:C,F1413)=0,"inconnu",_xlfn.XLOOKUP(F1413,'Bibliothèque transporteurs'!C:C,'Bibliothèque transporteurs'!B:B))))</f>
        <v/>
      </c>
      <c r="V1413">
        <f>IF(COUNTIF('Bibliothèque transporteurs'!C:C,F1413)=0,"inconnu",_xlfn.XLOOKUP(F1413,'Bibliothèque transporteurs'!C:C,'Bibliothèque transporteurs'!E:E))</f>
        <v/>
      </c>
      <c r="W1413">
        <f>IF(T1413="FR_2SHOP",O1413,IF(O1413=0,0,ROUNDUP(O1413/C1413*B1413,2)))</f>
        <v/>
      </c>
      <c r="Y1413" s="118">
        <f>ROUNDUP(B1413,2)-M1413-L1413-N1413-J1413-K1413-I1413-Q1413</f>
        <v/>
      </c>
      <c r="Z1413" s="118">
        <f>IF(Y1413=W1413,"OK","Non")</f>
        <v/>
      </c>
    </row>
    <row r="1414">
      <c r="A1414" s="9">
        <f>C1414/SUM(C:C)*(SUM(C:C)+$X$2)</f>
        <v/>
      </c>
      <c r="B1414" s="9">
        <f>C1414/SUM(C:C)*(SUM(C:C)+SUM($N$3:$O$7))+S1414</f>
        <v/>
      </c>
      <c r="C1414" s="9">
        <f>SUM(I1414:Q1414)-N1414-P1414</f>
        <v/>
      </c>
      <c r="D1414" s="8" t="n">
        <v>6235</v>
      </c>
      <c r="E1414" t="inlineStr">
        <is>
          <t>XT414036995TS</t>
        </is>
      </c>
      <c r="F1414" t="inlineStr">
        <is>
          <t>6C</t>
        </is>
      </c>
      <c r="G1414" t="inlineStr">
        <is>
          <t>N</t>
        </is>
      </c>
      <c r="H1414" t="inlineStr">
        <is>
          <t>ZA</t>
        </is>
      </c>
      <c r="O1414" t="n">
        <v>9.69</v>
      </c>
      <c r="S1414">
        <f>_xlfn.XLOOKUP(E1414,'Facture Chronopost'!L:L,'Facture Chronopost'!AA:AA,"")</f>
        <v/>
      </c>
      <c r="T1414">
        <f>IF(COUNTIF('Bibliothèque transporteurs'!C:C,F1414)=0,"inconnu",_xlfn.XLOOKUP(F1414,'Bibliothèque transporteurs'!C:C,'Bibliothèque transporteurs'!A:A))</f>
        <v/>
      </c>
      <c r="U1414">
        <f>IF(OR(F1414="6C",F1414="6B"),_xlfn.XLOOKUP(E1414,'Facture Chronopost'!L:L,'Facture Chronopost'!X:X),IF(OR(F1414=17,F1414=44),F1414&amp;"_"&amp;H1414,IF(COUNTIF('Bibliothèque transporteurs'!C:C,F1414)=0,"inconnu",_xlfn.XLOOKUP(F1414,'Bibliothèque transporteurs'!C:C,'Bibliothèque transporteurs'!B:B))))</f>
        <v/>
      </c>
      <c r="V1414">
        <f>IF(COUNTIF('Bibliothèque transporteurs'!C:C,F1414)=0,"inconnu",_xlfn.XLOOKUP(F1414,'Bibliothèque transporteurs'!C:C,'Bibliothèque transporteurs'!E:E))</f>
        <v/>
      </c>
      <c r="W1414">
        <f>IF(T1414="FR_2SHOP",O1414,IF(O1414=0,0,ROUNDUP(O1414/C1414*B1414,2)))</f>
        <v/>
      </c>
      <c r="Y1414" s="118">
        <f>ROUNDUP(B1414,2)-M1414-L1414-N1414-J1414-K1414-I1414-Q1414</f>
        <v/>
      </c>
      <c r="Z1414" s="118">
        <f>IF(Y1414=W1414,"OK","Non")</f>
        <v/>
      </c>
    </row>
    <row r="1415">
      <c r="A1415" s="9">
        <f>C1415/SUM(C:C)*(SUM(C:C)+$X$2)</f>
        <v/>
      </c>
      <c r="B1415" s="9">
        <f>C1415/SUM(C:C)*(SUM(C:C)+SUM($N$3:$O$7))+S1415</f>
        <v/>
      </c>
      <c r="C1415" s="9">
        <f>SUM(I1415:Q1415)-N1415-P1415</f>
        <v/>
      </c>
      <c r="D1415" s="8" t="n">
        <v>6235</v>
      </c>
      <c r="E1415" t="inlineStr">
        <is>
          <t>XT414037094TS</t>
        </is>
      </c>
      <c r="F1415" t="inlineStr">
        <is>
          <t>6C</t>
        </is>
      </c>
      <c r="G1415" t="inlineStr">
        <is>
          <t>N</t>
        </is>
      </c>
      <c r="H1415" t="inlineStr">
        <is>
          <t>ZA</t>
        </is>
      </c>
      <c r="O1415" t="n">
        <v>5.88</v>
      </c>
      <c r="S1415">
        <f>_xlfn.XLOOKUP(E1415,'Facture Chronopost'!L:L,'Facture Chronopost'!AA:AA,"")</f>
        <v/>
      </c>
      <c r="T1415">
        <f>IF(COUNTIF('Bibliothèque transporteurs'!C:C,F1415)=0,"inconnu",_xlfn.XLOOKUP(F1415,'Bibliothèque transporteurs'!C:C,'Bibliothèque transporteurs'!A:A))</f>
        <v/>
      </c>
      <c r="U1415">
        <f>IF(OR(F1415="6C",F1415="6B"),_xlfn.XLOOKUP(E1415,'Facture Chronopost'!L:L,'Facture Chronopost'!X:X),IF(OR(F1415=17,F1415=44),F1415&amp;"_"&amp;H1415,IF(COUNTIF('Bibliothèque transporteurs'!C:C,F1415)=0,"inconnu",_xlfn.XLOOKUP(F1415,'Bibliothèque transporteurs'!C:C,'Bibliothèque transporteurs'!B:B))))</f>
        <v/>
      </c>
      <c r="V1415">
        <f>IF(COUNTIF('Bibliothèque transporteurs'!C:C,F1415)=0,"inconnu",_xlfn.XLOOKUP(F1415,'Bibliothèque transporteurs'!C:C,'Bibliothèque transporteurs'!E:E))</f>
        <v/>
      </c>
      <c r="W1415">
        <f>IF(T1415="FR_2SHOP",O1415,IF(O1415=0,0,ROUNDUP(O1415/C1415*B1415,2)))</f>
        <v/>
      </c>
      <c r="Y1415" s="118">
        <f>ROUNDUP(B1415,2)-M1415-L1415-N1415-J1415-K1415-I1415-Q1415</f>
        <v/>
      </c>
      <c r="Z1415" s="118">
        <f>IF(Y1415=W1415,"OK","Non")</f>
        <v/>
      </c>
    </row>
    <row r="1416">
      <c r="A1416" s="9">
        <f>C1416/SUM(C:C)*(SUM(C:C)+$X$2)</f>
        <v/>
      </c>
      <c r="B1416" s="9">
        <f>C1416/SUM(C:C)*(SUM(C:C)+SUM($N$3:$O$7))+S1416</f>
        <v/>
      </c>
      <c r="C1416" s="9">
        <f>SUM(I1416:Q1416)-N1416-P1416</f>
        <v/>
      </c>
      <c r="D1416" s="8" t="n">
        <v>6235</v>
      </c>
      <c r="E1416" t="inlineStr">
        <is>
          <t>XT414037633TS</t>
        </is>
      </c>
      <c r="F1416" t="inlineStr">
        <is>
          <t>6C</t>
        </is>
      </c>
      <c r="G1416" t="inlineStr">
        <is>
          <t>N</t>
        </is>
      </c>
      <c r="H1416" t="inlineStr">
        <is>
          <t>ZA</t>
        </is>
      </c>
      <c r="O1416" t="n">
        <v>9.69</v>
      </c>
      <c r="S1416">
        <f>_xlfn.XLOOKUP(E1416,'Facture Chronopost'!L:L,'Facture Chronopost'!AA:AA,"")</f>
        <v/>
      </c>
      <c r="T1416">
        <f>IF(COUNTIF('Bibliothèque transporteurs'!C:C,F1416)=0,"inconnu",_xlfn.XLOOKUP(F1416,'Bibliothèque transporteurs'!C:C,'Bibliothèque transporteurs'!A:A))</f>
        <v/>
      </c>
      <c r="U1416">
        <f>IF(OR(F1416="6C",F1416="6B"),_xlfn.XLOOKUP(E1416,'Facture Chronopost'!L:L,'Facture Chronopost'!X:X),IF(OR(F1416=17,F1416=44),F1416&amp;"_"&amp;H1416,IF(COUNTIF('Bibliothèque transporteurs'!C:C,F1416)=0,"inconnu",_xlfn.XLOOKUP(F1416,'Bibliothèque transporteurs'!C:C,'Bibliothèque transporteurs'!B:B))))</f>
        <v/>
      </c>
      <c r="V1416">
        <f>IF(COUNTIF('Bibliothèque transporteurs'!C:C,F1416)=0,"inconnu",_xlfn.XLOOKUP(F1416,'Bibliothèque transporteurs'!C:C,'Bibliothèque transporteurs'!E:E))</f>
        <v/>
      </c>
      <c r="W1416">
        <f>IF(T1416="FR_2SHOP",O1416,IF(O1416=0,0,ROUNDUP(O1416/C1416*B1416,2)))</f>
        <v/>
      </c>
      <c r="Y1416" s="118">
        <f>ROUNDUP(B1416,2)-M1416-L1416-N1416-J1416-K1416-I1416-Q1416</f>
        <v/>
      </c>
      <c r="Z1416" s="118">
        <f>IF(Y1416=W1416,"OK","Non")</f>
        <v/>
      </c>
    </row>
    <row r="1417">
      <c r="A1417" s="9">
        <f>C1417/SUM(C:C)*(SUM(C:C)+$X$2)</f>
        <v/>
      </c>
      <c r="B1417" s="9">
        <f>C1417/SUM(C:C)*(SUM(C:C)+SUM($N$3:$O$7))+S1417</f>
        <v/>
      </c>
      <c r="C1417" s="9">
        <f>SUM(I1417:Q1417)-N1417-P1417</f>
        <v/>
      </c>
      <c r="D1417" s="8" t="n">
        <v>6235</v>
      </c>
      <c r="E1417" t="inlineStr">
        <is>
          <t>XT414039974TS</t>
        </is>
      </c>
      <c r="F1417" t="inlineStr">
        <is>
          <t>6C</t>
        </is>
      </c>
      <c r="G1417" t="inlineStr">
        <is>
          <t>N</t>
        </is>
      </c>
      <c r="H1417" t="inlineStr">
        <is>
          <t>ZA</t>
        </is>
      </c>
      <c r="O1417" t="n">
        <v>9.69</v>
      </c>
      <c r="S1417">
        <f>_xlfn.XLOOKUP(E1417,'Facture Chronopost'!L:L,'Facture Chronopost'!AA:AA,"")</f>
        <v/>
      </c>
      <c r="T1417">
        <f>IF(COUNTIF('Bibliothèque transporteurs'!C:C,F1417)=0,"inconnu",_xlfn.XLOOKUP(F1417,'Bibliothèque transporteurs'!C:C,'Bibliothèque transporteurs'!A:A))</f>
        <v/>
      </c>
      <c r="U1417">
        <f>IF(OR(F1417="6C",F1417="6B"),_xlfn.XLOOKUP(E1417,'Facture Chronopost'!L:L,'Facture Chronopost'!X:X),IF(OR(F1417=17,F1417=44),F1417&amp;"_"&amp;H1417,IF(COUNTIF('Bibliothèque transporteurs'!C:C,F1417)=0,"inconnu",_xlfn.XLOOKUP(F1417,'Bibliothèque transporteurs'!C:C,'Bibliothèque transporteurs'!B:B))))</f>
        <v/>
      </c>
      <c r="V1417">
        <f>IF(COUNTIF('Bibliothèque transporteurs'!C:C,F1417)=0,"inconnu",_xlfn.XLOOKUP(F1417,'Bibliothèque transporteurs'!C:C,'Bibliothèque transporteurs'!E:E))</f>
        <v/>
      </c>
      <c r="W1417">
        <f>IF(T1417="FR_2SHOP",O1417,IF(O1417=0,0,ROUNDUP(O1417/C1417*B1417,2)))</f>
        <v/>
      </c>
      <c r="Y1417" s="118">
        <f>ROUNDUP(B1417,2)-M1417-L1417-N1417-J1417-K1417-I1417-Q1417</f>
        <v/>
      </c>
      <c r="Z1417" s="118">
        <f>IF(Y1417=W1417,"OK","Non")</f>
        <v/>
      </c>
    </row>
    <row r="1418">
      <c r="A1418" s="9">
        <f>C1418/SUM(C:C)*(SUM(C:C)+$X$2)</f>
        <v/>
      </c>
      <c r="B1418" s="9">
        <f>C1418/SUM(C:C)*(SUM(C:C)+SUM($N$3:$O$7))+S1418</f>
        <v/>
      </c>
      <c r="C1418" s="9">
        <f>SUM(I1418:Q1418)-N1418-P1418</f>
        <v/>
      </c>
      <c r="D1418" s="8" t="n">
        <v>6235</v>
      </c>
      <c r="E1418" t="inlineStr">
        <is>
          <t>XT414040283TS</t>
        </is>
      </c>
      <c r="F1418" t="inlineStr">
        <is>
          <t>6C</t>
        </is>
      </c>
      <c r="G1418" t="inlineStr">
        <is>
          <t>N</t>
        </is>
      </c>
      <c r="H1418" t="inlineStr">
        <is>
          <t>ZA</t>
        </is>
      </c>
      <c r="O1418" t="n">
        <v>9.69</v>
      </c>
      <c r="S1418">
        <f>_xlfn.XLOOKUP(E1418,'Facture Chronopost'!L:L,'Facture Chronopost'!AA:AA,"")</f>
        <v/>
      </c>
      <c r="T1418">
        <f>IF(COUNTIF('Bibliothèque transporteurs'!C:C,F1418)=0,"inconnu",_xlfn.XLOOKUP(F1418,'Bibliothèque transporteurs'!C:C,'Bibliothèque transporteurs'!A:A))</f>
        <v/>
      </c>
      <c r="U1418">
        <f>IF(OR(F1418="6C",F1418="6B"),_xlfn.XLOOKUP(E1418,'Facture Chronopost'!L:L,'Facture Chronopost'!X:X),IF(OR(F1418=17,F1418=44),F1418&amp;"_"&amp;H1418,IF(COUNTIF('Bibliothèque transporteurs'!C:C,F1418)=0,"inconnu",_xlfn.XLOOKUP(F1418,'Bibliothèque transporteurs'!C:C,'Bibliothèque transporteurs'!B:B))))</f>
        <v/>
      </c>
      <c r="V1418">
        <f>IF(COUNTIF('Bibliothèque transporteurs'!C:C,F1418)=0,"inconnu",_xlfn.XLOOKUP(F1418,'Bibliothèque transporteurs'!C:C,'Bibliothèque transporteurs'!E:E))</f>
        <v/>
      </c>
      <c r="W1418">
        <f>IF(T1418="FR_2SHOP",O1418,IF(O1418=0,0,ROUNDUP(O1418/C1418*B1418,2)))</f>
        <v/>
      </c>
      <c r="Y1418" s="118">
        <f>ROUNDUP(B1418,2)-M1418-L1418-N1418-J1418-K1418-I1418-Q1418</f>
        <v/>
      </c>
      <c r="Z1418" s="118">
        <f>IF(Y1418=W1418,"OK","Non")</f>
        <v/>
      </c>
    </row>
    <row r="1419">
      <c r="A1419" s="9">
        <f>C1419/SUM(C:C)*(SUM(C:C)+$X$2)</f>
        <v/>
      </c>
      <c r="B1419" s="9">
        <f>C1419/SUM(C:C)*(SUM(C:C)+SUM($N$3:$O$7))+S1419</f>
        <v/>
      </c>
      <c r="C1419" s="9">
        <f>SUM(I1419:Q1419)-N1419-P1419</f>
        <v/>
      </c>
      <c r="D1419" s="8" t="n">
        <v>6235</v>
      </c>
      <c r="E1419" t="inlineStr">
        <is>
          <t>XT414040411TS</t>
        </is>
      </c>
      <c r="F1419" t="inlineStr">
        <is>
          <t>6C</t>
        </is>
      </c>
      <c r="G1419" t="inlineStr">
        <is>
          <t>N</t>
        </is>
      </c>
      <c r="H1419" t="inlineStr">
        <is>
          <t>ZA</t>
        </is>
      </c>
      <c r="O1419" t="n">
        <v>5.55</v>
      </c>
      <c r="S1419">
        <f>_xlfn.XLOOKUP(E1419,'Facture Chronopost'!L:L,'Facture Chronopost'!AA:AA,"")</f>
        <v/>
      </c>
      <c r="T1419">
        <f>IF(COUNTIF('Bibliothèque transporteurs'!C:C,F1419)=0,"inconnu",_xlfn.XLOOKUP(F1419,'Bibliothèque transporteurs'!C:C,'Bibliothèque transporteurs'!A:A))</f>
        <v/>
      </c>
      <c r="U1419">
        <f>IF(OR(F1419="6C",F1419="6B"),_xlfn.XLOOKUP(E1419,'Facture Chronopost'!L:L,'Facture Chronopost'!X:X),IF(OR(F1419=17,F1419=44),F1419&amp;"_"&amp;H1419,IF(COUNTIF('Bibliothèque transporteurs'!C:C,F1419)=0,"inconnu",_xlfn.XLOOKUP(F1419,'Bibliothèque transporteurs'!C:C,'Bibliothèque transporteurs'!B:B))))</f>
        <v/>
      </c>
      <c r="V1419">
        <f>IF(COUNTIF('Bibliothèque transporteurs'!C:C,F1419)=0,"inconnu",_xlfn.XLOOKUP(F1419,'Bibliothèque transporteurs'!C:C,'Bibliothèque transporteurs'!E:E))</f>
        <v/>
      </c>
      <c r="W1419">
        <f>IF(T1419="FR_2SHOP",O1419,IF(O1419=0,0,ROUNDUP(O1419/C1419*B1419,2)))</f>
        <v/>
      </c>
      <c r="Y1419" s="118">
        <f>ROUNDUP(B1419,2)-M1419-L1419-N1419-J1419-K1419-I1419-Q1419</f>
        <v/>
      </c>
      <c r="Z1419" s="118">
        <f>IF(Y1419=W1419,"OK","Non")</f>
        <v/>
      </c>
    </row>
    <row r="1420">
      <c r="A1420" s="9">
        <f>C1420/SUM(C:C)*(SUM(C:C)+$X$2)</f>
        <v/>
      </c>
      <c r="B1420" s="9">
        <f>C1420/SUM(C:C)*(SUM(C:C)+SUM($N$3:$O$7))+S1420</f>
        <v/>
      </c>
      <c r="C1420" s="9">
        <f>SUM(I1420:Q1420)-N1420-P1420</f>
        <v/>
      </c>
      <c r="D1420" s="8" t="n">
        <v>6235</v>
      </c>
      <c r="E1420" t="inlineStr">
        <is>
          <t>XT414041315TS</t>
        </is>
      </c>
      <c r="F1420" t="inlineStr">
        <is>
          <t>6C</t>
        </is>
      </c>
      <c r="G1420" t="inlineStr">
        <is>
          <t>N</t>
        </is>
      </c>
      <c r="H1420" t="inlineStr">
        <is>
          <t>ZA</t>
        </is>
      </c>
      <c r="O1420" t="n">
        <v>9.69</v>
      </c>
      <c r="S1420">
        <f>_xlfn.XLOOKUP(E1420,'Facture Chronopost'!L:L,'Facture Chronopost'!AA:AA,"")</f>
        <v/>
      </c>
      <c r="T1420">
        <f>IF(COUNTIF('Bibliothèque transporteurs'!C:C,F1420)=0,"inconnu",_xlfn.XLOOKUP(F1420,'Bibliothèque transporteurs'!C:C,'Bibliothèque transporteurs'!A:A))</f>
        <v/>
      </c>
      <c r="U1420">
        <f>IF(OR(F1420="6C",F1420="6B"),_xlfn.XLOOKUP(E1420,'Facture Chronopost'!L:L,'Facture Chronopost'!X:X),IF(OR(F1420=17,F1420=44),F1420&amp;"_"&amp;H1420,IF(COUNTIF('Bibliothèque transporteurs'!C:C,F1420)=0,"inconnu",_xlfn.XLOOKUP(F1420,'Bibliothèque transporteurs'!C:C,'Bibliothèque transporteurs'!B:B))))</f>
        <v/>
      </c>
      <c r="V1420">
        <f>IF(COUNTIF('Bibliothèque transporteurs'!C:C,F1420)=0,"inconnu",_xlfn.XLOOKUP(F1420,'Bibliothèque transporteurs'!C:C,'Bibliothèque transporteurs'!E:E))</f>
        <v/>
      </c>
      <c r="W1420">
        <f>IF(T1420="FR_2SHOP",O1420,IF(O1420=0,0,ROUNDUP(O1420/C1420*B1420,2)))</f>
        <v/>
      </c>
      <c r="Y1420" s="118">
        <f>ROUNDUP(B1420,2)-M1420-L1420-N1420-J1420-K1420-I1420-Q1420</f>
        <v/>
      </c>
      <c r="Z1420" s="118">
        <f>IF(Y1420=W1420,"OK","Non")</f>
        <v/>
      </c>
    </row>
    <row r="1421">
      <c r="A1421" s="9">
        <f>C1421/SUM(C:C)*(SUM(C:C)+$X$2)</f>
        <v/>
      </c>
      <c r="B1421" s="9">
        <f>C1421/SUM(C:C)*(SUM(C:C)+SUM($N$3:$O$7))+S1421</f>
        <v/>
      </c>
      <c r="C1421" s="9">
        <f>SUM(I1421:Q1421)-N1421-P1421</f>
        <v/>
      </c>
      <c r="D1421" s="8" t="n">
        <v>6235</v>
      </c>
      <c r="E1421" t="inlineStr">
        <is>
          <t>XT414046710TS</t>
        </is>
      </c>
      <c r="F1421" t="inlineStr">
        <is>
          <t>6C</t>
        </is>
      </c>
      <c r="G1421" t="inlineStr">
        <is>
          <t>N</t>
        </is>
      </c>
      <c r="H1421" t="inlineStr">
        <is>
          <t>ZA</t>
        </is>
      </c>
      <c r="O1421" t="n">
        <v>4.95</v>
      </c>
      <c r="S1421">
        <f>_xlfn.XLOOKUP(E1421,'Facture Chronopost'!L:L,'Facture Chronopost'!AA:AA,"")</f>
        <v/>
      </c>
      <c r="T1421">
        <f>IF(COUNTIF('Bibliothèque transporteurs'!C:C,F1421)=0,"inconnu",_xlfn.XLOOKUP(F1421,'Bibliothèque transporteurs'!C:C,'Bibliothèque transporteurs'!A:A))</f>
        <v/>
      </c>
      <c r="U1421">
        <f>IF(OR(F1421="6C",F1421="6B"),_xlfn.XLOOKUP(E1421,'Facture Chronopost'!L:L,'Facture Chronopost'!X:X),IF(OR(F1421=17,F1421=44),F1421&amp;"_"&amp;H1421,IF(COUNTIF('Bibliothèque transporteurs'!C:C,F1421)=0,"inconnu",_xlfn.XLOOKUP(F1421,'Bibliothèque transporteurs'!C:C,'Bibliothèque transporteurs'!B:B))))</f>
        <v/>
      </c>
      <c r="V1421">
        <f>IF(COUNTIF('Bibliothèque transporteurs'!C:C,F1421)=0,"inconnu",_xlfn.XLOOKUP(F1421,'Bibliothèque transporteurs'!C:C,'Bibliothèque transporteurs'!E:E))</f>
        <v/>
      </c>
      <c r="W1421">
        <f>IF(T1421="FR_2SHOP",O1421,IF(O1421=0,0,ROUNDUP(O1421/C1421*B1421,2)))</f>
        <v/>
      </c>
      <c r="Y1421" s="118">
        <f>ROUNDUP(B1421,2)-M1421-L1421-N1421-J1421-K1421-I1421-Q1421</f>
        <v/>
      </c>
      <c r="Z1421" s="118">
        <f>IF(Y1421=W1421,"OK","Non")</f>
        <v/>
      </c>
    </row>
    <row r="1422">
      <c r="A1422" s="9">
        <f>C1422/SUM(C:C)*(SUM(C:C)+$X$2)</f>
        <v/>
      </c>
      <c r="B1422" s="9">
        <f>C1422/SUM(C:C)*(SUM(C:C)+SUM($N$3:$O$7))+S1422</f>
        <v/>
      </c>
      <c r="C1422" s="9">
        <f>SUM(I1422:Q1422)-N1422-P1422</f>
        <v/>
      </c>
      <c r="D1422" s="8" t="n">
        <v>6235</v>
      </c>
      <c r="E1422" t="inlineStr">
        <is>
          <t>XT414048494TS</t>
        </is>
      </c>
      <c r="F1422" t="inlineStr">
        <is>
          <t>6C</t>
        </is>
      </c>
      <c r="G1422" t="inlineStr">
        <is>
          <t>N</t>
        </is>
      </c>
      <c r="H1422" t="inlineStr">
        <is>
          <t>ZA</t>
        </is>
      </c>
      <c r="O1422" t="n">
        <v>6.62</v>
      </c>
      <c r="S1422">
        <f>_xlfn.XLOOKUP(E1422,'Facture Chronopost'!L:L,'Facture Chronopost'!AA:AA,"")</f>
        <v/>
      </c>
      <c r="T1422">
        <f>IF(COUNTIF('Bibliothèque transporteurs'!C:C,F1422)=0,"inconnu",_xlfn.XLOOKUP(F1422,'Bibliothèque transporteurs'!C:C,'Bibliothèque transporteurs'!A:A))</f>
        <v/>
      </c>
      <c r="U1422">
        <f>IF(OR(F1422="6C",F1422="6B"),_xlfn.XLOOKUP(E1422,'Facture Chronopost'!L:L,'Facture Chronopost'!X:X),IF(OR(F1422=17,F1422=44),F1422&amp;"_"&amp;H1422,IF(COUNTIF('Bibliothèque transporteurs'!C:C,F1422)=0,"inconnu",_xlfn.XLOOKUP(F1422,'Bibliothèque transporteurs'!C:C,'Bibliothèque transporteurs'!B:B))))</f>
        <v/>
      </c>
      <c r="V1422">
        <f>IF(COUNTIF('Bibliothèque transporteurs'!C:C,F1422)=0,"inconnu",_xlfn.XLOOKUP(F1422,'Bibliothèque transporteurs'!C:C,'Bibliothèque transporteurs'!E:E))</f>
        <v/>
      </c>
      <c r="W1422">
        <f>IF(T1422="FR_2SHOP",O1422,IF(O1422=0,0,ROUNDUP(O1422/C1422*B1422,2)))</f>
        <v/>
      </c>
      <c r="Y1422" s="118">
        <f>ROUNDUP(B1422,2)-M1422-L1422-N1422-J1422-K1422-I1422-Q1422</f>
        <v/>
      </c>
      <c r="Z1422" s="118">
        <f>IF(Y1422=W1422,"OK","Non")</f>
        <v/>
      </c>
    </row>
    <row r="1423">
      <c r="A1423" s="9">
        <f>C1423/SUM(C:C)*(SUM(C:C)+$X$2)</f>
        <v/>
      </c>
      <c r="B1423" s="9">
        <f>C1423/SUM(C:C)*(SUM(C:C)+SUM($N$3:$O$7))+S1423</f>
        <v/>
      </c>
      <c r="C1423" s="9">
        <f>SUM(I1423:Q1423)-N1423-P1423</f>
        <v/>
      </c>
      <c r="D1423" s="8" t="n">
        <v>6235</v>
      </c>
      <c r="E1423" t="inlineStr">
        <is>
          <t>XT414048675TS</t>
        </is>
      </c>
      <c r="F1423" t="inlineStr">
        <is>
          <t>6C</t>
        </is>
      </c>
      <c r="G1423" t="inlineStr">
        <is>
          <t>N</t>
        </is>
      </c>
      <c r="H1423" t="inlineStr">
        <is>
          <t>ZA</t>
        </is>
      </c>
      <c r="O1423" t="n">
        <v>9.69</v>
      </c>
      <c r="S1423">
        <f>_xlfn.XLOOKUP(E1423,'Facture Chronopost'!L:L,'Facture Chronopost'!AA:AA,"")</f>
        <v/>
      </c>
      <c r="T1423">
        <f>IF(COUNTIF('Bibliothèque transporteurs'!C:C,F1423)=0,"inconnu",_xlfn.XLOOKUP(F1423,'Bibliothèque transporteurs'!C:C,'Bibliothèque transporteurs'!A:A))</f>
        <v/>
      </c>
      <c r="U1423">
        <f>IF(OR(F1423="6C",F1423="6B"),_xlfn.XLOOKUP(E1423,'Facture Chronopost'!L:L,'Facture Chronopost'!X:X),IF(OR(F1423=17,F1423=44),F1423&amp;"_"&amp;H1423,IF(COUNTIF('Bibliothèque transporteurs'!C:C,F1423)=0,"inconnu",_xlfn.XLOOKUP(F1423,'Bibliothèque transporteurs'!C:C,'Bibliothèque transporteurs'!B:B))))</f>
        <v/>
      </c>
      <c r="V1423">
        <f>IF(COUNTIF('Bibliothèque transporteurs'!C:C,F1423)=0,"inconnu",_xlfn.XLOOKUP(F1423,'Bibliothèque transporteurs'!C:C,'Bibliothèque transporteurs'!E:E))</f>
        <v/>
      </c>
      <c r="W1423">
        <f>IF(T1423="FR_2SHOP",O1423,IF(O1423=0,0,ROUNDUP(O1423/C1423*B1423,2)))</f>
        <v/>
      </c>
      <c r="Y1423" s="118">
        <f>ROUNDUP(B1423,2)-M1423-L1423-N1423-J1423-K1423-I1423-Q1423</f>
        <v/>
      </c>
      <c r="Z1423" s="118">
        <f>IF(Y1423=W1423,"OK","Non")</f>
        <v/>
      </c>
    </row>
    <row r="1424">
      <c r="A1424" s="9">
        <f>C1424/SUM(C:C)*(SUM(C:C)+$X$2)</f>
        <v/>
      </c>
      <c r="B1424" s="9">
        <f>C1424/SUM(C:C)*(SUM(C:C)+SUM($N$3:$O$7))+S1424</f>
        <v/>
      </c>
      <c r="C1424" s="9">
        <f>SUM(I1424:Q1424)-N1424-P1424</f>
        <v/>
      </c>
      <c r="D1424" s="8" t="n">
        <v>6235</v>
      </c>
      <c r="E1424" t="inlineStr">
        <is>
          <t>XT414050056TS</t>
        </is>
      </c>
      <c r="F1424" t="inlineStr">
        <is>
          <t>6C</t>
        </is>
      </c>
      <c r="G1424" t="inlineStr">
        <is>
          <t>N</t>
        </is>
      </c>
      <c r="H1424" t="inlineStr">
        <is>
          <t>ZA</t>
        </is>
      </c>
      <c r="O1424" t="n">
        <v>9.69</v>
      </c>
      <c r="S1424">
        <f>_xlfn.XLOOKUP(E1424,'Facture Chronopost'!L:L,'Facture Chronopost'!AA:AA,"")</f>
        <v/>
      </c>
      <c r="T1424">
        <f>IF(COUNTIF('Bibliothèque transporteurs'!C:C,F1424)=0,"inconnu",_xlfn.XLOOKUP(F1424,'Bibliothèque transporteurs'!C:C,'Bibliothèque transporteurs'!A:A))</f>
        <v/>
      </c>
      <c r="U1424">
        <f>IF(OR(F1424="6C",F1424="6B"),_xlfn.XLOOKUP(E1424,'Facture Chronopost'!L:L,'Facture Chronopost'!X:X),IF(OR(F1424=17,F1424=44),F1424&amp;"_"&amp;H1424,IF(COUNTIF('Bibliothèque transporteurs'!C:C,F1424)=0,"inconnu",_xlfn.XLOOKUP(F1424,'Bibliothèque transporteurs'!C:C,'Bibliothèque transporteurs'!B:B))))</f>
        <v/>
      </c>
      <c r="V1424">
        <f>IF(COUNTIF('Bibliothèque transporteurs'!C:C,F1424)=0,"inconnu",_xlfn.XLOOKUP(F1424,'Bibliothèque transporteurs'!C:C,'Bibliothèque transporteurs'!E:E))</f>
        <v/>
      </c>
      <c r="W1424">
        <f>IF(T1424="FR_2SHOP",O1424,IF(O1424=0,0,ROUNDUP(O1424/C1424*B1424,2)))</f>
        <v/>
      </c>
      <c r="Y1424" s="118">
        <f>ROUNDUP(B1424,2)-M1424-L1424-N1424-J1424-K1424-I1424-Q1424</f>
        <v/>
      </c>
      <c r="Z1424" s="118">
        <f>IF(Y1424=W1424,"OK","Non")</f>
        <v/>
      </c>
    </row>
    <row r="1425">
      <c r="A1425" s="9">
        <f>C1425/SUM(C:C)*(SUM(C:C)+$X$2)</f>
        <v/>
      </c>
      <c r="B1425" s="9">
        <f>C1425/SUM(C:C)*(SUM(C:C)+SUM($N$3:$O$7))+S1425</f>
        <v/>
      </c>
      <c r="C1425" s="9">
        <f>SUM(I1425:Q1425)-N1425-P1425</f>
        <v/>
      </c>
      <c r="D1425" s="8" t="n">
        <v>6235</v>
      </c>
      <c r="E1425" t="inlineStr">
        <is>
          <t>XT414052848TS</t>
        </is>
      </c>
      <c r="F1425" t="inlineStr">
        <is>
          <t>6C</t>
        </is>
      </c>
      <c r="G1425" t="inlineStr">
        <is>
          <t>N</t>
        </is>
      </c>
      <c r="H1425" t="inlineStr">
        <is>
          <t>ZA</t>
        </is>
      </c>
      <c r="O1425" t="n">
        <v>9.69</v>
      </c>
      <c r="S1425">
        <f>_xlfn.XLOOKUP(E1425,'Facture Chronopost'!L:L,'Facture Chronopost'!AA:AA,"")</f>
        <v/>
      </c>
      <c r="T1425">
        <f>IF(COUNTIF('Bibliothèque transporteurs'!C:C,F1425)=0,"inconnu",_xlfn.XLOOKUP(F1425,'Bibliothèque transporteurs'!C:C,'Bibliothèque transporteurs'!A:A))</f>
        <v/>
      </c>
      <c r="U1425">
        <f>IF(OR(F1425="6C",F1425="6B"),_xlfn.XLOOKUP(E1425,'Facture Chronopost'!L:L,'Facture Chronopost'!X:X),IF(OR(F1425=17,F1425=44),F1425&amp;"_"&amp;H1425,IF(COUNTIF('Bibliothèque transporteurs'!C:C,F1425)=0,"inconnu",_xlfn.XLOOKUP(F1425,'Bibliothèque transporteurs'!C:C,'Bibliothèque transporteurs'!B:B))))</f>
        <v/>
      </c>
      <c r="V1425">
        <f>IF(COUNTIF('Bibliothèque transporteurs'!C:C,F1425)=0,"inconnu",_xlfn.XLOOKUP(F1425,'Bibliothèque transporteurs'!C:C,'Bibliothèque transporteurs'!E:E))</f>
        <v/>
      </c>
      <c r="W1425">
        <f>IF(T1425="FR_2SHOP",O1425,IF(O1425=0,0,ROUNDUP(O1425/C1425*B1425,2)))</f>
        <v/>
      </c>
      <c r="Y1425" s="118">
        <f>ROUNDUP(B1425,2)-M1425-L1425-N1425-J1425-K1425-I1425-Q1425</f>
        <v/>
      </c>
      <c r="Z1425" s="118">
        <f>IF(Y1425=W1425,"OK","Non")</f>
        <v/>
      </c>
    </row>
    <row r="1426">
      <c r="A1426" s="9">
        <f>C1426/SUM(C:C)*(SUM(C:C)+$X$2)</f>
        <v/>
      </c>
      <c r="B1426" s="9">
        <f>C1426/SUM(C:C)*(SUM(C:C)+SUM($N$3:$O$7))+S1426</f>
        <v/>
      </c>
      <c r="C1426" s="9">
        <f>SUM(I1426:Q1426)-N1426-P1426</f>
        <v/>
      </c>
      <c r="D1426" s="8" t="n">
        <v>6235</v>
      </c>
      <c r="E1426" t="inlineStr">
        <is>
          <t>XT414053070TS</t>
        </is>
      </c>
      <c r="F1426" t="inlineStr">
        <is>
          <t>6C</t>
        </is>
      </c>
      <c r="G1426" t="inlineStr">
        <is>
          <t>N</t>
        </is>
      </c>
      <c r="H1426" t="inlineStr">
        <is>
          <t>ZA</t>
        </is>
      </c>
      <c r="O1426" t="n">
        <v>7.55</v>
      </c>
      <c r="S1426">
        <f>_xlfn.XLOOKUP(E1426,'Facture Chronopost'!L:L,'Facture Chronopost'!AA:AA,"")</f>
        <v/>
      </c>
      <c r="T1426">
        <f>IF(COUNTIF('Bibliothèque transporteurs'!C:C,F1426)=0,"inconnu",_xlfn.XLOOKUP(F1426,'Bibliothèque transporteurs'!C:C,'Bibliothèque transporteurs'!A:A))</f>
        <v/>
      </c>
      <c r="U1426">
        <f>IF(OR(F1426="6C",F1426="6B"),_xlfn.XLOOKUP(E1426,'Facture Chronopost'!L:L,'Facture Chronopost'!X:X),IF(OR(F1426=17,F1426=44),F1426&amp;"_"&amp;H1426,IF(COUNTIF('Bibliothèque transporteurs'!C:C,F1426)=0,"inconnu",_xlfn.XLOOKUP(F1426,'Bibliothèque transporteurs'!C:C,'Bibliothèque transporteurs'!B:B))))</f>
        <v/>
      </c>
      <c r="V1426">
        <f>IF(COUNTIF('Bibliothèque transporteurs'!C:C,F1426)=0,"inconnu",_xlfn.XLOOKUP(F1426,'Bibliothèque transporteurs'!C:C,'Bibliothèque transporteurs'!E:E))</f>
        <v/>
      </c>
      <c r="W1426">
        <f>IF(T1426="FR_2SHOP",O1426,IF(O1426=0,0,ROUNDUP(O1426/C1426*B1426,2)))</f>
        <v/>
      </c>
      <c r="Y1426" s="118">
        <f>ROUNDUP(B1426,2)-M1426-L1426-N1426-J1426-K1426-I1426-Q1426</f>
        <v/>
      </c>
      <c r="Z1426" s="118">
        <f>IF(Y1426=W1426,"OK","Non")</f>
        <v/>
      </c>
    </row>
    <row r="1427">
      <c r="A1427" s="9">
        <f>C1427/SUM(C:C)*(SUM(C:C)+$X$2)</f>
        <v/>
      </c>
      <c r="B1427" s="9">
        <f>C1427/SUM(C:C)*(SUM(C:C)+SUM($N$3:$O$7))+S1427</f>
        <v/>
      </c>
      <c r="C1427" s="9">
        <f>SUM(I1427:Q1427)-N1427-P1427</f>
        <v/>
      </c>
      <c r="D1427" s="8" t="n">
        <v>6235</v>
      </c>
      <c r="E1427" t="inlineStr">
        <is>
          <t>XT414053993TS</t>
        </is>
      </c>
      <c r="F1427" t="inlineStr">
        <is>
          <t>6C</t>
        </is>
      </c>
      <c r="G1427" t="inlineStr">
        <is>
          <t>N</t>
        </is>
      </c>
      <c r="H1427" t="inlineStr">
        <is>
          <t>ZA</t>
        </is>
      </c>
      <c r="O1427" t="n">
        <v>9.69</v>
      </c>
      <c r="S1427">
        <f>_xlfn.XLOOKUP(E1427,'Facture Chronopost'!L:L,'Facture Chronopost'!AA:AA,"")</f>
        <v/>
      </c>
      <c r="T1427">
        <f>IF(COUNTIF('Bibliothèque transporteurs'!C:C,F1427)=0,"inconnu",_xlfn.XLOOKUP(F1427,'Bibliothèque transporteurs'!C:C,'Bibliothèque transporteurs'!A:A))</f>
        <v/>
      </c>
      <c r="U1427">
        <f>IF(OR(F1427="6C",F1427="6B"),_xlfn.XLOOKUP(E1427,'Facture Chronopost'!L:L,'Facture Chronopost'!X:X),IF(OR(F1427=17,F1427=44),F1427&amp;"_"&amp;H1427,IF(COUNTIF('Bibliothèque transporteurs'!C:C,F1427)=0,"inconnu",_xlfn.XLOOKUP(F1427,'Bibliothèque transporteurs'!C:C,'Bibliothèque transporteurs'!B:B))))</f>
        <v/>
      </c>
      <c r="V1427">
        <f>IF(COUNTIF('Bibliothèque transporteurs'!C:C,F1427)=0,"inconnu",_xlfn.XLOOKUP(F1427,'Bibliothèque transporteurs'!C:C,'Bibliothèque transporteurs'!E:E))</f>
        <v/>
      </c>
      <c r="W1427">
        <f>IF(T1427="FR_2SHOP",O1427,IF(O1427=0,0,ROUNDUP(O1427/C1427*B1427,2)))</f>
        <v/>
      </c>
      <c r="Y1427" s="118">
        <f>ROUNDUP(B1427,2)-M1427-L1427-N1427-J1427-K1427-I1427-Q1427</f>
        <v/>
      </c>
      <c r="Z1427" s="118">
        <f>IF(Y1427=W1427,"OK","Non")</f>
        <v/>
      </c>
    </row>
    <row r="1428">
      <c r="A1428" s="9">
        <f>C1428/SUM(C:C)*(SUM(C:C)+$X$2)</f>
        <v/>
      </c>
      <c r="B1428" s="9">
        <f>C1428/SUM(C:C)*(SUM(C:C)+SUM($N$3:$O$7))+S1428</f>
        <v/>
      </c>
      <c r="C1428" s="9">
        <f>SUM(I1428:Q1428)-N1428-P1428</f>
        <v/>
      </c>
      <c r="D1428" s="8" t="n">
        <v>6235</v>
      </c>
      <c r="E1428" t="inlineStr">
        <is>
          <t>XT414054398TS</t>
        </is>
      </c>
      <c r="F1428" t="inlineStr">
        <is>
          <t>6C</t>
        </is>
      </c>
      <c r="G1428" t="inlineStr">
        <is>
          <t>N</t>
        </is>
      </c>
      <c r="H1428" t="inlineStr">
        <is>
          <t>ZA</t>
        </is>
      </c>
      <c r="O1428" t="n">
        <v>9.69</v>
      </c>
      <c r="S1428">
        <f>_xlfn.XLOOKUP(E1428,'Facture Chronopost'!L:L,'Facture Chronopost'!AA:AA,"")</f>
        <v/>
      </c>
      <c r="T1428">
        <f>IF(COUNTIF('Bibliothèque transporteurs'!C:C,F1428)=0,"inconnu",_xlfn.XLOOKUP(F1428,'Bibliothèque transporteurs'!C:C,'Bibliothèque transporteurs'!A:A))</f>
        <v/>
      </c>
      <c r="U1428">
        <f>IF(OR(F1428="6C",F1428="6B"),_xlfn.XLOOKUP(E1428,'Facture Chronopost'!L:L,'Facture Chronopost'!X:X),IF(OR(F1428=17,F1428=44),F1428&amp;"_"&amp;H1428,IF(COUNTIF('Bibliothèque transporteurs'!C:C,F1428)=0,"inconnu",_xlfn.XLOOKUP(F1428,'Bibliothèque transporteurs'!C:C,'Bibliothèque transporteurs'!B:B))))</f>
        <v/>
      </c>
      <c r="V1428">
        <f>IF(COUNTIF('Bibliothèque transporteurs'!C:C,F1428)=0,"inconnu",_xlfn.XLOOKUP(F1428,'Bibliothèque transporteurs'!C:C,'Bibliothèque transporteurs'!E:E))</f>
        <v/>
      </c>
      <c r="W1428">
        <f>IF(T1428="FR_2SHOP",O1428,IF(O1428=0,0,ROUNDUP(O1428/C1428*B1428,2)))</f>
        <v/>
      </c>
      <c r="Y1428" s="118">
        <f>ROUNDUP(B1428,2)-M1428-L1428-N1428-J1428-K1428-I1428-Q1428</f>
        <v/>
      </c>
      <c r="Z1428" s="118">
        <f>IF(Y1428=W1428,"OK","Non")</f>
        <v/>
      </c>
    </row>
    <row r="1429">
      <c r="A1429" s="9">
        <f>C1429/SUM(C:C)*(SUM(C:C)+$X$2)</f>
        <v/>
      </c>
      <c r="B1429" s="9">
        <f>C1429/SUM(C:C)*(SUM(C:C)+SUM($N$3:$O$7))+S1429</f>
        <v/>
      </c>
      <c r="C1429" s="9">
        <f>SUM(I1429:Q1429)-N1429-P1429</f>
        <v/>
      </c>
      <c r="D1429" s="8" t="n">
        <v>6235</v>
      </c>
      <c r="E1429" t="inlineStr">
        <is>
          <t>XT414055478TS</t>
        </is>
      </c>
      <c r="F1429" t="inlineStr">
        <is>
          <t>6C</t>
        </is>
      </c>
      <c r="G1429" t="inlineStr">
        <is>
          <t>N</t>
        </is>
      </c>
      <c r="H1429" t="inlineStr">
        <is>
          <t>ZA</t>
        </is>
      </c>
      <c r="O1429" t="n">
        <v>9.029999999999999</v>
      </c>
      <c r="S1429">
        <f>_xlfn.XLOOKUP(E1429,'Facture Chronopost'!L:L,'Facture Chronopost'!AA:AA,"")</f>
        <v/>
      </c>
      <c r="T1429">
        <f>IF(COUNTIF('Bibliothèque transporteurs'!C:C,F1429)=0,"inconnu",_xlfn.XLOOKUP(F1429,'Bibliothèque transporteurs'!C:C,'Bibliothèque transporteurs'!A:A))</f>
        <v/>
      </c>
      <c r="U1429">
        <f>IF(OR(F1429="6C",F1429="6B"),_xlfn.XLOOKUP(E1429,'Facture Chronopost'!L:L,'Facture Chronopost'!X:X),IF(OR(F1429=17,F1429=44),F1429&amp;"_"&amp;H1429,IF(COUNTIF('Bibliothèque transporteurs'!C:C,F1429)=0,"inconnu",_xlfn.XLOOKUP(F1429,'Bibliothèque transporteurs'!C:C,'Bibliothèque transporteurs'!B:B))))</f>
        <v/>
      </c>
      <c r="V1429">
        <f>IF(COUNTIF('Bibliothèque transporteurs'!C:C,F1429)=0,"inconnu",_xlfn.XLOOKUP(F1429,'Bibliothèque transporteurs'!C:C,'Bibliothèque transporteurs'!E:E))</f>
        <v/>
      </c>
      <c r="W1429">
        <f>IF(T1429="FR_2SHOP",O1429,IF(O1429=0,0,ROUNDUP(O1429/C1429*B1429,2)))</f>
        <v/>
      </c>
      <c r="Y1429" s="118">
        <f>ROUNDUP(B1429,2)-M1429-L1429-N1429-J1429-K1429-I1429-Q1429</f>
        <v/>
      </c>
      <c r="Z1429" s="118">
        <f>IF(Y1429=W1429,"OK","Non")</f>
        <v/>
      </c>
    </row>
    <row r="1430">
      <c r="A1430" s="9">
        <f>C1430/SUM(C:C)*(SUM(C:C)+$X$2)</f>
        <v/>
      </c>
      <c r="B1430" s="9">
        <f>C1430/SUM(C:C)*(SUM(C:C)+SUM($N$3:$O$7))+S1430</f>
        <v/>
      </c>
      <c r="C1430" s="9">
        <f>SUM(I1430:Q1430)-N1430-P1430</f>
        <v/>
      </c>
      <c r="D1430" s="8" t="n">
        <v>6235</v>
      </c>
      <c r="E1430" t="inlineStr">
        <is>
          <t>XT414056093TS</t>
        </is>
      </c>
      <c r="F1430" t="inlineStr">
        <is>
          <t>6C</t>
        </is>
      </c>
      <c r="G1430" t="inlineStr">
        <is>
          <t>N</t>
        </is>
      </c>
      <c r="H1430" t="inlineStr">
        <is>
          <t>ZA</t>
        </is>
      </c>
      <c r="O1430" t="n">
        <v>9.69</v>
      </c>
      <c r="S1430">
        <f>_xlfn.XLOOKUP(E1430,'Facture Chronopost'!L:L,'Facture Chronopost'!AA:AA,"")</f>
        <v/>
      </c>
      <c r="T1430">
        <f>IF(COUNTIF('Bibliothèque transporteurs'!C:C,F1430)=0,"inconnu",_xlfn.XLOOKUP(F1430,'Bibliothèque transporteurs'!C:C,'Bibliothèque transporteurs'!A:A))</f>
        <v/>
      </c>
      <c r="U1430">
        <f>IF(OR(F1430="6C",F1430="6B"),_xlfn.XLOOKUP(E1430,'Facture Chronopost'!L:L,'Facture Chronopost'!X:X),IF(OR(F1430=17,F1430=44),F1430&amp;"_"&amp;H1430,IF(COUNTIF('Bibliothèque transporteurs'!C:C,F1430)=0,"inconnu",_xlfn.XLOOKUP(F1430,'Bibliothèque transporteurs'!C:C,'Bibliothèque transporteurs'!B:B))))</f>
        <v/>
      </c>
      <c r="V1430">
        <f>IF(COUNTIF('Bibliothèque transporteurs'!C:C,F1430)=0,"inconnu",_xlfn.XLOOKUP(F1430,'Bibliothèque transporteurs'!C:C,'Bibliothèque transporteurs'!E:E))</f>
        <v/>
      </c>
      <c r="W1430">
        <f>IF(T1430="FR_2SHOP",O1430,IF(O1430=0,0,ROUNDUP(O1430/C1430*B1430,2)))</f>
        <v/>
      </c>
      <c r="Y1430" s="118">
        <f>ROUNDUP(B1430,2)-M1430-L1430-N1430-J1430-K1430-I1430-Q1430</f>
        <v/>
      </c>
      <c r="Z1430" s="118">
        <f>IF(Y1430=W1430,"OK","Non")</f>
        <v/>
      </c>
    </row>
    <row r="1431">
      <c r="A1431" s="9">
        <f>C1431/SUM(C:C)*(SUM(C:C)+$X$2)</f>
        <v/>
      </c>
      <c r="B1431" s="9">
        <f>C1431/SUM(C:C)*(SUM(C:C)+SUM($N$3:$O$7))+S1431</f>
        <v/>
      </c>
      <c r="C1431" s="9">
        <f>SUM(I1431:Q1431)-N1431-P1431</f>
        <v/>
      </c>
      <c r="D1431" s="8" t="n">
        <v>6235</v>
      </c>
      <c r="E1431" t="inlineStr">
        <is>
          <t>XT414060597TS</t>
        </is>
      </c>
      <c r="F1431" t="inlineStr">
        <is>
          <t>6C</t>
        </is>
      </c>
      <c r="G1431" t="inlineStr">
        <is>
          <t>N</t>
        </is>
      </c>
      <c r="H1431" t="inlineStr">
        <is>
          <t>ZA</t>
        </is>
      </c>
      <c r="O1431" t="n">
        <v>10.35</v>
      </c>
      <c r="S1431">
        <f>_xlfn.XLOOKUP(E1431,'Facture Chronopost'!L:L,'Facture Chronopost'!AA:AA,"")</f>
        <v/>
      </c>
      <c r="T1431">
        <f>IF(COUNTIF('Bibliothèque transporteurs'!C:C,F1431)=0,"inconnu",_xlfn.XLOOKUP(F1431,'Bibliothèque transporteurs'!C:C,'Bibliothèque transporteurs'!A:A))</f>
        <v/>
      </c>
      <c r="U1431">
        <f>IF(OR(F1431="6C",F1431="6B"),_xlfn.XLOOKUP(E1431,'Facture Chronopost'!L:L,'Facture Chronopost'!X:X),IF(OR(F1431=17,F1431=44),F1431&amp;"_"&amp;H1431,IF(COUNTIF('Bibliothèque transporteurs'!C:C,F1431)=0,"inconnu",_xlfn.XLOOKUP(F1431,'Bibliothèque transporteurs'!C:C,'Bibliothèque transporteurs'!B:B))))</f>
        <v/>
      </c>
      <c r="V1431">
        <f>IF(COUNTIF('Bibliothèque transporteurs'!C:C,F1431)=0,"inconnu",_xlfn.XLOOKUP(F1431,'Bibliothèque transporteurs'!C:C,'Bibliothèque transporteurs'!E:E))</f>
        <v/>
      </c>
      <c r="W1431">
        <f>IF(T1431="FR_2SHOP",O1431,IF(O1431=0,0,ROUNDUP(O1431/C1431*B1431,2)))</f>
        <v/>
      </c>
      <c r="Y1431" s="118">
        <f>ROUNDUP(B1431,2)-M1431-L1431-N1431-J1431-K1431-I1431-Q1431</f>
        <v/>
      </c>
      <c r="Z1431" s="118">
        <f>IF(Y1431=W1431,"OK","Non")</f>
        <v/>
      </c>
    </row>
    <row r="1432">
      <c r="A1432" s="9">
        <f>C1432/SUM(C:C)*(SUM(C:C)+$X$2)</f>
        <v/>
      </c>
      <c r="B1432" s="9">
        <f>C1432/SUM(C:C)*(SUM(C:C)+SUM($N$3:$O$7))+S1432</f>
        <v/>
      </c>
      <c r="C1432" s="9">
        <f>SUM(I1432:Q1432)-N1432-P1432</f>
        <v/>
      </c>
      <c r="D1432" s="8" t="n">
        <v>6235</v>
      </c>
      <c r="E1432" t="inlineStr">
        <is>
          <t>XT414063505TS</t>
        </is>
      </c>
      <c r="F1432" t="inlineStr">
        <is>
          <t>6C</t>
        </is>
      </c>
      <c r="G1432" t="inlineStr">
        <is>
          <t>N</t>
        </is>
      </c>
      <c r="H1432" t="inlineStr">
        <is>
          <t>ZA</t>
        </is>
      </c>
      <c r="O1432" t="n">
        <v>13.83</v>
      </c>
      <c r="S1432">
        <f>_xlfn.XLOOKUP(E1432,'Facture Chronopost'!L:L,'Facture Chronopost'!AA:AA,"")</f>
        <v/>
      </c>
      <c r="T1432">
        <f>IF(COUNTIF('Bibliothèque transporteurs'!C:C,F1432)=0,"inconnu",_xlfn.XLOOKUP(F1432,'Bibliothèque transporteurs'!C:C,'Bibliothèque transporteurs'!A:A))</f>
        <v/>
      </c>
      <c r="U1432">
        <f>IF(OR(F1432="6C",F1432="6B"),_xlfn.XLOOKUP(E1432,'Facture Chronopost'!L:L,'Facture Chronopost'!X:X),IF(OR(F1432=17,F1432=44),F1432&amp;"_"&amp;H1432,IF(COUNTIF('Bibliothèque transporteurs'!C:C,F1432)=0,"inconnu",_xlfn.XLOOKUP(F1432,'Bibliothèque transporteurs'!C:C,'Bibliothèque transporteurs'!B:B))))</f>
        <v/>
      </c>
      <c r="V1432">
        <f>IF(COUNTIF('Bibliothèque transporteurs'!C:C,F1432)=0,"inconnu",_xlfn.XLOOKUP(F1432,'Bibliothèque transporteurs'!C:C,'Bibliothèque transporteurs'!E:E))</f>
        <v/>
      </c>
      <c r="W1432">
        <f>IF(T1432="FR_2SHOP",O1432,IF(O1432=0,0,ROUNDUP(O1432/C1432*B1432,2)))</f>
        <v/>
      </c>
      <c r="Y1432" s="118">
        <f>ROUNDUP(B1432,2)-M1432-L1432-N1432-J1432-K1432-I1432-Q1432</f>
        <v/>
      </c>
      <c r="Z1432" s="118">
        <f>IF(Y1432=W1432,"OK","Non")</f>
        <v/>
      </c>
    </row>
    <row r="1433">
      <c r="A1433" s="9">
        <f>C1433/SUM(C:C)*(SUM(C:C)+$X$2)</f>
        <v/>
      </c>
      <c r="B1433" s="9">
        <f>C1433/SUM(C:C)*(SUM(C:C)+SUM($N$3:$O$7))+S1433</f>
        <v/>
      </c>
      <c r="C1433" s="9">
        <f>SUM(I1433:Q1433)-N1433-P1433</f>
        <v/>
      </c>
      <c r="D1433" s="8" t="n">
        <v>6235</v>
      </c>
      <c r="E1433" t="inlineStr">
        <is>
          <t>XT414064112TS</t>
        </is>
      </c>
      <c r="F1433" t="inlineStr">
        <is>
          <t>6C</t>
        </is>
      </c>
      <c r="G1433" t="inlineStr">
        <is>
          <t>N</t>
        </is>
      </c>
      <c r="H1433" t="inlineStr">
        <is>
          <t>ZA</t>
        </is>
      </c>
      <c r="O1433" t="n">
        <v>5.88</v>
      </c>
      <c r="S1433">
        <f>_xlfn.XLOOKUP(E1433,'Facture Chronopost'!L:L,'Facture Chronopost'!AA:AA,"")</f>
        <v/>
      </c>
      <c r="T1433">
        <f>IF(COUNTIF('Bibliothèque transporteurs'!C:C,F1433)=0,"inconnu",_xlfn.XLOOKUP(F1433,'Bibliothèque transporteurs'!C:C,'Bibliothèque transporteurs'!A:A))</f>
        <v/>
      </c>
      <c r="U1433">
        <f>IF(OR(F1433="6C",F1433="6B"),_xlfn.XLOOKUP(E1433,'Facture Chronopost'!L:L,'Facture Chronopost'!X:X),IF(OR(F1433=17,F1433=44),F1433&amp;"_"&amp;H1433,IF(COUNTIF('Bibliothèque transporteurs'!C:C,F1433)=0,"inconnu",_xlfn.XLOOKUP(F1433,'Bibliothèque transporteurs'!C:C,'Bibliothèque transporteurs'!B:B))))</f>
        <v/>
      </c>
      <c r="V1433">
        <f>IF(COUNTIF('Bibliothèque transporteurs'!C:C,F1433)=0,"inconnu",_xlfn.XLOOKUP(F1433,'Bibliothèque transporteurs'!C:C,'Bibliothèque transporteurs'!E:E))</f>
        <v/>
      </c>
      <c r="W1433">
        <f>IF(T1433="FR_2SHOP",O1433,IF(O1433=0,0,ROUNDUP(O1433/C1433*B1433,2)))</f>
        <v/>
      </c>
      <c r="Y1433" s="118">
        <f>ROUNDUP(B1433,2)-M1433-L1433-N1433-J1433-K1433-I1433-Q1433</f>
        <v/>
      </c>
      <c r="Z1433" s="118">
        <f>IF(Y1433=W1433,"OK","Non")</f>
        <v/>
      </c>
    </row>
    <row r="1434">
      <c r="A1434" s="9">
        <f>C1434/SUM(C:C)*(SUM(C:C)+$X$2)</f>
        <v/>
      </c>
      <c r="B1434" s="9">
        <f>C1434/SUM(C:C)*(SUM(C:C)+SUM($N$3:$O$7))+S1434</f>
        <v/>
      </c>
      <c r="C1434" s="9">
        <f>SUM(I1434:Q1434)-N1434-P1434</f>
        <v/>
      </c>
      <c r="D1434" s="8" t="n">
        <v>6235</v>
      </c>
      <c r="E1434" t="inlineStr">
        <is>
          <t>XT414065965TS</t>
        </is>
      </c>
      <c r="F1434" t="inlineStr">
        <is>
          <t>6C</t>
        </is>
      </c>
      <c r="G1434" t="inlineStr">
        <is>
          <t>N</t>
        </is>
      </c>
      <c r="H1434" t="inlineStr">
        <is>
          <t>ZA</t>
        </is>
      </c>
      <c r="O1434" t="n">
        <v>9.029999999999999</v>
      </c>
      <c r="S1434">
        <f>_xlfn.XLOOKUP(E1434,'Facture Chronopost'!L:L,'Facture Chronopost'!AA:AA,"")</f>
        <v/>
      </c>
      <c r="T1434">
        <f>IF(COUNTIF('Bibliothèque transporteurs'!C:C,F1434)=0,"inconnu",_xlfn.XLOOKUP(F1434,'Bibliothèque transporteurs'!C:C,'Bibliothèque transporteurs'!A:A))</f>
        <v/>
      </c>
      <c r="U1434">
        <f>IF(OR(F1434="6C",F1434="6B"),_xlfn.XLOOKUP(E1434,'Facture Chronopost'!L:L,'Facture Chronopost'!X:X),IF(OR(F1434=17,F1434=44),F1434&amp;"_"&amp;H1434,IF(COUNTIF('Bibliothèque transporteurs'!C:C,F1434)=0,"inconnu",_xlfn.XLOOKUP(F1434,'Bibliothèque transporteurs'!C:C,'Bibliothèque transporteurs'!B:B))))</f>
        <v/>
      </c>
      <c r="V1434">
        <f>IF(COUNTIF('Bibliothèque transporteurs'!C:C,F1434)=0,"inconnu",_xlfn.XLOOKUP(F1434,'Bibliothèque transporteurs'!C:C,'Bibliothèque transporteurs'!E:E))</f>
        <v/>
      </c>
      <c r="W1434">
        <f>IF(T1434="FR_2SHOP",O1434,IF(O1434=0,0,ROUNDUP(O1434/C1434*B1434,2)))</f>
        <v/>
      </c>
      <c r="Y1434" s="118">
        <f>ROUNDUP(B1434,2)-M1434-L1434-N1434-J1434-K1434-I1434-Q1434</f>
        <v/>
      </c>
      <c r="Z1434" s="118">
        <f>IF(Y1434=W1434,"OK","Non")</f>
        <v/>
      </c>
    </row>
    <row r="1435">
      <c r="A1435" s="9">
        <f>C1435/SUM(C:C)*(SUM(C:C)+$X$2)</f>
        <v/>
      </c>
      <c r="B1435" s="9">
        <f>C1435/SUM(C:C)*(SUM(C:C)+SUM($N$3:$O$7))+S1435</f>
        <v/>
      </c>
      <c r="C1435" s="9">
        <f>SUM(I1435:Q1435)-N1435-P1435</f>
        <v/>
      </c>
      <c r="D1435" s="8" t="n">
        <v>6235</v>
      </c>
      <c r="E1435" t="inlineStr">
        <is>
          <t>XT414065991TS</t>
        </is>
      </c>
      <c r="F1435" t="inlineStr">
        <is>
          <t>6C</t>
        </is>
      </c>
      <c r="G1435" t="inlineStr">
        <is>
          <t>N</t>
        </is>
      </c>
      <c r="H1435" t="inlineStr">
        <is>
          <t>ZA</t>
        </is>
      </c>
      <c r="O1435" t="n">
        <v>9.69</v>
      </c>
      <c r="S1435">
        <f>_xlfn.XLOOKUP(E1435,'Facture Chronopost'!L:L,'Facture Chronopost'!AA:AA,"")</f>
        <v/>
      </c>
      <c r="T1435">
        <f>IF(COUNTIF('Bibliothèque transporteurs'!C:C,F1435)=0,"inconnu",_xlfn.XLOOKUP(F1435,'Bibliothèque transporteurs'!C:C,'Bibliothèque transporteurs'!A:A))</f>
        <v/>
      </c>
      <c r="U1435">
        <f>IF(OR(F1435="6C",F1435="6B"),_xlfn.XLOOKUP(E1435,'Facture Chronopost'!L:L,'Facture Chronopost'!X:X),IF(OR(F1435=17,F1435=44),F1435&amp;"_"&amp;H1435,IF(COUNTIF('Bibliothèque transporteurs'!C:C,F1435)=0,"inconnu",_xlfn.XLOOKUP(F1435,'Bibliothèque transporteurs'!C:C,'Bibliothèque transporteurs'!B:B))))</f>
        <v/>
      </c>
      <c r="V1435">
        <f>IF(COUNTIF('Bibliothèque transporteurs'!C:C,F1435)=0,"inconnu",_xlfn.XLOOKUP(F1435,'Bibliothèque transporteurs'!C:C,'Bibliothèque transporteurs'!E:E))</f>
        <v/>
      </c>
      <c r="W1435">
        <f>IF(T1435="FR_2SHOP",O1435,IF(O1435=0,0,ROUNDUP(O1435/C1435*B1435,2)))</f>
        <v/>
      </c>
      <c r="Y1435" s="118">
        <f>ROUNDUP(B1435,2)-M1435-L1435-N1435-J1435-K1435-I1435-Q1435</f>
        <v/>
      </c>
      <c r="Z1435" s="118">
        <f>IF(Y1435=W1435,"OK","Non")</f>
        <v/>
      </c>
    </row>
    <row r="1436">
      <c r="A1436" s="9">
        <f>C1436/SUM(C:C)*(SUM(C:C)+$X$2)</f>
        <v/>
      </c>
      <c r="B1436" s="9">
        <f>C1436/SUM(C:C)*(SUM(C:C)+SUM($N$3:$O$7))+S1436</f>
        <v/>
      </c>
      <c r="C1436" s="9">
        <f>SUM(I1436:Q1436)-N1436-P1436</f>
        <v/>
      </c>
      <c r="D1436" s="8" t="n">
        <v>6235</v>
      </c>
      <c r="E1436" t="inlineStr">
        <is>
          <t>XT414067224TS</t>
        </is>
      </c>
      <c r="F1436" t="inlineStr">
        <is>
          <t>6C</t>
        </is>
      </c>
      <c r="G1436" t="inlineStr">
        <is>
          <t>N</t>
        </is>
      </c>
      <c r="H1436" t="inlineStr">
        <is>
          <t>ZA</t>
        </is>
      </c>
      <c r="O1436" t="n">
        <v>9.69</v>
      </c>
      <c r="S1436">
        <f>_xlfn.XLOOKUP(E1436,'Facture Chronopost'!L:L,'Facture Chronopost'!AA:AA,"")</f>
        <v/>
      </c>
      <c r="T1436">
        <f>IF(COUNTIF('Bibliothèque transporteurs'!C:C,F1436)=0,"inconnu",_xlfn.XLOOKUP(F1436,'Bibliothèque transporteurs'!C:C,'Bibliothèque transporteurs'!A:A))</f>
        <v/>
      </c>
      <c r="U1436">
        <f>IF(OR(F1436="6C",F1436="6B"),_xlfn.XLOOKUP(E1436,'Facture Chronopost'!L:L,'Facture Chronopost'!X:X),IF(OR(F1436=17,F1436=44),F1436&amp;"_"&amp;H1436,IF(COUNTIF('Bibliothèque transporteurs'!C:C,F1436)=0,"inconnu",_xlfn.XLOOKUP(F1436,'Bibliothèque transporteurs'!C:C,'Bibliothèque transporteurs'!B:B))))</f>
        <v/>
      </c>
      <c r="V1436">
        <f>IF(COUNTIF('Bibliothèque transporteurs'!C:C,F1436)=0,"inconnu",_xlfn.XLOOKUP(F1436,'Bibliothèque transporteurs'!C:C,'Bibliothèque transporteurs'!E:E))</f>
        <v/>
      </c>
      <c r="W1436">
        <f>IF(T1436="FR_2SHOP",O1436,IF(O1436=0,0,ROUNDUP(O1436/C1436*B1436,2)))</f>
        <v/>
      </c>
      <c r="Y1436" s="118">
        <f>ROUNDUP(B1436,2)-M1436-L1436-N1436-J1436-K1436-I1436-Q1436</f>
        <v/>
      </c>
      <c r="Z1436" s="118">
        <f>IF(Y1436=W1436,"OK","Non")</f>
        <v/>
      </c>
    </row>
    <row r="1437">
      <c r="A1437" s="9">
        <f>C1437/SUM(C:C)*(SUM(C:C)+$X$2)</f>
        <v/>
      </c>
      <c r="B1437" s="9">
        <f>C1437/SUM(C:C)*(SUM(C:C)+SUM($N$3:$O$7))+S1437</f>
        <v/>
      </c>
      <c r="C1437" s="9">
        <f>SUM(I1437:Q1437)-N1437-P1437</f>
        <v/>
      </c>
      <c r="D1437" s="8" t="n">
        <v>6235</v>
      </c>
      <c r="E1437" t="inlineStr">
        <is>
          <t>XT414067652TS</t>
        </is>
      </c>
      <c r="F1437" t="inlineStr">
        <is>
          <t>6C</t>
        </is>
      </c>
      <c r="G1437" t="inlineStr">
        <is>
          <t>N</t>
        </is>
      </c>
      <c r="H1437" t="inlineStr">
        <is>
          <t>ZA</t>
        </is>
      </c>
      <c r="O1437" t="n">
        <v>5.33</v>
      </c>
      <c r="S1437">
        <f>_xlfn.XLOOKUP(E1437,'Facture Chronopost'!L:L,'Facture Chronopost'!AA:AA,"")</f>
        <v/>
      </c>
      <c r="T1437">
        <f>IF(COUNTIF('Bibliothèque transporteurs'!C:C,F1437)=0,"inconnu",_xlfn.XLOOKUP(F1437,'Bibliothèque transporteurs'!C:C,'Bibliothèque transporteurs'!A:A))</f>
        <v/>
      </c>
      <c r="U1437">
        <f>IF(OR(F1437="6C",F1437="6B"),_xlfn.XLOOKUP(E1437,'Facture Chronopost'!L:L,'Facture Chronopost'!X:X),IF(OR(F1437=17,F1437=44),F1437&amp;"_"&amp;H1437,IF(COUNTIF('Bibliothèque transporteurs'!C:C,F1437)=0,"inconnu",_xlfn.XLOOKUP(F1437,'Bibliothèque transporteurs'!C:C,'Bibliothèque transporteurs'!B:B))))</f>
        <v/>
      </c>
      <c r="V1437">
        <f>IF(COUNTIF('Bibliothèque transporteurs'!C:C,F1437)=0,"inconnu",_xlfn.XLOOKUP(F1437,'Bibliothèque transporteurs'!C:C,'Bibliothèque transporteurs'!E:E))</f>
        <v/>
      </c>
      <c r="W1437">
        <f>IF(T1437="FR_2SHOP",O1437,IF(O1437=0,0,ROUNDUP(O1437/C1437*B1437,2)))</f>
        <v/>
      </c>
      <c r="Y1437" s="118">
        <f>ROUNDUP(B1437,2)-M1437-L1437-N1437-J1437-K1437-I1437-Q1437</f>
        <v/>
      </c>
      <c r="Z1437" s="118">
        <f>IF(Y1437=W1437,"OK","Non")</f>
        <v/>
      </c>
    </row>
    <row r="1438">
      <c r="A1438" s="9">
        <f>C1438/SUM(C:C)*(SUM(C:C)+$X$2)</f>
        <v/>
      </c>
      <c r="B1438" s="9">
        <f>C1438/SUM(C:C)*(SUM(C:C)+SUM($N$3:$O$7))+S1438</f>
        <v/>
      </c>
      <c r="C1438" s="9">
        <f>SUM(I1438:Q1438)-N1438-P1438</f>
        <v/>
      </c>
      <c r="D1438" s="8" t="n">
        <v>6235</v>
      </c>
      <c r="E1438" t="inlineStr">
        <is>
          <t>XT414067785TS</t>
        </is>
      </c>
      <c r="F1438" t="inlineStr">
        <is>
          <t>6C</t>
        </is>
      </c>
      <c r="G1438" t="inlineStr">
        <is>
          <t>N</t>
        </is>
      </c>
      <c r="H1438" t="inlineStr">
        <is>
          <t>ZA</t>
        </is>
      </c>
      <c r="O1438" t="n">
        <v>11.01</v>
      </c>
      <c r="S1438">
        <f>_xlfn.XLOOKUP(E1438,'Facture Chronopost'!L:L,'Facture Chronopost'!AA:AA,"")</f>
        <v/>
      </c>
      <c r="T1438">
        <f>IF(COUNTIF('Bibliothèque transporteurs'!C:C,F1438)=0,"inconnu",_xlfn.XLOOKUP(F1438,'Bibliothèque transporteurs'!C:C,'Bibliothèque transporteurs'!A:A))</f>
        <v/>
      </c>
      <c r="U1438">
        <f>IF(OR(F1438="6C",F1438="6B"),_xlfn.XLOOKUP(E1438,'Facture Chronopost'!L:L,'Facture Chronopost'!X:X),IF(OR(F1438=17,F1438=44),F1438&amp;"_"&amp;H1438,IF(COUNTIF('Bibliothèque transporteurs'!C:C,F1438)=0,"inconnu",_xlfn.XLOOKUP(F1438,'Bibliothèque transporteurs'!C:C,'Bibliothèque transporteurs'!B:B))))</f>
        <v/>
      </c>
      <c r="V1438">
        <f>IF(COUNTIF('Bibliothèque transporteurs'!C:C,F1438)=0,"inconnu",_xlfn.XLOOKUP(F1438,'Bibliothèque transporteurs'!C:C,'Bibliothèque transporteurs'!E:E))</f>
        <v/>
      </c>
      <c r="W1438">
        <f>IF(T1438="FR_2SHOP",O1438,IF(O1438=0,0,ROUNDUP(O1438/C1438*B1438,2)))</f>
        <v/>
      </c>
      <c r="Y1438" s="118">
        <f>ROUNDUP(B1438,2)-M1438-L1438-N1438-J1438-K1438-I1438-Q1438</f>
        <v/>
      </c>
      <c r="Z1438" s="118">
        <f>IF(Y1438=W1438,"OK","Non")</f>
        <v/>
      </c>
    </row>
    <row r="1439">
      <c r="A1439" s="9">
        <f>C1439/SUM(C:C)*(SUM(C:C)+$X$2)</f>
        <v/>
      </c>
      <c r="B1439" s="9">
        <f>C1439/SUM(C:C)*(SUM(C:C)+SUM($N$3:$O$7))+S1439</f>
        <v/>
      </c>
      <c r="C1439" s="9">
        <f>SUM(I1439:Q1439)-N1439-P1439</f>
        <v/>
      </c>
      <c r="D1439" s="8" t="n">
        <v>6235</v>
      </c>
      <c r="E1439" t="inlineStr">
        <is>
          <t>XT414067839TS</t>
        </is>
      </c>
      <c r="F1439" t="inlineStr">
        <is>
          <t>6C</t>
        </is>
      </c>
      <c r="G1439" t="inlineStr">
        <is>
          <t>N</t>
        </is>
      </c>
      <c r="H1439" t="inlineStr">
        <is>
          <t>ZA</t>
        </is>
      </c>
      <c r="O1439" t="n">
        <v>9.69</v>
      </c>
      <c r="S1439">
        <f>_xlfn.XLOOKUP(E1439,'Facture Chronopost'!L:L,'Facture Chronopost'!AA:AA,"")</f>
        <v/>
      </c>
      <c r="T1439">
        <f>IF(COUNTIF('Bibliothèque transporteurs'!C:C,F1439)=0,"inconnu",_xlfn.XLOOKUP(F1439,'Bibliothèque transporteurs'!C:C,'Bibliothèque transporteurs'!A:A))</f>
        <v/>
      </c>
      <c r="U1439">
        <f>IF(OR(F1439="6C",F1439="6B"),_xlfn.XLOOKUP(E1439,'Facture Chronopost'!L:L,'Facture Chronopost'!X:X),IF(OR(F1439=17,F1439=44),F1439&amp;"_"&amp;H1439,IF(COUNTIF('Bibliothèque transporteurs'!C:C,F1439)=0,"inconnu",_xlfn.XLOOKUP(F1439,'Bibliothèque transporteurs'!C:C,'Bibliothèque transporteurs'!B:B))))</f>
        <v/>
      </c>
      <c r="V1439">
        <f>IF(COUNTIF('Bibliothèque transporteurs'!C:C,F1439)=0,"inconnu",_xlfn.XLOOKUP(F1439,'Bibliothèque transporteurs'!C:C,'Bibliothèque transporteurs'!E:E))</f>
        <v/>
      </c>
      <c r="W1439">
        <f>IF(T1439="FR_2SHOP",O1439,IF(O1439=0,0,ROUNDUP(O1439/C1439*B1439,2)))</f>
        <v/>
      </c>
      <c r="Y1439" s="118">
        <f>ROUNDUP(B1439,2)-M1439-L1439-N1439-J1439-K1439-I1439-Q1439</f>
        <v/>
      </c>
      <c r="Z1439" s="118">
        <f>IF(Y1439=W1439,"OK","Non")</f>
        <v/>
      </c>
    </row>
    <row r="1440">
      <c r="A1440" s="9">
        <f>C1440/SUM(C:C)*(SUM(C:C)+$X$2)</f>
        <v/>
      </c>
      <c r="B1440" s="9">
        <f>C1440/SUM(C:C)*(SUM(C:C)+SUM($N$3:$O$7))+S1440</f>
        <v/>
      </c>
      <c r="C1440" s="9">
        <f>SUM(I1440:Q1440)-N1440-P1440</f>
        <v/>
      </c>
      <c r="D1440" s="8" t="n">
        <v>6235</v>
      </c>
      <c r="E1440" t="inlineStr">
        <is>
          <t>XT414069826TS</t>
        </is>
      </c>
      <c r="F1440" t="inlineStr">
        <is>
          <t>6C</t>
        </is>
      </c>
      <c r="G1440" t="inlineStr">
        <is>
          <t>N</t>
        </is>
      </c>
      <c r="H1440" t="inlineStr">
        <is>
          <t>ZA</t>
        </is>
      </c>
      <c r="O1440" t="n">
        <v>9.69</v>
      </c>
      <c r="S1440">
        <f>_xlfn.XLOOKUP(E1440,'Facture Chronopost'!L:L,'Facture Chronopost'!AA:AA,"")</f>
        <v/>
      </c>
      <c r="T1440">
        <f>IF(COUNTIF('Bibliothèque transporteurs'!C:C,F1440)=0,"inconnu",_xlfn.XLOOKUP(F1440,'Bibliothèque transporteurs'!C:C,'Bibliothèque transporteurs'!A:A))</f>
        <v/>
      </c>
      <c r="U1440">
        <f>IF(OR(F1440="6C",F1440="6B"),_xlfn.XLOOKUP(E1440,'Facture Chronopost'!L:L,'Facture Chronopost'!X:X),IF(OR(F1440=17,F1440=44),F1440&amp;"_"&amp;H1440,IF(COUNTIF('Bibliothèque transporteurs'!C:C,F1440)=0,"inconnu",_xlfn.XLOOKUP(F1440,'Bibliothèque transporteurs'!C:C,'Bibliothèque transporteurs'!B:B))))</f>
        <v/>
      </c>
      <c r="V1440">
        <f>IF(COUNTIF('Bibliothèque transporteurs'!C:C,F1440)=0,"inconnu",_xlfn.XLOOKUP(F1440,'Bibliothèque transporteurs'!C:C,'Bibliothèque transporteurs'!E:E))</f>
        <v/>
      </c>
      <c r="W1440">
        <f>IF(T1440="FR_2SHOP",O1440,IF(O1440=0,0,ROUNDUP(O1440/C1440*B1440,2)))</f>
        <v/>
      </c>
      <c r="Y1440" s="118">
        <f>ROUNDUP(B1440,2)-M1440-L1440-N1440-J1440-K1440-I1440-Q1440</f>
        <v/>
      </c>
      <c r="Z1440" s="118">
        <f>IF(Y1440=W1440,"OK","Non")</f>
        <v/>
      </c>
    </row>
    <row r="1441">
      <c r="A1441" s="9">
        <f>C1441/SUM(C:C)*(SUM(C:C)+$X$2)</f>
        <v/>
      </c>
      <c r="B1441" s="9">
        <f>C1441/SUM(C:C)*(SUM(C:C)+SUM($N$3:$O$7))+S1441</f>
        <v/>
      </c>
      <c r="C1441" s="9">
        <f>SUM(I1441:Q1441)-N1441-P1441</f>
        <v/>
      </c>
      <c r="D1441" s="8" t="n">
        <v>6235</v>
      </c>
      <c r="E1441" t="inlineStr">
        <is>
          <t>XT414069891TS</t>
        </is>
      </c>
      <c r="F1441" t="inlineStr">
        <is>
          <t>6C</t>
        </is>
      </c>
      <c r="G1441" t="inlineStr">
        <is>
          <t>N</t>
        </is>
      </c>
      <c r="H1441" t="inlineStr">
        <is>
          <t>ZA</t>
        </is>
      </c>
      <c r="O1441" t="n">
        <v>5.88</v>
      </c>
      <c r="S1441">
        <f>_xlfn.XLOOKUP(E1441,'Facture Chronopost'!L:L,'Facture Chronopost'!AA:AA,"")</f>
        <v/>
      </c>
      <c r="T1441">
        <f>IF(COUNTIF('Bibliothèque transporteurs'!C:C,F1441)=0,"inconnu",_xlfn.XLOOKUP(F1441,'Bibliothèque transporteurs'!C:C,'Bibliothèque transporteurs'!A:A))</f>
        <v/>
      </c>
      <c r="U1441">
        <f>IF(OR(F1441="6C",F1441="6B"),_xlfn.XLOOKUP(E1441,'Facture Chronopost'!L:L,'Facture Chronopost'!X:X),IF(OR(F1441=17,F1441=44),F1441&amp;"_"&amp;H1441,IF(COUNTIF('Bibliothèque transporteurs'!C:C,F1441)=0,"inconnu",_xlfn.XLOOKUP(F1441,'Bibliothèque transporteurs'!C:C,'Bibliothèque transporteurs'!B:B))))</f>
        <v/>
      </c>
      <c r="V1441">
        <f>IF(COUNTIF('Bibliothèque transporteurs'!C:C,F1441)=0,"inconnu",_xlfn.XLOOKUP(F1441,'Bibliothèque transporteurs'!C:C,'Bibliothèque transporteurs'!E:E))</f>
        <v/>
      </c>
      <c r="W1441">
        <f>IF(T1441="FR_2SHOP",O1441,IF(O1441=0,0,ROUNDUP(O1441/C1441*B1441,2)))</f>
        <v/>
      </c>
      <c r="Y1441" s="118">
        <f>ROUNDUP(B1441,2)-M1441-L1441-N1441-J1441-K1441-I1441-Q1441</f>
        <v/>
      </c>
      <c r="Z1441" s="118">
        <f>IF(Y1441=W1441,"OK","Non")</f>
        <v/>
      </c>
    </row>
    <row r="1442">
      <c r="A1442" s="9">
        <f>C1442/SUM(C:C)*(SUM(C:C)+$X$2)</f>
        <v/>
      </c>
      <c r="B1442" s="9">
        <f>C1442/SUM(C:C)*(SUM(C:C)+SUM($N$3:$O$7))+S1442</f>
        <v/>
      </c>
      <c r="C1442" s="9">
        <f>SUM(I1442:Q1442)-N1442-P1442</f>
        <v/>
      </c>
      <c r="D1442" s="8" t="n">
        <v>6235</v>
      </c>
      <c r="E1442" t="inlineStr">
        <is>
          <t>XT414069980TS</t>
        </is>
      </c>
      <c r="F1442" t="inlineStr">
        <is>
          <t>6C</t>
        </is>
      </c>
      <c r="G1442" t="inlineStr">
        <is>
          <t>N</t>
        </is>
      </c>
      <c r="H1442" t="inlineStr">
        <is>
          <t>ZA</t>
        </is>
      </c>
      <c r="O1442" t="n">
        <v>17.98</v>
      </c>
      <c r="S1442">
        <f>_xlfn.XLOOKUP(E1442,'Facture Chronopost'!L:L,'Facture Chronopost'!AA:AA,"")</f>
        <v/>
      </c>
      <c r="T1442">
        <f>IF(COUNTIF('Bibliothèque transporteurs'!C:C,F1442)=0,"inconnu",_xlfn.XLOOKUP(F1442,'Bibliothèque transporteurs'!C:C,'Bibliothèque transporteurs'!A:A))</f>
        <v/>
      </c>
      <c r="U1442">
        <f>IF(OR(F1442="6C",F1442="6B"),_xlfn.XLOOKUP(E1442,'Facture Chronopost'!L:L,'Facture Chronopost'!X:X),IF(OR(F1442=17,F1442=44),F1442&amp;"_"&amp;H1442,IF(COUNTIF('Bibliothèque transporteurs'!C:C,F1442)=0,"inconnu",_xlfn.XLOOKUP(F1442,'Bibliothèque transporteurs'!C:C,'Bibliothèque transporteurs'!B:B))))</f>
        <v/>
      </c>
      <c r="V1442">
        <f>IF(COUNTIF('Bibliothèque transporteurs'!C:C,F1442)=0,"inconnu",_xlfn.XLOOKUP(F1442,'Bibliothèque transporteurs'!C:C,'Bibliothèque transporteurs'!E:E))</f>
        <v/>
      </c>
      <c r="W1442">
        <f>IF(T1442="FR_2SHOP",O1442,IF(O1442=0,0,ROUNDUP(O1442/C1442*B1442,2)))</f>
        <v/>
      </c>
      <c r="Y1442" s="118">
        <f>ROUNDUP(B1442,2)-M1442-L1442-N1442-J1442-K1442-I1442-Q1442</f>
        <v/>
      </c>
      <c r="Z1442" s="118">
        <f>IF(Y1442=W1442,"OK","Non")</f>
        <v/>
      </c>
    </row>
    <row r="1443">
      <c r="A1443" s="9">
        <f>C1443/SUM(C:C)*(SUM(C:C)+$X$2)</f>
        <v/>
      </c>
      <c r="B1443" s="9">
        <f>C1443/SUM(C:C)*(SUM(C:C)+SUM($N$3:$O$7))+S1443</f>
        <v/>
      </c>
      <c r="C1443" s="9">
        <f>SUM(I1443:Q1443)-N1443-P1443</f>
        <v/>
      </c>
      <c r="D1443" s="8" t="n">
        <v>6235</v>
      </c>
      <c r="E1443" t="inlineStr">
        <is>
          <t>XT414070016TS</t>
        </is>
      </c>
      <c r="F1443" t="inlineStr">
        <is>
          <t>6C</t>
        </is>
      </c>
      <c r="G1443" t="inlineStr">
        <is>
          <t>N</t>
        </is>
      </c>
      <c r="H1443" t="inlineStr">
        <is>
          <t>ZA</t>
        </is>
      </c>
      <c r="O1443" t="n">
        <v>5.88</v>
      </c>
      <c r="S1443">
        <f>_xlfn.XLOOKUP(E1443,'Facture Chronopost'!L:L,'Facture Chronopost'!AA:AA,"")</f>
        <v/>
      </c>
      <c r="T1443">
        <f>IF(COUNTIF('Bibliothèque transporteurs'!C:C,F1443)=0,"inconnu",_xlfn.XLOOKUP(F1443,'Bibliothèque transporteurs'!C:C,'Bibliothèque transporteurs'!A:A))</f>
        <v/>
      </c>
      <c r="U1443">
        <f>IF(OR(F1443="6C",F1443="6B"),_xlfn.XLOOKUP(E1443,'Facture Chronopost'!L:L,'Facture Chronopost'!X:X),IF(OR(F1443=17,F1443=44),F1443&amp;"_"&amp;H1443,IF(COUNTIF('Bibliothèque transporteurs'!C:C,F1443)=0,"inconnu",_xlfn.XLOOKUP(F1443,'Bibliothèque transporteurs'!C:C,'Bibliothèque transporteurs'!B:B))))</f>
        <v/>
      </c>
      <c r="V1443">
        <f>IF(COUNTIF('Bibliothèque transporteurs'!C:C,F1443)=0,"inconnu",_xlfn.XLOOKUP(F1443,'Bibliothèque transporteurs'!C:C,'Bibliothèque transporteurs'!E:E))</f>
        <v/>
      </c>
      <c r="W1443">
        <f>IF(T1443="FR_2SHOP",O1443,IF(O1443=0,0,ROUNDUP(O1443/C1443*B1443,2)))</f>
        <v/>
      </c>
      <c r="Y1443" s="118">
        <f>ROUNDUP(B1443,2)-M1443-L1443-N1443-J1443-K1443-I1443-Q1443</f>
        <v/>
      </c>
      <c r="Z1443" s="118">
        <f>IF(Y1443=W1443,"OK","Non")</f>
        <v/>
      </c>
    </row>
    <row r="1444">
      <c r="A1444" s="9">
        <f>C1444/SUM(C:C)*(SUM(C:C)+$X$2)</f>
        <v/>
      </c>
      <c r="B1444" s="9">
        <f>C1444/SUM(C:C)*(SUM(C:C)+SUM($N$3:$O$7))+S1444</f>
        <v/>
      </c>
      <c r="C1444" s="9">
        <f>SUM(I1444:Q1444)-N1444-P1444</f>
        <v/>
      </c>
      <c r="D1444" s="8" t="n">
        <v>6235</v>
      </c>
      <c r="E1444" t="inlineStr">
        <is>
          <t>XT414070461TS</t>
        </is>
      </c>
      <c r="F1444" t="inlineStr">
        <is>
          <t>6C</t>
        </is>
      </c>
      <c r="G1444" t="inlineStr">
        <is>
          <t>N</t>
        </is>
      </c>
      <c r="H1444" t="inlineStr">
        <is>
          <t>ZA</t>
        </is>
      </c>
      <c r="O1444" t="n">
        <v>9.69</v>
      </c>
      <c r="S1444">
        <f>_xlfn.XLOOKUP(E1444,'Facture Chronopost'!L:L,'Facture Chronopost'!AA:AA,"")</f>
        <v/>
      </c>
      <c r="T1444">
        <f>IF(COUNTIF('Bibliothèque transporteurs'!C:C,F1444)=0,"inconnu",_xlfn.XLOOKUP(F1444,'Bibliothèque transporteurs'!C:C,'Bibliothèque transporteurs'!A:A))</f>
        <v/>
      </c>
      <c r="U1444">
        <f>IF(OR(F1444="6C",F1444="6B"),_xlfn.XLOOKUP(E1444,'Facture Chronopost'!L:L,'Facture Chronopost'!X:X),IF(OR(F1444=17,F1444=44),F1444&amp;"_"&amp;H1444,IF(COUNTIF('Bibliothèque transporteurs'!C:C,F1444)=0,"inconnu",_xlfn.XLOOKUP(F1444,'Bibliothèque transporteurs'!C:C,'Bibliothèque transporteurs'!B:B))))</f>
        <v/>
      </c>
      <c r="V1444">
        <f>IF(COUNTIF('Bibliothèque transporteurs'!C:C,F1444)=0,"inconnu",_xlfn.XLOOKUP(F1444,'Bibliothèque transporteurs'!C:C,'Bibliothèque transporteurs'!E:E))</f>
        <v/>
      </c>
      <c r="W1444">
        <f>IF(T1444="FR_2SHOP",O1444,IF(O1444=0,0,ROUNDUP(O1444/C1444*B1444,2)))</f>
        <v/>
      </c>
      <c r="Y1444" s="118">
        <f>ROUNDUP(B1444,2)-M1444-L1444-N1444-J1444-K1444-I1444-Q1444</f>
        <v/>
      </c>
      <c r="Z1444" s="118">
        <f>IF(Y1444=W1444,"OK","Non")</f>
        <v/>
      </c>
    </row>
    <row r="1445">
      <c r="A1445" s="9">
        <f>C1445/SUM(C:C)*(SUM(C:C)+$X$2)</f>
        <v/>
      </c>
      <c r="B1445" s="9">
        <f>C1445/SUM(C:C)*(SUM(C:C)+SUM($N$3:$O$7))+S1445</f>
        <v/>
      </c>
      <c r="C1445" s="9">
        <f>SUM(I1445:Q1445)-N1445-P1445</f>
        <v/>
      </c>
      <c r="D1445" s="8" t="n">
        <v>6235</v>
      </c>
      <c r="E1445" t="inlineStr">
        <is>
          <t>XT414070930TS</t>
        </is>
      </c>
      <c r="F1445" t="inlineStr">
        <is>
          <t>6C</t>
        </is>
      </c>
      <c r="G1445" t="inlineStr">
        <is>
          <t>N</t>
        </is>
      </c>
      <c r="H1445" t="inlineStr">
        <is>
          <t>ZA</t>
        </is>
      </c>
      <c r="O1445" t="n">
        <v>5.88</v>
      </c>
      <c r="S1445">
        <f>_xlfn.XLOOKUP(E1445,'Facture Chronopost'!L:L,'Facture Chronopost'!AA:AA,"")</f>
        <v/>
      </c>
      <c r="T1445">
        <f>IF(COUNTIF('Bibliothèque transporteurs'!C:C,F1445)=0,"inconnu",_xlfn.XLOOKUP(F1445,'Bibliothèque transporteurs'!C:C,'Bibliothèque transporteurs'!A:A))</f>
        <v/>
      </c>
      <c r="U1445">
        <f>IF(OR(F1445="6C",F1445="6B"),_xlfn.XLOOKUP(E1445,'Facture Chronopost'!L:L,'Facture Chronopost'!X:X),IF(OR(F1445=17,F1445=44),F1445&amp;"_"&amp;H1445,IF(COUNTIF('Bibliothèque transporteurs'!C:C,F1445)=0,"inconnu",_xlfn.XLOOKUP(F1445,'Bibliothèque transporteurs'!C:C,'Bibliothèque transporteurs'!B:B))))</f>
        <v/>
      </c>
      <c r="V1445">
        <f>IF(COUNTIF('Bibliothèque transporteurs'!C:C,F1445)=0,"inconnu",_xlfn.XLOOKUP(F1445,'Bibliothèque transporteurs'!C:C,'Bibliothèque transporteurs'!E:E))</f>
        <v/>
      </c>
      <c r="W1445">
        <f>IF(T1445="FR_2SHOP",O1445,IF(O1445=0,0,ROUNDUP(O1445/C1445*B1445,2)))</f>
        <v/>
      </c>
      <c r="Y1445" s="118">
        <f>ROUNDUP(B1445,2)-M1445-L1445-N1445-J1445-K1445-I1445-Q1445</f>
        <v/>
      </c>
      <c r="Z1445" s="118">
        <f>IF(Y1445=W1445,"OK","Non")</f>
        <v/>
      </c>
    </row>
    <row r="1446">
      <c r="A1446" s="9">
        <f>C1446/SUM(C:C)*(SUM(C:C)+$X$2)</f>
        <v/>
      </c>
      <c r="B1446" s="9">
        <f>C1446/SUM(C:C)*(SUM(C:C)+SUM($N$3:$O$7))+S1446</f>
        <v/>
      </c>
      <c r="C1446" s="9">
        <f>SUM(I1446:Q1446)-N1446-P1446</f>
        <v/>
      </c>
      <c r="D1446" s="8" t="n">
        <v>6235</v>
      </c>
      <c r="E1446" t="inlineStr">
        <is>
          <t>XT414071952TS</t>
        </is>
      </c>
      <c r="F1446" t="inlineStr">
        <is>
          <t>6C</t>
        </is>
      </c>
      <c r="G1446" t="inlineStr">
        <is>
          <t>N</t>
        </is>
      </c>
      <c r="H1446" t="inlineStr">
        <is>
          <t>ZA</t>
        </is>
      </c>
      <c r="O1446" t="n">
        <v>5.55</v>
      </c>
      <c r="S1446">
        <f>_xlfn.XLOOKUP(E1446,'Facture Chronopost'!L:L,'Facture Chronopost'!AA:AA,"")</f>
        <v/>
      </c>
      <c r="T1446">
        <f>IF(COUNTIF('Bibliothèque transporteurs'!C:C,F1446)=0,"inconnu",_xlfn.XLOOKUP(F1446,'Bibliothèque transporteurs'!C:C,'Bibliothèque transporteurs'!A:A))</f>
        <v/>
      </c>
      <c r="U1446">
        <f>IF(OR(F1446="6C",F1446="6B"),_xlfn.XLOOKUP(E1446,'Facture Chronopost'!L:L,'Facture Chronopost'!X:X),IF(OR(F1446=17,F1446=44),F1446&amp;"_"&amp;H1446,IF(COUNTIF('Bibliothèque transporteurs'!C:C,F1446)=0,"inconnu",_xlfn.XLOOKUP(F1446,'Bibliothèque transporteurs'!C:C,'Bibliothèque transporteurs'!B:B))))</f>
        <v/>
      </c>
      <c r="V1446">
        <f>IF(COUNTIF('Bibliothèque transporteurs'!C:C,F1446)=0,"inconnu",_xlfn.XLOOKUP(F1446,'Bibliothèque transporteurs'!C:C,'Bibliothèque transporteurs'!E:E))</f>
        <v/>
      </c>
      <c r="W1446">
        <f>IF(T1446="FR_2SHOP",O1446,IF(O1446=0,0,ROUNDUP(O1446/C1446*B1446,2)))</f>
        <v/>
      </c>
      <c r="Y1446" s="118">
        <f>ROUNDUP(B1446,2)-M1446-L1446-N1446-J1446-K1446-I1446-Q1446</f>
        <v/>
      </c>
      <c r="Z1446" s="118">
        <f>IF(Y1446=W1446,"OK","Non")</f>
        <v/>
      </c>
    </row>
    <row r="1447">
      <c r="A1447" s="9">
        <f>C1447/SUM(C:C)*(SUM(C:C)+$X$2)</f>
        <v/>
      </c>
      <c r="B1447" s="9">
        <f>C1447/SUM(C:C)*(SUM(C:C)+SUM($N$3:$O$7))+S1447</f>
        <v/>
      </c>
      <c r="C1447" s="9">
        <f>SUM(I1447:Q1447)-N1447-P1447</f>
        <v/>
      </c>
      <c r="D1447" s="8" t="n">
        <v>6235</v>
      </c>
      <c r="E1447" t="inlineStr">
        <is>
          <t>XT414072343TS</t>
        </is>
      </c>
      <c r="F1447" t="inlineStr">
        <is>
          <t>6C</t>
        </is>
      </c>
      <c r="G1447" t="inlineStr">
        <is>
          <t>N</t>
        </is>
      </c>
      <c r="H1447" t="inlineStr">
        <is>
          <t>ZA</t>
        </is>
      </c>
      <c r="O1447" t="n">
        <v>5.33</v>
      </c>
      <c r="S1447">
        <f>_xlfn.XLOOKUP(E1447,'Facture Chronopost'!L:L,'Facture Chronopost'!AA:AA,"")</f>
        <v/>
      </c>
      <c r="T1447">
        <f>IF(COUNTIF('Bibliothèque transporteurs'!C:C,F1447)=0,"inconnu",_xlfn.XLOOKUP(F1447,'Bibliothèque transporteurs'!C:C,'Bibliothèque transporteurs'!A:A))</f>
        <v/>
      </c>
      <c r="U1447">
        <f>IF(OR(F1447="6C",F1447="6B"),_xlfn.XLOOKUP(E1447,'Facture Chronopost'!L:L,'Facture Chronopost'!X:X),IF(OR(F1447=17,F1447=44),F1447&amp;"_"&amp;H1447,IF(COUNTIF('Bibliothèque transporteurs'!C:C,F1447)=0,"inconnu",_xlfn.XLOOKUP(F1447,'Bibliothèque transporteurs'!C:C,'Bibliothèque transporteurs'!B:B))))</f>
        <v/>
      </c>
      <c r="V1447">
        <f>IF(COUNTIF('Bibliothèque transporteurs'!C:C,F1447)=0,"inconnu",_xlfn.XLOOKUP(F1447,'Bibliothèque transporteurs'!C:C,'Bibliothèque transporteurs'!E:E))</f>
        <v/>
      </c>
      <c r="W1447">
        <f>IF(T1447="FR_2SHOP",O1447,IF(O1447=0,0,ROUNDUP(O1447/C1447*B1447,2)))</f>
        <v/>
      </c>
      <c r="Y1447" s="118">
        <f>ROUNDUP(B1447,2)-M1447-L1447-N1447-J1447-K1447-I1447-Q1447</f>
        <v/>
      </c>
      <c r="Z1447" s="118">
        <f>IF(Y1447=W1447,"OK","Non")</f>
        <v/>
      </c>
    </row>
    <row r="1448">
      <c r="A1448" s="9">
        <f>C1448/SUM(C:C)*(SUM(C:C)+$X$2)</f>
        <v/>
      </c>
      <c r="B1448" s="9">
        <f>C1448/SUM(C:C)*(SUM(C:C)+SUM($N$3:$O$7))+S1448</f>
        <v/>
      </c>
      <c r="C1448" s="9">
        <f>SUM(I1448:Q1448)-N1448-P1448</f>
        <v/>
      </c>
      <c r="D1448" s="8" t="n">
        <v>6235</v>
      </c>
      <c r="E1448" t="inlineStr">
        <is>
          <t>XT414072520TS</t>
        </is>
      </c>
      <c r="F1448" t="inlineStr">
        <is>
          <t>6C</t>
        </is>
      </c>
      <c r="G1448" t="inlineStr">
        <is>
          <t>N</t>
        </is>
      </c>
      <c r="H1448" t="inlineStr">
        <is>
          <t>ZA</t>
        </is>
      </c>
      <c r="O1448" t="n">
        <v>5.33</v>
      </c>
      <c r="S1448">
        <f>_xlfn.XLOOKUP(E1448,'Facture Chronopost'!L:L,'Facture Chronopost'!AA:AA,"")</f>
        <v/>
      </c>
      <c r="T1448">
        <f>IF(COUNTIF('Bibliothèque transporteurs'!C:C,F1448)=0,"inconnu",_xlfn.XLOOKUP(F1448,'Bibliothèque transporteurs'!C:C,'Bibliothèque transporteurs'!A:A))</f>
        <v/>
      </c>
      <c r="U1448">
        <f>IF(OR(F1448="6C",F1448="6B"),_xlfn.XLOOKUP(E1448,'Facture Chronopost'!L:L,'Facture Chronopost'!X:X),IF(OR(F1448=17,F1448=44),F1448&amp;"_"&amp;H1448,IF(COUNTIF('Bibliothèque transporteurs'!C:C,F1448)=0,"inconnu",_xlfn.XLOOKUP(F1448,'Bibliothèque transporteurs'!C:C,'Bibliothèque transporteurs'!B:B))))</f>
        <v/>
      </c>
      <c r="V1448">
        <f>IF(COUNTIF('Bibliothèque transporteurs'!C:C,F1448)=0,"inconnu",_xlfn.XLOOKUP(F1448,'Bibliothèque transporteurs'!C:C,'Bibliothèque transporteurs'!E:E))</f>
        <v/>
      </c>
      <c r="W1448">
        <f>IF(T1448="FR_2SHOP",O1448,IF(O1448=0,0,ROUNDUP(O1448/C1448*B1448,2)))</f>
        <v/>
      </c>
      <c r="Y1448" s="118">
        <f>ROUNDUP(B1448,2)-M1448-L1448-N1448-J1448-K1448-I1448-Q1448</f>
        <v/>
      </c>
      <c r="Z1448" s="118">
        <f>IF(Y1448=W1448,"OK","Non")</f>
        <v/>
      </c>
    </row>
    <row r="1449">
      <c r="A1449" s="9">
        <f>C1449/SUM(C:C)*(SUM(C:C)+$X$2)</f>
        <v/>
      </c>
      <c r="B1449" s="9">
        <f>C1449/SUM(C:C)*(SUM(C:C)+SUM($N$3:$O$7))+S1449</f>
        <v/>
      </c>
      <c r="C1449" s="9">
        <f>SUM(I1449:Q1449)-N1449-P1449</f>
        <v/>
      </c>
      <c r="D1449" s="8" t="n">
        <v>6235</v>
      </c>
      <c r="E1449" t="inlineStr">
        <is>
          <t>XT414072581TS</t>
        </is>
      </c>
      <c r="F1449" t="inlineStr">
        <is>
          <t>6C</t>
        </is>
      </c>
      <c r="G1449" t="inlineStr">
        <is>
          <t>N</t>
        </is>
      </c>
      <c r="H1449" t="inlineStr">
        <is>
          <t>ZA</t>
        </is>
      </c>
      <c r="O1449" t="n">
        <v>10.35</v>
      </c>
      <c r="S1449">
        <f>_xlfn.XLOOKUP(E1449,'Facture Chronopost'!L:L,'Facture Chronopost'!AA:AA,"")</f>
        <v/>
      </c>
      <c r="T1449">
        <f>IF(COUNTIF('Bibliothèque transporteurs'!C:C,F1449)=0,"inconnu",_xlfn.XLOOKUP(F1449,'Bibliothèque transporteurs'!C:C,'Bibliothèque transporteurs'!A:A))</f>
        <v/>
      </c>
      <c r="U1449">
        <f>IF(OR(F1449="6C",F1449="6B"),_xlfn.XLOOKUP(E1449,'Facture Chronopost'!L:L,'Facture Chronopost'!X:X),IF(OR(F1449=17,F1449=44),F1449&amp;"_"&amp;H1449,IF(COUNTIF('Bibliothèque transporteurs'!C:C,F1449)=0,"inconnu",_xlfn.XLOOKUP(F1449,'Bibliothèque transporteurs'!C:C,'Bibliothèque transporteurs'!B:B))))</f>
        <v/>
      </c>
      <c r="V1449">
        <f>IF(COUNTIF('Bibliothèque transporteurs'!C:C,F1449)=0,"inconnu",_xlfn.XLOOKUP(F1449,'Bibliothèque transporteurs'!C:C,'Bibliothèque transporteurs'!E:E))</f>
        <v/>
      </c>
      <c r="W1449">
        <f>IF(T1449="FR_2SHOP",O1449,IF(O1449=0,0,ROUNDUP(O1449/C1449*B1449,2)))</f>
        <v/>
      </c>
      <c r="Y1449" s="118">
        <f>ROUNDUP(B1449,2)-M1449-L1449-N1449-J1449-K1449-I1449-Q1449</f>
        <v/>
      </c>
      <c r="Z1449" s="118">
        <f>IF(Y1449=W1449,"OK","Non")</f>
        <v/>
      </c>
    </row>
    <row r="1450">
      <c r="A1450" s="9">
        <f>C1450/SUM(C:C)*(SUM(C:C)+$X$2)</f>
        <v/>
      </c>
      <c r="B1450" s="9">
        <f>C1450/SUM(C:C)*(SUM(C:C)+SUM($N$3:$O$7))+S1450</f>
        <v/>
      </c>
      <c r="C1450" s="9">
        <f>SUM(I1450:Q1450)-N1450-P1450</f>
        <v/>
      </c>
      <c r="D1450" s="8" t="n">
        <v>6235</v>
      </c>
      <c r="E1450" t="inlineStr">
        <is>
          <t>XT414075866TS</t>
        </is>
      </c>
      <c r="F1450" t="inlineStr">
        <is>
          <t>6C</t>
        </is>
      </c>
      <c r="G1450" t="inlineStr">
        <is>
          <t>N</t>
        </is>
      </c>
      <c r="H1450" t="inlineStr">
        <is>
          <t>ZA</t>
        </is>
      </c>
      <c r="O1450" t="n">
        <v>9.470000000000001</v>
      </c>
      <c r="S1450">
        <f>_xlfn.XLOOKUP(E1450,'Facture Chronopost'!L:L,'Facture Chronopost'!AA:AA,"")</f>
        <v/>
      </c>
      <c r="T1450">
        <f>IF(COUNTIF('Bibliothèque transporteurs'!C:C,F1450)=0,"inconnu",_xlfn.XLOOKUP(F1450,'Bibliothèque transporteurs'!C:C,'Bibliothèque transporteurs'!A:A))</f>
        <v/>
      </c>
      <c r="U1450">
        <f>IF(OR(F1450="6C",F1450="6B"),_xlfn.XLOOKUP(E1450,'Facture Chronopost'!L:L,'Facture Chronopost'!X:X),IF(OR(F1450=17,F1450=44),F1450&amp;"_"&amp;H1450,IF(COUNTIF('Bibliothèque transporteurs'!C:C,F1450)=0,"inconnu",_xlfn.XLOOKUP(F1450,'Bibliothèque transporteurs'!C:C,'Bibliothèque transporteurs'!B:B))))</f>
        <v/>
      </c>
      <c r="V1450">
        <f>IF(COUNTIF('Bibliothèque transporteurs'!C:C,F1450)=0,"inconnu",_xlfn.XLOOKUP(F1450,'Bibliothèque transporteurs'!C:C,'Bibliothèque transporteurs'!E:E))</f>
        <v/>
      </c>
      <c r="W1450">
        <f>IF(T1450="FR_2SHOP",O1450,IF(O1450=0,0,ROUNDUP(O1450/C1450*B1450,2)))</f>
        <v/>
      </c>
      <c r="Y1450" s="118">
        <f>ROUNDUP(B1450,2)-M1450-L1450-N1450-J1450-K1450-I1450-Q1450</f>
        <v/>
      </c>
      <c r="Z1450" s="118">
        <f>IF(Y1450=W1450,"OK","Non")</f>
        <v/>
      </c>
    </row>
    <row r="1451">
      <c r="A1451" s="9">
        <f>C1451/SUM(C:C)*(SUM(C:C)+$X$2)</f>
        <v/>
      </c>
      <c r="B1451" s="9">
        <f>C1451/SUM(C:C)*(SUM(C:C)+SUM($N$3:$O$7))+S1451</f>
        <v/>
      </c>
      <c r="C1451" s="9">
        <f>SUM(I1451:Q1451)-N1451-P1451</f>
        <v/>
      </c>
      <c r="D1451" s="8" t="n">
        <v>6235</v>
      </c>
      <c r="E1451" t="inlineStr">
        <is>
          <t>XT414076075TS</t>
        </is>
      </c>
      <c r="F1451" t="inlineStr">
        <is>
          <t>6C</t>
        </is>
      </c>
      <c r="G1451" t="inlineStr">
        <is>
          <t>N</t>
        </is>
      </c>
      <c r="H1451" t="inlineStr">
        <is>
          <t>ZA</t>
        </is>
      </c>
      <c r="O1451" t="n">
        <v>4.95</v>
      </c>
      <c r="S1451">
        <f>_xlfn.XLOOKUP(E1451,'Facture Chronopost'!L:L,'Facture Chronopost'!AA:AA,"")</f>
        <v/>
      </c>
      <c r="T1451">
        <f>IF(COUNTIF('Bibliothèque transporteurs'!C:C,F1451)=0,"inconnu",_xlfn.XLOOKUP(F1451,'Bibliothèque transporteurs'!C:C,'Bibliothèque transporteurs'!A:A))</f>
        <v/>
      </c>
      <c r="U1451">
        <f>IF(OR(F1451="6C",F1451="6B"),_xlfn.XLOOKUP(E1451,'Facture Chronopost'!L:L,'Facture Chronopost'!X:X),IF(OR(F1451=17,F1451=44),F1451&amp;"_"&amp;H1451,IF(COUNTIF('Bibliothèque transporteurs'!C:C,F1451)=0,"inconnu",_xlfn.XLOOKUP(F1451,'Bibliothèque transporteurs'!C:C,'Bibliothèque transporteurs'!B:B))))</f>
        <v/>
      </c>
      <c r="V1451">
        <f>IF(COUNTIF('Bibliothèque transporteurs'!C:C,F1451)=0,"inconnu",_xlfn.XLOOKUP(F1451,'Bibliothèque transporteurs'!C:C,'Bibliothèque transporteurs'!E:E))</f>
        <v/>
      </c>
      <c r="W1451">
        <f>IF(T1451="FR_2SHOP",O1451,IF(O1451=0,0,ROUNDUP(O1451/C1451*B1451,2)))</f>
        <v/>
      </c>
      <c r="Y1451" s="118">
        <f>ROUNDUP(B1451,2)-M1451-L1451-N1451-J1451-K1451-I1451-Q1451</f>
        <v/>
      </c>
      <c r="Z1451" s="118">
        <f>IF(Y1451=W1451,"OK","Non")</f>
        <v/>
      </c>
    </row>
    <row r="1452">
      <c r="A1452" s="9">
        <f>C1452/SUM(C:C)*(SUM(C:C)+$X$2)</f>
        <v/>
      </c>
      <c r="B1452" s="9">
        <f>C1452/SUM(C:C)*(SUM(C:C)+SUM($N$3:$O$7))+S1452</f>
        <v/>
      </c>
      <c r="C1452" s="9">
        <f>SUM(I1452:Q1452)-N1452-P1452</f>
        <v/>
      </c>
      <c r="D1452" s="8" t="n">
        <v>6235</v>
      </c>
      <c r="E1452" t="inlineStr">
        <is>
          <t>XT414076892TS</t>
        </is>
      </c>
      <c r="F1452" t="inlineStr">
        <is>
          <t>6C</t>
        </is>
      </c>
      <c r="G1452" t="inlineStr">
        <is>
          <t>N</t>
        </is>
      </c>
      <c r="H1452" t="inlineStr">
        <is>
          <t>ZA</t>
        </is>
      </c>
      <c r="O1452" t="n">
        <v>12.99</v>
      </c>
      <c r="S1452">
        <f>_xlfn.XLOOKUP(E1452,'Facture Chronopost'!L:L,'Facture Chronopost'!AA:AA,"")</f>
        <v/>
      </c>
      <c r="T1452">
        <f>IF(COUNTIF('Bibliothèque transporteurs'!C:C,F1452)=0,"inconnu",_xlfn.XLOOKUP(F1452,'Bibliothèque transporteurs'!C:C,'Bibliothèque transporteurs'!A:A))</f>
        <v/>
      </c>
      <c r="U1452">
        <f>IF(OR(F1452="6C",F1452="6B"),_xlfn.XLOOKUP(E1452,'Facture Chronopost'!L:L,'Facture Chronopost'!X:X),IF(OR(F1452=17,F1452=44),F1452&amp;"_"&amp;H1452,IF(COUNTIF('Bibliothèque transporteurs'!C:C,F1452)=0,"inconnu",_xlfn.XLOOKUP(F1452,'Bibliothèque transporteurs'!C:C,'Bibliothèque transporteurs'!B:B))))</f>
        <v/>
      </c>
      <c r="V1452">
        <f>IF(COUNTIF('Bibliothèque transporteurs'!C:C,F1452)=0,"inconnu",_xlfn.XLOOKUP(F1452,'Bibliothèque transporteurs'!C:C,'Bibliothèque transporteurs'!E:E))</f>
        <v/>
      </c>
      <c r="W1452">
        <f>IF(T1452="FR_2SHOP",O1452,IF(O1452=0,0,ROUNDUP(O1452/C1452*B1452,2)))</f>
        <v/>
      </c>
      <c r="Y1452" s="118">
        <f>ROUNDUP(B1452,2)-M1452-L1452-N1452-J1452-K1452-I1452-Q1452</f>
        <v/>
      </c>
      <c r="Z1452" s="118">
        <f>IF(Y1452=W1452,"OK","Non")</f>
        <v/>
      </c>
    </row>
    <row r="1453">
      <c r="A1453" s="9">
        <f>C1453/SUM(C:C)*(SUM(C:C)+$X$2)</f>
        <v/>
      </c>
      <c r="B1453" s="9">
        <f>C1453/SUM(C:C)*(SUM(C:C)+SUM($N$3:$O$7))+S1453</f>
        <v/>
      </c>
      <c r="C1453" s="9">
        <f>SUM(I1453:Q1453)-N1453-P1453</f>
        <v/>
      </c>
      <c r="D1453" s="8" t="n">
        <v>6235</v>
      </c>
      <c r="E1453" t="inlineStr">
        <is>
          <t>XT414077425TS</t>
        </is>
      </c>
      <c r="F1453" t="inlineStr">
        <is>
          <t>6C</t>
        </is>
      </c>
      <c r="G1453" t="inlineStr">
        <is>
          <t>N</t>
        </is>
      </c>
      <c r="H1453" t="inlineStr">
        <is>
          <t>ZA</t>
        </is>
      </c>
      <c r="O1453" t="n">
        <v>5.55</v>
      </c>
      <c r="S1453">
        <f>_xlfn.XLOOKUP(E1453,'Facture Chronopost'!L:L,'Facture Chronopost'!AA:AA,"")</f>
        <v/>
      </c>
      <c r="T1453">
        <f>IF(COUNTIF('Bibliothèque transporteurs'!C:C,F1453)=0,"inconnu",_xlfn.XLOOKUP(F1453,'Bibliothèque transporteurs'!C:C,'Bibliothèque transporteurs'!A:A))</f>
        <v/>
      </c>
      <c r="U1453">
        <f>IF(OR(F1453="6C",F1453="6B"),_xlfn.XLOOKUP(E1453,'Facture Chronopost'!L:L,'Facture Chronopost'!X:X),IF(OR(F1453=17,F1453=44),F1453&amp;"_"&amp;H1453,IF(COUNTIF('Bibliothèque transporteurs'!C:C,F1453)=0,"inconnu",_xlfn.XLOOKUP(F1453,'Bibliothèque transporteurs'!C:C,'Bibliothèque transporteurs'!B:B))))</f>
        <v/>
      </c>
      <c r="V1453">
        <f>IF(COUNTIF('Bibliothèque transporteurs'!C:C,F1453)=0,"inconnu",_xlfn.XLOOKUP(F1453,'Bibliothèque transporteurs'!C:C,'Bibliothèque transporteurs'!E:E))</f>
        <v/>
      </c>
      <c r="W1453">
        <f>IF(T1453="FR_2SHOP",O1453,IF(O1453=0,0,ROUNDUP(O1453/C1453*B1453,2)))</f>
        <v/>
      </c>
      <c r="Y1453" s="118">
        <f>ROUNDUP(B1453,2)-M1453-L1453-N1453-J1453-K1453-I1453-Q1453</f>
        <v/>
      </c>
      <c r="Z1453" s="118">
        <f>IF(Y1453=W1453,"OK","Non")</f>
        <v/>
      </c>
    </row>
    <row r="1454">
      <c r="A1454" s="9">
        <f>C1454/SUM(C:C)*(SUM(C:C)+$X$2)</f>
        <v/>
      </c>
      <c r="B1454" s="9">
        <f>C1454/SUM(C:C)*(SUM(C:C)+SUM($N$3:$O$7))+S1454</f>
        <v/>
      </c>
      <c r="C1454" s="9">
        <f>SUM(I1454:Q1454)-N1454-P1454</f>
        <v/>
      </c>
      <c r="D1454" s="8" t="n">
        <v>6235</v>
      </c>
      <c r="E1454" t="inlineStr">
        <is>
          <t>XT414077938TS</t>
        </is>
      </c>
      <c r="F1454" t="inlineStr">
        <is>
          <t>6C</t>
        </is>
      </c>
      <c r="G1454" t="inlineStr">
        <is>
          <t>N</t>
        </is>
      </c>
      <c r="H1454" t="inlineStr">
        <is>
          <t>ZA</t>
        </is>
      </c>
      <c r="O1454" t="n">
        <v>13.17</v>
      </c>
      <c r="S1454">
        <f>_xlfn.XLOOKUP(E1454,'Facture Chronopost'!L:L,'Facture Chronopost'!AA:AA,"")</f>
        <v/>
      </c>
      <c r="T1454">
        <f>IF(COUNTIF('Bibliothèque transporteurs'!C:C,F1454)=0,"inconnu",_xlfn.XLOOKUP(F1454,'Bibliothèque transporteurs'!C:C,'Bibliothèque transporteurs'!A:A))</f>
        <v/>
      </c>
      <c r="U1454">
        <f>IF(OR(F1454="6C",F1454="6B"),_xlfn.XLOOKUP(E1454,'Facture Chronopost'!L:L,'Facture Chronopost'!X:X),IF(OR(F1454=17,F1454=44),F1454&amp;"_"&amp;H1454,IF(COUNTIF('Bibliothèque transporteurs'!C:C,F1454)=0,"inconnu",_xlfn.XLOOKUP(F1454,'Bibliothèque transporteurs'!C:C,'Bibliothèque transporteurs'!B:B))))</f>
        <v/>
      </c>
      <c r="V1454">
        <f>IF(COUNTIF('Bibliothèque transporteurs'!C:C,F1454)=0,"inconnu",_xlfn.XLOOKUP(F1454,'Bibliothèque transporteurs'!C:C,'Bibliothèque transporteurs'!E:E))</f>
        <v/>
      </c>
      <c r="W1454">
        <f>IF(T1454="FR_2SHOP",O1454,IF(O1454=0,0,ROUNDUP(O1454/C1454*B1454,2)))</f>
        <v/>
      </c>
      <c r="Y1454" s="118">
        <f>ROUNDUP(B1454,2)-M1454-L1454-N1454-J1454-K1454-I1454-Q1454</f>
        <v/>
      </c>
      <c r="Z1454" s="118">
        <f>IF(Y1454=W1454,"OK","Non")</f>
        <v/>
      </c>
    </row>
    <row r="1455">
      <c r="A1455" s="9">
        <f>C1455/SUM(C:C)*(SUM(C:C)+$X$2)</f>
        <v/>
      </c>
      <c r="B1455" s="9">
        <f>C1455/SUM(C:C)*(SUM(C:C)+SUM($N$3:$O$7))+S1455</f>
        <v/>
      </c>
      <c r="C1455" s="9">
        <f>SUM(I1455:Q1455)-N1455-P1455</f>
        <v/>
      </c>
      <c r="D1455" s="8" t="n">
        <v>6235</v>
      </c>
      <c r="E1455" t="inlineStr">
        <is>
          <t>XT414078160TS</t>
        </is>
      </c>
      <c r="F1455" t="inlineStr">
        <is>
          <t>6C</t>
        </is>
      </c>
      <c r="G1455" t="inlineStr">
        <is>
          <t>N</t>
        </is>
      </c>
      <c r="H1455" t="inlineStr">
        <is>
          <t>ZA</t>
        </is>
      </c>
      <c r="O1455" t="n">
        <v>10.35</v>
      </c>
      <c r="S1455">
        <f>_xlfn.XLOOKUP(E1455,'Facture Chronopost'!L:L,'Facture Chronopost'!AA:AA,"")</f>
        <v/>
      </c>
      <c r="T1455">
        <f>IF(COUNTIF('Bibliothèque transporteurs'!C:C,F1455)=0,"inconnu",_xlfn.XLOOKUP(F1455,'Bibliothèque transporteurs'!C:C,'Bibliothèque transporteurs'!A:A))</f>
        <v/>
      </c>
      <c r="U1455">
        <f>IF(OR(F1455="6C",F1455="6B"),_xlfn.XLOOKUP(E1455,'Facture Chronopost'!L:L,'Facture Chronopost'!X:X),IF(OR(F1455=17,F1455=44),F1455&amp;"_"&amp;H1455,IF(COUNTIF('Bibliothèque transporteurs'!C:C,F1455)=0,"inconnu",_xlfn.XLOOKUP(F1455,'Bibliothèque transporteurs'!C:C,'Bibliothèque transporteurs'!B:B))))</f>
        <v/>
      </c>
      <c r="V1455">
        <f>IF(COUNTIF('Bibliothèque transporteurs'!C:C,F1455)=0,"inconnu",_xlfn.XLOOKUP(F1455,'Bibliothèque transporteurs'!C:C,'Bibliothèque transporteurs'!E:E))</f>
        <v/>
      </c>
      <c r="W1455">
        <f>IF(T1455="FR_2SHOP",O1455,IF(O1455=0,0,ROUNDUP(O1455/C1455*B1455,2)))</f>
        <v/>
      </c>
      <c r="Y1455" s="118">
        <f>ROUNDUP(B1455,2)-M1455-L1455-N1455-J1455-K1455-I1455-Q1455</f>
        <v/>
      </c>
      <c r="Z1455" s="118">
        <f>IF(Y1455=W1455,"OK","Non")</f>
        <v/>
      </c>
    </row>
    <row r="1456">
      <c r="A1456" s="9">
        <f>C1456/SUM(C:C)*(SUM(C:C)+$X$2)</f>
        <v/>
      </c>
      <c r="B1456" s="9">
        <f>C1456/SUM(C:C)*(SUM(C:C)+SUM($N$3:$O$7))+S1456</f>
        <v/>
      </c>
      <c r="C1456" s="9">
        <f>SUM(I1456:Q1456)-N1456-P1456</f>
        <v/>
      </c>
      <c r="D1456" s="8" t="n">
        <v>6235</v>
      </c>
      <c r="E1456" t="inlineStr">
        <is>
          <t>XT414079117TS</t>
        </is>
      </c>
      <c r="F1456" t="inlineStr">
        <is>
          <t>6C</t>
        </is>
      </c>
      <c r="G1456" t="inlineStr">
        <is>
          <t>N</t>
        </is>
      </c>
      <c r="H1456" t="inlineStr">
        <is>
          <t>ZA</t>
        </is>
      </c>
      <c r="O1456" t="n">
        <v>9.69</v>
      </c>
      <c r="S1456">
        <f>_xlfn.XLOOKUP(E1456,'Facture Chronopost'!L:L,'Facture Chronopost'!AA:AA,"")</f>
        <v/>
      </c>
      <c r="T1456">
        <f>IF(COUNTIF('Bibliothèque transporteurs'!C:C,F1456)=0,"inconnu",_xlfn.XLOOKUP(F1456,'Bibliothèque transporteurs'!C:C,'Bibliothèque transporteurs'!A:A))</f>
        <v/>
      </c>
      <c r="U1456">
        <f>IF(OR(F1456="6C",F1456="6B"),_xlfn.XLOOKUP(E1456,'Facture Chronopost'!L:L,'Facture Chronopost'!X:X),IF(OR(F1456=17,F1456=44),F1456&amp;"_"&amp;H1456,IF(COUNTIF('Bibliothèque transporteurs'!C:C,F1456)=0,"inconnu",_xlfn.XLOOKUP(F1456,'Bibliothèque transporteurs'!C:C,'Bibliothèque transporteurs'!B:B))))</f>
        <v/>
      </c>
      <c r="V1456">
        <f>IF(COUNTIF('Bibliothèque transporteurs'!C:C,F1456)=0,"inconnu",_xlfn.XLOOKUP(F1456,'Bibliothèque transporteurs'!C:C,'Bibliothèque transporteurs'!E:E))</f>
        <v/>
      </c>
      <c r="W1456">
        <f>IF(T1456="FR_2SHOP",O1456,IF(O1456=0,0,ROUNDUP(O1456/C1456*B1456,2)))</f>
        <v/>
      </c>
      <c r="Y1456" s="118">
        <f>ROUNDUP(B1456,2)-M1456-L1456-N1456-J1456-K1456-I1456-Q1456</f>
        <v/>
      </c>
      <c r="Z1456" s="118">
        <f>IF(Y1456=W1456,"OK","Non")</f>
        <v/>
      </c>
    </row>
    <row r="1457">
      <c r="A1457" s="9">
        <f>C1457/SUM(C:C)*(SUM(C:C)+$X$2)</f>
        <v/>
      </c>
      <c r="B1457" s="9">
        <f>C1457/SUM(C:C)*(SUM(C:C)+SUM($N$3:$O$7))+S1457</f>
        <v/>
      </c>
      <c r="C1457" s="9">
        <f>SUM(I1457:Q1457)-N1457-P1457</f>
        <v/>
      </c>
      <c r="D1457" s="8" t="n">
        <v>6235</v>
      </c>
      <c r="E1457" t="inlineStr">
        <is>
          <t>XT414079681TS</t>
        </is>
      </c>
      <c r="F1457" t="inlineStr">
        <is>
          <t>6C</t>
        </is>
      </c>
      <c r="G1457" t="inlineStr">
        <is>
          <t>N</t>
        </is>
      </c>
      <c r="H1457" t="inlineStr">
        <is>
          <t>ZA</t>
        </is>
      </c>
      <c r="O1457" t="n">
        <v>5.33</v>
      </c>
      <c r="S1457">
        <f>_xlfn.XLOOKUP(E1457,'Facture Chronopost'!L:L,'Facture Chronopost'!AA:AA,"")</f>
        <v/>
      </c>
      <c r="T1457">
        <f>IF(COUNTIF('Bibliothèque transporteurs'!C:C,F1457)=0,"inconnu",_xlfn.XLOOKUP(F1457,'Bibliothèque transporteurs'!C:C,'Bibliothèque transporteurs'!A:A))</f>
        <v/>
      </c>
      <c r="U1457">
        <f>IF(OR(F1457="6C",F1457="6B"),_xlfn.XLOOKUP(E1457,'Facture Chronopost'!L:L,'Facture Chronopost'!X:X),IF(OR(F1457=17,F1457=44),F1457&amp;"_"&amp;H1457,IF(COUNTIF('Bibliothèque transporteurs'!C:C,F1457)=0,"inconnu",_xlfn.XLOOKUP(F1457,'Bibliothèque transporteurs'!C:C,'Bibliothèque transporteurs'!B:B))))</f>
        <v/>
      </c>
      <c r="V1457">
        <f>IF(COUNTIF('Bibliothèque transporteurs'!C:C,F1457)=0,"inconnu",_xlfn.XLOOKUP(F1457,'Bibliothèque transporteurs'!C:C,'Bibliothèque transporteurs'!E:E))</f>
        <v/>
      </c>
      <c r="W1457">
        <f>IF(T1457="FR_2SHOP",O1457,IF(O1457=0,0,ROUNDUP(O1457/C1457*B1457,2)))</f>
        <v/>
      </c>
      <c r="Y1457" s="118">
        <f>ROUNDUP(B1457,2)-M1457-L1457-N1457-J1457-K1457-I1457-Q1457</f>
        <v/>
      </c>
      <c r="Z1457" s="118">
        <f>IF(Y1457=W1457,"OK","Non")</f>
        <v/>
      </c>
    </row>
    <row r="1458">
      <c r="A1458" s="9">
        <f>C1458/SUM(C:C)*(SUM(C:C)+$X$2)</f>
        <v/>
      </c>
      <c r="B1458" s="9">
        <f>C1458/SUM(C:C)*(SUM(C:C)+SUM($N$3:$O$7))+S1458</f>
        <v/>
      </c>
      <c r="C1458" s="9">
        <f>SUM(I1458:Q1458)-N1458-P1458</f>
        <v/>
      </c>
      <c r="D1458" s="8" t="n">
        <v>6235</v>
      </c>
      <c r="E1458" t="inlineStr">
        <is>
          <t>XT414080027TS</t>
        </is>
      </c>
      <c r="F1458" t="inlineStr">
        <is>
          <t>6C</t>
        </is>
      </c>
      <c r="G1458" t="inlineStr">
        <is>
          <t>N</t>
        </is>
      </c>
      <c r="H1458" t="inlineStr">
        <is>
          <t>ZA</t>
        </is>
      </c>
      <c r="O1458" t="n">
        <v>5.33</v>
      </c>
      <c r="S1458">
        <f>_xlfn.XLOOKUP(E1458,'Facture Chronopost'!L:L,'Facture Chronopost'!AA:AA,"")</f>
        <v/>
      </c>
      <c r="T1458">
        <f>IF(COUNTIF('Bibliothèque transporteurs'!C:C,F1458)=0,"inconnu",_xlfn.XLOOKUP(F1458,'Bibliothèque transporteurs'!C:C,'Bibliothèque transporteurs'!A:A))</f>
        <v/>
      </c>
      <c r="U1458">
        <f>IF(OR(F1458="6C",F1458="6B"),_xlfn.XLOOKUP(E1458,'Facture Chronopost'!L:L,'Facture Chronopost'!X:X),IF(OR(F1458=17,F1458=44),F1458&amp;"_"&amp;H1458,IF(COUNTIF('Bibliothèque transporteurs'!C:C,F1458)=0,"inconnu",_xlfn.XLOOKUP(F1458,'Bibliothèque transporteurs'!C:C,'Bibliothèque transporteurs'!B:B))))</f>
        <v/>
      </c>
      <c r="V1458">
        <f>IF(COUNTIF('Bibliothèque transporteurs'!C:C,F1458)=0,"inconnu",_xlfn.XLOOKUP(F1458,'Bibliothèque transporteurs'!C:C,'Bibliothèque transporteurs'!E:E))</f>
        <v/>
      </c>
      <c r="W1458">
        <f>IF(T1458="FR_2SHOP",O1458,IF(O1458=0,0,ROUNDUP(O1458/C1458*B1458,2)))</f>
        <v/>
      </c>
      <c r="Y1458" s="118">
        <f>ROUNDUP(B1458,2)-M1458-L1458-N1458-J1458-K1458-I1458-Q1458</f>
        <v/>
      </c>
      <c r="Z1458" s="118">
        <f>IF(Y1458=W1458,"OK","Non")</f>
        <v/>
      </c>
    </row>
    <row r="1459">
      <c r="A1459" s="9">
        <f>C1459/SUM(C:C)*(SUM(C:C)+$X$2)</f>
        <v/>
      </c>
      <c r="B1459" s="9">
        <f>C1459/SUM(C:C)*(SUM(C:C)+SUM($N$3:$O$7))+S1459</f>
        <v/>
      </c>
      <c r="C1459" s="9">
        <f>SUM(I1459:Q1459)-N1459-P1459</f>
        <v/>
      </c>
      <c r="D1459" s="8" t="n">
        <v>6235</v>
      </c>
      <c r="E1459" t="inlineStr">
        <is>
          <t>XT414080526TS</t>
        </is>
      </c>
      <c r="F1459" t="inlineStr">
        <is>
          <t>6C</t>
        </is>
      </c>
      <c r="G1459" t="inlineStr">
        <is>
          <t>N</t>
        </is>
      </c>
      <c r="H1459" t="inlineStr">
        <is>
          <t>ZA</t>
        </is>
      </c>
      <c r="O1459" t="n">
        <v>9.69</v>
      </c>
      <c r="S1459">
        <f>_xlfn.XLOOKUP(E1459,'Facture Chronopost'!L:L,'Facture Chronopost'!AA:AA,"")</f>
        <v/>
      </c>
      <c r="T1459">
        <f>IF(COUNTIF('Bibliothèque transporteurs'!C:C,F1459)=0,"inconnu",_xlfn.XLOOKUP(F1459,'Bibliothèque transporteurs'!C:C,'Bibliothèque transporteurs'!A:A))</f>
        <v/>
      </c>
      <c r="U1459">
        <f>IF(OR(F1459="6C",F1459="6B"),_xlfn.XLOOKUP(E1459,'Facture Chronopost'!L:L,'Facture Chronopost'!X:X),IF(OR(F1459=17,F1459=44),F1459&amp;"_"&amp;H1459,IF(COUNTIF('Bibliothèque transporteurs'!C:C,F1459)=0,"inconnu",_xlfn.XLOOKUP(F1459,'Bibliothèque transporteurs'!C:C,'Bibliothèque transporteurs'!B:B))))</f>
        <v/>
      </c>
      <c r="V1459">
        <f>IF(COUNTIF('Bibliothèque transporteurs'!C:C,F1459)=0,"inconnu",_xlfn.XLOOKUP(F1459,'Bibliothèque transporteurs'!C:C,'Bibliothèque transporteurs'!E:E))</f>
        <v/>
      </c>
      <c r="W1459">
        <f>IF(T1459="FR_2SHOP",O1459,IF(O1459=0,0,ROUNDUP(O1459/C1459*B1459,2)))</f>
        <v/>
      </c>
      <c r="Y1459" s="118">
        <f>ROUNDUP(B1459,2)-M1459-L1459-N1459-J1459-K1459-I1459-Q1459</f>
        <v/>
      </c>
      <c r="Z1459" s="118">
        <f>IF(Y1459=W1459,"OK","Non")</f>
        <v/>
      </c>
    </row>
    <row r="1460">
      <c r="A1460" s="9">
        <f>C1460/SUM(C:C)*(SUM(C:C)+$X$2)</f>
        <v/>
      </c>
      <c r="B1460" s="9">
        <f>C1460/SUM(C:C)*(SUM(C:C)+SUM($N$3:$O$7))+S1460</f>
        <v/>
      </c>
      <c r="C1460" s="9">
        <f>SUM(I1460:Q1460)-N1460-P1460</f>
        <v/>
      </c>
      <c r="D1460" s="8" t="n">
        <v>6235</v>
      </c>
      <c r="E1460" t="inlineStr">
        <is>
          <t>XT414080821TS</t>
        </is>
      </c>
      <c r="F1460" t="inlineStr">
        <is>
          <t>6C</t>
        </is>
      </c>
      <c r="G1460" t="inlineStr">
        <is>
          <t>N</t>
        </is>
      </c>
      <c r="H1460" t="inlineStr">
        <is>
          <t>ZA</t>
        </is>
      </c>
      <c r="O1460" t="n">
        <v>11.01</v>
      </c>
      <c r="S1460">
        <f>_xlfn.XLOOKUP(E1460,'Facture Chronopost'!L:L,'Facture Chronopost'!AA:AA,"")</f>
        <v/>
      </c>
      <c r="T1460">
        <f>IF(COUNTIF('Bibliothèque transporteurs'!C:C,F1460)=0,"inconnu",_xlfn.XLOOKUP(F1460,'Bibliothèque transporteurs'!C:C,'Bibliothèque transporteurs'!A:A))</f>
        <v/>
      </c>
      <c r="U1460">
        <f>IF(OR(F1460="6C",F1460="6B"),_xlfn.XLOOKUP(E1460,'Facture Chronopost'!L:L,'Facture Chronopost'!X:X),IF(OR(F1460=17,F1460=44),F1460&amp;"_"&amp;H1460,IF(COUNTIF('Bibliothèque transporteurs'!C:C,F1460)=0,"inconnu",_xlfn.XLOOKUP(F1460,'Bibliothèque transporteurs'!C:C,'Bibliothèque transporteurs'!B:B))))</f>
        <v/>
      </c>
      <c r="V1460">
        <f>IF(COUNTIF('Bibliothèque transporteurs'!C:C,F1460)=0,"inconnu",_xlfn.XLOOKUP(F1460,'Bibliothèque transporteurs'!C:C,'Bibliothèque transporteurs'!E:E))</f>
        <v/>
      </c>
      <c r="W1460">
        <f>IF(T1460="FR_2SHOP",O1460,IF(O1460=0,0,ROUNDUP(O1460/C1460*B1460,2)))</f>
        <v/>
      </c>
      <c r="Y1460" s="118">
        <f>ROUNDUP(B1460,2)-M1460-L1460-N1460-J1460-K1460-I1460-Q1460</f>
        <v/>
      </c>
      <c r="Z1460" s="118">
        <f>IF(Y1460=W1460,"OK","Non")</f>
        <v/>
      </c>
    </row>
    <row r="1461">
      <c r="A1461" s="9">
        <f>C1461/SUM(C:C)*(SUM(C:C)+$X$2)</f>
        <v/>
      </c>
      <c r="B1461" s="9">
        <f>C1461/SUM(C:C)*(SUM(C:C)+SUM($N$3:$O$7))+S1461</f>
        <v/>
      </c>
      <c r="C1461" s="9">
        <f>SUM(I1461:Q1461)-N1461-P1461</f>
        <v/>
      </c>
      <c r="D1461" s="8" t="n">
        <v>6235</v>
      </c>
      <c r="E1461" t="inlineStr">
        <is>
          <t>XT414080910TS</t>
        </is>
      </c>
      <c r="F1461" t="inlineStr">
        <is>
          <t>6C</t>
        </is>
      </c>
      <c r="G1461" t="inlineStr">
        <is>
          <t>N</t>
        </is>
      </c>
      <c r="H1461" t="inlineStr">
        <is>
          <t>ZA</t>
        </is>
      </c>
      <c r="O1461" t="n">
        <v>9.69</v>
      </c>
      <c r="S1461">
        <f>_xlfn.XLOOKUP(E1461,'Facture Chronopost'!L:L,'Facture Chronopost'!AA:AA,"")</f>
        <v/>
      </c>
      <c r="T1461">
        <f>IF(COUNTIF('Bibliothèque transporteurs'!C:C,F1461)=0,"inconnu",_xlfn.XLOOKUP(F1461,'Bibliothèque transporteurs'!C:C,'Bibliothèque transporteurs'!A:A))</f>
        <v/>
      </c>
      <c r="U1461">
        <f>IF(OR(F1461="6C",F1461="6B"),_xlfn.XLOOKUP(E1461,'Facture Chronopost'!L:L,'Facture Chronopost'!X:X),IF(OR(F1461=17,F1461=44),F1461&amp;"_"&amp;H1461,IF(COUNTIF('Bibliothèque transporteurs'!C:C,F1461)=0,"inconnu",_xlfn.XLOOKUP(F1461,'Bibliothèque transporteurs'!C:C,'Bibliothèque transporteurs'!B:B))))</f>
        <v/>
      </c>
      <c r="V1461">
        <f>IF(COUNTIF('Bibliothèque transporteurs'!C:C,F1461)=0,"inconnu",_xlfn.XLOOKUP(F1461,'Bibliothèque transporteurs'!C:C,'Bibliothèque transporteurs'!E:E))</f>
        <v/>
      </c>
      <c r="W1461">
        <f>IF(T1461="FR_2SHOP",O1461,IF(O1461=0,0,ROUNDUP(O1461/C1461*B1461,2)))</f>
        <v/>
      </c>
      <c r="Y1461" s="118">
        <f>ROUNDUP(B1461,2)-M1461-L1461-N1461-J1461-K1461-I1461-Q1461</f>
        <v/>
      </c>
      <c r="Z1461" s="118">
        <f>IF(Y1461=W1461,"OK","Non")</f>
        <v/>
      </c>
    </row>
    <row r="1462">
      <c r="A1462" s="9">
        <f>C1462/SUM(C:C)*(SUM(C:C)+$X$2)</f>
        <v/>
      </c>
      <c r="B1462" s="9">
        <f>C1462/SUM(C:C)*(SUM(C:C)+SUM($N$3:$O$7))+S1462</f>
        <v/>
      </c>
      <c r="C1462" s="9">
        <f>SUM(I1462:Q1462)-N1462-P1462</f>
        <v/>
      </c>
      <c r="D1462" s="8" t="n">
        <v>6235</v>
      </c>
      <c r="E1462" t="inlineStr">
        <is>
          <t>XT414081040TS</t>
        </is>
      </c>
      <c r="F1462" t="inlineStr">
        <is>
          <t>6C</t>
        </is>
      </c>
      <c r="G1462" t="inlineStr">
        <is>
          <t>N</t>
        </is>
      </c>
      <c r="H1462" t="inlineStr">
        <is>
          <t>ZA</t>
        </is>
      </c>
      <c r="O1462" t="n">
        <v>9.470000000000001</v>
      </c>
      <c r="S1462">
        <f>_xlfn.XLOOKUP(E1462,'Facture Chronopost'!L:L,'Facture Chronopost'!AA:AA,"")</f>
        <v/>
      </c>
      <c r="T1462">
        <f>IF(COUNTIF('Bibliothèque transporteurs'!C:C,F1462)=0,"inconnu",_xlfn.XLOOKUP(F1462,'Bibliothèque transporteurs'!C:C,'Bibliothèque transporteurs'!A:A))</f>
        <v/>
      </c>
      <c r="U1462">
        <f>IF(OR(F1462="6C",F1462="6B"),_xlfn.XLOOKUP(E1462,'Facture Chronopost'!L:L,'Facture Chronopost'!X:X),IF(OR(F1462=17,F1462=44),F1462&amp;"_"&amp;H1462,IF(COUNTIF('Bibliothèque transporteurs'!C:C,F1462)=0,"inconnu",_xlfn.XLOOKUP(F1462,'Bibliothèque transporteurs'!C:C,'Bibliothèque transporteurs'!B:B))))</f>
        <v/>
      </c>
      <c r="V1462">
        <f>IF(COUNTIF('Bibliothèque transporteurs'!C:C,F1462)=0,"inconnu",_xlfn.XLOOKUP(F1462,'Bibliothèque transporteurs'!C:C,'Bibliothèque transporteurs'!E:E))</f>
        <v/>
      </c>
      <c r="W1462">
        <f>IF(T1462="FR_2SHOP",O1462,IF(O1462=0,0,ROUNDUP(O1462/C1462*B1462,2)))</f>
        <v/>
      </c>
      <c r="Y1462" s="118">
        <f>ROUNDUP(B1462,2)-M1462-L1462-N1462-J1462-K1462-I1462-Q1462</f>
        <v/>
      </c>
      <c r="Z1462" s="118">
        <f>IF(Y1462=W1462,"OK","Non")</f>
        <v/>
      </c>
    </row>
    <row r="1463">
      <c r="A1463" s="9">
        <f>C1463/SUM(C:C)*(SUM(C:C)+$X$2)</f>
        <v/>
      </c>
      <c r="B1463" s="9">
        <f>C1463/SUM(C:C)*(SUM(C:C)+SUM($N$3:$O$7))+S1463</f>
        <v/>
      </c>
      <c r="C1463" s="9">
        <f>SUM(I1463:Q1463)-N1463-P1463</f>
        <v/>
      </c>
      <c r="D1463" s="8" t="n">
        <v>6235</v>
      </c>
      <c r="E1463" t="inlineStr">
        <is>
          <t>XT414081190TS</t>
        </is>
      </c>
      <c r="F1463" t="inlineStr">
        <is>
          <t>6C</t>
        </is>
      </c>
      <c r="G1463" t="inlineStr">
        <is>
          <t>N</t>
        </is>
      </c>
      <c r="H1463" t="inlineStr">
        <is>
          <t>ZA</t>
        </is>
      </c>
      <c r="O1463" t="n">
        <v>5.88</v>
      </c>
      <c r="S1463">
        <f>_xlfn.XLOOKUP(E1463,'Facture Chronopost'!L:L,'Facture Chronopost'!AA:AA,"")</f>
        <v/>
      </c>
      <c r="T1463">
        <f>IF(COUNTIF('Bibliothèque transporteurs'!C:C,F1463)=0,"inconnu",_xlfn.XLOOKUP(F1463,'Bibliothèque transporteurs'!C:C,'Bibliothèque transporteurs'!A:A))</f>
        <v/>
      </c>
      <c r="U1463">
        <f>IF(OR(F1463="6C",F1463="6B"),_xlfn.XLOOKUP(E1463,'Facture Chronopost'!L:L,'Facture Chronopost'!X:X),IF(OR(F1463=17,F1463=44),F1463&amp;"_"&amp;H1463,IF(COUNTIF('Bibliothèque transporteurs'!C:C,F1463)=0,"inconnu",_xlfn.XLOOKUP(F1463,'Bibliothèque transporteurs'!C:C,'Bibliothèque transporteurs'!B:B))))</f>
        <v/>
      </c>
      <c r="V1463">
        <f>IF(COUNTIF('Bibliothèque transporteurs'!C:C,F1463)=0,"inconnu",_xlfn.XLOOKUP(F1463,'Bibliothèque transporteurs'!C:C,'Bibliothèque transporteurs'!E:E))</f>
        <v/>
      </c>
      <c r="W1463">
        <f>IF(T1463="FR_2SHOP",O1463,IF(O1463=0,0,ROUNDUP(O1463/C1463*B1463,2)))</f>
        <v/>
      </c>
      <c r="Y1463" s="118">
        <f>ROUNDUP(B1463,2)-M1463-L1463-N1463-J1463-K1463-I1463-Q1463</f>
        <v/>
      </c>
      <c r="Z1463" s="118">
        <f>IF(Y1463=W1463,"OK","Non")</f>
        <v/>
      </c>
    </row>
    <row r="1464">
      <c r="A1464" s="9">
        <f>C1464/SUM(C:C)*(SUM(C:C)+$X$2)</f>
        <v/>
      </c>
      <c r="B1464" s="9">
        <f>C1464/SUM(C:C)*(SUM(C:C)+SUM($N$3:$O$7))+S1464</f>
        <v/>
      </c>
      <c r="C1464" s="9">
        <f>SUM(I1464:Q1464)-N1464-P1464</f>
        <v/>
      </c>
      <c r="D1464" s="8" t="n">
        <v>6235</v>
      </c>
      <c r="E1464" t="inlineStr">
        <is>
          <t>XT414081760TS</t>
        </is>
      </c>
      <c r="F1464" t="inlineStr">
        <is>
          <t>6C</t>
        </is>
      </c>
      <c r="G1464" t="inlineStr">
        <is>
          <t>N</t>
        </is>
      </c>
      <c r="H1464" t="inlineStr">
        <is>
          <t>ZA</t>
        </is>
      </c>
      <c r="O1464" t="n">
        <v>9.69</v>
      </c>
      <c r="S1464">
        <f>_xlfn.XLOOKUP(E1464,'Facture Chronopost'!L:L,'Facture Chronopost'!AA:AA,"")</f>
        <v/>
      </c>
      <c r="T1464">
        <f>IF(COUNTIF('Bibliothèque transporteurs'!C:C,F1464)=0,"inconnu",_xlfn.XLOOKUP(F1464,'Bibliothèque transporteurs'!C:C,'Bibliothèque transporteurs'!A:A))</f>
        <v/>
      </c>
      <c r="U1464">
        <f>IF(OR(F1464="6C",F1464="6B"),_xlfn.XLOOKUP(E1464,'Facture Chronopost'!L:L,'Facture Chronopost'!X:X),IF(OR(F1464=17,F1464=44),F1464&amp;"_"&amp;H1464,IF(COUNTIF('Bibliothèque transporteurs'!C:C,F1464)=0,"inconnu",_xlfn.XLOOKUP(F1464,'Bibliothèque transporteurs'!C:C,'Bibliothèque transporteurs'!B:B))))</f>
        <v/>
      </c>
      <c r="V1464">
        <f>IF(COUNTIF('Bibliothèque transporteurs'!C:C,F1464)=0,"inconnu",_xlfn.XLOOKUP(F1464,'Bibliothèque transporteurs'!C:C,'Bibliothèque transporteurs'!E:E))</f>
        <v/>
      </c>
      <c r="W1464">
        <f>IF(T1464="FR_2SHOP",O1464,IF(O1464=0,0,ROUNDUP(O1464/C1464*B1464,2)))</f>
        <v/>
      </c>
      <c r="Y1464" s="118">
        <f>ROUNDUP(B1464,2)-M1464-L1464-N1464-J1464-K1464-I1464-Q1464</f>
        <v/>
      </c>
      <c r="Z1464" s="118">
        <f>IF(Y1464=W1464,"OK","Non")</f>
        <v/>
      </c>
    </row>
    <row r="1465">
      <c r="A1465" s="9">
        <f>C1465/SUM(C:C)*(SUM(C:C)+$X$2)</f>
        <v/>
      </c>
      <c r="B1465" s="9">
        <f>C1465/SUM(C:C)*(SUM(C:C)+SUM($N$3:$O$7))+S1465</f>
        <v/>
      </c>
      <c r="C1465" s="9">
        <f>SUM(I1465:Q1465)-N1465-P1465</f>
        <v/>
      </c>
      <c r="D1465" s="8" t="n">
        <v>6235</v>
      </c>
      <c r="E1465" t="inlineStr">
        <is>
          <t>XT414082116TS</t>
        </is>
      </c>
      <c r="F1465" t="inlineStr">
        <is>
          <t>6C</t>
        </is>
      </c>
      <c r="G1465" t="inlineStr">
        <is>
          <t>N</t>
        </is>
      </c>
      <c r="H1465" t="inlineStr">
        <is>
          <t>ZA</t>
        </is>
      </c>
      <c r="O1465" t="n">
        <v>9.69</v>
      </c>
      <c r="S1465">
        <f>_xlfn.XLOOKUP(E1465,'Facture Chronopost'!L:L,'Facture Chronopost'!AA:AA,"")</f>
        <v/>
      </c>
      <c r="T1465">
        <f>IF(COUNTIF('Bibliothèque transporteurs'!C:C,F1465)=0,"inconnu",_xlfn.XLOOKUP(F1465,'Bibliothèque transporteurs'!C:C,'Bibliothèque transporteurs'!A:A))</f>
        <v/>
      </c>
      <c r="U1465">
        <f>IF(OR(F1465="6C",F1465="6B"),_xlfn.XLOOKUP(E1465,'Facture Chronopost'!L:L,'Facture Chronopost'!X:X),IF(OR(F1465=17,F1465=44),F1465&amp;"_"&amp;H1465,IF(COUNTIF('Bibliothèque transporteurs'!C:C,F1465)=0,"inconnu",_xlfn.XLOOKUP(F1465,'Bibliothèque transporteurs'!C:C,'Bibliothèque transporteurs'!B:B))))</f>
        <v/>
      </c>
      <c r="V1465">
        <f>IF(COUNTIF('Bibliothèque transporteurs'!C:C,F1465)=0,"inconnu",_xlfn.XLOOKUP(F1465,'Bibliothèque transporteurs'!C:C,'Bibliothèque transporteurs'!E:E))</f>
        <v/>
      </c>
      <c r="W1465">
        <f>IF(T1465="FR_2SHOP",O1465,IF(O1465=0,0,ROUNDUP(O1465/C1465*B1465,2)))</f>
        <v/>
      </c>
      <c r="Y1465" s="118">
        <f>ROUNDUP(B1465,2)-M1465-L1465-N1465-J1465-K1465-I1465-Q1465</f>
        <v/>
      </c>
      <c r="Z1465" s="118">
        <f>IF(Y1465=W1465,"OK","Non")</f>
        <v/>
      </c>
    </row>
    <row r="1466">
      <c r="A1466" s="9">
        <f>C1466/SUM(C:C)*(SUM(C:C)+$X$2)</f>
        <v/>
      </c>
      <c r="B1466" s="9">
        <f>C1466/SUM(C:C)*(SUM(C:C)+SUM($N$3:$O$7))+S1466</f>
        <v/>
      </c>
      <c r="C1466" s="9">
        <f>SUM(I1466:Q1466)-N1466-P1466</f>
        <v/>
      </c>
      <c r="D1466" s="8" t="n">
        <v>6235</v>
      </c>
      <c r="E1466" t="inlineStr">
        <is>
          <t>XT414083099TS</t>
        </is>
      </c>
      <c r="F1466" t="inlineStr">
        <is>
          <t>6C</t>
        </is>
      </c>
      <c r="G1466" t="inlineStr">
        <is>
          <t>N</t>
        </is>
      </c>
      <c r="H1466" t="inlineStr">
        <is>
          <t>ZA</t>
        </is>
      </c>
      <c r="O1466" t="n">
        <v>9.69</v>
      </c>
      <c r="S1466">
        <f>_xlfn.XLOOKUP(E1466,'Facture Chronopost'!L:L,'Facture Chronopost'!AA:AA,"")</f>
        <v/>
      </c>
      <c r="T1466">
        <f>IF(COUNTIF('Bibliothèque transporteurs'!C:C,F1466)=0,"inconnu",_xlfn.XLOOKUP(F1466,'Bibliothèque transporteurs'!C:C,'Bibliothèque transporteurs'!A:A))</f>
        <v/>
      </c>
      <c r="U1466">
        <f>IF(OR(F1466="6C",F1466="6B"),_xlfn.XLOOKUP(E1466,'Facture Chronopost'!L:L,'Facture Chronopost'!X:X),IF(OR(F1466=17,F1466=44),F1466&amp;"_"&amp;H1466,IF(COUNTIF('Bibliothèque transporteurs'!C:C,F1466)=0,"inconnu",_xlfn.XLOOKUP(F1466,'Bibliothèque transporteurs'!C:C,'Bibliothèque transporteurs'!B:B))))</f>
        <v/>
      </c>
      <c r="V1466">
        <f>IF(COUNTIF('Bibliothèque transporteurs'!C:C,F1466)=0,"inconnu",_xlfn.XLOOKUP(F1466,'Bibliothèque transporteurs'!C:C,'Bibliothèque transporteurs'!E:E))</f>
        <v/>
      </c>
      <c r="W1466">
        <f>IF(T1466="FR_2SHOP",O1466,IF(O1466=0,0,ROUNDUP(O1466/C1466*B1466,2)))</f>
        <v/>
      </c>
      <c r="Y1466" s="118">
        <f>ROUNDUP(B1466,2)-M1466-L1466-N1466-J1466-K1466-I1466-Q1466</f>
        <v/>
      </c>
      <c r="Z1466" s="118">
        <f>IF(Y1466=W1466,"OK","Non")</f>
        <v/>
      </c>
    </row>
    <row r="1467">
      <c r="A1467" s="9">
        <f>C1467/SUM(C:C)*(SUM(C:C)+$X$2)</f>
        <v/>
      </c>
      <c r="B1467" s="9">
        <f>C1467/SUM(C:C)*(SUM(C:C)+SUM($N$3:$O$7))+S1467</f>
        <v/>
      </c>
      <c r="C1467" s="9">
        <f>SUM(I1467:Q1467)-N1467-P1467</f>
        <v/>
      </c>
      <c r="D1467" s="8" t="n">
        <v>6235</v>
      </c>
      <c r="E1467" t="inlineStr">
        <is>
          <t>XT414083479TS</t>
        </is>
      </c>
      <c r="F1467" t="inlineStr">
        <is>
          <t>6C</t>
        </is>
      </c>
      <c r="G1467" t="inlineStr">
        <is>
          <t>N</t>
        </is>
      </c>
      <c r="H1467" t="inlineStr">
        <is>
          <t>ZA</t>
        </is>
      </c>
      <c r="O1467" t="n">
        <v>5.33</v>
      </c>
      <c r="S1467">
        <f>_xlfn.XLOOKUP(E1467,'Facture Chronopost'!L:L,'Facture Chronopost'!AA:AA,"")</f>
        <v/>
      </c>
      <c r="T1467">
        <f>IF(COUNTIF('Bibliothèque transporteurs'!C:C,F1467)=0,"inconnu",_xlfn.XLOOKUP(F1467,'Bibliothèque transporteurs'!C:C,'Bibliothèque transporteurs'!A:A))</f>
        <v/>
      </c>
      <c r="U1467">
        <f>IF(OR(F1467="6C",F1467="6B"),_xlfn.XLOOKUP(E1467,'Facture Chronopost'!L:L,'Facture Chronopost'!X:X),IF(OR(F1467=17,F1467=44),F1467&amp;"_"&amp;H1467,IF(COUNTIF('Bibliothèque transporteurs'!C:C,F1467)=0,"inconnu",_xlfn.XLOOKUP(F1467,'Bibliothèque transporteurs'!C:C,'Bibliothèque transporteurs'!B:B))))</f>
        <v/>
      </c>
      <c r="V1467">
        <f>IF(COUNTIF('Bibliothèque transporteurs'!C:C,F1467)=0,"inconnu",_xlfn.XLOOKUP(F1467,'Bibliothèque transporteurs'!C:C,'Bibliothèque transporteurs'!E:E))</f>
        <v/>
      </c>
      <c r="W1467">
        <f>IF(T1467="FR_2SHOP",O1467,IF(O1467=0,0,ROUNDUP(O1467/C1467*B1467,2)))</f>
        <v/>
      </c>
      <c r="Y1467" s="118">
        <f>ROUNDUP(B1467,2)-M1467-L1467-N1467-J1467-K1467-I1467-Q1467</f>
        <v/>
      </c>
      <c r="Z1467" s="118">
        <f>IF(Y1467=W1467,"OK","Non")</f>
        <v/>
      </c>
    </row>
    <row r="1468">
      <c r="A1468" s="9">
        <f>C1468/SUM(C:C)*(SUM(C:C)+$X$2)</f>
        <v/>
      </c>
      <c r="B1468" s="9">
        <f>C1468/SUM(C:C)*(SUM(C:C)+SUM($N$3:$O$7))+S1468</f>
        <v/>
      </c>
      <c r="C1468" s="9">
        <f>SUM(I1468:Q1468)-N1468-P1468</f>
        <v/>
      </c>
      <c r="D1468" s="8" t="n">
        <v>6235</v>
      </c>
      <c r="E1468" t="inlineStr">
        <is>
          <t>XT414083690TS</t>
        </is>
      </c>
      <c r="F1468" t="inlineStr">
        <is>
          <t>6C</t>
        </is>
      </c>
      <c r="G1468" t="inlineStr">
        <is>
          <t>N</t>
        </is>
      </c>
      <c r="H1468" t="inlineStr">
        <is>
          <t>ZA</t>
        </is>
      </c>
      <c r="O1468" t="n">
        <v>5.88</v>
      </c>
      <c r="S1468">
        <f>_xlfn.XLOOKUP(E1468,'Facture Chronopost'!L:L,'Facture Chronopost'!AA:AA,"")</f>
        <v/>
      </c>
      <c r="T1468">
        <f>IF(COUNTIF('Bibliothèque transporteurs'!C:C,F1468)=0,"inconnu",_xlfn.XLOOKUP(F1468,'Bibliothèque transporteurs'!C:C,'Bibliothèque transporteurs'!A:A))</f>
        <v/>
      </c>
      <c r="U1468">
        <f>IF(OR(F1468="6C",F1468="6B"),_xlfn.XLOOKUP(E1468,'Facture Chronopost'!L:L,'Facture Chronopost'!X:X),IF(OR(F1468=17,F1468=44),F1468&amp;"_"&amp;H1468,IF(COUNTIF('Bibliothèque transporteurs'!C:C,F1468)=0,"inconnu",_xlfn.XLOOKUP(F1468,'Bibliothèque transporteurs'!C:C,'Bibliothèque transporteurs'!B:B))))</f>
        <v/>
      </c>
      <c r="V1468">
        <f>IF(COUNTIF('Bibliothèque transporteurs'!C:C,F1468)=0,"inconnu",_xlfn.XLOOKUP(F1468,'Bibliothèque transporteurs'!C:C,'Bibliothèque transporteurs'!E:E))</f>
        <v/>
      </c>
      <c r="W1468">
        <f>IF(T1468="FR_2SHOP",O1468,IF(O1468=0,0,ROUNDUP(O1468/C1468*B1468,2)))</f>
        <v/>
      </c>
      <c r="Y1468" s="118">
        <f>ROUNDUP(B1468,2)-M1468-L1468-N1468-J1468-K1468-I1468-Q1468</f>
        <v/>
      </c>
      <c r="Z1468" s="118">
        <f>IF(Y1468=W1468,"OK","Non")</f>
        <v/>
      </c>
    </row>
    <row r="1469">
      <c r="A1469" s="9">
        <f>C1469/SUM(C:C)*(SUM(C:C)+$X$2)</f>
        <v/>
      </c>
      <c r="B1469" s="9">
        <f>C1469/SUM(C:C)*(SUM(C:C)+SUM($N$3:$O$7))+S1469</f>
        <v/>
      </c>
      <c r="C1469" s="9">
        <f>SUM(I1469:Q1469)-N1469-P1469</f>
        <v/>
      </c>
      <c r="D1469" s="8" t="n">
        <v>6235</v>
      </c>
      <c r="E1469" t="inlineStr">
        <is>
          <t>XT414084620TS</t>
        </is>
      </c>
      <c r="F1469" t="inlineStr">
        <is>
          <t>6C</t>
        </is>
      </c>
      <c r="G1469" t="inlineStr">
        <is>
          <t>N</t>
        </is>
      </c>
      <c r="H1469" t="inlineStr">
        <is>
          <t>ZA</t>
        </is>
      </c>
      <c r="O1469" t="n">
        <v>6.95</v>
      </c>
      <c r="S1469">
        <f>_xlfn.XLOOKUP(E1469,'Facture Chronopost'!L:L,'Facture Chronopost'!AA:AA,"")</f>
        <v/>
      </c>
      <c r="T1469">
        <f>IF(COUNTIF('Bibliothèque transporteurs'!C:C,F1469)=0,"inconnu",_xlfn.XLOOKUP(F1469,'Bibliothèque transporteurs'!C:C,'Bibliothèque transporteurs'!A:A))</f>
        <v/>
      </c>
      <c r="U1469">
        <f>IF(OR(F1469="6C",F1469="6B"),_xlfn.XLOOKUP(E1469,'Facture Chronopost'!L:L,'Facture Chronopost'!X:X),IF(OR(F1469=17,F1469=44),F1469&amp;"_"&amp;H1469,IF(COUNTIF('Bibliothèque transporteurs'!C:C,F1469)=0,"inconnu",_xlfn.XLOOKUP(F1469,'Bibliothèque transporteurs'!C:C,'Bibliothèque transporteurs'!B:B))))</f>
        <v/>
      </c>
      <c r="V1469">
        <f>IF(COUNTIF('Bibliothèque transporteurs'!C:C,F1469)=0,"inconnu",_xlfn.XLOOKUP(F1469,'Bibliothèque transporteurs'!C:C,'Bibliothèque transporteurs'!E:E))</f>
        <v/>
      </c>
      <c r="W1469">
        <f>IF(T1469="FR_2SHOP",O1469,IF(O1469=0,0,ROUNDUP(O1469/C1469*B1469,2)))</f>
        <v/>
      </c>
      <c r="Y1469" s="118">
        <f>ROUNDUP(B1469,2)-M1469-L1469-N1469-J1469-K1469-I1469-Q1469</f>
        <v/>
      </c>
      <c r="Z1469" s="118">
        <f>IF(Y1469=W1469,"OK","Non")</f>
        <v/>
      </c>
    </row>
    <row r="1470">
      <c r="A1470" s="9">
        <f>C1470/SUM(C:C)*(SUM(C:C)+$X$2)</f>
        <v/>
      </c>
      <c r="B1470" s="9">
        <f>C1470/SUM(C:C)*(SUM(C:C)+SUM($N$3:$O$7))+S1470</f>
        <v/>
      </c>
      <c r="C1470" s="9">
        <f>SUM(I1470:Q1470)-N1470-P1470</f>
        <v/>
      </c>
      <c r="D1470" s="8" t="n">
        <v>6235</v>
      </c>
      <c r="E1470" t="inlineStr">
        <is>
          <t>XT414085214TS</t>
        </is>
      </c>
      <c r="F1470" t="inlineStr">
        <is>
          <t>6C</t>
        </is>
      </c>
      <c r="G1470" t="inlineStr">
        <is>
          <t>N</t>
        </is>
      </c>
      <c r="H1470" t="inlineStr">
        <is>
          <t>ZA</t>
        </is>
      </c>
      <c r="O1470" t="n">
        <v>13.83</v>
      </c>
      <c r="S1470">
        <f>_xlfn.XLOOKUP(E1470,'Facture Chronopost'!L:L,'Facture Chronopost'!AA:AA,"")</f>
        <v/>
      </c>
      <c r="T1470">
        <f>IF(COUNTIF('Bibliothèque transporteurs'!C:C,F1470)=0,"inconnu",_xlfn.XLOOKUP(F1470,'Bibliothèque transporteurs'!C:C,'Bibliothèque transporteurs'!A:A))</f>
        <v/>
      </c>
      <c r="U1470">
        <f>IF(OR(F1470="6C",F1470="6B"),_xlfn.XLOOKUP(E1470,'Facture Chronopost'!L:L,'Facture Chronopost'!X:X),IF(OR(F1470=17,F1470=44),F1470&amp;"_"&amp;H1470,IF(COUNTIF('Bibliothèque transporteurs'!C:C,F1470)=0,"inconnu",_xlfn.XLOOKUP(F1470,'Bibliothèque transporteurs'!C:C,'Bibliothèque transporteurs'!B:B))))</f>
        <v/>
      </c>
      <c r="V1470">
        <f>IF(COUNTIF('Bibliothèque transporteurs'!C:C,F1470)=0,"inconnu",_xlfn.XLOOKUP(F1470,'Bibliothèque transporteurs'!C:C,'Bibliothèque transporteurs'!E:E))</f>
        <v/>
      </c>
      <c r="W1470">
        <f>IF(T1470="FR_2SHOP",O1470,IF(O1470=0,0,ROUNDUP(O1470/C1470*B1470,2)))</f>
        <v/>
      </c>
      <c r="Y1470" s="118">
        <f>ROUNDUP(B1470,2)-M1470-L1470-N1470-J1470-K1470-I1470-Q1470</f>
        <v/>
      </c>
      <c r="Z1470" s="118">
        <f>IF(Y1470=W1470,"OK","Non")</f>
        <v/>
      </c>
    </row>
    <row r="1471">
      <c r="A1471" s="9">
        <f>C1471/SUM(C:C)*(SUM(C:C)+$X$2)</f>
        <v/>
      </c>
      <c r="B1471" s="9">
        <f>C1471/SUM(C:C)*(SUM(C:C)+SUM($N$3:$O$7))+S1471</f>
        <v/>
      </c>
      <c r="C1471" s="9">
        <f>SUM(I1471:Q1471)-N1471-P1471</f>
        <v/>
      </c>
      <c r="D1471" s="8" t="n">
        <v>6235</v>
      </c>
      <c r="E1471" t="inlineStr">
        <is>
          <t>XT414085302TS</t>
        </is>
      </c>
      <c r="F1471" t="inlineStr">
        <is>
          <t>6C</t>
        </is>
      </c>
      <c r="G1471" t="inlineStr">
        <is>
          <t>N</t>
        </is>
      </c>
      <c r="H1471" t="inlineStr">
        <is>
          <t>ZA</t>
        </is>
      </c>
      <c r="O1471" t="n">
        <v>13.42</v>
      </c>
      <c r="S1471">
        <f>_xlfn.XLOOKUP(E1471,'Facture Chronopost'!L:L,'Facture Chronopost'!AA:AA,"")</f>
        <v/>
      </c>
      <c r="T1471">
        <f>IF(COUNTIF('Bibliothèque transporteurs'!C:C,F1471)=0,"inconnu",_xlfn.XLOOKUP(F1471,'Bibliothèque transporteurs'!C:C,'Bibliothèque transporteurs'!A:A))</f>
        <v/>
      </c>
      <c r="U1471">
        <f>IF(OR(F1471="6C",F1471="6B"),_xlfn.XLOOKUP(E1471,'Facture Chronopost'!L:L,'Facture Chronopost'!X:X),IF(OR(F1471=17,F1471=44),F1471&amp;"_"&amp;H1471,IF(COUNTIF('Bibliothèque transporteurs'!C:C,F1471)=0,"inconnu",_xlfn.XLOOKUP(F1471,'Bibliothèque transporteurs'!C:C,'Bibliothèque transporteurs'!B:B))))</f>
        <v/>
      </c>
      <c r="V1471">
        <f>IF(COUNTIF('Bibliothèque transporteurs'!C:C,F1471)=0,"inconnu",_xlfn.XLOOKUP(F1471,'Bibliothèque transporteurs'!C:C,'Bibliothèque transporteurs'!E:E))</f>
        <v/>
      </c>
      <c r="W1471">
        <f>IF(T1471="FR_2SHOP",O1471,IF(O1471=0,0,ROUNDUP(O1471/C1471*B1471,2)))</f>
        <v/>
      </c>
      <c r="Y1471" s="118">
        <f>ROUNDUP(B1471,2)-M1471-L1471-N1471-J1471-K1471-I1471-Q1471</f>
        <v/>
      </c>
      <c r="Z1471" s="118">
        <f>IF(Y1471=W1471,"OK","Non")</f>
        <v/>
      </c>
    </row>
    <row r="1472">
      <c r="A1472" s="9">
        <f>C1472/SUM(C:C)*(SUM(C:C)+$X$2)</f>
        <v/>
      </c>
      <c r="B1472" s="9">
        <f>C1472/SUM(C:C)*(SUM(C:C)+SUM($N$3:$O$7))+S1472</f>
        <v/>
      </c>
      <c r="C1472" s="9">
        <f>SUM(I1472:Q1472)-N1472-P1472</f>
        <v/>
      </c>
      <c r="D1472" s="8" t="n">
        <v>6235</v>
      </c>
      <c r="E1472" t="inlineStr">
        <is>
          <t>XT414086020TS</t>
        </is>
      </c>
      <c r="F1472" t="inlineStr">
        <is>
          <t>6C</t>
        </is>
      </c>
      <c r="G1472" t="inlineStr">
        <is>
          <t>N</t>
        </is>
      </c>
      <c r="H1472" t="inlineStr">
        <is>
          <t>ZA</t>
        </is>
      </c>
      <c r="O1472" t="n">
        <v>11.01</v>
      </c>
      <c r="S1472">
        <f>_xlfn.XLOOKUP(E1472,'Facture Chronopost'!L:L,'Facture Chronopost'!AA:AA,"")</f>
        <v/>
      </c>
      <c r="T1472">
        <f>IF(COUNTIF('Bibliothèque transporteurs'!C:C,F1472)=0,"inconnu",_xlfn.XLOOKUP(F1472,'Bibliothèque transporteurs'!C:C,'Bibliothèque transporteurs'!A:A))</f>
        <v/>
      </c>
      <c r="U1472">
        <f>IF(OR(F1472="6C",F1472="6B"),_xlfn.XLOOKUP(E1472,'Facture Chronopost'!L:L,'Facture Chronopost'!X:X),IF(OR(F1472=17,F1472=44),F1472&amp;"_"&amp;H1472,IF(COUNTIF('Bibliothèque transporteurs'!C:C,F1472)=0,"inconnu",_xlfn.XLOOKUP(F1472,'Bibliothèque transporteurs'!C:C,'Bibliothèque transporteurs'!B:B))))</f>
        <v/>
      </c>
      <c r="V1472">
        <f>IF(COUNTIF('Bibliothèque transporteurs'!C:C,F1472)=0,"inconnu",_xlfn.XLOOKUP(F1472,'Bibliothèque transporteurs'!C:C,'Bibliothèque transporteurs'!E:E))</f>
        <v/>
      </c>
      <c r="W1472">
        <f>IF(T1472="FR_2SHOP",O1472,IF(O1472=0,0,ROUNDUP(O1472/C1472*B1472,2)))</f>
        <v/>
      </c>
      <c r="Y1472" s="118">
        <f>ROUNDUP(B1472,2)-M1472-L1472-N1472-J1472-K1472-I1472-Q1472</f>
        <v/>
      </c>
      <c r="Z1472" s="118">
        <f>IF(Y1472=W1472,"OK","Non")</f>
        <v/>
      </c>
    </row>
    <row r="1473">
      <c r="A1473" s="9">
        <f>C1473/SUM(C:C)*(SUM(C:C)+$X$2)</f>
        <v/>
      </c>
      <c r="B1473" s="9">
        <f>C1473/SUM(C:C)*(SUM(C:C)+SUM($N$3:$O$7))+S1473</f>
        <v/>
      </c>
      <c r="C1473" s="9">
        <f>SUM(I1473:Q1473)-N1473-P1473</f>
        <v/>
      </c>
      <c r="D1473" s="8" t="n">
        <v>6235</v>
      </c>
      <c r="E1473" t="inlineStr">
        <is>
          <t>XT414086360TS</t>
        </is>
      </c>
      <c r="F1473" t="inlineStr">
        <is>
          <t>6C</t>
        </is>
      </c>
      <c r="G1473" t="inlineStr">
        <is>
          <t>N</t>
        </is>
      </c>
      <c r="H1473" t="inlineStr">
        <is>
          <t>ZA</t>
        </is>
      </c>
      <c r="O1473" t="n">
        <v>10.35</v>
      </c>
      <c r="S1473">
        <f>_xlfn.XLOOKUP(E1473,'Facture Chronopost'!L:L,'Facture Chronopost'!AA:AA,"")</f>
        <v/>
      </c>
      <c r="T1473">
        <f>IF(COUNTIF('Bibliothèque transporteurs'!C:C,F1473)=0,"inconnu",_xlfn.XLOOKUP(F1473,'Bibliothèque transporteurs'!C:C,'Bibliothèque transporteurs'!A:A))</f>
        <v/>
      </c>
      <c r="U1473">
        <f>IF(OR(F1473="6C",F1473="6B"),_xlfn.XLOOKUP(E1473,'Facture Chronopost'!L:L,'Facture Chronopost'!X:X),IF(OR(F1473=17,F1473=44),F1473&amp;"_"&amp;H1473,IF(COUNTIF('Bibliothèque transporteurs'!C:C,F1473)=0,"inconnu",_xlfn.XLOOKUP(F1473,'Bibliothèque transporteurs'!C:C,'Bibliothèque transporteurs'!B:B))))</f>
        <v/>
      </c>
      <c r="V1473">
        <f>IF(COUNTIF('Bibliothèque transporteurs'!C:C,F1473)=0,"inconnu",_xlfn.XLOOKUP(F1473,'Bibliothèque transporteurs'!C:C,'Bibliothèque transporteurs'!E:E))</f>
        <v/>
      </c>
      <c r="W1473">
        <f>IF(T1473="FR_2SHOP",O1473,IF(O1473=0,0,ROUNDUP(O1473/C1473*B1473,2)))</f>
        <v/>
      </c>
      <c r="Y1473" s="118">
        <f>ROUNDUP(B1473,2)-M1473-L1473-N1473-J1473-K1473-I1473-Q1473</f>
        <v/>
      </c>
      <c r="Z1473" s="118">
        <f>IF(Y1473=W1473,"OK","Non")</f>
        <v/>
      </c>
    </row>
    <row r="1474">
      <c r="A1474" s="9">
        <f>C1474/SUM(C:C)*(SUM(C:C)+$X$2)</f>
        <v/>
      </c>
      <c r="B1474" s="9">
        <f>C1474/SUM(C:C)*(SUM(C:C)+SUM($N$3:$O$7))+S1474</f>
        <v/>
      </c>
      <c r="C1474" s="9">
        <f>SUM(I1474:Q1474)-N1474-P1474</f>
        <v/>
      </c>
      <c r="D1474" s="8" t="n">
        <v>6235</v>
      </c>
      <c r="E1474" t="inlineStr">
        <is>
          <t>XT414087011TS</t>
        </is>
      </c>
      <c r="F1474" t="inlineStr">
        <is>
          <t>6C</t>
        </is>
      </c>
      <c r="G1474" t="inlineStr">
        <is>
          <t>N</t>
        </is>
      </c>
      <c r="H1474" t="inlineStr">
        <is>
          <t>ZA</t>
        </is>
      </c>
      <c r="O1474" t="n">
        <v>9.029999999999999</v>
      </c>
      <c r="S1474">
        <f>_xlfn.XLOOKUP(E1474,'Facture Chronopost'!L:L,'Facture Chronopost'!AA:AA,"")</f>
        <v/>
      </c>
      <c r="T1474">
        <f>IF(COUNTIF('Bibliothèque transporteurs'!C:C,F1474)=0,"inconnu",_xlfn.XLOOKUP(F1474,'Bibliothèque transporteurs'!C:C,'Bibliothèque transporteurs'!A:A))</f>
        <v/>
      </c>
      <c r="U1474">
        <f>IF(OR(F1474="6C",F1474="6B"),_xlfn.XLOOKUP(E1474,'Facture Chronopost'!L:L,'Facture Chronopost'!X:X),IF(OR(F1474=17,F1474=44),F1474&amp;"_"&amp;H1474,IF(COUNTIF('Bibliothèque transporteurs'!C:C,F1474)=0,"inconnu",_xlfn.XLOOKUP(F1474,'Bibliothèque transporteurs'!C:C,'Bibliothèque transporteurs'!B:B))))</f>
        <v/>
      </c>
      <c r="V1474">
        <f>IF(COUNTIF('Bibliothèque transporteurs'!C:C,F1474)=0,"inconnu",_xlfn.XLOOKUP(F1474,'Bibliothèque transporteurs'!C:C,'Bibliothèque transporteurs'!E:E))</f>
        <v/>
      </c>
      <c r="W1474">
        <f>IF(T1474="FR_2SHOP",O1474,IF(O1474=0,0,ROUNDUP(O1474/C1474*B1474,2)))</f>
        <v/>
      </c>
      <c r="Y1474" s="118">
        <f>ROUNDUP(B1474,2)-M1474-L1474-N1474-J1474-K1474-I1474-Q1474</f>
        <v/>
      </c>
      <c r="Z1474" s="118">
        <f>IF(Y1474=W1474,"OK","Non")</f>
        <v/>
      </c>
    </row>
    <row r="1475">
      <c r="A1475" s="9">
        <f>C1475/SUM(C:C)*(SUM(C:C)+$X$2)</f>
        <v/>
      </c>
      <c r="B1475" s="9">
        <f>C1475/SUM(C:C)*(SUM(C:C)+SUM($N$3:$O$7))+S1475</f>
        <v/>
      </c>
      <c r="C1475" s="9">
        <f>SUM(I1475:Q1475)-N1475-P1475</f>
        <v/>
      </c>
      <c r="D1475" s="8" t="n">
        <v>6235</v>
      </c>
      <c r="E1475" t="inlineStr">
        <is>
          <t>XT414087365TS</t>
        </is>
      </c>
      <c r="F1475" t="inlineStr">
        <is>
          <t>6C</t>
        </is>
      </c>
      <c r="G1475" t="inlineStr">
        <is>
          <t>N</t>
        </is>
      </c>
      <c r="H1475" t="inlineStr">
        <is>
          <t>ZA</t>
        </is>
      </c>
      <c r="O1475" t="n">
        <v>9.69</v>
      </c>
      <c r="S1475">
        <f>_xlfn.XLOOKUP(E1475,'Facture Chronopost'!L:L,'Facture Chronopost'!AA:AA,"")</f>
        <v/>
      </c>
      <c r="T1475">
        <f>IF(COUNTIF('Bibliothèque transporteurs'!C:C,F1475)=0,"inconnu",_xlfn.XLOOKUP(F1475,'Bibliothèque transporteurs'!C:C,'Bibliothèque transporteurs'!A:A))</f>
        <v/>
      </c>
      <c r="U1475">
        <f>IF(OR(F1475="6C",F1475="6B"),_xlfn.XLOOKUP(E1475,'Facture Chronopost'!L:L,'Facture Chronopost'!X:X),IF(OR(F1475=17,F1475=44),F1475&amp;"_"&amp;H1475,IF(COUNTIF('Bibliothèque transporteurs'!C:C,F1475)=0,"inconnu",_xlfn.XLOOKUP(F1475,'Bibliothèque transporteurs'!C:C,'Bibliothèque transporteurs'!B:B))))</f>
        <v/>
      </c>
      <c r="V1475">
        <f>IF(COUNTIF('Bibliothèque transporteurs'!C:C,F1475)=0,"inconnu",_xlfn.XLOOKUP(F1475,'Bibliothèque transporteurs'!C:C,'Bibliothèque transporteurs'!E:E))</f>
        <v/>
      </c>
      <c r="W1475">
        <f>IF(T1475="FR_2SHOP",O1475,IF(O1475=0,0,ROUNDUP(O1475/C1475*B1475,2)))</f>
        <v/>
      </c>
      <c r="Y1475" s="118">
        <f>ROUNDUP(B1475,2)-M1475-L1475-N1475-J1475-K1475-I1475-Q1475</f>
        <v/>
      </c>
      <c r="Z1475" s="118">
        <f>IF(Y1475=W1475,"OK","Non")</f>
        <v/>
      </c>
    </row>
    <row r="1476">
      <c r="A1476" s="9">
        <f>C1476/SUM(C:C)*(SUM(C:C)+$X$2)</f>
        <v/>
      </c>
      <c r="B1476" s="9">
        <f>C1476/SUM(C:C)*(SUM(C:C)+SUM($N$3:$O$7))+S1476</f>
        <v/>
      </c>
      <c r="C1476" s="9">
        <f>SUM(I1476:Q1476)-N1476-P1476</f>
        <v/>
      </c>
      <c r="D1476" s="8" t="n">
        <v>6235</v>
      </c>
      <c r="E1476" t="inlineStr">
        <is>
          <t>XT414091775TS</t>
        </is>
      </c>
      <c r="F1476" t="inlineStr">
        <is>
          <t>6C</t>
        </is>
      </c>
      <c r="G1476" t="inlineStr">
        <is>
          <t>N</t>
        </is>
      </c>
      <c r="H1476" t="inlineStr">
        <is>
          <t>ZA</t>
        </is>
      </c>
      <c r="O1476" t="n">
        <v>11.01</v>
      </c>
      <c r="S1476">
        <f>_xlfn.XLOOKUP(E1476,'Facture Chronopost'!L:L,'Facture Chronopost'!AA:AA,"")</f>
        <v/>
      </c>
      <c r="T1476">
        <f>IF(COUNTIF('Bibliothèque transporteurs'!C:C,F1476)=0,"inconnu",_xlfn.XLOOKUP(F1476,'Bibliothèque transporteurs'!C:C,'Bibliothèque transporteurs'!A:A))</f>
        <v/>
      </c>
      <c r="U1476">
        <f>IF(OR(F1476="6C",F1476="6B"),_xlfn.XLOOKUP(E1476,'Facture Chronopost'!L:L,'Facture Chronopost'!X:X),IF(OR(F1476=17,F1476=44),F1476&amp;"_"&amp;H1476,IF(COUNTIF('Bibliothèque transporteurs'!C:C,F1476)=0,"inconnu",_xlfn.XLOOKUP(F1476,'Bibliothèque transporteurs'!C:C,'Bibliothèque transporteurs'!B:B))))</f>
        <v/>
      </c>
      <c r="V1476">
        <f>IF(COUNTIF('Bibliothèque transporteurs'!C:C,F1476)=0,"inconnu",_xlfn.XLOOKUP(F1476,'Bibliothèque transporteurs'!C:C,'Bibliothèque transporteurs'!E:E))</f>
        <v/>
      </c>
      <c r="W1476">
        <f>IF(T1476="FR_2SHOP",O1476,IF(O1476=0,0,ROUNDUP(O1476/C1476*B1476,2)))</f>
        <v/>
      </c>
      <c r="Y1476" s="118">
        <f>ROUNDUP(B1476,2)-M1476-L1476-N1476-J1476-K1476-I1476-Q1476</f>
        <v/>
      </c>
      <c r="Z1476" s="118">
        <f>IF(Y1476=W1476,"OK","Non")</f>
        <v/>
      </c>
    </row>
    <row r="1477">
      <c r="A1477" s="9">
        <f>C1477/SUM(C:C)*(SUM(C:C)+$X$2)</f>
        <v/>
      </c>
      <c r="B1477" s="9">
        <f>C1477/SUM(C:C)*(SUM(C:C)+SUM($N$3:$O$7))+S1477</f>
        <v/>
      </c>
      <c r="C1477" s="9">
        <f>SUM(I1477:Q1477)-N1477-P1477</f>
        <v/>
      </c>
      <c r="D1477" s="8" t="n">
        <v>6235</v>
      </c>
      <c r="E1477" t="inlineStr">
        <is>
          <t>XT414093621TS</t>
        </is>
      </c>
      <c r="F1477" t="inlineStr">
        <is>
          <t>6C</t>
        </is>
      </c>
      <c r="G1477" t="inlineStr">
        <is>
          <t>N</t>
        </is>
      </c>
      <c r="H1477" t="inlineStr">
        <is>
          <t>ZA</t>
        </is>
      </c>
      <c r="O1477" t="n">
        <v>9.69</v>
      </c>
      <c r="S1477">
        <f>_xlfn.XLOOKUP(E1477,'Facture Chronopost'!L:L,'Facture Chronopost'!AA:AA,"")</f>
        <v/>
      </c>
      <c r="T1477">
        <f>IF(COUNTIF('Bibliothèque transporteurs'!C:C,F1477)=0,"inconnu",_xlfn.XLOOKUP(F1477,'Bibliothèque transporteurs'!C:C,'Bibliothèque transporteurs'!A:A))</f>
        <v/>
      </c>
      <c r="U1477">
        <f>IF(OR(F1477="6C",F1477="6B"),_xlfn.XLOOKUP(E1477,'Facture Chronopost'!L:L,'Facture Chronopost'!X:X),IF(OR(F1477=17,F1477=44),F1477&amp;"_"&amp;H1477,IF(COUNTIF('Bibliothèque transporteurs'!C:C,F1477)=0,"inconnu",_xlfn.XLOOKUP(F1477,'Bibliothèque transporteurs'!C:C,'Bibliothèque transporteurs'!B:B))))</f>
        <v/>
      </c>
      <c r="V1477">
        <f>IF(COUNTIF('Bibliothèque transporteurs'!C:C,F1477)=0,"inconnu",_xlfn.XLOOKUP(F1477,'Bibliothèque transporteurs'!C:C,'Bibliothèque transporteurs'!E:E))</f>
        <v/>
      </c>
      <c r="W1477">
        <f>IF(T1477="FR_2SHOP",O1477,IF(O1477=0,0,ROUNDUP(O1477/C1477*B1477,2)))</f>
        <v/>
      </c>
      <c r="Y1477" s="118">
        <f>ROUNDUP(B1477,2)-M1477-L1477-N1477-J1477-K1477-I1477-Q1477</f>
        <v/>
      </c>
      <c r="Z1477" s="118">
        <f>IF(Y1477=W1477,"OK","Non")</f>
        <v/>
      </c>
    </row>
    <row r="1478">
      <c r="A1478" s="9">
        <f>C1478/SUM(C:C)*(SUM(C:C)+$X$2)</f>
        <v/>
      </c>
      <c r="B1478" s="9">
        <f>C1478/SUM(C:C)*(SUM(C:C)+SUM($N$3:$O$7))+S1478</f>
        <v/>
      </c>
      <c r="C1478" s="9">
        <f>SUM(I1478:Q1478)-N1478-P1478</f>
        <v/>
      </c>
      <c r="D1478" s="8" t="n">
        <v>6235</v>
      </c>
      <c r="E1478" t="inlineStr">
        <is>
          <t>XT414094834TS</t>
        </is>
      </c>
      <c r="F1478" t="inlineStr">
        <is>
          <t>6C</t>
        </is>
      </c>
      <c r="G1478" t="inlineStr">
        <is>
          <t>N</t>
        </is>
      </c>
      <c r="H1478" t="inlineStr">
        <is>
          <t>ZA</t>
        </is>
      </c>
      <c r="O1478" t="n">
        <v>5.88</v>
      </c>
      <c r="S1478">
        <f>_xlfn.XLOOKUP(E1478,'Facture Chronopost'!L:L,'Facture Chronopost'!AA:AA,"")</f>
        <v/>
      </c>
      <c r="T1478">
        <f>IF(COUNTIF('Bibliothèque transporteurs'!C:C,F1478)=0,"inconnu",_xlfn.XLOOKUP(F1478,'Bibliothèque transporteurs'!C:C,'Bibliothèque transporteurs'!A:A))</f>
        <v/>
      </c>
      <c r="U1478">
        <f>IF(OR(F1478="6C",F1478="6B"),_xlfn.XLOOKUP(E1478,'Facture Chronopost'!L:L,'Facture Chronopost'!X:X),IF(OR(F1478=17,F1478=44),F1478&amp;"_"&amp;H1478,IF(COUNTIF('Bibliothèque transporteurs'!C:C,F1478)=0,"inconnu",_xlfn.XLOOKUP(F1478,'Bibliothèque transporteurs'!C:C,'Bibliothèque transporteurs'!B:B))))</f>
        <v/>
      </c>
      <c r="V1478">
        <f>IF(COUNTIF('Bibliothèque transporteurs'!C:C,F1478)=0,"inconnu",_xlfn.XLOOKUP(F1478,'Bibliothèque transporteurs'!C:C,'Bibliothèque transporteurs'!E:E))</f>
        <v/>
      </c>
      <c r="W1478">
        <f>IF(T1478="FR_2SHOP",O1478,IF(O1478=0,0,ROUNDUP(O1478/C1478*B1478,2)))</f>
        <v/>
      </c>
      <c r="Y1478" s="118">
        <f>ROUNDUP(B1478,2)-M1478-L1478-N1478-J1478-K1478-I1478-Q1478</f>
        <v/>
      </c>
      <c r="Z1478" s="118">
        <f>IF(Y1478=W1478,"OK","Non")</f>
        <v/>
      </c>
    </row>
    <row r="1479">
      <c r="A1479" s="9">
        <f>C1479/SUM(C:C)*(SUM(C:C)+$X$2)</f>
        <v/>
      </c>
      <c r="B1479" s="9">
        <f>C1479/SUM(C:C)*(SUM(C:C)+SUM($N$3:$O$7))+S1479</f>
        <v/>
      </c>
      <c r="C1479" s="9">
        <f>SUM(I1479:Q1479)-N1479-P1479</f>
        <v/>
      </c>
      <c r="D1479" s="8" t="n">
        <v>6235</v>
      </c>
      <c r="E1479" t="inlineStr">
        <is>
          <t>XT414094882TS</t>
        </is>
      </c>
      <c r="F1479" t="inlineStr">
        <is>
          <t>6C</t>
        </is>
      </c>
      <c r="G1479" t="inlineStr">
        <is>
          <t>N</t>
        </is>
      </c>
      <c r="H1479" t="inlineStr">
        <is>
          <t>ZA</t>
        </is>
      </c>
      <c r="O1479" t="n">
        <v>16</v>
      </c>
      <c r="S1479">
        <f>_xlfn.XLOOKUP(E1479,'Facture Chronopost'!L:L,'Facture Chronopost'!AA:AA,"")</f>
        <v/>
      </c>
      <c r="T1479">
        <f>IF(COUNTIF('Bibliothèque transporteurs'!C:C,F1479)=0,"inconnu",_xlfn.XLOOKUP(F1479,'Bibliothèque transporteurs'!C:C,'Bibliothèque transporteurs'!A:A))</f>
        <v/>
      </c>
      <c r="U1479">
        <f>IF(OR(F1479="6C",F1479="6B"),_xlfn.XLOOKUP(E1479,'Facture Chronopost'!L:L,'Facture Chronopost'!X:X),IF(OR(F1479=17,F1479=44),F1479&amp;"_"&amp;H1479,IF(COUNTIF('Bibliothèque transporteurs'!C:C,F1479)=0,"inconnu",_xlfn.XLOOKUP(F1479,'Bibliothèque transporteurs'!C:C,'Bibliothèque transporteurs'!B:B))))</f>
        <v/>
      </c>
      <c r="V1479">
        <f>IF(COUNTIF('Bibliothèque transporteurs'!C:C,F1479)=0,"inconnu",_xlfn.XLOOKUP(F1479,'Bibliothèque transporteurs'!C:C,'Bibliothèque transporteurs'!E:E))</f>
        <v/>
      </c>
      <c r="W1479">
        <f>IF(T1479="FR_2SHOP",O1479,IF(O1479=0,0,ROUNDUP(O1479/C1479*B1479,2)))</f>
        <v/>
      </c>
      <c r="Y1479" s="118">
        <f>ROUNDUP(B1479,2)-M1479-L1479-N1479-J1479-K1479-I1479-Q1479</f>
        <v/>
      </c>
      <c r="Z1479" s="118">
        <f>IF(Y1479=W1479,"OK","Non")</f>
        <v/>
      </c>
    </row>
    <row r="1480">
      <c r="A1480" s="9">
        <f>C1480/SUM(C:C)*(SUM(C:C)+$X$2)</f>
        <v/>
      </c>
      <c r="B1480" s="9">
        <f>C1480/SUM(C:C)*(SUM(C:C)+SUM($N$3:$O$7))+S1480</f>
        <v/>
      </c>
      <c r="C1480" s="9">
        <f>SUM(I1480:Q1480)-N1480-P1480</f>
        <v/>
      </c>
      <c r="D1480" s="8" t="n">
        <v>6235</v>
      </c>
      <c r="E1480" t="inlineStr">
        <is>
          <t>XT414095171TS</t>
        </is>
      </c>
      <c r="F1480" t="inlineStr">
        <is>
          <t>6C</t>
        </is>
      </c>
      <c r="G1480" t="inlineStr">
        <is>
          <t>N</t>
        </is>
      </c>
      <c r="H1480" t="inlineStr">
        <is>
          <t>ZA</t>
        </is>
      </c>
      <c r="O1480" t="n">
        <v>9.69</v>
      </c>
      <c r="S1480">
        <f>_xlfn.XLOOKUP(E1480,'Facture Chronopost'!L:L,'Facture Chronopost'!AA:AA,"")</f>
        <v/>
      </c>
      <c r="T1480">
        <f>IF(COUNTIF('Bibliothèque transporteurs'!C:C,F1480)=0,"inconnu",_xlfn.XLOOKUP(F1480,'Bibliothèque transporteurs'!C:C,'Bibliothèque transporteurs'!A:A))</f>
        <v/>
      </c>
      <c r="U1480">
        <f>IF(OR(F1480="6C",F1480="6B"),_xlfn.XLOOKUP(E1480,'Facture Chronopost'!L:L,'Facture Chronopost'!X:X),IF(OR(F1480=17,F1480=44),F1480&amp;"_"&amp;H1480,IF(COUNTIF('Bibliothèque transporteurs'!C:C,F1480)=0,"inconnu",_xlfn.XLOOKUP(F1480,'Bibliothèque transporteurs'!C:C,'Bibliothèque transporteurs'!B:B))))</f>
        <v/>
      </c>
      <c r="V1480">
        <f>IF(COUNTIF('Bibliothèque transporteurs'!C:C,F1480)=0,"inconnu",_xlfn.XLOOKUP(F1480,'Bibliothèque transporteurs'!C:C,'Bibliothèque transporteurs'!E:E))</f>
        <v/>
      </c>
      <c r="W1480">
        <f>IF(T1480="FR_2SHOP",O1480,IF(O1480=0,0,ROUNDUP(O1480/C1480*B1480,2)))</f>
        <v/>
      </c>
      <c r="Y1480" s="118">
        <f>ROUNDUP(B1480,2)-M1480-L1480-N1480-J1480-K1480-I1480-Q1480</f>
        <v/>
      </c>
      <c r="Z1480" s="118">
        <f>IF(Y1480=W1480,"OK","Non")</f>
        <v/>
      </c>
    </row>
    <row r="1481">
      <c r="A1481" s="9">
        <f>C1481/SUM(C:C)*(SUM(C:C)+$X$2)</f>
        <v/>
      </c>
      <c r="B1481" s="9">
        <f>C1481/SUM(C:C)*(SUM(C:C)+SUM($N$3:$O$7))+S1481</f>
        <v/>
      </c>
      <c r="C1481" s="9">
        <f>SUM(I1481:Q1481)-N1481-P1481</f>
        <v/>
      </c>
      <c r="D1481" s="8" t="n">
        <v>6235</v>
      </c>
      <c r="E1481" t="inlineStr">
        <is>
          <t>XT414096234TS</t>
        </is>
      </c>
      <c r="F1481" t="inlineStr">
        <is>
          <t>6C</t>
        </is>
      </c>
      <c r="G1481" t="inlineStr">
        <is>
          <t>N</t>
        </is>
      </c>
      <c r="H1481" t="inlineStr">
        <is>
          <t>ZA</t>
        </is>
      </c>
      <c r="O1481" t="n">
        <v>9.029999999999999</v>
      </c>
      <c r="S1481">
        <f>_xlfn.XLOOKUP(E1481,'Facture Chronopost'!L:L,'Facture Chronopost'!AA:AA,"")</f>
        <v/>
      </c>
      <c r="T1481">
        <f>IF(COUNTIF('Bibliothèque transporteurs'!C:C,F1481)=0,"inconnu",_xlfn.XLOOKUP(F1481,'Bibliothèque transporteurs'!C:C,'Bibliothèque transporteurs'!A:A))</f>
        <v/>
      </c>
      <c r="U1481">
        <f>IF(OR(F1481="6C",F1481="6B"),_xlfn.XLOOKUP(E1481,'Facture Chronopost'!L:L,'Facture Chronopost'!X:X),IF(OR(F1481=17,F1481=44),F1481&amp;"_"&amp;H1481,IF(COUNTIF('Bibliothèque transporteurs'!C:C,F1481)=0,"inconnu",_xlfn.XLOOKUP(F1481,'Bibliothèque transporteurs'!C:C,'Bibliothèque transporteurs'!B:B))))</f>
        <v/>
      </c>
      <c r="V1481">
        <f>IF(COUNTIF('Bibliothèque transporteurs'!C:C,F1481)=0,"inconnu",_xlfn.XLOOKUP(F1481,'Bibliothèque transporteurs'!C:C,'Bibliothèque transporteurs'!E:E))</f>
        <v/>
      </c>
      <c r="W1481">
        <f>IF(T1481="FR_2SHOP",O1481,IF(O1481=0,0,ROUNDUP(O1481/C1481*B1481,2)))</f>
        <v/>
      </c>
      <c r="Y1481" s="118">
        <f>ROUNDUP(B1481,2)-M1481-L1481-N1481-J1481-K1481-I1481-Q1481</f>
        <v/>
      </c>
      <c r="Z1481" s="118">
        <f>IF(Y1481=W1481,"OK","Non")</f>
        <v/>
      </c>
    </row>
    <row r="1482">
      <c r="A1482" s="9">
        <f>C1482/SUM(C:C)*(SUM(C:C)+$X$2)</f>
        <v/>
      </c>
      <c r="B1482" s="9">
        <f>C1482/SUM(C:C)*(SUM(C:C)+SUM($N$3:$O$7))+S1482</f>
        <v/>
      </c>
      <c r="C1482" s="9">
        <f>SUM(I1482:Q1482)-N1482-P1482</f>
        <v/>
      </c>
      <c r="D1482" s="8" t="n">
        <v>6235</v>
      </c>
      <c r="E1482" t="inlineStr">
        <is>
          <t>XT414096398TS</t>
        </is>
      </c>
      <c r="F1482" t="inlineStr">
        <is>
          <t>6C</t>
        </is>
      </c>
      <c r="G1482" t="inlineStr">
        <is>
          <t>N</t>
        </is>
      </c>
      <c r="H1482" t="inlineStr">
        <is>
          <t>ZA</t>
        </is>
      </c>
      <c r="O1482" t="n">
        <v>9.69</v>
      </c>
      <c r="S1482">
        <f>_xlfn.XLOOKUP(E1482,'Facture Chronopost'!L:L,'Facture Chronopost'!AA:AA,"")</f>
        <v/>
      </c>
      <c r="T1482">
        <f>IF(COUNTIF('Bibliothèque transporteurs'!C:C,F1482)=0,"inconnu",_xlfn.XLOOKUP(F1482,'Bibliothèque transporteurs'!C:C,'Bibliothèque transporteurs'!A:A))</f>
        <v/>
      </c>
      <c r="U1482">
        <f>IF(OR(F1482="6C",F1482="6B"),_xlfn.XLOOKUP(E1482,'Facture Chronopost'!L:L,'Facture Chronopost'!X:X),IF(OR(F1482=17,F1482=44),F1482&amp;"_"&amp;H1482,IF(COUNTIF('Bibliothèque transporteurs'!C:C,F1482)=0,"inconnu",_xlfn.XLOOKUP(F1482,'Bibliothèque transporteurs'!C:C,'Bibliothèque transporteurs'!B:B))))</f>
        <v/>
      </c>
      <c r="V1482">
        <f>IF(COUNTIF('Bibliothèque transporteurs'!C:C,F1482)=0,"inconnu",_xlfn.XLOOKUP(F1482,'Bibliothèque transporteurs'!C:C,'Bibliothèque transporteurs'!E:E))</f>
        <v/>
      </c>
      <c r="W1482">
        <f>IF(T1482="FR_2SHOP",O1482,IF(O1482=0,0,ROUNDUP(O1482/C1482*B1482,2)))</f>
        <v/>
      </c>
      <c r="Y1482" s="118">
        <f>ROUNDUP(B1482,2)-M1482-L1482-N1482-J1482-K1482-I1482-Q1482</f>
        <v/>
      </c>
      <c r="Z1482" s="118">
        <f>IF(Y1482=W1482,"OK","Non")</f>
        <v/>
      </c>
    </row>
    <row r="1483">
      <c r="A1483" s="9">
        <f>C1483/SUM(C:C)*(SUM(C:C)+$X$2)</f>
        <v/>
      </c>
      <c r="B1483" s="9">
        <f>C1483/SUM(C:C)*(SUM(C:C)+SUM($N$3:$O$7))+S1483</f>
        <v/>
      </c>
      <c r="C1483" s="9">
        <f>SUM(I1483:Q1483)-N1483-P1483</f>
        <v/>
      </c>
      <c r="D1483" s="8" t="n">
        <v>6235</v>
      </c>
      <c r="E1483" t="inlineStr">
        <is>
          <t>XT414096509TS</t>
        </is>
      </c>
      <c r="F1483" t="inlineStr">
        <is>
          <t>6C</t>
        </is>
      </c>
      <c r="G1483" t="inlineStr">
        <is>
          <t>N</t>
        </is>
      </c>
      <c r="H1483" t="inlineStr">
        <is>
          <t>ZA</t>
        </is>
      </c>
      <c r="O1483" t="n">
        <v>10.54</v>
      </c>
      <c r="S1483">
        <f>_xlfn.XLOOKUP(E1483,'Facture Chronopost'!L:L,'Facture Chronopost'!AA:AA,"")</f>
        <v/>
      </c>
      <c r="T1483">
        <f>IF(COUNTIF('Bibliothèque transporteurs'!C:C,F1483)=0,"inconnu",_xlfn.XLOOKUP(F1483,'Bibliothèque transporteurs'!C:C,'Bibliothèque transporteurs'!A:A))</f>
        <v/>
      </c>
      <c r="U1483">
        <f>IF(OR(F1483="6C",F1483="6B"),_xlfn.XLOOKUP(E1483,'Facture Chronopost'!L:L,'Facture Chronopost'!X:X),IF(OR(F1483=17,F1483=44),F1483&amp;"_"&amp;H1483,IF(COUNTIF('Bibliothèque transporteurs'!C:C,F1483)=0,"inconnu",_xlfn.XLOOKUP(F1483,'Bibliothèque transporteurs'!C:C,'Bibliothèque transporteurs'!B:B))))</f>
        <v/>
      </c>
      <c r="V1483">
        <f>IF(COUNTIF('Bibliothèque transporteurs'!C:C,F1483)=0,"inconnu",_xlfn.XLOOKUP(F1483,'Bibliothèque transporteurs'!C:C,'Bibliothèque transporteurs'!E:E))</f>
        <v/>
      </c>
      <c r="W1483">
        <f>IF(T1483="FR_2SHOP",O1483,IF(O1483=0,0,ROUNDUP(O1483/C1483*B1483,2)))</f>
        <v/>
      </c>
      <c r="Y1483" s="118">
        <f>ROUNDUP(B1483,2)-M1483-L1483-N1483-J1483-K1483-I1483-Q1483</f>
        <v/>
      </c>
      <c r="Z1483" s="118">
        <f>IF(Y1483=W1483,"OK","Non")</f>
        <v/>
      </c>
    </row>
    <row r="1484">
      <c r="A1484" s="9">
        <f>C1484/SUM(C:C)*(SUM(C:C)+$X$2)</f>
        <v/>
      </c>
      <c r="B1484" s="9">
        <f>C1484/SUM(C:C)*(SUM(C:C)+SUM($N$3:$O$7))+S1484</f>
        <v/>
      </c>
      <c r="C1484" s="9">
        <f>SUM(I1484:Q1484)-N1484-P1484</f>
        <v/>
      </c>
      <c r="D1484" s="8" t="n">
        <v>6235</v>
      </c>
      <c r="E1484" t="inlineStr">
        <is>
          <t>XT414096693TS</t>
        </is>
      </c>
      <c r="F1484" t="inlineStr">
        <is>
          <t>6C</t>
        </is>
      </c>
      <c r="G1484" t="inlineStr">
        <is>
          <t>N</t>
        </is>
      </c>
      <c r="H1484" t="inlineStr">
        <is>
          <t>ZA</t>
        </is>
      </c>
      <c r="O1484" t="n">
        <v>5.33</v>
      </c>
      <c r="S1484">
        <f>_xlfn.XLOOKUP(E1484,'Facture Chronopost'!L:L,'Facture Chronopost'!AA:AA,"")</f>
        <v/>
      </c>
      <c r="T1484">
        <f>IF(COUNTIF('Bibliothèque transporteurs'!C:C,F1484)=0,"inconnu",_xlfn.XLOOKUP(F1484,'Bibliothèque transporteurs'!C:C,'Bibliothèque transporteurs'!A:A))</f>
        <v/>
      </c>
      <c r="U1484">
        <f>IF(OR(F1484="6C",F1484="6B"),_xlfn.XLOOKUP(E1484,'Facture Chronopost'!L:L,'Facture Chronopost'!X:X),IF(OR(F1484=17,F1484=44),F1484&amp;"_"&amp;H1484,IF(COUNTIF('Bibliothèque transporteurs'!C:C,F1484)=0,"inconnu",_xlfn.XLOOKUP(F1484,'Bibliothèque transporteurs'!C:C,'Bibliothèque transporteurs'!B:B))))</f>
        <v/>
      </c>
      <c r="V1484">
        <f>IF(COUNTIF('Bibliothèque transporteurs'!C:C,F1484)=0,"inconnu",_xlfn.XLOOKUP(F1484,'Bibliothèque transporteurs'!C:C,'Bibliothèque transporteurs'!E:E))</f>
        <v/>
      </c>
      <c r="W1484">
        <f>IF(T1484="FR_2SHOP",O1484,IF(O1484=0,0,ROUNDUP(O1484/C1484*B1484,2)))</f>
        <v/>
      </c>
      <c r="Y1484" s="118">
        <f>ROUNDUP(B1484,2)-M1484-L1484-N1484-J1484-K1484-I1484-Q1484</f>
        <v/>
      </c>
      <c r="Z1484" s="118">
        <f>IF(Y1484=W1484,"OK","Non")</f>
        <v/>
      </c>
    </row>
    <row r="1485">
      <c r="A1485" s="9">
        <f>C1485/SUM(C:C)*(SUM(C:C)+$X$2)</f>
        <v/>
      </c>
      <c r="B1485" s="9">
        <f>C1485/SUM(C:C)*(SUM(C:C)+SUM($N$3:$O$7))+S1485</f>
        <v/>
      </c>
      <c r="C1485" s="9">
        <f>SUM(I1485:Q1485)-N1485-P1485</f>
        <v/>
      </c>
      <c r="D1485" s="8" t="n">
        <v>6235</v>
      </c>
      <c r="E1485" t="inlineStr">
        <is>
          <t>XT414096781TS</t>
        </is>
      </c>
      <c r="F1485" t="inlineStr">
        <is>
          <t>6C</t>
        </is>
      </c>
      <c r="G1485" t="inlineStr">
        <is>
          <t>N</t>
        </is>
      </c>
      <c r="H1485" t="inlineStr">
        <is>
          <t>ZA</t>
        </is>
      </c>
      <c r="O1485" t="n">
        <v>5.55</v>
      </c>
      <c r="S1485">
        <f>_xlfn.XLOOKUP(E1485,'Facture Chronopost'!L:L,'Facture Chronopost'!AA:AA,"")</f>
        <v/>
      </c>
      <c r="T1485">
        <f>IF(COUNTIF('Bibliothèque transporteurs'!C:C,F1485)=0,"inconnu",_xlfn.XLOOKUP(F1485,'Bibliothèque transporteurs'!C:C,'Bibliothèque transporteurs'!A:A))</f>
        <v/>
      </c>
      <c r="U1485">
        <f>IF(OR(F1485="6C",F1485="6B"),_xlfn.XLOOKUP(E1485,'Facture Chronopost'!L:L,'Facture Chronopost'!X:X),IF(OR(F1485=17,F1485=44),F1485&amp;"_"&amp;H1485,IF(COUNTIF('Bibliothèque transporteurs'!C:C,F1485)=0,"inconnu",_xlfn.XLOOKUP(F1485,'Bibliothèque transporteurs'!C:C,'Bibliothèque transporteurs'!B:B))))</f>
        <v/>
      </c>
      <c r="V1485">
        <f>IF(COUNTIF('Bibliothèque transporteurs'!C:C,F1485)=0,"inconnu",_xlfn.XLOOKUP(F1485,'Bibliothèque transporteurs'!C:C,'Bibliothèque transporteurs'!E:E))</f>
        <v/>
      </c>
      <c r="W1485">
        <f>IF(T1485="FR_2SHOP",O1485,IF(O1485=0,0,ROUNDUP(O1485/C1485*B1485,2)))</f>
        <v/>
      </c>
      <c r="Y1485" s="118">
        <f>ROUNDUP(B1485,2)-M1485-L1485-N1485-J1485-K1485-I1485-Q1485</f>
        <v/>
      </c>
      <c r="Z1485" s="118">
        <f>IF(Y1485=W1485,"OK","Non")</f>
        <v/>
      </c>
    </row>
    <row r="1486">
      <c r="A1486" s="9">
        <f>C1486/SUM(C:C)*(SUM(C:C)+$X$2)</f>
        <v/>
      </c>
      <c r="B1486" s="9">
        <f>C1486/SUM(C:C)*(SUM(C:C)+SUM($N$3:$O$7))+S1486</f>
        <v/>
      </c>
      <c r="C1486" s="9">
        <f>SUM(I1486:Q1486)-N1486-P1486</f>
        <v/>
      </c>
      <c r="D1486" s="8" t="n">
        <v>6235</v>
      </c>
      <c r="E1486" t="inlineStr">
        <is>
          <t>XT414097552TS</t>
        </is>
      </c>
      <c r="F1486" t="inlineStr">
        <is>
          <t>6C</t>
        </is>
      </c>
      <c r="G1486" t="inlineStr">
        <is>
          <t>N</t>
        </is>
      </c>
      <c r="H1486" t="inlineStr">
        <is>
          <t>ZA</t>
        </is>
      </c>
      <c r="O1486" t="n">
        <v>5.88</v>
      </c>
      <c r="S1486">
        <f>_xlfn.XLOOKUP(E1486,'Facture Chronopost'!L:L,'Facture Chronopost'!AA:AA,"")</f>
        <v/>
      </c>
      <c r="T1486">
        <f>IF(COUNTIF('Bibliothèque transporteurs'!C:C,F1486)=0,"inconnu",_xlfn.XLOOKUP(F1486,'Bibliothèque transporteurs'!C:C,'Bibliothèque transporteurs'!A:A))</f>
        <v/>
      </c>
      <c r="U1486">
        <f>IF(OR(F1486="6C",F1486="6B"),_xlfn.XLOOKUP(E1486,'Facture Chronopost'!L:L,'Facture Chronopost'!X:X),IF(OR(F1486=17,F1486=44),F1486&amp;"_"&amp;H1486,IF(COUNTIF('Bibliothèque transporteurs'!C:C,F1486)=0,"inconnu",_xlfn.XLOOKUP(F1486,'Bibliothèque transporteurs'!C:C,'Bibliothèque transporteurs'!B:B))))</f>
        <v/>
      </c>
      <c r="V1486">
        <f>IF(COUNTIF('Bibliothèque transporteurs'!C:C,F1486)=0,"inconnu",_xlfn.XLOOKUP(F1486,'Bibliothèque transporteurs'!C:C,'Bibliothèque transporteurs'!E:E))</f>
        <v/>
      </c>
      <c r="W1486">
        <f>IF(T1486="FR_2SHOP",O1486,IF(O1486=0,0,ROUNDUP(O1486/C1486*B1486,2)))</f>
        <v/>
      </c>
      <c r="Y1486" s="118">
        <f>ROUNDUP(B1486,2)-M1486-L1486-N1486-J1486-K1486-I1486-Q1486</f>
        <v/>
      </c>
      <c r="Z1486" s="118">
        <f>IF(Y1486=W1486,"OK","Non")</f>
        <v/>
      </c>
    </row>
    <row r="1487">
      <c r="A1487" s="9">
        <f>C1487/SUM(C:C)*(SUM(C:C)+$X$2)</f>
        <v/>
      </c>
      <c r="B1487" s="9">
        <f>C1487/SUM(C:C)*(SUM(C:C)+SUM($N$3:$O$7))+S1487</f>
        <v/>
      </c>
      <c r="C1487" s="9">
        <f>SUM(I1487:Q1487)-N1487-P1487</f>
        <v/>
      </c>
      <c r="D1487" s="8" t="n">
        <v>6235</v>
      </c>
      <c r="E1487" t="inlineStr">
        <is>
          <t>XT414099496TS</t>
        </is>
      </c>
      <c r="F1487" t="inlineStr">
        <is>
          <t>6C</t>
        </is>
      </c>
      <c r="G1487" t="inlineStr">
        <is>
          <t>N</t>
        </is>
      </c>
      <c r="H1487" t="inlineStr">
        <is>
          <t>ZA</t>
        </is>
      </c>
      <c r="O1487" t="n">
        <v>5.88</v>
      </c>
      <c r="S1487">
        <f>_xlfn.XLOOKUP(E1487,'Facture Chronopost'!L:L,'Facture Chronopost'!AA:AA,"")</f>
        <v/>
      </c>
      <c r="T1487">
        <f>IF(COUNTIF('Bibliothèque transporteurs'!C:C,F1487)=0,"inconnu",_xlfn.XLOOKUP(F1487,'Bibliothèque transporteurs'!C:C,'Bibliothèque transporteurs'!A:A))</f>
        <v/>
      </c>
      <c r="U1487">
        <f>IF(OR(F1487="6C",F1487="6B"),_xlfn.XLOOKUP(E1487,'Facture Chronopost'!L:L,'Facture Chronopost'!X:X),IF(OR(F1487=17,F1487=44),F1487&amp;"_"&amp;H1487,IF(COUNTIF('Bibliothèque transporteurs'!C:C,F1487)=0,"inconnu",_xlfn.XLOOKUP(F1487,'Bibliothèque transporteurs'!C:C,'Bibliothèque transporteurs'!B:B))))</f>
        <v/>
      </c>
      <c r="V1487">
        <f>IF(COUNTIF('Bibliothèque transporteurs'!C:C,F1487)=0,"inconnu",_xlfn.XLOOKUP(F1487,'Bibliothèque transporteurs'!C:C,'Bibliothèque transporteurs'!E:E))</f>
        <v/>
      </c>
      <c r="W1487">
        <f>IF(T1487="FR_2SHOP",O1487,IF(O1487=0,0,ROUNDUP(O1487/C1487*B1487,2)))</f>
        <v/>
      </c>
      <c r="Y1487" s="118">
        <f>ROUNDUP(B1487,2)-M1487-L1487-N1487-J1487-K1487-I1487-Q1487</f>
        <v/>
      </c>
      <c r="Z1487" s="118">
        <f>IF(Y1487=W1487,"OK","Non")</f>
        <v/>
      </c>
    </row>
    <row r="1488">
      <c r="A1488" s="9">
        <f>C1488/SUM(C:C)*(SUM(C:C)+$X$2)</f>
        <v/>
      </c>
      <c r="B1488" s="9">
        <f>C1488/SUM(C:C)*(SUM(C:C)+SUM($N$3:$O$7))+S1488</f>
        <v/>
      </c>
      <c r="C1488" s="9">
        <f>SUM(I1488:Q1488)-N1488-P1488</f>
        <v/>
      </c>
      <c r="D1488" s="8" t="n">
        <v>6235</v>
      </c>
      <c r="E1488" t="inlineStr">
        <is>
          <t>XT414099584TS</t>
        </is>
      </c>
      <c r="F1488" t="inlineStr">
        <is>
          <t>6C</t>
        </is>
      </c>
      <c r="G1488" t="inlineStr">
        <is>
          <t>N</t>
        </is>
      </c>
      <c r="H1488" t="inlineStr">
        <is>
          <t>ZA</t>
        </is>
      </c>
      <c r="O1488" t="n">
        <v>10.76</v>
      </c>
      <c r="S1488">
        <f>_xlfn.XLOOKUP(E1488,'Facture Chronopost'!L:L,'Facture Chronopost'!AA:AA,"")</f>
        <v/>
      </c>
      <c r="T1488">
        <f>IF(COUNTIF('Bibliothèque transporteurs'!C:C,F1488)=0,"inconnu",_xlfn.XLOOKUP(F1488,'Bibliothèque transporteurs'!C:C,'Bibliothèque transporteurs'!A:A))</f>
        <v/>
      </c>
      <c r="U1488">
        <f>IF(OR(F1488="6C",F1488="6B"),_xlfn.XLOOKUP(E1488,'Facture Chronopost'!L:L,'Facture Chronopost'!X:X),IF(OR(F1488=17,F1488=44),F1488&amp;"_"&amp;H1488,IF(COUNTIF('Bibliothèque transporteurs'!C:C,F1488)=0,"inconnu",_xlfn.XLOOKUP(F1488,'Bibliothèque transporteurs'!C:C,'Bibliothèque transporteurs'!B:B))))</f>
        <v/>
      </c>
      <c r="V1488">
        <f>IF(COUNTIF('Bibliothèque transporteurs'!C:C,F1488)=0,"inconnu",_xlfn.XLOOKUP(F1488,'Bibliothèque transporteurs'!C:C,'Bibliothèque transporteurs'!E:E))</f>
        <v/>
      </c>
      <c r="W1488">
        <f>IF(T1488="FR_2SHOP",O1488,IF(O1488=0,0,ROUNDUP(O1488/C1488*B1488,2)))</f>
        <v/>
      </c>
      <c r="Y1488" s="118">
        <f>ROUNDUP(B1488,2)-M1488-L1488-N1488-J1488-K1488-I1488-Q1488</f>
        <v/>
      </c>
      <c r="Z1488" s="118">
        <f>IF(Y1488=W1488,"OK","Non")</f>
        <v/>
      </c>
    </row>
    <row r="1489">
      <c r="A1489" s="9">
        <f>C1489/SUM(C:C)*(SUM(C:C)+$X$2)</f>
        <v/>
      </c>
      <c r="B1489" s="9">
        <f>C1489/SUM(C:C)*(SUM(C:C)+SUM($N$3:$O$7))+S1489</f>
        <v/>
      </c>
      <c r="C1489" s="9">
        <f>SUM(I1489:Q1489)-N1489-P1489</f>
        <v/>
      </c>
      <c r="D1489" s="8" t="n">
        <v>6235</v>
      </c>
      <c r="E1489" t="inlineStr">
        <is>
          <t>XT414099607TS</t>
        </is>
      </c>
      <c r="F1489" t="inlineStr">
        <is>
          <t>6C</t>
        </is>
      </c>
      <c r="G1489" t="inlineStr">
        <is>
          <t>N</t>
        </is>
      </c>
      <c r="H1489" t="inlineStr">
        <is>
          <t>ZA</t>
        </is>
      </c>
      <c r="O1489" t="n">
        <v>10.02</v>
      </c>
      <c r="S1489">
        <f>_xlfn.XLOOKUP(E1489,'Facture Chronopost'!L:L,'Facture Chronopost'!AA:AA,"")</f>
        <v/>
      </c>
      <c r="T1489">
        <f>IF(COUNTIF('Bibliothèque transporteurs'!C:C,F1489)=0,"inconnu",_xlfn.XLOOKUP(F1489,'Bibliothèque transporteurs'!C:C,'Bibliothèque transporteurs'!A:A))</f>
        <v/>
      </c>
      <c r="U1489">
        <f>IF(OR(F1489="6C",F1489="6B"),_xlfn.XLOOKUP(E1489,'Facture Chronopost'!L:L,'Facture Chronopost'!X:X),IF(OR(F1489=17,F1489=44),F1489&amp;"_"&amp;H1489,IF(COUNTIF('Bibliothèque transporteurs'!C:C,F1489)=0,"inconnu",_xlfn.XLOOKUP(F1489,'Bibliothèque transporteurs'!C:C,'Bibliothèque transporteurs'!B:B))))</f>
        <v/>
      </c>
      <c r="V1489">
        <f>IF(COUNTIF('Bibliothèque transporteurs'!C:C,F1489)=0,"inconnu",_xlfn.XLOOKUP(F1489,'Bibliothèque transporteurs'!C:C,'Bibliothèque transporteurs'!E:E))</f>
        <v/>
      </c>
      <c r="W1489">
        <f>IF(T1489="FR_2SHOP",O1489,IF(O1489=0,0,ROUNDUP(O1489/C1489*B1489,2)))</f>
        <v/>
      </c>
      <c r="Y1489" s="118">
        <f>ROUNDUP(B1489,2)-M1489-L1489-N1489-J1489-K1489-I1489-Q1489</f>
        <v/>
      </c>
      <c r="Z1489" s="118">
        <f>IF(Y1489=W1489,"OK","Non")</f>
        <v/>
      </c>
    </row>
    <row r="1490">
      <c r="A1490" s="9">
        <f>C1490/SUM(C:C)*(SUM(C:C)+$X$2)</f>
        <v/>
      </c>
      <c r="B1490" s="9">
        <f>C1490/SUM(C:C)*(SUM(C:C)+SUM($N$3:$O$7))+S1490</f>
        <v/>
      </c>
      <c r="C1490" s="9">
        <f>SUM(I1490:Q1490)-N1490-P1490</f>
        <v/>
      </c>
      <c r="D1490" s="8" t="n">
        <v>6235</v>
      </c>
      <c r="E1490" t="inlineStr">
        <is>
          <t>XT414100336TS</t>
        </is>
      </c>
      <c r="F1490" t="inlineStr">
        <is>
          <t>6C</t>
        </is>
      </c>
      <c r="G1490" t="inlineStr">
        <is>
          <t>N</t>
        </is>
      </c>
      <c r="H1490" t="inlineStr">
        <is>
          <t>ZA</t>
        </is>
      </c>
      <c r="O1490" t="n">
        <v>5.33</v>
      </c>
      <c r="S1490">
        <f>_xlfn.XLOOKUP(E1490,'Facture Chronopost'!L:L,'Facture Chronopost'!AA:AA,"")</f>
        <v/>
      </c>
      <c r="T1490">
        <f>IF(COUNTIF('Bibliothèque transporteurs'!C:C,F1490)=0,"inconnu",_xlfn.XLOOKUP(F1490,'Bibliothèque transporteurs'!C:C,'Bibliothèque transporteurs'!A:A))</f>
        <v/>
      </c>
      <c r="U1490">
        <f>IF(OR(F1490="6C",F1490="6B"),_xlfn.XLOOKUP(E1490,'Facture Chronopost'!L:L,'Facture Chronopost'!X:X),IF(OR(F1490=17,F1490=44),F1490&amp;"_"&amp;H1490,IF(COUNTIF('Bibliothèque transporteurs'!C:C,F1490)=0,"inconnu",_xlfn.XLOOKUP(F1490,'Bibliothèque transporteurs'!C:C,'Bibliothèque transporteurs'!B:B))))</f>
        <v/>
      </c>
      <c r="V1490">
        <f>IF(COUNTIF('Bibliothèque transporteurs'!C:C,F1490)=0,"inconnu",_xlfn.XLOOKUP(F1490,'Bibliothèque transporteurs'!C:C,'Bibliothèque transporteurs'!E:E))</f>
        <v/>
      </c>
      <c r="W1490">
        <f>IF(T1490="FR_2SHOP",O1490,IF(O1490=0,0,ROUNDUP(O1490/C1490*B1490,2)))</f>
        <v/>
      </c>
      <c r="Y1490" s="118">
        <f>ROUNDUP(B1490,2)-M1490-L1490-N1490-J1490-K1490-I1490-Q1490</f>
        <v/>
      </c>
      <c r="Z1490" s="118">
        <f>IF(Y1490=W1490,"OK","Non")</f>
        <v/>
      </c>
    </row>
    <row r="1491">
      <c r="A1491" s="9">
        <f>C1491/SUM(C:C)*(SUM(C:C)+$X$2)</f>
        <v/>
      </c>
      <c r="B1491" s="9">
        <f>C1491/SUM(C:C)*(SUM(C:C)+SUM($N$3:$O$7))+S1491</f>
        <v/>
      </c>
      <c r="C1491" s="9">
        <f>SUM(I1491:Q1491)-N1491-P1491</f>
        <v/>
      </c>
      <c r="D1491" s="8" t="n">
        <v>6235</v>
      </c>
      <c r="E1491" t="inlineStr">
        <is>
          <t>XT414101265TS</t>
        </is>
      </c>
      <c r="F1491" t="inlineStr">
        <is>
          <t>6C</t>
        </is>
      </c>
      <c r="G1491" t="inlineStr">
        <is>
          <t>N</t>
        </is>
      </c>
      <c r="H1491" t="inlineStr">
        <is>
          <t>ZA</t>
        </is>
      </c>
      <c r="O1491" t="n">
        <v>9.029999999999999</v>
      </c>
      <c r="S1491">
        <f>_xlfn.XLOOKUP(E1491,'Facture Chronopost'!L:L,'Facture Chronopost'!AA:AA,"")</f>
        <v/>
      </c>
      <c r="T1491">
        <f>IF(COUNTIF('Bibliothèque transporteurs'!C:C,F1491)=0,"inconnu",_xlfn.XLOOKUP(F1491,'Bibliothèque transporteurs'!C:C,'Bibliothèque transporteurs'!A:A))</f>
        <v/>
      </c>
      <c r="U1491">
        <f>IF(OR(F1491="6C",F1491="6B"),_xlfn.XLOOKUP(E1491,'Facture Chronopost'!L:L,'Facture Chronopost'!X:X),IF(OR(F1491=17,F1491=44),F1491&amp;"_"&amp;H1491,IF(COUNTIF('Bibliothèque transporteurs'!C:C,F1491)=0,"inconnu",_xlfn.XLOOKUP(F1491,'Bibliothèque transporteurs'!C:C,'Bibliothèque transporteurs'!B:B))))</f>
        <v/>
      </c>
      <c r="V1491">
        <f>IF(COUNTIF('Bibliothèque transporteurs'!C:C,F1491)=0,"inconnu",_xlfn.XLOOKUP(F1491,'Bibliothèque transporteurs'!C:C,'Bibliothèque transporteurs'!E:E))</f>
        <v/>
      </c>
      <c r="W1491">
        <f>IF(T1491="FR_2SHOP",O1491,IF(O1491=0,0,ROUNDUP(O1491/C1491*B1491,2)))</f>
        <v/>
      </c>
      <c r="Y1491" s="118">
        <f>ROUNDUP(B1491,2)-M1491-L1491-N1491-J1491-K1491-I1491-Q1491</f>
        <v/>
      </c>
      <c r="Z1491" s="118">
        <f>IF(Y1491=W1491,"OK","Non")</f>
        <v/>
      </c>
    </row>
    <row r="1492">
      <c r="A1492" s="9">
        <f>C1492/SUM(C:C)*(SUM(C:C)+$X$2)</f>
        <v/>
      </c>
      <c r="B1492" s="9">
        <f>C1492/SUM(C:C)*(SUM(C:C)+SUM($N$3:$O$7))+S1492</f>
        <v/>
      </c>
      <c r="C1492" s="9">
        <f>SUM(I1492:Q1492)-N1492-P1492</f>
        <v/>
      </c>
      <c r="D1492" s="8" t="n">
        <v>6235</v>
      </c>
      <c r="E1492" t="inlineStr">
        <is>
          <t>XT414101985TS</t>
        </is>
      </c>
      <c r="F1492" t="inlineStr">
        <is>
          <t>6C</t>
        </is>
      </c>
      <c r="G1492" t="inlineStr">
        <is>
          <t>N</t>
        </is>
      </c>
      <c r="H1492" t="inlineStr">
        <is>
          <t>ZA</t>
        </is>
      </c>
      <c r="O1492" t="n">
        <v>5.88</v>
      </c>
      <c r="S1492">
        <f>_xlfn.XLOOKUP(E1492,'Facture Chronopost'!L:L,'Facture Chronopost'!AA:AA,"")</f>
        <v/>
      </c>
      <c r="T1492">
        <f>IF(COUNTIF('Bibliothèque transporteurs'!C:C,F1492)=0,"inconnu",_xlfn.XLOOKUP(F1492,'Bibliothèque transporteurs'!C:C,'Bibliothèque transporteurs'!A:A))</f>
        <v/>
      </c>
      <c r="U1492">
        <f>IF(OR(F1492="6C",F1492="6B"),_xlfn.XLOOKUP(E1492,'Facture Chronopost'!L:L,'Facture Chronopost'!X:X),IF(OR(F1492=17,F1492=44),F1492&amp;"_"&amp;H1492,IF(COUNTIF('Bibliothèque transporteurs'!C:C,F1492)=0,"inconnu",_xlfn.XLOOKUP(F1492,'Bibliothèque transporteurs'!C:C,'Bibliothèque transporteurs'!B:B))))</f>
        <v/>
      </c>
      <c r="V1492">
        <f>IF(COUNTIF('Bibliothèque transporteurs'!C:C,F1492)=0,"inconnu",_xlfn.XLOOKUP(F1492,'Bibliothèque transporteurs'!C:C,'Bibliothèque transporteurs'!E:E))</f>
        <v/>
      </c>
      <c r="W1492">
        <f>IF(T1492="FR_2SHOP",O1492,IF(O1492=0,0,ROUNDUP(O1492/C1492*B1492,2)))</f>
        <v/>
      </c>
      <c r="Y1492" s="118">
        <f>ROUNDUP(B1492,2)-M1492-L1492-N1492-J1492-K1492-I1492-Q1492</f>
        <v/>
      </c>
      <c r="Z1492" s="118">
        <f>IF(Y1492=W1492,"OK","Non")</f>
        <v/>
      </c>
    </row>
    <row r="1493">
      <c r="A1493" s="9">
        <f>C1493/SUM(C:C)*(SUM(C:C)+$X$2)</f>
        <v/>
      </c>
      <c r="B1493" s="9">
        <f>C1493/SUM(C:C)*(SUM(C:C)+SUM($N$3:$O$7))+S1493</f>
        <v/>
      </c>
      <c r="C1493" s="9">
        <f>SUM(I1493:Q1493)-N1493-P1493</f>
        <v/>
      </c>
      <c r="D1493" s="8" t="n">
        <v>6235</v>
      </c>
      <c r="E1493" t="inlineStr">
        <is>
          <t>XT414102218TS</t>
        </is>
      </c>
      <c r="F1493" t="inlineStr">
        <is>
          <t>6C</t>
        </is>
      </c>
      <c r="G1493" t="inlineStr">
        <is>
          <t>N</t>
        </is>
      </c>
      <c r="H1493" t="inlineStr">
        <is>
          <t>ZA</t>
        </is>
      </c>
      <c r="O1493" t="n">
        <v>10.35</v>
      </c>
      <c r="S1493">
        <f>_xlfn.XLOOKUP(E1493,'Facture Chronopost'!L:L,'Facture Chronopost'!AA:AA,"")</f>
        <v/>
      </c>
      <c r="T1493">
        <f>IF(COUNTIF('Bibliothèque transporteurs'!C:C,F1493)=0,"inconnu",_xlfn.XLOOKUP(F1493,'Bibliothèque transporteurs'!C:C,'Bibliothèque transporteurs'!A:A))</f>
        <v/>
      </c>
      <c r="U1493">
        <f>IF(OR(F1493="6C",F1493="6B"),_xlfn.XLOOKUP(E1493,'Facture Chronopost'!L:L,'Facture Chronopost'!X:X),IF(OR(F1493=17,F1493=44),F1493&amp;"_"&amp;H1493,IF(COUNTIF('Bibliothèque transporteurs'!C:C,F1493)=0,"inconnu",_xlfn.XLOOKUP(F1493,'Bibliothèque transporteurs'!C:C,'Bibliothèque transporteurs'!B:B))))</f>
        <v/>
      </c>
      <c r="V1493">
        <f>IF(COUNTIF('Bibliothèque transporteurs'!C:C,F1493)=0,"inconnu",_xlfn.XLOOKUP(F1493,'Bibliothèque transporteurs'!C:C,'Bibliothèque transporteurs'!E:E))</f>
        <v/>
      </c>
      <c r="W1493">
        <f>IF(T1493="FR_2SHOP",O1493,IF(O1493=0,0,ROUNDUP(O1493/C1493*B1493,2)))</f>
        <v/>
      </c>
      <c r="Y1493" s="118">
        <f>ROUNDUP(B1493,2)-M1493-L1493-N1493-J1493-K1493-I1493-Q1493</f>
        <v/>
      </c>
      <c r="Z1493" s="118">
        <f>IF(Y1493=W1493,"OK","Non")</f>
        <v/>
      </c>
    </row>
    <row r="1494">
      <c r="A1494" s="9">
        <f>C1494/SUM(C:C)*(SUM(C:C)+$X$2)</f>
        <v/>
      </c>
      <c r="B1494" s="9">
        <f>C1494/SUM(C:C)*(SUM(C:C)+SUM($N$3:$O$7))+S1494</f>
        <v/>
      </c>
      <c r="C1494" s="9">
        <f>SUM(I1494:Q1494)-N1494-P1494</f>
        <v/>
      </c>
      <c r="D1494" s="8" t="n">
        <v>6235</v>
      </c>
      <c r="E1494" t="inlineStr">
        <is>
          <t>XT414102646TS</t>
        </is>
      </c>
      <c r="F1494" t="inlineStr">
        <is>
          <t>6C</t>
        </is>
      </c>
      <c r="G1494" t="inlineStr">
        <is>
          <t>N</t>
        </is>
      </c>
      <c r="H1494" t="inlineStr">
        <is>
          <t>ZA</t>
        </is>
      </c>
      <c r="O1494" t="n">
        <v>5.33</v>
      </c>
      <c r="S1494">
        <f>_xlfn.XLOOKUP(E1494,'Facture Chronopost'!L:L,'Facture Chronopost'!AA:AA,"")</f>
        <v/>
      </c>
      <c r="T1494">
        <f>IF(COUNTIF('Bibliothèque transporteurs'!C:C,F1494)=0,"inconnu",_xlfn.XLOOKUP(F1494,'Bibliothèque transporteurs'!C:C,'Bibliothèque transporteurs'!A:A))</f>
        <v/>
      </c>
      <c r="U1494">
        <f>IF(OR(F1494="6C",F1494="6B"),_xlfn.XLOOKUP(E1494,'Facture Chronopost'!L:L,'Facture Chronopost'!X:X),IF(OR(F1494=17,F1494=44),F1494&amp;"_"&amp;H1494,IF(COUNTIF('Bibliothèque transporteurs'!C:C,F1494)=0,"inconnu",_xlfn.XLOOKUP(F1494,'Bibliothèque transporteurs'!C:C,'Bibliothèque transporteurs'!B:B))))</f>
        <v/>
      </c>
      <c r="V1494">
        <f>IF(COUNTIF('Bibliothèque transporteurs'!C:C,F1494)=0,"inconnu",_xlfn.XLOOKUP(F1494,'Bibliothèque transporteurs'!C:C,'Bibliothèque transporteurs'!E:E))</f>
        <v/>
      </c>
      <c r="W1494">
        <f>IF(T1494="FR_2SHOP",O1494,IF(O1494=0,0,ROUNDUP(O1494/C1494*B1494,2)))</f>
        <v/>
      </c>
      <c r="Y1494" s="118">
        <f>ROUNDUP(B1494,2)-M1494-L1494-N1494-J1494-K1494-I1494-Q1494</f>
        <v/>
      </c>
      <c r="Z1494" s="118">
        <f>IF(Y1494=W1494,"OK","Non")</f>
        <v/>
      </c>
    </row>
    <row r="1495">
      <c r="A1495" s="9">
        <f>C1495/SUM(C:C)*(SUM(C:C)+$X$2)</f>
        <v/>
      </c>
      <c r="B1495" s="9">
        <f>C1495/SUM(C:C)*(SUM(C:C)+SUM($N$3:$O$7))+S1495</f>
        <v/>
      </c>
      <c r="C1495" s="9">
        <f>SUM(I1495:Q1495)-N1495-P1495</f>
        <v/>
      </c>
      <c r="D1495" s="8" t="n">
        <v>6235</v>
      </c>
      <c r="E1495" t="inlineStr">
        <is>
          <t>XT414103045TS</t>
        </is>
      </c>
      <c r="F1495" t="inlineStr">
        <is>
          <t>6C</t>
        </is>
      </c>
      <c r="G1495" t="inlineStr">
        <is>
          <t>N</t>
        </is>
      </c>
      <c r="H1495" t="inlineStr">
        <is>
          <t>ZA</t>
        </is>
      </c>
      <c r="O1495" t="n">
        <v>5.88</v>
      </c>
      <c r="S1495">
        <f>_xlfn.XLOOKUP(E1495,'Facture Chronopost'!L:L,'Facture Chronopost'!AA:AA,"")</f>
        <v/>
      </c>
      <c r="T1495">
        <f>IF(COUNTIF('Bibliothèque transporteurs'!C:C,F1495)=0,"inconnu",_xlfn.XLOOKUP(F1495,'Bibliothèque transporteurs'!C:C,'Bibliothèque transporteurs'!A:A))</f>
        <v/>
      </c>
      <c r="U1495">
        <f>IF(OR(F1495="6C",F1495="6B"),_xlfn.XLOOKUP(E1495,'Facture Chronopost'!L:L,'Facture Chronopost'!X:X),IF(OR(F1495=17,F1495=44),F1495&amp;"_"&amp;H1495,IF(COUNTIF('Bibliothèque transporteurs'!C:C,F1495)=0,"inconnu",_xlfn.XLOOKUP(F1495,'Bibliothèque transporteurs'!C:C,'Bibliothèque transporteurs'!B:B))))</f>
        <v/>
      </c>
      <c r="V1495">
        <f>IF(COUNTIF('Bibliothèque transporteurs'!C:C,F1495)=0,"inconnu",_xlfn.XLOOKUP(F1495,'Bibliothèque transporteurs'!C:C,'Bibliothèque transporteurs'!E:E))</f>
        <v/>
      </c>
      <c r="W1495">
        <f>IF(T1495="FR_2SHOP",O1495,IF(O1495=0,0,ROUNDUP(O1495/C1495*B1495,2)))</f>
        <v/>
      </c>
      <c r="Y1495" s="118">
        <f>ROUNDUP(B1495,2)-M1495-L1495-N1495-J1495-K1495-I1495-Q1495</f>
        <v/>
      </c>
      <c r="Z1495" s="118">
        <f>IF(Y1495=W1495,"OK","Non")</f>
        <v/>
      </c>
    </row>
    <row r="1496">
      <c r="A1496" s="9">
        <f>C1496/SUM(C:C)*(SUM(C:C)+$X$2)</f>
        <v/>
      </c>
      <c r="B1496" s="9">
        <f>C1496/SUM(C:C)*(SUM(C:C)+SUM($N$3:$O$7))+S1496</f>
        <v/>
      </c>
      <c r="C1496" s="9">
        <f>SUM(I1496:Q1496)-N1496-P1496</f>
        <v/>
      </c>
      <c r="D1496" s="8" t="n">
        <v>6235</v>
      </c>
      <c r="E1496" t="inlineStr">
        <is>
          <t>XT414103964TS</t>
        </is>
      </c>
      <c r="F1496" t="inlineStr">
        <is>
          <t>6C</t>
        </is>
      </c>
      <c r="G1496" t="inlineStr">
        <is>
          <t>N</t>
        </is>
      </c>
      <c r="H1496" t="inlineStr">
        <is>
          <t>ZA</t>
        </is>
      </c>
      <c r="O1496" t="n">
        <v>5.55</v>
      </c>
      <c r="S1496">
        <f>_xlfn.XLOOKUP(E1496,'Facture Chronopost'!L:L,'Facture Chronopost'!AA:AA,"")</f>
        <v/>
      </c>
      <c r="T1496">
        <f>IF(COUNTIF('Bibliothèque transporteurs'!C:C,F1496)=0,"inconnu",_xlfn.XLOOKUP(F1496,'Bibliothèque transporteurs'!C:C,'Bibliothèque transporteurs'!A:A))</f>
        <v/>
      </c>
      <c r="U1496">
        <f>IF(OR(F1496="6C",F1496="6B"),_xlfn.XLOOKUP(E1496,'Facture Chronopost'!L:L,'Facture Chronopost'!X:X),IF(OR(F1496=17,F1496=44),F1496&amp;"_"&amp;H1496,IF(COUNTIF('Bibliothèque transporteurs'!C:C,F1496)=0,"inconnu",_xlfn.XLOOKUP(F1496,'Bibliothèque transporteurs'!C:C,'Bibliothèque transporteurs'!B:B))))</f>
        <v/>
      </c>
      <c r="V1496">
        <f>IF(COUNTIF('Bibliothèque transporteurs'!C:C,F1496)=0,"inconnu",_xlfn.XLOOKUP(F1496,'Bibliothèque transporteurs'!C:C,'Bibliothèque transporteurs'!E:E))</f>
        <v/>
      </c>
      <c r="W1496">
        <f>IF(T1496="FR_2SHOP",O1496,IF(O1496=0,0,ROUNDUP(O1496/C1496*B1496,2)))</f>
        <v/>
      </c>
      <c r="Y1496" s="118">
        <f>ROUNDUP(B1496,2)-M1496-L1496-N1496-J1496-K1496-I1496-Q1496</f>
        <v/>
      </c>
      <c r="Z1496" s="118">
        <f>IF(Y1496=W1496,"OK","Non")</f>
        <v/>
      </c>
    </row>
    <row r="1497">
      <c r="A1497" s="9">
        <f>C1497/SUM(C:C)*(SUM(C:C)+$X$2)</f>
        <v/>
      </c>
      <c r="B1497" s="9">
        <f>C1497/SUM(C:C)*(SUM(C:C)+SUM($N$3:$O$7))+S1497</f>
        <v/>
      </c>
      <c r="C1497" s="9">
        <f>SUM(I1497:Q1497)-N1497-P1497</f>
        <v/>
      </c>
      <c r="D1497" s="8" t="n">
        <v>6235</v>
      </c>
      <c r="E1497" t="inlineStr">
        <is>
          <t>XT414104151TS</t>
        </is>
      </c>
      <c r="F1497" t="inlineStr">
        <is>
          <t>6C</t>
        </is>
      </c>
      <c r="G1497" t="inlineStr">
        <is>
          <t>N</t>
        </is>
      </c>
      <c r="H1497" t="inlineStr">
        <is>
          <t>ZA</t>
        </is>
      </c>
      <c r="O1497" t="n">
        <v>5.88</v>
      </c>
      <c r="S1497">
        <f>_xlfn.XLOOKUP(E1497,'Facture Chronopost'!L:L,'Facture Chronopost'!AA:AA,"")</f>
        <v/>
      </c>
      <c r="T1497">
        <f>IF(COUNTIF('Bibliothèque transporteurs'!C:C,F1497)=0,"inconnu",_xlfn.XLOOKUP(F1497,'Bibliothèque transporteurs'!C:C,'Bibliothèque transporteurs'!A:A))</f>
        <v/>
      </c>
      <c r="U1497">
        <f>IF(OR(F1497="6C",F1497="6B"),_xlfn.XLOOKUP(E1497,'Facture Chronopost'!L:L,'Facture Chronopost'!X:X),IF(OR(F1497=17,F1497=44),F1497&amp;"_"&amp;H1497,IF(COUNTIF('Bibliothèque transporteurs'!C:C,F1497)=0,"inconnu",_xlfn.XLOOKUP(F1497,'Bibliothèque transporteurs'!C:C,'Bibliothèque transporteurs'!B:B))))</f>
        <v/>
      </c>
      <c r="V1497">
        <f>IF(COUNTIF('Bibliothèque transporteurs'!C:C,F1497)=0,"inconnu",_xlfn.XLOOKUP(F1497,'Bibliothèque transporteurs'!C:C,'Bibliothèque transporteurs'!E:E))</f>
        <v/>
      </c>
      <c r="W1497">
        <f>IF(T1497="FR_2SHOP",O1497,IF(O1497=0,0,ROUNDUP(O1497/C1497*B1497,2)))</f>
        <v/>
      </c>
      <c r="Y1497" s="118">
        <f>ROUNDUP(B1497,2)-M1497-L1497-N1497-J1497-K1497-I1497-Q1497</f>
        <v/>
      </c>
      <c r="Z1497" s="118">
        <f>IF(Y1497=W1497,"OK","Non")</f>
        <v/>
      </c>
    </row>
    <row r="1498">
      <c r="A1498" s="9">
        <f>C1498/SUM(C:C)*(SUM(C:C)+$X$2)</f>
        <v/>
      </c>
      <c r="B1498" s="9">
        <f>C1498/SUM(C:C)*(SUM(C:C)+SUM($N$3:$O$7))+S1498</f>
        <v/>
      </c>
      <c r="C1498" s="9">
        <f>SUM(I1498:Q1498)-N1498-P1498</f>
        <v/>
      </c>
      <c r="D1498" s="8" t="n">
        <v>6235</v>
      </c>
      <c r="E1498" t="inlineStr">
        <is>
          <t>XT414104236TS</t>
        </is>
      </c>
      <c r="F1498" t="inlineStr">
        <is>
          <t>6C</t>
        </is>
      </c>
      <c r="G1498" t="inlineStr">
        <is>
          <t>N</t>
        </is>
      </c>
      <c r="H1498" t="inlineStr">
        <is>
          <t>ZA</t>
        </is>
      </c>
      <c r="O1498" t="n">
        <v>10.35</v>
      </c>
      <c r="S1498">
        <f>_xlfn.XLOOKUP(E1498,'Facture Chronopost'!L:L,'Facture Chronopost'!AA:AA,"")</f>
        <v/>
      </c>
      <c r="T1498">
        <f>IF(COUNTIF('Bibliothèque transporteurs'!C:C,F1498)=0,"inconnu",_xlfn.XLOOKUP(F1498,'Bibliothèque transporteurs'!C:C,'Bibliothèque transporteurs'!A:A))</f>
        <v/>
      </c>
      <c r="U1498">
        <f>IF(OR(F1498="6C",F1498="6B"),_xlfn.XLOOKUP(E1498,'Facture Chronopost'!L:L,'Facture Chronopost'!X:X),IF(OR(F1498=17,F1498=44),F1498&amp;"_"&amp;H1498,IF(COUNTIF('Bibliothèque transporteurs'!C:C,F1498)=0,"inconnu",_xlfn.XLOOKUP(F1498,'Bibliothèque transporteurs'!C:C,'Bibliothèque transporteurs'!B:B))))</f>
        <v/>
      </c>
      <c r="V1498">
        <f>IF(COUNTIF('Bibliothèque transporteurs'!C:C,F1498)=0,"inconnu",_xlfn.XLOOKUP(F1498,'Bibliothèque transporteurs'!C:C,'Bibliothèque transporteurs'!E:E))</f>
        <v/>
      </c>
      <c r="W1498">
        <f>IF(T1498="FR_2SHOP",O1498,IF(O1498=0,0,ROUNDUP(O1498/C1498*B1498,2)))</f>
        <v/>
      </c>
      <c r="Y1498" s="118">
        <f>ROUNDUP(B1498,2)-M1498-L1498-N1498-J1498-K1498-I1498-Q1498</f>
        <v/>
      </c>
      <c r="Z1498" s="118">
        <f>IF(Y1498=W1498,"OK","Non")</f>
        <v/>
      </c>
    </row>
    <row r="1499">
      <c r="A1499" s="9">
        <f>C1499/SUM(C:C)*(SUM(C:C)+$X$2)</f>
        <v/>
      </c>
      <c r="B1499" s="9">
        <f>C1499/SUM(C:C)*(SUM(C:C)+SUM($N$3:$O$7))+S1499</f>
        <v/>
      </c>
      <c r="C1499" s="9">
        <f>SUM(I1499:Q1499)-N1499-P1499</f>
        <v/>
      </c>
      <c r="D1499" s="8" t="n">
        <v>6235</v>
      </c>
      <c r="E1499" t="inlineStr">
        <is>
          <t>XT414104718TS</t>
        </is>
      </c>
      <c r="F1499" t="inlineStr">
        <is>
          <t>6C</t>
        </is>
      </c>
      <c r="G1499" t="inlineStr">
        <is>
          <t>N</t>
        </is>
      </c>
      <c r="H1499" t="inlineStr">
        <is>
          <t>ZA</t>
        </is>
      </c>
      <c r="O1499" t="n">
        <v>9.69</v>
      </c>
      <c r="S1499">
        <f>_xlfn.XLOOKUP(E1499,'Facture Chronopost'!L:L,'Facture Chronopost'!AA:AA,"")</f>
        <v/>
      </c>
      <c r="T1499">
        <f>IF(COUNTIF('Bibliothèque transporteurs'!C:C,F1499)=0,"inconnu",_xlfn.XLOOKUP(F1499,'Bibliothèque transporteurs'!C:C,'Bibliothèque transporteurs'!A:A))</f>
        <v/>
      </c>
      <c r="U1499">
        <f>IF(OR(F1499="6C",F1499="6B"),_xlfn.XLOOKUP(E1499,'Facture Chronopost'!L:L,'Facture Chronopost'!X:X),IF(OR(F1499=17,F1499=44),F1499&amp;"_"&amp;H1499,IF(COUNTIF('Bibliothèque transporteurs'!C:C,F1499)=0,"inconnu",_xlfn.XLOOKUP(F1499,'Bibliothèque transporteurs'!C:C,'Bibliothèque transporteurs'!B:B))))</f>
        <v/>
      </c>
      <c r="V1499">
        <f>IF(COUNTIF('Bibliothèque transporteurs'!C:C,F1499)=0,"inconnu",_xlfn.XLOOKUP(F1499,'Bibliothèque transporteurs'!C:C,'Bibliothèque transporteurs'!E:E))</f>
        <v/>
      </c>
      <c r="W1499">
        <f>IF(T1499="FR_2SHOP",O1499,IF(O1499=0,0,ROUNDUP(O1499/C1499*B1499,2)))</f>
        <v/>
      </c>
      <c r="Y1499" s="118">
        <f>ROUNDUP(B1499,2)-M1499-L1499-N1499-J1499-K1499-I1499-Q1499</f>
        <v/>
      </c>
      <c r="Z1499" s="118">
        <f>IF(Y1499=W1499,"OK","Non")</f>
        <v/>
      </c>
    </row>
    <row r="1500">
      <c r="A1500" s="9">
        <f>C1500/SUM(C:C)*(SUM(C:C)+$X$2)</f>
        <v/>
      </c>
      <c r="B1500" s="9">
        <f>C1500/SUM(C:C)*(SUM(C:C)+SUM($N$3:$O$7))+S1500</f>
        <v/>
      </c>
      <c r="C1500" s="9">
        <f>SUM(I1500:Q1500)-N1500-P1500</f>
        <v/>
      </c>
      <c r="D1500" s="8" t="n">
        <v>6235</v>
      </c>
      <c r="E1500" t="inlineStr">
        <is>
          <t>XT414106356TS</t>
        </is>
      </c>
      <c r="F1500" t="inlineStr">
        <is>
          <t>6C</t>
        </is>
      </c>
      <c r="G1500" t="inlineStr">
        <is>
          <t>N</t>
        </is>
      </c>
      <c r="H1500" t="inlineStr">
        <is>
          <t>ZA</t>
        </is>
      </c>
      <c r="O1500" t="n">
        <v>9.69</v>
      </c>
      <c r="S1500">
        <f>_xlfn.XLOOKUP(E1500,'Facture Chronopost'!L:L,'Facture Chronopost'!AA:AA,"")</f>
        <v/>
      </c>
      <c r="T1500">
        <f>IF(COUNTIF('Bibliothèque transporteurs'!C:C,F1500)=0,"inconnu",_xlfn.XLOOKUP(F1500,'Bibliothèque transporteurs'!C:C,'Bibliothèque transporteurs'!A:A))</f>
        <v/>
      </c>
      <c r="U1500">
        <f>IF(OR(F1500="6C",F1500="6B"),_xlfn.XLOOKUP(E1500,'Facture Chronopost'!L:L,'Facture Chronopost'!X:X),IF(OR(F1500=17,F1500=44),F1500&amp;"_"&amp;H1500,IF(COUNTIF('Bibliothèque transporteurs'!C:C,F1500)=0,"inconnu",_xlfn.XLOOKUP(F1500,'Bibliothèque transporteurs'!C:C,'Bibliothèque transporteurs'!B:B))))</f>
        <v/>
      </c>
      <c r="V1500">
        <f>IF(COUNTIF('Bibliothèque transporteurs'!C:C,F1500)=0,"inconnu",_xlfn.XLOOKUP(F1500,'Bibliothèque transporteurs'!C:C,'Bibliothèque transporteurs'!E:E))</f>
        <v/>
      </c>
      <c r="W1500">
        <f>IF(T1500="FR_2SHOP",O1500,IF(O1500=0,0,ROUNDUP(O1500/C1500*B1500,2)))</f>
        <v/>
      </c>
      <c r="Y1500" s="118">
        <f>ROUNDUP(B1500,2)-M1500-L1500-N1500-J1500-K1500-I1500-Q1500</f>
        <v/>
      </c>
      <c r="Z1500" s="118">
        <f>IF(Y1500=W1500,"OK","Non")</f>
        <v/>
      </c>
    </row>
    <row r="1501">
      <c r="A1501" s="9">
        <f>C1501/SUM(C:C)*(SUM(C:C)+$X$2)</f>
        <v/>
      </c>
      <c r="B1501" s="9">
        <f>C1501/SUM(C:C)*(SUM(C:C)+SUM($N$3:$O$7))+S1501</f>
        <v/>
      </c>
      <c r="C1501" s="9">
        <f>SUM(I1501:Q1501)-N1501-P1501</f>
        <v/>
      </c>
      <c r="D1501" s="8" t="n">
        <v>6235</v>
      </c>
      <c r="E1501" t="inlineStr">
        <is>
          <t>XT414106360TS</t>
        </is>
      </c>
      <c r="F1501" t="inlineStr">
        <is>
          <t>6C</t>
        </is>
      </c>
      <c r="G1501" t="inlineStr">
        <is>
          <t>N</t>
        </is>
      </c>
      <c r="H1501" t="inlineStr">
        <is>
          <t>ZA</t>
        </is>
      </c>
      <c r="O1501" t="n">
        <v>5.88</v>
      </c>
      <c r="S1501">
        <f>_xlfn.XLOOKUP(E1501,'Facture Chronopost'!L:L,'Facture Chronopost'!AA:AA,"")</f>
        <v/>
      </c>
      <c r="T1501">
        <f>IF(COUNTIF('Bibliothèque transporteurs'!C:C,F1501)=0,"inconnu",_xlfn.XLOOKUP(F1501,'Bibliothèque transporteurs'!C:C,'Bibliothèque transporteurs'!A:A))</f>
        <v/>
      </c>
      <c r="U1501">
        <f>IF(OR(F1501="6C",F1501="6B"),_xlfn.XLOOKUP(E1501,'Facture Chronopost'!L:L,'Facture Chronopost'!X:X),IF(OR(F1501=17,F1501=44),F1501&amp;"_"&amp;H1501,IF(COUNTIF('Bibliothèque transporteurs'!C:C,F1501)=0,"inconnu",_xlfn.XLOOKUP(F1501,'Bibliothèque transporteurs'!C:C,'Bibliothèque transporteurs'!B:B))))</f>
        <v/>
      </c>
      <c r="V1501">
        <f>IF(COUNTIF('Bibliothèque transporteurs'!C:C,F1501)=0,"inconnu",_xlfn.XLOOKUP(F1501,'Bibliothèque transporteurs'!C:C,'Bibliothèque transporteurs'!E:E))</f>
        <v/>
      </c>
      <c r="W1501">
        <f>IF(T1501="FR_2SHOP",O1501,IF(O1501=0,0,ROUNDUP(O1501/C1501*B1501,2)))</f>
        <v/>
      </c>
      <c r="Y1501" s="118">
        <f>ROUNDUP(B1501,2)-M1501-L1501-N1501-J1501-K1501-I1501-Q1501</f>
        <v/>
      </c>
      <c r="Z1501" s="118">
        <f>IF(Y1501=W1501,"OK","Non")</f>
        <v/>
      </c>
    </row>
    <row r="1502">
      <c r="A1502" s="9">
        <f>C1502/SUM(C:C)*(SUM(C:C)+$X$2)</f>
        <v/>
      </c>
      <c r="B1502" s="9">
        <f>C1502/SUM(C:C)*(SUM(C:C)+SUM($N$3:$O$7))+S1502</f>
        <v/>
      </c>
      <c r="C1502" s="9">
        <f>SUM(I1502:Q1502)-N1502-P1502</f>
        <v/>
      </c>
      <c r="D1502" s="8" t="n">
        <v>6235</v>
      </c>
      <c r="E1502" t="inlineStr">
        <is>
          <t>XT414106461TS</t>
        </is>
      </c>
      <c r="F1502" t="inlineStr">
        <is>
          <t>6C</t>
        </is>
      </c>
      <c r="G1502" t="inlineStr">
        <is>
          <t>N</t>
        </is>
      </c>
      <c r="H1502" t="inlineStr">
        <is>
          <t>ZA</t>
        </is>
      </c>
      <c r="O1502" t="n">
        <v>5.33</v>
      </c>
      <c r="S1502">
        <f>_xlfn.XLOOKUP(E1502,'Facture Chronopost'!L:L,'Facture Chronopost'!AA:AA,"")</f>
        <v/>
      </c>
      <c r="T1502">
        <f>IF(COUNTIF('Bibliothèque transporteurs'!C:C,F1502)=0,"inconnu",_xlfn.XLOOKUP(F1502,'Bibliothèque transporteurs'!C:C,'Bibliothèque transporteurs'!A:A))</f>
        <v/>
      </c>
      <c r="U1502">
        <f>IF(OR(F1502="6C",F1502="6B"),_xlfn.XLOOKUP(E1502,'Facture Chronopost'!L:L,'Facture Chronopost'!X:X),IF(OR(F1502=17,F1502=44),F1502&amp;"_"&amp;H1502,IF(COUNTIF('Bibliothèque transporteurs'!C:C,F1502)=0,"inconnu",_xlfn.XLOOKUP(F1502,'Bibliothèque transporteurs'!C:C,'Bibliothèque transporteurs'!B:B))))</f>
        <v/>
      </c>
      <c r="V1502">
        <f>IF(COUNTIF('Bibliothèque transporteurs'!C:C,F1502)=0,"inconnu",_xlfn.XLOOKUP(F1502,'Bibliothèque transporteurs'!C:C,'Bibliothèque transporteurs'!E:E))</f>
        <v/>
      </c>
      <c r="W1502">
        <f>IF(T1502="FR_2SHOP",O1502,IF(O1502=0,0,ROUNDUP(O1502/C1502*B1502,2)))</f>
        <v/>
      </c>
      <c r="Y1502" s="118">
        <f>ROUNDUP(B1502,2)-M1502-L1502-N1502-J1502-K1502-I1502-Q1502</f>
        <v/>
      </c>
      <c r="Z1502" s="118">
        <f>IF(Y1502=W1502,"OK","Non")</f>
        <v/>
      </c>
    </row>
    <row r="1503">
      <c r="A1503" s="9">
        <f>C1503/SUM(C:C)*(SUM(C:C)+$X$2)</f>
        <v/>
      </c>
      <c r="B1503" s="9">
        <f>C1503/SUM(C:C)*(SUM(C:C)+SUM($N$3:$O$7))+S1503</f>
        <v/>
      </c>
      <c r="C1503" s="9">
        <f>SUM(I1503:Q1503)-N1503-P1503</f>
        <v/>
      </c>
      <c r="D1503" s="8" t="n">
        <v>6235</v>
      </c>
      <c r="E1503" t="inlineStr">
        <is>
          <t>XT414106965TS</t>
        </is>
      </c>
      <c r="F1503" t="inlineStr">
        <is>
          <t>6C</t>
        </is>
      </c>
      <c r="G1503" t="inlineStr">
        <is>
          <t>N</t>
        </is>
      </c>
      <c r="H1503" t="inlineStr">
        <is>
          <t>ZA</t>
        </is>
      </c>
      <c r="O1503" t="n">
        <v>10.35</v>
      </c>
      <c r="S1503">
        <f>_xlfn.XLOOKUP(E1503,'Facture Chronopost'!L:L,'Facture Chronopost'!AA:AA,"")</f>
        <v/>
      </c>
      <c r="T1503">
        <f>IF(COUNTIF('Bibliothèque transporteurs'!C:C,F1503)=0,"inconnu",_xlfn.XLOOKUP(F1503,'Bibliothèque transporteurs'!C:C,'Bibliothèque transporteurs'!A:A))</f>
        <v/>
      </c>
      <c r="U1503">
        <f>IF(OR(F1503="6C",F1503="6B"),_xlfn.XLOOKUP(E1503,'Facture Chronopost'!L:L,'Facture Chronopost'!X:X),IF(OR(F1503=17,F1503=44),F1503&amp;"_"&amp;H1503,IF(COUNTIF('Bibliothèque transporteurs'!C:C,F1503)=0,"inconnu",_xlfn.XLOOKUP(F1503,'Bibliothèque transporteurs'!C:C,'Bibliothèque transporteurs'!B:B))))</f>
        <v/>
      </c>
      <c r="V1503">
        <f>IF(COUNTIF('Bibliothèque transporteurs'!C:C,F1503)=0,"inconnu",_xlfn.XLOOKUP(F1503,'Bibliothèque transporteurs'!C:C,'Bibliothèque transporteurs'!E:E))</f>
        <v/>
      </c>
      <c r="W1503">
        <f>IF(T1503="FR_2SHOP",O1503,IF(O1503=0,0,ROUNDUP(O1503/C1503*B1503,2)))</f>
        <v/>
      </c>
      <c r="Y1503" s="118">
        <f>ROUNDUP(B1503,2)-M1503-L1503-N1503-J1503-K1503-I1503-Q1503</f>
        <v/>
      </c>
      <c r="Z1503" s="118">
        <f>IF(Y1503=W1503,"OK","Non")</f>
        <v/>
      </c>
    </row>
    <row r="1504">
      <c r="A1504" s="9">
        <f>C1504/SUM(C:C)*(SUM(C:C)+$X$2)</f>
        <v/>
      </c>
      <c r="B1504" s="9">
        <f>C1504/SUM(C:C)*(SUM(C:C)+SUM($N$3:$O$7))+S1504</f>
        <v/>
      </c>
      <c r="C1504" s="9">
        <f>SUM(I1504:Q1504)-N1504-P1504</f>
        <v/>
      </c>
      <c r="D1504" s="8" t="n">
        <v>6235</v>
      </c>
      <c r="E1504" t="inlineStr">
        <is>
          <t>XT414107657TS</t>
        </is>
      </c>
      <c r="F1504" t="inlineStr">
        <is>
          <t>6C</t>
        </is>
      </c>
      <c r="G1504" t="inlineStr">
        <is>
          <t>N</t>
        </is>
      </c>
      <c r="H1504" t="inlineStr">
        <is>
          <t>ZA</t>
        </is>
      </c>
      <c r="O1504" t="n">
        <v>5.55</v>
      </c>
      <c r="S1504">
        <f>_xlfn.XLOOKUP(E1504,'Facture Chronopost'!L:L,'Facture Chronopost'!AA:AA,"")</f>
        <v/>
      </c>
      <c r="T1504">
        <f>IF(COUNTIF('Bibliothèque transporteurs'!C:C,F1504)=0,"inconnu",_xlfn.XLOOKUP(F1504,'Bibliothèque transporteurs'!C:C,'Bibliothèque transporteurs'!A:A))</f>
        <v/>
      </c>
      <c r="U1504">
        <f>IF(OR(F1504="6C",F1504="6B"),_xlfn.XLOOKUP(E1504,'Facture Chronopost'!L:L,'Facture Chronopost'!X:X),IF(OR(F1504=17,F1504=44),F1504&amp;"_"&amp;H1504,IF(COUNTIF('Bibliothèque transporteurs'!C:C,F1504)=0,"inconnu",_xlfn.XLOOKUP(F1504,'Bibliothèque transporteurs'!C:C,'Bibliothèque transporteurs'!B:B))))</f>
        <v/>
      </c>
      <c r="V1504">
        <f>IF(COUNTIF('Bibliothèque transporteurs'!C:C,F1504)=0,"inconnu",_xlfn.XLOOKUP(F1504,'Bibliothèque transporteurs'!C:C,'Bibliothèque transporteurs'!E:E))</f>
        <v/>
      </c>
      <c r="W1504">
        <f>IF(T1504="FR_2SHOP",O1504,IF(O1504=0,0,ROUNDUP(O1504/C1504*B1504,2)))</f>
        <v/>
      </c>
      <c r="Y1504" s="118">
        <f>ROUNDUP(B1504,2)-M1504-L1504-N1504-J1504-K1504-I1504-Q1504</f>
        <v/>
      </c>
      <c r="Z1504" s="118">
        <f>IF(Y1504=W1504,"OK","Non")</f>
        <v/>
      </c>
    </row>
    <row r="1505">
      <c r="A1505" s="9">
        <f>C1505/SUM(C:C)*(SUM(C:C)+$X$2)</f>
        <v/>
      </c>
      <c r="B1505" s="9">
        <f>C1505/SUM(C:C)*(SUM(C:C)+SUM($N$3:$O$7))+S1505</f>
        <v/>
      </c>
      <c r="C1505" s="9">
        <f>SUM(I1505:Q1505)-N1505-P1505</f>
        <v/>
      </c>
      <c r="D1505" s="8" t="n">
        <v>6235</v>
      </c>
      <c r="E1505" t="inlineStr">
        <is>
          <t>XT414107665TS</t>
        </is>
      </c>
      <c r="F1505" t="inlineStr">
        <is>
          <t>6C</t>
        </is>
      </c>
      <c r="G1505" t="inlineStr">
        <is>
          <t>N</t>
        </is>
      </c>
      <c r="H1505" t="inlineStr">
        <is>
          <t>ZA</t>
        </is>
      </c>
      <c r="O1505" t="n">
        <v>13.83</v>
      </c>
      <c r="S1505">
        <f>_xlfn.XLOOKUP(E1505,'Facture Chronopost'!L:L,'Facture Chronopost'!AA:AA,"")</f>
        <v/>
      </c>
      <c r="T1505">
        <f>IF(COUNTIF('Bibliothèque transporteurs'!C:C,F1505)=0,"inconnu",_xlfn.XLOOKUP(F1505,'Bibliothèque transporteurs'!C:C,'Bibliothèque transporteurs'!A:A))</f>
        <v/>
      </c>
      <c r="U1505">
        <f>IF(OR(F1505="6C",F1505="6B"),_xlfn.XLOOKUP(E1505,'Facture Chronopost'!L:L,'Facture Chronopost'!X:X),IF(OR(F1505=17,F1505=44),F1505&amp;"_"&amp;H1505,IF(COUNTIF('Bibliothèque transporteurs'!C:C,F1505)=0,"inconnu",_xlfn.XLOOKUP(F1505,'Bibliothèque transporteurs'!C:C,'Bibliothèque transporteurs'!B:B))))</f>
        <v/>
      </c>
      <c r="V1505">
        <f>IF(COUNTIF('Bibliothèque transporteurs'!C:C,F1505)=0,"inconnu",_xlfn.XLOOKUP(F1505,'Bibliothèque transporteurs'!C:C,'Bibliothèque transporteurs'!E:E))</f>
        <v/>
      </c>
      <c r="W1505">
        <f>IF(T1505="FR_2SHOP",O1505,IF(O1505=0,0,ROUNDUP(O1505/C1505*B1505,2)))</f>
        <v/>
      </c>
      <c r="Y1505" s="118">
        <f>ROUNDUP(B1505,2)-M1505-L1505-N1505-J1505-K1505-I1505-Q1505</f>
        <v/>
      </c>
      <c r="Z1505" s="118">
        <f>IF(Y1505=W1505,"OK","Non")</f>
        <v/>
      </c>
    </row>
    <row r="1506">
      <c r="A1506" s="9">
        <f>C1506/SUM(C:C)*(SUM(C:C)+$X$2)</f>
        <v/>
      </c>
      <c r="B1506" s="9">
        <f>C1506/SUM(C:C)*(SUM(C:C)+SUM($N$3:$O$7))+S1506</f>
        <v/>
      </c>
      <c r="C1506" s="9">
        <f>SUM(I1506:Q1506)-N1506-P1506</f>
        <v/>
      </c>
      <c r="D1506" s="8" t="n">
        <v>6235</v>
      </c>
      <c r="E1506" t="inlineStr">
        <is>
          <t>XT414107997TS</t>
        </is>
      </c>
      <c r="F1506" t="inlineStr">
        <is>
          <t>6C</t>
        </is>
      </c>
      <c r="G1506" t="inlineStr">
        <is>
          <t>N</t>
        </is>
      </c>
      <c r="H1506" t="inlineStr">
        <is>
          <t>ZA</t>
        </is>
      </c>
      <c r="O1506" t="n">
        <v>5.88</v>
      </c>
      <c r="S1506">
        <f>_xlfn.XLOOKUP(E1506,'Facture Chronopost'!L:L,'Facture Chronopost'!AA:AA,"")</f>
        <v/>
      </c>
      <c r="T1506">
        <f>IF(COUNTIF('Bibliothèque transporteurs'!C:C,F1506)=0,"inconnu",_xlfn.XLOOKUP(F1506,'Bibliothèque transporteurs'!C:C,'Bibliothèque transporteurs'!A:A))</f>
        <v/>
      </c>
      <c r="U1506">
        <f>IF(OR(F1506="6C",F1506="6B"),_xlfn.XLOOKUP(E1506,'Facture Chronopost'!L:L,'Facture Chronopost'!X:X),IF(OR(F1506=17,F1506=44),F1506&amp;"_"&amp;H1506,IF(COUNTIF('Bibliothèque transporteurs'!C:C,F1506)=0,"inconnu",_xlfn.XLOOKUP(F1506,'Bibliothèque transporteurs'!C:C,'Bibliothèque transporteurs'!B:B))))</f>
        <v/>
      </c>
      <c r="V1506">
        <f>IF(COUNTIF('Bibliothèque transporteurs'!C:C,F1506)=0,"inconnu",_xlfn.XLOOKUP(F1506,'Bibliothèque transporteurs'!C:C,'Bibliothèque transporteurs'!E:E))</f>
        <v/>
      </c>
      <c r="W1506">
        <f>IF(T1506="FR_2SHOP",O1506,IF(O1506=0,0,ROUNDUP(O1506/C1506*B1506,2)))</f>
        <v/>
      </c>
      <c r="Y1506" s="118">
        <f>ROUNDUP(B1506,2)-M1506-L1506-N1506-J1506-K1506-I1506-Q1506</f>
        <v/>
      </c>
      <c r="Z1506" s="118">
        <f>IF(Y1506=W1506,"OK","Non")</f>
        <v/>
      </c>
    </row>
    <row r="1507">
      <c r="A1507" s="9">
        <f>C1507/SUM(C:C)*(SUM(C:C)+$X$2)</f>
        <v/>
      </c>
      <c r="B1507" s="9">
        <f>C1507/SUM(C:C)*(SUM(C:C)+SUM($N$3:$O$7))+S1507</f>
        <v/>
      </c>
      <c r="C1507" s="9">
        <f>SUM(I1507:Q1507)-N1507-P1507</f>
        <v/>
      </c>
      <c r="D1507" s="8" t="n">
        <v>6235</v>
      </c>
      <c r="E1507" t="inlineStr">
        <is>
          <t>XT414108621TS</t>
        </is>
      </c>
      <c r="F1507" t="inlineStr">
        <is>
          <t>6C</t>
        </is>
      </c>
      <c r="G1507" t="inlineStr">
        <is>
          <t>N</t>
        </is>
      </c>
      <c r="H1507" t="inlineStr">
        <is>
          <t>ZA</t>
        </is>
      </c>
      <c r="O1507" t="n">
        <v>5.55</v>
      </c>
      <c r="S1507">
        <f>_xlfn.XLOOKUP(E1507,'Facture Chronopost'!L:L,'Facture Chronopost'!AA:AA,"")</f>
        <v/>
      </c>
      <c r="T1507">
        <f>IF(COUNTIF('Bibliothèque transporteurs'!C:C,F1507)=0,"inconnu",_xlfn.XLOOKUP(F1507,'Bibliothèque transporteurs'!C:C,'Bibliothèque transporteurs'!A:A))</f>
        <v/>
      </c>
      <c r="U1507">
        <f>IF(OR(F1507="6C",F1507="6B"),_xlfn.XLOOKUP(E1507,'Facture Chronopost'!L:L,'Facture Chronopost'!X:X),IF(OR(F1507=17,F1507=44),F1507&amp;"_"&amp;H1507,IF(COUNTIF('Bibliothèque transporteurs'!C:C,F1507)=0,"inconnu",_xlfn.XLOOKUP(F1507,'Bibliothèque transporteurs'!C:C,'Bibliothèque transporteurs'!B:B))))</f>
        <v/>
      </c>
      <c r="V1507">
        <f>IF(COUNTIF('Bibliothèque transporteurs'!C:C,F1507)=0,"inconnu",_xlfn.XLOOKUP(F1507,'Bibliothèque transporteurs'!C:C,'Bibliothèque transporteurs'!E:E))</f>
        <v/>
      </c>
      <c r="W1507">
        <f>IF(T1507="FR_2SHOP",O1507,IF(O1507=0,0,ROUNDUP(O1507/C1507*B1507,2)))</f>
        <v/>
      </c>
      <c r="Y1507" s="118">
        <f>ROUNDUP(B1507,2)-M1507-L1507-N1507-J1507-K1507-I1507-Q1507</f>
        <v/>
      </c>
      <c r="Z1507" s="118">
        <f>IF(Y1507=W1507,"OK","Non")</f>
        <v/>
      </c>
    </row>
    <row r="1508">
      <c r="A1508" s="9">
        <f>C1508/SUM(C:C)*(SUM(C:C)+$X$2)</f>
        <v/>
      </c>
      <c r="B1508" s="9">
        <f>C1508/SUM(C:C)*(SUM(C:C)+SUM($N$3:$O$7))+S1508</f>
        <v/>
      </c>
      <c r="C1508" s="9">
        <f>SUM(I1508:Q1508)-N1508-P1508</f>
        <v/>
      </c>
      <c r="D1508" s="8" t="n">
        <v>6235</v>
      </c>
      <c r="E1508" t="inlineStr">
        <is>
          <t>XT414108887TS</t>
        </is>
      </c>
      <c r="F1508" t="inlineStr">
        <is>
          <t>6C</t>
        </is>
      </c>
      <c r="G1508" t="inlineStr">
        <is>
          <t>N</t>
        </is>
      </c>
      <c r="H1508" t="inlineStr">
        <is>
          <t>ZA</t>
        </is>
      </c>
      <c r="O1508" t="n">
        <v>9.69</v>
      </c>
      <c r="S1508">
        <f>_xlfn.XLOOKUP(E1508,'Facture Chronopost'!L:L,'Facture Chronopost'!AA:AA,"")</f>
        <v/>
      </c>
      <c r="T1508">
        <f>IF(COUNTIF('Bibliothèque transporteurs'!C:C,F1508)=0,"inconnu",_xlfn.XLOOKUP(F1508,'Bibliothèque transporteurs'!C:C,'Bibliothèque transporteurs'!A:A))</f>
        <v/>
      </c>
      <c r="U1508">
        <f>IF(OR(F1508="6C",F1508="6B"),_xlfn.XLOOKUP(E1508,'Facture Chronopost'!L:L,'Facture Chronopost'!X:X),IF(OR(F1508=17,F1508=44),F1508&amp;"_"&amp;H1508,IF(COUNTIF('Bibliothèque transporteurs'!C:C,F1508)=0,"inconnu",_xlfn.XLOOKUP(F1508,'Bibliothèque transporteurs'!C:C,'Bibliothèque transporteurs'!B:B))))</f>
        <v/>
      </c>
      <c r="V1508">
        <f>IF(COUNTIF('Bibliothèque transporteurs'!C:C,F1508)=0,"inconnu",_xlfn.XLOOKUP(F1508,'Bibliothèque transporteurs'!C:C,'Bibliothèque transporteurs'!E:E))</f>
        <v/>
      </c>
      <c r="W1508">
        <f>IF(T1508="FR_2SHOP",O1508,IF(O1508=0,0,ROUNDUP(O1508/C1508*B1508,2)))</f>
        <v/>
      </c>
      <c r="Y1508" s="118">
        <f>ROUNDUP(B1508,2)-M1508-L1508-N1508-J1508-K1508-I1508-Q1508</f>
        <v/>
      </c>
      <c r="Z1508" s="118">
        <f>IF(Y1508=W1508,"OK","Non")</f>
        <v/>
      </c>
    </row>
    <row r="1509">
      <c r="A1509" s="9">
        <f>C1509/SUM(C:C)*(SUM(C:C)+$X$2)</f>
        <v/>
      </c>
      <c r="B1509" s="9">
        <f>C1509/SUM(C:C)*(SUM(C:C)+SUM($N$3:$O$7))+S1509</f>
        <v/>
      </c>
      <c r="C1509" s="9">
        <f>SUM(I1509:Q1509)-N1509-P1509</f>
        <v/>
      </c>
      <c r="D1509" s="8" t="n">
        <v>6235</v>
      </c>
      <c r="E1509" t="inlineStr">
        <is>
          <t>XT414112419TS</t>
        </is>
      </c>
      <c r="F1509" t="inlineStr">
        <is>
          <t>6C</t>
        </is>
      </c>
      <c r="G1509" t="inlineStr">
        <is>
          <t>N</t>
        </is>
      </c>
      <c r="H1509" t="inlineStr">
        <is>
          <t>ZA</t>
        </is>
      </c>
      <c r="O1509" t="n">
        <v>9.69</v>
      </c>
      <c r="S1509">
        <f>_xlfn.XLOOKUP(E1509,'Facture Chronopost'!L:L,'Facture Chronopost'!AA:AA,"")</f>
        <v/>
      </c>
      <c r="T1509">
        <f>IF(COUNTIF('Bibliothèque transporteurs'!C:C,F1509)=0,"inconnu",_xlfn.XLOOKUP(F1509,'Bibliothèque transporteurs'!C:C,'Bibliothèque transporteurs'!A:A))</f>
        <v/>
      </c>
      <c r="U1509">
        <f>IF(OR(F1509="6C",F1509="6B"),_xlfn.XLOOKUP(E1509,'Facture Chronopost'!L:L,'Facture Chronopost'!X:X),IF(OR(F1509=17,F1509=44),F1509&amp;"_"&amp;H1509,IF(COUNTIF('Bibliothèque transporteurs'!C:C,F1509)=0,"inconnu",_xlfn.XLOOKUP(F1509,'Bibliothèque transporteurs'!C:C,'Bibliothèque transporteurs'!B:B))))</f>
        <v/>
      </c>
      <c r="V1509">
        <f>IF(COUNTIF('Bibliothèque transporteurs'!C:C,F1509)=0,"inconnu",_xlfn.XLOOKUP(F1509,'Bibliothèque transporteurs'!C:C,'Bibliothèque transporteurs'!E:E))</f>
        <v/>
      </c>
      <c r="W1509">
        <f>IF(T1509="FR_2SHOP",O1509,IF(O1509=0,0,ROUNDUP(O1509/C1509*B1509,2)))</f>
        <v/>
      </c>
      <c r="Y1509" s="118">
        <f>ROUNDUP(B1509,2)-M1509-L1509-N1509-J1509-K1509-I1509-Q1509</f>
        <v/>
      </c>
      <c r="Z1509" s="118">
        <f>IF(Y1509=W1509,"OK","Non")</f>
        <v/>
      </c>
    </row>
    <row r="1510">
      <c r="A1510" s="9">
        <f>C1510/SUM(C:C)*(SUM(C:C)+$X$2)</f>
        <v/>
      </c>
      <c r="B1510" s="9">
        <f>C1510/SUM(C:C)*(SUM(C:C)+SUM($N$3:$O$7))+S1510</f>
        <v/>
      </c>
      <c r="C1510" s="9">
        <f>SUM(I1510:Q1510)-N1510-P1510</f>
        <v/>
      </c>
      <c r="D1510" s="8" t="n">
        <v>6235</v>
      </c>
      <c r="E1510" t="inlineStr">
        <is>
          <t>XT414112538TS</t>
        </is>
      </c>
      <c r="F1510" t="inlineStr">
        <is>
          <t>6C</t>
        </is>
      </c>
      <c r="G1510" t="inlineStr">
        <is>
          <t>N</t>
        </is>
      </c>
      <c r="H1510" t="inlineStr">
        <is>
          <t>ZA</t>
        </is>
      </c>
      <c r="O1510" t="n">
        <v>5.55</v>
      </c>
      <c r="S1510">
        <f>_xlfn.XLOOKUP(E1510,'Facture Chronopost'!L:L,'Facture Chronopost'!AA:AA,"")</f>
        <v/>
      </c>
      <c r="T1510">
        <f>IF(COUNTIF('Bibliothèque transporteurs'!C:C,F1510)=0,"inconnu",_xlfn.XLOOKUP(F1510,'Bibliothèque transporteurs'!C:C,'Bibliothèque transporteurs'!A:A))</f>
        <v/>
      </c>
      <c r="U1510">
        <f>IF(OR(F1510="6C",F1510="6B"),_xlfn.XLOOKUP(E1510,'Facture Chronopost'!L:L,'Facture Chronopost'!X:X),IF(OR(F1510=17,F1510=44),F1510&amp;"_"&amp;H1510,IF(COUNTIF('Bibliothèque transporteurs'!C:C,F1510)=0,"inconnu",_xlfn.XLOOKUP(F1510,'Bibliothèque transporteurs'!C:C,'Bibliothèque transporteurs'!B:B))))</f>
        <v/>
      </c>
      <c r="V1510">
        <f>IF(COUNTIF('Bibliothèque transporteurs'!C:C,F1510)=0,"inconnu",_xlfn.XLOOKUP(F1510,'Bibliothèque transporteurs'!C:C,'Bibliothèque transporteurs'!E:E))</f>
        <v/>
      </c>
      <c r="W1510">
        <f>IF(T1510="FR_2SHOP",O1510,IF(O1510=0,0,ROUNDUP(O1510/C1510*B1510,2)))</f>
        <v/>
      </c>
      <c r="Y1510" s="118">
        <f>ROUNDUP(B1510,2)-M1510-L1510-N1510-J1510-K1510-I1510-Q1510</f>
        <v/>
      </c>
      <c r="Z1510" s="118">
        <f>IF(Y1510=W1510,"OK","Non")</f>
        <v/>
      </c>
    </row>
    <row r="1511">
      <c r="A1511" s="9">
        <f>C1511/SUM(C:C)*(SUM(C:C)+$X$2)</f>
        <v/>
      </c>
      <c r="B1511" s="9">
        <f>C1511/SUM(C:C)*(SUM(C:C)+SUM($N$3:$O$7))+S1511</f>
        <v/>
      </c>
      <c r="C1511" s="9">
        <f>SUM(I1511:Q1511)-N1511-P1511</f>
        <v/>
      </c>
      <c r="D1511" s="8" t="n">
        <v>6235</v>
      </c>
      <c r="E1511" t="inlineStr">
        <is>
          <t>XT414112949TS</t>
        </is>
      </c>
      <c r="F1511" t="inlineStr">
        <is>
          <t>6C</t>
        </is>
      </c>
      <c r="G1511" t="inlineStr">
        <is>
          <t>N</t>
        </is>
      </c>
      <c r="H1511" t="inlineStr">
        <is>
          <t>ZA</t>
        </is>
      </c>
      <c r="O1511" t="n">
        <v>9.69</v>
      </c>
      <c r="S1511">
        <f>_xlfn.XLOOKUP(E1511,'Facture Chronopost'!L:L,'Facture Chronopost'!AA:AA,"")</f>
        <v/>
      </c>
      <c r="T1511">
        <f>IF(COUNTIF('Bibliothèque transporteurs'!C:C,F1511)=0,"inconnu",_xlfn.XLOOKUP(F1511,'Bibliothèque transporteurs'!C:C,'Bibliothèque transporteurs'!A:A))</f>
        <v/>
      </c>
      <c r="U1511">
        <f>IF(OR(F1511="6C",F1511="6B"),_xlfn.XLOOKUP(E1511,'Facture Chronopost'!L:L,'Facture Chronopost'!X:X),IF(OR(F1511=17,F1511=44),F1511&amp;"_"&amp;H1511,IF(COUNTIF('Bibliothèque transporteurs'!C:C,F1511)=0,"inconnu",_xlfn.XLOOKUP(F1511,'Bibliothèque transporteurs'!C:C,'Bibliothèque transporteurs'!B:B))))</f>
        <v/>
      </c>
      <c r="V1511">
        <f>IF(COUNTIF('Bibliothèque transporteurs'!C:C,F1511)=0,"inconnu",_xlfn.XLOOKUP(F1511,'Bibliothèque transporteurs'!C:C,'Bibliothèque transporteurs'!E:E))</f>
        <v/>
      </c>
      <c r="W1511">
        <f>IF(T1511="FR_2SHOP",O1511,IF(O1511=0,0,ROUNDUP(O1511/C1511*B1511,2)))</f>
        <v/>
      </c>
      <c r="Y1511" s="118">
        <f>ROUNDUP(B1511,2)-M1511-L1511-N1511-J1511-K1511-I1511-Q1511</f>
        <v/>
      </c>
      <c r="Z1511" s="118">
        <f>IF(Y1511=W1511,"OK","Non")</f>
        <v/>
      </c>
    </row>
    <row r="1512">
      <c r="A1512" s="9">
        <f>C1512/SUM(C:C)*(SUM(C:C)+$X$2)</f>
        <v/>
      </c>
      <c r="B1512" s="9">
        <f>C1512/SUM(C:C)*(SUM(C:C)+SUM($N$3:$O$7))+S1512</f>
        <v/>
      </c>
      <c r="C1512" s="9">
        <f>SUM(I1512:Q1512)-N1512-P1512</f>
        <v/>
      </c>
      <c r="D1512" s="8" t="n">
        <v>6235</v>
      </c>
      <c r="E1512" t="inlineStr">
        <is>
          <t>XT414113051TS</t>
        </is>
      </c>
      <c r="F1512" t="inlineStr">
        <is>
          <t>6C</t>
        </is>
      </c>
      <c r="G1512" t="inlineStr">
        <is>
          <t>N</t>
        </is>
      </c>
      <c r="H1512" t="inlineStr">
        <is>
          <t>ZA</t>
        </is>
      </c>
      <c r="O1512" t="n">
        <v>5.55</v>
      </c>
      <c r="S1512">
        <f>_xlfn.XLOOKUP(E1512,'Facture Chronopost'!L:L,'Facture Chronopost'!AA:AA,"")</f>
        <v/>
      </c>
      <c r="T1512">
        <f>IF(COUNTIF('Bibliothèque transporteurs'!C:C,F1512)=0,"inconnu",_xlfn.XLOOKUP(F1512,'Bibliothèque transporteurs'!C:C,'Bibliothèque transporteurs'!A:A))</f>
        <v/>
      </c>
      <c r="U1512">
        <f>IF(OR(F1512="6C",F1512="6B"),_xlfn.XLOOKUP(E1512,'Facture Chronopost'!L:L,'Facture Chronopost'!X:X),IF(OR(F1512=17,F1512=44),F1512&amp;"_"&amp;H1512,IF(COUNTIF('Bibliothèque transporteurs'!C:C,F1512)=0,"inconnu",_xlfn.XLOOKUP(F1512,'Bibliothèque transporteurs'!C:C,'Bibliothèque transporteurs'!B:B))))</f>
        <v/>
      </c>
      <c r="V1512">
        <f>IF(COUNTIF('Bibliothèque transporteurs'!C:C,F1512)=0,"inconnu",_xlfn.XLOOKUP(F1512,'Bibliothèque transporteurs'!C:C,'Bibliothèque transporteurs'!E:E))</f>
        <v/>
      </c>
      <c r="W1512">
        <f>IF(T1512="FR_2SHOP",O1512,IF(O1512=0,0,ROUNDUP(O1512/C1512*B1512,2)))</f>
        <v/>
      </c>
      <c r="Y1512" s="118">
        <f>ROUNDUP(B1512,2)-M1512-L1512-N1512-J1512-K1512-I1512-Q1512</f>
        <v/>
      </c>
      <c r="Z1512" s="118">
        <f>IF(Y1512=W1512,"OK","Non")</f>
        <v/>
      </c>
    </row>
    <row r="1513">
      <c r="A1513" s="9">
        <f>C1513/SUM(C:C)*(SUM(C:C)+$X$2)</f>
        <v/>
      </c>
      <c r="B1513" s="9">
        <f>C1513/SUM(C:C)*(SUM(C:C)+SUM($N$3:$O$7))+S1513</f>
        <v/>
      </c>
      <c r="C1513" s="9">
        <f>SUM(I1513:Q1513)-N1513-P1513</f>
        <v/>
      </c>
      <c r="D1513" s="8" t="n">
        <v>6235</v>
      </c>
      <c r="E1513" t="inlineStr">
        <is>
          <t>XT414113839TS</t>
        </is>
      </c>
      <c r="F1513" t="inlineStr">
        <is>
          <t>6C</t>
        </is>
      </c>
      <c r="G1513" t="inlineStr">
        <is>
          <t>N</t>
        </is>
      </c>
      <c r="H1513" t="inlineStr">
        <is>
          <t>ZA</t>
        </is>
      </c>
      <c r="O1513" t="n">
        <v>9.69</v>
      </c>
      <c r="S1513">
        <f>_xlfn.XLOOKUP(E1513,'Facture Chronopost'!L:L,'Facture Chronopost'!AA:AA,"")</f>
        <v/>
      </c>
      <c r="T1513">
        <f>IF(COUNTIF('Bibliothèque transporteurs'!C:C,F1513)=0,"inconnu",_xlfn.XLOOKUP(F1513,'Bibliothèque transporteurs'!C:C,'Bibliothèque transporteurs'!A:A))</f>
        <v/>
      </c>
      <c r="U1513">
        <f>IF(OR(F1513="6C",F1513="6B"),_xlfn.XLOOKUP(E1513,'Facture Chronopost'!L:L,'Facture Chronopost'!X:X),IF(OR(F1513=17,F1513=44),F1513&amp;"_"&amp;H1513,IF(COUNTIF('Bibliothèque transporteurs'!C:C,F1513)=0,"inconnu",_xlfn.XLOOKUP(F1513,'Bibliothèque transporteurs'!C:C,'Bibliothèque transporteurs'!B:B))))</f>
        <v/>
      </c>
      <c r="V1513">
        <f>IF(COUNTIF('Bibliothèque transporteurs'!C:C,F1513)=0,"inconnu",_xlfn.XLOOKUP(F1513,'Bibliothèque transporteurs'!C:C,'Bibliothèque transporteurs'!E:E))</f>
        <v/>
      </c>
      <c r="W1513">
        <f>IF(T1513="FR_2SHOP",O1513,IF(O1513=0,0,ROUNDUP(O1513/C1513*B1513,2)))</f>
        <v/>
      </c>
      <c r="Y1513" s="118">
        <f>ROUNDUP(B1513,2)-M1513-L1513-N1513-J1513-K1513-I1513-Q1513</f>
        <v/>
      </c>
      <c r="Z1513" s="118">
        <f>IF(Y1513=W1513,"OK","Non")</f>
        <v/>
      </c>
    </row>
    <row r="1514">
      <c r="A1514" s="9">
        <f>C1514/SUM(C:C)*(SUM(C:C)+$X$2)</f>
        <v/>
      </c>
      <c r="B1514" s="9">
        <f>C1514/SUM(C:C)*(SUM(C:C)+SUM($N$3:$O$7))+S1514</f>
        <v/>
      </c>
      <c r="C1514" s="9">
        <f>SUM(I1514:Q1514)-N1514-P1514</f>
        <v/>
      </c>
      <c r="D1514" s="8" t="n">
        <v>6235</v>
      </c>
      <c r="E1514" t="inlineStr">
        <is>
          <t>XT414113944TS</t>
        </is>
      </c>
      <c r="F1514" t="inlineStr">
        <is>
          <t>6C</t>
        </is>
      </c>
      <c r="G1514" t="inlineStr">
        <is>
          <t>N</t>
        </is>
      </c>
      <c r="H1514" t="inlineStr">
        <is>
          <t>ZA</t>
        </is>
      </c>
      <c r="O1514" t="n">
        <v>5.55</v>
      </c>
      <c r="S1514">
        <f>_xlfn.XLOOKUP(E1514,'Facture Chronopost'!L:L,'Facture Chronopost'!AA:AA,"")</f>
        <v/>
      </c>
      <c r="T1514">
        <f>IF(COUNTIF('Bibliothèque transporteurs'!C:C,F1514)=0,"inconnu",_xlfn.XLOOKUP(F1514,'Bibliothèque transporteurs'!C:C,'Bibliothèque transporteurs'!A:A))</f>
        <v/>
      </c>
      <c r="U1514">
        <f>IF(OR(F1514="6C",F1514="6B"),_xlfn.XLOOKUP(E1514,'Facture Chronopost'!L:L,'Facture Chronopost'!X:X),IF(OR(F1514=17,F1514=44),F1514&amp;"_"&amp;H1514,IF(COUNTIF('Bibliothèque transporteurs'!C:C,F1514)=0,"inconnu",_xlfn.XLOOKUP(F1514,'Bibliothèque transporteurs'!C:C,'Bibliothèque transporteurs'!B:B))))</f>
        <v/>
      </c>
      <c r="V1514">
        <f>IF(COUNTIF('Bibliothèque transporteurs'!C:C,F1514)=0,"inconnu",_xlfn.XLOOKUP(F1514,'Bibliothèque transporteurs'!C:C,'Bibliothèque transporteurs'!E:E))</f>
        <v/>
      </c>
      <c r="W1514">
        <f>IF(T1514="FR_2SHOP",O1514,IF(O1514=0,0,ROUNDUP(O1514/C1514*B1514,2)))</f>
        <v/>
      </c>
      <c r="Y1514" s="118">
        <f>ROUNDUP(B1514,2)-M1514-L1514-N1514-J1514-K1514-I1514-Q1514</f>
        <v/>
      </c>
      <c r="Z1514" s="118">
        <f>IF(Y1514=W1514,"OK","Non")</f>
        <v/>
      </c>
    </row>
    <row r="1515">
      <c r="A1515" s="9">
        <f>C1515/SUM(C:C)*(SUM(C:C)+$X$2)</f>
        <v/>
      </c>
      <c r="B1515" s="9">
        <f>C1515/SUM(C:C)*(SUM(C:C)+SUM($N$3:$O$7))+S1515</f>
        <v/>
      </c>
      <c r="C1515" s="9">
        <f>SUM(I1515:Q1515)-N1515-P1515</f>
        <v/>
      </c>
      <c r="D1515" s="8" t="n">
        <v>6235</v>
      </c>
      <c r="E1515" t="inlineStr">
        <is>
          <t>XT414113961TS</t>
        </is>
      </c>
      <c r="F1515" t="inlineStr">
        <is>
          <t>6C</t>
        </is>
      </c>
      <c r="G1515" t="inlineStr">
        <is>
          <t>N</t>
        </is>
      </c>
      <c r="H1515" t="inlineStr">
        <is>
          <t>ZA</t>
        </is>
      </c>
      <c r="O1515" t="n">
        <v>12.99</v>
      </c>
      <c r="S1515">
        <f>_xlfn.XLOOKUP(E1515,'Facture Chronopost'!L:L,'Facture Chronopost'!AA:AA,"")</f>
        <v/>
      </c>
      <c r="T1515">
        <f>IF(COUNTIF('Bibliothèque transporteurs'!C:C,F1515)=0,"inconnu",_xlfn.XLOOKUP(F1515,'Bibliothèque transporteurs'!C:C,'Bibliothèque transporteurs'!A:A))</f>
        <v/>
      </c>
      <c r="U1515">
        <f>IF(OR(F1515="6C",F1515="6B"),_xlfn.XLOOKUP(E1515,'Facture Chronopost'!L:L,'Facture Chronopost'!X:X),IF(OR(F1515=17,F1515=44),F1515&amp;"_"&amp;H1515,IF(COUNTIF('Bibliothèque transporteurs'!C:C,F1515)=0,"inconnu",_xlfn.XLOOKUP(F1515,'Bibliothèque transporteurs'!C:C,'Bibliothèque transporteurs'!B:B))))</f>
        <v/>
      </c>
      <c r="V1515">
        <f>IF(COUNTIF('Bibliothèque transporteurs'!C:C,F1515)=0,"inconnu",_xlfn.XLOOKUP(F1515,'Bibliothèque transporteurs'!C:C,'Bibliothèque transporteurs'!E:E))</f>
        <v/>
      </c>
      <c r="W1515">
        <f>IF(T1515="FR_2SHOP",O1515,IF(O1515=0,0,ROUNDUP(O1515/C1515*B1515,2)))</f>
        <v/>
      </c>
      <c r="Y1515" s="118">
        <f>ROUNDUP(B1515,2)-M1515-L1515-N1515-J1515-K1515-I1515-Q1515</f>
        <v/>
      </c>
      <c r="Z1515" s="118">
        <f>IF(Y1515=W1515,"OK","Non")</f>
        <v/>
      </c>
    </row>
    <row r="1516">
      <c r="A1516" s="9">
        <f>C1516/SUM(C:C)*(SUM(C:C)+$X$2)</f>
        <v/>
      </c>
      <c r="B1516" s="9">
        <f>C1516/SUM(C:C)*(SUM(C:C)+SUM($N$3:$O$7))+S1516</f>
        <v/>
      </c>
      <c r="C1516" s="9">
        <f>SUM(I1516:Q1516)-N1516-P1516</f>
        <v/>
      </c>
      <c r="D1516" s="8" t="n">
        <v>6235</v>
      </c>
      <c r="E1516" t="inlineStr">
        <is>
          <t>XT414114176TS</t>
        </is>
      </c>
      <c r="F1516" t="inlineStr">
        <is>
          <t>6C</t>
        </is>
      </c>
      <c r="G1516" t="inlineStr">
        <is>
          <t>N</t>
        </is>
      </c>
      <c r="H1516" t="inlineStr">
        <is>
          <t>ZA</t>
        </is>
      </c>
      <c r="O1516" t="n">
        <v>9.69</v>
      </c>
      <c r="S1516">
        <f>_xlfn.XLOOKUP(E1516,'Facture Chronopost'!L:L,'Facture Chronopost'!AA:AA,"")</f>
        <v/>
      </c>
      <c r="T1516">
        <f>IF(COUNTIF('Bibliothèque transporteurs'!C:C,F1516)=0,"inconnu",_xlfn.XLOOKUP(F1516,'Bibliothèque transporteurs'!C:C,'Bibliothèque transporteurs'!A:A))</f>
        <v/>
      </c>
      <c r="U1516">
        <f>IF(OR(F1516="6C",F1516="6B"),_xlfn.XLOOKUP(E1516,'Facture Chronopost'!L:L,'Facture Chronopost'!X:X),IF(OR(F1516=17,F1516=44),F1516&amp;"_"&amp;H1516,IF(COUNTIF('Bibliothèque transporteurs'!C:C,F1516)=0,"inconnu",_xlfn.XLOOKUP(F1516,'Bibliothèque transporteurs'!C:C,'Bibliothèque transporteurs'!B:B))))</f>
        <v/>
      </c>
      <c r="V1516">
        <f>IF(COUNTIF('Bibliothèque transporteurs'!C:C,F1516)=0,"inconnu",_xlfn.XLOOKUP(F1516,'Bibliothèque transporteurs'!C:C,'Bibliothèque transporteurs'!E:E))</f>
        <v/>
      </c>
      <c r="W1516">
        <f>IF(T1516="FR_2SHOP",O1516,IF(O1516=0,0,ROUNDUP(O1516/C1516*B1516,2)))</f>
        <v/>
      </c>
      <c r="Y1516" s="118">
        <f>ROUNDUP(B1516,2)-M1516-L1516-N1516-J1516-K1516-I1516-Q1516</f>
        <v/>
      </c>
      <c r="Z1516" s="118">
        <f>IF(Y1516=W1516,"OK","Non")</f>
        <v/>
      </c>
    </row>
    <row r="1517">
      <c r="A1517" s="9">
        <f>C1517/SUM(C:C)*(SUM(C:C)+$X$2)</f>
        <v/>
      </c>
      <c r="B1517" s="9">
        <f>C1517/SUM(C:C)*(SUM(C:C)+SUM($N$3:$O$7))+S1517</f>
        <v/>
      </c>
      <c r="C1517" s="9">
        <f>SUM(I1517:Q1517)-N1517-P1517</f>
        <v/>
      </c>
      <c r="D1517" s="8" t="n">
        <v>6235</v>
      </c>
      <c r="E1517" t="inlineStr">
        <is>
          <t>XT414114247TS</t>
        </is>
      </c>
      <c r="F1517" t="inlineStr">
        <is>
          <t>6C</t>
        </is>
      </c>
      <c r="G1517" t="inlineStr">
        <is>
          <t>N</t>
        </is>
      </c>
      <c r="H1517" t="inlineStr">
        <is>
          <t>ZA</t>
        </is>
      </c>
      <c r="O1517" t="n">
        <v>9.69</v>
      </c>
      <c r="S1517">
        <f>_xlfn.XLOOKUP(E1517,'Facture Chronopost'!L:L,'Facture Chronopost'!AA:AA,"")</f>
        <v/>
      </c>
      <c r="T1517">
        <f>IF(COUNTIF('Bibliothèque transporteurs'!C:C,F1517)=0,"inconnu",_xlfn.XLOOKUP(F1517,'Bibliothèque transporteurs'!C:C,'Bibliothèque transporteurs'!A:A))</f>
        <v/>
      </c>
      <c r="U1517">
        <f>IF(OR(F1517="6C",F1517="6B"),_xlfn.XLOOKUP(E1517,'Facture Chronopost'!L:L,'Facture Chronopost'!X:X),IF(OR(F1517=17,F1517=44),F1517&amp;"_"&amp;H1517,IF(COUNTIF('Bibliothèque transporteurs'!C:C,F1517)=0,"inconnu",_xlfn.XLOOKUP(F1517,'Bibliothèque transporteurs'!C:C,'Bibliothèque transporteurs'!B:B))))</f>
        <v/>
      </c>
      <c r="V1517">
        <f>IF(COUNTIF('Bibliothèque transporteurs'!C:C,F1517)=0,"inconnu",_xlfn.XLOOKUP(F1517,'Bibliothèque transporteurs'!C:C,'Bibliothèque transporteurs'!E:E))</f>
        <v/>
      </c>
      <c r="W1517">
        <f>IF(T1517="FR_2SHOP",O1517,IF(O1517=0,0,ROUNDUP(O1517/C1517*B1517,2)))</f>
        <v/>
      </c>
      <c r="Y1517" s="118">
        <f>ROUNDUP(B1517,2)-M1517-L1517-N1517-J1517-K1517-I1517-Q1517</f>
        <v/>
      </c>
      <c r="Z1517" s="118">
        <f>IF(Y1517=W1517,"OK","Non")</f>
        <v/>
      </c>
    </row>
    <row r="1518">
      <c r="A1518" s="9">
        <f>C1518/SUM(C:C)*(SUM(C:C)+$X$2)</f>
        <v/>
      </c>
      <c r="B1518" s="9">
        <f>C1518/SUM(C:C)*(SUM(C:C)+SUM($N$3:$O$7))+S1518</f>
        <v/>
      </c>
      <c r="C1518" s="9">
        <f>SUM(I1518:Q1518)-N1518-P1518</f>
        <v/>
      </c>
      <c r="D1518" s="8" t="n">
        <v>6235</v>
      </c>
      <c r="E1518" t="inlineStr">
        <is>
          <t>XT414114984TS</t>
        </is>
      </c>
      <c r="F1518" t="inlineStr">
        <is>
          <t>6C</t>
        </is>
      </c>
      <c r="G1518" t="inlineStr">
        <is>
          <t>N</t>
        </is>
      </c>
      <c r="H1518" t="inlineStr">
        <is>
          <t>ZA</t>
        </is>
      </c>
      <c r="O1518" t="n">
        <v>5.55</v>
      </c>
      <c r="S1518">
        <f>_xlfn.XLOOKUP(E1518,'Facture Chronopost'!L:L,'Facture Chronopost'!AA:AA,"")</f>
        <v/>
      </c>
      <c r="T1518">
        <f>IF(COUNTIF('Bibliothèque transporteurs'!C:C,F1518)=0,"inconnu",_xlfn.XLOOKUP(F1518,'Bibliothèque transporteurs'!C:C,'Bibliothèque transporteurs'!A:A))</f>
        <v/>
      </c>
      <c r="U1518">
        <f>IF(OR(F1518="6C",F1518="6B"),_xlfn.XLOOKUP(E1518,'Facture Chronopost'!L:L,'Facture Chronopost'!X:X),IF(OR(F1518=17,F1518=44),F1518&amp;"_"&amp;H1518,IF(COUNTIF('Bibliothèque transporteurs'!C:C,F1518)=0,"inconnu",_xlfn.XLOOKUP(F1518,'Bibliothèque transporteurs'!C:C,'Bibliothèque transporteurs'!B:B))))</f>
        <v/>
      </c>
      <c r="V1518">
        <f>IF(COUNTIF('Bibliothèque transporteurs'!C:C,F1518)=0,"inconnu",_xlfn.XLOOKUP(F1518,'Bibliothèque transporteurs'!C:C,'Bibliothèque transporteurs'!E:E))</f>
        <v/>
      </c>
      <c r="W1518">
        <f>IF(T1518="FR_2SHOP",O1518,IF(O1518=0,0,ROUNDUP(O1518/C1518*B1518,2)))</f>
        <v/>
      </c>
      <c r="Y1518" s="118">
        <f>ROUNDUP(B1518,2)-M1518-L1518-N1518-J1518-K1518-I1518-Q1518</f>
        <v/>
      </c>
      <c r="Z1518" s="118">
        <f>IF(Y1518=W1518,"OK","Non")</f>
        <v/>
      </c>
    </row>
    <row r="1519">
      <c r="A1519" s="9">
        <f>C1519/SUM(C:C)*(SUM(C:C)+$X$2)</f>
        <v/>
      </c>
      <c r="B1519" s="9">
        <f>C1519/SUM(C:C)*(SUM(C:C)+SUM($N$3:$O$7))+S1519</f>
        <v/>
      </c>
      <c r="C1519" s="9">
        <f>SUM(I1519:Q1519)-N1519-P1519</f>
        <v/>
      </c>
      <c r="D1519" s="8" t="n">
        <v>6235</v>
      </c>
      <c r="E1519" t="inlineStr">
        <is>
          <t>XT414115185TS</t>
        </is>
      </c>
      <c r="F1519" t="inlineStr">
        <is>
          <t>6C</t>
        </is>
      </c>
      <c r="G1519" t="inlineStr">
        <is>
          <t>N</t>
        </is>
      </c>
      <c r="H1519" t="inlineStr">
        <is>
          <t>ZA</t>
        </is>
      </c>
      <c r="O1519" t="n">
        <v>9.69</v>
      </c>
      <c r="S1519">
        <f>_xlfn.XLOOKUP(E1519,'Facture Chronopost'!L:L,'Facture Chronopost'!AA:AA,"")</f>
        <v/>
      </c>
      <c r="T1519">
        <f>IF(COUNTIF('Bibliothèque transporteurs'!C:C,F1519)=0,"inconnu",_xlfn.XLOOKUP(F1519,'Bibliothèque transporteurs'!C:C,'Bibliothèque transporteurs'!A:A))</f>
        <v/>
      </c>
      <c r="U1519">
        <f>IF(OR(F1519="6C",F1519="6B"),_xlfn.XLOOKUP(E1519,'Facture Chronopost'!L:L,'Facture Chronopost'!X:X),IF(OR(F1519=17,F1519=44),F1519&amp;"_"&amp;H1519,IF(COUNTIF('Bibliothèque transporteurs'!C:C,F1519)=0,"inconnu",_xlfn.XLOOKUP(F1519,'Bibliothèque transporteurs'!C:C,'Bibliothèque transporteurs'!B:B))))</f>
        <v/>
      </c>
      <c r="V1519">
        <f>IF(COUNTIF('Bibliothèque transporteurs'!C:C,F1519)=0,"inconnu",_xlfn.XLOOKUP(F1519,'Bibliothèque transporteurs'!C:C,'Bibliothèque transporteurs'!E:E))</f>
        <v/>
      </c>
      <c r="W1519">
        <f>IF(T1519="FR_2SHOP",O1519,IF(O1519=0,0,ROUNDUP(O1519/C1519*B1519,2)))</f>
        <v/>
      </c>
      <c r="Y1519" s="118">
        <f>ROUNDUP(B1519,2)-M1519-L1519-N1519-J1519-K1519-I1519-Q1519</f>
        <v/>
      </c>
      <c r="Z1519" s="118">
        <f>IF(Y1519=W1519,"OK","Non")</f>
        <v/>
      </c>
    </row>
    <row r="1520">
      <c r="A1520" s="9">
        <f>C1520/SUM(C:C)*(SUM(C:C)+$X$2)</f>
        <v/>
      </c>
      <c r="B1520" s="9">
        <f>C1520/SUM(C:C)*(SUM(C:C)+SUM($N$3:$O$7))+S1520</f>
        <v/>
      </c>
      <c r="C1520" s="9">
        <f>SUM(I1520:Q1520)-N1520-P1520</f>
        <v/>
      </c>
      <c r="D1520" s="8" t="n">
        <v>6235</v>
      </c>
      <c r="E1520" t="inlineStr">
        <is>
          <t>XT414115327TS</t>
        </is>
      </c>
      <c r="F1520" t="inlineStr">
        <is>
          <t>6C</t>
        </is>
      </c>
      <c r="G1520" t="inlineStr">
        <is>
          <t>N</t>
        </is>
      </c>
      <c r="H1520" t="inlineStr">
        <is>
          <t>ZA</t>
        </is>
      </c>
      <c r="O1520" t="n">
        <v>9.69</v>
      </c>
      <c r="S1520">
        <f>_xlfn.XLOOKUP(E1520,'Facture Chronopost'!L:L,'Facture Chronopost'!AA:AA,"")</f>
        <v/>
      </c>
      <c r="T1520">
        <f>IF(COUNTIF('Bibliothèque transporteurs'!C:C,F1520)=0,"inconnu",_xlfn.XLOOKUP(F1520,'Bibliothèque transporteurs'!C:C,'Bibliothèque transporteurs'!A:A))</f>
        <v/>
      </c>
      <c r="U1520">
        <f>IF(OR(F1520="6C",F1520="6B"),_xlfn.XLOOKUP(E1520,'Facture Chronopost'!L:L,'Facture Chronopost'!X:X),IF(OR(F1520=17,F1520=44),F1520&amp;"_"&amp;H1520,IF(COUNTIF('Bibliothèque transporteurs'!C:C,F1520)=0,"inconnu",_xlfn.XLOOKUP(F1520,'Bibliothèque transporteurs'!C:C,'Bibliothèque transporteurs'!B:B))))</f>
        <v/>
      </c>
      <c r="V1520">
        <f>IF(COUNTIF('Bibliothèque transporteurs'!C:C,F1520)=0,"inconnu",_xlfn.XLOOKUP(F1520,'Bibliothèque transporteurs'!C:C,'Bibliothèque transporteurs'!E:E))</f>
        <v/>
      </c>
      <c r="W1520">
        <f>IF(T1520="FR_2SHOP",O1520,IF(O1520=0,0,ROUNDUP(O1520/C1520*B1520,2)))</f>
        <v/>
      </c>
      <c r="Y1520" s="118">
        <f>ROUNDUP(B1520,2)-M1520-L1520-N1520-J1520-K1520-I1520-Q1520</f>
        <v/>
      </c>
      <c r="Z1520" s="118">
        <f>IF(Y1520=W1520,"OK","Non")</f>
        <v/>
      </c>
    </row>
    <row r="1521">
      <c r="A1521" s="9">
        <f>C1521/SUM(C:C)*(SUM(C:C)+$X$2)</f>
        <v/>
      </c>
      <c r="B1521" s="9">
        <f>C1521/SUM(C:C)*(SUM(C:C)+SUM($N$3:$O$7))+S1521</f>
        <v/>
      </c>
      <c r="C1521" s="9">
        <f>SUM(I1521:Q1521)-N1521-P1521</f>
        <v/>
      </c>
      <c r="D1521" s="8" t="n">
        <v>6235</v>
      </c>
      <c r="E1521" t="inlineStr">
        <is>
          <t>XT414115812TS</t>
        </is>
      </c>
      <c r="F1521" t="inlineStr">
        <is>
          <t>6C</t>
        </is>
      </c>
      <c r="G1521" t="inlineStr">
        <is>
          <t>N</t>
        </is>
      </c>
      <c r="H1521" t="inlineStr">
        <is>
          <t>ZA</t>
        </is>
      </c>
      <c r="O1521" t="n">
        <v>5.55</v>
      </c>
      <c r="S1521">
        <f>_xlfn.XLOOKUP(E1521,'Facture Chronopost'!L:L,'Facture Chronopost'!AA:AA,"")</f>
        <v/>
      </c>
      <c r="T1521">
        <f>IF(COUNTIF('Bibliothèque transporteurs'!C:C,F1521)=0,"inconnu",_xlfn.XLOOKUP(F1521,'Bibliothèque transporteurs'!C:C,'Bibliothèque transporteurs'!A:A))</f>
        <v/>
      </c>
      <c r="U1521">
        <f>IF(OR(F1521="6C",F1521="6B"),_xlfn.XLOOKUP(E1521,'Facture Chronopost'!L:L,'Facture Chronopost'!X:X),IF(OR(F1521=17,F1521=44),F1521&amp;"_"&amp;H1521,IF(COUNTIF('Bibliothèque transporteurs'!C:C,F1521)=0,"inconnu",_xlfn.XLOOKUP(F1521,'Bibliothèque transporteurs'!C:C,'Bibliothèque transporteurs'!B:B))))</f>
        <v/>
      </c>
      <c r="V1521">
        <f>IF(COUNTIF('Bibliothèque transporteurs'!C:C,F1521)=0,"inconnu",_xlfn.XLOOKUP(F1521,'Bibliothèque transporteurs'!C:C,'Bibliothèque transporteurs'!E:E))</f>
        <v/>
      </c>
      <c r="W1521">
        <f>IF(T1521="FR_2SHOP",O1521,IF(O1521=0,0,ROUNDUP(O1521/C1521*B1521,2)))</f>
        <v/>
      </c>
      <c r="Y1521" s="118">
        <f>ROUNDUP(B1521,2)-M1521-L1521-N1521-J1521-K1521-I1521-Q1521</f>
        <v/>
      </c>
      <c r="Z1521" s="118">
        <f>IF(Y1521=W1521,"OK","Non")</f>
        <v/>
      </c>
    </row>
    <row r="1522">
      <c r="A1522" s="9">
        <f>C1522/SUM(C:C)*(SUM(C:C)+$X$2)</f>
        <v/>
      </c>
      <c r="B1522" s="9">
        <f>C1522/SUM(C:C)*(SUM(C:C)+SUM($N$3:$O$7))+S1522</f>
        <v/>
      </c>
      <c r="C1522" s="9">
        <f>SUM(I1522:Q1522)-N1522-P1522</f>
        <v/>
      </c>
      <c r="D1522" s="8" t="n">
        <v>6235</v>
      </c>
      <c r="E1522" t="inlineStr">
        <is>
          <t>XT414115980TS</t>
        </is>
      </c>
      <c r="F1522" t="inlineStr">
        <is>
          <t>6C</t>
        </is>
      </c>
      <c r="G1522" t="inlineStr">
        <is>
          <t>N</t>
        </is>
      </c>
      <c r="H1522" t="inlineStr">
        <is>
          <t>ZA</t>
        </is>
      </c>
      <c r="O1522" t="n">
        <v>10.35</v>
      </c>
      <c r="S1522">
        <f>_xlfn.XLOOKUP(E1522,'Facture Chronopost'!L:L,'Facture Chronopost'!AA:AA,"")</f>
        <v/>
      </c>
      <c r="T1522">
        <f>IF(COUNTIF('Bibliothèque transporteurs'!C:C,F1522)=0,"inconnu",_xlfn.XLOOKUP(F1522,'Bibliothèque transporteurs'!C:C,'Bibliothèque transporteurs'!A:A))</f>
        <v/>
      </c>
      <c r="U1522">
        <f>IF(OR(F1522="6C",F1522="6B"),_xlfn.XLOOKUP(E1522,'Facture Chronopost'!L:L,'Facture Chronopost'!X:X),IF(OR(F1522=17,F1522=44),F1522&amp;"_"&amp;H1522,IF(COUNTIF('Bibliothèque transporteurs'!C:C,F1522)=0,"inconnu",_xlfn.XLOOKUP(F1522,'Bibliothèque transporteurs'!C:C,'Bibliothèque transporteurs'!B:B))))</f>
        <v/>
      </c>
      <c r="V1522">
        <f>IF(COUNTIF('Bibliothèque transporteurs'!C:C,F1522)=0,"inconnu",_xlfn.XLOOKUP(F1522,'Bibliothèque transporteurs'!C:C,'Bibliothèque transporteurs'!E:E))</f>
        <v/>
      </c>
      <c r="W1522">
        <f>IF(T1522="FR_2SHOP",O1522,IF(O1522=0,0,ROUNDUP(O1522/C1522*B1522,2)))</f>
        <v/>
      </c>
      <c r="Y1522" s="118">
        <f>ROUNDUP(B1522,2)-M1522-L1522-N1522-J1522-K1522-I1522-Q1522</f>
        <v/>
      </c>
      <c r="Z1522" s="118">
        <f>IF(Y1522=W1522,"OK","Non")</f>
        <v/>
      </c>
    </row>
    <row r="1523">
      <c r="A1523" s="9">
        <f>C1523/SUM(C:C)*(SUM(C:C)+$X$2)</f>
        <v/>
      </c>
      <c r="B1523" s="9">
        <f>C1523/SUM(C:C)*(SUM(C:C)+SUM($N$3:$O$7))+S1523</f>
        <v/>
      </c>
      <c r="C1523" s="9">
        <f>SUM(I1523:Q1523)-N1523-P1523</f>
        <v/>
      </c>
      <c r="D1523" s="8" t="n">
        <v>6235</v>
      </c>
      <c r="E1523" t="inlineStr">
        <is>
          <t>XT414118155TS</t>
        </is>
      </c>
      <c r="F1523" t="inlineStr">
        <is>
          <t>6C</t>
        </is>
      </c>
      <c r="G1523" t="inlineStr">
        <is>
          <t>N</t>
        </is>
      </c>
      <c r="H1523" t="inlineStr">
        <is>
          <t>ZA</t>
        </is>
      </c>
      <c r="O1523" t="n">
        <v>9.69</v>
      </c>
      <c r="S1523">
        <f>_xlfn.XLOOKUP(E1523,'Facture Chronopost'!L:L,'Facture Chronopost'!AA:AA,"")</f>
        <v/>
      </c>
      <c r="T1523">
        <f>IF(COUNTIF('Bibliothèque transporteurs'!C:C,F1523)=0,"inconnu",_xlfn.XLOOKUP(F1523,'Bibliothèque transporteurs'!C:C,'Bibliothèque transporteurs'!A:A))</f>
        <v/>
      </c>
      <c r="U1523">
        <f>IF(OR(F1523="6C",F1523="6B"),_xlfn.XLOOKUP(E1523,'Facture Chronopost'!L:L,'Facture Chronopost'!X:X),IF(OR(F1523=17,F1523=44),F1523&amp;"_"&amp;H1523,IF(COUNTIF('Bibliothèque transporteurs'!C:C,F1523)=0,"inconnu",_xlfn.XLOOKUP(F1523,'Bibliothèque transporteurs'!C:C,'Bibliothèque transporteurs'!B:B))))</f>
        <v/>
      </c>
      <c r="V1523">
        <f>IF(COUNTIF('Bibliothèque transporteurs'!C:C,F1523)=0,"inconnu",_xlfn.XLOOKUP(F1523,'Bibliothèque transporteurs'!C:C,'Bibliothèque transporteurs'!E:E))</f>
        <v/>
      </c>
      <c r="W1523">
        <f>IF(T1523="FR_2SHOP",O1523,IF(O1523=0,0,ROUNDUP(O1523/C1523*B1523,2)))</f>
        <v/>
      </c>
      <c r="Y1523" s="118">
        <f>ROUNDUP(B1523,2)-M1523-L1523-N1523-J1523-K1523-I1523-Q1523</f>
        <v/>
      </c>
      <c r="Z1523" s="118">
        <f>IF(Y1523=W1523,"OK","Non")</f>
        <v/>
      </c>
    </row>
    <row r="1524">
      <c r="A1524" s="9">
        <f>C1524/SUM(C:C)*(SUM(C:C)+$X$2)</f>
        <v/>
      </c>
      <c r="B1524" s="9">
        <f>C1524/SUM(C:C)*(SUM(C:C)+SUM($N$3:$O$7))+S1524</f>
        <v/>
      </c>
      <c r="C1524" s="9">
        <f>SUM(I1524:Q1524)-N1524-P1524</f>
        <v/>
      </c>
      <c r="D1524" s="8" t="n">
        <v>6235</v>
      </c>
      <c r="E1524" t="inlineStr">
        <is>
          <t>XT414118252TS</t>
        </is>
      </c>
      <c r="F1524" t="inlineStr">
        <is>
          <t>6C</t>
        </is>
      </c>
      <c r="G1524" t="inlineStr">
        <is>
          <t>N</t>
        </is>
      </c>
      <c r="H1524" t="inlineStr">
        <is>
          <t>ZA</t>
        </is>
      </c>
      <c r="O1524" t="n">
        <v>13.83</v>
      </c>
      <c r="S1524">
        <f>_xlfn.XLOOKUP(E1524,'Facture Chronopost'!L:L,'Facture Chronopost'!AA:AA,"")</f>
        <v/>
      </c>
      <c r="T1524">
        <f>IF(COUNTIF('Bibliothèque transporteurs'!C:C,F1524)=0,"inconnu",_xlfn.XLOOKUP(F1524,'Bibliothèque transporteurs'!C:C,'Bibliothèque transporteurs'!A:A))</f>
        <v/>
      </c>
      <c r="U1524">
        <f>IF(OR(F1524="6C",F1524="6B"),_xlfn.XLOOKUP(E1524,'Facture Chronopost'!L:L,'Facture Chronopost'!X:X),IF(OR(F1524=17,F1524=44),F1524&amp;"_"&amp;H1524,IF(COUNTIF('Bibliothèque transporteurs'!C:C,F1524)=0,"inconnu",_xlfn.XLOOKUP(F1524,'Bibliothèque transporteurs'!C:C,'Bibliothèque transporteurs'!B:B))))</f>
        <v/>
      </c>
      <c r="V1524">
        <f>IF(COUNTIF('Bibliothèque transporteurs'!C:C,F1524)=0,"inconnu",_xlfn.XLOOKUP(F1524,'Bibliothèque transporteurs'!C:C,'Bibliothèque transporteurs'!E:E))</f>
        <v/>
      </c>
      <c r="W1524">
        <f>IF(T1524="FR_2SHOP",O1524,IF(O1524=0,0,ROUNDUP(O1524/C1524*B1524,2)))</f>
        <v/>
      </c>
      <c r="Y1524" s="118">
        <f>ROUNDUP(B1524,2)-M1524-L1524-N1524-J1524-K1524-I1524-Q1524</f>
        <v/>
      </c>
      <c r="Z1524" s="118">
        <f>IF(Y1524=W1524,"OK","Non")</f>
        <v/>
      </c>
    </row>
    <row r="1525">
      <c r="A1525" s="9">
        <f>C1525/SUM(C:C)*(SUM(C:C)+$X$2)</f>
        <v/>
      </c>
      <c r="B1525" s="9">
        <f>C1525/SUM(C:C)*(SUM(C:C)+SUM($N$3:$O$7))+S1525</f>
        <v/>
      </c>
      <c r="C1525" s="9">
        <f>SUM(I1525:Q1525)-N1525-P1525</f>
        <v/>
      </c>
      <c r="D1525" s="8" t="n">
        <v>6235</v>
      </c>
      <c r="E1525" t="inlineStr">
        <is>
          <t>XT414118677TS</t>
        </is>
      </c>
      <c r="F1525" t="inlineStr">
        <is>
          <t>6C</t>
        </is>
      </c>
      <c r="G1525" t="inlineStr">
        <is>
          <t>N</t>
        </is>
      </c>
      <c r="H1525" t="inlineStr">
        <is>
          <t>ZA</t>
        </is>
      </c>
      <c r="O1525" t="n">
        <v>11.01</v>
      </c>
      <c r="S1525">
        <f>_xlfn.XLOOKUP(E1525,'Facture Chronopost'!L:L,'Facture Chronopost'!AA:AA,"")</f>
        <v/>
      </c>
      <c r="T1525">
        <f>IF(COUNTIF('Bibliothèque transporteurs'!C:C,F1525)=0,"inconnu",_xlfn.XLOOKUP(F1525,'Bibliothèque transporteurs'!C:C,'Bibliothèque transporteurs'!A:A))</f>
        <v/>
      </c>
      <c r="U1525">
        <f>IF(OR(F1525="6C",F1525="6B"),_xlfn.XLOOKUP(E1525,'Facture Chronopost'!L:L,'Facture Chronopost'!X:X),IF(OR(F1525=17,F1525=44),F1525&amp;"_"&amp;H1525,IF(COUNTIF('Bibliothèque transporteurs'!C:C,F1525)=0,"inconnu",_xlfn.XLOOKUP(F1525,'Bibliothèque transporteurs'!C:C,'Bibliothèque transporteurs'!B:B))))</f>
        <v/>
      </c>
      <c r="V1525">
        <f>IF(COUNTIF('Bibliothèque transporteurs'!C:C,F1525)=0,"inconnu",_xlfn.XLOOKUP(F1525,'Bibliothèque transporteurs'!C:C,'Bibliothèque transporteurs'!E:E))</f>
        <v/>
      </c>
      <c r="W1525">
        <f>IF(T1525="FR_2SHOP",O1525,IF(O1525=0,0,ROUNDUP(O1525/C1525*B1525,2)))</f>
        <v/>
      </c>
      <c r="Y1525" s="118">
        <f>ROUNDUP(B1525,2)-M1525-L1525-N1525-J1525-K1525-I1525-Q1525</f>
        <v/>
      </c>
      <c r="Z1525" s="118">
        <f>IF(Y1525=W1525,"OK","Non")</f>
        <v/>
      </c>
    </row>
    <row r="1526">
      <c r="A1526" s="9">
        <f>C1526/SUM(C:C)*(SUM(C:C)+$X$2)</f>
        <v/>
      </c>
      <c r="B1526" s="9">
        <f>C1526/SUM(C:C)*(SUM(C:C)+SUM($N$3:$O$7))+S1526</f>
        <v/>
      </c>
      <c r="C1526" s="9">
        <f>SUM(I1526:Q1526)-N1526-P1526</f>
        <v/>
      </c>
      <c r="D1526" s="8" t="n">
        <v>6235</v>
      </c>
      <c r="E1526" t="inlineStr">
        <is>
          <t>XT414118717TS</t>
        </is>
      </c>
      <c r="F1526" t="inlineStr">
        <is>
          <t>6C</t>
        </is>
      </c>
      <c r="G1526" t="inlineStr">
        <is>
          <t>N</t>
        </is>
      </c>
      <c r="H1526" t="inlineStr">
        <is>
          <t>ZA</t>
        </is>
      </c>
      <c r="O1526" t="n">
        <v>12.99</v>
      </c>
      <c r="S1526">
        <f>_xlfn.XLOOKUP(E1526,'Facture Chronopost'!L:L,'Facture Chronopost'!AA:AA,"")</f>
        <v/>
      </c>
      <c r="T1526">
        <f>IF(COUNTIF('Bibliothèque transporteurs'!C:C,F1526)=0,"inconnu",_xlfn.XLOOKUP(F1526,'Bibliothèque transporteurs'!C:C,'Bibliothèque transporteurs'!A:A))</f>
        <v/>
      </c>
      <c r="U1526">
        <f>IF(OR(F1526="6C",F1526="6B"),_xlfn.XLOOKUP(E1526,'Facture Chronopost'!L:L,'Facture Chronopost'!X:X),IF(OR(F1526=17,F1526=44),F1526&amp;"_"&amp;H1526,IF(COUNTIF('Bibliothèque transporteurs'!C:C,F1526)=0,"inconnu",_xlfn.XLOOKUP(F1526,'Bibliothèque transporteurs'!C:C,'Bibliothèque transporteurs'!B:B))))</f>
        <v/>
      </c>
      <c r="V1526">
        <f>IF(COUNTIF('Bibliothèque transporteurs'!C:C,F1526)=0,"inconnu",_xlfn.XLOOKUP(F1526,'Bibliothèque transporteurs'!C:C,'Bibliothèque transporteurs'!E:E))</f>
        <v/>
      </c>
      <c r="W1526">
        <f>IF(T1526="FR_2SHOP",O1526,IF(O1526=0,0,ROUNDUP(O1526/C1526*B1526,2)))</f>
        <v/>
      </c>
      <c r="Y1526" s="118">
        <f>ROUNDUP(B1526,2)-M1526-L1526-N1526-J1526-K1526-I1526-Q1526</f>
        <v/>
      </c>
      <c r="Z1526" s="118">
        <f>IF(Y1526=W1526,"OK","Non")</f>
        <v/>
      </c>
    </row>
    <row r="1527">
      <c r="A1527" s="9">
        <f>C1527/SUM(C:C)*(SUM(C:C)+$X$2)</f>
        <v/>
      </c>
      <c r="B1527" s="9">
        <f>C1527/SUM(C:C)*(SUM(C:C)+SUM($N$3:$O$7))+S1527</f>
        <v/>
      </c>
      <c r="C1527" s="9">
        <f>SUM(I1527:Q1527)-N1527-P1527</f>
        <v/>
      </c>
      <c r="D1527" s="8" t="n">
        <v>6235</v>
      </c>
      <c r="E1527" t="inlineStr">
        <is>
          <t>XT414118822TS</t>
        </is>
      </c>
      <c r="F1527" t="inlineStr">
        <is>
          <t>6C</t>
        </is>
      </c>
      <c r="G1527" t="inlineStr">
        <is>
          <t>N</t>
        </is>
      </c>
      <c r="H1527" t="inlineStr">
        <is>
          <t>ZA</t>
        </is>
      </c>
      <c r="O1527" t="n">
        <v>4.95</v>
      </c>
      <c r="S1527">
        <f>_xlfn.XLOOKUP(E1527,'Facture Chronopost'!L:L,'Facture Chronopost'!AA:AA,"")</f>
        <v/>
      </c>
      <c r="T1527">
        <f>IF(COUNTIF('Bibliothèque transporteurs'!C:C,F1527)=0,"inconnu",_xlfn.XLOOKUP(F1527,'Bibliothèque transporteurs'!C:C,'Bibliothèque transporteurs'!A:A))</f>
        <v/>
      </c>
      <c r="U1527">
        <f>IF(OR(F1527="6C",F1527="6B"),_xlfn.XLOOKUP(E1527,'Facture Chronopost'!L:L,'Facture Chronopost'!X:X),IF(OR(F1527=17,F1527=44),F1527&amp;"_"&amp;H1527,IF(COUNTIF('Bibliothèque transporteurs'!C:C,F1527)=0,"inconnu",_xlfn.XLOOKUP(F1527,'Bibliothèque transporteurs'!C:C,'Bibliothèque transporteurs'!B:B))))</f>
        <v/>
      </c>
      <c r="V1527">
        <f>IF(COUNTIF('Bibliothèque transporteurs'!C:C,F1527)=0,"inconnu",_xlfn.XLOOKUP(F1527,'Bibliothèque transporteurs'!C:C,'Bibliothèque transporteurs'!E:E))</f>
        <v/>
      </c>
      <c r="W1527">
        <f>IF(T1527="FR_2SHOP",O1527,IF(O1527=0,0,ROUNDUP(O1527/C1527*B1527,2)))</f>
        <v/>
      </c>
      <c r="Y1527" s="118">
        <f>ROUNDUP(B1527,2)-M1527-L1527-N1527-J1527-K1527-I1527-Q1527</f>
        <v/>
      </c>
      <c r="Z1527" s="118">
        <f>IF(Y1527=W1527,"OK","Non")</f>
        <v/>
      </c>
    </row>
    <row r="1528">
      <c r="A1528" s="9">
        <f>C1528/SUM(C:C)*(SUM(C:C)+$X$2)</f>
        <v/>
      </c>
      <c r="B1528" s="9">
        <f>C1528/SUM(C:C)*(SUM(C:C)+SUM($N$3:$O$7))+S1528</f>
        <v/>
      </c>
      <c r="C1528" s="9">
        <f>SUM(I1528:Q1528)-N1528-P1528</f>
        <v/>
      </c>
      <c r="D1528" s="8" t="n">
        <v>6235</v>
      </c>
      <c r="E1528" t="inlineStr">
        <is>
          <t>XT414119010TS</t>
        </is>
      </c>
      <c r="F1528" t="inlineStr">
        <is>
          <t>6C</t>
        </is>
      </c>
      <c r="G1528" t="inlineStr">
        <is>
          <t>N</t>
        </is>
      </c>
      <c r="H1528" t="inlineStr">
        <is>
          <t>ZA</t>
        </is>
      </c>
      <c r="O1528" t="n">
        <v>4.95</v>
      </c>
      <c r="S1528">
        <f>_xlfn.XLOOKUP(E1528,'Facture Chronopost'!L:L,'Facture Chronopost'!AA:AA,"")</f>
        <v/>
      </c>
      <c r="T1528">
        <f>IF(COUNTIF('Bibliothèque transporteurs'!C:C,F1528)=0,"inconnu",_xlfn.XLOOKUP(F1528,'Bibliothèque transporteurs'!C:C,'Bibliothèque transporteurs'!A:A))</f>
        <v/>
      </c>
      <c r="U1528">
        <f>IF(OR(F1528="6C",F1528="6B"),_xlfn.XLOOKUP(E1528,'Facture Chronopost'!L:L,'Facture Chronopost'!X:X),IF(OR(F1528=17,F1528=44),F1528&amp;"_"&amp;H1528,IF(COUNTIF('Bibliothèque transporteurs'!C:C,F1528)=0,"inconnu",_xlfn.XLOOKUP(F1528,'Bibliothèque transporteurs'!C:C,'Bibliothèque transporteurs'!B:B))))</f>
        <v/>
      </c>
      <c r="V1528">
        <f>IF(COUNTIF('Bibliothèque transporteurs'!C:C,F1528)=0,"inconnu",_xlfn.XLOOKUP(F1528,'Bibliothèque transporteurs'!C:C,'Bibliothèque transporteurs'!E:E))</f>
        <v/>
      </c>
      <c r="W1528">
        <f>IF(T1528="FR_2SHOP",O1528,IF(O1528=0,0,ROUNDUP(O1528/C1528*B1528,2)))</f>
        <v/>
      </c>
      <c r="Y1528" s="118">
        <f>ROUNDUP(B1528,2)-M1528-L1528-N1528-J1528-K1528-I1528-Q1528</f>
        <v/>
      </c>
      <c r="Z1528" s="118">
        <f>IF(Y1528=W1528,"OK","Non")</f>
        <v/>
      </c>
    </row>
    <row r="1529">
      <c r="A1529" s="9">
        <f>C1529/SUM(C:C)*(SUM(C:C)+$X$2)</f>
        <v/>
      </c>
      <c r="B1529" s="9">
        <f>C1529/SUM(C:C)*(SUM(C:C)+SUM($N$3:$O$7))+S1529</f>
        <v/>
      </c>
      <c r="C1529" s="9">
        <f>SUM(I1529:Q1529)-N1529-P1529</f>
        <v/>
      </c>
      <c r="D1529" s="8" t="n">
        <v>6235</v>
      </c>
      <c r="E1529" t="inlineStr">
        <is>
          <t>XT414119258TS</t>
        </is>
      </c>
      <c r="F1529" t="inlineStr">
        <is>
          <t>6C</t>
        </is>
      </c>
      <c r="G1529" t="inlineStr">
        <is>
          <t>N</t>
        </is>
      </c>
      <c r="H1529" t="inlineStr">
        <is>
          <t>ZA</t>
        </is>
      </c>
      <c r="O1529" t="n">
        <v>9.69</v>
      </c>
      <c r="S1529">
        <f>_xlfn.XLOOKUP(E1529,'Facture Chronopost'!L:L,'Facture Chronopost'!AA:AA,"")</f>
        <v/>
      </c>
      <c r="T1529">
        <f>IF(COUNTIF('Bibliothèque transporteurs'!C:C,F1529)=0,"inconnu",_xlfn.XLOOKUP(F1529,'Bibliothèque transporteurs'!C:C,'Bibliothèque transporteurs'!A:A))</f>
        <v/>
      </c>
      <c r="U1529">
        <f>IF(OR(F1529="6C",F1529="6B"),_xlfn.XLOOKUP(E1529,'Facture Chronopost'!L:L,'Facture Chronopost'!X:X),IF(OR(F1529=17,F1529=44),F1529&amp;"_"&amp;H1529,IF(COUNTIF('Bibliothèque transporteurs'!C:C,F1529)=0,"inconnu",_xlfn.XLOOKUP(F1529,'Bibliothèque transporteurs'!C:C,'Bibliothèque transporteurs'!B:B))))</f>
        <v/>
      </c>
      <c r="V1529">
        <f>IF(COUNTIF('Bibliothèque transporteurs'!C:C,F1529)=0,"inconnu",_xlfn.XLOOKUP(F1529,'Bibliothèque transporteurs'!C:C,'Bibliothèque transporteurs'!E:E))</f>
        <v/>
      </c>
      <c r="W1529">
        <f>IF(T1529="FR_2SHOP",O1529,IF(O1529=0,0,ROUNDUP(O1529/C1529*B1529,2)))</f>
        <v/>
      </c>
      <c r="Y1529" s="118">
        <f>ROUNDUP(B1529,2)-M1529-L1529-N1529-J1529-K1529-I1529-Q1529</f>
        <v/>
      </c>
      <c r="Z1529" s="118">
        <f>IF(Y1529=W1529,"OK","Non")</f>
        <v/>
      </c>
    </row>
    <row r="1530">
      <c r="A1530" s="9">
        <f>C1530/SUM(C:C)*(SUM(C:C)+$X$2)</f>
        <v/>
      </c>
      <c r="B1530" s="9">
        <f>C1530/SUM(C:C)*(SUM(C:C)+SUM($N$3:$O$7))+S1530</f>
        <v/>
      </c>
      <c r="C1530" s="9">
        <f>SUM(I1530:Q1530)-N1530-P1530</f>
        <v/>
      </c>
      <c r="D1530" s="8" t="n">
        <v>6235</v>
      </c>
      <c r="E1530" t="inlineStr">
        <is>
          <t>XT414119505TS</t>
        </is>
      </c>
      <c r="F1530" t="inlineStr">
        <is>
          <t>6C</t>
        </is>
      </c>
      <c r="G1530" t="inlineStr">
        <is>
          <t>N</t>
        </is>
      </c>
      <c r="H1530" t="inlineStr">
        <is>
          <t>ZA</t>
        </is>
      </c>
      <c r="O1530" t="n">
        <v>9.69</v>
      </c>
      <c r="S1530">
        <f>_xlfn.XLOOKUP(E1530,'Facture Chronopost'!L:L,'Facture Chronopost'!AA:AA,"")</f>
        <v/>
      </c>
      <c r="T1530">
        <f>IF(COUNTIF('Bibliothèque transporteurs'!C:C,F1530)=0,"inconnu",_xlfn.XLOOKUP(F1530,'Bibliothèque transporteurs'!C:C,'Bibliothèque transporteurs'!A:A))</f>
        <v/>
      </c>
      <c r="U1530">
        <f>IF(OR(F1530="6C",F1530="6B"),_xlfn.XLOOKUP(E1530,'Facture Chronopost'!L:L,'Facture Chronopost'!X:X),IF(OR(F1530=17,F1530=44),F1530&amp;"_"&amp;H1530,IF(COUNTIF('Bibliothèque transporteurs'!C:C,F1530)=0,"inconnu",_xlfn.XLOOKUP(F1530,'Bibliothèque transporteurs'!C:C,'Bibliothèque transporteurs'!B:B))))</f>
        <v/>
      </c>
      <c r="V1530">
        <f>IF(COUNTIF('Bibliothèque transporteurs'!C:C,F1530)=0,"inconnu",_xlfn.XLOOKUP(F1530,'Bibliothèque transporteurs'!C:C,'Bibliothèque transporteurs'!E:E))</f>
        <v/>
      </c>
      <c r="W1530">
        <f>IF(T1530="FR_2SHOP",O1530,IF(O1530=0,0,ROUNDUP(O1530/C1530*B1530,2)))</f>
        <v/>
      </c>
      <c r="Y1530" s="118">
        <f>ROUNDUP(B1530,2)-M1530-L1530-N1530-J1530-K1530-I1530-Q1530</f>
        <v/>
      </c>
      <c r="Z1530" s="118">
        <f>IF(Y1530=W1530,"OK","Non")</f>
        <v/>
      </c>
    </row>
    <row r="1531">
      <c r="A1531" s="9">
        <f>C1531/SUM(C:C)*(SUM(C:C)+$X$2)</f>
        <v/>
      </c>
      <c r="B1531" s="9">
        <f>C1531/SUM(C:C)*(SUM(C:C)+SUM($N$3:$O$7))+S1531</f>
        <v/>
      </c>
      <c r="C1531" s="9">
        <f>SUM(I1531:Q1531)-N1531-P1531</f>
        <v/>
      </c>
      <c r="D1531" s="8" t="n">
        <v>6235</v>
      </c>
      <c r="E1531" t="inlineStr">
        <is>
          <t>XT414119584TS</t>
        </is>
      </c>
      <c r="F1531" t="inlineStr">
        <is>
          <t>6C</t>
        </is>
      </c>
      <c r="G1531" t="inlineStr">
        <is>
          <t>N</t>
        </is>
      </c>
      <c r="H1531" t="inlineStr">
        <is>
          <t>ZA</t>
        </is>
      </c>
      <c r="O1531" t="n">
        <v>9.69</v>
      </c>
      <c r="S1531">
        <f>_xlfn.XLOOKUP(E1531,'Facture Chronopost'!L:L,'Facture Chronopost'!AA:AA,"")</f>
        <v/>
      </c>
      <c r="T1531">
        <f>IF(COUNTIF('Bibliothèque transporteurs'!C:C,F1531)=0,"inconnu",_xlfn.XLOOKUP(F1531,'Bibliothèque transporteurs'!C:C,'Bibliothèque transporteurs'!A:A))</f>
        <v/>
      </c>
      <c r="U1531">
        <f>IF(OR(F1531="6C",F1531="6B"),_xlfn.XLOOKUP(E1531,'Facture Chronopost'!L:L,'Facture Chronopost'!X:X),IF(OR(F1531=17,F1531=44),F1531&amp;"_"&amp;H1531,IF(COUNTIF('Bibliothèque transporteurs'!C:C,F1531)=0,"inconnu",_xlfn.XLOOKUP(F1531,'Bibliothèque transporteurs'!C:C,'Bibliothèque transporteurs'!B:B))))</f>
        <v/>
      </c>
      <c r="V1531">
        <f>IF(COUNTIF('Bibliothèque transporteurs'!C:C,F1531)=0,"inconnu",_xlfn.XLOOKUP(F1531,'Bibliothèque transporteurs'!C:C,'Bibliothèque transporteurs'!E:E))</f>
        <v/>
      </c>
      <c r="W1531">
        <f>IF(T1531="FR_2SHOP",O1531,IF(O1531=0,0,ROUNDUP(O1531/C1531*B1531,2)))</f>
        <v/>
      </c>
      <c r="Y1531" s="118">
        <f>ROUNDUP(B1531,2)-M1531-L1531-N1531-J1531-K1531-I1531-Q1531</f>
        <v/>
      </c>
      <c r="Z1531" s="118">
        <f>IF(Y1531=W1531,"OK","Non")</f>
        <v/>
      </c>
    </row>
    <row r="1532">
      <c r="A1532" s="9">
        <f>C1532/SUM(C:C)*(SUM(C:C)+$X$2)</f>
        <v/>
      </c>
      <c r="B1532" s="9">
        <f>C1532/SUM(C:C)*(SUM(C:C)+SUM($N$3:$O$7))+S1532</f>
        <v/>
      </c>
      <c r="C1532" s="9">
        <f>SUM(I1532:Q1532)-N1532-P1532</f>
        <v/>
      </c>
      <c r="D1532" s="8" t="n">
        <v>6235</v>
      </c>
      <c r="E1532" t="inlineStr">
        <is>
          <t>XT414120018TS</t>
        </is>
      </c>
      <c r="F1532" t="inlineStr">
        <is>
          <t>6C</t>
        </is>
      </c>
      <c r="G1532" t="inlineStr">
        <is>
          <t>N</t>
        </is>
      </c>
      <c r="H1532" t="inlineStr">
        <is>
          <t>ZA</t>
        </is>
      </c>
      <c r="O1532" t="n">
        <v>12.33</v>
      </c>
      <c r="S1532">
        <f>_xlfn.XLOOKUP(E1532,'Facture Chronopost'!L:L,'Facture Chronopost'!AA:AA,"")</f>
        <v/>
      </c>
      <c r="T1532">
        <f>IF(COUNTIF('Bibliothèque transporteurs'!C:C,F1532)=0,"inconnu",_xlfn.XLOOKUP(F1532,'Bibliothèque transporteurs'!C:C,'Bibliothèque transporteurs'!A:A))</f>
        <v/>
      </c>
      <c r="U1532">
        <f>IF(OR(F1532="6C",F1532="6B"),_xlfn.XLOOKUP(E1532,'Facture Chronopost'!L:L,'Facture Chronopost'!X:X),IF(OR(F1532=17,F1532=44),F1532&amp;"_"&amp;H1532,IF(COUNTIF('Bibliothèque transporteurs'!C:C,F1532)=0,"inconnu",_xlfn.XLOOKUP(F1532,'Bibliothèque transporteurs'!C:C,'Bibliothèque transporteurs'!B:B))))</f>
        <v/>
      </c>
      <c r="V1532">
        <f>IF(COUNTIF('Bibliothèque transporteurs'!C:C,F1532)=0,"inconnu",_xlfn.XLOOKUP(F1532,'Bibliothèque transporteurs'!C:C,'Bibliothèque transporteurs'!E:E))</f>
        <v/>
      </c>
      <c r="W1532">
        <f>IF(T1532="FR_2SHOP",O1532,IF(O1532=0,0,ROUNDUP(O1532/C1532*B1532,2)))</f>
        <v/>
      </c>
      <c r="Y1532" s="118">
        <f>ROUNDUP(B1532,2)-M1532-L1532-N1532-J1532-K1532-I1532-Q1532</f>
        <v/>
      </c>
      <c r="Z1532" s="118">
        <f>IF(Y1532=W1532,"OK","Non")</f>
        <v/>
      </c>
    </row>
    <row r="1533">
      <c r="A1533" s="9">
        <f>C1533/SUM(C:C)*(SUM(C:C)+$X$2)</f>
        <v/>
      </c>
      <c r="B1533" s="9">
        <f>C1533/SUM(C:C)*(SUM(C:C)+SUM($N$3:$O$7))+S1533</f>
        <v/>
      </c>
      <c r="C1533" s="9">
        <f>SUM(I1533:Q1533)-N1533-P1533</f>
        <v/>
      </c>
      <c r="D1533" s="8" t="n">
        <v>6235</v>
      </c>
      <c r="E1533" t="inlineStr">
        <is>
          <t>XT414120208TS</t>
        </is>
      </c>
      <c r="F1533" t="inlineStr">
        <is>
          <t>6C</t>
        </is>
      </c>
      <c r="G1533" t="inlineStr">
        <is>
          <t>N</t>
        </is>
      </c>
      <c r="H1533" t="inlineStr">
        <is>
          <t>ZA</t>
        </is>
      </c>
      <c r="O1533" t="n">
        <v>9.029999999999999</v>
      </c>
      <c r="S1533">
        <f>_xlfn.XLOOKUP(E1533,'Facture Chronopost'!L:L,'Facture Chronopost'!AA:AA,"")</f>
        <v/>
      </c>
      <c r="T1533">
        <f>IF(COUNTIF('Bibliothèque transporteurs'!C:C,F1533)=0,"inconnu",_xlfn.XLOOKUP(F1533,'Bibliothèque transporteurs'!C:C,'Bibliothèque transporteurs'!A:A))</f>
        <v/>
      </c>
      <c r="U1533">
        <f>IF(OR(F1533="6C",F1533="6B"),_xlfn.XLOOKUP(E1533,'Facture Chronopost'!L:L,'Facture Chronopost'!X:X),IF(OR(F1533=17,F1533=44),F1533&amp;"_"&amp;H1533,IF(COUNTIF('Bibliothèque transporteurs'!C:C,F1533)=0,"inconnu",_xlfn.XLOOKUP(F1533,'Bibliothèque transporteurs'!C:C,'Bibliothèque transporteurs'!B:B))))</f>
        <v/>
      </c>
      <c r="V1533">
        <f>IF(COUNTIF('Bibliothèque transporteurs'!C:C,F1533)=0,"inconnu",_xlfn.XLOOKUP(F1533,'Bibliothèque transporteurs'!C:C,'Bibliothèque transporteurs'!E:E))</f>
        <v/>
      </c>
      <c r="W1533">
        <f>IF(T1533="FR_2SHOP",O1533,IF(O1533=0,0,ROUNDUP(O1533/C1533*B1533,2)))</f>
        <v/>
      </c>
      <c r="Y1533" s="118">
        <f>ROUNDUP(B1533,2)-M1533-L1533-N1533-J1533-K1533-I1533-Q1533</f>
        <v/>
      </c>
      <c r="Z1533" s="118">
        <f>IF(Y1533=W1533,"OK","Non")</f>
        <v/>
      </c>
    </row>
    <row r="1534">
      <c r="A1534" s="9">
        <f>C1534/SUM(C:C)*(SUM(C:C)+$X$2)</f>
        <v/>
      </c>
      <c r="B1534" s="9">
        <f>C1534/SUM(C:C)*(SUM(C:C)+SUM($N$3:$O$7))+S1534</f>
        <v/>
      </c>
      <c r="C1534" s="9">
        <f>SUM(I1534:Q1534)-N1534-P1534</f>
        <v/>
      </c>
      <c r="D1534" s="8" t="n">
        <v>6235</v>
      </c>
      <c r="E1534" t="inlineStr">
        <is>
          <t>XT414120358TS</t>
        </is>
      </c>
      <c r="F1534" t="inlineStr">
        <is>
          <t>6C</t>
        </is>
      </c>
      <c r="G1534" t="inlineStr">
        <is>
          <t>N</t>
        </is>
      </c>
      <c r="H1534" t="inlineStr">
        <is>
          <t>ZA</t>
        </is>
      </c>
      <c r="O1534" t="n">
        <v>13.83</v>
      </c>
      <c r="S1534">
        <f>_xlfn.XLOOKUP(E1534,'Facture Chronopost'!L:L,'Facture Chronopost'!AA:AA,"")</f>
        <v/>
      </c>
      <c r="T1534">
        <f>IF(COUNTIF('Bibliothèque transporteurs'!C:C,F1534)=0,"inconnu",_xlfn.XLOOKUP(F1534,'Bibliothèque transporteurs'!C:C,'Bibliothèque transporteurs'!A:A))</f>
        <v/>
      </c>
      <c r="U1534">
        <f>IF(OR(F1534="6C",F1534="6B"),_xlfn.XLOOKUP(E1534,'Facture Chronopost'!L:L,'Facture Chronopost'!X:X),IF(OR(F1534=17,F1534=44),F1534&amp;"_"&amp;H1534,IF(COUNTIF('Bibliothèque transporteurs'!C:C,F1534)=0,"inconnu",_xlfn.XLOOKUP(F1534,'Bibliothèque transporteurs'!C:C,'Bibliothèque transporteurs'!B:B))))</f>
        <v/>
      </c>
      <c r="V1534">
        <f>IF(COUNTIF('Bibliothèque transporteurs'!C:C,F1534)=0,"inconnu",_xlfn.XLOOKUP(F1534,'Bibliothèque transporteurs'!C:C,'Bibliothèque transporteurs'!E:E))</f>
        <v/>
      </c>
      <c r="W1534">
        <f>IF(T1534="FR_2SHOP",O1534,IF(O1534=0,0,ROUNDUP(O1534/C1534*B1534,2)))</f>
        <v/>
      </c>
      <c r="Y1534" s="118">
        <f>ROUNDUP(B1534,2)-M1534-L1534-N1534-J1534-K1534-I1534-Q1534</f>
        <v/>
      </c>
      <c r="Z1534" s="118">
        <f>IF(Y1534=W1534,"OK","Non")</f>
        <v/>
      </c>
    </row>
    <row r="1535">
      <c r="A1535" s="9">
        <f>C1535/SUM(C:C)*(SUM(C:C)+$X$2)</f>
        <v/>
      </c>
      <c r="B1535" s="9">
        <f>C1535/SUM(C:C)*(SUM(C:C)+SUM($N$3:$O$7))+S1535</f>
        <v/>
      </c>
      <c r="C1535" s="9">
        <f>SUM(I1535:Q1535)-N1535-P1535</f>
        <v/>
      </c>
      <c r="D1535" s="8" t="n">
        <v>6235</v>
      </c>
      <c r="E1535" t="inlineStr">
        <is>
          <t>XT414121265TS</t>
        </is>
      </c>
      <c r="F1535" t="inlineStr">
        <is>
          <t>6C</t>
        </is>
      </c>
      <c r="G1535" t="inlineStr">
        <is>
          <t>N</t>
        </is>
      </c>
      <c r="H1535" t="inlineStr">
        <is>
          <t>ZA</t>
        </is>
      </c>
      <c r="O1535" t="n">
        <v>9.69</v>
      </c>
      <c r="S1535">
        <f>_xlfn.XLOOKUP(E1535,'Facture Chronopost'!L:L,'Facture Chronopost'!AA:AA,"")</f>
        <v/>
      </c>
      <c r="T1535">
        <f>IF(COUNTIF('Bibliothèque transporteurs'!C:C,F1535)=0,"inconnu",_xlfn.XLOOKUP(F1535,'Bibliothèque transporteurs'!C:C,'Bibliothèque transporteurs'!A:A))</f>
        <v/>
      </c>
      <c r="U1535">
        <f>IF(OR(F1535="6C",F1535="6B"),_xlfn.XLOOKUP(E1535,'Facture Chronopost'!L:L,'Facture Chronopost'!X:X),IF(OR(F1535=17,F1535=44),F1535&amp;"_"&amp;H1535,IF(COUNTIF('Bibliothèque transporteurs'!C:C,F1535)=0,"inconnu",_xlfn.XLOOKUP(F1535,'Bibliothèque transporteurs'!C:C,'Bibliothèque transporteurs'!B:B))))</f>
        <v/>
      </c>
      <c r="V1535">
        <f>IF(COUNTIF('Bibliothèque transporteurs'!C:C,F1535)=0,"inconnu",_xlfn.XLOOKUP(F1535,'Bibliothèque transporteurs'!C:C,'Bibliothèque transporteurs'!E:E))</f>
        <v/>
      </c>
      <c r="W1535">
        <f>IF(T1535="FR_2SHOP",O1535,IF(O1535=0,0,ROUNDUP(O1535/C1535*B1535,2)))</f>
        <v/>
      </c>
      <c r="Y1535" s="118">
        <f>ROUNDUP(B1535,2)-M1535-L1535-N1535-J1535-K1535-I1535-Q1535</f>
        <v/>
      </c>
      <c r="Z1535" s="118">
        <f>IF(Y1535=W1535,"OK","Non")</f>
        <v/>
      </c>
    </row>
    <row r="1536">
      <c r="A1536" s="9">
        <f>C1536/SUM(C:C)*(SUM(C:C)+$X$2)</f>
        <v/>
      </c>
      <c r="B1536" s="9">
        <f>C1536/SUM(C:C)*(SUM(C:C)+SUM($N$3:$O$7))+S1536</f>
        <v/>
      </c>
      <c r="C1536" s="9">
        <f>SUM(I1536:Q1536)-N1536-P1536</f>
        <v/>
      </c>
      <c r="D1536" s="8" t="n">
        <v>6235</v>
      </c>
      <c r="E1536" t="inlineStr">
        <is>
          <t>XT414121897TS</t>
        </is>
      </c>
      <c r="F1536" t="inlineStr">
        <is>
          <t>6C</t>
        </is>
      </c>
      <c r="G1536" t="inlineStr">
        <is>
          <t>N</t>
        </is>
      </c>
      <c r="H1536" t="inlineStr">
        <is>
          <t>ZA</t>
        </is>
      </c>
      <c r="O1536" t="n">
        <v>9.69</v>
      </c>
      <c r="S1536">
        <f>_xlfn.XLOOKUP(E1536,'Facture Chronopost'!L:L,'Facture Chronopost'!AA:AA,"")</f>
        <v/>
      </c>
      <c r="T1536">
        <f>IF(COUNTIF('Bibliothèque transporteurs'!C:C,F1536)=0,"inconnu",_xlfn.XLOOKUP(F1536,'Bibliothèque transporteurs'!C:C,'Bibliothèque transporteurs'!A:A))</f>
        <v/>
      </c>
      <c r="U1536">
        <f>IF(OR(F1536="6C",F1536="6B"),_xlfn.XLOOKUP(E1536,'Facture Chronopost'!L:L,'Facture Chronopost'!X:X),IF(OR(F1536=17,F1536=44),F1536&amp;"_"&amp;H1536,IF(COUNTIF('Bibliothèque transporteurs'!C:C,F1536)=0,"inconnu",_xlfn.XLOOKUP(F1536,'Bibliothèque transporteurs'!C:C,'Bibliothèque transporteurs'!B:B))))</f>
        <v/>
      </c>
      <c r="V1536">
        <f>IF(COUNTIF('Bibliothèque transporteurs'!C:C,F1536)=0,"inconnu",_xlfn.XLOOKUP(F1536,'Bibliothèque transporteurs'!C:C,'Bibliothèque transporteurs'!E:E))</f>
        <v/>
      </c>
      <c r="W1536">
        <f>IF(T1536="FR_2SHOP",O1536,IF(O1536=0,0,ROUNDUP(O1536/C1536*B1536,2)))</f>
        <v/>
      </c>
      <c r="Y1536" s="118">
        <f>ROUNDUP(B1536,2)-M1536-L1536-N1536-J1536-K1536-I1536-Q1536</f>
        <v/>
      </c>
      <c r="Z1536" s="118">
        <f>IF(Y1536=W1536,"OK","Non")</f>
        <v/>
      </c>
    </row>
    <row r="1537">
      <c r="A1537" s="9">
        <f>C1537/SUM(C:C)*(SUM(C:C)+$X$2)</f>
        <v/>
      </c>
      <c r="B1537" s="9">
        <f>C1537/SUM(C:C)*(SUM(C:C)+SUM($N$3:$O$7))+S1537</f>
        <v/>
      </c>
      <c r="C1537" s="9">
        <f>SUM(I1537:Q1537)-N1537-P1537</f>
        <v/>
      </c>
      <c r="D1537" s="8" t="n">
        <v>6235</v>
      </c>
      <c r="E1537" t="inlineStr">
        <is>
          <t>XT414122022TS</t>
        </is>
      </c>
      <c r="F1537" t="inlineStr">
        <is>
          <t>6C</t>
        </is>
      </c>
      <c r="G1537" t="inlineStr">
        <is>
          <t>N</t>
        </is>
      </c>
      <c r="H1537" t="inlineStr">
        <is>
          <t>ZA</t>
        </is>
      </c>
      <c r="O1537" t="n">
        <v>9.029999999999999</v>
      </c>
      <c r="S1537">
        <f>_xlfn.XLOOKUP(E1537,'Facture Chronopost'!L:L,'Facture Chronopost'!AA:AA,"")</f>
        <v/>
      </c>
      <c r="T1537">
        <f>IF(COUNTIF('Bibliothèque transporteurs'!C:C,F1537)=0,"inconnu",_xlfn.XLOOKUP(F1537,'Bibliothèque transporteurs'!C:C,'Bibliothèque transporteurs'!A:A))</f>
        <v/>
      </c>
      <c r="U1537">
        <f>IF(OR(F1537="6C",F1537="6B"),_xlfn.XLOOKUP(E1537,'Facture Chronopost'!L:L,'Facture Chronopost'!X:X),IF(OR(F1537=17,F1537=44),F1537&amp;"_"&amp;H1537,IF(COUNTIF('Bibliothèque transporteurs'!C:C,F1537)=0,"inconnu",_xlfn.XLOOKUP(F1537,'Bibliothèque transporteurs'!C:C,'Bibliothèque transporteurs'!B:B))))</f>
        <v/>
      </c>
      <c r="V1537">
        <f>IF(COUNTIF('Bibliothèque transporteurs'!C:C,F1537)=0,"inconnu",_xlfn.XLOOKUP(F1537,'Bibliothèque transporteurs'!C:C,'Bibliothèque transporteurs'!E:E))</f>
        <v/>
      </c>
      <c r="W1537">
        <f>IF(T1537="FR_2SHOP",O1537,IF(O1537=0,0,ROUNDUP(O1537/C1537*B1537,2)))</f>
        <v/>
      </c>
      <c r="Y1537" s="118">
        <f>ROUNDUP(B1537,2)-M1537-L1537-N1537-J1537-K1537-I1537-Q1537</f>
        <v/>
      </c>
      <c r="Z1537" s="118">
        <f>IF(Y1537=W1537,"OK","Non")</f>
        <v/>
      </c>
    </row>
    <row r="1538">
      <c r="A1538" s="9">
        <f>C1538/SUM(C:C)*(SUM(C:C)+$X$2)</f>
        <v/>
      </c>
      <c r="B1538" s="9">
        <f>C1538/SUM(C:C)*(SUM(C:C)+SUM($N$3:$O$7))+S1538</f>
        <v/>
      </c>
      <c r="C1538" s="9">
        <f>SUM(I1538:Q1538)-N1538-P1538</f>
        <v/>
      </c>
      <c r="D1538" s="8" t="n">
        <v>6235</v>
      </c>
      <c r="E1538" t="inlineStr">
        <is>
          <t>XT414122420TS</t>
        </is>
      </c>
      <c r="F1538" t="inlineStr">
        <is>
          <t>6C</t>
        </is>
      </c>
      <c r="G1538" t="inlineStr">
        <is>
          <t>N</t>
        </is>
      </c>
      <c r="H1538" t="inlineStr">
        <is>
          <t>ZA</t>
        </is>
      </c>
      <c r="O1538" t="n">
        <v>9.69</v>
      </c>
      <c r="S1538">
        <f>_xlfn.XLOOKUP(E1538,'Facture Chronopost'!L:L,'Facture Chronopost'!AA:AA,"")</f>
        <v/>
      </c>
      <c r="T1538">
        <f>IF(COUNTIF('Bibliothèque transporteurs'!C:C,F1538)=0,"inconnu",_xlfn.XLOOKUP(F1538,'Bibliothèque transporteurs'!C:C,'Bibliothèque transporteurs'!A:A))</f>
        <v/>
      </c>
      <c r="U1538">
        <f>IF(OR(F1538="6C",F1538="6B"),_xlfn.XLOOKUP(E1538,'Facture Chronopost'!L:L,'Facture Chronopost'!X:X),IF(OR(F1538=17,F1538=44),F1538&amp;"_"&amp;H1538,IF(COUNTIF('Bibliothèque transporteurs'!C:C,F1538)=0,"inconnu",_xlfn.XLOOKUP(F1538,'Bibliothèque transporteurs'!C:C,'Bibliothèque transporteurs'!B:B))))</f>
        <v/>
      </c>
      <c r="V1538">
        <f>IF(COUNTIF('Bibliothèque transporteurs'!C:C,F1538)=0,"inconnu",_xlfn.XLOOKUP(F1538,'Bibliothèque transporteurs'!C:C,'Bibliothèque transporteurs'!E:E))</f>
        <v/>
      </c>
      <c r="W1538">
        <f>IF(T1538="FR_2SHOP",O1538,IF(O1538=0,0,ROUNDUP(O1538/C1538*B1538,2)))</f>
        <v/>
      </c>
      <c r="Y1538" s="118">
        <f>ROUNDUP(B1538,2)-M1538-L1538-N1538-J1538-K1538-I1538-Q1538</f>
        <v/>
      </c>
      <c r="Z1538" s="118">
        <f>IF(Y1538=W1538,"OK","Non")</f>
        <v/>
      </c>
    </row>
    <row r="1539">
      <c r="A1539" s="9">
        <f>C1539/SUM(C:C)*(SUM(C:C)+$X$2)</f>
        <v/>
      </c>
      <c r="B1539" s="9">
        <f>C1539/SUM(C:C)*(SUM(C:C)+SUM($N$3:$O$7))+S1539</f>
        <v/>
      </c>
      <c r="C1539" s="9">
        <f>SUM(I1539:Q1539)-N1539-P1539</f>
        <v/>
      </c>
      <c r="D1539" s="8" t="n">
        <v>6235</v>
      </c>
      <c r="E1539" t="inlineStr">
        <is>
          <t>XT414123592TS</t>
        </is>
      </c>
      <c r="F1539" t="inlineStr">
        <is>
          <t>6C</t>
        </is>
      </c>
      <c r="G1539" t="inlineStr">
        <is>
          <t>N</t>
        </is>
      </c>
      <c r="H1539" t="inlineStr">
        <is>
          <t>ZA</t>
        </is>
      </c>
      <c r="O1539" t="n">
        <v>9.69</v>
      </c>
      <c r="S1539">
        <f>_xlfn.XLOOKUP(E1539,'Facture Chronopost'!L:L,'Facture Chronopost'!AA:AA,"")</f>
        <v/>
      </c>
      <c r="T1539">
        <f>IF(COUNTIF('Bibliothèque transporteurs'!C:C,F1539)=0,"inconnu",_xlfn.XLOOKUP(F1539,'Bibliothèque transporteurs'!C:C,'Bibliothèque transporteurs'!A:A))</f>
        <v/>
      </c>
      <c r="U1539">
        <f>IF(OR(F1539="6C",F1539="6B"),_xlfn.XLOOKUP(E1539,'Facture Chronopost'!L:L,'Facture Chronopost'!X:X),IF(OR(F1539=17,F1539=44),F1539&amp;"_"&amp;H1539,IF(COUNTIF('Bibliothèque transporteurs'!C:C,F1539)=0,"inconnu",_xlfn.XLOOKUP(F1539,'Bibliothèque transporteurs'!C:C,'Bibliothèque transporteurs'!B:B))))</f>
        <v/>
      </c>
      <c r="V1539">
        <f>IF(COUNTIF('Bibliothèque transporteurs'!C:C,F1539)=0,"inconnu",_xlfn.XLOOKUP(F1539,'Bibliothèque transporteurs'!C:C,'Bibliothèque transporteurs'!E:E))</f>
        <v/>
      </c>
      <c r="W1539">
        <f>IF(T1539="FR_2SHOP",O1539,IF(O1539=0,0,ROUNDUP(O1539/C1539*B1539,2)))</f>
        <v/>
      </c>
      <c r="Y1539" s="118">
        <f>ROUNDUP(B1539,2)-M1539-L1539-N1539-J1539-K1539-I1539-Q1539</f>
        <v/>
      </c>
      <c r="Z1539" s="118">
        <f>IF(Y1539=W1539,"OK","Non")</f>
        <v/>
      </c>
    </row>
    <row r="1540">
      <c r="A1540" s="9">
        <f>C1540/SUM(C:C)*(SUM(C:C)+$X$2)</f>
        <v/>
      </c>
      <c r="B1540" s="9">
        <f>C1540/SUM(C:C)*(SUM(C:C)+SUM($N$3:$O$7))+S1540</f>
        <v/>
      </c>
      <c r="C1540" s="9">
        <f>SUM(I1540:Q1540)-N1540-P1540</f>
        <v/>
      </c>
      <c r="D1540" s="8" t="n">
        <v>6235</v>
      </c>
      <c r="E1540" t="inlineStr">
        <is>
          <t>XT414124615TS</t>
        </is>
      </c>
      <c r="F1540" t="inlineStr">
        <is>
          <t>6C</t>
        </is>
      </c>
      <c r="G1540" t="inlineStr">
        <is>
          <t>N</t>
        </is>
      </c>
      <c r="H1540" t="inlineStr">
        <is>
          <t>ZA</t>
        </is>
      </c>
      <c r="O1540" t="n">
        <v>9.69</v>
      </c>
      <c r="S1540">
        <f>_xlfn.XLOOKUP(E1540,'Facture Chronopost'!L:L,'Facture Chronopost'!AA:AA,"")</f>
        <v/>
      </c>
      <c r="T1540">
        <f>IF(COUNTIF('Bibliothèque transporteurs'!C:C,F1540)=0,"inconnu",_xlfn.XLOOKUP(F1540,'Bibliothèque transporteurs'!C:C,'Bibliothèque transporteurs'!A:A))</f>
        <v/>
      </c>
      <c r="U1540">
        <f>IF(OR(F1540="6C",F1540="6B"),_xlfn.XLOOKUP(E1540,'Facture Chronopost'!L:L,'Facture Chronopost'!X:X),IF(OR(F1540=17,F1540=44),F1540&amp;"_"&amp;H1540,IF(COUNTIF('Bibliothèque transporteurs'!C:C,F1540)=0,"inconnu",_xlfn.XLOOKUP(F1540,'Bibliothèque transporteurs'!C:C,'Bibliothèque transporteurs'!B:B))))</f>
        <v/>
      </c>
      <c r="V1540">
        <f>IF(COUNTIF('Bibliothèque transporteurs'!C:C,F1540)=0,"inconnu",_xlfn.XLOOKUP(F1540,'Bibliothèque transporteurs'!C:C,'Bibliothèque transporteurs'!E:E))</f>
        <v/>
      </c>
      <c r="W1540">
        <f>IF(T1540="FR_2SHOP",O1540,IF(O1540=0,0,ROUNDUP(O1540/C1540*B1540,2)))</f>
        <v/>
      </c>
      <c r="Y1540" s="118">
        <f>ROUNDUP(B1540,2)-M1540-L1540-N1540-J1540-K1540-I1540-Q1540</f>
        <v/>
      </c>
      <c r="Z1540" s="118">
        <f>IF(Y1540=W1540,"OK","Non")</f>
        <v/>
      </c>
    </row>
    <row r="1541">
      <c r="A1541" s="9">
        <f>C1541/SUM(C:C)*(SUM(C:C)+$X$2)</f>
        <v/>
      </c>
      <c r="B1541" s="9">
        <f>C1541/SUM(C:C)*(SUM(C:C)+SUM($N$3:$O$7))+S1541</f>
        <v/>
      </c>
      <c r="C1541" s="9">
        <f>SUM(I1541:Q1541)-N1541-P1541</f>
        <v/>
      </c>
      <c r="D1541" s="8" t="n">
        <v>6235</v>
      </c>
      <c r="E1541" t="inlineStr">
        <is>
          <t>XT414125117TS</t>
        </is>
      </c>
      <c r="F1541" t="inlineStr">
        <is>
          <t>6C</t>
        </is>
      </c>
      <c r="G1541" t="inlineStr">
        <is>
          <t>N</t>
        </is>
      </c>
      <c r="H1541" t="inlineStr">
        <is>
          <t>ZA</t>
        </is>
      </c>
      <c r="O1541" t="n">
        <v>5.33</v>
      </c>
      <c r="S1541">
        <f>_xlfn.XLOOKUP(E1541,'Facture Chronopost'!L:L,'Facture Chronopost'!AA:AA,"")</f>
        <v/>
      </c>
      <c r="T1541">
        <f>IF(COUNTIF('Bibliothèque transporteurs'!C:C,F1541)=0,"inconnu",_xlfn.XLOOKUP(F1541,'Bibliothèque transporteurs'!C:C,'Bibliothèque transporteurs'!A:A))</f>
        <v/>
      </c>
      <c r="U1541">
        <f>IF(OR(F1541="6C",F1541="6B"),_xlfn.XLOOKUP(E1541,'Facture Chronopost'!L:L,'Facture Chronopost'!X:X),IF(OR(F1541=17,F1541=44),F1541&amp;"_"&amp;H1541,IF(COUNTIF('Bibliothèque transporteurs'!C:C,F1541)=0,"inconnu",_xlfn.XLOOKUP(F1541,'Bibliothèque transporteurs'!C:C,'Bibliothèque transporteurs'!B:B))))</f>
        <v/>
      </c>
      <c r="V1541">
        <f>IF(COUNTIF('Bibliothèque transporteurs'!C:C,F1541)=0,"inconnu",_xlfn.XLOOKUP(F1541,'Bibliothèque transporteurs'!C:C,'Bibliothèque transporteurs'!E:E))</f>
        <v/>
      </c>
      <c r="W1541">
        <f>IF(T1541="FR_2SHOP",O1541,IF(O1541=0,0,ROUNDUP(O1541/C1541*B1541,2)))</f>
        <v/>
      </c>
      <c r="Y1541" s="118">
        <f>ROUNDUP(B1541,2)-M1541-L1541-N1541-J1541-K1541-I1541-Q1541</f>
        <v/>
      </c>
      <c r="Z1541" s="118">
        <f>IF(Y1541=W1541,"OK","Non")</f>
        <v/>
      </c>
    </row>
    <row r="1542">
      <c r="A1542" s="9">
        <f>C1542/SUM(C:C)*(SUM(C:C)+$X$2)</f>
        <v/>
      </c>
      <c r="B1542" s="9">
        <f>C1542/SUM(C:C)*(SUM(C:C)+SUM($N$3:$O$7))+S1542</f>
        <v/>
      </c>
      <c r="C1542" s="9">
        <f>SUM(I1542:Q1542)-N1542-P1542</f>
        <v/>
      </c>
      <c r="D1542" s="8" t="n">
        <v>6235</v>
      </c>
      <c r="E1542" t="inlineStr">
        <is>
          <t>XT414126850TS</t>
        </is>
      </c>
      <c r="F1542" t="inlineStr">
        <is>
          <t>6C</t>
        </is>
      </c>
      <c r="G1542" t="inlineStr">
        <is>
          <t>N</t>
        </is>
      </c>
      <c r="H1542" t="inlineStr">
        <is>
          <t>ZA</t>
        </is>
      </c>
      <c r="O1542" t="n">
        <v>5.33</v>
      </c>
      <c r="S1542">
        <f>_xlfn.XLOOKUP(E1542,'Facture Chronopost'!L:L,'Facture Chronopost'!AA:AA,"")</f>
        <v/>
      </c>
      <c r="T1542">
        <f>IF(COUNTIF('Bibliothèque transporteurs'!C:C,F1542)=0,"inconnu",_xlfn.XLOOKUP(F1542,'Bibliothèque transporteurs'!C:C,'Bibliothèque transporteurs'!A:A))</f>
        <v/>
      </c>
      <c r="U1542">
        <f>IF(OR(F1542="6C",F1542="6B"),_xlfn.XLOOKUP(E1542,'Facture Chronopost'!L:L,'Facture Chronopost'!X:X),IF(OR(F1542=17,F1542=44),F1542&amp;"_"&amp;H1542,IF(COUNTIF('Bibliothèque transporteurs'!C:C,F1542)=0,"inconnu",_xlfn.XLOOKUP(F1542,'Bibliothèque transporteurs'!C:C,'Bibliothèque transporteurs'!B:B))))</f>
        <v/>
      </c>
      <c r="V1542">
        <f>IF(COUNTIF('Bibliothèque transporteurs'!C:C,F1542)=0,"inconnu",_xlfn.XLOOKUP(F1542,'Bibliothèque transporteurs'!C:C,'Bibliothèque transporteurs'!E:E))</f>
        <v/>
      </c>
      <c r="W1542">
        <f>IF(T1542="FR_2SHOP",O1542,IF(O1542=0,0,ROUNDUP(O1542/C1542*B1542,2)))</f>
        <v/>
      </c>
      <c r="Y1542" s="118">
        <f>ROUNDUP(B1542,2)-M1542-L1542-N1542-J1542-K1542-I1542-Q1542</f>
        <v/>
      </c>
      <c r="Z1542" s="118">
        <f>IF(Y1542=W1542,"OK","Non")</f>
        <v/>
      </c>
    </row>
    <row r="1543">
      <c r="A1543" s="9">
        <f>C1543/SUM(C:C)*(SUM(C:C)+$X$2)</f>
        <v/>
      </c>
      <c r="B1543" s="9">
        <f>C1543/SUM(C:C)*(SUM(C:C)+SUM($N$3:$O$7))+S1543</f>
        <v/>
      </c>
      <c r="C1543" s="9">
        <f>SUM(I1543:Q1543)-N1543-P1543</f>
        <v/>
      </c>
      <c r="D1543" s="8" t="n">
        <v>6235</v>
      </c>
      <c r="E1543" t="inlineStr">
        <is>
          <t>XT414131470TS</t>
        </is>
      </c>
      <c r="F1543" t="inlineStr">
        <is>
          <t>6C</t>
        </is>
      </c>
      <c r="G1543" t="inlineStr">
        <is>
          <t>N</t>
        </is>
      </c>
      <c r="H1543" t="inlineStr">
        <is>
          <t>ZA</t>
        </is>
      </c>
      <c r="O1543" t="n">
        <v>9.69</v>
      </c>
      <c r="S1543">
        <f>_xlfn.XLOOKUP(E1543,'Facture Chronopost'!L:L,'Facture Chronopost'!AA:AA,"")</f>
        <v/>
      </c>
      <c r="T1543">
        <f>IF(COUNTIF('Bibliothèque transporteurs'!C:C,F1543)=0,"inconnu",_xlfn.XLOOKUP(F1543,'Bibliothèque transporteurs'!C:C,'Bibliothèque transporteurs'!A:A))</f>
        <v/>
      </c>
      <c r="U1543">
        <f>IF(OR(F1543="6C",F1543="6B"),_xlfn.XLOOKUP(E1543,'Facture Chronopost'!L:L,'Facture Chronopost'!X:X),IF(OR(F1543=17,F1543=44),F1543&amp;"_"&amp;H1543,IF(COUNTIF('Bibliothèque transporteurs'!C:C,F1543)=0,"inconnu",_xlfn.XLOOKUP(F1543,'Bibliothèque transporteurs'!C:C,'Bibliothèque transporteurs'!B:B))))</f>
        <v/>
      </c>
      <c r="V1543">
        <f>IF(COUNTIF('Bibliothèque transporteurs'!C:C,F1543)=0,"inconnu",_xlfn.XLOOKUP(F1543,'Bibliothèque transporteurs'!C:C,'Bibliothèque transporteurs'!E:E))</f>
        <v/>
      </c>
      <c r="W1543">
        <f>IF(T1543="FR_2SHOP",O1543,IF(O1543=0,0,ROUNDUP(O1543/C1543*B1543,2)))</f>
        <v/>
      </c>
      <c r="Y1543" s="118">
        <f>ROUNDUP(B1543,2)-M1543-L1543-N1543-J1543-K1543-I1543-Q1543</f>
        <v/>
      </c>
      <c r="Z1543" s="118">
        <f>IF(Y1543=W1543,"OK","Non")</f>
        <v/>
      </c>
    </row>
    <row r="1544">
      <c r="A1544" s="9">
        <f>C1544/SUM(C:C)*(SUM(C:C)+$X$2)</f>
        <v/>
      </c>
      <c r="B1544" s="9">
        <f>C1544/SUM(C:C)*(SUM(C:C)+SUM($N$3:$O$7))+S1544</f>
        <v/>
      </c>
      <c r="C1544" s="9">
        <f>SUM(I1544:Q1544)-N1544-P1544</f>
        <v/>
      </c>
      <c r="D1544" s="8" t="n">
        <v>6235</v>
      </c>
      <c r="E1544" t="inlineStr">
        <is>
          <t>XT414132170TS</t>
        </is>
      </c>
      <c r="F1544" t="inlineStr">
        <is>
          <t>6C</t>
        </is>
      </c>
      <c r="G1544" t="inlineStr">
        <is>
          <t>N</t>
        </is>
      </c>
      <c r="H1544" t="inlineStr">
        <is>
          <t>ZA</t>
        </is>
      </c>
      <c r="O1544" t="n">
        <v>9.69</v>
      </c>
      <c r="S1544">
        <f>_xlfn.XLOOKUP(E1544,'Facture Chronopost'!L:L,'Facture Chronopost'!AA:AA,"")</f>
        <v/>
      </c>
      <c r="T1544">
        <f>IF(COUNTIF('Bibliothèque transporteurs'!C:C,F1544)=0,"inconnu",_xlfn.XLOOKUP(F1544,'Bibliothèque transporteurs'!C:C,'Bibliothèque transporteurs'!A:A))</f>
        <v/>
      </c>
      <c r="U1544">
        <f>IF(OR(F1544="6C",F1544="6B"),_xlfn.XLOOKUP(E1544,'Facture Chronopost'!L:L,'Facture Chronopost'!X:X),IF(OR(F1544=17,F1544=44),F1544&amp;"_"&amp;H1544,IF(COUNTIF('Bibliothèque transporteurs'!C:C,F1544)=0,"inconnu",_xlfn.XLOOKUP(F1544,'Bibliothèque transporteurs'!C:C,'Bibliothèque transporteurs'!B:B))))</f>
        <v/>
      </c>
      <c r="V1544">
        <f>IF(COUNTIF('Bibliothèque transporteurs'!C:C,F1544)=0,"inconnu",_xlfn.XLOOKUP(F1544,'Bibliothèque transporteurs'!C:C,'Bibliothèque transporteurs'!E:E))</f>
        <v/>
      </c>
      <c r="W1544">
        <f>IF(T1544="FR_2SHOP",O1544,IF(O1544=0,0,ROUNDUP(O1544/C1544*B1544,2)))</f>
        <v/>
      </c>
      <c r="Y1544" s="118">
        <f>ROUNDUP(B1544,2)-M1544-L1544-N1544-J1544-K1544-I1544-Q1544</f>
        <v/>
      </c>
      <c r="Z1544" s="118">
        <f>IF(Y1544=W1544,"OK","Non")</f>
        <v/>
      </c>
    </row>
    <row r="1545">
      <c r="A1545" s="9">
        <f>C1545/SUM(C:C)*(SUM(C:C)+$X$2)</f>
        <v/>
      </c>
      <c r="B1545" s="9">
        <f>C1545/SUM(C:C)*(SUM(C:C)+SUM($N$3:$O$7))+S1545</f>
        <v/>
      </c>
      <c r="C1545" s="9">
        <f>SUM(I1545:Q1545)-N1545-P1545</f>
        <v/>
      </c>
      <c r="D1545" s="8" t="n">
        <v>6235</v>
      </c>
      <c r="E1545" t="inlineStr">
        <is>
          <t>XT414133847TS</t>
        </is>
      </c>
      <c r="F1545" t="inlineStr">
        <is>
          <t>6C</t>
        </is>
      </c>
      <c r="G1545" t="inlineStr">
        <is>
          <t>N</t>
        </is>
      </c>
      <c r="H1545" t="inlineStr">
        <is>
          <t>ZA</t>
        </is>
      </c>
      <c r="O1545" t="n">
        <v>13.83</v>
      </c>
      <c r="S1545">
        <f>_xlfn.XLOOKUP(E1545,'Facture Chronopost'!L:L,'Facture Chronopost'!AA:AA,"")</f>
        <v/>
      </c>
      <c r="T1545">
        <f>IF(COUNTIF('Bibliothèque transporteurs'!C:C,F1545)=0,"inconnu",_xlfn.XLOOKUP(F1545,'Bibliothèque transporteurs'!C:C,'Bibliothèque transporteurs'!A:A))</f>
        <v/>
      </c>
      <c r="U1545">
        <f>IF(OR(F1545="6C",F1545="6B"),_xlfn.XLOOKUP(E1545,'Facture Chronopost'!L:L,'Facture Chronopost'!X:X),IF(OR(F1545=17,F1545=44),F1545&amp;"_"&amp;H1545,IF(COUNTIF('Bibliothèque transporteurs'!C:C,F1545)=0,"inconnu",_xlfn.XLOOKUP(F1545,'Bibliothèque transporteurs'!C:C,'Bibliothèque transporteurs'!B:B))))</f>
        <v/>
      </c>
      <c r="V1545">
        <f>IF(COUNTIF('Bibliothèque transporteurs'!C:C,F1545)=0,"inconnu",_xlfn.XLOOKUP(F1545,'Bibliothèque transporteurs'!C:C,'Bibliothèque transporteurs'!E:E))</f>
        <v/>
      </c>
      <c r="W1545">
        <f>IF(T1545="FR_2SHOP",O1545,IF(O1545=0,0,ROUNDUP(O1545/C1545*B1545,2)))</f>
        <v/>
      </c>
      <c r="Y1545" s="118">
        <f>ROUNDUP(B1545,2)-M1545-L1545-N1545-J1545-K1545-I1545-Q1545</f>
        <v/>
      </c>
      <c r="Z1545" s="118">
        <f>IF(Y1545=W1545,"OK","Non")</f>
        <v/>
      </c>
    </row>
    <row r="1546">
      <c r="A1546" s="9">
        <f>C1546/SUM(C:C)*(SUM(C:C)+$X$2)</f>
        <v/>
      </c>
      <c r="B1546" s="9">
        <f>C1546/SUM(C:C)*(SUM(C:C)+SUM($N$3:$O$7))+S1546</f>
        <v/>
      </c>
      <c r="C1546" s="9">
        <f>SUM(I1546:Q1546)-N1546-P1546</f>
        <v/>
      </c>
      <c r="D1546" s="8" t="n">
        <v>6235</v>
      </c>
      <c r="E1546" t="inlineStr">
        <is>
          <t>XT414133970TS</t>
        </is>
      </c>
      <c r="F1546" t="inlineStr">
        <is>
          <t>6C</t>
        </is>
      </c>
      <c r="G1546" t="inlineStr">
        <is>
          <t>N</t>
        </is>
      </c>
      <c r="H1546" t="inlineStr">
        <is>
          <t>ZA</t>
        </is>
      </c>
      <c r="O1546" t="n">
        <v>4.84</v>
      </c>
      <c r="S1546">
        <f>_xlfn.XLOOKUP(E1546,'Facture Chronopost'!L:L,'Facture Chronopost'!AA:AA,"")</f>
        <v/>
      </c>
      <c r="T1546">
        <f>IF(COUNTIF('Bibliothèque transporteurs'!C:C,F1546)=0,"inconnu",_xlfn.XLOOKUP(F1546,'Bibliothèque transporteurs'!C:C,'Bibliothèque transporteurs'!A:A))</f>
        <v/>
      </c>
      <c r="U1546">
        <f>IF(OR(F1546="6C",F1546="6B"),_xlfn.XLOOKUP(E1546,'Facture Chronopost'!L:L,'Facture Chronopost'!X:X),IF(OR(F1546=17,F1546=44),F1546&amp;"_"&amp;H1546,IF(COUNTIF('Bibliothèque transporteurs'!C:C,F1546)=0,"inconnu",_xlfn.XLOOKUP(F1546,'Bibliothèque transporteurs'!C:C,'Bibliothèque transporteurs'!B:B))))</f>
        <v/>
      </c>
      <c r="V1546">
        <f>IF(COUNTIF('Bibliothèque transporteurs'!C:C,F1546)=0,"inconnu",_xlfn.XLOOKUP(F1546,'Bibliothèque transporteurs'!C:C,'Bibliothèque transporteurs'!E:E))</f>
        <v/>
      </c>
      <c r="W1546">
        <f>IF(T1546="FR_2SHOP",O1546,IF(O1546=0,0,ROUNDUP(O1546/C1546*B1546,2)))</f>
        <v/>
      </c>
      <c r="Y1546" s="118">
        <f>ROUNDUP(B1546,2)-M1546-L1546-N1546-J1546-K1546-I1546-Q1546</f>
        <v/>
      </c>
      <c r="Z1546" s="118">
        <f>IF(Y1546=W1546,"OK","Non")</f>
        <v/>
      </c>
    </row>
    <row r="1547">
      <c r="A1547" s="9">
        <f>C1547/SUM(C:C)*(SUM(C:C)+$X$2)</f>
        <v/>
      </c>
      <c r="B1547" s="9">
        <f>C1547/SUM(C:C)*(SUM(C:C)+SUM($N$3:$O$7))+S1547</f>
        <v/>
      </c>
      <c r="C1547" s="9">
        <f>SUM(I1547:Q1547)-N1547-P1547</f>
        <v/>
      </c>
      <c r="D1547" s="8" t="n">
        <v>6235</v>
      </c>
      <c r="E1547" t="inlineStr">
        <is>
          <t>XT414134635TS</t>
        </is>
      </c>
      <c r="F1547" t="inlineStr">
        <is>
          <t>6C</t>
        </is>
      </c>
      <c r="G1547" t="inlineStr">
        <is>
          <t>N</t>
        </is>
      </c>
      <c r="H1547" t="inlineStr">
        <is>
          <t>ZA</t>
        </is>
      </c>
      <c r="O1547" t="n">
        <v>11.01</v>
      </c>
      <c r="S1547">
        <f>_xlfn.XLOOKUP(E1547,'Facture Chronopost'!L:L,'Facture Chronopost'!AA:AA,"")</f>
        <v/>
      </c>
      <c r="T1547">
        <f>IF(COUNTIF('Bibliothèque transporteurs'!C:C,F1547)=0,"inconnu",_xlfn.XLOOKUP(F1547,'Bibliothèque transporteurs'!C:C,'Bibliothèque transporteurs'!A:A))</f>
        <v/>
      </c>
      <c r="U1547">
        <f>IF(OR(F1547="6C",F1547="6B"),_xlfn.XLOOKUP(E1547,'Facture Chronopost'!L:L,'Facture Chronopost'!X:X),IF(OR(F1547=17,F1547=44),F1547&amp;"_"&amp;H1547,IF(COUNTIF('Bibliothèque transporteurs'!C:C,F1547)=0,"inconnu",_xlfn.XLOOKUP(F1547,'Bibliothèque transporteurs'!C:C,'Bibliothèque transporteurs'!B:B))))</f>
        <v/>
      </c>
      <c r="V1547">
        <f>IF(COUNTIF('Bibliothèque transporteurs'!C:C,F1547)=0,"inconnu",_xlfn.XLOOKUP(F1547,'Bibliothèque transporteurs'!C:C,'Bibliothèque transporteurs'!E:E))</f>
        <v/>
      </c>
      <c r="W1547">
        <f>IF(T1547="FR_2SHOP",O1547,IF(O1547=0,0,ROUNDUP(O1547/C1547*B1547,2)))</f>
        <v/>
      </c>
      <c r="Y1547" s="118">
        <f>ROUNDUP(B1547,2)-M1547-L1547-N1547-J1547-K1547-I1547-Q1547</f>
        <v/>
      </c>
      <c r="Z1547" s="118">
        <f>IF(Y1547=W1547,"OK","Non")</f>
        <v/>
      </c>
    </row>
    <row r="1548">
      <c r="A1548" s="9">
        <f>C1548/SUM(C:C)*(SUM(C:C)+$X$2)</f>
        <v/>
      </c>
      <c r="B1548" s="9">
        <f>C1548/SUM(C:C)*(SUM(C:C)+SUM($N$3:$O$7))+S1548</f>
        <v/>
      </c>
      <c r="C1548" s="9">
        <f>SUM(I1548:Q1548)-N1548-P1548</f>
        <v/>
      </c>
      <c r="D1548" s="8" t="n">
        <v>6235</v>
      </c>
      <c r="E1548" t="inlineStr">
        <is>
          <t>XT414134799TS</t>
        </is>
      </c>
      <c r="F1548" t="inlineStr">
        <is>
          <t>6C</t>
        </is>
      </c>
      <c r="G1548" t="inlineStr">
        <is>
          <t>N</t>
        </is>
      </c>
      <c r="H1548" t="inlineStr">
        <is>
          <t>ZA</t>
        </is>
      </c>
      <c r="O1548" t="n">
        <v>5.88</v>
      </c>
      <c r="S1548">
        <f>_xlfn.XLOOKUP(E1548,'Facture Chronopost'!L:L,'Facture Chronopost'!AA:AA,"")</f>
        <v/>
      </c>
      <c r="T1548">
        <f>IF(COUNTIF('Bibliothèque transporteurs'!C:C,F1548)=0,"inconnu",_xlfn.XLOOKUP(F1548,'Bibliothèque transporteurs'!C:C,'Bibliothèque transporteurs'!A:A))</f>
        <v/>
      </c>
      <c r="U1548">
        <f>IF(OR(F1548="6C",F1548="6B"),_xlfn.XLOOKUP(E1548,'Facture Chronopost'!L:L,'Facture Chronopost'!X:X),IF(OR(F1548=17,F1548=44),F1548&amp;"_"&amp;H1548,IF(COUNTIF('Bibliothèque transporteurs'!C:C,F1548)=0,"inconnu",_xlfn.XLOOKUP(F1548,'Bibliothèque transporteurs'!C:C,'Bibliothèque transporteurs'!B:B))))</f>
        <v/>
      </c>
      <c r="V1548">
        <f>IF(COUNTIF('Bibliothèque transporteurs'!C:C,F1548)=0,"inconnu",_xlfn.XLOOKUP(F1548,'Bibliothèque transporteurs'!C:C,'Bibliothèque transporteurs'!E:E))</f>
        <v/>
      </c>
      <c r="W1548">
        <f>IF(T1548="FR_2SHOP",O1548,IF(O1548=0,0,ROUNDUP(O1548/C1548*B1548,2)))</f>
        <v/>
      </c>
      <c r="Y1548" s="118">
        <f>ROUNDUP(B1548,2)-M1548-L1548-N1548-J1548-K1548-I1548-Q1548</f>
        <v/>
      </c>
      <c r="Z1548" s="118">
        <f>IF(Y1548=W1548,"OK","Non")</f>
        <v/>
      </c>
    </row>
    <row r="1549">
      <c r="A1549" s="9">
        <f>C1549/SUM(C:C)*(SUM(C:C)+$X$2)</f>
        <v/>
      </c>
      <c r="B1549" s="9">
        <f>C1549/SUM(C:C)*(SUM(C:C)+SUM($N$3:$O$7))+S1549</f>
        <v/>
      </c>
      <c r="C1549" s="9">
        <f>SUM(I1549:Q1549)-N1549-P1549</f>
        <v/>
      </c>
      <c r="D1549" s="8" t="n">
        <v>6235</v>
      </c>
      <c r="E1549" t="inlineStr">
        <is>
          <t>XT414136724TS</t>
        </is>
      </c>
      <c r="F1549" t="inlineStr">
        <is>
          <t>6C</t>
        </is>
      </c>
      <c r="G1549" t="inlineStr">
        <is>
          <t>N</t>
        </is>
      </c>
      <c r="H1549" t="inlineStr">
        <is>
          <t>ZA</t>
        </is>
      </c>
      <c r="O1549" t="n">
        <v>9.69</v>
      </c>
      <c r="S1549">
        <f>_xlfn.XLOOKUP(E1549,'Facture Chronopost'!L:L,'Facture Chronopost'!AA:AA,"")</f>
        <v/>
      </c>
      <c r="T1549">
        <f>IF(COUNTIF('Bibliothèque transporteurs'!C:C,F1549)=0,"inconnu",_xlfn.XLOOKUP(F1549,'Bibliothèque transporteurs'!C:C,'Bibliothèque transporteurs'!A:A))</f>
        <v/>
      </c>
      <c r="U1549">
        <f>IF(OR(F1549="6C",F1549="6B"),_xlfn.XLOOKUP(E1549,'Facture Chronopost'!L:L,'Facture Chronopost'!X:X),IF(OR(F1549=17,F1549=44),F1549&amp;"_"&amp;H1549,IF(COUNTIF('Bibliothèque transporteurs'!C:C,F1549)=0,"inconnu",_xlfn.XLOOKUP(F1549,'Bibliothèque transporteurs'!C:C,'Bibliothèque transporteurs'!B:B))))</f>
        <v/>
      </c>
      <c r="V1549">
        <f>IF(COUNTIF('Bibliothèque transporteurs'!C:C,F1549)=0,"inconnu",_xlfn.XLOOKUP(F1549,'Bibliothèque transporteurs'!C:C,'Bibliothèque transporteurs'!E:E))</f>
        <v/>
      </c>
      <c r="W1549">
        <f>IF(T1549="FR_2SHOP",O1549,IF(O1549=0,0,ROUNDUP(O1549/C1549*B1549,2)))</f>
        <v/>
      </c>
      <c r="Y1549" s="118">
        <f>ROUNDUP(B1549,2)-M1549-L1549-N1549-J1549-K1549-I1549-Q1549</f>
        <v/>
      </c>
      <c r="Z1549" s="118">
        <f>IF(Y1549=W1549,"OK","Non")</f>
        <v/>
      </c>
    </row>
    <row r="1550">
      <c r="A1550" s="9">
        <f>C1550/SUM(C:C)*(SUM(C:C)+$X$2)</f>
        <v/>
      </c>
      <c r="B1550" s="9">
        <f>C1550/SUM(C:C)*(SUM(C:C)+SUM($N$3:$O$7))+S1550</f>
        <v/>
      </c>
      <c r="C1550" s="9">
        <f>SUM(I1550:Q1550)-N1550-P1550</f>
        <v/>
      </c>
      <c r="D1550" s="8" t="n">
        <v>6235</v>
      </c>
      <c r="E1550" t="inlineStr">
        <is>
          <t>XT414137035TS</t>
        </is>
      </c>
      <c r="F1550" t="inlineStr">
        <is>
          <t>6C</t>
        </is>
      </c>
      <c r="G1550" t="inlineStr">
        <is>
          <t>N</t>
        </is>
      </c>
      <c r="H1550" t="inlineStr">
        <is>
          <t>ZA</t>
        </is>
      </c>
      <c r="O1550" t="n">
        <v>14.31</v>
      </c>
      <c r="S1550">
        <f>_xlfn.XLOOKUP(E1550,'Facture Chronopost'!L:L,'Facture Chronopost'!AA:AA,"")</f>
        <v/>
      </c>
      <c r="T1550">
        <f>IF(COUNTIF('Bibliothèque transporteurs'!C:C,F1550)=0,"inconnu",_xlfn.XLOOKUP(F1550,'Bibliothèque transporteurs'!C:C,'Bibliothèque transporteurs'!A:A))</f>
        <v/>
      </c>
      <c r="U1550">
        <f>IF(OR(F1550="6C",F1550="6B"),_xlfn.XLOOKUP(E1550,'Facture Chronopost'!L:L,'Facture Chronopost'!X:X),IF(OR(F1550=17,F1550=44),F1550&amp;"_"&amp;H1550,IF(COUNTIF('Bibliothèque transporteurs'!C:C,F1550)=0,"inconnu",_xlfn.XLOOKUP(F1550,'Bibliothèque transporteurs'!C:C,'Bibliothèque transporteurs'!B:B))))</f>
        <v/>
      </c>
      <c r="V1550">
        <f>IF(COUNTIF('Bibliothèque transporteurs'!C:C,F1550)=0,"inconnu",_xlfn.XLOOKUP(F1550,'Bibliothèque transporteurs'!C:C,'Bibliothèque transporteurs'!E:E))</f>
        <v/>
      </c>
      <c r="W1550">
        <f>IF(T1550="FR_2SHOP",O1550,IF(O1550=0,0,ROUNDUP(O1550/C1550*B1550,2)))</f>
        <v/>
      </c>
      <c r="Y1550" s="118">
        <f>ROUNDUP(B1550,2)-M1550-L1550-N1550-J1550-K1550-I1550-Q1550</f>
        <v/>
      </c>
      <c r="Z1550" s="118">
        <f>IF(Y1550=W1550,"OK","Non")</f>
        <v/>
      </c>
    </row>
    <row r="1551">
      <c r="A1551" s="9">
        <f>C1551/SUM(C:C)*(SUM(C:C)+$X$2)</f>
        <v/>
      </c>
      <c r="B1551" s="9">
        <f>C1551/SUM(C:C)*(SUM(C:C)+SUM($N$3:$O$7))+S1551</f>
        <v/>
      </c>
      <c r="C1551" s="9">
        <f>SUM(I1551:Q1551)-N1551-P1551</f>
        <v/>
      </c>
      <c r="D1551" s="8" t="n">
        <v>6235</v>
      </c>
      <c r="E1551" t="inlineStr">
        <is>
          <t>XT414137305TS</t>
        </is>
      </c>
      <c r="F1551" t="inlineStr">
        <is>
          <t>6C</t>
        </is>
      </c>
      <c r="G1551" t="inlineStr">
        <is>
          <t>N</t>
        </is>
      </c>
      <c r="H1551" t="inlineStr">
        <is>
          <t>ZA</t>
        </is>
      </c>
      <c r="O1551" t="n">
        <v>5.33</v>
      </c>
      <c r="S1551">
        <f>_xlfn.XLOOKUP(E1551,'Facture Chronopost'!L:L,'Facture Chronopost'!AA:AA,"")</f>
        <v/>
      </c>
      <c r="T1551">
        <f>IF(COUNTIF('Bibliothèque transporteurs'!C:C,F1551)=0,"inconnu",_xlfn.XLOOKUP(F1551,'Bibliothèque transporteurs'!C:C,'Bibliothèque transporteurs'!A:A))</f>
        <v/>
      </c>
      <c r="U1551">
        <f>IF(OR(F1551="6C",F1551="6B"),_xlfn.XLOOKUP(E1551,'Facture Chronopost'!L:L,'Facture Chronopost'!X:X),IF(OR(F1551=17,F1551=44),F1551&amp;"_"&amp;H1551,IF(COUNTIF('Bibliothèque transporteurs'!C:C,F1551)=0,"inconnu",_xlfn.XLOOKUP(F1551,'Bibliothèque transporteurs'!C:C,'Bibliothèque transporteurs'!B:B))))</f>
        <v/>
      </c>
      <c r="V1551">
        <f>IF(COUNTIF('Bibliothèque transporteurs'!C:C,F1551)=0,"inconnu",_xlfn.XLOOKUP(F1551,'Bibliothèque transporteurs'!C:C,'Bibliothèque transporteurs'!E:E))</f>
        <v/>
      </c>
      <c r="W1551">
        <f>IF(T1551="FR_2SHOP",O1551,IF(O1551=0,0,ROUNDUP(O1551/C1551*B1551,2)))</f>
        <v/>
      </c>
      <c r="Y1551" s="118">
        <f>ROUNDUP(B1551,2)-M1551-L1551-N1551-J1551-K1551-I1551-Q1551</f>
        <v/>
      </c>
      <c r="Z1551" s="118">
        <f>IF(Y1551=W1551,"OK","Non")</f>
        <v/>
      </c>
    </row>
    <row r="1552">
      <c r="A1552" s="9">
        <f>C1552/SUM(C:C)*(SUM(C:C)+$X$2)</f>
        <v/>
      </c>
      <c r="B1552" s="9">
        <f>C1552/SUM(C:C)*(SUM(C:C)+SUM($N$3:$O$7))+S1552</f>
        <v/>
      </c>
      <c r="C1552" s="9">
        <f>SUM(I1552:Q1552)-N1552-P1552</f>
        <v/>
      </c>
      <c r="D1552" s="8" t="n">
        <v>6235</v>
      </c>
      <c r="E1552" t="inlineStr">
        <is>
          <t>XT414138155TS</t>
        </is>
      </c>
      <c r="F1552" t="inlineStr">
        <is>
          <t>6C</t>
        </is>
      </c>
      <c r="G1552" t="inlineStr">
        <is>
          <t>N</t>
        </is>
      </c>
      <c r="H1552" t="inlineStr">
        <is>
          <t>ZA</t>
        </is>
      </c>
      <c r="O1552" t="n">
        <v>5.33</v>
      </c>
      <c r="S1552">
        <f>_xlfn.XLOOKUP(E1552,'Facture Chronopost'!L:L,'Facture Chronopost'!AA:AA,"")</f>
        <v/>
      </c>
      <c r="T1552">
        <f>IF(COUNTIF('Bibliothèque transporteurs'!C:C,F1552)=0,"inconnu",_xlfn.XLOOKUP(F1552,'Bibliothèque transporteurs'!C:C,'Bibliothèque transporteurs'!A:A))</f>
        <v/>
      </c>
      <c r="U1552">
        <f>IF(OR(F1552="6C",F1552="6B"),_xlfn.XLOOKUP(E1552,'Facture Chronopost'!L:L,'Facture Chronopost'!X:X),IF(OR(F1552=17,F1552=44),F1552&amp;"_"&amp;H1552,IF(COUNTIF('Bibliothèque transporteurs'!C:C,F1552)=0,"inconnu",_xlfn.XLOOKUP(F1552,'Bibliothèque transporteurs'!C:C,'Bibliothèque transporteurs'!B:B))))</f>
        <v/>
      </c>
      <c r="V1552">
        <f>IF(COUNTIF('Bibliothèque transporteurs'!C:C,F1552)=0,"inconnu",_xlfn.XLOOKUP(F1552,'Bibliothèque transporteurs'!C:C,'Bibliothèque transporteurs'!E:E))</f>
        <v/>
      </c>
      <c r="W1552">
        <f>IF(T1552="FR_2SHOP",O1552,IF(O1552=0,0,ROUNDUP(O1552/C1552*B1552,2)))</f>
        <v/>
      </c>
      <c r="Y1552" s="118">
        <f>ROUNDUP(B1552,2)-M1552-L1552-N1552-J1552-K1552-I1552-Q1552</f>
        <v/>
      </c>
      <c r="Z1552" s="118">
        <f>IF(Y1552=W1552,"OK","Non")</f>
        <v/>
      </c>
    </row>
    <row r="1553">
      <c r="A1553" s="9">
        <f>C1553/SUM(C:C)*(SUM(C:C)+$X$2)</f>
        <v/>
      </c>
      <c r="B1553" s="9">
        <f>C1553/SUM(C:C)*(SUM(C:C)+SUM($N$3:$O$7))+S1553</f>
        <v/>
      </c>
      <c r="C1553" s="9">
        <f>SUM(I1553:Q1553)-N1553-P1553</f>
        <v/>
      </c>
      <c r="D1553" s="8" t="n">
        <v>6235</v>
      </c>
      <c r="E1553" t="inlineStr">
        <is>
          <t>XT414138875TS</t>
        </is>
      </c>
      <c r="F1553" t="inlineStr">
        <is>
          <t>6C</t>
        </is>
      </c>
      <c r="G1553" t="inlineStr">
        <is>
          <t>N</t>
        </is>
      </c>
      <c r="H1553" t="inlineStr">
        <is>
          <t>ZA</t>
        </is>
      </c>
      <c r="O1553" t="n">
        <v>9.69</v>
      </c>
      <c r="S1553">
        <f>_xlfn.XLOOKUP(E1553,'Facture Chronopost'!L:L,'Facture Chronopost'!AA:AA,"")</f>
        <v/>
      </c>
      <c r="T1553">
        <f>IF(COUNTIF('Bibliothèque transporteurs'!C:C,F1553)=0,"inconnu",_xlfn.XLOOKUP(F1553,'Bibliothèque transporteurs'!C:C,'Bibliothèque transporteurs'!A:A))</f>
        <v/>
      </c>
      <c r="U1553">
        <f>IF(OR(F1553="6C",F1553="6B"),_xlfn.XLOOKUP(E1553,'Facture Chronopost'!L:L,'Facture Chronopost'!X:X),IF(OR(F1553=17,F1553=44),F1553&amp;"_"&amp;H1553,IF(COUNTIF('Bibliothèque transporteurs'!C:C,F1553)=0,"inconnu",_xlfn.XLOOKUP(F1553,'Bibliothèque transporteurs'!C:C,'Bibliothèque transporteurs'!B:B))))</f>
        <v/>
      </c>
      <c r="V1553">
        <f>IF(COUNTIF('Bibliothèque transporteurs'!C:C,F1553)=0,"inconnu",_xlfn.XLOOKUP(F1553,'Bibliothèque transporteurs'!C:C,'Bibliothèque transporteurs'!E:E))</f>
        <v/>
      </c>
      <c r="W1553">
        <f>IF(T1553="FR_2SHOP",O1553,IF(O1553=0,0,ROUNDUP(O1553/C1553*B1553,2)))</f>
        <v/>
      </c>
      <c r="Y1553" s="118">
        <f>ROUNDUP(B1553,2)-M1553-L1553-N1553-J1553-K1553-I1553-Q1553</f>
        <v/>
      </c>
      <c r="Z1553" s="118">
        <f>IF(Y1553=W1553,"OK","Non")</f>
        <v/>
      </c>
    </row>
    <row r="1554">
      <c r="A1554" s="9">
        <f>C1554/SUM(C:C)*(SUM(C:C)+$X$2)</f>
        <v/>
      </c>
      <c r="B1554" s="9">
        <f>C1554/SUM(C:C)*(SUM(C:C)+SUM($N$3:$O$7))+S1554</f>
        <v/>
      </c>
      <c r="C1554" s="9">
        <f>SUM(I1554:Q1554)-N1554-P1554</f>
        <v/>
      </c>
      <c r="D1554" s="8" t="n">
        <v>6235</v>
      </c>
      <c r="E1554" t="inlineStr">
        <is>
          <t>XT414139473TS</t>
        </is>
      </c>
      <c r="F1554" t="inlineStr">
        <is>
          <t>6C</t>
        </is>
      </c>
      <c r="G1554" t="inlineStr">
        <is>
          <t>N</t>
        </is>
      </c>
      <c r="H1554" t="inlineStr">
        <is>
          <t>ZA</t>
        </is>
      </c>
      <c r="O1554" t="n">
        <v>5.33</v>
      </c>
      <c r="S1554">
        <f>_xlfn.XLOOKUP(E1554,'Facture Chronopost'!L:L,'Facture Chronopost'!AA:AA,"")</f>
        <v/>
      </c>
      <c r="T1554">
        <f>IF(COUNTIF('Bibliothèque transporteurs'!C:C,F1554)=0,"inconnu",_xlfn.XLOOKUP(F1554,'Bibliothèque transporteurs'!C:C,'Bibliothèque transporteurs'!A:A))</f>
        <v/>
      </c>
      <c r="U1554">
        <f>IF(OR(F1554="6C",F1554="6B"),_xlfn.XLOOKUP(E1554,'Facture Chronopost'!L:L,'Facture Chronopost'!X:X),IF(OR(F1554=17,F1554=44),F1554&amp;"_"&amp;H1554,IF(COUNTIF('Bibliothèque transporteurs'!C:C,F1554)=0,"inconnu",_xlfn.XLOOKUP(F1554,'Bibliothèque transporteurs'!C:C,'Bibliothèque transporteurs'!B:B))))</f>
        <v/>
      </c>
      <c r="V1554">
        <f>IF(COUNTIF('Bibliothèque transporteurs'!C:C,F1554)=0,"inconnu",_xlfn.XLOOKUP(F1554,'Bibliothèque transporteurs'!C:C,'Bibliothèque transporteurs'!E:E))</f>
        <v/>
      </c>
      <c r="W1554">
        <f>IF(T1554="FR_2SHOP",O1554,IF(O1554=0,0,ROUNDUP(O1554/C1554*B1554,2)))</f>
        <v/>
      </c>
      <c r="Y1554" s="118">
        <f>ROUNDUP(B1554,2)-M1554-L1554-N1554-J1554-K1554-I1554-Q1554</f>
        <v/>
      </c>
      <c r="Z1554" s="118">
        <f>IF(Y1554=W1554,"OK","Non")</f>
        <v/>
      </c>
    </row>
    <row r="1555">
      <c r="A1555" s="9">
        <f>C1555/SUM(C:C)*(SUM(C:C)+$X$2)</f>
        <v/>
      </c>
      <c r="B1555" s="9">
        <f>C1555/SUM(C:C)*(SUM(C:C)+SUM($N$3:$O$7))+S1555</f>
        <v/>
      </c>
      <c r="C1555" s="9">
        <f>SUM(I1555:Q1555)-N1555-P1555</f>
        <v/>
      </c>
      <c r="D1555" s="8" t="n">
        <v>6235</v>
      </c>
      <c r="E1555" t="inlineStr">
        <is>
          <t>XT414142645TS</t>
        </is>
      </c>
      <c r="F1555" t="inlineStr">
        <is>
          <t>6C</t>
        </is>
      </c>
      <c r="G1555" t="inlineStr">
        <is>
          <t>N</t>
        </is>
      </c>
      <c r="H1555" t="inlineStr">
        <is>
          <t>ZA</t>
        </is>
      </c>
      <c r="O1555" t="n">
        <v>13.83</v>
      </c>
      <c r="S1555">
        <f>_xlfn.XLOOKUP(E1555,'Facture Chronopost'!L:L,'Facture Chronopost'!AA:AA,"")</f>
        <v/>
      </c>
      <c r="T1555">
        <f>IF(COUNTIF('Bibliothèque transporteurs'!C:C,F1555)=0,"inconnu",_xlfn.XLOOKUP(F1555,'Bibliothèque transporteurs'!C:C,'Bibliothèque transporteurs'!A:A))</f>
        <v/>
      </c>
      <c r="U1555">
        <f>IF(OR(F1555="6C",F1555="6B"),_xlfn.XLOOKUP(E1555,'Facture Chronopost'!L:L,'Facture Chronopost'!X:X),IF(OR(F1555=17,F1555=44),F1555&amp;"_"&amp;H1555,IF(COUNTIF('Bibliothèque transporteurs'!C:C,F1555)=0,"inconnu",_xlfn.XLOOKUP(F1555,'Bibliothèque transporteurs'!C:C,'Bibliothèque transporteurs'!B:B))))</f>
        <v/>
      </c>
      <c r="V1555">
        <f>IF(COUNTIF('Bibliothèque transporteurs'!C:C,F1555)=0,"inconnu",_xlfn.XLOOKUP(F1555,'Bibliothèque transporteurs'!C:C,'Bibliothèque transporteurs'!E:E))</f>
        <v/>
      </c>
      <c r="W1555">
        <f>IF(T1555="FR_2SHOP",O1555,IF(O1555=0,0,ROUNDUP(O1555/C1555*B1555,2)))</f>
        <v/>
      </c>
      <c r="Y1555" s="118">
        <f>ROUNDUP(B1555,2)-M1555-L1555-N1555-J1555-K1555-I1555-Q1555</f>
        <v/>
      </c>
      <c r="Z1555" s="118">
        <f>IF(Y1555=W1555,"OK","Non")</f>
        <v/>
      </c>
    </row>
    <row r="1556">
      <c r="A1556" s="9">
        <f>C1556/SUM(C:C)*(SUM(C:C)+$X$2)</f>
        <v/>
      </c>
      <c r="B1556" s="9">
        <f>C1556/SUM(C:C)*(SUM(C:C)+SUM($N$3:$O$7))+S1556</f>
        <v/>
      </c>
      <c r="C1556" s="9">
        <f>SUM(I1556:Q1556)-N1556-P1556</f>
        <v/>
      </c>
      <c r="D1556" s="8" t="n">
        <v>6235</v>
      </c>
      <c r="E1556" t="inlineStr">
        <is>
          <t>XT414142764TS</t>
        </is>
      </c>
      <c r="F1556" t="inlineStr">
        <is>
          <t>6C</t>
        </is>
      </c>
      <c r="G1556" t="inlineStr">
        <is>
          <t>N</t>
        </is>
      </c>
      <c r="H1556" t="inlineStr">
        <is>
          <t>ZA</t>
        </is>
      </c>
      <c r="O1556" t="n">
        <v>13.83</v>
      </c>
      <c r="S1556">
        <f>_xlfn.XLOOKUP(E1556,'Facture Chronopost'!L:L,'Facture Chronopost'!AA:AA,"")</f>
        <v/>
      </c>
      <c r="T1556">
        <f>IF(COUNTIF('Bibliothèque transporteurs'!C:C,F1556)=0,"inconnu",_xlfn.XLOOKUP(F1556,'Bibliothèque transporteurs'!C:C,'Bibliothèque transporteurs'!A:A))</f>
        <v/>
      </c>
      <c r="U1556">
        <f>IF(OR(F1556="6C",F1556="6B"),_xlfn.XLOOKUP(E1556,'Facture Chronopost'!L:L,'Facture Chronopost'!X:X),IF(OR(F1556=17,F1556=44),F1556&amp;"_"&amp;H1556,IF(COUNTIF('Bibliothèque transporteurs'!C:C,F1556)=0,"inconnu",_xlfn.XLOOKUP(F1556,'Bibliothèque transporteurs'!C:C,'Bibliothèque transporteurs'!B:B))))</f>
        <v/>
      </c>
      <c r="V1556">
        <f>IF(COUNTIF('Bibliothèque transporteurs'!C:C,F1556)=0,"inconnu",_xlfn.XLOOKUP(F1556,'Bibliothèque transporteurs'!C:C,'Bibliothèque transporteurs'!E:E))</f>
        <v/>
      </c>
      <c r="W1556">
        <f>IF(T1556="FR_2SHOP",O1556,IF(O1556=0,0,ROUNDUP(O1556/C1556*B1556,2)))</f>
        <v/>
      </c>
      <c r="Y1556" s="118">
        <f>ROUNDUP(B1556,2)-M1556-L1556-N1556-J1556-K1556-I1556-Q1556</f>
        <v/>
      </c>
      <c r="Z1556" s="118">
        <f>IF(Y1556=W1556,"OK","Non")</f>
        <v/>
      </c>
    </row>
    <row r="1557">
      <c r="A1557" s="9">
        <f>C1557/SUM(C:C)*(SUM(C:C)+$X$2)</f>
        <v/>
      </c>
      <c r="B1557" s="9">
        <f>C1557/SUM(C:C)*(SUM(C:C)+SUM($N$3:$O$7))+S1557</f>
        <v/>
      </c>
      <c r="C1557" s="9">
        <f>SUM(I1557:Q1557)-N1557-P1557</f>
        <v/>
      </c>
      <c r="D1557" s="8" t="n">
        <v>6235</v>
      </c>
      <c r="E1557" t="inlineStr">
        <is>
          <t>XT414143141TS</t>
        </is>
      </c>
      <c r="F1557" t="inlineStr">
        <is>
          <t>6C</t>
        </is>
      </c>
      <c r="G1557" t="inlineStr">
        <is>
          <t>N</t>
        </is>
      </c>
      <c r="H1557" t="inlineStr">
        <is>
          <t>ZA</t>
        </is>
      </c>
      <c r="O1557" t="n">
        <v>5.33</v>
      </c>
      <c r="S1557">
        <f>_xlfn.XLOOKUP(E1557,'Facture Chronopost'!L:L,'Facture Chronopost'!AA:AA,"")</f>
        <v/>
      </c>
      <c r="T1557">
        <f>IF(COUNTIF('Bibliothèque transporteurs'!C:C,F1557)=0,"inconnu",_xlfn.XLOOKUP(F1557,'Bibliothèque transporteurs'!C:C,'Bibliothèque transporteurs'!A:A))</f>
        <v/>
      </c>
      <c r="U1557">
        <f>IF(OR(F1557="6C",F1557="6B"),_xlfn.XLOOKUP(E1557,'Facture Chronopost'!L:L,'Facture Chronopost'!X:X),IF(OR(F1557=17,F1557=44),F1557&amp;"_"&amp;H1557,IF(COUNTIF('Bibliothèque transporteurs'!C:C,F1557)=0,"inconnu",_xlfn.XLOOKUP(F1557,'Bibliothèque transporteurs'!C:C,'Bibliothèque transporteurs'!B:B))))</f>
        <v/>
      </c>
      <c r="V1557">
        <f>IF(COUNTIF('Bibliothèque transporteurs'!C:C,F1557)=0,"inconnu",_xlfn.XLOOKUP(F1557,'Bibliothèque transporteurs'!C:C,'Bibliothèque transporteurs'!E:E))</f>
        <v/>
      </c>
      <c r="W1557">
        <f>IF(T1557="FR_2SHOP",O1557,IF(O1557=0,0,ROUNDUP(O1557/C1557*B1557,2)))</f>
        <v/>
      </c>
      <c r="Y1557" s="118">
        <f>ROUNDUP(B1557,2)-M1557-L1557-N1557-J1557-K1557-I1557-Q1557</f>
        <v/>
      </c>
      <c r="Z1557" s="118">
        <f>IF(Y1557=W1557,"OK","Non")</f>
        <v/>
      </c>
    </row>
    <row r="1558">
      <c r="A1558" s="9">
        <f>C1558/SUM(C:C)*(SUM(C:C)+$X$2)</f>
        <v/>
      </c>
      <c r="B1558" s="9">
        <f>C1558/SUM(C:C)*(SUM(C:C)+SUM($N$3:$O$7))+S1558</f>
        <v/>
      </c>
      <c r="C1558" s="9">
        <f>SUM(I1558:Q1558)-N1558-P1558</f>
        <v/>
      </c>
      <c r="D1558" s="8" t="n">
        <v>6235</v>
      </c>
      <c r="E1558" t="inlineStr">
        <is>
          <t>XT414143685TS</t>
        </is>
      </c>
      <c r="F1558" t="inlineStr">
        <is>
          <t>6C</t>
        </is>
      </c>
      <c r="G1558" t="inlineStr">
        <is>
          <t>N</t>
        </is>
      </c>
      <c r="H1558" t="inlineStr">
        <is>
          <t>ZA</t>
        </is>
      </c>
      <c r="O1558" t="n">
        <v>9.470000000000001</v>
      </c>
      <c r="S1558">
        <f>_xlfn.XLOOKUP(E1558,'Facture Chronopost'!L:L,'Facture Chronopost'!AA:AA,"")</f>
        <v/>
      </c>
      <c r="T1558">
        <f>IF(COUNTIF('Bibliothèque transporteurs'!C:C,F1558)=0,"inconnu",_xlfn.XLOOKUP(F1558,'Bibliothèque transporteurs'!C:C,'Bibliothèque transporteurs'!A:A))</f>
        <v/>
      </c>
      <c r="U1558">
        <f>IF(OR(F1558="6C",F1558="6B"),_xlfn.XLOOKUP(E1558,'Facture Chronopost'!L:L,'Facture Chronopost'!X:X),IF(OR(F1558=17,F1558=44),F1558&amp;"_"&amp;H1558,IF(COUNTIF('Bibliothèque transporteurs'!C:C,F1558)=0,"inconnu",_xlfn.XLOOKUP(F1558,'Bibliothèque transporteurs'!C:C,'Bibliothèque transporteurs'!B:B))))</f>
        <v/>
      </c>
      <c r="V1558">
        <f>IF(COUNTIF('Bibliothèque transporteurs'!C:C,F1558)=0,"inconnu",_xlfn.XLOOKUP(F1558,'Bibliothèque transporteurs'!C:C,'Bibliothèque transporteurs'!E:E))</f>
        <v/>
      </c>
      <c r="W1558">
        <f>IF(T1558="FR_2SHOP",O1558,IF(O1558=0,0,ROUNDUP(O1558/C1558*B1558,2)))</f>
        <v/>
      </c>
      <c r="Y1558" s="118">
        <f>ROUNDUP(B1558,2)-M1558-L1558-N1558-J1558-K1558-I1558-Q1558</f>
        <v/>
      </c>
      <c r="Z1558" s="118">
        <f>IF(Y1558=W1558,"OK","Non")</f>
        <v/>
      </c>
    </row>
    <row r="1559">
      <c r="A1559" s="9">
        <f>C1559/SUM(C:C)*(SUM(C:C)+$X$2)</f>
        <v/>
      </c>
      <c r="B1559" s="9">
        <f>C1559/SUM(C:C)*(SUM(C:C)+SUM($N$3:$O$7))+S1559</f>
        <v/>
      </c>
      <c r="C1559" s="9">
        <f>SUM(I1559:Q1559)-N1559-P1559</f>
        <v/>
      </c>
      <c r="D1559" s="8" t="n">
        <v>6235</v>
      </c>
      <c r="E1559" t="inlineStr">
        <is>
          <t>XT414144558TS</t>
        </is>
      </c>
      <c r="F1559" t="inlineStr">
        <is>
          <t>6C</t>
        </is>
      </c>
      <c r="G1559" t="inlineStr">
        <is>
          <t>N</t>
        </is>
      </c>
      <c r="H1559" t="inlineStr">
        <is>
          <t>ZA</t>
        </is>
      </c>
      <c r="O1559" t="n">
        <v>5.33</v>
      </c>
      <c r="S1559">
        <f>_xlfn.XLOOKUP(E1559,'Facture Chronopost'!L:L,'Facture Chronopost'!AA:AA,"")</f>
        <v/>
      </c>
      <c r="T1559">
        <f>IF(COUNTIF('Bibliothèque transporteurs'!C:C,F1559)=0,"inconnu",_xlfn.XLOOKUP(F1559,'Bibliothèque transporteurs'!C:C,'Bibliothèque transporteurs'!A:A))</f>
        <v/>
      </c>
      <c r="U1559">
        <f>IF(OR(F1559="6C",F1559="6B"),_xlfn.XLOOKUP(E1559,'Facture Chronopost'!L:L,'Facture Chronopost'!X:X),IF(OR(F1559=17,F1559=44),F1559&amp;"_"&amp;H1559,IF(COUNTIF('Bibliothèque transporteurs'!C:C,F1559)=0,"inconnu",_xlfn.XLOOKUP(F1559,'Bibliothèque transporteurs'!C:C,'Bibliothèque transporteurs'!B:B))))</f>
        <v/>
      </c>
      <c r="V1559">
        <f>IF(COUNTIF('Bibliothèque transporteurs'!C:C,F1559)=0,"inconnu",_xlfn.XLOOKUP(F1559,'Bibliothèque transporteurs'!C:C,'Bibliothèque transporteurs'!E:E))</f>
        <v/>
      </c>
      <c r="W1559">
        <f>IF(T1559="FR_2SHOP",O1559,IF(O1559=0,0,ROUNDUP(O1559/C1559*B1559,2)))</f>
        <v/>
      </c>
      <c r="Y1559" s="118">
        <f>ROUNDUP(B1559,2)-M1559-L1559-N1559-J1559-K1559-I1559-Q1559</f>
        <v/>
      </c>
      <c r="Z1559" s="118">
        <f>IF(Y1559=W1559,"OK","Non")</f>
        <v/>
      </c>
    </row>
    <row r="1560">
      <c r="A1560" s="9">
        <f>C1560/SUM(C:C)*(SUM(C:C)+$X$2)</f>
        <v/>
      </c>
      <c r="B1560" s="9">
        <f>C1560/SUM(C:C)*(SUM(C:C)+SUM($N$3:$O$7))+S1560</f>
        <v/>
      </c>
      <c r="C1560" s="9">
        <f>SUM(I1560:Q1560)-N1560-P1560</f>
        <v/>
      </c>
      <c r="D1560" s="8" t="n">
        <v>6235</v>
      </c>
      <c r="E1560" t="inlineStr">
        <is>
          <t>XT414144972TS</t>
        </is>
      </c>
      <c r="F1560" t="inlineStr">
        <is>
          <t>6C</t>
        </is>
      </c>
      <c r="G1560" t="inlineStr">
        <is>
          <t>N</t>
        </is>
      </c>
      <c r="H1560" t="inlineStr">
        <is>
          <t>ZA</t>
        </is>
      </c>
      <c r="O1560" t="n">
        <v>4.95</v>
      </c>
      <c r="S1560">
        <f>_xlfn.XLOOKUP(E1560,'Facture Chronopost'!L:L,'Facture Chronopost'!AA:AA,"")</f>
        <v/>
      </c>
      <c r="T1560">
        <f>IF(COUNTIF('Bibliothèque transporteurs'!C:C,F1560)=0,"inconnu",_xlfn.XLOOKUP(F1560,'Bibliothèque transporteurs'!C:C,'Bibliothèque transporteurs'!A:A))</f>
        <v/>
      </c>
      <c r="U1560">
        <f>IF(OR(F1560="6C",F1560="6B"),_xlfn.XLOOKUP(E1560,'Facture Chronopost'!L:L,'Facture Chronopost'!X:X),IF(OR(F1560=17,F1560=44),F1560&amp;"_"&amp;H1560,IF(COUNTIF('Bibliothèque transporteurs'!C:C,F1560)=0,"inconnu",_xlfn.XLOOKUP(F1560,'Bibliothèque transporteurs'!C:C,'Bibliothèque transporteurs'!B:B))))</f>
        <v/>
      </c>
      <c r="V1560">
        <f>IF(COUNTIF('Bibliothèque transporteurs'!C:C,F1560)=0,"inconnu",_xlfn.XLOOKUP(F1560,'Bibliothèque transporteurs'!C:C,'Bibliothèque transporteurs'!E:E))</f>
        <v/>
      </c>
      <c r="W1560">
        <f>IF(T1560="FR_2SHOP",O1560,IF(O1560=0,0,ROUNDUP(O1560/C1560*B1560,2)))</f>
        <v/>
      </c>
      <c r="Y1560" s="118">
        <f>ROUNDUP(B1560,2)-M1560-L1560-N1560-J1560-K1560-I1560-Q1560</f>
        <v/>
      </c>
      <c r="Z1560" s="118">
        <f>IF(Y1560=W1560,"OK","Non")</f>
        <v/>
      </c>
    </row>
    <row r="1561">
      <c r="A1561" s="9">
        <f>C1561/SUM(C:C)*(SUM(C:C)+$X$2)</f>
        <v/>
      </c>
      <c r="B1561" s="9">
        <f>C1561/SUM(C:C)*(SUM(C:C)+SUM($N$3:$O$7))+S1561</f>
        <v/>
      </c>
      <c r="C1561" s="9">
        <f>SUM(I1561:Q1561)-N1561-P1561</f>
        <v/>
      </c>
      <c r="D1561" s="8" t="n">
        <v>6235</v>
      </c>
      <c r="E1561" t="inlineStr">
        <is>
          <t>XT414145933TS</t>
        </is>
      </c>
      <c r="F1561" t="inlineStr">
        <is>
          <t>6C</t>
        </is>
      </c>
      <c r="G1561" t="inlineStr">
        <is>
          <t>N</t>
        </is>
      </c>
      <c r="H1561" t="inlineStr">
        <is>
          <t>ZA</t>
        </is>
      </c>
      <c r="O1561" t="n">
        <v>5.88</v>
      </c>
      <c r="S1561">
        <f>_xlfn.XLOOKUP(E1561,'Facture Chronopost'!L:L,'Facture Chronopost'!AA:AA,"")</f>
        <v/>
      </c>
      <c r="T1561">
        <f>IF(COUNTIF('Bibliothèque transporteurs'!C:C,F1561)=0,"inconnu",_xlfn.XLOOKUP(F1561,'Bibliothèque transporteurs'!C:C,'Bibliothèque transporteurs'!A:A))</f>
        <v/>
      </c>
      <c r="U1561">
        <f>IF(OR(F1561="6C",F1561="6B"),_xlfn.XLOOKUP(E1561,'Facture Chronopost'!L:L,'Facture Chronopost'!X:X),IF(OR(F1561=17,F1561=44),F1561&amp;"_"&amp;H1561,IF(COUNTIF('Bibliothèque transporteurs'!C:C,F1561)=0,"inconnu",_xlfn.XLOOKUP(F1561,'Bibliothèque transporteurs'!C:C,'Bibliothèque transporteurs'!B:B))))</f>
        <v/>
      </c>
      <c r="V1561">
        <f>IF(COUNTIF('Bibliothèque transporteurs'!C:C,F1561)=0,"inconnu",_xlfn.XLOOKUP(F1561,'Bibliothèque transporteurs'!C:C,'Bibliothèque transporteurs'!E:E))</f>
        <v/>
      </c>
      <c r="W1561">
        <f>IF(T1561="FR_2SHOP",O1561,IF(O1561=0,0,ROUNDUP(O1561/C1561*B1561,2)))</f>
        <v/>
      </c>
      <c r="Y1561" s="118">
        <f>ROUNDUP(B1561,2)-M1561-L1561-N1561-J1561-K1561-I1561-Q1561</f>
        <v/>
      </c>
      <c r="Z1561" s="118">
        <f>IF(Y1561=W1561,"OK","Non")</f>
        <v/>
      </c>
    </row>
    <row r="1562">
      <c r="A1562" s="9">
        <f>C1562/SUM(C:C)*(SUM(C:C)+$X$2)</f>
        <v/>
      </c>
      <c r="B1562" s="9">
        <f>C1562/SUM(C:C)*(SUM(C:C)+SUM($N$3:$O$7))+S1562</f>
        <v/>
      </c>
      <c r="C1562" s="9">
        <f>SUM(I1562:Q1562)-N1562-P1562</f>
        <v/>
      </c>
      <c r="D1562" s="8" t="n">
        <v>6235</v>
      </c>
      <c r="E1562" t="inlineStr">
        <is>
          <t>XT414147735TS</t>
        </is>
      </c>
      <c r="F1562" t="inlineStr">
        <is>
          <t>6C</t>
        </is>
      </c>
      <c r="G1562" t="inlineStr">
        <is>
          <t>N</t>
        </is>
      </c>
      <c r="H1562" t="inlineStr">
        <is>
          <t>ZA</t>
        </is>
      </c>
      <c r="O1562" t="n">
        <v>10.87</v>
      </c>
      <c r="S1562">
        <f>_xlfn.XLOOKUP(E1562,'Facture Chronopost'!L:L,'Facture Chronopost'!AA:AA,"")</f>
        <v/>
      </c>
      <c r="T1562">
        <f>IF(COUNTIF('Bibliothèque transporteurs'!C:C,F1562)=0,"inconnu",_xlfn.XLOOKUP(F1562,'Bibliothèque transporteurs'!C:C,'Bibliothèque transporteurs'!A:A))</f>
        <v/>
      </c>
      <c r="U1562">
        <f>IF(OR(F1562="6C",F1562="6B"),_xlfn.XLOOKUP(E1562,'Facture Chronopost'!L:L,'Facture Chronopost'!X:X),IF(OR(F1562=17,F1562=44),F1562&amp;"_"&amp;H1562,IF(COUNTIF('Bibliothèque transporteurs'!C:C,F1562)=0,"inconnu",_xlfn.XLOOKUP(F1562,'Bibliothèque transporteurs'!C:C,'Bibliothèque transporteurs'!B:B))))</f>
        <v/>
      </c>
      <c r="V1562">
        <f>IF(COUNTIF('Bibliothèque transporteurs'!C:C,F1562)=0,"inconnu",_xlfn.XLOOKUP(F1562,'Bibliothèque transporteurs'!C:C,'Bibliothèque transporteurs'!E:E))</f>
        <v/>
      </c>
      <c r="W1562">
        <f>IF(T1562="FR_2SHOP",O1562,IF(O1562=0,0,ROUNDUP(O1562/C1562*B1562,2)))</f>
        <v/>
      </c>
      <c r="Y1562" s="118">
        <f>ROUNDUP(B1562,2)-M1562-L1562-N1562-J1562-K1562-I1562-Q1562</f>
        <v/>
      </c>
      <c r="Z1562" s="118">
        <f>IF(Y1562=W1562,"OK","Non")</f>
        <v/>
      </c>
    </row>
    <row r="1563">
      <c r="A1563" s="9">
        <f>C1563/SUM(C:C)*(SUM(C:C)+$X$2)</f>
        <v/>
      </c>
      <c r="B1563" s="9">
        <f>C1563/SUM(C:C)*(SUM(C:C)+SUM($N$3:$O$7))+S1563</f>
        <v/>
      </c>
      <c r="C1563" s="9">
        <f>SUM(I1563:Q1563)-N1563-P1563</f>
        <v/>
      </c>
      <c r="D1563" s="8" t="n">
        <v>6235</v>
      </c>
      <c r="E1563" t="inlineStr">
        <is>
          <t>XT414147917TS</t>
        </is>
      </c>
      <c r="F1563" t="inlineStr">
        <is>
          <t>6C</t>
        </is>
      </c>
      <c r="G1563" t="inlineStr">
        <is>
          <t>N</t>
        </is>
      </c>
      <c r="H1563" t="inlineStr">
        <is>
          <t>ZA</t>
        </is>
      </c>
      <c r="O1563" t="n">
        <v>5.33</v>
      </c>
      <c r="S1563">
        <f>_xlfn.XLOOKUP(E1563,'Facture Chronopost'!L:L,'Facture Chronopost'!AA:AA,"")</f>
        <v/>
      </c>
      <c r="T1563">
        <f>IF(COUNTIF('Bibliothèque transporteurs'!C:C,F1563)=0,"inconnu",_xlfn.XLOOKUP(F1563,'Bibliothèque transporteurs'!C:C,'Bibliothèque transporteurs'!A:A))</f>
        <v/>
      </c>
      <c r="U1563">
        <f>IF(OR(F1563="6C",F1563="6B"),_xlfn.XLOOKUP(E1563,'Facture Chronopost'!L:L,'Facture Chronopost'!X:X),IF(OR(F1563=17,F1563=44),F1563&amp;"_"&amp;H1563,IF(COUNTIF('Bibliothèque transporteurs'!C:C,F1563)=0,"inconnu",_xlfn.XLOOKUP(F1563,'Bibliothèque transporteurs'!C:C,'Bibliothèque transporteurs'!B:B))))</f>
        <v/>
      </c>
      <c r="V1563">
        <f>IF(COUNTIF('Bibliothèque transporteurs'!C:C,F1563)=0,"inconnu",_xlfn.XLOOKUP(F1563,'Bibliothèque transporteurs'!C:C,'Bibliothèque transporteurs'!E:E))</f>
        <v/>
      </c>
      <c r="W1563">
        <f>IF(T1563="FR_2SHOP",O1563,IF(O1563=0,0,ROUNDUP(O1563/C1563*B1563,2)))</f>
        <v/>
      </c>
      <c r="Y1563" s="118">
        <f>ROUNDUP(B1563,2)-M1563-L1563-N1563-J1563-K1563-I1563-Q1563</f>
        <v/>
      </c>
      <c r="Z1563" s="118">
        <f>IF(Y1563=W1563,"OK","Non")</f>
        <v/>
      </c>
    </row>
    <row r="1564">
      <c r="A1564" s="9">
        <f>C1564/SUM(C:C)*(SUM(C:C)+$X$2)</f>
        <v/>
      </c>
      <c r="B1564" s="9">
        <f>C1564/SUM(C:C)*(SUM(C:C)+SUM($N$3:$O$7))+S1564</f>
        <v/>
      </c>
      <c r="C1564" s="9">
        <f>SUM(I1564:Q1564)-N1564-P1564</f>
        <v/>
      </c>
      <c r="D1564" s="8" t="n">
        <v>6235</v>
      </c>
      <c r="E1564" t="inlineStr">
        <is>
          <t>XT414148223TS</t>
        </is>
      </c>
      <c r="F1564" t="inlineStr">
        <is>
          <t>6C</t>
        </is>
      </c>
      <c r="G1564" t="inlineStr">
        <is>
          <t>N</t>
        </is>
      </c>
      <c r="H1564" t="inlineStr">
        <is>
          <t>ZA</t>
        </is>
      </c>
      <c r="O1564" t="n">
        <v>14.68</v>
      </c>
      <c r="S1564">
        <f>_xlfn.XLOOKUP(E1564,'Facture Chronopost'!L:L,'Facture Chronopost'!AA:AA,"")</f>
        <v/>
      </c>
      <c r="T1564">
        <f>IF(COUNTIF('Bibliothèque transporteurs'!C:C,F1564)=0,"inconnu",_xlfn.XLOOKUP(F1564,'Bibliothèque transporteurs'!C:C,'Bibliothèque transporteurs'!A:A))</f>
        <v/>
      </c>
      <c r="U1564">
        <f>IF(OR(F1564="6C",F1564="6B"),_xlfn.XLOOKUP(E1564,'Facture Chronopost'!L:L,'Facture Chronopost'!X:X),IF(OR(F1564=17,F1564=44),F1564&amp;"_"&amp;H1564,IF(COUNTIF('Bibliothèque transporteurs'!C:C,F1564)=0,"inconnu",_xlfn.XLOOKUP(F1564,'Bibliothèque transporteurs'!C:C,'Bibliothèque transporteurs'!B:B))))</f>
        <v/>
      </c>
      <c r="V1564">
        <f>IF(COUNTIF('Bibliothèque transporteurs'!C:C,F1564)=0,"inconnu",_xlfn.XLOOKUP(F1564,'Bibliothèque transporteurs'!C:C,'Bibliothèque transporteurs'!E:E))</f>
        <v/>
      </c>
      <c r="W1564">
        <f>IF(T1564="FR_2SHOP",O1564,IF(O1564=0,0,ROUNDUP(O1564/C1564*B1564,2)))</f>
        <v/>
      </c>
      <c r="Y1564" s="118">
        <f>ROUNDUP(B1564,2)-M1564-L1564-N1564-J1564-K1564-I1564-Q1564</f>
        <v/>
      </c>
      <c r="Z1564" s="118">
        <f>IF(Y1564=W1564,"OK","Non")</f>
        <v/>
      </c>
    </row>
    <row r="1565">
      <c r="A1565" s="9">
        <f>C1565/SUM(C:C)*(SUM(C:C)+$X$2)</f>
        <v/>
      </c>
      <c r="B1565" s="9">
        <f>C1565/SUM(C:C)*(SUM(C:C)+SUM($N$3:$O$7))+S1565</f>
        <v/>
      </c>
      <c r="C1565" s="9">
        <f>SUM(I1565:Q1565)-N1565-P1565</f>
        <v/>
      </c>
      <c r="D1565" s="8" t="n">
        <v>6235</v>
      </c>
      <c r="E1565" t="inlineStr">
        <is>
          <t>XT414148798TS</t>
        </is>
      </c>
      <c r="F1565" t="inlineStr">
        <is>
          <t>6C</t>
        </is>
      </c>
      <c r="G1565" t="inlineStr">
        <is>
          <t>N</t>
        </is>
      </c>
      <c r="H1565" t="inlineStr">
        <is>
          <t>ZA</t>
        </is>
      </c>
      <c r="O1565" t="n">
        <v>11.67</v>
      </c>
      <c r="S1565">
        <f>_xlfn.XLOOKUP(E1565,'Facture Chronopost'!L:L,'Facture Chronopost'!AA:AA,"")</f>
        <v/>
      </c>
      <c r="T1565">
        <f>IF(COUNTIF('Bibliothèque transporteurs'!C:C,F1565)=0,"inconnu",_xlfn.XLOOKUP(F1565,'Bibliothèque transporteurs'!C:C,'Bibliothèque transporteurs'!A:A))</f>
        <v/>
      </c>
      <c r="U1565">
        <f>IF(OR(F1565="6C",F1565="6B"),_xlfn.XLOOKUP(E1565,'Facture Chronopost'!L:L,'Facture Chronopost'!X:X),IF(OR(F1565=17,F1565=44),F1565&amp;"_"&amp;H1565,IF(COUNTIF('Bibliothèque transporteurs'!C:C,F1565)=0,"inconnu",_xlfn.XLOOKUP(F1565,'Bibliothèque transporteurs'!C:C,'Bibliothèque transporteurs'!B:B))))</f>
        <v/>
      </c>
      <c r="V1565">
        <f>IF(COUNTIF('Bibliothèque transporteurs'!C:C,F1565)=0,"inconnu",_xlfn.XLOOKUP(F1565,'Bibliothèque transporteurs'!C:C,'Bibliothèque transporteurs'!E:E))</f>
        <v/>
      </c>
      <c r="W1565">
        <f>IF(T1565="FR_2SHOP",O1565,IF(O1565=0,0,ROUNDUP(O1565/C1565*B1565,2)))</f>
        <v/>
      </c>
      <c r="Y1565" s="118">
        <f>ROUNDUP(B1565,2)-M1565-L1565-N1565-J1565-K1565-I1565-Q1565</f>
        <v/>
      </c>
      <c r="Z1565" s="118">
        <f>IF(Y1565=W1565,"OK","Non")</f>
        <v/>
      </c>
    </row>
    <row r="1566">
      <c r="A1566" s="9">
        <f>C1566/SUM(C:C)*(SUM(C:C)+$X$2)</f>
        <v/>
      </c>
      <c r="B1566" s="9">
        <f>C1566/SUM(C:C)*(SUM(C:C)+SUM($N$3:$O$7))+S1566</f>
        <v/>
      </c>
      <c r="C1566" s="9">
        <f>SUM(I1566:Q1566)-N1566-P1566</f>
        <v/>
      </c>
      <c r="D1566" s="8" t="n">
        <v>6235</v>
      </c>
      <c r="E1566" t="inlineStr">
        <is>
          <t>XT414149317TS</t>
        </is>
      </c>
      <c r="F1566" t="inlineStr">
        <is>
          <t>6C</t>
        </is>
      </c>
      <c r="G1566" t="inlineStr">
        <is>
          <t>N</t>
        </is>
      </c>
      <c r="H1566" t="inlineStr">
        <is>
          <t>ZA</t>
        </is>
      </c>
      <c r="O1566" t="n">
        <v>9.69</v>
      </c>
      <c r="S1566">
        <f>_xlfn.XLOOKUP(E1566,'Facture Chronopost'!L:L,'Facture Chronopost'!AA:AA,"")</f>
        <v/>
      </c>
      <c r="T1566">
        <f>IF(COUNTIF('Bibliothèque transporteurs'!C:C,F1566)=0,"inconnu",_xlfn.XLOOKUP(F1566,'Bibliothèque transporteurs'!C:C,'Bibliothèque transporteurs'!A:A))</f>
        <v/>
      </c>
      <c r="U1566">
        <f>IF(OR(F1566="6C",F1566="6B"),_xlfn.XLOOKUP(E1566,'Facture Chronopost'!L:L,'Facture Chronopost'!X:X),IF(OR(F1566=17,F1566=44),F1566&amp;"_"&amp;H1566,IF(COUNTIF('Bibliothèque transporteurs'!C:C,F1566)=0,"inconnu",_xlfn.XLOOKUP(F1566,'Bibliothèque transporteurs'!C:C,'Bibliothèque transporteurs'!B:B))))</f>
        <v/>
      </c>
      <c r="V1566">
        <f>IF(COUNTIF('Bibliothèque transporteurs'!C:C,F1566)=0,"inconnu",_xlfn.XLOOKUP(F1566,'Bibliothèque transporteurs'!C:C,'Bibliothèque transporteurs'!E:E))</f>
        <v/>
      </c>
      <c r="W1566">
        <f>IF(T1566="FR_2SHOP",O1566,IF(O1566=0,0,ROUNDUP(O1566/C1566*B1566,2)))</f>
        <v/>
      </c>
      <c r="Y1566" s="118">
        <f>ROUNDUP(B1566,2)-M1566-L1566-N1566-J1566-K1566-I1566-Q1566</f>
        <v/>
      </c>
      <c r="Z1566" s="118">
        <f>IF(Y1566=W1566,"OK","Non")</f>
        <v/>
      </c>
    </row>
    <row r="1567">
      <c r="A1567" s="9">
        <f>C1567/SUM(C:C)*(SUM(C:C)+$X$2)</f>
        <v/>
      </c>
      <c r="B1567" s="9">
        <f>C1567/SUM(C:C)*(SUM(C:C)+SUM($N$3:$O$7))+S1567</f>
        <v/>
      </c>
      <c r="C1567" s="9">
        <f>SUM(I1567:Q1567)-N1567-P1567</f>
        <v/>
      </c>
      <c r="D1567" s="8" t="n">
        <v>6235</v>
      </c>
      <c r="E1567" t="inlineStr">
        <is>
          <t>XT414149555TS</t>
        </is>
      </c>
      <c r="F1567" t="inlineStr">
        <is>
          <t>6C</t>
        </is>
      </c>
      <c r="G1567" t="inlineStr">
        <is>
          <t>N</t>
        </is>
      </c>
      <c r="H1567" t="inlineStr">
        <is>
          <t>ZA</t>
        </is>
      </c>
      <c r="O1567" t="n">
        <v>10.02</v>
      </c>
      <c r="S1567">
        <f>_xlfn.XLOOKUP(E1567,'Facture Chronopost'!L:L,'Facture Chronopost'!AA:AA,"")</f>
        <v/>
      </c>
      <c r="T1567">
        <f>IF(COUNTIF('Bibliothèque transporteurs'!C:C,F1567)=0,"inconnu",_xlfn.XLOOKUP(F1567,'Bibliothèque transporteurs'!C:C,'Bibliothèque transporteurs'!A:A))</f>
        <v/>
      </c>
      <c r="U1567">
        <f>IF(OR(F1567="6C",F1567="6B"),_xlfn.XLOOKUP(E1567,'Facture Chronopost'!L:L,'Facture Chronopost'!X:X),IF(OR(F1567=17,F1567=44),F1567&amp;"_"&amp;H1567,IF(COUNTIF('Bibliothèque transporteurs'!C:C,F1567)=0,"inconnu",_xlfn.XLOOKUP(F1567,'Bibliothèque transporteurs'!C:C,'Bibliothèque transporteurs'!B:B))))</f>
        <v/>
      </c>
      <c r="V1567">
        <f>IF(COUNTIF('Bibliothèque transporteurs'!C:C,F1567)=0,"inconnu",_xlfn.XLOOKUP(F1567,'Bibliothèque transporteurs'!C:C,'Bibliothèque transporteurs'!E:E))</f>
        <v/>
      </c>
      <c r="W1567">
        <f>IF(T1567="FR_2SHOP",O1567,IF(O1567=0,0,ROUNDUP(O1567/C1567*B1567,2)))</f>
        <v/>
      </c>
      <c r="Y1567" s="118">
        <f>ROUNDUP(B1567,2)-M1567-L1567-N1567-J1567-K1567-I1567-Q1567</f>
        <v/>
      </c>
      <c r="Z1567" s="118">
        <f>IF(Y1567=W1567,"OK","Non")</f>
        <v/>
      </c>
    </row>
    <row r="1568">
      <c r="A1568" s="9">
        <f>C1568/SUM(C:C)*(SUM(C:C)+$X$2)</f>
        <v/>
      </c>
      <c r="B1568" s="9">
        <f>C1568/SUM(C:C)*(SUM(C:C)+SUM($N$3:$O$7))+S1568</f>
        <v/>
      </c>
      <c r="C1568" s="9">
        <f>SUM(I1568:Q1568)-N1568-P1568</f>
        <v/>
      </c>
      <c r="D1568" s="8" t="n">
        <v>6235</v>
      </c>
      <c r="E1568" t="inlineStr">
        <is>
          <t>XT414149590TS</t>
        </is>
      </c>
      <c r="F1568" t="inlineStr">
        <is>
          <t>6C</t>
        </is>
      </c>
      <c r="G1568" t="inlineStr">
        <is>
          <t>N</t>
        </is>
      </c>
      <c r="H1568" t="inlineStr">
        <is>
          <t>ZA</t>
        </is>
      </c>
      <c r="O1568" t="n">
        <v>9.69</v>
      </c>
      <c r="S1568">
        <f>_xlfn.XLOOKUP(E1568,'Facture Chronopost'!L:L,'Facture Chronopost'!AA:AA,"")</f>
        <v/>
      </c>
      <c r="T1568">
        <f>IF(COUNTIF('Bibliothèque transporteurs'!C:C,F1568)=0,"inconnu",_xlfn.XLOOKUP(F1568,'Bibliothèque transporteurs'!C:C,'Bibliothèque transporteurs'!A:A))</f>
        <v/>
      </c>
      <c r="U1568">
        <f>IF(OR(F1568="6C",F1568="6B"),_xlfn.XLOOKUP(E1568,'Facture Chronopost'!L:L,'Facture Chronopost'!X:X),IF(OR(F1568=17,F1568=44),F1568&amp;"_"&amp;H1568,IF(COUNTIF('Bibliothèque transporteurs'!C:C,F1568)=0,"inconnu",_xlfn.XLOOKUP(F1568,'Bibliothèque transporteurs'!C:C,'Bibliothèque transporteurs'!B:B))))</f>
        <v/>
      </c>
      <c r="V1568">
        <f>IF(COUNTIF('Bibliothèque transporteurs'!C:C,F1568)=0,"inconnu",_xlfn.XLOOKUP(F1568,'Bibliothèque transporteurs'!C:C,'Bibliothèque transporteurs'!E:E))</f>
        <v/>
      </c>
      <c r="W1568">
        <f>IF(T1568="FR_2SHOP",O1568,IF(O1568=0,0,ROUNDUP(O1568/C1568*B1568,2)))</f>
        <v/>
      </c>
      <c r="Y1568" s="118">
        <f>ROUNDUP(B1568,2)-M1568-L1568-N1568-J1568-K1568-I1568-Q1568</f>
        <v/>
      </c>
      <c r="Z1568" s="118">
        <f>IF(Y1568=W1568,"OK","Non")</f>
        <v/>
      </c>
    </row>
    <row r="1569">
      <c r="A1569" s="9">
        <f>C1569/SUM(C:C)*(SUM(C:C)+$X$2)</f>
        <v/>
      </c>
      <c r="B1569" s="9">
        <f>C1569/SUM(C:C)*(SUM(C:C)+SUM($N$3:$O$7))+S1569</f>
        <v/>
      </c>
      <c r="C1569" s="9">
        <f>SUM(I1569:Q1569)-N1569-P1569</f>
        <v/>
      </c>
      <c r="D1569" s="8" t="n">
        <v>6235</v>
      </c>
      <c r="E1569" t="inlineStr">
        <is>
          <t>XT414149657TS</t>
        </is>
      </c>
      <c r="F1569" t="inlineStr">
        <is>
          <t>6C</t>
        </is>
      </c>
      <c r="G1569" t="inlineStr">
        <is>
          <t>N</t>
        </is>
      </c>
      <c r="H1569" t="inlineStr">
        <is>
          <t>ZA</t>
        </is>
      </c>
      <c r="O1569" t="n">
        <v>6.4</v>
      </c>
      <c r="S1569">
        <f>_xlfn.XLOOKUP(E1569,'Facture Chronopost'!L:L,'Facture Chronopost'!AA:AA,"")</f>
        <v/>
      </c>
      <c r="T1569">
        <f>IF(COUNTIF('Bibliothèque transporteurs'!C:C,F1569)=0,"inconnu",_xlfn.XLOOKUP(F1569,'Bibliothèque transporteurs'!C:C,'Bibliothèque transporteurs'!A:A))</f>
        <v/>
      </c>
      <c r="U1569">
        <f>IF(OR(F1569="6C",F1569="6B"),_xlfn.XLOOKUP(E1569,'Facture Chronopost'!L:L,'Facture Chronopost'!X:X),IF(OR(F1569=17,F1569=44),F1569&amp;"_"&amp;H1569,IF(COUNTIF('Bibliothèque transporteurs'!C:C,F1569)=0,"inconnu",_xlfn.XLOOKUP(F1569,'Bibliothèque transporteurs'!C:C,'Bibliothèque transporteurs'!B:B))))</f>
        <v/>
      </c>
      <c r="V1569">
        <f>IF(COUNTIF('Bibliothèque transporteurs'!C:C,F1569)=0,"inconnu",_xlfn.XLOOKUP(F1569,'Bibliothèque transporteurs'!C:C,'Bibliothèque transporteurs'!E:E))</f>
        <v/>
      </c>
      <c r="W1569">
        <f>IF(T1569="FR_2SHOP",O1569,IF(O1569=0,0,ROUNDUP(O1569/C1569*B1569,2)))</f>
        <v/>
      </c>
      <c r="Y1569" s="118">
        <f>ROUNDUP(B1569,2)-M1569-L1569-N1569-J1569-K1569-I1569-Q1569</f>
        <v/>
      </c>
      <c r="Z1569" s="118">
        <f>IF(Y1569=W1569,"OK","Non")</f>
        <v/>
      </c>
    </row>
    <row r="1570">
      <c r="A1570" s="9">
        <f>C1570/SUM(C:C)*(SUM(C:C)+$X$2)</f>
        <v/>
      </c>
      <c r="B1570" s="9">
        <f>C1570/SUM(C:C)*(SUM(C:C)+SUM($N$3:$O$7))+S1570</f>
        <v/>
      </c>
      <c r="C1570" s="9">
        <f>SUM(I1570:Q1570)-N1570-P1570</f>
        <v/>
      </c>
      <c r="D1570" s="8" t="n">
        <v>6235</v>
      </c>
      <c r="E1570" t="inlineStr">
        <is>
          <t>XT414149759TS</t>
        </is>
      </c>
      <c r="F1570" t="inlineStr">
        <is>
          <t>6C</t>
        </is>
      </c>
      <c r="G1570" t="inlineStr">
        <is>
          <t>N</t>
        </is>
      </c>
      <c r="H1570" t="inlineStr">
        <is>
          <t>ZA</t>
        </is>
      </c>
      <c r="O1570" t="n">
        <v>9.69</v>
      </c>
      <c r="S1570">
        <f>_xlfn.XLOOKUP(E1570,'Facture Chronopost'!L:L,'Facture Chronopost'!AA:AA,"")</f>
        <v/>
      </c>
      <c r="T1570">
        <f>IF(COUNTIF('Bibliothèque transporteurs'!C:C,F1570)=0,"inconnu",_xlfn.XLOOKUP(F1570,'Bibliothèque transporteurs'!C:C,'Bibliothèque transporteurs'!A:A))</f>
        <v/>
      </c>
      <c r="U1570">
        <f>IF(OR(F1570="6C",F1570="6B"),_xlfn.XLOOKUP(E1570,'Facture Chronopost'!L:L,'Facture Chronopost'!X:X),IF(OR(F1570=17,F1570=44),F1570&amp;"_"&amp;H1570,IF(COUNTIF('Bibliothèque transporteurs'!C:C,F1570)=0,"inconnu",_xlfn.XLOOKUP(F1570,'Bibliothèque transporteurs'!C:C,'Bibliothèque transporteurs'!B:B))))</f>
        <v/>
      </c>
      <c r="V1570">
        <f>IF(COUNTIF('Bibliothèque transporteurs'!C:C,F1570)=0,"inconnu",_xlfn.XLOOKUP(F1570,'Bibliothèque transporteurs'!C:C,'Bibliothèque transporteurs'!E:E))</f>
        <v/>
      </c>
      <c r="W1570">
        <f>IF(T1570="FR_2SHOP",O1570,IF(O1570=0,0,ROUNDUP(O1570/C1570*B1570,2)))</f>
        <v/>
      </c>
      <c r="Y1570" s="118">
        <f>ROUNDUP(B1570,2)-M1570-L1570-N1570-J1570-K1570-I1570-Q1570</f>
        <v/>
      </c>
      <c r="Z1570" s="118">
        <f>IF(Y1570=W1570,"OK","Non")</f>
        <v/>
      </c>
    </row>
    <row r="1571">
      <c r="A1571" s="9">
        <f>C1571/SUM(C:C)*(SUM(C:C)+$X$2)</f>
        <v/>
      </c>
      <c r="B1571" s="9">
        <f>C1571/SUM(C:C)*(SUM(C:C)+SUM($N$3:$O$7))+S1571</f>
        <v/>
      </c>
      <c r="C1571" s="9">
        <f>SUM(I1571:Q1571)-N1571-P1571</f>
        <v/>
      </c>
      <c r="D1571" s="8" t="n">
        <v>6235</v>
      </c>
      <c r="E1571" t="inlineStr">
        <is>
          <t>XT414150111TS</t>
        </is>
      </c>
      <c r="F1571" t="inlineStr">
        <is>
          <t>6C</t>
        </is>
      </c>
      <c r="G1571" t="inlineStr">
        <is>
          <t>N</t>
        </is>
      </c>
      <c r="H1571" t="inlineStr">
        <is>
          <t>ZA</t>
        </is>
      </c>
      <c r="O1571" t="n">
        <v>5.55</v>
      </c>
      <c r="S1571">
        <f>_xlfn.XLOOKUP(E1571,'Facture Chronopost'!L:L,'Facture Chronopost'!AA:AA,"")</f>
        <v/>
      </c>
      <c r="T1571">
        <f>IF(COUNTIF('Bibliothèque transporteurs'!C:C,F1571)=0,"inconnu",_xlfn.XLOOKUP(F1571,'Bibliothèque transporteurs'!C:C,'Bibliothèque transporteurs'!A:A))</f>
        <v/>
      </c>
      <c r="U1571">
        <f>IF(OR(F1571="6C",F1571="6B"),_xlfn.XLOOKUP(E1571,'Facture Chronopost'!L:L,'Facture Chronopost'!X:X),IF(OR(F1571=17,F1571=44),F1571&amp;"_"&amp;H1571,IF(COUNTIF('Bibliothèque transporteurs'!C:C,F1571)=0,"inconnu",_xlfn.XLOOKUP(F1571,'Bibliothèque transporteurs'!C:C,'Bibliothèque transporteurs'!B:B))))</f>
        <v/>
      </c>
      <c r="V1571">
        <f>IF(COUNTIF('Bibliothèque transporteurs'!C:C,F1571)=0,"inconnu",_xlfn.XLOOKUP(F1571,'Bibliothèque transporteurs'!C:C,'Bibliothèque transporteurs'!E:E))</f>
        <v/>
      </c>
      <c r="W1571">
        <f>IF(T1571="FR_2SHOP",O1571,IF(O1571=0,0,ROUNDUP(O1571/C1571*B1571,2)))</f>
        <v/>
      </c>
      <c r="Y1571" s="118">
        <f>ROUNDUP(B1571,2)-M1571-L1571-N1571-J1571-K1571-I1571-Q1571</f>
        <v/>
      </c>
      <c r="Z1571" s="118">
        <f>IF(Y1571=W1571,"OK","Non")</f>
        <v/>
      </c>
    </row>
    <row r="1572">
      <c r="A1572" s="9">
        <f>C1572/SUM(C:C)*(SUM(C:C)+$X$2)</f>
        <v/>
      </c>
      <c r="B1572" s="9">
        <f>C1572/SUM(C:C)*(SUM(C:C)+SUM($N$3:$O$7))+S1572</f>
        <v/>
      </c>
      <c r="C1572" s="9">
        <f>SUM(I1572:Q1572)-N1572-P1572</f>
        <v/>
      </c>
      <c r="D1572" s="8" t="n">
        <v>6235</v>
      </c>
      <c r="E1572" t="inlineStr">
        <is>
          <t>XT414151046TS</t>
        </is>
      </c>
      <c r="F1572" t="inlineStr">
        <is>
          <t>6C</t>
        </is>
      </c>
      <c r="G1572" t="inlineStr">
        <is>
          <t>N</t>
        </is>
      </c>
      <c r="H1572" t="inlineStr">
        <is>
          <t>ZA</t>
        </is>
      </c>
      <c r="O1572" t="n">
        <v>9.029999999999999</v>
      </c>
      <c r="S1572">
        <f>_xlfn.XLOOKUP(E1572,'Facture Chronopost'!L:L,'Facture Chronopost'!AA:AA,"")</f>
        <v/>
      </c>
      <c r="T1572">
        <f>IF(COUNTIF('Bibliothèque transporteurs'!C:C,F1572)=0,"inconnu",_xlfn.XLOOKUP(F1572,'Bibliothèque transporteurs'!C:C,'Bibliothèque transporteurs'!A:A))</f>
        <v/>
      </c>
      <c r="U1572">
        <f>IF(OR(F1572="6C",F1572="6B"),_xlfn.XLOOKUP(E1572,'Facture Chronopost'!L:L,'Facture Chronopost'!X:X),IF(OR(F1572=17,F1572=44),F1572&amp;"_"&amp;H1572,IF(COUNTIF('Bibliothèque transporteurs'!C:C,F1572)=0,"inconnu",_xlfn.XLOOKUP(F1572,'Bibliothèque transporteurs'!C:C,'Bibliothèque transporteurs'!B:B))))</f>
        <v/>
      </c>
      <c r="V1572">
        <f>IF(COUNTIF('Bibliothèque transporteurs'!C:C,F1572)=0,"inconnu",_xlfn.XLOOKUP(F1572,'Bibliothèque transporteurs'!C:C,'Bibliothèque transporteurs'!E:E))</f>
        <v/>
      </c>
      <c r="W1572">
        <f>IF(T1572="FR_2SHOP",O1572,IF(O1572=0,0,ROUNDUP(O1572/C1572*B1572,2)))</f>
        <v/>
      </c>
      <c r="Y1572" s="118">
        <f>ROUNDUP(B1572,2)-M1572-L1572-N1572-J1572-K1572-I1572-Q1572</f>
        <v/>
      </c>
      <c r="Z1572" s="118">
        <f>IF(Y1572=W1572,"OK","Non")</f>
        <v/>
      </c>
    </row>
    <row r="1573">
      <c r="A1573" s="9">
        <f>C1573/SUM(C:C)*(SUM(C:C)+$X$2)</f>
        <v/>
      </c>
      <c r="B1573" s="9">
        <f>C1573/SUM(C:C)*(SUM(C:C)+SUM($N$3:$O$7))+S1573</f>
        <v/>
      </c>
      <c r="C1573" s="9">
        <f>SUM(I1573:Q1573)-N1573-P1573</f>
        <v/>
      </c>
      <c r="D1573" s="8" t="n">
        <v>6235</v>
      </c>
      <c r="E1573" t="inlineStr">
        <is>
          <t>XT414151735TS</t>
        </is>
      </c>
      <c r="F1573" t="inlineStr">
        <is>
          <t>6C</t>
        </is>
      </c>
      <c r="G1573" t="inlineStr">
        <is>
          <t>N</t>
        </is>
      </c>
      <c r="H1573" t="inlineStr">
        <is>
          <t>ZA</t>
        </is>
      </c>
      <c r="O1573" t="n">
        <v>9.69</v>
      </c>
      <c r="S1573">
        <f>_xlfn.XLOOKUP(E1573,'Facture Chronopost'!L:L,'Facture Chronopost'!AA:AA,"")</f>
        <v/>
      </c>
      <c r="T1573">
        <f>IF(COUNTIF('Bibliothèque transporteurs'!C:C,F1573)=0,"inconnu",_xlfn.XLOOKUP(F1573,'Bibliothèque transporteurs'!C:C,'Bibliothèque transporteurs'!A:A))</f>
        <v/>
      </c>
      <c r="U1573">
        <f>IF(OR(F1573="6C",F1573="6B"),_xlfn.XLOOKUP(E1573,'Facture Chronopost'!L:L,'Facture Chronopost'!X:X),IF(OR(F1573=17,F1573=44),F1573&amp;"_"&amp;H1573,IF(COUNTIF('Bibliothèque transporteurs'!C:C,F1573)=0,"inconnu",_xlfn.XLOOKUP(F1573,'Bibliothèque transporteurs'!C:C,'Bibliothèque transporteurs'!B:B))))</f>
        <v/>
      </c>
      <c r="V1573">
        <f>IF(COUNTIF('Bibliothèque transporteurs'!C:C,F1573)=0,"inconnu",_xlfn.XLOOKUP(F1573,'Bibliothèque transporteurs'!C:C,'Bibliothèque transporteurs'!E:E))</f>
        <v/>
      </c>
      <c r="W1573">
        <f>IF(T1573="FR_2SHOP",O1573,IF(O1573=0,0,ROUNDUP(O1573/C1573*B1573,2)))</f>
        <v/>
      </c>
      <c r="Y1573" s="118">
        <f>ROUNDUP(B1573,2)-M1573-L1573-N1573-J1573-K1573-I1573-Q1573</f>
        <v/>
      </c>
      <c r="Z1573" s="118">
        <f>IF(Y1573=W1573,"OK","Non")</f>
        <v/>
      </c>
    </row>
    <row r="1574">
      <c r="A1574" s="9">
        <f>C1574/SUM(C:C)*(SUM(C:C)+$X$2)</f>
        <v/>
      </c>
      <c r="B1574" s="9">
        <f>C1574/SUM(C:C)*(SUM(C:C)+SUM($N$3:$O$7))+S1574</f>
        <v/>
      </c>
      <c r="C1574" s="9">
        <f>SUM(I1574:Q1574)-N1574-P1574</f>
        <v/>
      </c>
      <c r="D1574" s="8" t="n">
        <v>6235</v>
      </c>
      <c r="E1574" t="inlineStr">
        <is>
          <t>XT414151806TS</t>
        </is>
      </c>
      <c r="F1574" t="inlineStr">
        <is>
          <t>6C</t>
        </is>
      </c>
      <c r="G1574" t="inlineStr">
        <is>
          <t>N</t>
        </is>
      </c>
      <c r="H1574" t="inlineStr">
        <is>
          <t>ZA</t>
        </is>
      </c>
      <c r="O1574" t="n">
        <v>11.42</v>
      </c>
      <c r="S1574">
        <f>_xlfn.XLOOKUP(E1574,'Facture Chronopost'!L:L,'Facture Chronopost'!AA:AA,"")</f>
        <v/>
      </c>
      <c r="T1574">
        <f>IF(COUNTIF('Bibliothèque transporteurs'!C:C,F1574)=0,"inconnu",_xlfn.XLOOKUP(F1574,'Bibliothèque transporteurs'!C:C,'Bibliothèque transporteurs'!A:A))</f>
        <v/>
      </c>
      <c r="U1574">
        <f>IF(OR(F1574="6C",F1574="6B"),_xlfn.XLOOKUP(E1574,'Facture Chronopost'!L:L,'Facture Chronopost'!X:X),IF(OR(F1574=17,F1574=44),F1574&amp;"_"&amp;H1574,IF(COUNTIF('Bibliothèque transporteurs'!C:C,F1574)=0,"inconnu",_xlfn.XLOOKUP(F1574,'Bibliothèque transporteurs'!C:C,'Bibliothèque transporteurs'!B:B))))</f>
        <v/>
      </c>
      <c r="V1574">
        <f>IF(COUNTIF('Bibliothèque transporteurs'!C:C,F1574)=0,"inconnu",_xlfn.XLOOKUP(F1574,'Bibliothèque transporteurs'!C:C,'Bibliothèque transporteurs'!E:E))</f>
        <v/>
      </c>
      <c r="W1574">
        <f>IF(T1574="FR_2SHOP",O1574,IF(O1574=0,0,ROUNDUP(O1574/C1574*B1574,2)))</f>
        <v/>
      </c>
      <c r="Y1574" s="118">
        <f>ROUNDUP(B1574,2)-M1574-L1574-N1574-J1574-K1574-I1574-Q1574</f>
        <v/>
      </c>
      <c r="Z1574" s="118">
        <f>IF(Y1574=W1574,"OK","Non")</f>
        <v/>
      </c>
    </row>
    <row r="1575">
      <c r="A1575" s="9">
        <f>C1575/SUM(C:C)*(SUM(C:C)+$X$2)</f>
        <v/>
      </c>
      <c r="B1575" s="9">
        <f>C1575/SUM(C:C)*(SUM(C:C)+SUM($N$3:$O$7))+S1575</f>
        <v/>
      </c>
      <c r="C1575" s="9">
        <f>SUM(I1575:Q1575)-N1575-P1575</f>
        <v/>
      </c>
      <c r="D1575" s="8" t="n">
        <v>6235</v>
      </c>
      <c r="E1575" t="inlineStr">
        <is>
          <t>XT414152276TS</t>
        </is>
      </c>
      <c r="F1575" t="inlineStr">
        <is>
          <t>6C</t>
        </is>
      </c>
      <c r="G1575" t="inlineStr">
        <is>
          <t>N</t>
        </is>
      </c>
      <c r="H1575" t="inlineStr">
        <is>
          <t>ZA</t>
        </is>
      </c>
      <c r="O1575" t="n">
        <v>9.69</v>
      </c>
      <c r="S1575">
        <f>_xlfn.XLOOKUP(E1575,'Facture Chronopost'!L:L,'Facture Chronopost'!AA:AA,"")</f>
        <v/>
      </c>
      <c r="T1575">
        <f>IF(COUNTIF('Bibliothèque transporteurs'!C:C,F1575)=0,"inconnu",_xlfn.XLOOKUP(F1575,'Bibliothèque transporteurs'!C:C,'Bibliothèque transporteurs'!A:A))</f>
        <v/>
      </c>
      <c r="U1575">
        <f>IF(OR(F1575="6C",F1575="6B"),_xlfn.XLOOKUP(E1575,'Facture Chronopost'!L:L,'Facture Chronopost'!X:X),IF(OR(F1575=17,F1575=44),F1575&amp;"_"&amp;H1575,IF(COUNTIF('Bibliothèque transporteurs'!C:C,F1575)=0,"inconnu",_xlfn.XLOOKUP(F1575,'Bibliothèque transporteurs'!C:C,'Bibliothèque transporteurs'!B:B))))</f>
        <v/>
      </c>
      <c r="V1575">
        <f>IF(COUNTIF('Bibliothèque transporteurs'!C:C,F1575)=0,"inconnu",_xlfn.XLOOKUP(F1575,'Bibliothèque transporteurs'!C:C,'Bibliothèque transporteurs'!E:E))</f>
        <v/>
      </c>
      <c r="W1575">
        <f>IF(T1575="FR_2SHOP",O1575,IF(O1575=0,0,ROUNDUP(O1575/C1575*B1575,2)))</f>
        <v/>
      </c>
      <c r="Y1575" s="118">
        <f>ROUNDUP(B1575,2)-M1575-L1575-N1575-J1575-K1575-I1575-Q1575</f>
        <v/>
      </c>
      <c r="Z1575" s="118">
        <f>IF(Y1575=W1575,"OK","Non")</f>
        <v/>
      </c>
    </row>
    <row r="1576">
      <c r="A1576" s="9">
        <f>C1576/SUM(C:C)*(SUM(C:C)+$X$2)</f>
        <v/>
      </c>
      <c r="B1576" s="9">
        <f>C1576/SUM(C:C)*(SUM(C:C)+SUM($N$3:$O$7))+S1576</f>
        <v/>
      </c>
      <c r="C1576" s="9">
        <f>SUM(I1576:Q1576)-N1576-P1576</f>
        <v/>
      </c>
      <c r="D1576" s="8" t="n">
        <v>6235</v>
      </c>
      <c r="E1576" t="inlineStr">
        <is>
          <t>XT414152302TS</t>
        </is>
      </c>
      <c r="F1576" t="inlineStr">
        <is>
          <t>6C</t>
        </is>
      </c>
      <c r="G1576" t="inlineStr">
        <is>
          <t>N</t>
        </is>
      </c>
      <c r="H1576" t="inlineStr">
        <is>
          <t>ZA</t>
        </is>
      </c>
      <c r="O1576" t="n">
        <v>12.99</v>
      </c>
      <c r="S1576">
        <f>_xlfn.XLOOKUP(E1576,'Facture Chronopost'!L:L,'Facture Chronopost'!AA:AA,"")</f>
        <v/>
      </c>
      <c r="T1576">
        <f>IF(COUNTIF('Bibliothèque transporteurs'!C:C,F1576)=0,"inconnu",_xlfn.XLOOKUP(F1576,'Bibliothèque transporteurs'!C:C,'Bibliothèque transporteurs'!A:A))</f>
        <v/>
      </c>
      <c r="U1576">
        <f>IF(OR(F1576="6C",F1576="6B"),_xlfn.XLOOKUP(E1576,'Facture Chronopost'!L:L,'Facture Chronopost'!X:X),IF(OR(F1576=17,F1576=44),F1576&amp;"_"&amp;H1576,IF(COUNTIF('Bibliothèque transporteurs'!C:C,F1576)=0,"inconnu",_xlfn.XLOOKUP(F1576,'Bibliothèque transporteurs'!C:C,'Bibliothèque transporteurs'!B:B))))</f>
        <v/>
      </c>
      <c r="V1576">
        <f>IF(COUNTIF('Bibliothèque transporteurs'!C:C,F1576)=0,"inconnu",_xlfn.XLOOKUP(F1576,'Bibliothèque transporteurs'!C:C,'Bibliothèque transporteurs'!E:E))</f>
        <v/>
      </c>
      <c r="W1576">
        <f>IF(T1576="FR_2SHOP",O1576,IF(O1576=0,0,ROUNDUP(O1576/C1576*B1576,2)))</f>
        <v/>
      </c>
      <c r="Y1576" s="118">
        <f>ROUNDUP(B1576,2)-M1576-L1576-N1576-J1576-K1576-I1576-Q1576</f>
        <v/>
      </c>
      <c r="Z1576" s="118">
        <f>IF(Y1576=W1576,"OK","Non")</f>
        <v/>
      </c>
    </row>
    <row r="1577">
      <c r="A1577" s="9">
        <f>C1577/SUM(C:C)*(SUM(C:C)+$X$2)</f>
        <v/>
      </c>
      <c r="B1577" s="9">
        <f>C1577/SUM(C:C)*(SUM(C:C)+SUM($N$3:$O$7))+S1577</f>
        <v/>
      </c>
      <c r="C1577" s="9">
        <f>SUM(I1577:Q1577)-N1577-P1577</f>
        <v/>
      </c>
      <c r="D1577" s="8" t="n">
        <v>6235</v>
      </c>
      <c r="E1577" t="inlineStr">
        <is>
          <t>XT414152506TS</t>
        </is>
      </c>
      <c r="F1577" t="inlineStr">
        <is>
          <t>6C</t>
        </is>
      </c>
      <c r="G1577" t="inlineStr">
        <is>
          <t>N</t>
        </is>
      </c>
      <c r="H1577" t="inlineStr">
        <is>
          <t>ZA</t>
        </is>
      </c>
      <c r="O1577" t="n">
        <v>5.33</v>
      </c>
      <c r="S1577">
        <f>_xlfn.XLOOKUP(E1577,'Facture Chronopost'!L:L,'Facture Chronopost'!AA:AA,"")</f>
        <v/>
      </c>
      <c r="T1577">
        <f>IF(COUNTIF('Bibliothèque transporteurs'!C:C,F1577)=0,"inconnu",_xlfn.XLOOKUP(F1577,'Bibliothèque transporteurs'!C:C,'Bibliothèque transporteurs'!A:A))</f>
        <v/>
      </c>
      <c r="U1577">
        <f>IF(OR(F1577="6C",F1577="6B"),_xlfn.XLOOKUP(E1577,'Facture Chronopost'!L:L,'Facture Chronopost'!X:X),IF(OR(F1577=17,F1577=44),F1577&amp;"_"&amp;H1577,IF(COUNTIF('Bibliothèque transporteurs'!C:C,F1577)=0,"inconnu",_xlfn.XLOOKUP(F1577,'Bibliothèque transporteurs'!C:C,'Bibliothèque transporteurs'!B:B))))</f>
        <v/>
      </c>
      <c r="V1577">
        <f>IF(COUNTIF('Bibliothèque transporteurs'!C:C,F1577)=0,"inconnu",_xlfn.XLOOKUP(F1577,'Bibliothèque transporteurs'!C:C,'Bibliothèque transporteurs'!E:E))</f>
        <v/>
      </c>
      <c r="W1577">
        <f>IF(T1577="FR_2SHOP",O1577,IF(O1577=0,0,ROUNDUP(O1577/C1577*B1577,2)))</f>
        <v/>
      </c>
      <c r="Y1577" s="118">
        <f>ROUNDUP(B1577,2)-M1577-L1577-N1577-J1577-K1577-I1577-Q1577</f>
        <v/>
      </c>
      <c r="Z1577" s="118">
        <f>IF(Y1577=W1577,"OK","Non")</f>
        <v/>
      </c>
    </row>
    <row r="1578">
      <c r="A1578" s="9">
        <f>C1578/SUM(C:C)*(SUM(C:C)+$X$2)</f>
        <v/>
      </c>
      <c r="B1578" s="9">
        <f>C1578/SUM(C:C)*(SUM(C:C)+SUM($N$3:$O$7))+S1578</f>
        <v/>
      </c>
      <c r="C1578" s="9">
        <f>SUM(I1578:Q1578)-N1578-P1578</f>
        <v/>
      </c>
      <c r="D1578" s="8" t="n">
        <v>6235</v>
      </c>
      <c r="E1578" t="inlineStr">
        <is>
          <t>XT414152568TS</t>
        </is>
      </c>
      <c r="F1578" t="inlineStr">
        <is>
          <t>6C</t>
        </is>
      </c>
      <c r="G1578" t="inlineStr">
        <is>
          <t>N</t>
        </is>
      </c>
      <c r="H1578" t="inlineStr">
        <is>
          <t>ZA</t>
        </is>
      </c>
      <c r="O1578" t="n">
        <v>9.69</v>
      </c>
      <c r="S1578">
        <f>_xlfn.XLOOKUP(E1578,'Facture Chronopost'!L:L,'Facture Chronopost'!AA:AA,"")</f>
        <v/>
      </c>
      <c r="T1578">
        <f>IF(COUNTIF('Bibliothèque transporteurs'!C:C,F1578)=0,"inconnu",_xlfn.XLOOKUP(F1578,'Bibliothèque transporteurs'!C:C,'Bibliothèque transporteurs'!A:A))</f>
        <v/>
      </c>
      <c r="U1578">
        <f>IF(OR(F1578="6C",F1578="6B"),_xlfn.XLOOKUP(E1578,'Facture Chronopost'!L:L,'Facture Chronopost'!X:X),IF(OR(F1578=17,F1578=44),F1578&amp;"_"&amp;H1578,IF(COUNTIF('Bibliothèque transporteurs'!C:C,F1578)=0,"inconnu",_xlfn.XLOOKUP(F1578,'Bibliothèque transporteurs'!C:C,'Bibliothèque transporteurs'!B:B))))</f>
        <v/>
      </c>
      <c r="V1578">
        <f>IF(COUNTIF('Bibliothèque transporteurs'!C:C,F1578)=0,"inconnu",_xlfn.XLOOKUP(F1578,'Bibliothèque transporteurs'!C:C,'Bibliothèque transporteurs'!E:E))</f>
        <v/>
      </c>
      <c r="W1578">
        <f>IF(T1578="FR_2SHOP",O1578,IF(O1578=0,0,ROUNDUP(O1578/C1578*B1578,2)))</f>
        <v/>
      </c>
      <c r="Y1578" s="118">
        <f>ROUNDUP(B1578,2)-M1578-L1578-N1578-J1578-K1578-I1578-Q1578</f>
        <v/>
      </c>
      <c r="Z1578" s="118">
        <f>IF(Y1578=W1578,"OK","Non")</f>
        <v/>
      </c>
    </row>
    <row r="1579">
      <c r="A1579" s="9">
        <f>C1579/SUM(C:C)*(SUM(C:C)+$X$2)</f>
        <v/>
      </c>
      <c r="B1579" s="9">
        <f>C1579/SUM(C:C)*(SUM(C:C)+SUM($N$3:$O$7))+S1579</f>
        <v/>
      </c>
      <c r="C1579" s="9">
        <f>SUM(I1579:Q1579)-N1579-P1579</f>
        <v/>
      </c>
      <c r="D1579" s="8" t="n">
        <v>6235</v>
      </c>
      <c r="E1579" t="inlineStr">
        <is>
          <t>XT414152585TS</t>
        </is>
      </c>
      <c r="F1579" t="inlineStr">
        <is>
          <t>6C</t>
        </is>
      </c>
      <c r="G1579" t="inlineStr">
        <is>
          <t>N</t>
        </is>
      </c>
      <c r="H1579" t="inlineStr">
        <is>
          <t>ZA</t>
        </is>
      </c>
      <c r="O1579" t="n">
        <v>9.69</v>
      </c>
      <c r="S1579">
        <f>_xlfn.XLOOKUP(E1579,'Facture Chronopost'!L:L,'Facture Chronopost'!AA:AA,"")</f>
        <v/>
      </c>
      <c r="T1579">
        <f>IF(COUNTIF('Bibliothèque transporteurs'!C:C,F1579)=0,"inconnu",_xlfn.XLOOKUP(F1579,'Bibliothèque transporteurs'!C:C,'Bibliothèque transporteurs'!A:A))</f>
        <v/>
      </c>
      <c r="U1579">
        <f>IF(OR(F1579="6C",F1579="6B"),_xlfn.XLOOKUP(E1579,'Facture Chronopost'!L:L,'Facture Chronopost'!X:X),IF(OR(F1579=17,F1579=44),F1579&amp;"_"&amp;H1579,IF(COUNTIF('Bibliothèque transporteurs'!C:C,F1579)=0,"inconnu",_xlfn.XLOOKUP(F1579,'Bibliothèque transporteurs'!C:C,'Bibliothèque transporteurs'!B:B))))</f>
        <v/>
      </c>
      <c r="V1579">
        <f>IF(COUNTIF('Bibliothèque transporteurs'!C:C,F1579)=0,"inconnu",_xlfn.XLOOKUP(F1579,'Bibliothèque transporteurs'!C:C,'Bibliothèque transporteurs'!E:E))</f>
        <v/>
      </c>
      <c r="W1579">
        <f>IF(T1579="FR_2SHOP",O1579,IF(O1579=0,0,ROUNDUP(O1579/C1579*B1579,2)))</f>
        <v/>
      </c>
      <c r="Y1579" s="118">
        <f>ROUNDUP(B1579,2)-M1579-L1579-N1579-J1579-K1579-I1579-Q1579</f>
        <v/>
      </c>
      <c r="Z1579" s="118">
        <f>IF(Y1579=W1579,"OK","Non")</f>
        <v/>
      </c>
    </row>
    <row r="1580">
      <c r="A1580" s="9">
        <f>C1580/SUM(C:C)*(SUM(C:C)+$X$2)</f>
        <v/>
      </c>
      <c r="B1580" s="9">
        <f>C1580/SUM(C:C)*(SUM(C:C)+SUM($N$3:$O$7))+S1580</f>
        <v/>
      </c>
      <c r="C1580" s="9">
        <f>SUM(I1580:Q1580)-N1580-P1580</f>
        <v/>
      </c>
      <c r="D1580" s="8" t="n">
        <v>6235</v>
      </c>
      <c r="E1580" t="inlineStr">
        <is>
          <t>XT414152656TS</t>
        </is>
      </c>
      <c r="F1580" t="inlineStr">
        <is>
          <t>6C</t>
        </is>
      </c>
      <c r="G1580" t="inlineStr">
        <is>
          <t>N</t>
        </is>
      </c>
      <c r="H1580" t="inlineStr">
        <is>
          <t>ZA</t>
        </is>
      </c>
      <c r="O1580" t="n">
        <v>15.81</v>
      </c>
      <c r="S1580">
        <f>_xlfn.XLOOKUP(E1580,'Facture Chronopost'!L:L,'Facture Chronopost'!AA:AA,"")</f>
        <v/>
      </c>
      <c r="T1580">
        <f>IF(COUNTIF('Bibliothèque transporteurs'!C:C,F1580)=0,"inconnu",_xlfn.XLOOKUP(F1580,'Bibliothèque transporteurs'!C:C,'Bibliothèque transporteurs'!A:A))</f>
        <v/>
      </c>
      <c r="U1580">
        <f>IF(OR(F1580="6C",F1580="6B"),_xlfn.XLOOKUP(E1580,'Facture Chronopost'!L:L,'Facture Chronopost'!X:X),IF(OR(F1580=17,F1580=44),F1580&amp;"_"&amp;H1580,IF(COUNTIF('Bibliothèque transporteurs'!C:C,F1580)=0,"inconnu",_xlfn.XLOOKUP(F1580,'Bibliothèque transporteurs'!C:C,'Bibliothèque transporteurs'!B:B))))</f>
        <v/>
      </c>
      <c r="V1580">
        <f>IF(COUNTIF('Bibliothèque transporteurs'!C:C,F1580)=0,"inconnu",_xlfn.XLOOKUP(F1580,'Bibliothèque transporteurs'!C:C,'Bibliothèque transporteurs'!E:E))</f>
        <v/>
      </c>
      <c r="W1580">
        <f>IF(T1580="FR_2SHOP",O1580,IF(O1580=0,0,ROUNDUP(O1580/C1580*B1580,2)))</f>
        <v/>
      </c>
      <c r="Y1580" s="118">
        <f>ROUNDUP(B1580,2)-M1580-L1580-N1580-J1580-K1580-I1580-Q1580</f>
        <v/>
      </c>
      <c r="Z1580" s="118">
        <f>IF(Y1580=W1580,"OK","Non")</f>
        <v/>
      </c>
    </row>
    <row r="1581">
      <c r="A1581" s="9">
        <f>C1581/SUM(C:C)*(SUM(C:C)+$X$2)</f>
        <v/>
      </c>
      <c r="B1581" s="9">
        <f>C1581/SUM(C:C)*(SUM(C:C)+SUM($N$3:$O$7))+S1581</f>
        <v/>
      </c>
      <c r="C1581" s="9">
        <f>SUM(I1581:Q1581)-N1581-P1581</f>
        <v/>
      </c>
      <c r="D1581" s="8" t="n">
        <v>6235</v>
      </c>
      <c r="E1581" t="inlineStr">
        <is>
          <t>XT414154609TS</t>
        </is>
      </c>
      <c r="F1581" t="inlineStr">
        <is>
          <t>6C</t>
        </is>
      </c>
      <c r="G1581" t="inlineStr">
        <is>
          <t>N</t>
        </is>
      </c>
      <c r="H1581" t="inlineStr">
        <is>
          <t>ZA</t>
        </is>
      </c>
      <c r="O1581" t="n">
        <v>15.34</v>
      </c>
      <c r="S1581">
        <f>_xlfn.XLOOKUP(E1581,'Facture Chronopost'!L:L,'Facture Chronopost'!AA:AA,"")</f>
        <v/>
      </c>
      <c r="T1581">
        <f>IF(COUNTIF('Bibliothèque transporteurs'!C:C,F1581)=0,"inconnu",_xlfn.XLOOKUP(F1581,'Bibliothèque transporteurs'!C:C,'Bibliothèque transporteurs'!A:A))</f>
        <v/>
      </c>
      <c r="U1581">
        <f>IF(OR(F1581="6C",F1581="6B"),_xlfn.XLOOKUP(E1581,'Facture Chronopost'!L:L,'Facture Chronopost'!X:X),IF(OR(F1581=17,F1581=44),F1581&amp;"_"&amp;H1581,IF(COUNTIF('Bibliothèque transporteurs'!C:C,F1581)=0,"inconnu",_xlfn.XLOOKUP(F1581,'Bibliothèque transporteurs'!C:C,'Bibliothèque transporteurs'!B:B))))</f>
        <v/>
      </c>
      <c r="V1581">
        <f>IF(COUNTIF('Bibliothèque transporteurs'!C:C,F1581)=0,"inconnu",_xlfn.XLOOKUP(F1581,'Bibliothèque transporteurs'!C:C,'Bibliothèque transporteurs'!E:E))</f>
        <v/>
      </c>
      <c r="W1581">
        <f>IF(T1581="FR_2SHOP",O1581,IF(O1581=0,0,ROUNDUP(O1581/C1581*B1581,2)))</f>
        <v/>
      </c>
      <c r="Y1581" s="118">
        <f>ROUNDUP(B1581,2)-M1581-L1581-N1581-J1581-K1581-I1581-Q1581</f>
        <v/>
      </c>
      <c r="Z1581" s="118">
        <f>IF(Y1581=W1581,"OK","Non")</f>
        <v/>
      </c>
    </row>
    <row r="1582">
      <c r="A1582" s="9">
        <f>C1582/SUM(C:C)*(SUM(C:C)+$X$2)</f>
        <v/>
      </c>
      <c r="B1582" s="9">
        <f>C1582/SUM(C:C)*(SUM(C:C)+SUM($N$3:$O$7))+S1582</f>
        <v/>
      </c>
      <c r="C1582" s="9">
        <f>SUM(I1582:Q1582)-N1582-P1582</f>
        <v/>
      </c>
      <c r="D1582" s="8" t="n">
        <v>6235</v>
      </c>
      <c r="E1582" t="inlineStr">
        <is>
          <t>XT414155887TS</t>
        </is>
      </c>
      <c r="F1582" t="inlineStr">
        <is>
          <t>6C</t>
        </is>
      </c>
      <c r="G1582" t="inlineStr">
        <is>
          <t>N</t>
        </is>
      </c>
      <c r="H1582" t="inlineStr">
        <is>
          <t>ZA</t>
        </is>
      </c>
      <c r="O1582" t="n">
        <v>9.69</v>
      </c>
      <c r="S1582">
        <f>_xlfn.XLOOKUP(E1582,'Facture Chronopost'!L:L,'Facture Chronopost'!AA:AA,"")</f>
        <v/>
      </c>
      <c r="T1582">
        <f>IF(COUNTIF('Bibliothèque transporteurs'!C:C,F1582)=0,"inconnu",_xlfn.XLOOKUP(F1582,'Bibliothèque transporteurs'!C:C,'Bibliothèque transporteurs'!A:A))</f>
        <v/>
      </c>
      <c r="U1582">
        <f>IF(OR(F1582="6C",F1582="6B"),_xlfn.XLOOKUP(E1582,'Facture Chronopost'!L:L,'Facture Chronopost'!X:X),IF(OR(F1582=17,F1582=44),F1582&amp;"_"&amp;H1582,IF(COUNTIF('Bibliothèque transporteurs'!C:C,F1582)=0,"inconnu",_xlfn.XLOOKUP(F1582,'Bibliothèque transporteurs'!C:C,'Bibliothèque transporteurs'!B:B))))</f>
        <v/>
      </c>
      <c r="V1582">
        <f>IF(COUNTIF('Bibliothèque transporteurs'!C:C,F1582)=0,"inconnu",_xlfn.XLOOKUP(F1582,'Bibliothèque transporteurs'!C:C,'Bibliothèque transporteurs'!E:E))</f>
        <v/>
      </c>
      <c r="W1582">
        <f>IF(T1582="FR_2SHOP",O1582,IF(O1582=0,0,ROUNDUP(O1582/C1582*B1582,2)))</f>
        <v/>
      </c>
      <c r="Y1582" s="118">
        <f>ROUNDUP(B1582,2)-M1582-L1582-N1582-J1582-K1582-I1582-Q1582</f>
        <v/>
      </c>
      <c r="Z1582" s="118">
        <f>IF(Y1582=W1582,"OK","Non")</f>
        <v/>
      </c>
    </row>
    <row r="1583">
      <c r="A1583" s="9">
        <f>C1583/SUM(C:C)*(SUM(C:C)+$X$2)</f>
        <v/>
      </c>
      <c r="B1583" s="9">
        <f>C1583/SUM(C:C)*(SUM(C:C)+SUM($N$3:$O$7))+S1583</f>
        <v/>
      </c>
      <c r="C1583" s="9">
        <f>SUM(I1583:Q1583)-N1583-P1583</f>
        <v/>
      </c>
      <c r="D1583" s="8" t="n">
        <v>6235</v>
      </c>
      <c r="E1583" t="inlineStr">
        <is>
          <t>XT414156091TS</t>
        </is>
      </c>
      <c r="F1583" t="inlineStr">
        <is>
          <t>6C</t>
        </is>
      </c>
      <c r="G1583" t="inlineStr">
        <is>
          <t>N</t>
        </is>
      </c>
      <c r="H1583" t="inlineStr">
        <is>
          <t>ZA</t>
        </is>
      </c>
      <c r="O1583" t="n">
        <v>8.369999999999999</v>
      </c>
      <c r="S1583">
        <f>_xlfn.XLOOKUP(E1583,'Facture Chronopost'!L:L,'Facture Chronopost'!AA:AA,"")</f>
        <v/>
      </c>
      <c r="T1583">
        <f>IF(COUNTIF('Bibliothèque transporteurs'!C:C,F1583)=0,"inconnu",_xlfn.XLOOKUP(F1583,'Bibliothèque transporteurs'!C:C,'Bibliothèque transporteurs'!A:A))</f>
        <v/>
      </c>
      <c r="U1583">
        <f>IF(OR(F1583="6C",F1583="6B"),_xlfn.XLOOKUP(E1583,'Facture Chronopost'!L:L,'Facture Chronopost'!X:X),IF(OR(F1583=17,F1583=44),F1583&amp;"_"&amp;H1583,IF(COUNTIF('Bibliothèque transporteurs'!C:C,F1583)=0,"inconnu",_xlfn.XLOOKUP(F1583,'Bibliothèque transporteurs'!C:C,'Bibliothèque transporteurs'!B:B))))</f>
        <v/>
      </c>
      <c r="V1583">
        <f>IF(COUNTIF('Bibliothèque transporteurs'!C:C,F1583)=0,"inconnu",_xlfn.XLOOKUP(F1583,'Bibliothèque transporteurs'!C:C,'Bibliothèque transporteurs'!E:E))</f>
        <v/>
      </c>
      <c r="W1583">
        <f>IF(T1583="FR_2SHOP",O1583,IF(O1583=0,0,ROUNDUP(O1583/C1583*B1583,2)))</f>
        <v/>
      </c>
      <c r="Y1583" s="118">
        <f>ROUNDUP(B1583,2)-M1583-L1583-N1583-J1583-K1583-I1583-Q1583</f>
        <v/>
      </c>
      <c r="Z1583" s="118">
        <f>IF(Y1583=W1583,"OK","Non")</f>
        <v/>
      </c>
    </row>
    <row r="1584">
      <c r="A1584" s="9">
        <f>C1584/SUM(C:C)*(SUM(C:C)+$X$2)</f>
        <v/>
      </c>
      <c r="B1584" s="9">
        <f>C1584/SUM(C:C)*(SUM(C:C)+SUM($N$3:$O$7))+S1584</f>
        <v/>
      </c>
      <c r="C1584" s="9">
        <f>SUM(I1584:Q1584)-N1584-P1584</f>
        <v/>
      </c>
      <c r="D1584" s="8" t="n">
        <v>6235</v>
      </c>
      <c r="E1584" t="inlineStr">
        <is>
          <t>XT414156635TS</t>
        </is>
      </c>
      <c r="F1584" t="inlineStr">
        <is>
          <t>6C</t>
        </is>
      </c>
      <c r="G1584" t="inlineStr">
        <is>
          <t>N</t>
        </is>
      </c>
      <c r="H1584" t="inlineStr">
        <is>
          <t>ZA</t>
        </is>
      </c>
      <c r="O1584" t="n">
        <v>5.55</v>
      </c>
      <c r="S1584">
        <f>_xlfn.XLOOKUP(E1584,'Facture Chronopost'!L:L,'Facture Chronopost'!AA:AA,"")</f>
        <v/>
      </c>
      <c r="T1584">
        <f>IF(COUNTIF('Bibliothèque transporteurs'!C:C,F1584)=0,"inconnu",_xlfn.XLOOKUP(F1584,'Bibliothèque transporteurs'!C:C,'Bibliothèque transporteurs'!A:A))</f>
        <v/>
      </c>
      <c r="U1584">
        <f>IF(OR(F1584="6C",F1584="6B"),_xlfn.XLOOKUP(E1584,'Facture Chronopost'!L:L,'Facture Chronopost'!X:X),IF(OR(F1584=17,F1584=44),F1584&amp;"_"&amp;H1584,IF(COUNTIF('Bibliothèque transporteurs'!C:C,F1584)=0,"inconnu",_xlfn.XLOOKUP(F1584,'Bibliothèque transporteurs'!C:C,'Bibliothèque transporteurs'!B:B))))</f>
        <v/>
      </c>
      <c r="V1584">
        <f>IF(COUNTIF('Bibliothèque transporteurs'!C:C,F1584)=0,"inconnu",_xlfn.XLOOKUP(F1584,'Bibliothèque transporteurs'!C:C,'Bibliothèque transporteurs'!E:E))</f>
        <v/>
      </c>
      <c r="W1584">
        <f>IF(T1584="FR_2SHOP",O1584,IF(O1584=0,0,ROUNDUP(O1584/C1584*B1584,2)))</f>
        <v/>
      </c>
      <c r="Y1584" s="118">
        <f>ROUNDUP(B1584,2)-M1584-L1584-N1584-J1584-K1584-I1584-Q1584</f>
        <v/>
      </c>
      <c r="Z1584" s="118">
        <f>IF(Y1584=W1584,"OK","Non")</f>
        <v/>
      </c>
    </row>
    <row r="1585">
      <c r="A1585" s="9">
        <f>C1585/SUM(C:C)*(SUM(C:C)+$X$2)</f>
        <v/>
      </c>
      <c r="B1585" s="9">
        <f>C1585/SUM(C:C)*(SUM(C:C)+SUM($N$3:$O$7))+S1585</f>
        <v/>
      </c>
      <c r="C1585" s="9">
        <f>SUM(I1585:Q1585)-N1585-P1585</f>
        <v/>
      </c>
      <c r="D1585" s="8" t="n">
        <v>6235</v>
      </c>
      <c r="E1585" t="inlineStr">
        <is>
          <t>XT414157494TS</t>
        </is>
      </c>
      <c r="F1585" t="inlineStr">
        <is>
          <t>6C</t>
        </is>
      </c>
      <c r="G1585" t="inlineStr">
        <is>
          <t>N</t>
        </is>
      </c>
      <c r="H1585" t="inlineStr">
        <is>
          <t>ZA</t>
        </is>
      </c>
      <c r="O1585" t="n">
        <v>9.69</v>
      </c>
      <c r="S1585">
        <f>_xlfn.XLOOKUP(E1585,'Facture Chronopost'!L:L,'Facture Chronopost'!AA:AA,"")</f>
        <v/>
      </c>
      <c r="T1585">
        <f>IF(COUNTIF('Bibliothèque transporteurs'!C:C,F1585)=0,"inconnu",_xlfn.XLOOKUP(F1585,'Bibliothèque transporteurs'!C:C,'Bibliothèque transporteurs'!A:A))</f>
        <v/>
      </c>
      <c r="U1585">
        <f>IF(OR(F1585="6C",F1585="6B"),_xlfn.XLOOKUP(E1585,'Facture Chronopost'!L:L,'Facture Chronopost'!X:X),IF(OR(F1585=17,F1585=44),F1585&amp;"_"&amp;H1585,IF(COUNTIF('Bibliothèque transporteurs'!C:C,F1585)=0,"inconnu",_xlfn.XLOOKUP(F1585,'Bibliothèque transporteurs'!C:C,'Bibliothèque transporteurs'!B:B))))</f>
        <v/>
      </c>
      <c r="V1585">
        <f>IF(COUNTIF('Bibliothèque transporteurs'!C:C,F1585)=0,"inconnu",_xlfn.XLOOKUP(F1585,'Bibliothèque transporteurs'!C:C,'Bibliothèque transporteurs'!E:E))</f>
        <v/>
      </c>
      <c r="W1585">
        <f>IF(T1585="FR_2SHOP",O1585,IF(O1585=0,0,ROUNDUP(O1585/C1585*B1585,2)))</f>
        <v/>
      </c>
      <c r="Y1585" s="118">
        <f>ROUNDUP(B1585,2)-M1585-L1585-N1585-J1585-K1585-I1585-Q1585</f>
        <v/>
      </c>
      <c r="Z1585" s="118">
        <f>IF(Y1585=W1585,"OK","Non")</f>
        <v/>
      </c>
    </row>
    <row r="1586">
      <c r="A1586" s="9">
        <f>C1586/SUM(C:C)*(SUM(C:C)+$X$2)</f>
        <v/>
      </c>
      <c r="B1586" s="9">
        <f>C1586/SUM(C:C)*(SUM(C:C)+SUM($N$3:$O$7))+S1586</f>
        <v/>
      </c>
      <c r="C1586" s="9">
        <f>SUM(I1586:Q1586)-N1586-P1586</f>
        <v/>
      </c>
      <c r="D1586" s="8" t="n">
        <v>6235</v>
      </c>
      <c r="E1586" t="inlineStr">
        <is>
          <t>XT414159098TS</t>
        </is>
      </c>
      <c r="F1586" t="inlineStr">
        <is>
          <t>6C</t>
        </is>
      </c>
      <c r="G1586" t="inlineStr">
        <is>
          <t>N</t>
        </is>
      </c>
      <c r="H1586" t="inlineStr">
        <is>
          <t>ZA</t>
        </is>
      </c>
      <c r="O1586" t="n">
        <v>15.15</v>
      </c>
      <c r="S1586">
        <f>_xlfn.XLOOKUP(E1586,'Facture Chronopost'!L:L,'Facture Chronopost'!AA:AA,"")</f>
        <v/>
      </c>
      <c r="T1586">
        <f>IF(COUNTIF('Bibliothèque transporteurs'!C:C,F1586)=0,"inconnu",_xlfn.XLOOKUP(F1586,'Bibliothèque transporteurs'!C:C,'Bibliothèque transporteurs'!A:A))</f>
        <v/>
      </c>
      <c r="U1586">
        <f>IF(OR(F1586="6C",F1586="6B"),_xlfn.XLOOKUP(E1586,'Facture Chronopost'!L:L,'Facture Chronopost'!X:X),IF(OR(F1586=17,F1586=44),F1586&amp;"_"&amp;H1586,IF(COUNTIF('Bibliothèque transporteurs'!C:C,F1586)=0,"inconnu",_xlfn.XLOOKUP(F1586,'Bibliothèque transporteurs'!C:C,'Bibliothèque transporteurs'!B:B))))</f>
        <v/>
      </c>
      <c r="V1586">
        <f>IF(COUNTIF('Bibliothèque transporteurs'!C:C,F1586)=0,"inconnu",_xlfn.XLOOKUP(F1586,'Bibliothèque transporteurs'!C:C,'Bibliothèque transporteurs'!E:E))</f>
        <v/>
      </c>
      <c r="W1586">
        <f>IF(T1586="FR_2SHOP",O1586,IF(O1586=0,0,ROUNDUP(O1586/C1586*B1586,2)))</f>
        <v/>
      </c>
      <c r="Y1586" s="118">
        <f>ROUNDUP(B1586,2)-M1586-L1586-N1586-J1586-K1586-I1586-Q1586</f>
        <v/>
      </c>
      <c r="Z1586" s="118">
        <f>IF(Y1586=W1586,"OK","Non")</f>
        <v/>
      </c>
    </row>
    <row r="1587">
      <c r="A1587" s="9">
        <f>C1587/SUM(C:C)*(SUM(C:C)+$X$2)</f>
        <v/>
      </c>
      <c r="B1587" s="9">
        <f>C1587/SUM(C:C)*(SUM(C:C)+SUM($N$3:$O$7))+S1587</f>
        <v/>
      </c>
      <c r="C1587" s="9">
        <f>SUM(I1587:Q1587)-N1587-P1587</f>
        <v/>
      </c>
      <c r="D1587" s="8" t="n">
        <v>6235</v>
      </c>
      <c r="E1587" t="inlineStr">
        <is>
          <t>XT414162945TS</t>
        </is>
      </c>
      <c r="F1587" t="inlineStr">
        <is>
          <t>6C</t>
        </is>
      </c>
      <c r="G1587" t="inlineStr">
        <is>
          <t>N</t>
        </is>
      </c>
      <c r="H1587" t="inlineStr">
        <is>
          <t>ZA</t>
        </is>
      </c>
      <c r="O1587" t="n">
        <v>14.31</v>
      </c>
      <c r="S1587">
        <f>_xlfn.XLOOKUP(E1587,'Facture Chronopost'!L:L,'Facture Chronopost'!AA:AA,"")</f>
        <v/>
      </c>
      <c r="T1587">
        <f>IF(COUNTIF('Bibliothèque transporteurs'!C:C,F1587)=0,"inconnu",_xlfn.XLOOKUP(F1587,'Bibliothèque transporteurs'!C:C,'Bibliothèque transporteurs'!A:A))</f>
        <v/>
      </c>
      <c r="U1587">
        <f>IF(OR(F1587="6C",F1587="6B"),_xlfn.XLOOKUP(E1587,'Facture Chronopost'!L:L,'Facture Chronopost'!X:X),IF(OR(F1587=17,F1587=44),F1587&amp;"_"&amp;H1587,IF(COUNTIF('Bibliothèque transporteurs'!C:C,F1587)=0,"inconnu",_xlfn.XLOOKUP(F1587,'Bibliothèque transporteurs'!C:C,'Bibliothèque transporteurs'!B:B))))</f>
        <v/>
      </c>
      <c r="V1587">
        <f>IF(COUNTIF('Bibliothèque transporteurs'!C:C,F1587)=0,"inconnu",_xlfn.XLOOKUP(F1587,'Bibliothèque transporteurs'!C:C,'Bibliothèque transporteurs'!E:E))</f>
        <v/>
      </c>
      <c r="W1587">
        <f>IF(T1587="FR_2SHOP",O1587,IF(O1587=0,0,ROUNDUP(O1587/C1587*B1587,2)))</f>
        <v/>
      </c>
      <c r="Y1587" s="118">
        <f>ROUNDUP(B1587,2)-M1587-L1587-N1587-J1587-K1587-I1587-Q1587</f>
        <v/>
      </c>
      <c r="Z1587" s="118">
        <f>IF(Y1587=W1587,"OK","Non")</f>
        <v/>
      </c>
    </row>
    <row r="1588">
      <c r="A1588" s="9">
        <f>C1588/SUM(C:C)*(SUM(C:C)+$X$2)</f>
        <v/>
      </c>
      <c r="B1588" s="9">
        <f>C1588/SUM(C:C)*(SUM(C:C)+SUM($N$3:$O$7))+S1588</f>
        <v/>
      </c>
      <c r="C1588" s="9">
        <f>SUM(I1588:Q1588)-N1588-P1588</f>
        <v/>
      </c>
      <c r="D1588" s="8" t="n">
        <v>6235</v>
      </c>
      <c r="E1588" t="inlineStr">
        <is>
          <t>XT414164331TS</t>
        </is>
      </c>
      <c r="F1588" t="inlineStr">
        <is>
          <t>6C</t>
        </is>
      </c>
      <c r="G1588" t="inlineStr">
        <is>
          <t>N</t>
        </is>
      </c>
      <c r="H1588" t="inlineStr">
        <is>
          <t>ZA</t>
        </is>
      </c>
      <c r="O1588" t="n">
        <v>5.55</v>
      </c>
      <c r="S1588">
        <f>_xlfn.XLOOKUP(E1588,'Facture Chronopost'!L:L,'Facture Chronopost'!AA:AA,"")</f>
        <v/>
      </c>
      <c r="T1588">
        <f>IF(COUNTIF('Bibliothèque transporteurs'!C:C,F1588)=0,"inconnu",_xlfn.XLOOKUP(F1588,'Bibliothèque transporteurs'!C:C,'Bibliothèque transporteurs'!A:A))</f>
        <v/>
      </c>
      <c r="U1588">
        <f>IF(OR(F1588="6C",F1588="6B"),_xlfn.XLOOKUP(E1588,'Facture Chronopost'!L:L,'Facture Chronopost'!X:X),IF(OR(F1588=17,F1588=44),F1588&amp;"_"&amp;H1588,IF(COUNTIF('Bibliothèque transporteurs'!C:C,F1588)=0,"inconnu",_xlfn.XLOOKUP(F1588,'Bibliothèque transporteurs'!C:C,'Bibliothèque transporteurs'!B:B))))</f>
        <v/>
      </c>
      <c r="V1588">
        <f>IF(COUNTIF('Bibliothèque transporteurs'!C:C,F1588)=0,"inconnu",_xlfn.XLOOKUP(F1588,'Bibliothèque transporteurs'!C:C,'Bibliothèque transporteurs'!E:E))</f>
        <v/>
      </c>
      <c r="W1588">
        <f>IF(T1588="FR_2SHOP",O1588,IF(O1588=0,0,ROUNDUP(O1588/C1588*B1588,2)))</f>
        <v/>
      </c>
      <c r="Y1588" s="118">
        <f>ROUNDUP(B1588,2)-M1588-L1588-N1588-J1588-K1588-I1588-Q1588</f>
        <v/>
      </c>
      <c r="Z1588" s="118">
        <f>IF(Y1588=W1588,"OK","Non")</f>
        <v/>
      </c>
    </row>
    <row r="1589">
      <c r="A1589" s="9">
        <f>C1589/SUM(C:C)*(SUM(C:C)+$X$2)</f>
        <v/>
      </c>
      <c r="B1589" s="9">
        <f>C1589/SUM(C:C)*(SUM(C:C)+SUM($N$3:$O$7))+S1589</f>
        <v/>
      </c>
      <c r="C1589" s="9">
        <f>SUM(I1589:Q1589)-N1589-P1589</f>
        <v/>
      </c>
      <c r="D1589" s="8" t="n">
        <v>6235</v>
      </c>
      <c r="E1589" t="inlineStr">
        <is>
          <t>XT414165748TS</t>
        </is>
      </c>
      <c r="F1589" t="inlineStr">
        <is>
          <t>6C</t>
        </is>
      </c>
      <c r="G1589" t="inlineStr">
        <is>
          <t>N</t>
        </is>
      </c>
      <c r="H1589" t="inlineStr">
        <is>
          <t>ZA</t>
        </is>
      </c>
      <c r="O1589" t="n">
        <v>5.33</v>
      </c>
      <c r="S1589">
        <f>_xlfn.XLOOKUP(E1589,'Facture Chronopost'!L:L,'Facture Chronopost'!AA:AA,"")</f>
        <v/>
      </c>
      <c r="T1589">
        <f>IF(COUNTIF('Bibliothèque transporteurs'!C:C,F1589)=0,"inconnu",_xlfn.XLOOKUP(F1589,'Bibliothèque transporteurs'!C:C,'Bibliothèque transporteurs'!A:A))</f>
        <v/>
      </c>
      <c r="U1589">
        <f>IF(OR(F1589="6C",F1589="6B"),_xlfn.XLOOKUP(E1589,'Facture Chronopost'!L:L,'Facture Chronopost'!X:X),IF(OR(F1589=17,F1589=44),F1589&amp;"_"&amp;H1589,IF(COUNTIF('Bibliothèque transporteurs'!C:C,F1589)=0,"inconnu",_xlfn.XLOOKUP(F1589,'Bibliothèque transporteurs'!C:C,'Bibliothèque transporteurs'!B:B))))</f>
        <v/>
      </c>
      <c r="V1589">
        <f>IF(COUNTIF('Bibliothèque transporteurs'!C:C,F1589)=0,"inconnu",_xlfn.XLOOKUP(F1589,'Bibliothèque transporteurs'!C:C,'Bibliothèque transporteurs'!E:E))</f>
        <v/>
      </c>
      <c r="W1589">
        <f>IF(T1589="FR_2SHOP",O1589,IF(O1589=0,0,ROUNDUP(O1589/C1589*B1589,2)))</f>
        <v/>
      </c>
      <c r="Y1589" s="118">
        <f>ROUNDUP(B1589,2)-M1589-L1589-N1589-J1589-K1589-I1589-Q1589</f>
        <v/>
      </c>
      <c r="Z1589" s="118">
        <f>IF(Y1589=W1589,"OK","Non")</f>
        <v/>
      </c>
    </row>
    <row r="1590">
      <c r="A1590" s="9">
        <f>C1590/SUM(C:C)*(SUM(C:C)+$X$2)</f>
        <v/>
      </c>
      <c r="B1590" s="9">
        <f>C1590/SUM(C:C)*(SUM(C:C)+SUM($N$3:$O$7))+S1590</f>
        <v/>
      </c>
      <c r="C1590" s="9">
        <f>SUM(I1590:Q1590)-N1590-P1590</f>
        <v/>
      </c>
      <c r="D1590" s="8" t="n">
        <v>6235</v>
      </c>
      <c r="E1590" t="inlineStr">
        <is>
          <t>XT414166624TS</t>
        </is>
      </c>
      <c r="F1590" t="inlineStr">
        <is>
          <t>6C</t>
        </is>
      </c>
      <c r="G1590" t="inlineStr">
        <is>
          <t>N</t>
        </is>
      </c>
      <c r="H1590" t="inlineStr">
        <is>
          <t>ZA</t>
        </is>
      </c>
      <c r="O1590" t="n">
        <v>10.35</v>
      </c>
      <c r="S1590">
        <f>_xlfn.XLOOKUP(E1590,'Facture Chronopost'!L:L,'Facture Chronopost'!AA:AA,"")</f>
        <v/>
      </c>
      <c r="T1590">
        <f>IF(COUNTIF('Bibliothèque transporteurs'!C:C,F1590)=0,"inconnu",_xlfn.XLOOKUP(F1590,'Bibliothèque transporteurs'!C:C,'Bibliothèque transporteurs'!A:A))</f>
        <v/>
      </c>
      <c r="U1590">
        <f>IF(OR(F1590="6C",F1590="6B"),_xlfn.XLOOKUP(E1590,'Facture Chronopost'!L:L,'Facture Chronopost'!X:X),IF(OR(F1590=17,F1590=44),F1590&amp;"_"&amp;H1590,IF(COUNTIF('Bibliothèque transporteurs'!C:C,F1590)=0,"inconnu",_xlfn.XLOOKUP(F1590,'Bibliothèque transporteurs'!C:C,'Bibliothèque transporteurs'!B:B))))</f>
        <v/>
      </c>
      <c r="V1590">
        <f>IF(COUNTIF('Bibliothèque transporteurs'!C:C,F1590)=0,"inconnu",_xlfn.XLOOKUP(F1590,'Bibliothèque transporteurs'!C:C,'Bibliothèque transporteurs'!E:E))</f>
        <v/>
      </c>
      <c r="W1590">
        <f>IF(T1590="FR_2SHOP",O1590,IF(O1590=0,0,ROUNDUP(O1590/C1590*B1590,2)))</f>
        <v/>
      </c>
      <c r="Y1590" s="118">
        <f>ROUNDUP(B1590,2)-M1590-L1590-N1590-J1590-K1590-I1590-Q1590</f>
        <v/>
      </c>
      <c r="Z1590" s="118">
        <f>IF(Y1590=W1590,"OK","Non")</f>
        <v/>
      </c>
    </row>
    <row r="1591">
      <c r="A1591" s="9">
        <f>C1591/SUM(C:C)*(SUM(C:C)+$X$2)</f>
        <v/>
      </c>
      <c r="B1591" s="9">
        <f>C1591/SUM(C:C)*(SUM(C:C)+SUM($N$3:$O$7))+S1591</f>
        <v/>
      </c>
      <c r="C1591" s="9">
        <f>SUM(I1591:Q1591)-N1591-P1591</f>
        <v/>
      </c>
      <c r="D1591" s="8" t="n">
        <v>6235</v>
      </c>
      <c r="E1591" t="inlineStr">
        <is>
          <t>XT414167580TS</t>
        </is>
      </c>
      <c r="F1591" t="inlineStr">
        <is>
          <t>6C</t>
        </is>
      </c>
      <c r="G1591" t="inlineStr">
        <is>
          <t>N</t>
        </is>
      </c>
      <c r="H1591" t="inlineStr">
        <is>
          <t>ZA</t>
        </is>
      </c>
      <c r="O1591" t="n">
        <v>13.83</v>
      </c>
      <c r="S1591">
        <f>_xlfn.XLOOKUP(E1591,'Facture Chronopost'!L:L,'Facture Chronopost'!AA:AA,"")</f>
        <v/>
      </c>
      <c r="T1591">
        <f>IF(COUNTIF('Bibliothèque transporteurs'!C:C,F1591)=0,"inconnu",_xlfn.XLOOKUP(F1591,'Bibliothèque transporteurs'!C:C,'Bibliothèque transporteurs'!A:A))</f>
        <v/>
      </c>
      <c r="U1591">
        <f>IF(OR(F1591="6C",F1591="6B"),_xlfn.XLOOKUP(E1591,'Facture Chronopost'!L:L,'Facture Chronopost'!X:X),IF(OR(F1591=17,F1591=44),F1591&amp;"_"&amp;H1591,IF(COUNTIF('Bibliothèque transporteurs'!C:C,F1591)=0,"inconnu",_xlfn.XLOOKUP(F1591,'Bibliothèque transporteurs'!C:C,'Bibliothèque transporteurs'!B:B))))</f>
        <v/>
      </c>
      <c r="V1591">
        <f>IF(COUNTIF('Bibliothèque transporteurs'!C:C,F1591)=0,"inconnu",_xlfn.XLOOKUP(F1591,'Bibliothèque transporteurs'!C:C,'Bibliothèque transporteurs'!E:E))</f>
        <v/>
      </c>
      <c r="W1591">
        <f>IF(T1591="FR_2SHOP",O1591,IF(O1591=0,0,ROUNDUP(O1591/C1591*B1591,2)))</f>
        <v/>
      </c>
      <c r="Y1591" s="118">
        <f>ROUNDUP(B1591,2)-M1591-L1591-N1591-J1591-K1591-I1591-Q1591</f>
        <v/>
      </c>
      <c r="Z1591" s="118">
        <f>IF(Y1591=W1591,"OK","Non")</f>
        <v/>
      </c>
    </row>
    <row r="1592">
      <c r="A1592" s="9">
        <f>C1592/SUM(C:C)*(SUM(C:C)+$X$2)</f>
        <v/>
      </c>
      <c r="B1592" s="9">
        <f>C1592/SUM(C:C)*(SUM(C:C)+SUM($N$3:$O$7))+S1592</f>
        <v/>
      </c>
      <c r="C1592" s="9">
        <f>SUM(I1592:Q1592)-N1592-P1592</f>
        <v/>
      </c>
      <c r="D1592" s="8" t="n">
        <v>6235</v>
      </c>
      <c r="E1592" t="inlineStr">
        <is>
          <t>XT414168877TS</t>
        </is>
      </c>
      <c r="F1592" t="inlineStr">
        <is>
          <t>6C</t>
        </is>
      </c>
      <c r="G1592" t="inlineStr">
        <is>
          <t>N</t>
        </is>
      </c>
      <c r="H1592" t="inlineStr">
        <is>
          <t>ZA</t>
        </is>
      </c>
      <c r="O1592" t="n">
        <v>5.88</v>
      </c>
      <c r="S1592">
        <f>_xlfn.XLOOKUP(E1592,'Facture Chronopost'!L:L,'Facture Chronopost'!AA:AA,"")</f>
        <v/>
      </c>
      <c r="T1592">
        <f>IF(COUNTIF('Bibliothèque transporteurs'!C:C,F1592)=0,"inconnu",_xlfn.XLOOKUP(F1592,'Bibliothèque transporteurs'!C:C,'Bibliothèque transporteurs'!A:A))</f>
        <v/>
      </c>
      <c r="U1592">
        <f>IF(OR(F1592="6C",F1592="6B"),_xlfn.XLOOKUP(E1592,'Facture Chronopost'!L:L,'Facture Chronopost'!X:X),IF(OR(F1592=17,F1592=44),F1592&amp;"_"&amp;H1592,IF(COUNTIF('Bibliothèque transporteurs'!C:C,F1592)=0,"inconnu",_xlfn.XLOOKUP(F1592,'Bibliothèque transporteurs'!C:C,'Bibliothèque transporteurs'!B:B))))</f>
        <v/>
      </c>
      <c r="V1592">
        <f>IF(COUNTIF('Bibliothèque transporteurs'!C:C,F1592)=0,"inconnu",_xlfn.XLOOKUP(F1592,'Bibliothèque transporteurs'!C:C,'Bibliothèque transporteurs'!E:E))</f>
        <v/>
      </c>
      <c r="W1592">
        <f>IF(T1592="FR_2SHOP",O1592,IF(O1592=0,0,ROUNDUP(O1592/C1592*B1592,2)))</f>
        <v/>
      </c>
      <c r="Y1592" s="118">
        <f>ROUNDUP(B1592,2)-M1592-L1592-N1592-J1592-K1592-I1592-Q1592</f>
        <v/>
      </c>
      <c r="Z1592" s="118">
        <f>IF(Y1592=W1592,"OK","Non")</f>
        <v/>
      </c>
    </row>
    <row r="1593">
      <c r="A1593" s="9">
        <f>C1593/SUM(C:C)*(SUM(C:C)+$X$2)</f>
        <v/>
      </c>
      <c r="B1593" s="9">
        <f>C1593/SUM(C:C)*(SUM(C:C)+SUM($N$3:$O$7))+S1593</f>
        <v/>
      </c>
      <c r="C1593" s="9">
        <f>SUM(I1593:Q1593)-N1593-P1593</f>
        <v/>
      </c>
      <c r="D1593" s="8" t="n">
        <v>6235</v>
      </c>
      <c r="E1593" t="inlineStr">
        <is>
          <t>XT414171893TS</t>
        </is>
      </c>
      <c r="F1593" t="inlineStr">
        <is>
          <t>6C</t>
        </is>
      </c>
      <c r="G1593" t="inlineStr">
        <is>
          <t>N</t>
        </is>
      </c>
      <c r="H1593" t="inlineStr">
        <is>
          <t>ZA</t>
        </is>
      </c>
      <c r="O1593" t="n">
        <v>6.4</v>
      </c>
      <c r="S1593">
        <f>_xlfn.XLOOKUP(E1593,'Facture Chronopost'!L:L,'Facture Chronopost'!AA:AA,"")</f>
        <v/>
      </c>
      <c r="T1593">
        <f>IF(COUNTIF('Bibliothèque transporteurs'!C:C,F1593)=0,"inconnu",_xlfn.XLOOKUP(F1593,'Bibliothèque transporteurs'!C:C,'Bibliothèque transporteurs'!A:A))</f>
        <v/>
      </c>
      <c r="U1593">
        <f>IF(OR(F1593="6C",F1593="6B"),_xlfn.XLOOKUP(E1593,'Facture Chronopost'!L:L,'Facture Chronopost'!X:X),IF(OR(F1593=17,F1593=44),F1593&amp;"_"&amp;H1593,IF(COUNTIF('Bibliothèque transporteurs'!C:C,F1593)=0,"inconnu",_xlfn.XLOOKUP(F1593,'Bibliothèque transporteurs'!C:C,'Bibliothèque transporteurs'!B:B))))</f>
        <v/>
      </c>
      <c r="V1593">
        <f>IF(COUNTIF('Bibliothèque transporteurs'!C:C,F1593)=0,"inconnu",_xlfn.XLOOKUP(F1593,'Bibliothèque transporteurs'!C:C,'Bibliothèque transporteurs'!E:E))</f>
        <v/>
      </c>
      <c r="W1593">
        <f>IF(T1593="FR_2SHOP",O1593,IF(O1593=0,0,ROUNDUP(O1593/C1593*B1593,2)))</f>
        <v/>
      </c>
      <c r="Y1593" s="118">
        <f>ROUNDUP(B1593,2)-M1593-L1593-N1593-J1593-K1593-I1593-Q1593</f>
        <v/>
      </c>
      <c r="Z1593" s="118">
        <f>IF(Y1593=W1593,"OK","Non")</f>
        <v/>
      </c>
    </row>
    <row r="1594">
      <c r="A1594" s="9">
        <f>C1594/SUM(C:C)*(SUM(C:C)+$X$2)</f>
        <v/>
      </c>
      <c r="B1594" s="9">
        <f>C1594/SUM(C:C)*(SUM(C:C)+SUM($N$3:$O$7))+S1594</f>
        <v/>
      </c>
      <c r="C1594" s="9">
        <f>SUM(I1594:Q1594)-N1594-P1594</f>
        <v/>
      </c>
      <c r="D1594" s="8" t="n">
        <v>6235</v>
      </c>
      <c r="E1594" t="inlineStr">
        <is>
          <t>XT414174532TS</t>
        </is>
      </c>
      <c r="F1594" t="inlineStr">
        <is>
          <t>6C</t>
        </is>
      </c>
      <c r="G1594" t="inlineStr">
        <is>
          <t>N</t>
        </is>
      </c>
      <c r="H1594" t="inlineStr">
        <is>
          <t>ZA</t>
        </is>
      </c>
      <c r="O1594" t="n">
        <v>5.55</v>
      </c>
      <c r="S1594">
        <f>_xlfn.XLOOKUP(E1594,'Facture Chronopost'!L:L,'Facture Chronopost'!AA:AA,"")</f>
        <v/>
      </c>
      <c r="T1594">
        <f>IF(COUNTIF('Bibliothèque transporteurs'!C:C,F1594)=0,"inconnu",_xlfn.XLOOKUP(F1594,'Bibliothèque transporteurs'!C:C,'Bibliothèque transporteurs'!A:A))</f>
        <v/>
      </c>
      <c r="U1594">
        <f>IF(OR(F1594="6C",F1594="6B"),_xlfn.XLOOKUP(E1594,'Facture Chronopost'!L:L,'Facture Chronopost'!X:X),IF(OR(F1594=17,F1594=44),F1594&amp;"_"&amp;H1594,IF(COUNTIF('Bibliothèque transporteurs'!C:C,F1594)=0,"inconnu",_xlfn.XLOOKUP(F1594,'Bibliothèque transporteurs'!C:C,'Bibliothèque transporteurs'!B:B))))</f>
        <v/>
      </c>
      <c r="V1594">
        <f>IF(COUNTIF('Bibliothèque transporteurs'!C:C,F1594)=0,"inconnu",_xlfn.XLOOKUP(F1594,'Bibliothèque transporteurs'!C:C,'Bibliothèque transporteurs'!E:E))</f>
        <v/>
      </c>
      <c r="W1594">
        <f>IF(T1594="FR_2SHOP",O1594,IF(O1594=0,0,ROUNDUP(O1594/C1594*B1594,2)))</f>
        <v/>
      </c>
      <c r="Y1594" s="118">
        <f>ROUNDUP(B1594,2)-M1594-L1594-N1594-J1594-K1594-I1594-Q1594</f>
        <v/>
      </c>
      <c r="Z1594" s="118">
        <f>IF(Y1594=W1594,"OK","Non")</f>
        <v/>
      </c>
    </row>
    <row r="1595">
      <c r="A1595" s="9">
        <f>C1595/SUM(C:C)*(SUM(C:C)+$X$2)</f>
        <v/>
      </c>
      <c r="B1595" s="9">
        <f>C1595/SUM(C:C)*(SUM(C:C)+SUM($N$3:$O$7))+S1595</f>
        <v/>
      </c>
      <c r="C1595" s="9">
        <f>SUM(I1595:Q1595)-N1595-P1595</f>
        <v/>
      </c>
      <c r="D1595" s="8" t="n">
        <v>6235</v>
      </c>
      <c r="E1595" t="inlineStr">
        <is>
          <t>XT414177278TS</t>
        </is>
      </c>
      <c r="F1595" t="inlineStr">
        <is>
          <t>6C</t>
        </is>
      </c>
      <c r="G1595" t="inlineStr">
        <is>
          <t>N</t>
        </is>
      </c>
      <c r="H1595" t="inlineStr">
        <is>
          <t>ZA</t>
        </is>
      </c>
      <c r="O1595" t="n">
        <v>5.28</v>
      </c>
      <c r="S1595">
        <f>_xlfn.XLOOKUP(E1595,'Facture Chronopost'!L:L,'Facture Chronopost'!AA:AA,"")</f>
        <v/>
      </c>
      <c r="T1595">
        <f>IF(COUNTIF('Bibliothèque transporteurs'!C:C,F1595)=0,"inconnu",_xlfn.XLOOKUP(F1595,'Bibliothèque transporteurs'!C:C,'Bibliothèque transporteurs'!A:A))</f>
        <v/>
      </c>
      <c r="U1595">
        <f>IF(OR(F1595="6C",F1595="6B"),_xlfn.XLOOKUP(E1595,'Facture Chronopost'!L:L,'Facture Chronopost'!X:X),IF(OR(F1595=17,F1595=44),F1595&amp;"_"&amp;H1595,IF(COUNTIF('Bibliothèque transporteurs'!C:C,F1595)=0,"inconnu",_xlfn.XLOOKUP(F1595,'Bibliothèque transporteurs'!C:C,'Bibliothèque transporteurs'!B:B))))</f>
        <v/>
      </c>
      <c r="V1595">
        <f>IF(COUNTIF('Bibliothèque transporteurs'!C:C,F1595)=0,"inconnu",_xlfn.XLOOKUP(F1595,'Bibliothèque transporteurs'!C:C,'Bibliothèque transporteurs'!E:E))</f>
        <v/>
      </c>
      <c r="W1595">
        <f>IF(T1595="FR_2SHOP",O1595,IF(O1595=0,0,ROUNDUP(O1595/C1595*B1595,2)))</f>
        <v/>
      </c>
      <c r="Y1595" s="118">
        <f>ROUNDUP(B1595,2)-M1595-L1595-N1595-J1595-K1595-I1595-Q1595</f>
        <v/>
      </c>
      <c r="Z1595" s="118">
        <f>IF(Y1595=W1595,"OK","Non")</f>
        <v/>
      </c>
    </row>
    <row r="1596">
      <c r="A1596" s="9">
        <f>C1596/SUM(C:C)*(SUM(C:C)+$X$2)</f>
        <v/>
      </c>
      <c r="B1596" s="9">
        <f>C1596/SUM(C:C)*(SUM(C:C)+SUM($N$3:$O$7))+S1596</f>
        <v/>
      </c>
      <c r="C1596" s="9">
        <f>SUM(I1596:Q1596)-N1596-P1596</f>
        <v/>
      </c>
      <c r="D1596" s="8" t="n">
        <v>6235</v>
      </c>
      <c r="E1596" t="inlineStr">
        <is>
          <t>XT414178070TS</t>
        </is>
      </c>
      <c r="F1596" t="inlineStr">
        <is>
          <t>6C</t>
        </is>
      </c>
      <c r="G1596" t="inlineStr">
        <is>
          <t>N</t>
        </is>
      </c>
      <c r="H1596" t="inlineStr">
        <is>
          <t>ZA</t>
        </is>
      </c>
      <c r="O1596" t="n">
        <v>12.08</v>
      </c>
      <c r="S1596">
        <f>_xlfn.XLOOKUP(E1596,'Facture Chronopost'!L:L,'Facture Chronopost'!AA:AA,"")</f>
        <v/>
      </c>
      <c r="T1596">
        <f>IF(COUNTIF('Bibliothèque transporteurs'!C:C,F1596)=0,"inconnu",_xlfn.XLOOKUP(F1596,'Bibliothèque transporteurs'!C:C,'Bibliothèque transporteurs'!A:A))</f>
        <v/>
      </c>
      <c r="U1596">
        <f>IF(OR(F1596="6C",F1596="6B"),_xlfn.XLOOKUP(E1596,'Facture Chronopost'!L:L,'Facture Chronopost'!X:X),IF(OR(F1596=17,F1596=44),F1596&amp;"_"&amp;H1596,IF(COUNTIF('Bibliothèque transporteurs'!C:C,F1596)=0,"inconnu",_xlfn.XLOOKUP(F1596,'Bibliothèque transporteurs'!C:C,'Bibliothèque transporteurs'!B:B))))</f>
        <v/>
      </c>
      <c r="V1596">
        <f>IF(COUNTIF('Bibliothèque transporteurs'!C:C,F1596)=0,"inconnu",_xlfn.XLOOKUP(F1596,'Bibliothèque transporteurs'!C:C,'Bibliothèque transporteurs'!E:E))</f>
        <v/>
      </c>
      <c r="W1596">
        <f>IF(T1596="FR_2SHOP",O1596,IF(O1596=0,0,ROUNDUP(O1596/C1596*B1596,2)))</f>
        <v/>
      </c>
      <c r="Y1596" s="118">
        <f>ROUNDUP(B1596,2)-M1596-L1596-N1596-J1596-K1596-I1596-Q1596</f>
        <v/>
      </c>
      <c r="Z1596" s="118">
        <f>IF(Y1596=W1596,"OK","Non")</f>
        <v/>
      </c>
    </row>
    <row r="1597">
      <c r="A1597" s="9">
        <f>C1597/SUM(C:C)*(SUM(C:C)+$X$2)</f>
        <v/>
      </c>
      <c r="B1597" s="9">
        <f>C1597/SUM(C:C)*(SUM(C:C)+SUM($N$3:$O$7))+S1597</f>
        <v/>
      </c>
      <c r="C1597" s="9">
        <f>SUM(I1597:Q1597)-N1597-P1597</f>
        <v/>
      </c>
      <c r="D1597" s="8" t="n">
        <v>6235</v>
      </c>
      <c r="E1597" t="inlineStr">
        <is>
          <t>XT414181025TS</t>
        </is>
      </c>
      <c r="F1597" t="inlineStr">
        <is>
          <t>6C</t>
        </is>
      </c>
      <c r="G1597" t="inlineStr">
        <is>
          <t>N</t>
        </is>
      </c>
      <c r="H1597" t="inlineStr">
        <is>
          <t>ZA</t>
        </is>
      </c>
      <c r="O1597" t="n">
        <v>9.69</v>
      </c>
      <c r="S1597">
        <f>_xlfn.XLOOKUP(E1597,'Facture Chronopost'!L:L,'Facture Chronopost'!AA:AA,"")</f>
        <v/>
      </c>
      <c r="T1597">
        <f>IF(COUNTIF('Bibliothèque transporteurs'!C:C,F1597)=0,"inconnu",_xlfn.XLOOKUP(F1597,'Bibliothèque transporteurs'!C:C,'Bibliothèque transporteurs'!A:A))</f>
        <v/>
      </c>
      <c r="U1597">
        <f>IF(OR(F1597="6C",F1597="6B"),_xlfn.XLOOKUP(E1597,'Facture Chronopost'!L:L,'Facture Chronopost'!X:X),IF(OR(F1597=17,F1597=44),F1597&amp;"_"&amp;H1597,IF(COUNTIF('Bibliothèque transporteurs'!C:C,F1597)=0,"inconnu",_xlfn.XLOOKUP(F1597,'Bibliothèque transporteurs'!C:C,'Bibliothèque transporteurs'!B:B))))</f>
        <v/>
      </c>
      <c r="V1597">
        <f>IF(COUNTIF('Bibliothèque transporteurs'!C:C,F1597)=0,"inconnu",_xlfn.XLOOKUP(F1597,'Bibliothèque transporteurs'!C:C,'Bibliothèque transporteurs'!E:E))</f>
        <v/>
      </c>
      <c r="W1597">
        <f>IF(T1597="FR_2SHOP",O1597,IF(O1597=0,0,ROUNDUP(O1597/C1597*B1597,2)))</f>
        <v/>
      </c>
      <c r="Y1597" s="118">
        <f>ROUNDUP(B1597,2)-M1597-L1597-N1597-J1597-K1597-I1597-Q1597</f>
        <v/>
      </c>
      <c r="Z1597" s="118">
        <f>IF(Y1597=W1597,"OK","Non")</f>
        <v/>
      </c>
    </row>
    <row r="1598">
      <c r="A1598" s="9">
        <f>C1598/SUM(C:C)*(SUM(C:C)+$X$2)</f>
        <v/>
      </c>
      <c r="B1598" s="9">
        <f>C1598/SUM(C:C)*(SUM(C:C)+SUM($N$3:$O$7))+S1598</f>
        <v/>
      </c>
      <c r="C1598" s="9">
        <f>SUM(I1598:Q1598)-N1598-P1598</f>
        <v/>
      </c>
      <c r="D1598" s="8" t="n">
        <v>6235</v>
      </c>
      <c r="E1598" t="inlineStr">
        <is>
          <t>XT414181533TS</t>
        </is>
      </c>
      <c r="F1598" t="inlineStr">
        <is>
          <t>6C</t>
        </is>
      </c>
      <c r="G1598" t="inlineStr">
        <is>
          <t>N</t>
        </is>
      </c>
      <c r="H1598" t="inlineStr">
        <is>
          <t>ZA</t>
        </is>
      </c>
      <c r="O1598" t="n">
        <v>10.87</v>
      </c>
      <c r="S1598">
        <f>_xlfn.XLOOKUP(E1598,'Facture Chronopost'!L:L,'Facture Chronopost'!AA:AA,"")</f>
        <v/>
      </c>
      <c r="T1598">
        <f>IF(COUNTIF('Bibliothèque transporteurs'!C:C,F1598)=0,"inconnu",_xlfn.XLOOKUP(F1598,'Bibliothèque transporteurs'!C:C,'Bibliothèque transporteurs'!A:A))</f>
        <v/>
      </c>
      <c r="U1598">
        <f>IF(OR(F1598="6C",F1598="6B"),_xlfn.XLOOKUP(E1598,'Facture Chronopost'!L:L,'Facture Chronopost'!X:X),IF(OR(F1598=17,F1598=44),F1598&amp;"_"&amp;H1598,IF(COUNTIF('Bibliothèque transporteurs'!C:C,F1598)=0,"inconnu",_xlfn.XLOOKUP(F1598,'Bibliothèque transporteurs'!C:C,'Bibliothèque transporteurs'!B:B))))</f>
        <v/>
      </c>
      <c r="V1598">
        <f>IF(COUNTIF('Bibliothèque transporteurs'!C:C,F1598)=0,"inconnu",_xlfn.XLOOKUP(F1598,'Bibliothèque transporteurs'!C:C,'Bibliothèque transporteurs'!E:E))</f>
        <v/>
      </c>
      <c r="W1598">
        <f>IF(T1598="FR_2SHOP",O1598,IF(O1598=0,0,ROUNDUP(O1598/C1598*B1598,2)))</f>
        <v/>
      </c>
      <c r="Y1598" s="118">
        <f>ROUNDUP(B1598,2)-M1598-L1598-N1598-J1598-K1598-I1598-Q1598</f>
        <v/>
      </c>
      <c r="Z1598" s="118">
        <f>IF(Y1598=W1598,"OK","Non")</f>
        <v/>
      </c>
    </row>
    <row r="1599">
      <c r="A1599" s="9">
        <f>C1599/SUM(C:C)*(SUM(C:C)+$X$2)</f>
        <v/>
      </c>
      <c r="B1599" s="9">
        <f>C1599/SUM(C:C)*(SUM(C:C)+SUM($N$3:$O$7))+S1599</f>
        <v/>
      </c>
      <c r="C1599" s="9">
        <f>SUM(I1599:Q1599)-N1599-P1599</f>
        <v/>
      </c>
      <c r="D1599" s="8" t="n">
        <v>6235</v>
      </c>
      <c r="E1599" t="inlineStr">
        <is>
          <t>XT414181768TS</t>
        </is>
      </c>
      <c r="F1599" t="inlineStr">
        <is>
          <t>6C</t>
        </is>
      </c>
      <c r="G1599" t="inlineStr">
        <is>
          <t>N</t>
        </is>
      </c>
      <c r="H1599" t="inlineStr">
        <is>
          <t>ZA</t>
        </is>
      </c>
      <c r="O1599" t="n">
        <v>11.01</v>
      </c>
      <c r="S1599">
        <f>_xlfn.XLOOKUP(E1599,'Facture Chronopost'!L:L,'Facture Chronopost'!AA:AA,"")</f>
        <v/>
      </c>
      <c r="T1599">
        <f>IF(COUNTIF('Bibliothèque transporteurs'!C:C,F1599)=0,"inconnu",_xlfn.XLOOKUP(F1599,'Bibliothèque transporteurs'!C:C,'Bibliothèque transporteurs'!A:A))</f>
        <v/>
      </c>
      <c r="U1599">
        <f>IF(OR(F1599="6C",F1599="6B"),_xlfn.XLOOKUP(E1599,'Facture Chronopost'!L:L,'Facture Chronopost'!X:X),IF(OR(F1599=17,F1599=44),F1599&amp;"_"&amp;H1599,IF(COUNTIF('Bibliothèque transporteurs'!C:C,F1599)=0,"inconnu",_xlfn.XLOOKUP(F1599,'Bibliothèque transporteurs'!C:C,'Bibliothèque transporteurs'!B:B))))</f>
        <v/>
      </c>
      <c r="V1599">
        <f>IF(COUNTIF('Bibliothèque transporteurs'!C:C,F1599)=0,"inconnu",_xlfn.XLOOKUP(F1599,'Bibliothèque transporteurs'!C:C,'Bibliothèque transporteurs'!E:E))</f>
        <v/>
      </c>
      <c r="W1599">
        <f>IF(T1599="FR_2SHOP",O1599,IF(O1599=0,0,ROUNDUP(O1599/C1599*B1599,2)))</f>
        <v/>
      </c>
      <c r="Y1599" s="118">
        <f>ROUNDUP(B1599,2)-M1599-L1599-N1599-J1599-K1599-I1599-Q1599</f>
        <v/>
      </c>
      <c r="Z1599" s="118">
        <f>IF(Y1599=W1599,"OK","Non")</f>
        <v/>
      </c>
    </row>
    <row r="1600">
      <c r="A1600" s="9">
        <f>C1600/SUM(C:C)*(SUM(C:C)+$X$2)</f>
        <v/>
      </c>
      <c r="B1600" s="9">
        <f>C1600/SUM(C:C)*(SUM(C:C)+SUM($N$3:$O$7))+S1600</f>
        <v/>
      </c>
      <c r="C1600" s="9">
        <f>SUM(I1600:Q1600)-N1600-P1600</f>
        <v/>
      </c>
      <c r="D1600" s="8" t="n">
        <v>6235</v>
      </c>
      <c r="E1600" t="inlineStr">
        <is>
          <t>XT414182825TS</t>
        </is>
      </c>
      <c r="F1600" t="inlineStr">
        <is>
          <t>6C</t>
        </is>
      </c>
      <c r="G1600" t="inlineStr">
        <is>
          <t>N</t>
        </is>
      </c>
      <c r="H1600" t="inlineStr">
        <is>
          <t>ZA</t>
        </is>
      </c>
      <c r="O1600" t="n">
        <v>16</v>
      </c>
      <c r="S1600">
        <f>_xlfn.XLOOKUP(E1600,'Facture Chronopost'!L:L,'Facture Chronopost'!AA:AA,"")</f>
        <v/>
      </c>
      <c r="T1600">
        <f>IF(COUNTIF('Bibliothèque transporteurs'!C:C,F1600)=0,"inconnu",_xlfn.XLOOKUP(F1600,'Bibliothèque transporteurs'!C:C,'Bibliothèque transporteurs'!A:A))</f>
        <v/>
      </c>
      <c r="U1600">
        <f>IF(OR(F1600="6C",F1600="6B"),_xlfn.XLOOKUP(E1600,'Facture Chronopost'!L:L,'Facture Chronopost'!X:X),IF(OR(F1600=17,F1600=44),F1600&amp;"_"&amp;H1600,IF(COUNTIF('Bibliothèque transporteurs'!C:C,F1600)=0,"inconnu",_xlfn.XLOOKUP(F1600,'Bibliothèque transporteurs'!C:C,'Bibliothèque transporteurs'!B:B))))</f>
        <v/>
      </c>
      <c r="V1600">
        <f>IF(COUNTIF('Bibliothèque transporteurs'!C:C,F1600)=0,"inconnu",_xlfn.XLOOKUP(F1600,'Bibliothèque transporteurs'!C:C,'Bibliothèque transporteurs'!E:E))</f>
        <v/>
      </c>
      <c r="W1600">
        <f>IF(T1600="FR_2SHOP",O1600,IF(O1600=0,0,ROUNDUP(O1600/C1600*B1600,2)))</f>
        <v/>
      </c>
      <c r="Y1600" s="118">
        <f>ROUNDUP(B1600,2)-M1600-L1600-N1600-J1600-K1600-I1600-Q1600</f>
        <v/>
      </c>
      <c r="Z1600" s="118">
        <f>IF(Y1600=W1600,"OK","Non")</f>
        <v/>
      </c>
    </row>
    <row r="1601">
      <c r="A1601" s="9">
        <f>C1601/SUM(C:C)*(SUM(C:C)+$X$2)</f>
        <v/>
      </c>
      <c r="B1601" s="9">
        <f>C1601/SUM(C:C)*(SUM(C:C)+SUM($N$3:$O$7))+S1601</f>
        <v/>
      </c>
      <c r="C1601" s="9">
        <f>SUM(I1601:Q1601)-N1601-P1601</f>
        <v/>
      </c>
      <c r="D1601" s="8" t="n">
        <v>6235</v>
      </c>
      <c r="E1601" t="inlineStr">
        <is>
          <t>XT414182919TS</t>
        </is>
      </c>
      <c r="F1601" t="inlineStr">
        <is>
          <t>6C</t>
        </is>
      </c>
      <c r="G1601" t="inlineStr">
        <is>
          <t>N</t>
        </is>
      </c>
      <c r="H1601" t="inlineStr">
        <is>
          <t>ZA</t>
        </is>
      </c>
      <c r="O1601" t="n">
        <v>9.69</v>
      </c>
      <c r="S1601">
        <f>_xlfn.XLOOKUP(E1601,'Facture Chronopost'!L:L,'Facture Chronopost'!AA:AA,"")</f>
        <v/>
      </c>
      <c r="T1601">
        <f>IF(COUNTIF('Bibliothèque transporteurs'!C:C,F1601)=0,"inconnu",_xlfn.XLOOKUP(F1601,'Bibliothèque transporteurs'!C:C,'Bibliothèque transporteurs'!A:A))</f>
        <v/>
      </c>
      <c r="U1601">
        <f>IF(OR(F1601="6C",F1601="6B"),_xlfn.XLOOKUP(E1601,'Facture Chronopost'!L:L,'Facture Chronopost'!X:X),IF(OR(F1601=17,F1601=44),F1601&amp;"_"&amp;H1601,IF(COUNTIF('Bibliothèque transporteurs'!C:C,F1601)=0,"inconnu",_xlfn.XLOOKUP(F1601,'Bibliothèque transporteurs'!C:C,'Bibliothèque transporteurs'!B:B))))</f>
        <v/>
      </c>
      <c r="V1601">
        <f>IF(COUNTIF('Bibliothèque transporteurs'!C:C,F1601)=0,"inconnu",_xlfn.XLOOKUP(F1601,'Bibliothèque transporteurs'!C:C,'Bibliothèque transporteurs'!E:E))</f>
        <v/>
      </c>
      <c r="W1601">
        <f>IF(T1601="FR_2SHOP",O1601,IF(O1601=0,0,ROUNDUP(O1601/C1601*B1601,2)))</f>
        <v/>
      </c>
      <c r="Y1601" s="118">
        <f>ROUNDUP(B1601,2)-M1601-L1601-N1601-J1601-K1601-I1601-Q1601</f>
        <v/>
      </c>
      <c r="Z1601" s="118">
        <f>IF(Y1601=W1601,"OK","Non")</f>
        <v/>
      </c>
    </row>
    <row r="1602">
      <c r="A1602" s="9">
        <f>C1602/SUM(C:C)*(SUM(C:C)+$X$2)</f>
        <v/>
      </c>
      <c r="B1602" s="9">
        <f>C1602/SUM(C:C)*(SUM(C:C)+SUM($N$3:$O$7))+S1602</f>
        <v/>
      </c>
      <c r="C1602" s="9">
        <f>SUM(I1602:Q1602)-N1602-P1602</f>
        <v/>
      </c>
      <c r="D1602" s="8" t="n">
        <v>6235</v>
      </c>
      <c r="E1602" t="inlineStr">
        <is>
          <t>XT414183035TS</t>
        </is>
      </c>
      <c r="F1602" t="inlineStr">
        <is>
          <t>6C</t>
        </is>
      </c>
      <c r="G1602" t="inlineStr">
        <is>
          <t>N</t>
        </is>
      </c>
      <c r="H1602" t="inlineStr">
        <is>
          <t>ZA</t>
        </is>
      </c>
      <c r="O1602" t="n">
        <v>5.55</v>
      </c>
      <c r="S1602">
        <f>_xlfn.XLOOKUP(E1602,'Facture Chronopost'!L:L,'Facture Chronopost'!AA:AA,"")</f>
        <v/>
      </c>
      <c r="T1602">
        <f>IF(COUNTIF('Bibliothèque transporteurs'!C:C,F1602)=0,"inconnu",_xlfn.XLOOKUP(F1602,'Bibliothèque transporteurs'!C:C,'Bibliothèque transporteurs'!A:A))</f>
        <v/>
      </c>
      <c r="U1602">
        <f>IF(OR(F1602="6C",F1602="6B"),_xlfn.XLOOKUP(E1602,'Facture Chronopost'!L:L,'Facture Chronopost'!X:X),IF(OR(F1602=17,F1602=44),F1602&amp;"_"&amp;H1602,IF(COUNTIF('Bibliothèque transporteurs'!C:C,F1602)=0,"inconnu",_xlfn.XLOOKUP(F1602,'Bibliothèque transporteurs'!C:C,'Bibliothèque transporteurs'!B:B))))</f>
        <v/>
      </c>
      <c r="V1602">
        <f>IF(COUNTIF('Bibliothèque transporteurs'!C:C,F1602)=0,"inconnu",_xlfn.XLOOKUP(F1602,'Bibliothèque transporteurs'!C:C,'Bibliothèque transporteurs'!E:E))</f>
        <v/>
      </c>
      <c r="W1602">
        <f>IF(T1602="FR_2SHOP",O1602,IF(O1602=0,0,ROUNDUP(O1602/C1602*B1602,2)))</f>
        <v/>
      </c>
      <c r="Y1602" s="118">
        <f>ROUNDUP(B1602,2)-M1602-L1602-N1602-J1602-K1602-I1602-Q1602</f>
        <v/>
      </c>
      <c r="Z1602" s="118">
        <f>IF(Y1602=W1602,"OK","Non")</f>
        <v/>
      </c>
    </row>
    <row r="1603">
      <c r="A1603" s="9">
        <f>C1603/SUM(C:C)*(SUM(C:C)+$X$2)</f>
        <v/>
      </c>
      <c r="B1603" s="9">
        <f>C1603/SUM(C:C)*(SUM(C:C)+SUM($N$3:$O$7))+S1603</f>
        <v/>
      </c>
      <c r="C1603" s="9">
        <f>SUM(I1603:Q1603)-N1603-P1603</f>
        <v/>
      </c>
      <c r="D1603" s="8" t="n">
        <v>6235</v>
      </c>
      <c r="E1603" t="inlineStr">
        <is>
          <t>XT414183769TS</t>
        </is>
      </c>
      <c r="F1603" t="inlineStr">
        <is>
          <t>6C</t>
        </is>
      </c>
      <c r="G1603" t="inlineStr">
        <is>
          <t>N</t>
        </is>
      </c>
      <c r="H1603" t="inlineStr">
        <is>
          <t>ZA</t>
        </is>
      </c>
      <c r="O1603" t="n">
        <v>18.29</v>
      </c>
      <c r="S1603">
        <f>_xlfn.XLOOKUP(E1603,'Facture Chronopost'!L:L,'Facture Chronopost'!AA:AA,"")</f>
        <v/>
      </c>
      <c r="T1603">
        <f>IF(COUNTIF('Bibliothèque transporteurs'!C:C,F1603)=0,"inconnu",_xlfn.XLOOKUP(F1603,'Bibliothèque transporteurs'!C:C,'Bibliothèque transporteurs'!A:A))</f>
        <v/>
      </c>
      <c r="U1603">
        <f>IF(OR(F1603="6C",F1603="6B"),_xlfn.XLOOKUP(E1603,'Facture Chronopost'!L:L,'Facture Chronopost'!X:X),IF(OR(F1603=17,F1603=44),F1603&amp;"_"&amp;H1603,IF(COUNTIF('Bibliothèque transporteurs'!C:C,F1603)=0,"inconnu",_xlfn.XLOOKUP(F1603,'Bibliothèque transporteurs'!C:C,'Bibliothèque transporteurs'!B:B))))</f>
        <v/>
      </c>
      <c r="V1603">
        <f>IF(COUNTIF('Bibliothèque transporteurs'!C:C,F1603)=0,"inconnu",_xlfn.XLOOKUP(F1603,'Bibliothèque transporteurs'!C:C,'Bibliothèque transporteurs'!E:E))</f>
        <v/>
      </c>
      <c r="W1603">
        <f>IF(T1603="FR_2SHOP",O1603,IF(O1603=0,0,ROUNDUP(O1603/C1603*B1603,2)))</f>
        <v/>
      </c>
      <c r="Y1603" s="118">
        <f>ROUNDUP(B1603,2)-M1603-L1603-N1603-J1603-K1603-I1603-Q1603</f>
        <v/>
      </c>
      <c r="Z1603" s="118">
        <f>IF(Y1603=W1603,"OK","Non")</f>
        <v/>
      </c>
    </row>
    <row r="1604">
      <c r="A1604" s="9">
        <f>C1604/SUM(C:C)*(SUM(C:C)+$X$2)</f>
        <v/>
      </c>
      <c r="B1604" s="9">
        <f>C1604/SUM(C:C)*(SUM(C:C)+SUM($N$3:$O$7))+S1604</f>
        <v/>
      </c>
      <c r="C1604" s="9">
        <f>SUM(I1604:Q1604)-N1604-P1604</f>
        <v/>
      </c>
      <c r="D1604" s="8" t="n">
        <v>6235</v>
      </c>
      <c r="E1604" t="inlineStr">
        <is>
          <t>XT414184146TS</t>
        </is>
      </c>
      <c r="F1604" t="inlineStr">
        <is>
          <t>6C</t>
        </is>
      </c>
      <c r="G1604" t="inlineStr">
        <is>
          <t>N</t>
        </is>
      </c>
      <c r="H1604" t="inlineStr">
        <is>
          <t>ZA</t>
        </is>
      </c>
      <c r="O1604" t="n">
        <v>5.55</v>
      </c>
      <c r="S1604">
        <f>_xlfn.XLOOKUP(E1604,'Facture Chronopost'!L:L,'Facture Chronopost'!AA:AA,"")</f>
        <v/>
      </c>
      <c r="T1604">
        <f>IF(COUNTIF('Bibliothèque transporteurs'!C:C,F1604)=0,"inconnu",_xlfn.XLOOKUP(F1604,'Bibliothèque transporteurs'!C:C,'Bibliothèque transporteurs'!A:A))</f>
        <v/>
      </c>
      <c r="U1604">
        <f>IF(OR(F1604="6C",F1604="6B"),_xlfn.XLOOKUP(E1604,'Facture Chronopost'!L:L,'Facture Chronopost'!X:X),IF(OR(F1604=17,F1604=44),F1604&amp;"_"&amp;H1604,IF(COUNTIF('Bibliothèque transporteurs'!C:C,F1604)=0,"inconnu",_xlfn.XLOOKUP(F1604,'Bibliothèque transporteurs'!C:C,'Bibliothèque transporteurs'!B:B))))</f>
        <v/>
      </c>
      <c r="V1604">
        <f>IF(COUNTIF('Bibliothèque transporteurs'!C:C,F1604)=0,"inconnu",_xlfn.XLOOKUP(F1604,'Bibliothèque transporteurs'!C:C,'Bibliothèque transporteurs'!E:E))</f>
        <v/>
      </c>
      <c r="W1604">
        <f>IF(T1604="FR_2SHOP",O1604,IF(O1604=0,0,ROUNDUP(O1604/C1604*B1604,2)))</f>
        <v/>
      </c>
      <c r="Y1604" s="118">
        <f>ROUNDUP(B1604,2)-M1604-L1604-N1604-J1604-K1604-I1604-Q1604</f>
        <v/>
      </c>
      <c r="Z1604" s="118">
        <f>IF(Y1604=W1604,"OK","Non")</f>
        <v/>
      </c>
    </row>
    <row r="1605">
      <c r="A1605" s="9">
        <f>C1605/SUM(C:C)*(SUM(C:C)+$X$2)</f>
        <v/>
      </c>
      <c r="B1605" s="9">
        <f>C1605/SUM(C:C)*(SUM(C:C)+SUM($N$3:$O$7))+S1605</f>
        <v/>
      </c>
      <c r="C1605" s="9">
        <f>SUM(I1605:Q1605)-N1605-P1605</f>
        <v/>
      </c>
      <c r="D1605" s="8" t="n">
        <v>6235</v>
      </c>
      <c r="E1605" t="inlineStr">
        <is>
          <t>XT414186076TS</t>
        </is>
      </c>
      <c r="F1605" t="inlineStr">
        <is>
          <t>6C</t>
        </is>
      </c>
      <c r="G1605" t="inlineStr">
        <is>
          <t>N</t>
        </is>
      </c>
      <c r="H1605" t="inlineStr">
        <is>
          <t>ZA</t>
        </is>
      </c>
      <c r="O1605" t="n">
        <v>6.4</v>
      </c>
      <c r="S1605">
        <f>_xlfn.XLOOKUP(E1605,'Facture Chronopost'!L:L,'Facture Chronopost'!AA:AA,"")</f>
        <v/>
      </c>
      <c r="T1605">
        <f>IF(COUNTIF('Bibliothèque transporteurs'!C:C,F1605)=0,"inconnu",_xlfn.XLOOKUP(F1605,'Bibliothèque transporteurs'!C:C,'Bibliothèque transporteurs'!A:A))</f>
        <v/>
      </c>
      <c r="U1605">
        <f>IF(OR(F1605="6C",F1605="6B"),_xlfn.XLOOKUP(E1605,'Facture Chronopost'!L:L,'Facture Chronopost'!X:X),IF(OR(F1605=17,F1605=44),F1605&amp;"_"&amp;H1605,IF(COUNTIF('Bibliothèque transporteurs'!C:C,F1605)=0,"inconnu",_xlfn.XLOOKUP(F1605,'Bibliothèque transporteurs'!C:C,'Bibliothèque transporteurs'!B:B))))</f>
        <v/>
      </c>
      <c r="V1605">
        <f>IF(COUNTIF('Bibliothèque transporteurs'!C:C,F1605)=0,"inconnu",_xlfn.XLOOKUP(F1605,'Bibliothèque transporteurs'!C:C,'Bibliothèque transporteurs'!E:E))</f>
        <v/>
      </c>
      <c r="W1605">
        <f>IF(T1605="FR_2SHOP",O1605,IF(O1605=0,0,ROUNDUP(O1605/C1605*B1605,2)))</f>
        <v/>
      </c>
      <c r="Y1605" s="118">
        <f>ROUNDUP(B1605,2)-M1605-L1605-N1605-J1605-K1605-I1605-Q1605</f>
        <v/>
      </c>
      <c r="Z1605" s="118">
        <f>IF(Y1605=W1605,"OK","Non")</f>
        <v/>
      </c>
    </row>
    <row r="1606">
      <c r="A1606" s="9">
        <f>C1606/SUM(C:C)*(SUM(C:C)+$X$2)</f>
        <v/>
      </c>
      <c r="B1606" s="9">
        <f>C1606/SUM(C:C)*(SUM(C:C)+SUM($N$3:$O$7))+S1606</f>
        <v/>
      </c>
      <c r="C1606" s="9">
        <f>SUM(I1606:Q1606)-N1606-P1606</f>
        <v/>
      </c>
      <c r="D1606" s="8" t="n">
        <v>6235</v>
      </c>
      <c r="E1606" t="inlineStr">
        <is>
          <t>XT414186495TS</t>
        </is>
      </c>
      <c r="F1606" t="inlineStr">
        <is>
          <t>6C</t>
        </is>
      </c>
      <c r="G1606" t="inlineStr">
        <is>
          <t>N</t>
        </is>
      </c>
      <c r="H1606" t="inlineStr">
        <is>
          <t>ZA</t>
        </is>
      </c>
      <c r="O1606" t="n">
        <v>14.31</v>
      </c>
      <c r="S1606">
        <f>_xlfn.XLOOKUP(E1606,'Facture Chronopost'!L:L,'Facture Chronopost'!AA:AA,"")</f>
        <v/>
      </c>
      <c r="T1606">
        <f>IF(COUNTIF('Bibliothèque transporteurs'!C:C,F1606)=0,"inconnu",_xlfn.XLOOKUP(F1606,'Bibliothèque transporteurs'!C:C,'Bibliothèque transporteurs'!A:A))</f>
        <v/>
      </c>
      <c r="U1606">
        <f>IF(OR(F1606="6C",F1606="6B"),_xlfn.XLOOKUP(E1606,'Facture Chronopost'!L:L,'Facture Chronopost'!X:X),IF(OR(F1606=17,F1606=44),F1606&amp;"_"&amp;H1606,IF(COUNTIF('Bibliothèque transporteurs'!C:C,F1606)=0,"inconnu",_xlfn.XLOOKUP(F1606,'Bibliothèque transporteurs'!C:C,'Bibliothèque transporteurs'!B:B))))</f>
        <v/>
      </c>
      <c r="V1606">
        <f>IF(COUNTIF('Bibliothèque transporteurs'!C:C,F1606)=0,"inconnu",_xlfn.XLOOKUP(F1606,'Bibliothèque transporteurs'!C:C,'Bibliothèque transporteurs'!E:E))</f>
        <v/>
      </c>
      <c r="W1606">
        <f>IF(T1606="FR_2SHOP",O1606,IF(O1606=0,0,ROUNDUP(O1606/C1606*B1606,2)))</f>
        <v/>
      </c>
      <c r="Y1606" s="118">
        <f>ROUNDUP(B1606,2)-M1606-L1606-N1606-J1606-K1606-I1606-Q1606</f>
        <v/>
      </c>
      <c r="Z1606" s="118">
        <f>IF(Y1606=W1606,"OK","Non")</f>
        <v/>
      </c>
    </row>
    <row r="1607">
      <c r="A1607" s="9">
        <f>C1607/SUM(C:C)*(SUM(C:C)+$X$2)</f>
        <v/>
      </c>
      <c r="B1607" s="9">
        <f>C1607/SUM(C:C)*(SUM(C:C)+SUM($N$3:$O$7))+S1607</f>
        <v/>
      </c>
      <c r="C1607" s="9">
        <f>SUM(I1607:Q1607)-N1607-P1607</f>
        <v/>
      </c>
      <c r="D1607" s="8" t="n">
        <v>6235</v>
      </c>
      <c r="E1607" t="inlineStr">
        <is>
          <t>XT414186694TS</t>
        </is>
      </c>
      <c r="F1607" t="inlineStr">
        <is>
          <t>6C</t>
        </is>
      </c>
      <c r="G1607" t="inlineStr">
        <is>
          <t>N</t>
        </is>
      </c>
      <c r="H1607" t="inlineStr">
        <is>
          <t>ZA</t>
        </is>
      </c>
      <c r="O1607" t="n">
        <v>9.69</v>
      </c>
      <c r="S1607">
        <f>_xlfn.XLOOKUP(E1607,'Facture Chronopost'!L:L,'Facture Chronopost'!AA:AA,"")</f>
        <v/>
      </c>
      <c r="T1607">
        <f>IF(COUNTIF('Bibliothèque transporteurs'!C:C,F1607)=0,"inconnu",_xlfn.XLOOKUP(F1607,'Bibliothèque transporteurs'!C:C,'Bibliothèque transporteurs'!A:A))</f>
        <v/>
      </c>
      <c r="U1607">
        <f>IF(OR(F1607="6C",F1607="6B"),_xlfn.XLOOKUP(E1607,'Facture Chronopost'!L:L,'Facture Chronopost'!X:X),IF(OR(F1607=17,F1607=44),F1607&amp;"_"&amp;H1607,IF(COUNTIF('Bibliothèque transporteurs'!C:C,F1607)=0,"inconnu",_xlfn.XLOOKUP(F1607,'Bibliothèque transporteurs'!C:C,'Bibliothèque transporteurs'!B:B))))</f>
        <v/>
      </c>
      <c r="V1607">
        <f>IF(COUNTIF('Bibliothèque transporteurs'!C:C,F1607)=0,"inconnu",_xlfn.XLOOKUP(F1607,'Bibliothèque transporteurs'!C:C,'Bibliothèque transporteurs'!E:E))</f>
        <v/>
      </c>
      <c r="W1607">
        <f>IF(T1607="FR_2SHOP",O1607,IF(O1607=0,0,ROUNDUP(O1607/C1607*B1607,2)))</f>
        <v/>
      </c>
      <c r="Y1607" s="118">
        <f>ROUNDUP(B1607,2)-M1607-L1607-N1607-J1607-K1607-I1607-Q1607</f>
        <v/>
      </c>
      <c r="Z1607" s="118">
        <f>IF(Y1607=W1607,"OK","Non")</f>
        <v/>
      </c>
    </row>
    <row r="1608">
      <c r="A1608" s="9">
        <f>C1608/SUM(C:C)*(SUM(C:C)+$X$2)</f>
        <v/>
      </c>
      <c r="B1608" s="9">
        <f>C1608/SUM(C:C)*(SUM(C:C)+SUM($N$3:$O$7))+S1608</f>
        <v/>
      </c>
      <c r="C1608" s="9">
        <f>SUM(I1608:Q1608)-N1608-P1608</f>
        <v/>
      </c>
      <c r="D1608" s="8" t="n">
        <v>6235</v>
      </c>
      <c r="E1608" t="inlineStr">
        <is>
          <t>XT414187479TS</t>
        </is>
      </c>
      <c r="F1608" t="inlineStr">
        <is>
          <t>6C</t>
        </is>
      </c>
      <c r="G1608" t="inlineStr">
        <is>
          <t>N</t>
        </is>
      </c>
      <c r="H1608" t="inlineStr">
        <is>
          <t>ZA</t>
        </is>
      </c>
      <c r="O1608" t="n">
        <v>5.33</v>
      </c>
      <c r="S1608">
        <f>_xlfn.XLOOKUP(E1608,'Facture Chronopost'!L:L,'Facture Chronopost'!AA:AA,"")</f>
        <v/>
      </c>
      <c r="T1608">
        <f>IF(COUNTIF('Bibliothèque transporteurs'!C:C,F1608)=0,"inconnu",_xlfn.XLOOKUP(F1608,'Bibliothèque transporteurs'!C:C,'Bibliothèque transporteurs'!A:A))</f>
        <v/>
      </c>
      <c r="U1608">
        <f>IF(OR(F1608="6C",F1608="6B"),_xlfn.XLOOKUP(E1608,'Facture Chronopost'!L:L,'Facture Chronopost'!X:X),IF(OR(F1608=17,F1608=44),F1608&amp;"_"&amp;H1608,IF(COUNTIF('Bibliothèque transporteurs'!C:C,F1608)=0,"inconnu",_xlfn.XLOOKUP(F1608,'Bibliothèque transporteurs'!C:C,'Bibliothèque transporteurs'!B:B))))</f>
        <v/>
      </c>
      <c r="V1608">
        <f>IF(COUNTIF('Bibliothèque transporteurs'!C:C,F1608)=0,"inconnu",_xlfn.XLOOKUP(F1608,'Bibliothèque transporteurs'!C:C,'Bibliothèque transporteurs'!E:E))</f>
        <v/>
      </c>
      <c r="W1608">
        <f>IF(T1608="FR_2SHOP",O1608,IF(O1608=0,0,ROUNDUP(O1608/C1608*B1608,2)))</f>
        <v/>
      </c>
      <c r="Y1608" s="118">
        <f>ROUNDUP(B1608,2)-M1608-L1608-N1608-J1608-K1608-I1608-Q1608</f>
        <v/>
      </c>
      <c r="Z1608" s="118">
        <f>IF(Y1608=W1608,"OK","Non")</f>
        <v/>
      </c>
    </row>
    <row r="1609">
      <c r="A1609" s="9">
        <f>C1609/SUM(C:C)*(SUM(C:C)+$X$2)</f>
        <v/>
      </c>
      <c r="B1609" s="9">
        <f>C1609/SUM(C:C)*(SUM(C:C)+SUM($N$3:$O$7))+S1609</f>
        <v/>
      </c>
      <c r="C1609" s="9">
        <f>SUM(I1609:Q1609)-N1609-P1609</f>
        <v/>
      </c>
      <c r="D1609" s="8" t="n">
        <v>6235</v>
      </c>
      <c r="E1609" t="inlineStr">
        <is>
          <t>XT414188426TS</t>
        </is>
      </c>
      <c r="F1609" t="inlineStr">
        <is>
          <t>6C</t>
        </is>
      </c>
      <c r="G1609" t="inlineStr">
        <is>
          <t>N</t>
        </is>
      </c>
      <c r="H1609" t="inlineStr">
        <is>
          <t>ZA</t>
        </is>
      </c>
      <c r="O1609" t="n">
        <v>5.55</v>
      </c>
      <c r="S1609">
        <f>_xlfn.XLOOKUP(E1609,'Facture Chronopost'!L:L,'Facture Chronopost'!AA:AA,"")</f>
        <v/>
      </c>
      <c r="T1609">
        <f>IF(COUNTIF('Bibliothèque transporteurs'!C:C,F1609)=0,"inconnu",_xlfn.XLOOKUP(F1609,'Bibliothèque transporteurs'!C:C,'Bibliothèque transporteurs'!A:A))</f>
        <v/>
      </c>
      <c r="U1609">
        <f>IF(OR(F1609="6C",F1609="6B"),_xlfn.XLOOKUP(E1609,'Facture Chronopost'!L:L,'Facture Chronopost'!X:X),IF(OR(F1609=17,F1609=44),F1609&amp;"_"&amp;H1609,IF(COUNTIF('Bibliothèque transporteurs'!C:C,F1609)=0,"inconnu",_xlfn.XLOOKUP(F1609,'Bibliothèque transporteurs'!C:C,'Bibliothèque transporteurs'!B:B))))</f>
        <v/>
      </c>
      <c r="V1609">
        <f>IF(COUNTIF('Bibliothèque transporteurs'!C:C,F1609)=0,"inconnu",_xlfn.XLOOKUP(F1609,'Bibliothèque transporteurs'!C:C,'Bibliothèque transporteurs'!E:E))</f>
        <v/>
      </c>
      <c r="W1609">
        <f>IF(T1609="FR_2SHOP",O1609,IF(O1609=0,0,ROUNDUP(O1609/C1609*B1609,2)))</f>
        <v/>
      </c>
      <c r="Y1609" s="118">
        <f>ROUNDUP(B1609,2)-M1609-L1609-N1609-J1609-K1609-I1609-Q1609</f>
        <v/>
      </c>
      <c r="Z1609" s="118">
        <f>IF(Y1609=W1609,"OK","Non")</f>
        <v/>
      </c>
    </row>
    <row r="1610">
      <c r="A1610" s="9">
        <f>C1610/SUM(C:C)*(SUM(C:C)+$X$2)</f>
        <v/>
      </c>
      <c r="B1610" s="9">
        <f>C1610/SUM(C:C)*(SUM(C:C)+SUM($N$3:$O$7))+S1610</f>
        <v/>
      </c>
      <c r="C1610" s="9">
        <f>SUM(I1610:Q1610)-N1610-P1610</f>
        <v/>
      </c>
      <c r="D1610" s="8" t="n">
        <v>6235</v>
      </c>
      <c r="E1610" t="inlineStr">
        <is>
          <t>XT414188695TS</t>
        </is>
      </c>
      <c r="F1610" t="inlineStr">
        <is>
          <t>6C</t>
        </is>
      </c>
      <c r="G1610" t="inlineStr">
        <is>
          <t>N</t>
        </is>
      </c>
      <c r="H1610" t="inlineStr">
        <is>
          <t>ZA</t>
        </is>
      </c>
      <c r="O1610" t="n">
        <v>9.69</v>
      </c>
      <c r="S1610">
        <f>_xlfn.XLOOKUP(E1610,'Facture Chronopost'!L:L,'Facture Chronopost'!AA:AA,"")</f>
        <v/>
      </c>
      <c r="T1610">
        <f>IF(COUNTIF('Bibliothèque transporteurs'!C:C,F1610)=0,"inconnu",_xlfn.XLOOKUP(F1610,'Bibliothèque transporteurs'!C:C,'Bibliothèque transporteurs'!A:A))</f>
        <v/>
      </c>
      <c r="U1610">
        <f>IF(OR(F1610="6C",F1610="6B"),_xlfn.XLOOKUP(E1610,'Facture Chronopost'!L:L,'Facture Chronopost'!X:X),IF(OR(F1610=17,F1610=44),F1610&amp;"_"&amp;H1610,IF(COUNTIF('Bibliothèque transporteurs'!C:C,F1610)=0,"inconnu",_xlfn.XLOOKUP(F1610,'Bibliothèque transporteurs'!C:C,'Bibliothèque transporteurs'!B:B))))</f>
        <v/>
      </c>
      <c r="V1610">
        <f>IF(COUNTIF('Bibliothèque transporteurs'!C:C,F1610)=0,"inconnu",_xlfn.XLOOKUP(F1610,'Bibliothèque transporteurs'!C:C,'Bibliothèque transporteurs'!E:E))</f>
        <v/>
      </c>
      <c r="W1610">
        <f>IF(T1610="FR_2SHOP",O1610,IF(O1610=0,0,ROUNDUP(O1610/C1610*B1610,2)))</f>
        <v/>
      </c>
      <c r="Y1610" s="118">
        <f>ROUNDUP(B1610,2)-M1610-L1610-N1610-J1610-K1610-I1610-Q1610</f>
        <v/>
      </c>
      <c r="Z1610" s="118">
        <f>IF(Y1610=W1610,"OK","Non")</f>
        <v/>
      </c>
    </row>
    <row r="1611">
      <c r="A1611" s="9">
        <f>C1611/SUM(C:C)*(SUM(C:C)+$X$2)</f>
        <v/>
      </c>
      <c r="B1611" s="9">
        <f>C1611/SUM(C:C)*(SUM(C:C)+SUM($N$3:$O$7))+S1611</f>
        <v/>
      </c>
      <c r="C1611" s="9">
        <f>SUM(I1611:Q1611)-N1611-P1611</f>
        <v/>
      </c>
      <c r="D1611" s="8" t="n">
        <v>6235</v>
      </c>
      <c r="E1611" t="inlineStr">
        <is>
          <t>XT414194347TS</t>
        </is>
      </c>
      <c r="F1611" t="inlineStr">
        <is>
          <t>6C</t>
        </is>
      </c>
      <c r="G1611" t="inlineStr">
        <is>
          <t>N</t>
        </is>
      </c>
      <c r="H1611" t="inlineStr">
        <is>
          <t>ZA</t>
        </is>
      </c>
      <c r="O1611" t="n">
        <v>5.33</v>
      </c>
      <c r="S1611">
        <f>_xlfn.XLOOKUP(E1611,'Facture Chronopost'!L:L,'Facture Chronopost'!AA:AA,"")</f>
        <v/>
      </c>
      <c r="T1611">
        <f>IF(COUNTIF('Bibliothèque transporteurs'!C:C,F1611)=0,"inconnu",_xlfn.XLOOKUP(F1611,'Bibliothèque transporteurs'!C:C,'Bibliothèque transporteurs'!A:A))</f>
        <v/>
      </c>
      <c r="U1611">
        <f>IF(OR(F1611="6C",F1611="6B"),_xlfn.XLOOKUP(E1611,'Facture Chronopost'!L:L,'Facture Chronopost'!X:X),IF(OR(F1611=17,F1611=44),F1611&amp;"_"&amp;H1611,IF(COUNTIF('Bibliothèque transporteurs'!C:C,F1611)=0,"inconnu",_xlfn.XLOOKUP(F1611,'Bibliothèque transporteurs'!C:C,'Bibliothèque transporteurs'!B:B))))</f>
        <v/>
      </c>
      <c r="V1611">
        <f>IF(COUNTIF('Bibliothèque transporteurs'!C:C,F1611)=0,"inconnu",_xlfn.XLOOKUP(F1611,'Bibliothèque transporteurs'!C:C,'Bibliothèque transporteurs'!E:E))</f>
        <v/>
      </c>
      <c r="W1611">
        <f>IF(T1611="FR_2SHOP",O1611,IF(O1611=0,0,ROUNDUP(O1611/C1611*B1611,2)))</f>
        <v/>
      </c>
      <c r="Y1611" s="118">
        <f>ROUNDUP(B1611,2)-M1611-L1611-N1611-J1611-K1611-I1611-Q1611</f>
        <v/>
      </c>
      <c r="Z1611" s="118">
        <f>IF(Y1611=W1611,"OK","Non")</f>
        <v/>
      </c>
    </row>
    <row r="1612">
      <c r="A1612" s="9">
        <f>C1612/SUM(C:C)*(SUM(C:C)+$X$2)</f>
        <v/>
      </c>
      <c r="B1612" s="9">
        <f>C1612/SUM(C:C)*(SUM(C:C)+SUM($N$3:$O$7))+S1612</f>
        <v/>
      </c>
      <c r="C1612" s="9">
        <f>SUM(I1612:Q1612)-N1612-P1612</f>
        <v/>
      </c>
      <c r="D1612" s="8" t="n">
        <v>6235</v>
      </c>
      <c r="E1612" t="inlineStr">
        <is>
          <t>XT414195311TS</t>
        </is>
      </c>
      <c r="F1612" t="inlineStr">
        <is>
          <t>6C</t>
        </is>
      </c>
      <c r="G1612" t="inlineStr">
        <is>
          <t>N</t>
        </is>
      </c>
      <c r="H1612" t="inlineStr">
        <is>
          <t>ZA</t>
        </is>
      </c>
      <c r="O1612" t="n">
        <v>5.55</v>
      </c>
      <c r="S1612">
        <f>_xlfn.XLOOKUP(E1612,'Facture Chronopost'!L:L,'Facture Chronopost'!AA:AA,"")</f>
        <v/>
      </c>
      <c r="T1612">
        <f>IF(COUNTIF('Bibliothèque transporteurs'!C:C,F1612)=0,"inconnu",_xlfn.XLOOKUP(F1612,'Bibliothèque transporteurs'!C:C,'Bibliothèque transporteurs'!A:A))</f>
        <v/>
      </c>
      <c r="U1612">
        <f>IF(OR(F1612="6C",F1612="6B"),_xlfn.XLOOKUP(E1612,'Facture Chronopost'!L:L,'Facture Chronopost'!X:X),IF(OR(F1612=17,F1612=44),F1612&amp;"_"&amp;H1612,IF(COUNTIF('Bibliothèque transporteurs'!C:C,F1612)=0,"inconnu",_xlfn.XLOOKUP(F1612,'Bibliothèque transporteurs'!C:C,'Bibliothèque transporteurs'!B:B))))</f>
        <v/>
      </c>
      <c r="V1612">
        <f>IF(COUNTIF('Bibliothèque transporteurs'!C:C,F1612)=0,"inconnu",_xlfn.XLOOKUP(F1612,'Bibliothèque transporteurs'!C:C,'Bibliothèque transporteurs'!E:E))</f>
        <v/>
      </c>
      <c r="W1612">
        <f>IF(T1612="FR_2SHOP",O1612,IF(O1612=0,0,ROUNDUP(O1612/C1612*B1612,2)))</f>
        <v/>
      </c>
      <c r="Y1612" s="118">
        <f>ROUNDUP(B1612,2)-M1612-L1612-N1612-J1612-K1612-I1612-Q1612</f>
        <v/>
      </c>
      <c r="Z1612" s="118">
        <f>IF(Y1612=W1612,"OK","Non")</f>
        <v/>
      </c>
    </row>
    <row r="1613">
      <c r="A1613" s="9">
        <f>C1613/SUM(C:C)*(SUM(C:C)+$X$2)</f>
        <v/>
      </c>
      <c r="B1613" s="9">
        <f>C1613/SUM(C:C)*(SUM(C:C)+SUM($N$3:$O$7))+S1613</f>
        <v/>
      </c>
      <c r="C1613" s="9">
        <f>SUM(I1613:Q1613)-N1613-P1613</f>
        <v/>
      </c>
      <c r="D1613" s="8" t="n">
        <v>6235</v>
      </c>
      <c r="E1613" t="inlineStr">
        <is>
          <t>XT414195912TS</t>
        </is>
      </c>
      <c r="F1613" t="inlineStr">
        <is>
          <t>6C</t>
        </is>
      </c>
      <c r="G1613" t="inlineStr">
        <is>
          <t>N</t>
        </is>
      </c>
      <c r="H1613" t="inlineStr">
        <is>
          <t>ZA</t>
        </is>
      </c>
      <c r="O1613" t="n">
        <v>16.29</v>
      </c>
      <c r="S1613">
        <f>_xlfn.XLOOKUP(E1613,'Facture Chronopost'!L:L,'Facture Chronopost'!AA:AA,"")</f>
        <v/>
      </c>
      <c r="T1613">
        <f>IF(COUNTIF('Bibliothèque transporteurs'!C:C,F1613)=0,"inconnu",_xlfn.XLOOKUP(F1613,'Bibliothèque transporteurs'!C:C,'Bibliothèque transporteurs'!A:A))</f>
        <v/>
      </c>
      <c r="U1613">
        <f>IF(OR(F1613="6C",F1613="6B"),_xlfn.XLOOKUP(E1613,'Facture Chronopost'!L:L,'Facture Chronopost'!X:X),IF(OR(F1613=17,F1613=44),F1613&amp;"_"&amp;H1613,IF(COUNTIF('Bibliothèque transporteurs'!C:C,F1613)=0,"inconnu",_xlfn.XLOOKUP(F1613,'Bibliothèque transporteurs'!C:C,'Bibliothèque transporteurs'!B:B))))</f>
        <v/>
      </c>
      <c r="V1613">
        <f>IF(COUNTIF('Bibliothèque transporteurs'!C:C,F1613)=0,"inconnu",_xlfn.XLOOKUP(F1613,'Bibliothèque transporteurs'!C:C,'Bibliothèque transporteurs'!E:E))</f>
        <v/>
      </c>
      <c r="W1613">
        <f>IF(T1613="FR_2SHOP",O1613,IF(O1613=0,0,ROUNDUP(O1613/C1613*B1613,2)))</f>
        <v/>
      </c>
      <c r="Y1613" s="118">
        <f>ROUNDUP(B1613,2)-M1613-L1613-N1613-J1613-K1613-I1613-Q1613</f>
        <v/>
      </c>
      <c r="Z1613" s="118">
        <f>IF(Y1613=W1613,"OK","Non")</f>
        <v/>
      </c>
    </row>
    <row r="1614">
      <c r="A1614" s="9">
        <f>C1614/SUM(C:C)*(SUM(C:C)+$X$2)</f>
        <v/>
      </c>
      <c r="B1614" s="9">
        <f>C1614/SUM(C:C)*(SUM(C:C)+SUM($N$3:$O$7))+S1614</f>
        <v/>
      </c>
      <c r="C1614" s="9">
        <f>SUM(I1614:Q1614)-N1614-P1614</f>
        <v/>
      </c>
      <c r="D1614" s="8" t="n">
        <v>6235</v>
      </c>
      <c r="E1614" t="inlineStr">
        <is>
          <t>XT414196113TS</t>
        </is>
      </c>
      <c r="F1614" t="inlineStr">
        <is>
          <t>6C</t>
        </is>
      </c>
      <c r="G1614" t="inlineStr">
        <is>
          <t>N</t>
        </is>
      </c>
      <c r="H1614" t="inlineStr">
        <is>
          <t>ZA</t>
        </is>
      </c>
      <c r="O1614" t="n">
        <v>5.33</v>
      </c>
      <c r="S1614">
        <f>_xlfn.XLOOKUP(E1614,'Facture Chronopost'!L:L,'Facture Chronopost'!AA:AA,"")</f>
        <v/>
      </c>
      <c r="T1614">
        <f>IF(COUNTIF('Bibliothèque transporteurs'!C:C,F1614)=0,"inconnu",_xlfn.XLOOKUP(F1614,'Bibliothèque transporteurs'!C:C,'Bibliothèque transporteurs'!A:A))</f>
        <v/>
      </c>
      <c r="U1614">
        <f>IF(OR(F1614="6C",F1614="6B"),_xlfn.XLOOKUP(E1614,'Facture Chronopost'!L:L,'Facture Chronopost'!X:X),IF(OR(F1614=17,F1614=44),F1614&amp;"_"&amp;H1614,IF(COUNTIF('Bibliothèque transporteurs'!C:C,F1614)=0,"inconnu",_xlfn.XLOOKUP(F1614,'Bibliothèque transporteurs'!C:C,'Bibliothèque transporteurs'!B:B))))</f>
        <v/>
      </c>
      <c r="V1614">
        <f>IF(COUNTIF('Bibliothèque transporteurs'!C:C,F1614)=0,"inconnu",_xlfn.XLOOKUP(F1614,'Bibliothèque transporteurs'!C:C,'Bibliothèque transporteurs'!E:E))</f>
        <v/>
      </c>
      <c r="W1614">
        <f>IF(T1614="FR_2SHOP",O1614,IF(O1614=0,0,ROUNDUP(O1614/C1614*B1614,2)))</f>
        <v/>
      </c>
      <c r="Y1614" s="118">
        <f>ROUNDUP(B1614,2)-M1614-L1614-N1614-J1614-K1614-I1614-Q1614</f>
        <v/>
      </c>
      <c r="Z1614" s="118">
        <f>IF(Y1614=W1614,"OK","Non")</f>
        <v/>
      </c>
    </row>
    <row r="1615">
      <c r="A1615" s="9">
        <f>C1615/SUM(C:C)*(SUM(C:C)+$X$2)</f>
        <v/>
      </c>
      <c r="B1615" s="9">
        <f>C1615/SUM(C:C)*(SUM(C:C)+SUM($N$3:$O$7))+S1615</f>
        <v/>
      </c>
      <c r="C1615" s="9">
        <f>SUM(I1615:Q1615)-N1615-P1615</f>
        <v/>
      </c>
      <c r="D1615" s="8" t="n">
        <v>6235</v>
      </c>
      <c r="E1615" t="inlineStr">
        <is>
          <t>XT414197374TS</t>
        </is>
      </c>
      <c r="F1615" t="inlineStr">
        <is>
          <t>6C</t>
        </is>
      </c>
      <c r="G1615" t="inlineStr">
        <is>
          <t>N</t>
        </is>
      </c>
      <c r="H1615" t="inlineStr">
        <is>
          <t>ZA</t>
        </is>
      </c>
      <c r="O1615" t="n">
        <v>5.88</v>
      </c>
      <c r="S1615">
        <f>_xlfn.XLOOKUP(E1615,'Facture Chronopost'!L:L,'Facture Chronopost'!AA:AA,"")</f>
        <v/>
      </c>
      <c r="T1615">
        <f>IF(COUNTIF('Bibliothèque transporteurs'!C:C,F1615)=0,"inconnu",_xlfn.XLOOKUP(F1615,'Bibliothèque transporteurs'!C:C,'Bibliothèque transporteurs'!A:A))</f>
        <v/>
      </c>
      <c r="U1615">
        <f>IF(OR(F1615="6C",F1615="6B"),_xlfn.XLOOKUP(E1615,'Facture Chronopost'!L:L,'Facture Chronopost'!X:X),IF(OR(F1615=17,F1615=44),F1615&amp;"_"&amp;H1615,IF(COUNTIF('Bibliothèque transporteurs'!C:C,F1615)=0,"inconnu",_xlfn.XLOOKUP(F1615,'Bibliothèque transporteurs'!C:C,'Bibliothèque transporteurs'!B:B))))</f>
        <v/>
      </c>
      <c r="V1615">
        <f>IF(COUNTIF('Bibliothèque transporteurs'!C:C,F1615)=0,"inconnu",_xlfn.XLOOKUP(F1615,'Bibliothèque transporteurs'!C:C,'Bibliothèque transporteurs'!E:E))</f>
        <v/>
      </c>
      <c r="W1615">
        <f>IF(T1615="FR_2SHOP",O1615,IF(O1615=0,0,ROUNDUP(O1615/C1615*B1615,2)))</f>
        <v/>
      </c>
      <c r="Y1615" s="118">
        <f>ROUNDUP(B1615,2)-M1615-L1615-N1615-J1615-K1615-I1615-Q1615</f>
        <v/>
      </c>
      <c r="Z1615" s="118">
        <f>IF(Y1615=W1615,"OK","Non")</f>
        <v/>
      </c>
    </row>
    <row r="1616">
      <c r="A1616" s="9">
        <f>C1616/SUM(C:C)*(SUM(C:C)+$X$2)</f>
        <v/>
      </c>
      <c r="B1616" s="9">
        <f>C1616/SUM(C:C)*(SUM(C:C)+SUM($N$3:$O$7))+S1616</f>
        <v/>
      </c>
      <c r="C1616" s="9">
        <f>SUM(I1616:Q1616)-N1616-P1616</f>
        <v/>
      </c>
      <c r="D1616" s="8" t="n">
        <v>6235</v>
      </c>
      <c r="E1616" t="inlineStr">
        <is>
          <t>XT414198030TS</t>
        </is>
      </c>
      <c r="F1616" t="inlineStr">
        <is>
          <t>6C</t>
        </is>
      </c>
      <c r="G1616" t="inlineStr">
        <is>
          <t>N</t>
        </is>
      </c>
      <c r="H1616" t="inlineStr">
        <is>
          <t>ZA</t>
        </is>
      </c>
      <c r="O1616" t="n">
        <v>9.69</v>
      </c>
      <c r="S1616">
        <f>_xlfn.XLOOKUP(E1616,'Facture Chronopost'!L:L,'Facture Chronopost'!AA:AA,"")</f>
        <v/>
      </c>
      <c r="T1616">
        <f>IF(COUNTIF('Bibliothèque transporteurs'!C:C,F1616)=0,"inconnu",_xlfn.XLOOKUP(F1616,'Bibliothèque transporteurs'!C:C,'Bibliothèque transporteurs'!A:A))</f>
        <v/>
      </c>
      <c r="U1616">
        <f>IF(OR(F1616="6C",F1616="6B"),_xlfn.XLOOKUP(E1616,'Facture Chronopost'!L:L,'Facture Chronopost'!X:X),IF(OR(F1616=17,F1616=44),F1616&amp;"_"&amp;H1616,IF(COUNTIF('Bibliothèque transporteurs'!C:C,F1616)=0,"inconnu",_xlfn.XLOOKUP(F1616,'Bibliothèque transporteurs'!C:C,'Bibliothèque transporteurs'!B:B))))</f>
        <v/>
      </c>
      <c r="V1616">
        <f>IF(COUNTIF('Bibliothèque transporteurs'!C:C,F1616)=0,"inconnu",_xlfn.XLOOKUP(F1616,'Bibliothèque transporteurs'!C:C,'Bibliothèque transporteurs'!E:E))</f>
        <v/>
      </c>
      <c r="W1616">
        <f>IF(T1616="FR_2SHOP",O1616,IF(O1616=0,0,ROUNDUP(O1616/C1616*B1616,2)))</f>
        <v/>
      </c>
      <c r="Y1616" s="118">
        <f>ROUNDUP(B1616,2)-M1616-L1616-N1616-J1616-K1616-I1616-Q1616</f>
        <v/>
      </c>
      <c r="Z1616" s="118">
        <f>IF(Y1616=W1616,"OK","Non")</f>
        <v/>
      </c>
    </row>
    <row r="1617">
      <c r="A1617" s="9">
        <f>C1617/SUM(C:C)*(SUM(C:C)+$X$2)</f>
        <v/>
      </c>
      <c r="B1617" s="9">
        <f>C1617/SUM(C:C)*(SUM(C:C)+SUM($N$3:$O$7))+S1617</f>
        <v/>
      </c>
      <c r="C1617" s="9">
        <f>SUM(I1617:Q1617)-N1617-P1617</f>
        <v/>
      </c>
      <c r="D1617" s="8" t="n">
        <v>6235</v>
      </c>
      <c r="E1617" t="inlineStr">
        <is>
          <t>XT414198508TS</t>
        </is>
      </c>
      <c r="F1617" t="inlineStr">
        <is>
          <t>6C</t>
        </is>
      </c>
      <c r="G1617" t="inlineStr">
        <is>
          <t>N</t>
        </is>
      </c>
      <c r="H1617" t="inlineStr">
        <is>
          <t>ZA</t>
        </is>
      </c>
      <c r="O1617" t="n">
        <v>9.69</v>
      </c>
      <c r="S1617">
        <f>_xlfn.XLOOKUP(E1617,'Facture Chronopost'!L:L,'Facture Chronopost'!AA:AA,"")</f>
        <v/>
      </c>
      <c r="T1617">
        <f>IF(COUNTIF('Bibliothèque transporteurs'!C:C,F1617)=0,"inconnu",_xlfn.XLOOKUP(F1617,'Bibliothèque transporteurs'!C:C,'Bibliothèque transporteurs'!A:A))</f>
        <v/>
      </c>
      <c r="U1617">
        <f>IF(OR(F1617="6C",F1617="6B"),_xlfn.XLOOKUP(E1617,'Facture Chronopost'!L:L,'Facture Chronopost'!X:X),IF(OR(F1617=17,F1617=44),F1617&amp;"_"&amp;H1617,IF(COUNTIF('Bibliothèque transporteurs'!C:C,F1617)=0,"inconnu",_xlfn.XLOOKUP(F1617,'Bibliothèque transporteurs'!C:C,'Bibliothèque transporteurs'!B:B))))</f>
        <v/>
      </c>
      <c r="V1617">
        <f>IF(COUNTIF('Bibliothèque transporteurs'!C:C,F1617)=0,"inconnu",_xlfn.XLOOKUP(F1617,'Bibliothèque transporteurs'!C:C,'Bibliothèque transporteurs'!E:E))</f>
        <v/>
      </c>
      <c r="W1617">
        <f>IF(T1617="FR_2SHOP",O1617,IF(O1617=0,0,ROUNDUP(O1617/C1617*B1617,2)))</f>
        <v/>
      </c>
      <c r="Y1617" s="118">
        <f>ROUNDUP(B1617,2)-M1617-L1617-N1617-J1617-K1617-I1617-Q1617</f>
        <v/>
      </c>
      <c r="Z1617" s="118">
        <f>IF(Y1617=W1617,"OK","Non")</f>
        <v/>
      </c>
    </row>
    <row r="1618">
      <c r="A1618" s="9">
        <f>C1618/SUM(C:C)*(SUM(C:C)+$X$2)</f>
        <v/>
      </c>
      <c r="B1618" s="9">
        <f>C1618/SUM(C:C)*(SUM(C:C)+SUM($N$3:$O$7))+S1618</f>
        <v/>
      </c>
      <c r="C1618" s="9">
        <f>SUM(I1618:Q1618)-N1618-P1618</f>
        <v/>
      </c>
      <c r="D1618" s="8" t="n">
        <v>6235</v>
      </c>
      <c r="E1618" t="inlineStr">
        <is>
          <t>XT414198556TS</t>
        </is>
      </c>
      <c r="F1618" t="inlineStr">
        <is>
          <t>6C</t>
        </is>
      </c>
      <c r="G1618" t="inlineStr">
        <is>
          <t>N</t>
        </is>
      </c>
      <c r="H1618" t="inlineStr">
        <is>
          <t>ZA</t>
        </is>
      </c>
      <c r="O1618" t="n">
        <v>10.02</v>
      </c>
      <c r="S1618">
        <f>_xlfn.XLOOKUP(E1618,'Facture Chronopost'!L:L,'Facture Chronopost'!AA:AA,"")</f>
        <v/>
      </c>
      <c r="T1618">
        <f>IF(COUNTIF('Bibliothèque transporteurs'!C:C,F1618)=0,"inconnu",_xlfn.XLOOKUP(F1618,'Bibliothèque transporteurs'!C:C,'Bibliothèque transporteurs'!A:A))</f>
        <v/>
      </c>
      <c r="U1618">
        <f>IF(OR(F1618="6C",F1618="6B"),_xlfn.XLOOKUP(E1618,'Facture Chronopost'!L:L,'Facture Chronopost'!X:X),IF(OR(F1618=17,F1618=44),F1618&amp;"_"&amp;H1618,IF(COUNTIF('Bibliothèque transporteurs'!C:C,F1618)=0,"inconnu",_xlfn.XLOOKUP(F1618,'Bibliothèque transporteurs'!C:C,'Bibliothèque transporteurs'!B:B))))</f>
        <v/>
      </c>
      <c r="V1618">
        <f>IF(COUNTIF('Bibliothèque transporteurs'!C:C,F1618)=0,"inconnu",_xlfn.XLOOKUP(F1618,'Bibliothèque transporteurs'!C:C,'Bibliothèque transporteurs'!E:E))</f>
        <v/>
      </c>
      <c r="W1618">
        <f>IF(T1618="FR_2SHOP",O1618,IF(O1618=0,0,ROUNDUP(O1618/C1618*B1618,2)))</f>
        <v/>
      </c>
      <c r="Y1618" s="118">
        <f>ROUNDUP(B1618,2)-M1618-L1618-N1618-J1618-K1618-I1618-Q1618</f>
        <v/>
      </c>
      <c r="Z1618" s="118">
        <f>IF(Y1618=W1618,"OK","Non")</f>
        <v/>
      </c>
    </row>
    <row r="1619">
      <c r="A1619" s="9">
        <f>C1619/SUM(C:C)*(SUM(C:C)+$X$2)</f>
        <v/>
      </c>
      <c r="B1619" s="9">
        <f>C1619/SUM(C:C)*(SUM(C:C)+SUM($N$3:$O$7))+S1619</f>
        <v/>
      </c>
      <c r="C1619" s="9">
        <f>SUM(I1619:Q1619)-N1619-P1619</f>
        <v/>
      </c>
      <c r="D1619" s="8" t="n">
        <v>6235</v>
      </c>
      <c r="E1619" t="inlineStr">
        <is>
          <t>XT414200215TS</t>
        </is>
      </c>
      <c r="F1619" t="inlineStr">
        <is>
          <t>6C</t>
        </is>
      </c>
      <c r="G1619" t="inlineStr">
        <is>
          <t>N</t>
        </is>
      </c>
      <c r="H1619" t="inlineStr">
        <is>
          <t>ZA</t>
        </is>
      </c>
      <c r="O1619" t="n">
        <v>9.69</v>
      </c>
      <c r="S1619">
        <f>_xlfn.XLOOKUP(E1619,'Facture Chronopost'!L:L,'Facture Chronopost'!AA:AA,"")</f>
        <v/>
      </c>
      <c r="T1619">
        <f>IF(COUNTIF('Bibliothèque transporteurs'!C:C,F1619)=0,"inconnu",_xlfn.XLOOKUP(F1619,'Bibliothèque transporteurs'!C:C,'Bibliothèque transporteurs'!A:A))</f>
        <v/>
      </c>
      <c r="U1619">
        <f>IF(OR(F1619="6C",F1619="6B"),_xlfn.XLOOKUP(E1619,'Facture Chronopost'!L:L,'Facture Chronopost'!X:X),IF(OR(F1619=17,F1619=44),F1619&amp;"_"&amp;H1619,IF(COUNTIF('Bibliothèque transporteurs'!C:C,F1619)=0,"inconnu",_xlfn.XLOOKUP(F1619,'Bibliothèque transporteurs'!C:C,'Bibliothèque transporteurs'!B:B))))</f>
        <v/>
      </c>
      <c r="V1619">
        <f>IF(COUNTIF('Bibliothèque transporteurs'!C:C,F1619)=0,"inconnu",_xlfn.XLOOKUP(F1619,'Bibliothèque transporteurs'!C:C,'Bibliothèque transporteurs'!E:E))</f>
        <v/>
      </c>
      <c r="W1619">
        <f>IF(T1619="FR_2SHOP",O1619,IF(O1619=0,0,ROUNDUP(O1619/C1619*B1619,2)))</f>
        <v/>
      </c>
      <c r="Y1619" s="118">
        <f>ROUNDUP(B1619,2)-M1619-L1619-N1619-J1619-K1619-I1619-Q1619</f>
        <v/>
      </c>
      <c r="Z1619" s="118">
        <f>IF(Y1619=W1619,"OK","Non")</f>
        <v/>
      </c>
    </row>
    <row r="1620">
      <c r="A1620" s="9">
        <f>C1620/SUM(C:C)*(SUM(C:C)+$X$2)</f>
        <v/>
      </c>
      <c r="B1620" s="9">
        <f>C1620/SUM(C:C)*(SUM(C:C)+SUM($N$3:$O$7))+S1620</f>
        <v/>
      </c>
      <c r="C1620" s="9">
        <f>SUM(I1620:Q1620)-N1620-P1620</f>
        <v/>
      </c>
      <c r="D1620" s="8" t="n">
        <v>6235</v>
      </c>
      <c r="E1620" t="inlineStr">
        <is>
          <t>XT414200780TS</t>
        </is>
      </c>
      <c r="F1620" t="inlineStr">
        <is>
          <t>6C</t>
        </is>
      </c>
      <c r="G1620" t="inlineStr">
        <is>
          <t>N</t>
        </is>
      </c>
      <c r="H1620" t="inlineStr">
        <is>
          <t>ZA</t>
        </is>
      </c>
      <c r="O1620" t="n">
        <v>5.55</v>
      </c>
      <c r="S1620">
        <f>_xlfn.XLOOKUP(E1620,'Facture Chronopost'!L:L,'Facture Chronopost'!AA:AA,"")</f>
        <v/>
      </c>
      <c r="T1620">
        <f>IF(COUNTIF('Bibliothèque transporteurs'!C:C,F1620)=0,"inconnu",_xlfn.XLOOKUP(F1620,'Bibliothèque transporteurs'!C:C,'Bibliothèque transporteurs'!A:A))</f>
        <v/>
      </c>
      <c r="U1620">
        <f>IF(OR(F1620="6C",F1620="6B"),_xlfn.XLOOKUP(E1620,'Facture Chronopost'!L:L,'Facture Chronopost'!X:X),IF(OR(F1620=17,F1620=44),F1620&amp;"_"&amp;H1620,IF(COUNTIF('Bibliothèque transporteurs'!C:C,F1620)=0,"inconnu",_xlfn.XLOOKUP(F1620,'Bibliothèque transporteurs'!C:C,'Bibliothèque transporteurs'!B:B))))</f>
        <v/>
      </c>
      <c r="V1620">
        <f>IF(COUNTIF('Bibliothèque transporteurs'!C:C,F1620)=0,"inconnu",_xlfn.XLOOKUP(F1620,'Bibliothèque transporteurs'!C:C,'Bibliothèque transporteurs'!E:E))</f>
        <v/>
      </c>
      <c r="W1620">
        <f>IF(T1620="FR_2SHOP",O1620,IF(O1620=0,0,ROUNDUP(O1620/C1620*B1620,2)))</f>
        <v/>
      </c>
      <c r="Y1620" s="118">
        <f>ROUNDUP(B1620,2)-M1620-L1620-N1620-J1620-K1620-I1620-Q1620</f>
        <v/>
      </c>
      <c r="Z1620" s="118">
        <f>IF(Y1620=W1620,"OK","Non")</f>
        <v/>
      </c>
    </row>
    <row r="1621">
      <c r="A1621" s="9">
        <f>C1621/SUM(C:C)*(SUM(C:C)+$X$2)</f>
        <v/>
      </c>
      <c r="B1621" s="9">
        <f>C1621/SUM(C:C)*(SUM(C:C)+SUM($N$3:$O$7))+S1621</f>
        <v/>
      </c>
      <c r="C1621" s="9">
        <f>SUM(I1621:Q1621)-N1621-P1621</f>
        <v/>
      </c>
      <c r="D1621" s="8" t="n">
        <v>6235</v>
      </c>
      <c r="E1621" t="inlineStr">
        <is>
          <t>XT414204680TS</t>
        </is>
      </c>
      <c r="F1621" t="inlineStr">
        <is>
          <t>6C</t>
        </is>
      </c>
      <c r="G1621" t="inlineStr">
        <is>
          <t>N</t>
        </is>
      </c>
      <c r="H1621" t="inlineStr">
        <is>
          <t>ZA</t>
        </is>
      </c>
      <c r="O1621" t="n">
        <v>5.55</v>
      </c>
      <c r="S1621">
        <f>_xlfn.XLOOKUP(E1621,'Facture Chronopost'!L:L,'Facture Chronopost'!AA:AA,"")</f>
        <v/>
      </c>
      <c r="T1621">
        <f>IF(COUNTIF('Bibliothèque transporteurs'!C:C,F1621)=0,"inconnu",_xlfn.XLOOKUP(F1621,'Bibliothèque transporteurs'!C:C,'Bibliothèque transporteurs'!A:A))</f>
        <v/>
      </c>
      <c r="U1621">
        <f>IF(OR(F1621="6C",F1621="6B"),_xlfn.XLOOKUP(E1621,'Facture Chronopost'!L:L,'Facture Chronopost'!X:X),IF(OR(F1621=17,F1621=44),F1621&amp;"_"&amp;H1621,IF(COUNTIF('Bibliothèque transporteurs'!C:C,F1621)=0,"inconnu",_xlfn.XLOOKUP(F1621,'Bibliothèque transporteurs'!C:C,'Bibliothèque transporteurs'!B:B))))</f>
        <v/>
      </c>
      <c r="V1621">
        <f>IF(COUNTIF('Bibliothèque transporteurs'!C:C,F1621)=0,"inconnu",_xlfn.XLOOKUP(F1621,'Bibliothèque transporteurs'!C:C,'Bibliothèque transporteurs'!E:E))</f>
        <v/>
      </c>
      <c r="W1621">
        <f>IF(T1621="FR_2SHOP",O1621,IF(O1621=0,0,ROUNDUP(O1621/C1621*B1621,2)))</f>
        <v/>
      </c>
      <c r="Y1621" s="118">
        <f>ROUNDUP(B1621,2)-M1621-L1621-N1621-J1621-K1621-I1621-Q1621</f>
        <v/>
      </c>
      <c r="Z1621" s="118">
        <f>IF(Y1621=W1621,"OK","Non")</f>
        <v/>
      </c>
    </row>
    <row r="1622">
      <c r="A1622" s="9">
        <f>C1622/SUM(C:C)*(SUM(C:C)+$X$2)</f>
        <v/>
      </c>
      <c r="B1622" s="9">
        <f>C1622/SUM(C:C)*(SUM(C:C)+SUM($N$3:$O$7))+S1622</f>
        <v/>
      </c>
      <c r="C1622" s="9">
        <f>SUM(I1622:Q1622)-N1622-P1622</f>
        <v/>
      </c>
      <c r="D1622" s="8" t="n">
        <v>6235</v>
      </c>
      <c r="E1622" t="inlineStr">
        <is>
          <t>XT414205124TS</t>
        </is>
      </c>
      <c r="F1622" t="inlineStr">
        <is>
          <t>6C</t>
        </is>
      </c>
      <c r="G1622" t="inlineStr">
        <is>
          <t>N</t>
        </is>
      </c>
      <c r="H1622" t="inlineStr">
        <is>
          <t>ZA</t>
        </is>
      </c>
      <c r="O1622" t="n">
        <v>11.69</v>
      </c>
      <c r="S1622">
        <f>_xlfn.XLOOKUP(E1622,'Facture Chronopost'!L:L,'Facture Chronopost'!AA:AA,"")</f>
        <v/>
      </c>
      <c r="T1622">
        <f>IF(COUNTIF('Bibliothèque transporteurs'!C:C,F1622)=0,"inconnu",_xlfn.XLOOKUP(F1622,'Bibliothèque transporteurs'!C:C,'Bibliothèque transporteurs'!A:A))</f>
        <v/>
      </c>
      <c r="U1622">
        <f>IF(OR(F1622="6C",F1622="6B"),_xlfn.XLOOKUP(E1622,'Facture Chronopost'!L:L,'Facture Chronopost'!X:X),IF(OR(F1622=17,F1622=44),F1622&amp;"_"&amp;H1622,IF(COUNTIF('Bibliothèque transporteurs'!C:C,F1622)=0,"inconnu",_xlfn.XLOOKUP(F1622,'Bibliothèque transporteurs'!C:C,'Bibliothèque transporteurs'!B:B))))</f>
        <v/>
      </c>
      <c r="V1622">
        <f>IF(COUNTIF('Bibliothèque transporteurs'!C:C,F1622)=0,"inconnu",_xlfn.XLOOKUP(F1622,'Bibliothèque transporteurs'!C:C,'Bibliothèque transporteurs'!E:E))</f>
        <v/>
      </c>
      <c r="W1622">
        <f>IF(T1622="FR_2SHOP",O1622,IF(O1622=0,0,ROUNDUP(O1622/C1622*B1622,2)))</f>
        <v/>
      </c>
      <c r="Y1622" s="118">
        <f>ROUNDUP(B1622,2)-M1622-L1622-N1622-J1622-K1622-I1622-Q1622</f>
        <v/>
      </c>
      <c r="Z1622" s="118">
        <f>IF(Y1622=W1622,"OK","Non")</f>
        <v/>
      </c>
    </row>
    <row r="1623">
      <c r="A1623" s="9">
        <f>C1623/SUM(C:C)*(SUM(C:C)+$X$2)</f>
        <v/>
      </c>
      <c r="B1623" s="9">
        <f>C1623/SUM(C:C)*(SUM(C:C)+SUM($N$3:$O$7))+S1623</f>
        <v/>
      </c>
      <c r="C1623" s="9">
        <f>SUM(I1623:Q1623)-N1623-P1623</f>
        <v/>
      </c>
      <c r="D1623" s="8" t="n">
        <v>6235</v>
      </c>
      <c r="E1623" t="inlineStr">
        <is>
          <t>XT414205172TS</t>
        </is>
      </c>
      <c r="F1623" t="inlineStr">
        <is>
          <t>6C</t>
        </is>
      </c>
      <c r="G1623" t="inlineStr">
        <is>
          <t>N</t>
        </is>
      </c>
      <c r="H1623" t="inlineStr">
        <is>
          <t>ZA</t>
        </is>
      </c>
      <c r="O1623" t="n">
        <v>9.69</v>
      </c>
      <c r="S1623">
        <f>_xlfn.XLOOKUP(E1623,'Facture Chronopost'!L:L,'Facture Chronopost'!AA:AA,"")</f>
        <v/>
      </c>
      <c r="T1623">
        <f>IF(COUNTIF('Bibliothèque transporteurs'!C:C,F1623)=0,"inconnu",_xlfn.XLOOKUP(F1623,'Bibliothèque transporteurs'!C:C,'Bibliothèque transporteurs'!A:A))</f>
        <v/>
      </c>
      <c r="U1623">
        <f>IF(OR(F1623="6C",F1623="6B"),_xlfn.XLOOKUP(E1623,'Facture Chronopost'!L:L,'Facture Chronopost'!X:X),IF(OR(F1623=17,F1623=44),F1623&amp;"_"&amp;H1623,IF(COUNTIF('Bibliothèque transporteurs'!C:C,F1623)=0,"inconnu",_xlfn.XLOOKUP(F1623,'Bibliothèque transporteurs'!C:C,'Bibliothèque transporteurs'!B:B))))</f>
        <v/>
      </c>
      <c r="V1623">
        <f>IF(COUNTIF('Bibliothèque transporteurs'!C:C,F1623)=0,"inconnu",_xlfn.XLOOKUP(F1623,'Bibliothèque transporteurs'!C:C,'Bibliothèque transporteurs'!E:E))</f>
        <v/>
      </c>
      <c r="W1623">
        <f>IF(T1623="FR_2SHOP",O1623,IF(O1623=0,0,ROUNDUP(O1623/C1623*B1623,2)))</f>
        <v/>
      </c>
      <c r="Y1623" s="118">
        <f>ROUNDUP(B1623,2)-M1623-L1623-N1623-J1623-K1623-I1623-Q1623</f>
        <v/>
      </c>
      <c r="Z1623" s="118">
        <f>IF(Y1623=W1623,"OK","Non")</f>
        <v/>
      </c>
    </row>
    <row r="1624">
      <c r="A1624" s="9">
        <f>C1624/SUM(C:C)*(SUM(C:C)+$X$2)</f>
        <v/>
      </c>
      <c r="B1624" s="9">
        <f>C1624/SUM(C:C)*(SUM(C:C)+SUM($N$3:$O$7))+S1624</f>
        <v/>
      </c>
      <c r="C1624" s="9">
        <f>SUM(I1624:Q1624)-N1624-P1624</f>
        <v/>
      </c>
      <c r="D1624" s="8" t="n">
        <v>6235</v>
      </c>
      <c r="E1624" t="inlineStr">
        <is>
          <t>XT414206853TS</t>
        </is>
      </c>
      <c r="F1624" t="inlineStr">
        <is>
          <t>6C</t>
        </is>
      </c>
      <c r="G1624" t="inlineStr">
        <is>
          <t>N</t>
        </is>
      </c>
      <c r="H1624" t="inlineStr">
        <is>
          <t>ZA</t>
        </is>
      </c>
      <c r="O1624" t="n">
        <v>5.55</v>
      </c>
      <c r="S1624">
        <f>_xlfn.XLOOKUP(E1624,'Facture Chronopost'!L:L,'Facture Chronopost'!AA:AA,"")</f>
        <v/>
      </c>
      <c r="T1624">
        <f>IF(COUNTIF('Bibliothèque transporteurs'!C:C,F1624)=0,"inconnu",_xlfn.XLOOKUP(F1624,'Bibliothèque transporteurs'!C:C,'Bibliothèque transporteurs'!A:A))</f>
        <v/>
      </c>
      <c r="U1624">
        <f>IF(OR(F1624="6C",F1624="6B"),_xlfn.XLOOKUP(E1624,'Facture Chronopost'!L:L,'Facture Chronopost'!X:X),IF(OR(F1624=17,F1624=44),F1624&amp;"_"&amp;H1624,IF(COUNTIF('Bibliothèque transporteurs'!C:C,F1624)=0,"inconnu",_xlfn.XLOOKUP(F1624,'Bibliothèque transporteurs'!C:C,'Bibliothèque transporteurs'!B:B))))</f>
        <v/>
      </c>
      <c r="V1624">
        <f>IF(COUNTIF('Bibliothèque transporteurs'!C:C,F1624)=0,"inconnu",_xlfn.XLOOKUP(F1624,'Bibliothèque transporteurs'!C:C,'Bibliothèque transporteurs'!E:E))</f>
        <v/>
      </c>
      <c r="W1624">
        <f>IF(T1624="FR_2SHOP",O1624,IF(O1624=0,0,ROUNDUP(O1624/C1624*B1624,2)))</f>
        <v/>
      </c>
      <c r="Y1624" s="118">
        <f>ROUNDUP(B1624,2)-M1624-L1624-N1624-J1624-K1624-I1624-Q1624</f>
        <v/>
      </c>
      <c r="Z1624" s="118">
        <f>IF(Y1624=W1624,"OK","Non")</f>
        <v/>
      </c>
    </row>
    <row r="1625">
      <c r="A1625" s="9">
        <f>C1625/SUM(C:C)*(SUM(C:C)+$X$2)</f>
        <v/>
      </c>
      <c r="B1625" s="9">
        <f>C1625/SUM(C:C)*(SUM(C:C)+SUM($N$3:$O$7))+S1625</f>
        <v/>
      </c>
      <c r="C1625" s="9">
        <f>SUM(I1625:Q1625)-N1625-P1625</f>
        <v/>
      </c>
      <c r="D1625" s="8" t="n">
        <v>6235</v>
      </c>
      <c r="E1625" t="inlineStr">
        <is>
          <t>XT414207139TS</t>
        </is>
      </c>
      <c r="F1625" t="inlineStr">
        <is>
          <t>6C</t>
        </is>
      </c>
      <c r="G1625" t="inlineStr">
        <is>
          <t>N</t>
        </is>
      </c>
      <c r="H1625" t="inlineStr">
        <is>
          <t>ZA</t>
        </is>
      </c>
      <c r="O1625" t="n">
        <v>9.470000000000001</v>
      </c>
      <c r="S1625">
        <f>_xlfn.XLOOKUP(E1625,'Facture Chronopost'!L:L,'Facture Chronopost'!AA:AA,"")</f>
        <v/>
      </c>
      <c r="T1625">
        <f>IF(COUNTIF('Bibliothèque transporteurs'!C:C,F1625)=0,"inconnu",_xlfn.XLOOKUP(F1625,'Bibliothèque transporteurs'!C:C,'Bibliothèque transporteurs'!A:A))</f>
        <v/>
      </c>
      <c r="U1625">
        <f>IF(OR(F1625="6C",F1625="6B"),_xlfn.XLOOKUP(E1625,'Facture Chronopost'!L:L,'Facture Chronopost'!X:X),IF(OR(F1625=17,F1625=44),F1625&amp;"_"&amp;H1625,IF(COUNTIF('Bibliothèque transporteurs'!C:C,F1625)=0,"inconnu",_xlfn.XLOOKUP(F1625,'Bibliothèque transporteurs'!C:C,'Bibliothèque transporteurs'!B:B))))</f>
        <v/>
      </c>
      <c r="V1625">
        <f>IF(COUNTIF('Bibliothèque transporteurs'!C:C,F1625)=0,"inconnu",_xlfn.XLOOKUP(F1625,'Bibliothèque transporteurs'!C:C,'Bibliothèque transporteurs'!E:E))</f>
        <v/>
      </c>
      <c r="W1625">
        <f>IF(T1625="FR_2SHOP",O1625,IF(O1625=0,0,ROUNDUP(O1625/C1625*B1625,2)))</f>
        <v/>
      </c>
      <c r="Y1625" s="118">
        <f>ROUNDUP(B1625,2)-M1625-L1625-N1625-J1625-K1625-I1625-Q1625</f>
        <v/>
      </c>
      <c r="Z1625" s="118">
        <f>IF(Y1625=W1625,"OK","Non")</f>
        <v/>
      </c>
    </row>
    <row r="1626">
      <c r="A1626" s="9">
        <f>C1626/SUM(C:C)*(SUM(C:C)+$X$2)</f>
        <v/>
      </c>
      <c r="B1626" s="9">
        <f>C1626/SUM(C:C)*(SUM(C:C)+SUM($N$3:$O$7))+S1626</f>
        <v/>
      </c>
      <c r="C1626" s="9">
        <f>SUM(I1626:Q1626)-N1626-P1626</f>
        <v/>
      </c>
      <c r="D1626" s="8" t="n">
        <v>6235</v>
      </c>
      <c r="E1626" t="inlineStr">
        <is>
          <t>XT414207522TS</t>
        </is>
      </c>
      <c r="F1626" t="inlineStr">
        <is>
          <t>6C</t>
        </is>
      </c>
      <c r="G1626" t="inlineStr">
        <is>
          <t>N</t>
        </is>
      </c>
      <c r="H1626" t="inlineStr">
        <is>
          <t>ZA</t>
        </is>
      </c>
      <c r="O1626" t="n">
        <v>13.83</v>
      </c>
      <c r="S1626">
        <f>_xlfn.XLOOKUP(E1626,'Facture Chronopost'!L:L,'Facture Chronopost'!AA:AA,"")</f>
        <v/>
      </c>
      <c r="T1626">
        <f>IF(COUNTIF('Bibliothèque transporteurs'!C:C,F1626)=0,"inconnu",_xlfn.XLOOKUP(F1626,'Bibliothèque transporteurs'!C:C,'Bibliothèque transporteurs'!A:A))</f>
        <v/>
      </c>
      <c r="U1626">
        <f>IF(OR(F1626="6C",F1626="6B"),_xlfn.XLOOKUP(E1626,'Facture Chronopost'!L:L,'Facture Chronopost'!X:X),IF(OR(F1626=17,F1626=44),F1626&amp;"_"&amp;H1626,IF(COUNTIF('Bibliothèque transporteurs'!C:C,F1626)=0,"inconnu",_xlfn.XLOOKUP(F1626,'Bibliothèque transporteurs'!C:C,'Bibliothèque transporteurs'!B:B))))</f>
        <v/>
      </c>
      <c r="V1626">
        <f>IF(COUNTIF('Bibliothèque transporteurs'!C:C,F1626)=0,"inconnu",_xlfn.XLOOKUP(F1626,'Bibliothèque transporteurs'!C:C,'Bibliothèque transporteurs'!E:E))</f>
        <v/>
      </c>
      <c r="W1626">
        <f>IF(T1626="FR_2SHOP",O1626,IF(O1626=0,0,ROUNDUP(O1626/C1626*B1626,2)))</f>
        <v/>
      </c>
      <c r="Y1626" s="118">
        <f>ROUNDUP(B1626,2)-M1626-L1626-N1626-J1626-K1626-I1626-Q1626</f>
        <v/>
      </c>
      <c r="Z1626" s="118">
        <f>IF(Y1626=W1626,"OK","Non")</f>
        <v/>
      </c>
    </row>
    <row r="1627">
      <c r="A1627" s="9">
        <f>C1627/SUM(C:C)*(SUM(C:C)+$X$2)</f>
        <v/>
      </c>
      <c r="B1627" s="9">
        <f>C1627/SUM(C:C)*(SUM(C:C)+SUM($N$3:$O$7))+S1627</f>
        <v/>
      </c>
      <c r="C1627" s="9">
        <f>SUM(I1627:Q1627)-N1627-P1627</f>
        <v/>
      </c>
      <c r="D1627" s="8" t="n">
        <v>6235</v>
      </c>
      <c r="E1627" t="inlineStr">
        <is>
          <t>XT414208117TS</t>
        </is>
      </c>
      <c r="F1627" t="inlineStr">
        <is>
          <t>6C</t>
        </is>
      </c>
      <c r="G1627" t="inlineStr">
        <is>
          <t>N</t>
        </is>
      </c>
      <c r="H1627" t="inlineStr">
        <is>
          <t>ZA</t>
        </is>
      </c>
      <c r="O1627" t="n">
        <v>7.88</v>
      </c>
      <c r="S1627">
        <f>_xlfn.XLOOKUP(E1627,'Facture Chronopost'!L:L,'Facture Chronopost'!AA:AA,"")</f>
        <v/>
      </c>
      <c r="T1627">
        <f>IF(COUNTIF('Bibliothèque transporteurs'!C:C,F1627)=0,"inconnu",_xlfn.XLOOKUP(F1627,'Bibliothèque transporteurs'!C:C,'Bibliothèque transporteurs'!A:A))</f>
        <v/>
      </c>
      <c r="U1627">
        <f>IF(OR(F1627="6C",F1627="6B"),_xlfn.XLOOKUP(E1627,'Facture Chronopost'!L:L,'Facture Chronopost'!X:X),IF(OR(F1627=17,F1627=44),F1627&amp;"_"&amp;H1627,IF(COUNTIF('Bibliothèque transporteurs'!C:C,F1627)=0,"inconnu",_xlfn.XLOOKUP(F1627,'Bibliothèque transporteurs'!C:C,'Bibliothèque transporteurs'!B:B))))</f>
        <v/>
      </c>
      <c r="V1627">
        <f>IF(COUNTIF('Bibliothèque transporteurs'!C:C,F1627)=0,"inconnu",_xlfn.XLOOKUP(F1627,'Bibliothèque transporteurs'!C:C,'Bibliothèque transporteurs'!E:E))</f>
        <v/>
      </c>
      <c r="W1627">
        <f>IF(T1627="FR_2SHOP",O1627,IF(O1627=0,0,ROUNDUP(O1627/C1627*B1627,2)))</f>
        <v/>
      </c>
      <c r="Y1627" s="118">
        <f>ROUNDUP(B1627,2)-M1627-L1627-N1627-J1627-K1627-I1627-Q1627</f>
        <v/>
      </c>
      <c r="Z1627" s="118">
        <f>IF(Y1627=W1627,"OK","Non")</f>
        <v/>
      </c>
    </row>
    <row r="1628">
      <c r="A1628" s="9">
        <f>C1628/SUM(C:C)*(SUM(C:C)+$X$2)</f>
        <v/>
      </c>
      <c r="B1628" s="9">
        <f>C1628/SUM(C:C)*(SUM(C:C)+SUM($N$3:$O$7))+S1628</f>
        <v/>
      </c>
      <c r="C1628" s="9">
        <f>SUM(I1628:Q1628)-N1628-P1628</f>
        <v/>
      </c>
      <c r="D1628" s="8" t="n">
        <v>6235</v>
      </c>
      <c r="E1628" t="inlineStr">
        <is>
          <t>XT414208355TS</t>
        </is>
      </c>
      <c r="F1628" t="inlineStr">
        <is>
          <t>6C</t>
        </is>
      </c>
      <c r="G1628" t="inlineStr">
        <is>
          <t>N</t>
        </is>
      </c>
      <c r="H1628" t="inlineStr">
        <is>
          <t>ZA</t>
        </is>
      </c>
      <c r="O1628" t="n">
        <v>16.29</v>
      </c>
      <c r="S1628">
        <f>_xlfn.XLOOKUP(E1628,'Facture Chronopost'!L:L,'Facture Chronopost'!AA:AA,"")</f>
        <v/>
      </c>
      <c r="T1628">
        <f>IF(COUNTIF('Bibliothèque transporteurs'!C:C,F1628)=0,"inconnu",_xlfn.XLOOKUP(F1628,'Bibliothèque transporteurs'!C:C,'Bibliothèque transporteurs'!A:A))</f>
        <v/>
      </c>
      <c r="U1628">
        <f>IF(OR(F1628="6C",F1628="6B"),_xlfn.XLOOKUP(E1628,'Facture Chronopost'!L:L,'Facture Chronopost'!X:X),IF(OR(F1628=17,F1628=44),F1628&amp;"_"&amp;H1628,IF(COUNTIF('Bibliothèque transporteurs'!C:C,F1628)=0,"inconnu",_xlfn.XLOOKUP(F1628,'Bibliothèque transporteurs'!C:C,'Bibliothèque transporteurs'!B:B))))</f>
        <v/>
      </c>
      <c r="V1628">
        <f>IF(COUNTIF('Bibliothèque transporteurs'!C:C,F1628)=0,"inconnu",_xlfn.XLOOKUP(F1628,'Bibliothèque transporteurs'!C:C,'Bibliothèque transporteurs'!E:E))</f>
        <v/>
      </c>
      <c r="W1628">
        <f>IF(T1628="FR_2SHOP",O1628,IF(O1628=0,0,ROUNDUP(O1628/C1628*B1628,2)))</f>
        <v/>
      </c>
      <c r="Y1628" s="118">
        <f>ROUNDUP(B1628,2)-M1628-L1628-N1628-J1628-K1628-I1628-Q1628</f>
        <v/>
      </c>
      <c r="Z1628" s="118">
        <f>IF(Y1628=W1628,"OK","Non")</f>
        <v/>
      </c>
    </row>
    <row r="1629">
      <c r="A1629" s="9">
        <f>C1629/SUM(C:C)*(SUM(C:C)+$X$2)</f>
        <v/>
      </c>
      <c r="B1629" s="9">
        <f>C1629/SUM(C:C)*(SUM(C:C)+SUM($N$3:$O$7))+S1629</f>
        <v/>
      </c>
      <c r="C1629" s="9">
        <f>SUM(I1629:Q1629)-N1629-P1629</f>
        <v/>
      </c>
      <c r="D1629" s="8" t="n">
        <v>6235</v>
      </c>
      <c r="E1629" t="inlineStr">
        <is>
          <t>XT414209038TS</t>
        </is>
      </c>
      <c r="F1629" t="inlineStr">
        <is>
          <t>6C</t>
        </is>
      </c>
      <c r="G1629" t="inlineStr">
        <is>
          <t>N</t>
        </is>
      </c>
      <c r="H1629" t="inlineStr">
        <is>
          <t>ZA</t>
        </is>
      </c>
      <c r="O1629" t="n">
        <v>5.33</v>
      </c>
      <c r="S1629">
        <f>_xlfn.XLOOKUP(E1629,'Facture Chronopost'!L:L,'Facture Chronopost'!AA:AA,"")</f>
        <v/>
      </c>
      <c r="T1629">
        <f>IF(COUNTIF('Bibliothèque transporteurs'!C:C,F1629)=0,"inconnu",_xlfn.XLOOKUP(F1629,'Bibliothèque transporteurs'!C:C,'Bibliothèque transporteurs'!A:A))</f>
        <v/>
      </c>
      <c r="U1629">
        <f>IF(OR(F1629="6C",F1629="6B"),_xlfn.XLOOKUP(E1629,'Facture Chronopost'!L:L,'Facture Chronopost'!X:X),IF(OR(F1629=17,F1629=44),F1629&amp;"_"&amp;H1629,IF(COUNTIF('Bibliothèque transporteurs'!C:C,F1629)=0,"inconnu",_xlfn.XLOOKUP(F1629,'Bibliothèque transporteurs'!C:C,'Bibliothèque transporteurs'!B:B))))</f>
        <v/>
      </c>
      <c r="V1629">
        <f>IF(COUNTIF('Bibliothèque transporteurs'!C:C,F1629)=0,"inconnu",_xlfn.XLOOKUP(F1629,'Bibliothèque transporteurs'!C:C,'Bibliothèque transporteurs'!E:E))</f>
        <v/>
      </c>
      <c r="W1629">
        <f>IF(T1629="FR_2SHOP",O1629,IF(O1629=0,0,ROUNDUP(O1629/C1629*B1629,2)))</f>
        <v/>
      </c>
      <c r="Y1629" s="118">
        <f>ROUNDUP(B1629,2)-M1629-L1629-N1629-J1629-K1629-I1629-Q1629</f>
        <v/>
      </c>
      <c r="Z1629" s="118">
        <f>IF(Y1629=W1629,"OK","Non")</f>
        <v/>
      </c>
    </row>
    <row r="1630">
      <c r="A1630" s="9">
        <f>C1630/SUM(C:C)*(SUM(C:C)+$X$2)</f>
        <v/>
      </c>
      <c r="B1630" s="9">
        <f>C1630/SUM(C:C)*(SUM(C:C)+SUM($N$3:$O$7))+S1630</f>
        <v/>
      </c>
      <c r="C1630" s="9">
        <f>SUM(I1630:Q1630)-N1630-P1630</f>
        <v/>
      </c>
      <c r="D1630" s="8" t="n">
        <v>6235</v>
      </c>
      <c r="E1630" t="inlineStr">
        <is>
          <t>XT414209506TS</t>
        </is>
      </c>
      <c r="F1630" t="inlineStr">
        <is>
          <t>6C</t>
        </is>
      </c>
      <c r="G1630" t="inlineStr">
        <is>
          <t>N</t>
        </is>
      </c>
      <c r="H1630" t="inlineStr">
        <is>
          <t>ZA</t>
        </is>
      </c>
      <c r="O1630" t="n">
        <v>5.55</v>
      </c>
      <c r="S1630">
        <f>_xlfn.XLOOKUP(E1630,'Facture Chronopost'!L:L,'Facture Chronopost'!AA:AA,"")</f>
        <v/>
      </c>
      <c r="T1630">
        <f>IF(COUNTIF('Bibliothèque transporteurs'!C:C,F1630)=0,"inconnu",_xlfn.XLOOKUP(F1630,'Bibliothèque transporteurs'!C:C,'Bibliothèque transporteurs'!A:A))</f>
        <v/>
      </c>
      <c r="U1630">
        <f>IF(OR(F1630="6C",F1630="6B"),_xlfn.XLOOKUP(E1630,'Facture Chronopost'!L:L,'Facture Chronopost'!X:X),IF(OR(F1630=17,F1630=44),F1630&amp;"_"&amp;H1630,IF(COUNTIF('Bibliothèque transporteurs'!C:C,F1630)=0,"inconnu",_xlfn.XLOOKUP(F1630,'Bibliothèque transporteurs'!C:C,'Bibliothèque transporteurs'!B:B))))</f>
        <v/>
      </c>
      <c r="V1630">
        <f>IF(COUNTIF('Bibliothèque transporteurs'!C:C,F1630)=0,"inconnu",_xlfn.XLOOKUP(F1630,'Bibliothèque transporteurs'!C:C,'Bibliothèque transporteurs'!E:E))</f>
        <v/>
      </c>
      <c r="W1630">
        <f>IF(T1630="FR_2SHOP",O1630,IF(O1630=0,0,ROUNDUP(O1630/C1630*B1630,2)))</f>
        <v/>
      </c>
      <c r="Y1630" s="118">
        <f>ROUNDUP(B1630,2)-M1630-L1630-N1630-J1630-K1630-I1630-Q1630</f>
        <v/>
      </c>
      <c r="Z1630" s="118">
        <f>IF(Y1630=W1630,"OK","Non")</f>
        <v/>
      </c>
    </row>
    <row r="1631">
      <c r="A1631" s="9">
        <f>C1631/SUM(C:C)*(SUM(C:C)+$X$2)</f>
        <v/>
      </c>
      <c r="B1631" s="9">
        <f>C1631/SUM(C:C)*(SUM(C:C)+SUM($N$3:$O$7))+S1631</f>
        <v/>
      </c>
      <c r="C1631" s="9">
        <f>SUM(I1631:Q1631)-N1631-P1631</f>
        <v/>
      </c>
      <c r="D1631" s="8" t="n">
        <v>6235</v>
      </c>
      <c r="E1631" t="inlineStr">
        <is>
          <t>XT414209510TS</t>
        </is>
      </c>
      <c r="F1631" t="inlineStr">
        <is>
          <t>6C</t>
        </is>
      </c>
      <c r="G1631" t="inlineStr">
        <is>
          <t>N</t>
        </is>
      </c>
      <c r="H1631" t="inlineStr">
        <is>
          <t>ZA</t>
        </is>
      </c>
      <c r="O1631" t="n">
        <v>5.88</v>
      </c>
      <c r="S1631">
        <f>_xlfn.XLOOKUP(E1631,'Facture Chronopost'!L:L,'Facture Chronopost'!AA:AA,"")</f>
        <v/>
      </c>
      <c r="T1631">
        <f>IF(COUNTIF('Bibliothèque transporteurs'!C:C,F1631)=0,"inconnu",_xlfn.XLOOKUP(F1631,'Bibliothèque transporteurs'!C:C,'Bibliothèque transporteurs'!A:A))</f>
        <v/>
      </c>
      <c r="U1631">
        <f>IF(OR(F1631="6C",F1631="6B"),_xlfn.XLOOKUP(E1631,'Facture Chronopost'!L:L,'Facture Chronopost'!X:X),IF(OR(F1631=17,F1631=44),F1631&amp;"_"&amp;H1631,IF(COUNTIF('Bibliothèque transporteurs'!C:C,F1631)=0,"inconnu",_xlfn.XLOOKUP(F1631,'Bibliothèque transporteurs'!C:C,'Bibliothèque transporteurs'!B:B))))</f>
        <v/>
      </c>
      <c r="V1631">
        <f>IF(COUNTIF('Bibliothèque transporteurs'!C:C,F1631)=0,"inconnu",_xlfn.XLOOKUP(F1631,'Bibliothèque transporteurs'!C:C,'Bibliothèque transporteurs'!E:E))</f>
        <v/>
      </c>
      <c r="W1631">
        <f>IF(T1631="FR_2SHOP",O1631,IF(O1631=0,0,ROUNDUP(O1631/C1631*B1631,2)))</f>
        <v/>
      </c>
      <c r="Y1631" s="118">
        <f>ROUNDUP(B1631,2)-M1631-L1631-N1631-J1631-K1631-I1631-Q1631</f>
        <v/>
      </c>
      <c r="Z1631" s="118">
        <f>IF(Y1631=W1631,"OK","Non")</f>
        <v/>
      </c>
    </row>
    <row r="1632">
      <c r="A1632" s="9">
        <f>C1632/SUM(C:C)*(SUM(C:C)+$X$2)</f>
        <v/>
      </c>
      <c r="B1632" s="9">
        <f>C1632/SUM(C:C)*(SUM(C:C)+SUM($N$3:$O$7))+S1632</f>
        <v/>
      </c>
      <c r="C1632" s="9">
        <f>SUM(I1632:Q1632)-N1632-P1632</f>
        <v/>
      </c>
      <c r="D1632" s="8" t="n">
        <v>6235</v>
      </c>
      <c r="E1632" t="inlineStr">
        <is>
          <t>XT414209894TS</t>
        </is>
      </c>
      <c r="F1632" t="inlineStr">
        <is>
          <t>6C</t>
        </is>
      </c>
      <c r="G1632" t="inlineStr">
        <is>
          <t>N</t>
        </is>
      </c>
      <c r="H1632" t="inlineStr">
        <is>
          <t>ZA</t>
        </is>
      </c>
      <c r="O1632" t="n">
        <v>10.35</v>
      </c>
      <c r="S1632">
        <f>_xlfn.XLOOKUP(E1632,'Facture Chronopost'!L:L,'Facture Chronopost'!AA:AA,"")</f>
        <v/>
      </c>
      <c r="T1632">
        <f>IF(COUNTIF('Bibliothèque transporteurs'!C:C,F1632)=0,"inconnu",_xlfn.XLOOKUP(F1632,'Bibliothèque transporteurs'!C:C,'Bibliothèque transporteurs'!A:A))</f>
        <v/>
      </c>
      <c r="U1632">
        <f>IF(OR(F1632="6C",F1632="6B"),_xlfn.XLOOKUP(E1632,'Facture Chronopost'!L:L,'Facture Chronopost'!X:X),IF(OR(F1632=17,F1632=44),F1632&amp;"_"&amp;H1632,IF(COUNTIF('Bibliothèque transporteurs'!C:C,F1632)=0,"inconnu",_xlfn.XLOOKUP(F1632,'Bibliothèque transporteurs'!C:C,'Bibliothèque transporteurs'!B:B))))</f>
        <v/>
      </c>
      <c r="V1632">
        <f>IF(COUNTIF('Bibliothèque transporteurs'!C:C,F1632)=0,"inconnu",_xlfn.XLOOKUP(F1632,'Bibliothèque transporteurs'!C:C,'Bibliothèque transporteurs'!E:E))</f>
        <v/>
      </c>
      <c r="W1632">
        <f>IF(T1632="FR_2SHOP",O1632,IF(O1632=0,0,ROUNDUP(O1632/C1632*B1632,2)))</f>
        <v/>
      </c>
      <c r="Y1632" s="118">
        <f>ROUNDUP(B1632,2)-M1632-L1632-N1632-J1632-K1632-I1632-Q1632</f>
        <v/>
      </c>
      <c r="Z1632" s="118">
        <f>IF(Y1632=W1632,"OK","Non")</f>
        <v/>
      </c>
    </row>
    <row r="1633">
      <c r="A1633" s="9">
        <f>C1633/SUM(C:C)*(SUM(C:C)+$X$2)</f>
        <v/>
      </c>
      <c r="B1633" s="9">
        <f>C1633/SUM(C:C)*(SUM(C:C)+SUM($N$3:$O$7))+S1633</f>
        <v/>
      </c>
      <c r="C1633" s="9">
        <f>SUM(I1633:Q1633)-N1633-P1633</f>
        <v/>
      </c>
      <c r="D1633" s="8" t="n">
        <v>6235</v>
      </c>
      <c r="E1633" t="inlineStr">
        <is>
          <t>XT414210787TS</t>
        </is>
      </c>
      <c r="F1633" t="inlineStr">
        <is>
          <t>6C</t>
        </is>
      </c>
      <c r="G1633" t="inlineStr">
        <is>
          <t>N</t>
        </is>
      </c>
      <c r="H1633" t="inlineStr">
        <is>
          <t>ZA</t>
        </is>
      </c>
      <c r="O1633" t="n">
        <v>10.87</v>
      </c>
      <c r="S1633">
        <f>_xlfn.XLOOKUP(E1633,'Facture Chronopost'!L:L,'Facture Chronopost'!AA:AA,"")</f>
        <v/>
      </c>
      <c r="T1633">
        <f>IF(COUNTIF('Bibliothèque transporteurs'!C:C,F1633)=0,"inconnu",_xlfn.XLOOKUP(F1633,'Bibliothèque transporteurs'!C:C,'Bibliothèque transporteurs'!A:A))</f>
        <v/>
      </c>
      <c r="U1633">
        <f>IF(OR(F1633="6C",F1633="6B"),_xlfn.XLOOKUP(E1633,'Facture Chronopost'!L:L,'Facture Chronopost'!X:X),IF(OR(F1633=17,F1633=44),F1633&amp;"_"&amp;H1633,IF(COUNTIF('Bibliothèque transporteurs'!C:C,F1633)=0,"inconnu",_xlfn.XLOOKUP(F1633,'Bibliothèque transporteurs'!C:C,'Bibliothèque transporteurs'!B:B))))</f>
        <v/>
      </c>
      <c r="V1633">
        <f>IF(COUNTIF('Bibliothèque transporteurs'!C:C,F1633)=0,"inconnu",_xlfn.XLOOKUP(F1633,'Bibliothèque transporteurs'!C:C,'Bibliothèque transporteurs'!E:E))</f>
        <v/>
      </c>
      <c r="W1633">
        <f>IF(T1633="FR_2SHOP",O1633,IF(O1633=0,0,ROUNDUP(O1633/C1633*B1633,2)))</f>
        <v/>
      </c>
      <c r="Y1633" s="118">
        <f>ROUNDUP(B1633,2)-M1633-L1633-N1633-J1633-K1633-I1633-Q1633</f>
        <v/>
      </c>
      <c r="Z1633" s="118">
        <f>IF(Y1633=W1633,"OK","Non")</f>
        <v/>
      </c>
    </row>
    <row r="1634">
      <c r="A1634" s="9">
        <f>C1634/SUM(C:C)*(SUM(C:C)+$X$2)</f>
        <v/>
      </c>
      <c r="B1634" s="9">
        <f>C1634/SUM(C:C)*(SUM(C:C)+SUM($N$3:$O$7))+S1634</f>
        <v/>
      </c>
      <c r="C1634" s="9">
        <f>SUM(I1634:Q1634)-N1634-P1634</f>
        <v/>
      </c>
      <c r="D1634" s="8" t="n">
        <v>6235</v>
      </c>
      <c r="E1634" t="inlineStr">
        <is>
          <t>XT414211102TS</t>
        </is>
      </c>
      <c r="F1634" t="inlineStr">
        <is>
          <t>6C</t>
        </is>
      </c>
      <c r="G1634" t="inlineStr">
        <is>
          <t>N</t>
        </is>
      </c>
      <c r="H1634" t="inlineStr">
        <is>
          <t>ZA</t>
        </is>
      </c>
      <c r="O1634" t="n">
        <v>5.88</v>
      </c>
      <c r="S1634">
        <f>_xlfn.XLOOKUP(E1634,'Facture Chronopost'!L:L,'Facture Chronopost'!AA:AA,"")</f>
        <v/>
      </c>
      <c r="T1634">
        <f>IF(COUNTIF('Bibliothèque transporteurs'!C:C,F1634)=0,"inconnu",_xlfn.XLOOKUP(F1634,'Bibliothèque transporteurs'!C:C,'Bibliothèque transporteurs'!A:A))</f>
        <v/>
      </c>
      <c r="U1634">
        <f>IF(OR(F1634="6C",F1634="6B"),_xlfn.XLOOKUP(E1634,'Facture Chronopost'!L:L,'Facture Chronopost'!X:X),IF(OR(F1634=17,F1634=44),F1634&amp;"_"&amp;H1634,IF(COUNTIF('Bibliothèque transporteurs'!C:C,F1634)=0,"inconnu",_xlfn.XLOOKUP(F1634,'Bibliothèque transporteurs'!C:C,'Bibliothèque transporteurs'!B:B))))</f>
        <v/>
      </c>
      <c r="V1634">
        <f>IF(COUNTIF('Bibliothèque transporteurs'!C:C,F1634)=0,"inconnu",_xlfn.XLOOKUP(F1634,'Bibliothèque transporteurs'!C:C,'Bibliothèque transporteurs'!E:E))</f>
        <v/>
      </c>
      <c r="W1634">
        <f>IF(T1634="FR_2SHOP",O1634,IF(O1634=0,0,ROUNDUP(O1634/C1634*B1634,2)))</f>
        <v/>
      </c>
      <c r="Y1634" s="118">
        <f>ROUNDUP(B1634,2)-M1634-L1634-N1634-J1634-K1634-I1634-Q1634</f>
        <v/>
      </c>
      <c r="Z1634" s="118">
        <f>IF(Y1634=W1634,"OK","Non")</f>
        <v/>
      </c>
    </row>
    <row r="1635">
      <c r="A1635" s="9">
        <f>C1635/SUM(C:C)*(SUM(C:C)+$X$2)</f>
        <v/>
      </c>
      <c r="B1635" s="9">
        <f>C1635/SUM(C:C)*(SUM(C:C)+SUM($N$3:$O$7))+S1635</f>
        <v/>
      </c>
      <c r="C1635" s="9">
        <f>SUM(I1635:Q1635)-N1635-P1635</f>
        <v/>
      </c>
      <c r="D1635" s="8" t="n">
        <v>6235</v>
      </c>
      <c r="E1635" t="inlineStr">
        <is>
          <t>XT414211297TS</t>
        </is>
      </c>
      <c r="F1635" t="inlineStr">
        <is>
          <t>6C</t>
        </is>
      </c>
      <c r="G1635" t="inlineStr">
        <is>
          <t>N</t>
        </is>
      </c>
      <c r="H1635" t="inlineStr">
        <is>
          <t>ZA</t>
        </is>
      </c>
      <c r="O1635" t="n">
        <v>5.55</v>
      </c>
      <c r="S1635">
        <f>_xlfn.XLOOKUP(E1635,'Facture Chronopost'!L:L,'Facture Chronopost'!AA:AA,"")</f>
        <v/>
      </c>
      <c r="T1635">
        <f>IF(COUNTIF('Bibliothèque transporteurs'!C:C,F1635)=0,"inconnu",_xlfn.XLOOKUP(F1635,'Bibliothèque transporteurs'!C:C,'Bibliothèque transporteurs'!A:A))</f>
        <v/>
      </c>
      <c r="U1635">
        <f>IF(OR(F1635="6C",F1635="6B"),_xlfn.XLOOKUP(E1635,'Facture Chronopost'!L:L,'Facture Chronopost'!X:X),IF(OR(F1635=17,F1635=44),F1635&amp;"_"&amp;H1635,IF(COUNTIF('Bibliothèque transporteurs'!C:C,F1635)=0,"inconnu",_xlfn.XLOOKUP(F1635,'Bibliothèque transporteurs'!C:C,'Bibliothèque transporteurs'!B:B))))</f>
        <v/>
      </c>
      <c r="V1635">
        <f>IF(COUNTIF('Bibliothèque transporteurs'!C:C,F1635)=0,"inconnu",_xlfn.XLOOKUP(F1635,'Bibliothèque transporteurs'!C:C,'Bibliothèque transporteurs'!E:E))</f>
        <v/>
      </c>
      <c r="W1635">
        <f>IF(T1635="FR_2SHOP",O1635,IF(O1635=0,0,ROUNDUP(O1635/C1635*B1635,2)))</f>
        <v/>
      </c>
      <c r="Y1635" s="118">
        <f>ROUNDUP(B1635,2)-M1635-L1635-N1635-J1635-K1635-I1635-Q1635</f>
        <v/>
      </c>
      <c r="Z1635" s="118">
        <f>IF(Y1635=W1635,"OK","Non")</f>
        <v/>
      </c>
    </row>
    <row r="1636">
      <c r="A1636" s="9">
        <f>C1636/SUM(C:C)*(SUM(C:C)+$X$2)</f>
        <v/>
      </c>
      <c r="B1636" s="9">
        <f>C1636/SUM(C:C)*(SUM(C:C)+SUM($N$3:$O$7))+S1636</f>
        <v/>
      </c>
      <c r="C1636" s="9">
        <f>SUM(I1636:Q1636)-N1636-P1636</f>
        <v/>
      </c>
      <c r="D1636" s="8" t="n">
        <v>6235</v>
      </c>
      <c r="E1636" t="inlineStr">
        <is>
          <t>XT414211955TS</t>
        </is>
      </c>
      <c r="F1636" t="inlineStr">
        <is>
          <t>6C</t>
        </is>
      </c>
      <c r="G1636" t="inlineStr">
        <is>
          <t>N</t>
        </is>
      </c>
      <c r="H1636" t="inlineStr">
        <is>
          <t>ZA</t>
        </is>
      </c>
      <c r="O1636" t="n">
        <v>9.69</v>
      </c>
      <c r="S1636">
        <f>_xlfn.XLOOKUP(E1636,'Facture Chronopost'!L:L,'Facture Chronopost'!AA:AA,"")</f>
        <v/>
      </c>
      <c r="T1636">
        <f>IF(COUNTIF('Bibliothèque transporteurs'!C:C,F1636)=0,"inconnu",_xlfn.XLOOKUP(F1636,'Bibliothèque transporteurs'!C:C,'Bibliothèque transporteurs'!A:A))</f>
        <v/>
      </c>
      <c r="U1636">
        <f>IF(OR(F1636="6C",F1636="6B"),_xlfn.XLOOKUP(E1636,'Facture Chronopost'!L:L,'Facture Chronopost'!X:X),IF(OR(F1636=17,F1636=44),F1636&amp;"_"&amp;H1636,IF(COUNTIF('Bibliothèque transporteurs'!C:C,F1636)=0,"inconnu",_xlfn.XLOOKUP(F1636,'Bibliothèque transporteurs'!C:C,'Bibliothèque transporteurs'!B:B))))</f>
        <v/>
      </c>
      <c r="V1636">
        <f>IF(COUNTIF('Bibliothèque transporteurs'!C:C,F1636)=0,"inconnu",_xlfn.XLOOKUP(F1636,'Bibliothèque transporteurs'!C:C,'Bibliothèque transporteurs'!E:E))</f>
        <v/>
      </c>
      <c r="W1636">
        <f>IF(T1636="FR_2SHOP",O1636,IF(O1636=0,0,ROUNDUP(O1636/C1636*B1636,2)))</f>
        <v/>
      </c>
      <c r="Y1636" s="118">
        <f>ROUNDUP(B1636,2)-M1636-L1636-N1636-J1636-K1636-I1636-Q1636</f>
        <v/>
      </c>
      <c r="Z1636" s="118">
        <f>IF(Y1636=W1636,"OK","Non")</f>
        <v/>
      </c>
    </row>
    <row r="1637">
      <c r="A1637" s="9">
        <f>C1637/SUM(C:C)*(SUM(C:C)+$X$2)</f>
        <v/>
      </c>
      <c r="B1637" s="9">
        <f>C1637/SUM(C:C)*(SUM(C:C)+SUM($N$3:$O$7))+S1637</f>
        <v/>
      </c>
      <c r="C1637" s="9">
        <f>SUM(I1637:Q1637)-N1637-P1637</f>
        <v/>
      </c>
      <c r="D1637" s="8" t="n">
        <v>6235</v>
      </c>
      <c r="E1637" t="inlineStr">
        <is>
          <t>XT414212553TS</t>
        </is>
      </c>
      <c r="F1637" t="inlineStr">
        <is>
          <t>6C</t>
        </is>
      </c>
      <c r="G1637" t="inlineStr">
        <is>
          <t>N</t>
        </is>
      </c>
      <c r="H1637" t="inlineStr">
        <is>
          <t>ZA</t>
        </is>
      </c>
      <c r="O1637" t="n">
        <v>5.33</v>
      </c>
      <c r="S1637">
        <f>_xlfn.XLOOKUP(E1637,'Facture Chronopost'!L:L,'Facture Chronopost'!AA:AA,"")</f>
        <v/>
      </c>
      <c r="T1637">
        <f>IF(COUNTIF('Bibliothèque transporteurs'!C:C,F1637)=0,"inconnu",_xlfn.XLOOKUP(F1637,'Bibliothèque transporteurs'!C:C,'Bibliothèque transporteurs'!A:A))</f>
        <v/>
      </c>
      <c r="U1637">
        <f>IF(OR(F1637="6C",F1637="6B"),_xlfn.XLOOKUP(E1637,'Facture Chronopost'!L:L,'Facture Chronopost'!X:X),IF(OR(F1637=17,F1637=44),F1637&amp;"_"&amp;H1637,IF(COUNTIF('Bibliothèque transporteurs'!C:C,F1637)=0,"inconnu",_xlfn.XLOOKUP(F1637,'Bibliothèque transporteurs'!C:C,'Bibliothèque transporteurs'!B:B))))</f>
        <v/>
      </c>
      <c r="V1637">
        <f>IF(COUNTIF('Bibliothèque transporteurs'!C:C,F1637)=0,"inconnu",_xlfn.XLOOKUP(F1637,'Bibliothèque transporteurs'!C:C,'Bibliothèque transporteurs'!E:E))</f>
        <v/>
      </c>
      <c r="W1637">
        <f>IF(T1637="FR_2SHOP",O1637,IF(O1637=0,0,ROUNDUP(O1637/C1637*B1637,2)))</f>
        <v/>
      </c>
      <c r="Y1637" s="118">
        <f>ROUNDUP(B1637,2)-M1637-L1637-N1637-J1637-K1637-I1637-Q1637</f>
        <v/>
      </c>
      <c r="Z1637" s="118">
        <f>IF(Y1637=W1637,"OK","Non")</f>
        <v/>
      </c>
    </row>
    <row r="1638">
      <c r="A1638" s="9">
        <f>C1638/SUM(C:C)*(SUM(C:C)+$X$2)</f>
        <v/>
      </c>
      <c r="B1638" s="9">
        <f>C1638/SUM(C:C)*(SUM(C:C)+SUM($N$3:$O$7))+S1638</f>
        <v/>
      </c>
      <c r="C1638" s="9">
        <f>SUM(I1638:Q1638)-N1638-P1638</f>
        <v/>
      </c>
      <c r="D1638" s="8" t="n">
        <v>6235</v>
      </c>
      <c r="E1638" t="inlineStr">
        <is>
          <t>XT414212607TS</t>
        </is>
      </c>
      <c r="F1638" t="inlineStr">
        <is>
          <t>6C</t>
        </is>
      </c>
      <c r="G1638" t="inlineStr">
        <is>
          <t>N</t>
        </is>
      </c>
      <c r="H1638" t="inlineStr">
        <is>
          <t>ZA</t>
        </is>
      </c>
      <c r="O1638" t="n">
        <v>5.88</v>
      </c>
      <c r="S1638">
        <f>_xlfn.XLOOKUP(E1638,'Facture Chronopost'!L:L,'Facture Chronopost'!AA:AA,"")</f>
        <v/>
      </c>
      <c r="T1638">
        <f>IF(COUNTIF('Bibliothèque transporteurs'!C:C,F1638)=0,"inconnu",_xlfn.XLOOKUP(F1638,'Bibliothèque transporteurs'!C:C,'Bibliothèque transporteurs'!A:A))</f>
        <v/>
      </c>
      <c r="U1638">
        <f>IF(OR(F1638="6C",F1638="6B"),_xlfn.XLOOKUP(E1638,'Facture Chronopost'!L:L,'Facture Chronopost'!X:X),IF(OR(F1638=17,F1638=44),F1638&amp;"_"&amp;H1638,IF(COUNTIF('Bibliothèque transporteurs'!C:C,F1638)=0,"inconnu",_xlfn.XLOOKUP(F1638,'Bibliothèque transporteurs'!C:C,'Bibliothèque transporteurs'!B:B))))</f>
        <v/>
      </c>
      <c r="V1638">
        <f>IF(COUNTIF('Bibliothèque transporteurs'!C:C,F1638)=0,"inconnu",_xlfn.XLOOKUP(F1638,'Bibliothèque transporteurs'!C:C,'Bibliothèque transporteurs'!E:E))</f>
        <v/>
      </c>
      <c r="W1638">
        <f>IF(T1638="FR_2SHOP",O1638,IF(O1638=0,0,ROUNDUP(O1638/C1638*B1638,2)))</f>
        <v/>
      </c>
      <c r="Y1638" s="118">
        <f>ROUNDUP(B1638,2)-M1638-L1638-N1638-J1638-K1638-I1638-Q1638</f>
        <v/>
      </c>
      <c r="Z1638" s="118">
        <f>IF(Y1638=W1638,"OK","Non")</f>
        <v/>
      </c>
    </row>
    <row r="1639">
      <c r="A1639" s="9">
        <f>C1639/SUM(C:C)*(SUM(C:C)+$X$2)</f>
        <v/>
      </c>
      <c r="B1639" s="9">
        <f>C1639/SUM(C:C)*(SUM(C:C)+SUM($N$3:$O$7))+S1639</f>
        <v/>
      </c>
      <c r="C1639" s="9">
        <f>SUM(I1639:Q1639)-N1639-P1639</f>
        <v/>
      </c>
      <c r="D1639" s="8" t="n">
        <v>6235</v>
      </c>
      <c r="E1639" t="inlineStr">
        <is>
          <t>XT414213491TS</t>
        </is>
      </c>
      <c r="F1639" t="inlineStr">
        <is>
          <t>6C</t>
        </is>
      </c>
      <c r="G1639" t="inlineStr">
        <is>
          <t>N</t>
        </is>
      </c>
      <c r="H1639" t="inlineStr">
        <is>
          <t>ZA</t>
        </is>
      </c>
      <c r="O1639" t="n">
        <v>5.88</v>
      </c>
      <c r="S1639">
        <f>_xlfn.XLOOKUP(E1639,'Facture Chronopost'!L:L,'Facture Chronopost'!AA:AA,"")</f>
        <v/>
      </c>
      <c r="T1639">
        <f>IF(COUNTIF('Bibliothèque transporteurs'!C:C,F1639)=0,"inconnu",_xlfn.XLOOKUP(F1639,'Bibliothèque transporteurs'!C:C,'Bibliothèque transporteurs'!A:A))</f>
        <v/>
      </c>
      <c r="U1639">
        <f>IF(OR(F1639="6C",F1639="6B"),_xlfn.XLOOKUP(E1639,'Facture Chronopost'!L:L,'Facture Chronopost'!X:X),IF(OR(F1639=17,F1639=44),F1639&amp;"_"&amp;H1639,IF(COUNTIF('Bibliothèque transporteurs'!C:C,F1639)=0,"inconnu",_xlfn.XLOOKUP(F1639,'Bibliothèque transporteurs'!C:C,'Bibliothèque transporteurs'!B:B))))</f>
        <v/>
      </c>
      <c r="V1639">
        <f>IF(COUNTIF('Bibliothèque transporteurs'!C:C,F1639)=0,"inconnu",_xlfn.XLOOKUP(F1639,'Bibliothèque transporteurs'!C:C,'Bibliothèque transporteurs'!E:E))</f>
        <v/>
      </c>
      <c r="W1639">
        <f>IF(T1639="FR_2SHOP",O1639,IF(O1639=0,0,ROUNDUP(O1639/C1639*B1639,2)))</f>
        <v/>
      </c>
      <c r="Y1639" s="118">
        <f>ROUNDUP(B1639,2)-M1639-L1639-N1639-J1639-K1639-I1639-Q1639</f>
        <v/>
      </c>
      <c r="Z1639" s="118">
        <f>IF(Y1639=W1639,"OK","Non")</f>
        <v/>
      </c>
    </row>
    <row r="1640">
      <c r="A1640" s="9">
        <f>C1640/SUM(C:C)*(SUM(C:C)+$X$2)</f>
        <v/>
      </c>
      <c r="B1640" s="9">
        <f>C1640/SUM(C:C)*(SUM(C:C)+SUM($N$3:$O$7))+S1640</f>
        <v/>
      </c>
      <c r="C1640" s="9">
        <f>SUM(I1640:Q1640)-N1640-P1640</f>
        <v/>
      </c>
      <c r="D1640" s="8" t="n">
        <v>6235</v>
      </c>
      <c r="E1640" t="inlineStr">
        <is>
          <t>XT414213749TS</t>
        </is>
      </c>
      <c r="F1640" t="inlineStr">
        <is>
          <t>6C</t>
        </is>
      </c>
      <c r="G1640" t="inlineStr">
        <is>
          <t>N</t>
        </is>
      </c>
      <c r="H1640" t="inlineStr">
        <is>
          <t>ZA</t>
        </is>
      </c>
      <c r="O1640" t="n">
        <v>9.69</v>
      </c>
      <c r="S1640">
        <f>_xlfn.XLOOKUP(E1640,'Facture Chronopost'!L:L,'Facture Chronopost'!AA:AA,"")</f>
        <v/>
      </c>
      <c r="T1640">
        <f>IF(COUNTIF('Bibliothèque transporteurs'!C:C,F1640)=0,"inconnu",_xlfn.XLOOKUP(F1640,'Bibliothèque transporteurs'!C:C,'Bibliothèque transporteurs'!A:A))</f>
        <v/>
      </c>
      <c r="U1640">
        <f>IF(OR(F1640="6C",F1640="6B"),_xlfn.XLOOKUP(E1640,'Facture Chronopost'!L:L,'Facture Chronopost'!X:X),IF(OR(F1640=17,F1640=44),F1640&amp;"_"&amp;H1640,IF(COUNTIF('Bibliothèque transporteurs'!C:C,F1640)=0,"inconnu",_xlfn.XLOOKUP(F1640,'Bibliothèque transporteurs'!C:C,'Bibliothèque transporteurs'!B:B))))</f>
        <v/>
      </c>
      <c r="V1640">
        <f>IF(COUNTIF('Bibliothèque transporteurs'!C:C,F1640)=0,"inconnu",_xlfn.XLOOKUP(F1640,'Bibliothèque transporteurs'!C:C,'Bibliothèque transporteurs'!E:E))</f>
        <v/>
      </c>
      <c r="W1640">
        <f>IF(T1640="FR_2SHOP",O1640,IF(O1640=0,0,ROUNDUP(O1640/C1640*B1640,2)))</f>
        <v/>
      </c>
      <c r="Y1640" s="118">
        <f>ROUNDUP(B1640,2)-M1640-L1640-N1640-J1640-K1640-I1640-Q1640</f>
        <v/>
      </c>
      <c r="Z1640" s="118">
        <f>IF(Y1640=W1640,"OK","Non")</f>
        <v/>
      </c>
    </row>
    <row r="1641">
      <c r="A1641" s="9">
        <f>C1641/SUM(C:C)*(SUM(C:C)+$X$2)</f>
        <v/>
      </c>
      <c r="B1641" s="9">
        <f>C1641/SUM(C:C)*(SUM(C:C)+SUM($N$3:$O$7))+S1641</f>
        <v/>
      </c>
      <c r="C1641" s="9">
        <f>SUM(I1641:Q1641)-N1641-P1641</f>
        <v/>
      </c>
      <c r="D1641" s="8" t="n">
        <v>6235</v>
      </c>
      <c r="E1641" t="inlineStr">
        <is>
          <t>XT414214165TS</t>
        </is>
      </c>
      <c r="F1641" t="inlineStr">
        <is>
          <t>6C</t>
        </is>
      </c>
      <c r="G1641" t="inlineStr">
        <is>
          <t>N</t>
        </is>
      </c>
      <c r="H1641" t="inlineStr">
        <is>
          <t>ZA</t>
        </is>
      </c>
      <c r="O1641" t="n">
        <v>5.55</v>
      </c>
      <c r="S1641">
        <f>_xlfn.XLOOKUP(E1641,'Facture Chronopost'!L:L,'Facture Chronopost'!AA:AA,"")</f>
        <v/>
      </c>
      <c r="T1641">
        <f>IF(COUNTIF('Bibliothèque transporteurs'!C:C,F1641)=0,"inconnu",_xlfn.XLOOKUP(F1641,'Bibliothèque transporteurs'!C:C,'Bibliothèque transporteurs'!A:A))</f>
        <v/>
      </c>
      <c r="U1641">
        <f>IF(OR(F1641="6C",F1641="6B"),_xlfn.XLOOKUP(E1641,'Facture Chronopost'!L:L,'Facture Chronopost'!X:X),IF(OR(F1641=17,F1641=44),F1641&amp;"_"&amp;H1641,IF(COUNTIF('Bibliothèque transporteurs'!C:C,F1641)=0,"inconnu",_xlfn.XLOOKUP(F1641,'Bibliothèque transporteurs'!C:C,'Bibliothèque transporteurs'!B:B))))</f>
        <v/>
      </c>
      <c r="V1641">
        <f>IF(COUNTIF('Bibliothèque transporteurs'!C:C,F1641)=0,"inconnu",_xlfn.XLOOKUP(F1641,'Bibliothèque transporteurs'!C:C,'Bibliothèque transporteurs'!E:E))</f>
        <v/>
      </c>
      <c r="W1641">
        <f>IF(T1641="FR_2SHOP",O1641,IF(O1641=0,0,ROUNDUP(O1641/C1641*B1641,2)))</f>
        <v/>
      </c>
      <c r="Y1641" s="118">
        <f>ROUNDUP(B1641,2)-M1641-L1641-N1641-J1641-K1641-I1641-Q1641</f>
        <v/>
      </c>
      <c r="Z1641" s="118">
        <f>IF(Y1641=W1641,"OK","Non")</f>
        <v/>
      </c>
    </row>
    <row r="1642">
      <c r="A1642" s="9">
        <f>C1642/SUM(C:C)*(SUM(C:C)+$X$2)</f>
        <v/>
      </c>
      <c r="B1642" s="9">
        <f>C1642/SUM(C:C)*(SUM(C:C)+SUM($N$3:$O$7))+S1642</f>
        <v/>
      </c>
      <c r="C1642" s="9">
        <f>SUM(I1642:Q1642)-N1642-P1642</f>
        <v/>
      </c>
      <c r="D1642" s="8" t="n">
        <v>6235</v>
      </c>
      <c r="E1642" t="inlineStr">
        <is>
          <t>XT414214355TS</t>
        </is>
      </c>
      <c r="F1642" t="inlineStr">
        <is>
          <t>6C</t>
        </is>
      </c>
      <c r="G1642" t="inlineStr">
        <is>
          <t>N</t>
        </is>
      </c>
      <c r="H1642" t="inlineStr">
        <is>
          <t>ZA</t>
        </is>
      </c>
      <c r="O1642" t="n">
        <v>9.69</v>
      </c>
      <c r="S1642">
        <f>_xlfn.XLOOKUP(E1642,'Facture Chronopost'!L:L,'Facture Chronopost'!AA:AA,"")</f>
        <v/>
      </c>
      <c r="T1642">
        <f>IF(COUNTIF('Bibliothèque transporteurs'!C:C,F1642)=0,"inconnu",_xlfn.XLOOKUP(F1642,'Bibliothèque transporteurs'!C:C,'Bibliothèque transporteurs'!A:A))</f>
        <v/>
      </c>
      <c r="U1642">
        <f>IF(OR(F1642="6C",F1642="6B"),_xlfn.XLOOKUP(E1642,'Facture Chronopost'!L:L,'Facture Chronopost'!X:X),IF(OR(F1642=17,F1642=44),F1642&amp;"_"&amp;H1642,IF(COUNTIF('Bibliothèque transporteurs'!C:C,F1642)=0,"inconnu",_xlfn.XLOOKUP(F1642,'Bibliothèque transporteurs'!C:C,'Bibliothèque transporteurs'!B:B))))</f>
        <v/>
      </c>
      <c r="V1642">
        <f>IF(COUNTIF('Bibliothèque transporteurs'!C:C,F1642)=0,"inconnu",_xlfn.XLOOKUP(F1642,'Bibliothèque transporteurs'!C:C,'Bibliothèque transporteurs'!E:E))</f>
        <v/>
      </c>
      <c r="W1642">
        <f>IF(T1642="FR_2SHOP",O1642,IF(O1642=0,0,ROUNDUP(O1642/C1642*B1642,2)))</f>
        <v/>
      </c>
      <c r="Y1642" s="118">
        <f>ROUNDUP(B1642,2)-M1642-L1642-N1642-J1642-K1642-I1642-Q1642</f>
        <v/>
      </c>
      <c r="Z1642" s="118">
        <f>IF(Y1642=W1642,"OK","Non")</f>
        <v/>
      </c>
    </row>
    <row r="1643">
      <c r="A1643" s="9">
        <f>C1643/SUM(C:C)*(SUM(C:C)+$X$2)</f>
        <v/>
      </c>
      <c r="B1643" s="9">
        <f>C1643/SUM(C:C)*(SUM(C:C)+SUM($N$3:$O$7))+S1643</f>
        <v/>
      </c>
      <c r="C1643" s="9">
        <f>SUM(I1643:Q1643)-N1643-P1643</f>
        <v/>
      </c>
      <c r="D1643" s="8" t="n">
        <v>6235</v>
      </c>
      <c r="E1643" t="inlineStr">
        <is>
          <t>XT414215356TS</t>
        </is>
      </c>
      <c r="F1643" t="inlineStr">
        <is>
          <t>6C</t>
        </is>
      </c>
      <c r="G1643" t="inlineStr">
        <is>
          <t>N</t>
        </is>
      </c>
      <c r="H1643" t="inlineStr">
        <is>
          <t>ZA</t>
        </is>
      </c>
      <c r="O1643" t="n">
        <v>9.470000000000001</v>
      </c>
      <c r="S1643">
        <f>_xlfn.XLOOKUP(E1643,'Facture Chronopost'!L:L,'Facture Chronopost'!AA:AA,"")</f>
        <v/>
      </c>
      <c r="T1643">
        <f>IF(COUNTIF('Bibliothèque transporteurs'!C:C,F1643)=0,"inconnu",_xlfn.XLOOKUP(F1643,'Bibliothèque transporteurs'!C:C,'Bibliothèque transporteurs'!A:A))</f>
        <v/>
      </c>
      <c r="U1643">
        <f>IF(OR(F1643="6C",F1643="6B"),_xlfn.XLOOKUP(E1643,'Facture Chronopost'!L:L,'Facture Chronopost'!X:X),IF(OR(F1643=17,F1643=44),F1643&amp;"_"&amp;H1643,IF(COUNTIF('Bibliothèque transporteurs'!C:C,F1643)=0,"inconnu",_xlfn.XLOOKUP(F1643,'Bibliothèque transporteurs'!C:C,'Bibliothèque transporteurs'!B:B))))</f>
        <v/>
      </c>
      <c r="V1643">
        <f>IF(COUNTIF('Bibliothèque transporteurs'!C:C,F1643)=0,"inconnu",_xlfn.XLOOKUP(F1643,'Bibliothèque transporteurs'!C:C,'Bibliothèque transporteurs'!E:E))</f>
        <v/>
      </c>
      <c r="W1643">
        <f>IF(T1643="FR_2SHOP",O1643,IF(O1643=0,0,ROUNDUP(O1643/C1643*B1643,2)))</f>
        <v/>
      </c>
      <c r="Y1643" s="118">
        <f>ROUNDUP(B1643,2)-M1643-L1643-N1643-J1643-K1643-I1643-Q1643</f>
        <v/>
      </c>
      <c r="Z1643" s="118">
        <f>IF(Y1643=W1643,"OK","Non")</f>
        <v/>
      </c>
    </row>
    <row r="1644">
      <c r="A1644" s="9">
        <f>C1644/SUM(C:C)*(SUM(C:C)+$X$2)</f>
        <v/>
      </c>
      <c r="B1644" s="9">
        <f>C1644/SUM(C:C)*(SUM(C:C)+SUM($N$3:$O$7))+S1644</f>
        <v/>
      </c>
      <c r="C1644" s="9">
        <f>SUM(I1644:Q1644)-N1644-P1644</f>
        <v/>
      </c>
      <c r="D1644" s="8" t="n">
        <v>6235</v>
      </c>
      <c r="E1644" t="inlineStr">
        <is>
          <t>XT414215427TS</t>
        </is>
      </c>
      <c r="F1644" t="inlineStr">
        <is>
          <t>6C</t>
        </is>
      </c>
      <c r="G1644" t="inlineStr">
        <is>
          <t>N</t>
        </is>
      </c>
      <c r="H1644" t="inlineStr">
        <is>
          <t>ZA</t>
        </is>
      </c>
      <c r="O1644" t="n">
        <v>15.15</v>
      </c>
      <c r="S1644">
        <f>_xlfn.XLOOKUP(E1644,'Facture Chronopost'!L:L,'Facture Chronopost'!AA:AA,"")</f>
        <v/>
      </c>
      <c r="T1644">
        <f>IF(COUNTIF('Bibliothèque transporteurs'!C:C,F1644)=0,"inconnu",_xlfn.XLOOKUP(F1644,'Bibliothèque transporteurs'!C:C,'Bibliothèque transporteurs'!A:A))</f>
        <v/>
      </c>
      <c r="U1644">
        <f>IF(OR(F1644="6C",F1644="6B"),_xlfn.XLOOKUP(E1644,'Facture Chronopost'!L:L,'Facture Chronopost'!X:X),IF(OR(F1644=17,F1644=44),F1644&amp;"_"&amp;H1644,IF(COUNTIF('Bibliothèque transporteurs'!C:C,F1644)=0,"inconnu",_xlfn.XLOOKUP(F1644,'Bibliothèque transporteurs'!C:C,'Bibliothèque transporteurs'!B:B))))</f>
        <v/>
      </c>
      <c r="V1644">
        <f>IF(COUNTIF('Bibliothèque transporteurs'!C:C,F1644)=0,"inconnu",_xlfn.XLOOKUP(F1644,'Bibliothèque transporteurs'!C:C,'Bibliothèque transporteurs'!E:E))</f>
        <v/>
      </c>
      <c r="W1644">
        <f>IF(T1644="FR_2SHOP",O1644,IF(O1644=0,0,ROUNDUP(O1644/C1644*B1644,2)))</f>
        <v/>
      </c>
      <c r="Y1644" s="118">
        <f>ROUNDUP(B1644,2)-M1644-L1644-N1644-J1644-K1644-I1644-Q1644</f>
        <v/>
      </c>
      <c r="Z1644" s="118">
        <f>IF(Y1644=W1644,"OK","Non")</f>
        <v/>
      </c>
    </row>
    <row r="1645">
      <c r="A1645" s="9">
        <f>C1645/SUM(C:C)*(SUM(C:C)+$X$2)</f>
        <v/>
      </c>
      <c r="B1645" s="9">
        <f>C1645/SUM(C:C)*(SUM(C:C)+SUM($N$3:$O$7))+S1645</f>
        <v/>
      </c>
      <c r="C1645" s="9">
        <f>SUM(I1645:Q1645)-N1645-P1645</f>
        <v/>
      </c>
      <c r="D1645" s="8" t="n">
        <v>6235</v>
      </c>
      <c r="E1645" t="inlineStr">
        <is>
          <t>XT414216135TS</t>
        </is>
      </c>
      <c r="F1645" t="inlineStr">
        <is>
          <t>6C</t>
        </is>
      </c>
      <c r="G1645" t="inlineStr">
        <is>
          <t>N</t>
        </is>
      </c>
      <c r="H1645" t="inlineStr">
        <is>
          <t>ZA</t>
        </is>
      </c>
      <c r="O1645" t="n">
        <v>5.88</v>
      </c>
      <c r="S1645">
        <f>_xlfn.XLOOKUP(E1645,'Facture Chronopost'!L:L,'Facture Chronopost'!AA:AA,"")</f>
        <v/>
      </c>
      <c r="T1645">
        <f>IF(COUNTIF('Bibliothèque transporteurs'!C:C,F1645)=0,"inconnu",_xlfn.XLOOKUP(F1645,'Bibliothèque transporteurs'!C:C,'Bibliothèque transporteurs'!A:A))</f>
        <v/>
      </c>
      <c r="U1645">
        <f>IF(OR(F1645="6C",F1645="6B"),_xlfn.XLOOKUP(E1645,'Facture Chronopost'!L:L,'Facture Chronopost'!X:X),IF(OR(F1645=17,F1645=44),F1645&amp;"_"&amp;H1645,IF(COUNTIF('Bibliothèque transporteurs'!C:C,F1645)=0,"inconnu",_xlfn.XLOOKUP(F1645,'Bibliothèque transporteurs'!C:C,'Bibliothèque transporteurs'!B:B))))</f>
        <v/>
      </c>
      <c r="V1645">
        <f>IF(COUNTIF('Bibliothèque transporteurs'!C:C,F1645)=0,"inconnu",_xlfn.XLOOKUP(F1645,'Bibliothèque transporteurs'!C:C,'Bibliothèque transporteurs'!E:E))</f>
        <v/>
      </c>
      <c r="W1645">
        <f>IF(T1645="FR_2SHOP",O1645,IF(O1645=0,0,ROUNDUP(O1645/C1645*B1645,2)))</f>
        <v/>
      </c>
      <c r="Y1645" s="118">
        <f>ROUNDUP(B1645,2)-M1645-L1645-N1645-J1645-K1645-I1645-Q1645</f>
        <v/>
      </c>
      <c r="Z1645" s="118">
        <f>IF(Y1645=W1645,"OK","Non")</f>
        <v/>
      </c>
    </row>
    <row r="1646">
      <c r="A1646" s="9">
        <f>C1646/SUM(C:C)*(SUM(C:C)+$X$2)</f>
        <v/>
      </c>
      <c r="B1646" s="9">
        <f>C1646/SUM(C:C)*(SUM(C:C)+SUM($N$3:$O$7))+S1646</f>
        <v/>
      </c>
      <c r="C1646" s="9">
        <f>SUM(I1646:Q1646)-N1646-P1646</f>
        <v/>
      </c>
      <c r="D1646" s="8" t="n">
        <v>6235</v>
      </c>
      <c r="E1646" t="inlineStr">
        <is>
          <t>XT414217184TS</t>
        </is>
      </c>
      <c r="F1646" t="inlineStr">
        <is>
          <t>6C</t>
        </is>
      </c>
      <c r="G1646" t="inlineStr">
        <is>
          <t>N</t>
        </is>
      </c>
      <c r="H1646" t="inlineStr">
        <is>
          <t>ZA</t>
        </is>
      </c>
      <c r="O1646" t="n">
        <v>9.69</v>
      </c>
      <c r="S1646">
        <f>_xlfn.XLOOKUP(E1646,'Facture Chronopost'!L:L,'Facture Chronopost'!AA:AA,"")</f>
        <v/>
      </c>
      <c r="T1646">
        <f>IF(COUNTIF('Bibliothèque transporteurs'!C:C,F1646)=0,"inconnu",_xlfn.XLOOKUP(F1646,'Bibliothèque transporteurs'!C:C,'Bibliothèque transporteurs'!A:A))</f>
        <v/>
      </c>
      <c r="U1646">
        <f>IF(OR(F1646="6C",F1646="6B"),_xlfn.XLOOKUP(E1646,'Facture Chronopost'!L:L,'Facture Chronopost'!X:X),IF(OR(F1646=17,F1646=44),F1646&amp;"_"&amp;H1646,IF(COUNTIF('Bibliothèque transporteurs'!C:C,F1646)=0,"inconnu",_xlfn.XLOOKUP(F1646,'Bibliothèque transporteurs'!C:C,'Bibliothèque transporteurs'!B:B))))</f>
        <v/>
      </c>
      <c r="V1646">
        <f>IF(COUNTIF('Bibliothèque transporteurs'!C:C,F1646)=0,"inconnu",_xlfn.XLOOKUP(F1646,'Bibliothèque transporteurs'!C:C,'Bibliothèque transporteurs'!E:E))</f>
        <v/>
      </c>
      <c r="W1646">
        <f>IF(T1646="FR_2SHOP",O1646,IF(O1646=0,0,ROUNDUP(O1646/C1646*B1646,2)))</f>
        <v/>
      </c>
      <c r="Y1646" s="118">
        <f>ROUNDUP(B1646,2)-M1646-L1646-N1646-J1646-K1646-I1646-Q1646</f>
        <v/>
      </c>
      <c r="Z1646" s="118">
        <f>IF(Y1646=W1646,"OK","Non")</f>
        <v/>
      </c>
    </row>
    <row r="1647">
      <c r="A1647" s="9">
        <f>C1647/SUM(C:C)*(SUM(C:C)+$X$2)</f>
        <v/>
      </c>
      <c r="B1647" s="9">
        <f>C1647/SUM(C:C)*(SUM(C:C)+SUM($N$3:$O$7))+S1647</f>
        <v/>
      </c>
      <c r="C1647" s="9">
        <f>SUM(I1647:Q1647)-N1647-P1647</f>
        <v/>
      </c>
      <c r="D1647" s="8" t="n">
        <v>6235</v>
      </c>
      <c r="E1647" t="inlineStr">
        <is>
          <t>XT414219185TS</t>
        </is>
      </c>
      <c r="F1647" t="inlineStr">
        <is>
          <t>6C</t>
        </is>
      </c>
      <c r="G1647" t="inlineStr">
        <is>
          <t>N</t>
        </is>
      </c>
      <c r="H1647" t="inlineStr">
        <is>
          <t>ZA</t>
        </is>
      </c>
      <c r="O1647" t="n">
        <v>9.69</v>
      </c>
      <c r="S1647">
        <f>_xlfn.XLOOKUP(E1647,'Facture Chronopost'!L:L,'Facture Chronopost'!AA:AA,"")</f>
        <v/>
      </c>
      <c r="T1647">
        <f>IF(COUNTIF('Bibliothèque transporteurs'!C:C,F1647)=0,"inconnu",_xlfn.XLOOKUP(F1647,'Bibliothèque transporteurs'!C:C,'Bibliothèque transporteurs'!A:A))</f>
        <v/>
      </c>
      <c r="U1647">
        <f>IF(OR(F1647="6C",F1647="6B"),_xlfn.XLOOKUP(E1647,'Facture Chronopost'!L:L,'Facture Chronopost'!X:X),IF(OR(F1647=17,F1647=44),F1647&amp;"_"&amp;H1647,IF(COUNTIF('Bibliothèque transporteurs'!C:C,F1647)=0,"inconnu",_xlfn.XLOOKUP(F1647,'Bibliothèque transporteurs'!C:C,'Bibliothèque transporteurs'!B:B))))</f>
        <v/>
      </c>
      <c r="V1647">
        <f>IF(COUNTIF('Bibliothèque transporteurs'!C:C,F1647)=0,"inconnu",_xlfn.XLOOKUP(F1647,'Bibliothèque transporteurs'!C:C,'Bibliothèque transporteurs'!E:E))</f>
        <v/>
      </c>
      <c r="W1647">
        <f>IF(T1647="FR_2SHOP",O1647,IF(O1647=0,0,ROUNDUP(O1647/C1647*B1647,2)))</f>
        <v/>
      </c>
      <c r="Y1647" s="118">
        <f>ROUNDUP(B1647,2)-M1647-L1647-N1647-J1647-K1647-I1647-Q1647</f>
        <v/>
      </c>
      <c r="Z1647" s="118">
        <f>IF(Y1647=W1647,"OK","Non")</f>
        <v/>
      </c>
    </row>
    <row r="1648">
      <c r="A1648" s="9">
        <f>C1648/SUM(C:C)*(SUM(C:C)+$X$2)</f>
        <v/>
      </c>
      <c r="B1648" s="9">
        <f>C1648/SUM(C:C)*(SUM(C:C)+SUM($N$3:$O$7))+S1648</f>
        <v/>
      </c>
      <c r="C1648" s="9">
        <f>SUM(I1648:Q1648)-N1648-P1648</f>
        <v/>
      </c>
      <c r="D1648" s="8" t="n">
        <v>6235</v>
      </c>
      <c r="E1648" t="inlineStr">
        <is>
          <t>XT414219619TS</t>
        </is>
      </c>
      <c r="F1648" t="inlineStr">
        <is>
          <t>6C</t>
        </is>
      </c>
      <c r="G1648" t="inlineStr">
        <is>
          <t>N</t>
        </is>
      </c>
      <c r="H1648" t="inlineStr">
        <is>
          <t>ZA</t>
        </is>
      </c>
      <c r="O1648" t="n">
        <v>15.34</v>
      </c>
      <c r="S1648">
        <f>_xlfn.XLOOKUP(E1648,'Facture Chronopost'!L:L,'Facture Chronopost'!AA:AA,"")</f>
        <v/>
      </c>
      <c r="T1648">
        <f>IF(COUNTIF('Bibliothèque transporteurs'!C:C,F1648)=0,"inconnu",_xlfn.XLOOKUP(F1648,'Bibliothèque transporteurs'!C:C,'Bibliothèque transporteurs'!A:A))</f>
        <v/>
      </c>
      <c r="U1648">
        <f>IF(OR(F1648="6C",F1648="6B"),_xlfn.XLOOKUP(E1648,'Facture Chronopost'!L:L,'Facture Chronopost'!X:X),IF(OR(F1648=17,F1648=44),F1648&amp;"_"&amp;H1648,IF(COUNTIF('Bibliothèque transporteurs'!C:C,F1648)=0,"inconnu",_xlfn.XLOOKUP(F1648,'Bibliothèque transporteurs'!C:C,'Bibliothèque transporteurs'!B:B))))</f>
        <v/>
      </c>
      <c r="V1648">
        <f>IF(COUNTIF('Bibliothèque transporteurs'!C:C,F1648)=0,"inconnu",_xlfn.XLOOKUP(F1648,'Bibliothèque transporteurs'!C:C,'Bibliothèque transporteurs'!E:E))</f>
        <v/>
      </c>
      <c r="W1648">
        <f>IF(T1648="FR_2SHOP",O1648,IF(O1648=0,0,ROUNDUP(O1648/C1648*B1648,2)))</f>
        <v/>
      </c>
      <c r="Y1648" s="118">
        <f>ROUNDUP(B1648,2)-M1648-L1648-N1648-J1648-K1648-I1648-Q1648</f>
        <v/>
      </c>
      <c r="Z1648" s="118">
        <f>IF(Y1648=W1648,"OK","Non")</f>
        <v/>
      </c>
    </row>
    <row r="1649">
      <c r="A1649" s="9">
        <f>C1649/SUM(C:C)*(SUM(C:C)+$X$2)</f>
        <v/>
      </c>
      <c r="B1649" s="9">
        <f>C1649/SUM(C:C)*(SUM(C:C)+SUM($N$3:$O$7))+S1649</f>
        <v/>
      </c>
      <c r="C1649" s="9">
        <f>SUM(I1649:Q1649)-N1649-P1649</f>
        <v/>
      </c>
      <c r="D1649" s="8" t="n">
        <v>6235</v>
      </c>
      <c r="E1649" t="inlineStr">
        <is>
          <t>XT414219636TS</t>
        </is>
      </c>
      <c r="F1649" t="inlineStr">
        <is>
          <t>6C</t>
        </is>
      </c>
      <c r="G1649" t="inlineStr">
        <is>
          <t>N</t>
        </is>
      </c>
      <c r="H1649" t="inlineStr">
        <is>
          <t>ZA</t>
        </is>
      </c>
      <c r="O1649" t="n">
        <v>12.74</v>
      </c>
      <c r="S1649">
        <f>_xlfn.XLOOKUP(E1649,'Facture Chronopost'!L:L,'Facture Chronopost'!AA:AA,"")</f>
        <v/>
      </c>
      <c r="T1649">
        <f>IF(COUNTIF('Bibliothèque transporteurs'!C:C,F1649)=0,"inconnu",_xlfn.XLOOKUP(F1649,'Bibliothèque transporteurs'!C:C,'Bibliothèque transporteurs'!A:A))</f>
        <v/>
      </c>
      <c r="U1649">
        <f>IF(OR(F1649="6C",F1649="6B"),_xlfn.XLOOKUP(E1649,'Facture Chronopost'!L:L,'Facture Chronopost'!X:X),IF(OR(F1649=17,F1649=44),F1649&amp;"_"&amp;H1649,IF(COUNTIF('Bibliothèque transporteurs'!C:C,F1649)=0,"inconnu",_xlfn.XLOOKUP(F1649,'Bibliothèque transporteurs'!C:C,'Bibliothèque transporteurs'!B:B))))</f>
        <v/>
      </c>
      <c r="V1649">
        <f>IF(COUNTIF('Bibliothèque transporteurs'!C:C,F1649)=0,"inconnu",_xlfn.XLOOKUP(F1649,'Bibliothèque transporteurs'!C:C,'Bibliothèque transporteurs'!E:E))</f>
        <v/>
      </c>
      <c r="W1649">
        <f>IF(T1649="FR_2SHOP",O1649,IF(O1649=0,0,ROUNDUP(O1649/C1649*B1649,2)))</f>
        <v/>
      </c>
      <c r="Y1649" s="118">
        <f>ROUNDUP(B1649,2)-M1649-L1649-N1649-J1649-K1649-I1649-Q1649</f>
        <v/>
      </c>
      <c r="Z1649" s="118">
        <f>IF(Y1649=W1649,"OK","Non")</f>
        <v/>
      </c>
    </row>
    <row r="1650">
      <c r="A1650" s="9">
        <f>C1650/SUM(C:C)*(SUM(C:C)+$X$2)</f>
        <v/>
      </c>
      <c r="B1650" s="9">
        <f>C1650/SUM(C:C)*(SUM(C:C)+SUM($N$3:$O$7))+S1650</f>
        <v/>
      </c>
      <c r="C1650" s="9">
        <f>SUM(I1650:Q1650)-N1650-P1650</f>
        <v/>
      </c>
      <c r="D1650" s="8" t="n">
        <v>6235</v>
      </c>
      <c r="E1650" t="inlineStr">
        <is>
          <t>XT414220838TS</t>
        </is>
      </c>
      <c r="F1650" t="inlineStr">
        <is>
          <t>6C</t>
        </is>
      </c>
      <c r="G1650" t="inlineStr">
        <is>
          <t>N</t>
        </is>
      </c>
      <c r="H1650" t="inlineStr">
        <is>
          <t>ZA</t>
        </is>
      </c>
      <c r="O1650" t="n">
        <v>5.33</v>
      </c>
      <c r="S1650">
        <f>_xlfn.XLOOKUP(E1650,'Facture Chronopost'!L:L,'Facture Chronopost'!AA:AA,"")</f>
        <v/>
      </c>
      <c r="T1650">
        <f>IF(COUNTIF('Bibliothèque transporteurs'!C:C,F1650)=0,"inconnu",_xlfn.XLOOKUP(F1650,'Bibliothèque transporteurs'!C:C,'Bibliothèque transporteurs'!A:A))</f>
        <v/>
      </c>
      <c r="U1650">
        <f>IF(OR(F1650="6C",F1650="6B"),_xlfn.XLOOKUP(E1650,'Facture Chronopost'!L:L,'Facture Chronopost'!X:X),IF(OR(F1650=17,F1650=44),F1650&amp;"_"&amp;H1650,IF(COUNTIF('Bibliothèque transporteurs'!C:C,F1650)=0,"inconnu",_xlfn.XLOOKUP(F1650,'Bibliothèque transporteurs'!C:C,'Bibliothèque transporteurs'!B:B))))</f>
        <v/>
      </c>
      <c r="V1650">
        <f>IF(COUNTIF('Bibliothèque transporteurs'!C:C,F1650)=0,"inconnu",_xlfn.XLOOKUP(F1650,'Bibliothèque transporteurs'!C:C,'Bibliothèque transporteurs'!E:E))</f>
        <v/>
      </c>
      <c r="W1650">
        <f>IF(T1650="FR_2SHOP",O1650,IF(O1650=0,0,ROUNDUP(O1650/C1650*B1650,2)))</f>
        <v/>
      </c>
      <c r="Y1650" s="118">
        <f>ROUNDUP(B1650,2)-M1650-L1650-N1650-J1650-K1650-I1650-Q1650</f>
        <v/>
      </c>
      <c r="Z1650" s="118">
        <f>IF(Y1650=W1650,"OK","Non")</f>
        <v/>
      </c>
    </row>
    <row r="1651">
      <c r="A1651" s="9">
        <f>C1651/SUM(C:C)*(SUM(C:C)+$X$2)</f>
        <v/>
      </c>
      <c r="B1651" s="9">
        <f>C1651/SUM(C:C)*(SUM(C:C)+SUM($N$3:$O$7))+S1651</f>
        <v/>
      </c>
      <c r="C1651" s="9">
        <f>SUM(I1651:Q1651)-N1651-P1651</f>
        <v/>
      </c>
      <c r="D1651" s="8" t="n">
        <v>6235</v>
      </c>
      <c r="E1651" t="inlineStr">
        <is>
          <t>XT414220909TS</t>
        </is>
      </c>
      <c r="F1651" t="inlineStr">
        <is>
          <t>6C</t>
        </is>
      </c>
      <c r="G1651" t="inlineStr">
        <is>
          <t>N</t>
        </is>
      </c>
      <c r="H1651" t="inlineStr">
        <is>
          <t>ZA</t>
        </is>
      </c>
      <c r="O1651" t="n">
        <v>9.69</v>
      </c>
      <c r="S1651">
        <f>_xlfn.XLOOKUP(E1651,'Facture Chronopost'!L:L,'Facture Chronopost'!AA:AA,"")</f>
        <v/>
      </c>
      <c r="T1651">
        <f>IF(COUNTIF('Bibliothèque transporteurs'!C:C,F1651)=0,"inconnu",_xlfn.XLOOKUP(F1651,'Bibliothèque transporteurs'!C:C,'Bibliothèque transporteurs'!A:A))</f>
        <v/>
      </c>
      <c r="U1651">
        <f>IF(OR(F1651="6C",F1651="6B"),_xlfn.XLOOKUP(E1651,'Facture Chronopost'!L:L,'Facture Chronopost'!X:X),IF(OR(F1651=17,F1651=44),F1651&amp;"_"&amp;H1651,IF(COUNTIF('Bibliothèque transporteurs'!C:C,F1651)=0,"inconnu",_xlfn.XLOOKUP(F1651,'Bibliothèque transporteurs'!C:C,'Bibliothèque transporteurs'!B:B))))</f>
        <v/>
      </c>
      <c r="V1651">
        <f>IF(COUNTIF('Bibliothèque transporteurs'!C:C,F1651)=0,"inconnu",_xlfn.XLOOKUP(F1651,'Bibliothèque transporteurs'!C:C,'Bibliothèque transporteurs'!E:E))</f>
        <v/>
      </c>
      <c r="W1651">
        <f>IF(T1651="FR_2SHOP",O1651,IF(O1651=0,0,ROUNDUP(O1651/C1651*B1651,2)))</f>
        <v/>
      </c>
      <c r="Y1651" s="118">
        <f>ROUNDUP(B1651,2)-M1651-L1651-N1651-J1651-K1651-I1651-Q1651</f>
        <v/>
      </c>
      <c r="Z1651" s="118">
        <f>IF(Y1651=W1651,"OK","Non")</f>
        <v/>
      </c>
    </row>
    <row r="1652">
      <c r="A1652" s="9">
        <f>C1652/SUM(C:C)*(SUM(C:C)+$X$2)</f>
        <v/>
      </c>
      <c r="B1652" s="9">
        <f>C1652/SUM(C:C)*(SUM(C:C)+SUM($N$3:$O$7))+S1652</f>
        <v/>
      </c>
      <c r="C1652" s="9">
        <f>SUM(I1652:Q1652)-N1652-P1652</f>
        <v/>
      </c>
      <c r="D1652" s="8" t="n">
        <v>6235</v>
      </c>
      <c r="E1652" t="inlineStr">
        <is>
          <t>XT414224145TS</t>
        </is>
      </c>
      <c r="F1652" t="inlineStr">
        <is>
          <t>6C</t>
        </is>
      </c>
      <c r="G1652" t="inlineStr">
        <is>
          <t>N</t>
        </is>
      </c>
      <c r="H1652" t="inlineStr">
        <is>
          <t>ZA</t>
        </is>
      </c>
      <c r="O1652" t="n">
        <v>11.01</v>
      </c>
      <c r="S1652">
        <f>_xlfn.XLOOKUP(E1652,'Facture Chronopost'!L:L,'Facture Chronopost'!AA:AA,"")</f>
        <v/>
      </c>
      <c r="T1652">
        <f>IF(COUNTIF('Bibliothèque transporteurs'!C:C,F1652)=0,"inconnu",_xlfn.XLOOKUP(F1652,'Bibliothèque transporteurs'!C:C,'Bibliothèque transporteurs'!A:A))</f>
        <v/>
      </c>
      <c r="U1652">
        <f>IF(OR(F1652="6C",F1652="6B"),_xlfn.XLOOKUP(E1652,'Facture Chronopost'!L:L,'Facture Chronopost'!X:X),IF(OR(F1652=17,F1652=44),F1652&amp;"_"&amp;H1652,IF(COUNTIF('Bibliothèque transporteurs'!C:C,F1652)=0,"inconnu",_xlfn.XLOOKUP(F1652,'Bibliothèque transporteurs'!C:C,'Bibliothèque transporteurs'!B:B))))</f>
        <v/>
      </c>
      <c r="V1652">
        <f>IF(COUNTIF('Bibliothèque transporteurs'!C:C,F1652)=0,"inconnu",_xlfn.XLOOKUP(F1652,'Bibliothèque transporteurs'!C:C,'Bibliothèque transporteurs'!E:E))</f>
        <v/>
      </c>
      <c r="W1652">
        <f>IF(T1652="FR_2SHOP",O1652,IF(O1652=0,0,ROUNDUP(O1652/C1652*B1652,2)))</f>
        <v/>
      </c>
      <c r="Y1652" s="118">
        <f>ROUNDUP(B1652,2)-M1652-L1652-N1652-J1652-K1652-I1652-Q1652</f>
        <v/>
      </c>
      <c r="Z1652" s="118">
        <f>IF(Y1652=W1652,"OK","Non")</f>
        <v/>
      </c>
    </row>
    <row r="1653">
      <c r="A1653" s="9">
        <f>C1653/SUM(C:C)*(SUM(C:C)+$X$2)</f>
        <v/>
      </c>
      <c r="B1653" s="9">
        <f>C1653/SUM(C:C)*(SUM(C:C)+SUM($N$3:$O$7))+S1653</f>
        <v/>
      </c>
      <c r="C1653" s="9">
        <f>SUM(I1653:Q1653)-N1653-P1653</f>
        <v/>
      </c>
      <c r="D1653" s="8" t="n">
        <v>6235</v>
      </c>
      <c r="E1653" t="inlineStr">
        <is>
          <t>XT414225631TS</t>
        </is>
      </c>
      <c r="F1653" t="inlineStr">
        <is>
          <t>6C</t>
        </is>
      </c>
      <c r="G1653" t="inlineStr">
        <is>
          <t>N</t>
        </is>
      </c>
      <c r="H1653" t="inlineStr">
        <is>
          <t>ZA</t>
        </is>
      </c>
      <c r="O1653" t="n">
        <v>9.69</v>
      </c>
      <c r="S1653">
        <f>_xlfn.XLOOKUP(E1653,'Facture Chronopost'!L:L,'Facture Chronopost'!AA:AA,"")</f>
        <v/>
      </c>
      <c r="T1653">
        <f>IF(COUNTIF('Bibliothèque transporteurs'!C:C,F1653)=0,"inconnu",_xlfn.XLOOKUP(F1653,'Bibliothèque transporteurs'!C:C,'Bibliothèque transporteurs'!A:A))</f>
        <v/>
      </c>
      <c r="U1653">
        <f>IF(OR(F1653="6C",F1653="6B"),_xlfn.XLOOKUP(E1653,'Facture Chronopost'!L:L,'Facture Chronopost'!X:X),IF(OR(F1653=17,F1653=44),F1653&amp;"_"&amp;H1653,IF(COUNTIF('Bibliothèque transporteurs'!C:C,F1653)=0,"inconnu",_xlfn.XLOOKUP(F1653,'Bibliothèque transporteurs'!C:C,'Bibliothèque transporteurs'!B:B))))</f>
        <v/>
      </c>
      <c r="V1653">
        <f>IF(COUNTIF('Bibliothèque transporteurs'!C:C,F1653)=0,"inconnu",_xlfn.XLOOKUP(F1653,'Bibliothèque transporteurs'!C:C,'Bibliothèque transporteurs'!E:E))</f>
        <v/>
      </c>
      <c r="W1653">
        <f>IF(T1653="FR_2SHOP",O1653,IF(O1653=0,0,ROUNDUP(O1653/C1653*B1653,2)))</f>
        <v/>
      </c>
      <c r="Y1653" s="118">
        <f>ROUNDUP(B1653,2)-M1653-L1653-N1653-J1653-K1653-I1653-Q1653</f>
        <v/>
      </c>
      <c r="Z1653" s="118">
        <f>IF(Y1653=W1653,"OK","Non")</f>
        <v/>
      </c>
    </row>
    <row r="1654">
      <c r="A1654" s="9">
        <f>C1654/SUM(C:C)*(SUM(C:C)+$X$2)</f>
        <v/>
      </c>
      <c r="B1654" s="9">
        <f>C1654/SUM(C:C)*(SUM(C:C)+SUM($N$3:$O$7))+S1654</f>
        <v/>
      </c>
      <c r="C1654" s="9">
        <f>SUM(I1654:Q1654)-N1654-P1654</f>
        <v/>
      </c>
      <c r="D1654" s="8" t="n">
        <v>6235</v>
      </c>
      <c r="E1654" t="inlineStr">
        <is>
          <t>XT414226464TS</t>
        </is>
      </c>
      <c r="F1654" t="inlineStr">
        <is>
          <t>6C</t>
        </is>
      </c>
      <c r="G1654" t="inlineStr">
        <is>
          <t>N</t>
        </is>
      </c>
      <c r="H1654" t="inlineStr">
        <is>
          <t>ZA</t>
        </is>
      </c>
      <c r="O1654" t="n">
        <v>9.69</v>
      </c>
      <c r="S1654">
        <f>_xlfn.XLOOKUP(E1654,'Facture Chronopost'!L:L,'Facture Chronopost'!AA:AA,"")</f>
        <v/>
      </c>
      <c r="T1654">
        <f>IF(COUNTIF('Bibliothèque transporteurs'!C:C,F1654)=0,"inconnu",_xlfn.XLOOKUP(F1654,'Bibliothèque transporteurs'!C:C,'Bibliothèque transporteurs'!A:A))</f>
        <v/>
      </c>
      <c r="U1654">
        <f>IF(OR(F1654="6C",F1654="6B"),_xlfn.XLOOKUP(E1654,'Facture Chronopost'!L:L,'Facture Chronopost'!X:X),IF(OR(F1654=17,F1654=44),F1654&amp;"_"&amp;H1654,IF(COUNTIF('Bibliothèque transporteurs'!C:C,F1654)=0,"inconnu",_xlfn.XLOOKUP(F1654,'Bibliothèque transporteurs'!C:C,'Bibliothèque transporteurs'!B:B))))</f>
        <v/>
      </c>
      <c r="V1654">
        <f>IF(COUNTIF('Bibliothèque transporteurs'!C:C,F1654)=0,"inconnu",_xlfn.XLOOKUP(F1654,'Bibliothèque transporteurs'!C:C,'Bibliothèque transporteurs'!E:E))</f>
        <v/>
      </c>
      <c r="W1654">
        <f>IF(T1654="FR_2SHOP",O1654,IF(O1654=0,0,ROUNDUP(O1654/C1654*B1654,2)))</f>
        <v/>
      </c>
      <c r="Y1654" s="118">
        <f>ROUNDUP(B1654,2)-M1654-L1654-N1654-J1654-K1654-I1654-Q1654</f>
        <v/>
      </c>
      <c r="Z1654" s="118">
        <f>IF(Y1654=W1654,"OK","Non")</f>
        <v/>
      </c>
    </row>
    <row r="1655">
      <c r="A1655" s="9">
        <f>C1655/SUM(C:C)*(SUM(C:C)+$X$2)</f>
        <v/>
      </c>
      <c r="B1655" s="9">
        <f>C1655/SUM(C:C)*(SUM(C:C)+SUM($N$3:$O$7))+S1655</f>
        <v/>
      </c>
      <c r="C1655" s="9">
        <f>SUM(I1655:Q1655)-N1655-P1655</f>
        <v/>
      </c>
      <c r="D1655" s="8" t="n">
        <v>6235</v>
      </c>
      <c r="E1655" t="inlineStr">
        <is>
          <t>XT414226668TS</t>
        </is>
      </c>
      <c r="F1655" t="inlineStr">
        <is>
          <t>6C</t>
        </is>
      </c>
      <c r="G1655" t="inlineStr">
        <is>
          <t>N</t>
        </is>
      </c>
      <c r="H1655" t="inlineStr">
        <is>
          <t>ZA</t>
        </is>
      </c>
      <c r="O1655" t="n">
        <v>5.33</v>
      </c>
      <c r="S1655">
        <f>_xlfn.XLOOKUP(E1655,'Facture Chronopost'!L:L,'Facture Chronopost'!AA:AA,"")</f>
        <v/>
      </c>
      <c r="T1655">
        <f>IF(COUNTIF('Bibliothèque transporteurs'!C:C,F1655)=0,"inconnu",_xlfn.XLOOKUP(F1655,'Bibliothèque transporteurs'!C:C,'Bibliothèque transporteurs'!A:A))</f>
        <v/>
      </c>
      <c r="U1655">
        <f>IF(OR(F1655="6C",F1655="6B"),_xlfn.XLOOKUP(E1655,'Facture Chronopost'!L:L,'Facture Chronopost'!X:X),IF(OR(F1655=17,F1655=44),F1655&amp;"_"&amp;H1655,IF(COUNTIF('Bibliothèque transporteurs'!C:C,F1655)=0,"inconnu",_xlfn.XLOOKUP(F1655,'Bibliothèque transporteurs'!C:C,'Bibliothèque transporteurs'!B:B))))</f>
        <v/>
      </c>
      <c r="V1655">
        <f>IF(COUNTIF('Bibliothèque transporteurs'!C:C,F1655)=0,"inconnu",_xlfn.XLOOKUP(F1655,'Bibliothèque transporteurs'!C:C,'Bibliothèque transporteurs'!E:E))</f>
        <v/>
      </c>
      <c r="W1655">
        <f>IF(T1655="FR_2SHOP",O1655,IF(O1655=0,0,ROUNDUP(O1655/C1655*B1655,2)))</f>
        <v/>
      </c>
      <c r="Y1655" s="118">
        <f>ROUNDUP(B1655,2)-M1655-L1655-N1655-J1655-K1655-I1655-Q1655</f>
        <v/>
      </c>
      <c r="Z1655" s="118">
        <f>IF(Y1655=W1655,"OK","Non")</f>
        <v/>
      </c>
    </row>
    <row r="1656">
      <c r="A1656" s="9">
        <f>C1656/SUM(C:C)*(SUM(C:C)+$X$2)</f>
        <v/>
      </c>
      <c r="B1656" s="9">
        <f>C1656/SUM(C:C)*(SUM(C:C)+SUM($N$3:$O$7))+S1656</f>
        <v/>
      </c>
      <c r="C1656" s="9">
        <f>SUM(I1656:Q1656)-N1656-P1656</f>
        <v/>
      </c>
      <c r="D1656" s="8" t="n">
        <v>6235</v>
      </c>
      <c r="E1656" t="inlineStr">
        <is>
          <t>XT414226985TS</t>
        </is>
      </c>
      <c r="F1656" t="inlineStr">
        <is>
          <t>6C</t>
        </is>
      </c>
      <c r="G1656" t="inlineStr">
        <is>
          <t>N</t>
        </is>
      </c>
      <c r="H1656" t="inlineStr">
        <is>
          <t>ZA</t>
        </is>
      </c>
      <c r="O1656" t="n">
        <v>5.88</v>
      </c>
      <c r="S1656">
        <f>_xlfn.XLOOKUP(E1656,'Facture Chronopost'!L:L,'Facture Chronopost'!AA:AA,"")</f>
        <v/>
      </c>
      <c r="T1656">
        <f>IF(COUNTIF('Bibliothèque transporteurs'!C:C,F1656)=0,"inconnu",_xlfn.XLOOKUP(F1656,'Bibliothèque transporteurs'!C:C,'Bibliothèque transporteurs'!A:A))</f>
        <v/>
      </c>
      <c r="U1656">
        <f>IF(OR(F1656="6C",F1656="6B"),_xlfn.XLOOKUP(E1656,'Facture Chronopost'!L:L,'Facture Chronopost'!X:X),IF(OR(F1656=17,F1656=44),F1656&amp;"_"&amp;H1656,IF(COUNTIF('Bibliothèque transporteurs'!C:C,F1656)=0,"inconnu",_xlfn.XLOOKUP(F1656,'Bibliothèque transporteurs'!C:C,'Bibliothèque transporteurs'!B:B))))</f>
        <v/>
      </c>
      <c r="V1656">
        <f>IF(COUNTIF('Bibliothèque transporteurs'!C:C,F1656)=0,"inconnu",_xlfn.XLOOKUP(F1656,'Bibliothèque transporteurs'!C:C,'Bibliothèque transporteurs'!E:E))</f>
        <v/>
      </c>
      <c r="W1656">
        <f>IF(T1656="FR_2SHOP",O1656,IF(O1656=0,0,ROUNDUP(O1656/C1656*B1656,2)))</f>
        <v/>
      </c>
      <c r="Y1656" s="118">
        <f>ROUNDUP(B1656,2)-M1656-L1656-N1656-J1656-K1656-I1656-Q1656</f>
        <v/>
      </c>
      <c r="Z1656" s="118">
        <f>IF(Y1656=W1656,"OK","Non")</f>
        <v/>
      </c>
    </row>
    <row r="1657">
      <c r="A1657" s="9">
        <f>C1657/SUM(C:C)*(SUM(C:C)+$X$2)</f>
        <v/>
      </c>
      <c r="B1657" s="9">
        <f>C1657/SUM(C:C)*(SUM(C:C)+SUM($N$3:$O$7))+S1657</f>
        <v/>
      </c>
      <c r="C1657" s="9">
        <f>SUM(I1657:Q1657)-N1657-P1657</f>
        <v/>
      </c>
      <c r="D1657" s="8" t="n">
        <v>6235</v>
      </c>
      <c r="E1657" t="inlineStr">
        <is>
          <t>XT414227955TS</t>
        </is>
      </c>
      <c r="F1657" t="inlineStr">
        <is>
          <t>6C</t>
        </is>
      </c>
      <c r="G1657" t="inlineStr">
        <is>
          <t>N</t>
        </is>
      </c>
      <c r="H1657" t="inlineStr">
        <is>
          <t>ZA</t>
        </is>
      </c>
      <c r="O1657" t="n">
        <v>9.69</v>
      </c>
      <c r="S1657">
        <f>_xlfn.XLOOKUP(E1657,'Facture Chronopost'!L:L,'Facture Chronopost'!AA:AA,"")</f>
        <v/>
      </c>
      <c r="T1657">
        <f>IF(COUNTIF('Bibliothèque transporteurs'!C:C,F1657)=0,"inconnu",_xlfn.XLOOKUP(F1657,'Bibliothèque transporteurs'!C:C,'Bibliothèque transporteurs'!A:A))</f>
        <v/>
      </c>
      <c r="U1657">
        <f>IF(OR(F1657="6C",F1657="6B"),_xlfn.XLOOKUP(E1657,'Facture Chronopost'!L:L,'Facture Chronopost'!X:X),IF(OR(F1657=17,F1657=44),F1657&amp;"_"&amp;H1657,IF(COUNTIF('Bibliothèque transporteurs'!C:C,F1657)=0,"inconnu",_xlfn.XLOOKUP(F1657,'Bibliothèque transporteurs'!C:C,'Bibliothèque transporteurs'!B:B))))</f>
        <v/>
      </c>
      <c r="V1657">
        <f>IF(COUNTIF('Bibliothèque transporteurs'!C:C,F1657)=0,"inconnu",_xlfn.XLOOKUP(F1657,'Bibliothèque transporteurs'!C:C,'Bibliothèque transporteurs'!E:E))</f>
        <v/>
      </c>
      <c r="W1657">
        <f>IF(T1657="FR_2SHOP",O1657,IF(O1657=0,0,ROUNDUP(O1657/C1657*B1657,2)))</f>
        <v/>
      </c>
      <c r="Y1657" s="118">
        <f>ROUNDUP(B1657,2)-M1657-L1657-N1657-J1657-K1657-I1657-Q1657</f>
        <v/>
      </c>
      <c r="Z1657" s="118">
        <f>IF(Y1657=W1657,"OK","Non")</f>
        <v/>
      </c>
    </row>
    <row r="1658">
      <c r="A1658" s="9">
        <f>C1658/SUM(C:C)*(SUM(C:C)+$X$2)</f>
        <v/>
      </c>
      <c r="B1658" s="9">
        <f>C1658/SUM(C:C)*(SUM(C:C)+SUM($N$3:$O$7))+S1658</f>
        <v/>
      </c>
      <c r="C1658" s="9">
        <f>SUM(I1658:Q1658)-N1658-P1658</f>
        <v/>
      </c>
      <c r="D1658" s="8" t="n">
        <v>6235</v>
      </c>
      <c r="E1658" t="inlineStr">
        <is>
          <t>XT414228054TS</t>
        </is>
      </c>
      <c r="F1658" t="inlineStr">
        <is>
          <t>6C</t>
        </is>
      </c>
      <c r="G1658" t="inlineStr">
        <is>
          <t>N</t>
        </is>
      </c>
      <c r="H1658" t="inlineStr">
        <is>
          <t>ZA</t>
        </is>
      </c>
      <c r="O1658" t="n">
        <v>11.01</v>
      </c>
      <c r="S1658">
        <f>_xlfn.XLOOKUP(E1658,'Facture Chronopost'!L:L,'Facture Chronopost'!AA:AA,"")</f>
        <v/>
      </c>
      <c r="T1658">
        <f>IF(COUNTIF('Bibliothèque transporteurs'!C:C,F1658)=0,"inconnu",_xlfn.XLOOKUP(F1658,'Bibliothèque transporteurs'!C:C,'Bibliothèque transporteurs'!A:A))</f>
        <v/>
      </c>
      <c r="U1658">
        <f>IF(OR(F1658="6C",F1658="6B"),_xlfn.XLOOKUP(E1658,'Facture Chronopost'!L:L,'Facture Chronopost'!X:X),IF(OR(F1658=17,F1658=44),F1658&amp;"_"&amp;H1658,IF(COUNTIF('Bibliothèque transporteurs'!C:C,F1658)=0,"inconnu",_xlfn.XLOOKUP(F1658,'Bibliothèque transporteurs'!C:C,'Bibliothèque transporteurs'!B:B))))</f>
        <v/>
      </c>
      <c r="V1658">
        <f>IF(COUNTIF('Bibliothèque transporteurs'!C:C,F1658)=0,"inconnu",_xlfn.XLOOKUP(F1658,'Bibliothèque transporteurs'!C:C,'Bibliothèque transporteurs'!E:E))</f>
        <v/>
      </c>
      <c r="W1658">
        <f>IF(T1658="FR_2SHOP",O1658,IF(O1658=0,0,ROUNDUP(O1658/C1658*B1658,2)))</f>
        <v/>
      </c>
      <c r="Y1658" s="118">
        <f>ROUNDUP(B1658,2)-M1658-L1658-N1658-J1658-K1658-I1658-Q1658</f>
        <v/>
      </c>
      <c r="Z1658" s="118">
        <f>IF(Y1658=W1658,"OK","Non")</f>
        <v/>
      </c>
    </row>
    <row r="1659">
      <c r="A1659" s="9">
        <f>C1659/SUM(C:C)*(SUM(C:C)+$X$2)</f>
        <v/>
      </c>
      <c r="B1659" s="9">
        <f>C1659/SUM(C:C)*(SUM(C:C)+SUM($N$3:$O$7))+S1659</f>
        <v/>
      </c>
      <c r="C1659" s="9">
        <f>SUM(I1659:Q1659)-N1659-P1659</f>
        <v/>
      </c>
      <c r="D1659" s="8" t="n">
        <v>6235</v>
      </c>
      <c r="E1659" t="inlineStr">
        <is>
          <t>XT414228244TS</t>
        </is>
      </c>
      <c r="F1659" t="inlineStr">
        <is>
          <t>6C</t>
        </is>
      </c>
      <c r="G1659" t="inlineStr">
        <is>
          <t>N</t>
        </is>
      </c>
      <c r="H1659" t="inlineStr">
        <is>
          <t>ZA</t>
        </is>
      </c>
      <c r="O1659" t="n">
        <v>9.69</v>
      </c>
      <c r="S1659">
        <f>_xlfn.XLOOKUP(E1659,'Facture Chronopost'!L:L,'Facture Chronopost'!AA:AA,"")</f>
        <v/>
      </c>
      <c r="T1659">
        <f>IF(COUNTIF('Bibliothèque transporteurs'!C:C,F1659)=0,"inconnu",_xlfn.XLOOKUP(F1659,'Bibliothèque transporteurs'!C:C,'Bibliothèque transporteurs'!A:A))</f>
        <v/>
      </c>
      <c r="U1659">
        <f>IF(OR(F1659="6C",F1659="6B"),_xlfn.XLOOKUP(E1659,'Facture Chronopost'!L:L,'Facture Chronopost'!X:X),IF(OR(F1659=17,F1659=44),F1659&amp;"_"&amp;H1659,IF(COUNTIF('Bibliothèque transporteurs'!C:C,F1659)=0,"inconnu",_xlfn.XLOOKUP(F1659,'Bibliothèque transporteurs'!C:C,'Bibliothèque transporteurs'!B:B))))</f>
        <v/>
      </c>
      <c r="V1659">
        <f>IF(COUNTIF('Bibliothèque transporteurs'!C:C,F1659)=0,"inconnu",_xlfn.XLOOKUP(F1659,'Bibliothèque transporteurs'!C:C,'Bibliothèque transporteurs'!E:E))</f>
        <v/>
      </c>
      <c r="W1659">
        <f>IF(T1659="FR_2SHOP",O1659,IF(O1659=0,0,ROUNDUP(O1659/C1659*B1659,2)))</f>
        <v/>
      </c>
      <c r="Y1659" s="118">
        <f>ROUNDUP(B1659,2)-M1659-L1659-N1659-J1659-K1659-I1659-Q1659</f>
        <v/>
      </c>
      <c r="Z1659" s="118">
        <f>IF(Y1659=W1659,"OK","Non")</f>
        <v/>
      </c>
    </row>
    <row r="1660">
      <c r="A1660" s="9">
        <f>C1660/SUM(C:C)*(SUM(C:C)+$X$2)</f>
        <v/>
      </c>
      <c r="B1660" s="9">
        <f>C1660/SUM(C:C)*(SUM(C:C)+SUM($N$3:$O$7))+S1660</f>
        <v/>
      </c>
      <c r="C1660" s="9">
        <f>SUM(I1660:Q1660)-N1660-P1660</f>
        <v/>
      </c>
      <c r="D1660" s="8" t="n">
        <v>6235</v>
      </c>
      <c r="E1660" t="inlineStr">
        <is>
          <t>XT414228301TS</t>
        </is>
      </c>
      <c r="F1660" t="inlineStr">
        <is>
          <t>6C</t>
        </is>
      </c>
      <c r="G1660" t="inlineStr">
        <is>
          <t>N</t>
        </is>
      </c>
      <c r="H1660" t="inlineStr">
        <is>
          <t>ZA</t>
        </is>
      </c>
      <c r="O1660" t="n">
        <v>9.69</v>
      </c>
      <c r="S1660">
        <f>_xlfn.XLOOKUP(E1660,'Facture Chronopost'!L:L,'Facture Chronopost'!AA:AA,"")</f>
        <v/>
      </c>
      <c r="T1660">
        <f>IF(COUNTIF('Bibliothèque transporteurs'!C:C,F1660)=0,"inconnu",_xlfn.XLOOKUP(F1660,'Bibliothèque transporteurs'!C:C,'Bibliothèque transporteurs'!A:A))</f>
        <v/>
      </c>
      <c r="U1660">
        <f>IF(OR(F1660="6C",F1660="6B"),_xlfn.XLOOKUP(E1660,'Facture Chronopost'!L:L,'Facture Chronopost'!X:X),IF(OR(F1660=17,F1660=44),F1660&amp;"_"&amp;H1660,IF(COUNTIF('Bibliothèque transporteurs'!C:C,F1660)=0,"inconnu",_xlfn.XLOOKUP(F1660,'Bibliothèque transporteurs'!C:C,'Bibliothèque transporteurs'!B:B))))</f>
        <v/>
      </c>
      <c r="V1660">
        <f>IF(COUNTIF('Bibliothèque transporteurs'!C:C,F1660)=0,"inconnu",_xlfn.XLOOKUP(F1660,'Bibliothèque transporteurs'!C:C,'Bibliothèque transporteurs'!E:E))</f>
        <v/>
      </c>
      <c r="W1660">
        <f>IF(T1660="FR_2SHOP",O1660,IF(O1660=0,0,ROUNDUP(O1660/C1660*B1660,2)))</f>
        <v/>
      </c>
      <c r="Y1660" s="118">
        <f>ROUNDUP(B1660,2)-M1660-L1660-N1660-J1660-K1660-I1660-Q1660</f>
        <v/>
      </c>
      <c r="Z1660" s="118">
        <f>IF(Y1660=W1660,"OK","Non")</f>
        <v/>
      </c>
    </row>
    <row r="1661">
      <c r="A1661" s="9">
        <f>C1661/SUM(C:C)*(SUM(C:C)+$X$2)</f>
        <v/>
      </c>
      <c r="B1661" s="9">
        <f>C1661/SUM(C:C)*(SUM(C:C)+SUM($N$3:$O$7))+S1661</f>
        <v/>
      </c>
      <c r="C1661" s="9">
        <f>SUM(I1661:Q1661)-N1661-P1661</f>
        <v/>
      </c>
      <c r="D1661" s="8" t="n">
        <v>6235</v>
      </c>
      <c r="E1661" t="inlineStr">
        <is>
          <t>XT414228876TS</t>
        </is>
      </c>
      <c r="F1661" t="inlineStr">
        <is>
          <t>6C</t>
        </is>
      </c>
      <c r="G1661" t="inlineStr">
        <is>
          <t>N</t>
        </is>
      </c>
      <c r="H1661" t="inlineStr">
        <is>
          <t>ZA</t>
        </is>
      </c>
      <c r="O1661" t="n">
        <v>13.83</v>
      </c>
      <c r="S1661">
        <f>_xlfn.XLOOKUP(E1661,'Facture Chronopost'!L:L,'Facture Chronopost'!AA:AA,"")</f>
        <v/>
      </c>
      <c r="T1661">
        <f>IF(COUNTIF('Bibliothèque transporteurs'!C:C,F1661)=0,"inconnu",_xlfn.XLOOKUP(F1661,'Bibliothèque transporteurs'!C:C,'Bibliothèque transporteurs'!A:A))</f>
        <v/>
      </c>
      <c r="U1661">
        <f>IF(OR(F1661="6C",F1661="6B"),_xlfn.XLOOKUP(E1661,'Facture Chronopost'!L:L,'Facture Chronopost'!X:X),IF(OR(F1661=17,F1661=44),F1661&amp;"_"&amp;H1661,IF(COUNTIF('Bibliothèque transporteurs'!C:C,F1661)=0,"inconnu",_xlfn.XLOOKUP(F1661,'Bibliothèque transporteurs'!C:C,'Bibliothèque transporteurs'!B:B))))</f>
        <v/>
      </c>
      <c r="V1661">
        <f>IF(COUNTIF('Bibliothèque transporteurs'!C:C,F1661)=0,"inconnu",_xlfn.XLOOKUP(F1661,'Bibliothèque transporteurs'!C:C,'Bibliothèque transporteurs'!E:E))</f>
        <v/>
      </c>
      <c r="W1661">
        <f>IF(T1661="FR_2SHOP",O1661,IF(O1661=0,0,ROUNDUP(O1661/C1661*B1661,2)))</f>
        <v/>
      </c>
      <c r="Y1661" s="118">
        <f>ROUNDUP(B1661,2)-M1661-L1661-N1661-J1661-K1661-I1661-Q1661</f>
        <v/>
      </c>
      <c r="Z1661" s="118">
        <f>IF(Y1661=W1661,"OK","Non")</f>
        <v/>
      </c>
    </row>
    <row r="1662">
      <c r="A1662" s="9">
        <f>C1662/SUM(C:C)*(SUM(C:C)+$X$2)</f>
        <v/>
      </c>
      <c r="B1662" s="9">
        <f>C1662/SUM(C:C)*(SUM(C:C)+SUM($N$3:$O$7))+S1662</f>
        <v/>
      </c>
      <c r="C1662" s="9">
        <f>SUM(I1662:Q1662)-N1662-P1662</f>
        <v/>
      </c>
      <c r="D1662" s="8" t="n">
        <v>6235</v>
      </c>
      <c r="E1662" t="inlineStr">
        <is>
          <t>XT414229219TS</t>
        </is>
      </c>
      <c r="F1662" t="inlineStr">
        <is>
          <t>6C</t>
        </is>
      </c>
      <c r="G1662" t="inlineStr">
        <is>
          <t>N</t>
        </is>
      </c>
      <c r="H1662" t="inlineStr">
        <is>
          <t>ZA</t>
        </is>
      </c>
      <c r="O1662" t="n">
        <v>5.33</v>
      </c>
      <c r="S1662">
        <f>_xlfn.XLOOKUP(E1662,'Facture Chronopost'!L:L,'Facture Chronopost'!AA:AA,"")</f>
        <v/>
      </c>
      <c r="T1662">
        <f>IF(COUNTIF('Bibliothèque transporteurs'!C:C,F1662)=0,"inconnu",_xlfn.XLOOKUP(F1662,'Bibliothèque transporteurs'!C:C,'Bibliothèque transporteurs'!A:A))</f>
        <v/>
      </c>
      <c r="U1662">
        <f>IF(OR(F1662="6C",F1662="6B"),_xlfn.XLOOKUP(E1662,'Facture Chronopost'!L:L,'Facture Chronopost'!X:X),IF(OR(F1662=17,F1662=44),F1662&amp;"_"&amp;H1662,IF(COUNTIF('Bibliothèque transporteurs'!C:C,F1662)=0,"inconnu",_xlfn.XLOOKUP(F1662,'Bibliothèque transporteurs'!C:C,'Bibliothèque transporteurs'!B:B))))</f>
        <v/>
      </c>
      <c r="V1662">
        <f>IF(COUNTIF('Bibliothèque transporteurs'!C:C,F1662)=0,"inconnu",_xlfn.XLOOKUP(F1662,'Bibliothèque transporteurs'!C:C,'Bibliothèque transporteurs'!E:E))</f>
        <v/>
      </c>
      <c r="W1662">
        <f>IF(T1662="FR_2SHOP",O1662,IF(O1662=0,0,ROUNDUP(O1662/C1662*B1662,2)))</f>
        <v/>
      </c>
      <c r="Y1662" s="118">
        <f>ROUNDUP(B1662,2)-M1662-L1662-N1662-J1662-K1662-I1662-Q1662</f>
        <v/>
      </c>
      <c r="Z1662" s="118">
        <f>IF(Y1662=W1662,"OK","Non")</f>
        <v/>
      </c>
    </row>
    <row r="1663">
      <c r="A1663" s="9">
        <f>C1663/SUM(C:C)*(SUM(C:C)+$X$2)</f>
        <v/>
      </c>
      <c r="B1663" s="9">
        <f>C1663/SUM(C:C)*(SUM(C:C)+SUM($N$3:$O$7))+S1663</f>
        <v/>
      </c>
      <c r="C1663" s="9">
        <f>SUM(I1663:Q1663)-N1663-P1663</f>
        <v/>
      </c>
      <c r="D1663" s="8" t="n">
        <v>6235</v>
      </c>
      <c r="E1663" t="inlineStr">
        <is>
          <t>XT414229324TS</t>
        </is>
      </c>
      <c r="F1663" t="inlineStr">
        <is>
          <t>6C</t>
        </is>
      </c>
      <c r="G1663" t="inlineStr">
        <is>
          <t>N</t>
        </is>
      </c>
      <c r="H1663" t="inlineStr">
        <is>
          <t>ZA</t>
        </is>
      </c>
      <c r="O1663" t="n">
        <v>11.01</v>
      </c>
      <c r="S1663">
        <f>_xlfn.XLOOKUP(E1663,'Facture Chronopost'!L:L,'Facture Chronopost'!AA:AA,"")</f>
        <v/>
      </c>
      <c r="T1663">
        <f>IF(COUNTIF('Bibliothèque transporteurs'!C:C,F1663)=0,"inconnu",_xlfn.XLOOKUP(F1663,'Bibliothèque transporteurs'!C:C,'Bibliothèque transporteurs'!A:A))</f>
        <v/>
      </c>
      <c r="U1663">
        <f>IF(OR(F1663="6C",F1663="6B"),_xlfn.XLOOKUP(E1663,'Facture Chronopost'!L:L,'Facture Chronopost'!X:X),IF(OR(F1663=17,F1663=44),F1663&amp;"_"&amp;H1663,IF(COUNTIF('Bibliothèque transporteurs'!C:C,F1663)=0,"inconnu",_xlfn.XLOOKUP(F1663,'Bibliothèque transporteurs'!C:C,'Bibliothèque transporteurs'!B:B))))</f>
        <v/>
      </c>
      <c r="V1663">
        <f>IF(COUNTIF('Bibliothèque transporteurs'!C:C,F1663)=0,"inconnu",_xlfn.XLOOKUP(F1663,'Bibliothèque transporteurs'!C:C,'Bibliothèque transporteurs'!E:E))</f>
        <v/>
      </c>
      <c r="W1663">
        <f>IF(T1663="FR_2SHOP",O1663,IF(O1663=0,0,ROUNDUP(O1663/C1663*B1663,2)))</f>
        <v/>
      </c>
      <c r="Y1663" s="118">
        <f>ROUNDUP(B1663,2)-M1663-L1663-N1663-J1663-K1663-I1663-Q1663</f>
        <v/>
      </c>
      <c r="Z1663" s="118">
        <f>IF(Y1663=W1663,"OK","Non")</f>
        <v/>
      </c>
    </row>
    <row r="1664">
      <c r="A1664" s="9">
        <f>C1664/SUM(C:C)*(SUM(C:C)+$X$2)</f>
        <v/>
      </c>
      <c r="B1664" s="9">
        <f>C1664/SUM(C:C)*(SUM(C:C)+SUM($N$3:$O$7))+S1664</f>
        <v/>
      </c>
      <c r="C1664" s="9">
        <f>SUM(I1664:Q1664)-N1664-P1664</f>
        <v/>
      </c>
      <c r="D1664" s="8" t="n">
        <v>6235</v>
      </c>
      <c r="E1664" t="inlineStr">
        <is>
          <t>XT414230702TS</t>
        </is>
      </c>
      <c r="F1664" t="inlineStr">
        <is>
          <t>6C</t>
        </is>
      </c>
      <c r="G1664" t="inlineStr">
        <is>
          <t>N</t>
        </is>
      </c>
      <c r="H1664" t="inlineStr">
        <is>
          <t>ZA</t>
        </is>
      </c>
      <c r="O1664" t="n">
        <v>9.69</v>
      </c>
      <c r="S1664">
        <f>_xlfn.XLOOKUP(E1664,'Facture Chronopost'!L:L,'Facture Chronopost'!AA:AA,"")</f>
        <v/>
      </c>
      <c r="T1664">
        <f>IF(COUNTIF('Bibliothèque transporteurs'!C:C,F1664)=0,"inconnu",_xlfn.XLOOKUP(F1664,'Bibliothèque transporteurs'!C:C,'Bibliothèque transporteurs'!A:A))</f>
        <v/>
      </c>
      <c r="U1664">
        <f>IF(OR(F1664="6C",F1664="6B"),_xlfn.XLOOKUP(E1664,'Facture Chronopost'!L:L,'Facture Chronopost'!X:X),IF(OR(F1664=17,F1664=44),F1664&amp;"_"&amp;H1664,IF(COUNTIF('Bibliothèque transporteurs'!C:C,F1664)=0,"inconnu",_xlfn.XLOOKUP(F1664,'Bibliothèque transporteurs'!C:C,'Bibliothèque transporteurs'!B:B))))</f>
        <v/>
      </c>
      <c r="V1664">
        <f>IF(COUNTIF('Bibliothèque transporteurs'!C:C,F1664)=0,"inconnu",_xlfn.XLOOKUP(F1664,'Bibliothèque transporteurs'!C:C,'Bibliothèque transporteurs'!E:E))</f>
        <v/>
      </c>
      <c r="W1664">
        <f>IF(T1664="FR_2SHOP",O1664,IF(O1664=0,0,ROUNDUP(O1664/C1664*B1664,2)))</f>
        <v/>
      </c>
      <c r="Y1664" s="118">
        <f>ROUNDUP(B1664,2)-M1664-L1664-N1664-J1664-K1664-I1664-Q1664</f>
        <v/>
      </c>
      <c r="Z1664" s="118">
        <f>IF(Y1664=W1664,"OK","Non")</f>
        <v/>
      </c>
    </row>
    <row r="1665">
      <c r="A1665" s="9">
        <f>C1665/SUM(C:C)*(SUM(C:C)+$X$2)</f>
        <v/>
      </c>
      <c r="B1665" s="9">
        <f>C1665/SUM(C:C)*(SUM(C:C)+SUM($N$3:$O$7))+S1665</f>
        <v/>
      </c>
      <c r="C1665" s="9">
        <f>SUM(I1665:Q1665)-N1665-P1665</f>
        <v/>
      </c>
      <c r="D1665" s="8" t="n">
        <v>6235</v>
      </c>
      <c r="E1665" t="inlineStr">
        <is>
          <t>XT414230968TS</t>
        </is>
      </c>
      <c r="F1665" t="inlineStr">
        <is>
          <t>6C</t>
        </is>
      </c>
      <c r="G1665" t="inlineStr">
        <is>
          <t>N</t>
        </is>
      </c>
      <c r="H1665" t="inlineStr">
        <is>
          <t>ZA</t>
        </is>
      </c>
      <c r="O1665" t="n">
        <v>5.55</v>
      </c>
      <c r="S1665">
        <f>_xlfn.XLOOKUP(E1665,'Facture Chronopost'!L:L,'Facture Chronopost'!AA:AA,"")</f>
        <v/>
      </c>
      <c r="T1665">
        <f>IF(COUNTIF('Bibliothèque transporteurs'!C:C,F1665)=0,"inconnu",_xlfn.XLOOKUP(F1665,'Bibliothèque transporteurs'!C:C,'Bibliothèque transporteurs'!A:A))</f>
        <v/>
      </c>
      <c r="U1665">
        <f>IF(OR(F1665="6C",F1665="6B"),_xlfn.XLOOKUP(E1665,'Facture Chronopost'!L:L,'Facture Chronopost'!X:X),IF(OR(F1665=17,F1665=44),F1665&amp;"_"&amp;H1665,IF(COUNTIF('Bibliothèque transporteurs'!C:C,F1665)=0,"inconnu",_xlfn.XLOOKUP(F1665,'Bibliothèque transporteurs'!C:C,'Bibliothèque transporteurs'!B:B))))</f>
        <v/>
      </c>
      <c r="V1665">
        <f>IF(COUNTIF('Bibliothèque transporteurs'!C:C,F1665)=0,"inconnu",_xlfn.XLOOKUP(F1665,'Bibliothèque transporteurs'!C:C,'Bibliothèque transporteurs'!E:E))</f>
        <v/>
      </c>
      <c r="W1665">
        <f>IF(T1665="FR_2SHOP",O1665,IF(O1665=0,0,ROUNDUP(O1665/C1665*B1665,2)))</f>
        <v/>
      </c>
      <c r="Y1665" s="118">
        <f>ROUNDUP(B1665,2)-M1665-L1665-N1665-J1665-K1665-I1665-Q1665</f>
        <v/>
      </c>
      <c r="Z1665" s="118">
        <f>IF(Y1665=W1665,"OK","Non")</f>
        <v/>
      </c>
    </row>
    <row r="1666">
      <c r="A1666" s="9">
        <f>C1666/SUM(C:C)*(SUM(C:C)+$X$2)</f>
        <v/>
      </c>
      <c r="B1666" s="9">
        <f>C1666/SUM(C:C)*(SUM(C:C)+SUM($N$3:$O$7))+S1666</f>
        <v/>
      </c>
      <c r="C1666" s="9">
        <f>SUM(I1666:Q1666)-N1666-P1666</f>
        <v/>
      </c>
      <c r="D1666" s="8" t="n">
        <v>6235</v>
      </c>
      <c r="E1666" t="inlineStr">
        <is>
          <t>XT414231212TS</t>
        </is>
      </c>
      <c r="F1666" t="inlineStr">
        <is>
          <t>6C</t>
        </is>
      </c>
      <c r="G1666" t="inlineStr">
        <is>
          <t>N</t>
        </is>
      </c>
      <c r="H1666" t="inlineStr">
        <is>
          <t>ZA</t>
        </is>
      </c>
      <c r="O1666" t="n">
        <v>10.87</v>
      </c>
      <c r="S1666">
        <f>_xlfn.XLOOKUP(E1666,'Facture Chronopost'!L:L,'Facture Chronopost'!AA:AA,"")</f>
        <v/>
      </c>
      <c r="T1666">
        <f>IF(COUNTIF('Bibliothèque transporteurs'!C:C,F1666)=0,"inconnu",_xlfn.XLOOKUP(F1666,'Bibliothèque transporteurs'!C:C,'Bibliothèque transporteurs'!A:A))</f>
        <v/>
      </c>
      <c r="U1666">
        <f>IF(OR(F1666="6C",F1666="6B"),_xlfn.XLOOKUP(E1666,'Facture Chronopost'!L:L,'Facture Chronopost'!X:X),IF(OR(F1666=17,F1666=44),F1666&amp;"_"&amp;H1666,IF(COUNTIF('Bibliothèque transporteurs'!C:C,F1666)=0,"inconnu",_xlfn.XLOOKUP(F1666,'Bibliothèque transporteurs'!C:C,'Bibliothèque transporteurs'!B:B))))</f>
        <v/>
      </c>
      <c r="V1666">
        <f>IF(COUNTIF('Bibliothèque transporteurs'!C:C,F1666)=0,"inconnu",_xlfn.XLOOKUP(F1666,'Bibliothèque transporteurs'!C:C,'Bibliothèque transporteurs'!E:E))</f>
        <v/>
      </c>
      <c r="W1666">
        <f>IF(T1666="FR_2SHOP",O1666,IF(O1666=0,0,ROUNDUP(O1666/C1666*B1666,2)))</f>
        <v/>
      </c>
      <c r="Y1666" s="118">
        <f>ROUNDUP(B1666,2)-M1666-L1666-N1666-J1666-K1666-I1666-Q1666</f>
        <v/>
      </c>
      <c r="Z1666" s="118">
        <f>IF(Y1666=W1666,"OK","Non")</f>
        <v/>
      </c>
    </row>
    <row r="1667">
      <c r="A1667" s="9">
        <f>C1667/SUM(C:C)*(SUM(C:C)+$X$2)</f>
        <v/>
      </c>
      <c r="B1667" s="9">
        <f>C1667/SUM(C:C)*(SUM(C:C)+SUM($N$3:$O$7))+S1667</f>
        <v/>
      </c>
      <c r="C1667" s="9">
        <f>SUM(I1667:Q1667)-N1667-P1667</f>
        <v/>
      </c>
      <c r="D1667" s="8" t="n">
        <v>6235</v>
      </c>
      <c r="E1667" t="inlineStr">
        <is>
          <t>XT414231288TS</t>
        </is>
      </c>
      <c r="F1667" t="inlineStr">
        <is>
          <t>6C</t>
        </is>
      </c>
      <c r="G1667" t="inlineStr">
        <is>
          <t>N</t>
        </is>
      </c>
      <c r="H1667" t="inlineStr">
        <is>
          <t>ZA</t>
        </is>
      </c>
      <c r="O1667" t="n">
        <v>9.69</v>
      </c>
      <c r="S1667">
        <f>_xlfn.XLOOKUP(E1667,'Facture Chronopost'!L:L,'Facture Chronopost'!AA:AA,"")</f>
        <v/>
      </c>
      <c r="T1667">
        <f>IF(COUNTIF('Bibliothèque transporteurs'!C:C,F1667)=0,"inconnu",_xlfn.XLOOKUP(F1667,'Bibliothèque transporteurs'!C:C,'Bibliothèque transporteurs'!A:A))</f>
        <v/>
      </c>
      <c r="U1667">
        <f>IF(OR(F1667="6C",F1667="6B"),_xlfn.XLOOKUP(E1667,'Facture Chronopost'!L:L,'Facture Chronopost'!X:X),IF(OR(F1667=17,F1667=44),F1667&amp;"_"&amp;H1667,IF(COUNTIF('Bibliothèque transporteurs'!C:C,F1667)=0,"inconnu",_xlfn.XLOOKUP(F1667,'Bibliothèque transporteurs'!C:C,'Bibliothèque transporteurs'!B:B))))</f>
        <v/>
      </c>
      <c r="V1667">
        <f>IF(COUNTIF('Bibliothèque transporteurs'!C:C,F1667)=0,"inconnu",_xlfn.XLOOKUP(F1667,'Bibliothèque transporteurs'!C:C,'Bibliothèque transporteurs'!E:E))</f>
        <v/>
      </c>
      <c r="W1667">
        <f>IF(T1667="FR_2SHOP",O1667,IF(O1667=0,0,ROUNDUP(O1667/C1667*B1667,2)))</f>
        <v/>
      </c>
      <c r="Y1667" s="118">
        <f>ROUNDUP(B1667,2)-M1667-L1667-N1667-J1667-K1667-I1667-Q1667</f>
        <v/>
      </c>
      <c r="Z1667" s="118">
        <f>IF(Y1667=W1667,"OK","Non")</f>
        <v/>
      </c>
    </row>
    <row r="1668">
      <c r="A1668" s="9">
        <f>C1668/SUM(C:C)*(SUM(C:C)+$X$2)</f>
        <v/>
      </c>
      <c r="B1668" s="9">
        <f>C1668/SUM(C:C)*(SUM(C:C)+SUM($N$3:$O$7))+S1668</f>
        <v/>
      </c>
      <c r="C1668" s="9">
        <f>SUM(I1668:Q1668)-N1668-P1668</f>
        <v/>
      </c>
      <c r="D1668" s="8" t="n">
        <v>6235</v>
      </c>
      <c r="E1668" t="inlineStr">
        <is>
          <t>XT414233139TS</t>
        </is>
      </c>
      <c r="F1668" t="inlineStr">
        <is>
          <t>6C</t>
        </is>
      </c>
      <c r="G1668" t="inlineStr">
        <is>
          <t>N</t>
        </is>
      </c>
      <c r="H1668" t="inlineStr">
        <is>
          <t>ZA</t>
        </is>
      </c>
      <c r="O1668" t="n">
        <v>8.369999999999999</v>
      </c>
      <c r="S1668">
        <f>_xlfn.XLOOKUP(E1668,'Facture Chronopost'!L:L,'Facture Chronopost'!AA:AA,"")</f>
        <v/>
      </c>
      <c r="T1668">
        <f>IF(COUNTIF('Bibliothèque transporteurs'!C:C,F1668)=0,"inconnu",_xlfn.XLOOKUP(F1668,'Bibliothèque transporteurs'!C:C,'Bibliothèque transporteurs'!A:A))</f>
        <v/>
      </c>
      <c r="U1668">
        <f>IF(OR(F1668="6C",F1668="6B"),_xlfn.XLOOKUP(E1668,'Facture Chronopost'!L:L,'Facture Chronopost'!X:X),IF(OR(F1668=17,F1668=44),F1668&amp;"_"&amp;H1668,IF(COUNTIF('Bibliothèque transporteurs'!C:C,F1668)=0,"inconnu",_xlfn.XLOOKUP(F1668,'Bibliothèque transporteurs'!C:C,'Bibliothèque transporteurs'!B:B))))</f>
        <v/>
      </c>
      <c r="V1668">
        <f>IF(COUNTIF('Bibliothèque transporteurs'!C:C,F1668)=0,"inconnu",_xlfn.XLOOKUP(F1668,'Bibliothèque transporteurs'!C:C,'Bibliothèque transporteurs'!E:E))</f>
        <v/>
      </c>
      <c r="W1668">
        <f>IF(T1668="FR_2SHOP",O1668,IF(O1668=0,0,ROUNDUP(O1668/C1668*B1668,2)))</f>
        <v/>
      </c>
      <c r="Y1668" s="118">
        <f>ROUNDUP(B1668,2)-M1668-L1668-N1668-J1668-K1668-I1668-Q1668</f>
        <v/>
      </c>
      <c r="Z1668" s="118">
        <f>IF(Y1668=W1668,"OK","Non")</f>
        <v/>
      </c>
    </row>
    <row r="1669">
      <c r="A1669" s="9">
        <f>C1669/SUM(C:C)*(SUM(C:C)+$X$2)</f>
        <v/>
      </c>
      <c r="B1669" s="9">
        <f>C1669/SUM(C:C)*(SUM(C:C)+SUM($N$3:$O$7))+S1669</f>
        <v/>
      </c>
      <c r="C1669" s="9">
        <f>SUM(I1669:Q1669)-N1669-P1669</f>
        <v/>
      </c>
      <c r="D1669" s="8" t="n">
        <v>6235</v>
      </c>
      <c r="E1669" t="inlineStr">
        <is>
          <t>XT414234341TS</t>
        </is>
      </c>
      <c r="F1669" t="inlineStr">
        <is>
          <t>6C</t>
        </is>
      </c>
      <c r="G1669" t="inlineStr">
        <is>
          <t>N</t>
        </is>
      </c>
      <c r="H1669" t="inlineStr">
        <is>
          <t>ZA</t>
        </is>
      </c>
      <c r="O1669" t="n">
        <v>12.33</v>
      </c>
      <c r="S1669">
        <f>_xlfn.XLOOKUP(E1669,'Facture Chronopost'!L:L,'Facture Chronopost'!AA:AA,"")</f>
        <v/>
      </c>
      <c r="T1669">
        <f>IF(COUNTIF('Bibliothèque transporteurs'!C:C,F1669)=0,"inconnu",_xlfn.XLOOKUP(F1669,'Bibliothèque transporteurs'!C:C,'Bibliothèque transporteurs'!A:A))</f>
        <v/>
      </c>
      <c r="U1669">
        <f>IF(OR(F1669="6C",F1669="6B"),_xlfn.XLOOKUP(E1669,'Facture Chronopost'!L:L,'Facture Chronopost'!X:X),IF(OR(F1669=17,F1669=44),F1669&amp;"_"&amp;H1669,IF(COUNTIF('Bibliothèque transporteurs'!C:C,F1669)=0,"inconnu",_xlfn.XLOOKUP(F1669,'Bibliothèque transporteurs'!C:C,'Bibliothèque transporteurs'!B:B))))</f>
        <v/>
      </c>
      <c r="V1669">
        <f>IF(COUNTIF('Bibliothèque transporteurs'!C:C,F1669)=0,"inconnu",_xlfn.XLOOKUP(F1669,'Bibliothèque transporteurs'!C:C,'Bibliothèque transporteurs'!E:E))</f>
        <v/>
      </c>
      <c r="W1669">
        <f>IF(T1669="FR_2SHOP",O1669,IF(O1669=0,0,ROUNDUP(O1669/C1669*B1669,2)))</f>
        <v/>
      </c>
      <c r="Y1669" s="118">
        <f>ROUNDUP(B1669,2)-M1669-L1669-N1669-J1669-K1669-I1669-Q1669</f>
        <v/>
      </c>
      <c r="Z1669" s="118">
        <f>IF(Y1669=W1669,"OK","Non")</f>
        <v/>
      </c>
    </row>
    <row r="1670">
      <c r="A1670" s="9">
        <f>C1670/SUM(C:C)*(SUM(C:C)+$X$2)</f>
        <v/>
      </c>
      <c r="B1670" s="9">
        <f>C1670/SUM(C:C)*(SUM(C:C)+SUM($N$3:$O$7))+S1670</f>
        <v/>
      </c>
      <c r="C1670" s="9">
        <f>SUM(I1670:Q1670)-N1670-P1670</f>
        <v/>
      </c>
      <c r="D1670" s="8" t="n">
        <v>6235</v>
      </c>
      <c r="E1670" t="inlineStr">
        <is>
          <t>XT414235024TS</t>
        </is>
      </c>
      <c r="F1670" t="inlineStr">
        <is>
          <t>6C</t>
        </is>
      </c>
      <c r="G1670" t="inlineStr">
        <is>
          <t>N</t>
        </is>
      </c>
      <c r="H1670" t="inlineStr">
        <is>
          <t>ZA</t>
        </is>
      </c>
      <c r="O1670" t="n">
        <v>5.55</v>
      </c>
      <c r="S1670">
        <f>_xlfn.XLOOKUP(E1670,'Facture Chronopost'!L:L,'Facture Chronopost'!AA:AA,"")</f>
        <v/>
      </c>
      <c r="T1670">
        <f>IF(COUNTIF('Bibliothèque transporteurs'!C:C,F1670)=0,"inconnu",_xlfn.XLOOKUP(F1670,'Bibliothèque transporteurs'!C:C,'Bibliothèque transporteurs'!A:A))</f>
        <v/>
      </c>
      <c r="U1670">
        <f>IF(OR(F1670="6C",F1670="6B"),_xlfn.XLOOKUP(E1670,'Facture Chronopost'!L:L,'Facture Chronopost'!X:X),IF(OR(F1670=17,F1670=44),F1670&amp;"_"&amp;H1670,IF(COUNTIF('Bibliothèque transporteurs'!C:C,F1670)=0,"inconnu",_xlfn.XLOOKUP(F1670,'Bibliothèque transporteurs'!C:C,'Bibliothèque transporteurs'!B:B))))</f>
        <v/>
      </c>
      <c r="V1670">
        <f>IF(COUNTIF('Bibliothèque transporteurs'!C:C,F1670)=0,"inconnu",_xlfn.XLOOKUP(F1670,'Bibliothèque transporteurs'!C:C,'Bibliothèque transporteurs'!E:E))</f>
        <v/>
      </c>
      <c r="W1670">
        <f>IF(T1670="FR_2SHOP",O1670,IF(O1670=0,0,ROUNDUP(O1670/C1670*B1670,2)))</f>
        <v/>
      </c>
      <c r="Y1670" s="118">
        <f>ROUNDUP(B1670,2)-M1670-L1670-N1670-J1670-K1670-I1670-Q1670</f>
        <v/>
      </c>
      <c r="Z1670" s="118">
        <f>IF(Y1670=W1670,"OK","Non")</f>
        <v/>
      </c>
    </row>
    <row r="1671">
      <c r="A1671" s="9">
        <f>C1671/SUM(C:C)*(SUM(C:C)+$X$2)</f>
        <v/>
      </c>
      <c r="B1671" s="9">
        <f>C1671/SUM(C:C)*(SUM(C:C)+SUM($N$3:$O$7))+S1671</f>
        <v/>
      </c>
      <c r="C1671" s="9">
        <f>SUM(I1671:Q1671)-N1671-P1671</f>
        <v/>
      </c>
      <c r="D1671" s="8" t="n">
        <v>6235</v>
      </c>
      <c r="E1671" t="inlineStr">
        <is>
          <t>XT414235038TS</t>
        </is>
      </c>
      <c r="F1671" t="inlineStr">
        <is>
          <t>6C</t>
        </is>
      </c>
      <c r="G1671" t="inlineStr">
        <is>
          <t>N</t>
        </is>
      </c>
      <c r="H1671" t="inlineStr">
        <is>
          <t>ZA</t>
        </is>
      </c>
      <c r="O1671" t="n">
        <v>5.88</v>
      </c>
      <c r="S1671">
        <f>_xlfn.XLOOKUP(E1671,'Facture Chronopost'!L:L,'Facture Chronopost'!AA:AA,"")</f>
        <v/>
      </c>
      <c r="T1671">
        <f>IF(COUNTIF('Bibliothèque transporteurs'!C:C,F1671)=0,"inconnu",_xlfn.XLOOKUP(F1671,'Bibliothèque transporteurs'!C:C,'Bibliothèque transporteurs'!A:A))</f>
        <v/>
      </c>
      <c r="U1671">
        <f>IF(OR(F1671="6C",F1671="6B"),_xlfn.XLOOKUP(E1671,'Facture Chronopost'!L:L,'Facture Chronopost'!X:X),IF(OR(F1671=17,F1671=44),F1671&amp;"_"&amp;H1671,IF(COUNTIF('Bibliothèque transporteurs'!C:C,F1671)=0,"inconnu",_xlfn.XLOOKUP(F1671,'Bibliothèque transporteurs'!C:C,'Bibliothèque transporteurs'!B:B))))</f>
        <v/>
      </c>
      <c r="V1671">
        <f>IF(COUNTIF('Bibliothèque transporteurs'!C:C,F1671)=0,"inconnu",_xlfn.XLOOKUP(F1671,'Bibliothèque transporteurs'!C:C,'Bibliothèque transporteurs'!E:E))</f>
        <v/>
      </c>
      <c r="W1671">
        <f>IF(T1671="FR_2SHOP",O1671,IF(O1671=0,0,ROUNDUP(O1671/C1671*B1671,2)))</f>
        <v/>
      </c>
      <c r="Y1671" s="118">
        <f>ROUNDUP(B1671,2)-M1671-L1671-N1671-J1671-K1671-I1671-Q1671</f>
        <v/>
      </c>
      <c r="Z1671" s="118">
        <f>IF(Y1671=W1671,"OK","Non")</f>
        <v/>
      </c>
    </row>
    <row r="1672">
      <c r="A1672" s="9">
        <f>C1672/SUM(C:C)*(SUM(C:C)+$X$2)</f>
        <v/>
      </c>
      <c r="B1672" s="9">
        <f>C1672/SUM(C:C)*(SUM(C:C)+SUM($N$3:$O$7))+S1672</f>
        <v/>
      </c>
      <c r="C1672" s="9">
        <f>SUM(I1672:Q1672)-N1672-P1672</f>
        <v/>
      </c>
      <c r="D1672" s="8" t="n">
        <v>6235</v>
      </c>
      <c r="E1672" t="inlineStr">
        <is>
          <t>XT414235639TS</t>
        </is>
      </c>
      <c r="F1672" t="inlineStr">
        <is>
          <t>6C</t>
        </is>
      </c>
      <c r="G1672" t="inlineStr">
        <is>
          <t>N</t>
        </is>
      </c>
      <c r="H1672" t="inlineStr">
        <is>
          <t>ZA</t>
        </is>
      </c>
      <c r="O1672" t="n">
        <v>10.35</v>
      </c>
      <c r="S1672">
        <f>_xlfn.XLOOKUP(E1672,'Facture Chronopost'!L:L,'Facture Chronopost'!AA:AA,"")</f>
        <v/>
      </c>
      <c r="T1672">
        <f>IF(COUNTIF('Bibliothèque transporteurs'!C:C,F1672)=0,"inconnu",_xlfn.XLOOKUP(F1672,'Bibliothèque transporteurs'!C:C,'Bibliothèque transporteurs'!A:A))</f>
        <v/>
      </c>
      <c r="U1672">
        <f>IF(OR(F1672="6C",F1672="6B"),_xlfn.XLOOKUP(E1672,'Facture Chronopost'!L:L,'Facture Chronopost'!X:X),IF(OR(F1672=17,F1672=44),F1672&amp;"_"&amp;H1672,IF(COUNTIF('Bibliothèque transporteurs'!C:C,F1672)=0,"inconnu",_xlfn.XLOOKUP(F1672,'Bibliothèque transporteurs'!C:C,'Bibliothèque transporteurs'!B:B))))</f>
        <v/>
      </c>
      <c r="V1672">
        <f>IF(COUNTIF('Bibliothèque transporteurs'!C:C,F1672)=0,"inconnu",_xlfn.XLOOKUP(F1672,'Bibliothèque transporteurs'!C:C,'Bibliothèque transporteurs'!E:E))</f>
        <v/>
      </c>
      <c r="W1672">
        <f>IF(T1672="FR_2SHOP",O1672,IF(O1672=0,0,ROUNDUP(O1672/C1672*B1672,2)))</f>
        <v/>
      </c>
      <c r="Y1672" s="118">
        <f>ROUNDUP(B1672,2)-M1672-L1672-N1672-J1672-K1672-I1672-Q1672</f>
        <v/>
      </c>
      <c r="Z1672" s="118">
        <f>IF(Y1672=W1672,"OK","Non")</f>
        <v/>
      </c>
    </row>
    <row r="1673">
      <c r="A1673" s="9">
        <f>C1673/SUM(C:C)*(SUM(C:C)+$X$2)</f>
        <v/>
      </c>
      <c r="B1673" s="9">
        <f>C1673/SUM(C:C)*(SUM(C:C)+SUM($N$3:$O$7))+S1673</f>
        <v/>
      </c>
      <c r="C1673" s="9">
        <f>SUM(I1673:Q1673)-N1673-P1673</f>
        <v/>
      </c>
      <c r="D1673" s="8" t="n">
        <v>6235</v>
      </c>
      <c r="E1673" t="inlineStr">
        <is>
          <t>XT414237904TS</t>
        </is>
      </c>
      <c r="F1673" t="inlineStr">
        <is>
          <t>6C</t>
        </is>
      </c>
      <c r="G1673" t="inlineStr">
        <is>
          <t>N</t>
        </is>
      </c>
      <c r="H1673" t="inlineStr">
        <is>
          <t>ZA</t>
        </is>
      </c>
      <c r="O1673" t="n">
        <v>9.69</v>
      </c>
      <c r="S1673">
        <f>_xlfn.XLOOKUP(E1673,'Facture Chronopost'!L:L,'Facture Chronopost'!AA:AA,"")</f>
        <v/>
      </c>
      <c r="T1673">
        <f>IF(COUNTIF('Bibliothèque transporteurs'!C:C,F1673)=0,"inconnu",_xlfn.XLOOKUP(F1673,'Bibliothèque transporteurs'!C:C,'Bibliothèque transporteurs'!A:A))</f>
        <v/>
      </c>
      <c r="U1673">
        <f>IF(OR(F1673="6C",F1673="6B"),_xlfn.XLOOKUP(E1673,'Facture Chronopost'!L:L,'Facture Chronopost'!X:X),IF(OR(F1673=17,F1673=44),F1673&amp;"_"&amp;H1673,IF(COUNTIF('Bibliothèque transporteurs'!C:C,F1673)=0,"inconnu",_xlfn.XLOOKUP(F1673,'Bibliothèque transporteurs'!C:C,'Bibliothèque transporteurs'!B:B))))</f>
        <v/>
      </c>
      <c r="V1673">
        <f>IF(COUNTIF('Bibliothèque transporteurs'!C:C,F1673)=0,"inconnu",_xlfn.XLOOKUP(F1673,'Bibliothèque transporteurs'!C:C,'Bibliothèque transporteurs'!E:E))</f>
        <v/>
      </c>
      <c r="W1673">
        <f>IF(T1673="FR_2SHOP",O1673,IF(O1673=0,0,ROUNDUP(O1673/C1673*B1673,2)))</f>
        <v/>
      </c>
      <c r="Y1673" s="118">
        <f>ROUNDUP(B1673,2)-M1673-L1673-N1673-J1673-K1673-I1673-Q1673</f>
        <v/>
      </c>
      <c r="Z1673" s="118">
        <f>IF(Y1673=W1673,"OK","Non")</f>
        <v/>
      </c>
    </row>
    <row r="1674">
      <c r="A1674" s="9">
        <f>C1674/SUM(C:C)*(SUM(C:C)+$X$2)</f>
        <v/>
      </c>
      <c r="B1674" s="9">
        <f>C1674/SUM(C:C)*(SUM(C:C)+SUM($N$3:$O$7))+S1674</f>
        <v/>
      </c>
      <c r="C1674" s="9">
        <f>SUM(I1674:Q1674)-N1674-P1674</f>
        <v/>
      </c>
      <c r="D1674" s="8" t="n">
        <v>6235</v>
      </c>
      <c r="E1674" t="inlineStr">
        <is>
          <t>XT414238272TS</t>
        </is>
      </c>
      <c r="F1674" t="inlineStr">
        <is>
          <t>6C</t>
        </is>
      </c>
      <c r="G1674" t="inlineStr">
        <is>
          <t>N</t>
        </is>
      </c>
      <c r="H1674" t="inlineStr">
        <is>
          <t>ZA</t>
        </is>
      </c>
      <c r="O1674" t="n">
        <v>9.69</v>
      </c>
      <c r="S1674">
        <f>_xlfn.XLOOKUP(E1674,'Facture Chronopost'!L:L,'Facture Chronopost'!AA:AA,"")</f>
        <v/>
      </c>
      <c r="T1674">
        <f>IF(COUNTIF('Bibliothèque transporteurs'!C:C,F1674)=0,"inconnu",_xlfn.XLOOKUP(F1674,'Bibliothèque transporteurs'!C:C,'Bibliothèque transporteurs'!A:A))</f>
        <v/>
      </c>
      <c r="U1674">
        <f>IF(OR(F1674="6C",F1674="6B"),_xlfn.XLOOKUP(E1674,'Facture Chronopost'!L:L,'Facture Chronopost'!X:X),IF(OR(F1674=17,F1674=44),F1674&amp;"_"&amp;H1674,IF(COUNTIF('Bibliothèque transporteurs'!C:C,F1674)=0,"inconnu",_xlfn.XLOOKUP(F1674,'Bibliothèque transporteurs'!C:C,'Bibliothèque transporteurs'!B:B))))</f>
        <v/>
      </c>
      <c r="V1674">
        <f>IF(COUNTIF('Bibliothèque transporteurs'!C:C,F1674)=0,"inconnu",_xlfn.XLOOKUP(F1674,'Bibliothèque transporteurs'!C:C,'Bibliothèque transporteurs'!E:E))</f>
        <v/>
      </c>
      <c r="W1674">
        <f>IF(T1674="FR_2SHOP",O1674,IF(O1674=0,0,ROUNDUP(O1674/C1674*B1674,2)))</f>
        <v/>
      </c>
      <c r="Y1674" s="118">
        <f>ROUNDUP(B1674,2)-M1674-L1674-N1674-J1674-K1674-I1674-Q1674</f>
        <v/>
      </c>
      <c r="Z1674" s="118">
        <f>IF(Y1674=W1674,"OK","Non")</f>
        <v/>
      </c>
    </row>
    <row r="1675">
      <c r="A1675" s="9">
        <f>C1675/SUM(C:C)*(SUM(C:C)+$X$2)</f>
        <v/>
      </c>
      <c r="B1675" s="9">
        <f>C1675/SUM(C:C)*(SUM(C:C)+SUM($N$3:$O$7))+S1675</f>
        <v/>
      </c>
      <c r="C1675" s="9">
        <f>SUM(I1675:Q1675)-N1675-P1675</f>
        <v/>
      </c>
      <c r="D1675" s="8" t="n">
        <v>6235</v>
      </c>
      <c r="E1675" t="inlineStr">
        <is>
          <t>XT414238856TS</t>
        </is>
      </c>
      <c r="F1675" t="inlineStr">
        <is>
          <t>6C</t>
        </is>
      </c>
      <c r="G1675" t="inlineStr">
        <is>
          <t>N</t>
        </is>
      </c>
      <c r="H1675" t="inlineStr">
        <is>
          <t>ZA</t>
        </is>
      </c>
      <c r="O1675" t="n">
        <v>9.69</v>
      </c>
      <c r="S1675">
        <f>_xlfn.XLOOKUP(E1675,'Facture Chronopost'!L:L,'Facture Chronopost'!AA:AA,"")</f>
        <v/>
      </c>
      <c r="T1675">
        <f>IF(COUNTIF('Bibliothèque transporteurs'!C:C,F1675)=0,"inconnu",_xlfn.XLOOKUP(F1675,'Bibliothèque transporteurs'!C:C,'Bibliothèque transporteurs'!A:A))</f>
        <v/>
      </c>
      <c r="U1675">
        <f>IF(OR(F1675="6C",F1675="6B"),_xlfn.XLOOKUP(E1675,'Facture Chronopost'!L:L,'Facture Chronopost'!X:X),IF(OR(F1675=17,F1675=44),F1675&amp;"_"&amp;H1675,IF(COUNTIF('Bibliothèque transporteurs'!C:C,F1675)=0,"inconnu",_xlfn.XLOOKUP(F1675,'Bibliothèque transporteurs'!C:C,'Bibliothèque transporteurs'!B:B))))</f>
        <v/>
      </c>
      <c r="V1675">
        <f>IF(COUNTIF('Bibliothèque transporteurs'!C:C,F1675)=0,"inconnu",_xlfn.XLOOKUP(F1675,'Bibliothèque transporteurs'!C:C,'Bibliothèque transporteurs'!E:E))</f>
        <v/>
      </c>
      <c r="W1675">
        <f>IF(T1675="FR_2SHOP",O1675,IF(O1675=0,0,ROUNDUP(O1675/C1675*B1675,2)))</f>
        <v/>
      </c>
      <c r="Y1675" s="118">
        <f>ROUNDUP(B1675,2)-M1675-L1675-N1675-J1675-K1675-I1675-Q1675</f>
        <v/>
      </c>
      <c r="Z1675" s="118">
        <f>IF(Y1675=W1675,"OK","Non")</f>
        <v/>
      </c>
    </row>
    <row r="1676">
      <c r="A1676" s="9">
        <f>C1676/SUM(C:C)*(SUM(C:C)+$X$2)</f>
        <v/>
      </c>
      <c r="B1676" s="9">
        <f>C1676/SUM(C:C)*(SUM(C:C)+SUM($N$3:$O$7))+S1676</f>
        <v/>
      </c>
      <c r="C1676" s="9">
        <f>SUM(I1676:Q1676)-N1676-P1676</f>
        <v/>
      </c>
      <c r="D1676" s="8" t="n">
        <v>6235</v>
      </c>
      <c r="E1676" t="inlineStr">
        <is>
          <t>XT414239105TS</t>
        </is>
      </c>
      <c r="F1676" t="inlineStr">
        <is>
          <t>6C</t>
        </is>
      </c>
      <c r="G1676" t="inlineStr">
        <is>
          <t>N</t>
        </is>
      </c>
      <c r="H1676" t="inlineStr">
        <is>
          <t>ZA</t>
        </is>
      </c>
      <c r="O1676" t="n">
        <v>9.69</v>
      </c>
      <c r="S1676">
        <f>_xlfn.XLOOKUP(E1676,'Facture Chronopost'!L:L,'Facture Chronopost'!AA:AA,"")</f>
        <v/>
      </c>
      <c r="T1676">
        <f>IF(COUNTIF('Bibliothèque transporteurs'!C:C,F1676)=0,"inconnu",_xlfn.XLOOKUP(F1676,'Bibliothèque transporteurs'!C:C,'Bibliothèque transporteurs'!A:A))</f>
        <v/>
      </c>
      <c r="U1676">
        <f>IF(OR(F1676="6C",F1676="6B"),_xlfn.XLOOKUP(E1676,'Facture Chronopost'!L:L,'Facture Chronopost'!X:X),IF(OR(F1676=17,F1676=44),F1676&amp;"_"&amp;H1676,IF(COUNTIF('Bibliothèque transporteurs'!C:C,F1676)=0,"inconnu",_xlfn.XLOOKUP(F1676,'Bibliothèque transporteurs'!C:C,'Bibliothèque transporteurs'!B:B))))</f>
        <v/>
      </c>
      <c r="V1676">
        <f>IF(COUNTIF('Bibliothèque transporteurs'!C:C,F1676)=0,"inconnu",_xlfn.XLOOKUP(F1676,'Bibliothèque transporteurs'!C:C,'Bibliothèque transporteurs'!E:E))</f>
        <v/>
      </c>
      <c r="W1676">
        <f>IF(T1676="FR_2SHOP",O1676,IF(O1676=0,0,ROUNDUP(O1676/C1676*B1676,2)))</f>
        <v/>
      </c>
      <c r="Y1676" s="118">
        <f>ROUNDUP(B1676,2)-M1676-L1676-N1676-J1676-K1676-I1676-Q1676</f>
        <v/>
      </c>
      <c r="Z1676" s="118">
        <f>IF(Y1676=W1676,"OK","Non")</f>
        <v/>
      </c>
    </row>
    <row r="1677">
      <c r="A1677" s="9">
        <f>C1677/SUM(C:C)*(SUM(C:C)+$X$2)</f>
        <v/>
      </c>
      <c r="B1677" s="9">
        <f>C1677/SUM(C:C)*(SUM(C:C)+SUM($N$3:$O$7))+S1677</f>
        <v/>
      </c>
      <c r="C1677" s="9">
        <f>SUM(I1677:Q1677)-N1677-P1677</f>
        <v/>
      </c>
      <c r="D1677" s="8" t="n">
        <v>6235</v>
      </c>
      <c r="E1677" t="inlineStr">
        <is>
          <t>XT414239159TS</t>
        </is>
      </c>
      <c r="F1677" t="inlineStr">
        <is>
          <t>6C</t>
        </is>
      </c>
      <c r="G1677" t="inlineStr">
        <is>
          <t>N</t>
        </is>
      </c>
      <c r="H1677" t="inlineStr">
        <is>
          <t>ZA</t>
        </is>
      </c>
      <c r="O1677" t="n">
        <v>9.69</v>
      </c>
      <c r="S1677">
        <f>_xlfn.XLOOKUP(E1677,'Facture Chronopost'!L:L,'Facture Chronopost'!AA:AA,"")</f>
        <v/>
      </c>
      <c r="T1677">
        <f>IF(COUNTIF('Bibliothèque transporteurs'!C:C,F1677)=0,"inconnu",_xlfn.XLOOKUP(F1677,'Bibliothèque transporteurs'!C:C,'Bibliothèque transporteurs'!A:A))</f>
        <v/>
      </c>
      <c r="U1677">
        <f>IF(OR(F1677="6C",F1677="6B"),_xlfn.XLOOKUP(E1677,'Facture Chronopost'!L:L,'Facture Chronopost'!X:X),IF(OR(F1677=17,F1677=44),F1677&amp;"_"&amp;H1677,IF(COUNTIF('Bibliothèque transporteurs'!C:C,F1677)=0,"inconnu",_xlfn.XLOOKUP(F1677,'Bibliothèque transporteurs'!C:C,'Bibliothèque transporteurs'!B:B))))</f>
        <v/>
      </c>
      <c r="V1677">
        <f>IF(COUNTIF('Bibliothèque transporteurs'!C:C,F1677)=0,"inconnu",_xlfn.XLOOKUP(F1677,'Bibliothèque transporteurs'!C:C,'Bibliothèque transporteurs'!E:E))</f>
        <v/>
      </c>
      <c r="W1677">
        <f>IF(T1677="FR_2SHOP",O1677,IF(O1677=0,0,ROUNDUP(O1677/C1677*B1677,2)))</f>
        <v/>
      </c>
      <c r="Y1677" s="118">
        <f>ROUNDUP(B1677,2)-M1677-L1677-N1677-J1677-K1677-I1677-Q1677</f>
        <v/>
      </c>
      <c r="Z1677" s="118">
        <f>IF(Y1677=W1677,"OK","Non")</f>
        <v/>
      </c>
    </row>
    <row r="1678">
      <c r="A1678" s="9">
        <f>C1678/SUM(C:C)*(SUM(C:C)+$X$2)</f>
        <v/>
      </c>
      <c r="B1678" s="9">
        <f>C1678/SUM(C:C)*(SUM(C:C)+SUM($N$3:$O$7))+S1678</f>
        <v/>
      </c>
      <c r="C1678" s="9">
        <f>SUM(I1678:Q1678)-N1678-P1678</f>
        <v/>
      </c>
      <c r="D1678" s="8" t="n">
        <v>6235</v>
      </c>
      <c r="E1678" t="inlineStr">
        <is>
          <t>XT414239278TS</t>
        </is>
      </c>
      <c r="F1678" t="inlineStr">
        <is>
          <t>6C</t>
        </is>
      </c>
      <c r="G1678" t="inlineStr">
        <is>
          <t>N</t>
        </is>
      </c>
      <c r="H1678" t="inlineStr">
        <is>
          <t>ZA</t>
        </is>
      </c>
      <c r="O1678" t="n">
        <v>10.35</v>
      </c>
      <c r="S1678">
        <f>_xlfn.XLOOKUP(E1678,'Facture Chronopost'!L:L,'Facture Chronopost'!AA:AA,"")</f>
        <v/>
      </c>
      <c r="T1678">
        <f>IF(COUNTIF('Bibliothèque transporteurs'!C:C,F1678)=0,"inconnu",_xlfn.XLOOKUP(F1678,'Bibliothèque transporteurs'!C:C,'Bibliothèque transporteurs'!A:A))</f>
        <v/>
      </c>
      <c r="U1678">
        <f>IF(OR(F1678="6C",F1678="6B"),_xlfn.XLOOKUP(E1678,'Facture Chronopost'!L:L,'Facture Chronopost'!X:X),IF(OR(F1678=17,F1678=44),F1678&amp;"_"&amp;H1678,IF(COUNTIF('Bibliothèque transporteurs'!C:C,F1678)=0,"inconnu",_xlfn.XLOOKUP(F1678,'Bibliothèque transporteurs'!C:C,'Bibliothèque transporteurs'!B:B))))</f>
        <v/>
      </c>
      <c r="V1678">
        <f>IF(COUNTIF('Bibliothèque transporteurs'!C:C,F1678)=0,"inconnu",_xlfn.XLOOKUP(F1678,'Bibliothèque transporteurs'!C:C,'Bibliothèque transporteurs'!E:E))</f>
        <v/>
      </c>
      <c r="W1678">
        <f>IF(T1678="FR_2SHOP",O1678,IF(O1678=0,0,ROUNDUP(O1678/C1678*B1678,2)))</f>
        <v/>
      </c>
      <c r="Y1678" s="118">
        <f>ROUNDUP(B1678,2)-M1678-L1678-N1678-J1678-K1678-I1678-Q1678</f>
        <v/>
      </c>
      <c r="Z1678" s="118">
        <f>IF(Y1678=W1678,"OK","Non")</f>
        <v/>
      </c>
    </row>
    <row r="1679">
      <c r="A1679" s="9">
        <f>C1679/SUM(C:C)*(SUM(C:C)+$X$2)</f>
        <v/>
      </c>
      <c r="B1679" s="9">
        <f>C1679/SUM(C:C)*(SUM(C:C)+SUM($N$3:$O$7))+S1679</f>
        <v/>
      </c>
      <c r="C1679" s="9">
        <f>SUM(I1679:Q1679)-N1679-P1679</f>
        <v/>
      </c>
      <c r="D1679" s="8" t="n">
        <v>6235</v>
      </c>
      <c r="E1679" t="inlineStr">
        <is>
          <t>XT414239967TS</t>
        </is>
      </c>
      <c r="F1679" t="inlineStr">
        <is>
          <t>6C</t>
        </is>
      </c>
      <c r="G1679" t="inlineStr">
        <is>
          <t>N</t>
        </is>
      </c>
      <c r="H1679" t="inlineStr">
        <is>
          <t>ZA</t>
        </is>
      </c>
      <c r="O1679" t="n">
        <v>5.88</v>
      </c>
      <c r="S1679">
        <f>_xlfn.XLOOKUP(E1679,'Facture Chronopost'!L:L,'Facture Chronopost'!AA:AA,"")</f>
        <v/>
      </c>
      <c r="T1679">
        <f>IF(COUNTIF('Bibliothèque transporteurs'!C:C,F1679)=0,"inconnu",_xlfn.XLOOKUP(F1679,'Bibliothèque transporteurs'!C:C,'Bibliothèque transporteurs'!A:A))</f>
        <v/>
      </c>
      <c r="U1679">
        <f>IF(OR(F1679="6C",F1679="6B"),_xlfn.XLOOKUP(E1679,'Facture Chronopost'!L:L,'Facture Chronopost'!X:X),IF(OR(F1679=17,F1679=44),F1679&amp;"_"&amp;H1679,IF(COUNTIF('Bibliothèque transporteurs'!C:C,F1679)=0,"inconnu",_xlfn.XLOOKUP(F1679,'Bibliothèque transporteurs'!C:C,'Bibliothèque transporteurs'!B:B))))</f>
        <v/>
      </c>
      <c r="V1679">
        <f>IF(COUNTIF('Bibliothèque transporteurs'!C:C,F1679)=0,"inconnu",_xlfn.XLOOKUP(F1679,'Bibliothèque transporteurs'!C:C,'Bibliothèque transporteurs'!E:E))</f>
        <v/>
      </c>
      <c r="W1679">
        <f>IF(T1679="FR_2SHOP",O1679,IF(O1679=0,0,ROUNDUP(O1679/C1679*B1679,2)))</f>
        <v/>
      </c>
      <c r="Y1679" s="118">
        <f>ROUNDUP(B1679,2)-M1679-L1679-N1679-J1679-K1679-I1679-Q1679</f>
        <v/>
      </c>
      <c r="Z1679" s="118">
        <f>IF(Y1679=W1679,"OK","Non")</f>
        <v/>
      </c>
    </row>
    <row r="1680">
      <c r="A1680" s="9">
        <f>C1680/SUM(C:C)*(SUM(C:C)+$X$2)</f>
        <v/>
      </c>
      <c r="B1680" s="9">
        <f>C1680/SUM(C:C)*(SUM(C:C)+SUM($N$3:$O$7))+S1680</f>
        <v/>
      </c>
      <c r="C1680" s="9">
        <f>SUM(I1680:Q1680)-N1680-P1680</f>
        <v/>
      </c>
      <c r="D1680" s="8" t="n">
        <v>6235</v>
      </c>
      <c r="E1680" t="inlineStr">
        <is>
          <t>XT414240347TS</t>
        </is>
      </c>
      <c r="F1680" t="inlineStr">
        <is>
          <t>6C</t>
        </is>
      </c>
      <c r="G1680" t="inlineStr">
        <is>
          <t>N</t>
        </is>
      </c>
      <c r="H1680" t="inlineStr">
        <is>
          <t>ZA</t>
        </is>
      </c>
      <c r="O1680" t="n">
        <v>13.83</v>
      </c>
      <c r="S1680">
        <f>_xlfn.XLOOKUP(E1680,'Facture Chronopost'!L:L,'Facture Chronopost'!AA:AA,"")</f>
        <v/>
      </c>
      <c r="T1680">
        <f>IF(COUNTIF('Bibliothèque transporteurs'!C:C,F1680)=0,"inconnu",_xlfn.XLOOKUP(F1680,'Bibliothèque transporteurs'!C:C,'Bibliothèque transporteurs'!A:A))</f>
        <v/>
      </c>
      <c r="U1680">
        <f>IF(OR(F1680="6C",F1680="6B"),_xlfn.XLOOKUP(E1680,'Facture Chronopost'!L:L,'Facture Chronopost'!X:X),IF(OR(F1680=17,F1680=44),F1680&amp;"_"&amp;H1680,IF(COUNTIF('Bibliothèque transporteurs'!C:C,F1680)=0,"inconnu",_xlfn.XLOOKUP(F1680,'Bibliothèque transporteurs'!C:C,'Bibliothèque transporteurs'!B:B))))</f>
        <v/>
      </c>
      <c r="V1680">
        <f>IF(COUNTIF('Bibliothèque transporteurs'!C:C,F1680)=0,"inconnu",_xlfn.XLOOKUP(F1680,'Bibliothèque transporteurs'!C:C,'Bibliothèque transporteurs'!E:E))</f>
        <v/>
      </c>
      <c r="W1680">
        <f>IF(T1680="FR_2SHOP",O1680,IF(O1680=0,0,ROUNDUP(O1680/C1680*B1680,2)))</f>
        <v/>
      </c>
      <c r="Y1680" s="118">
        <f>ROUNDUP(B1680,2)-M1680-L1680-N1680-J1680-K1680-I1680-Q1680</f>
        <v/>
      </c>
      <c r="Z1680" s="118">
        <f>IF(Y1680=W1680,"OK","Non")</f>
        <v/>
      </c>
    </row>
    <row r="1681">
      <c r="A1681" s="9">
        <f>C1681/SUM(C:C)*(SUM(C:C)+$X$2)</f>
        <v/>
      </c>
      <c r="B1681" s="9">
        <f>C1681/SUM(C:C)*(SUM(C:C)+SUM($N$3:$O$7))+S1681</f>
        <v/>
      </c>
      <c r="C1681" s="9">
        <f>SUM(I1681:Q1681)-N1681-P1681</f>
        <v/>
      </c>
      <c r="D1681" s="8" t="n">
        <v>6235</v>
      </c>
      <c r="E1681" t="inlineStr">
        <is>
          <t>XT414241356TS</t>
        </is>
      </c>
      <c r="F1681" t="inlineStr">
        <is>
          <t>6C</t>
        </is>
      </c>
      <c r="G1681" t="inlineStr">
        <is>
          <t>N</t>
        </is>
      </c>
      <c r="H1681" t="inlineStr">
        <is>
          <t>ZA</t>
        </is>
      </c>
      <c r="O1681" t="n">
        <v>12.99</v>
      </c>
      <c r="S1681">
        <f>_xlfn.XLOOKUP(E1681,'Facture Chronopost'!L:L,'Facture Chronopost'!AA:AA,"")</f>
        <v/>
      </c>
      <c r="T1681">
        <f>IF(COUNTIF('Bibliothèque transporteurs'!C:C,F1681)=0,"inconnu",_xlfn.XLOOKUP(F1681,'Bibliothèque transporteurs'!C:C,'Bibliothèque transporteurs'!A:A))</f>
        <v/>
      </c>
      <c r="U1681">
        <f>IF(OR(F1681="6C",F1681="6B"),_xlfn.XLOOKUP(E1681,'Facture Chronopost'!L:L,'Facture Chronopost'!X:X),IF(OR(F1681=17,F1681=44),F1681&amp;"_"&amp;H1681,IF(COUNTIF('Bibliothèque transporteurs'!C:C,F1681)=0,"inconnu",_xlfn.XLOOKUP(F1681,'Bibliothèque transporteurs'!C:C,'Bibliothèque transporteurs'!B:B))))</f>
        <v/>
      </c>
      <c r="V1681">
        <f>IF(COUNTIF('Bibliothèque transporteurs'!C:C,F1681)=0,"inconnu",_xlfn.XLOOKUP(F1681,'Bibliothèque transporteurs'!C:C,'Bibliothèque transporteurs'!E:E))</f>
        <v/>
      </c>
      <c r="W1681">
        <f>IF(T1681="FR_2SHOP",O1681,IF(O1681=0,0,ROUNDUP(O1681/C1681*B1681,2)))</f>
        <v/>
      </c>
      <c r="Y1681" s="118">
        <f>ROUNDUP(B1681,2)-M1681-L1681-N1681-J1681-K1681-I1681-Q1681</f>
        <v/>
      </c>
      <c r="Z1681" s="118">
        <f>IF(Y1681=W1681,"OK","Non")</f>
        <v/>
      </c>
    </row>
    <row r="1682">
      <c r="A1682" s="9">
        <f>C1682/SUM(C:C)*(SUM(C:C)+$X$2)</f>
        <v/>
      </c>
      <c r="B1682" s="9">
        <f>C1682/SUM(C:C)*(SUM(C:C)+SUM($N$3:$O$7))+S1682</f>
        <v/>
      </c>
      <c r="C1682" s="9">
        <f>SUM(I1682:Q1682)-N1682-P1682</f>
        <v/>
      </c>
      <c r="D1682" s="8" t="n">
        <v>6235</v>
      </c>
      <c r="E1682" t="inlineStr">
        <is>
          <t>XT414241475TS</t>
        </is>
      </c>
      <c r="F1682" t="inlineStr">
        <is>
          <t>6C</t>
        </is>
      </c>
      <c r="G1682" t="inlineStr">
        <is>
          <t>N</t>
        </is>
      </c>
      <c r="H1682" t="inlineStr">
        <is>
          <t>ZA</t>
        </is>
      </c>
      <c r="O1682" t="n">
        <v>11.01</v>
      </c>
      <c r="S1682">
        <f>_xlfn.XLOOKUP(E1682,'Facture Chronopost'!L:L,'Facture Chronopost'!AA:AA,"")</f>
        <v/>
      </c>
      <c r="T1682">
        <f>IF(COUNTIF('Bibliothèque transporteurs'!C:C,F1682)=0,"inconnu",_xlfn.XLOOKUP(F1682,'Bibliothèque transporteurs'!C:C,'Bibliothèque transporteurs'!A:A))</f>
        <v/>
      </c>
      <c r="U1682">
        <f>IF(OR(F1682="6C",F1682="6B"),_xlfn.XLOOKUP(E1682,'Facture Chronopost'!L:L,'Facture Chronopost'!X:X),IF(OR(F1682=17,F1682=44),F1682&amp;"_"&amp;H1682,IF(COUNTIF('Bibliothèque transporteurs'!C:C,F1682)=0,"inconnu",_xlfn.XLOOKUP(F1682,'Bibliothèque transporteurs'!C:C,'Bibliothèque transporteurs'!B:B))))</f>
        <v/>
      </c>
      <c r="V1682">
        <f>IF(COUNTIF('Bibliothèque transporteurs'!C:C,F1682)=0,"inconnu",_xlfn.XLOOKUP(F1682,'Bibliothèque transporteurs'!C:C,'Bibliothèque transporteurs'!E:E))</f>
        <v/>
      </c>
      <c r="W1682">
        <f>IF(T1682="FR_2SHOP",O1682,IF(O1682=0,0,ROUNDUP(O1682/C1682*B1682,2)))</f>
        <v/>
      </c>
      <c r="Y1682" s="118">
        <f>ROUNDUP(B1682,2)-M1682-L1682-N1682-J1682-K1682-I1682-Q1682</f>
        <v/>
      </c>
      <c r="Z1682" s="118">
        <f>IF(Y1682=W1682,"OK","Non")</f>
        <v/>
      </c>
    </row>
    <row r="1683">
      <c r="A1683" s="9">
        <f>C1683/SUM(C:C)*(SUM(C:C)+$X$2)</f>
        <v/>
      </c>
      <c r="B1683" s="9">
        <f>C1683/SUM(C:C)*(SUM(C:C)+SUM($N$3:$O$7))+S1683</f>
        <v/>
      </c>
      <c r="C1683" s="9">
        <f>SUM(I1683:Q1683)-N1683-P1683</f>
        <v/>
      </c>
      <c r="D1683" s="8" t="n">
        <v>6235</v>
      </c>
      <c r="E1683" t="inlineStr">
        <is>
          <t>XT414241798TS</t>
        </is>
      </c>
      <c r="F1683" t="inlineStr">
        <is>
          <t>6C</t>
        </is>
      </c>
      <c r="G1683" t="inlineStr">
        <is>
          <t>N</t>
        </is>
      </c>
      <c r="H1683" t="inlineStr">
        <is>
          <t>ZA</t>
        </is>
      </c>
      <c r="O1683" t="n">
        <v>12.99</v>
      </c>
      <c r="S1683">
        <f>_xlfn.XLOOKUP(E1683,'Facture Chronopost'!L:L,'Facture Chronopost'!AA:AA,"")</f>
        <v/>
      </c>
      <c r="T1683">
        <f>IF(COUNTIF('Bibliothèque transporteurs'!C:C,F1683)=0,"inconnu",_xlfn.XLOOKUP(F1683,'Bibliothèque transporteurs'!C:C,'Bibliothèque transporteurs'!A:A))</f>
        <v/>
      </c>
      <c r="U1683">
        <f>IF(OR(F1683="6C",F1683="6B"),_xlfn.XLOOKUP(E1683,'Facture Chronopost'!L:L,'Facture Chronopost'!X:X),IF(OR(F1683=17,F1683=44),F1683&amp;"_"&amp;H1683,IF(COUNTIF('Bibliothèque transporteurs'!C:C,F1683)=0,"inconnu",_xlfn.XLOOKUP(F1683,'Bibliothèque transporteurs'!C:C,'Bibliothèque transporteurs'!B:B))))</f>
        <v/>
      </c>
      <c r="V1683">
        <f>IF(COUNTIF('Bibliothèque transporteurs'!C:C,F1683)=0,"inconnu",_xlfn.XLOOKUP(F1683,'Bibliothèque transporteurs'!C:C,'Bibliothèque transporteurs'!E:E))</f>
        <v/>
      </c>
      <c r="W1683">
        <f>IF(T1683="FR_2SHOP",O1683,IF(O1683=0,0,ROUNDUP(O1683/C1683*B1683,2)))</f>
        <v/>
      </c>
      <c r="Y1683" s="118">
        <f>ROUNDUP(B1683,2)-M1683-L1683-N1683-J1683-K1683-I1683-Q1683</f>
        <v/>
      </c>
      <c r="Z1683" s="118">
        <f>IF(Y1683=W1683,"OK","Non")</f>
        <v/>
      </c>
    </row>
    <row r="1684">
      <c r="A1684" s="9">
        <f>C1684/SUM(C:C)*(SUM(C:C)+$X$2)</f>
        <v/>
      </c>
      <c r="B1684" s="9">
        <f>C1684/SUM(C:C)*(SUM(C:C)+SUM($N$3:$O$7))+S1684</f>
        <v/>
      </c>
      <c r="C1684" s="9">
        <f>SUM(I1684:Q1684)-N1684-P1684</f>
        <v/>
      </c>
      <c r="D1684" s="8" t="n">
        <v>6235</v>
      </c>
      <c r="E1684" t="inlineStr">
        <is>
          <t>XT414243079TS</t>
        </is>
      </c>
      <c r="F1684" t="inlineStr">
        <is>
          <t>6C</t>
        </is>
      </c>
      <c r="G1684" t="inlineStr">
        <is>
          <t>N</t>
        </is>
      </c>
      <c r="H1684" t="inlineStr">
        <is>
          <t>ZA</t>
        </is>
      </c>
      <c r="O1684" t="n">
        <v>9.69</v>
      </c>
      <c r="S1684">
        <f>_xlfn.XLOOKUP(E1684,'Facture Chronopost'!L:L,'Facture Chronopost'!AA:AA,"")</f>
        <v/>
      </c>
      <c r="T1684">
        <f>IF(COUNTIF('Bibliothèque transporteurs'!C:C,F1684)=0,"inconnu",_xlfn.XLOOKUP(F1684,'Bibliothèque transporteurs'!C:C,'Bibliothèque transporteurs'!A:A))</f>
        <v/>
      </c>
      <c r="U1684">
        <f>IF(OR(F1684="6C",F1684="6B"),_xlfn.XLOOKUP(E1684,'Facture Chronopost'!L:L,'Facture Chronopost'!X:X),IF(OR(F1684=17,F1684=44),F1684&amp;"_"&amp;H1684,IF(COUNTIF('Bibliothèque transporteurs'!C:C,F1684)=0,"inconnu",_xlfn.XLOOKUP(F1684,'Bibliothèque transporteurs'!C:C,'Bibliothèque transporteurs'!B:B))))</f>
        <v/>
      </c>
      <c r="V1684">
        <f>IF(COUNTIF('Bibliothèque transporteurs'!C:C,F1684)=0,"inconnu",_xlfn.XLOOKUP(F1684,'Bibliothèque transporteurs'!C:C,'Bibliothèque transporteurs'!E:E))</f>
        <v/>
      </c>
      <c r="W1684">
        <f>IF(T1684="FR_2SHOP",O1684,IF(O1684=0,0,ROUNDUP(O1684/C1684*B1684,2)))</f>
        <v/>
      </c>
      <c r="Y1684" s="118">
        <f>ROUNDUP(B1684,2)-M1684-L1684-N1684-J1684-K1684-I1684-Q1684</f>
        <v/>
      </c>
      <c r="Z1684" s="118">
        <f>IF(Y1684=W1684,"OK","Non")</f>
        <v/>
      </c>
    </row>
    <row r="1685">
      <c r="A1685" s="9">
        <f>C1685/SUM(C:C)*(SUM(C:C)+$X$2)</f>
        <v/>
      </c>
      <c r="B1685" s="9">
        <f>C1685/SUM(C:C)*(SUM(C:C)+SUM($N$3:$O$7))+S1685</f>
        <v/>
      </c>
      <c r="C1685" s="9">
        <f>SUM(I1685:Q1685)-N1685-P1685</f>
        <v/>
      </c>
      <c r="D1685" s="8" t="n">
        <v>6235</v>
      </c>
      <c r="E1685" t="inlineStr">
        <is>
          <t>XT414249955TS</t>
        </is>
      </c>
      <c r="F1685" t="inlineStr">
        <is>
          <t>6C</t>
        </is>
      </c>
      <c r="G1685" t="inlineStr">
        <is>
          <t>N</t>
        </is>
      </c>
      <c r="H1685" t="inlineStr">
        <is>
          <t>ZA</t>
        </is>
      </c>
      <c r="O1685" t="n">
        <v>10.35</v>
      </c>
      <c r="S1685">
        <f>_xlfn.XLOOKUP(E1685,'Facture Chronopost'!L:L,'Facture Chronopost'!AA:AA,"")</f>
        <v/>
      </c>
      <c r="T1685">
        <f>IF(COUNTIF('Bibliothèque transporteurs'!C:C,F1685)=0,"inconnu",_xlfn.XLOOKUP(F1685,'Bibliothèque transporteurs'!C:C,'Bibliothèque transporteurs'!A:A))</f>
        <v/>
      </c>
      <c r="U1685">
        <f>IF(OR(F1685="6C",F1685="6B"),_xlfn.XLOOKUP(E1685,'Facture Chronopost'!L:L,'Facture Chronopost'!X:X),IF(OR(F1685=17,F1685=44),F1685&amp;"_"&amp;H1685,IF(COUNTIF('Bibliothèque transporteurs'!C:C,F1685)=0,"inconnu",_xlfn.XLOOKUP(F1685,'Bibliothèque transporteurs'!C:C,'Bibliothèque transporteurs'!B:B))))</f>
        <v/>
      </c>
      <c r="V1685">
        <f>IF(COUNTIF('Bibliothèque transporteurs'!C:C,F1685)=0,"inconnu",_xlfn.XLOOKUP(F1685,'Bibliothèque transporteurs'!C:C,'Bibliothèque transporteurs'!E:E))</f>
        <v/>
      </c>
      <c r="W1685">
        <f>IF(T1685="FR_2SHOP",O1685,IF(O1685=0,0,ROUNDUP(O1685/C1685*B1685,2)))</f>
        <v/>
      </c>
      <c r="Y1685" s="118">
        <f>ROUNDUP(B1685,2)-M1685-L1685-N1685-J1685-K1685-I1685-Q1685</f>
        <v/>
      </c>
      <c r="Z1685" s="118">
        <f>IF(Y1685=W1685,"OK","Non")</f>
        <v/>
      </c>
    </row>
    <row r="1686">
      <c r="A1686" s="9">
        <f>C1686/SUM(C:C)*(SUM(C:C)+$X$2)</f>
        <v/>
      </c>
      <c r="B1686" s="9">
        <f>C1686/SUM(C:C)*(SUM(C:C)+SUM($N$3:$O$7))+S1686</f>
        <v/>
      </c>
      <c r="C1686" s="9">
        <f>SUM(I1686:Q1686)-N1686-P1686</f>
        <v/>
      </c>
      <c r="D1686" s="8" t="n">
        <v>6235</v>
      </c>
      <c r="E1686" t="inlineStr">
        <is>
          <t>XT414251058TS</t>
        </is>
      </c>
      <c r="F1686" t="inlineStr">
        <is>
          <t>6C</t>
        </is>
      </c>
      <c r="G1686" t="inlineStr">
        <is>
          <t>N</t>
        </is>
      </c>
      <c r="H1686" t="inlineStr">
        <is>
          <t>ZA</t>
        </is>
      </c>
      <c r="O1686" t="n">
        <v>5.55</v>
      </c>
      <c r="S1686">
        <f>_xlfn.XLOOKUP(E1686,'Facture Chronopost'!L:L,'Facture Chronopost'!AA:AA,"")</f>
        <v/>
      </c>
      <c r="T1686">
        <f>IF(COUNTIF('Bibliothèque transporteurs'!C:C,F1686)=0,"inconnu",_xlfn.XLOOKUP(F1686,'Bibliothèque transporteurs'!C:C,'Bibliothèque transporteurs'!A:A))</f>
        <v/>
      </c>
      <c r="U1686">
        <f>IF(OR(F1686="6C",F1686="6B"),_xlfn.XLOOKUP(E1686,'Facture Chronopost'!L:L,'Facture Chronopost'!X:X),IF(OR(F1686=17,F1686=44),F1686&amp;"_"&amp;H1686,IF(COUNTIF('Bibliothèque transporteurs'!C:C,F1686)=0,"inconnu",_xlfn.XLOOKUP(F1686,'Bibliothèque transporteurs'!C:C,'Bibliothèque transporteurs'!B:B))))</f>
        <v/>
      </c>
      <c r="V1686">
        <f>IF(COUNTIF('Bibliothèque transporteurs'!C:C,F1686)=0,"inconnu",_xlfn.XLOOKUP(F1686,'Bibliothèque transporteurs'!C:C,'Bibliothèque transporteurs'!E:E))</f>
        <v/>
      </c>
      <c r="W1686">
        <f>IF(T1686="FR_2SHOP",O1686,IF(O1686=0,0,ROUNDUP(O1686/C1686*B1686,2)))</f>
        <v/>
      </c>
      <c r="Y1686" s="118">
        <f>ROUNDUP(B1686,2)-M1686-L1686-N1686-J1686-K1686-I1686-Q1686</f>
        <v/>
      </c>
      <c r="Z1686" s="118">
        <f>IF(Y1686=W1686,"OK","Non")</f>
        <v/>
      </c>
    </row>
    <row r="1687">
      <c r="A1687" s="9">
        <f>C1687/SUM(C:C)*(SUM(C:C)+$X$2)</f>
        <v/>
      </c>
      <c r="B1687" s="9">
        <f>C1687/SUM(C:C)*(SUM(C:C)+SUM($N$3:$O$7))+S1687</f>
        <v/>
      </c>
      <c r="C1687" s="9">
        <f>SUM(I1687:Q1687)-N1687-P1687</f>
        <v/>
      </c>
      <c r="D1687" s="8" t="n">
        <v>6235</v>
      </c>
      <c r="E1687" t="inlineStr">
        <is>
          <t>XT414252402TS</t>
        </is>
      </c>
      <c r="F1687" t="inlineStr">
        <is>
          <t>6C</t>
        </is>
      </c>
      <c r="G1687" t="inlineStr">
        <is>
          <t>N</t>
        </is>
      </c>
      <c r="H1687" t="inlineStr">
        <is>
          <t>ZA</t>
        </is>
      </c>
      <c r="O1687" t="n">
        <v>15.15</v>
      </c>
      <c r="S1687">
        <f>_xlfn.XLOOKUP(E1687,'Facture Chronopost'!L:L,'Facture Chronopost'!AA:AA,"")</f>
        <v/>
      </c>
      <c r="T1687">
        <f>IF(COUNTIF('Bibliothèque transporteurs'!C:C,F1687)=0,"inconnu",_xlfn.XLOOKUP(F1687,'Bibliothèque transporteurs'!C:C,'Bibliothèque transporteurs'!A:A))</f>
        <v/>
      </c>
      <c r="U1687">
        <f>IF(OR(F1687="6C",F1687="6B"),_xlfn.XLOOKUP(E1687,'Facture Chronopost'!L:L,'Facture Chronopost'!X:X),IF(OR(F1687=17,F1687=44),F1687&amp;"_"&amp;H1687,IF(COUNTIF('Bibliothèque transporteurs'!C:C,F1687)=0,"inconnu",_xlfn.XLOOKUP(F1687,'Bibliothèque transporteurs'!C:C,'Bibliothèque transporteurs'!B:B))))</f>
        <v/>
      </c>
      <c r="V1687">
        <f>IF(COUNTIF('Bibliothèque transporteurs'!C:C,F1687)=0,"inconnu",_xlfn.XLOOKUP(F1687,'Bibliothèque transporteurs'!C:C,'Bibliothèque transporteurs'!E:E))</f>
        <v/>
      </c>
      <c r="W1687">
        <f>IF(T1687="FR_2SHOP",O1687,IF(O1687=0,0,ROUNDUP(O1687/C1687*B1687,2)))</f>
        <v/>
      </c>
      <c r="Y1687" s="118">
        <f>ROUNDUP(B1687,2)-M1687-L1687-N1687-J1687-K1687-I1687-Q1687</f>
        <v/>
      </c>
      <c r="Z1687" s="118">
        <f>IF(Y1687=W1687,"OK","Non")</f>
        <v/>
      </c>
    </row>
    <row r="1688">
      <c r="A1688" s="9">
        <f>C1688/SUM(C:C)*(SUM(C:C)+$X$2)</f>
        <v/>
      </c>
      <c r="B1688" s="9">
        <f>C1688/SUM(C:C)*(SUM(C:C)+SUM($N$3:$O$7))+S1688</f>
        <v/>
      </c>
      <c r="C1688" s="9">
        <f>SUM(I1688:Q1688)-N1688-P1688</f>
        <v/>
      </c>
      <c r="D1688" s="8" t="n">
        <v>6235</v>
      </c>
      <c r="E1688" t="inlineStr">
        <is>
          <t>XT414252756TS</t>
        </is>
      </c>
      <c r="F1688" t="inlineStr">
        <is>
          <t>6C</t>
        </is>
      </c>
      <c r="G1688" t="inlineStr">
        <is>
          <t>N</t>
        </is>
      </c>
      <c r="H1688" t="inlineStr">
        <is>
          <t>ZA</t>
        </is>
      </c>
      <c r="O1688" t="n">
        <v>14.31</v>
      </c>
      <c r="S1688">
        <f>_xlfn.XLOOKUP(E1688,'Facture Chronopost'!L:L,'Facture Chronopost'!AA:AA,"")</f>
        <v/>
      </c>
      <c r="T1688">
        <f>IF(COUNTIF('Bibliothèque transporteurs'!C:C,F1688)=0,"inconnu",_xlfn.XLOOKUP(F1688,'Bibliothèque transporteurs'!C:C,'Bibliothèque transporteurs'!A:A))</f>
        <v/>
      </c>
      <c r="U1688">
        <f>IF(OR(F1688="6C",F1688="6B"),_xlfn.XLOOKUP(E1688,'Facture Chronopost'!L:L,'Facture Chronopost'!X:X),IF(OR(F1688=17,F1688=44),F1688&amp;"_"&amp;H1688,IF(COUNTIF('Bibliothèque transporteurs'!C:C,F1688)=0,"inconnu",_xlfn.XLOOKUP(F1688,'Bibliothèque transporteurs'!C:C,'Bibliothèque transporteurs'!B:B))))</f>
        <v/>
      </c>
      <c r="V1688">
        <f>IF(COUNTIF('Bibliothèque transporteurs'!C:C,F1688)=0,"inconnu",_xlfn.XLOOKUP(F1688,'Bibliothèque transporteurs'!C:C,'Bibliothèque transporteurs'!E:E))</f>
        <v/>
      </c>
      <c r="W1688">
        <f>IF(T1688="FR_2SHOP",O1688,IF(O1688=0,0,ROUNDUP(O1688/C1688*B1688,2)))</f>
        <v/>
      </c>
      <c r="Y1688" s="118">
        <f>ROUNDUP(B1688,2)-M1688-L1688-N1688-J1688-K1688-I1688-Q1688</f>
        <v/>
      </c>
      <c r="Z1688" s="118">
        <f>IF(Y1688=W1688,"OK","Non")</f>
        <v/>
      </c>
    </row>
    <row r="1689">
      <c r="A1689" s="9">
        <f>C1689/SUM(C:C)*(SUM(C:C)+$X$2)</f>
        <v/>
      </c>
      <c r="B1689" s="9">
        <f>C1689/SUM(C:C)*(SUM(C:C)+SUM($N$3:$O$7))+S1689</f>
        <v/>
      </c>
      <c r="C1689" s="9">
        <f>SUM(I1689:Q1689)-N1689-P1689</f>
        <v/>
      </c>
      <c r="D1689" s="8" t="n">
        <v>6235</v>
      </c>
      <c r="E1689" t="inlineStr">
        <is>
          <t>XT414252929TS</t>
        </is>
      </c>
      <c r="F1689" t="inlineStr">
        <is>
          <t>6C</t>
        </is>
      </c>
      <c r="G1689" t="inlineStr">
        <is>
          <t>N</t>
        </is>
      </c>
      <c r="H1689" t="inlineStr">
        <is>
          <t>ZA</t>
        </is>
      </c>
      <c r="O1689" t="n">
        <v>9.69</v>
      </c>
      <c r="S1689">
        <f>_xlfn.XLOOKUP(E1689,'Facture Chronopost'!L:L,'Facture Chronopost'!AA:AA,"")</f>
        <v/>
      </c>
      <c r="T1689">
        <f>IF(COUNTIF('Bibliothèque transporteurs'!C:C,F1689)=0,"inconnu",_xlfn.XLOOKUP(F1689,'Bibliothèque transporteurs'!C:C,'Bibliothèque transporteurs'!A:A))</f>
        <v/>
      </c>
      <c r="U1689">
        <f>IF(OR(F1689="6C",F1689="6B"),_xlfn.XLOOKUP(E1689,'Facture Chronopost'!L:L,'Facture Chronopost'!X:X),IF(OR(F1689=17,F1689=44),F1689&amp;"_"&amp;H1689,IF(COUNTIF('Bibliothèque transporteurs'!C:C,F1689)=0,"inconnu",_xlfn.XLOOKUP(F1689,'Bibliothèque transporteurs'!C:C,'Bibliothèque transporteurs'!B:B))))</f>
        <v/>
      </c>
      <c r="V1689">
        <f>IF(COUNTIF('Bibliothèque transporteurs'!C:C,F1689)=0,"inconnu",_xlfn.XLOOKUP(F1689,'Bibliothèque transporteurs'!C:C,'Bibliothèque transporteurs'!E:E))</f>
        <v/>
      </c>
      <c r="W1689">
        <f>IF(T1689="FR_2SHOP",O1689,IF(O1689=0,0,ROUNDUP(O1689/C1689*B1689,2)))</f>
        <v/>
      </c>
      <c r="Y1689" s="118">
        <f>ROUNDUP(B1689,2)-M1689-L1689-N1689-J1689-K1689-I1689-Q1689</f>
        <v/>
      </c>
      <c r="Z1689" s="118">
        <f>IF(Y1689=W1689,"OK","Non")</f>
        <v/>
      </c>
    </row>
    <row r="1690">
      <c r="A1690" s="9">
        <f>C1690/SUM(C:C)*(SUM(C:C)+$X$2)</f>
        <v/>
      </c>
      <c r="B1690" s="9">
        <f>C1690/SUM(C:C)*(SUM(C:C)+SUM($N$3:$O$7))+S1690</f>
        <v/>
      </c>
      <c r="C1690" s="9">
        <f>SUM(I1690:Q1690)-N1690-P1690</f>
        <v/>
      </c>
      <c r="D1690" s="8" t="n">
        <v>6235</v>
      </c>
      <c r="E1690" t="inlineStr">
        <is>
          <t>XT414253955TS</t>
        </is>
      </c>
      <c r="F1690" t="inlineStr">
        <is>
          <t>6C</t>
        </is>
      </c>
      <c r="G1690" t="inlineStr">
        <is>
          <t>N</t>
        </is>
      </c>
      <c r="H1690" t="inlineStr">
        <is>
          <t>ZA</t>
        </is>
      </c>
      <c r="O1690" t="n">
        <v>5.88</v>
      </c>
      <c r="S1690">
        <f>_xlfn.XLOOKUP(E1690,'Facture Chronopost'!L:L,'Facture Chronopost'!AA:AA,"")</f>
        <v/>
      </c>
      <c r="T1690">
        <f>IF(COUNTIF('Bibliothèque transporteurs'!C:C,F1690)=0,"inconnu",_xlfn.XLOOKUP(F1690,'Bibliothèque transporteurs'!C:C,'Bibliothèque transporteurs'!A:A))</f>
        <v/>
      </c>
      <c r="U1690">
        <f>IF(OR(F1690="6C",F1690="6B"),_xlfn.XLOOKUP(E1690,'Facture Chronopost'!L:L,'Facture Chronopost'!X:X),IF(OR(F1690=17,F1690=44),F1690&amp;"_"&amp;H1690,IF(COUNTIF('Bibliothèque transporteurs'!C:C,F1690)=0,"inconnu",_xlfn.XLOOKUP(F1690,'Bibliothèque transporteurs'!C:C,'Bibliothèque transporteurs'!B:B))))</f>
        <v/>
      </c>
      <c r="V1690">
        <f>IF(COUNTIF('Bibliothèque transporteurs'!C:C,F1690)=0,"inconnu",_xlfn.XLOOKUP(F1690,'Bibliothèque transporteurs'!C:C,'Bibliothèque transporteurs'!E:E))</f>
        <v/>
      </c>
      <c r="W1690">
        <f>IF(T1690="FR_2SHOP",O1690,IF(O1690=0,0,ROUNDUP(O1690/C1690*B1690,2)))</f>
        <v/>
      </c>
      <c r="Y1690" s="118">
        <f>ROUNDUP(B1690,2)-M1690-L1690-N1690-J1690-K1690-I1690-Q1690</f>
        <v/>
      </c>
      <c r="Z1690" s="118">
        <f>IF(Y1690=W1690,"OK","Non")</f>
        <v/>
      </c>
    </row>
    <row r="1691">
      <c r="A1691" s="9">
        <f>C1691/SUM(C:C)*(SUM(C:C)+$X$2)</f>
        <v/>
      </c>
      <c r="B1691" s="9">
        <f>C1691/SUM(C:C)*(SUM(C:C)+SUM($N$3:$O$7))+S1691</f>
        <v/>
      </c>
      <c r="C1691" s="9">
        <f>SUM(I1691:Q1691)-N1691-P1691</f>
        <v/>
      </c>
      <c r="D1691" s="8" t="n">
        <v>6235</v>
      </c>
      <c r="E1691" t="inlineStr">
        <is>
          <t>XT414254955TS</t>
        </is>
      </c>
      <c r="F1691" t="inlineStr">
        <is>
          <t>6C</t>
        </is>
      </c>
      <c r="G1691" t="inlineStr">
        <is>
          <t>N</t>
        </is>
      </c>
      <c r="H1691" t="inlineStr">
        <is>
          <t>ZA</t>
        </is>
      </c>
      <c r="O1691" t="n">
        <v>10.02</v>
      </c>
      <c r="S1691">
        <f>_xlfn.XLOOKUP(E1691,'Facture Chronopost'!L:L,'Facture Chronopost'!AA:AA,"")</f>
        <v/>
      </c>
      <c r="T1691">
        <f>IF(COUNTIF('Bibliothèque transporteurs'!C:C,F1691)=0,"inconnu",_xlfn.XLOOKUP(F1691,'Bibliothèque transporteurs'!C:C,'Bibliothèque transporteurs'!A:A))</f>
        <v/>
      </c>
      <c r="U1691">
        <f>IF(OR(F1691="6C",F1691="6B"),_xlfn.XLOOKUP(E1691,'Facture Chronopost'!L:L,'Facture Chronopost'!X:X),IF(OR(F1691=17,F1691=44),F1691&amp;"_"&amp;H1691,IF(COUNTIF('Bibliothèque transporteurs'!C:C,F1691)=0,"inconnu",_xlfn.XLOOKUP(F1691,'Bibliothèque transporteurs'!C:C,'Bibliothèque transporteurs'!B:B))))</f>
        <v/>
      </c>
      <c r="V1691">
        <f>IF(COUNTIF('Bibliothèque transporteurs'!C:C,F1691)=0,"inconnu",_xlfn.XLOOKUP(F1691,'Bibliothèque transporteurs'!C:C,'Bibliothèque transporteurs'!E:E))</f>
        <v/>
      </c>
      <c r="W1691">
        <f>IF(T1691="FR_2SHOP",O1691,IF(O1691=0,0,ROUNDUP(O1691/C1691*B1691,2)))</f>
        <v/>
      </c>
      <c r="Y1691" s="118">
        <f>ROUNDUP(B1691,2)-M1691-L1691-N1691-J1691-K1691-I1691-Q1691</f>
        <v/>
      </c>
      <c r="Z1691" s="118">
        <f>IF(Y1691=W1691,"OK","Non")</f>
        <v/>
      </c>
    </row>
    <row r="1692">
      <c r="A1692" s="9">
        <f>C1692/SUM(C:C)*(SUM(C:C)+$X$2)</f>
        <v/>
      </c>
      <c r="B1692" s="9">
        <f>C1692/SUM(C:C)*(SUM(C:C)+SUM($N$3:$O$7))+S1692</f>
        <v/>
      </c>
      <c r="C1692" s="9">
        <f>SUM(I1692:Q1692)-N1692-P1692</f>
        <v/>
      </c>
      <c r="D1692" s="8" t="n">
        <v>6235</v>
      </c>
      <c r="E1692" t="inlineStr">
        <is>
          <t>XT414255236TS</t>
        </is>
      </c>
      <c r="F1692" t="inlineStr">
        <is>
          <t>6C</t>
        </is>
      </c>
      <c r="G1692" t="inlineStr">
        <is>
          <t>N</t>
        </is>
      </c>
      <c r="H1692" t="inlineStr">
        <is>
          <t>ZA</t>
        </is>
      </c>
      <c r="O1692" t="n">
        <v>14.49</v>
      </c>
      <c r="S1692">
        <f>_xlfn.XLOOKUP(E1692,'Facture Chronopost'!L:L,'Facture Chronopost'!AA:AA,"")</f>
        <v/>
      </c>
      <c r="T1692">
        <f>IF(COUNTIF('Bibliothèque transporteurs'!C:C,F1692)=0,"inconnu",_xlfn.XLOOKUP(F1692,'Bibliothèque transporteurs'!C:C,'Bibliothèque transporteurs'!A:A))</f>
        <v/>
      </c>
      <c r="U1692">
        <f>IF(OR(F1692="6C",F1692="6B"),_xlfn.XLOOKUP(E1692,'Facture Chronopost'!L:L,'Facture Chronopost'!X:X),IF(OR(F1692=17,F1692=44),F1692&amp;"_"&amp;H1692,IF(COUNTIF('Bibliothèque transporteurs'!C:C,F1692)=0,"inconnu",_xlfn.XLOOKUP(F1692,'Bibliothèque transporteurs'!C:C,'Bibliothèque transporteurs'!B:B))))</f>
        <v/>
      </c>
      <c r="V1692">
        <f>IF(COUNTIF('Bibliothèque transporteurs'!C:C,F1692)=0,"inconnu",_xlfn.XLOOKUP(F1692,'Bibliothèque transporteurs'!C:C,'Bibliothèque transporteurs'!E:E))</f>
        <v/>
      </c>
      <c r="W1692">
        <f>IF(T1692="FR_2SHOP",O1692,IF(O1692=0,0,ROUNDUP(O1692/C1692*B1692,2)))</f>
        <v/>
      </c>
      <c r="Y1692" s="118">
        <f>ROUNDUP(B1692,2)-M1692-L1692-N1692-J1692-K1692-I1692-Q1692</f>
        <v/>
      </c>
      <c r="Z1692" s="118">
        <f>IF(Y1692=W1692,"OK","Non")</f>
        <v/>
      </c>
    </row>
    <row r="1693">
      <c r="A1693" s="9">
        <f>C1693/SUM(C:C)*(SUM(C:C)+$X$2)</f>
        <v/>
      </c>
      <c r="B1693" s="9">
        <f>C1693/SUM(C:C)*(SUM(C:C)+SUM($N$3:$O$7))+S1693</f>
        <v/>
      </c>
      <c r="C1693" s="9">
        <f>SUM(I1693:Q1693)-N1693-P1693</f>
        <v/>
      </c>
      <c r="D1693" s="8" t="n">
        <v>6235</v>
      </c>
      <c r="E1693" t="inlineStr">
        <is>
          <t>XT414256727TS</t>
        </is>
      </c>
      <c r="F1693" t="inlineStr">
        <is>
          <t>6C</t>
        </is>
      </c>
      <c r="G1693" t="inlineStr">
        <is>
          <t>N</t>
        </is>
      </c>
      <c r="H1693" t="inlineStr">
        <is>
          <t>ZA</t>
        </is>
      </c>
      <c r="O1693" t="n">
        <v>11.01</v>
      </c>
      <c r="S1693">
        <f>_xlfn.XLOOKUP(E1693,'Facture Chronopost'!L:L,'Facture Chronopost'!AA:AA,"")</f>
        <v/>
      </c>
      <c r="T1693">
        <f>IF(COUNTIF('Bibliothèque transporteurs'!C:C,F1693)=0,"inconnu",_xlfn.XLOOKUP(F1693,'Bibliothèque transporteurs'!C:C,'Bibliothèque transporteurs'!A:A))</f>
        <v/>
      </c>
      <c r="U1693">
        <f>IF(OR(F1693="6C",F1693="6B"),_xlfn.XLOOKUP(E1693,'Facture Chronopost'!L:L,'Facture Chronopost'!X:X),IF(OR(F1693=17,F1693=44),F1693&amp;"_"&amp;H1693,IF(COUNTIF('Bibliothèque transporteurs'!C:C,F1693)=0,"inconnu",_xlfn.XLOOKUP(F1693,'Bibliothèque transporteurs'!C:C,'Bibliothèque transporteurs'!B:B))))</f>
        <v/>
      </c>
      <c r="V1693">
        <f>IF(COUNTIF('Bibliothèque transporteurs'!C:C,F1693)=0,"inconnu",_xlfn.XLOOKUP(F1693,'Bibliothèque transporteurs'!C:C,'Bibliothèque transporteurs'!E:E))</f>
        <v/>
      </c>
      <c r="W1693">
        <f>IF(T1693="FR_2SHOP",O1693,IF(O1693=0,0,ROUNDUP(O1693/C1693*B1693,2)))</f>
        <v/>
      </c>
      <c r="Y1693" s="118">
        <f>ROUNDUP(B1693,2)-M1693-L1693-N1693-J1693-K1693-I1693-Q1693</f>
        <v/>
      </c>
      <c r="Z1693" s="118">
        <f>IF(Y1693=W1693,"OK","Non")</f>
        <v/>
      </c>
    </row>
    <row r="1694">
      <c r="A1694" s="9">
        <f>C1694/SUM(C:C)*(SUM(C:C)+$X$2)</f>
        <v/>
      </c>
      <c r="B1694" s="9">
        <f>C1694/SUM(C:C)*(SUM(C:C)+SUM($N$3:$O$7))+S1694</f>
        <v/>
      </c>
      <c r="C1694" s="9">
        <f>SUM(I1694:Q1694)-N1694-P1694</f>
        <v/>
      </c>
      <c r="D1694" s="8" t="n">
        <v>6235</v>
      </c>
      <c r="E1694" t="inlineStr">
        <is>
          <t>XT414257170TS</t>
        </is>
      </c>
      <c r="F1694" t="inlineStr">
        <is>
          <t>6C</t>
        </is>
      </c>
      <c r="G1694" t="inlineStr">
        <is>
          <t>N</t>
        </is>
      </c>
      <c r="H1694" t="inlineStr">
        <is>
          <t>ZA</t>
        </is>
      </c>
      <c r="O1694" t="n">
        <v>10.35</v>
      </c>
      <c r="S1694">
        <f>_xlfn.XLOOKUP(E1694,'Facture Chronopost'!L:L,'Facture Chronopost'!AA:AA,"")</f>
        <v/>
      </c>
      <c r="T1694">
        <f>IF(COUNTIF('Bibliothèque transporteurs'!C:C,F1694)=0,"inconnu",_xlfn.XLOOKUP(F1694,'Bibliothèque transporteurs'!C:C,'Bibliothèque transporteurs'!A:A))</f>
        <v/>
      </c>
      <c r="U1694">
        <f>IF(OR(F1694="6C",F1694="6B"),_xlfn.XLOOKUP(E1694,'Facture Chronopost'!L:L,'Facture Chronopost'!X:X),IF(OR(F1694=17,F1694=44),F1694&amp;"_"&amp;H1694,IF(COUNTIF('Bibliothèque transporteurs'!C:C,F1694)=0,"inconnu",_xlfn.XLOOKUP(F1694,'Bibliothèque transporteurs'!C:C,'Bibliothèque transporteurs'!B:B))))</f>
        <v/>
      </c>
      <c r="V1694">
        <f>IF(COUNTIF('Bibliothèque transporteurs'!C:C,F1694)=0,"inconnu",_xlfn.XLOOKUP(F1694,'Bibliothèque transporteurs'!C:C,'Bibliothèque transporteurs'!E:E))</f>
        <v/>
      </c>
      <c r="W1694">
        <f>IF(T1694="FR_2SHOP",O1694,IF(O1694=0,0,ROUNDUP(O1694/C1694*B1694,2)))</f>
        <v/>
      </c>
      <c r="Y1694" s="118">
        <f>ROUNDUP(B1694,2)-M1694-L1694-N1694-J1694-K1694-I1694-Q1694</f>
        <v/>
      </c>
      <c r="Z1694" s="118">
        <f>IF(Y1694=W1694,"OK","Non")</f>
        <v/>
      </c>
    </row>
    <row r="1695">
      <c r="A1695" s="9">
        <f>C1695/SUM(C:C)*(SUM(C:C)+$X$2)</f>
        <v/>
      </c>
      <c r="B1695" s="9">
        <f>C1695/SUM(C:C)*(SUM(C:C)+SUM($N$3:$O$7))+S1695</f>
        <v/>
      </c>
      <c r="C1695" s="9">
        <f>SUM(I1695:Q1695)-N1695-P1695</f>
        <v/>
      </c>
      <c r="D1695" s="8" t="n">
        <v>6235</v>
      </c>
      <c r="E1695" t="inlineStr">
        <is>
          <t>XT414257585TS</t>
        </is>
      </c>
      <c r="F1695" t="inlineStr">
        <is>
          <t>6C</t>
        </is>
      </c>
      <c r="G1695" t="inlineStr">
        <is>
          <t>N</t>
        </is>
      </c>
      <c r="H1695" t="inlineStr">
        <is>
          <t>ZA</t>
        </is>
      </c>
      <c r="O1695" t="n">
        <v>9.69</v>
      </c>
      <c r="S1695">
        <f>_xlfn.XLOOKUP(E1695,'Facture Chronopost'!L:L,'Facture Chronopost'!AA:AA,"")</f>
        <v/>
      </c>
      <c r="T1695">
        <f>IF(COUNTIF('Bibliothèque transporteurs'!C:C,F1695)=0,"inconnu",_xlfn.XLOOKUP(F1695,'Bibliothèque transporteurs'!C:C,'Bibliothèque transporteurs'!A:A))</f>
        <v/>
      </c>
      <c r="U1695">
        <f>IF(OR(F1695="6C",F1695="6B"),_xlfn.XLOOKUP(E1695,'Facture Chronopost'!L:L,'Facture Chronopost'!X:X),IF(OR(F1695=17,F1695=44),F1695&amp;"_"&amp;H1695,IF(COUNTIF('Bibliothèque transporteurs'!C:C,F1695)=0,"inconnu",_xlfn.XLOOKUP(F1695,'Bibliothèque transporteurs'!C:C,'Bibliothèque transporteurs'!B:B))))</f>
        <v/>
      </c>
      <c r="V1695">
        <f>IF(COUNTIF('Bibliothèque transporteurs'!C:C,F1695)=0,"inconnu",_xlfn.XLOOKUP(F1695,'Bibliothèque transporteurs'!C:C,'Bibliothèque transporteurs'!E:E))</f>
        <v/>
      </c>
      <c r="W1695">
        <f>IF(T1695="FR_2SHOP",O1695,IF(O1695=0,0,ROUNDUP(O1695/C1695*B1695,2)))</f>
        <v/>
      </c>
      <c r="Y1695" s="118">
        <f>ROUNDUP(B1695,2)-M1695-L1695-N1695-J1695-K1695-I1695-Q1695</f>
        <v/>
      </c>
      <c r="Z1695" s="118">
        <f>IF(Y1695=W1695,"OK","Non")</f>
        <v/>
      </c>
    </row>
    <row r="1696">
      <c r="A1696" s="9">
        <f>C1696/SUM(C:C)*(SUM(C:C)+$X$2)</f>
        <v/>
      </c>
      <c r="B1696" s="9">
        <f>C1696/SUM(C:C)*(SUM(C:C)+SUM($N$3:$O$7))+S1696</f>
        <v/>
      </c>
      <c r="C1696" s="9">
        <f>SUM(I1696:Q1696)-N1696-P1696</f>
        <v/>
      </c>
      <c r="D1696" s="8" t="n">
        <v>6235</v>
      </c>
      <c r="E1696" t="inlineStr">
        <is>
          <t>XT414257991TS</t>
        </is>
      </c>
      <c r="F1696" t="inlineStr">
        <is>
          <t>6C</t>
        </is>
      </c>
      <c r="G1696" t="inlineStr">
        <is>
          <t>N</t>
        </is>
      </c>
      <c r="H1696" t="inlineStr">
        <is>
          <t>ZA</t>
        </is>
      </c>
      <c r="O1696" t="n">
        <v>9.69</v>
      </c>
      <c r="S1696">
        <f>_xlfn.XLOOKUP(E1696,'Facture Chronopost'!L:L,'Facture Chronopost'!AA:AA,"")</f>
        <v/>
      </c>
      <c r="T1696">
        <f>IF(COUNTIF('Bibliothèque transporteurs'!C:C,F1696)=0,"inconnu",_xlfn.XLOOKUP(F1696,'Bibliothèque transporteurs'!C:C,'Bibliothèque transporteurs'!A:A))</f>
        <v/>
      </c>
      <c r="U1696">
        <f>IF(OR(F1696="6C",F1696="6B"),_xlfn.XLOOKUP(E1696,'Facture Chronopost'!L:L,'Facture Chronopost'!X:X),IF(OR(F1696=17,F1696=44),F1696&amp;"_"&amp;H1696,IF(COUNTIF('Bibliothèque transporteurs'!C:C,F1696)=0,"inconnu",_xlfn.XLOOKUP(F1696,'Bibliothèque transporteurs'!C:C,'Bibliothèque transporteurs'!B:B))))</f>
        <v/>
      </c>
      <c r="V1696">
        <f>IF(COUNTIF('Bibliothèque transporteurs'!C:C,F1696)=0,"inconnu",_xlfn.XLOOKUP(F1696,'Bibliothèque transporteurs'!C:C,'Bibliothèque transporteurs'!E:E))</f>
        <v/>
      </c>
      <c r="W1696">
        <f>IF(T1696="FR_2SHOP",O1696,IF(O1696=0,0,ROUNDUP(O1696/C1696*B1696,2)))</f>
        <v/>
      </c>
      <c r="Y1696" s="118">
        <f>ROUNDUP(B1696,2)-M1696-L1696-N1696-J1696-K1696-I1696-Q1696</f>
        <v/>
      </c>
      <c r="Z1696" s="118">
        <f>IF(Y1696=W1696,"OK","Non")</f>
        <v/>
      </c>
    </row>
    <row r="1697">
      <c r="A1697" s="9">
        <f>C1697/SUM(C:C)*(SUM(C:C)+$X$2)</f>
        <v/>
      </c>
      <c r="B1697" s="9">
        <f>C1697/SUM(C:C)*(SUM(C:C)+SUM($N$3:$O$7))+S1697</f>
        <v/>
      </c>
      <c r="C1697" s="9">
        <f>SUM(I1697:Q1697)-N1697-P1697</f>
        <v/>
      </c>
      <c r="D1697" s="8" t="n">
        <v>6235</v>
      </c>
      <c r="E1697" t="inlineStr">
        <is>
          <t>XT414258498TS</t>
        </is>
      </c>
      <c r="F1697" t="inlineStr">
        <is>
          <t>6C</t>
        </is>
      </c>
      <c r="G1697" t="inlineStr">
        <is>
          <t>N</t>
        </is>
      </c>
      <c r="H1697" t="inlineStr">
        <is>
          <t>ZA</t>
        </is>
      </c>
      <c r="O1697" t="n">
        <v>9.69</v>
      </c>
      <c r="S1697">
        <f>_xlfn.XLOOKUP(E1697,'Facture Chronopost'!L:L,'Facture Chronopost'!AA:AA,"")</f>
        <v/>
      </c>
      <c r="T1697">
        <f>IF(COUNTIF('Bibliothèque transporteurs'!C:C,F1697)=0,"inconnu",_xlfn.XLOOKUP(F1697,'Bibliothèque transporteurs'!C:C,'Bibliothèque transporteurs'!A:A))</f>
        <v/>
      </c>
      <c r="U1697">
        <f>IF(OR(F1697="6C",F1697="6B"),_xlfn.XLOOKUP(E1697,'Facture Chronopost'!L:L,'Facture Chronopost'!X:X),IF(OR(F1697=17,F1697=44),F1697&amp;"_"&amp;H1697,IF(COUNTIF('Bibliothèque transporteurs'!C:C,F1697)=0,"inconnu",_xlfn.XLOOKUP(F1697,'Bibliothèque transporteurs'!C:C,'Bibliothèque transporteurs'!B:B))))</f>
        <v/>
      </c>
      <c r="V1697">
        <f>IF(COUNTIF('Bibliothèque transporteurs'!C:C,F1697)=0,"inconnu",_xlfn.XLOOKUP(F1697,'Bibliothèque transporteurs'!C:C,'Bibliothèque transporteurs'!E:E))</f>
        <v/>
      </c>
      <c r="W1697">
        <f>IF(T1697="FR_2SHOP",O1697,IF(O1697=0,0,ROUNDUP(O1697/C1697*B1697,2)))</f>
        <v/>
      </c>
      <c r="Y1697" s="118">
        <f>ROUNDUP(B1697,2)-M1697-L1697-N1697-J1697-K1697-I1697-Q1697</f>
        <v/>
      </c>
      <c r="Z1697" s="118">
        <f>IF(Y1697=W1697,"OK","Non")</f>
        <v/>
      </c>
    </row>
    <row r="1698">
      <c r="A1698" s="9">
        <f>C1698/SUM(C:C)*(SUM(C:C)+$X$2)</f>
        <v/>
      </c>
      <c r="B1698" s="9">
        <f>C1698/SUM(C:C)*(SUM(C:C)+SUM($N$3:$O$7))+S1698</f>
        <v/>
      </c>
      <c r="C1698" s="9">
        <f>SUM(I1698:Q1698)-N1698-P1698</f>
        <v/>
      </c>
      <c r="D1698" s="8" t="n">
        <v>6235</v>
      </c>
      <c r="E1698" t="inlineStr">
        <is>
          <t>XT414262081TS</t>
        </is>
      </c>
      <c r="F1698" t="inlineStr">
        <is>
          <t>6C</t>
        </is>
      </c>
      <c r="G1698" t="inlineStr">
        <is>
          <t>N</t>
        </is>
      </c>
      <c r="H1698" t="inlineStr">
        <is>
          <t>ZA</t>
        </is>
      </c>
      <c r="O1698" t="n">
        <v>5.55</v>
      </c>
      <c r="S1698">
        <f>_xlfn.XLOOKUP(E1698,'Facture Chronopost'!L:L,'Facture Chronopost'!AA:AA,"")</f>
        <v/>
      </c>
      <c r="T1698">
        <f>IF(COUNTIF('Bibliothèque transporteurs'!C:C,F1698)=0,"inconnu",_xlfn.XLOOKUP(F1698,'Bibliothèque transporteurs'!C:C,'Bibliothèque transporteurs'!A:A))</f>
        <v/>
      </c>
      <c r="U1698">
        <f>IF(OR(F1698="6C",F1698="6B"),_xlfn.XLOOKUP(E1698,'Facture Chronopost'!L:L,'Facture Chronopost'!X:X),IF(OR(F1698=17,F1698=44),F1698&amp;"_"&amp;H1698,IF(COUNTIF('Bibliothèque transporteurs'!C:C,F1698)=0,"inconnu",_xlfn.XLOOKUP(F1698,'Bibliothèque transporteurs'!C:C,'Bibliothèque transporteurs'!B:B))))</f>
        <v/>
      </c>
      <c r="V1698">
        <f>IF(COUNTIF('Bibliothèque transporteurs'!C:C,F1698)=0,"inconnu",_xlfn.XLOOKUP(F1698,'Bibliothèque transporteurs'!C:C,'Bibliothèque transporteurs'!E:E))</f>
        <v/>
      </c>
      <c r="W1698">
        <f>IF(T1698="FR_2SHOP",O1698,IF(O1698=0,0,ROUNDUP(O1698/C1698*B1698,2)))</f>
        <v/>
      </c>
      <c r="Y1698" s="118">
        <f>ROUNDUP(B1698,2)-M1698-L1698-N1698-J1698-K1698-I1698-Q1698</f>
        <v/>
      </c>
      <c r="Z1698" s="118">
        <f>IF(Y1698=W1698,"OK","Non")</f>
        <v/>
      </c>
    </row>
    <row r="1699">
      <c r="A1699" s="9">
        <f>C1699/SUM(C:C)*(SUM(C:C)+$X$2)</f>
        <v/>
      </c>
      <c r="B1699" s="9">
        <f>C1699/SUM(C:C)*(SUM(C:C)+SUM($N$3:$O$7))+S1699</f>
        <v/>
      </c>
      <c r="C1699" s="9">
        <f>SUM(I1699:Q1699)-N1699-P1699</f>
        <v/>
      </c>
      <c r="D1699" s="8" t="n">
        <v>6235</v>
      </c>
      <c r="E1699" t="inlineStr">
        <is>
          <t>XT414262546TS</t>
        </is>
      </c>
      <c r="F1699" t="inlineStr">
        <is>
          <t>6C</t>
        </is>
      </c>
      <c r="G1699" t="inlineStr">
        <is>
          <t>N</t>
        </is>
      </c>
      <c r="H1699" t="inlineStr">
        <is>
          <t>ZA</t>
        </is>
      </c>
      <c r="O1699" t="n">
        <v>9.69</v>
      </c>
      <c r="S1699">
        <f>_xlfn.XLOOKUP(E1699,'Facture Chronopost'!L:L,'Facture Chronopost'!AA:AA,"")</f>
        <v/>
      </c>
      <c r="T1699">
        <f>IF(COUNTIF('Bibliothèque transporteurs'!C:C,F1699)=0,"inconnu",_xlfn.XLOOKUP(F1699,'Bibliothèque transporteurs'!C:C,'Bibliothèque transporteurs'!A:A))</f>
        <v/>
      </c>
      <c r="U1699">
        <f>IF(OR(F1699="6C",F1699="6B"),_xlfn.XLOOKUP(E1699,'Facture Chronopost'!L:L,'Facture Chronopost'!X:X),IF(OR(F1699=17,F1699=44),F1699&amp;"_"&amp;H1699,IF(COUNTIF('Bibliothèque transporteurs'!C:C,F1699)=0,"inconnu",_xlfn.XLOOKUP(F1699,'Bibliothèque transporteurs'!C:C,'Bibliothèque transporteurs'!B:B))))</f>
        <v/>
      </c>
      <c r="V1699">
        <f>IF(COUNTIF('Bibliothèque transporteurs'!C:C,F1699)=0,"inconnu",_xlfn.XLOOKUP(F1699,'Bibliothèque transporteurs'!C:C,'Bibliothèque transporteurs'!E:E))</f>
        <v/>
      </c>
      <c r="W1699">
        <f>IF(T1699="FR_2SHOP",O1699,IF(O1699=0,0,ROUNDUP(O1699/C1699*B1699,2)))</f>
        <v/>
      </c>
      <c r="Y1699" s="118">
        <f>ROUNDUP(B1699,2)-M1699-L1699-N1699-J1699-K1699-I1699-Q1699</f>
        <v/>
      </c>
      <c r="Z1699" s="118">
        <f>IF(Y1699=W1699,"OK","Non")</f>
        <v/>
      </c>
    </row>
    <row r="1700">
      <c r="A1700" s="9">
        <f>C1700/SUM(C:C)*(SUM(C:C)+$X$2)</f>
        <v/>
      </c>
      <c r="B1700" s="9">
        <f>C1700/SUM(C:C)*(SUM(C:C)+SUM($N$3:$O$7))+S1700</f>
        <v/>
      </c>
      <c r="C1700" s="9">
        <f>SUM(I1700:Q1700)-N1700-P1700</f>
        <v/>
      </c>
      <c r="D1700" s="8" t="n">
        <v>6235</v>
      </c>
      <c r="E1700" t="inlineStr">
        <is>
          <t>XT414262617TS</t>
        </is>
      </c>
      <c r="F1700" t="inlineStr">
        <is>
          <t>6C</t>
        </is>
      </c>
      <c r="G1700" t="inlineStr">
        <is>
          <t>N</t>
        </is>
      </c>
      <c r="H1700" t="inlineStr">
        <is>
          <t>ZA</t>
        </is>
      </c>
      <c r="O1700" t="n">
        <v>13.83</v>
      </c>
      <c r="S1700">
        <f>_xlfn.XLOOKUP(E1700,'Facture Chronopost'!L:L,'Facture Chronopost'!AA:AA,"")</f>
        <v/>
      </c>
      <c r="T1700">
        <f>IF(COUNTIF('Bibliothèque transporteurs'!C:C,F1700)=0,"inconnu",_xlfn.XLOOKUP(F1700,'Bibliothèque transporteurs'!C:C,'Bibliothèque transporteurs'!A:A))</f>
        <v/>
      </c>
      <c r="U1700">
        <f>IF(OR(F1700="6C",F1700="6B"),_xlfn.XLOOKUP(E1700,'Facture Chronopost'!L:L,'Facture Chronopost'!X:X),IF(OR(F1700=17,F1700=44),F1700&amp;"_"&amp;H1700,IF(COUNTIF('Bibliothèque transporteurs'!C:C,F1700)=0,"inconnu",_xlfn.XLOOKUP(F1700,'Bibliothèque transporteurs'!C:C,'Bibliothèque transporteurs'!B:B))))</f>
        <v/>
      </c>
      <c r="V1700">
        <f>IF(COUNTIF('Bibliothèque transporteurs'!C:C,F1700)=0,"inconnu",_xlfn.XLOOKUP(F1700,'Bibliothèque transporteurs'!C:C,'Bibliothèque transporteurs'!E:E))</f>
        <v/>
      </c>
      <c r="W1700">
        <f>IF(T1700="FR_2SHOP",O1700,IF(O1700=0,0,ROUNDUP(O1700/C1700*B1700,2)))</f>
        <v/>
      </c>
      <c r="Y1700" s="118">
        <f>ROUNDUP(B1700,2)-M1700-L1700-N1700-J1700-K1700-I1700-Q1700</f>
        <v/>
      </c>
      <c r="Z1700" s="118">
        <f>IF(Y1700=W1700,"OK","Non")</f>
        <v/>
      </c>
    </row>
    <row r="1701">
      <c r="A1701" s="9">
        <f>C1701/SUM(C:C)*(SUM(C:C)+$X$2)</f>
        <v/>
      </c>
      <c r="B1701" s="9">
        <f>C1701/SUM(C:C)*(SUM(C:C)+SUM($N$3:$O$7))+S1701</f>
        <v/>
      </c>
      <c r="C1701" s="9">
        <f>SUM(I1701:Q1701)-N1701-P1701</f>
        <v/>
      </c>
      <c r="D1701" s="8" t="n">
        <v>6235</v>
      </c>
      <c r="E1701" t="inlineStr">
        <is>
          <t>XT414263025TS</t>
        </is>
      </c>
      <c r="F1701" t="inlineStr">
        <is>
          <t>6C</t>
        </is>
      </c>
      <c r="G1701" t="inlineStr">
        <is>
          <t>N</t>
        </is>
      </c>
      <c r="H1701" t="inlineStr">
        <is>
          <t>ZA</t>
        </is>
      </c>
      <c r="O1701" t="n">
        <v>10.35</v>
      </c>
      <c r="S1701">
        <f>_xlfn.XLOOKUP(E1701,'Facture Chronopost'!L:L,'Facture Chronopost'!AA:AA,"")</f>
        <v/>
      </c>
      <c r="T1701">
        <f>IF(COUNTIF('Bibliothèque transporteurs'!C:C,F1701)=0,"inconnu",_xlfn.XLOOKUP(F1701,'Bibliothèque transporteurs'!C:C,'Bibliothèque transporteurs'!A:A))</f>
        <v/>
      </c>
      <c r="U1701">
        <f>IF(OR(F1701="6C",F1701="6B"),_xlfn.XLOOKUP(E1701,'Facture Chronopost'!L:L,'Facture Chronopost'!X:X),IF(OR(F1701=17,F1701=44),F1701&amp;"_"&amp;H1701,IF(COUNTIF('Bibliothèque transporteurs'!C:C,F1701)=0,"inconnu",_xlfn.XLOOKUP(F1701,'Bibliothèque transporteurs'!C:C,'Bibliothèque transporteurs'!B:B))))</f>
        <v/>
      </c>
      <c r="V1701">
        <f>IF(COUNTIF('Bibliothèque transporteurs'!C:C,F1701)=0,"inconnu",_xlfn.XLOOKUP(F1701,'Bibliothèque transporteurs'!C:C,'Bibliothèque transporteurs'!E:E))</f>
        <v/>
      </c>
      <c r="W1701">
        <f>IF(T1701="FR_2SHOP",O1701,IF(O1701=0,0,ROUNDUP(O1701/C1701*B1701,2)))</f>
        <v/>
      </c>
      <c r="Y1701" s="118">
        <f>ROUNDUP(B1701,2)-M1701-L1701-N1701-J1701-K1701-I1701-Q1701</f>
        <v/>
      </c>
      <c r="Z1701" s="118">
        <f>IF(Y1701=W1701,"OK","Non")</f>
        <v/>
      </c>
    </row>
    <row r="1702">
      <c r="A1702" s="9">
        <f>C1702/SUM(C:C)*(SUM(C:C)+$X$2)</f>
        <v/>
      </c>
      <c r="B1702" s="9">
        <f>C1702/SUM(C:C)*(SUM(C:C)+SUM($N$3:$O$7))+S1702</f>
        <v/>
      </c>
      <c r="C1702" s="9">
        <f>SUM(I1702:Q1702)-N1702-P1702</f>
        <v/>
      </c>
      <c r="D1702" s="8" t="n">
        <v>6235</v>
      </c>
      <c r="E1702" t="inlineStr">
        <is>
          <t>XT414264175TS</t>
        </is>
      </c>
      <c r="F1702" t="inlineStr">
        <is>
          <t>6C</t>
        </is>
      </c>
      <c r="G1702" t="inlineStr">
        <is>
          <t>N</t>
        </is>
      </c>
      <c r="H1702" t="inlineStr">
        <is>
          <t>ZA</t>
        </is>
      </c>
      <c r="O1702" t="n">
        <v>7.55</v>
      </c>
      <c r="S1702">
        <f>_xlfn.XLOOKUP(E1702,'Facture Chronopost'!L:L,'Facture Chronopost'!AA:AA,"")</f>
        <v/>
      </c>
      <c r="T1702">
        <f>IF(COUNTIF('Bibliothèque transporteurs'!C:C,F1702)=0,"inconnu",_xlfn.XLOOKUP(F1702,'Bibliothèque transporteurs'!C:C,'Bibliothèque transporteurs'!A:A))</f>
        <v/>
      </c>
      <c r="U1702">
        <f>IF(OR(F1702="6C",F1702="6B"),_xlfn.XLOOKUP(E1702,'Facture Chronopost'!L:L,'Facture Chronopost'!X:X),IF(OR(F1702=17,F1702=44),F1702&amp;"_"&amp;H1702,IF(COUNTIF('Bibliothèque transporteurs'!C:C,F1702)=0,"inconnu",_xlfn.XLOOKUP(F1702,'Bibliothèque transporteurs'!C:C,'Bibliothèque transporteurs'!B:B))))</f>
        <v/>
      </c>
      <c r="V1702">
        <f>IF(COUNTIF('Bibliothèque transporteurs'!C:C,F1702)=0,"inconnu",_xlfn.XLOOKUP(F1702,'Bibliothèque transporteurs'!C:C,'Bibliothèque transporteurs'!E:E))</f>
        <v/>
      </c>
      <c r="W1702">
        <f>IF(T1702="FR_2SHOP",O1702,IF(O1702=0,0,ROUNDUP(O1702/C1702*B1702,2)))</f>
        <v/>
      </c>
      <c r="Y1702" s="118">
        <f>ROUNDUP(B1702,2)-M1702-L1702-N1702-J1702-K1702-I1702-Q1702</f>
        <v/>
      </c>
      <c r="Z1702" s="118">
        <f>IF(Y1702=W1702,"OK","Non")</f>
        <v/>
      </c>
    </row>
    <row r="1703">
      <c r="A1703" s="9">
        <f>C1703/SUM(C:C)*(SUM(C:C)+$X$2)</f>
        <v/>
      </c>
      <c r="B1703" s="9">
        <f>C1703/SUM(C:C)*(SUM(C:C)+SUM($N$3:$O$7))+S1703</f>
        <v/>
      </c>
      <c r="C1703" s="9">
        <f>SUM(I1703:Q1703)-N1703-P1703</f>
        <v/>
      </c>
      <c r="D1703" s="8" t="n">
        <v>6235</v>
      </c>
      <c r="E1703" t="inlineStr">
        <is>
          <t>XT414264873TS</t>
        </is>
      </c>
      <c r="F1703" t="inlineStr">
        <is>
          <t>6C</t>
        </is>
      </c>
      <c r="G1703" t="inlineStr">
        <is>
          <t>N</t>
        </is>
      </c>
      <c r="H1703" t="inlineStr">
        <is>
          <t>ZA</t>
        </is>
      </c>
      <c r="O1703" t="n">
        <v>9.69</v>
      </c>
      <c r="S1703">
        <f>_xlfn.XLOOKUP(E1703,'Facture Chronopost'!L:L,'Facture Chronopost'!AA:AA,"")</f>
        <v/>
      </c>
      <c r="T1703">
        <f>IF(COUNTIF('Bibliothèque transporteurs'!C:C,F1703)=0,"inconnu",_xlfn.XLOOKUP(F1703,'Bibliothèque transporteurs'!C:C,'Bibliothèque transporteurs'!A:A))</f>
        <v/>
      </c>
      <c r="U1703">
        <f>IF(OR(F1703="6C",F1703="6B"),_xlfn.XLOOKUP(E1703,'Facture Chronopost'!L:L,'Facture Chronopost'!X:X),IF(OR(F1703=17,F1703=44),F1703&amp;"_"&amp;H1703,IF(COUNTIF('Bibliothèque transporteurs'!C:C,F1703)=0,"inconnu",_xlfn.XLOOKUP(F1703,'Bibliothèque transporteurs'!C:C,'Bibliothèque transporteurs'!B:B))))</f>
        <v/>
      </c>
      <c r="V1703">
        <f>IF(COUNTIF('Bibliothèque transporteurs'!C:C,F1703)=0,"inconnu",_xlfn.XLOOKUP(F1703,'Bibliothèque transporteurs'!C:C,'Bibliothèque transporteurs'!E:E))</f>
        <v/>
      </c>
      <c r="W1703">
        <f>IF(T1703="FR_2SHOP",O1703,IF(O1703=0,0,ROUNDUP(O1703/C1703*B1703,2)))</f>
        <v/>
      </c>
      <c r="Y1703" s="118">
        <f>ROUNDUP(B1703,2)-M1703-L1703-N1703-J1703-K1703-I1703-Q1703</f>
        <v/>
      </c>
      <c r="Z1703" s="118">
        <f>IF(Y1703=W1703,"OK","Non")</f>
        <v/>
      </c>
    </row>
    <row r="1704">
      <c r="A1704" s="9">
        <f>C1704/SUM(C:C)*(SUM(C:C)+$X$2)</f>
        <v/>
      </c>
      <c r="B1704" s="9">
        <f>C1704/SUM(C:C)*(SUM(C:C)+SUM($N$3:$O$7))+S1704</f>
        <v/>
      </c>
      <c r="C1704" s="9">
        <f>SUM(I1704:Q1704)-N1704-P1704</f>
        <v/>
      </c>
      <c r="D1704" s="8" t="n">
        <v>6235</v>
      </c>
      <c r="E1704" t="inlineStr">
        <is>
          <t>XT414265499TS</t>
        </is>
      </c>
      <c r="F1704" t="inlineStr">
        <is>
          <t>6C</t>
        </is>
      </c>
      <c r="G1704" t="inlineStr">
        <is>
          <t>N</t>
        </is>
      </c>
      <c r="H1704" t="inlineStr">
        <is>
          <t>ZA</t>
        </is>
      </c>
      <c r="O1704" t="n">
        <v>10.35</v>
      </c>
      <c r="S1704">
        <f>_xlfn.XLOOKUP(E1704,'Facture Chronopost'!L:L,'Facture Chronopost'!AA:AA,"")</f>
        <v/>
      </c>
      <c r="T1704">
        <f>IF(COUNTIF('Bibliothèque transporteurs'!C:C,F1704)=0,"inconnu",_xlfn.XLOOKUP(F1704,'Bibliothèque transporteurs'!C:C,'Bibliothèque transporteurs'!A:A))</f>
        <v/>
      </c>
      <c r="U1704">
        <f>IF(OR(F1704="6C",F1704="6B"),_xlfn.XLOOKUP(E1704,'Facture Chronopost'!L:L,'Facture Chronopost'!X:X),IF(OR(F1704=17,F1704=44),F1704&amp;"_"&amp;H1704,IF(COUNTIF('Bibliothèque transporteurs'!C:C,F1704)=0,"inconnu",_xlfn.XLOOKUP(F1704,'Bibliothèque transporteurs'!C:C,'Bibliothèque transporteurs'!B:B))))</f>
        <v/>
      </c>
      <c r="V1704">
        <f>IF(COUNTIF('Bibliothèque transporteurs'!C:C,F1704)=0,"inconnu",_xlfn.XLOOKUP(F1704,'Bibliothèque transporteurs'!C:C,'Bibliothèque transporteurs'!E:E))</f>
        <v/>
      </c>
      <c r="W1704">
        <f>IF(T1704="FR_2SHOP",O1704,IF(O1704=0,0,ROUNDUP(O1704/C1704*B1704,2)))</f>
        <v/>
      </c>
      <c r="Y1704" s="118">
        <f>ROUNDUP(B1704,2)-M1704-L1704-N1704-J1704-K1704-I1704-Q1704</f>
        <v/>
      </c>
      <c r="Z1704" s="118">
        <f>IF(Y1704=W1704,"OK","Non")</f>
        <v/>
      </c>
    </row>
    <row r="1705">
      <c r="A1705" s="9">
        <f>C1705/SUM(C:C)*(SUM(C:C)+$X$2)</f>
        <v/>
      </c>
      <c r="B1705" s="9">
        <f>C1705/SUM(C:C)*(SUM(C:C)+SUM($N$3:$O$7))+S1705</f>
        <v/>
      </c>
      <c r="C1705" s="9">
        <f>SUM(I1705:Q1705)-N1705-P1705</f>
        <v/>
      </c>
      <c r="D1705" s="8" t="n">
        <v>6235</v>
      </c>
      <c r="E1705" t="inlineStr">
        <is>
          <t>XT414266171TS</t>
        </is>
      </c>
      <c r="F1705" t="inlineStr">
        <is>
          <t>6C</t>
        </is>
      </c>
      <c r="G1705" t="inlineStr">
        <is>
          <t>N</t>
        </is>
      </c>
      <c r="H1705" t="inlineStr">
        <is>
          <t>ZA</t>
        </is>
      </c>
      <c r="O1705" t="n">
        <v>6.62</v>
      </c>
      <c r="S1705">
        <f>_xlfn.XLOOKUP(E1705,'Facture Chronopost'!L:L,'Facture Chronopost'!AA:AA,"")</f>
        <v/>
      </c>
      <c r="T1705">
        <f>IF(COUNTIF('Bibliothèque transporteurs'!C:C,F1705)=0,"inconnu",_xlfn.XLOOKUP(F1705,'Bibliothèque transporteurs'!C:C,'Bibliothèque transporteurs'!A:A))</f>
        <v/>
      </c>
      <c r="U1705">
        <f>IF(OR(F1705="6C",F1705="6B"),_xlfn.XLOOKUP(E1705,'Facture Chronopost'!L:L,'Facture Chronopost'!X:X),IF(OR(F1705=17,F1705=44),F1705&amp;"_"&amp;H1705,IF(COUNTIF('Bibliothèque transporteurs'!C:C,F1705)=0,"inconnu",_xlfn.XLOOKUP(F1705,'Bibliothèque transporteurs'!C:C,'Bibliothèque transporteurs'!B:B))))</f>
        <v/>
      </c>
      <c r="V1705">
        <f>IF(COUNTIF('Bibliothèque transporteurs'!C:C,F1705)=0,"inconnu",_xlfn.XLOOKUP(F1705,'Bibliothèque transporteurs'!C:C,'Bibliothèque transporteurs'!E:E))</f>
        <v/>
      </c>
      <c r="W1705">
        <f>IF(T1705="FR_2SHOP",O1705,IF(O1705=0,0,ROUNDUP(O1705/C1705*B1705,2)))</f>
        <v/>
      </c>
      <c r="Y1705" s="118">
        <f>ROUNDUP(B1705,2)-M1705-L1705-N1705-J1705-K1705-I1705-Q1705</f>
        <v/>
      </c>
      <c r="Z1705" s="118">
        <f>IF(Y1705=W1705,"OK","Non")</f>
        <v/>
      </c>
    </row>
    <row r="1706">
      <c r="A1706" s="9">
        <f>C1706/SUM(C:C)*(SUM(C:C)+$X$2)</f>
        <v/>
      </c>
      <c r="B1706" s="9">
        <f>C1706/SUM(C:C)*(SUM(C:C)+SUM($N$3:$O$7))+S1706</f>
        <v/>
      </c>
      <c r="C1706" s="9">
        <f>SUM(I1706:Q1706)-N1706-P1706</f>
        <v/>
      </c>
      <c r="D1706" s="8" t="n">
        <v>6235</v>
      </c>
      <c r="E1706" t="inlineStr">
        <is>
          <t>XT414266389TS</t>
        </is>
      </c>
      <c r="F1706" t="inlineStr">
        <is>
          <t>6C</t>
        </is>
      </c>
      <c r="G1706" t="inlineStr">
        <is>
          <t>N</t>
        </is>
      </c>
      <c r="H1706" t="inlineStr">
        <is>
          <t>ZA</t>
        </is>
      </c>
      <c r="O1706" t="n">
        <v>9.69</v>
      </c>
      <c r="S1706">
        <f>_xlfn.XLOOKUP(E1706,'Facture Chronopost'!L:L,'Facture Chronopost'!AA:AA,"")</f>
        <v/>
      </c>
      <c r="T1706">
        <f>IF(COUNTIF('Bibliothèque transporteurs'!C:C,F1706)=0,"inconnu",_xlfn.XLOOKUP(F1706,'Bibliothèque transporteurs'!C:C,'Bibliothèque transporteurs'!A:A))</f>
        <v/>
      </c>
      <c r="U1706">
        <f>IF(OR(F1706="6C",F1706="6B"),_xlfn.XLOOKUP(E1706,'Facture Chronopost'!L:L,'Facture Chronopost'!X:X),IF(OR(F1706=17,F1706=44),F1706&amp;"_"&amp;H1706,IF(COUNTIF('Bibliothèque transporteurs'!C:C,F1706)=0,"inconnu",_xlfn.XLOOKUP(F1706,'Bibliothèque transporteurs'!C:C,'Bibliothèque transporteurs'!B:B))))</f>
        <v/>
      </c>
      <c r="V1706">
        <f>IF(COUNTIF('Bibliothèque transporteurs'!C:C,F1706)=0,"inconnu",_xlfn.XLOOKUP(F1706,'Bibliothèque transporteurs'!C:C,'Bibliothèque transporteurs'!E:E))</f>
        <v/>
      </c>
      <c r="W1706">
        <f>IF(T1706="FR_2SHOP",O1706,IF(O1706=0,0,ROUNDUP(O1706/C1706*B1706,2)))</f>
        <v/>
      </c>
      <c r="Y1706" s="118">
        <f>ROUNDUP(B1706,2)-M1706-L1706-N1706-J1706-K1706-I1706-Q1706</f>
        <v/>
      </c>
      <c r="Z1706" s="118">
        <f>IF(Y1706=W1706,"OK","Non")</f>
        <v/>
      </c>
    </row>
    <row r="1707">
      <c r="A1707" s="9">
        <f>C1707/SUM(C:C)*(SUM(C:C)+$X$2)</f>
        <v/>
      </c>
      <c r="B1707" s="9">
        <f>C1707/SUM(C:C)*(SUM(C:C)+SUM($N$3:$O$7))+S1707</f>
        <v/>
      </c>
      <c r="C1707" s="9">
        <f>SUM(I1707:Q1707)-N1707-P1707</f>
        <v/>
      </c>
      <c r="D1707" s="8" t="n">
        <v>6235</v>
      </c>
      <c r="E1707" t="inlineStr">
        <is>
          <t>XT414266772TS</t>
        </is>
      </c>
      <c r="F1707" t="inlineStr">
        <is>
          <t>6C</t>
        </is>
      </c>
      <c r="G1707" t="inlineStr">
        <is>
          <t>N</t>
        </is>
      </c>
      <c r="H1707" t="inlineStr">
        <is>
          <t>ZA</t>
        </is>
      </c>
      <c r="O1707" t="n">
        <v>5.88</v>
      </c>
      <c r="S1707">
        <f>_xlfn.XLOOKUP(E1707,'Facture Chronopost'!L:L,'Facture Chronopost'!AA:AA,"")</f>
        <v/>
      </c>
      <c r="T1707">
        <f>IF(COUNTIF('Bibliothèque transporteurs'!C:C,F1707)=0,"inconnu",_xlfn.XLOOKUP(F1707,'Bibliothèque transporteurs'!C:C,'Bibliothèque transporteurs'!A:A))</f>
        <v/>
      </c>
      <c r="U1707">
        <f>IF(OR(F1707="6C",F1707="6B"),_xlfn.XLOOKUP(E1707,'Facture Chronopost'!L:L,'Facture Chronopost'!X:X),IF(OR(F1707=17,F1707=44),F1707&amp;"_"&amp;H1707,IF(COUNTIF('Bibliothèque transporteurs'!C:C,F1707)=0,"inconnu",_xlfn.XLOOKUP(F1707,'Bibliothèque transporteurs'!C:C,'Bibliothèque transporteurs'!B:B))))</f>
        <v/>
      </c>
      <c r="V1707">
        <f>IF(COUNTIF('Bibliothèque transporteurs'!C:C,F1707)=0,"inconnu",_xlfn.XLOOKUP(F1707,'Bibliothèque transporteurs'!C:C,'Bibliothèque transporteurs'!E:E))</f>
        <v/>
      </c>
      <c r="W1707">
        <f>IF(T1707="FR_2SHOP",O1707,IF(O1707=0,0,ROUNDUP(O1707/C1707*B1707,2)))</f>
        <v/>
      </c>
      <c r="Y1707" s="118">
        <f>ROUNDUP(B1707,2)-M1707-L1707-N1707-J1707-K1707-I1707-Q1707</f>
        <v/>
      </c>
      <c r="Z1707" s="118">
        <f>IF(Y1707=W1707,"OK","Non")</f>
        <v/>
      </c>
    </row>
    <row r="1708">
      <c r="A1708" s="9">
        <f>C1708/SUM(C:C)*(SUM(C:C)+$X$2)</f>
        <v/>
      </c>
      <c r="B1708" s="9">
        <f>C1708/SUM(C:C)*(SUM(C:C)+SUM($N$3:$O$7))+S1708</f>
        <v/>
      </c>
      <c r="C1708" s="9">
        <f>SUM(I1708:Q1708)-N1708-P1708</f>
        <v/>
      </c>
      <c r="D1708" s="8" t="n">
        <v>6235</v>
      </c>
      <c r="E1708" t="inlineStr">
        <is>
          <t>XT414267234TS</t>
        </is>
      </c>
      <c r="F1708" t="inlineStr">
        <is>
          <t>6C</t>
        </is>
      </c>
      <c r="G1708" t="inlineStr">
        <is>
          <t>N</t>
        </is>
      </c>
      <c r="H1708" t="inlineStr">
        <is>
          <t>ZA</t>
        </is>
      </c>
      <c r="O1708" t="n">
        <v>10.35</v>
      </c>
      <c r="S1708">
        <f>_xlfn.XLOOKUP(E1708,'Facture Chronopost'!L:L,'Facture Chronopost'!AA:AA,"")</f>
        <v/>
      </c>
      <c r="T1708">
        <f>IF(COUNTIF('Bibliothèque transporteurs'!C:C,F1708)=0,"inconnu",_xlfn.XLOOKUP(F1708,'Bibliothèque transporteurs'!C:C,'Bibliothèque transporteurs'!A:A))</f>
        <v/>
      </c>
      <c r="U1708">
        <f>IF(OR(F1708="6C",F1708="6B"),_xlfn.XLOOKUP(E1708,'Facture Chronopost'!L:L,'Facture Chronopost'!X:X),IF(OR(F1708=17,F1708=44),F1708&amp;"_"&amp;H1708,IF(COUNTIF('Bibliothèque transporteurs'!C:C,F1708)=0,"inconnu",_xlfn.XLOOKUP(F1708,'Bibliothèque transporteurs'!C:C,'Bibliothèque transporteurs'!B:B))))</f>
        <v/>
      </c>
      <c r="V1708">
        <f>IF(COUNTIF('Bibliothèque transporteurs'!C:C,F1708)=0,"inconnu",_xlfn.XLOOKUP(F1708,'Bibliothèque transporteurs'!C:C,'Bibliothèque transporteurs'!E:E))</f>
        <v/>
      </c>
      <c r="W1708">
        <f>IF(T1708="FR_2SHOP",O1708,IF(O1708=0,0,ROUNDUP(O1708/C1708*B1708,2)))</f>
        <v/>
      </c>
      <c r="Y1708" s="118">
        <f>ROUNDUP(B1708,2)-M1708-L1708-N1708-J1708-K1708-I1708-Q1708</f>
        <v/>
      </c>
      <c r="Z1708" s="118">
        <f>IF(Y1708=W1708,"OK","Non")</f>
        <v/>
      </c>
    </row>
    <row r="1709">
      <c r="A1709" s="9">
        <f>C1709/SUM(C:C)*(SUM(C:C)+$X$2)</f>
        <v/>
      </c>
      <c r="B1709" s="9">
        <f>C1709/SUM(C:C)*(SUM(C:C)+SUM($N$3:$O$7))+S1709</f>
        <v/>
      </c>
      <c r="C1709" s="9">
        <f>SUM(I1709:Q1709)-N1709-P1709</f>
        <v/>
      </c>
      <c r="D1709" s="8" t="n">
        <v>6235</v>
      </c>
      <c r="E1709" t="inlineStr">
        <is>
          <t>XT414268288TS</t>
        </is>
      </c>
      <c r="F1709" t="inlineStr">
        <is>
          <t>6C</t>
        </is>
      </c>
      <c r="G1709" t="inlineStr">
        <is>
          <t>N</t>
        </is>
      </c>
      <c r="H1709" t="inlineStr">
        <is>
          <t>ZA</t>
        </is>
      </c>
      <c r="O1709" t="n">
        <v>5.55</v>
      </c>
      <c r="S1709">
        <f>_xlfn.XLOOKUP(E1709,'Facture Chronopost'!L:L,'Facture Chronopost'!AA:AA,"")</f>
        <v/>
      </c>
      <c r="T1709">
        <f>IF(COUNTIF('Bibliothèque transporteurs'!C:C,F1709)=0,"inconnu",_xlfn.XLOOKUP(F1709,'Bibliothèque transporteurs'!C:C,'Bibliothèque transporteurs'!A:A))</f>
        <v/>
      </c>
      <c r="U1709">
        <f>IF(OR(F1709="6C",F1709="6B"),_xlfn.XLOOKUP(E1709,'Facture Chronopost'!L:L,'Facture Chronopost'!X:X),IF(OR(F1709=17,F1709=44),F1709&amp;"_"&amp;H1709,IF(COUNTIF('Bibliothèque transporteurs'!C:C,F1709)=0,"inconnu",_xlfn.XLOOKUP(F1709,'Bibliothèque transporteurs'!C:C,'Bibliothèque transporteurs'!B:B))))</f>
        <v/>
      </c>
      <c r="V1709">
        <f>IF(COUNTIF('Bibliothèque transporteurs'!C:C,F1709)=0,"inconnu",_xlfn.XLOOKUP(F1709,'Bibliothèque transporteurs'!C:C,'Bibliothèque transporteurs'!E:E))</f>
        <v/>
      </c>
      <c r="W1709">
        <f>IF(T1709="FR_2SHOP",O1709,IF(O1709=0,0,ROUNDUP(O1709/C1709*B1709,2)))</f>
        <v/>
      </c>
      <c r="Y1709" s="118">
        <f>ROUNDUP(B1709,2)-M1709-L1709-N1709-J1709-K1709-I1709-Q1709</f>
        <v/>
      </c>
      <c r="Z1709" s="118">
        <f>IF(Y1709=W1709,"OK","Non")</f>
        <v/>
      </c>
    </row>
    <row r="1710">
      <c r="A1710" s="9">
        <f>C1710/SUM(C:C)*(SUM(C:C)+$X$2)</f>
        <v/>
      </c>
      <c r="B1710" s="9">
        <f>C1710/SUM(C:C)*(SUM(C:C)+SUM($N$3:$O$7))+S1710</f>
        <v/>
      </c>
      <c r="C1710" s="9">
        <f>SUM(I1710:Q1710)-N1710-P1710</f>
        <v/>
      </c>
      <c r="D1710" s="8" t="n">
        <v>6235</v>
      </c>
      <c r="E1710" t="inlineStr">
        <is>
          <t>XT414268291TS</t>
        </is>
      </c>
      <c r="F1710" t="inlineStr">
        <is>
          <t>6C</t>
        </is>
      </c>
      <c r="G1710" t="inlineStr">
        <is>
          <t>N</t>
        </is>
      </c>
      <c r="H1710" t="inlineStr">
        <is>
          <t>ZA</t>
        </is>
      </c>
      <c r="O1710" t="n">
        <v>9.69</v>
      </c>
      <c r="S1710">
        <f>_xlfn.XLOOKUP(E1710,'Facture Chronopost'!L:L,'Facture Chronopost'!AA:AA,"")</f>
        <v/>
      </c>
      <c r="T1710">
        <f>IF(COUNTIF('Bibliothèque transporteurs'!C:C,F1710)=0,"inconnu",_xlfn.XLOOKUP(F1710,'Bibliothèque transporteurs'!C:C,'Bibliothèque transporteurs'!A:A))</f>
        <v/>
      </c>
      <c r="U1710">
        <f>IF(OR(F1710="6C",F1710="6B"),_xlfn.XLOOKUP(E1710,'Facture Chronopost'!L:L,'Facture Chronopost'!X:X),IF(OR(F1710=17,F1710=44),F1710&amp;"_"&amp;H1710,IF(COUNTIF('Bibliothèque transporteurs'!C:C,F1710)=0,"inconnu",_xlfn.XLOOKUP(F1710,'Bibliothèque transporteurs'!C:C,'Bibliothèque transporteurs'!B:B))))</f>
        <v/>
      </c>
      <c r="V1710">
        <f>IF(COUNTIF('Bibliothèque transporteurs'!C:C,F1710)=0,"inconnu",_xlfn.XLOOKUP(F1710,'Bibliothèque transporteurs'!C:C,'Bibliothèque transporteurs'!E:E))</f>
        <v/>
      </c>
      <c r="W1710">
        <f>IF(T1710="FR_2SHOP",O1710,IF(O1710=0,0,ROUNDUP(O1710/C1710*B1710,2)))</f>
        <v/>
      </c>
      <c r="Y1710" s="118">
        <f>ROUNDUP(B1710,2)-M1710-L1710-N1710-J1710-K1710-I1710-Q1710</f>
        <v/>
      </c>
      <c r="Z1710" s="118">
        <f>IF(Y1710=W1710,"OK","Non")</f>
        <v/>
      </c>
    </row>
    <row r="1711">
      <c r="A1711" s="9">
        <f>C1711/SUM(C:C)*(SUM(C:C)+$X$2)</f>
        <v/>
      </c>
      <c r="B1711" s="9">
        <f>C1711/SUM(C:C)*(SUM(C:C)+SUM($N$3:$O$7))+S1711</f>
        <v/>
      </c>
      <c r="C1711" s="9">
        <f>SUM(I1711:Q1711)-N1711-P1711</f>
        <v/>
      </c>
      <c r="D1711" s="8" t="n">
        <v>6235</v>
      </c>
      <c r="E1711" t="inlineStr">
        <is>
          <t>XT414268447TS</t>
        </is>
      </c>
      <c r="F1711" t="inlineStr">
        <is>
          <t>6C</t>
        </is>
      </c>
      <c r="G1711" t="inlineStr">
        <is>
          <t>N</t>
        </is>
      </c>
      <c r="H1711" t="inlineStr">
        <is>
          <t>ZA</t>
        </is>
      </c>
      <c r="O1711" t="n">
        <v>9.029999999999999</v>
      </c>
      <c r="S1711">
        <f>_xlfn.XLOOKUP(E1711,'Facture Chronopost'!L:L,'Facture Chronopost'!AA:AA,"")</f>
        <v/>
      </c>
      <c r="T1711">
        <f>IF(COUNTIF('Bibliothèque transporteurs'!C:C,F1711)=0,"inconnu",_xlfn.XLOOKUP(F1711,'Bibliothèque transporteurs'!C:C,'Bibliothèque transporteurs'!A:A))</f>
        <v/>
      </c>
      <c r="U1711">
        <f>IF(OR(F1711="6C",F1711="6B"),_xlfn.XLOOKUP(E1711,'Facture Chronopost'!L:L,'Facture Chronopost'!X:X),IF(OR(F1711=17,F1711=44),F1711&amp;"_"&amp;H1711,IF(COUNTIF('Bibliothèque transporteurs'!C:C,F1711)=0,"inconnu",_xlfn.XLOOKUP(F1711,'Bibliothèque transporteurs'!C:C,'Bibliothèque transporteurs'!B:B))))</f>
        <v/>
      </c>
      <c r="V1711">
        <f>IF(COUNTIF('Bibliothèque transporteurs'!C:C,F1711)=0,"inconnu",_xlfn.XLOOKUP(F1711,'Bibliothèque transporteurs'!C:C,'Bibliothèque transporteurs'!E:E))</f>
        <v/>
      </c>
      <c r="W1711">
        <f>IF(T1711="FR_2SHOP",O1711,IF(O1711=0,0,ROUNDUP(O1711/C1711*B1711,2)))</f>
        <v/>
      </c>
      <c r="Y1711" s="118">
        <f>ROUNDUP(B1711,2)-M1711-L1711-N1711-J1711-K1711-I1711-Q1711</f>
        <v/>
      </c>
      <c r="Z1711" s="118">
        <f>IF(Y1711=W1711,"OK","Non")</f>
        <v/>
      </c>
    </row>
    <row r="1712">
      <c r="A1712" s="9">
        <f>C1712/SUM(C:C)*(SUM(C:C)+$X$2)</f>
        <v/>
      </c>
      <c r="B1712" s="9">
        <f>C1712/SUM(C:C)*(SUM(C:C)+SUM($N$3:$O$7))+S1712</f>
        <v/>
      </c>
      <c r="C1712" s="9">
        <f>SUM(I1712:Q1712)-N1712-P1712</f>
        <v/>
      </c>
      <c r="D1712" s="8" t="n">
        <v>6235</v>
      </c>
      <c r="E1712" t="inlineStr">
        <is>
          <t>XT414269155TS</t>
        </is>
      </c>
      <c r="F1712" t="inlineStr">
        <is>
          <t>6C</t>
        </is>
      </c>
      <c r="G1712" t="inlineStr">
        <is>
          <t>N</t>
        </is>
      </c>
      <c r="H1712" t="inlineStr">
        <is>
          <t>ZA</t>
        </is>
      </c>
      <c r="O1712" t="n">
        <v>13.65</v>
      </c>
      <c r="S1712">
        <f>_xlfn.XLOOKUP(E1712,'Facture Chronopost'!L:L,'Facture Chronopost'!AA:AA,"")</f>
        <v/>
      </c>
      <c r="T1712">
        <f>IF(COUNTIF('Bibliothèque transporteurs'!C:C,F1712)=0,"inconnu",_xlfn.XLOOKUP(F1712,'Bibliothèque transporteurs'!C:C,'Bibliothèque transporteurs'!A:A))</f>
        <v/>
      </c>
      <c r="U1712">
        <f>IF(OR(F1712="6C",F1712="6B"),_xlfn.XLOOKUP(E1712,'Facture Chronopost'!L:L,'Facture Chronopost'!X:X),IF(OR(F1712=17,F1712=44),F1712&amp;"_"&amp;H1712,IF(COUNTIF('Bibliothèque transporteurs'!C:C,F1712)=0,"inconnu",_xlfn.XLOOKUP(F1712,'Bibliothèque transporteurs'!C:C,'Bibliothèque transporteurs'!B:B))))</f>
        <v/>
      </c>
      <c r="V1712">
        <f>IF(COUNTIF('Bibliothèque transporteurs'!C:C,F1712)=0,"inconnu",_xlfn.XLOOKUP(F1712,'Bibliothèque transporteurs'!C:C,'Bibliothèque transporteurs'!E:E))</f>
        <v/>
      </c>
      <c r="W1712">
        <f>IF(T1712="FR_2SHOP",O1712,IF(O1712=0,0,ROUNDUP(O1712/C1712*B1712,2)))</f>
        <v/>
      </c>
      <c r="Y1712" s="118">
        <f>ROUNDUP(B1712,2)-M1712-L1712-N1712-J1712-K1712-I1712-Q1712</f>
        <v/>
      </c>
      <c r="Z1712" s="118">
        <f>IF(Y1712=W1712,"OK","Non")</f>
        <v/>
      </c>
    </row>
    <row r="1713">
      <c r="A1713" s="9">
        <f>C1713/SUM(C:C)*(SUM(C:C)+$X$2)</f>
        <v/>
      </c>
      <c r="B1713" s="9">
        <f>C1713/SUM(C:C)*(SUM(C:C)+SUM($N$3:$O$7))+S1713</f>
        <v/>
      </c>
      <c r="C1713" s="9">
        <f>SUM(I1713:Q1713)-N1713-P1713</f>
        <v/>
      </c>
      <c r="D1713" s="8" t="n">
        <v>6235</v>
      </c>
      <c r="E1713" t="inlineStr">
        <is>
          <t>XT414270573TS</t>
        </is>
      </c>
      <c r="F1713" t="inlineStr">
        <is>
          <t>6C</t>
        </is>
      </c>
      <c r="G1713" t="inlineStr">
        <is>
          <t>N</t>
        </is>
      </c>
      <c r="H1713" t="inlineStr">
        <is>
          <t>ZA</t>
        </is>
      </c>
      <c r="O1713" t="n">
        <v>9.69</v>
      </c>
      <c r="S1713">
        <f>_xlfn.XLOOKUP(E1713,'Facture Chronopost'!L:L,'Facture Chronopost'!AA:AA,"")</f>
        <v/>
      </c>
      <c r="T1713">
        <f>IF(COUNTIF('Bibliothèque transporteurs'!C:C,F1713)=0,"inconnu",_xlfn.XLOOKUP(F1713,'Bibliothèque transporteurs'!C:C,'Bibliothèque transporteurs'!A:A))</f>
        <v/>
      </c>
      <c r="U1713">
        <f>IF(OR(F1713="6C",F1713="6B"),_xlfn.XLOOKUP(E1713,'Facture Chronopost'!L:L,'Facture Chronopost'!X:X),IF(OR(F1713=17,F1713=44),F1713&amp;"_"&amp;H1713,IF(COUNTIF('Bibliothèque transporteurs'!C:C,F1713)=0,"inconnu",_xlfn.XLOOKUP(F1713,'Bibliothèque transporteurs'!C:C,'Bibliothèque transporteurs'!B:B))))</f>
        <v/>
      </c>
      <c r="V1713">
        <f>IF(COUNTIF('Bibliothèque transporteurs'!C:C,F1713)=0,"inconnu",_xlfn.XLOOKUP(F1713,'Bibliothèque transporteurs'!C:C,'Bibliothèque transporteurs'!E:E))</f>
        <v/>
      </c>
      <c r="W1713">
        <f>IF(T1713="FR_2SHOP",O1713,IF(O1713=0,0,ROUNDUP(O1713/C1713*B1713,2)))</f>
        <v/>
      </c>
      <c r="Y1713" s="118">
        <f>ROUNDUP(B1713,2)-M1713-L1713-N1713-J1713-K1713-I1713-Q1713</f>
        <v/>
      </c>
      <c r="Z1713" s="118">
        <f>IF(Y1713=W1713,"OK","Non")</f>
        <v/>
      </c>
    </row>
    <row r="1714">
      <c r="A1714" s="9">
        <f>C1714/SUM(C:C)*(SUM(C:C)+$X$2)</f>
        <v/>
      </c>
      <c r="B1714" s="9">
        <f>C1714/SUM(C:C)*(SUM(C:C)+SUM($N$3:$O$7))+S1714</f>
        <v/>
      </c>
      <c r="C1714" s="9">
        <f>SUM(I1714:Q1714)-N1714-P1714</f>
        <v/>
      </c>
      <c r="D1714" s="8" t="n">
        <v>6235</v>
      </c>
      <c r="E1714" t="inlineStr">
        <is>
          <t>XT414271962TS</t>
        </is>
      </c>
      <c r="F1714" t="inlineStr">
        <is>
          <t>6C</t>
        </is>
      </c>
      <c r="G1714" t="inlineStr">
        <is>
          <t>N</t>
        </is>
      </c>
      <c r="H1714" t="inlineStr">
        <is>
          <t>ZA</t>
        </is>
      </c>
      <c r="O1714" t="n">
        <v>9.69</v>
      </c>
      <c r="S1714">
        <f>_xlfn.XLOOKUP(E1714,'Facture Chronopost'!L:L,'Facture Chronopost'!AA:AA,"")</f>
        <v/>
      </c>
      <c r="T1714">
        <f>IF(COUNTIF('Bibliothèque transporteurs'!C:C,F1714)=0,"inconnu",_xlfn.XLOOKUP(F1714,'Bibliothèque transporteurs'!C:C,'Bibliothèque transporteurs'!A:A))</f>
        <v/>
      </c>
      <c r="U1714">
        <f>IF(OR(F1714="6C",F1714="6B"),_xlfn.XLOOKUP(E1714,'Facture Chronopost'!L:L,'Facture Chronopost'!X:X),IF(OR(F1714=17,F1714=44),F1714&amp;"_"&amp;H1714,IF(COUNTIF('Bibliothèque transporteurs'!C:C,F1714)=0,"inconnu",_xlfn.XLOOKUP(F1714,'Bibliothèque transporteurs'!C:C,'Bibliothèque transporteurs'!B:B))))</f>
        <v/>
      </c>
      <c r="V1714">
        <f>IF(COUNTIF('Bibliothèque transporteurs'!C:C,F1714)=0,"inconnu",_xlfn.XLOOKUP(F1714,'Bibliothèque transporteurs'!C:C,'Bibliothèque transporteurs'!E:E))</f>
        <v/>
      </c>
      <c r="W1714">
        <f>IF(T1714="FR_2SHOP",O1714,IF(O1714=0,0,ROUNDUP(O1714/C1714*B1714,2)))</f>
        <v/>
      </c>
      <c r="Y1714" s="118">
        <f>ROUNDUP(B1714,2)-M1714-L1714-N1714-J1714-K1714-I1714-Q1714</f>
        <v/>
      </c>
      <c r="Z1714" s="118">
        <f>IF(Y1714=W1714,"OK","Non")</f>
        <v/>
      </c>
    </row>
    <row r="1715">
      <c r="A1715" s="9">
        <f>C1715/SUM(C:C)*(SUM(C:C)+$X$2)</f>
        <v/>
      </c>
      <c r="B1715" s="9">
        <f>C1715/SUM(C:C)*(SUM(C:C)+SUM($N$3:$O$7))+S1715</f>
        <v/>
      </c>
      <c r="C1715" s="9">
        <f>SUM(I1715:Q1715)-N1715-P1715</f>
        <v/>
      </c>
      <c r="D1715" s="8" t="n">
        <v>6235</v>
      </c>
      <c r="E1715" t="inlineStr">
        <is>
          <t>XT414272194TS</t>
        </is>
      </c>
      <c r="F1715" t="inlineStr">
        <is>
          <t>6C</t>
        </is>
      </c>
      <c r="G1715" t="inlineStr">
        <is>
          <t>N</t>
        </is>
      </c>
      <c r="H1715" t="inlineStr">
        <is>
          <t>ZA</t>
        </is>
      </c>
      <c r="O1715" t="n">
        <v>6.4</v>
      </c>
      <c r="S1715">
        <f>_xlfn.XLOOKUP(E1715,'Facture Chronopost'!L:L,'Facture Chronopost'!AA:AA,"")</f>
        <v/>
      </c>
      <c r="T1715">
        <f>IF(COUNTIF('Bibliothèque transporteurs'!C:C,F1715)=0,"inconnu",_xlfn.XLOOKUP(F1715,'Bibliothèque transporteurs'!C:C,'Bibliothèque transporteurs'!A:A))</f>
        <v/>
      </c>
      <c r="U1715">
        <f>IF(OR(F1715="6C",F1715="6B"),_xlfn.XLOOKUP(E1715,'Facture Chronopost'!L:L,'Facture Chronopost'!X:X),IF(OR(F1715=17,F1715=44),F1715&amp;"_"&amp;H1715,IF(COUNTIF('Bibliothèque transporteurs'!C:C,F1715)=0,"inconnu",_xlfn.XLOOKUP(F1715,'Bibliothèque transporteurs'!C:C,'Bibliothèque transporteurs'!B:B))))</f>
        <v/>
      </c>
      <c r="V1715">
        <f>IF(COUNTIF('Bibliothèque transporteurs'!C:C,F1715)=0,"inconnu",_xlfn.XLOOKUP(F1715,'Bibliothèque transporteurs'!C:C,'Bibliothèque transporteurs'!E:E))</f>
        <v/>
      </c>
      <c r="W1715">
        <f>IF(T1715="FR_2SHOP",O1715,IF(O1715=0,0,ROUNDUP(O1715/C1715*B1715,2)))</f>
        <v/>
      </c>
      <c r="Y1715" s="118">
        <f>ROUNDUP(B1715,2)-M1715-L1715-N1715-J1715-K1715-I1715-Q1715</f>
        <v/>
      </c>
      <c r="Z1715" s="118">
        <f>IF(Y1715=W1715,"OK","Non")</f>
        <v/>
      </c>
    </row>
    <row r="1716">
      <c r="A1716" s="9">
        <f>C1716/SUM(C:C)*(SUM(C:C)+$X$2)</f>
        <v/>
      </c>
      <c r="B1716" s="9">
        <f>C1716/SUM(C:C)*(SUM(C:C)+SUM($N$3:$O$7))+S1716</f>
        <v/>
      </c>
      <c r="C1716" s="9">
        <f>SUM(I1716:Q1716)-N1716-P1716</f>
        <v/>
      </c>
      <c r="D1716" s="8" t="n">
        <v>6235</v>
      </c>
      <c r="E1716" t="inlineStr">
        <is>
          <t>XT414272883TS</t>
        </is>
      </c>
      <c r="F1716" t="inlineStr">
        <is>
          <t>6C</t>
        </is>
      </c>
      <c r="G1716" t="inlineStr">
        <is>
          <t>N</t>
        </is>
      </c>
      <c r="H1716" t="inlineStr">
        <is>
          <t>ZA</t>
        </is>
      </c>
      <c r="O1716" t="n">
        <v>16.29</v>
      </c>
      <c r="S1716">
        <f>_xlfn.XLOOKUP(E1716,'Facture Chronopost'!L:L,'Facture Chronopost'!AA:AA,"")</f>
        <v/>
      </c>
      <c r="T1716">
        <f>IF(COUNTIF('Bibliothèque transporteurs'!C:C,F1716)=0,"inconnu",_xlfn.XLOOKUP(F1716,'Bibliothèque transporteurs'!C:C,'Bibliothèque transporteurs'!A:A))</f>
        <v/>
      </c>
      <c r="U1716">
        <f>IF(OR(F1716="6C",F1716="6B"),_xlfn.XLOOKUP(E1716,'Facture Chronopost'!L:L,'Facture Chronopost'!X:X),IF(OR(F1716=17,F1716=44),F1716&amp;"_"&amp;H1716,IF(COUNTIF('Bibliothèque transporteurs'!C:C,F1716)=0,"inconnu",_xlfn.XLOOKUP(F1716,'Bibliothèque transporteurs'!C:C,'Bibliothèque transporteurs'!B:B))))</f>
        <v/>
      </c>
      <c r="V1716">
        <f>IF(COUNTIF('Bibliothèque transporteurs'!C:C,F1716)=0,"inconnu",_xlfn.XLOOKUP(F1716,'Bibliothèque transporteurs'!C:C,'Bibliothèque transporteurs'!E:E))</f>
        <v/>
      </c>
      <c r="W1716">
        <f>IF(T1716="FR_2SHOP",O1716,IF(O1716=0,0,ROUNDUP(O1716/C1716*B1716,2)))</f>
        <v/>
      </c>
      <c r="Y1716" s="118">
        <f>ROUNDUP(B1716,2)-M1716-L1716-N1716-J1716-K1716-I1716-Q1716</f>
        <v/>
      </c>
      <c r="Z1716" s="118">
        <f>IF(Y1716=W1716,"OK","Non")</f>
        <v/>
      </c>
    </row>
    <row r="1717">
      <c r="A1717" s="9">
        <f>C1717/SUM(C:C)*(SUM(C:C)+$X$2)</f>
        <v/>
      </c>
      <c r="B1717" s="9">
        <f>C1717/SUM(C:C)*(SUM(C:C)+SUM($N$3:$O$7))+S1717</f>
        <v/>
      </c>
      <c r="C1717" s="9">
        <f>SUM(I1717:Q1717)-N1717-P1717</f>
        <v/>
      </c>
      <c r="D1717" s="8" t="n">
        <v>6235</v>
      </c>
      <c r="E1717" t="inlineStr">
        <is>
          <t>XT414276307TS</t>
        </is>
      </c>
      <c r="F1717" t="inlineStr">
        <is>
          <t>6C</t>
        </is>
      </c>
      <c r="G1717" t="inlineStr">
        <is>
          <t>N</t>
        </is>
      </c>
      <c r="H1717" t="inlineStr">
        <is>
          <t>ZA</t>
        </is>
      </c>
      <c r="O1717" t="n">
        <v>5.88</v>
      </c>
      <c r="S1717">
        <f>_xlfn.XLOOKUP(E1717,'Facture Chronopost'!L:L,'Facture Chronopost'!AA:AA,"")</f>
        <v/>
      </c>
      <c r="T1717">
        <f>IF(COUNTIF('Bibliothèque transporteurs'!C:C,F1717)=0,"inconnu",_xlfn.XLOOKUP(F1717,'Bibliothèque transporteurs'!C:C,'Bibliothèque transporteurs'!A:A))</f>
        <v/>
      </c>
      <c r="U1717">
        <f>IF(OR(F1717="6C",F1717="6B"),_xlfn.XLOOKUP(E1717,'Facture Chronopost'!L:L,'Facture Chronopost'!X:X),IF(OR(F1717=17,F1717=44),F1717&amp;"_"&amp;H1717,IF(COUNTIF('Bibliothèque transporteurs'!C:C,F1717)=0,"inconnu",_xlfn.XLOOKUP(F1717,'Bibliothèque transporteurs'!C:C,'Bibliothèque transporteurs'!B:B))))</f>
        <v/>
      </c>
      <c r="V1717">
        <f>IF(COUNTIF('Bibliothèque transporteurs'!C:C,F1717)=0,"inconnu",_xlfn.XLOOKUP(F1717,'Bibliothèque transporteurs'!C:C,'Bibliothèque transporteurs'!E:E))</f>
        <v/>
      </c>
      <c r="W1717">
        <f>IF(T1717="FR_2SHOP",O1717,IF(O1717=0,0,ROUNDUP(O1717/C1717*B1717,2)))</f>
        <v/>
      </c>
      <c r="Y1717" s="118">
        <f>ROUNDUP(B1717,2)-M1717-L1717-N1717-J1717-K1717-I1717-Q1717</f>
        <v/>
      </c>
      <c r="Z1717" s="118">
        <f>IF(Y1717=W1717,"OK","Non")</f>
        <v/>
      </c>
    </row>
    <row r="1718">
      <c r="A1718" s="9">
        <f>C1718/SUM(C:C)*(SUM(C:C)+$X$2)</f>
        <v/>
      </c>
      <c r="B1718" s="9">
        <f>C1718/SUM(C:C)*(SUM(C:C)+SUM($N$3:$O$7))+S1718</f>
        <v/>
      </c>
      <c r="C1718" s="9">
        <f>SUM(I1718:Q1718)-N1718-P1718</f>
        <v/>
      </c>
      <c r="D1718" s="8" t="n">
        <v>6235</v>
      </c>
      <c r="E1718" t="inlineStr">
        <is>
          <t>XT414276616TS</t>
        </is>
      </c>
      <c r="F1718" t="inlineStr">
        <is>
          <t>6C</t>
        </is>
      </c>
      <c r="G1718" t="inlineStr">
        <is>
          <t>N</t>
        </is>
      </c>
      <c r="H1718" t="inlineStr">
        <is>
          <t>ZA</t>
        </is>
      </c>
      <c r="O1718" t="n">
        <v>5.55</v>
      </c>
      <c r="S1718">
        <f>_xlfn.XLOOKUP(E1718,'Facture Chronopost'!L:L,'Facture Chronopost'!AA:AA,"")</f>
        <v/>
      </c>
      <c r="T1718">
        <f>IF(COUNTIF('Bibliothèque transporteurs'!C:C,F1718)=0,"inconnu",_xlfn.XLOOKUP(F1718,'Bibliothèque transporteurs'!C:C,'Bibliothèque transporteurs'!A:A))</f>
        <v/>
      </c>
      <c r="U1718">
        <f>IF(OR(F1718="6C",F1718="6B"),_xlfn.XLOOKUP(E1718,'Facture Chronopost'!L:L,'Facture Chronopost'!X:X),IF(OR(F1718=17,F1718=44),F1718&amp;"_"&amp;H1718,IF(COUNTIF('Bibliothèque transporteurs'!C:C,F1718)=0,"inconnu",_xlfn.XLOOKUP(F1718,'Bibliothèque transporteurs'!C:C,'Bibliothèque transporteurs'!B:B))))</f>
        <v/>
      </c>
      <c r="V1718">
        <f>IF(COUNTIF('Bibliothèque transporteurs'!C:C,F1718)=0,"inconnu",_xlfn.XLOOKUP(F1718,'Bibliothèque transporteurs'!C:C,'Bibliothèque transporteurs'!E:E))</f>
        <v/>
      </c>
      <c r="W1718">
        <f>IF(T1718="FR_2SHOP",O1718,IF(O1718=0,0,ROUNDUP(O1718/C1718*B1718,2)))</f>
        <v/>
      </c>
      <c r="Y1718" s="118">
        <f>ROUNDUP(B1718,2)-M1718-L1718-N1718-J1718-K1718-I1718-Q1718</f>
        <v/>
      </c>
      <c r="Z1718" s="118">
        <f>IF(Y1718=W1718,"OK","Non")</f>
        <v/>
      </c>
    </row>
    <row r="1719">
      <c r="A1719" s="9">
        <f>C1719/SUM(C:C)*(SUM(C:C)+$X$2)</f>
        <v/>
      </c>
      <c r="B1719" s="9">
        <f>C1719/SUM(C:C)*(SUM(C:C)+SUM($N$3:$O$7))+S1719</f>
        <v/>
      </c>
      <c r="C1719" s="9">
        <f>SUM(I1719:Q1719)-N1719-P1719</f>
        <v/>
      </c>
      <c r="D1719" s="8" t="n">
        <v>6235</v>
      </c>
      <c r="E1719" t="inlineStr">
        <is>
          <t>XT414277568TS</t>
        </is>
      </c>
      <c r="F1719" t="inlineStr">
        <is>
          <t>6C</t>
        </is>
      </c>
      <c r="G1719" t="inlineStr">
        <is>
          <t>N</t>
        </is>
      </c>
      <c r="H1719" t="inlineStr">
        <is>
          <t>ZA</t>
        </is>
      </c>
      <c r="O1719" t="n">
        <v>9.69</v>
      </c>
      <c r="S1719">
        <f>_xlfn.XLOOKUP(E1719,'Facture Chronopost'!L:L,'Facture Chronopost'!AA:AA,"")</f>
        <v/>
      </c>
      <c r="T1719">
        <f>IF(COUNTIF('Bibliothèque transporteurs'!C:C,F1719)=0,"inconnu",_xlfn.XLOOKUP(F1719,'Bibliothèque transporteurs'!C:C,'Bibliothèque transporteurs'!A:A))</f>
        <v/>
      </c>
      <c r="U1719">
        <f>IF(OR(F1719="6C",F1719="6B"),_xlfn.XLOOKUP(E1719,'Facture Chronopost'!L:L,'Facture Chronopost'!X:X),IF(OR(F1719=17,F1719=44),F1719&amp;"_"&amp;H1719,IF(COUNTIF('Bibliothèque transporteurs'!C:C,F1719)=0,"inconnu",_xlfn.XLOOKUP(F1719,'Bibliothèque transporteurs'!C:C,'Bibliothèque transporteurs'!B:B))))</f>
        <v/>
      </c>
      <c r="V1719">
        <f>IF(COUNTIF('Bibliothèque transporteurs'!C:C,F1719)=0,"inconnu",_xlfn.XLOOKUP(F1719,'Bibliothèque transporteurs'!C:C,'Bibliothèque transporteurs'!E:E))</f>
        <v/>
      </c>
      <c r="W1719">
        <f>IF(T1719="FR_2SHOP",O1719,IF(O1719=0,0,ROUNDUP(O1719/C1719*B1719,2)))</f>
        <v/>
      </c>
      <c r="Y1719" s="118">
        <f>ROUNDUP(B1719,2)-M1719-L1719-N1719-J1719-K1719-I1719-Q1719</f>
        <v/>
      </c>
      <c r="Z1719" s="118">
        <f>IF(Y1719=W1719,"OK","Non")</f>
        <v/>
      </c>
    </row>
    <row r="1720">
      <c r="A1720" s="9">
        <f>C1720/SUM(C:C)*(SUM(C:C)+$X$2)</f>
        <v/>
      </c>
      <c r="B1720" s="9">
        <f>C1720/SUM(C:C)*(SUM(C:C)+SUM($N$3:$O$7))+S1720</f>
        <v/>
      </c>
      <c r="C1720" s="9">
        <f>SUM(I1720:Q1720)-N1720-P1720</f>
        <v/>
      </c>
      <c r="D1720" s="8" t="n">
        <v>6235</v>
      </c>
      <c r="E1720" t="inlineStr">
        <is>
          <t>XT414277585TS</t>
        </is>
      </c>
      <c r="F1720" t="inlineStr">
        <is>
          <t>6C</t>
        </is>
      </c>
      <c r="G1720" t="inlineStr">
        <is>
          <t>N</t>
        </is>
      </c>
      <c r="H1720" t="inlineStr">
        <is>
          <t>ZA</t>
        </is>
      </c>
      <c r="O1720" t="n">
        <v>5.55</v>
      </c>
      <c r="S1720">
        <f>_xlfn.XLOOKUP(E1720,'Facture Chronopost'!L:L,'Facture Chronopost'!AA:AA,"")</f>
        <v/>
      </c>
      <c r="T1720">
        <f>IF(COUNTIF('Bibliothèque transporteurs'!C:C,F1720)=0,"inconnu",_xlfn.XLOOKUP(F1720,'Bibliothèque transporteurs'!C:C,'Bibliothèque transporteurs'!A:A))</f>
        <v/>
      </c>
      <c r="U1720">
        <f>IF(OR(F1720="6C",F1720="6B"),_xlfn.XLOOKUP(E1720,'Facture Chronopost'!L:L,'Facture Chronopost'!X:X),IF(OR(F1720=17,F1720=44),F1720&amp;"_"&amp;H1720,IF(COUNTIF('Bibliothèque transporteurs'!C:C,F1720)=0,"inconnu",_xlfn.XLOOKUP(F1720,'Bibliothèque transporteurs'!C:C,'Bibliothèque transporteurs'!B:B))))</f>
        <v/>
      </c>
      <c r="V1720">
        <f>IF(COUNTIF('Bibliothèque transporteurs'!C:C,F1720)=0,"inconnu",_xlfn.XLOOKUP(F1720,'Bibliothèque transporteurs'!C:C,'Bibliothèque transporteurs'!E:E))</f>
        <v/>
      </c>
      <c r="W1720">
        <f>IF(T1720="FR_2SHOP",O1720,IF(O1720=0,0,ROUNDUP(O1720/C1720*B1720,2)))</f>
        <v/>
      </c>
      <c r="Y1720" s="118">
        <f>ROUNDUP(B1720,2)-M1720-L1720-N1720-J1720-K1720-I1720-Q1720</f>
        <v/>
      </c>
      <c r="Z1720" s="118">
        <f>IF(Y1720=W1720,"OK","Non")</f>
        <v/>
      </c>
    </row>
    <row r="1721">
      <c r="A1721" s="9">
        <f>C1721/SUM(C:C)*(SUM(C:C)+$X$2)</f>
        <v/>
      </c>
      <c r="B1721" s="9">
        <f>C1721/SUM(C:C)*(SUM(C:C)+SUM($N$3:$O$7))+S1721</f>
        <v/>
      </c>
      <c r="C1721" s="9">
        <f>SUM(I1721:Q1721)-N1721-P1721</f>
        <v/>
      </c>
      <c r="D1721" s="8" t="n">
        <v>6235</v>
      </c>
      <c r="E1721" t="inlineStr">
        <is>
          <t>XT414277687TS</t>
        </is>
      </c>
      <c r="F1721" t="inlineStr">
        <is>
          <t>6C</t>
        </is>
      </c>
      <c r="G1721" t="inlineStr">
        <is>
          <t>N</t>
        </is>
      </c>
      <c r="H1721" t="inlineStr">
        <is>
          <t>ZA</t>
        </is>
      </c>
      <c r="O1721" t="n">
        <v>9.69</v>
      </c>
      <c r="S1721">
        <f>_xlfn.XLOOKUP(E1721,'Facture Chronopost'!L:L,'Facture Chronopost'!AA:AA,"")</f>
        <v/>
      </c>
      <c r="T1721">
        <f>IF(COUNTIF('Bibliothèque transporteurs'!C:C,F1721)=0,"inconnu",_xlfn.XLOOKUP(F1721,'Bibliothèque transporteurs'!C:C,'Bibliothèque transporteurs'!A:A))</f>
        <v/>
      </c>
      <c r="U1721">
        <f>IF(OR(F1721="6C",F1721="6B"),_xlfn.XLOOKUP(E1721,'Facture Chronopost'!L:L,'Facture Chronopost'!X:X),IF(OR(F1721=17,F1721=44),F1721&amp;"_"&amp;H1721,IF(COUNTIF('Bibliothèque transporteurs'!C:C,F1721)=0,"inconnu",_xlfn.XLOOKUP(F1721,'Bibliothèque transporteurs'!C:C,'Bibliothèque transporteurs'!B:B))))</f>
        <v/>
      </c>
      <c r="V1721">
        <f>IF(COUNTIF('Bibliothèque transporteurs'!C:C,F1721)=0,"inconnu",_xlfn.XLOOKUP(F1721,'Bibliothèque transporteurs'!C:C,'Bibliothèque transporteurs'!E:E))</f>
        <v/>
      </c>
      <c r="W1721">
        <f>IF(T1721="FR_2SHOP",O1721,IF(O1721=0,0,ROUNDUP(O1721/C1721*B1721,2)))</f>
        <v/>
      </c>
      <c r="Y1721" s="118">
        <f>ROUNDUP(B1721,2)-M1721-L1721-N1721-J1721-K1721-I1721-Q1721</f>
        <v/>
      </c>
      <c r="Z1721" s="118">
        <f>IF(Y1721=W1721,"OK","Non")</f>
        <v/>
      </c>
    </row>
    <row r="1722">
      <c r="A1722" s="9">
        <f>C1722/SUM(C:C)*(SUM(C:C)+$X$2)</f>
        <v/>
      </c>
      <c r="B1722" s="9">
        <f>C1722/SUM(C:C)*(SUM(C:C)+SUM($N$3:$O$7))+S1722</f>
        <v/>
      </c>
      <c r="C1722" s="9">
        <f>SUM(I1722:Q1722)-N1722-P1722</f>
        <v/>
      </c>
      <c r="D1722" s="8" t="n">
        <v>6235</v>
      </c>
      <c r="E1722" t="inlineStr">
        <is>
          <t>XT414277951TS</t>
        </is>
      </c>
      <c r="F1722" t="inlineStr">
        <is>
          <t>6C</t>
        </is>
      </c>
      <c r="G1722" t="inlineStr">
        <is>
          <t>N</t>
        </is>
      </c>
      <c r="H1722" t="inlineStr">
        <is>
          <t>ZA</t>
        </is>
      </c>
      <c r="O1722" t="n">
        <v>10.35</v>
      </c>
      <c r="S1722">
        <f>_xlfn.XLOOKUP(E1722,'Facture Chronopost'!L:L,'Facture Chronopost'!AA:AA,"")</f>
        <v/>
      </c>
      <c r="T1722">
        <f>IF(COUNTIF('Bibliothèque transporteurs'!C:C,F1722)=0,"inconnu",_xlfn.XLOOKUP(F1722,'Bibliothèque transporteurs'!C:C,'Bibliothèque transporteurs'!A:A))</f>
        <v/>
      </c>
      <c r="U1722">
        <f>IF(OR(F1722="6C",F1722="6B"),_xlfn.XLOOKUP(E1722,'Facture Chronopost'!L:L,'Facture Chronopost'!X:X),IF(OR(F1722=17,F1722=44),F1722&amp;"_"&amp;H1722,IF(COUNTIF('Bibliothèque transporteurs'!C:C,F1722)=0,"inconnu",_xlfn.XLOOKUP(F1722,'Bibliothèque transporteurs'!C:C,'Bibliothèque transporteurs'!B:B))))</f>
        <v/>
      </c>
      <c r="V1722">
        <f>IF(COUNTIF('Bibliothèque transporteurs'!C:C,F1722)=0,"inconnu",_xlfn.XLOOKUP(F1722,'Bibliothèque transporteurs'!C:C,'Bibliothèque transporteurs'!E:E))</f>
        <v/>
      </c>
      <c r="W1722">
        <f>IF(T1722="FR_2SHOP",O1722,IF(O1722=0,0,ROUNDUP(O1722/C1722*B1722,2)))</f>
        <v/>
      </c>
      <c r="Y1722" s="118">
        <f>ROUNDUP(B1722,2)-M1722-L1722-N1722-J1722-K1722-I1722-Q1722</f>
        <v/>
      </c>
      <c r="Z1722" s="118">
        <f>IF(Y1722=W1722,"OK","Non")</f>
        <v/>
      </c>
    </row>
    <row r="1723">
      <c r="A1723" s="9">
        <f>C1723/SUM(C:C)*(SUM(C:C)+$X$2)</f>
        <v/>
      </c>
      <c r="B1723" s="9">
        <f>C1723/SUM(C:C)*(SUM(C:C)+SUM($N$3:$O$7))+S1723</f>
        <v/>
      </c>
      <c r="C1723" s="9">
        <f>SUM(I1723:Q1723)-N1723-P1723</f>
        <v/>
      </c>
      <c r="D1723" s="8" t="n">
        <v>6235</v>
      </c>
      <c r="E1723" t="inlineStr">
        <is>
          <t>XT414278501TS</t>
        </is>
      </c>
      <c r="F1723" t="inlineStr">
        <is>
          <t>6C</t>
        </is>
      </c>
      <c r="G1723" t="inlineStr">
        <is>
          <t>N</t>
        </is>
      </c>
      <c r="H1723" t="inlineStr">
        <is>
          <t>ZA</t>
        </is>
      </c>
      <c r="O1723" t="n">
        <v>5.88</v>
      </c>
      <c r="S1723">
        <f>_xlfn.XLOOKUP(E1723,'Facture Chronopost'!L:L,'Facture Chronopost'!AA:AA,"")</f>
        <v/>
      </c>
      <c r="T1723">
        <f>IF(COUNTIF('Bibliothèque transporteurs'!C:C,F1723)=0,"inconnu",_xlfn.XLOOKUP(F1723,'Bibliothèque transporteurs'!C:C,'Bibliothèque transporteurs'!A:A))</f>
        <v/>
      </c>
      <c r="U1723">
        <f>IF(OR(F1723="6C",F1723="6B"),_xlfn.XLOOKUP(E1723,'Facture Chronopost'!L:L,'Facture Chronopost'!X:X),IF(OR(F1723=17,F1723=44),F1723&amp;"_"&amp;H1723,IF(COUNTIF('Bibliothèque transporteurs'!C:C,F1723)=0,"inconnu",_xlfn.XLOOKUP(F1723,'Bibliothèque transporteurs'!C:C,'Bibliothèque transporteurs'!B:B))))</f>
        <v/>
      </c>
      <c r="V1723">
        <f>IF(COUNTIF('Bibliothèque transporteurs'!C:C,F1723)=0,"inconnu",_xlfn.XLOOKUP(F1723,'Bibliothèque transporteurs'!C:C,'Bibliothèque transporteurs'!E:E))</f>
        <v/>
      </c>
      <c r="W1723">
        <f>IF(T1723="FR_2SHOP",O1723,IF(O1723=0,0,ROUNDUP(O1723/C1723*B1723,2)))</f>
        <v/>
      </c>
      <c r="Y1723" s="118">
        <f>ROUNDUP(B1723,2)-M1723-L1723-N1723-J1723-K1723-I1723-Q1723</f>
        <v/>
      </c>
      <c r="Z1723" s="118">
        <f>IF(Y1723=W1723,"OK","Non")</f>
        <v/>
      </c>
    </row>
    <row r="1724">
      <c r="A1724" s="9">
        <f>C1724/SUM(C:C)*(SUM(C:C)+$X$2)</f>
        <v/>
      </c>
      <c r="B1724" s="9">
        <f>C1724/SUM(C:C)*(SUM(C:C)+SUM($N$3:$O$7))+S1724</f>
        <v/>
      </c>
      <c r="C1724" s="9">
        <f>SUM(I1724:Q1724)-N1724-P1724</f>
        <v/>
      </c>
      <c r="D1724" s="8" t="n">
        <v>6235</v>
      </c>
      <c r="E1724" t="inlineStr">
        <is>
          <t>XT414278775TS</t>
        </is>
      </c>
      <c r="F1724" t="inlineStr">
        <is>
          <t>6C</t>
        </is>
      </c>
      <c r="G1724" t="inlineStr">
        <is>
          <t>N</t>
        </is>
      </c>
      <c r="H1724" t="inlineStr">
        <is>
          <t>ZA</t>
        </is>
      </c>
      <c r="O1724" t="n">
        <v>5.88</v>
      </c>
      <c r="S1724">
        <f>_xlfn.XLOOKUP(E1724,'Facture Chronopost'!L:L,'Facture Chronopost'!AA:AA,"")</f>
        <v/>
      </c>
      <c r="T1724">
        <f>IF(COUNTIF('Bibliothèque transporteurs'!C:C,F1724)=0,"inconnu",_xlfn.XLOOKUP(F1724,'Bibliothèque transporteurs'!C:C,'Bibliothèque transporteurs'!A:A))</f>
        <v/>
      </c>
      <c r="U1724">
        <f>IF(OR(F1724="6C",F1724="6B"),_xlfn.XLOOKUP(E1724,'Facture Chronopost'!L:L,'Facture Chronopost'!X:X),IF(OR(F1724=17,F1724=44),F1724&amp;"_"&amp;H1724,IF(COUNTIF('Bibliothèque transporteurs'!C:C,F1724)=0,"inconnu",_xlfn.XLOOKUP(F1724,'Bibliothèque transporteurs'!C:C,'Bibliothèque transporteurs'!B:B))))</f>
        <v/>
      </c>
      <c r="V1724">
        <f>IF(COUNTIF('Bibliothèque transporteurs'!C:C,F1724)=0,"inconnu",_xlfn.XLOOKUP(F1724,'Bibliothèque transporteurs'!C:C,'Bibliothèque transporteurs'!E:E))</f>
        <v/>
      </c>
      <c r="W1724">
        <f>IF(T1724="FR_2SHOP",O1724,IF(O1724=0,0,ROUNDUP(O1724/C1724*B1724,2)))</f>
        <v/>
      </c>
      <c r="Y1724" s="118">
        <f>ROUNDUP(B1724,2)-M1724-L1724-N1724-J1724-K1724-I1724-Q1724</f>
        <v/>
      </c>
      <c r="Z1724" s="118">
        <f>IF(Y1724=W1724,"OK","Non")</f>
        <v/>
      </c>
    </row>
    <row r="1725">
      <c r="A1725" s="9">
        <f>C1725/SUM(C:C)*(SUM(C:C)+$X$2)</f>
        <v/>
      </c>
      <c r="B1725" s="9">
        <f>C1725/SUM(C:C)*(SUM(C:C)+SUM($N$3:$O$7))+S1725</f>
        <v/>
      </c>
      <c r="C1725" s="9">
        <f>SUM(I1725:Q1725)-N1725-P1725</f>
        <v/>
      </c>
      <c r="D1725" s="8" t="n">
        <v>6235</v>
      </c>
      <c r="E1725" t="inlineStr">
        <is>
          <t>XT414278824TS</t>
        </is>
      </c>
      <c r="F1725" t="inlineStr">
        <is>
          <t>6C</t>
        </is>
      </c>
      <c r="G1725" t="inlineStr">
        <is>
          <t>N</t>
        </is>
      </c>
      <c r="H1725" t="inlineStr">
        <is>
          <t>ZA</t>
        </is>
      </c>
      <c r="O1725" t="n">
        <v>10.35</v>
      </c>
      <c r="S1725">
        <f>_xlfn.XLOOKUP(E1725,'Facture Chronopost'!L:L,'Facture Chronopost'!AA:AA,"")</f>
        <v/>
      </c>
      <c r="T1725">
        <f>IF(COUNTIF('Bibliothèque transporteurs'!C:C,F1725)=0,"inconnu",_xlfn.XLOOKUP(F1725,'Bibliothèque transporteurs'!C:C,'Bibliothèque transporteurs'!A:A))</f>
        <v/>
      </c>
      <c r="U1725">
        <f>IF(OR(F1725="6C",F1725="6B"),_xlfn.XLOOKUP(E1725,'Facture Chronopost'!L:L,'Facture Chronopost'!X:X),IF(OR(F1725=17,F1725=44),F1725&amp;"_"&amp;H1725,IF(COUNTIF('Bibliothèque transporteurs'!C:C,F1725)=0,"inconnu",_xlfn.XLOOKUP(F1725,'Bibliothèque transporteurs'!C:C,'Bibliothèque transporteurs'!B:B))))</f>
        <v/>
      </c>
      <c r="V1725">
        <f>IF(COUNTIF('Bibliothèque transporteurs'!C:C,F1725)=0,"inconnu",_xlfn.XLOOKUP(F1725,'Bibliothèque transporteurs'!C:C,'Bibliothèque transporteurs'!E:E))</f>
        <v/>
      </c>
      <c r="W1725">
        <f>IF(T1725="FR_2SHOP",O1725,IF(O1725=0,0,ROUNDUP(O1725/C1725*B1725,2)))</f>
        <v/>
      </c>
      <c r="Y1725" s="118">
        <f>ROUNDUP(B1725,2)-M1725-L1725-N1725-J1725-K1725-I1725-Q1725</f>
        <v/>
      </c>
      <c r="Z1725" s="118">
        <f>IF(Y1725=W1725,"OK","Non")</f>
        <v/>
      </c>
    </row>
    <row r="1726">
      <c r="A1726" s="9">
        <f>C1726/SUM(C:C)*(SUM(C:C)+$X$2)</f>
        <v/>
      </c>
      <c r="B1726" s="9">
        <f>C1726/SUM(C:C)*(SUM(C:C)+SUM($N$3:$O$7))+S1726</f>
        <v/>
      </c>
      <c r="C1726" s="9">
        <f>SUM(I1726:Q1726)-N1726-P1726</f>
        <v/>
      </c>
      <c r="D1726" s="8" t="n">
        <v>6235</v>
      </c>
      <c r="E1726" t="inlineStr">
        <is>
          <t>XT414278869TS</t>
        </is>
      </c>
      <c r="F1726" t="inlineStr">
        <is>
          <t>6C</t>
        </is>
      </c>
      <c r="G1726" t="inlineStr">
        <is>
          <t>N</t>
        </is>
      </c>
      <c r="H1726" t="inlineStr">
        <is>
          <t>ZA</t>
        </is>
      </c>
      <c r="O1726" t="n">
        <v>5.88</v>
      </c>
      <c r="S1726">
        <f>_xlfn.XLOOKUP(E1726,'Facture Chronopost'!L:L,'Facture Chronopost'!AA:AA,"")</f>
        <v/>
      </c>
      <c r="T1726">
        <f>IF(COUNTIF('Bibliothèque transporteurs'!C:C,F1726)=0,"inconnu",_xlfn.XLOOKUP(F1726,'Bibliothèque transporteurs'!C:C,'Bibliothèque transporteurs'!A:A))</f>
        <v/>
      </c>
      <c r="U1726">
        <f>IF(OR(F1726="6C",F1726="6B"),_xlfn.XLOOKUP(E1726,'Facture Chronopost'!L:L,'Facture Chronopost'!X:X),IF(OR(F1726=17,F1726=44),F1726&amp;"_"&amp;H1726,IF(COUNTIF('Bibliothèque transporteurs'!C:C,F1726)=0,"inconnu",_xlfn.XLOOKUP(F1726,'Bibliothèque transporteurs'!C:C,'Bibliothèque transporteurs'!B:B))))</f>
        <v/>
      </c>
      <c r="V1726">
        <f>IF(COUNTIF('Bibliothèque transporteurs'!C:C,F1726)=0,"inconnu",_xlfn.XLOOKUP(F1726,'Bibliothèque transporteurs'!C:C,'Bibliothèque transporteurs'!E:E))</f>
        <v/>
      </c>
      <c r="W1726">
        <f>IF(T1726="FR_2SHOP",O1726,IF(O1726=0,0,ROUNDUP(O1726/C1726*B1726,2)))</f>
        <v/>
      </c>
      <c r="Y1726" s="118">
        <f>ROUNDUP(B1726,2)-M1726-L1726-N1726-J1726-K1726-I1726-Q1726</f>
        <v/>
      </c>
      <c r="Z1726" s="118">
        <f>IF(Y1726=W1726,"OK","Non")</f>
        <v/>
      </c>
    </row>
    <row r="1727">
      <c r="A1727" s="9">
        <f>C1727/SUM(C:C)*(SUM(C:C)+$X$2)</f>
        <v/>
      </c>
      <c r="B1727" s="9">
        <f>C1727/SUM(C:C)*(SUM(C:C)+SUM($N$3:$O$7))+S1727</f>
        <v/>
      </c>
      <c r="C1727" s="9">
        <f>SUM(I1727:Q1727)-N1727-P1727</f>
        <v/>
      </c>
      <c r="D1727" s="8" t="n">
        <v>6235</v>
      </c>
      <c r="E1727" t="inlineStr">
        <is>
          <t>XT414278930TS</t>
        </is>
      </c>
      <c r="F1727" t="inlineStr">
        <is>
          <t>6C</t>
        </is>
      </c>
      <c r="G1727" t="inlineStr">
        <is>
          <t>N</t>
        </is>
      </c>
      <c r="H1727" t="inlineStr">
        <is>
          <t>ZA</t>
        </is>
      </c>
      <c r="O1727" t="n">
        <v>9.69</v>
      </c>
      <c r="S1727">
        <f>_xlfn.XLOOKUP(E1727,'Facture Chronopost'!L:L,'Facture Chronopost'!AA:AA,"")</f>
        <v/>
      </c>
      <c r="T1727">
        <f>IF(COUNTIF('Bibliothèque transporteurs'!C:C,F1727)=0,"inconnu",_xlfn.XLOOKUP(F1727,'Bibliothèque transporteurs'!C:C,'Bibliothèque transporteurs'!A:A))</f>
        <v/>
      </c>
      <c r="U1727">
        <f>IF(OR(F1727="6C",F1727="6B"),_xlfn.XLOOKUP(E1727,'Facture Chronopost'!L:L,'Facture Chronopost'!X:X),IF(OR(F1727=17,F1727=44),F1727&amp;"_"&amp;H1727,IF(COUNTIF('Bibliothèque transporteurs'!C:C,F1727)=0,"inconnu",_xlfn.XLOOKUP(F1727,'Bibliothèque transporteurs'!C:C,'Bibliothèque transporteurs'!B:B))))</f>
        <v/>
      </c>
      <c r="V1727">
        <f>IF(COUNTIF('Bibliothèque transporteurs'!C:C,F1727)=0,"inconnu",_xlfn.XLOOKUP(F1727,'Bibliothèque transporteurs'!C:C,'Bibliothèque transporteurs'!E:E))</f>
        <v/>
      </c>
      <c r="W1727">
        <f>IF(T1727="FR_2SHOP",O1727,IF(O1727=0,0,ROUNDUP(O1727/C1727*B1727,2)))</f>
        <v/>
      </c>
      <c r="Y1727" s="118">
        <f>ROUNDUP(B1727,2)-M1727-L1727-N1727-J1727-K1727-I1727-Q1727</f>
        <v/>
      </c>
      <c r="Z1727" s="118">
        <f>IF(Y1727=W1727,"OK","Non")</f>
        <v/>
      </c>
    </row>
    <row r="1728">
      <c r="A1728" s="9">
        <f>C1728/SUM(C:C)*(SUM(C:C)+$X$2)</f>
        <v/>
      </c>
      <c r="B1728" s="9">
        <f>C1728/SUM(C:C)*(SUM(C:C)+SUM($N$3:$O$7))+S1728</f>
        <v/>
      </c>
      <c r="C1728" s="9">
        <f>SUM(I1728:Q1728)-N1728-P1728</f>
        <v/>
      </c>
      <c r="D1728" s="8" t="n">
        <v>6235</v>
      </c>
      <c r="E1728" t="inlineStr">
        <is>
          <t>XT414279348TS</t>
        </is>
      </c>
      <c r="F1728" t="inlineStr">
        <is>
          <t>6C</t>
        </is>
      </c>
      <c r="G1728" t="inlineStr">
        <is>
          <t>N</t>
        </is>
      </c>
      <c r="H1728" t="inlineStr">
        <is>
          <t>ZA</t>
        </is>
      </c>
      <c r="O1728" t="n">
        <v>11.01</v>
      </c>
      <c r="S1728">
        <f>_xlfn.XLOOKUP(E1728,'Facture Chronopost'!L:L,'Facture Chronopost'!AA:AA,"")</f>
        <v/>
      </c>
      <c r="T1728">
        <f>IF(COUNTIF('Bibliothèque transporteurs'!C:C,F1728)=0,"inconnu",_xlfn.XLOOKUP(F1728,'Bibliothèque transporteurs'!C:C,'Bibliothèque transporteurs'!A:A))</f>
        <v/>
      </c>
      <c r="U1728">
        <f>IF(OR(F1728="6C",F1728="6B"),_xlfn.XLOOKUP(E1728,'Facture Chronopost'!L:L,'Facture Chronopost'!X:X),IF(OR(F1728=17,F1728=44),F1728&amp;"_"&amp;H1728,IF(COUNTIF('Bibliothèque transporteurs'!C:C,F1728)=0,"inconnu",_xlfn.XLOOKUP(F1728,'Bibliothèque transporteurs'!C:C,'Bibliothèque transporteurs'!B:B))))</f>
        <v/>
      </c>
      <c r="V1728">
        <f>IF(COUNTIF('Bibliothèque transporteurs'!C:C,F1728)=0,"inconnu",_xlfn.XLOOKUP(F1728,'Bibliothèque transporteurs'!C:C,'Bibliothèque transporteurs'!E:E))</f>
        <v/>
      </c>
      <c r="W1728">
        <f>IF(T1728="FR_2SHOP",O1728,IF(O1728=0,0,ROUNDUP(O1728/C1728*B1728,2)))</f>
        <v/>
      </c>
      <c r="Y1728" s="118">
        <f>ROUNDUP(B1728,2)-M1728-L1728-N1728-J1728-K1728-I1728-Q1728</f>
        <v/>
      </c>
      <c r="Z1728" s="118">
        <f>IF(Y1728=W1728,"OK","Non")</f>
        <v/>
      </c>
    </row>
    <row r="1729">
      <c r="A1729" s="9">
        <f>C1729/SUM(C:C)*(SUM(C:C)+$X$2)</f>
        <v/>
      </c>
      <c r="B1729" s="9">
        <f>C1729/SUM(C:C)*(SUM(C:C)+SUM($N$3:$O$7))+S1729</f>
        <v/>
      </c>
      <c r="C1729" s="9">
        <f>SUM(I1729:Q1729)-N1729-P1729</f>
        <v/>
      </c>
      <c r="D1729" s="8" t="n">
        <v>6235</v>
      </c>
      <c r="E1729" t="inlineStr">
        <is>
          <t>XT414281576TS</t>
        </is>
      </c>
      <c r="F1729" t="inlineStr">
        <is>
          <t>6C</t>
        </is>
      </c>
      <c r="G1729" t="inlineStr">
        <is>
          <t>N</t>
        </is>
      </c>
      <c r="H1729" t="inlineStr">
        <is>
          <t>ZA</t>
        </is>
      </c>
      <c r="O1729" t="n">
        <v>12.99</v>
      </c>
      <c r="S1729">
        <f>_xlfn.XLOOKUP(E1729,'Facture Chronopost'!L:L,'Facture Chronopost'!AA:AA,"")</f>
        <v/>
      </c>
      <c r="T1729">
        <f>IF(COUNTIF('Bibliothèque transporteurs'!C:C,F1729)=0,"inconnu",_xlfn.XLOOKUP(F1729,'Bibliothèque transporteurs'!C:C,'Bibliothèque transporteurs'!A:A))</f>
        <v/>
      </c>
      <c r="U1729">
        <f>IF(OR(F1729="6C",F1729="6B"),_xlfn.XLOOKUP(E1729,'Facture Chronopost'!L:L,'Facture Chronopost'!X:X),IF(OR(F1729=17,F1729=44),F1729&amp;"_"&amp;H1729,IF(COUNTIF('Bibliothèque transporteurs'!C:C,F1729)=0,"inconnu",_xlfn.XLOOKUP(F1729,'Bibliothèque transporteurs'!C:C,'Bibliothèque transporteurs'!B:B))))</f>
        <v/>
      </c>
      <c r="V1729">
        <f>IF(COUNTIF('Bibliothèque transporteurs'!C:C,F1729)=0,"inconnu",_xlfn.XLOOKUP(F1729,'Bibliothèque transporteurs'!C:C,'Bibliothèque transporteurs'!E:E))</f>
        <v/>
      </c>
      <c r="W1729">
        <f>IF(T1729="FR_2SHOP",O1729,IF(O1729=0,0,ROUNDUP(O1729/C1729*B1729,2)))</f>
        <v/>
      </c>
      <c r="Y1729" s="118">
        <f>ROUNDUP(B1729,2)-M1729-L1729-N1729-J1729-K1729-I1729-Q1729</f>
        <v/>
      </c>
      <c r="Z1729" s="118">
        <f>IF(Y1729=W1729,"OK","Non")</f>
        <v/>
      </c>
    </row>
    <row r="1730">
      <c r="A1730" s="9">
        <f>C1730/SUM(C:C)*(SUM(C:C)+$X$2)</f>
        <v/>
      </c>
      <c r="B1730" s="9">
        <f>C1730/SUM(C:C)*(SUM(C:C)+SUM($N$3:$O$7))+S1730</f>
        <v/>
      </c>
      <c r="C1730" s="9">
        <f>SUM(I1730:Q1730)-N1730-P1730</f>
        <v/>
      </c>
      <c r="D1730" s="8" t="n">
        <v>6235</v>
      </c>
      <c r="E1730" t="inlineStr">
        <is>
          <t>XT414281721TS</t>
        </is>
      </c>
      <c r="F1730" t="inlineStr">
        <is>
          <t>6C</t>
        </is>
      </c>
      <c r="G1730" t="inlineStr">
        <is>
          <t>N</t>
        </is>
      </c>
      <c r="H1730" t="inlineStr">
        <is>
          <t>ZA</t>
        </is>
      </c>
      <c r="O1730" t="n">
        <v>9.69</v>
      </c>
      <c r="S1730">
        <f>_xlfn.XLOOKUP(E1730,'Facture Chronopost'!L:L,'Facture Chronopost'!AA:AA,"")</f>
        <v/>
      </c>
      <c r="T1730">
        <f>IF(COUNTIF('Bibliothèque transporteurs'!C:C,F1730)=0,"inconnu",_xlfn.XLOOKUP(F1730,'Bibliothèque transporteurs'!C:C,'Bibliothèque transporteurs'!A:A))</f>
        <v/>
      </c>
      <c r="U1730">
        <f>IF(OR(F1730="6C",F1730="6B"),_xlfn.XLOOKUP(E1730,'Facture Chronopost'!L:L,'Facture Chronopost'!X:X),IF(OR(F1730=17,F1730=44),F1730&amp;"_"&amp;H1730,IF(COUNTIF('Bibliothèque transporteurs'!C:C,F1730)=0,"inconnu",_xlfn.XLOOKUP(F1730,'Bibliothèque transporteurs'!C:C,'Bibliothèque transporteurs'!B:B))))</f>
        <v/>
      </c>
      <c r="V1730">
        <f>IF(COUNTIF('Bibliothèque transporteurs'!C:C,F1730)=0,"inconnu",_xlfn.XLOOKUP(F1730,'Bibliothèque transporteurs'!C:C,'Bibliothèque transporteurs'!E:E))</f>
        <v/>
      </c>
      <c r="W1730">
        <f>IF(T1730="FR_2SHOP",O1730,IF(O1730=0,0,ROUNDUP(O1730/C1730*B1730,2)))</f>
        <v/>
      </c>
      <c r="Y1730" s="118">
        <f>ROUNDUP(B1730,2)-M1730-L1730-N1730-J1730-K1730-I1730-Q1730</f>
        <v/>
      </c>
      <c r="Z1730" s="118">
        <f>IF(Y1730=W1730,"OK","Non")</f>
        <v/>
      </c>
    </row>
    <row r="1731">
      <c r="A1731" s="9">
        <f>C1731/SUM(C:C)*(SUM(C:C)+$X$2)</f>
        <v/>
      </c>
      <c r="B1731" s="9">
        <f>C1731/SUM(C:C)*(SUM(C:C)+SUM($N$3:$O$7))+S1731</f>
        <v/>
      </c>
      <c r="C1731" s="9">
        <f>SUM(I1731:Q1731)-N1731-P1731</f>
        <v/>
      </c>
      <c r="D1731" s="8" t="n">
        <v>6235</v>
      </c>
      <c r="E1731" t="inlineStr">
        <is>
          <t>XT414281995TS</t>
        </is>
      </c>
      <c r="F1731" t="inlineStr">
        <is>
          <t>6C</t>
        </is>
      </c>
      <c r="G1731" t="inlineStr">
        <is>
          <t>N</t>
        </is>
      </c>
      <c r="H1731" t="inlineStr">
        <is>
          <t>ZA</t>
        </is>
      </c>
      <c r="O1731" t="n">
        <v>9.69</v>
      </c>
      <c r="S1731">
        <f>_xlfn.XLOOKUP(E1731,'Facture Chronopost'!L:L,'Facture Chronopost'!AA:AA,"")</f>
        <v/>
      </c>
      <c r="T1731">
        <f>IF(COUNTIF('Bibliothèque transporteurs'!C:C,F1731)=0,"inconnu",_xlfn.XLOOKUP(F1731,'Bibliothèque transporteurs'!C:C,'Bibliothèque transporteurs'!A:A))</f>
        <v/>
      </c>
      <c r="U1731">
        <f>IF(OR(F1731="6C",F1731="6B"),_xlfn.XLOOKUP(E1731,'Facture Chronopost'!L:L,'Facture Chronopost'!X:X),IF(OR(F1731=17,F1731=44),F1731&amp;"_"&amp;H1731,IF(COUNTIF('Bibliothèque transporteurs'!C:C,F1731)=0,"inconnu",_xlfn.XLOOKUP(F1731,'Bibliothèque transporteurs'!C:C,'Bibliothèque transporteurs'!B:B))))</f>
        <v/>
      </c>
      <c r="V1731">
        <f>IF(COUNTIF('Bibliothèque transporteurs'!C:C,F1731)=0,"inconnu",_xlfn.XLOOKUP(F1731,'Bibliothèque transporteurs'!C:C,'Bibliothèque transporteurs'!E:E))</f>
        <v/>
      </c>
      <c r="W1731">
        <f>IF(T1731="FR_2SHOP",O1731,IF(O1731=0,0,ROUNDUP(O1731/C1731*B1731,2)))</f>
        <v/>
      </c>
      <c r="Y1731" s="118">
        <f>ROUNDUP(B1731,2)-M1731-L1731-N1731-J1731-K1731-I1731-Q1731</f>
        <v/>
      </c>
      <c r="Z1731" s="118">
        <f>IF(Y1731=W1731,"OK","Non")</f>
        <v/>
      </c>
    </row>
    <row r="1732">
      <c r="A1732" s="9">
        <f>C1732/SUM(C:C)*(SUM(C:C)+$X$2)</f>
        <v/>
      </c>
      <c r="B1732" s="9">
        <f>C1732/SUM(C:C)*(SUM(C:C)+SUM($N$3:$O$7))+S1732</f>
        <v/>
      </c>
      <c r="C1732" s="9">
        <f>SUM(I1732:Q1732)-N1732-P1732</f>
        <v/>
      </c>
      <c r="D1732" s="8" t="n">
        <v>6235</v>
      </c>
      <c r="E1732" t="inlineStr">
        <is>
          <t>XT414282571TS</t>
        </is>
      </c>
      <c r="F1732" t="inlineStr">
        <is>
          <t>6C</t>
        </is>
      </c>
      <c r="G1732" t="inlineStr">
        <is>
          <t>N</t>
        </is>
      </c>
      <c r="H1732" t="inlineStr">
        <is>
          <t>ZA</t>
        </is>
      </c>
      <c r="O1732" t="n">
        <v>5.88</v>
      </c>
      <c r="S1732">
        <f>_xlfn.XLOOKUP(E1732,'Facture Chronopost'!L:L,'Facture Chronopost'!AA:AA,"")</f>
        <v/>
      </c>
      <c r="T1732">
        <f>IF(COUNTIF('Bibliothèque transporteurs'!C:C,F1732)=0,"inconnu",_xlfn.XLOOKUP(F1732,'Bibliothèque transporteurs'!C:C,'Bibliothèque transporteurs'!A:A))</f>
        <v/>
      </c>
      <c r="U1732">
        <f>IF(OR(F1732="6C",F1732="6B"),_xlfn.XLOOKUP(E1732,'Facture Chronopost'!L:L,'Facture Chronopost'!X:X),IF(OR(F1732=17,F1732=44),F1732&amp;"_"&amp;H1732,IF(COUNTIF('Bibliothèque transporteurs'!C:C,F1732)=0,"inconnu",_xlfn.XLOOKUP(F1732,'Bibliothèque transporteurs'!C:C,'Bibliothèque transporteurs'!B:B))))</f>
        <v/>
      </c>
      <c r="V1732">
        <f>IF(COUNTIF('Bibliothèque transporteurs'!C:C,F1732)=0,"inconnu",_xlfn.XLOOKUP(F1732,'Bibliothèque transporteurs'!C:C,'Bibliothèque transporteurs'!E:E))</f>
        <v/>
      </c>
      <c r="W1732">
        <f>IF(T1732="FR_2SHOP",O1732,IF(O1732=0,0,ROUNDUP(O1732/C1732*B1732,2)))</f>
        <v/>
      </c>
      <c r="Y1732" s="118">
        <f>ROUNDUP(B1732,2)-M1732-L1732-N1732-J1732-K1732-I1732-Q1732</f>
        <v/>
      </c>
      <c r="Z1732" s="118">
        <f>IF(Y1732=W1732,"OK","Non")</f>
        <v/>
      </c>
    </row>
    <row r="1733">
      <c r="A1733" s="9">
        <f>C1733/SUM(C:C)*(SUM(C:C)+$X$2)</f>
        <v/>
      </c>
      <c r="B1733" s="9">
        <f>C1733/SUM(C:C)*(SUM(C:C)+SUM($N$3:$O$7))+S1733</f>
        <v/>
      </c>
      <c r="C1733" s="9">
        <f>SUM(I1733:Q1733)-N1733-P1733</f>
        <v/>
      </c>
      <c r="D1733" s="8" t="n">
        <v>6235</v>
      </c>
      <c r="E1733" t="inlineStr">
        <is>
          <t>XT414283152TS</t>
        </is>
      </c>
      <c r="F1733" t="inlineStr">
        <is>
          <t>6C</t>
        </is>
      </c>
      <c r="G1733" t="inlineStr">
        <is>
          <t>N</t>
        </is>
      </c>
      <c r="H1733" t="inlineStr">
        <is>
          <t>ZA</t>
        </is>
      </c>
      <c r="O1733" t="n">
        <v>9.69</v>
      </c>
      <c r="S1733">
        <f>_xlfn.XLOOKUP(E1733,'Facture Chronopost'!L:L,'Facture Chronopost'!AA:AA,"")</f>
        <v/>
      </c>
      <c r="T1733">
        <f>IF(COUNTIF('Bibliothèque transporteurs'!C:C,F1733)=0,"inconnu",_xlfn.XLOOKUP(F1733,'Bibliothèque transporteurs'!C:C,'Bibliothèque transporteurs'!A:A))</f>
        <v/>
      </c>
      <c r="U1733">
        <f>IF(OR(F1733="6C",F1733="6B"),_xlfn.XLOOKUP(E1733,'Facture Chronopost'!L:L,'Facture Chronopost'!X:X),IF(OR(F1733=17,F1733=44),F1733&amp;"_"&amp;H1733,IF(COUNTIF('Bibliothèque transporteurs'!C:C,F1733)=0,"inconnu",_xlfn.XLOOKUP(F1733,'Bibliothèque transporteurs'!C:C,'Bibliothèque transporteurs'!B:B))))</f>
        <v/>
      </c>
      <c r="V1733">
        <f>IF(COUNTIF('Bibliothèque transporteurs'!C:C,F1733)=0,"inconnu",_xlfn.XLOOKUP(F1733,'Bibliothèque transporteurs'!C:C,'Bibliothèque transporteurs'!E:E))</f>
        <v/>
      </c>
      <c r="W1733">
        <f>IF(T1733="FR_2SHOP",O1733,IF(O1733=0,0,ROUNDUP(O1733/C1733*B1733,2)))</f>
        <v/>
      </c>
      <c r="Y1733" s="118">
        <f>ROUNDUP(B1733,2)-M1733-L1733-N1733-J1733-K1733-I1733-Q1733</f>
        <v/>
      </c>
      <c r="Z1733" s="118">
        <f>IF(Y1733=W1733,"OK","Non")</f>
        <v/>
      </c>
    </row>
    <row r="1734">
      <c r="A1734" s="9">
        <f>C1734/SUM(C:C)*(SUM(C:C)+$X$2)</f>
        <v/>
      </c>
      <c r="B1734" s="9">
        <f>C1734/SUM(C:C)*(SUM(C:C)+SUM($N$3:$O$7))+S1734</f>
        <v/>
      </c>
      <c r="C1734" s="9">
        <f>SUM(I1734:Q1734)-N1734-P1734</f>
        <v/>
      </c>
      <c r="D1734" s="8" t="n">
        <v>6235</v>
      </c>
      <c r="E1734" t="inlineStr">
        <is>
          <t>XT414283373TS</t>
        </is>
      </c>
      <c r="F1734" t="inlineStr">
        <is>
          <t>6C</t>
        </is>
      </c>
      <c r="G1734" t="inlineStr">
        <is>
          <t>N</t>
        </is>
      </c>
      <c r="H1734" t="inlineStr">
        <is>
          <t>ZA</t>
        </is>
      </c>
      <c r="O1734" t="n">
        <v>9.69</v>
      </c>
      <c r="S1734">
        <f>_xlfn.XLOOKUP(E1734,'Facture Chronopost'!L:L,'Facture Chronopost'!AA:AA,"")</f>
        <v/>
      </c>
      <c r="T1734">
        <f>IF(COUNTIF('Bibliothèque transporteurs'!C:C,F1734)=0,"inconnu",_xlfn.XLOOKUP(F1734,'Bibliothèque transporteurs'!C:C,'Bibliothèque transporteurs'!A:A))</f>
        <v/>
      </c>
      <c r="U1734">
        <f>IF(OR(F1734="6C",F1734="6B"),_xlfn.XLOOKUP(E1734,'Facture Chronopost'!L:L,'Facture Chronopost'!X:X),IF(OR(F1734=17,F1734=44),F1734&amp;"_"&amp;H1734,IF(COUNTIF('Bibliothèque transporteurs'!C:C,F1734)=0,"inconnu",_xlfn.XLOOKUP(F1734,'Bibliothèque transporteurs'!C:C,'Bibliothèque transporteurs'!B:B))))</f>
        <v/>
      </c>
      <c r="V1734">
        <f>IF(COUNTIF('Bibliothèque transporteurs'!C:C,F1734)=0,"inconnu",_xlfn.XLOOKUP(F1734,'Bibliothèque transporteurs'!C:C,'Bibliothèque transporteurs'!E:E))</f>
        <v/>
      </c>
      <c r="W1734">
        <f>IF(T1734="FR_2SHOP",O1734,IF(O1734=0,0,ROUNDUP(O1734/C1734*B1734,2)))</f>
        <v/>
      </c>
      <c r="Y1734" s="118">
        <f>ROUNDUP(B1734,2)-M1734-L1734-N1734-J1734-K1734-I1734-Q1734</f>
        <v/>
      </c>
      <c r="Z1734" s="118">
        <f>IF(Y1734=W1734,"OK","Non")</f>
        <v/>
      </c>
    </row>
    <row r="1735">
      <c r="A1735" s="9">
        <f>C1735/SUM(C:C)*(SUM(C:C)+$X$2)</f>
        <v/>
      </c>
      <c r="B1735" s="9">
        <f>C1735/SUM(C:C)*(SUM(C:C)+SUM($N$3:$O$7))+S1735</f>
        <v/>
      </c>
      <c r="C1735" s="9">
        <f>SUM(I1735:Q1735)-N1735-P1735</f>
        <v/>
      </c>
      <c r="D1735" s="8" t="n">
        <v>6235</v>
      </c>
      <c r="E1735" t="inlineStr">
        <is>
          <t>XT414283648TS</t>
        </is>
      </c>
      <c r="F1735" t="inlineStr">
        <is>
          <t>6C</t>
        </is>
      </c>
      <c r="G1735" t="inlineStr">
        <is>
          <t>N</t>
        </is>
      </c>
      <c r="H1735" t="inlineStr">
        <is>
          <t>ZA</t>
        </is>
      </c>
      <c r="O1735" t="n">
        <v>5.33</v>
      </c>
      <c r="S1735">
        <f>_xlfn.XLOOKUP(E1735,'Facture Chronopost'!L:L,'Facture Chronopost'!AA:AA,"")</f>
        <v/>
      </c>
      <c r="T1735">
        <f>IF(COUNTIF('Bibliothèque transporteurs'!C:C,F1735)=0,"inconnu",_xlfn.XLOOKUP(F1735,'Bibliothèque transporteurs'!C:C,'Bibliothèque transporteurs'!A:A))</f>
        <v/>
      </c>
      <c r="U1735">
        <f>IF(OR(F1735="6C",F1735="6B"),_xlfn.XLOOKUP(E1735,'Facture Chronopost'!L:L,'Facture Chronopost'!X:X),IF(OR(F1735=17,F1735=44),F1735&amp;"_"&amp;H1735,IF(COUNTIF('Bibliothèque transporteurs'!C:C,F1735)=0,"inconnu",_xlfn.XLOOKUP(F1735,'Bibliothèque transporteurs'!C:C,'Bibliothèque transporteurs'!B:B))))</f>
        <v/>
      </c>
      <c r="V1735">
        <f>IF(COUNTIF('Bibliothèque transporteurs'!C:C,F1735)=0,"inconnu",_xlfn.XLOOKUP(F1735,'Bibliothèque transporteurs'!C:C,'Bibliothèque transporteurs'!E:E))</f>
        <v/>
      </c>
      <c r="W1735">
        <f>IF(T1735="FR_2SHOP",O1735,IF(O1735=0,0,ROUNDUP(O1735/C1735*B1735,2)))</f>
        <v/>
      </c>
      <c r="Y1735" s="118">
        <f>ROUNDUP(B1735,2)-M1735-L1735-N1735-J1735-K1735-I1735-Q1735</f>
        <v/>
      </c>
      <c r="Z1735" s="118">
        <f>IF(Y1735=W1735,"OK","Non")</f>
        <v/>
      </c>
    </row>
    <row r="1736">
      <c r="A1736" s="9">
        <f>C1736/SUM(C:C)*(SUM(C:C)+$X$2)</f>
        <v/>
      </c>
      <c r="B1736" s="9">
        <f>C1736/SUM(C:C)*(SUM(C:C)+SUM($N$3:$O$7))+S1736</f>
        <v/>
      </c>
      <c r="C1736" s="9">
        <f>SUM(I1736:Q1736)-N1736-P1736</f>
        <v/>
      </c>
      <c r="D1736" s="8" t="n">
        <v>6235</v>
      </c>
      <c r="E1736" t="inlineStr">
        <is>
          <t>XT414284612TS</t>
        </is>
      </c>
      <c r="F1736" t="inlineStr">
        <is>
          <t>6C</t>
        </is>
      </c>
      <c r="G1736" t="inlineStr">
        <is>
          <t>N</t>
        </is>
      </c>
      <c r="H1736" t="inlineStr">
        <is>
          <t>ZA</t>
        </is>
      </c>
      <c r="O1736" t="n">
        <v>13.83</v>
      </c>
      <c r="S1736">
        <f>_xlfn.XLOOKUP(E1736,'Facture Chronopost'!L:L,'Facture Chronopost'!AA:AA,"")</f>
        <v/>
      </c>
      <c r="T1736">
        <f>IF(COUNTIF('Bibliothèque transporteurs'!C:C,F1736)=0,"inconnu",_xlfn.XLOOKUP(F1736,'Bibliothèque transporteurs'!C:C,'Bibliothèque transporteurs'!A:A))</f>
        <v/>
      </c>
      <c r="U1736">
        <f>IF(OR(F1736="6C",F1736="6B"),_xlfn.XLOOKUP(E1736,'Facture Chronopost'!L:L,'Facture Chronopost'!X:X),IF(OR(F1736=17,F1736=44),F1736&amp;"_"&amp;H1736,IF(COUNTIF('Bibliothèque transporteurs'!C:C,F1736)=0,"inconnu",_xlfn.XLOOKUP(F1736,'Bibliothèque transporteurs'!C:C,'Bibliothèque transporteurs'!B:B))))</f>
        <v/>
      </c>
      <c r="V1736">
        <f>IF(COUNTIF('Bibliothèque transporteurs'!C:C,F1736)=0,"inconnu",_xlfn.XLOOKUP(F1736,'Bibliothèque transporteurs'!C:C,'Bibliothèque transporteurs'!E:E))</f>
        <v/>
      </c>
      <c r="W1736">
        <f>IF(T1736="FR_2SHOP",O1736,IF(O1736=0,0,ROUNDUP(O1736/C1736*B1736,2)))</f>
        <v/>
      </c>
      <c r="Y1736" s="118">
        <f>ROUNDUP(B1736,2)-M1736-L1736-N1736-J1736-K1736-I1736-Q1736</f>
        <v/>
      </c>
      <c r="Z1736" s="118">
        <f>IF(Y1736=W1736,"OK","Non")</f>
        <v/>
      </c>
    </row>
    <row r="1737">
      <c r="A1737" s="9">
        <f>C1737/SUM(C:C)*(SUM(C:C)+$X$2)</f>
        <v/>
      </c>
      <c r="B1737" s="9">
        <f>C1737/SUM(C:C)*(SUM(C:C)+SUM($N$3:$O$7))+S1737</f>
        <v/>
      </c>
      <c r="C1737" s="9">
        <f>SUM(I1737:Q1737)-N1737-P1737</f>
        <v/>
      </c>
      <c r="D1737" s="8" t="n">
        <v>6235</v>
      </c>
      <c r="E1737" t="inlineStr">
        <is>
          <t>XT414285927TS</t>
        </is>
      </c>
      <c r="F1737" t="inlineStr">
        <is>
          <t>6C</t>
        </is>
      </c>
      <c r="G1737" t="inlineStr">
        <is>
          <t>N</t>
        </is>
      </c>
      <c r="H1737" t="inlineStr">
        <is>
          <t>ZA</t>
        </is>
      </c>
      <c r="O1737" t="n">
        <v>4.84</v>
      </c>
      <c r="S1737">
        <f>_xlfn.XLOOKUP(E1737,'Facture Chronopost'!L:L,'Facture Chronopost'!AA:AA,"")</f>
        <v/>
      </c>
      <c r="T1737">
        <f>IF(COUNTIF('Bibliothèque transporteurs'!C:C,F1737)=0,"inconnu",_xlfn.XLOOKUP(F1737,'Bibliothèque transporteurs'!C:C,'Bibliothèque transporteurs'!A:A))</f>
        <v/>
      </c>
      <c r="U1737">
        <f>IF(OR(F1737="6C",F1737="6B"),_xlfn.XLOOKUP(E1737,'Facture Chronopost'!L:L,'Facture Chronopost'!X:X),IF(OR(F1737=17,F1737=44),F1737&amp;"_"&amp;H1737,IF(COUNTIF('Bibliothèque transporteurs'!C:C,F1737)=0,"inconnu",_xlfn.XLOOKUP(F1737,'Bibliothèque transporteurs'!C:C,'Bibliothèque transporteurs'!B:B))))</f>
        <v/>
      </c>
      <c r="V1737">
        <f>IF(COUNTIF('Bibliothèque transporteurs'!C:C,F1737)=0,"inconnu",_xlfn.XLOOKUP(F1737,'Bibliothèque transporteurs'!C:C,'Bibliothèque transporteurs'!E:E))</f>
        <v/>
      </c>
      <c r="W1737">
        <f>IF(T1737="FR_2SHOP",O1737,IF(O1737=0,0,ROUNDUP(O1737/C1737*B1737,2)))</f>
        <v/>
      </c>
      <c r="Y1737" s="118">
        <f>ROUNDUP(B1737,2)-M1737-L1737-N1737-J1737-K1737-I1737-Q1737</f>
        <v/>
      </c>
      <c r="Z1737" s="118">
        <f>IF(Y1737=W1737,"OK","Non")</f>
        <v/>
      </c>
    </row>
    <row r="1738">
      <c r="A1738" s="9">
        <f>C1738/SUM(C:C)*(SUM(C:C)+$X$2)</f>
        <v/>
      </c>
      <c r="B1738" s="9">
        <f>C1738/SUM(C:C)*(SUM(C:C)+SUM($N$3:$O$7))+S1738</f>
        <v/>
      </c>
      <c r="C1738" s="9">
        <f>SUM(I1738:Q1738)-N1738-P1738</f>
        <v/>
      </c>
      <c r="D1738" s="8" t="n">
        <v>6235</v>
      </c>
      <c r="E1738" t="inlineStr">
        <is>
          <t>XT414286445TS</t>
        </is>
      </c>
      <c r="F1738" t="inlineStr">
        <is>
          <t>6C</t>
        </is>
      </c>
      <c r="G1738" t="inlineStr">
        <is>
          <t>N</t>
        </is>
      </c>
      <c r="H1738" t="inlineStr">
        <is>
          <t>ZA</t>
        </is>
      </c>
      <c r="O1738" t="n">
        <v>9.69</v>
      </c>
      <c r="S1738">
        <f>_xlfn.XLOOKUP(E1738,'Facture Chronopost'!L:L,'Facture Chronopost'!AA:AA,"")</f>
        <v/>
      </c>
      <c r="T1738">
        <f>IF(COUNTIF('Bibliothèque transporteurs'!C:C,F1738)=0,"inconnu",_xlfn.XLOOKUP(F1738,'Bibliothèque transporteurs'!C:C,'Bibliothèque transporteurs'!A:A))</f>
        <v/>
      </c>
      <c r="U1738">
        <f>IF(OR(F1738="6C",F1738="6B"),_xlfn.XLOOKUP(E1738,'Facture Chronopost'!L:L,'Facture Chronopost'!X:X),IF(OR(F1738=17,F1738=44),F1738&amp;"_"&amp;H1738,IF(COUNTIF('Bibliothèque transporteurs'!C:C,F1738)=0,"inconnu",_xlfn.XLOOKUP(F1738,'Bibliothèque transporteurs'!C:C,'Bibliothèque transporteurs'!B:B))))</f>
        <v/>
      </c>
      <c r="V1738">
        <f>IF(COUNTIF('Bibliothèque transporteurs'!C:C,F1738)=0,"inconnu",_xlfn.XLOOKUP(F1738,'Bibliothèque transporteurs'!C:C,'Bibliothèque transporteurs'!E:E))</f>
        <v/>
      </c>
      <c r="W1738">
        <f>IF(T1738="FR_2SHOP",O1738,IF(O1738=0,0,ROUNDUP(O1738/C1738*B1738,2)))</f>
        <v/>
      </c>
      <c r="Y1738" s="118">
        <f>ROUNDUP(B1738,2)-M1738-L1738-N1738-J1738-K1738-I1738-Q1738</f>
        <v/>
      </c>
      <c r="Z1738" s="118">
        <f>IF(Y1738=W1738,"OK","Non")</f>
        <v/>
      </c>
    </row>
    <row r="1739">
      <c r="A1739" s="9">
        <f>C1739/SUM(C:C)*(SUM(C:C)+$X$2)</f>
        <v/>
      </c>
      <c r="B1739" s="9">
        <f>C1739/SUM(C:C)*(SUM(C:C)+SUM($N$3:$O$7))+S1739</f>
        <v/>
      </c>
      <c r="C1739" s="9">
        <f>SUM(I1739:Q1739)-N1739-P1739</f>
        <v/>
      </c>
      <c r="D1739" s="8" t="n">
        <v>6235</v>
      </c>
      <c r="E1739" t="inlineStr">
        <is>
          <t>XT414286471TS</t>
        </is>
      </c>
      <c r="F1739" t="inlineStr">
        <is>
          <t>6C</t>
        </is>
      </c>
      <c r="G1739" t="inlineStr">
        <is>
          <t>N</t>
        </is>
      </c>
      <c r="H1739" t="inlineStr">
        <is>
          <t>ZA</t>
        </is>
      </c>
      <c r="O1739" t="n">
        <v>9.69</v>
      </c>
      <c r="S1739">
        <f>_xlfn.XLOOKUP(E1739,'Facture Chronopost'!L:L,'Facture Chronopost'!AA:AA,"")</f>
        <v/>
      </c>
      <c r="T1739">
        <f>IF(COUNTIF('Bibliothèque transporteurs'!C:C,F1739)=0,"inconnu",_xlfn.XLOOKUP(F1739,'Bibliothèque transporteurs'!C:C,'Bibliothèque transporteurs'!A:A))</f>
        <v/>
      </c>
      <c r="U1739">
        <f>IF(OR(F1739="6C",F1739="6B"),_xlfn.XLOOKUP(E1739,'Facture Chronopost'!L:L,'Facture Chronopost'!X:X),IF(OR(F1739=17,F1739=44),F1739&amp;"_"&amp;H1739,IF(COUNTIF('Bibliothèque transporteurs'!C:C,F1739)=0,"inconnu",_xlfn.XLOOKUP(F1739,'Bibliothèque transporteurs'!C:C,'Bibliothèque transporteurs'!B:B))))</f>
        <v/>
      </c>
      <c r="V1739">
        <f>IF(COUNTIF('Bibliothèque transporteurs'!C:C,F1739)=0,"inconnu",_xlfn.XLOOKUP(F1739,'Bibliothèque transporteurs'!C:C,'Bibliothèque transporteurs'!E:E))</f>
        <v/>
      </c>
      <c r="W1739">
        <f>IF(T1739="FR_2SHOP",O1739,IF(O1739=0,0,ROUNDUP(O1739/C1739*B1739,2)))</f>
        <v/>
      </c>
      <c r="Y1739" s="118">
        <f>ROUNDUP(B1739,2)-M1739-L1739-N1739-J1739-K1739-I1739-Q1739</f>
        <v/>
      </c>
      <c r="Z1739" s="118">
        <f>IF(Y1739=W1739,"OK","Non")</f>
        <v/>
      </c>
    </row>
    <row r="1740">
      <c r="A1740" s="9">
        <f>C1740/SUM(C:C)*(SUM(C:C)+$X$2)</f>
        <v/>
      </c>
      <c r="B1740" s="9">
        <f>C1740/SUM(C:C)*(SUM(C:C)+SUM($N$3:$O$7))+S1740</f>
        <v/>
      </c>
      <c r="C1740" s="9">
        <f>SUM(I1740:Q1740)-N1740-P1740</f>
        <v/>
      </c>
      <c r="D1740" s="8" t="n">
        <v>6235</v>
      </c>
      <c r="E1740" t="inlineStr">
        <is>
          <t>XT414286542TS</t>
        </is>
      </c>
      <c r="F1740" t="inlineStr">
        <is>
          <t>6C</t>
        </is>
      </c>
      <c r="G1740" t="inlineStr">
        <is>
          <t>N</t>
        </is>
      </c>
      <c r="H1740" t="inlineStr">
        <is>
          <t>ZA</t>
        </is>
      </c>
      <c r="O1740" t="n">
        <v>10.32</v>
      </c>
      <c r="S1740">
        <f>_xlfn.XLOOKUP(E1740,'Facture Chronopost'!L:L,'Facture Chronopost'!AA:AA,"")</f>
        <v/>
      </c>
      <c r="T1740">
        <f>IF(COUNTIF('Bibliothèque transporteurs'!C:C,F1740)=0,"inconnu",_xlfn.XLOOKUP(F1740,'Bibliothèque transporteurs'!C:C,'Bibliothèque transporteurs'!A:A))</f>
        <v/>
      </c>
      <c r="U1740">
        <f>IF(OR(F1740="6C",F1740="6B"),_xlfn.XLOOKUP(E1740,'Facture Chronopost'!L:L,'Facture Chronopost'!X:X),IF(OR(F1740=17,F1740=44),F1740&amp;"_"&amp;H1740,IF(COUNTIF('Bibliothèque transporteurs'!C:C,F1740)=0,"inconnu",_xlfn.XLOOKUP(F1740,'Bibliothèque transporteurs'!C:C,'Bibliothèque transporteurs'!B:B))))</f>
        <v/>
      </c>
      <c r="V1740">
        <f>IF(COUNTIF('Bibliothèque transporteurs'!C:C,F1740)=0,"inconnu",_xlfn.XLOOKUP(F1740,'Bibliothèque transporteurs'!C:C,'Bibliothèque transporteurs'!E:E))</f>
        <v/>
      </c>
      <c r="W1740">
        <f>IF(T1740="FR_2SHOP",O1740,IF(O1740=0,0,ROUNDUP(O1740/C1740*B1740,2)))</f>
        <v/>
      </c>
      <c r="Y1740" s="118">
        <f>ROUNDUP(B1740,2)-M1740-L1740-N1740-J1740-K1740-I1740-Q1740</f>
        <v/>
      </c>
      <c r="Z1740" s="118">
        <f>IF(Y1740=W1740,"OK","Non")</f>
        <v/>
      </c>
    </row>
    <row r="1741">
      <c r="A1741" s="9">
        <f>C1741/SUM(C:C)*(SUM(C:C)+$X$2)</f>
        <v/>
      </c>
      <c r="B1741" s="9">
        <f>C1741/SUM(C:C)*(SUM(C:C)+SUM($N$3:$O$7))+S1741</f>
        <v/>
      </c>
      <c r="C1741" s="9">
        <f>SUM(I1741:Q1741)-N1741-P1741</f>
        <v/>
      </c>
      <c r="D1741" s="8" t="n">
        <v>6235</v>
      </c>
      <c r="E1741" t="inlineStr">
        <is>
          <t>XT414286613TS</t>
        </is>
      </c>
      <c r="F1741" t="inlineStr">
        <is>
          <t>6C</t>
        </is>
      </c>
      <c r="G1741" t="inlineStr">
        <is>
          <t>N</t>
        </is>
      </c>
      <c r="H1741" t="inlineStr">
        <is>
          <t>ZA</t>
        </is>
      </c>
      <c r="O1741" t="n">
        <v>9.69</v>
      </c>
      <c r="S1741">
        <f>_xlfn.XLOOKUP(E1741,'Facture Chronopost'!L:L,'Facture Chronopost'!AA:AA,"")</f>
        <v/>
      </c>
      <c r="T1741">
        <f>IF(COUNTIF('Bibliothèque transporteurs'!C:C,F1741)=0,"inconnu",_xlfn.XLOOKUP(F1741,'Bibliothèque transporteurs'!C:C,'Bibliothèque transporteurs'!A:A))</f>
        <v/>
      </c>
      <c r="U1741">
        <f>IF(OR(F1741="6C",F1741="6B"),_xlfn.XLOOKUP(E1741,'Facture Chronopost'!L:L,'Facture Chronopost'!X:X),IF(OR(F1741=17,F1741=44),F1741&amp;"_"&amp;H1741,IF(COUNTIF('Bibliothèque transporteurs'!C:C,F1741)=0,"inconnu",_xlfn.XLOOKUP(F1741,'Bibliothèque transporteurs'!C:C,'Bibliothèque transporteurs'!B:B))))</f>
        <v/>
      </c>
      <c r="V1741">
        <f>IF(COUNTIF('Bibliothèque transporteurs'!C:C,F1741)=0,"inconnu",_xlfn.XLOOKUP(F1741,'Bibliothèque transporteurs'!C:C,'Bibliothèque transporteurs'!E:E))</f>
        <v/>
      </c>
      <c r="W1741">
        <f>IF(T1741="FR_2SHOP",O1741,IF(O1741=0,0,ROUNDUP(O1741/C1741*B1741,2)))</f>
        <v/>
      </c>
      <c r="Y1741" s="118">
        <f>ROUNDUP(B1741,2)-M1741-L1741-N1741-J1741-K1741-I1741-Q1741</f>
        <v/>
      </c>
      <c r="Z1741" s="118">
        <f>IF(Y1741=W1741,"OK","Non")</f>
        <v/>
      </c>
    </row>
    <row r="1742">
      <c r="A1742" s="9">
        <f>C1742/SUM(C:C)*(SUM(C:C)+$X$2)</f>
        <v/>
      </c>
      <c r="B1742" s="9">
        <f>C1742/SUM(C:C)*(SUM(C:C)+SUM($N$3:$O$7))+S1742</f>
        <v/>
      </c>
      <c r="C1742" s="9">
        <f>SUM(I1742:Q1742)-N1742-P1742</f>
        <v/>
      </c>
      <c r="D1742" s="8" t="n">
        <v>6235</v>
      </c>
      <c r="E1742" t="inlineStr">
        <is>
          <t>XT414288512TS</t>
        </is>
      </c>
      <c r="F1742" t="inlineStr">
        <is>
          <t>6C</t>
        </is>
      </c>
      <c r="G1742" t="inlineStr">
        <is>
          <t>N</t>
        </is>
      </c>
      <c r="H1742" t="inlineStr">
        <is>
          <t>ZA</t>
        </is>
      </c>
      <c r="O1742" t="n">
        <v>13.83</v>
      </c>
      <c r="S1742">
        <f>_xlfn.XLOOKUP(E1742,'Facture Chronopost'!L:L,'Facture Chronopost'!AA:AA,"")</f>
        <v/>
      </c>
      <c r="T1742">
        <f>IF(COUNTIF('Bibliothèque transporteurs'!C:C,F1742)=0,"inconnu",_xlfn.XLOOKUP(F1742,'Bibliothèque transporteurs'!C:C,'Bibliothèque transporteurs'!A:A))</f>
        <v/>
      </c>
      <c r="U1742">
        <f>IF(OR(F1742="6C",F1742="6B"),_xlfn.XLOOKUP(E1742,'Facture Chronopost'!L:L,'Facture Chronopost'!X:X),IF(OR(F1742=17,F1742=44),F1742&amp;"_"&amp;H1742,IF(COUNTIF('Bibliothèque transporteurs'!C:C,F1742)=0,"inconnu",_xlfn.XLOOKUP(F1742,'Bibliothèque transporteurs'!C:C,'Bibliothèque transporteurs'!B:B))))</f>
        <v/>
      </c>
      <c r="V1742">
        <f>IF(COUNTIF('Bibliothèque transporteurs'!C:C,F1742)=0,"inconnu",_xlfn.XLOOKUP(F1742,'Bibliothèque transporteurs'!C:C,'Bibliothèque transporteurs'!E:E))</f>
        <v/>
      </c>
      <c r="W1742">
        <f>IF(T1742="FR_2SHOP",O1742,IF(O1742=0,0,ROUNDUP(O1742/C1742*B1742,2)))</f>
        <v/>
      </c>
      <c r="Y1742" s="118">
        <f>ROUNDUP(B1742,2)-M1742-L1742-N1742-J1742-K1742-I1742-Q1742</f>
        <v/>
      </c>
      <c r="Z1742" s="118">
        <f>IF(Y1742=W1742,"OK","Non")</f>
        <v/>
      </c>
    </row>
    <row r="1743">
      <c r="A1743" s="9">
        <f>C1743/SUM(C:C)*(SUM(C:C)+$X$2)</f>
        <v/>
      </c>
      <c r="B1743" s="9">
        <f>C1743/SUM(C:C)*(SUM(C:C)+SUM($N$3:$O$7))+S1743</f>
        <v/>
      </c>
      <c r="C1743" s="9">
        <f>SUM(I1743:Q1743)-N1743-P1743</f>
        <v/>
      </c>
      <c r="D1743" s="8" t="n">
        <v>6235</v>
      </c>
      <c r="E1743" t="inlineStr">
        <is>
          <t>XT414289464TS</t>
        </is>
      </c>
      <c r="F1743" t="inlineStr">
        <is>
          <t>6C</t>
        </is>
      </c>
      <c r="G1743" t="inlineStr">
        <is>
          <t>N</t>
        </is>
      </c>
      <c r="H1743" t="inlineStr">
        <is>
          <t>ZA</t>
        </is>
      </c>
      <c r="O1743" t="n">
        <v>9.69</v>
      </c>
      <c r="S1743">
        <f>_xlfn.XLOOKUP(E1743,'Facture Chronopost'!L:L,'Facture Chronopost'!AA:AA,"")</f>
        <v/>
      </c>
      <c r="T1743">
        <f>IF(COUNTIF('Bibliothèque transporteurs'!C:C,F1743)=0,"inconnu",_xlfn.XLOOKUP(F1743,'Bibliothèque transporteurs'!C:C,'Bibliothèque transporteurs'!A:A))</f>
        <v/>
      </c>
      <c r="U1743">
        <f>IF(OR(F1743="6C",F1743="6B"),_xlfn.XLOOKUP(E1743,'Facture Chronopost'!L:L,'Facture Chronopost'!X:X),IF(OR(F1743=17,F1743=44),F1743&amp;"_"&amp;H1743,IF(COUNTIF('Bibliothèque transporteurs'!C:C,F1743)=0,"inconnu",_xlfn.XLOOKUP(F1743,'Bibliothèque transporteurs'!C:C,'Bibliothèque transporteurs'!B:B))))</f>
        <v/>
      </c>
      <c r="V1743">
        <f>IF(COUNTIF('Bibliothèque transporteurs'!C:C,F1743)=0,"inconnu",_xlfn.XLOOKUP(F1743,'Bibliothèque transporteurs'!C:C,'Bibliothèque transporteurs'!E:E))</f>
        <v/>
      </c>
      <c r="W1743">
        <f>IF(T1743="FR_2SHOP",O1743,IF(O1743=0,0,ROUNDUP(O1743/C1743*B1743,2)))</f>
        <v/>
      </c>
      <c r="Y1743" s="118">
        <f>ROUNDUP(B1743,2)-M1743-L1743-N1743-J1743-K1743-I1743-Q1743</f>
        <v/>
      </c>
      <c r="Z1743" s="118">
        <f>IF(Y1743=W1743,"OK","Non")</f>
        <v/>
      </c>
    </row>
    <row r="1744">
      <c r="A1744" s="9">
        <f>C1744/SUM(C:C)*(SUM(C:C)+$X$2)</f>
        <v/>
      </c>
      <c r="B1744" s="9">
        <f>C1744/SUM(C:C)*(SUM(C:C)+SUM($N$3:$O$7))+S1744</f>
        <v/>
      </c>
      <c r="C1744" s="9">
        <f>SUM(I1744:Q1744)-N1744-P1744</f>
        <v/>
      </c>
      <c r="D1744" s="8" t="n">
        <v>6235</v>
      </c>
      <c r="E1744" t="inlineStr">
        <is>
          <t>XT414289994TS</t>
        </is>
      </c>
      <c r="F1744" t="inlineStr">
        <is>
          <t>6C</t>
        </is>
      </c>
      <c r="G1744" t="inlineStr">
        <is>
          <t>N</t>
        </is>
      </c>
      <c r="H1744" t="inlineStr">
        <is>
          <t>ZA</t>
        </is>
      </c>
      <c r="O1744" t="n">
        <v>9.69</v>
      </c>
      <c r="S1744">
        <f>_xlfn.XLOOKUP(E1744,'Facture Chronopost'!L:L,'Facture Chronopost'!AA:AA,"")</f>
        <v/>
      </c>
      <c r="T1744">
        <f>IF(COUNTIF('Bibliothèque transporteurs'!C:C,F1744)=0,"inconnu",_xlfn.XLOOKUP(F1744,'Bibliothèque transporteurs'!C:C,'Bibliothèque transporteurs'!A:A))</f>
        <v/>
      </c>
      <c r="U1744">
        <f>IF(OR(F1744="6C",F1744="6B"),_xlfn.XLOOKUP(E1744,'Facture Chronopost'!L:L,'Facture Chronopost'!X:X),IF(OR(F1744=17,F1744=44),F1744&amp;"_"&amp;H1744,IF(COUNTIF('Bibliothèque transporteurs'!C:C,F1744)=0,"inconnu",_xlfn.XLOOKUP(F1744,'Bibliothèque transporteurs'!C:C,'Bibliothèque transporteurs'!B:B))))</f>
        <v/>
      </c>
      <c r="V1744">
        <f>IF(COUNTIF('Bibliothèque transporteurs'!C:C,F1744)=0,"inconnu",_xlfn.XLOOKUP(F1744,'Bibliothèque transporteurs'!C:C,'Bibliothèque transporteurs'!E:E))</f>
        <v/>
      </c>
      <c r="W1744">
        <f>IF(T1744="FR_2SHOP",O1744,IF(O1744=0,0,ROUNDUP(O1744/C1744*B1744,2)))</f>
        <v/>
      </c>
      <c r="Y1744" s="118">
        <f>ROUNDUP(B1744,2)-M1744-L1744-N1744-J1744-K1744-I1744-Q1744</f>
        <v/>
      </c>
      <c r="Z1744" s="118">
        <f>IF(Y1744=W1744,"OK","Non")</f>
        <v/>
      </c>
    </row>
    <row r="1745">
      <c r="A1745" s="9">
        <f>C1745/SUM(C:C)*(SUM(C:C)+$X$2)</f>
        <v/>
      </c>
      <c r="B1745" s="9">
        <f>C1745/SUM(C:C)*(SUM(C:C)+SUM($N$3:$O$7))+S1745</f>
        <v/>
      </c>
      <c r="C1745" s="9">
        <f>SUM(I1745:Q1745)-N1745-P1745</f>
        <v/>
      </c>
      <c r="D1745" s="8" t="n">
        <v>6235</v>
      </c>
      <c r="E1745" t="inlineStr">
        <is>
          <t>XT414292432TS</t>
        </is>
      </c>
      <c r="F1745" t="inlineStr">
        <is>
          <t>6C</t>
        </is>
      </c>
      <c r="G1745" t="inlineStr">
        <is>
          <t>N</t>
        </is>
      </c>
      <c r="H1745" t="inlineStr">
        <is>
          <t>ZA</t>
        </is>
      </c>
      <c r="O1745" t="n">
        <v>12.74</v>
      </c>
      <c r="S1745">
        <f>_xlfn.XLOOKUP(E1745,'Facture Chronopost'!L:L,'Facture Chronopost'!AA:AA,"")</f>
        <v/>
      </c>
      <c r="T1745">
        <f>IF(COUNTIF('Bibliothèque transporteurs'!C:C,F1745)=0,"inconnu",_xlfn.XLOOKUP(F1745,'Bibliothèque transporteurs'!C:C,'Bibliothèque transporteurs'!A:A))</f>
        <v/>
      </c>
      <c r="U1745">
        <f>IF(OR(F1745="6C",F1745="6B"),_xlfn.XLOOKUP(E1745,'Facture Chronopost'!L:L,'Facture Chronopost'!X:X),IF(OR(F1745=17,F1745=44),F1745&amp;"_"&amp;H1745,IF(COUNTIF('Bibliothèque transporteurs'!C:C,F1745)=0,"inconnu",_xlfn.XLOOKUP(F1745,'Bibliothèque transporteurs'!C:C,'Bibliothèque transporteurs'!B:B))))</f>
        <v/>
      </c>
      <c r="V1745">
        <f>IF(COUNTIF('Bibliothèque transporteurs'!C:C,F1745)=0,"inconnu",_xlfn.XLOOKUP(F1745,'Bibliothèque transporteurs'!C:C,'Bibliothèque transporteurs'!E:E))</f>
        <v/>
      </c>
      <c r="W1745">
        <f>IF(T1745="FR_2SHOP",O1745,IF(O1745=0,0,ROUNDUP(O1745/C1745*B1745,2)))</f>
        <v/>
      </c>
      <c r="Y1745" s="118">
        <f>ROUNDUP(B1745,2)-M1745-L1745-N1745-J1745-K1745-I1745-Q1745</f>
        <v/>
      </c>
      <c r="Z1745" s="118">
        <f>IF(Y1745=W1745,"OK","Non")</f>
        <v/>
      </c>
    </row>
    <row r="1746">
      <c r="A1746" s="9">
        <f>C1746/SUM(C:C)*(SUM(C:C)+$X$2)</f>
        <v/>
      </c>
      <c r="B1746" s="9">
        <f>C1746/SUM(C:C)*(SUM(C:C)+SUM($N$3:$O$7))+S1746</f>
        <v/>
      </c>
      <c r="C1746" s="9">
        <f>SUM(I1746:Q1746)-N1746-P1746</f>
        <v/>
      </c>
      <c r="D1746" s="8" t="n">
        <v>6235</v>
      </c>
      <c r="E1746" t="inlineStr">
        <is>
          <t>XT414292772TS</t>
        </is>
      </c>
      <c r="F1746" t="inlineStr">
        <is>
          <t>6C</t>
        </is>
      </c>
      <c r="G1746" t="inlineStr">
        <is>
          <t>N</t>
        </is>
      </c>
      <c r="H1746" t="inlineStr">
        <is>
          <t>ZA</t>
        </is>
      </c>
      <c r="O1746" t="n">
        <v>15.15</v>
      </c>
      <c r="S1746">
        <f>_xlfn.XLOOKUP(E1746,'Facture Chronopost'!L:L,'Facture Chronopost'!AA:AA,"")</f>
        <v/>
      </c>
      <c r="T1746">
        <f>IF(COUNTIF('Bibliothèque transporteurs'!C:C,F1746)=0,"inconnu",_xlfn.XLOOKUP(F1746,'Bibliothèque transporteurs'!C:C,'Bibliothèque transporteurs'!A:A))</f>
        <v/>
      </c>
      <c r="U1746">
        <f>IF(OR(F1746="6C",F1746="6B"),_xlfn.XLOOKUP(E1746,'Facture Chronopost'!L:L,'Facture Chronopost'!X:X),IF(OR(F1746=17,F1746=44),F1746&amp;"_"&amp;H1746,IF(COUNTIF('Bibliothèque transporteurs'!C:C,F1746)=0,"inconnu",_xlfn.XLOOKUP(F1746,'Bibliothèque transporteurs'!C:C,'Bibliothèque transporteurs'!B:B))))</f>
        <v/>
      </c>
      <c r="V1746">
        <f>IF(COUNTIF('Bibliothèque transporteurs'!C:C,F1746)=0,"inconnu",_xlfn.XLOOKUP(F1746,'Bibliothèque transporteurs'!C:C,'Bibliothèque transporteurs'!E:E))</f>
        <v/>
      </c>
      <c r="W1746">
        <f>IF(T1746="FR_2SHOP",O1746,IF(O1746=0,0,ROUNDUP(O1746/C1746*B1746,2)))</f>
        <v/>
      </c>
      <c r="Y1746" s="118">
        <f>ROUNDUP(B1746,2)-M1746-L1746-N1746-J1746-K1746-I1746-Q1746</f>
        <v/>
      </c>
      <c r="Z1746" s="118">
        <f>IF(Y1746=W1746,"OK","Non")</f>
        <v/>
      </c>
    </row>
    <row r="1747">
      <c r="A1747" s="9">
        <f>C1747/SUM(C:C)*(SUM(C:C)+$X$2)</f>
        <v/>
      </c>
      <c r="B1747" s="9">
        <f>C1747/SUM(C:C)*(SUM(C:C)+SUM($N$3:$O$7))+S1747</f>
        <v/>
      </c>
      <c r="C1747" s="9">
        <f>SUM(I1747:Q1747)-N1747-P1747</f>
        <v/>
      </c>
      <c r="D1747" s="8" t="n">
        <v>6235</v>
      </c>
      <c r="E1747" t="inlineStr">
        <is>
          <t>XT414295938TS</t>
        </is>
      </c>
      <c r="F1747" t="inlineStr">
        <is>
          <t>6C</t>
        </is>
      </c>
      <c r="G1747" t="inlineStr">
        <is>
          <t>N</t>
        </is>
      </c>
      <c r="H1747" t="inlineStr">
        <is>
          <t>ZA</t>
        </is>
      </c>
      <c r="O1747" t="n">
        <v>5.88</v>
      </c>
      <c r="S1747">
        <f>_xlfn.XLOOKUP(E1747,'Facture Chronopost'!L:L,'Facture Chronopost'!AA:AA,"")</f>
        <v/>
      </c>
      <c r="T1747">
        <f>IF(COUNTIF('Bibliothèque transporteurs'!C:C,F1747)=0,"inconnu",_xlfn.XLOOKUP(F1747,'Bibliothèque transporteurs'!C:C,'Bibliothèque transporteurs'!A:A))</f>
        <v/>
      </c>
      <c r="U1747">
        <f>IF(OR(F1747="6C",F1747="6B"),_xlfn.XLOOKUP(E1747,'Facture Chronopost'!L:L,'Facture Chronopost'!X:X),IF(OR(F1747=17,F1747=44),F1747&amp;"_"&amp;H1747,IF(COUNTIF('Bibliothèque transporteurs'!C:C,F1747)=0,"inconnu",_xlfn.XLOOKUP(F1747,'Bibliothèque transporteurs'!C:C,'Bibliothèque transporteurs'!B:B))))</f>
        <v/>
      </c>
      <c r="V1747">
        <f>IF(COUNTIF('Bibliothèque transporteurs'!C:C,F1747)=0,"inconnu",_xlfn.XLOOKUP(F1747,'Bibliothèque transporteurs'!C:C,'Bibliothèque transporteurs'!E:E))</f>
        <v/>
      </c>
      <c r="W1747">
        <f>IF(T1747="FR_2SHOP",O1747,IF(O1747=0,0,ROUNDUP(O1747/C1747*B1747,2)))</f>
        <v/>
      </c>
      <c r="Y1747" s="118">
        <f>ROUNDUP(B1747,2)-M1747-L1747-N1747-J1747-K1747-I1747-Q1747</f>
        <v/>
      </c>
      <c r="Z1747" s="118">
        <f>IF(Y1747=W1747,"OK","Non")</f>
        <v/>
      </c>
    </row>
    <row r="1748">
      <c r="A1748" s="9">
        <f>C1748/SUM(C:C)*(SUM(C:C)+$X$2)</f>
        <v/>
      </c>
      <c r="B1748" s="9">
        <f>C1748/SUM(C:C)*(SUM(C:C)+SUM($N$3:$O$7))+S1748</f>
        <v/>
      </c>
      <c r="C1748" s="9">
        <f>SUM(I1748:Q1748)-N1748-P1748</f>
        <v/>
      </c>
      <c r="D1748" s="8" t="n">
        <v>6235</v>
      </c>
      <c r="E1748" t="inlineStr">
        <is>
          <t>XT414296111TS</t>
        </is>
      </c>
      <c r="F1748" t="inlineStr">
        <is>
          <t>6C</t>
        </is>
      </c>
      <c r="G1748" t="inlineStr">
        <is>
          <t>N</t>
        </is>
      </c>
      <c r="H1748" t="inlineStr">
        <is>
          <t>ZA</t>
        </is>
      </c>
      <c r="O1748" t="n">
        <v>5.88</v>
      </c>
      <c r="S1748">
        <f>_xlfn.XLOOKUP(E1748,'Facture Chronopost'!L:L,'Facture Chronopost'!AA:AA,"")</f>
        <v/>
      </c>
      <c r="T1748">
        <f>IF(COUNTIF('Bibliothèque transporteurs'!C:C,F1748)=0,"inconnu",_xlfn.XLOOKUP(F1748,'Bibliothèque transporteurs'!C:C,'Bibliothèque transporteurs'!A:A))</f>
        <v/>
      </c>
      <c r="U1748">
        <f>IF(OR(F1748="6C",F1748="6B"),_xlfn.XLOOKUP(E1748,'Facture Chronopost'!L:L,'Facture Chronopost'!X:X),IF(OR(F1748=17,F1748=44),F1748&amp;"_"&amp;H1748,IF(COUNTIF('Bibliothèque transporteurs'!C:C,F1748)=0,"inconnu",_xlfn.XLOOKUP(F1748,'Bibliothèque transporteurs'!C:C,'Bibliothèque transporteurs'!B:B))))</f>
        <v/>
      </c>
      <c r="V1748">
        <f>IF(COUNTIF('Bibliothèque transporteurs'!C:C,F1748)=0,"inconnu",_xlfn.XLOOKUP(F1748,'Bibliothèque transporteurs'!C:C,'Bibliothèque transporteurs'!E:E))</f>
        <v/>
      </c>
      <c r="W1748">
        <f>IF(T1748="FR_2SHOP",O1748,IF(O1748=0,0,ROUNDUP(O1748/C1748*B1748,2)))</f>
        <v/>
      </c>
      <c r="Y1748" s="118">
        <f>ROUNDUP(B1748,2)-M1748-L1748-N1748-J1748-K1748-I1748-Q1748</f>
        <v/>
      </c>
      <c r="Z1748" s="118">
        <f>IF(Y1748=W1748,"OK","Non")</f>
        <v/>
      </c>
    </row>
    <row r="1749">
      <c r="A1749" s="9">
        <f>C1749/SUM(C:C)*(SUM(C:C)+$X$2)</f>
        <v/>
      </c>
      <c r="B1749" s="9">
        <f>C1749/SUM(C:C)*(SUM(C:C)+SUM($N$3:$O$7))+S1749</f>
        <v/>
      </c>
      <c r="C1749" s="9">
        <f>SUM(I1749:Q1749)-N1749-P1749</f>
        <v/>
      </c>
      <c r="D1749" s="8" t="n">
        <v>6235</v>
      </c>
      <c r="E1749" t="inlineStr">
        <is>
          <t>XT414296828TS</t>
        </is>
      </c>
      <c r="F1749" t="inlineStr">
        <is>
          <t>6C</t>
        </is>
      </c>
      <c r="G1749" t="inlineStr">
        <is>
          <t>N</t>
        </is>
      </c>
      <c r="H1749" t="inlineStr">
        <is>
          <t>ZA</t>
        </is>
      </c>
      <c r="O1749" t="n">
        <v>12.99</v>
      </c>
      <c r="S1749">
        <f>_xlfn.XLOOKUP(E1749,'Facture Chronopost'!L:L,'Facture Chronopost'!AA:AA,"")</f>
        <v/>
      </c>
      <c r="T1749">
        <f>IF(COUNTIF('Bibliothèque transporteurs'!C:C,F1749)=0,"inconnu",_xlfn.XLOOKUP(F1749,'Bibliothèque transporteurs'!C:C,'Bibliothèque transporteurs'!A:A))</f>
        <v/>
      </c>
      <c r="U1749">
        <f>IF(OR(F1749="6C",F1749="6B"),_xlfn.XLOOKUP(E1749,'Facture Chronopost'!L:L,'Facture Chronopost'!X:X),IF(OR(F1749=17,F1749=44),F1749&amp;"_"&amp;H1749,IF(COUNTIF('Bibliothèque transporteurs'!C:C,F1749)=0,"inconnu",_xlfn.XLOOKUP(F1749,'Bibliothèque transporteurs'!C:C,'Bibliothèque transporteurs'!B:B))))</f>
        <v/>
      </c>
      <c r="V1749">
        <f>IF(COUNTIF('Bibliothèque transporteurs'!C:C,F1749)=0,"inconnu",_xlfn.XLOOKUP(F1749,'Bibliothèque transporteurs'!C:C,'Bibliothèque transporteurs'!E:E))</f>
        <v/>
      </c>
      <c r="W1749">
        <f>IF(T1749="FR_2SHOP",O1749,IF(O1749=0,0,ROUNDUP(O1749/C1749*B1749,2)))</f>
        <v/>
      </c>
      <c r="Y1749" s="118">
        <f>ROUNDUP(B1749,2)-M1749-L1749-N1749-J1749-K1749-I1749-Q1749</f>
        <v/>
      </c>
      <c r="Z1749" s="118">
        <f>IF(Y1749=W1749,"OK","Non")</f>
        <v/>
      </c>
    </row>
    <row r="1750">
      <c r="A1750" s="9">
        <f>C1750/SUM(C:C)*(SUM(C:C)+$X$2)</f>
        <v/>
      </c>
      <c r="B1750" s="9">
        <f>C1750/SUM(C:C)*(SUM(C:C)+SUM($N$3:$O$7))+S1750</f>
        <v/>
      </c>
      <c r="C1750" s="9">
        <f>SUM(I1750:Q1750)-N1750-P1750</f>
        <v/>
      </c>
      <c r="D1750" s="8" t="n">
        <v>6235</v>
      </c>
      <c r="E1750" t="inlineStr">
        <is>
          <t>XT414297797TS</t>
        </is>
      </c>
      <c r="F1750" t="inlineStr">
        <is>
          <t>6C</t>
        </is>
      </c>
      <c r="G1750" t="inlineStr">
        <is>
          <t>N</t>
        </is>
      </c>
      <c r="H1750" t="inlineStr">
        <is>
          <t>ZA</t>
        </is>
      </c>
      <c r="O1750" t="n">
        <v>9.69</v>
      </c>
      <c r="S1750">
        <f>_xlfn.XLOOKUP(E1750,'Facture Chronopost'!L:L,'Facture Chronopost'!AA:AA,"")</f>
        <v/>
      </c>
      <c r="T1750">
        <f>IF(COUNTIF('Bibliothèque transporteurs'!C:C,F1750)=0,"inconnu",_xlfn.XLOOKUP(F1750,'Bibliothèque transporteurs'!C:C,'Bibliothèque transporteurs'!A:A))</f>
        <v/>
      </c>
      <c r="U1750">
        <f>IF(OR(F1750="6C",F1750="6B"),_xlfn.XLOOKUP(E1750,'Facture Chronopost'!L:L,'Facture Chronopost'!X:X),IF(OR(F1750=17,F1750=44),F1750&amp;"_"&amp;H1750,IF(COUNTIF('Bibliothèque transporteurs'!C:C,F1750)=0,"inconnu",_xlfn.XLOOKUP(F1750,'Bibliothèque transporteurs'!C:C,'Bibliothèque transporteurs'!B:B))))</f>
        <v/>
      </c>
      <c r="V1750">
        <f>IF(COUNTIF('Bibliothèque transporteurs'!C:C,F1750)=0,"inconnu",_xlfn.XLOOKUP(F1750,'Bibliothèque transporteurs'!C:C,'Bibliothèque transporteurs'!E:E))</f>
        <v/>
      </c>
      <c r="W1750">
        <f>IF(T1750="FR_2SHOP",O1750,IF(O1750=0,0,ROUNDUP(O1750/C1750*B1750,2)))</f>
        <v/>
      </c>
      <c r="Y1750" s="118">
        <f>ROUNDUP(B1750,2)-M1750-L1750-N1750-J1750-K1750-I1750-Q1750</f>
        <v/>
      </c>
      <c r="Z1750" s="118">
        <f>IF(Y1750=W1750,"OK","Non")</f>
        <v/>
      </c>
    </row>
    <row r="1751">
      <c r="A1751" s="9">
        <f>C1751/SUM(C:C)*(SUM(C:C)+$X$2)</f>
        <v/>
      </c>
      <c r="B1751" s="9">
        <f>C1751/SUM(C:C)*(SUM(C:C)+SUM($N$3:$O$7))+S1751</f>
        <v/>
      </c>
      <c r="C1751" s="9">
        <f>SUM(I1751:Q1751)-N1751-P1751</f>
        <v/>
      </c>
      <c r="D1751" s="8" t="n">
        <v>6235</v>
      </c>
      <c r="E1751" t="inlineStr">
        <is>
          <t>XT414299268TS</t>
        </is>
      </c>
      <c r="F1751" t="inlineStr">
        <is>
          <t>6C</t>
        </is>
      </c>
      <c r="G1751" t="inlineStr">
        <is>
          <t>N</t>
        </is>
      </c>
      <c r="H1751" t="inlineStr">
        <is>
          <t>ZA</t>
        </is>
      </c>
      <c r="O1751" t="n">
        <v>9.69</v>
      </c>
      <c r="S1751">
        <f>_xlfn.XLOOKUP(E1751,'Facture Chronopost'!L:L,'Facture Chronopost'!AA:AA,"")</f>
        <v/>
      </c>
      <c r="T1751">
        <f>IF(COUNTIF('Bibliothèque transporteurs'!C:C,F1751)=0,"inconnu",_xlfn.XLOOKUP(F1751,'Bibliothèque transporteurs'!C:C,'Bibliothèque transporteurs'!A:A))</f>
        <v/>
      </c>
      <c r="U1751">
        <f>IF(OR(F1751="6C",F1751="6B"),_xlfn.XLOOKUP(E1751,'Facture Chronopost'!L:L,'Facture Chronopost'!X:X),IF(OR(F1751=17,F1751=44),F1751&amp;"_"&amp;H1751,IF(COUNTIF('Bibliothèque transporteurs'!C:C,F1751)=0,"inconnu",_xlfn.XLOOKUP(F1751,'Bibliothèque transporteurs'!C:C,'Bibliothèque transporteurs'!B:B))))</f>
        <v/>
      </c>
      <c r="V1751">
        <f>IF(COUNTIF('Bibliothèque transporteurs'!C:C,F1751)=0,"inconnu",_xlfn.XLOOKUP(F1751,'Bibliothèque transporteurs'!C:C,'Bibliothèque transporteurs'!E:E))</f>
        <v/>
      </c>
      <c r="W1751">
        <f>IF(T1751="FR_2SHOP",O1751,IF(O1751=0,0,ROUNDUP(O1751/C1751*B1751,2)))</f>
        <v/>
      </c>
      <c r="Y1751" s="118">
        <f>ROUNDUP(B1751,2)-M1751-L1751-N1751-J1751-K1751-I1751-Q1751</f>
        <v/>
      </c>
      <c r="Z1751" s="118">
        <f>IF(Y1751=W1751,"OK","Non")</f>
        <v/>
      </c>
    </row>
    <row r="1752">
      <c r="A1752" s="9">
        <f>C1752/SUM(C:C)*(SUM(C:C)+$X$2)</f>
        <v/>
      </c>
      <c r="B1752" s="9">
        <f>C1752/SUM(C:C)*(SUM(C:C)+SUM($N$3:$O$7))+S1752</f>
        <v/>
      </c>
      <c r="C1752" s="9">
        <f>SUM(I1752:Q1752)-N1752-P1752</f>
        <v/>
      </c>
      <c r="D1752" s="8" t="n">
        <v>6235</v>
      </c>
      <c r="E1752" t="inlineStr">
        <is>
          <t>XT414300425TS</t>
        </is>
      </c>
      <c r="F1752" t="inlineStr">
        <is>
          <t>6C</t>
        </is>
      </c>
      <c r="G1752" t="inlineStr">
        <is>
          <t>N</t>
        </is>
      </c>
      <c r="H1752" t="inlineStr">
        <is>
          <t>ZA</t>
        </is>
      </c>
      <c r="O1752" t="n">
        <v>9.69</v>
      </c>
      <c r="S1752">
        <f>_xlfn.XLOOKUP(E1752,'Facture Chronopost'!L:L,'Facture Chronopost'!AA:AA,"")</f>
        <v/>
      </c>
      <c r="T1752">
        <f>IF(COUNTIF('Bibliothèque transporteurs'!C:C,F1752)=0,"inconnu",_xlfn.XLOOKUP(F1752,'Bibliothèque transporteurs'!C:C,'Bibliothèque transporteurs'!A:A))</f>
        <v/>
      </c>
      <c r="U1752">
        <f>IF(OR(F1752="6C",F1752="6B"),_xlfn.XLOOKUP(E1752,'Facture Chronopost'!L:L,'Facture Chronopost'!X:X),IF(OR(F1752=17,F1752=44),F1752&amp;"_"&amp;H1752,IF(COUNTIF('Bibliothèque transporteurs'!C:C,F1752)=0,"inconnu",_xlfn.XLOOKUP(F1752,'Bibliothèque transporteurs'!C:C,'Bibliothèque transporteurs'!B:B))))</f>
        <v/>
      </c>
      <c r="V1752">
        <f>IF(COUNTIF('Bibliothèque transporteurs'!C:C,F1752)=0,"inconnu",_xlfn.XLOOKUP(F1752,'Bibliothèque transporteurs'!C:C,'Bibliothèque transporteurs'!E:E))</f>
        <v/>
      </c>
      <c r="W1752">
        <f>IF(T1752="FR_2SHOP",O1752,IF(O1752=0,0,ROUNDUP(O1752/C1752*B1752,2)))</f>
        <v/>
      </c>
      <c r="Y1752" s="118">
        <f>ROUNDUP(B1752,2)-M1752-L1752-N1752-J1752-K1752-I1752-Q1752</f>
        <v/>
      </c>
      <c r="Z1752" s="118">
        <f>IF(Y1752=W1752,"OK","Non")</f>
        <v/>
      </c>
    </row>
    <row r="1753">
      <c r="A1753" s="9">
        <f>C1753/SUM(C:C)*(SUM(C:C)+$X$2)</f>
        <v/>
      </c>
      <c r="B1753" s="9">
        <f>C1753/SUM(C:C)*(SUM(C:C)+SUM($N$3:$O$7))+S1753</f>
        <v/>
      </c>
      <c r="C1753" s="9">
        <f>SUM(I1753:Q1753)-N1753-P1753</f>
        <v/>
      </c>
      <c r="D1753" s="8" t="n">
        <v>6235</v>
      </c>
      <c r="E1753" t="inlineStr">
        <is>
          <t>XT414300482TS</t>
        </is>
      </c>
      <c r="F1753" t="inlineStr">
        <is>
          <t>6C</t>
        </is>
      </c>
      <c r="G1753" t="inlineStr">
        <is>
          <t>N</t>
        </is>
      </c>
      <c r="H1753" t="inlineStr">
        <is>
          <t>ZA</t>
        </is>
      </c>
      <c r="O1753" t="n">
        <v>9.69</v>
      </c>
      <c r="S1753">
        <f>_xlfn.XLOOKUP(E1753,'Facture Chronopost'!L:L,'Facture Chronopost'!AA:AA,"")</f>
        <v/>
      </c>
      <c r="T1753">
        <f>IF(COUNTIF('Bibliothèque transporteurs'!C:C,F1753)=0,"inconnu",_xlfn.XLOOKUP(F1753,'Bibliothèque transporteurs'!C:C,'Bibliothèque transporteurs'!A:A))</f>
        <v/>
      </c>
      <c r="U1753">
        <f>IF(OR(F1753="6C",F1753="6B"),_xlfn.XLOOKUP(E1753,'Facture Chronopost'!L:L,'Facture Chronopost'!X:X),IF(OR(F1753=17,F1753=44),F1753&amp;"_"&amp;H1753,IF(COUNTIF('Bibliothèque transporteurs'!C:C,F1753)=0,"inconnu",_xlfn.XLOOKUP(F1753,'Bibliothèque transporteurs'!C:C,'Bibliothèque transporteurs'!B:B))))</f>
        <v/>
      </c>
      <c r="V1753">
        <f>IF(COUNTIF('Bibliothèque transporteurs'!C:C,F1753)=0,"inconnu",_xlfn.XLOOKUP(F1753,'Bibliothèque transporteurs'!C:C,'Bibliothèque transporteurs'!E:E))</f>
        <v/>
      </c>
      <c r="W1753">
        <f>IF(T1753="FR_2SHOP",O1753,IF(O1753=0,0,ROUNDUP(O1753/C1753*B1753,2)))</f>
        <v/>
      </c>
      <c r="Y1753" s="118">
        <f>ROUNDUP(B1753,2)-M1753-L1753-N1753-J1753-K1753-I1753-Q1753</f>
        <v/>
      </c>
      <c r="Z1753" s="118">
        <f>IF(Y1753=W1753,"OK","Non")</f>
        <v/>
      </c>
    </row>
    <row r="1754">
      <c r="A1754" s="9">
        <f>C1754/SUM(C:C)*(SUM(C:C)+$X$2)</f>
        <v/>
      </c>
      <c r="B1754" s="9">
        <f>C1754/SUM(C:C)*(SUM(C:C)+SUM($N$3:$O$7))+S1754</f>
        <v/>
      </c>
      <c r="C1754" s="9">
        <f>SUM(I1754:Q1754)-N1754-P1754</f>
        <v/>
      </c>
      <c r="D1754" s="8" t="n">
        <v>6235</v>
      </c>
      <c r="E1754" t="inlineStr">
        <is>
          <t>XT414301514TS</t>
        </is>
      </c>
      <c r="F1754" t="inlineStr">
        <is>
          <t>6C</t>
        </is>
      </c>
      <c r="G1754" t="inlineStr">
        <is>
          <t>N</t>
        </is>
      </c>
      <c r="H1754" t="inlineStr">
        <is>
          <t>ZA</t>
        </is>
      </c>
      <c r="O1754" t="n">
        <v>5.55</v>
      </c>
      <c r="S1754">
        <f>_xlfn.XLOOKUP(E1754,'Facture Chronopost'!L:L,'Facture Chronopost'!AA:AA,"")</f>
        <v/>
      </c>
      <c r="T1754">
        <f>IF(COUNTIF('Bibliothèque transporteurs'!C:C,F1754)=0,"inconnu",_xlfn.XLOOKUP(F1754,'Bibliothèque transporteurs'!C:C,'Bibliothèque transporteurs'!A:A))</f>
        <v/>
      </c>
      <c r="U1754">
        <f>IF(OR(F1754="6C",F1754="6B"),_xlfn.XLOOKUP(E1754,'Facture Chronopost'!L:L,'Facture Chronopost'!X:X),IF(OR(F1754=17,F1754=44),F1754&amp;"_"&amp;H1754,IF(COUNTIF('Bibliothèque transporteurs'!C:C,F1754)=0,"inconnu",_xlfn.XLOOKUP(F1754,'Bibliothèque transporteurs'!C:C,'Bibliothèque transporteurs'!B:B))))</f>
        <v/>
      </c>
      <c r="V1754">
        <f>IF(COUNTIF('Bibliothèque transporteurs'!C:C,F1754)=0,"inconnu",_xlfn.XLOOKUP(F1754,'Bibliothèque transporteurs'!C:C,'Bibliothèque transporteurs'!E:E))</f>
        <v/>
      </c>
      <c r="W1754">
        <f>IF(T1754="FR_2SHOP",O1754,IF(O1754=0,0,ROUNDUP(O1754/C1754*B1754,2)))</f>
        <v/>
      </c>
      <c r="Y1754" s="118">
        <f>ROUNDUP(B1754,2)-M1754-L1754-N1754-J1754-K1754-I1754-Q1754</f>
        <v/>
      </c>
      <c r="Z1754" s="118">
        <f>IF(Y1754=W1754,"OK","Non")</f>
        <v/>
      </c>
    </row>
    <row r="1755">
      <c r="A1755" s="9">
        <f>C1755/SUM(C:C)*(SUM(C:C)+$X$2)</f>
        <v/>
      </c>
      <c r="B1755" s="9">
        <f>C1755/SUM(C:C)*(SUM(C:C)+SUM($N$3:$O$7))+S1755</f>
        <v/>
      </c>
      <c r="C1755" s="9">
        <f>SUM(I1755:Q1755)-N1755-P1755</f>
        <v/>
      </c>
      <c r="D1755" s="8" t="n">
        <v>6235</v>
      </c>
      <c r="E1755" t="inlineStr">
        <is>
          <t>XT414302276TS</t>
        </is>
      </c>
      <c r="F1755" t="inlineStr">
        <is>
          <t>6C</t>
        </is>
      </c>
      <c r="G1755" t="inlineStr">
        <is>
          <t>N</t>
        </is>
      </c>
      <c r="H1755" t="inlineStr">
        <is>
          <t>ZA</t>
        </is>
      </c>
      <c r="O1755" t="n">
        <v>9.69</v>
      </c>
      <c r="S1755">
        <f>_xlfn.XLOOKUP(E1755,'Facture Chronopost'!L:L,'Facture Chronopost'!AA:AA,"")</f>
        <v/>
      </c>
      <c r="T1755">
        <f>IF(COUNTIF('Bibliothèque transporteurs'!C:C,F1755)=0,"inconnu",_xlfn.XLOOKUP(F1755,'Bibliothèque transporteurs'!C:C,'Bibliothèque transporteurs'!A:A))</f>
        <v/>
      </c>
      <c r="U1755">
        <f>IF(OR(F1755="6C",F1755="6B"),_xlfn.XLOOKUP(E1755,'Facture Chronopost'!L:L,'Facture Chronopost'!X:X),IF(OR(F1755=17,F1755=44),F1755&amp;"_"&amp;H1755,IF(COUNTIF('Bibliothèque transporteurs'!C:C,F1755)=0,"inconnu",_xlfn.XLOOKUP(F1755,'Bibliothèque transporteurs'!C:C,'Bibliothèque transporteurs'!B:B))))</f>
        <v/>
      </c>
      <c r="V1755">
        <f>IF(COUNTIF('Bibliothèque transporteurs'!C:C,F1755)=0,"inconnu",_xlfn.XLOOKUP(F1755,'Bibliothèque transporteurs'!C:C,'Bibliothèque transporteurs'!E:E))</f>
        <v/>
      </c>
      <c r="W1755">
        <f>IF(T1755="FR_2SHOP",O1755,IF(O1755=0,0,ROUNDUP(O1755/C1755*B1755,2)))</f>
        <v/>
      </c>
      <c r="Y1755" s="118">
        <f>ROUNDUP(B1755,2)-M1755-L1755-N1755-J1755-K1755-I1755-Q1755</f>
        <v/>
      </c>
      <c r="Z1755" s="118">
        <f>IF(Y1755=W1755,"OK","Non")</f>
        <v/>
      </c>
    </row>
    <row r="1756">
      <c r="A1756" s="9">
        <f>C1756/SUM(C:C)*(SUM(C:C)+$X$2)</f>
        <v/>
      </c>
      <c r="B1756" s="9">
        <f>C1756/SUM(C:C)*(SUM(C:C)+SUM($N$3:$O$7))+S1756</f>
        <v/>
      </c>
      <c r="C1756" s="9">
        <f>SUM(I1756:Q1756)-N1756-P1756</f>
        <v/>
      </c>
      <c r="D1756" s="8" t="n">
        <v>6235</v>
      </c>
      <c r="E1756" t="inlineStr">
        <is>
          <t>XT414303965TS</t>
        </is>
      </c>
      <c r="F1756" t="inlineStr">
        <is>
          <t>6C</t>
        </is>
      </c>
      <c r="G1756" t="inlineStr">
        <is>
          <t>N</t>
        </is>
      </c>
      <c r="H1756" t="inlineStr">
        <is>
          <t>ZA</t>
        </is>
      </c>
      <c r="O1756" t="n">
        <v>9.69</v>
      </c>
      <c r="S1756">
        <f>_xlfn.XLOOKUP(E1756,'Facture Chronopost'!L:L,'Facture Chronopost'!AA:AA,"")</f>
        <v/>
      </c>
      <c r="T1756">
        <f>IF(COUNTIF('Bibliothèque transporteurs'!C:C,F1756)=0,"inconnu",_xlfn.XLOOKUP(F1756,'Bibliothèque transporteurs'!C:C,'Bibliothèque transporteurs'!A:A))</f>
        <v/>
      </c>
      <c r="U1756">
        <f>IF(OR(F1756="6C",F1756="6B"),_xlfn.XLOOKUP(E1756,'Facture Chronopost'!L:L,'Facture Chronopost'!X:X),IF(OR(F1756=17,F1756=44),F1756&amp;"_"&amp;H1756,IF(COUNTIF('Bibliothèque transporteurs'!C:C,F1756)=0,"inconnu",_xlfn.XLOOKUP(F1756,'Bibliothèque transporteurs'!C:C,'Bibliothèque transporteurs'!B:B))))</f>
        <v/>
      </c>
      <c r="V1756">
        <f>IF(COUNTIF('Bibliothèque transporteurs'!C:C,F1756)=0,"inconnu",_xlfn.XLOOKUP(F1756,'Bibliothèque transporteurs'!C:C,'Bibliothèque transporteurs'!E:E))</f>
        <v/>
      </c>
      <c r="W1756">
        <f>IF(T1756="FR_2SHOP",O1756,IF(O1756=0,0,ROUNDUP(O1756/C1756*B1756,2)))</f>
        <v/>
      </c>
      <c r="Y1756" s="118">
        <f>ROUNDUP(B1756,2)-M1756-L1756-N1756-J1756-K1756-I1756-Q1756</f>
        <v/>
      </c>
      <c r="Z1756" s="118">
        <f>IF(Y1756=W1756,"OK","Non")</f>
        <v/>
      </c>
    </row>
    <row r="1757">
      <c r="A1757" s="9">
        <f>C1757/SUM(C:C)*(SUM(C:C)+$X$2)</f>
        <v/>
      </c>
      <c r="B1757" s="9">
        <f>C1757/SUM(C:C)*(SUM(C:C)+SUM($N$3:$O$7))+S1757</f>
        <v/>
      </c>
      <c r="C1757" s="9">
        <f>SUM(I1757:Q1757)-N1757-P1757</f>
        <v/>
      </c>
      <c r="D1757" s="8" t="n">
        <v>6235</v>
      </c>
      <c r="E1757" t="inlineStr">
        <is>
          <t>XT414305502TS</t>
        </is>
      </c>
      <c r="F1757" t="inlineStr">
        <is>
          <t>6C</t>
        </is>
      </c>
      <c r="G1757" t="inlineStr">
        <is>
          <t>N</t>
        </is>
      </c>
      <c r="H1757" t="inlineStr">
        <is>
          <t>ZA</t>
        </is>
      </c>
      <c r="O1757" t="n">
        <v>9.69</v>
      </c>
      <c r="S1757">
        <f>_xlfn.XLOOKUP(E1757,'Facture Chronopost'!L:L,'Facture Chronopost'!AA:AA,"")</f>
        <v/>
      </c>
      <c r="T1757">
        <f>IF(COUNTIF('Bibliothèque transporteurs'!C:C,F1757)=0,"inconnu",_xlfn.XLOOKUP(F1757,'Bibliothèque transporteurs'!C:C,'Bibliothèque transporteurs'!A:A))</f>
        <v/>
      </c>
      <c r="U1757">
        <f>IF(OR(F1757="6C",F1757="6B"),_xlfn.XLOOKUP(E1757,'Facture Chronopost'!L:L,'Facture Chronopost'!X:X),IF(OR(F1757=17,F1757=44),F1757&amp;"_"&amp;H1757,IF(COUNTIF('Bibliothèque transporteurs'!C:C,F1757)=0,"inconnu",_xlfn.XLOOKUP(F1757,'Bibliothèque transporteurs'!C:C,'Bibliothèque transporteurs'!B:B))))</f>
        <v/>
      </c>
      <c r="V1757">
        <f>IF(COUNTIF('Bibliothèque transporteurs'!C:C,F1757)=0,"inconnu",_xlfn.XLOOKUP(F1757,'Bibliothèque transporteurs'!C:C,'Bibliothèque transporteurs'!E:E))</f>
        <v/>
      </c>
      <c r="W1757">
        <f>IF(T1757="FR_2SHOP",O1757,IF(O1757=0,0,ROUNDUP(O1757/C1757*B1757,2)))</f>
        <v/>
      </c>
      <c r="Y1757" s="118">
        <f>ROUNDUP(B1757,2)-M1757-L1757-N1757-J1757-K1757-I1757-Q1757</f>
        <v/>
      </c>
      <c r="Z1757" s="118">
        <f>IF(Y1757=W1757,"OK","Non")</f>
        <v/>
      </c>
    </row>
    <row r="1758">
      <c r="A1758" s="9">
        <f>C1758/SUM(C:C)*(SUM(C:C)+$X$2)</f>
        <v/>
      </c>
      <c r="B1758" s="9">
        <f>C1758/SUM(C:C)*(SUM(C:C)+SUM($N$3:$O$7))+S1758</f>
        <v/>
      </c>
      <c r="C1758" s="9">
        <f>SUM(I1758:Q1758)-N1758-P1758</f>
        <v/>
      </c>
      <c r="D1758" s="8" t="n">
        <v>6235</v>
      </c>
      <c r="E1758" t="inlineStr">
        <is>
          <t>XT414306009TS</t>
        </is>
      </c>
      <c r="F1758" t="inlineStr">
        <is>
          <t>6C</t>
        </is>
      </c>
      <c r="G1758" t="inlineStr">
        <is>
          <t>N</t>
        </is>
      </c>
      <c r="H1758" t="inlineStr">
        <is>
          <t>ZA</t>
        </is>
      </c>
      <c r="O1758" t="n">
        <v>5.55</v>
      </c>
      <c r="S1758">
        <f>_xlfn.XLOOKUP(E1758,'Facture Chronopost'!L:L,'Facture Chronopost'!AA:AA,"")</f>
        <v/>
      </c>
      <c r="T1758">
        <f>IF(COUNTIF('Bibliothèque transporteurs'!C:C,F1758)=0,"inconnu",_xlfn.XLOOKUP(F1758,'Bibliothèque transporteurs'!C:C,'Bibliothèque transporteurs'!A:A))</f>
        <v/>
      </c>
      <c r="U1758">
        <f>IF(OR(F1758="6C",F1758="6B"),_xlfn.XLOOKUP(E1758,'Facture Chronopost'!L:L,'Facture Chronopost'!X:X),IF(OR(F1758=17,F1758=44),F1758&amp;"_"&amp;H1758,IF(COUNTIF('Bibliothèque transporteurs'!C:C,F1758)=0,"inconnu",_xlfn.XLOOKUP(F1758,'Bibliothèque transporteurs'!C:C,'Bibliothèque transporteurs'!B:B))))</f>
        <v/>
      </c>
      <c r="V1758">
        <f>IF(COUNTIF('Bibliothèque transporteurs'!C:C,F1758)=0,"inconnu",_xlfn.XLOOKUP(F1758,'Bibliothèque transporteurs'!C:C,'Bibliothèque transporteurs'!E:E))</f>
        <v/>
      </c>
      <c r="W1758">
        <f>IF(T1758="FR_2SHOP",O1758,IF(O1758=0,0,ROUNDUP(O1758/C1758*B1758,2)))</f>
        <v/>
      </c>
      <c r="Y1758" s="118">
        <f>ROUNDUP(B1758,2)-M1758-L1758-N1758-J1758-K1758-I1758-Q1758</f>
        <v/>
      </c>
      <c r="Z1758" s="118">
        <f>IF(Y1758=W1758,"OK","Non")</f>
        <v/>
      </c>
    </row>
    <row r="1759">
      <c r="A1759" s="9">
        <f>C1759/SUM(C:C)*(SUM(C:C)+$X$2)</f>
        <v/>
      </c>
      <c r="B1759" s="9">
        <f>C1759/SUM(C:C)*(SUM(C:C)+SUM($N$3:$O$7))+S1759</f>
        <v/>
      </c>
      <c r="C1759" s="9">
        <f>SUM(I1759:Q1759)-N1759-P1759</f>
        <v/>
      </c>
      <c r="D1759" s="8" t="n">
        <v>6235</v>
      </c>
      <c r="E1759" t="inlineStr">
        <is>
          <t>XT414306905TS</t>
        </is>
      </c>
      <c r="F1759" t="inlineStr">
        <is>
          <t>6C</t>
        </is>
      </c>
      <c r="G1759" t="inlineStr">
        <is>
          <t>N</t>
        </is>
      </c>
      <c r="H1759" t="inlineStr">
        <is>
          <t>ZA</t>
        </is>
      </c>
      <c r="O1759" t="n">
        <v>9.69</v>
      </c>
      <c r="S1759">
        <f>_xlfn.XLOOKUP(E1759,'Facture Chronopost'!L:L,'Facture Chronopost'!AA:AA,"")</f>
        <v/>
      </c>
      <c r="T1759">
        <f>IF(COUNTIF('Bibliothèque transporteurs'!C:C,F1759)=0,"inconnu",_xlfn.XLOOKUP(F1759,'Bibliothèque transporteurs'!C:C,'Bibliothèque transporteurs'!A:A))</f>
        <v/>
      </c>
      <c r="U1759">
        <f>IF(OR(F1759="6C",F1759="6B"),_xlfn.XLOOKUP(E1759,'Facture Chronopost'!L:L,'Facture Chronopost'!X:X),IF(OR(F1759=17,F1759=44),F1759&amp;"_"&amp;H1759,IF(COUNTIF('Bibliothèque transporteurs'!C:C,F1759)=0,"inconnu",_xlfn.XLOOKUP(F1759,'Bibliothèque transporteurs'!C:C,'Bibliothèque transporteurs'!B:B))))</f>
        <v/>
      </c>
      <c r="V1759">
        <f>IF(COUNTIF('Bibliothèque transporteurs'!C:C,F1759)=0,"inconnu",_xlfn.XLOOKUP(F1759,'Bibliothèque transporteurs'!C:C,'Bibliothèque transporteurs'!E:E))</f>
        <v/>
      </c>
      <c r="W1759">
        <f>IF(T1759="FR_2SHOP",O1759,IF(O1759=0,0,ROUNDUP(O1759/C1759*B1759,2)))</f>
        <v/>
      </c>
      <c r="Y1759" s="118">
        <f>ROUNDUP(B1759,2)-M1759-L1759-N1759-J1759-K1759-I1759-Q1759</f>
        <v/>
      </c>
      <c r="Z1759" s="118">
        <f>IF(Y1759=W1759,"OK","Non")</f>
        <v/>
      </c>
    </row>
    <row r="1760">
      <c r="A1760" s="9">
        <f>C1760/SUM(C:C)*(SUM(C:C)+$X$2)</f>
        <v/>
      </c>
      <c r="B1760" s="9">
        <f>C1760/SUM(C:C)*(SUM(C:C)+SUM($N$3:$O$7))+S1760</f>
        <v/>
      </c>
      <c r="C1760" s="9">
        <f>SUM(I1760:Q1760)-N1760-P1760</f>
        <v/>
      </c>
      <c r="D1760" s="8" t="n">
        <v>6235</v>
      </c>
      <c r="E1760" t="inlineStr">
        <is>
          <t>XT414309756TS</t>
        </is>
      </c>
      <c r="F1760" t="inlineStr">
        <is>
          <t>6C</t>
        </is>
      </c>
      <c r="G1760" t="inlineStr">
        <is>
          <t>N</t>
        </is>
      </c>
      <c r="H1760" t="inlineStr">
        <is>
          <t>ZA</t>
        </is>
      </c>
      <c r="O1760" t="n">
        <v>9.69</v>
      </c>
      <c r="S1760">
        <f>_xlfn.XLOOKUP(E1760,'Facture Chronopost'!L:L,'Facture Chronopost'!AA:AA,"")</f>
        <v/>
      </c>
      <c r="T1760">
        <f>IF(COUNTIF('Bibliothèque transporteurs'!C:C,F1760)=0,"inconnu",_xlfn.XLOOKUP(F1760,'Bibliothèque transporteurs'!C:C,'Bibliothèque transporteurs'!A:A))</f>
        <v/>
      </c>
      <c r="U1760">
        <f>IF(OR(F1760="6C",F1760="6B"),_xlfn.XLOOKUP(E1760,'Facture Chronopost'!L:L,'Facture Chronopost'!X:X),IF(OR(F1760=17,F1760=44),F1760&amp;"_"&amp;H1760,IF(COUNTIF('Bibliothèque transporteurs'!C:C,F1760)=0,"inconnu",_xlfn.XLOOKUP(F1760,'Bibliothèque transporteurs'!C:C,'Bibliothèque transporteurs'!B:B))))</f>
        <v/>
      </c>
      <c r="V1760">
        <f>IF(COUNTIF('Bibliothèque transporteurs'!C:C,F1760)=0,"inconnu",_xlfn.XLOOKUP(F1760,'Bibliothèque transporteurs'!C:C,'Bibliothèque transporteurs'!E:E))</f>
        <v/>
      </c>
      <c r="W1760">
        <f>IF(T1760="FR_2SHOP",O1760,IF(O1760=0,0,ROUNDUP(O1760/C1760*B1760,2)))</f>
        <v/>
      </c>
      <c r="Y1760" s="118">
        <f>ROUNDUP(B1760,2)-M1760-L1760-N1760-J1760-K1760-I1760-Q1760</f>
        <v/>
      </c>
      <c r="Z1760" s="118">
        <f>IF(Y1760=W1760,"OK","Non")</f>
        <v/>
      </c>
    </row>
    <row r="1761">
      <c r="A1761" s="9">
        <f>C1761/SUM(C:C)*(SUM(C:C)+$X$2)</f>
        <v/>
      </c>
      <c r="B1761" s="9">
        <f>C1761/SUM(C:C)*(SUM(C:C)+SUM($N$3:$O$7))+S1761</f>
        <v/>
      </c>
      <c r="C1761" s="9">
        <f>SUM(I1761:Q1761)-N1761-P1761</f>
        <v/>
      </c>
      <c r="D1761" s="8" t="n">
        <v>6235</v>
      </c>
      <c r="E1761" t="inlineStr">
        <is>
          <t>XT414312018TS</t>
        </is>
      </c>
      <c r="F1761" t="inlineStr">
        <is>
          <t>6C</t>
        </is>
      </c>
      <c r="G1761" t="inlineStr">
        <is>
          <t>N</t>
        </is>
      </c>
      <c r="H1761" t="inlineStr">
        <is>
          <t>ZA</t>
        </is>
      </c>
      <c r="O1761" t="n">
        <v>9.69</v>
      </c>
      <c r="S1761">
        <f>_xlfn.XLOOKUP(E1761,'Facture Chronopost'!L:L,'Facture Chronopost'!AA:AA,"")</f>
        <v/>
      </c>
      <c r="T1761">
        <f>IF(COUNTIF('Bibliothèque transporteurs'!C:C,F1761)=0,"inconnu",_xlfn.XLOOKUP(F1761,'Bibliothèque transporteurs'!C:C,'Bibliothèque transporteurs'!A:A))</f>
        <v/>
      </c>
      <c r="U1761">
        <f>IF(OR(F1761="6C",F1761="6B"),_xlfn.XLOOKUP(E1761,'Facture Chronopost'!L:L,'Facture Chronopost'!X:X),IF(OR(F1761=17,F1761=44),F1761&amp;"_"&amp;H1761,IF(COUNTIF('Bibliothèque transporteurs'!C:C,F1761)=0,"inconnu",_xlfn.XLOOKUP(F1761,'Bibliothèque transporteurs'!C:C,'Bibliothèque transporteurs'!B:B))))</f>
        <v/>
      </c>
      <c r="V1761">
        <f>IF(COUNTIF('Bibliothèque transporteurs'!C:C,F1761)=0,"inconnu",_xlfn.XLOOKUP(F1761,'Bibliothèque transporteurs'!C:C,'Bibliothèque transporteurs'!E:E))</f>
        <v/>
      </c>
      <c r="W1761">
        <f>IF(T1761="FR_2SHOP",O1761,IF(O1761=0,0,ROUNDUP(O1761/C1761*B1761,2)))</f>
        <v/>
      </c>
      <c r="Y1761" s="118">
        <f>ROUNDUP(B1761,2)-M1761-L1761-N1761-J1761-K1761-I1761-Q1761</f>
        <v/>
      </c>
      <c r="Z1761" s="118">
        <f>IF(Y1761=W1761,"OK","Non")</f>
        <v/>
      </c>
    </row>
    <row r="1762">
      <c r="A1762" s="9">
        <f>C1762/SUM(C:C)*(SUM(C:C)+$X$2)</f>
        <v/>
      </c>
      <c r="B1762" s="9">
        <f>C1762/SUM(C:C)*(SUM(C:C)+SUM($N$3:$O$7))+S1762</f>
        <v/>
      </c>
      <c r="C1762" s="9">
        <f>SUM(I1762:Q1762)-N1762-P1762</f>
        <v/>
      </c>
      <c r="D1762" s="8" t="n">
        <v>6235</v>
      </c>
      <c r="E1762" t="inlineStr">
        <is>
          <t>XT414313092TS</t>
        </is>
      </c>
      <c r="F1762" t="inlineStr">
        <is>
          <t>6C</t>
        </is>
      </c>
      <c r="G1762" t="inlineStr">
        <is>
          <t>N</t>
        </is>
      </c>
      <c r="H1762" t="inlineStr">
        <is>
          <t>ZA</t>
        </is>
      </c>
      <c r="O1762" t="n">
        <v>9.69</v>
      </c>
      <c r="S1762">
        <f>_xlfn.XLOOKUP(E1762,'Facture Chronopost'!L:L,'Facture Chronopost'!AA:AA,"")</f>
        <v/>
      </c>
      <c r="T1762">
        <f>IF(COUNTIF('Bibliothèque transporteurs'!C:C,F1762)=0,"inconnu",_xlfn.XLOOKUP(F1762,'Bibliothèque transporteurs'!C:C,'Bibliothèque transporteurs'!A:A))</f>
        <v/>
      </c>
      <c r="U1762">
        <f>IF(OR(F1762="6C",F1762="6B"),_xlfn.XLOOKUP(E1762,'Facture Chronopost'!L:L,'Facture Chronopost'!X:X),IF(OR(F1762=17,F1762=44),F1762&amp;"_"&amp;H1762,IF(COUNTIF('Bibliothèque transporteurs'!C:C,F1762)=0,"inconnu",_xlfn.XLOOKUP(F1762,'Bibliothèque transporteurs'!C:C,'Bibliothèque transporteurs'!B:B))))</f>
        <v/>
      </c>
      <c r="V1762">
        <f>IF(COUNTIF('Bibliothèque transporteurs'!C:C,F1762)=0,"inconnu",_xlfn.XLOOKUP(F1762,'Bibliothèque transporteurs'!C:C,'Bibliothèque transporteurs'!E:E))</f>
        <v/>
      </c>
      <c r="W1762">
        <f>IF(T1762="FR_2SHOP",O1762,IF(O1762=0,0,ROUNDUP(O1762/C1762*B1762,2)))</f>
        <v/>
      </c>
      <c r="Y1762" s="118">
        <f>ROUNDUP(B1762,2)-M1762-L1762-N1762-J1762-K1762-I1762-Q1762</f>
        <v/>
      </c>
      <c r="Z1762" s="118">
        <f>IF(Y1762=W1762,"OK","Non")</f>
        <v/>
      </c>
    </row>
    <row r="1763">
      <c r="A1763" s="9">
        <f>C1763/SUM(C:C)*(SUM(C:C)+$X$2)</f>
        <v/>
      </c>
      <c r="B1763" s="9">
        <f>C1763/SUM(C:C)*(SUM(C:C)+SUM($N$3:$O$7))+S1763</f>
        <v/>
      </c>
      <c r="C1763" s="9">
        <f>SUM(I1763:Q1763)-N1763-P1763</f>
        <v/>
      </c>
      <c r="D1763" s="8" t="n">
        <v>6235</v>
      </c>
      <c r="E1763" t="inlineStr">
        <is>
          <t>XT414313336TS</t>
        </is>
      </c>
      <c r="F1763" t="inlineStr">
        <is>
          <t>6C</t>
        </is>
      </c>
      <c r="G1763" t="inlineStr">
        <is>
          <t>N</t>
        </is>
      </c>
      <c r="H1763" t="inlineStr">
        <is>
          <t>ZA</t>
        </is>
      </c>
      <c r="O1763" t="n">
        <v>9.69</v>
      </c>
      <c r="S1763">
        <f>_xlfn.XLOOKUP(E1763,'Facture Chronopost'!L:L,'Facture Chronopost'!AA:AA,"")</f>
        <v/>
      </c>
      <c r="T1763">
        <f>IF(COUNTIF('Bibliothèque transporteurs'!C:C,F1763)=0,"inconnu",_xlfn.XLOOKUP(F1763,'Bibliothèque transporteurs'!C:C,'Bibliothèque transporteurs'!A:A))</f>
        <v/>
      </c>
      <c r="U1763">
        <f>IF(OR(F1763="6C",F1763="6B"),_xlfn.XLOOKUP(E1763,'Facture Chronopost'!L:L,'Facture Chronopost'!X:X),IF(OR(F1763=17,F1763=44),F1763&amp;"_"&amp;H1763,IF(COUNTIF('Bibliothèque transporteurs'!C:C,F1763)=0,"inconnu",_xlfn.XLOOKUP(F1763,'Bibliothèque transporteurs'!C:C,'Bibliothèque transporteurs'!B:B))))</f>
        <v/>
      </c>
      <c r="V1763">
        <f>IF(COUNTIF('Bibliothèque transporteurs'!C:C,F1763)=0,"inconnu",_xlfn.XLOOKUP(F1763,'Bibliothèque transporteurs'!C:C,'Bibliothèque transporteurs'!E:E))</f>
        <v/>
      </c>
      <c r="W1763">
        <f>IF(T1763="FR_2SHOP",O1763,IF(O1763=0,0,ROUNDUP(O1763/C1763*B1763,2)))</f>
        <v/>
      </c>
      <c r="Y1763" s="118">
        <f>ROUNDUP(B1763,2)-M1763-L1763-N1763-J1763-K1763-I1763-Q1763</f>
        <v/>
      </c>
      <c r="Z1763" s="118">
        <f>IF(Y1763=W1763,"OK","Non")</f>
        <v/>
      </c>
    </row>
    <row r="1764">
      <c r="A1764" s="9">
        <f>C1764/SUM(C:C)*(SUM(C:C)+$X$2)</f>
        <v/>
      </c>
      <c r="B1764" s="9">
        <f>C1764/SUM(C:C)*(SUM(C:C)+SUM($N$3:$O$7))+S1764</f>
        <v/>
      </c>
      <c r="C1764" s="9">
        <f>SUM(I1764:Q1764)-N1764-P1764</f>
        <v/>
      </c>
      <c r="D1764" s="8" t="n">
        <v>6235</v>
      </c>
      <c r="E1764" t="inlineStr">
        <is>
          <t>XT414313591TS</t>
        </is>
      </c>
      <c r="F1764" t="inlineStr">
        <is>
          <t>6C</t>
        </is>
      </c>
      <c r="G1764" t="inlineStr">
        <is>
          <t>N</t>
        </is>
      </c>
      <c r="H1764" t="inlineStr">
        <is>
          <t>ZA</t>
        </is>
      </c>
      <c r="O1764" t="n">
        <v>13.36</v>
      </c>
      <c r="S1764">
        <f>_xlfn.XLOOKUP(E1764,'Facture Chronopost'!L:L,'Facture Chronopost'!AA:AA,"")</f>
        <v/>
      </c>
      <c r="T1764">
        <f>IF(COUNTIF('Bibliothèque transporteurs'!C:C,F1764)=0,"inconnu",_xlfn.XLOOKUP(F1764,'Bibliothèque transporteurs'!C:C,'Bibliothèque transporteurs'!A:A))</f>
        <v/>
      </c>
      <c r="U1764">
        <f>IF(OR(F1764="6C",F1764="6B"),_xlfn.XLOOKUP(E1764,'Facture Chronopost'!L:L,'Facture Chronopost'!X:X),IF(OR(F1764=17,F1764=44),F1764&amp;"_"&amp;H1764,IF(COUNTIF('Bibliothèque transporteurs'!C:C,F1764)=0,"inconnu",_xlfn.XLOOKUP(F1764,'Bibliothèque transporteurs'!C:C,'Bibliothèque transporteurs'!B:B))))</f>
        <v/>
      </c>
      <c r="V1764">
        <f>IF(COUNTIF('Bibliothèque transporteurs'!C:C,F1764)=0,"inconnu",_xlfn.XLOOKUP(F1764,'Bibliothèque transporteurs'!C:C,'Bibliothèque transporteurs'!E:E))</f>
        <v/>
      </c>
      <c r="W1764">
        <f>IF(T1764="FR_2SHOP",O1764,IF(O1764=0,0,ROUNDUP(O1764/C1764*B1764,2)))</f>
        <v/>
      </c>
      <c r="Y1764" s="118">
        <f>ROUNDUP(B1764,2)-M1764-L1764-N1764-J1764-K1764-I1764-Q1764</f>
        <v/>
      </c>
      <c r="Z1764" s="118">
        <f>IF(Y1764=W1764,"OK","Non")</f>
        <v/>
      </c>
    </row>
    <row r="1765">
      <c r="A1765" s="9">
        <f>C1765/SUM(C:C)*(SUM(C:C)+$X$2)</f>
        <v/>
      </c>
      <c r="B1765" s="9">
        <f>C1765/SUM(C:C)*(SUM(C:C)+SUM($N$3:$O$7))+S1765</f>
        <v/>
      </c>
      <c r="C1765" s="9">
        <f>SUM(I1765:Q1765)-N1765-P1765</f>
        <v/>
      </c>
      <c r="D1765" s="8" t="n">
        <v>6235</v>
      </c>
      <c r="E1765" t="inlineStr">
        <is>
          <t>XT414314402TS</t>
        </is>
      </c>
      <c r="F1765" t="inlineStr">
        <is>
          <t>6C</t>
        </is>
      </c>
      <c r="G1765" t="inlineStr">
        <is>
          <t>N</t>
        </is>
      </c>
      <c r="H1765" t="inlineStr">
        <is>
          <t>ZA</t>
        </is>
      </c>
      <c r="O1765" t="n">
        <v>9.69</v>
      </c>
      <c r="S1765">
        <f>_xlfn.XLOOKUP(E1765,'Facture Chronopost'!L:L,'Facture Chronopost'!AA:AA,"")</f>
        <v/>
      </c>
      <c r="T1765">
        <f>IF(COUNTIF('Bibliothèque transporteurs'!C:C,F1765)=0,"inconnu",_xlfn.XLOOKUP(F1765,'Bibliothèque transporteurs'!C:C,'Bibliothèque transporteurs'!A:A))</f>
        <v/>
      </c>
      <c r="U1765">
        <f>IF(OR(F1765="6C",F1765="6B"),_xlfn.XLOOKUP(E1765,'Facture Chronopost'!L:L,'Facture Chronopost'!X:X),IF(OR(F1765=17,F1765=44),F1765&amp;"_"&amp;H1765,IF(COUNTIF('Bibliothèque transporteurs'!C:C,F1765)=0,"inconnu",_xlfn.XLOOKUP(F1765,'Bibliothèque transporteurs'!C:C,'Bibliothèque transporteurs'!B:B))))</f>
        <v/>
      </c>
      <c r="V1765">
        <f>IF(COUNTIF('Bibliothèque transporteurs'!C:C,F1765)=0,"inconnu",_xlfn.XLOOKUP(F1765,'Bibliothèque transporteurs'!C:C,'Bibliothèque transporteurs'!E:E))</f>
        <v/>
      </c>
      <c r="W1765">
        <f>IF(T1765="FR_2SHOP",O1765,IF(O1765=0,0,ROUNDUP(O1765/C1765*B1765,2)))</f>
        <v/>
      </c>
      <c r="Y1765" s="118">
        <f>ROUNDUP(B1765,2)-M1765-L1765-N1765-J1765-K1765-I1765-Q1765</f>
        <v/>
      </c>
      <c r="Z1765" s="118">
        <f>IF(Y1765=W1765,"OK","Non")</f>
        <v/>
      </c>
    </row>
    <row r="1766">
      <c r="A1766" s="9">
        <f>C1766/SUM(C:C)*(SUM(C:C)+$X$2)</f>
        <v/>
      </c>
      <c r="B1766" s="9">
        <f>C1766/SUM(C:C)*(SUM(C:C)+SUM($N$3:$O$7))+S1766</f>
        <v/>
      </c>
      <c r="C1766" s="9">
        <f>SUM(I1766:Q1766)-N1766-P1766</f>
        <v/>
      </c>
      <c r="D1766" s="8" t="n">
        <v>6235</v>
      </c>
      <c r="E1766" t="inlineStr">
        <is>
          <t>XT414315283TS</t>
        </is>
      </c>
      <c r="F1766" t="inlineStr">
        <is>
          <t>6C</t>
        </is>
      </c>
      <c r="G1766" t="inlineStr">
        <is>
          <t>N</t>
        </is>
      </c>
      <c r="H1766" t="inlineStr">
        <is>
          <t>ZA</t>
        </is>
      </c>
      <c r="O1766" t="n">
        <v>5.88</v>
      </c>
      <c r="S1766">
        <f>_xlfn.XLOOKUP(E1766,'Facture Chronopost'!L:L,'Facture Chronopost'!AA:AA,"")</f>
        <v/>
      </c>
      <c r="T1766">
        <f>IF(COUNTIF('Bibliothèque transporteurs'!C:C,F1766)=0,"inconnu",_xlfn.XLOOKUP(F1766,'Bibliothèque transporteurs'!C:C,'Bibliothèque transporteurs'!A:A))</f>
        <v/>
      </c>
      <c r="U1766">
        <f>IF(OR(F1766="6C",F1766="6B"),_xlfn.XLOOKUP(E1766,'Facture Chronopost'!L:L,'Facture Chronopost'!X:X),IF(OR(F1766=17,F1766=44),F1766&amp;"_"&amp;H1766,IF(COUNTIF('Bibliothèque transporteurs'!C:C,F1766)=0,"inconnu",_xlfn.XLOOKUP(F1766,'Bibliothèque transporteurs'!C:C,'Bibliothèque transporteurs'!B:B))))</f>
        <v/>
      </c>
      <c r="V1766">
        <f>IF(COUNTIF('Bibliothèque transporteurs'!C:C,F1766)=0,"inconnu",_xlfn.XLOOKUP(F1766,'Bibliothèque transporteurs'!C:C,'Bibliothèque transporteurs'!E:E))</f>
        <v/>
      </c>
      <c r="W1766">
        <f>IF(T1766="FR_2SHOP",O1766,IF(O1766=0,0,ROUNDUP(O1766/C1766*B1766,2)))</f>
        <v/>
      </c>
      <c r="Y1766" s="118">
        <f>ROUNDUP(B1766,2)-M1766-L1766-N1766-J1766-K1766-I1766-Q1766</f>
        <v/>
      </c>
      <c r="Z1766" s="118">
        <f>IF(Y1766=W1766,"OK","Non")</f>
        <v/>
      </c>
    </row>
    <row r="1767">
      <c r="A1767" s="9">
        <f>C1767/SUM(C:C)*(SUM(C:C)+$X$2)</f>
        <v/>
      </c>
      <c r="B1767" s="9">
        <f>C1767/SUM(C:C)*(SUM(C:C)+SUM($N$3:$O$7))+S1767</f>
        <v/>
      </c>
      <c r="C1767" s="9">
        <f>SUM(I1767:Q1767)-N1767-P1767</f>
        <v/>
      </c>
      <c r="D1767" s="8" t="n">
        <v>6235</v>
      </c>
      <c r="E1767" t="inlineStr">
        <is>
          <t>XT414319373TS</t>
        </is>
      </c>
      <c r="F1767" t="inlineStr">
        <is>
          <t>6C</t>
        </is>
      </c>
      <c r="G1767" t="inlineStr">
        <is>
          <t>N</t>
        </is>
      </c>
      <c r="H1767" t="inlineStr">
        <is>
          <t>ZA</t>
        </is>
      </c>
      <c r="O1767" t="n">
        <v>5.33</v>
      </c>
      <c r="S1767">
        <f>_xlfn.XLOOKUP(E1767,'Facture Chronopost'!L:L,'Facture Chronopost'!AA:AA,"")</f>
        <v/>
      </c>
      <c r="T1767">
        <f>IF(COUNTIF('Bibliothèque transporteurs'!C:C,F1767)=0,"inconnu",_xlfn.XLOOKUP(F1767,'Bibliothèque transporteurs'!C:C,'Bibliothèque transporteurs'!A:A))</f>
        <v/>
      </c>
      <c r="U1767">
        <f>IF(OR(F1767="6C",F1767="6B"),_xlfn.XLOOKUP(E1767,'Facture Chronopost'!L:L,'Facture Chronopost'!X:X),IF(OR(F1767=17,F1767=44),F1767&amp;"_"&amp;H1767,IF(COUNTIF('Bibliothèque transporteurs'!C:C,F1767)=0,"inconnu",_xlfn.XLOOKUP(F1767,'Bibliothèque transporteurs'!C:C,'Bibliothèque transporteurs'!B:B))))</f>
        <v/>
      </c>
      <c r="V1767">
        <f>IF(COUNTIF('Bibliothèque transporteurs'!C:C,F1767)=0,"inconnu",_xlfn.XLOOKUP(F1767,'Bibliothèque transporteurs'!C:C,'Bibliothèque transporteurs'!E:E))</f>
        <v/>
      </c>
      <c r="W1767">
        <f>IF(T1767="FR_2SHOP",O1767,IF(O1767=0,0,ROUNDUP(O1767/C1767*B1767,2)))</f>
        <v/>
      </c>
      <c r="Y1767" s="118">
        <f>ROUNDUP(B1767,2)-M1767-L1767-N1767-J1767-K1767-I1767-Q1767</f>
        <v/>
      </c>
      <c r="Z1767" s="118">
        <f>IF(Y1767=W1767,"OK","Non")</f>
        <v/>
      </c>
    </row>
    <row r="1768">
      <c r="A1768" s="9">
        <f>C1768/SUM(C:C)*(SUM(C:C)+$X$2)</f>
        <v/>
      </c>
      <c r="B1768" s="9">
        <f>C1768/SUM(C:C)*(SUM(C:C)+SUM($N$3:$O$7))+S1768</f>
        <v/>
      </c>
      <c r="C1768" s="9">
        <f>SUM(I1768:Q1768)-N1768-P1768</f>
        <v/>
      </c>
      <c r="D1768" s="8" t="n">
        <v>6235</v>
      </c>
      <c r="E1768" t="inlineStr">
        <is>
          <t>XT414321160TS</t>
        </is>
      </c>
      <c r="F1768" t="inlineStr">
        <is>
          <t>6C</t>
        </is>
      </c>
      <c r="G1768" t="inlineStr">
        <is>
          <t>N</t>
        </is>
      </c>
      <c r="H1768" t="inlineStr">
        <is>
          <t>ZA</t>
        </is>
      </c>
      <c r="O1768" t="n">
        <v>5.88</v>
      </c>
      <c r="S1768">
        <f>_xlfn.XLOOKUP(E1768,'Facture Chronopost'!L:L,'Facture Chronopost'!AA:AA,"")</f>
        <v/>
      </c>
      <c r="T1768">
        <f>IF(COUNTIF('Bibliothèque transporteurs'!C:C,F1768)=0,"inconnu",_xlfn.XLOOKUP(F1768,'Bibliothèque transporteurs'!C:C,'Bibliothèque transporteurs'!A:A))</f>
        <v/>
      </c>
      <c r="U1768">
        <f>IF(OR(F1768="6C",F1768="6B"),_xlfn.XLOOKUP(E1768,'Facture Chronopost'!L:L,'Facture Chronopost'!X:X),IF(OR(F1768=17,F1768=44),F1768&amp;"_"&amp;H1768,IF(COUNTIF('Bibliothèque transporteurs'!C:C,F1768)=0,"inconnu",_xlfn.XLOOKUP(F1768,'Bibliothèque transporteurs'!C:C,'Bibliothèque transporteurs'!B:B))))</f>
        <v/>
      </c>
      <c r="V1768">
        <f>IF(COUNTIF('Bibliothèque transporteurs'!C:C,F1768)=0,"inconnu",_xlfn.XLOOKUP(F1768,'Bibliothèque transporteurs'!C:C,'Bibliothèque transporteurs'!E:E))</f>
        <v/>
      </c>
      <c r="W1768">
        <f>IF(T1768="FR_2SHOP",O1768,IF(O1768=0,0,ROUNDUP(O1768/C1768*B1768,2)))</f>
        <v/>
      </c>
      <c r="Y1768" s="118">
        <f>ROUNDUP(B1768,2)-M1768-L1768-N1768-J1768-K1768-I1768-Q1768</f>
        <v/>
      </c>
      <c r="Z1768" s="118">
        <f>IF(Y1768=W1768,"OK","Non")</f>
        <v/>
      </c>
    </row>
    <row r="1769">
      <c r="A1769" s="9">
        <f>C1769/SUM(C:C)*(SUM(C:C)+$X$2)</f>
        <v/>
      </c>
      <c r="B1769" s="9">
        <f>C1769/SUM(C:C)*(SUM(C:C)+SUM($N$3:$O$7))+S1769</f>
        <v/>
      </c>
      <c r="C1769" s="9">
        <f>SUM(I1769:Q1769)-N1769-P1769</f>
        <v/>
      </c>
      <c r="D1769" s="8" t="n">
        <v>6235</v>
      </c>
      <c r="E1769" t="inlineStr">
        <is>
          <t>XT414321275TS</t>
        </is>
      </c>
      <c r="F1769" t="inlineStr">
        <is>
          <t>6C</t>
        </is>
      </c>
      <c r="G1769" t="inlineStr">
        <is>
          <t>N</t>
        </is>
      </c>
      <c r="H1769" t="inlineStr">
        <is>
          <t>ZA</t>
        </is>
      </c>
      <c r="O1769" t="n">
        <v>11.01</v>
      </c>
      <c r="S1769">
        <f>_xlfn.XLOOKUP(E1769,'Facture Chronopost'!L:L,'Facture Chronopost'!AA:AA,"")</f>
        <v/>
      </c>
      <c r="T1769">
        <f>IF(COUNTIF('Bibliothèque transporteurs'!C:C,F1769)=0,"inconnu",_xlfn.XLOOKUP(F1769,'Bibliothèque transporteurs'!C:C,'Bibliothèque transporteurs'!A:A))</f>
        <v/>
      </c>
      <c r="U1769">
        <f>IF(OR(F1769="6C",F1769="6B"),_xlfn.XLOOKUP(E1769,'Facture Chronopost'!L:L,'Facture Chronopost'!X:X),IF(OR(F1769=17,F1769=44),F1769&amp;"_"&amp;H1769,IF(COUNTIF('Bibliothèque transporteurs'!C:C,F1769)=0,"inconnu",_xlfn.XLOOKUP(F1769,'Bibliothèque transporteurs'!C:C,'Bibliothèque transporteurs'!B:B))))</f>
        <v/>
      </c>
      <c r="V1769">
        <f>IF(COUNTIF('Bibliothèque transporteurs'!C:C,F1769)=0,"inconnu",_xlfn.XLOOKUP(F1769,'Bibliothèque transporteurs'!C:C,'Bibliothèque transporteurs'!E:E))</f>
        <v/>
      </c>
      <c r="W1769">
        <f>IF(T1769="FR_2SHOP",O1769,IF(O1769=0,0,ROUNDUP(O1769/C1769*B1769,2)))</f>
        <v/>
      </c>
      <c r="Y1769" s="118">
        <f>ROUNDUP(B1769,2)-M1769-L1769-N1769-J1769-K1769-I1769-Q1769</f>
        <v/>
      </c>
      <c r="Z1769" s="118">
        <f>IF(Y1769=W1769,"OK","Non")</f>
        <v/>
      </c>
    </row>
    <row r="1770">
      <c r="A1770" s="9">
        <f>C1770/SUM(C:C)*(SUM(C:C)+$X$2)</f>
        <v/>
      </c>
      <c r="B1770" s="9">
        <f>C1770/SUM(C:C)*(SUM(C:C)+SUM($N$3:$O$7))+S1770</f>
        <v/>
      </c>
      <c r="C1770" s="9">
        <f>SUM(I1770:Q1770)-N1770-P1770</f>
        <v/>
      </c>
      <c r="D1770" s="8" t="n">
        <v>6235</v>
      </c>
      <c r="E1770" t="inlineStr">
        <is>
          <t>XT414322514TS</t>
        </is>
      </c>
      <c r="F1770" t="inlineStr">
        <is>
          <t>6C</t>
        </is>
      </c>
      <c r="G1770" t="inlineStr">
        <is>
          <t>N</t>
        </is>
      </c>
      <c r="H1770" t="inlineStr">
        <is>
          <t>ZA</t>
        </is>
      </c>
      <c r="O1770" t="n">
        <v>6.4</v>
      </c>
      <c r="S1770">
        <f>_xlfn.XLOOKUP(E1770,'Facture Chronopost'!L:L,'Facture Chronopost'!AA:AA,"")</f>
        <v/>
      </c>
      <c r="T1770">
        <f>IF(COUNTIF('Bibliothèque transporteurs'!C:C,F1770)=0,"inconnu",_xlfn.XLOOKUP(F1770,'Bibliothèque transporteurs'!C:C,'Bibliothèque transporteurs'!A:A))</f>
        <v/>
      </c>
      <c r="U1770">
        <f>IF(OR(F1770="6C",F1770="6B"),_xlfn.XLOOKUP(E1770,'Facture Chronopost'!L:L,'Facture Chronopost'!X:X),IF(OR(F1770=17,F1770=44),F1770&amp;"_"&amp;H1770,IF(COUNTIF('Bibliothèque transporteurs'!C:C,F1770)=0,"inconnu",_xlfn.XLOOKUP(F1770,'Bibliothèque transporteurs'!C:C,'Bibliothèque transporteurs'!B:B))))</f>
        <v/>
      </c>
      <c r="V1770">
        <f>IF(COUNTIF('Bibliothèque transporteurs'!C:C,F1770)=0,"inconnu",_xlfn.XLOOKUP(F1770,'Bibliothèque transporteurs'!C:C,'Bibliothèque transporteurs'!E:E))</f>
        <v/>
      </c>
      <c r="W1770">
        <f>IF(T1770="FR_2SHOP",O1770,IF(O1770=0,0,ROUNDUP(O1770/C1770*B1770,2)))</f>
        <v/>
      </c>
      <c r="Y1770" s="118">
        <f>ROUNDUP(B1770,2)-M1770-L1770-N1770-J1770-K1770-I1770-Q1770</f>
        <v/>
      </c>
      <c r="Z1770" s="118">
        <f>IF(Y1770=W1770,"OK","Non")</f>
        <v/>
      </c>
    </row>
    <row r="1771">
      <c r="A1771" s="9">
        <f>C1771/SUM(C:C)*(SUM(C:C)+$X$2)</f>
        <v/>
      </c>
      <c r="B1771" s="9">
        <f>C1771/SUM(C:C)*(SUM(C:C)+SUM($N$3:$O$7))+S1771</f>
        <v/>
      </c>
      <c r="C1771" s="9">
        <f>SUM(I1771:Q1771)-N1771-P1771</f>
        <v/>
      </c>
      <c r="D1771" s="8" t="n">
        <v>6235</v>
      </c>
      <c r="E1771" t="inlineStr">
        <is>
          <t>XT414325250TS</t>
        </is>
      </c>
      <c r="F1771" t="inlineStr">
        <is>
          <t>6C</t>
        </is>
      </c>
      <c r="G1771" t="inlineStr">
        <is>
          <t>N</t>
        </is>
      </c>
      <c r="H1771" t="inlineStr">
        <is>
          <t>ZA</t>
        </is>
      </c>
      <c r="O1771" t="n">
        <v>9.69</v>
      </c>
      <c r="S1771">
        <f>_xlfn.XLOOKUP(E1771,'Facture Chronopost'!L:L,'Facture Chronopost'!AA:AA,"")</f>
        <v/>
      </c>
      <c r="T1771">
        <f>IF(COUNTIF('Bibliothèque transporteurs'!C:C,F1771)=0,"inconnu",_xlfn.XLOOKUP(F1771,'Bibliothèque transporteurs'!C:C,'Bibliothèque transporteurs'!A:A))</f>
        <v/>
      </c>
      <c r="U1771">
        <f>IF(OR(F1771="6C",F1771="6B"),_xlfn.XLOOKUP(E1771,'Facture Chronopost'!L:L,'Facture Chronopost'!X:X),IF(OR(F1771=17,F1771=44),F1771&amp;"_"&amp;H1771,IF(COUNTIF('Bibliothèque transporteurs'!C:C,F1771)=0,"inconnu",_xlfn.XLOOKUP(F1771,'Bibliothèque transporteurs'!C:C,'Bibliothèque transporteurs'!B:B))))</f>
        <v/>
      </c>
      <c r="V1771">
        <f>IF(COUNTIF('Bibliothèque transporteurs'!C:C,F1771)=0,"inconnu",_xlfn.XLOOKUP(F1771,'Bibliothèque transporteurs'!C:C,'Bibliothèque transporteurs'!E:E))</f>
        <v/>
      </c>
      <c r="W1771">
        <f>IF(T1771="FR_2SHOP",O1771,IF(O1771=0,0,ROUNDUP(O1771/C1771*B1771,2)))</f>
        <v/>
      </c>
      <c r="Y1771" s="118">
        <f>ROUNDUP(B1771,2)-M1771-L1771-N1771-J1771-K1771-I1771-Q1771</f>
        <v/>
      </c>
      <c r="Z1771" s="118">
        <f>IF(Y1771=W1771,"OK","Non")</f>
        <v/>
      </c>
    </row>
    <row r="1772">
      <c r="A1772" s="9">
        <f>C1772/SUM(C:C)*(SUM(C:C)+$X$2)</f>
        <v/>
      </c>
      <c r="B1772" s="9">
        <f>C1772/SUM(C:C)*(SUM(C:C)+SUM($N$3:$O$7))+S1772</f>
        <v/>
      </c>
      <c r="C1772" s="9">
        <f>SUM(I1772:Q1772)-N1772-P1772</f>
        <v/>
      </c>
      <c r="D1772" s="8" t="n">
        <v>6235</v>
      </c>
      <c r="E1772" t="inlineStr">
        <is>
          <t>XT414327627TS</t>
        </is>
      </c>
      <c r="F1772" t="inlineStr">
        <is>
          <t>6C</t>
        </is>
      </c>
      <c r="G1772" t="inlineStr">
        <is>
          <t>N</t>
        </is>
      </c>
      <c r="H1772" t="inlineStr">
        <is>
          <t>ZA</t>
        </is>
      </c>
      <c r="O1772" t="n">
        <v>5.55</v>
      </c>
      <c r="S1772">
        <f>_xlfn.XLOOKUP(E1772,'Facture Chronopost'!L:L,'Facture Chronopost'!AA:AA,"")</f>
        <v/>
      </c>
      <c r="T1772">
        <f>IF(COUNTIF('Bibliothèque transporteurs'!C:C,F1772)=0,"inconnu",_xlfn.XLOOKUP(F1772,'Bibliothèque transporteurs'!C:C,'Bibliothèque transporteurs'!A:A))</f>
        <v/>
      </c>
      <c r="U1772">
        <f>IF(OR(F1772="6C",F1772="6B"),_xlfn.XLOOKUP(E1772,'Facture Chronopost'!L:L,'Facture Chronopost'!X:X),IF(OR(F1772=17,F1772=44),F1772&amp;"_"&amp;H1772,IF(COUNTIF('Bibliothèque transporteurs'!C:C,F1772)=0,"inconnu",_xlfn.XLOOKUP(F1772,'Bibliothèque transporteurs'!C:C,'Bibliothèque transporteurs'!B:B))))</f>
        <v/>
      </c>
      <c r="V1772">
        <f>IF(COUNTIF('Bibliothèque transporteurs'!C:C,F1772)=0,"inconnu",_xlfn.XLOOKUP(F1772,'Bibliothèque transporteurs'!C:C,'Bibliothèque transporteurs'!E:E))</f>
        <v/>
      </c>
      <c r="W1772">
        <f>IF(T1772="FR_2SHOP",O1772,IF(O1772=0,0,ROUNDUP(O1772/C1772*B1772,2)))</f>
        <v/>
      </c>
      <c r="Y1772" s="118">
        <f>ROUNDUP(B1772,2)-M1772-L1772-N1772-J1772-K1772-I1772-Q1772</f>
        <v/>
      </c>
      <c r="Z1772" s="118">
        <f>IF(Y1772=W1772,"OK","Non")</f>
        <v/>
      </c>
    </row>
    <row r="1773">
      <c r="A1773" s="9">
        <f>C1773/SUM(C:C)*(SUM(C:C)+$X$2)</f>
        <v/>
      </c>
      <c r="B1773" s="9">
        <f>C1773/SUM(C:C)*(SUM(C:C)+SUM($N$3:$O$7))+S1773</f>
        <v/>
      </c>
      <c r="C1773" s="9">
        <f>SUM(I1773:Q1773)-N1773-P1773</f>
        <v/>
      </c>
      <c r="D1773" s="8" t="n">
        <v>6235</v>
      </c>
      <c r="E1773" t="inlineStr">
        <is>
          <t>XT414327984TS</t>
        </is>
      </c>
      <c r="F1773" t="inlineStr">
        <is>
          <t>6C</t>
        </is>
      </c>
      <c r="G1773" t="inlineStr">
        <is>
          <t>N</t>
        </is>
      </c>
      <c r="H1773" t="inlineStr">
        <is>
          <t>ZA</t>
        </is>
      </c>
      <c r="O1773" t="n">
        <v>5.88</v>
      </c>
      <c r="S1773">
        <f>_xlfn.XLOOKUP(E1773,'Facture Chronopost'!L:L,'Facture Chronopost'!AA:AA,"")</f>
        <v/>
      </c>
      <c r="T1773">
        <f>IF(COUNTIF('Bibliothèque transporteurs'!C:C,F1773)=0,"inconnu",_xlfn.XLOOKUP(F1773,'Bibliothèque transporteurs'!C:C,'Bibliothèque transporteurs'!A:A))</f>
        <v/>
      </c>
      <c r="U1773">
        <f>IF(OR(F1773="6C",F1773="6B"),_xlfn.XLOOKUP(E1773,'Facture Chronopost'!L:L,'Facture Chronopost'!X:X),IF(OR(F1773=17,F1773=44),F1773&amp;"_"&amp;H1773,IF(COUNTIF('Bibliothèque transporteurs'!C:C,F1773)=0,"inconnu",_xlfn.XLOOKUP(F1773,'Bibliothèque transporteurs'!C:C,'Bibliothèque transporteurs'!B:B))))</f>
        <v/>
      </c>
      <c r="V1773">
        <f>IF(COUNTIF('Bibliothèque transporteurs'!C:C,F1773)=0,"inconnu",_xlfn.XLOOKUP(F1773,'Bibliothèque transporteurs'!C:C,'Bibliothèque transporteurs'!E:E))</f>
        <v/>
      </c>
      <c r="W1773">
        <f>IF(T1773="FR_2SHOP",O1773,IF(O1773=0,0,ROUNDUP(O1773/C1773*B1773,2)))</f>
        <v/>
      </c>
      <c r="Y1773" s="118">
        <f>ROUNDUP(B1773,2)-M1773-L1773-N1773-J1773-K1773-I1773-Q1773</f>
        <v/>
      </c>
      <c r="Z1773" s="118">
        <f>IF(Y1773=W1773,"OK","Non")</f>
        <v/>
      </c>
    </row>
    <row r="1774">
      <c r="A1774" s="9">
        <f>C1774/SUM(C:C)*(SUM(C:C)+$X$2)</f>
        <v/>
      </c>
      <c r="B1774" s="9">
        <f>C1774/SUM(C:C)*(SUM(C:C)+SUM($N$3:$O$7))+S1774</f>
        <v/>
      </c>
      <c r="C1774" s="9">
        <f>SUM(I1774:Q1774)-N1774-P1774</f>
        <v/>
      </c>
      <c r="D1774" s="8" t="n">
        <v>6235</v>
      </c>
      <c r="E1774" t="inlineStr">
        <is>
          <t>XT414328565TS</t>
        </is>
      </c>
      <c r="F1774" t="inlineStr">
        <is>
          <t>6C</t>
        </is>
      </c>
      <c r="G1774" t="inlineStr">
        <is>
          <t>N</t>
        </is>
      </c>
      <c r="H1774" t="inlineStr">
        <is>
          <t>ZA</t>
        </is>
      </c>
      <c r="O1774" t="n">
        <v>5.55</v>
      </c>
      <c r="S1774">
        <f>_xlfn.XLOOKUP(E1774,'Facture Chronopost'!L:L,'Facture Chronopost'!AA:AA,"")</f>
        <v/>
      </c>
      <c r="T1774">
        <f>IF(COUNTIF('Bibliothèque transporteurs'!C:C,F1774)=0,"inconnu",_xlfn.XLOOKUP(F1774,'Bibliothèque transporteurs'!C:C,'Bibliothèque transporteurs'!A:A))</f>
        <v/>
      </c>
      <c r="U1774">
        <f>IF(OR(F1774="6C",F1774="6B"),_xlfn.XLOOKUP(E1774,'Facture Chronopost'!L:L,'Facture Chronopost'!X:X),IF(OR(F1774=17,F1774=44),F1774&amp;"_"&amp;H1774,IF(COUNTIF('Bibliothèque transporteurs'!C:C,F1774)=0,"inconnu",_xlfn.XLOOKUP(F1774,'Bibliothèque transporteurs'!C:C,'Bibliothèque transporteurs'!B:B))))</f>
        <v/>
      </c>
      <c r="V1774">
        <f>IF(COUNTIF('Bibliothèque transporteurs'!C:C,F1774)=0,"inconnu",_xlfn.XLOOKUP(F1774,'Bibliothèque transporteurs'!C:C,'Bibliothèque transporteurs'!E:E))</f>
        <v/>
      </c>
      <c r="W1774">
        <f>IF(T1774="FR_2SHOP",O1774,IF(O1774=0,0,ROUNDUP(O1774/C1774*B1774,2)))</f>
        <v/>
      </c>
      <c r="Y1774" s="118">
        <f>ROUNDUP(B1774,2)-M1774-L1774-N1774-J1774-K1774-I1774-Q1774</f>
        <v/>
      </c>
      <c r="Z1774" s="118">
        <f>IF(Y1774=W1774,"OK","Non")</f>
        <v/>
      </c>
    </row>
    <row r="1775">
      <c r="A1775" s="9">
        <f>C1775/SUM(C:C)*(SUM(C:C)+$X$2)</f>
        <v/>
      </c>
      <c r="B1775" s="9">
        <f>C1775/SUM(C:C)*(SUM(C:C)+SUM($N$3:$O$7))+S1775</f>
        <v/>
      </c>
      <c r="C1775" s="9">
        <f>SUM(I1775:Q1775)-N1775-P1775</f>
        <v/>
      </c>
      <c r="D1775" s="8" t="n">
        <v>6235</v>
      </c>
      <c r="E1775" t="inlineStr">
        <is>
          <t>XT414329424TS</t>
        </is>
      </c>
      <c r="F1775" t="inlineStr">
        <is>
          <t>6C</t>
        </is>
      </c>
      <c r="G1775" t="inlineStr">
        <is>
          <t>N</t>
        </is>
      </c>
      <c r="H1775" t="inlineStr">
        <is>
          <t>ZA</t>
        </is>
      </c>
      <c r="O1775" t="n">
        <v>5.33</v>
      </c>
      <c r="S1775">
        <f>_xlfn.XLOOKUP(E1775,'Facture Chronopost'!L:L,'Facture Chronopost'!AA:AA,"")</f>
        <v/>
      </c>
      <c r="T1775">
        <f>IF(COUNTIF('Bibliothèque transporteurs'!C:C,F1775)=0,"inconnu",_xlfn.XLOOKUP(F1775,'Bibliothèque transporteurs'!C:C,'Bibliothèque transporteurs'!A:A))</f>
        <v/>
      </c>
      <c r="U1775">
        <f>IF(OR(F1775="6C",F1775="6B"),_xlfn.XLOOKUP(E1775,'Facture Chronopost'!L:L,'Facture Chronopost'!X:X),IF(OR(F1775=17,F1775=44),F1775&amp;"_"&amp;H1775,IF(COUNTIF('Bibliothèque transporteurs'!C:C,F1775)=0,"inconnu",_xlfn.XLOOKUP(F1775,'Bibliothèque transporteurs'!C:C,'Bibliothèque transporteurs'!B:B))))</f>
        <v/>
      </c>
      <c r="V1775">
        <f>IF(COUNTIF('Bibliothèque transporteurs'!C:C,F1775)=0,"inconnu",_xlfn.XLOOKUP(F1775,'Bibliothèque transporteurs'!C:C,'Bibliothèque transporteurs'!E:E))</f>
        <v/>
      </c>
      <c r="W1775">
        <f>IF(T1775="FR_2SHOP",O1775,IF(O1775=0,0,ROUNDUP(O1775/C1775*B1775,2)))</f>
        <v/>
      </c>
      <c r="Y1775" s="118">
        <f>ROUNDUP(B1775,2)-M1775-L1775-N1775-J1775-K1775-I1775-Q1775</f>
        <v/>
      </c>
      <c r="Z1775" s="118">
        <f>IF(Y1775=W1775,"OK","Non")</f>
        <v/>
      </c>
    </row>
    <row r="1776">
      <c r="A1776" s="9">
        <f>C1776/SUM(C:C)*(SUM(C:C)+$X$2)</f>
        <v/>
      </c>
      <c r="B1776" s="9">
        <f>C1776/SUM(C:C)*(SUM(C:C)+SUM($N$3:$O$7))+S1776</f>
        <v/>
      </c>
      <c r="C1776" s="9">
        <f>SUM(I1776:Q1776)-N1776-P1776</f>
        <v/>
      </c>
      <c r="D1776" s="8" t="n">
        <v>6235</v>
      </c>
      <c r="E1776" t="inlineStr">
        <is>
          <t>XT414331785TS</t>
        </is>
      </c>
      <c r="F1776" t="inlineStr">
        <is>
          <t>6C</t>
        </is>
      </c>
      <c r="G1776" t="inlineStr">
        <is>
          <t>N</t>
        </is>
      </c>
      <c r="H1776" t="inlineStr">
        <is>
          <t>ZA</t>
        </is>
      </c>
      <c r="O1776" t="n">
        <v>9.69</v>
      </c>
      <c r="S1776">
        <f>_xlfn.XLOOKUP(E1776,'Facture Chronopost'!L:L,'Facture Chronopost'!AA:AA,"")</f>
        <v/>
      </c>
      <c r="T1776">
        <f>IF(COUNTIF('Bibliothèque transporteurs'!C:C,F1776)=0,"inconnu",_xlfn.XLOOKUP(F1776,'Bibliothèque transporteurs'!C:C,'Bibliothèque transporteurs'!A:A))</f>
        <v/>
      </c>
      <c r="U1776">
        <f>IF(OR(F1776="6C",F1776="6B"),_xlfn.XLOOKUP(E1776,'Facture Chronopost'!L:L,'Facture Chronopost'!X:X),IF(OR(F1776=17,F1776=44),F1776&amp;"_"&amp;H1776,IF(COUNTIF('Bibliothèque transporteurs'!C:C,F1776)=0,"inconnu",_xlfn.XLOOKUP(F1776,'Bibliothèque transporteurs'!C:C,'Bibliothèque transporteurs'!B:B))))</f>
        <v/>
      </c>
      <c r="V1776">
        <f>IF(COUNTIF('Bibliothèque transporteurs'!C:C,F1776)=0,"inconnu",_xlfn.XLOOKUP(F1776,'Bibliothèque transporteurs'!C:C,'Bibliothèque transporteurs'!E:E))</f>
        <v/>
      </c>
      <c r="W1776">
        <f>IF(T1776="FR_2SHOP",O1776,IF(O1776=0,0,ROUNDUP(O1776/C1776*B1776,2)))</f>
        <v/>
      </c>
      <c r="Y1776" s="118">
        <f>ROUNDUP(B1776,2)-M1776-L1776-N1776-J1776-K1776-I1776-Q1776</f>
        <v/>
      </c>
      <c r="Z1776" s="118">
        <f>IF(Y1776=W1776,"OK","Non")</f>
        <v/>
      </c>
    </row>
    <row r="1777">
      <c r="A1777" s="9">
        <f>C1777/SUM(C:C)*(SUM(C:C)+$X$2)</f>
        <v/>
      </c>
      <c r="B1777" s="9">
        <f>C1777/SUM(C:C)*(SUM(C:C)+SUM($N$3:$O$7))+S1777</f>
        <v/>
      </c>
      <c r="C1777" s="9">
        <f>SUM(I1777:Q1777)-N1777-P1777</f>
        <v/>
      </c>
      <c r="D1777" s="8" t="n">
        <v>6235</v>
      </c>
      <c r="E1777" t="inlineStr">
        <is>
          <t>XT414331799TS</t>
        </is>
      </c>
      <c r="F1777" t="inlineStr">
        <is>
          <t>6C</t>
        </is>
      </c>
      <c r="G1777" t="inlineStr">
        <is>
          <t>N</t>
        </is>
      </c>
      <c r="H1777" t="inlineStr">
        <is>
          <t>ZA</t>
        </is>
      </c>
      <c r="O1777" t="n">
        <v>5.88</v>
      </c>
      <c r="S1777">
        <f>_xlfn.XLOOKUP(E1777,'Facture Chronopost'!L:L,'Facture Chronopost'!AA:AA,"")</f>
        <v/>
      </c>
      <c r="T1777">
        <f>IF(COUNTIF('Bibliothèque transporteurs'!C:C,F1777)=0,"inconnu",_xlfn.XLOOKUP(F1777,'Bibliothèque transporteurs'!C:C,'Bibliothèque transporteurs'!A:A))</f>
        <v/>
      </c>
      <c r="U1777">
        <f>IF(OR(F1777="6C",F1777="6B"),_xlfn.XLOOKUP(E1777,'Facture Chronopost'!L:L,'Facture Chronopost'!X:X),IF(OR(F1777=17,F1777=44),F1777&amp;"_"&amp;H1777,IF(COUNTIF('Bibliothèque transporteurs'!C:C,F1777)=0,"inconnu",_xlfn.XLOOKUP(F1777,'Bibliothèque transporteurs'!C:C,'Bibliothèque transporteurs'!B:B))))</f>
        <v/>
      </c>
      <c r="V1777">
        <f>IF(COUNTIF('Bibliothèque transporteurs'!C:C,F1777)=0,"inconnu",_xlfn.XLOOKUP(F1777,'Bibliothèque transporteurs'!C:C,'Bibliothèque transporteurs'!E:E))</f>
        <v/>
      </c>
      <c r="W1777">
        <f>IF(T1777="FR_2SHOP",O1777,IF(O1777=0,0,ROUNDUP(O1777/C1777*B1777,2)))</f>
        <v/>
      </c>
      <c r="Y1777" s="118">
        <f>ROUNDUP(B1777,2)-M1777-L1777-N1777-J1777-K1777-I1777-Q1777</f>
        <v/>
      </c>
      <c r="Z1777" s="118">
        <f>IF(Y1777=W1777,"OK","Non")</f>
        <v/>
      </c>
    </row>
    <row r="1778">
      <c r="A1778" s="9">
        <f>C1778/SUM(C:C)*(SUM(C:C)+$X$2)</f>
        <v/>
      </c>
      <c r="B1778" s="9">
        <f>C1778/SUM(C:C)*(SUM(C:C)+SUM($N$3:$O$7))+S1778</f>
        <v/>
      </c>
      <c r="C1778" s="9">
        <f>SUM(I1778:Q1778)-N1778-P1778</f>
        <v/>
      </c>
      <c r="D1778" s="8" t="n">
        <v>6235</v>
      </c>
      <c r="E1778" t="inlineStr">
        <is>
          <t>XT414333565TS</t>
        </is>
      </c>
      <c r="F1778" t="inlineStr">
        <is>
          <t>6C</t>
        </is>
      </c>
      <c r="G1778" t="inlineStr">
        <is>
          <t>N</t>
        </is>
      </c>
      <c r="H1778" t="inlineStr">
        <is>
          <t>ZA</t>
        </is>
      </c>
      <c r="O1778" t="n">
        <v>14.68</v>
      </c>
      <c r="S1778">
        <f>_xlfn.XLOOKUP(E1778,'Facture Chronopost'!L:L,'Facture Chronopost'!AA:AA,"")</f>
        <v/>
      </c>
      <c r="T1778">
        <f>IF(COUNTIF('Bibliothèque transporteurs'!C:C,F1778)=0,"inconnu",_xlfn.XLOOKUP(F1778,'Bibliothèque transporteurs'!C:C,'Bibliothèque transporteurs'!A:A))</f>
        <v/>
      </c>
      <c r="U1778">
        <f>IF(OR(F1778="6C",F1778="6B"),_xlfn.XLOOKUP(E1778,'Facture Chronopost'!L:L,'Facture Chronopost'!X:X),IF(OR(F1778=17,F1778=44),F1778&amp;"_"&amp;H1778,IF(COUNTIF('Bibliothèque transporteurs'!C:C,F1778)=0,"inconnu",_xlfn.XLOOKUP(F1778,'Bibliothèque transporteurs'!C:C,'Bibliothèque transporteurs'!B:B))))</f>
        <v/>
      </c>
      <c r="V1778">
        <f>IF(COUNTIF('Bibliothèque transporteurs'!C:C,F1778)=0,"inconnu",_xlfn.XLOOKUP(F1778,'Bibliothèque transporteurs'!C:C,'Bibliothèque transporteurs'!E:E))</f>
        <v/>
      </c>
      <c r="W1778">
        <f>IF(T1778="FR_2SHOP",O1778,IF(O1778=0,0,ROUNDUP(O1778/C1778*B1778,2)))</f>
        <v/>
      </c>
      <c r="Y1778" s="118">
        <f>ROUNDUP(B1778,2)-M1778-L1778-N1778-J1778-K1778-I1778-Q1778</f>
        <v/>
      </c>
      <c r="Z1778" s="118">
        <f>IF(Y1778=W1778,"OK","Non")</f>
        <v/>
      </c>
    </row>
    <row r="1779">
      <c r="A1779" s="9">
        <f>C1779/SUM(C:C)*(SUM(C:C)+$X$2)</f>
        <v/>
      </c>
      <c r="B1779" s="9">
        <f>C1779/SUM(C:C)*(SUM(C:C)+SUM($N$3:$O$7))+S1779</f>
        <v/>
      </c>
      <c r="C1779" s="9">
        <f>SUM(I1779:Q1779)-N1779-P1779</f>
        <v/>
      </c>
      <c r="D1779" s="8" t="n">
        <v>6235</v>
      </c>
      <c r="E1779" t="inlineStr">
        <is>
          <t>XT414334565TS</t>
        </is>
      </c>
      <c r="F1779" t="inlineStr">
        <is>
          <t>6C</t>
        </is>
      </c>
      <c r="G1779" t="inlineStr">
        <is>
          <t>N</t>
        </is>
      </c>
      <c r="H1779" t="inlineStr">
        <is>
          <t>ZA</t>
        </is>
      </c>
      <c r="O1779" t="n">
        <v>5.88</v>
      </c>
      <c r="S1779">
        <f>_xlfn.XLOOKUP(E1779,'Facture Chronopost'!L:L,'Facture Chronopost'!AA:AA,"")</f>
        <v/>
      </c>
      <c r="T1779">
        <f>IF(COUNTIF('Bibliothèque transporteurs'!C:C,F1779)=0,"inconnu",_xlfn.XLOOKUP(F1779,'Bibliothèque transporteurs'!C:C,'Bibliothèque transporteurs'!A:A))</f>
        <v/>
      </c>
      <c r="U1779">
        <f>IF(OR(F1779="6C",F1779="6B"),_xlfn.XLOOKUP(E1779,'Facture Chronopost'!L:L,'Facture Chronopost'!X:X),IF(OR(F1779=17,F1779=44),F1779&amp;"_"&amp;H1779,IF(COUNTIF('Bibliothèque transporteurs'!C:C,F1779)=0,"inconnu",_xlfn.XLOOKUP(F1779,'Bibliothèque transporteurs'!C:C,'Bibliothèque transporteurs'!B:B))))</f>
        <v/>
      </c>
      <c r="V1779">
        <f>IF(COUNTIF('Bibliothèque transporteurs'!C:C,F1779)=0,"inconnu",_xlfn.XLOOKUP(F1779,'Bibliothèque transporteurs'!C:C,'Bibliothèque transporteurs'!E:E))</f>
        <v/>
      </c>
      <c r="W1779">
        <f>IF(T1779="FR_2SHOP",O1779,IF(O1779=0,0,ROUNDUP(O1779/C1779*B1779,2)))</f>
        <v/>
      </c>
      <c r="Y1779" s="118">
        <f>ROUNDUP(B1779,2)-M1779-L1779-N1779-J1779-K1779-I1779-Q1779</f>
        <v/>
      </c>
      <c r="Z1779" s="118">
        <f>IF(Y1779=W1779,"OK","Non")</f>
        <v/>
      </c>
    </row>
    <row r="1780">
      <c r="A1780" s="9">
        <f>C1780/SUM(C:C)*(SUM(C:C)+$X$2)</f>
        <v/>
      </c>
      <c r="B1780" s="9">
        <f>C1780/SUM(C:C)*(SUM(C:C)+SUM($N$3:$O$7))+S1780</f>
        <v/>
      </c>
      <c r="C1780" s="9">
        <f>SUM(I1780:Q1780)-N1780-P1780</f>
        <v/>
      </c>
      <c r="D1780" s="8" t="n">
        <v>6235</v>
      </c>
      <c r="E1780" t="inlineStr">
        <is>
          <t>XT414335040TS</t>
        </is>
      </c>
      <c r="F1780" t="inlineStr">
        <is>
          <t>6C</t>
        </is>
      </c>
      <c r="G1780" t="inlineStr">
        <is>
          <t>N</t>
        </is>
      </c>
      <c r="H1780" t="inlineStr">
        <is>
          <t>ZA</t>
        </is>
      </c>
      <c r="O1780" t="n">
        <v>9.69</v>
      </c>
      <c r="S1780">
        <f>_xlfn.XLOOKUP(E1780,'Facture Chronopost'!L:L,'Facture Chronopost'!AA:AA,"")</f>
        <v/>
      </c>
      <c r="T1780">
        <f>IF(COUNTIF('Bibliothèque transporteurs'!C:C,F1780)=0,"inconnu",_xlfn.XLOOKUP(F1780,'Bibliothèque transporteurs'!C:C,'Bibliothèque transporteurs'!A:A))</f>
        <v/>
      </c>
      <c r="U1780">
        <f>IF(OR(F1780="6C",F1780="6B"),_xlfn.XLOOKUP(E1780,'Facture Chronopost'!L:L,'Facture Chronopost'!X:X),IF(OR(F1780=17,F1780=44),F1780&amp;"_"&amp;H1780,IF(COUNTIF('Bibliothèque transporteurs'!C:C,F1780)=0,"inconnu",_xlfn.XLOOKUP(F1780,'Bibliothèque transporteurs'!C:C,'Bibliothèque transporteurs'!B:B))))</f>
        <v/>
      </c>
      <c r="V1780">
        <f>IF(COUNTIF('Bibliothèque transporteurs'!C:C,F1780)=0,"inconnu",_xlfn.XLOOKUP(F1780,'Bibliothèque transporteurs'!C:C,'Bibliothèque transporteurs'!E:E))</f>
        <v/>
      </c>
      <c r="W1780">
        <f>IF(T1780="FR_2SHOP",O1780,IF(O1780=0,0,ROUNDUP(O1780/C1780*B1780,2)))</f>
        <v/>
      </c>
      <c r="Y1780" s="118">
        <f>ROUNDUP(B1780,2)-M1780-L1780-N1780-J1780-K1780-I1780-Q1780</f>
        <v/>
      </c>
      <c r="Z1780" s="118">
        <f>IF(Y1780=W1780,"OK","Non")</f>
        <v/>
      </c>
    </row>
    <row r="1781">
      <c r="A1781" s="9">
        <f>C1781/SUM(C:C)*(SUM(C:C)+$X$2)</f>
        <v/>
      </c>
      <c r="B1781" s="9">
        <f>C1781/SUM(C:C)*(SUM(C:C)+SUM($N$3:$O$7))+S1781</f>
        <v/>
      </c>
      <c r="C1781" s="9">
        <f>SUM(I1781:Q1781)-N1781-P1781</f>
        <v/>
      </c>
      <c r="D1781" s="8" t="n">
        <v>6235</v>
      </c>
      <c r="E1781" t="inlineStr">
        <is>
          <t>XT414339660TS</t>
        </is>
      </c>
      <c r="F1781" t="inlineStr">
        <is>
          <t>6C</t>
        </is>
      </c>
      <c r="G1781" t="inlineStr">
        <is>
          <t>N</t>
        </is>
      </c>
      <c r="H1781" t="inlineStr">
        <is>
          <t>ZA</t>
        </is>
      </c>
      <c r="O1781" t="n">
        <v>10.52</v>
      </c>
      <c r="S1781">
        <f>_xlfn.XLOOKUP(E1781,'Facture Chronopost'!L:L,'Facture Chronopost'!AA:AA,"")</f>
        <v/>
      </c>
      <c r="T1781">
        <f>IF(COUNTIF('Bibliothèque transporteurs'!C:C,F1781)=0,"inconnu",_xlfn.XLOOKUP(F1781,'Bibliothèque transporteurs'!C:C,'Bibliothèque transporteurs'!A:A))</f>
        <v/>
      </c>
      <c r="U1781">
        <f>IF(OR(F1781="6C",F1781="6B"),_xlfn.XLOOKUP(E1781,'Facture Chronopost'!L:L,'Facture Chronopost'!X:X),IF(OR(F1781=17,F1781=44),F1781&amp;"_"&amp;H1781,IF(COUNTIF('Bibliothèque transporteurs'!C:C,F1781)=0,"inconnu",_xlfn.XLOOKUP(F1781,'Bibliothèque transporteurs'!C:C,'Bibliothèque transporteurs'!B:B))))</f>
        <v/>
      </c>
      <c r="V1781">
        <f>IF(COUNTIF('Bibliothèque transporteurs'!C:C,F1781)=0,"inconnu",_xlfn.XLOOKUP(F1781,'Bibliothèque transporteurs'!C:C,'Bibliothèque transporteurs'!E:E))</f>
        <v/>
      </c>
      <c r="W1781">
        <f>IF(T1781="FR_2SHOP",O1781,IF(O1781=0,0,ROUNDUP(O1781/C1781*B1781,2)))</f>
        <v/>
      </c>
      <c r="Y1781" s="118">
        <f>ROUNDUP(B1781,2)-M1781-L1781-N1781-J1781-K1781-I1781-Q1781</f>
        <v/>
      </c>
      <c r="Z1781" s="118">
        <f>IF(Y1781=W1781,"OK","Non")</f>
        <v/>
      </c>
    </row>
    <row r="1782">
      <c r="A1782" s="9">
        <f>C1782/SUM(C:C)*(SUM(C:C)+$X$2)</f>
        <v/>
      </c>
      <c r="B1782" s="9">
        <f>C1782/SUM(C:C)*(SUM(C:C)+SUM($N$3:$O$7))+S1782</f>
        <v/>
      </c>
      <c r="C1782" s="9">
        <f>SUM(I1782:Q1782)-N1782-P1782</f>
        <v/>
      </c>
      <c r="D1782" s="8" t="n">
        <v>6235</v>
      </c>
      <c r="E1782" t="inlineStr">
        <is>
          <t>XT414340380TS</t>
        </is>
      </c>
      <c r="F1782" t="inlineStr">
        <is>
          <t>6C</t>
        </is>
      </c>
      <c r="G1782" t="inlineStr">
        <is>
          <t>N</t>
        </is>
      </c>
      <c r="H1782" t="inlineStr">
        <is>
          <t>ZA</t>
        </is>
      </c>
      <c r="O1782" t="n">
        <v>5.33</v>
      </c>
      <c r="S1782">
        <f>_xlfn.XLOOKUP(E1782,'Facture Chronopost'!L:L,'Facture Chronopost'!AA:AA,"")</f>
        <v/>
      </c>
      <c r="T1782">
        <f>IF(COUNTIF('Bibliothèque transporteurs'!C:C,F1782)=0,"inconnu",_xlfn.XLOOKUP(F1782,'Bibliothèque transporteurs'!C:C,'Bibliothèque transporteurs'!A:A))</f>
        <v/>
      </c>
      <c r="U1782">
        <f>IF(OR(F1782="6C",F1782="6B"),_xlfn.XLOOKUP(E1782,'Facture Chronopost'!L:L,'Facture Chronopost'!X:X),IF(OR(F1782=17,F1782=44),F1782&amp;"_"&amp;H1782,IF(COUNTIF('Bibliothèque transporteurs'!C:C,F1782)=0,"inconnu",_xlfn.XLOOKUP(F1782,'Bibliothèque transporteurs'!C:C,'Bibliothèque transporteurs'!B:B))))</f>
        <v/>
      </c>
      <c r="V1782">
        <f>IF(COUNTIF('Bibliothèque transporteurs'!C:C,F1782)=0,"inconnu",_xlfn.XLOOKUP(F1782,'Bibliothèque transporteurs'!C:C,'Bibliothèque transporteurs'!E:E))</f>
        <v/>
      </c>
      <c r="W1782">
        <f>IF(T1782="FR_2SHOP",O1782,IF(O1782=0,0,ROUNDUP(O1782/C1782*B1782,2)))</f>
        <v/>
      </c>
      <c r="Y1782" s="118">
        <f>ROUNDUP(B1782,2)-M1782-L1782-N1782-J1782-K1782-I1782-Q1782</f>
        <v/>
      </c>
      <c r="Z1782" s="118">
        <f>IF(Y1782=W1782,"OK","Non")</f>
        <v/>
      </c>
    </row>
    <row r="1783">
      <c r="A1783" s="9">
        <f>C1783/SUM(C:C)*(SUM(C:C)+$X$2)</f>
        <v/>
      </c>
      <c r="B1783" s="9">
        <f>C1783/SUM(C:C)*(SUM(C:C)+SUM($N$3:$O$7))+S1783</f>
        <v/>
      </c>
      <c r="C1783" s="9">
        <f>SUM(I1783:Q1783)-N1783-P1783</f>
        <v/>
      </c>
      <c r="D1783" s="8" t="n">
        <v>6235</v>
      </c>
      <c r="E1783" t="inlineStr">
        <is>
          <t>XT414341116TS</t>
        </is>
      </c>
      <c r="F1783" t="inlineStr">
        <is>
          <t>6C</t>
        </is>
      </c>
      <c r="G1783" t="inlineStr">
        <is>
          <t>N</t>
        </is>
      </c>
      <c r="H1783" t="inlineStr">
        <is>
          <t>ZA</t>
        </is>
      </c>
      <c r="O1783" t="n">
        <v>9.69</v>
      </c>
      <c r="S1783">
        <f>_xlfn.XLOOKUP(E1783,'Facture Chronopost'!L:L,'Facture Chronopost'!AA:AA,"")</f>
        <v/>
      </c>
      <c r="T1783">
        <f>IF(COUNTIF('Bibliothèque transporteurs'!C:C,F1783)=0,"inconnu",_xlfn.XLOOKUP(F1783,'Bibliothèque transporteurs'!C:C,'Bibliothèque transporteurs'!A:A))</f>
        <v/>
      </c>
      <c r="U1783">
        <f>IF(OR(F1783="6C",F1783="6B"),_xlfn.XLOOKUP(E1783,'Facture Chronopost'!L:L,'Facture Chronopost'!X:X),IF(OR(F1783=17,F1783=44),F1783&amp;"_"&amp;H1783,IF(COUNTIF('Bibliothèque transporteurs'!C:C,F1783)=0,"inconnu",_xlfn.XLOOKUP(F1783,'Bibliothèque transporteurs'!C:C,'Bibliothèque transporteurs'!B:B))))</f>
        <v/>
      </c>
      <c r="V1783">
        <f>IF(COUNTIF('Bibliothèque transporteurs'!C:C,F1783)=0,"inconnu",_xlfn.XLOOKUP(F1783,'Bibliothèque transporteurs'!C:C,'Bibliothèque transporteurs'!E:E))</f>
        <v/>
      </c>
      <c r="W1783">
        <f>IF(T1783="FR_2SHOP",O1783,IF(O1783=0,0,ROUNDUP(O1783/C1783*B1783,2)))</f>
        <v/>
      </c>
      <c r="Y1783" s="118">
        <f>ROUNDUP(B1783,2)-M1783-L1783-N1783-J1783-K1783-I1783-Q1783</f>
        <v/>
      </c>
      <c r="Z1783" s="118">
        <f>IF(Y1783=W1783,"OK","Non")</f>
        <v/>
      </c>
    </row>
    <row r="1784">
      <c r="A1784" s="9">
        <f>C1784/SUM(C:C)*(SUM(C:C)+$X$2)</f>
        <v/>
      </c>
      <c r="B1784" s="9">
        <f>C1784/SUM(C:C)*(SUM(C:C)+SUM($N$3:$O$7))+S1784</f>
        <v/>
      </c>
      <c r="C1784" s="9">
        <f>SUM(I1784:Q1784)-N1784-P1784</f>
        <v/>
      </c>
      <c r="D1784" s="8" t="n">
        <v>6235</v>
      </c>
      <c r="E1784" t="inlineStr">
        <is>
          <t>XT414344687TS</t>
        </is>
      </c>
      <c r="F1784" t="inlineStr">
        <is>
          <t>6C</t>
        </is>
      </c>
      <c r="G1784" t="inlineStr">
        <is>
          <t>N</t>
        </is>
      </c>
      <c r="H1784" t="inlineStr">
        <is>
          <t>ZA</t>
        </is>
      </c>
      <c r="O1784" t="n">
        <v>5.55</v>
      </c>
      <c r="S1784">
        <f>_xlfn.XLOOKUP(E1784,'Facture Chronopost'!L:L,'Facture Chronopost'!AA:AA,"")</f>
        <v/>
      </c>
      <c r="T1784">
        <f>IF(COUNTIF('Bibliothèque transporteurs'!C:C,F1784)=0,"inconnu",_xlfn.XLOOKUP(F1784,'Bibliothèque transporteurs'!C:C,'Bibliothèque transporteurs'!A:A))</f>
        <v/>
      </c>
      <c r="U1784">
        <f>IF(OR(F1784="6C",F1784="6B"),_xlfn.XLOOKUP(E1784,'Facture Chronopost'!L:L,'Facture Chronopost'!X:X),IF(OR(F1784=17,F1784=44),F1784&amp;"_"&amp;H1784,IF(COUNTIF('Bibliothèque transporteurs'!C:C,F1784)=0,"inconnu",_xlfn.XLOOKUP(F1784,'Bibliothèque transporteurs'!C:C,'Bibliothèque transporteurs'!B:B))))</f>
        <v/>
      </c>
      <c r="V1784">
        <f>IF(COUNTIF('Bibliothèque transporteurs'!C:C,F1784)=0,"inconnu",_xlfn.XLOOKUP(F1784,'Bibliothèque transporteurs'!C:C,'Bibliothèque transporteurs'!E:E))</f>
        <v/>
      </c>
      <c r="W1784">
        <f>IF(T1784="FR_2SHOP",O1784,IF(O1784=0,0,ROUNDUP(O1784/C1784*B1784,2)))</f>
        <v/>
      </c>
      <c r="Y1784" s="118">
        <f>ROUNDUP(B1784,2)-M1784-L1784-N1784-J1784-K1784-I1784-Q1784</f>
        <v/>
      </c>
      <c r="Z1784" s="118">
        <f>IF(Y1784=W1784,"OK","Non")</f>
        <v/>
      </c>
    </row>
    <row r="1785">
      <c r="A1785" s="9">
        <f>C1785/SUM(C:C)*(SUM(C:C)+$X$2)</f>
        <v/>
      </c>
      <c r="B1785" s="9">
        <f>C1785/SUM(C:C)*(SUM(C:C)+SUM($N$3:$O$7))+S1785</f>
        <v/>
      </c>
      <c r="C1785" s="9">
        <f>SUM(I1785:Q1785)-N1785-P1785</f>
        <v/>
      </c>
      <c r="D1785" s="8" t="n">
        <v>6235</v>
      </c>
      <c r="E1785" t="inlineStr">
        <is>
          <t>XT414345872TS</t>
        </is>
      </c>
      <c r="F1785" t="inlineStr">
        <is>
          <t>6C</t>
        </is>
      </c>
      <c r="G1785" t="inlineStr">
        <is>
          <t>N</t>
        </is>
      </c>
      <c r="H1785" t="inlineStr">
        <is>
          <t>ZA</t>
        </is>
      </c>
      <c r="O1785" t="n">
        <v>5.33</v>
      </c>
      <c r="S1785">
        <f>_xlfn.XLOOKUP(E1785,'Facture Chronopost'!L:L,'Facture Chronopost'!AA:AA,"")</f>
        <v/>
      </c>
      <c r="T1785">
        <f>IF(COUNTIF('Bibliothèque transporteurs'!C:C,F1785)=0,"inconnu",_xlfn.XLOOKUP(F1785,'Bibliothèque transporteurs'!C:C,'Bibliothèque transporteurs'!A:A))</f>
        <v/>
      </c>
      <c r="U1785">
        <f>IF(OR(F1785="6C",F1785="6B"),_xlfn.XLOOKUP(E1785,'Facture Chronopost'!L:L,'Facture Chronopost'!X:X),IF(OR(F1785=17,F1785=44),F1785&amp;"_"&amp;H1785,IF(COUNTIF('Bibliothèque transporteurs'!C:C,F1785)=0,"inconnu",_xlfn.XLOOKUP(F1785,'Bibliothèque transporteurs'!C:C,'Bibliothèque transporteurs'!B:B))))</f>
        <v/>
      </c>
      <c r="V1785">
        <f>IF(COUNTIF('Bibliothèque transporteurs'!C:C,F1785)=0,"inconnu",_xlfn.XLOOKUP(F1785,'Bibliothèque transporteurs'!C:C,'Bibliothèque transporteurs'!E:E))</f>
        <v/>
      </c>
      <c r="W1785">
        <f>IF(T1785="FR_2SHOP",O1785,IF(O1785=0,0,ROUNDUP(O1785/C1785*B1785,2)))</f>
        <v/>
      </c>
      <c r="Y1785" s="118">
        <f>ROUNDUP(B1785,2)-M1785-L1785-N1785-J1785-K1785-I1785-Q1785</f>
        <v/>
      </c>
      <c r="Z1785" s="118">
        <f>IF(Y1785=W1785,"OK","Non")</f>
        <v/>
      </c>
    </row>
    <row r="1786">
      <c r="A1786" s="9">
        <f>C1786/SUM(C:C)*(SUM(C:C)+$X$2)</f>
        <v/>
      </c>
      <c r="B1786" s="9">
        <f>C1786/SUM(C:C)*(SUM(C:C)+SUM($N$3:$O$7))+S1786</f>
        <v/>
      </c>
      <c r="C1786" s="9">
        <f>SUM(I1786:Q1786)-N1786-P1786</f>
        <v/>
      </c>
      <c r="D1786" s="8" t="n">
        <v>6235</v>
      </c>
      <c r="E1786" t="inlineStr">
        <is>
          <t>XT414350245TS</t>
        </is>
      </c>
      <c r="F1786" t="inlineStr">
        <is>
          <t>6C</t>
        </is>
      </c>
      <c r="G1786" t="inlineStr">
        <is>
          <t>N</t>
        </is>
      </c>
      <c r="H1786" t="inlineStr">
        <is>
          <t>ZA</t>
        </is>
      </c>
      <c r="O1786" t="n">
        <v>9.029999999999999</v>
      </c>
      <c r="S1786">
        <f>_xlfn.XLOOKUP(E1786,'Facture Chronopost'!L:L,'Facture Chronopost'!AA:AA,"")</f>
        <v/>
      </c>
      <c r="T1786">
        <f>IF(COUNTIF('Bibliothèque transporteurs'!C:C,F1786)=0,"inconnu",_xlfn.XLOOKUP(F1786,'Bibliothèque transporteurs'!C:C,'Bibliothèque transporteurs'!A:A))</f>
        <v/>
      </c>
      <c r="U1786">
        <f>IF(OR(F1786="6C",F1786="6B"),_xlfn.XLOOKUP(E1786,'Facture Chronopost'!L:L,'Facture Chronopost'!X:X),IF(OR(F1786=17,F1786=44),F1786&amp;"_"&amp;H1786,IF(COUNTIF('Bibliothèque transporteurs'!C:C,F1786)=0,"inconnu",_xlfn.XLOOKUP(F1786,'Bibliothèque transporteurs'!C:C,'Bibliothèque transporteurs'!B:B))))</f>
        <v/>
      </c>
      <c r="V1786">
        <f>IF(COUNTIF('Bibliothèque transporteurs'!C:C,F1786)=0,"inconnu",_xlfn.XLOOKUP(F1786,'Bibliothèque transporteurs'!C:C,'Bibliothèque transporteurs'!E:E))</f>
        <v/>
      </c>
      <c r="W1786">
        <f>IF(T1786="FR_2SHOP",O1786,IF(O1786=0,0,ROUNDUP(O1786/C1786*B1786,2)))</f>
        <v/>
      </c>
      <c r="Y1786" s="118">
        <f>ROUNDUP(B1786,2)-M1786-L1786-N1786-J1786-K1786-I1786-Q1786</f>
        <v/>
      </c>
      <c r="Z1786" s="118">
        <f>IF(Y1786=W1786,"OK","Non")</f>
        <v/>
      </c>
    </row>
    <row r="1787">
      <c r="A1787" s="9">
        <f>C1787/SUM(C:C)*(SUM(C:C)+$X$2)</f>
        <v/>
      </c>
      <c r="B1787" s="9">
        <f>C1787/SUM(C:C)*(SUM(C:C)+SUM($N$3:$O$7))+S1787</f>
        <v/>
      </c>
      <c r="C1787" s="9">
        <f>SUM(I1787:Q1787)-N1787-P1787</f>
        <v/>
      </c>
      <c r="D1787" s="8" t="n">
        <v>6235</v>
      </c>
      <c r="E1787" t="inlineStr">
        <is>
          <t>XT414350271TS</t>
        </is>
      </c>
      <c r="F1787" t="inlineStr">
        <is>
          <t>6C</t>
        </is>
      </c>
      <c r="G1787" t="inlineStr">
        <is>
          <t>N</t>
        </is>
      </c>
      <c r="H1787" t="inlineStr">
        <is>
          <t>ZA</t>
        </is>
      </c>
      <c r="O1787" t="n">
        <v>9.69</v>
      </c>
      <c r="S1787">
        <f>_xlfn.XLOOKUP(E1787,'Facture Chronopost'!L:L,'Facture Chronopost'!AA:AA,"")</f>
        <v/>
      </c>
      <c r="T1787">
        <f>IF(COUNTIF('Bibliothèque transporteurs'!C:C,F1787)=0,"inconnu",_xlfn.XLOOKUP(F1787,'Bibliothèque transporteurs'!C:C,'Bibliothèque transporteurs'!A:A))</f>
        <v/>
      </c>
      <c r="U1787">
        <f>IF(OR(F1787="6C",F1787="6B"),_xlfn.XLOOKUP(E1787,'Facture Chronopost'!L:L,'Facture Chronopost'!X:X),IF(OR(F1787=17,F1787=44),F1787&amp;"_"&amp;H1787,IF(COUNTIF('Bibliothèque transporteurs'!C:C,F1787)=0,"inconnu",_xlfn.XLOOKUP(F1787,'Bibliothèque transporteurs'!C:C,'Bibliothèque transporteurs'!B:B))))</f>
        <v/>
      </c>
      <c r="V1787">
        <f>IF(COUNTIF('Bibliothèque transporteurs'!C:C,F1787)=0,"inconnu",_xlfn.XLOOKUP(F1787,'Bibliothèque transporteurs'!C:C,'Bibliothèque transporteurs'!E:E))</f>
        <v/>
      </c>
      <c r="W1787">
        <f>IF(T1787="FR_2SHOP",O1787,IF(O1787=0,0,ROUNDUP(O1787/C1787*B1787,2)))</f>
        <v/>
      </c>
      <c r="Y1787" s="118">
        <f>ROUNDUP(B1787,2)-M1787-L1787-N1787-J1787-K1787-I1787-Q1787</f>
        <v/>
      </c>
      <c r="Z1787" s="118">
        <f>IF(Y1787=W1787,"OK","Non")</f>
        <v/>
      </c>
    </row>
    <row r="1788">
      <c r="A1788" s="9">
        <f>C1788/SUM(C:C)*(SUM(C:C)+$X$2)</f>
        <v/>
      </c>
      <c r="B1788" s="9">
        <f>C1788/SUM(C:C)*(SUM(C:C)+SUM($N$3:$O$7))+S1788</f>
        <v/>
      </c>
      <c r="C1788" s="9">
        <f>SUM(I1788:Q1788)-N1788-P1788</f>
        <v/>
      </c>
      <c r="D1788" s="8" t="n">
        <v>6235</v>
      </c>
      <c r="E1788" t="inlineStr">
        <is>
          <t>XT414351113TS</t>
        </is>
      </c>
      <c r="F1788" t="inlineStr">
        <is>
          <t>6C</t>
        </is>
      </c>
      <c r="G1788" t="inlineStr">
        <is>
          <t>N</t>
        </is>
      </c>
      <c r="H1788" t="inlineStr">
        <is>
          <t>ZA</t>
        </is>
      </c>
      <c r="O1788" t="n">
        <v>9.199999999999999</v>
      </c>
      <c r="S1788">
        <f>_xlfn.XLOOKUP(E1788,'Facture Chronopost'!L:L,'Facture Chronopost'!AA:AA,"")</f>
        <v/>
      </c>
      <c r="T1788">
        <f>IF(COUNTIF('Bibliothèque transporteurs'!C:C,F1788)=0,"inconnu",_xlfn.XLOOKUP(F1788,'Bibliothèque transporteurs'!C:C,'Bibliothèque transporteurs'!A:A))</f>
        <v/>
      </c>
      <c r="U1788">
        <f>IF(OR(F1788="6C",F1788="6B"),_xlfn.XLOOKUP(E1788,'Facture Chronopost'!L:L,'Facture Chronopost'!X:X),IF(OR(F1788=17,F1788=44),F1788&amp;"_"&amp;H1788,IF(COUNTIF('Bibliothèque transporteurs'!C:C,F1788)=0,"inconnu",_xlfn.XLOOKUP(F1788,'Bibliothèque transporteurs'!C:C,'Bibliothèque transporteurs'!B:B))))</f>
        <v/>
      </c>
      <c r="V1788">
        <f>IF(COUNTIF('Bibliothèque transporteurs'!C:C,F1788)=0,"inconnu",_xlfn.XLOOKUP(F1788,'Bibliothèque transporteurs'!C:C,'Bibliothèque transporteurs'!E:E))</f>
        <v/>
      </c>
      <c r="W1788">
        <f>IF(T1788="FR_2SHOP",O1788,IF(O1788=0,0,ROUNDUP(O1788/C1788*B1788,2)))</f>
        <v/>
      </c>
      <c r="Y1788" s="118">
        <f>ROUNDUP(B1788,2)-M1788-L1788-N1788-J1788-K1788-I1788-Q1788</f>
        <v/>
      </c>
      <c r="Z1788" s="118">
        <f>IF(Y1788=W1788,"OK","Non")</f>
        <v/>
      </c>
    </row>
    <row r="1789">
      <c r="A1789" s="9">
        <f>C1789/SUM(C:C)*(SUM(C:C)+$X$2)</f>
        <v/>
      </c>
      <c r="B1789" s="9">
        <f>C1789/SUM(C:C)*(SUM(C:C)+SUM($N$3:$O$7))+S1789</f>
        <v/>
      </c>
      <c r="C1789" s="9">
        <f>SUM(I1789:Q1789)-N1789-P1789</f>
        <v/>
      </c>
      <c r="D1789" s="8" t="n">
        <v>6235</v>
      </c>
      <c r="E1789" t="inlineStr">
        <is>
          <t>XT414351192TS</t>
        </is>
      </c>
      <c r="F1789" t="inlineStr">
        <is>
          <t>6C</t>
        </is>
      </c>
      <c r="G1789" t="inlineStr">
        <is>
          <t>N</t>
        </is>
      </c>
      <c r="H1789" t="inlineStr">
        <is>
          <t>ZA</t>
        </is>
      </c>
      <c r="O1789" t="n">
        <v>9.69</v>
      </c>
      <c r="S1789">
        <f>_xlfn.XLOOKUP(E1789,'Facture Chronopost'!L:L,'Facture Chronopost'!AA:AA,"")</f>
        <v/>
      </c>
      <c r="T1789">
        <f>IF(COUNTIF('Bibliothèque transporteurs'!C:C,F1789)=0,"inconnu",_xlfn.XLOOKUP(F1789,'Bibliothèque transporteurs'!C:C,'Bibliothèque transporteurs'!A:A))</f>
        <v/>
      </c>
      <c r="U1789">
        <f>IF(OR(F1789="6C",F1789="6B"),_xlfn.XLOOKUP(E1789,'Facture Chronopost'!L:L,'Facture Chronopost'!X:X),IF(OR(F1789=17,F1789=44),F1789&amp;"_"&amp;H1789,IF(COUNTIF('Bibliothèque transporteurs'!C:C,F1789)=0,"inconnu",_xlfn.XLOOKUP(F1789,'Bibliothèque transporteurs'!C:C,'Bibliothèque transporteurs'!B:B))))</f>
        <v/>
      </c>
      <c r="V1789">
        <f>IF(COUNTIF('Bibliothèque transporteurs'!C:C,F1789)=0,"inconnu",_xlfn.XLOOKUP(F1789,'Bibliothèque transporteurs'!C:C,'Bibliothèque transporteurs'!E:E))</f>
        <v/>
      </c>
      <c r="W1789">
        <f>IF(T1789="FR_2SHOP",O1789,IF(O1789=0,0,ROUNDUP(O1789/C1789*B1789,2)))</f>
        <v/>
      </c>
      <c r="Y1789" s="118">
        <f>ROUNDUP(B1789,2)-M1789-L1789-N1789-J1789-K1789-I1789-Q1789</f>
        <v/>
      </c>
      <c r="Z1789" s="118">
        <f>IF(Y1789=W1789,"OK","Non")</f>
        <v/>
      </c>
    </row>
    <row r="1790">
      <c r="A1790" s="9">
        <f>C1790/SUM(C:C)*(SUM(C:C)+$X$2)</f>
        <v/>
      </c>
      <c r="B1790" s="9">
        <f>C1790/SUM(C:C)*(SUM(C:C)+SUM($N$3:$O$7))+S1790</f>
        <v/>
      </c>
      <c r="C1790" s="9">
        <f>SUM(I1790:Q1790)-N1790-P1790</f>
        <v/>
      </c>
      <c r="D1790" s="8" t="n">
        <v>6235</v>
      </c>
      <c r="E1790" t="inlineStr">
        <is>
          <t>XT414351348TS</t>
        </is>
      </c>
      <c r="F1790" t="inlineStr">
        <is>
          <t>6C</t>
        </is>
      </c>
      <c r="G1790" t="inlineStr">
        <is>
          <t>N</t>
        </is>
      </c>
      <c r="H1790" t="inlineStr">
        <is>
          <t>ZA</t>
        </is>
      </c>
      <c r="O1790" t="n">
        <v>5.55</v>
      </c>
      <c r="S1790">
        <f>_xlfn.XLOOKUP(E1790,'Facture Chronopost'!L:L,'Facture Chronopost'!AA:AA,"")</f>
        <v/>
      </c>
      <c r="T1790">
        <f>IF(COUNTIF('Bibliothèque transporteurs'!C:C,F1790)=0,"inconnu",_xlfn.XLOOKUP(F1790,'Bibliothèque transporteurs'!C:C,'Bibliothèque transporteurs'!A:A))</f>
        <v/>
      </c>
      <c r="U1790">
        <f>IF(OR(F1790="6C",F1790="6B"),_xlfn.XLOOKUP(E1790,'Facture Chronopost'!L:L,'Facture Chronopost'!X:X),IF(OR(F1790=17,F1790=44),F1790&amp;"_"&amp;H1790,IF(COUNTIF('Bibliothèque transporteurs'!C:C,F1790)=0,"inconnu",_xlfn.XLOOKUP(F1790,'Bibliothèque transporteurs'!C:C,'Bibliothèque transporteurs'!B:B))))</f>
        <v/>
      </c>
      <c r="V1790">
        <f>IF(COUNTIF('Bibliothèque transporteurs'!C:C,F1790)=0,"inconnu",_xlfn.XLOOKUP(F1790,'Bibliothèque transporteurs'!C:C,'Bibliothèque transporteurs'!E:E))</f>
        <v/>
      </c>
      <c r="W1790">
        <f>IF(T1790="FR_2SHOP",O1790,IF(O1790=0,0,ROUNDUP(O1790/C1790*B1790,2)))</f>
        <v/>
      </c>
      <c r="Y1790" s="118">
        <f>ROUNDUP(B1790,2)-M1790-L1790-N1790-J1790-K1790-I1790-Q1790</f>
        <v/>
      </c>
      <c r="Z1790" s="118">
        <f>IF(Y1790=W1790,"OK","Non")</f>
        <v/>
      </c>
    </row>
    <row r="1791">
      <c r="A1791" s="9">
        <f>C1791/SUM(C:C)*(SUM(C:C)+$X$2)</f>
        <v/>
      </c>
      <c r="B1791" s="9">
        <f>C1791/SUM(C:C)*(SUM(C:C)+SUM($N$3:$O$7))+S1791</f>
        <v/>
      </c>
      <c r="C1791" s="9">
        <f>SUM(I1791:Q1791)-N1791-P1791</f>
        <v/>
      </c>
      <c r="D1791" s="8" t="n">
        <v>6235</v>
      </c>
      <c r="E1791" t="inlineStr">
        <is>
          <t>XT414353397TS</t>
        </is>
      </c>
      <c r="F1791" t="inlineStr">
        <is>
          <t>6C</t>
        </is>
      </c>
      <c r="G1791" t="inlineStr">
        <is>
          <t>N</t>
        </is>
      </c>
      <c r="H1791" t="inlineStr">
        <is>
          <t>ZA</t>
        </is>
      </c>
      <c r="O1791" t="n">
        <v>16.29</v>
      </c>
      <c r="S1791">
        <f>_xlfn.XLOOKUP(E1791,'Facture Chronopost'!L:L,'Facture Chronopost'!AA:AA,"")</f>
        <v/>
      </c>
      <c r="T1791">
        <f>IF(COUNTIF('Bibliothèque transporteurs'!C:C,F1791)=0,"inconnu",_xlfn.XLOOKUP(F1791,'Bibliothèque transporteurs'!C:C,'Bibliothèque transporteurs'!A:A))</f>
        <v/>
      </c>
      <c r="U1791">
        <f>IF(OR(F1791="6C",F1791="6B"),_xlfn.XLOOKUP(E1791,'Facture Chronopost'!L:L,'Facture Chronopost'!X:X),IF(OR(F1791=17,F1791=44),F1791&amp;"_"&amp;H1791,IF(COUNTIF('Bibliothèque transporteurs'!C:C,F1791)=0,"inconnu",_xlfn.XLOOKUP(F1791,'Bibliothèque transporteurs'!C:C,'Bibliothèque transporteurs'!B:B))))</f>
        <v/>
      </c>
      <c r="V1791">
        <f>IF(COUNTIF('Bibliothèque transporteurs'!C:C,F1791)=0,"inconnu",_xlfn.XLOOKUP(F1791,'Bibliothèque transporteurs'!C:C,'Bibliothèque transporteurs'!E:E))</f>
        <v/>
      </c>
      <c r="W1791">
        <f>IF(T1791="FR_2SHOP",O1791,IF(O1791=0,0,ROUNDUP(O1791/C1791*B1791,2)))</f>
        <v/>
      </c>
      <c r="Y1791" s="118">
        <f>ROUNDUP(B1791,2)-M1791-L1791-N1791-J1791-K1791-I1791-Q1791</f>
        <v/>
      </c>
      <c r="Z1791" s="118">
        <f>IF(Y1791=W1791,"OK","Non")</f>
        <v/>
      </c>
    </row>
    <row r="1792">
      <c r="A1792" s="9">
        <f>C1792/SUM(C:C)*(SUM(C:C)+$X$2)</f>
        <v/>
      </c>
      <c r="B1792" s="9">
        <f>C1792/SUM(C:C)*(SUM(C:C)+SUM($N$3:$O$7))+S1792</f>
        <v/>
      </c>
      <c r="C1792" s="9">
        <f>SUM(I1792:Q1792)-N1792-P1792</f>
        <v/>
      </c>
      <c r="D1792" s="8" t="n">
        <v>6235</v>
      </c>
      <c r="E1792" t="inlineStr">
        <is>
          <t>XT414354741TS</t>
        </is>
      </c>
      <c r="F1792" t="inlineStr">
        <is>
          <t>6C</t>
        </is>
      </c>
      <c r="G1792" t="inlineStr">
        <is>
          <t>N</t>
        </is>
      </c>
      <c r="H1792" t="inlineStr">
        <is>
          <t>ZA</t>
        </is>
      </c>
      <c r="O1792" t="n">
        <v>9.69</v>
      </c>
      <c r="S1792">
        <f>_xlfn.XLOOKUP(E1792,'Facture Chronopost'!L:L,'Facture Chronopost'!AA:AA,"")</f>
        <v/>
      </c>
      <c r="T1792">
        <f>IF(COUNTIF('Bibliothèque transporteurs'!C:C,F1792)=0,"inconnu",_xlfn.XLOOKUP(F1792,'Bibliothèque transporteurs'!C:C,'Bibliothèque transporteurs'!A:A))</f>
        <v/>
      </c>
      <c r="U1792">
        <f>IF(OR(F1792="6C",F1792="6B"),_xlfn.XLOOKUP(E1792,'Facture Chronopost'!L:L,'Facture Chronopost'!X:X),IF(OR(F1792=17,F1792=44),F1792&amp;"_"&amp;H1792,IF(COUNTIF('Bibliothèque transporteurs'!C:C,F1792)=0,"inconnu",_xlfn.XLOOKUP(F1792,'Bibliothèque transporteurs'!C:C,'Bibliothèque transporteurs'!B:B))))</f>
        <v/>
      </c>
      <c r="V1792">
        <f>IF(COUNTIF('Bibliothèque transporteurs'!C:C,F1792)=0,"inconnu",_xlfn.XLOOKUP(F1792,'Bibliothèque transporteurs'!C:C,'Bibliothèque transporteurs'!E:E))</f>
        <v/>
      </c>
      <c r="W1792">
        <f>IF(T1792="FR_2SHOP",O1792,IF(O1792=0,0,ROUNDUP(O1792/C1792*B1792,2)))</f>
        <v/>
      </c>
      <c r="Y1792" s="118">
        <f>ROUNDUP(B1792,2)-M1792-L1792-N1792-J1792-K1792-I1792-Q1792</f>
        <v/>
      </c>
      <c r="Z1792" s="118">
        <f>IF(Y1792=W1792,"OK","Non")</f>
        <v/>
      </c>
    </row>
    <row r="1793">
      <c r="A1793" s="9">
        <f>C1793/SUM(C:C)*(SUM(C:C)+$X$2)</f>
        <v/>
      </c>
      <c r="B1793" s="9">
        <f>C1793/SUM(C:C)*(SUM(C:C)+SUM($N$3:$O$7))+S1793</f>
        <v/>
      </c>
      <c r="C1793" s="9">
        <f>SUM(I1793:Q1793)-N1793-P1793</f>
        <v/>
      </c>
      <c r="D1793" s="8" t="n">
        <v>6235</v>
      </c>
      <c r="E1793" t="inlineStr">
        <is>
          <t>XT414355217TS</t>
        </is>
      </c>
      <c r="F1793" t="inlineStr">
        <is>
          <t>6C</t>
        </is>
      </c>
      <c r="G1793" t="inlineStr">
        <is>
          <t>N</t>
        </is>
      </c>
      <c r="H1793" t="inlineStr">
        <is>
          <t>ZA</t>
        </is>
      </c>
      <c r="O1793" t="n">
        <v>9.69</v>
      </c>
      <c r="S1793">
        <f>_xlfn.XLOOKUP(E1793,'Facture Chronopost'!L:L,'Facture Chronopost'!AA:AA,"")</f>
        <v/>
      </c>
      <c r="T1793">
        <f>IF(COUNTIF('Bibliothèque transporteurs'!C:C,F1793)=0,"inconnu",_xlfn.XLOOKUP(F1793,'Bibliothèque transporteurs'!C:C,'Bibliothèque transporteurs'!A:A))</f>
        <v/>
      </c>
      <c r="U1793">
        <f>IF(OR(F1793="6C",F1793="6B"),_xlfn.XLOOKUP(E1793,'Facture Chronopost'!L:L,'Facture Chronopost'!X:X),IF(OR(F1793=17,F1793=44),F1793&amp;"_"&amp;H1793,IF(COUNTIF('Bibliothèque transporteurs'!C:C,F1793)=0,"inconnu",_xlfn.XLOOKUP(F1793,'Bibliothèque transporteurs'!C:C,'Bibliothèque transporteurs'!B:B))))</f>
        <v/>
      </c>
      <c r="V1793">
        <f>IF(COUNTIF('Bibliothèque transporteurs'!C:C,F1793)=0,"inconnu",_xlfn.XLOOKUP(F1793,'Bibliothèque transporteurs'!C:C,'Bibliothèque transporteurs'!E:E))</f>
        <v/>
      </c>
      <c r="W1793">
        <f>IF(T1793="FR_2SHOP",O1793,IF(O1793=0,0,ROUNDUP(O1793/C1793*B1793,2)))</f>
        <v/>
      </c>
      <c r="Y1793" s="118">
        <f>ROUNDUP(B1793,2)-M1793-L1793-N1793-J1793-K1793-I1793-Q1793</f>
        <v/>
      </c>
      <c r="Z1793" s="118">
        <f>IF(Y1793=W1793,"OK","Non")</f>
        <v/>
      </c>
    </row>
    <row r="1794">
      <c r="A1794" s="9">
        <f>C1794/SUM(C:C)*(SUM(C:C)+$X$2)</f>
        <v/>
      </c>
      <c r="B1794" s="9">
        <f>C1794/SUM(C:C)*(SUM(C:C)+SUM($N$3:$O$7))+S1794</f>
        <v/>
      </c>
      <c r="C1794" s="9">
        <f>SUM(I1794:Q1794)-N1794-P1794</f>
        <v/>
      </c>
      <c r="D1794" s="8" t="n">
        <v>6235</v>
      </c>
      <c r="E1794" t="inlineStr">
        <is>
          <t>XT414355526TS</t>
        </is>
      </c>
      <c r="F1794" t="inlineStr">
        <is>
          <t>6C</t>
        </is>
      </c>
      <c r="G1794" t="inlineStr">
        <is>
          <t>N</t>
        </is>
      </c>
      <c r="H1794" t="inlineStr">
        <is>
          <t>ZA</t>
        </is>
      </c>
      <c r="O1794" t="n">
        <v>5.88</v>
      </c>
      <c r="S1794">
        <f>_xlfn.XLOOKUP(E1794,'Facture Chronopost'!L:L,'Facture Chronopost'!AA:AA,"")</f>
        <v/>
      </c>
      <c r="T1794">
        <f>IF(COUNTIF('Bibliothèque transporteurs'!C:C,F1794)=0,"inconnu",_xlfn.XLOOKUP(F1794,'Bibliothèque transporteurs'!C:C,'Bibliothèque transporteurs'!A:A))</f>
        <v/>
      </c>
      <c r="U1794">
        <f>IF(OR(F1794="6C",F1794="6B"),_xlfn.XLOOKUP(E1794,'Facture Chronopost'!L:L,'Facture Chronopost'!X:X),IF(OR(F1794=17,F1794=44),F1794&amp;"_"&amp;H1794,IF(COUNTIF('Bibliothèque transporteurs'!C:C,F1794)=0,"inconnu",_xlfn.XLOOKUP(F1794,'Bibliothèque transporteurs'!C:C,'Bibliothèque transporteurs'!B:B))))</f>
        <v/>
      </c>
      <c r="V1794">
        <f>IF(COUNTIF('Bibliothèque transporteurs'!C:C,F1794)=0,"inconnu",_xlfn.XLOOKUP(F1794,'Bibliothèque transporteurs'!C:C,'Bibliothèque transporteurs'!E:E))</f>
        <v/>
      </c>
      <c r="W1794">
        <f>IF(T1794="FR_2SHOP",O1794,IF(O1794=0,0,ROUNDUP(O1794/C1794*B1794,2)))</f>
        <v/>
      </c>
      <c r="Y1794" s="118">
        <f>ROUNDUP(B1794,2)-M1794-L1794-N1794-J1794-K1794-I1794-Q1794</f>
        <v/>
      </c>
      <c r="Z1794" s="118">
        <f>IF(Y1794=W1794,"OK","Non")</f>
        <v/>
      </c>
    </row>
    <row r="1795">
      <c r="A1795" s="9">
        <f>C1795/SUM(C:C)*(SUM(C:C)+$X$2)</f>
        <v/>
      </c>
      <c r="B1795" s="9">
        <f>C1795/SUM(C:C)*(SUM(C:C)+SUM($N$3:$O$7))+S1795</f>
        <v/>
      </c>
      <c r="C1795" s="9">
        <f>SUM(I1795:Q1795)-N1795-P1795</f>
        <v/>
      </c>
      <c r="D1795" s="8" t="n">
        <v>6235</v>
      </c>
      <c r="E1795" t="inlineStr">
        <is>
          <t>XT414355720TS</t>
        </is>
      </c>
      <c r="F1795" t="inlineStr">
        <is>
          <t>6C</t>
        </is>
      </c>
      <c r="G1795" t="inlineStr">
        <is>
          <t>N</t>
        </is>
      </c>
      <c r="H1795" t="inlineStr">
        <is>
          <t>ZA</t>
        </is>
      </c>
      <c r="O1795" t="n">
        <v>5.33</v>
      </c>
      <c r="S1795">
        <f>_xlfn.XLOOKUP(E1795,'Facture Chronopost'!L:L,'Facture Chronopost'!AA:AA,"")</f>
        <v/>
      </c>
      <c r="T1795">
        <f>IF(COUNTIF('Bibliothèque transporteurs'!C:C,F1795)=0,"inconnu",_xlfn.XLOOKUP(F1795,'Bibliothèque transporteurs'!C:C,'Bibliothèque transporteurs'!A:A))</f>
        <v/>
      </c>
      <c r="U1795">
        <f>IF(OR(F1795="6C",F1795="6B"),_xlfn.XLOOKUP(E1795,'Facture Chronopost'!L:L,'Facture Chronopost'!X:X),IF(OR(F1795=17,F1795=44),F1795&amp;"_"&amp;H1795,IF(COUNTIF('Bibliothèque transporteurs'!C:C,F1795)=0,"inconnu",_xlfn.XLOOKUP(F1795,'Bibliothèque transporteurs'!C:C,'Bibliothèque transporteurs'!B:B))))</f>
        <v/>
      </c>
      <c r="V1795">
        <f>IF(COUNTIF('Bibliothèque transporteurs'!C:C,F1795)=0,"inconnu",_xlfn.XLOOKUP(F1795,'Bibliothèque transporteurs'!C:C,'Bibliothèque transporteurs'!E:E))</f>
        <v/>
      </c>
      <c r="W1795">
        <f>IF(T1795="FR_2SHOP",O1795,IF(O1795=0,0,ROUNDUP(O1795/C1795*B1795,2)))</f>
        <v/>
      </c>
      <c r="Y1795" s="118">
        <f>ROUNDUP(B1795,2)-M1795-L1795-N1795-J1795-K1795-I1795-Q1795</f>
        <v/>
      </c>
      <c r="Z1795" s="118">
        <f>IF(Y1795=W1795,"OK","Non")</f>
        <v/>
      </c>
    </row>
    <row r="1796">
      <c r="A1796" s="9">
        <f>C1796/SUM(C:C)*(SUM(C:C)+$X$2)</f>
        <v/>
      </c>
      <c r="B1796" s="9">
        <f>C1796/SUM(C:C)*(SUM(C:C)+SUM($N$3:$O$7))+S1796</f>
        <v/>
      </c>
      <c r="C1796" s="9">
        <f>SUM(I1796:Q1796)-N1796-P1796</f>
        <v/>
      </c>
      <c r="D1796" s="8" t="n">
        <v>6235</v>
      </c>
      <c r="E1796" t="inlineStr">
        <is>
          <t>XT414359562TS</t>
        </is>
      </c>
      <c r="F1796" t="inlineStr">
        <is>
          <t>6C</t>
        </is>
      </c>
      <c r="G1796" t="inlineStr">
        <is>
          <t>N</t>
        </is>
      </c>
      <c r="H1796" t="inlineStr">
        <is>
          <t>ZA</t>
        </is>
      </c>
      <c r="O1796" t="n">
        <v>5.88</v>
      </c>
      <c r="S1796">
        <f>_xlfn.XLOOKUP(E1796,'Facture Chronopost'!L:L,'Facture Chronopost'!AA:AA,"")</f>
        <v/>
      </c>
      <c r="T1796">
        <f>IF(COUNTIF('Bibliothèque transporteurs'!C:C,F1796)=0,"inconnu",_xlfn.XLOOKUP(F1796,'Bibliothèque transporteurs'!C:C,'Bibliothèque transporteurs'!A:A))</f>
        <v/>
      </c>
      <c r="U1796">
        <f>IF(OR(F1796="6C",F1796="6B"),_xlfn.XLOOKUP(E1796,'Facture Chronopost'!L:L,'Facture Chronopost'!X:X),IF(OR(F1796=17,F1796=44),F1796&amp;"_"&amp;H1796,IF(COUNTIF('Bibliothèque transporteurs'!C:C,F1796)=0,"inconnu",_xlfn.XLOOKUP(F1796,'Bibliothèque transporteurs'!C:C,'Bibliothèque transporteurs'!B:B))))</f>
        <v/>
      </c>
      <c r="V1796">
        <f>IF(COUNTIF('Bibliothèque transporteurs'!C:C,F1796)=0,"inconnu",_xlfn.XLOOKUP(F1796,'Bibliothèque transporteurs'!C:C,'Bibliothèque transporteurs'!E:E))</f>
        <v/>
      </c>
      <c r="W1796">
        <f>IF(T1796="FR_2SHOP",O1796,IF(O1796=0,0,ROUNDUP(O1796/C1796*B1796,2)))</f>
        <v/>
      </c>
      <c r="Y1796" s="118">
        <f>ROUNDUP(B1796,2)-M1796-L1796-N1796-J1796-K1796-I1796-Q1796</f>
        <v/>
      </c>
      <c r="Z1796" s="118">
        <f>IF(Y1796=W1796,"OK","Non")</f>
        <v/>
      </c>
    </row>
    <row r="1797">
      <c r="A1797" s="9">
        <f>C1797/SUM(C:C)*(SUM(C:C)+$X$2)</f>
        <v/>
      </c>
      <c r="B1797" s="9">
        <f>C1797/SUM(C:C)*(SUM(C:C)+SUM($N$3:$O$7))+S1797</f>
        <v/>
      </c>
      <c r="C1797" s="9">
        <f>SUM(I1797:Q1797)-N1797-P1797</f>
        <v/>
      </c>
      <c r="D1797" s="8" t="n">
        <v>6235</v>
      </c>
      <c r="E1797" t="inlineStr">
        <is>
          <t>XT414360061TS</t>
        </is>
      </c>
      <c r="F1797" t="inlineStr">
        <is>
          <t>6C</t>
        </is>
      </c>
      <c r="G1797" t="inlineStr">
        <is>
          <t>N</t>
        </is>
      </c>
      <c r="H1797" t="inlineStr">
        <is>
          <t>ZA</t>
        </is>
      </c>
      <c r="O1797" t="n">
        <v>9.69</v>
      </c>
      <c r="S1797">
        <f>_xlfn.XLOOKUP(E1797,'Facture Chronopost'!L:L,'Facture Chronopost'!AA:AA,"")</f>
        <v/>
      </c>
      <c r="T1797">
        <f>IF(COUNTIF('Bibliothèque transporteurs'!C:C,F1797)=0,"inconnu",_xlfn.XLOOKUP(F1797,'Bibliothèque transporteurs'!C:C,'Bibliothèque transporteurs'!A:A))</f>
        <v/>
      </c>
      <c r="U1797">
        <f>IF(OR(F1797="6C",F1797="6B"),_xlfn.XLOOKUP(E1797,'Facture Chronopost'!L:L,'Facture Chronopost'!X:X),IF(OR(F1797=17,F1797=44),F1797&amp;"_"&amp;H1797,IF(COUNTIF('Bibliothèque transporteurs'!C:C,F1797)=0,"inconnu",_xlfn.XLOOKUP(F1797,'Bibliothèque transporteurs'!C:C,'Bibliothèque transporteurs'!B:B))))</f>
        <v/>
      </c>
      <c r="V1797">
        <f>IF(COUNTIF('Bibliothèque transporteurs'!C:C,F1797)=0,"inconnu",_xlfn.XLOOKUP(F1797,'Bibliothèque transporteurs'!C:C,'Bibliothèque transporteurs'!E:E))</f>
        <v/>
      </c>
      <c r="W1797">
        <f>IF(T1797="FR_2SHOP",O1797,IF(O1797=0,0,ROUNDUP(O1797/C1797*B1797,2)))</f>
        <v/>
      </c>
      <c r="Y1797" s="118">
        <f>ROUNDUP(B1797,2)-M1797-L1797-N1797-J1797-K1797-I1797-Q1797</f>
        <v/>
      </c>
      <c r="Z1797" s="118">
        <f>IF(Y1797=W1797,"OK","Non")</f>
        <v/>
      </c>
    </row>
    <row r="1798">
      <c r="A1798" s="9">
        <f>C1798/SUM(C:C)*(SUM(C:C)+$X$2)</f>
        <v/>
      </c>
      <c r="B1798" s="9">
        <f>C1798/SUM(C:C)*(SUM(C:C)+SUM($N$3:$O$7))+S1798</f>
        <v/>
      </c>
      <c r="C1798" s="9">
        <f>SUM(I1798:Q1798)-N1798-P1798</f>
        <v/>
      </c>
      <c r="D1798" s="8" t="n">
        <v>6235</v>
      </c>
      <c r="E1798" t="inlineStr">
        <is>
          <t>XT414361172TS</t>
        </is>
      </c>
      <c r="F1798" t="inlineStr">
        <is>
          <t>6C</t>
        </is>
      </c>
      <c r="G1798" t="inlineStr">
        <is>
          <t>N</t>
        </is>
      </c>
      <c r="H1798" t="inlineStr">
        <is>
          <t>ZA</t>
        </is>
      </c>
      <c r="O1798" t="n">
        <v>5.33</v>
      </c>
      <c r="S1798">
        <f>_xlfn.XLOOKUP(E1798,'Facture Chronopost'!L:L,'Facture Chronopost'!AA:AA,"")</f>
        <v/>
      </c>
      <c r="T1798">
        <f>IF(COUNTIF('Bibliothèque transporteurs'!C:C,F1798)=0,"inconnu",_xlfn.XLOOKUP(F1798,'Bibliothèque transporteurs'!C:C,'Bibliothèque transporteurs'!A:A))</f>
        <v/>
      </c>
      <c r="U1798">
        <f>IF(OR(F1798="6C",F1798="6B"),_xlfn.XLOOKUP(E1798,'Facture Chronopost'!L:L,'Facture Chronopost'!X:X),IF(OR(F1798=17,F1798=44),F1798&amp;"_"&amp;H1798,IF(COUNTIF('Bibliothèque transporteurs'!C:C,F1798)=0,"inconnu",_xlfn.XLOOKUP(F1798,'Bibliothèque transporteurs'!C:C,'Bibliothèque transporteurs'!B:B))))</f>
        <v/>
      </c>
      <c r="V1798">
        <f>IF(COUNTIF('Bibliothèque transporteurs'!C:C,F1798)=0,"inconnu",_xlfn.XLOOKUP(F1798,'Bibliothèque transporteurs'!C:C,'Bibliothèque transporteurs'!E:E))</f>
        <v/>
      </c>
      <c r="W1798">
        <f>IF(T1798="FR_2SHOP",O1798,IF(O1798=0,0,ROUNDUP(O1798/C1798*B1798,2)))</f>
        <v/>
      </c>
      <c r="Y1798" s="118">
        <f>ROUNDUP(B1798,2)-M1798-L1798-N1798-J1798-K1798-I1798-Q1798</f>
        <v/>
      </c>
      <c r="Z1798" s="118">
        <f>IF(Y1798=W1798,"OK","Non")</f>
        <v/>
      </c>
    </row>
    <row r="1799">
      <c r="A1799" s="9">
        <f>C1799/SUM(C:C)*(SUM(C:C)+$X$2)</f>
        <v/>
      </c>
      <c r="B1799" s="9">
        <f>C1799/SUM(C:C)*(SUM(C:C)+SUM($N$3:$O$7))+S1799</f>
        <v/>
      </c>
      <c r="C1799" s="9">
        <f>SUM(I1799:Q1799)-N1799-P1799</f>
        <v/>
      </c>
      <c r="D1799" s="8" t="n">
        <v>6235</v>
      </c>
      <c r="E1799" t="inlineStr">
        <is>
          <t>XT414361915TS</t>
        </is>
      </c>
      <c r="F1799" t="inlineStr">
        <is>
          <t>6C</t>
        </is>
      </c>
      <c r="G1799" t="inlineStr">
        <is>
          <t>N</t>
        </is>
      </c>
      <c r="H1799" t="inlineStr">
        <is>
          <t>ZA</t>
        </is>
      </c>
      <c r="O1799" t="n">
        <v>9.69</v>
      </c>
      <c r="S1799">
        <f>_xlfn.XLOOKUP(E1799,'Facture Chronopost'!L:L,'Facture Chronopost'!AA:AA,"")</f>
        <v/>
      </c>
      <c r="T1799">
        <f>IF(COUNTIF('Bibliothèque transporteurs'!C:C,F1799)=0,"inconnu",_xlfn.XLOOKUP(F1799,'Bibliothèque transporteurs'!C:C,'Bibliothèque transporteurs'!A:A))</f>
        <v/>
      </c>
      <c r="U1799">
        <f>IF(OR(F1799="6C",F1799="6B"),_xlfn.XLOOKUP(E1799,'Facture Chronopost'!L:L,'Facture Chronopost'!X:X),IF(OR(F1799=17,F1799=44),F1799&amp;"_"&amp;H1799,IF(COUNTIF('Bibliothèque transporteurs'!C:C,F1799)=0,"inconnu",_xlfn.XLOOKUP(F1799,'Bibliothèque transporteurs'!C:C,'Bibliothèque transporteurs'!B:B))))</f>
        <v/>
      </c>
      <c r="V1799">
        <f>IF(COUNTIF('Bibliothèque transporteurs'!C:C,F1799)=0,"inconnu",_xlfn.XLOOKUP(F1799,'Bibliothèque transporteurs'!C:C,'Bibliothèque transporteurs'!E:E))</f>
        <v/>
      </c>
      <c r="W1799">
        <f>IF(T1799="FR_2SHOP",O1799,IF(O1799=0,0,ROUNDUP(O1799/C1799*B1799,2)))</f>
        <v/>
      </c>
      <c r="Y1799" s="118">
        <f>ROUNDUP(B1799,2)-M1799-L1799-N1799-J1799-K1799-I1799-Q1799</f>
        <v/>
      </c>
      <c r="Z1799" s="118">
        <f>IF(Y1799=W1799,"OK","Non")</f>
        <v/>
      </c>
    </row>
    <row r="1800">
      <c r="A1800" s="9">
        <f>C1800/SUM(C:C)*(SUM(C:C)+$X$2)</f>
        <v/>
      </c>
      <c r="B1800" s="9">
        <f>C1800/SUM(C:C)*(SUM(C:C)+SUM($N$3:$O$7))+S1800</f>
        <v/>
      </c>
      <c r="C1800" s="9">
        <f>SUM(I1800:Q1800)-N1800-P1800</f>
        <v/>
      </c>
      <c r="D1800" s="8" t="n">
        <v>6235</v>
      </c>
      <c r="E1800" t="inlineStr">
        <is>
          <t>XT414362345TS</t>
        </is>
      </c>
      <c r="F1800" t="inlineStr">
        <is>
          <t>6C</t>
        </is>
      </c>
      <c r="G1800" t="inlineStr">
        <is>
          <t>N</t>
        </is>
      </c>
      <c r="H1800" t="inlineStr">
        <is>
          <t>ZA</t>
        </is>
      </c>
      <c r="O1800" t="n">
        <v>11.01</v>
      </c>
      <c r="S1800">
        <f>_xlfn.XLOOKUP(E1800,'Facture Chronopost'!L:L,'Facture Chronopost'!AA:AA,"")</f>
        <v/>
      </c>
      <c r="T1800">
        <f>IF(COUNTIF('Bibliothèque transporteurs'!C:C,F1800)=0,"inconnu",_xlfn.XLOOKUP(F1800,'Bibliothèque transporteurs'!C:C,'Bibliothèque transporteurs'!A:A))</f>
        <v/>
      </c>
      <c r="U1800">
        <f>IF(OR(F1800="6C",F1800="6B"),_xlfn.XLOOKUP(E1800,'Facture Chronopost'!L:L,'Facture Chronopost'!X:X),IF(OR(F1800=17,F1800=44),F1800&amp;"_"&amp;H1800,IF(COUNTIF('Bibliothèque transporteurs'!C:C,F1800)=0,"inconnu",_xlfn.XLOOKUP(F1800,'Bibliothèque transporteurs'!C:C,'Bibliothèque transporteurs'!B:B))))</f>
        <v/>
      </c>
      <c r="V1800">
        <f>IF(COUNTIF('Bibliothèque transporteurs'!C:C,F1800)=0,"inconnu",_xlfn.XLOOKUP(F1800,'Bibliothèque transporteurs'!C:C,'Bibliothèque transporteurs'!E:E))</f>
        <v/>
      </c>
      <c r="W1800">
        <f>IF(T1800="FR_2SHOP",O1800,IF(O1800=0,0,ROUNDUP(O1800/C1800*B1800,2)))</f>
        <v/>
      </c>
      <c r="Y1800" s="118">
        <f>ROUNDUP(B1800,2)-M1800-L1800-N1800-J1800-K1800-I1800-Q1800</f>
        <v/>
      </c>
      <c r="Z1800" s="118">
        <f>IF(Y1800=W1800,"OK","Non")</f>
        <v/>
      </c>
    </row>
    <row r="1801">
      <c r="A1801" s="9">
        <f>C1801/SUM(C:C)*(SUM(C:C)+$X$2)</f>
        <v/>
      </c>
      <c r="B1801" s="9">
        <f>C1801/SUM(C:C)*(SUM(C:C)+SUM($N$3:$O$7))+S1801</f>
        <v/>
      </c>
      <c r="C1801" s="9">
        <f>SUM(I1801:Q1801)-N1801-P1801</f>
        <v/>
      </c>
      <c r="D1801" s="8" t="n">
        <v>6235</v>
      </c>
      <c r="E1801" t="inlineStr">
        <is>
          <t>XT414362915TS</t>
        </is>
      </c>
      <c r="F1801" t="inlineStr">
        <is>
          <t>6C</t>
        </is>
      </c>
      <c r="G1801" t="inlineStr">
        <is>
          <t>N</t>
        </is>
      </c>
      <c r="H1801" t="inlineStr">
        <is>
          <t>ZA</t>
        </is>
      </c>
      <c r="O1801" t="n">
        <v>9.69</v>
      </c>
      <c r="S1801">
        <f>_xlfn.XLOOKUP(E1801,'Facture Chronopost'!L:L,'Facture Chronopost'!AA:AA,"")</f>
        <v/>
      </c>
      <c r="T1801">
        <f>IF(COUNTIF('Bibliothèque transporteurs'!C:C,F1801)=0,"inconnu",_xlfn.XLOOKUP(F1801,'Bibliothèque transporteurs'!C:C,'Bibliothèque transporteurs'!A:A))</f>
        <v/>
      </c>
      <c r="U1801">
        <f>IF(OR(F1801="6C",F1801="6B"),_xlfn.XLOOKUP(E1801,'Facture Chronopost'!L:L,'Facture Chronopost'!X:X),IF(OR(F1801=17,F1801=44),F1801&amp;"_"&amp;H1801,IF(COUNTIF('Bibliothèque transporteurs'!C:C,F1801)=0,"inconnu",_xlfn.XLOOKUP(F1801,'Bibliothèque transporteurs'!C:C,'Bibliothèque transporteurs'!B:B))))</f>
        <v/>
      </c>
      <c r="V1801">
        <f>IF(COUNTIF('Bibliothèque transporteurs'!C:C,F1801)=0,"inconnu",_xlfn.XLOOKUP(F1801,'Bibliothèque transporteurs'!C:C,'Bibliothèque transporteurs'!E:E))</f>
        <v/>
      </c>
      <c r="W1801">
        <f>IF(T1801="FR_2SHOP",O1801,IF(O1801=0,0,ROUNDUP(O1801/C1801*B1801,2)))</f>
        <v/>
      </c>
      <c r="Y1801" s="118">
        <f>ROUNDUP(B1801,2)-M1801-L1801-N1801-J1801-K1801-I1801-Q1801</f>
        <v/>
      </c>
      <c r="Z1801" s="118">
        <f>IF(Y1801=W1801,"OK","Non")</f>
        <v/>
      </c>
    </row>
    <row r="1802">
      <c r="A1802" s="9">
        <f>C1802/SUM(C:C)*(SUM(C:C)+$X$2)</f>
        <v/>
      </c>
      <c r="B1802" s="9">
        <f>C1802/SUM(C:C)*(SUM(C:C)+SUM($N$3:$O$7))+S1802</f>
        <v/>
      </c>
      <c r="C1802" s="9">
        <f>SUM(I1802:Q1802)-N1802-P1802</f>
        <v/>
      </c>
      <c r="D1802" s="8" t="n">
        <v>6235</v>
      </c>
      <c r="E1802" t="inlineStr">
        <is>
          <t>XT414364430TS</t>
        </is>
      </c>
      <c r="F1802" t="inlineStr">
        <is>
          <t>6C</t>
        </is>
      </c>
      <c r="G1802" t="inlineStr">
        <is>
          <t>N</t>
        </is>
      </c>
      <c r="H1802" t="inlineStr">
        <is>
          <t>ZA</t>
        </is>
      </c>
      <c r="O1802" t="n">
        <v>5.33</v>
      </c>
      <c r="S1802">
        <f>_xlfn.XLOOKUP(E1802,'Facture Chronopost'!L:L,'Facture Chronopost'!AA:AA,"")</f>
        <v/>
      </c>
      <c r="T1802">
        <f>IF(COUNTIF('Bibliothèque transporteurs'!C:C,F1802)=0,"inconnu",_xlfn.XLOOKUP(F1802,'Bibliothèque transporteurs'!C:C,'Bibliothèque transporteurs'!A:A))</f>
        <v/>
      </c>
      <c r="U1802">
        <f>IF(OR(F1802="6C",F1802="6B"),_xlfn.XLOOKUP(E1802,'Facture Chronopost'!L:L,'Facture Chronopost'!X:X),IF(OR(F1802=17,F1802=44),F1802&amp;"_"&amp;H1802,IF(COUNTIF('Bibliothèque transporteurs'!C:C,F1802)=0,"inconnu",_xlfn.XLOOKUP(F1802,'Bibliothèque transporteurs'!C:C,'Bibliothèque transporteurs'!B:B))))</f>
        <v/>
      </c>
      <c r="V1802">
        <f>IF(COUNTIF('Bibliothèque transporteurs'!C:C,F1802)=0,"inconnu",_xlfn.XLOOKUP(F1802,'Bibliothèque transporteurs'!C:C,'Bibliothèque transporteurs'!E:E))</f>
        <v/>
      </c>
      <c r="W1802">
        <f>IF(T1802="FR_2SHOP",O1802,IF(O1802=0,0,ROUNDUP(O1802/C1802*B1802,2)))</f>
        <v/>
      </c>
      <c r="Y1802" s="118">
        <f>ROUNDUP(B1802,2)-M1802-L1802-N1802-J1802-K1802-I1802-Q1802</f>
        <v/>
      </c>
      <c r="Z1802" s="118">
        <f>IF(Y1802=W1802,"OK","Non")</f>
        <v/>
      </c>
    </row>
    <row r="1803">
      <c r="A1803" s="9">
        <f>C1803/SUM(C:C)*(SUM(C:C)+$X$2)</f>
        <v/>
      </c>
      <c r="B1803" s="9">
        <f>C1803/SUM(C:C)*(SUM(C:C)+SUM($N$3:$O$7))+S1803</f>
        <v/>
      </c>
      <c r="C1803" s="9">
        <f>SUM(I1803:Q1803)-N1803-P1803</f>
        <v/>
      </c>
      <c r="D1803" s="8" t="n">
        <v>6235</v>
      </c>
      <c r="E1803" t="inlineStr">
        <is>
          <t>XT414365792TS</t>
        </is>
      </c>
      <c r="F1803" t="inlineStr">
        <is>
          <t>6C</t>
        </is>
      </c>
      <c r="G1803" t="inlineStr">
        <is>
          <t>N</t>
        </is>
      </c>
      <c r="H1803" t="inlineStr">
        <is>
          <t>ZA</t>
        </is>
      </c>
      <c r="O1803" t="n">
        <v>9.470000000000001</v>
      </c>
      <c r="S1803">
        <f>_xlfn.XLOOKUP(E1803,'Facture Chronopost'!L:L,'Facture Chronopost'!AA:AA,"")</f>
        <v/>
      </c>
      <c r="T1803">
        <f>IF(COUNTIF('Bibliothèque transporteurs'!C:C,F1803)=0,"inconnu",_xlfn.XLOOKUP(F1803,'Bibliothèque transporteurs'!C:C,'Bibliothèque transporteurs'!A:A))</f>
        <v/>
      </c>
      <c r="U1803">
        <f>IF(OR(F1803="6C",F1803="6B"),_xlfn.XLOOKUP(E1803,'Facture Chronopost'!L:L,'Facture Chronopost'!X:X),IF(OR(F1803=17,F1803=44),F1803&amp;"_"&amp;H1803,IF(COUNTIF('Bibliothèque transporteurs'!C:C,F1803)=0,"inconnu",_xlfn.XLOOKUP(F1803,'Bibliothèque transporteurs'!C:C,'Bibliothèque transporteurs'!B:B))))</f>
        <v/>
      </c>
      <c r="V1803">
        <f>IF(COUNTIF('Bibliothèque transporteurs'!C:C,F1803)=0,"inconnu",_xlfn.XLOOKUP(F1803,'Bibliothèque transporteurs'!C:C,'Bibliothèque transporteurs'!E:E))</f>
        <v/>
      </c>
      <c r="W1803">
        <f>IF(T1803="FR_2SHOP",O1803,IF(O1803=0,0,ROUNDUP(O1803/C1803*B1803,2)))</f>
        <v/>
      </c>
      <c r="Y1803" s="118">
        <f>ROUNDUP(B1803,2)-M1803-L1803-N1803-J1803-K1803-I1803-Q1803</f>
        <v/>
      </c>
      <c r="Z1803" s="118">
        <f>IF(Y1803=W1803,"OK","Non")</f>
        <v/>
      </c>
    </row>
    <row r="1804">
      <c r="A1804" s="9">
        <f>C1804/SUM(C:C)*(SUM(C:C)+$X$2)</f>
        <v/>
      </c>
      <c r="B1804" s="9">
        <f>C1804/SUM(C:C)*(SUM(C:C)+SUM($N$3:$O$7))+S1804</f>
        <v/>
      </c>
      <c r="C1804" s="9">
        <f>SUM(I1804:Q1804)-N1804-P1804</f>
        <v/>
      </c>
      <c r="D1804" s="8" t="n">
        <v>6235</v>
      </c>
      <c r="E1804" t="inlineStr">
        <is>
          <t>XT414367113TS</t>
        </is>
      </c>
      <c r="F1804" t="inlineStr">
        <is>
          <t>6C</t>
        </is>
      </c>
      <c r="G1804" t="inlineStr">
        <is>
          <t>N</t>
        </is>
      </c>
      <c r="H1804" t="inlineStr">
        <is>
          <t>ZA</t>
        </is>
      </c>
      <c r="O1804" t="n">
        <v>9.69</v>
      </c>
      <c r="S1804">
        <f>_xlfn.XLOOKUP(E1804,'Facture Chronopost'!L:L,'Facture Chronopost'!AA:AA,"")</f>
        <v/>
      </c>
      <c r="T1804">
        <f>IF(COUNTIF('Bibliothèque transporteurs'!C:C,F1804)=0,"inconnu",_xlfn.XLOOKUP(F1804,'Bibliothèque transporteurs'!C:C,'Bibliothèque transporteurs'!A:A))</f>
        <v/>
      </c>
      <c r="U1804">
        <f>IF(OR(F1804="6C",F1804="6B"),_xlfn.XLOOKUP(E1804,'Facture Chronopost'!L:L,'Facture Chronopost'!X:X),IF(OR(F1804=17,F1804=44),F1804&amp;"_"&amp;H1804,IF(COUNTIF('Bibliothèque transporteurs'!C:C,F1804)=0,"inconnu",_xlfn.XLOOKUP(F1804,'Bibliothèque transporteurs'!C:C,'Bibliothèque transporteurs'!B:B))))</f>
        <v/>
      </c>
      <c r="V1804">
        <f>IF(COUNTIF('Bibliothèque transporteurs'!C:C,F1804)=0,"inconnu",_xlfn.XLOOKUP(F1804,'Bibliothèque transporteurs'!C:C,'Bibliothèque transporteurs'!E:E))</f>
        <v/>
      </c>
      <c r="W1804">
        <f>IF(T1804="FR_2SHOP",O1804,IF(O1804=0,0,ROUNDUP(O1804/C1804*B1804,2)))</f>
        <v/>
      </c>
      <c r="Y1804" s="118">
        <f>ROUNDUP(B1804,2)-M1804-L1804-N1804-J1804-K1804-I1804-Q1804</f>
        <v/>
      </c>
      <c r="Z1804" s="118">
        <f>IF(Y1804=W1804,"OK","Non")</f>
        <v/>
      </c>
    </row>
    <row r="1805">
      <c r="A1805" s="9">
        <f>C1805/SUM(C:C)*(SUM(C:C)+$X$2)</f>
        <v/>
      </c>
      <c r="B1805" s="9">
        <f>C1805/SUM(C:C)*(SUM(C:C)+SUM($N$3:$O$7))+S1805</f>
        <v/>
      </c>
      <c r="C1805" s="9">
        <f>SUM(I1805:Q1805)-N1805-P1805</f>
        <v/>
      </c>
      <c r="D1805" s="8" t="n">
        <v>6235</v>
      </c>
      <c r="E1805" t="inlineStr">
        <is>
          <t>XT414367467TS</t>
        </is>
      </c>
      <c r="F1805" t="inlineStr">
        <is>
          <t>6C</t>
        </is>
      </c>
      <c r="G1805" t="inlineStr">
        <is>
          <t>N</t>
        </is>
      </c>
      <c r="H1805" t="inlineStr">
        <is>
          <t>ZA</t>
        </is>
      </c>
      <c r="O1805" t="n">
        <v>5.33</v>
      </c>
      <c r="S1805">
        <f>_xlfn.XLOOKUP(E1805,'Facture Chronopost'!L:L,'Facture Chronopost'!AA:AA,"")</f>
        <v/>
      </c>
      <c r="T1805">
        <f>IF(COUNTIF('Bibliothèque transporteurs'!C:C,F1805)=0,"inconnu",_xlfn.XLOOKUP(F1805,'Bibliothèque transporteurs'!C:C,'Bibliothèque transporteurs'!A:A))</f>
        <v/>
      </c>
      <c r="U1805">
        <f>IF(OR(F1805="6C",F1805="6B"),_xlfn.XLOOKUP(E1805,'Facture Chronopost'!L:L,'Facture Chronopost'!X:X),IF(OR(F1805=17,F1805=44),F1805&amp;"_"&amp;H1805,IF(COUNTIF('Bibliothèque transporteurs'!C:C,F1805)=0,"inconnu",_xlfn.XLOOKUP(F1805,'Bibliothèque transporteurs'!C:C,'Bibliothèque transporteurs'!B:B))))</f>
        <v/>
      </c>
      <c r="V1805">
        <f>IF(COUNTIF('Bibliothèque transporteurs'!C:C,F1805)=0,"inconnu",_xlfn.XLOOKUP(F1805,'Bibliothèque transporteurs'!C:C,'Bibliothèque transporteurs'!E:E))</f>
        <v/>
      </c>
      <c r="W1805">
        <f>IF(T1805="FR_2SHOP",O1805,IF(O1805=0,0,ROUNDUP(O1805/C1805*B1805,2)))</f>
        <v/>
      </c>
      <c r="Y1805" s="118">
        <f>ROUNDUP(B1805,2)-M1805-L1805-N1805-J1805-K1805-I1805-Q1805</f>
        <v/>
      </c>
      <c r="Z1805" s="118">
        <f>IF(Y1805=W1805,"OK","Non")</f>
        <v/>
      </c>
    </row>
    <row r="1806">
      <c r="A1806" s="9">
        <f>C1806/SUM(C:C)*(SUM(C:C)+$X$2)</f>
        <v/>
      </c>
      <c r="B1806" s="9">
        <f>C1806/SUM(C:C)*(SUM(C:C)+SUM($N$3:$O$7))+S1806</f>
        <v/>
      </c>
      <c r="C1806" s="9">
        <f>SUM(I1806:Q1806)-N1806-P1806</f>
        <v/>
      </c>
      <c r="D1806" s="8" t="n">
        <v>6235</v>
      </c>
      <c r="E1806" t="inlineStr">
        <is>
          <t>XT414368365TS</t>
        </is>
      </c>
      <c r="F1806" t="inlineStr">
        <is>
          <t>6C</t>
        </is>
      </c>
      <c r="G1806" t="inlineStr">
        <is>
          <t>N</t>
        </is>
      </c>
      <c r="H1806" t="inlineStr">
        <is>
          <t>ZA</t>
        </is>
      </c>
      <c r="O1806" t="n">
        <v>5.33</v>
      </c>
      <c r="S1806">
        <f>_xlfn.XLOOKUP(E1806,'Facture Chronopost'!L:L,'Facture Chronopost'!AA:AA,"")</f>
        <v/>
      </c>
      <c r="T1806">
        <f>IF(COUNTIF('Bibliothèque transporteurs'!C:C,F1806)=0,"inconnu",_xlfn.XLOOKUP(F1806,'Bibliothèque transporteurs'!C:C,'Bibliothèque transporteurs'!A:A))</f>
        <v/>
      </c>
      <c r="U1806">
        <f>IF(OR(F1806="6C",F1806="6B"),_xlfn.XLOOKUP(E1806,'Facture Chronopost'!L:L,'Facture Chronopost'!X:X),IF(OR(F1806=17,F1806=44),F1806&amp;"_"&amp;H1806,IF(COUNTIF('Bibliothèque transporteurs'!C:C,F1806)=0,"inconnu",_xlfn.XLOOKUP(F1806,'Bibliothèque transporteurs'!C:C,'Bibliothèque transporteurs'!B:B))))</f>
        <v/>
      </c>
      <c r="V1806">
        <f>IF(COUNTIF('Bibliothèque transporteurs'!C:C,F1806)=0,"inconnu",_xlfn.XLOOKUP(F1806,'Bibliothèque transporteurs'!C:C,'Bibliothèque transporteurs'!E:E))</f>
        <v/>
      </c>
      <c r="W1806">
        <f>IF(T1806="FR_2SHOP",O1806,IF(O1806=0,0,ROUNDUP(O1806/C1806*B1806,2)))</f>
        <v/>
      </c>
      <c r="Y1806" s="118">
        <f>ROUNDUP(B1806,2)-M1806-L1806-N1806-J1806-K1806-I1806-Q1806</f>
        <v/>
      </c>
      <c r="Z1806" s="118">
        <f>IF(Y1806=W1806,"OK","Non")</f>
        <v/>
      </c>
    </row>
    <row r="1807">
      <c r="A1807" s="9">
        <f>C1807/SUM(C:C)*(SUM(C:C)+$X$2)</f>
        <v/>
      </c>
      <c r="B1807" s="9">
        <f>C1807/SUM(C:C)*(SUM(C:C)+SUM($N$3:$O$7))+S1807</f>
        <v/>
      </c>
      <c r="C1807" s="9">
        <f>SUM(I1807:Q1807)-N1807-P1807</f>
        <v/>
      </c>
      <c r="D1807" s="8" t="n">
        <v>6235</v>
      </c>
      <c r="E1807" t="inlineStr">
        <is>
          <t>XT414368839TS</t>
        </is>
      </c>
      <c r="F1807" t="inlineStr">
        <is>
          <t>6C</t>
        </is>
      </c>
      <c r="G1807" t="inlineStr">
        <is>
          <t>N</t>
        </is>
      </c>
      <c r="H1807" t="inlineStr">
        <is>
          <t>ZA</t>
        </is>
      </c>
      <c r="O1807" t="n">
        <v>5.55</v>
      </c>
      <c r="S1807">
        <f>_xlfn.XLOOKUP(E1807,'Facture Chronopost'!L:L,'Facture Chronopost'!AA:AA,"")</f>
        <v/>
      </c>
      <c r="T1807">
        <f>IF(COUNTIF('Bibliothèque transporteurs'!C:C,F1807)=0,"inconnu",_xlfn.XLOOKUP(F1807,'Bibliothèque transporteurs'!C:C,'Bibliothèque transporteurs'!A:A))</f>
        <v/>
      </c>
      <c r="U1807">
        <f>IF(OR(F1807="6C",F1807="6B"),_xlfn.XLOOKUP(E1807,'Facture Chronopost'!L:L,'Facture Chronopost'!X:X),IF(OR(F1807=17,F1807=44),F1807&amp;"_"&amp;H1807,IF(COUNTIF('Bibliothèque transporteurs'!C:C,F1807)=0,"inconnu",_xlfn.XLOOKUP(F1807,'Bibliothèque transporteurs'!C:C,'Bibliothèque transporteurs'!B:B))))</f>
        <v/>
      </c>
      <c r="V1807">
        <f>IF(COUNTIF('Bibliothèque transporteurs'!C:C,F1807)=0,"inconnu",_xlfn.XLOOKUP(F1807,'Bibliothèque transporteurs'!C:C,'Bibliothèque transporteurs'!E:E))</f>
        <v/>
      </c>
      <c r="W1807">
        <f>IF(T1807="FR_2SHOP",O1807,IF(O1807=0,0,ROUNDUP(O1807/C1807*B1807,2)))</f>
        <v/>
      </c>
      <c r="Y1807" s="118">
        <f>ROUNDUP(B1807,2)-M1807-L1807-N1807-J1807-K1807-I1807-Q1807</f>
        <v/>
      </c>
      <c r="Z1807" s="118">
        <f>IF(Y1807=W1807,"OK","Non")</f>
        <v/>
      </c>
    </row>
    <row r="1808">
      <c r="A1808" s="9">
        <f>C1808/SUM(C:C)*(SUM(C:C)+$X$2)</f>
        <v/>
      </c>
      <c r="B1808" s="9">
        <f>C1808/SUM(C:C)*(SUM(C:C)+SUM($N$3:$O$7))+S1808</f>
        <v/>
      </c>
      <c r="C1808" s="9">
        <f>SUM(I1808:Q1808)-N1808-P1808</f>
        <v/>
      </c>
      <c r="D1808" s="8" t="n">
        <v>6235</v>
      </c>
      <c r="E1808" t="inlineStr">
        <is>
          <t>XT414370934TS</t>
        </is>
      </c>
      <c r="F1808" t="inlineStr">
        <is>
          <t>6C</t>
        </is>
      </c>
      <c r="G1808" t="inlineStr">
        <is>
          <t>N</t>
        </is>
      </c>
      <c r="H1808" t="inlineStr">
        <is>
          <t>ZA</t>
        </is>
      </c>
      <c r="O1808" t="n">
        <v>5.55</v>
      </c>
      <c r="S1808">
        <f>_xlfn.XLOOKUP(E1808,'Facture Chronopost'!L:L,'Facture Chronopost'!AA:AA,"")</f>
        <v/>
      </c>
      <c r="T1808">
        <f>IF(COUNTIF('Bibliothèque transporteurs'!C:C,F1808)=0,"inconnu",_xlfn.XLOOKUP(F1808,'Bibliothèque transporteurs'!C:C,'Bibliothèque transporteurs'!A:A))</f>
        <v/>
      </c>
      <c r="U1808">
        <f>IF(OR(F1808="6C",F1808="6B"),_xlfn.XLOOKUP(E1808,'Facture Chronopost'!L:L,'Facture Chronopost'!X:X),IF(OR(F1808=17,F1808=44),F1808&amp;"_"&amp;H1808,IF(COUNTIF('Bibliothèque transporteurs'!C:C,F1808)=0,"inconnu",_xlfn.XLOOKUP(F1808,'Bibliothèque transporteurs'!C:C,'Bibliothèque transporteurs'!B:B))))</f>
        <v/>
      </c>
      <c r="V1808">
        <f>IF(COUNTIF('Bibliothèque transporteurs'!C:C,F1808)=0,"inconnu",_xlfn.XLOOKUP(F1808,'Bibliothèque transporteurs'!C:C,'Bibliothèque transporteurs'!E:E))</f>
        <v/>
      </c>
      <c r="W1808">
        <f>IF(T1808="FR_2SHOP",O1808,IF(O1808=0,0,ROUNDUP(O1808/C1808*B1808,2)))</f>
        <v/>
      </c>
      <c r="Y1808" s="118">
        <f>ROUNDUP(B1808,2)-M1808-L1808-N1808-J1808-K1808-I1808-Q1808</f>
        <v/>
      </c>
      <c r="Z1808" s="118">
        <f>IF(Y1808=W1808,"OK","Non")</f>
        <v/>
      </c>
    </row>
    <row r="1809">
      <c r="A1809" s="9">
        <f>C1809/SUM(C:C)*(SUM(C:C)+$X$2)</f>
        <v/>
      </c>
      <c r="B1809" s="9">
        <f>C1809/SUM(C:C)*(SUM(C:C)+SUM($N$3:$O$7))+S1809</f>
        <v/>
      </c>
      <c r="C1809" s="9">
        <f>SUM(I1809:Q1809)-N1809-P1809</f>
        <v/>
      </c>
      <c r="D1809" s="8" t="n">
        <v>6235</v>
      </c>
      <c r="E1809" t="inlineStr">
        <is>
          <t>XT414372060TS</t>
        </is>
      </c>
      <c r="F1809" t="inlineStr">
        <is>
          <t>6C</t>
        </is>
      </c>
      <c r="G1809" t="inlineStr">
        <is>
          <t>N</t>
        </is>
      </c>
      <c r="H1809" t="inlineStr">
        <is>
          <t>ZA</t>
        </is>
      </c>
      <c r="O1809" t="n">
        <v>9.69</v>
      </c>
      <c r="S1809">
        <f>_xlfn.XLOOKUP(E1809,'Facture Chronopost'!L:L,'Facture Chronopost'!AA:AA,"")</f>
        <v/>
      </c>
      <c r="T1809">
        <f>IF(COUNTIF('Bibliothèque transporteurs'!C:C,F1809)=0,"inconnu",_xlfn.XLOOKUP(F1809,'Bibliothèque transporteurs'!C:C,'Bibliothèque transporteurs'!A:A))</f>
        <v/>
      </c>
      <c r="U1809">
        <f>IF(OR(F1809="6C",F1809="6B"),_xlfn.XLOOKUP(E1809,'Facture Chronopost'!L:L,'Facture Chronopost'!X:X),IF(OR(F1809=17,F1809=44),F1809&amp;"_"&amp;H1809,IF(COUNTIF('Bibliothèque transporteurs'!C:C,F1809)=0,"inconnu",_xlfn.XLOOKUP(F1809,'Bibliothèque transporteurs'!C:C,'Bibliothèque transporteurs'!B:B))))</f>
        <v/>
      </c>
      <c r="V1809">
        <f>IF(COUNTIF('Bibliothèque transporteurs'!C:C,F1809)=0,"inconnu",_xlfn.XLOOKUP(F1809,'Bibliothèque transporteurs'!C:C,'Bibliothèque transporteurs'!E:E))</f>
        <v/>
      </c>
      <c r="W1809">
        <f>IF(T1809="FR_2SHOP",O1809,IF(O1809=0,0,ROUNDUP(O1809/C1809*B1809,2)))</f>
        <v/>
      </c>
      <c r="Y1809" s="118">
        <f>ROUNDUP(B1809,2)-M1809-L1809-N1809-J1809-K1809-I1809-Q1809</f>
        <v/>
      </c>
      <c r="Z1809" s="118">
        <f>IF(Y1809=W1809,"OK","Non")</f>
        <v/>
      </c>
    </row>
    <row r="1810">
      <c r="A1810" s="9">
        <f>C1810/SUM(C:C)*(SUM(C:C)+$X$2)</f>
        <v/>
      </c>
      <c r="B1810" s="9">
        <f>C1810/SUM(C:C)*(SUM(C:C)+SUM($N$3:$O$7))+S1810</f>
        <v/>
      </c>
      <c r="C1810" s="9">
        <f>SUM(I1810:Q1810)-N1810-P1810</f>
        <v/>
      </c>
      <c r="D1810" s="8" t="n">
        <v>6235</v>
      </c>
      <c r="E1810" t="inlineStr">
        <is>
          <t>XT414372586TS</t>
        </is>
      </c>
      <c r="F1810" t="inlineStr">
        <is>
          <t>6C</t>
        </is>
      </c>
      <c r="G1810" t="inlineStr">
        <is>
          <t>N</t>
        </is>
      </c>
      <c r="H1810" t="inlineStr">
        <is>
          <t>ZA</t>
        </is>
      </c>
      <c r="O1810" t="n">
        <v>11.01</v>
      </c>
      <c r="S1810">
        <f>_xlfn.XLOOKUP(E1810,'Facture Chronopost'!L:L,'Facture Chronopost'!AA:AA,"")</f>
        <v/>
      </c>
      <c r="T1810">
        <f>IF(COUNTIF('Bibliothèque transporteurs'!C:C,F1810)=0,"inconnu",_xlfn.XLOOKUP(F1810,'Bibliothèque transporteurs'!C:C,'Bibliothèque transporteurs'!A:A))</f>
        <v/>
      </c>
      <c r="U1810">
        <f>IF(OR(F1810="6C",F1810="6B"),_xlfn.XLOOKUP(E1810,'Facture Chronopost'!L:L,'Facture Chronopost'!X:X),IF(OR(F1810=17,F1810=44),F1810&amp;"_"&amp;H1810,IF(COUNTIF('Bibliothèque transporteurs'!C:C,F1810)=0,"inconnu",_xlfn.XLOOKUP(F1810,'Bibliothèque transporteurs'!C:C,'Bibliothèque transporteurs'!B:B))))</f>
        <v/>
      </c>
      <c r="V1810">
        <f>IF(COUNTIF('Bibliothèque transporteurs'!C:C,F1810)=0,"inconnu",_xlfn.XLOOKUP(F1810,'Bibliothèque transporteurs'!C:C,'Bibliothèque transporteurs'!E:E))</f>
        <v/>
      </c>
      <c r="W1810">
        <f>IF(T1810="FR_2SHOP",O1810,IF(O1810=0,0,ROUNDUP(O1810/C1810*B1810,2)))</f>
        <v/>
      </c>
      <c r="Y1810" s="118">
        <f>ROUNDUP(B1810,2)-M1810-L1810-N1810-J1810-K1810-I1810-Q1810</f>
        <v/>
      </c>
      <c r="Z1810" s="118">
        <f>IF(Y1810=W1810,"OK","Non")</f>
        <v/>
      </c>
    </row>
    <row r="1811">
      <c r="A1811" s="9">
        <f>C1811/SUM(C:C)*(SUM(C:C)+$X$2)</f>
        <v/>
      </c>
      <c r="B1811" s="9">
        <f>C1811/SUM(C:C)*(SUM(C:C)+SUM($N$3:$O$7))+S1811</f>
        <v/>
      </c>
      <c r="C1811" s="9">
        <f>SUM(I1811:Q1811)-N1811-P1811</f>
        <v/>
      </c>
      <c r="D1811" s="8" t="n">
        <v>6235</v>
      </c>
      <c r="E1811" t="inlineStr">
        <is>
          <t>XT414373025TS</t>
        </is>
      </c>
      <c r="F1811" t="inlineStr">
        <is>
          <t>6C</t>
        </is>
      </c>
      <c r="G1811" t="inlineStr">
        <is>
          <t>N</t>
        </is>
      </c>
      <c r="H1811" t="inlineStr">
        <is>
          <t>ZA</t>
        </is>
      </c>
      <c r="O1811" t="n">
        <v>9.69</v>
      </c>
      <c r="S1811">
        <f>_xlfn.XLOOKUP(E1811,'Facture Chronopost'!L:L,'Facture Chronopost'!AA:AA,"")</f>
        <v/>
      </c>
      <c r="T1811">
        <f>IF(COUNTIF('Bibliothèque transporteurs'!C:C,F1811)=0,"inconnu",_xlfn.XLOOKUP(F1811,'Bibliothèque transporteurs'!C:C,'Bibliothèque transporteurs'!A:A))</f>
        <v/>
      </c>
      <c r="U1811">
        <f>IF(OR(F1811="6C",F1811="6B"),_xlfn.XLOOKUP(E1811,'Facture Chronopost'!L:L,'Facture Chronopost'!X:X),IF(OR(F1811=17,F1811=44),F1811&amp;"_"&amp;H1811,IF(COUNTIF('Bibliothèque transporteurs'!C:C,F1811)=0,"inconnu",_xlfn.XLOOKUP(F1811,'Bibliothèque transporteurs'!C:C,'Bibliothèque transporteurs'!B:B))))</f>
        <v/>
      </c>
      <c r="V1811">
        <f>IF(COUNTIF('Bibliothèque transporteurs'!C:C,F1811)=0,"inconnu",_xlfn.XLOOKUP(F1811,'Bibliothèque transporteurs'!C:C,'Bibliothèque transporteurs'!E:E))</f>
        <v/>
      </c>
      <c r="W1811">
        <f>IF(T1811="FR_2SHOP",O1811,IF(O1811=0,0,ROUNDUP(O1811/C1811*B1811,2)))</f>
        <v/>
      </c>
      <c r="Y1811" s="118">
        <f>ROUNDUP(B1811,2)-M1811-L1811-N1811-J1811-K1811-I1811-Q1811</f>
        <v/>
      </c>
      <c r="Z1811" s="118">
        <f>IF(Y1811=W1811,"OK","Non")</f>
        <v/>
      </c>
    </row>
    <row r="1812">
      <c r="A1812" s="9">
        <f>C1812/SUM(C:C)*(SUM(C:C)+$X$2)</f>
        <v/>
      </c>
      <c r="B1812" s="9">
        <f>C1812/SUM(C:C)*(SUM(C:C)+SUM($N$3:$O$7))+S1812</f>
        <v/>
      </c>
      <c r="C1812" s="9">
        <f>SUM(I1812:Q1812)-N1812-P1812</f>
        <v/>
      </c>
      <c r="D1812" s="8" t="n">
        <v>6235</v>
      </c>
      <c r="E1812" t="inlineStr">
        <is>
          <t>XT414374065TS</t>
        </is>
      </c>
      <c r="F1812" t="inlineStr">
        <is>
          <t>6C</t>
        </is>
      </c>
      <c r="G1812" t="inlineStr">
        <is>
          <t>N</t>
        </is>
      </c>
      <c r="H1812" t="inlineStr">
        <is>
          <t>ZA</t>
        </is>
      </c>
      <c r="O1812" t="n">
        <v>5.55</v>
      </c>
      <c r="S1812">
        <f>_xlfn.XLOOKUP(E1812,'Facture Chronopost'!L:L,'Facture Chronopost'!AA:AA,"")</f>
        <v/>
      </c>
      <c r="T1812">
        <f>IF(COUNTIF('Bibliothèque transporteurs'!C:C,F1812)=0,"inconnu",_xlfn.XLOOKUP(F1812,'Bibliothèque transporteurs'!C:C,'Bibliothèque transporteurs'!A:A))</f>
        <v/>
      </c>
      <c r="U1812">
        <f>IF(OR(F1812="6C",F1812="6B"),_xlfn.XLOOKUP(E1812,'Facture Chronopost'!L:L,'Facture Chronopost'!X:X),IF(OR(F1812=17,F1812=44),F1812&amp;"_"&amp;H1812,IF(COUNTIF('Bibliothèque transporteurs'!C:C,F1812)=0,"inconnu",_xlfn.XLOOKUP(F1812,'Bibliothèque transporteurs'!C:C,'Bibliothèque transporteurs'!B:B))))</f>
        <v/>
      </c>
      <c r="V1812">
        <f>IF(COUNTIF('Bibliothèque transporteurs'!C:C,F1812)=0,"inconnu",_xlfn.XLOOKUP(F1812,'Bibliothèque transporteurs'!C:C,'Bibliothèque transporteurs'!E:E))</f>
        <v/>
      </c>
      <c r="W1812">
        <f>IF(T1812="FR_2SHOP",O1812,IF(O1812=0,0,ROUNDUP(O1812/C1812*B1812,2)))</f>
        <v/>
      </c>
      <c r="Y1812" s="118">
        <f>ROUNDUP(B1812,2)-M1812-L1812-N1812-J1812-K1812-I1812-Q1812</f>
        <v/>
      </c>
      <c r="Z1812" s="118">
        <f>IF(Y1812=W1812,"OK","Non")</f>
        <v/>
      </c>
    </row>
    <row r="1813">
      <c r="A1813" s="9">
        <f>C1813/SUM(C:C)*(SUM(C:C)+$X$2)</f>
        <v/>
      </c>
      <c r="B1813" s="9">
        <f>C1813/SUM(C:C)*(SUM(C:C)+SUM($N$3:$O$7))+S1813</f>
        <v/>
      </c>
      <c r="C1813" s="9">
        <f>SUM(I1813:Q1813)-N1813-P1813</f>
        <v/>
      </c>
      <c r="D1813" s="8" t="n">
        <v>6235</v>
      </c>
      <c r="E1813" t="inlineStr">
        <is>
          <t>XT414374247TS</t>
        </is>
      </c>
      <c r="F1813" t="inlineStr">
        <is>
          <t>6C</t>
        </is>
      </c>
      <c r="G1813" t="inlineStr">
        <is>
          <t>N</t>
        </is>
      </c>
      <c r="H1813" t="inlineStr">
        <is>
          <t>ZA</t>
        </is>
      </c>
      <c r="O1813" t="n">
        <v>5.33</v>
      </c>
      <c r="S1813">
        <f>_xlfn.XLOOKUP(E1813,'Facture Chronopost'!L:L,'Facture Chronopost'!AA:AA,"")</f>
        <v/>
      </c>
      <c r="T1813">
        <f>IF(COUNTIF('Bibliothèque transporteurs'!C:C,F1813)=0,"inconnu",_xlfn.XLOOKUP(F1813,'Bibliothèque transporteurs'!C:C,'Bibliothèque transporteurs'!A:A))</f>
        <v/>
      </c>
      <c r="U1813">
        <f>IF(OR(F1813="6C",F1813="6B"),_xlfn.XLOOKUP(E1813,'Facture Chronopost'!L:L,'Facture Chronopost'!X:X),IF(OR(F1813=17,F1813=44),F1813&amp;"_"&amp;H1813,IF(COUNTIF('Bibliothèque transporteurs'!C:C,F1813)=0,"inconnu",_xlfn.XLOOKUP(F1813,'Bibliothèque transporteurs'!C:C,'Bibliothèque transporteurs'!B:B))))</f>
        <v/>
      </c>
      <c r="V1813">
        <f>IF(COUNTIF('Bibliothèque transporteurs'!C:C,F1813)=0,"inconnu",_xlfn.XLOOKUP(F1813,'Bibliothèque transporteurs'!C:C,'Bibliothèque transporteurs'!E:E))</f>
        <v/>
      </c>
      <c r="W1813">
        <f>IF(T1813="FR_2SHOP",O1813,IF(O1813=0,0,ROUNDUP(O1813/C1813*B1813,2)))</f>
        <v/>
      </c>
      <c r="Y1813" s="118">
        <f>ROUNDUP(B1813,2)-M1813-L1813-N1813-J1813-K1813-I1813-Q1813</f>
        <v/>
      </c>
      <c r="Z1813" s="118">
        <f>IF(Y1813=W1813,"OK","Non")</f>
        <v/>
      </c>
    </row>
    <row r="1814">
      <c r="A1814" s="9">
        <f>C1814/SUM(C:C)*(SUM(C:C)+$X$2)</f>
        <v/>
      </c>
      <c r="B1814" s="9">
        <f>C1814/SUM(C:C)*(SUM(C:C)+SUM($N$3:$O$7))+S1814</f>
        <v/>
      </c>
      <c r="C1814" s="9">
        <f>SUM(I1814:Q1814)-N1814-P1814</f>
        <v/>
      </c>
      <c r="D1814" s="8" t="n">
        <v>6235</v>
      </c>
      <c r="E1814" t="inlineStr">
        <is>
          <t>XT414375891TS</t>
        </is>
      </c>
      <c r="F1814" t="inlineStr">
        <is>
          <t>6C</t>
        </is>
      </c>
      <c r="G1814" t="inlineStr">
        <is>
          <t>N</t>
        </is>
      </c>
      <c r="H1814" t="inlineStr">
        <is>
          <t>ZA</t>
        </is>
      </c>
      <c r="O1814" t="n">
        <v>9.69</v>
      </c>
      <c r="S1814">
        <f>_xlfn.XLOOKUP(E1814,'Facture Chronopost'!L:L,'Facture Chronopost'!AA:AA,"")</f>
        <v/>
      </c>
      <c r="T1814">
        <f>IF(COUNTIF('Bibliothèque transporteurs'!C:C,F1814)=0,"inconnu",_xlfn.XLOOKUP(F1814,'Bibliothèque transporteurs'!C:C,'Bibliothèque transporteurs'!A:A))</f>
        <v/>
      </c>
      <c r="U1814">
        <f>IF(OR(F1814="6C",F1814="6B"),_xlfn.XLOOKUP(E1814,'Facture Chronopost'!L:L,'Facture Chronopost'!X:X),IF(OR(F1814=17,F1814=44),F1814&amp;"_"&amp;H1814,IF(COUNTIF('Bibliothèque transporteurs'!C:C,F1814)=0,"inconnu",_xlfn.XLOOKUP(F1814,'Bibliothèque transporteurs'!C:C,'Bibliothèque transporteurs'!B:B))))</f>
        <v/>
      </c>
      <c r="V1814">
        <f>IF(COUNTIF('Bibliothèque transporteurs'!C:C,F1814)=0,"inconnu",_xlfn.XLOOKUP(F1814,'Bibliothèque transporteurs'!C:C,'Bibliothèque transporteurs'!E:E))</f>
        <v/>
      </c>
      <c r="W1814">
        <f>IF(T1814="FR_2SHOP",O1814,IF(O1814=0,0,ROUNDUP(O1814/C1814*B1814,2)))</f>
        <v/>
      </c>
      <c r="Y1814" s="118">
        <f>ROUNDUP(B1814,2)-M1814-L1814-N1814-J1814-K1814-I1814-Q1814</f>
        <v/>
      </c>
      <c r="Z1814" s="118">
        <f>IF(Y1814=W1814,"OK","Non")</f>
        <v/>
      </c>
    </row>
    <row r="1815">
      <c r="A1815" s="9">
        <f>C1815/SUM(C:C)*(SUM(C:C)+$X$2)</f>
        <v/>
      </c>
      <c r="B1815" s="9">
        <f>C1815/SUM(C:C)*(SUM(C:C)+SUM($N$3:$O$7))+S1815</f>
        <v/>
      </c>
      <c r="C1815" s="9">
        <f>SUM(I1815:Q1815)-N1815-P1815</f>
        <v/>
      </c>
      <c r="D1815" s="8" t="n">
        <v>6235</v>
      </c>
      <c r="E1815" t="inlineStr">
        <is>
          <t>XT414376061TS</t>
        </is>
      </c>
      <c r="F1815" t="inlineStr">
        <is>
          <t>6C</t>
        </is>
      </c>
      <c r="G1815" t="inlineStr">
        <is>
          <t>N</t>
        </is>
      </c>
      <c r="H1815" t="inlineStr">
        <is>
          <t>ZA</t>
        </is>
      </c>
      <c r="O1815" t="n">
        <v>5.33</v>
      </c>
      <c r="S1815">
        <f>_xlfn.XLOOKUP(E1815,'Facture Chronopost'!L:L,'Facture Chronopost'!AA:AA,"")</f>
        <v/>
      </c>
      <c r="T1815">
        <f>IF(COUNTIF('Bibliothèque transporteurs'!C:C,F1815)=0,"inconnu",_xlfn.XLOOKUP(F1815,'Bibliothèque transporteurs'!C:C,'Bibliothèque transporteurs'!A:A))</f>
        <v/>
      </c>
      <c r="U1815">
        <f>IF(OR(F1815="6C",F1815="6B"),_xlfn.XLOOKUP(E1815,'Facture Chronopost'!L:L,'Facture Chronopost'!X:X),IF(OR(F1815=17,F1815=44),F1815&amp;"_"&amp;H1815,IF(COUNTIF('Bibliothèque transporteurs'!C:C,F1815)=0,"inconnu",_xlfn.XLOOKUP(F1815,'Bibliothèque transporteurs'!C:C,'Bibliothèque transporteurs'!B:B))))</f>
        <v/>
      </c>
      <c r="V1815">
        <f>IF(COUNTIF('Bibliothèque transporteurs'!C:C,F1815)=0,"inconnu",_xlfn.XLOOKUP(F1815,'Bibliothèque transporteurs'!C:C,'Bibliothèque transporteurs'!E:E))</f>
        <v/>
      </c>
      <c r="W1815">
        <f>IF(T1815="FR_2SHOP",O1815,IF(O1815=0,0,ROUNDUP(O1815/C1815*B1815,2)))</f>
        <v/>
      </c>
      <c r="Y1815" s="118">
        <f>ROUNDUP(B1815,2)-M1815-L1815-N1815-J1815-K1815-I1815-Q1815</f>
        <v/>
      </c>
      <c r="Z1815" s="118">
        <f>IF(Y1815=W1815,"OK","Non")</f>
        <v/>
      </c>
    </row>
    <row r="1816">
      <c r="A1816" s="9">
        <f>C1816/SUM(C:C)*(SUM(C:C)+$X$2)</f>
        <v/>
      </c>
      <c r="B1816" s="9">
        <f>C1816/SUM(C:C)*(SUM(C:C)+SUM($N$3:$O$7))+S1816</f>
        <v/>
      </c>
      <c r="C1816" s="9">
        <f>SUM(I1816:Q1816)-N1816-P1816</f>
        <v/>
      </c>
      <c r="D1816" s="8" t="n">
        <v>6235</v>
      </c>
      <c r="E1816" t="inlineStr">
        <is>
          <t>XT414377535TS</t>
        </is>
      </c>
      <c r="F1816" t="inlineStr">
        <is>
          <t>6C</t>
        </is>
      </c>
      <c r="G1816" t="inlineStr">
        <is>
          <t>N</t>
        </is>
      </c>
      <c r="H1816" t="inlineStr">
        <is>
          <t>ZA</t>
        </is>
      </c>
      <c r="O1816" t="n">
        <v>12.99</v>
      </c>
      <c r="S1816">
        <f>_xlfn.XLOOKUP(E1816,'Facture Chronopost'!L:L,'Facture Chronopost'!AA:AA,"")</f>
        <v/>
      </c>
      <c r="T1816">
        <f>IF(COUNTIF('Bibliothèque transporteurs'!C:C,F1816)=0,"inconnu",_xlfn.XLOOKUP(F1816,'Bibliothèque transporteurs'!C:C,'Bibliothèque transporteurs'!A:A))</f>
        <v/>
      </c>
      <c r="U1816">
        <f>IF(OR(F1816="6C",F1816="6B"),_xlfn.XLOOKUP(E1816,'Facture Chronopost'!L:L,'Facture Chronopost'!X:X),IF(OR(F1816=17,F1816=44),F1816&amp;"_"&amp;H1816,IF(COUNTIF('Bibliothèque transporteurs'!C:C,F1816)=0,"inconnu",_xlfn.XLOOKUP(F1816,'Bibliothèque transporteurs'!C:C,'Bibliothèque transporteurs'!B:B))))</f>
        <v/>
      </c>
      <c r="V1816">
        <f>IF(COUNTIF('Bibliothèque transporteurs'!C:C,F1816)=0,"inconnu",_xlfn.XLOOKUP(F1816,'Bibliothèque transporteurs'!C:C,'Bibliothèque transporteurs'!E:E))</f>
        <v/>
      </c>
      <c r="W1816">
        <f>IF(T1816="FR_2SHOP",O1816,IF(O1816=0,0,ROUNDUP(O1816/C1816*B1816,2)))</f>
        <v/>
      </c>
      <c r="Y1816" s="118">
        <f>ROUNDUP(B1816,2)-M1816-L1816-N1816-J1816-K1816-I1816-Q1816</f>
        <v/>
      </c>
      <c r="Z1816" s="118">
        <f>IF(Y1816=W1816,"OK","Non")</f>
        <v/>
      </c>
    </row>
    <row r="1817">
      <c r="A1817" s="9">
        <f>C1817/SUM(C:C)*(SUM(C:C)+$X$2)</f>
        <v/>
      </c>
      <c r="B1817" s="9">
        <f>C1817/SUM(C:C)*(SUM(C:C)+SUM($N$3:$O$7))+S1817</f>
        <v/>
      </c>
      <c r="C1817" s="9">
        <f>SUM(I1817:Q1817)-N1817-P1817</f>
        <v/>
      </c>
      <c r="D1817" s="8" t="n">
        <v>6235</v>
      </c>
      <c r="E1817" t="inlineStr">
        <is>
          <t>XT414378045TS</t>
        </is>
      </c>
      <c r="F1817" t="inlineStr">
        <is>
          <t>6C</t>
        </is>
      </c>
      <c r="G1817" t="inlineStr">
        <is>
          <t>N</t>
        </is>
      </c>
      <c r="H1817" t="inlineStr">
        <is>
          <t>ZA</t>
        </is>
      </c>
      <c r="O1817" t="n">
        <v>4.95</v>
      </c>
      <c r="S1817">
        <f>_xlfn.XLOOKUP(E1817,'Facture Chronopost'!L:L,'Facture Chronopost'!AA:AA,"")</f>
        <v/>
      </c>
      <c r="T1817">
        <f>IF(COUNTIF('Bibliothèque transporteurs'!C:C,F1817)=0,"inconnu",_xlfn.XLOOKUP(F1817,'Bibliothèque transporteurs'!C:C,'Bibliothèque transporteurs'!A:A))</f>
        <v/>
      </c>
      <c r="U1817">
        <f>IF(OR(F1817="6C",F1817="6B"),_xlfn.XLOOKUP(E1817,'Facture Chronopost'!L:L,'Facture Chronopost'!X:X),IF(OR(F1817=17,F1817=44),F1817&amp;"_"&amp;H1817,IF(COUNTIF('Bibliothèque transporteurs'!C:C,F1817)=0,"inconnu",_xlfn.XLOOKUP(F1817,'Bibliothèque transporteurs'!C:C,'Bibliothèque transporteurs'!B:B))))</f>
        <v/>
      </c>
      <c r="V1817">
        <f>IF(COUNTIF('Bibliothèque transporteurs'!C:C,F1817)=0,"inconnu",_xlfn.XLOOKUP(F1817,'Bibliothèque transporteurs'!C:C,'Bibliothèque transporteurs'!E:E))</f>
        <v/>
      </c>
      <c r="W1817">
        <f>IF(T1817="FR_2SHOP",O1817,IF(O1817=0,0,ROUNDUP(O1817/C1817*B1817,2)))</f>
        <v/>
      </c>
      <c r="Y1817" s="118">
        <f>ROUNDUP(B1817,2)-M1817-L1817-N1817-J1817-K1817-I1817-Q1817</f>
        <v/>
      </c>
      <c r="Z1817" s="118">
        <f>IF(Y1817=W1817,"OK","Non")</f>
        <v/>
      </c>
    </row>
    <row r="1818">
      <c r="A1818" s="9">
        <f>C1818/SUM(C:C)*(SUM(C:C)+$X$2)</f>
        <v/>
      </c>
      <c r="B1818" s="9">
        <f>C1818/SUM(C:C)*(SUM(C:C)+SUM($N$3:$O$7))+S1818</f>
        <v/>
      </c>
      <c r="C1818" s="9">
        <f>SUM(I1818:Q1818)-N1818-P1818</f>
        <v/>
      </c>
      <c r="D1818" s="8" t="n">
        <v>6235</v>
      </c>
      <c r="E1818" t="inlineStr">
        <is>
          <t>XT414383080TS</t>
        </is>
      </c>
      <c r="F1818" t="inlineStr">
        <is>
          <t>6C</t>
        </is>
      </c>
      <c r="G1818" t="inlineStr">
        <is>
          <t>N</t>
        </is>
      </c>
      <c r="H1818" t="inlineStr">
        <is>
          <t>ZA</t>
        </is>
      </c>
      <c r="O1818" t="n">
        <v>5.33</v>
      </c>
      <c r="S1818">
        <f>_xlfn.XLOOKUP(E1818,'Facture Chronopost'!L:L,'Facture Chronopost'!AA:AA,"")</f>
        <v/>
      </c>
      <c r="T1818">
        <f>IF(COUNTIF('Bibliothèque transporteurs'!C:C,F1818)=0,"inconnu",_xlfn.XLOOKUP(F1818,'Bibliothèque transporteurs'!C:C,'Bibliothèque transporteurs'!A:A))</f>
        <v/>
      </c>
      <c r="U1818">
        <f>IF(OR(F1818="6C",F1818="6B"),_xlfn.XLOOKUP(E1818,'Facture Chronopost'!L:L,'Facture Chronopost'!X:X),IF(OR(F1818=17,F1818=44),F1818&amp;"_"&amp;H1818,IF(COUNTIF('Bibliothèque transporteurs'!C:C,F1818)=0,"inconnu",_xlfn.XLOOKUP(F1818,'Bibliothèque transporteurs'!C:C,'Bibliothèque transporteurs'!B:B))))</f>
        <v/>
      </c>
      <c r="V1818">
        <f>IF(COUNTIF('Bibliothèque transporteurs'!C:C,F1818)=0,"inconnu",_xlfn.XLOOKUP(F1818,'Bibliothèque transporteurs'!C:C,'Bibliothèque transporteurs'!E:E))</f>
        <v/>
      </c>
      <c r="W1818">
        <f>IF(T1818="FR_2SHOP",O1818,IF(O1818=0,0,ROUNDUP(O1818/C1818*B1818,2)))</f>
        <v/>
      </c>
      <c r="Y1818" s="118">
        <f>ROUNDUP(B1818,2)-M1818-L1818-N1818-J1818-K1818-I1818-Q1818</f>
        <v/>
      </c>
      <c r="Z1818" s="118">
        <f>IF(Y1818=W1818,"OK","Non")</f>
        <v/>
      </c>
    </row>
    <row r="1819">
      <c r="A1819" s="9">
        <f>C1819/SUM(C:C)*(SUM(C:C)+$X$2)</f>
        <v/>
      </c>
      <c r="B1819" s="9">
        <f>C1819/SUM(C:C)*(SUM(C:C)+SUM($N$3:$O$7))+S1819</f>
        <v/>
      </c>
      <c r="C1819" s="9">
        <f>SUM(I1819:Q1819)-N1819-P1819</f>
        <v/>
      </c>
      <c r="D1819" s="8" t="n">
        <v>6235</v>
      </c>
      <c r="E1819" t="inlineStr">
        <is>
          <t>XT414384227TS</t>
        </is>
      </c>
      <c r="F1819" t="inlineStr">
        <is>
          <t>6C</t>
        </is>
      </c>
      <c r="G1819" t="inlineStr">
        <is>
          <t>N</t>
        </is>
      </c>
      <c r="H1819" t="inlineStr">
        <is>
          <t>ZA</t>
        </is>
      </c>
      <c r="O1819" t="n">
        <v>9.69</v>
      </c>
      <c r="S1819">
        <f>_xlfn.XLOOKUP(E1819,'Facture Chronopost'!L:L,'Facture Chronopost'!AA:AA,"")</f>
        <v/>
      </c>
      <c r="T1819">
        <f>IF(COUNTIF('Bibliothèque transporteurs'!C:C,F1819)=0,"inconnu",_xlfn.XLOOKUP(F1819,'Bibliothèque transporteurs'!C:C,'Bibliothèque transporteurs'!A:A))</f>
        <v/>
      </c>
      <c r="U1819">
        <f>IF(OR(F1819="6C",F1819="6B"),_xlfn.XLOOKUP(E1819,'Facture Chronopost'!L:L,'Facture Chronopost'!X:X),IF(OR(F1819=17,F1819=44),F1819&amp;"_"&amp;H1819,IF(COUNTIF('Bibliothèque transporteurs'!C:C,F1819)=0,"inconnu",_xlfn.XLOOKUP(F1819,'Bibliothèque transporteurs'!C:C,'Bibliothèque transporteurs'!B:B))))</f>
        <v/>
      </c>
      <c r="V1819">
        <f>IF(COUNTIF('Bibliothèque transporteurs'!C:C,F1819)=0,"inconnu",_xlfn.XLOOKUP(F1819,'Bibliothèque transporteurs'!C:C,'Bibliothèque transporteurs'!E:E))</f>
        <v/>
      </c>
      <c r="W1819">
        <f>IF(T1819="FR_2SHOP",O1819,IF(O1819=0,0,ROUNDUP(O1819/C1819*B1819,2)))</f>
        <v/>
      </c>
      <c r="Y1819" s="118">
        <f>ROUNDUP(B1819,2)-M1819-L1819-N1819-J1819-K1819-I1819-Q1819</f>
        <v/>
      </c>
      <c r="Z1819" s="118">
        <f>IF(Y1819=W1819,"OK","Non")</f>
        <v/>
      </c>
    </row>
    <row r="1820">
      <c r="A1820" s="9">
        <f>C1820/SUM(C:C)*(SUM(C:C)+$X$2)</f>
        <v/>
      </c>
      <c r="B1820" s="9">
        <f>C1820/SUM(C:C)*(SUM(C:C)+SUM($N$3:$O$7))+S1820</f>
        <v/>
      </c>
      <c r="C1820" s="9">
        <f>SUM(I1820:Q1820)-N1820-P1820</f>
        <v/>
      </c>
      <c r="D1820" s="8" t="n">
        <v>6235</v>
      </c>
      <c r="E1820" t="inlineStr">
        <is>
          <t>XT414385063TS</t>
        </is>
      </c>
      <c r="F1820" t="inlineStr">
        <is>
          <t>6C</t>
        </is>
      </c>
      <c r="G1820" t="inlineStr">
        <is>
          <t>N</t>
        </is>
      </c>
      <c r="H1820" t="inlineStr">
        <is>
          <t>ZA</t>
        </is>
      </c>
      <c r="O1820" t="n">
        <v>4.95</v>
      </c>
      <c r="S1820">
        <f>_xlfn.XLOOKUP(E1820,'Facture Chronopost'!L:L,'Facture Chronopost'!AA:AA,"")</f>
        <v/>
      </c>
      <c r="T1820">
        <f>IF(COUNTIF('Bibliothèque transporteurs'!C:C,F1820)=0,"inconnu",_xlfn.XLOOKUP(F1820,'Bibliothèque transporteurs'!C:C,'Bibliothèque transporteurs'!A:A))</f>
        <v/>
      </c>
      <c r="U1820">
        <f>IF(OR(F1820="6C",F1820="6B"),_xlfn.XLOOKUP(E1820,'Facture Chronopost'!L:L,'Facture Chronopost'!X:X),IF(OR(F1820=17,F1820=44),F1820&amp;"_"&amp;H1820,IF(COUNTIF('Bibliothèque transporteurs'!C:C,F1820)=0,"inconnu",_xlfn.XLOOKUP(F1820,'Bibliothèque transporteurs'!C:C,'Bibliothèque transporteurs'!B:B))))</f>
        <v/>
      </c>
      <c r="V1820">
        <f>IF(COUNTIF('Bibliothèque transporteurs'!C:C,F1820)=0,"inconnu",_xlfn.XLOOKUP(F1820,'Bibliothèque transporteurs'!C:C,'Bibliothèque transporteurs'!E:E))</f>
        <v/>
      </c>
      <c r="W1820">
        <f>IF(T1820="FR_2SHOP",O1820,IF(O1820=0,0,ROUNDUP(O1820/C1820*B1820,2)))</f>
        <v/>
      </c>
      <c r="Y1820" s="118">
        <f>ROUNDUP(B1820,2)-M1820-L1820-N1820-J1820-K1820-I1820-Q1820</f>
        <v/>
      </c>
      <c r="Z1820" s="118">
        <f>IF(Y1820=W1820,"OK","Non")</f>
        <v/>
      </c>
    </row>
    <row r="1821">
      <c r="A1821" s="9">
        <f>C1821/SUM(C:C)*(SUM(C:C)+$X$2)</f>
        <v/>
      </c>
      <c r="B1821" s="9">
        <f>C1821/SUM(C:C)*(SUM(C:C)+SUM($N$3:$O$7))+S1821</f>
        <v/>
      </c>
      <c r="C1821" s="9">
        <f>SUM(I1821:Q1821)-N1821-P1821</f>
        <v/>
      </c>
      <c r="D1821" s="8" t="n">
        <v>6235</v>
      </c>
      <c r="E1821" t="inlineStr">
        <is>
          <t>XT414385823TS</t>
        </is>
      </c>
      <c r="F1821" t="inlineStr">
        <is>
          <t>6C</t>
        </is>
      </c>
      <c r="G1821" t="inlineStr">
        <is>
          <t>N</t>
        </is>
      </c>
      <c r="H1821" t="inlineStr">
        <is>
          <t>ZA</t>
        </is>
      </c>
      <c r="O1821" t="n">
        <v>15.15</v>
      </c>
      <c r="S1821">
        <f>_xlfn.XLOOKUP(E1821,'Facture Chronopost'!L:L,'Facture Chronopost'!AA:AA,"")</f>
        <v/>
      </c>
      <c r="T1821">
        <f>IF(COUNTIF('Bibliothèque transporteurs'!C:C,F1821)=0,"inconnu",_xlfn.XLOOKUP(F1821,'Bibliothèque transporteurs'!C:C,'Bibliothèque transporteurs'!A:A))</f>
        <v/>
      </c>
      <c r="U1821">
        <f>IF(OR(F1821="6C",F1821="6B"),_xlfn.XLOOKUP(E1821,'Facture Chronopost'!L:L,'Facture Chronopost'!X:X),IF(OR(F1821=17,F1821=44),F1821&amp;"_"&amp;H1821,IF(COUNTIF('Bibliothèque transporteurs'!C:C,F1821)=0,"inconnu",_xlfn.XLOOKUP(F1821,'Bibliothèque transporteurs'!C:C,'Bibliothèque transporteurs'!B:B))))</f>
        <v/>
      </c>
      <c r="V1821">
        <f>IF(COUNTIF('Bibliothèque transporteurs'!C:C,F1821)=0,"inconnu",_xlfn.XLOOKUP(F1821,'Bibliothèque transporteurs'!C:C,'Bibliothèque transporteurs'!E:E))</f>
        <v/>
      </c>
      <c r="W1821">
        <f>IF(T1821="FR_2SHOP",O1821,IF(O1821=0,0,ROUNDUP(O1821/C1821*B1821,2)))</f>
        <v/>
      </c>
      <c r="Y1821" s="118">
        <f>ROUNDUP(B1821,2)-M1821-L1821-N1821-J1821-K1821-I1821-Q1821</f>
        <v/>
      </c>
      <c r="Z1821" s="118">
        <f>IF(Y1821=W1821,"OK","Non")</f>
        <v/>
      </c>
    </row>
    <row r="1822">
      <c r="A1822" s="9">
        <f>C1822/SUM(C:C)*(SUM(C:C)+$X$2)</f>
        <v/>
      </c>
      <c r="B1822" s="9">
        <f>C1822/SUM(C:C)*(SUM(C:C)+SUM($N$3:$O$7))+S1822</f>
        <v/>
      </c>
      <c r="C1822" s="9">
        <f>SUM(I1822:Q1822)-N1822-P1822</f>
        <v/>
      </c>
      <c r="D1822" s="8" t="n">
        <v>6235</v>
      </c>
      <c r="E1822" t="inlineStr">
        <is>
          <t>XT414386497TS</t>
        </is>
      </c>
      <c r="F1822" t="inlineStr">
        <is>
          <t>6C</t>
        </is>
      </c>
      <c r="G1822" t="inlineStr">
        <is>
          <t>N</t>
        </is>
      </c>
      <c r="H1822" t="inlineStr">
        <is>
          <t>ZA</t>
        </is>
      </c>
      <c r="O1822" t="n">
        <v>9.69</v>
      </c>
      <c r="S1822">
        <f>_xlfn.XLOOKUP(E1822,'Facture Chronopost'!L:L,'Facture Chronopost'!AA:AA,"")</f>
        <v/>
      </c>
      <c r="T1822">
        <f>IF(COUNTIF('Bibliothèque transporteurs'!C:C,F1822)=0,"inconnu",_xlfn.XLOOKUP(F1822,'Bibliothèque transporteurs'!C:C,'Bibliothèque transporteurs'!A:A))</f>
        <v/>
      </c>
      <c r="U1822">
        <f>IF(OR(F1822="6C",F1822="6B"),_xlfn.XLOOKUP(E1822,'Facture Chronopost'!L:L,'Facture Chronopost'!X:X),IF(OR(F1822=17,F1822=44),F1822&amp;"_"&amp;H1822,IF(COUNTIF('Bibliothèque transporteurs'!C:C,F1822)=0,"inconnu",_xlfn.XLOOKUP(F1822,'Bibliothèque transporteurs'!C:C,'Bibliothèque transporteurs'!B:B))))</f>
        <v/>
      </c>
      <c r="V1822">
        <f>IF(COUNTIF('Bibliothèque transporteurs'!C:C,F1822)=0,"inconnu",_xlfn.XLOOKUP(F1822,'Bibliothèque transporteurs'!C:C,'Bibliothèque transporteurs'!E:E))</f>
        <v/>
      </c>
      <c r="W1822">
        <f>IF(T1822="FR_2SHOP",O1822,IF(O1822=0,0,ROUNDUP(O1822/C1822*B1822,2)))</f>
        <v/>
      </c>
      <c r="Y1822" s="118">
        <f>ROUNDUP(B1822,2)-M1822-L1822-N1822-J1822-K1822-I1822-Q1822</f>
        <v/>
      </c>
      <c r="Z1822" s="118">
        <f>IF(Y1822=W1822,"OK","Non")</f>
        <v/>
      </c>
    </row>
    <row r="1823">
      <c r="A1823" s="9">
        <f>C1823/SUM(C:C)*(SUM(C:C)+$X$2)</f>
        <v/>
      </c>
      <c r="B1823" s="9">
        <f>C1823/SUM(C:C)*(SUM(C:C)+SUM($N$3:$O$7))+S1823</f>
        <v/>
      </c>
      <c r="C1823" s="9">
        <f>SUM(I1823:Q1823)-N1823-P1823</f>
        <v/>
      </c>
      <c r="D1823" s="8" t="n">
        <v>6235</v>
      </c>
      <c r="E1823" t="inlineStr">
        <is>
          <t>XT414386695TS</t>
        </is>
      </c>
      <c r="F1823" t="inlineStr">
        <is>
          <t>6C</t>
        </is>
      </c>
      <c r="G1823" t="inlineStr">
        <is>
          <t>N</t>
        </is>
      </c>
      <c r="H1823" t="inlineStr">
        <is>
          <t>ZA</t>
        </is>
      </c>
      <c r="O1823" t="n">
        <v>9.69</v>
      </c>
      <c r="S1823">
        <f>_xlfn.XLOOKUP(E1823,'Facture Chronopost'!L:L,'Facture Chronopost'!AA:AA,"")</f>
        <v/>
      </c>
      <c r="T1823">
        <f>IF(COUNTIF('Bibliothèque transporteurs'!C:C,F1823)=0,"inconnu",_xlfn.XLOOKUP(F1823,'Bibliothèque transporteurs'!C:C,'Bibliothèque transporteurs'!A:A))</f>
        <v/>
      </c>
      <c r="U1823">
        <f>IF(OR(F1823="6C",F1823="6B"),_xlfn.XLOOKUP(E1823,'Facture Chronopost'!L:L,'Facture Chronopost'!X:X),IF(OR(F1823=17,F1823=44),F1823&amp;"_"&amp;H1823,IF(COUNTIF('Bibliothèque transporteurs'!C:C,F1823)=0,"inconnu",_xlfn.XLOOKUP(F1823,'Bibliothèque transporteurs'!C:C,'Bibliothèque transporteurs'!B:B))))</f>
        <v/>
      </c>
      <c r="V1823">
        <f>IF(COUNTIF('Bibliothèque transporteurs'!C:C,F1823)=0,"inconnu",_xlfn.XLOOKUP(F1823,'Bibliothèque transporteurs'!C:C,'Bibliothèque transporteurs'!E:E))</f>
        <v/>
      </c>
      <c r="W1823">
        <f>IF(T1823="FR_2SHOP",O1823,IF(O1823=0,0,ROUNDUP(O1823/C1823*B1823,2)))</f>
        <v/>
      </c>
      <c r="Y1823" s="118">
        <f>ROUNDUP(B1823,2)-M1823-L1823-N1823-J1823-K1823-I1823-Q1823</f>
        <v/>
      </c>
      <c r="Z1823" s="118">
        <f>IF(Y1823=W1823,"OK","Non")</f>
        <v/>
      </c>
    </row>
    <row r="1824">
      <c r="A1824" s="9">
        <f>C1824/SUM(C:C)*(SUM(C:C)+$X$2)</f>
        <v/>
      </c>
      <c r="B1824" s="9">
        <f>C1824/SUM(C:C)*(SUM(C:C)+SUM($N$3:$O$7))+S1824</f>
        <v/>
      </c>
      <c r="C1824" s="9">
        <f>SUM(I1824:Q1824)-N1824-P1824</f>
        <v/>
      </c>
      <c r="D1824" s="8" t="n">
        <v>6235</v>
      </c>
      <c r="E1824" t="inlineStr">
        <is>
          <t>XT414387081TS</t>
        </is>
      </c>
      <c r="F1824" t="inlineStr">
        <is>
          <t>6C</t>
        </is>
      </c>
      <c r="G1824" t="inlineStr">
        <is>
          <t>N</t>
        </is>
      </c>
      <c r="H1824" t="inlineStr">
        <is>
          <t>ZA</t>
        </is>
      </c>
      <c r="O1824" t="n">
        <v>5.33</v>
      </c>
      <c r="S1824">
        <f>_xlfn.XLOOKUP(E1824,'Facture Chronopost'!L:L,'Facture Chronopost'!AA:AA,"")</f>
        <v/>
      </c>
      <c r="T1824">
        <f>IF(COUNTIF('Bibliothèque transporteurs'!C:C,F1824)=0,"inconnu",_xlfn.XLOOKUP(F1824,'Bibliothèque transporteurs'!C:C,'Bibliothèque transporteurs'!A:A))</f>
        <v/>
      </c>
      <c r="U1824">
        <f>IF(OR(F1824="6C",F1824="6B"),_xlfn.XLOOKUP(E1824,'Facture Chronopost'!L:L,'Facture Chronopost'!X:X),IF(OR(F1824=17,F1824=44),F1824&amp;"_"&amp;H1824,IF(COUNTIF('Bibliothèque transporteurs'!C:C,F1824)=0,"inconnu",_xlfn.XLOOKUP(F1824,'Bibliothèque transporteurs'!C:C,'Bibliothèque transporteurs'!B:B))))</f>
        <v/>
      </c>
      <c r="V1824">
        <f>IF(COUNTIF('Bibliothèque transporteurs'!C:C,F1824)=0,"inconnu",_xlfn.XLOOKUP(F1824,'Bibliothèque transporteurs'!C:C,'Bibliothèque transporteurs'!E:E))</f>
        <v/>
      </c>
      <c r="W1824">
        <f>IF(T1824="FR_2SHOP",O1824,IF(O1824=0,0,ROUNDUP(O1824/C1824*B1824,2)))</f>
        <v/>
      </c>
      <c r="Y1824" s="118">
        <f>ROUNDUP(B1824,2)-M1824-L1824-N1824-J1824-K1824-I1824-Q1824</f>
        <v/>
      </c>
      <c r="Z1824" s="118">
        <f>IF(Y1824=W1824,"OK","Non")</f>
        <v/>
      </c>
    </row>
    <row r="1825">
      <c r="A1825" s="9">
        <f>C1825/SUM(C:C)*(SUM(C:C)+$X$2)</f>
        <v/>
      </c>
      <c r="B1825" s="9">
        <f>C1825/SUM(C:C)*(SUM(C:C)+SUM($N$3:$O$7))+S1825</f>
        <v/>
      </c>
      <c r="C1825" s="9">
        <f>SUM(I1825:Q1825)-N1825-P1825</f>
        <v/>
      </c>
      <c r="D1825" s="8" t="n">
        <v>6235</v>
      </c>
      <c r="E1825" t="inlineStr">
        <is>
          <t>XT414388127TS</t>
        </is>
      </c>
      <c r="F1825" t="inlineStr">
        <is>
          <t>6C</t>
        </is>
      </c>
      <c r="G1825" t="inlineStr">
        <is>
          <t>N</t>
        </is>
      </c>
      <c r="H1825" t="inlineStr">
        <is>
          <t>ZA</t>
        </is>
      </c>
      <c r="O1825" t="n">
        <v>13.83</v>
      </c>
      <c r="S1825">
        <f>_xlfn.XLOOKUP(E1825,'Facture Chronopost'!L:L,'Facture Chronopost'!AA:AA,"")</f>
        <v/>
      </c>
      <c r="T1825">
        <f>IF(COUNTIF('Bibliothèque transporteurs'!C:C,F1825)=0,"inconnu",_xlfn.XLOOKUP(F1825,'Bibliothèque transporteurs'!C:C,'Bibliothèque transporteurs'!A:A))</f>
        <v/>
      </c>
      <c r="U1825">
        <f>IF(OR(F1825="6C",F1825="6B"),_xlfn.XLOOKUP(E1825,'Facture Chronopost'!L:L,'Facture Chronopost'!X:X),IF(OR(F1825=17,F1825=44),F1825&amp;"_"&amp;H1825,IF(COUNTIF('Bibliothèque transporteurs'!C:C,F1825)=0,"inconnu",_xlfn.XLOOKUP(F1825,'Bibliothèque transporteurs'!C:C,'Bibliothèque transporteurs'!B:B))))</f>
        <v/>
      </c>
      <c r="V1825">
        <f>IF(COUNTIF('Bibliothèque transporteurs'!C:C,F1825)=0,"inconnu",_xlfn.XLOOKUP(F1825,'Bibliothèque transporteurs'!C:C,'Bibliothèque transporteurs'!E:E))</f>
        <v/>
      </c>
      <c r="W1825">
        <f>IF(T1825="FR_2SHOP",O1825,IF(O1825=0,0,ROUNDUP(O1825/C1825*B1825,2)))</f>
        <v/>
      </c>
      <c r="Y1825" s="118">
        <f>ROUNDUP(B1825,2)-M1825-L1825-N1825-J1825-K1825-I1825-Q1825</f>
        <v/>
      </c>
      <c r="Z1825" s="118">
        <f>IF(Y1825=W1825,"OK","Non")</f>
        <v/>
      </c>
    </row>
    <row r="1826">
      <c r="A1826" s="9">
        <f>C1826/SUM(C:C)*(SUM(C:C)+$X$2)</f>
        <v/>
      </c>
      <c r="B1826" s="9">
        <f>C1826/SUM(C:C)*(SUM(C:C)+SUM($N$3:$O$7))+S1826</f>
        <v/>
      </c>
      <c r="C1826" s="9">
        <f>SUM(I1826:Q1826)-N1826-P1826</f>
        <v/>
      </c>
      <c r="D1826" s="8" t="n">
        <v>6235</v>
      </c>
      <c r="E1826" t="inlineStr">
        <is>
          <t>XT414389215TS</t>
        </is>
      </c>
      <c r="F1826" t="inlineStr">
        <is>
          <t>6C</t>
        </is>
      </c>
      <c r="G1826" t="inlineStr">
        <is>
          <t>N</t>
        </is>
      </c>
      <c r="H1826" t="inlineStr">
        <is>
          <t>ZA</t>
        </is>
      </c>
      <c r="O1826" t="n">
        <v>9.69</v>
      </c>
      <c r="S1826">
        <f>_xlfn.XLOOKUP(E1826,'Facture Chronopost'!L:L,'Facture Chronopost'!AA:AA,"")</f>
        <v/>
      </c>
      <c r="T1826">
        <f>IF(COUNTIF('Bibliothèque transporteurs'!C:C,F1826)=0,"inconnu",_xlfn.XLOOKUP(F1826,'Bibliothèque transporteurs'!C:C,'Bibliothèque transporteurs'!A:A))</f>
        <v/>
      </c>
      <c r="U1826">
        <f>IF(OR(F1826="6C",F1826="6B"),_xlfn.XLOOKUP(E1826,'Facture Chronopost'!L:L,'Facture Chronopost'!X:X),IF(OR(F1826=17,F1826=44),F1826&amp;"_"&amp;H1826,IF(COUNTIF('Bibliothèque transporteurs'!C:C,F1826)=0,"inconnu",_xlfn.XLOOKUP(F1826,'Bibliothèque transporteurs'!C:C,'Bibliothèque transporteurs'!B:B))))</f>
        <v/>
      </c>
      <c r="V1826">
        <f>IF(COUNTIF('Bibliothèque transporteurs'!C:C,F1826)=0,"inconnu",_xlfn.XLOOKUP(F1826,'Bibliothèque transporteurs'!C:C,'Bibliothèque transporteurs'!E:E))</f>
        <v/>
      </c>
      <c r="W1826">
        <f>IF(T1826="FR_2SHOP",O1826,IF(O1826=0,0,ROUNDUP(O1826/C1826*B1826,2)))</f>
        <v/>
      </c>
      <c r="Y1826" s="118">
        <f>ROUNDUP(B1826,2)-M1826-L1826-N1826-J1826-K1826-I1826-Q1826</f>
        <v/>
      </c>
      <c r="Z1826" s="118">
        <f>IF(Y1826=W1826,"OK","Non")</f>
        <v/>
      </c>
    </row>
    <row r="1827">
      <c r="A1827" s="9">
        <f>C1827/SUM(C:C)*(SUM(C:C)+$X$2)</f>
        <v/>
      </c>
      <c r="B1827" s="9">
        <f>C1827/SUM(C:C)*(SUM(C:C)+SUM($N$3:$O$7))+S1827</f>
        <v/>
      </c>
      <c r="C1827" s="9">
        <f>SUM(I1827:Q1827)-N1827-P1827</f>
        <v/>
      </c>
      <c r="D1827" s="8" t="n">
        <v>6235</v>
      </c>
      <c r="E1827" t="inlineStr">
        <is>
          <t>XT414389445TS</t>
        </is>
      </c>
      <c r="F1827" t="inlineStr">
        <is>
          <t>6C</t>
        </is>
      </c>
      <c r="G1827" t="inlineStr">
        <is>
          <t>N</t>
        </is>
      </c>
      <c r="H1827" t="inlineStr">
        <is>
          <t>ZA</t>
        </is>
      </c>
      <c r="O1827" t="n">
        <v>13.83</v>
      </c>
      <c r="S1827">
        <f>_xlfn.XLOOKUP(E1827,'Facture Chronopost'!L:L,'Facture Chronopost'!AA:AA,"")</f>
        <v/>
      </c>
      <c r="T1827">
        <f>IF(COUNTIF('Bibliothèque transporteurs'!C:C,F1827)=0,"inconnu",_xlfn.XLOOKUP(F1827,'Bibliothèque transporteurs'!C:C,'Bibliothèque transporteurs'!A:A))</f>
        <v/>
      </c>
      <c r="U1827">
        <f>IF(OR(F1827="6C",F1827="6B"),_xlfn.XLOOKUP(E1827,'Facture Chronopost'!L:L,'Facture Chronopost'!X:X),IF(OR(F1827=17,F1827=44),F1827&amp;"_"&amp;H1827,IF(COUNTIF('Bibliothèque transporteurs'!C:C,F1827)=0,"inconnu",_xlfn.XLOOKUP(F1827,'Bibliothèque transporteurs'!C:C,'Bibliothèque transporteurs'!B:B))))</f>
        <v/>
      </c>
      <c r="V1827">
        <f>IF(COUNTIF('Bibliothèque transporteurs'!C:C,F1827)=0,"inconnu",_xlfn.XLOOKUP(F1827,'Bibliothèque transporteurs'!C:C,'Bibliothèque transporteurs'!E:E))</f>
        <v/>
      </c>
      <c r="W1827">
        <f>IF(T1827="FR_2SHOP",O1827,IF(O1827=0,0,ROUNDUP(O1827/C1827*B1827,2)))</f>
        <v/>
      </c>
      <c r="Y1827" s="118">
        <f>ROUNDUP(B1827,2)-M1827-L1827-N1827-J1827-K1827-I1827-Q1827</f>
        <v/>
      </c>
      <c r="Z1827" s="118">
        <f>IF(Y1827=W1827,"OK","Non")</f>
        <v/>
      </c>
    </row>
    <row r="1828">
      <c r="A1828" s="9">
        <f>C1828/SUM(C:C)*(SUM(C:C)+$X$2)</f>
        <v/>
      </c>
      <c r="B1828" s="9">
        <f>C1828/SUM(C:C)*(SUM(C:C)+SUM($N$3:$O$7))+S1828</f>
        <v/>
      </c>
      <c r="C1828" s="9">
        <f>SUM(I1828:Q1828)-N1828-P1828</f>
        <v/>
      </c>
      <c r="D1828" s="8" t="n">
        <v>6235</v>
      </c>
      <c r="E1828" t="inlineStr">
        <is>
          <t>XT414389754TS</t>
        </is>
      </c>
      <c r="F1828" t="inlineStr">
        <is>
          <t>6C</t>
        </is>
      </c>
      <c r="G1828" t="inlineStr">
        <is>
          <t>N</t>
        </is>
      </c>
      <c r="H1828" t="inlineStr">
        <is>
          <t>ZA</t>
        </is>
      </c>
      <c r="O1828" t="n">
        <v>5.88</v>
      </c>
      <c r="S1828">
        <f>_xlfn.XLOOKUP(E1828,'Facture Chronopost'!L:L,'Facture Chronopost'!AA:AA,"")</f>
        <v/>
      </c>
      <c r="T1828">
        <f>IF(COUNTIF('Bibliothèque transporteurs'!C:C,F1828)=0,"inconnu",_xlfn.XLOOKUP(F1828,'Bibliothèque transporteurs'!C:C,'Bibliothèque transporteurs'!A:A))</f>
        <v/>
      </c>
      <c r="U1828">
        <f>IF(OR(F1828="6C",F1828="6B"),_xlfn.XLOOKUP(E1828,'Facture Chronopost'!L:L,'Facture Chronopost'!X:X),IF(OR(F1828=17,F1828=44),F1828&amp;"_"&amp;H1828,IF(COUNTIF('Bibliothèque transporteurs'!C:C,F1828)=0,"inconnu",_xlfn.XLOOKUP(F1828,'Bibliothèque transporteurs'!C:C,'Bibliothèque transporteurs'!B:B))))</f>
        <v/>
      </c>
      <c r="V1828">
        <f>IF(COUNTIF('Bibliothèque transporteurs'!C:C,F1828)=0,"inconnu",_xlfn.XLOOKUP(F1828,'Bibliothèque transporteurs'!C:C,'Bibliothèque transporteurs'!E:E))</f>
        <v/>
      </c>
      <c r="W1828">
        <f>IF(T1828="FR_2SHOP",O1828,IF(O1828=0,0,ROUNDUP(O1828/C1828*B1828,2)))</f>
        <v/>
      </c>
      <c r="Y1828" s="118">
        <f>ROUNDUP(B1828,2)-M1828-L1828-N1828-J1828-K1828-I1828-Q1828</f>
        <v/>
      </c>
      <c r="Z1828" s="118">
        <f>IF(Y1828=W1828,"OK","Non")</f>
        <v/>
      </c>
    </row>
    <row r="1829">
      <c r="A1829" s="9">
        <f>C1829/SUM(C:C)*(SUM(C:C)+$X$2)</f>
        <v/>
      </c>
      <c r="B1829" s="9">
        <f>C1829/SUM(C:C)*(SUM(C:C)+SUM($N$3:$O$7))+S1829</f>
        <v/>
      </c>
      <c r="C1829" s="9">
        <f>SUM(I1829:Q1829)-N1829-P1829</f>
        <v/>
      </c>
      <c r="D1829" s="8" t="n">
        <v>6235</v>
      </c>
      <c r="E1829" t="inlineStr">
        <is>
          <t>XT414390899TS</t>
        </is>
      </c>
      <c r="F1829" t="inlineStr">
        <is>
          <t>6C</t>
        </is>
      </c>
      <c r="G1829" t="inlineStr">
        <is>
          <t>N</t>
        </is>
      </c>
      <c r="H1829" t="inlineStr">
        <is>
          <t>ZA</t>
        </is>
      </c>
      <c r="O1829" t="n">
        <v>5.88</v>
      </c>
      <c r="S1829">
        <f>_xlfn.XLOOKUP(E1829,'Facture Chronopost'!L:L,'Facture Chronopost'!AA:AA,"")</f>
        <v/>
      </c>
      <c r="T1829">
        <f>IF(COUNTIF('Bibliothèque transporteurs'!C:C,F1829)=0,"inconnu",_xlfn.XLOOKUP(F1829,'Bibliothèque transporteurs'!C:C,'Bibliothèque transporteurs'!A:A))</f>
        <v/>
      </c>
      <c r="U1829">
        <f>IF(OR(F1829="6C",F1829="6B"),_xlfn.XLOOKUP(E1829,'Facture Chronopost'!L:L,'Facture Chronopost'!X:X),IF(OR(F1829=17,F1829=44),F1829&amp;"_"&amp;H1829,IF(COUNTIF('Bibliothèque transporteurs'!C:C,F1829)=0,"inconnu",_xlfn.XLOOKUP(F1829,'Bibliothèque transporteurs'!C:C,'Bibliothèque transporteurs'!B:B))))</f>
        <v/>
      </c>
      <c r="V1829">
        <f>IF(COUNTIF('Bibliothèque transporteurs'!C:C,F1829)=0,"inconnu",_xlfn.XLOOKUP(F1829,'Bibliothèque transporteurs'!C:C,'Bibliothèque transporteurs'!E:E))</f>
        <v/>
      </c>
      <c r="W1829">
        <f>IF(T1829="FR_2SHOP",O1829,IF(O1829=0,0,ROUNDUP(O1829/C1829*B1829,2)))</f>
        <v/>
      </c>
      <c r="Y1829" s="118">
        <f>ROUNDUP(B1829,2)-M1829-L1829-N1829-J1829-K1829-I1829-Q1829</f>
        <v/>
      </c>
      <c r="Z1829" s="118">
        <f>IF(Y1829=W1829,"OK","Non")</f>
        <v/>
      </c>
    </row>
    <row r="1830">
      <c r="A1830" s="9">
        <f>C1830/SUM(C:C)*(SUM(C:C)+$X$2)</f>
        <v/>
      </c>
      <c r="B1830" s="9">
        <f>C1830/SUM(C:C)*(SUM(C:C)+SUM($N$3:$O$7))+S1830</f>
        <v/>
      </c>
      <c r="C1830" s="9">
        <f>SUM(I1830:Q1830)-N1830-P1830</f>
        <v/>
      </c>
      <c r="D1830" s="8" t="n">
        <v>6235</v>
      </c>
      <c r="E1830" t="inlineStr">
        <is>
          <t>XT414391214TS</t>
        </is>
      </c>
      <c r="F1830" t="inlineStr">
        <is>
          <t>6C</t>
        </is>
      </c>
      <c r="G1830" t="inlineStr">
        <is>
          <t>N</t>
        </is>
      </c>
      <c r="H1830" t="inlineStr">
        <is>
          <t>ZA</t>
        </is>
      </c>
      <c r="O1830" t="n">
        <v>5.33</v>
      </c>
      <c r="S1830">
        <f>_xlfn.XLOOKUP(E1830,'Facture Chronopost'!L:L,'Facture Chronopost'!AA:AA,"")</f>
        <v/>
      </c>
      <c r="T1830">
        <f>IF(COUNTIF('Bibliothèque transporteurs'!C:C,F1830)=0,"inconnu",_xlfn.XLOOKUP(F1830,'Bibliothèque transporteurs'!C:C,'Bibliothèque transporteurs'!A:A))</f>
        <v/>
      </c>
      <c r="U1830">
        <f>IF(OR(F1830="6C",F1830="6B"),_xlfn.XLOOKUP(E1830,'Facture Chronopost'!L:L,'Facture Chronopost'!X:X),IF(OR(F1830=17,F1830=44),F1830&amp;"_"&amp;H1830,IF(COUNTIF('Bibliothèque transporteurs'!C:C,F1830)=0,"inconnu",_xlfn.XLOOKUP(F1830,'Bibliothèque transporteurs'!C:C,'Bibliothèque transporteurs'!B:B))))</f>
        <v/>
      </c>
      <c r="V1830">
        <f>IF(COUNTIF('Bibliothèque transporteurs'!C:C,F1830)=0,"inconnu",_xlfn.XLOOKUP(F1830,'Bibliothèque transporteurs'!C:C,'Bibliothèque transporteurs'!E:E))</f>
        <v/>
      </c>
      <c r="W1830">
        <f>IF(T1830="FR_2SHOP",O1830,IF(O1830=0,0,ROUNDUP(O1830/C1830*B1830,2)))</f>
        <v/>
      </c>
      <c r="Y1830" s="118">
        <f>ROUNDUP(B1830,2)-M1830-L1830-N1830-J1830-K1830-I1830-Q1830</f>
        <v/>
      </c>
      <c r="Z1830" s="118">
        <f>IF(Y1830=W1830,"OK","Non")</f>
        <v/>
      </c>
    </row>
    <row r="1831">
      <c r="A1831" s="9">
        <f>C1831/SUM(C:C)*(SUM(C:C)+$X$2)</f>
        <v/>
      </c>
      <c r="B1831" s="9">
        <f>C1831/SUM(C:C)*(SUM(C:C)+SUM($N$3:$O$7))+S1831</f>
        <v/>
      </c>
      <c r="C1831" s="9">
        <f>SUM(I1831:Q1831)-N1831-P1831</f>
        <v/>
      </c>
      <c r="D1831" s="8" t="n">
        <v>6235</v>
      </c>
      <c r="E1831" t="inlineStr">
        <is>
          <t>XT414391259TS</t>
        </is>
      </c>
      <c r="F1831" t="inlineStr">
        <is>
          <t>6C</t>
        </is>
      </c>
      <c r="G1831" t="inlineStr">
        <is>
          <t>N</t>
        </is>
      </c>
      <c r="H1831" t="inlineStr">
        <is>
          <t>ZA</t>
        </is>
      </c>
      <c r="O1831" t="n">
        <v>10.35</v>
      </c>
      <c r="S1831">
        <f>_xlfn.XLOOKUP(E1831,'Facture Chronopost'!L:L,'Facture Chronopost'!AA:AA,"")</f>
        <v/>
      </c>
      <c r="T1831">
        <f>IF(COUNTIF('Bibliothèque transporteurs'!C:C,F1831)=0,"inconnu",_xlfn.XLOOKUP(F1831,'Bibliothèque transporteurs'!C:C,'Bibliothèque transporteurs'!A:A))</f>
        <v/>
      </c>
      <c r="U1831">
        <f>IF(OR(F1831="6C",F1831="6B"),_xlfn.XLOOKUP(E1831,'Facture Chronopost'!L:L,'Facture Chronopost'!X:X),IF(OR(F1831=17,F1831=44),F1831&amp;"_"&amp;H1831,IF(COUNTIF('Bibliothèque transporteurs'!C:C,F1831)=0,"inconnu",_xlfn.XLOOKUP(F1831,'Bibliothèque transporteurs'!C:C,'Bibliothèque transporteurs'!B:B))))</f>
        <v/>
      </c>
      <c r="V1831">
        <f>IF(COUNTIF('Bibliothèque transporteurs'!C:C,F1831)=0,"inconnu",_xlfn.XLOOKUP(F1831,'Bibliothèque transporteurs'!C:C,'Bibliothèque transporteurs'!E:E))</f>
        <v/>
      </c>
      <c r="W1831">
        <f>IF(T1831="FR_2SHOP",O1831,IF(O1831=0,0,ROUNDUP(O1831/C1831*B1831,2)))</f>
        <v/>
      </c>
      <c r="Y1831" s="118">
        <f>ROUNDUP(B1831,2)-M1831-L1831-N1831-J1831-K1831-I1831-Q1831</f>
        <v/>
      </c>
      <c r="Z1831" s="118">
        <f>IF(Y1831=W1831,"OK","Non")</f>
        <v/>
      </c>
    </row>
    <row r="1832">
      <c r="A1832" s="9">
        <f>C1832/SUM(C:C)*(SUM(C:C)+$X$2)</f>
        <v/>
      </c>
      <c r="B1832" s="9">
        <f>C1832/SUM(C:C)*(SUM(C:C)+SUM($N$3:$O$7))+S1832</f>
        <v/>
      </c>
      <c r="C1832" s="9">
        <f>SUM(I1832:Q1832)-N1832-P1832</f>
        <v/>
      </c>
      <c r="D1832" s="8" t="n">
        <v>6235</v>
      </c>
      <c r="E1832" t="inlineStr">
        <is>
          <t>XT414391571TS</t>
        </is>
      </c>
      <c r="F1832" t="inlineStr">
        <is>
          <t>6C</t>
        </is>
      </c>
      <c r="G1832" t="inlineStr">
        <is>
          <t>N</t>
        </is>
      </c>
      <c r="H1832" t="inlineStr">
        <is>
          <t>ZA</t>
        </is>
      </c>
      <c r="O1832" t="n">
        <v>5.33</v>
      </c>
      <c r="S1832">
        <f>_xlfn.XLOOKUP(E1832,'Facture Chronopost'!L:L,'Facture Chronopost'!AA:AA,"")</f>
        <v/>
      </c>
      <c r="T1832">
        <f>IF(COUNTIF('Bibliothèque transporteurs'!C:C,F1832)=0,"inconnu",_xlfn.XLOOKUP(F1832,'Bibliothèque transporteurs'!C:C,'Bibliothèque transporteurs'!A:A))</f>
        <v/>
      </c>
      <c r="U1832">
        <f>IF(OR(F1832="6C",F1832="6B"),_xlfn.XLOOKUP(E1832,'Facture Chronopost'!L:L,'Facture Chronopost'!X:X),IF(OR(F1832=17,F1832=44),F1832&amp;"_"&amp;H1832,IF(COUNTIF('Bibliothèque transporteurs'!C:C,F1832)=0,"inconnu",_xlfn.XLOOKUP(F1832,'Bibliothèque transporteurs'!C:C,'Bibliothèque transporteurs'!B:B))))</f>
        <v/>
      </c>
      <c r="V1832">
        <f>IF(COUNTIF('Bibliothèque transporteurs'!C:C,F1832)=0,"inconnu",_xlfn.XLOOKUP(F1832,'Bibliothèque transporteurs'!C:C,'Bibliothèque transporteurs'!E:E))</f>
        <v/>
      </c>
      <c r="W1832">
        <f>IF(T1832="FR_2SHOP",O1832,IF(O1832=0,0,ROUNDUP(O1832/C1832*B1832,2)))</f>
        <v/>
      </c>
      <c r="Y1832" s="118">
        <f>ROUNDUP(B1832,2)-M1832-L1832-N1832-J1832-K1832-I1832-Q1832</f>
        <v/>
      </c>
      <c r="Z1832" s="118">
        <f>IF(Y1832=W1832,"OK","Non")</f>
        <v/>
      </c>
    </row>
    <row r="1833">
      <c r="A1833" s="9">
        <f>C1833/SUM(C:C)*(SUM(C:C)+$X$2)</f>
        <v/>
      </c>
      <c r="B1833" s="9">
        <f>C1833/SUM(C:C)*(SUM(C:C)+SUM($N$3:$O$7))+S1833</f>
        <v/>
      </c>
      <c r="C1833" s="9">
        <f>SUM(I1833:Q1833)-N1833-P1833</f>
        <v/>
      </c>
      <c r="D1833" s="8" t="n">
        <v>6235</v>
      </c>
      <c r="E1833" t="inlineStr">
        <is>
          <t>XT414391965TS</t>
        </is>
      </c>
      <c r="F1833" t="inlineStr">
        <is>
          <t>6C</t>
        </is>
      </c>
      <c r="G1833" t="inlineStr">
        <is>
          <t>N</t>
        </is>
      </c>
      <c r="H1833" t="inlineStr">
        <is>
          <t>ZA</t>
        </is>
      </c>
      <c r="O1833" t="n">
        <v>9.69</v>
      </c>
      <c r="S1833">
        <f>_xlfn.XLOOKUP(E1833,'Facture Chronopost'!L:L,'Facture Chronopost'!AA:AA,"")</f>
        <v/>
      </c>
      <c r="T1833">
        <f>IF(COUNTIF('Bibliothèque transporteurs'!C:C,F1833)=0,"inconnu",_xlfn.XLOOKUP(F1833,'Bibliothèque transporteurs'!C:C,'Bibliothèque transporteurs'!A:A))</f>
        <v/>
      </c>
      <c r="U1833">
        <f>IF(OR(F1833="6C",F1833="6B"),_xlfn.XLOOKUP(E1833,'Facture Chronopost'!L:L,'Facture Chronopost'!X:X),IF(OR(F1833=17,F1833=44),F1833&amp;"_"&amp;H1833,IF(COUNTIF('Bibliothèque transporteurs'!C:C,F1833)=0,"inconnu",_xlfn.XLOOKUP(F1833,'Bibliothèque transporteurs'!C:C,'Bibliothèque transporteurs'!B:B))))</f>
        <v/>
      </c>
      <c r="V1833">
        <f>IF(COUNTIF('Bibliothèque transporteurs'!C:C,F1833)=0,"inconnu",_xlfn.XLOOKUP(F1833,'Bibliothèque transporteurs'!C:C,'Bibliothèque transporteurs'!E:E))</f>
        <v/>
      </c>
      <c r="W1833">
        <f>IF(T1833="FR_2SHOP",O1833,IF(O1833=0,0,ROUNDUP(O1833/C1833*B1833,2)))</f>
        <v/>
      </c>
      <c r="Y1833" s="118">
        <f>ROUNDUP(B1833,2)-M1833-L1833-N1833-J1833-K1833-I1833-Q1833</f>
        <v/>
      </c>
      <c r="Z1833" s="118">
        <f>IF(Y1833=W1833,"OK","Non")</f>
        <v/>
      </c>
    </row>
    <row r="1834">
      <c r="A1834" s="9">
        <f>C1834/SUM(C:C)*(SUM(C:C)+$X$2)</f>
        <v/>
      </c>
      <c r="B1834" s="9">
        <f>C1834/SUM(C:C)*(SUM(C:C)+SUM($N$3:$O$7))+S1834</f>
        <v/>
      </c>
      <c r="C1834" s="9">
        <f>SUM(I1834:Q1834)-N1834-P1834</f>
        <v/>
      </c>
      <c r="D1834" s="8" t="n">
        <v>6235</v>
      </c>
      <c r="E1834" t="inlineStr">
        <is>
          <t>XT414392078TS</t>
        </is>
      </c>
      <c r="F1834" t="inlineStr">
        <is>
          <t>6C</t>
        </is>
      </c>
      <c r="G1834" t="inlineStr">
        <is>
          <t>N</t>
        </is>
      </c>
      <c r="H1834" t="inlineStr">
        <is>
          <t>ZA</t>
        </is>
      </c>
      <c r="O1834" t="n">
        <v>5.55</v>
      </c>
      <c r="S1834">
        <f>_xlfn.XLOOKUP(E1834,'Facture Chronopost'!L:L,'Facture Chronopost'!AA:AA,"")</f>
        <v/>
      </c>
      <c r="T1834">
        <f>IF(COUNTIF('Bibliothèque transporteurs'!C:C,F1834)=0,"inconnu",_xlfn.XLOOKUP(F1834,'Bibliothèque transporteurs'!C:C,'Bibliothèque transporteurs'!A:A))</f>
        <v/>
      </c>
      <c r="U1834">
        <f>IF(OR(F1834="6C",F1834="6B"),_xlfn.XLOOKUP(E1834,'Facture Chronopost'!L:L,'Facture Chronopost'!X:X),IF(OR(F1834=17,F1834=44),F1834&amp;"_"&amp;H1834,IF(COUNTIF('Bibliothèque transporteurs'!C:C,F1834)=0,"inconnu",_xlfn.XLOOKUP(F1834,'Bibliothèque transporteurs'!C:C,'Bibliothèque transporteurs'!B:B))))</f>
        <v/>
      </c>
      <c r="V1834">
        <f>IF(COUNTIF('Bibliothèque transporteurs'!C:C,F1834)=0,"inconnu",_xlfn.XLOOKUP(F1834,'Bibliothèque transporteurs'!C:C,'Bibliothèque transporteurs'!E:E))</f>
        <v/>
      </c>
      <c r="W1834">
        <f>IF(T1834="FR_2SHOP",O1834,IF(O1834=0,0,ROUNDUP(O1834/C1834*B1834,2)))</f>
        <v/>
      </c>
      <c r="Y1834" s="118">
        <f>ROUNDUP(B1834,2)-M1834-L1834-N1834-J1834-K1834-I1834-Q1834</f>
        <v/>
      </c>
      <c r="Z1834" s="118">
        <f>IF(Y1834=W1834,"OK","Non")</f>
        <v/>
      </c>
    </row>
    <row r="1835">
      <c r="A1835" s="9">
        <f>C1835/SUM(C:C)*(SUM(C:C)+$X$2)</f>
        <v/>
      </c>
      <c r="B1835" s="9">
        <f>C1835/SUM(C:C)*(SUM(C:C)+SUM($N$3:$O$7))+S1835</f>
        <v/>
      </c>
      <c r="C1835" s="9">
        <f>SUM(I1835:Q1835)-N1835-P1835</f>
        <v/>
      </c>
      <c r="D1835" s="8" t="n">
        <v>6235</v>
      </c>
      <c r="E1835" t="inlineStr">
        <is>
          <t>XT414392872TS</t>
        </is>
      </c>
      <c r="F1835" t="inlineStr">
        <is>
          <t>6C</t>
        </is>
      </c>
      <c r="G1835" t="inlineStr">
        <is>
          <t>N</t>
        </is>
      </c>
      <c r="H1835" t="inlineStr">
        <is>
          <t>ZA</t>
        </is>
      </c>
      <c r="O1835" t="n">
        <v>10.35</v>
      </c>
      <c r="S1835">
        <f>_xlfn.XLOOKUP(E1835,'Facture Chronopost'!L:L,'Facture Chronopost'!AA:AA,"")</f>
        <v/>
      </c>
      <c r="T1835">
        <f>IF(COUNTIF('Bibliothèque transporteurs'!C:C,F1835)=0,"inconnu",_xlfn.XLOOKUP(F1835,'Bibliothèque transporteurs'!C:C,'Bibliothèque transporteurs'!A:A))</f>
        <v/>
      </c>
      <c r="U1835">
        <f>IF(OR(F1835="6C",F1835="6B"),_xlfn.XLOOKUP(E1835,'Facture Chronopost'!L:L,'Facture Chronopost'!X:X),IF(OR(F1835=17,F1835=44),F1835&amp;"_"&amp;H1835,IF(COUNTIF('Bibliothèque transporteurs'!C:C,F1835)=0,"inconnu",_xlfn.XLOOKUP(F1835,'Bibliothèque transporteurs'!C:C,'Bibliothèque transporteurs'!B:B))))</f>
        <v/>
      </c>
      <c r="V1835">
        <f>IF(COUNTIF('Bibliothèque transporteurs'!C:C,F1835)=0,"inconnu",_xlfn.XLOOKUP(F1835,'Bibliothèque transporteurs'!C:C,'Bibliothèque transporteurs'!E:E))</f>
        <v/>
      </c>
      <c r="W1835">
        <f>IF(T1835="FR_2SHOP",O1835,IF(O1835=0,0,ROUNDUP(O1835/C1835*B1835,2)))</f>
        <v/>
      </c>
      <c r="Y1835" s="118">
        <f>ROUNDUP(B1835,2)-M1835-L1835-N1835-J1835-K1835-I1835-Q1835</f>
        <v/>
      </c>
      <c r="Z1835" s="118">
        <f>IF(Y1835=W1835,"OK","Non")</f>
        <v/>
      </c>
    </row>
    <row r="1836">
      <c r="A1836" s="9">
        <f>C1836/SUM(C:C)*(SUM(C:C)+$X$2)</f>
        <v/>
      </c>
      <c r="B1836" s="9">
        <f>C1836/SUM(C:C)*(SUM(C:C)+SUM($N$3:$O$7))+S1836</f>
        <v/>
      </c>
      <c r="C1836" s="9">
        <f>SUM(I1836:Q1836)-N1836-P1836</f>
        <v/>
      </c>
      <c r="D1836" s="8" t="n">
        <v>6235</v>
      </c>
      <c r="E1836" t="inlineStr">
        <is>
          <t>XT414394330TS</t>
        </is>
      </c>
      <c r="F1836" t="inlineStr">
        <is>
          <t>6C</t>
        </is>
      </c>
      <c r="G1836" t="inlineStr">
        <is>
          <t>N</t>
        </is>
      </c>
      <c r="H1836" t="inlineStr">
        <is>
          <t>ZA</t>
        </is>
      </c>
      <c r="O1836" t="n">
        <v>5.33</v>
      </c>
      <c r="S1836">
        <f>_xlfn.XLOOKUP(E1836,'Facture Chronopost'!L:L,'Facture Chronopost'!AA:AA,"")</f>
        <v/>
      </c>
      <c r="T1836">
        <f>IF(COUNTIF('Bibliothèque transporteurs'!C:C,F1836)=0,"inconnu",_xlfn.XLOOKUP(F1836,'Bibliothèque transporteurs'!C:C,'Bibliothèque transporteurs'!A:A))</f>
        <v/>
      </c>
      <c r="U1836">
        <f>IF(OR(F1836="6C",F1836="6B"),_xlfn.XLOOKUP(E1836,'Facture Chronopost'!L:L,'Facture Chronopost'!X:X),IF(OR(F1836=17,F1836=44),F1836&amp;"_"&amp;H1836,IF(COUNTIF('Bibliothèque transporteurs'!C:C,F1836)=0,"inconnu",_xlfn.XLOOKUP(F1836,'Bibliothèque transporteurs'!C:C,'Bibliothèque transporteurs'!B:B))))</f>
        <v/>
      </c>
      <c r="V1836">
        <f>IF(COUNTIF('Bibliothèque transporteurs'!C:C,F1836)=0,"inconnu",_xlfn.XLOOKUP(F1836,'Bibliothèque transporteurs'!C:C,'Bibliothèque transporteurs'!E:E))</f>
        <v/>
      </c>
      <c r="W1836">
        <f>IF(T1836="FR_2SHOP",O1836,IF(O1836=0,0,ROUNDUP(O1836/C1836*B1836,2)))</f>
        <v/>
      </c>
      <c r="Y1836" s="118">
        <f>ROUNDUP(B1836,2)-M1836-L1836-N1836-J1836-K1836-I1836-Q1836</f>
        <v/>
      </c>
      <c r="Z1836" s="118">
        <f>IF(Y1836=W1836,"OK","Non")</f>
        <v/>
      </c>
    </row>
    <row r="1837">
      <c r="A1837" s="9">
        <f>C1837/SUM(C:C)*(SUM(C:C)+$X$2)</f>
        <v/>
      </c>
      <c r="B1837" s="9">
        <f>C1837/SUM(C:C)*(SUM(C:C)+SUM($N$3:$O$7))+S1837</f>
        <v/>
      </c>
      <c r="C1837" s="9">
        <f>SUM(I1837:Q1837)-N1837-P1837</f>
        <v/>
      </c>
      <c r="D1837" s="8" t="n">
        <v>6235</v>
      </c>
      <c r="E1837" t="inlineStr">
        <is>
          <t>XT414395180TS</t>
        </is>
      </c>
      <c r="F1837" t="inlineStr">
        <is>
          <t>6C</t>
        </is>
      </c>
      <c r="G1837" t="inlineStr">
        <is>
          <t>N</t>
        </is>
      </c>
      <c r="H1837" t="inlineStr">
        <is>
          <t>ZA</t>
        </is>
      </c>
      <c r="O1837" t="n">
        <v>10.37</v>
      </c>
      <c r="S1837">
        <f>_xlfn.XLOOKUP(E1837,'Facture Chronopost'!L:L,'Facture Chronopost'!AA:AA,"")</f>
        <v/>
      </c>
      <c r="T1837">
        <f>IF(COUNTIF('Bibliothèque transporteurs'!C:C,F1837)=0,"inconnu",_xlfn.XLOOKUP(F1837,'Bibliothèque transporteurs'!C:C,'Bibliothèque transporteurs'!A:A))</f>
        <v/>
      </c>
      <c r="U1837">
        <f>IF(OR(F1837="6C",F1837="6B"),_xlfn.XLOOKUP(E1837,'Facture Chronopost'!L:L,'Facture Chronopost'!X:X),IF(OR(F1837=17,F1837=44),F1837&amp;"_"&amp;H1837,IF(COUNTIF('Bibliothèque transporteurs'!C:C,F1837)=0,"inconnu",_xlfn.XLOOKUP(F1837,'Bibliothèque transporteurs'!C:C,'Bibliothèque transporteurs'!B:B))))</f>
        <v/>
      </c>
      <c r="V1837">
        <f>IF(COUNTIF('Bibliothèque transporteurs'!C:C,F1837)=0,"inconnu",_xlfn.XLOOKUP(F1837,'Bibliothèque transporteurs'!C:C,'Bibliothèque transporteurs'!E:E))</f>
        <v/>
      </c>
      <c r="W1837">
        <f>IF(T1837="FR_2SHOP",O1837,IF(O1837=0,0,ROUNDUP(O1837/C1837*B1837,2)))</f>
        <v/>
      </c>
      <c r="Y1837" s="118">
        <f>ROUNDUP(B1837,2)-M1837-L1837-N1837-J1837-K1837-I1837-Q1837</f>
        <v/>
      </c>
      <c r="Z1837" s="118">
        <f>IF(Y1837=W1837,"OK","Non")</f>
        <v/>
      </c>
    </row>
    <row r="1838">
      <c r="A1838" s="9">
        <f>C1838/SUM(C:C)*(SUM(C:C)+$X$2)</f>
        <v/>
      </c>
      <c r="B1838" s="9">
        <f>C1838/SUM(C:C)*(SUM(C:C)+SUM($N$3:$O$7))+S1838</f>
        <v/>
      </c>
      <c r="C1838" s="9">
        <f>SUM(I1838:Q1838)-N1838-P1838</f>
        <v/>
      </c>
      <c r="D1838" s="8" t="n">
        <v>6235</v>
      </c>
      <c r="E1838" t="inlineStr">
        <is>
          <t>XT414396724TS</t>
        </is>
      </c>
      <c r="F1838" t="inlineStr">
        <is>
          <t>6C</t>
        </is>
      </c>
      <c r="G1838" t="inlineStr">
        <is>
          <t>N</t>
        </is>
      </c>
      <c r="H1838" t="inlineStr">
        <is>
          <t>ZA</t>
        </is>
      </c>
      <c r="O1838" t="n">
        <v>9.69</v>
      </c>
      <c r="S1838">
        <f>_xlfn.XLOOKUP(E1838,'Facture Chronopost'!L:L,'Facture Chronopost'!AA:AA,"")</f>
        <v/>
      </c>
      <c r="T1838">
        <f>IF(COUNTIF('Bibliothèque transporteurs'!C:C,F1838)=0,"inconnu",_xlfn.XLOOKUP(F1838,'Bibliothèque transporteurs'!C:C,'Bibliothèque transporteurs'!A:A))</f>
        <v/>
      </c>
      <c r="U1838">
        <f>IF(OR(F1838="6C",F1838="6B"),_xlfn.XLOOKUP(E1838,'Facture Chronopost'!L:L,'Facture Chronopost'!X:X),IF(OR(F1838=17,F1838=44),F1838&amp;"_"&amp;H1838,IF(COUNTIF('Bibliothèque transporteurs'!C:C,F1838)=0,"inconnu",_xlfn.XLOOKUP(F1838,'Bibliothèque transporteurs'!C:C,'Bibliothèque transporteurs'!B:B))))</f>
        <v/>
      </c>
      <c r="V1838">
        <f>IF(COUNTIF('Bibliothèque transporteurs'!C:C,F1838)=0,"inconnu",_xlfn.XLOOKUP(F1838,'Bibliothèque transporteurs'!C:C,'Bibliothèque transporteurs'!E:E))</f>
        <v/>
      </c>
      <c r="W1838">
        <f>IF(T1838="FR_2SHOP",O1838,IF(O1838=0,0,ROUNDUP(O1838/C1838*B1838,2)))</f>
        <v/>
      </c>
      <c r="Y1838" s="118">
        <f>ROUNDUP(B1838,2)-M1838-L1838-N1838-J1838-K1838-I1838-Q1838</f>
        <v/>
      </c>
      <c r="Z1838" s="118">
        <f>IF(Y1838=W1838,"OK","Non")</f>
        <v/>
      </c>
    </row>
    <row r="1839">
      <c r="A1839" s="9">
        <f>C1839/SUM(C:C)*(SUM(C:C)+$X$2)</f>
        <v/>
      </c>
      <c r="B1839" s="9">
        <f>C1839/SUM(C:C)*(SUM(C:C)+SUM($N$3:$O$7))+S1839</f>
        <v/>
      </c>
      <c r="C1839" s="9">
        <f>SUM(I1839:Q1839)-N1839-P1839</f>
        <v/>
      </c>
      <c r="D1839" s="8" t="n">
        <v>6235</v>
      </c>
      <c r="E1839" t="inlineStr">
        <is>
          <t>XT414400052TS</t>
        </is>
      </c>
      <c r="F1839" t="inlineStr">
        <is>
          <t>6C</t>
        </is>
      </c>
      <c r="G1839" t="inlineStr">
        <is>
          <t>N</t>
        </is>
      </c>
      <c r="H1839" t="inlineStr">
        <is>
          <t>ZA</t>
        </is>
      </c>
      <c r="O1839" t="n">
        <v>9.69</v>
      </c>
      <c r="S1839">
        <f>_xlfn.XLOOKUP(E1839,'Facture Chronopost'!L:L,'Facture Chronopost'!AA:AA,"")</f>
        <v/>
      </c>
      <c r="T1839">
        <f>IF(COUNTIF('Bibliothèque transporteurs'!C:C,F1839)=0,"inconnu",_xlfn.XLOOKUP(F1839,'Bibliothèque transporteurs'!C:C,'Bibliothèque transporteurs'!A:A))</f>
        <v/>
      </c>
      <c r="U1839">
        <f>IF(OR(F1839="6C",F1839="6B"),_xlfn.XLOOKUP(E1839,'Facture Chronopost'!L:L,'Facture Chronopost'!X:X),IF(OR(F1839=17,F1839=44),F1839&amp;"_"&amp;H1839,IF(COUNTIF('Bibliothèque transporteurs'!C:C,F1839)=0,"inconnu",_xlfn.XLOOKUP(F1839,'Bibliothèque transporteurs'!C:C,'Bibliothèque transporteurs'!B:B))))</f>
        <v/>
      </c>
      <c r="V1839">
        <f>IF(COUNTIF('Bibliothèque transporteurs'!C:C,F1839)=0,"inconnu",_xlfn.XLOOKUP(F1839,'Bibliothèque transporteurs'!C:C,'Bibliothèque transporteurs'!E:E))</f>
        <v/>
      </c>
      <c r="W1839">
        <f>IF(T1839="FR_2SHOP",O1839,IF(O1839=0,0,ROUNDUP(O1839/C1839*B1839,2)))</f>
        <v/>
      </c>
      <c r="Y1839" s="118">
        <f>ROUNDUP(B1839,2)-M1839-L1839-N1839-J1839-K1839-I1839-Q1839</f>
        <v/>
      </c>
      <c r="Z1839" s="118">
        <f>IF(Y1839=W1839,"OK","Non")</f>
        <v/>
      </c>
    </row>
    <row r="1840">
      <c r="A1840" s="9">
        <f>C1840/SUM(C:C)*(SUM(C:C)+$X$2)</f>
        <v/>
      </c>
      <c r="B1840" s="9">
        <f>C1840/SUM(C:C)*(SUM(C:C)+SUM($N$3:$O$7))+S1840</f>
        <v/>
      </c>
      <c r="C1840" s="9">
        <f>SUM(I1840:Q1840)-N1840-P1840</f>
        <v/>
      </c>
      <c r="D1840" s="8" t="n">
        <v>6235</v>
      </c>
      <c r="E1840" t="inlineStr">
        <is>
          <t>XT414400110TS</t>
        </is>
      </c>
      <c r="F1840" t="inlineStr">
        <is>
          <t>6C</t>
        </is>
      </c>
      <c r="G1840" t="inlineStr">
        <is>
          <t>N</t>
        </is>
      </c>
      <c r="H1840" t="inlineStr">
        <is>
          <t>ZA</t>
        </is>
      </c>
      <c r="O1840" t="n">
        <v>5.33</v>
      </c>
      <c r="S1840">
        <f>_xlfn.XLOOKUP(E1840,'Facture Chronopost'!L:L,'Facture Chronopost'!AA:AA,"")</f>
        <v/>
      </c>
      <c r="T1840">
        <f>IF(COUNTIF('Bibliothèque transporteurs'!C:C,F1840)=0,"inconnu",_xlfn.XLOOKUP(F1840,'Bibliothèque transporteurs'!C:C,'Bibliothèque transporteurs'!A:A))</f>
        <v/>
      </c>
      <c r="U1840">
        <f>IF(OR(F1840="6C",F1840="6B"),_xlfn.XLOOKUP(E1840,'Facture Chronopost'!L:L,'Facture Chronopost'!X:X),IF(OR(F1840=17,F1840=44),F1840&amp;"_"&amp;H1840,IF(COUNTIF('Bibliothèque transporteurs'!C:C,F1840)=0,"inconnu",_xlfn.XLOOKUP(F1840,'Bibliothèque transporteurs'!C:C,'Bibliothèque transporteurs'!B:B))))</f>
        <v/>
      </c>
      <c r="V1840">
        <f>IF(COUNTIF('Bibliothèque transporteurs'!C:C,F1840)=0,"inconnu",_xlfn.XLOOKUP(F1840,'Bibliothèque transporteurs'!C:C,'Bibliothèque transporteurs'!E:E))</f>
        <v/>
      </c>
      <c r="W1840">
        <f>IF(T1840="FR_2SHOP",O1840,IF(O1840=0,0,ROUNDUP(O1840/C1840*B1840,2)))</f>
        <v/>
      </c>
      <c r="Y1840" s="118">
        <f>ROUNDUP(B1840,2)-M1840-L1840-N1840-J1840-K1840-I1840-Q1840</f>
        <v/>
      </c>
      <c r="Z1840" s="118">
        <f>IF(Y1840=W1840,"OK","Non")</f>
        <v/>
      </c>
    </row>
    <row r="1841">
      <c r="A1841" s="9">
        <f>C1841/SUM(C:C)*(SUM(C:C)+$X$2)</f>
        <v/>
      </c>
      <c r="B1841" s="9">
        <f>C1841/SUM(C:C)*(SUM(C:C)+SUM($N$3:$O$7))+S1841</f>
        <v/>
      </c>
      <c r="C1841" s="9">
        <f>SUM(I1841:Q1841)-N1841-P1841</f>
        <v/>
      </c>
      <c r="D1841" s="8" t="n">
        <v>6235</v>
      </c>
      <c r="E1841" t="inlineStr">
        <is>
          <t>XT414400980TS</t>
        </is>
      </c>
      <c r="F1841" t="inlineStr">
        <is>
          <t>6C</t>
        </is>
      </c>
      <c r="G1841" t="inlineStr">
        <is>
          <t>N</t>
        </is>
      </c>
      <c r="H1841" t="inlineStr">
        <is>
          <t>ZA</t>
        </is>
      </c>
      <c r="O1841" t="n">
        <v>5.55</v>
      </c>
      <c r="S1841">
        <f>_xlfn.XLOOKUP(E1841,'Facture Chronopost'!L:L,'Facture Chronopost'!AA:AA,"")</f>
        <v/>
      </c>
      <c r="T1841">
        <f>IF(COUNTIF('Bibliothèque transporteurs'!C:C,F1841)=0,"inconnu",_xlfn.XLOOKUP(F1841,'Bibliothèque transporteurs'!C:C,'Bibliothèque transporteurs'!A:A))</f>
        <v/>
      </c>
      <c r="U1841">
        <f>IF(OR(F1841="6C",F1841="6B"),_xlfn.XLOOKUP(E1841,'Facture Chronopost'!L:L,'Facture Chronopost'!X:X),IF(OR(F1841=17,F1841=44),F1841&amp;"_"&amp;H1841,IF(COUNTIF('Bibliothèque transporteurs'!C:C,F1841)=0,"inconnu",_xlfn.XLOOKUP(F1841,'Bibliothèque transporteurs'!C:C,'Bibliothèque transporteurs'!B:B))))</f>
        <v/>
      </c>
      <c r="V1841">
        <f>IF(COUNTIF('Bibliothèque transporteurs'!C:C,F1841)=0,"inconnu",_xlfn.XLOOKUP(F1841,'Bibliothèque transporteurs'!C:C,'Bibliothèque transporteurs'!E:E))</f>
        <v/>
      </c>
      <c r="W1841">
        <f>IF(T1841="FR_2SHOP",O1841,IF(O1841=0,0,ROUNDUP(O1841/C1841*B1841,2)))</f>
        <v/>
      </c>
      <c r="Y1841" s="118">
        <f>ROUNDUP(B1841,2)-M1841-L1841-N1841-J1841-K1841-I1841-Q1841</f>
        <v/>
      </c>
      <c r="Z1841" s="118">
        <f>IF(Y1841=W1841,"OK","Non")</f>
        <v/>
      </c>
    </row>
    <row r="1842">
      <c r="A1842" s="9">
        <f>C1842/SUM(C:C)*(SUM(C:C)+$X$2)</f>
        <v/>
      </c>
      <c r="B1842" s="9">
        <f>C1842/SUM(C:C)*(SUM(C:C)+SUM($N$3:$O$7))+S1842</f>
        <v/>
      </c>
      <c r="C1842" s="9">
        <f>SUM(I1842:Q1842)-N1842-P1842</f>
        <v/>
      </c>
      <c r="D1842" s="8" t="n">
        <v>6235</v>
      </c>
      <c r="E1842" t="inlineStr">
        <is>
          <t>XT414401035TS</t>
        </is>
      </c>
      <c r="F1842" t="inlineStr">
        <is>
          <t>6C</t>
        </is>
      </c>
      <c r="G1842" t="inlineStr">
        <is>
          <t>N</t>
        </is>
      </c>
      <c r="H1842" t="inlineStr">
        <is>
          <t>ZA</t>
        </is>
      </c>
      <c r="O1842" t="n">
        <v>4.84</v>
      </c>
      <c r="S1842">
        <f>_xlfn.XLOOKUP(E1842,'Facture Chronopost'!L:L,'Facture Chronopost'!AA:AA,"")</f>
        <v/>
      </c>
      <c r="T1842">
        <f>IF(COUNTIF('Bibliothèque transporteurs'!C:C,F1842)=0,"inconnu",_xlfn.XLOOKUP(F1842,'Bibliothèque transporteurs'!C:C,'Bibliothèque transporteurs'!A:A))</f>
        <v/>
      </c>
      <c r="U1842">
        <f>IF(OR(F1842="6C",F1842="6B"),_xlfn.XLOOKUP(E1842,'Facture Chronopost'!L:L,'Facture Chronopost'!X:X),IF(OR(F1842=17,F1842=44),F1842&amp;"_"&amp;H1842,IF(COUNTIF('Bibliothèque transporteurs'!C:C,F1842)=0,"inconnu",_xlfn.XLOOKUP(F1842,'Bibliothèque transporteurs'!C:C,'Bibliothèque transporteurs'!B:B))))</f>
        <v/>
      </c>
      <c r="V1842">
        <f>IF(COUNTIF('Bibliothèque transporteurs'!C:C,F1842)=0,"inconnu",_xlfn.XLOOKUP(F1842,'Bibliothèque transporteurs'!C:C,'Bibliothèque transporteurs'!E:E))</f>
        <v/>
      </c>
      <c r="W1842">
        <f>IF(T1842="FR_2SHOP",O1842,IF(O1842=0,0,ROUNDUP(O1842/C1842*B1842,2)))</f>
        <v/>
      </c>
      <c r="Y1842" s="118">
        <f>ROUNDUP(B1842,2)-M1842-L1842-N1842-J1842-K1842-I1842-Q1842</f>
        <v/>
      </c>
      <c r="Z1842" s="118">
        <f>IF(Y1842=W1842,"OK","Non")</f>
        <v/>
      </c>
    </row>
    <row r="1843">
      <c r="A1843" s="9">
        <f>C1843/SUM(C:C)*(SUM(C:C)+$X$2)</f>
        <v/>
      </c>
      <c r="B1843" s="9">
        <f>C1843/SUM(C:C)*(SUM(C:C)+SUM($N$3:$O$7))+S1843</f>
        <v/>
      </c>
      <c r="C1843" s="9">
        <f>SUM(I1843:Q1843)-N1843-P1843</f>
        <v/>
      </c>
      <c r="D1843" s="8" t="n">
        <v>6235</v>
      </c>
      <c r="E1843" t="inlineStr">
        <is>
          <t>XT414401628TS</t>
        </is>
      </c>
      <c r="F1843" t="inlineStr">
        <is>
          <t>6C</t>
        </is>
      </c>
      <c r="G1843" t="inlineStr">
        <is>
          <t>N</t>
        </is>
      </c>
      <c r="H1843" t="inlineStr">
        <is>
          <t>ZA</t>
        </is>
      </c>
      <c r="O1843" t="n">
        <v>5.88</v>
      </c>
      <c r="S1843">
        <f>_xlfn.XLOOKUP(E1843,'Facture Chronopost'!L:L,'Facture Chronopost'!AA:AA,"")</f>
        <v/>
      </c>
      <c r="T1843">
        <f>IF(COUNTIF('Bibliothèque transporteurs'!C:C,F1843)=0,"inconnu",_xlfn.XLOOKUP(F1843,'Bibliothèque transporteurs'!C:C,'Bibliothèque transporteurs'!A:A))</f>
        <v/>
      </c>
      <c r="U1843">
        <f>IF(OR(F1843="6C",F1843="6B"),_xlfn.XLOOKUP(E1843,'Facture Chronopost'!L:L,'Facture Chronopost'!X:X),IF(OR(F1843=17,F1843=44),F1843&amp;"_"&amp;H1843,IF(COUNTIF('Bibliothèque transporteurs'!C:C,F1843)=0,"inconnu",_xlfn.XLOOKUP(F1843,'Bibliothèque transporteurs'!C:C,'Bibliothèque transporteurs'!B:B))))</f>
        <v/>
      </c>
      <c r="V1843">
        <f>IF(COUNTIF('Bibliothèque transporteurs'!C:C,F1843)=0,"inconnu",_xlfn.XLOOKUP(F1843,'Bibliothèque transporteurs'!C:C,'Bibliothèque transporteurs'!E:E))</f>
        <v/>
      </c>
      <c r="W1843">
        <f>IF(T1843="FR_2SHOP",O1843,IF(O1843=0,0,ROUNDUP(O1843/C1843*B1843,2)))</f>
        <v/>
      </c>
      <c r="Y1843" s="118">
        <f>ROUNDUP(B1843,2)-M1843-L1843-N1843-J1843-K1843-I1843-Q1843</f>
        <v/>
      </c>
      <c r="Z1843" s="118">
        <f>IF(Y1843=W1843,"OK","Non")</f>
        <v/>
      </c>
    </row>
    <row r="1844">
      <c r="A1844" s="9">
        <f>C1844/SUM(C:C)*(SUM(C:C)+$X$2)</f>
        <v/>
      </c>
      <c r="B1844" s="9">
        <f>C1844/SUM(C:C)*(SUM(C:C)+SUM($N$3:$O$7))+S1844</f>
        <v/>
      </c>
      <c r="C1844" s="9">
        <f>SUM(I1844:Q1844)-N1844-P1844</f>
        <v/>
      </c>
      <c r="D1844" s="8" t="n">
        <v>6235</v>
      </c>
      <c r="E1844" t="inlineStr">
        <is>
          <t>XT414402623TS</t>
        </is>
      </c>
      <c r="F1844" t="inlineStr">
        <is>
          <t>6C</t>
        </is>
      </c>
      <c r="G1844" t="inlineStr">
        <is>
          <t>N</t>
        </is>
      </c>
      <c r="H1844" t="inlineStr">
        <is>
          <t>ZA</t>
        </is>
      </c>
      <c r="O1844" t="n">
        <v>5.55</v>
      </c>
      <c r="S1844">
        <f>_xlfn.XLOOKUP(E1844,'Facture Chronopost'!L:L,'Facture Chronopost'!AA:AA,"")</f>
        <v/>
      </c>
      <c r="T1844">
        <f>IF(COUNTIF('Bibliothèque transporteurs'!C:C,F1844)=0,"inconnu",_xlfn.XLOOKUP(F1844,'Bibliothèque transporteurs'!C:C,'Bibliothèque transporteurs'!A:A))</f>
        <v/>
      </c>
      <c r="U1844">
        <f>IF(OR(F1844="6C",F1844="6B"),_xlfn.XLOOKUP(E1844,'Facture Chronopost'!L:L,'Facture Chronopost'!X:X),IF(OR(F1844=17,F1844=44),F1844&amp;"_"&amp;H1844,IF(COUNTIF('Bibliothèque transporteurs'!C:C,F1844)=0,"inconnu",_xlfn.XLOOKUP(F1844,'Bibliothèque transporteurs'!C:C,'Bibliothèque transporteurs'!B:B))))</f>
        <v/>
      </c>
      <c r="V1844">
        <f>IF(COUNTIF('Bibliothèque transporteurs'!C:C,F1844)=0,"inconnu",_xlfn.XLOOKUP(F1844,'Bibliothèque transporteurs'!C:C,'Bibliothèque transporteurs'!E:E))</f>
        <v/>
      </c>
      <c r="W1844">
        <f>IF(T1844="FR_2SHOP",O1844,IF(O1844=0,0,ROUNDUP(O1844/C1844*B1844,2)))</f>
        <v/>
      </c>
      <c r="Y1844" s="118">
        <f>ROUNDUP(B1844,2)-M1844-L1844-N1844-J1844-K1844-I1844-Q1844</f>
        <v/>
      </c>
      <c r="Z1844" s="118">
        <f>IF(Y1844=W1844,"OK","Non")</f>
        <v/>
      </c>
    </row>
    <row r="1845">
      <c r="A1845" s="9">
        <f>C1845/SUM(C:C)*(SUM(C:C)+$X$2)</f>
        <v/>
      </c>
      <c r="B1845" s="9">
        <f>C1845/SUM(C:C)*(SUM(C:C)+SUM($N$3:$O$7))+S1845</f>
        <v/>
      </c>
      <c r="C1845" s="9">
        <f>SUM(I1845:Q1845)-N1845-P1845</f>
        <v/>
      </c>
      <c r="D1845" s="8" t="n">
        <v>6235</v>
      </c>
      <c r="E1845" t="inlineStr">
        <is>
          <t>XT414404916TS</t>
        </is>
      </c>
      <c r="F1845" t="inlineStr">
        <is>
          <t>6C</t>
        </is>
      </c>
      <c r="G1845" t="inlineStr">
        <is>
          <t>N</t>
        </is>
      </c>
      <c r="H1845" t="inlineStr">
        <is>
          <t>ZA</t>
        </is>
      </c>
      <c r="O1845" t="n">
        <v>9.69</v>
      </c>
      <c r="S1845">
        <f>_xlfn.XLOOKUP(E1845,'Facture Chronopost'!L:L,'Facture Chronopost'!AA:AA,"")</f>
        <v/>
      </c>
      <c r="T1845">
        <f>IF(COUNTIF('Bibliothèque transporteurs'!C:C,F1845)=0,"inconnu",_xlfn.XLOOKUP(F1845,'Bibliothèque transporteurs'!C:C,'Bibliothèque transporteurs'!A:A))</f>
        <v/>
      </c>
      <c r="U1845">
        <f>IF(OR(F1845="6C",F1845="6B"),_xlfn.XLOOKUP(E1845,'Facture Chronopost'!L:L,'Facture Chronopost'!X:X),IF(OR(F1845=17,F1845=44),F1845&amp;"_"&amp;H1845,IF(COUNTIF('Bibliothèque transporteurs'!C:C,F1845)=0,"inconnu",_xlfn.XLOOKUP(F1845,'Bibliothèque transporteurs'!C:C,'Bibliothèque transporteurs'!B:B))))</f>
        <v/>
      </c>
      <c r="V1845">
        <f>IF(COUNTIF('Bibliothèque transporteurs'!C:C,F1845)=0,"inconnu",_xlfn.XLOOKUP(F1845,'Bibliothèque transporteurs'!C:C,'Bibliothèque transporteurs'!E:E))</f>
        <v/>
      </c>
      <c r="W1845">
        <f>IF(T1845="FR_2SHOP",O1845,IF(O1845=0,0,ROUNDUP(O1845/C1845*B1845,2)))</f>
        <v/>
      </c>
      <c r="Y1845" s="118">
        <f>ROUNDUP(B1845,2)-M1845-L1845-N1845-J1845-K1845-I1845-Q1845</f>
        <v/>
      </c>
      <c r="Z1845" s="118">
        <f>IF(Y1845=W1845,"OK","Non")</f>
        <v/>
      </c>
    </row>
    <row r="1846">
      <c r="A1846" s="9">
        <f>C1846/SUM(C:C)*(SUM(C:C)+$X$2)</f>
        <v/>
      </c>
      <c r="B1846" s="9">
        <f>C1846/SUM(C:C)*(SUM(C:C)+SUM($N$3:$O$7))+S1846</f>
        <v/>
      </c>
      <c r="C1846" s="9">
        <f>SUM(I1846:Q1846)-N1846-P1846</f>
        <v/>
      </c>
      <c r="D1846" s="8" t="n">
        <v>6235</v>
      </c>
      <c r="E1846" t="inlineStr">
        <is>
          <t>XT414405046TS</t>
        </is>
      </c>
      <c r="F1846" t="inlineStr">
        <is>
          <t>6C</t>
        </is>
      </c>
      <c r="G1846" t="inlineStr">
        <is>
          <t>N</t>
        </is>
      </c>
      <c r="H1846" t="inlineStr">
        <is>
          <t>ZA</t>
        </is>
      </c>
      <c r="O1846" t="n">
        <v>9.69</v>
      </c>
      <c r="S1846">
        <f>_xlfn.XLOOKUP(E1846,'Facture Chronopost'!L:L,'Facture Chronopost'!AA:AA,"")</f>
        <v/>
      </c>
      <c r="T1846">
        <f>IF(COUNTIF('Bibliothèque transporteurs'!C:C,F1846)=0,"inconnu",_xlfn.XLOOKUP(F1846,'Bibliothèque transporteurs'!C:C,'Bibliothèque transporteurs'!A:A))</f>
        <v/>
      </c>
      <c r="U1846">
        <f>IF(OR(F1846="6C",F1846="6B"),_xlfn.XLOOKUP(E1846,'Facture Chronopost'!L:L,'Facture Chronopost'!X:X),IF(OR(F1846=17,F1846=44),F1846&amp;"_"&amp;H1846,IF(COUNTIF('Bibliothèque transporteurs'!C:C,F1846)=0,"inconnu",_xlfn.XLOOKUP(F1846,'Bibliothèque transporteurs'!C:C,'Bibliothèque transporteurs'!B:B))))</f>
        <v/>
      </c>
      <c r="V1846">
        <f>IF(COUNTIF('Bibliothèque transporteurs'!C:C,F1846)=0,"inconnu",_xlfn.XLOOKUP(F1846,'Bibliothèque transporteurs'!C:C,'Bibliothèque transporteurs'!E:E))</f>
        <v/>
      </c>
      <c r="W1846">
        <f>IF(T1846="FR_2SHOP",O1846,IF(O1846=0,0,ROUNDUP(O1846/C1846*B1846,2)))</f>
        <v/>
      </c>
      <c r="Y1846" s="118">
        <f>ROUNDUP(B1846,2)-M1846-L1846-N1846-J1846-K1846-I1846-Q1846</f>
        <v/>
      </c>
      <c r="Z1846" s="118">
        <f>IF(Y1846=W1846,"OK","Non")</f>
        <v/>
      </c>
    </row>
    <row r="1847">
      <c r="A1847" s="9">
        <f>C1847/SUM(C:C)*(SUM(C:C)+$X$2)</f>
        <v/>
      </c>
      <c r="B1847" s="9">
        <f>C1847/SUM(C:C)*(SUM(C:C)+SUM($N$3:$O$7))+S1847</f>
        <v/>
      </c>
      <c r="C1847" s="9">
        <f>SUM(I1847:Q1847)-N1847-P1847</f>
        <v/>
      </c>
      <c r="D1847" s="8" t="n">
        <v>6235</v>
      </c>
      <c r="E1847" t="inlineStr">
        <is>
          <t>XT414405050TS</t>
        </is>
      </c>
      <c r="F1847" t="inlineStr">
        <is>
          <t>6C</t>
        </is>
      </c>
      <c r="G1847" t="inlineStr">
        <is>
          <t>N</t>
        </is>
      </c>
      <c r="H1847" t="inlineStr">
        <is>
          <t>ZA</t>
        </is>
      </c>
      <c r="O1847" t="n">
        <v>5.33</v>
      </c>
      <c r="S1847">
        <f>_xlfn.XLOOKUP(E1847,'Facture Chronopost'!L:L,'Facture Chronopost'!AA:AA,"")</f>
        <v/>
      </c>
      <c r="T1847">
        <f>IF(COUNTIF('Bibliothèque transporteurs'!C:C,F1847)=0,"inconnu",_xlfn.XLOOKUP(F1847,'Bibliothèque transporteurs'!C:C,'Bibliothèque transporteurs'!A:A))</f>
        <v/>
      </c>
      <c r="U1847">
        <f>IF(OR(F1847="6C",F1847="6B"),_xlfn.XLOOKUP(E1847,'Facture Chronopost'!L:L,'Facture Chronopost'!X:X),IF(OR(F1847=17,F1847=44),F1847&amp;"_"&amp;H1847,IF(COUNTIF('Bibliothèque transporteurs'!C:C,F1847)=0,"inconnu",_xlfn.XLOOKUP(F1847,'Bibliothèque transporteurs'!C:C,'Bibliothèque transporteurs'!B:B))))</f>
        <v/>
      </c>
      <c r="V1847">
        <f>IF(COUNTIF('Bibliothèque transporteurs'!C:C,F1847)=0,"inconnu",_xlfn.XLOOKUP(F1847,'Bibliothèque transporteurs'!C:C,'Bibliothèque transporteurs'!E:E))</f>
        <v/>
      </c>
      <c r="W1847">
        <f>IF(T1847="FR_2SHOP",O1847,IF(O1847=0,0,ROUNDUP(O1847/C1847*B1847,2)))</f>
        <v/>
      </c>
      <c r="Y1847" s="118">
        <f>ROUNDUP(B1847,2)-M1847-L1847-N1847-J1847-K1847-I1847-Q1847</f>
        <v/>
      </c>
      <c r="Z1847" s="118">
        <f>IF(Y1847=W1847,"OK","Non")</f>
        <v/>
      </c>
    </row>
    <row r="1848">
      <c r="A1848" s="9">
        <f>C1848/SUM(C:C)*(SUM(C:C)+$X$2)</f>
        <v/>
      </c>
      <c r="B1848" s="9">
        <f>C1848/SUM(C:C)*(SUM(C:C)+SUM($N$3:$O$7))+S1848</f>
        <v/>
      </c>
      <c r="C1848" s="9">
        <f>SUM(I1848:Q1848)-N1848-P1848</f>
        <v/>
      </c>
      <c r="D1848" s="8" t="n">
        <v>6235</v>
      </c>
      <c r="E1848" t="inlineStr">
        <is>
          <t>XT414405063TS</t>
        </is>
      </c>
      <c r="F1848" t="inlineStr">
        <is>
          <t>6C</t>
        </is>
      </c>
      <c r="G1848" t="inlineStr">
        <is>
          <t>N</t>
        </is>
      </c>
      <c r="H1848" t="inlineStr">
        <is>
          <t>ZA</t>
        </is>
      </c>
      <c r="O1848" t="n">
        <v>10.35</v>
      </c>
      <c r="S1848">
        <f>_xlfn.XLOOKUP(E1848,'Facture Chronopost'!L:L,'Facture Chronopost'!AA:AA,"")</f>
        <v/>
      </c>
      <c r="T1848">
        <f>IF(COUNTIF('Bibliothèque transporteurs'!C:C,F1848)=0,"inconnu",_xlfn.XLOOKUP(F1848,'Bibliothèque transporteurs'!C:C,'Bibliothèque transporteurs'!A:A))</f>
        <v/>
      </c>
      <c r="U1848">
        <f>IF(OR(F1848="6C",F1848="6B"),_xlfn.XLOOKUP(E1848,'Facture Chronopost'!L:L,'Facture Chronopost'!X:X),IF(OR(F1848=17,F1848=44),F1848&amp;"_"&amp;H1848,IF(COUNTIF('Bibliothèque transporteurs'!C:C,F1848)=0,"inconnu",_xlfn.XLOOKUP(F1848,'Bibliothèque transporteurs'!C:C,'Bibliothèque transporteurs'!B:B))))</f>
        <v/>
      </c>
      <c r="V1848">
        <f>IF(COUNTIF('Bibliothèque transporteurs'!C:C,F1848)=0,"inconnu",_xlfn.XLOOKUP(F1848,'Bibliothèque transporteurs'!C:C,'Bibliothèque transporteurs'!E:E))</f>
        <v/>
      </c>
      <c r="W1848">
        <f>IF(T1848="FR_2SHOP",O1848,IF(O1848=0,0,ROUNDUP(O1848/C1848*B1848,2)))</f>
        <v/>
      </c>
      <c r="Y1848" s="118">
        <f>ROUNDUP(B1848,2)-M1848-L1848-N1848-J1848-K1848-I1848-Q1848</f>
        <v/>
      </c>
      <c r="Z1848" s="118">
        <f>IF(Y1848=W1848,"OK","Non")</f>
        <v/>
      </c>
    </row>
    <row r="1849">
      <c r="A1849" s="9">
        <f>C1849/SUM(C:C)*(SUM(C:C)+$X$2)</f>
        <v/>
      </c>
      <c r="B1849" s="9">
        <f>C1849/SUM(C:C)*(SUM(C:C)+SUM($N$3:$O$7))+S1849</f>
        <v/>
      </c>
      <c r="C1849" s="9">
        <f>SUM(I1849:Q1849)-N1849-P1849</f>
        <v/>
      </c>
      <c r="D1849" s="8" t="n">
        <v>6235</v>
      </c>
      <c r="E1849" t="inlineStr">
        <is>
          <t>XT414405182TS</t>
        </is>
      </c>
      <c r="F1849" t="inlineStr">
        <is>
          <t>6C</t>
        </is>
      </c>
      <c r="G1849" t="inlineStr">
        <is>
          <t>N</t>
        </is>
      </c>
      <c r="H1849" t="inlineStr">
        <is>
          <t>ZA</t>
        </is>
      </c>
      <c r="O1849" t="n">
        <v>9.69</v>
      </c>
      <c r="S1849">
        <f>_xlfn.XLOOKUP(E1849,'Facture Chronopost'!L:L,'Facture Chronopost'!AA:AA,"")</f>
        <v/>
      </c>
      <c r="T1849">
        <f>IF(COUNTIF('Bibliothèque transporteurs'!C:C,F1849)=0,"inconnu",_xlfn.XLOOKUP(F1849,'Bibliothèque transporteurs'!C:C,'Bibliothèque transporteurs'!A:A))</f>
        <v/>
      </c>
      <c r="U1849">
        <f>IF(OR(F1849="6C",F1849="6B"),_xlfn.XLOOKUP(E1849,'Facture Chronopost'!L:L,'Facture Chronopost'!X:X),IF(OR(F1849=17,F1849=44),F1849&amp;"_"&amp;H1849,IF(COUNTIF('Bibliothèque transporteurs'!C:C,F1849)=0,"inconnu",_xlfn.XLOOKUP(F1849,'Bibliothèque transporteurs'!C:C,'Bibliothèque transporteurs'!B:B))))</f>
        <v/>
      </c>
      <c r="V1849">
        <f>IF(COUNTIF('Bibliothèque transporteurs'!C:C,F1849)=0,"inconnu",_xlfn.XLOOKUP(F1849,'Bibliothèque transporteurs'!C:C,'Bibliothèque transporteurs'!E:E))</f>
        <v/>
      </c>
      <c r="W1849">
        <f>IF(T1849="FR_2SHOP",O1849,IF(O1849=0,0,ROUNDUP(O1849/C1849*B1849,2)))</f>
        <v/>
      </c>
      <c r="Y1849" s="118">
        <f>ROUNDUP(B1849,2)-M1849-L1849-N1849-J1849-K1849-I1849-Q1849</f>
        <v/>
      </c>
      <c r="Z1849" s="118">
        <f>IF(Y1849=W1849,"OK","Non")</f>
        <v/>
      </c>
    </row>
    <row r="1850">
      <c r="A1850" s="9">
        <f>C1850/SUM(C:C)*(SUM(C:C)+$X$2)</f>
        <v/>
      </c>
      <c r="B1850" s="9">
        <f>C1850/SUM(C:C)*(SUM(C:C)+SUM($N$3:$O$7))+S1850</f>
        <v/>
      </c>
      <c r="C1850" s="9">
        <f>SUM(I1850:Q1850)-N1850-P1850</f>
        <v/>
      </c>
      <c r="D1850" s="8" t="n">
        <v>6235</v>
      </c>
      <c r="E1850" t="inlineStr">
        <is>
          <t>XT414405960TS</t>
        </is>
      </c>
      <c r="F1850" t="inlineStr">
        <is>
          <t>6C</t>
        </is>
      </c>
      <c r="G1850" t="inlineStr">
        <is>
          <t>N</t>
        </is>
      </c>
      <c r="H1850" t="inlineStr">
        <is>
          <t>ZA</t>
        </is>
      </c>
      <c r="O1850" t="n">
        <v>5.33</v>
      </c>
      <c r="S1850">
        <f>_xlfn.XLOOKUP(E1850,'Facture Chronopost'!L:L,'Facture Chronopost'!AA:AA,"")</f>
        <v/>
      </c>
      <c r="T1850">
        <f>IF(COUNTIF('Bibliothèque transporteurs'!C:C,F1850)=0,"inconnu",_xlfn.XLOOKUP(F1850,'Bibliothèque transporteurs'!C:C,'Bibliothèque transporteurs'!A:A))</f>
        <v/>
      </c>
      <c r="U1850">
        <f>IF(OR(F1850="6C",F1850="6B"),_xlfn.XLOOKUP(E1850,'Facture Chronopost'!L:L,'Facture Chronopost'!X:X),IF(OR(F1850=17,F1850=44),F1850&amp;"_"&amp;H1850,IF(COUNTIF('Bibliothèque transporteurs'!C:C,F1850)=0,"inconnu",_xlfn.XLOOKUP(F1850,'Bibliothèque transporteurs'!C:C,'Bibliothèque transporteurs'!B:B))))</f>
        <v/>
      </c>
      <c r="V1850">
        <f>IF(COUNTIF('Bibliothèque transporteurs'!C:C,F1850)=0,"inconnu",_xlfn.XLOOKUP(F1850,'Bibliothèque transporteurs'!C:C,'Bibliothèque transporteurs'!E:E))</f>
        <v/>
      </c>
      <c r="W1850">
        <f>IF(T1850="FR_2SHOP",O1850,IF(O1850=0,0,ROUNDUP(O1850/C1850*B1850,2)))</f>
        <v/>
      </c>
      <c r="Y1850" s="118">
        <f>ROUNDUP(B1850,2)-M1850-L1850-N1850-J1850-K1850-I1850-Q1850</f>
        <v/>
      </c>
      <c r="Z1850" s="118">
        <f>IF(Y1850=W1850,"OK","Non")</f>
        <v/>
      </c>
    </row>
    <row r="1851">
      <c r="A1851" s="9">
        <f>C1851/SUM(C:C)*(SUM(C:C)+$X$2)</f>
        <v/>
      </c>
      <c r="B1851" s="9">
        <f>C1851/SUM(C:C)*(SUM(C:C)+SUM($N$3:$O$7))+S1851</f>
        <v/>
      </c>
      <c r="C1851" s="9">
        <f>SUM(I1851:Q1851)-N1851-P1851</f>
        <v/>
      </c>
      <c r="D1851" s="8" t="n">
        <v>6235</v>
      </c>
      <c r="E1851" t="inlineStr">
        <is>
          <t>XT414406055TS</t>
        </is>
      </c>
      <c r="F1851" t="inlineStr">
        <is>
          <t>6C</t>
        </is>
      </c>
      <c r="G1851" t="inlineStr">
        <is>
          <t>N</t>
        </is>
      </c>
      <c r="H1851" t="inlineStr">
        <is>
          <t>ZA</t>
        </is>
      </c>
      <c r="O1851" t="n">
        <v>5.55</v>
      </c>
      <c r="S1851">
        <f>_xlfn.XLOOKUP(E1851,'Facture Chronopost'!L:L,'Facture Chronopost'!AA:AA,"")</f>
        <v/>
      </c>
      <c r="T1851">
        <f>IF(COUNTIF('Bibliothèque transporteurs'!C:C,F1851)=0,"inconnu",_xlfn.XLOOKUP(F1851,'Bibliothèque transporteurs'!C:C,'Bibliothèque transporteurs'!A:A))</f>
        <v/>
      </c>
      <c r="U1851">
        <f>IF(OR(F1851="6C",F1851="6B"),_xlfn.XLOOKUP(E1851,'Facture Chronopost'!L:L,'Facture Chronopost'!X:X),IF(OR(F1851=17,F1851=44),F1851&amp;"_"&amp;H1851,IF(COUNTIF('Bibliothèque transporteurs'!C:C,F1851)=0,"inconnu",_xlfn.XLOOKUP(F1851,'Bibliothèque transporteurs'!C:C,'Bibliothèque transporteurs'!B:B))))</f>
        <v/>
      </c>
      <c r="V1851">
        <f>IF(COUNTIF('Bibliothèque transporteurs'!C:C,F1851)=0,"inconnu",_xlfn.XLOOKUP(F1851,'Bibliothèque transporteurs'!C:C,'Bibliothèque transporteurs'!E:E))</f>
        <v/>
      </c>
      <c r="W1851">
        <f>IF(T1851="FR_2SHOP",O1851,IF(O1851=0,0,ROUNDUP(O1851/C1851*B1851,2)))</f>
        <v/>
      </c>
      <c r="Y1851" s="118">
        <f>ROUNDUP(B1851,2)-M1851-L1851-N1851-J1851-K1851-I1851-Q1851</f>
        <v/>
      </c>
      <c r="Z1851" s="118">
        <f>IF(Y1851=W1851,"OK","Non")</f>
        <v/>
      </c>
    </row>
    <row r="1852">
      <c r="A1852" s="9">
        <f>C1852/SUM(C:C)*(SUM(C:C)+$X$2)</f>
        <v/>
      </c>
      <c r="B1852" s="9">
        <f>C1852/SUM(C:C)*(SUM(C:C)+SUM($N$3:$O$7))+S1852</f>
        <v/>
      </c>
      <c r="C1852" s="9">
        <f>SUM(I1852:Q1852)-N1852-P1852</f>
        <v/>
      </c>
      <c r="D1852" s="8" t="n">
        <v>6235</v>
      </c>
      <c r="E1852" t="inlineStr">
        <is>
          <t>XT414406483TS</t>
        </is>
      </c>
      <c r="F1852" t="inlineStr">
        <is>
          <t>6C</t>
        </is>
      </c>
      <c r="G1852" t="inlineStr">
        <is>
          <t>N</t>
        </is>
      </c>
      <c r="H1852" t="inlineStr">
        <is>
          <t>ZA</t>
        </is>
      </c>
      <c r="O1852" t="n">
        <v>5.33</v>
      </c>
      <c r="S1852">
        <f>_xlfn.XLOOKUP(E1852,'Facture Chronopost'!L:L,'Facture Chronopost'!AA:AA,"")</f>
        <v/>
      </c>
      <c r="T1852">
        <f>IF(COUNTIF('Bibliothèque transporteurs'!C:C,F1852)=0,"inconnu",_xlfn.XLOOKUP(F1852,'Bibliothèque transporteurs'!C:C,'Bibliothèque transporteurs'!A:A))</f>
        <v/>
      </c>
      <c r="U1852">
        <f>IF(OR(F1852="6C",F1852="6B"),_xlfn.XLOOKUP(E1852,'Facture Chronopost'!L:L,'Facture Chronopost'!X:X),IF(OR(F1852=17,F1852=44),F1852&amp;"_"&amp;H1852,IF(COUNTIF('Bibliothèque transporteurs'!C:C,F1852)=0,"inconnu",_xlfn.XLOOKUP(F1852,'Bibliothèque transporteurs'!C:C,'Bibliothèque transporteurs'!B:B))))</f>
        <v/>
      </c>
      <c r="V1852">
        <f>IF(COUNTIF('Bibliothèque transporteurs'!C:C,F1852)=0,"inconnu",_xlfn.XLOOKUP(F1852,'Bibliothèque transporteurs'!C:C,'Bibliothèque transporteurs'!E:E))</f>
        <v/>
      </c>
      <c r="W1852">
        <f>IF(T1852="FR_2SHOP",O1852,IF(O1852=0,0,ROUNDUP(O1852/C1852*B1852,2)))</f>
        <v/>
      </c>
      <c r="Y1852" s="118">
        <f>ROUNDUP(B1852,2)-M1852-L1852-N1852-J1852-K1852-I1852-Q1852</f>
        <v/>
      </c>
      <c r="Z1852" s="118">
        <f>IF(Y1852=W1852,"OK","Non")</f>
        <v/>
      </c>
    </row>
    <row r="1853">
      <c r="A1853" s="9">
        <f>C1853/SUM(C:C)*(SUM(C:C)+$X$2)</f>
        <v/>
      </c>
      <c r="B1853" s="9">
        <f>C1853/SUM(C:C)*(SUM(C:C)+SUM($N$3:$O$7))+S1853</f>
        <v/>
      </c>
      <c r="C1853" s="9">
        <f>SUM(I1853:Q1853)-N1853-P1853</f>
        <v/>
      </c>
      <c r="D1853" s="8" t="n">
        <v>6235</v>
      </c>
      <c r="E1853" t="inlineStr">
        <is>
          <t>XT414406965TS</t>
        </is>
      </c>
      <c r="F1853" t="inlineStr">
        <is>
          <t>6C</t>
        </is>
      </c>
      <c r="G1853" t="inlineStr">
        <is>
          <t>N</t>
        </is>
      </c>
      <c r="H1853" t="inlineStr">
        <is>
          <t>ZA</t>
        </is>
      </c>
      <c r="O1853" t="n">
        <v>9.69</v>
      </c>
      <c r="S1853">
        <f>_xlfn.XLOOKUP(E1853,'Facture Chronopost'!L:L,'Facture Chronopost'!AA:AA,"")</f>
        <v/>
      </c>
      <c r="T1853">
        <f>IF(COUNTIF('Bibliothèque transporteurs'!C:C,F1853)=0,"inconnu",_xlfn.XLOOKUP(F1853,'Bibliothèque transporteurs'!C:C,'Bibliothèque transporteurs'!A:A))</f>
        <v/>
      </c>
      <c r="U1853">
        <f>IF(OR(F1853="6C",F1853="6B"),_xlfn.XLOOKUP(E1853,'Facture Chronopost'!L:L,'Facture Chronopost'!X:X),IF(OR(F1853=17,F1853=44),F1853&amp;"_"&amp;H1853,IF(COUNTIF('Bibliothèque transporteurs'!C:C,F1853)=0,"inconnu",_xlfn.XLOOKUP(F1853,'Bibliothèque transporteurs'!C:C,'Bibliothèque transporteurs'!B:B))))</f>
        <v/>
      </c>
      <c r="V1853">
        <f>IF(COUNTIF('Bibliothèque transporteurs'!C:C,F1853)=0,"inconnu",_xlfn.XLOOKUP(F1853,'Bibliothèque transporteurs'!C:C,'Bibliothèque transporteurs'!E:E))</f>
        <v/>
      </c>
      <c r="W1853">
        <f>IF(T1853="FR_2SHOP",O1853,IF(O1853=0,0,ROUNDUP(O1853/C1853*B1853,2)))</f>
        <v/>
      </c>
      <c r="Y1853" s="118">
        <f>ROUNDUP(B1853,2)-M1853-L1853-N1853-J1853-K1853-I1853-Q1853</f>
        <v/>
      </c>
      <c r="Z1853" s="118">
        <f>IF(Y1853=W1853,"OK","Non")</f>
        <v/>
      </c>
    </row>
    <row r="1854">
      <c r="A1854" s="9">
        <f>C1854/SUM(C:C)*(SUM(C:C)+$X$2)</f>
        <v/>
      </c>
      <c r="B1854" s="9">
        <f>C1854/SUM(C:C)*(SUM(C:C)+SUM($N$3:$O$7))+S1854</f>
        <v/>
      </c>
      <c r="C1854" s="9">
        <f>SUM(I1854:Q1854)-N1854-P1854</f>
        <v/>
      </c>
      <c r="D1854" s="8" t="n">
        <v>6235</v>
      </c>
      <c r="E1854" t="inlineStr">
        <is>
          <t>XT414407356TS</t>
        </is>
      </c>
      <c r="F1854" t="inlineStr">
        <is>
          <t>6C</t>
        </is>
      </c>
      <c r="G1854" t="inlineStr">
        <is>
          <t>N</t>
        </is>
      </c>
      <c r="H1854" t="inlineStr">
        <is>
          <t>ZA</t>
        </is>
      </c>
      <c r="O1854" t="n">
        <v>9.69</v>
      </c>
      <c r="S1854">
        <f>_xlfn.XLOOKUP(E1854,'Facture Chronopost'!L:L,'Facture Chronopost'!AA:AA,"")</f>
        <v/>
      </c>
      <c r="T1854">
        <f>IF(COUNTIF('Bibliothèque transporteurs'!C:C,F1854)=0,"inconnu",_xlfn.XLOOKUP(F1854,'Bibliothèque transporteurs'!C:C,'Bibliothèque transporteurs'!A:A))</f>
        <v/>
      </c>
      <c r="U1854">
        <f>IF(OR(F1854="6C",F1854="6B"),_xlfn.XLOOKUP(E1854,'Facture Chronopost'!L:L,'Facture Chronopost'!X:X),IF(OR(F1854=17,F1854=44),F1854&amp;"_"&amp;H1854,IF(COUNTIF('Bibliothèque transporteurs'!C:C,F1854)=0,"inconnu",_xlfn.XLOOKUP(F1854,'Bibliothèque transporteurs'!C:C,'Bibliothèque transporteurs'!B:B))))</f>
        <v/>
      </c>
      <c r="V1854">
        <f>IF(COUNTIF('Bibliothèque transporteurs'!C:C,F1854)=0,"inconnu",_xlfn.XLOOKUP(F1854,'Bibliothèque transporteurs'!C:C,'Bibliothèque transporteurs'!E:E))</f>
        <v/>
      </c>
      <c r="W1854">
        <f>IF(T1854="FR_2SHOP",O1854,IF(O1854=0,0,ROUNDUP(O1854/C1854*B1854,2)))</f>
        <v/>
      </c>
      <c r="Y1854" s="118">
        <f>ROUNDUP(B1854,2)-M1854-L1854-N1854-J1854-K1854-I1854-Q1854</f>
        <v/>
      </c>
      <c r="Z1854" s="118">
        <f>IF(Y1854=W1854,"OK","Non")</f>
        <v/>
      </c>
    </row>
    <row r="1855">
      <c r="A1855" s="9">
        <f>C1855/SUM(C:C)*(SUM(C:C)+$X$2)</f>
        <v/>
      </c>
      <c r="B1855" s="9">
        <f>C1855/SUM(C:C)*(SUM(C:C)+SUM($N$3:$O$7))+S1855</f>
        <v/>
      </c>
      <c r="C1855" s="9">
        <f>SUM(I1855:Q1855)-N1855-P1855</f>
        <v/>
      </c>
      <c r="D1855" s="8" t="n">
        <v>6235</v>
      </c>
      <c r="E1855" t="inlineStr">
        <is>
          <t>XT414407461TS</t>
        </is>
      </c>
      <c r="F1855" t="inlineStr">
        <is>
          <t>6C</t>
        </is>
      </c>
      <c r="G1855" t="inlineStr">
        <is>
          <t>N</t>
        </is>
      </c>
      <c r="H1855" t="inlineStr">
        <is>
          <t>ZA</t>
        </is>
      </c>
      <c r="O1855" t="n">
        <v>9.69</v>
      </c>
      <c r="S1855">
        <f>_xlfn.XLOOKUP(E1855,'Facture Chronopost'!L:L,'Facture Chronopost'!AA:AA,"")</f>
        <v/>
      </c>
      <c r="T1855">
        <f>IF(COUNTIF('Bibliothèque transporteurs'!C:C,F1855)=0,"inconnu",_xlfn.XLOOKUP(F1855,'Bibliothèque transporteurs'!C:C,'Bibliothèque transporteurs'!A:A))</f>
        <v/>
      </c>
      <c r="U1855">
        <f>IF(OR(F1855="6C",F1855="6B"),_xlfn.XLOOKUP(E1855,'Facture Chronopost'!L:L,'Facture Chronopost'!X:X),IF(OR(F1855=17,F1855=44),F1855&amp;"_"&amp;H1855,IF(COUNTIF('Bibliothèque transporteurs'!C:C,F1855)=0,"inconnu",_xlfn.XLOOKUP(F1855,'Bibliothèque transporteurs'!C:C,'Bibliothèque transporteurs'!B:B))))</f>
        <v/>
      </c>
      <c r="V1855">
        <f>IF(COUNTIF('Bibliothèque transporteurs'!C:C,F1855)=0,"inconnu",_xlfn.XLOOKUP(F1855,'Bibliothèque transporteurs'!C:C,'Bibliothèque transporteurs'!E:E))</f>
        <v/>
      </c>
      <c r="W1855">
        <f>IF(T1855="FR_2SHOP",O1855,IF(O1855=0,0,ROUNDUP(O1855/C1855*B1855,2)))</f>
        <v/>
      </c>
      <c r="Y1855" s="118">
        <f>ROUNDUP(B1855,2)-M1855-L1855-N1855-J1855-K1855-I1855-Q1855</f>
        <v/>
      </c>
      <c r="Z1855" s="118">
        <f>IF(Y1855=W1855,"OK","Non")</f>
        <v/>
      </c>
    </row>
    <row r="1856">
      <c r="A1856" s="9">
        <f>C1856/SUM(C:C)*(SUM(C:C)+$X$2)</f>
        <v/>
      </c>
      <c r="B1856" s="9">
        <f>C1856/SUM(C:C)*(SUM(C:C)+SUM($N$3:$O$7))+S1856</f>
        <v/>
      </c>
      <c r="C1856" s="9">
        <f>SUM(I1856:Q1856)-N1856-P1856</f>
        <v/>
      </c>
      <c r="D1856" s="8" t="n">
        <v>6235</v>
      </c>
      <c r="E1856" t="inlineStr">
        <is>
          <t>XT414407648TS</t>
        </is>
      </c>
      <c r="F1856" t="inlineStr">
        <is>
          <t>6C</t>
        </is>
      </c>
      <c r="G1856" t="inlineStr">
        <is>
          <t>N</t>
        </is>
      </c>
      <c r="H1856" t="inlineStr">
        <is>
          <t>ZA</t>
        </is>
      </c>
      <c r="O1856" t="n">
        <v>9.470000000000001</v>
      </c>
      <c r="S1856">
        <f>_xlfn.XLOOKUP(E1856,'Facture Chronopost'!L:L,'Facture Chronopost'!AA:AA,"")</f>
        <v/>
      </c>
      <c r="T1856">
        <f>IF(COUNTIF('Bibliothèque transporteurs'!C:C,F1856)=0,"inconnu",_xlfn.XLOOKUP(F1856,'Bibliothèque transporteurs'!C:C,'Bibliothèque transporteurs'!A:A))</f>
        <v/>
      </c>
      <c r="U1856">
        <f>IF(OR(F1856="6C",F1856="6B"),_xlfn.XLOOKUP(E1856,'Facture Chronopost'!L:L,'Facture Chronopost'!X:X),IF(OR(F1856=17,F1856=44),F1856&amp;"_"&amp;H1856,IF(COUNTIF('Bibliothèque transporteurs'!C:C,F1856)=0,"inconnu",_xlfn.XLOOKUP(F1856,'Bibliothèque transporteurs'!C:C,'Bibliothèque transporteurs'!B:B))))</f>
        <v/>
      </c>
      <c r="V1856">
        <f>IF(COUNTIF('Bibliothèque transporteurs'!C:C,F1856)=0,"inconnu",_xlfn.XLOOKUP(F1856,'Bibliothèque transporteurs'!C:C,'Bibliothèque transporteurs'!E:E))</f>
        <v/>
      </c>
      <c r="W1856">
        <f>IF(T1856="FR_2SHOP",O1856,IF(O1856=0,0,ROUNDUP(O1856/C1856*B1856,2)))</f>
        <v/>
      </c>
      <c r="Y1856" s="118">
        <f>ROUNDUP(B1856,2)-M1856-L1856-N1856-J1856-K1856-I1856-Q1856</f>
        <v/>
      </c>
      <c r="Z1856" s="118">
        <f>IF(Y1856=W1856,"OK","Non")</f>
        <v/>
      </c>
    </row>
    <row r="1857">
      <c r="A1857" s="9">
        <f>C1857/SUM(C:C)*(SUM(C:C)+$X$2)</f>
        <v/>
      </c>
      <c r="B1857" s="9">
        <f>C1857/SUM(C:C)*(SUM(C:C)+SUM($N$3:$O$7))+S1857</f>
        <v/>
      </c>
      <c r="C1857" s="9">
        <f>SUM(I1857:Q1857)-N1857-P1857</f>
        <v/>
      </c>
      <c r="D1857" s="8" t="n">
        <v>6235</v>
      </c>
      <c r="E1857" t="inlineStr">
        <is>
          <t>XT414408731TS</t>
        </is>
      </c>
      <c r="F1857" t="inlineStr">
        <is>
          <t>6C</t>
        </is>
      </c>
      <c r="G1857" t="inlineStr">
        <is>
          <t>N</t>
        </is>
      </c>
      <c r="H1857" t="inlineStr">
        <is>
          <t>ZA</t>
        </is>
      </c>
      <c r="O1857" t="n">
        <v>5.33</v>
      </c>
      <c r="S1857">
        <f>_xlfn.XLOOKUP(E1857,'Facture Chronopost'!L:L,'Facture Chronopost'!AA:AA,"")</f>
        <v/>
      </c>
      <c r="T1857">
        <f>IF(COUNTIF('Bibliothèque transporteurs'!C:C,F1857)=0,"inconnu",_xlfn.XLOOKUP(F1857,'Bibliothèque transporteurs'!C:C,'Bibliothèque transporteurs'!A:A))</f>
        <v/>
      </c>
      <c r="U1857">
        <f>IF(OR(F1857="6C",F1857="6B"),_xlfn.XLOOKUP(E1857,'Facture Chronopost'!L:L,'Facture Chronopost'!X:X),IF(OR(F1857=17,F1857=44),F1857&amp;"_"&amp;H1857,IF(COUNTIF('Bibliothèque transporteurs'!C:C,F1857)=0,"inconnu",_xlfn.XLOOKUP(F1857,'Bibliothèque transporteurs'!C:C,'Bibliothèque transporteurs'!B:B))))</f>
        <v/>
      </c>
      <c r="V1857">
        <f>IF(COUNTIF('Bibliothèque transporteurs'!C:C,F1857)=0,"inconnu",_xlfn.XLOOKUP(F1857,'Bibliothèque transporteurs'!C:C,'Bibliothèque transporteurs'!E:E))</f>
        <v/>
      </c>
      <c r="W1857">
        <f>IF(T1857="FR_2SHOP",O1857,IF(O1857=0,0,ROUNDUP(O1857/C1857*B1857,2)))</f>
        <v/>
      </c>
      <c r="Y1857" s="118">
        <f>ROUNDUP(B1857,2)-M1857-L1857-N1857-J1857-K1857-I1857-Q1857</f>
        <v/>
      </c>
      <c r="Z1857" s="118">
        <f>IF(Y1857=W1857,"OK","Non")</f>
        <v/>
      </c>
    </row>
    <row r="1858">
      <c r="A1858" s="9">
        <f>C1858/SUM(C:C)*(SUM(C:C)+$X$2)</f>
        <v/>
      </c>
      <c r="B1858" s="9">
        <f>C1858/SUM(C:C)*(SUM(C:C)+SUM($N$3:$O$7))+S1858</f>
        <v/>
      </c>
      <c r="C1858" s="9">
        <f>SUM(I1858:Q1858)-N1858-P1858</f>
        <v/>
      </c>
      <c r="D1858" s="8" t="n">
        <v>6235</v>
      </c>
      <c r="E1858" t="inlineStr">
        <is>
          <t>XT414409431TS</t>
        </is>
      </c>
      <c r="F1858" t="inlineStr">
        <is>
          <t>6C</t>
        </is>
      </c>
      <c r="G1858" t="inlineStr">
        <is>
          <t>N</t>
        </is>
      </c>
      <c r="H1858" t="inlineStr">
        <is>
          <t>ZA</t>
        </is>
      </c>
      <c r="O1858" t="n">
        <v>5.33</v>
      </c>
      <c r="S1858">
        <f>_xlfn.XLOOKUP(E1858,'Facture Chronopost'!L:L,'Facture Chronopost'!AA:AA,"")</f>
        <v/>
      </c>
      <c r="T1858">
        <f>IF(COUNTIF('Bibliothèque transporteurs'!C:C,F1858)=0,"inconnu",_xlfn.XLOOKUP(F1858,'Bibliothèque transporteurs'!C:C,'Bibliothèque transporteurs'!A:A))</f>
        <v/>
      </c>
      <c r="U1858">
        <f>IF(OR(F1858="6C",F1858="6B"),_xlfn.XLOOKUP(E1858,'Facture Chronopost'!L:L,'Facture Chronopost'!X:X),IF(OR(F1858=17,F1858=44),F1858&amp;"_"&amp;H1858,IF(COUNTIF('Bibliothèque transporteurs'!C:C,F1858)=0,"inconnu",_xlfn.XLOOKUP(F1858,'Bibliothèque transporteurs'!C:C,'Bibliothèque transporteurs'!B:B))))</f>
        <v/>
      </c>
      <c r="V1858">
        <f>IF(COUNTIF('Bibliothèque transporteurs'!C:C,F1858)=0,"inconnu",_xlfn.XLOOKUP(F1858,'Bibliothèque transporteurs'!C:C,'Bibliothèque transporteurs'!E:E))</f>
        <v/>
      </c>
      <c r="W1858">
        <f>IF(T1858="FR_2SHOP",O1858,IF(O1858=0,0,ROUNDUP(O1858/C1858*B1858,2)))</f>
        <v/>
      </c>
      <c r="Y1858" s="118">
        <f>ROUNDUP(B1858,2)-M1858-L1858-N1858-J1858-K1858-I1858-Q1858</f>
        <v/>
      </c>
      <c r="Z1858" s="118">
        <f>IF(Y1858=W1858,"OK","Non")</f>
        <v/>
      </c>
    </row>
    <row r="1859">
      <c r="A1859" s="9">
        <f>C1859/SUM(C:C)*(SUM(C:C)+$X$2)</f>
        <v/>
      </c>
      <c r="B1859" s="9">
        <f>C1859/SUM(C:C)*(SUM(C:C)+SUM($N$3:$O$7))+S1859</f>
        <v/>
      </c>
      <c r="C1859" s="9">
        <f>SUM(I1859:Q1859)-N1859-P1859</f>
        <v/>
      </c>
      <c r="D1859" s="8" t="n">
        <v>6235</v>
      </c>
      <c r="E1859" t="inlineStr">
        <is>
          <t>XT414409445TS</t>
        </is>
      </c>
      <c r="F1859" t="inlineStr">
        <is>
          <t>6C</t>
        </is>
      </c>
      <c r="G1859" t="inlineStr">
        <is>
          <t>N</t>
        </is>
      </c>
      <c r="H1859" t="inlineStr">
        <is>
          <t>ZA</t>
        </is>
      </c>
      <c r="O1859" t="n">
        <v>14.49</v>
      </c>
      <c r="S1859">
        <f>_xlfn.XLOOKUP(E1859,'Facture Chronopost'!L:L,'Facture Chronopost'!AA:AA,"")</f>
        <v/>
      </c>
      <c r="T1859">
        <f>IF(COUNTIF('Bibliothèque transporteurs'!C:C,F1859)=0,"inconnu",_xlfn.XLOOKUP(F1859,'Bibliothèque transporteurs'!C:C,'Bibliothèque transporteurs'!A:A))</f>
        <v/>
      </c>
      <c r="U1859">
        <f>IF(OR(F1859="6C",F1859="6B"),_xlfn.XLOOKUP(E1859,'Facture Chronopost'!L:L,'Facture Chronopost'!X:X),IF(OR(F1859=17,F1859=44),F1859&amp;"_"&amp;H1859,IF(COUNTIF('Bibliothèque transporteurs'!C:C,F1859)=0,"inconnu",_xlfn.XLOOKUP(F1859,'Bibliothèque transporteurs'!C:C,'Bibliothèque transporteurs'!B:B))))</f>
        <v/>
      </c>
      <c r="V1859">
        <f>IF(COUNTIF('Bibliothèque transporteurs'!C:C,F1859)=0,"inconnu",_xlfn.XLOOKUP(F1859,'Bibliothèque transporteurs'!C:C,'Bibliothèque transporteurs'!E:E))</f>
        <v/>
      </c>
      <c r="W1859">
        <f>IF(T1859="FR_2SHOP",O1859,IF(O1859=0,0,ROUNDUP(O1859/C1859*B1859,2)))</f>
        <v/>
      </c>
      <c r="Y1859" s="118">
        <f>ROUNDUP(B1859,2)-M1859-L1859-N1859-J1859-K1859-I1859-Q1859</f>
        <v/>
      </c>
      <c r="Z1859" s="118">
        <f>IF(Y1859=W1859,"OK","Non")</f>
        <v/>
      </c>
    </row>
    <row r="1860">
      <c r="A1860" s="9">
        <f>C1860/SUM(C:C)*(SUM(C:C)+$X$2)</f>
        <v/>
      </c>
      <c r="B1860" s="9">
        <f>C1860/SUM(C:C)*(SUM(C:C)+SUM($N$3:$O$7))+S1860</f>
        <v/>
      </c>
      <c r="C1860" s="9">
        <f>SUM(I1860:Q1860)-N1860-P1860</f>
        <v/>
      </c>
      <c r="D1860" s="8" t="n">
        <v>6235</v>
      </c>
      <c r="E1860" t="inlineStr">
        <is>
          <t>XT414411934TS</t>
        </is>
      </c>
      <c r="F1860" t="inlineStr">
        <is>
          <t>6C</t>
        </is>
      </c>
      <c r="G1860" t="inlineStr">
        <is>
          <t>N</t>
        </is>
      </c>
      <c r="H1860" t="inlineStr">
        <is>
          <t>ZA</t>
        </is>
      </c>
      <c r="O1860" t="n">
        <v>14.68</v>
      </c>
      <c r="S1860">
        <f>_xlfn.XLOOKUP(E1860,'Facture Chronopost'!L:L,'Facture Chronopost'!AA:AA,"")</f>
        <v/>
      </c>
      <c r="T1860">
        <f>IF(COUNTIF('Bibliothèque transporteurs'!C:C,F1860)=0,"inconnu",_xlfn.XLOOKUP(F1860,'Bibliothèque transporteurs'!C:C,'Bibliothèque transporteurs'!A:A))</f>
        <v/>
      </c>
      <c r="U1860">
        <f>IF(OR(F1860="6C",F1860="6B"),_xlfn.XLOOKUP(E1860,'Facture Chronopost'!L:L,'Facture Chronopost'!X:X),IF(OR(F1860=17,F1860=44),F1860&amp;"_"&amp;H1860,IF(COUNTIF('Bibliothèque transporteurs'!C:C,F1860)=0,"inconnu",_xlfn.XLOOKUP(F1860,'Bibliothèque transporteurs'!C:C,'Bibliothèque transporteurs'!B:B))))</f>
        <v/>
      </c>
      <c r="V1860">
        <f>IF(COUNTIF('Bibliothèque transporteurs'!C:C,F1860)=0,"inconnu",_xlfn.XLOOKUP(F1860,'Bibliothèque transporteurs'!C:C,'Bibliothèque transporteurs'!E:E))</f>
        <v/>
      </c>
      <c r="W1860">
        <f>IF(T1860="FR_2SHOP",O1860,IF(O1860=0,0,ROUNDUP(O1860/C1860*B1860,2)))</f>
        <v/>
      </c>
      <c r="Y1860" s="118">
        <f>ROUNDUP(B1860,2)-M1860-L1860-N1860-J1860-K1860-I1860-Q1860</f>
        <v/>
      </c>
      <c r="Z1860" s="118">
        <f>IF(Y1860=W1860,"OK","Non")</f>
        <v/>
      </c>
    </row>
    <row r="1861">
      <c r="A1861" s="9">
        <f>C1861/SUM(C:C)*(SUM(C:C)+$X$2)</f>
        <v/>
      </c>
      <c r="B1861" s="9">
        <f>C1861/SUM(C:C)*(SUM(C:C)+SUM($N$3:$O$7))+S1861</f>
        <v/>
      </c>
      <c r="C1861" s="9">
        <f>SUM(I1861:Q1861)-N1861-P1861</f>
        <v/>
      </c>
      <c r="D1861" s="8" t="n">
        <v>6235</v>
      </c>
      <c r="E1861" t="inlineStr">
        <is>
          <t>XT414412016TS</t>
        </is>
      </c>
      <c r="F1861" t="inlineStr">
        <is>
          <t>6C</t>
        </is>
      </c>
      <c r="G1861" t="inlineStr">
        <is>
          <t>N</t>
        </is>
      </c>
      <c r="H1861" t="inlineStr">
        <is>
          <t>ZA</t>
        </is>
      </c>
      <c r="O1861" t="n">
        <v>6.4</v>
      </c>
      <c r="S1861">
        <f>_xlfn.XLOOKUP(E1861,'Facture Chronopost'!L:L,'Facture Chronopost'!AA:AA,"")</f>
        <v/>
      </c>
      <c r="T1861">
        <f>IF(COUNTIF('Bibliothèque transporteurs'!C:C,F1861)=0,"inconnu",_xlfn.XLOOKUP(F1861,'Bibliothèque transporteurs'!C:C,'Bibliothèque transporteurs'!A:A))</f>
        <v/>
      </c>
      <c r="U1861">
        <f>IF(OR(F1861="6C",F1861="6B"),_xlfn.XLOOKUP(E1861,'Facture Chronopost'!L:L,'Facture Chronopost'!X:X),IF(OR(F1861=17,F1861=44),F1861&amp;"_"&amp;H1861,IF(COUNTIF('Bibliothèque transporteurs'!C:C,F1861)=0,"inconnu",_xlfn.XLOOKUP(F1861,'Bibliothèque transporteurs'!C:C,'Bibliothèque transporteurs'!B:B))))</f>
        <v/>
      </c>
      <c r="V1861">
        <f>IF(COUNTIF('Bibliothèque transporteurs'!C:C,F1861)=0,"inconnu",_xlfn.XLOOKUP(F1861,'Bibliothèque transporteurs'!C:C,'Bibliothèque transporteurs'!E:E))</f>
        <v/>
      </c>
      <c r="W1861">
        <f>IF(T1861="FR_2SHOP",O1861,IF(O1861=0,0,ROUNDUP(O1861/C1861*B1861,2)))</f>
        <v/>
      </c>
      <c r="Y1861" s="118">
        <f>ROUNDUP(B1861,2)-M1861-L1861-N1861-J1861-K1861-I1861-Q1861</f>
        <v/>
      </c>
      <c r="Z1861" s="118">
        <f>IF(Y1861=W1861,"OK","Non")</f>
        <v/>
      </c>
    </row>
    <row r="1862">
      <c r="A1862" s="9">
        <f>C1862/SUM(C:C)*(SUM(C:C)+$X$2)</f>
        <v/>
      </c>
      <c r="B1862" s="9">
        <f>C1862/SUM(C:C)*(SUM(C:C)+SUM($N$3:$O$7))+S1862</f>
        <v/>
      </c>
      <c r="C1862" s="9">
        <f>SUM(I1862:Q1862)-N1862-P1862</f>
        <v/>
      </c>
      <c r="D1862" s="8" t="n">
        <v>6235</v>
      </c>
      <c r="E1862" t="inlineStr">
        <is>
          <t>XT414415065TS</t>
        </is>
      </c>
      <c r="F1862" t="inlineStr">
        <is>
          <t>6C</t>
        </is>
      </c>
      <c r="G1862" t="inlineStr">
        <is>
          <t>N</t>
        </is>
      </c>
      <c r="H1862" t="inlineStr">
        <is>
          <t>ZA</t>
        </is>
      </c>
      <c r="O1862" t="n">
        <v>15.81</v>
      </c>
      <c r="S1862">
        <f>_xlfn.XLOOKUP(E1862,'Facture Chronopost'!L:L,'Facture Chronopost'!AA:AA,"")</f>
        <v/>
      </c>
      <c r="T1862">
        <f>IF(COUNTIF('Bibliothèque transporteurs'!C:C,F1862)=0,"inconnu",_xlfn.XLOOKUP(F1862,'Bibliothèque transporteurs'!C:C,'Bibliothèque transporteurs'!A:A))</f>
        <v/>
      </c>
      <c r="U1862">
        <f>IF(OR(F1862="6C",F1862="6B"),_xlfn.XLOOKUP(E1862,'Facture Chronopost'!L:L,'Facture Chronopost'!X:X),IF(OR(F1862=17,F1862=44),F1862&amp;"_"&amp;H1862,IF(COUNTIF('Bibliothèque transporteurs'!C:C,F1862)=0,"inconnu",_xlfn.XLOOKUP(F1862,'Bibliothèque transporteurs'!C:C,'Bibliothèque transporteurs'!B:B))))</f>
        <v/>
      </c>
      <c r="V1862">
        <f>IF(COUNTIF('Bibliothèque transporteurs'!C:C,F1862)=0,"inconnu",_xlfn.XLOOKUP(F1862,'Bibliothèque transporteurs'!C:C,'Bibliothèque transporteurs'!E:E))</f>
        <v/>
      </c>
      <c r="W1862">
        <f>IF(T1862="FR_2SHOP",O1862,IF(O1862=0,0,ROUNDUP(O1862/C1862*B1862,2)))</f>
        <v/>
      </c>
      <c r="Y1862" s="118">
        <f>ROUNDUP(B1862,2)-M1862-L1862-N1862-J1862-K1862-I1862-Q1862</f>
        <v/>
      </c>
      <c r="Z1862" s="118">
        <f>IF(Y1862=W1862,"OK","Non")</f>
        <v/>
      </c>
    </row>
    <row r="1863">
      <c r="A1863" s="9">
        <f>C1863/SUM(C:C)*(SUM(C:C)+$X$2)</f>
        <v/>
      </c>
      <c r="B1863" s="9">
        <f>C1863/SUM(C:C)*(SUM(C:C)+SUM($N$3:$O$7))+S1863</f>
        <v/>
      </c>
      <c r="C1863" s="9">
        <f>SUM(I1863:Q1863)-N1863-P1863</f>
        <v/>
      </c>
      <c r="D1863" s="8" t="n">
        <v>6235</v>
      </c>
      <c r="E1863" t="inlineStr">
        <is>
          <t>XT414418209TS</t>
        </is>
      </c>
      <c r="F1863" t="inlineStr">
        <is>
          <t>6C</t>
        </is>
      </c>
      <c r="G1863" t="inlineStr">
        <is>
          <t>N</t>
        </is>
      </c>
      <c r="H1863" t="inlineStr">
        <is>
          <t>ZA</t>
        </is>
      </c>
      <c r="O1863" t="n">
        <v>10.35</v>
      </c>
      <c r="S1863">
        <f>_xlfn.XLOOKUP(E1863,'Facture Chronopost'!L:L,'Facture Chronopost'!AA:AA,"")</f>
        <v/>
      </c>
      <c r="T1863">
        <f>IF(COUNTIF('Bibliothèque transporteurs'!C:C,F1863)=0,"inconnu",_xlfn.XLOOKUP(F1863,'Bibliothèque transporteurs'!C:C,'Bibliothèque transporteurs'!A:A))</f>
        <v/>
      </c>
      <c r="U1863">
        <f>IF(OR(F1863="6C",F1863="6B"),_xlfn.XLOOKUP(E1863,'Facture Chronopost'!L:L,'Facture Chronopost'!X:X),IF(OR(F1863=17,F1863=44),F1863&amp;"_"&amp;H1863,IF(COUNTIF('Bibliothèque transporteurs'!C:C,F1863)=0,"inconnu",_xlfn.XLOOKUP(F1863,'Bibliothèque transporteurs'!C:C,'Bibliothèque transporteurs'!B:B))))</f>
        <v/>
      </c>
      <c r="V1863">
        <f>IF(COUNTIF('Bibliothèque transporteurs'!C:C,F1863)=0,"inconnu",_xlfn.XLOOKUP(F1863,'Bibliothèque transporteurs'!C:C,'Bibliothèque transporteurs'!E:E))</f>
        <v/>
      </c>
      <c r="W1863">
        <f>IF(T1863="FR_2SHOP",O1863,IF(O1863=0,0,ROUNDUP(O1863/C1863*B1863,2)))</f>
        <v/>
      </c>
      <c r="Y1863" s="118">
        <f>ROUNDUP(B1863,2)-M1863-L1863-N1863-J1863-K1863-I1863-Q1863</f>
        <v/>
      </c>
      <c r="Z1863" s="118">
        <f>IF(Y1863=W1863,"OK","Non")</f>
        <v/>
      </c>
    </row>
    <row r="1864">
      <c r="A1864" s="9">
        <f>C1864/SUM(C:C)*(SUM(C:C)+$X$2)</f>
        <v/>
      </c>
      <c r="B1864" s="9">
        <f>C1864/SUM(C:C)*(SUM(C:C)+SUM($N$3:$O$7))+S1864</f>
        <v/>
      </c>
      <c r="C1864" s="9">
        <f>SUM(I1864:Q1864)-N1864-P1864</f>
        <v/>
      </c>
      <c r="D1864" s="8" t="n">
        <v>6235</v>
      </c>
      <c r="E1864" t="inlineStr">
        <is>
          <t>XT414418566TS</t>
        </is>
      </c>
      <c r="F1864" t="inlineStr">
        <is>
          <t>6C</t>
        </is>
      </c>
      <c r="G1864" t="inlineStr">
        <is>
          <t>N</t>
        </is>
      </c>
      <c r="H1864" t="inlineStr">
        <is>
          <t>ZA</t>
        </is>
      </c>
      <c r="O1864" t="n">
        <v>11.01</v>
      </c>
      <c r="S1864">
        <f>_xlfn.XLOOKUP(E1864,'Facture Chronopost'!L:L,'Facture Chronopost'!AA:AA,"")</f>
        <v/>
      </c>
      <c r="T1864">
        <f>IF(COUNTIF('Bibliothèque transporteurs'!C:C,F1864)=0,"inconnu",_xlfn.XLOOKUP(F1864,'Bibliothèque transporteurs'!C:C,'Bibliothèque transporteurs'!A:A))</f>
        <v/>
      </c>
      <c r="U1864">
        <f>IF(OR(F1864="6C",F1864="6B"),_xlfn.XLOOKUP(E1864,'Facture Chronopost'!L:L,'Facture Chronopost'!X:X),IF(OR(F1864=17,F1864=44),F1864&amp;"_"&amp;H1864,IF(COUNTIF('Bibliothèque transporteurs'!C:C,F1864)=0,"inconnu",_xlfn.XLOOKUP(F1864,'Bibliothèque transporteurs'!C:C,'Bibliothèque transporteurs'!B:B))))</f>
        <v/>
      </c>
      <c r="V1864">
        <f>IF(COUNTIF('Bibliothèque transporteurs'!C:C,F1864)=0,"inconnu",_xlfn.XLOOKUP(F1864,'Bibliothèque transporteurs'!C:C,'Bibliothèque transporteurs'!E:E))</f>
        <v/>
      </c>
      <c r="W1864">
        <f>IF(T1864="FR_2SHOP",O1864,IF(O1864=0,0,ROUNDUP(O1864/C1864*B1864,2)))</f>
        <v/>
      </c>
      <c r="Y1864" s="118">
        <f>ROUNDUP(B1864,2)-M1864-L1864-N1864-J1864-K1864-I1864-Q1864</f>
        <v/>
      </c>
      <c r="Z1864" s="118">
        <f>IF(Y1864=W1864,"OK","Non")</f>
        <v/>
      </c>
    </row>
    <row r="1865">
      <c r="A1865" s="9">
        <f>C1865/SUM(C:C)*(SUM(C:C)+$X$2)</f>
        <v/>
      </c>
      <c r="B1865" s="9">
        <f>C1865/SUM(C:C)*(SUM(C:C)+SUM($N$3:$O$7))+S1865</f>
        <v/>
      </c>
      <c r="C1865" s="9">
        <f>SUM(I1865:Q1865)-N1865-P1865</f>
        <v/>
      </c>
      <c r="D1865" s="8" t="n">
        <v>6235</v>
      </c>
      <c r="E1865" t="inlineStr">
        <is>
          <t>XT414418858TS</t>
        </is>
      </c>
      <c r="F1865" t="inlineStr">
        <is>
          <t>6C</t>
        </is>
      </c>
      <c r="G1865" t="inlineStr">
        <is>
          <t>N</t>
        </is>
      </c>
      <c r="H1865" t="inlineStr">
        <is>
          <t>ZA</t>
        </is>
      </c>
      <c r="O1865" t="n">
        <v>9.69</v>
      </c>
      <c r="S1865">
        <f>_xlfn.XLOOKUP(E1865,'Facture Chronopost'!L:L,'Facture Chronopost'!AA:AA,"")</f>
        <v/>
      </c>
      <c r="T1865">
        <f>IF(COUNTIF('Bibliothèque transporteurs'!C:C,F1865)=0,"inconnu",_xlfn.XLOOKUP(F1865,'Bibliothèque transporteurs'!C:C,'Bibliothèque transporteurs'!A:A))</f>
        <v/>
      </c>
      <c r="U1865">
        <f>IF(OR(F1865="6C",F1865="6B"),_xlfn.XLOOKUP(E1865,'Facture Chronopost'!L:L,'Facture Chronopost'!X:X),IF(OR(F1865=17,F1865=44),F1865&amp;"_"&amp;H1865,IF(COUNTIF('Bibliothèque transporteurs'!C:C,F1865)=0,"inconnu",_xlfn.XLOOKUP(F1865,'Bibliothèque transporteurs'!C:C,'Bibliothèque transporteurs'!B:B))))</f>
        <v/>
      </c>
      <c r="V1865">
        <f>IF(COUNTIF('Bibliothèque transporteurs'!C:C,F1865)=0,"inconnu",_xlfn.XLOOKUP(F1865,'Bibliothèque transporteurs'!C:C,'Bibliothèque transporteurs'!E:E))</f>
        <v/>
      </c>
      <c r="W1865">
        <f>IF(T1865="FR_2SHOP",O1865,IF(O1865=0,0,ROUNDUP(O1865/C1865*B1865,2)))</f>
        <v/>
      </c>
      <c r="Y1865" s="118">
        <f>ROUNDUP(B1865,2)-M1865-L1865-N1865-J1865-K1865-I1865-Q1865</f>
        <v/>
      </c>
      <c r="Z1865" s="118">
        <f>IF(Y1865=W1865,"OK","Non")</f>
        <v/>
      </c>
    </row>
    <row r="1866">
      <c r="A1866" s="9">
        <f>C1866/SUM(C:C)*(SUM(C:C)+$X$2)</f>
        <v/>
      </c>
      <c r="B1866" s="9">
        <f>C1866/SUM(C:C)*(SUM(C:C)+SUM($N$3:$O$7))+S1866</f>
        <v/>
      </c>
      <c r="C1866" s="9">
        <f>SUM(I1866:Q1866)-N1866-P1866</f>
        <v/>
      </c>
      <c r="D1866" s="8" t="n">
        <v>6235</v>
      </c>
      <c r="E1866" t="inlineStr">
        <is>
          <t>XT414420026TS</t>
        </is>
      </c>
      <c r="F1866" t="inlineStr">
        <is>
          <t>6C</t>
        </is>
      </c>
      <c r="G1866" t="inlineStr">
        <is>
          <t>N</t>
        </is>
      </c>
      <c r="H1866" t="inlineStr">
        <is>
          <t>ZA</t>
        </is>
      </c>
      <c r="O1866" t="n">
        <v>9.69</v>
      </c>
      <c r="S1866">
        <f>_xlfn.XLOOKUP(E1866,'Facture Chronopost'!L:L,'Facture Chronopost'!AA:AA,"")</f>
        <v/>
      </c>
      <c r="T1866">
        <f>IF(COUNTIF('Bibliothèque transporteurs'!C:C,F1866)=0,"inconnu",_xlfn.XLOOKUP(F1866,'Bibliothèque transporteurs'!C:C,'Bibliothèque transporteurs'!A:A))</f>
        <v/>
      </c>
      <c r="U1866">
        <f>IF(OR(F1866="6C",F1866="6B"),_xlfn.XLOOKUP(E1866,'Facture Chronopost'!L:L,'Facture Chronopost'!X:X),IF(OR(F1866=17,F1866=44),F1866&amp;"_"&amp;H1866,IF(COUNTIF('Bibliothèque transporteurs'!C:C,F1866)=0,"inconnu",_xlfn.XLOOKUP(F1866,'Bibliothèque transporteurs'!C:C,'Bibliothèque transporteurs'!B:B))))</f>
        <v/>
      </c>
      <c r="V1866">
        <f>IF(COUNTIF('Bibliothèque transporteurs'!C:C,F1866)=0,"inconnu",_xlfn.XLOOKUP(F1866,'Bibliothèque transporteurs'!C:C,'Bibliothèque transporteurs'!E:E))</f>
        <v/>
      </c>
      <c r="W1866">
        <f>IF(T1866="FR_2SHOP",O1866,IF(O1866=0,0,ROUNDUP(O1866/C1866*B1866,2)))</f>
        <v/>
      </c>
      <c r="Y1866" s="118">
        <f>ROUNDUP(B1866,2)-M1866-L1866-N1866-J1866-K1866-I1866-Q1866</f>
        <v/>
      </c>
      <c r="Z1866" s="118">
        <f>IF(Y1866=W1866,"OK","Non")</f>
        <v/>
      </c>
    </row>
    <row r="1867">
      <c r="A1867" s="9">
        <f>C1867/SUM(C:C)*(SUM(C:C)+$X$2)</f>
        <v/>
      </c>
      <c r="B1867" s="9">
        <f>C1867/SUM(C:C)*(SUM(C:C)+SUM($N$3:$O$7))+S1867</f>
        <v/>
      </c>
      <c r="C1867" s="9">
        <f>SUM(I1867:Q1867)-N1867-P1867</f>
        <v/>
      </c>
      <c r="D1867" s="8" t="n">
        <v>6235</v>
      </c>
      <c r="E1867" t="inlineStr">
        <is>
          <t>XT414424822TS</t>
        </is>
      </c>
      <c r="F1867" t="inlineStr">
        <is>
          <t>6C</t>
        </is>
      </c>
      <c r="G1867" t="inlineStr">
        <is>
          <t>N</t>
        </is>
      </c>
      <c r="H1867" t="inlineStr">
        <is>
          <t>ZA</t>
        </is>
      </c>
      <c r="O1867" t="n">
        <v>5.33</v>
      </c>
      <c r="S1867">
        <f>_xlfn.XLOOKUP(E1867,'Facture Chronopost'!L:L,'Facture Chronopost'!AA:AA,"")</f>
        <v/>
      </c>
      <c r="T1867">
        <f>IF(COUNTIF('Bibliothèque transporteurs'!C:C,F1867)=0,"inconnu",_xlfn.XLOOKUP(F1867,'Bibliothèque transporteurs'!C:C,'Bibliothèque transporteurs'!A:A))</f>
        <v/>
      </c>
      <c r="U1867">
        <f>IF(OR(F1867="6C",F1867="6B"),_xlfn.XLOOKUP(E1867,'Facture Chronopost'!L:L,'Facture Chronopost'!X:X),IF(OR(F1867=17,F1867=44),F1867&amp;"_"&amp;H1867,IF(COUNTIF('Bibliothèque transporteurs'!C:C,F1867)=0,"inconnu",_xlfn.XLOOKUP(F1867,'Bibliothèque transporteurs'!C:C,'Bibliothèque transporteurs'!B:B))))</f>
        <v/>
      </c>
      <c r="V1867">
        <f>IF(COUNTIF('Bibliothèque transporteurs'!C:C,F1867)=0,"inconnu",_xlfn.XLOOKUP(F1867,'Bibliothèque transporteurs'!C:C,'Bibliothèque transporteurs'!E:E))</f>
        <v/>
      </c>
      <c r="W1867">
        <f>IF(T1867="FR_2SHOP",O1867,IF(O1867=0,0,ROUNDUP(O1867/C1867*B1867,2)))</f>
        <v/>
      </c>
      <c r="Y1867" s="118">
        <f>ROUNDUP(B1867,2)-M1867-L1867-N1867-J1867-K1867-I1867-Q1867</f>
        <v/>
      </c>
      <c r="Z1867" s="118">
        <f>IF(Y1867=W1867,"OK","Non")</f>
        <v/>
      </c>
    </row>
    <row r="1868">
      <c r="A1868" s="9">
        <f>C1868/SUM(C:C)*(SUM(C:C)+$X$2)</f>
        <v/>
      </c>
      <c r="B1868" s="9">
        <f>C1868/SUM(C:C)*(SUM(C:C)+SUM($N$3:$O$7))+S1868</f>
        <v/>
      </c>
      <c r="C1868" s="9">
        <f>SUM(I1868:Q1868)-N1868-P1868</f>
        <v/>
      </c>
      <c r="D1868" s="8" t="n">
        <v>6235</v>
      </c>
      <c r="E1868" t="inlineStr">
        <is>
          <t>XT414425350TS</t>
        </is>
      </c>
      <c r="F1868" t="inlineStr">
        <is>
          <t>6C</t>
        </is>
      </c>
      <c r="G1868" t="inlineStr">
        <is>
          <t>N</t>
        </is>
      </c>
      <c r="H1868" t="inlineStr">
        <is>
          <t>ZA</t>
        </is>
      </c>
      <c r="O1868" t="n">
        <v>9.69</v>
      </c>
      <c r="S1868">
        <f>_xlfn.XLOOKUP(E1868,'Facture Chronopost'!L:L,'Facture Chronopost'!AA:AA,"")</f>
        <v/>
      </c>
      <c r="T1868">
        <f>IF(COUNTIF('Bibliothèque transporteurs'!C:C,F1868)=0,"inconnu",_xlfn.XLOOKUP(F1868,'Bibliothèque transporteurs'!C:C,'Bibliothèque transporteurs'!A:A))</f>
        <v/>
      </c>
      <c r="U1868">
        <f>IF(OR(F1868="6C",F1868="6B"),_xlfn.XLOOKUP(E1868,'Facture Chronopost'!L:L,'Facture Chronopost'!X:X),IF(OR(F1868=17,F1868=44),F1868&amp;"_"&amp;H1868,IF(COUNTIF('Bibliothèque transporteurs'!C:C,F1868)=0,"inconnu",_xlfn.XLOOKUP(F1868,'Bibliothèque transporteurs'!C:C,'Bibliothèque transporteurs'!B:B))))</f>
        <v/>
      </c>
      <c r="V1868">
        <f>IF(COUNTIF('Bibliothèque transporteurs'!C:C,F1868)=0,"inconnu",_xlfn.XLOOKUP(F1868,'Bibliothèque transporteurs'!C:C,'Bibliothèque transporteurs'!E:E))</f>
        <v/>
      </c>
      <c r="W1868">
        <f>IF(T1868="FR_2SHOP",O1868,IF(O1868=0,0,ROUNDUP(O1868/C1868*B1868,2)))</f>
        <v/>
      </c>
      <c r="Y1868" s="118">
        <f>ROUNDUP(B1868,2)-M1868-L1868-N1868-J1868-K1868-I1868-Q1868</f>
        <v/>
      </c>
      <c r="Z1868" s="118">
        <f>IF(Y1868=W1868,"OK","Non")</f>
        <v/>
      </c>
    </row>
    <row r="1869">
      <c r="A1869" s="9">
        <f>C1869/SUM(C:C)*(SUM(C:C)+$X$2)</f>
        <v/>
      </c>
      <c r="B1869" s="9">
        <f>C1869/SUM(C:C)*(SUM(C:C)+SUM($N$3:$O$7))+S1869</f>
        <v/>
      </c>
      <c r="C1869" s="9">
        <f>SUM(I1869:Q1869)-N1869-P1869</f>
        <v/>
      </c>
      <c r="D1869" s="8" t="n">
        <v>6235</v>
      </c>
      <c r="E1869" t="inlineStr">
        <is>
          <t>XT414425377TS</t>
        </is>
      </c>
      <c r="F1869" t="inlineStr">
        <is>
          <t>6C</t>
        </is>
      </c>
      <c r="G1869" t="inlineStr">
        <is>
          <t>N</t>
        </is>
      </c>
      <c r="H1869" t="inlineStr">
        <is>
          <t>ZA</t>
        </is>
      </c>
      <c r="O1869" t="n">
        <v>5.88</v>
      </c>
      <c r="S1869">
        <f>_xlfn.XLOOKUP(E1869,'Facture Chronopost'!L:L,'Facture Chronopost'!AA:AA,"")</f>
        <v/>
      </c>
      <c r="T1869">
        <f>IF(COUNTIF('Bibliothèque transporteurs'!C:C,F1869)=0,"inconnu",_xlfn.XLOOKUP(F1869,'Bibliothèque transporteurs'!C:C,'Bibliothèque transporteurs'!A:A))</f>
        <v/>
      </c>
      <c r="U1869">
        <f>IF(OR(F1869="6C",F1869="6B"),_xlfn.XLOOKUP(E1869,'Facture Chronopost'!L:L,'Facture Chronopost'!X:X),IF(OR(F1869=17,F1869=44),F1869&amp;"_"&amp;H1869,IF(COUNTIF('Bibliothèque transporteurs'!C:C,F1869)=0,"inconnu",_xlfn.XLOOKUP(F1869,'Bibliothèque transporteurs'!C:C,'Bibliothèque transporteurs'!B:B))))</f>
        <v/>
      </c>
      <c r="V1869">
        <f>IF(COUNTIF('Bibliothèque transporteurs'!C:C,F1869)=0,"inconnu",_xlfn.XLOOKUP(F1869,'Bibliothèque transporteurs'!C:C,'Bibliothèque transporteurs'!E:E))</f>
        <v/>
      </c>
      <c r="W1869">
        <f>IF(T1869="FR_2SHOP",O1869,IF(O1869=0,0,ROUNDUP(O1869/C1869*B1869,2)))</f>
        <v/>
      </c>
      <c r="Y1869" s="118">
        <f>ROUNDUP(B1869,2)-M1869-L1869-N1869-J1869-K1869-I1869-Q1869</f>
        <v/>
      </c>
      <c r="Z1869" s="118">
        <f>IF(Y1869=W1869,"OK","Non")</f>
        <v/>
      </c>
    </row>
    <row r="1870">
      <c r="A1870" s="9">
        <f>C1870/SUM(C:C)*(SUM(C:C)+$X$2)</f>
        <v/>
      </c>
      <c r="B1870" s="9">
        <f>C1870/SUM(C:C)*(SUM(C:C)+SUM($N$3:$O$7))+S1870</f>
        <v/>
      </c>
      <c r="C1870" s="9">
        <f>SUM(I1870:Q1870)-N1870-P1870</f>
        <v/>
      </c>
      <c r="D1870" s="8" t="n">
        <v>6235</v>
      </c>
      <c r="E1870" t="inlineStr">
        <is>
          <t>XT414425417TS</t>
        </is>
      </c>
      <c r="F1870" t="inlineStr">
        <is>
          <t>6C</t>
        </is>
      </c>
      <c r="G1870" t="inlineStr">
        <is>
          <t>N</t>
        </is>
      </c>
      <c r="H1870" t="inlineStr">
        <is>
          <t>ZA</t>
        </is>
      </c>
      <c r="O1870" t="n">
        <v>9.69</v>
      </c>
      <c r="S1870">
        <f>_xlfn.XLOOKUP(E1870,'Facture Chronopost'!L:L,'Facture Chronopost'!AA:AA,"")</f>
        <v/>
      </c>
      <c r="T1870">
        <f>IF(COUNTIF('Bibliothèque transporteurs'!C:C,F1870)=0,"inconnu",_xlfn.XLOOKUP(F1870,'Bibliothèque transporteurs'!C:C,'Bibliothèque transporteurs'!A:A))</f>
        <v/>
      </c>
      <c r="U1870">
        <f>IF(OR(F1870="6C",F1870="6B"),_xlfn.XLOOKUP(E1870,'Facture Chronopost'!L:L,'Facture Chronopost'!X:X),IF(OR(F1870=17,F1870=44),F1870&amp;"_"&amp;H1870,IF(COUNTIF('Bibliothèque transporteurs'!C:C,F1870)=0,"inconnu",_xlfn.XLOOKUP(F1870,'Bibliothèque transporteurs'!C:C,'Bibliothèque transporteurs'!B:B))))</f>
        <v/>
      </c>
      <c r="V1870">
        <f>IF(COUNTIF('Bibliothèque transporteurs'!C:C,F1870)=0,"inconnu",_xlfn.XLOOKUP(F1870,'Bibliothèque transporteurs'!C:C,'Bibliothèque transporteurs'!E:E))</f>
        <v/>
      </c>
      <c r="W1870">
        <f>IF(T1870="FR_2SHOP",O1870,IF(O1870=0,0,ROUNDUP(O1870/C1870*B1870,2)))</f>
        <v/>
      </c>
      <c r="Y1870" s="118">
        <f>ROUNDUP(B1870,2)-M1870-L1870-N1870-J1870-K1870-I1870-Q1870</f>
        <v/>
      </c>
      <c r="Z1870" s="118">
        <f>IF(Y1870=W1870,"OK","Non")</f>
        <v/>
      </c>
    </row>
    <row r="1871">
      <c r="A1871" s="9">
        <f>C1871/SUM(C:C)*(SUM(C:C)+$X$2)</f>
        <v/>
      </c>
      <c r="B1871" s="9">
        <f>C1871/SUM(C:C)*(SUM(C:C)+SUM($N$3:$O$7))+S1871</f>
        <v/>
      </c>
      <c r="C1871" s="9">
        <f>SUM(I1871:Q1871)-N1871-P1871</f>
        <v/>
      </c>
      <c r="D1871" s="8" t="n">
        <v>6235</v>
      </c>
      <c r="E1871" t="inlineStr">
        <is>
          <t>XT414425902TS</t>
        </is>
      </c>
      <c r="F1871" t="inlineStr">
        <is>
          <t>6C</t>
        </is>
      </c>
      <c r="G1871" t="inlineStr">
        <is>
          <t>N</t>
        </is>
      </c>
      <c r="H1871" t="inlineStr">
        <is>
          <t>ZA</t>
        </is>
      </c>
      <c r="O1871" t="n">
        <v>5.88</v>
      </c>
      <c r="S1871">
        <f>_xlfn.XLOOKUP(E1871,'Facture Chronopost'!L:L,'Facture Chronopost'!AA:AA,"")</f>
        <v/>
      </c>
      <c r="T1871">
        <f>IF(COUNTIF('Bibliothèque transporteurs'!C:C,F1871)=0,"inconnu",_xlfn.XLOOKUP(F1871,'Bibliothèque transporteurs'!C:C,'Bibliothèque transporteurs'!A:A))</f>
        <v/>
      </c>
      <c r="U1871">
        <f>IF(OR(F1871="6C",F1871="6B"),_xlfn.XLOOKUP(E1871,'Facture Chronopost'!L:L,'Facture Chronopost'!X:X),IF(OR(F1871=17,F1871=44),F1871&amp;"_"&amp;H1871,IF(COUNTIF('Bibliothèque transporteurs'!C:C,F1871)=0,"inconnu",_xlfn.XLOOKUP(F1871,'Bibliothèque transporteurs'!C:C,'Bibliothèque transporteurs'!B:B))))</f>
        <v/>
      </c>
      <c r="V1871">
        <f>IF(COUNTIF('Bibliothèque transporteurs'!C:C,F1871)=0,"inconnu",_xlfn.XLOOKUP(F1871,'Bibliothèque transporteurs'!C:C,'Bibliothèque transporteurs'!E:E))</f>
        <v/>
      </c>
      <c r="W1871">
        <f>IF(T1871="FR_2SHOP",O1871,IF(O1871=0,0,ROUNDUP(O1871/C1871*B1871,2)))</f>
        <v/>
      </c>
      <c r="Y1871" s="118">
        <f>ROUNDUP(B1871,2)-M1871-L1871-N1871-J1871-K1871-I1871-Q1871</f>
        <v/>
      </c>
      <c r="Z1871" s="118">
        <f>IF(Y1871=W1871,"OK","Non")</f>
        <v/>
      </c>
    </row>
    <row r="1872">
      <c r="A1872" s="9">
        <f>C1872/SUM(C:C)*(SUM(C:C)+$X$2)</f>
        <v/>
      </c>
      <c r="B1872" s="9">
        <f>C1872/SUM(C:C)*(SUM(C:C)+SUM($N$3:$O$7))+S1872</f>
        <v/>
      </c>
      <c r="C1872" s="9">
        <f>SUM(I1872:Q1872)-N1872-P1872</f>
        <v/>
      </c>
      <c r="D1872" s="8" t="n">
        <v>6235</v>
      </c>
      <c r="E1872" t="inlineStr">
        <is>
          <t>XT414427333TS</t>
        </is>
      </c>
      <c r="F1872" t="inlineStr">
        <is>
          <t>6C</t>
        </is>
      </c>
      <c r="G1872" t="inlineStr">
        <is>
          <t>N</t>
        </is>
      </c>
      <c r="H1872" t="inlineStr">
        <is>
          <t>ZA</t>
        </is>
      </c>
      <c r="O1872" t="n">
        <v>5.33</v>
      </c>
      <c r="S1872">
        <f>_xlfn.XLOOKUP(E1872,'Facture Chronopost'!L:L,'Facture Chronopost'!AA:AA,"")</f>
        <v/>
      </c>
      <c r="T1872">
        <f>IF(COUNTIF('Bibliothèque transporteurs'!C:C,F1872)=0,"inconnu",_xlfn.XLOOKUP(F1872,'Bibliothèque transporteurs'!C:C,'Bibliothèque transporteurs'!A:A))</f>
        <v/>
      </c>
      <c r="U1872">
        <f>IF(OR(F1872="6C",F1872="6B"),_xlfn.XLOOKUP(E1872,'Facture Chronopost'!L:L,'Facture Chronopost'!X:X),IF(OR(F1872=17,F1872=44),F1872&amp;"_"&amp;H1872,IF(COUNTIF('Bibliothèque transporteurs'!C:C,F1872)=0,"inconnu",_xlfn.XLOOKUP(F1872,'Bibliothèque transporteurs'!C:C,'Bibliothèque transporteurs'!B:B))))</f>
        <v/>
      </c>
      <c r="V1872">
        <f>IF(COUNTIF('Bibliothèque transporteurs'!C:C,F1872)=0,"inconnu",_xlfn.XLOOKUP(F1872,'Bibliothèque transporteurs'!C:C,'Bibliothèque transporteurs'!E:E))</f>
        <v/>
      </c>
      <c r="W1872">
        <f>IF(T1872="FR_2SHOP",O1872,IF(O1872=0,0,ROUNDUP(O1872/C1872*B1872,2)))</f>
        <v/>
      </c>
      <c r="Y1872" s="118">
        <f>ROUNDUP(B1872,2)-M1872-L1872-N1872-J1872-K1872-I1872-Q1872</f>
        <v/>
      </c>
      <c r="Z1872" s="118">
        <f>IF(Y1872=W1872,"OK","Non")</f>
        <v/>
      </c>
    </row>
    <row r="1873">
      <c r="A1873" s="9">
        <f>C1873/SUM(C:C)*(SUM(C:C)+$X$2)</f>
        <v/>
      </c>
      <c r="B1873" s="9">
        <f>C1873/SUM(C:C)*(SUM(C:C)+SUM($N$3:$O$7))+S1873</f>
        <v/>
      </c>
      <c r="C1873" s="9">
        <f>SUM(I1873:Q1873)-N1873-P1873</f>
        <v/>
      </c>
      <c r="D1873" s="8" t="n">
        <v>6235</v>
      </c>
      <c r="E1873" t="inlineStr">
        <is>
          <t>XT414427625TS</t>
        </is>
      </c>
      <c r="F1873" t="inlineStr">
        <is>
          <t>6C</t>
        </is>
      </c>
      <c r="G1873" t="inlineStr">
        <is>
          <t>N</t>
        </is>
      </c>
      <c r="H1873" t="inlineStr">
        <is>
          <t>ZA</t>
        </is>
      </c>
      <c r="O1873" t="n">
        <v>5.33</v>
      </c>
      <c r="S1873">
        <f>_xlfn.XLOOKUP(E1873,'Facture Chronopost'!L:L,'Facture Chronopost'!AA:AA,"")</f>
        <v/>
      </c>
      <c r="T1873">
        <f>IF(COUNTIF('Bibliothèque transporteurs'!C:C,F1873)=0,"inconnu",_xlfn.XLOOKUP(F1873,'Bibliothèque transporteurs'!C:C,'Bibliothèque transporteurs'!A:A))</f>
        <v/>
      </c>
      <c r="U1873">
        <f>IF(OR(F1873="6C",F1873="6B"),_xlfn.XLOOKUP(E1873,'Facture Chronopost'!L:L,'Facture Chronopost'!X:X),IF(OR(F1873=17,F1873=44),F1873&amp;"_"&amp;H1873,IF(COUNTIF('Bibliothèque transporteurs'!C:C,F1873)=0,"inconnu",_xlfn.XLOOKUP(F1873,'Bibliothèque transporteurs'!C:C,'Bibliothèque transporteurs'!B:B))))</f>
        <v/>
      </c>
      <c r="V1873">
        <f>IF(COUNTIF('Bibliothèque transporteurs'!C:C,F1873)=0,"inconnu",_xlfn.XLOOKUP(F1873,'Bibliothèque transporteurs'!C:C,'Bibliothèque transporteurs'!E:E))</f>
        <v/>
      </c>
      <c r="W1873">
        <f>IF(T1873="FR_2SHOP",O1873,IF(O1873=0,0,ROUNDUP(O1873/C1873*B1873,2)))</f>
        <v/>
      </c>
      <c r="Y1873" s="118">
        <f>ROUNDUP(B1873,2)-M1873-L1873-N1873-J1873-K1873-I1873-Q1873</f>
        <v/>
      </c>
      <c r="Z1873" s="118">
        <f>IF(Y1873=W1873,"OK","Non")</f>
        <v/>
      </c>
    </row>
    <row r="1874">
      <c r="A1874" s="9">
        <f>C1874/SUM(C:C)*(SUM(C:C)+$X$2)</f>
        <v/>
      </c>
      <c r="B1874" s="9">
        <f>C1874/SUM(C:C)*(SUM(C:C)+SUM($N$3:$O$7))+S1874</f>
        <v/>
      </c>
      <c r="C1874" s="9">
        <f>SUM(I1874:Q1874)-N1874-P1874</f>
        <v/>
      </c>
      <c r="D1874" s="8" t="n">
        <v>6235</v>
      </c>
      <c r="E1874" t="inlineStr">
        <is>
          <t>XT414427863TS</t>
        </is>
      </c>
      <c r="F1874" t="inlineStr">
        <is>
          <t>6C</t>
        </is>
      </c>
      <c r="G1874" t="inlineStr">
        <is>
          <t>N</t>
        </is>
      </c>
      <c r="H1874" t="inlineStr">
        <is>
          <t>ZA</t>
        </is>
      </c>
      <c r="K1874" t="n">
        <v>20</v>
      </c>
      <c r="O1874" t="n">
        <v>10.35</v>
      </c>
      <c r="S1874">
        <f>_xlfn.XLOOKUP(E1874,'Facture Chronopost'!L:L,'Facture Chronopost'!AA:AA,"")</f>
        <v/>
      </c>
      <c r="T1874">
        <f>IF(COUNTIF('Bibliothèque transporteurs'!C:C,F1874)=0,"inconnu",_xlfn.XLOOKUP(F1874,'Bibliothèque transporteurs'!C:C,'Bibliothèque transporteurs'!A:A))</f>
        <v/>
      </c>
      <c r="U1874">
        <f>IF(OR(F1874="6C",F1874="6B"),_xlfn.XLOOKUP(E1874,'Facture Chronopost'!L:L,'Facture Chronopost'!X:X),IF(OR(F1874=17,F1874=44),F1874&amp;"_"&amp;H1874,IF(COUNTIF('Bibliothèque transporteurs'!C:C,F1874)=0,"inconnu",_xlfn.XLOOKUP(F1874,'Bibliothèque transporteurs'!C:C,'Bibliothèque transporteurs'!B:B))))</f>
        <v/>
      </c>
      <c r="V1874">
        <f>IF(COUNTIF('Bibliothèque transporteurs'!C:C,F1874)=0,"inconnu",_xlfn.XLOOKUP(F1874,'Bibliothèque transporteurs'!C:C,'Bibliothèque transporteurs'!E:E))</f>
        <v/>
      </c>
      <c r="W1874">
        <f>IF(T1874="FR_2SHOP",O1874,IF(O1874=0,0,ROUNDUP(O1874/C1874*B1874,2)))</f>
        <v/>
      </c>
      <c r="Y1874" s="118">
        <f>ROUNDUP(B1874,2)-M1874-L1874-N1874-J1874-K1874-I1874-Q1874</f>
        <v/>
      </c>
      <c r="Z1874" s="118">
        <f>IF(Y1874=W1874,"OK","Non")</f>
        <v/>
      </c>
    </row>
    <row r="1875">
      <c r="A1875" s="9">
        <f>C1875/SUM(C:C)*(SUM(C:C)+$X$2)</f>
        <v/>
      </c>
      <c r="B1875" s="9">
        <f>C1875/SUM(C:C)*(SUM(C:C)+SUM($N$3:$O$7))+S1875</f>
        <v/>
      </c>
      <c r="C1875" s="9">
        <f>SUM(I1875:Q1875)-N1875-P1875</f>
        <v/>
      </c>
      <c r="D1875" s="8" t="n">
        <v>6235</v>
      </c>
      <c r="E1875" t="inlineStr">
        <is>
          <t>XT414429144TS</t>
        </is>
      </c>
      <c r="F1875" t="inlineStr">
        <is>
          <t>6C</t>
        </is>
      </c>
      <c r="G1875" t="inlineStr">
        <is>
          <t>N</t>
        </is>
      </c>
      <c r="H1875" t="inlineStr">
        <is>
          <t>ZA</t>
        </is>
      </c>
      <c r="O1875" t="n">
        <v>5.33</v>
      </c>
      <c r="S1875">
        <f>_xlfn.XLOOKUP(E1875,'Facture Chronopost'!L:L,'Facture Chronopost'!AA:AA,"")</f>
        <v/>
      </c>
      <c r="T1875">
        <f>IF(COUNTIF('Bibliothèque transporteurs'!C:C,F1875)=0,"inconnu",_xlfn.XLOOKUP(F1875,'Bibliothèque transporteurs'!C:C,'Bibliothèque transporteurs'!A:A))</f>
        <v/>
      </c>
      <c r="U1875">
        <f>IF(OR(F1875="6C",F1875="6B"),_xlfn.XLOOKUP(E1875,'Facture Chronopost'!L:L,'Facture Chronopost'!X:X),IF(OR(F1875=17,F1875=44),F1875&amp;"_"&amp;H1875,IF(COUNTIF('Bibliothèque transporteurs'!C:C,F1875)=0,"inconnu",_xlfn.XLOOKUP(F1875,'Bibliothèque transporteurs'!C:C,'Bibliothèque transporteurs'!B:B))))</f>
        <v/>
      </c>
      <c r="V1875">
        <f>IF(COUNTIF('Bibliothèque transporteurs'!C:C,F1875)=0,"inconnu",_xlfn.XLOOKUP(F1875,'Bibliothèque transporteurs'!C:C,'Bibliothèque transporteurs'!E:E))</f>
        <v/>
      </c>
      <c r="W1875">
        <f>IF(T1875="FR_2SHOP",O1875,IF(O1875=0,0,ROUNDUP(O1875/C1875*B1875,2)))</f>
        <v/>
      </c>
      <c r="Y1875" s="118">
        <f>ROUNDUP(B1875,2)-M1875-L1875-N1875-J1875-K1875-I1875-Q1875</f>
        <v/>
      </c>
      <c r="Z1875" s="118">
        <f>IF(Y1875=W1875,"OK","Non")</f>
        <v/>
      </c>
    </row>
    <row r="1876">
      <c r="A1876" s="9">
        <f>C1876/SUM(C:C)*(SUM(C:C)+$X$2)</f>
        <v/>
      </c>
      <c r="B1876" s="9">
        <f>C1876/SUM(C:C)*(SUM(C:C)+SUM($N$3:$O$7))+S1876</f>
        <v/>
      </c>
      <c r="C1876" s="9">
        <f>SUM(I1876:Q1876)-N1876-P1876</f>
        <v/>
      </c>
      <c r="D1876" s="8" t="n">
        <v>6235</v>
      </c>
      <c r="E1876" t="inlineStr">
        <is>
          <t>XT414432126TS</t>
        </is>
      </c>
      <c r="F1876" t="inlineStr">
        <is>
          <t>6C</t>
        </is>
      </c>
      <c r="G1876" t="inlineStr">
        <is>
          <t>N</t>
        </is>
      </c>
      <c r="H1876" t="inlineStr">
        <is>
          <t>ZA</t>
        </is>
      </c>
      <c r="O1876" t="n">
        <v>10.76</v>
      </c>
      <c r="S1876">
        <f>_xlfn.XLOOKUP(E1876,'Facture Chronopost'!L:L,'Facture Chronopost'!AA:AA,"")</f>
        <v/>
      </c>
      <c r="T1876">
        <f>IF(COUNTIF('Bibliothèque transporteurs'!C:C,F1876)=0,"inconnu",_xlfn.XLOOKUP(F1876,'Bibliothèque transporteurs'!C:C,'Bibliothèque transporteurs'!A:A))</f>
        <v/>
      </c>
      <c r="U1876">
        <f>IF(OR(F1876="6C",F1876="6B"),_xlfn.XLOOKUP(E1876,'Facture Chronopost'!L:L,'Facture Chronopost'!X:X),IF(OR(F1876=17,F1876=44),F1876&amp;"_"&amp;H1876,IF(COUNTIF('Bibliothèque transporteurs'!C:C,F1876)=0,"inconnu",_xlfn.XLOOKUP(F1876,'Bibliothèque transporteurs'!C:C,'Bibliothèque transporteurs'!B:B))))</f>
        <v/>
      </c>
      <c r="V1876">
        <f>IF(COUNTIF('Bibliothèque transporteurs'!C:C,F1876)=0,"inconnu",_xlfn.XLOOKUP(F1876,'Bibliothèque transporteurs'!C:C,'Bibliothèque transporteurs'!E:E))</f>
        <v/>
      </c>
      <c r="W1876">
        <f>IF(T1876="FR_2SHOP",O1876,IF(O1876=0,0,ROUNDUP(O1876/C1876*B1876,2)))</f>
        <v/>
      </c>
      <c r="Y1876" s="118">
        <f>ROUNDUP(B1876,2)-M1876-L1876-N1876-J1876-K1876-I1876-Q1876</f>
        <v/>
      </c>
      <c r="Z1876" s="118">
        <f>IF(Y1876=W1876,"OK","Non")</f>
        <v/>
      </c>
    </row>
    <row r="1877">
      <c r="A1877" s="9">
        <f>C1877/SUM(C:C)*(SUM(C:C)+$X$2)</f>
        <v/>
      </c>
      <c r="B1877" s="9">
        <f>C1877/SUM(C:C)*(SUM(C:C)+SUM($N$3:$O$7))+S1877</f>
        <v/>
      </c>
      <c r="C1877" s="9">
        <f>SUM(I1877:Q1877)-N1877-P1877</f>
        <v/>
      </c>
      <c r="D1877" s="8" t="n">
        <v>6235</v>
      </c>
      <c r="E1877" t="inlineStr">
        <is>
          <t>XT414432165TS</t>
        </is>
      </c>
      <c r="F1877" t="inlineStr">
        <is>
          <t>6C</t>
        </is>
      </c>
      <c r="G1877" t="inlineStr">
        <is>
          <t>N</t>
        </is>
      </c>
      <c r="H1877" t="inlineStr">
        <is>
          <t>ZA</t>
        </is>
      </c>
      <c r="O1877" t="n">
        <v>5.33</v>
      </c>
      <c r="S1877">
        <f>_xlfn.XLOOKUP(E1877,'Facture Chronopost'!L:L,'Facture Chronopost'!AA:AA,"")</f>
        <v/>
      </c>
      <c r="T1877">
        <f>IF(COUNTIF('Bibliothèque transporteurs'!C:C,F1877)=0,"inconnu",_xlfn.XLOOKUP(F1877,'Bibliothèque transporteurs'!C:C,'Bibliothèque transporteurs'!A:A))</f>
        <v/>
      </c>
      <c r="U1877">
        <f>IF(OR(F1877="6C",F1877="6B"),_xlfn.XLOOKUP(E1877,'Facture Chronopost'!L:L,'Facture Chronopost'!X:X),IF(OR(F1877=17,F1877=44),F1877&amp;"_"&amp;H1877,IF(COUNTIF('Bibliothèque transporteurs'!C:C,F1877)=0,"inconnu",_xlfn.XLOOKUP(F1877,'Bibliothèque transporteurs'!C:C,'Bibliothèque transporteurs'!B:B))))</f>
        <v/>
      </c>
      <c r="V1877">
        <f>IF(COUNTIF('Bibliothèque transporteurs'!C:C,F1877)=0,"inconnu",_xlfn.XLOOKUP(F1877,'Bibliothèque transporteurs'!C:C,'Bibliothèque transporteurs'!E:E))</f>
        <v/>
      </c>
      <c r="W1877">
        <f>IF(T1877="FR_2SHOP",O1877,IF(O1877=0,0,ROUNDUP(O1877/C1877*B1877,2)))</f>
        <v/>
      </c>
      <c r="Y1877" s="118">
        <f>ROUNDUP(B1877,2)-M1877-L1877-N1877-J1877-K1877-I1877-Q1877</f>
        <v/>
      </c>
      <c r="Z1877" s="118">
        <f>IF(Y1877=W1877,"OK","Non")</f>
        <v/>
      </c>
    </row>
    <row r="1878">
      <c r="A1878" s="9">
        <f>C1878/SUM(C:C)*(SUM(C:C)+$X$2)</f>
        <v/>
      </c>
      <c r="B1878" s="9">
        <f>C1878/SUM(C:C)*(SUM(C:C)+SUM($N$3:$O$7))+S1878</f>
        <v/>
      </c>
      <c r="C1878" s="9">
        <f>SUM(I1878:Q1878)-N1878-P1878</f>
        <v/>
      </c>
      <c r="D1878" s="8" t="n">
        <v>6235</v>
      </c>
      <c r="E1878" t="inlineStr">
        <is>
          <t>XT414432320TS</t>
        </is>
      </c>
      <c r="F1878" t="inlineStr">
        <is>
          <t>6C</t>
        </is>
      </c>
      <c r="G1878" t="inlineStr">
        <is>
          <t>N</t>
        </is>
      </c>
      <c r="H1878" t="inlineStr">
        <is>
          <t>ZA</t>
        </is>
      </c>
      <c r="O1878" t="n">
        <v>13.83</v>
      </c>
      <c r="S1878">
        <f>_xlfn.XLOOKUP(E1878,'Facture Chronopost'!L:L,'Facture Chronopost'!AA:AA,"")</f>
        <v/>
      </c>
      <c r="T1878">
        <f>IF(COUNTIF('Bibliothèque transporteurs'!C:C,F1878)=0,"inconnu",_xlfn.XLOOKUP(F1878,'Bibliothèque transporteurs'!C:C,'Bibliothèque transporteurs'!A:A))</f>
        <v/>
      </c>
      <c r="U1878">
        <f>IF(OR(F1878="6C",F1878="6B"),_xlfn.XLOOKUP(E1878,'Facture Chronopost'!L:L,'Facture Chronopost'!X:X),IF(OR(F1878=17,F1878=44),F1878&amp;"_"&amp;H1878,IF(COUNTIF('Bibliothèque transporteurs'!C:C,F1878)=0,"inconnu",_xlfn.XLOOKUP(F1878,'Bibliothèque transporteurs'!C:C,'Bibliothèque transporteurs'!B:B))))</f>
        <v/>
      </c>
      <c r="V1878">
        <f>IF(COUNTIF('Bibliothèque transporteurs'!C:C,F1878)=0,"inconnu",_xlfn.XLOOKUP(F1878,'Bibliothèque transporteurs'!C:C,'Bibliothèque transporteurs'!E:E))</f>
        <v/>
      </c>
      <c r="W1878">
        <f>IF(T1878="FR_2SHOP",O1878,IF(O1878=0,0,ROUNDUP(O1878/C1878*B1878,2)))</f>
        <v/>
      </c>
      <c r="Y1878" s="118">
        <f>ROUNDUP(B1878,2)-M1878-L1878-N1878-J1878-K1878-I1878-Q1878</f>
        <v/>
      </c>
      <c r="Z1878" s="118">
        <f>IF(Y1878=W1878,"OK","Non")</f>
        <v/>
      </c>
    </row>
    <row r="1879">
      <c r="A1879" s="9">
        <f>C1879/SUM(C:C)*(SUM(C:C)+$X$2)</f>
        <v/>
      </c>
      <c r="B1879" s="9">
        <f>C1879/SUM(C:C)*(SUM(C:C)+SUM($N$3:$O$7))+S1879</f>
        <v/>
      </c>
      <c r="C1879" s="9">
        <f>SUM(I1879:Q1879)-N1879-P1879</f>
        <v/>
      </c>
      <c r="D1879" s="8" t="n">
        <v>6235</v>
      </c>
      <c r="E1879" t="inlineStr">
        <is>
          <t>XT414434379TS</t>
        </is>
      </c>
      <c r="F1879" t="inlineStr">
        <is>
          <t>6C</t>
        </is>
      </c>
      <c r="G1879" t="inlineStr">
        <is>
          <t>N</t>
        </is>
      </c>
      <c r="H1879" t="inlineStr">
        <is>
          <t>ZA</t>
        </is>
      </c>
      <c r="O1879" t="n">
        <v>8.369999999999999</v>
      </c>
      <c r="S1879">
        <f>_xlfn.XLOOKUP(E1879,'Facture Chronopost'!L:L,'Facture Chronopost'!AA:AA,"")</f>
        <v/>
      </c>
      <c r="T1879">
        <f>IF(COUNTIF('Bibliothèque transporteurs'!C:C,F1879)=0,"inconnu",_xlfn.XLOOKUP(F1879,'Bibliothèque transporteurs'!C:C,'Bibliothèque transporteurs'!A:A))</f>
        <v/>
      </c>
      <c r="U1879">
        <f>IF(OR(F1879="6C",F1879="6B"),_xlfn.XLOOKUP(E1879,'Facture Chronopost'!L:L,'Facture Chronopost'!X:X),IF(OR(F1879=17,F1879=44),F1879&amp;"_"&amp;H1879,IF(COUNTIF('Bibliothèque transporteurs'!C:C,F1879)=0,"inconnu",_xlfn.XLOOKUP(F1879,'Bibliothèque transporteurs'!C:C,'Bibliothèque transporteurs'!B:B))))</f>
        <v/>
      </c>
      <c r="V1879">
        <f>IF(COUNTIF('Bibliothèque transporteurs'!C:C,F1879)=0,"inconnu",_xlfn.XLOOKUP(F1879,'Bibliothèque transporteurs'!C:C,'Bibliothèque transporteurs'!E:E))</f>
        <v/>
      </c>
      <c r="W1879">
        <f>IF(T1879="FR_2SHOP",O1879,IF(O1879=0,0,ROUNDUP(O1879/C1879*B1879,2)))</f>
        <v/>
      </c>
      <c r="Y1879" s="118">
        <f>ROUNDUP(B1879,2)-M1879-L1879-N1879-J1879-K1879-I1879-Q1879</f>
        <v/>
      </c>
      <c r="Z1879" s="118">
        <f>IF(Y1879=W1879,"OK","Non")</f>
        <v/>
      </c>
    </row>
    <row r="1880">
      <c r="A1880" s="9">
        <f>C1880/SUM(C:C)*(SUM(C:C)+$X$2)</f>
        <v/>
      </c>
      <c r="B1880" s="9">
        <f>C1880/SUM(C:C)*(SUM(C:C)+SUM($N$3:$O$7))+S1880</f>
        <v/>
      </c>
      <c r="C1880" s="9">
        <f>SUM(I1880:Q1880)-N1880-P1880</f>
        <v/>
      </c>
      <c r="D1880" s="8" t="n">
        <v>6235</v>
      </c>
      <c r="E1880" t="inlineStr">
        <is>
          <t>XT414434762TS</t>
        </is>
      </c>
      <c r="F1880" t="inlineStr">
        <is>
          <t>6C</t>
        </is>
      </c>
      <c r="G1880" t="inlineStr">
        <is>
          <t>N</t>
        </is>
      </c>
      <c r="H1880" t="inlineStr">
        <is>
          <t>ZA</t>
        </is>
      </c>
      <c r="O1880" t="n">
        <v>5.33</v>
      </c>
      <c r="S1880">
        <f>_xlfn.XLOOKUP(E1880,'Facture Chronopost'!L:L,'Facture Chronopost'!AA:AA,"")</f>
        <v/>
      </c>
      <c r="T1880">
        <f>IF(COUNTIF('Bibliothèque transporteurs'!C:C,F1880)=0,"inconnu",_xlfn.XLOOKUP(F1880,'Bibliothèque transporteurs'!C:C,'Bibliothèque transporteurs'!A:A))</f>
        <v/>
      </c>
      <c r="U1880">
        <f>IF(OR(F1880="6C",F1880="6B"),_xlfn.XLOOKUP(E1880,'Facture Chronopost'!L:L,'Facture Chronopost'!X:X),IF(OR(F1880=17,F1880=44),F1880&amp;"_"&amp;H1880,IF(COUNTIF('Bibliothèque transporteurs'!C:C,F1880)=0,"inconnu",_xlfn.XLOOKUP(F1880,'Bibliothèque transporteurs'!C:C,'Bibliothèque transporteurs'!B:B))))</f>
        <v/>
      </c>
      <c r="V1880">
        <f>IF(COUNTIF('Bibliothèque transporteurs'!C:C,F1880)=0,"inconnu",_xlfn.XLOOKUP(F1880,'Bibliothèque transporteurs'!C:C,'Bibliothèque transporteurs'!E:E))</f>
        <v/>
      </c>
      <c r="W1880">
        <f>IF(T1880="FR_2SHOP",O1880,IF(O1880=0,0,ROUNDUP(O1880/C1880*B1880,2)))</f>
        <v/>
      </c>
      <c r="Y1880" s="118">
        <f>ROUNDUP(B1880,2)-M1880-L1880-N1880-J1880-K1880-I1880-Q1880</f>
        <v/>
      </c>
      <c r="Z1880" s="118">
        <f>IF(Y1880=W1880,"OK","Non")</f>
        <v/>
      </c>
    </row>
    <row r="1881">
      <c r="A1881" s="9">
        <f>C1881/SUM(C:C)*(SUM(C:C)+$X$2)</f>
        <v/>
      </c>
      <c r="B1881" s="9">
        <f>C1881/SUM(C:C)*(SUM(C:C)+SUM($N$3:$O$7))+S1881</f>
        <v/>
      </c>
      <c r="C1881" s="9">
        <f>SUM(I1881:Q1881)-N1881-P1881</f>
        <v/>
      </c>
      <c r="D1881" s="8" t="n">
        <v>6235</v>
      </c>
      <c r="E1881" t="inlineStr">
        <is>
          <t>XT414436508TS</t>
        </is>
      </c>
      <c r="F1881" t="inlineStr">
        <is>
          <t>6C</t>
        </is>
      </c>
      <c r="G1881" t="inlineStr">
        <is>
          <t>N</t>
        </is>
      </c>
      <c r="H1881" t="inlineStr">
        <is>
          <t>ZA</t>
        </is>
      </c>
      <c r="O1881" t="n">
        <v>5.88</v>
      </c>
      <c r="S1881">
        <f>_xlfn.XLOOKUP(E1881,'Facture Chronopost'!L:L,'Facture Chronopost'!AA:AA,"")</f>
        <v/>
      </c>
      <c r="T1881">
        <f>IF(COUNTIF('Bibliothèque transporteurs'!C:C,F1881)=0,"inconnu",_xlfn.XLOOKUP(F1881,'Bibliothèque transporteurs'!C:C,'Bibliothèque transporteurs'!A:A))</f>
        <v/>
      </c>
      <c r="U1881">
        <f>IF(OR(F1881="6C",F1881="6B"),_xlfn.XLOOKUP(E1881,'Facture Chronopost'!L:L,'Facture Chronopost'!X:X),IF(OR(F1881=17,F1881=44),F1881&amp;"_"&amp;H1881,IF(COUNTIF('Bibliothèque transporteurs'!C:C,F1881)=0,"inconnu",_xlfn.XLOOKUP(F1881,'Bibliothèque transporteurs'!C:C,'Bibliothèque transporteurs'!B:B))))</f>
        <v/>
      </c>
      <c r="V1881">
        <f>IF(COUNTIF('Bibliothèque transporteurs'!C:C,F1881)=0,"inconnu",_xlfn.XLOOKUP(F1881,'Bibliothèque transporteurs'!C:C,'Bibliothèque transporteurs'!E:E))</f>
        <v/>
      </c>
      <c r="W1881">
        <f>IF(T1881="FR_2SHOP",O1881,IF(O1881=0,0,ROUNDUP(O1881/C1881*B1881,2)))</f>
        <v/>
      </c>
      <c r="Y1881" s="118">
        <f>ROUNDUP(B1881,2)-M1881-L1881-N1881-J1881-K1881-I1881-Q1881</f>
        <v/>
      </c>
      <c r="Z1881" s="118">
        <f>IF(Y1881=W1881,"OK","Non")</f>
        <v/>
      </c>
    </row>
    <row r="1882">
      <c r="A1882" s="9">
        <f>C1882/SUM(C:C)*(SUM(C:C)+$X$2)</f>
        <v/>
      </c>
      <c r="B1882" s="9">
        <f>C1882/SUM(C:C)*(SUM(C:C)+SUM($N$3:$O$7))+S1882</f>
        <v/>
      </c>
      <c r="C1882" s="9">
        <f>SUM(I1882:Q1882)-N1882-P1882</f>
        <v/>
      </c>
      <c r="D1882" s="8" t="n">
        <v>6235</v>
      </c>
      <c r="E1882" t="inlineStr">
        <is>
          <t>XT414438279TS</t>
        </is>
      </c>
      <c r="F1882" t="inlineStr">
        <is>
          <t>6C</t>
        </is>
      </c>
      <c r="G1882" t="inlineStr">
        <is>
          <t>N</t>
        </is>
      </c>
      <c r="H1882" t="inlineStr">
        <is>
          <t>ZA</t>
        </is>
      </c>
      <c r="O1882" t="n">
        <v>5.33</v>
      </c>
      <c r="S1882">
        <f>_xlfn.XLOOKUP(E1882,'Facture Chronopost'!L:L,'Facture Chronopost'!AA:AA,"")</f>
        <v/>
      </c>
      <c r="T1882">
        <f>IF(COUNTIF('Bibliothèque transporteurs'!C:C,F1882)=0,"inconnu",_xlfn.XLOOKUP(F1882,'Bibliothèque transporteurs'!C:C,'Bibliothèque transporteurs'!A:A))</f>
        <v/>
      </c>
      <c r="U1882">
        <f>IF(OR(F1882="6C",F1882="6B"),_xlfn.XLOOKUP(E1882,'Facture Chronopost'!L:L,'Facture Chronopost'!X:X),IF(OR(F1882=17,F1882=44),F1882&amp;"_"&amp;H1882,IF(COUNTIF('Bibliothèque transporteurs'!C:C,F1882)=0,"inconnu",_xlfn.XLOOKUP(F1882,'Bibliothèque transporteurs'!C:C,'Bibliothèque transporteurs'!B:B))))</f>
        <v/>
      </c>
      <c r="V1882">
        <f>IF(COUNTIF('Bibliothèque transporteurs'!C:C,F1882)=0,"inconnu",_xlfn.XLOOKUP(F1882,'Bibliothèque transporteurs'!C:C,'Bibliothèque transporteurs'!E:E))</f>
        <v/>
      </c>
      <c r="W1882">
        <f>IF(T1882="FR_2SHOP",O1882,IF(O1882=0,0,ROUNDUP(O1882/C1882*B1882,2)))</f>
        <v/>
      </c>
      <c r="Y1882" s="118">
        <f>ROUNDUP(B1882,2)-M1882-L1882-N1882-J1882-K1882-I1882-Q1882</f>
        <v/>
      </c>
      <c r="Z1882" s="118">
        <f>IF(Y1882=W1882,"OK","Non")</f>
        <v/>
      </c>
    </row>
    <row r="1883">
      <c r="A1883" s="9">
        <f>C1883/SUM(C:C)*(SUM(C:C)+$X$2)</f>
        <v/>
      </c>
      <c r="B1883" s="9">
        <f>C1883/SUM(C:C)*(SUM(C:C)+SUM($N$3:$O$7))+S1883</f>
        <v/>
      </c>
      <c r="C1883" s="9">
        <f>SUM(I1883:Q1883)-N1883-P1883</f>
        <v/>
      </c>
      <c r="D1883" s="8" t="n">
        <v>6235</v>
      </c>
      <c r="E1883" t="inlineStr">
        <is>
          <t>XT414438645TS</t>
        </is>
      </c>
      <c r="F1883" t="inlineStr">
        <is>
          <t>6C</t>
        </is>
      </c>
      <c r="G1883" t="inlineStr">
        <is>
          <t>N</t>
        </is>
      </c>
      <c r="H1883" t="inlineStr">
        <is>
          <t>ZA</t>
        </is>
      </c>
      <c r="O1883" t="n">
        <v>9.69</v>
      </c>
      <c r="S1883">
        <f>_xlfn.XLOOKUP(E1883,'Facture Chronopost'!L:L,'Facture Chronopost'!AA:AA,"")</f>
        <v/>
      </c>
      <c r="T1883">
        <f>IF(COUNTIF('Bibliothèque transporteurs'!C:C,F1883)=0,"inconnu",_xlfn.XLOOKUP(F1883,'Bibliothèque transporteurs'!C:C,'Bibliothèque transporteurs'!A:A))</f>
        <v/>
      </c>
      <c r="U1883">
        <f>IF(OR(F1883="6C",F1883="6B"),_xlfn.XLOOKUP(E1883,'Facture Chronopost'!L:L,'Facture Chronopost'!X:X),IF(OR(F1883=17,F1883=44),F1883&amp;"_"&amp;H1883,IF(COUNTIF('Bibliothèque transporteurs'!C:C,F1883)=0,"inconnu",_xlfn.XLOOKUP(F1883,'Bibliothèque transporteurs'!C:C,'Bibliothèque transporteurs'!B:B))))</f>
        <v/>
      </c>
      <c r="V1883">
        <f>IF(COUNTIF('Bibliothèque transporteurs'!C:C,F1883)=0,"inconnu",_xlfn.XLOOKUP(F1883,'Bibliothèque transporteurs'!C:C,'Bibliothèque transporteurs'!E:E))</f>
        <v/>
      </c>
      <c r="W1883">
        <f>IF(T1883="FR_2SHOP",O1883,IF(O1883=0,0,ROUNDUP(O1883/C1883*B1883,2)))</f>
        <v/>
      </c>
      <c r="Y1883" s="118">
        <f>ROUNDUP(B1883,2)-M1883-L1883-N1883-J1883-K1883-I1883-Q1883</f>
        <v/>
      </c>
      <c r="Z1883" s="118">
        <f>IF(Y1883=W1883,"OK","Non")</f>
        <v/>
      </c>
    </row>
    <row r="1884">
      <c r="A1884" s="9">
        <f>C1884/SUM(C:C)*(SUM(C:C)+$X$2)</f>
        <v/>
      </c>
      <c r="B1884" s="9">
        <f>C1884/SUM(C:C)*(SUM(C:C)+SUM($N$3:$O$7))+S1884</f>
        <v/>
      </c>
      <c r="C1884" s="9">
        <f>SUM(I1884:Q1884)-N1884-P1884</f>
        <v/>
      </c>
      <c r="D1884" s="8" t="n">
        <v>6235</v>
      </c>
      <c r="E1884" t="inlineStr">
        <is>
          <t>XT414439098TS</t>
        </is>
      </c>
      <c r="F1884" t="inlineStr">
        <is>
          <t>6C</t>
        </is>
      </c>
      <c r="G1884" t="inlineStr">
        <is>
          <t>N</t>
        </is>
      </c>
      <c r="H1884" t="inlineStr">
        <is>
          <t>ZA</t>
        </is>
      </c>
      <c r="O1884" t="n">
        <v>9.470000000000001</v>
      </c>
      <c r="S1884">
        <f>_xlfn.XLOOKUP(E1884,'Facture Chronopost'!L:L,'Facture Chronopost'!AA:AA,"")</f>
        <v/>
      </c>
      <c r="T1884">
        <f>IF(COUNTIF('Bibliothèque transporteurs'!C:C,F1884)=0,"inconnu",_xlfn.XLOOKUP(F1884,'Bibliothèque transporteurs'!C:C,'Bibliothèque transporteurs'!A:A))</f>
        <v/>
      </c>
      <c r="U1884">
        <f>IF(OR(F1884="6C",F1884="6B"),_xlfn.XLOOKUP(E1884,'Facture Chronopost'!L:L,'Facture Chronopost'!X:X),IF(OR(F1884=17,F1884=44),F1884&amp;"_"&amp;H1884,IF(COUNTIF('Bibliothèque transporteurs'!C:C,F1884)=0,"inconnu",_xlfn.XLOOKUP(F1884,'Bibliothèque transporteurs'!C:C,'Bibliothèque transporteurs'!B:B))))</f>
        <v/>
      </c>
      <c r="V1884">
        <f>IF(COUNTIF('Bibliothèque transporteurs'!C:C,F1884)=0,"inconnu",_xlfn.XLOOKUP(F1884,'Bibliothèque transporteurs'!C:C,'Bibliothèque transporteurs'!E:E))</f>
        <v/>
      </c>
      <c r="W1884">
        <f>IF(T1884="FR_2SHOP",O1884,IF(O1884=0,0,ROUNDUP(O1884/C1884*B1884,2)))</f>
        <v/>
      </c>
      <c r="Y1884" s="118">
        <f>ROUNDUP(B1884,2)-M1884-L1884-N1884-J1884-K1884-I1884-Q1884</f>
        <v/>
      </c>
      <c r="Z1884" s="118">
        <f>IF(Y1884=W1884,"OK","Non")</f>
        <v/>
      </c>
    </row>
    <row r="1885">
      <c r="A1885" s="9">
        <f>C1885/SUM(C:C)*(SUM(C:C)+$X$2)</f>
        <v/>
      </c>
      <c r="B1885" s="9">
        <f>C1885/SUM(C:C)*(SUM(C:C)+SUM($N$3:$O$7))+S1885</f>
        <v/>
      </c>
      <c r="C1885" s="9">
        <f>SUM(I1885:Q1885)-N1885-P1885</f>
        <v/>
      </c>
      <c r="D1885" s="8" t="n">
        <v>6235</v>
      </c>
      <c r="E1885" t="inlineStr">
        <is>
          <t>XT414439402TS</t>
        </is>
      </c>
      <c r="F1885" t="inlineStr">
        <is>
          <t>6C</t>
        </is>
      </c>
      <c r="G1885" t="inlineStr">
        <is>
          <t>N</t>
        </is>
      </c>
      <c r="H1885" t="inlineStr">
        <is>
          <t>ZA</t>
        </is>
      </c>
      <c r="O1885" t="n">
        <v>15.15</v>
      </c>
      <c r="S1885">
        <f>_xlfn.XLOOKUP(E1885,'Facture Chronopost'!L:L,'Facture Chronopost'!AA:AA,"")</f>
        <v/>
      </c>
      <c r="T1885">
        <f>IF(COUNTIF('Bibliothèque transporteurs'!C:C,F1885)=0,"inconnu",_xlfn.XLOOKUP(F1885,'Bibliothèque transporteurs'!C:C,'Bibliothèque transporteurs'!A:A))</f>
        <v/>
      </c>
      <c r="U1885">
        <f>IF(OR(F1885="6C",F1885="6B"),_xlfn.XLOOKUP(E1885,'Facture Chronopost'!L:L,'Facture Chronopost'!X:X),IF(OR(F1885=17,F1885=44),F1885&amp;"_"&amp;H1885,IF(COUNTIF('Bibliothèque transporteurs'!C:C,F1885)=0,"inconnu",_xlfn.XLOOKUP(F1885,'Bibliothèque transporteurs'!C:C,'Bibliothèque transporteurs'!B:B))))</f>
        <v/>
      </c>
      <c r="V1885">
        <f>IF(COUNTIF('Bibliothèque transporteurs'!C:C,F1885)=0,"inconnu",_xlfn.XLOOKUP(F1885,'Bibliothèque transporteurs'!C:C,'Bibliothèque transporteurs'!E:E))</f>
        <v/>
      </c>
      <c r="W1885">
        <f>IF(T1885="FR_2SHOP",O1885,IF(O1885=0,0,ROUNDUP(O1885/C1885*B1885,2)))</f>
        <v/>
      </c>
      <c r="Y1885" s="118">
        <f>ROUNDUP(B1885,2)-M1885-L1885-N1885-J1885-K1885-I1885-Q1885</f>
        <v/>
      </c>
      <c r="Z1885" s="118">
        <f>IF(Y1885=W1885,"OK","Non")</f>
        <v/>
      </c>
    </row>
    <row r="1886">
      <c r="A1886" s="9">
        <f>C1886/SUM(C:C)*(SUM(C:C)+$X$2)</f>
        <v/>
      </c>
      <c r="B1886" s="9">
        <f>C1886/SUM(C:C)*(SUM(C:C)+SUM($N$3:$O$7))+S1886</f>
        <v/>
      </c>
      <c r="C1886" s="9">
        <f>SUM(I1886:Q1886)-N1886-P1886</f>
        <v/>
      </c>
      <c r="D1886" s="8" t="n">
        <v>6235</v>
      </c>
      <c r="E1886" t="inlineStr">
        <is>
          <t>XT414440768TS</t>
        </is>
      </c>
      <c r="F1886" t="inlineStr">
        <is>
          <t>6C</t>
        </is>
      </c>
      <c r="G1886" t="inlineStr">
        <is>
          <t>N</t>
        </is>
      </c>
      <c r="H1886" t="inlineStr">
        <is>
          <t>ZA</t>
        </is>
      </c>
      <c r="O1886" t="n">
        <v>12.51</v>
      </c>
      <c r="S1886">
        <f>_xlfn.XLOOKUP(E1886,'Facture Chronopost'!L:L,'Facture Chronopost'!AA:AA,"")</f>
        <v/>
      </c>
      <c r="T1886">
        <f>IF(COUNTIF('Bibliothèque transporteurs'!C:C,F1886)=0,"inconnu",_xlfn.XLOOKUP(F1886,'Bibliothèque transporteurs'!C:C,'Bibliothèque transporteurs'!A:A))</f>
        <v/>
      </c>
      <c r="U1886">
        <f>IF(OR(F1886="6C",F1886="6B"),_xlfn.XLOOKUP(E1886,'Facture Chronopost'!L:L,'Facture Chronopost'!X:X),IF(OR(F1886=17,F1886=44),F1886&amp;"_"&amp;H1886,IF(COUNTIF('Bibliothèque transporteurs'!C:C,F1886)=0,"inconnu",_xlfn.XLOOKUP(F1886,'Bibliothèque transporteurs'!C:C,'Bibliothèque transporteurs'!B:B))))</f>
        <v/>
      </c>
      <c r="V1886">
        <f>IF(COUNTIF('Bibliothèque transporteurs'!C:C,F1886)=0,"inconnu",_xlfn.XLOOKUP(F1886,'Bibliothèque transporteurs'!C:C,'Bibliothèque transporteurs'!E:E))</f>
        <v/>
      </c>
      <c r="W1886">
        <f>IF(T1886="FR_2SHOP",O1886,IF(O1886=0,0,ROUNDUP(O1886/C1886*B1886,2)))</f>
        <v/>
      </c>
      <c r="Y1886" s="118">
        <f>ROUNDUP(B1886,2)-M1886-L1886-N1886-J1886-K1886-I1886-Q1886</f>
        <v/>
      </c>
      <c r="Z1886" s="118">
        <f>IF(Y1886=W1886,"OK","Non")</f>
        <v/>
      </c>
    </row>
    <row r="1887">
      <c r="A1887" s="9">
        <f>C1887/SUM(C:C)*(SUM(C:C)+$X$2)</f>
        <v/>
      </c>
      <c r="B1887" s="9">
        <f>C1887/SUM(C:C)*(SUM(C:C)+SUM($N$3:$O$7))+S1887</f>
        <v/>
      </c>
      <c r="C1887" s="9">
        <f>SUM(I1887:Q1887)-N1887-P1887</f>
        <v/>
      </c>
      <c r="D1887" s="8" t="n">
        <v>6235</v>
      </c>
      <c r="E1887" t="inlineStr">
        <is>
          <t>XT414440860TS</t>
        </is>
      </c>
      <c r="F1887" t="inlineStr">
        <is>
          <t>6C</t>
        </is>
      </c>
      <c r="G1887" t="inlineStr">
        <is>
          <t>N</t>
        </is>
      </c>
      <c r="H1887" t="inlineStr">
        <is>
          <t>ZA</t>
        </is>
      </c>
      <c r="O1887" t="n">
        <v>9.69</v>
      </c>
      <c r="S1887">
        <f>_xlfn.XLOOKUP(E1887,'Facture Chronopost'!L:L,'Facture Chronopost'!AA:AA,"")</f>
        <v/>
      </c>
      <c r="T1887">
        <f>IF(COUNTIF('Bibliothèque transporteurs'!C:C,F1887)=0,"inconnu",_xlfn.XLOOKUP(F1887,'Bibliothèque transporteurs'!C:C,'Bibliothèque transporteurs'!A:A))</f>
        <v/>
      </c>
      <c r="U1887">
        <f>IF(OR(F1887="6C",F1887="6B"),_xlfn.XLOOKUP(E1887,'Facture Chronopost'!L:L,'Facture Chronopost'!X:X),IF(OR(F1887=17,F1887=44),F1887&amp;"_"&amp;H1887,IF(COUNTIF('Bibliothèque transporteurs'!C:C,F1887)=0,"inconnu",_xlfn.XLOOKUP(F1887,'Bibliothèque transporteurs'!C:C,'Bibliothèque transporteurs'!B:B))))</f>
        <v/>
      </c>
      <c r="V1887">
        <f>IF(COUNTIF('Bibliothèque transporteurs'!C:C,F1887)=0,"inconnu",_xlfn.XLOOKUP(F1887,'Bibliothèque transporteurs'!C:C,'Bibliothèque transporteurs'!E:E))</f>
        <v/>
      </c>
      <c r="W1887">
        <f>IF(T1887="FR_2SHOP",O1887,IF(O1887=0,0,ROUNDUP(O1887/C1887*B1887,2)))</f>
        <v/>
      </c>
      <c r="Y1887" s="118">
        <f>ROUNDUP(B1887,2)-M1887-L1887-N1887-J1887-K1887-I1887-Q1887</f>
        <v/>
      </c>
      <c r="Z1887" s="118">
        <f>IF(Y1887=W1887,"OK","Non")</f>
        <v/>
      </c>
    </row>
    <row r="1888">
      <c r="A1888" s="9">
        <f>C1888/SUM(C:C)*(SUM(C:C)+$X$2)</f>
        <v/>
      </c>
      <c r="B1888" s="9">
        <f>C1888/SUM(C:C)*(SUM(C:C)+SUM($N$3:$O$7))+S1888</f>
        <v/>
      </c>
      <c r="C1888" s="9">
        <f>SUM(I1888:Q1888)-N1888-P1888</f>
        <v/>
      </c>
      <c r="D1888" s="8" t="n">
        <v>6235</v>
      </c>
      <c r="E1888" t="inlineStr">
        <is>
          <t>XT414442579TS</t>
        </is>
      </c>
      <c r="F1888" t="inlineStr">
        <is>
          <t>6C</t>
        </is>
      </c>
      <c r="G1888" t="inlineStr">
        <is>
          <t>N</t>
        </is>
      </c>
      <c r="H1888" t="inlineStr">
        <is>
          <t>ZA</t>
        </is>
      </c>
      <c r="O1888" t="n">
        <v>12.35</v>
      </c>
      <c r="S1888">
        <f>_xlfn.XLOOKUP(E1888,'Facture Chronopost'!L:L,'Facture Chronopost'!AA:AA,"")</f>
        <v/>
      </c>
      <c r="T1888">
        <f>IF(COUNTIF('Bibliothèque transporteurs'!C:C,F1888)=0,"inconnu",_xlfn.XLOOKUP(F1888,'Bibliothèque transporteurs'!C:C,'Bibliothèque transporteurs'!A:A))</f>
        <v/>
      </c>
      <c r="U1888">
        <f>IF(OR(F1888="6C",F1888="6B"),_xlfn.XLOOKUP(E1888,'Facture Chronopost'!L:L,'Facture Chronopost'!X:X),IF(OR(F1888=17,F1888=44),F1888&amp;"_"&amp;H1888,IF(COUNTIF('Bibliothèque transporteurs'!C:C,F1888)=0,"inconnu",_xlfn.XLOOKUP(F1888,'Bibliothèque transporteurs'!C:C,'Bibliothèque transporteurs'!B:B))))</f>
        <v/>
      </c>
      <c r="V1888">
        <f>IF(COUNTIF('Bibliothèque transporteurs'!C:C,F1888)=0,"inconnu",_xlfn.XLOOKUP(F1888,'Bibliothèque transporteurs'!C:C,'Bibliothèque transporteurs'!E:E))</f>
        <v/>
      </c>
      <c r="W1888">
        <f>IF(T1888="FR_2SHOP",O1888,IF(O1888=0,0,ROUNDUP(O1888/C1888*B1888,2)))</f>
        <v/>
      </c>
      <c r="Y1888" s="118">
        <f>ROUNDUP(B1888,2)-M1888-L1888-N1888-J1888-K1888-I1888-Q1888</f>
        <v/>
      </c>
      <c r="Z1888" s="118">
        <f>IF(Y1888=W1888,"OK","Non")</f>
        <v/>
      </c>
    </row>
    <row r="1889">
      <c r="A1889" s="9">
        <f>C1889/SUM(C:C)*(SUM(C:C)+$X$2)</f>
        <v/>
      </c>
      <c r="B1889" s="9">
        <f>C1889/SUM(C:C)*(SUM(C:C)+SUM($N$3:$O$7))+S1889</f>
        <v/>
      </c>
      <c r="C1889" s="9">
        <f>SUM(I1889:Q1889)-N1889-P1889</f>
        <v/>
      </c>
      <c r="D1889" s="8" t="n">
        <v>6235</v>
      </c>
      <c r="E1889" t="inlineStr">
        <is>
          <t>XT414442843TS</t>
        </is>
      </c>
      <c r="F1889" t="inlineStr">
        <is>
          <t>6C</t>
        </is>
      </c>
      <c r="G1889" t="inlineStr">
        <is>
          <t>N</t>
        </is>
      </c>
      <c r="H1889" t="inlineStr">
        <is>
          <t>ZA</t>
        </is>
      </c>
      <c r="O1889" t="n">
        <v>5.33</v>
      </c>
      <c r="S1889">
        <f>_xlfn.XLOOKUP(E1889,'Facture Chronopost'!L:L,'Facture Chronopost'!AA:AA,"")</f>
        <v/>
      </c>
      <c r="T1889">
        <f>IF(COUNTIF('Bibliothèque transporteurs'!C:C,F1889)=0,"inconnu",_xlfn.XLOOKUP(F1889,'Bibliothèque transporteurs'!C:C,'Bibliothèque transporteurs'!A:A))</f>
        <v/>
      </c>
      <c r="U1889">
        <f>IF(OR(F1889="6C",F1889="6B"),_xlfn.XLOOKUP(E1889,'Facture Chronopost'!L:L,'Facture Chronopost'!X:X),IF(OR(F1889=17,F1889=44),F1889&amp;"_"&amp;H1889,IF(COUNTIF('Bibliothèque transporteurs'!C:C,F1889)=0,"inconnu",_xlfn.XLOOKUP(F1889,'Bibliothèque transporteurs'!C:C,'Bibliothèque transporteurs'!B:B))))</f>
        <v/>
      </c>
      <c r="V1889">
        <f>IF(COUNTIF('Bibliothèque transporteurs'!C:C,F1889)=0,"inconnu",_xlfn.XLOOKUP(F1889,'Bibliothèque transporteurs'!C:C,'Bibliothèque transporteurs'!E:E))</f>
        <v/>
      </c>
      <c r="W1889">
        <f>IF(T1889="FR_2SHOP",O1889,IF(O1889=0,0,ROUNDUP(O1889/C1889*B1889,2)))</f>
        <v/>
      </c>
      <c r="Y1889" s="118">
        <f>ROUNDUP(B1889,2)-M1889-L1889-N1889-J1889-K1889-I1889-Q1889</f>
        <v/>
      </c>
      <c r="Z1889" s="118">
        <f>IF(Y1889=W1889,"OK","Non")</f>
        <v/>
      </c>
    </row>
    <row r="1890">
      <c r="A1890" s="9">
        <f>C1890/SUM(C:C)*(SUM(C:C)+$X$2)</f>
        <v/>
      </c>
      <c r="B1890" s="9">
        <f>C1890/SUM(C:C)*(SUM(C:C)+SUM($N$3:$O$7))+S1890</f>
        <v/>
      </c>
      <c r="C1890" s="9">
        <f>SUM(I1890:Q1890)-N1890-P1890</f>
        <v/>
      </c>
      <c r="D1890" s="8" t="n">
        <v>6235</v>
      </c>
      <c r="E1890" t="inlineStr">
        <is>
          <t>XT414443013TS</t>
        </is>
      </c>
      <c r="F1890" t="inlineStr">
        <is>
          <t>6C</t>
        </is>
      </c>
      <c r="G1890" t="inlineStr">
        <is>
          <t>N</t>
        </is>
      </c>
      <c r="H1890" t="inlineStr">
        <is>
          <t>ZA</t>
        </is>
      </c>
      <c r="O1890" t="n">
        <v>5.33</v>
      </c>
      <c r="S1890">
        <f>_xlfn.XLOOKUP(E1890,'Facture Chronopost'!L:L,'Facture Chronopost'!AA:AA,"")</f>
        <v/>
      </c>
      <c r="T1890">
        <f>IF(COUNTIF('Bibliothèque transporteurs'!C:C,F1890)=0,"inconnu",_xlfn.XLOOKUP(F1890,'Bibliothèque transporteurs'!C:C,'Bibliothèque transporteurs'!A:A))</f>
        <v/>
      </c>
      <c r="U1890">
        <f>IF(OR(F1890="6C",F1890="6B"),_xlfn.XLOOKUP(E1890,'Facture Chronopost'!L:L,'Facture Chronopost'!X:X),IF(OR(F1890=17,F1890=44),F1890&amp;"_"&amp;H1890,IF(COUNTIF('Bibliothèque transporteurs'!C:C,F1890)=0,"inconnu",_xlfn.XLOOKUP(F1890,'Bibliothèque transporteurs'!C:C,'Bibliothèque transporteurs'!B:B))))</f>
        <v/>
      </c>
      <c r="V1890">
        <f>IF(COUNTIF('Bibliothèque transporteurs'!C:C,F1890)=0,"inconnu",_xlfn.XLOOKUP(F1890,'Bibliothèque transporteurs'!C:C,'Bibliothèque transporteurs'!E:E))</f>
        <v/>
      </c>
      <c r="W1890">
        <f>IF(T1890="FR_2SHOP",O1890,IF(O1890=0,0,ROUNDUP(O1890/C1890*B1890,2)))</f>
        <v/>
      </c>
      <c r="Y1890" s="118">
        <f>ROUNDUP(B1890,2)-M1890-L1890-N1890-J1890-K1890-I1890-Q1890</f>
        <v/>
      </c>
      <c r="Z1890" s="118">
        <f>IF(Y1890=W1890,"OK","Non")</f>
        <v/>
      </c>
    </row>
    <row r="1891">
      <c r="A1891" s="9">
        <f>C1891/SUM(C:C)*(SUM(C:C)+$X$2)</f>
        <v/>
      </c>
      <c r="B1891" s="9">
        <f>C1891/SUM(C:C)*(SUM(C:C)+SUM($N$3:$O$7))+S1891</f>
        <v/>
      </c>
      <c r="C1891" s="9">
        <f>SUM(I1891:Q1891)-N1891-P1891</f>
        <v/>
      </c>
      <c r="D1891" s="8" t="n">
        <v>6235</v>
      </c>
      <c r="E1891" t="inlineStr">
        <is>
          <t>XT414443061TS</t>
        </is>
      </c>
      <c r="F1891" t="inlineStr">
        <is>
          <t>6C</t>
        </is>
      </c>
      <c r="G1891" t="inlineStr">
        <is>
          <t>N</t>
        </is>
      </c>
      <c r="H1891" t="inlineStr">
        <is>
          <t>ZA</t>
        </is>
      </c>
      <c r="O1891" t="n">
        <v>9.69</v>
      </c>
      <c r="S1891">
        <f>_xlfn.XLOOKUP(E1891,'Facture Chronopost'!L:L,'Facture Chronopost'!AA:AA,"")</f>
        <v/>
      </c>
      <c r="T1891">
        <f>IF(COUNTIF('Bibliothèque transporteurs'!C:C,F1891)=0,"inconnu",_xlfn.XLOOKUP(F1891,'Bibliothèque transporteurs'!C:C,'Bibliothèque transporteurs'!A:A))</f>
        <v/>
      </c>
      <c r="U1891">
        <f>IF(OR(F1891="6C",F1891="6B"),_xlfn.XLOOKUP(E1891,'Facture Chronopost'!L:L,'Facture Chronopost'!X:X),IF(OR(F1891=17,F1891=44),F1891&amp;"_"&amp;H1891,IF(COUNTIF('Bibliothèque transporteurs'!C:C,F1891)=0,"inconnu",_xlfn.XLOOKUP(F1891,'Bibliothèque transporteurs'!C:C,'Bibliothèque transporteurs'!B:B))))</f>
        <v/>
      </c>
      <c r="V1891">
        <f>IF(COUNTIF('Bibliothèque transporteurs'!C:C,F1891)=0,"inconnu",_xlfn.XLOOKUP(F1891,'Bibliothèque transporteurs'!C:C,'Bibliothèque transporteurs'!E:E))</f>
        <v/>
      </c>
      <c r="W1891">
        <f>IF(T1891="FR_2SHOP",O1891,IF(O1891=0,0,ROUNDUP(O1891/C1891*B1891,2)))</f>
        <v/>
      </c>
      <c r="Y1891" s="118">
        <f>ROUNDUP(B1891,2)-M1891-L1891-N1891-J1891-K1891-I1891-Q1891</f>
        <v/>
      </c>
      <c r="Z1891" s="118">
        <f>IF(Y1891=W1891,"OK","Non")</f>
        <v/>
      </c>
    </row>
    <row r="1892">
      <c r="A1892" s="9">
        <f>C1892/SUM(C:C)*(SUM(C:C)+$X$2)</f>
        <v/>
      </c>
      <c r="B1892" s="9">
        <f>C1892/SUM(C:C)*(SUM(C:C)+SUM($N$3:$O$7))+S1892</f>
        <v/>
      </c>
      <c r="C1892" s="9">
        <f>SUM(I1892:Q1892)-N1892-P1892</f>
        <v/>
      </c>
      <c r="D1892" s="8" t="n">
        <v>6235</v>
      </c>
      <c r="E1892" t="inlineStr">
        <is>
          <t>XT414443185TS</t>
        </is>
      </c>
      <c r="F1892" t="inlineStr">
        <is>
          <t>6C</t>
        </is>
      </c>
      <c r="G1892" t="inlineStr">
        <is>
          <t>N</t>
        </is>
      </c>
      <c r="H1892" t="inlineStr">
        <is>
          <t>ZA</t>
        </is>
      </c>
      <c r="O1892" t="n">
        <v>14.68</v>
      </c>
      <c r="S1892">
        <f>_xlfn.XLOOKUP(E1892,'Facture Chronopost'!L:L,'Facture Chronopost'!AA:AA,"")</f>
        <v/>
      </c>
      <c r="T1892">
        <f>IF(COUNTIF('Bibliothèque transporteurs'!C:C,F1892)=0,"inconnu",_xlfn.XLOOKUP(F1892,'Bibliothèque transporteurs'!C:C,'Bibliothèque transporteurs'!A:A))</f>
        <v/>
      </c>
      <c r="U1892">
        <f>IF(OR(F1892="6C",F1892="6B"),_xlfn.XLOOKUP(E1892,'Facture Chronopost'!L:L,'Facture Chronopost'!X:X),IF(OR(F1892=17,F1892=44),F1892&amp;"_"&amp;H1892,IF(COUNTIF('Bibliothèque transporteurs'!C:C,F1892)=0,"inconnu",_xlfn.XLOOKUP(F1892,'Bibliothèque transporteurs'!C:C,'Bibliothèque transporteurs'!B:B))))</f>
        <v/>
      </c>
      <c r="V1892">
        <f>IF(COUNTIF('Bibliothèque transporteurs'!C:C,F1892)=0,"inconnu",_xlfn.XLOOKUP(F1892,'Bibliothèque transporteurs'!C:C,'Bibliothèque transporteurs'!E:E))</f>
        <v/>
      </c>
      <c r="W1892">
        <f>IF(T1892="FR_2SHOP",O1892,IF(O1892=0,0,ROUNDUP(O1892/C1892*B1892,2)))</f>
        <v/>
      </c>
      <c r="Y1892" s="118">
        <f>ROUNDUP(B1892,2)-M1892-L1892-N1892-J1892-K1892-I1892-Q1892</f>
        <v/>
      </c>
      <c r="Z1892" s="118">
        <f>IF(Y1892=W1892,"OK","Non")</f>
        <v/>
      </c>
    </row>
    <row r="1893">
      <c r="A1893" s="9">
        <f>C1893/SUM(C:C)*(SUM(C:C)+$X$2)</f>
        <v/>
      </c>
      <c r="B1893" s="9">
        <f>C1893/SUM(C:C)*(SUM(C:C)+SUM($N$3:$O$7))+S1893</f>
        <v/>
      </c>
      <c r="C1893" s="9">
        <f>SUM(I1893:Q1893)-N1893-P1893</f>
        <v/>
      </c>
      <c r="D1893" s="8" t="n">
        <v>6235</v>
      </c>
      <c r="E1893" t="inlineStr">
        <is>
          <t>XT414444654TS</t>
        </is>
      </c>
      <c r="F1893" t="inlineStr">
        <is>
          <t>6C</t>
        </is>
      </c>
      <c r="G1893" t="inlineStr">
        <is>
          <t>N</t>
        </is>
      </c>
      <c r="H1893" t="inlineStr">
        <is>
          <t>ZA</t>
        </is>
      </c>
      <c r="O1893" t="n">
        <v>9.029999999999999</v>
      </c>
      <c r="S1893">
        <f>_xlfn.XLOOKUP(E1893,'Facture Chronopost'!L:L,'Facture Chronopost'!AA:AA,"")</f>
        <v/>
      </c>
      <c r="T1893">
        <f>IF(COUNTIF('Bibliothèque transporteurs'!C:C,F1893)=0,"inconnu",_xlfn.XLOOKUP(F1893,'Bibliothèque transporteurs'!C:C,'Bibliothèque transporteurs'!A:A))</f>
        <v/>
      </c>
      <c r="U1893">
        <f>IF(OR(F1893="6C",F1893="6B"),_xlfn.XLOOKUP(E1893,'Facture Chronopost'!L:L,'Facture Chronopost'!X:X),IF(OR(F1893=17,F1893=44),F1893&amp;"_"&amp;H1893,IF(COUNTIF('Bibliothèque transporteurs'!C:C,F1893)=0,"inconnu",_xlfn.XLOOKUP(F1893,'Bibliothèque transporteurs'!C:C,'Bibliothèque transporteurs'!B:B))))</f>
        <v/>
      </c>
      <c r="V1893">
        <f>IF(COUNTIF('Bibliothèque transporteurs'!C:C,F1893)=0,"inconnu",_xlfn.XLOOKUP(F1893,'Bibliothèque transporteurs'!C:C,'Bibliothèque transporteurs'!E:E))</f>
        <v/>
      </c>
      <c r="W1893">
        <f>IF(T1893="FR_2SHOP",O1893,IF(O1893=0,0,ROUNDUP(O1893/C1893*B1893,2)))</f>
        <v/>
      </c>
      <c r="Y1893" s="118">
        <f>ROUNDUP(B1893,2)-M1893-L1893-N1893-J1893-K1893-I1893-Q1893</f>
        <v/>
      </c>
      <c r="Z1893" s="118">
        <f>IF(Y1893=W1893,"OK","Non")</f>
        <v/>
      </c>
    </row>
    <row r="1894">
      <c r="A1894" s="9">
        <f>C1894/SUM(C:C)*(SUM(C:C)+$X$2)</f>
        <v/>
      </c>
      <c r="B1894" s="9">
        <f>C1894/SUM(C:C)*(SUM(C:C)+SUM($N$3:$O$7))+S1894</f>
        <v/>
      </c>
      <c r="C1894" s="9">
        <f>SUM(I1894:Q1894)-N1894-P1894</f>
        <v/>
      </c>
      <c r="D1894" s="8" t="n">
        <v>6235</v>
      </c>
      <c r="E1894" t="inlineStr">
        <is>
          <t>XT414444711TS</t>
        </is>
      </c>
      <c r="F1894" t="inlineStr">
        <is>
          <t>6C</t>
        </is>
      </c>
      <c r="G1894" t="inlineStr">
        <is>
          <t>N</t>
        </is>
      </c>
      <c r="H1894" t="inlineStr">
        <is>
          <t>ZA</t>
        </is>
      </c>
      <c r="O1894" t="n">
        <v>12.99</v>
      </c>
      <c r="S1894">
        <f>_xlfn.XLOOKUP(E1894,'Facture Chronopost'!L:L,'Facture Chronopost'!AA:AA,"")</f>
        <v/>
      </c>
      <c r="T1894">
        <f>IF(COUNTIF('Bibliothèque transporteurs'!C:C,F1894)=0,"inconnu",_xlfn.XLOOKUP(F1894,'Bibliothèque transporteurs'!C:C,'Bibliothèque transporteurs'!A:A))</f>
        <v/>
      </c>
      <c r="U1894">
        <f>IF(OR(F1894="6C",F1894="6B"),_xlfn.XLOOKUP(E1894,'Facture Chronopost'!L:L,'Facture Chronopost'!X:X),IF(OR(F1894=17,F1894=44),F1894&amp;"_"&amp;H1894,IF(COUNTIF('Bibliothèque transporteurs'!C:C,F1894)=0,"inconnu",_xlfn.XLOOKUP(F1894,'Bibliothèque transporteurs'!C:C,'Bibliothèque transporteurs'!B:B))))</f>
        <v/>
      </c>
      <c r="V1894">
        <f>IF(COUNTIF('Bibliothèque transporteurs'!C:C,F1894)=0,"inconnu",_xlfn.XLOOKUP(F1894,'Bibliothèque transporteurs'!C:C,'Bibliothèque transporteurs'!E:E))</f>
        <v/>
      </c>
      <c r="W1894">
        <f>IF(T1894="FR_2SHOP",O1894,IF(O1894=0,0,ROUNDUP(O1894/C1894*B1894,2)))</f>
        <v/>
      </c>
      <c r="Y1894" s="118">
        <f>ROUNDUP(B1894,2)-M1894-L1894-N1894-J1894-K1894-I1894-Q1894</f>
        <v/>
      </c>
      <c r="Z1894" s="118">
        <f>IF(Y1894=W1894,"OK","Non")</f>
        <v/>
      </c>
    </row>
    <row r="1895">
      <c r="A1895" s="9">
        <f>C1895/SUM(C:C)*(SUM(C:C)+$X$2)</f>
        <v/>
      </c>
      <c r="B1895" s="9">
        <f>C1895/SUM(C:C)*(SUM(C:C)+SUM($N$3:$O$7))+S1895</f>
        <v/>
      </c>
      <c r="C1895" s="9">
        <f>SUM(I1895:Q1895)-N1895-P1895</f>
        <v/>
      </c>
      <c r="D1895" s="8" t="n">
        <v>6235</v>
      </c>
      <c r="E1895" t="inlineStr">
        <is>
          <t>XT414448801TS</t>
        </is>
      </c>
      <c r="F1895" t="inlineStr">
        <is>
          <t>6C</t>
        </is>
      </c>
      <c r="G1895" t="inlineStr">
        <is>
          <t>N</t>
        </is>
      </c>
      <c r="H1895" t="inlineStr">
        <is>
          <t>ZA</t>
        </is>
      </c>
      <c r="O1895" t="n">
        <v>9.69</v>
      </c>
      <c r="S1895">
        <f>_xlfn.XLOOKUP(E1895,'Facture Chronopost'!L:L,'Facture Chronopost'!AA:AA,"")</f>
        <v/>
      </c>
      <c r="T1895">
        <f>IF(COUNTIF('Bibliothèque transporteurs'!C:C,F1895)=0,"inconnu",_xlfn.XLOOKUP(F1895,'Bibliothèque transporteurs'!C:C,'Bibliothèque transporteurs'!A:A))</f>
        <v/>
      </c>
      <c r="U1895">
        <f>IF(OR(F1895="6C",F1895="6B"),_xlfn.XLOOKUP(E1895,'Facture Chronopost'!L:L,'Facture Chronopost'!X:X),IF(OR(F1895=17,F1895=44),F1895&amp;"_"&amp;H1895,IF(COUNTIF('Bibliothèque transporteurs'!C:C,F1895)=0,"inconnu",_xlfn.XLOOKUP(F1895,'Bibliothèque transporteurs'!C:C,'Bibliothèque transporteurs'!B:B))))</f>
        <v/>
      </c>
      <c r="V1895">
        <f>IF(COUNTIF('Bibliothèque transporteurs'!C:C,F1895)=0,"inconnu",_xlfn.XLOOKUP(F1895,'Bibliothèque transporteurs'!C:C,'Bibliothèque transporteurs'!E:E))</f>
        <v/>
      </c>
      <c r="W1895">
        <f>IF(T1895="FR_2SHOP",O1895,IF(O1895=0,0,ROUNDUP(O1895/C1895*B1895,2)))</f>
        <v/>
      </c>
      <c r="Y1895" s="118">
        <f>ROUNDUP(B1895,2)-M1895-L1895-N1895-J1895-K1895-I1895-Q1895</f>
        <v/>
      </c>
      <c r="Z1895" s="118">
        <f>IF(Y1895=W1895,"OK","Non")</f>
        <v/>
      </c>
    </row>
    <row r="1896">
      <c r="A1896" s="9">
        <f>C1896/SUM(C:C)*(SUM(C:C)+$X$2)</f>
        <v/>
      </c>
      <c r="B1896" s="9">
        <f>C1896/SUM(C:C)*(SUM(C:C)+SUM($N$3:$O$7))+S1896</f>
        <v/>
      </c>
      <c r="C1896" s="9">
        <f>SUM(I1896:Q1896)-N1896-P1896</f>
        <v/>
      </c>
      <c r="D1896" s="8" t="n">
        <v>6235</v>
      </c>
      <c r="E1896" t="inlineStr">
        <is>
          <t>XT414449149TS</t>
        </is>
      </c>
      <c r="F1896" t="inlineStr">
        <is>
          <t>6C</t>
        </is>
      </c>
      <c r="G1896" t="inlineStr">
        <is>
          <t>N</t>
        </is>
      </c>
      <c r="H1896" t="inlineStr">
        <is>
          <t>ZA</t>
        </is>
      </c>
      <c r="O1896" t="n">
        <v>9.69</v>
      </c>
      <c r="S1896">
        <f>_xlfn.XLOOKUP(E1896,'Facture Chronopost'!L:L,'Facture Chronopost'!AA:AA,"")</f>
        <v/>
      </c>
      <c r="T1896">
        <f>IF(COUNTIF('Bibliothèque transporteurs'!C:C,F1896)=0,"inconnu",_xlfn.XLOOKUP(F1896,'Bibliothèque transporteurs'!C:C,'Bibliothèque transporteurs'!A:A))</f>
        <v/>
      </c>
      <c r="U1896">
        <f>IF(OR(F1896="6C",F1896="6B"),_xlfn.XLOOKUP(E1896,'Facture Chronopost'!L:L,'Facture Chronopost'!X:X),IF(OR(F1896=17,F1896=44),F1896&amp;"_"&amp;H1896,IF(COUNTIF('Bibliothèque transporteurs'!C:C,F1896)=0,"inconnu",_xlfn.XLOOKUP(F1896,'Bibliothèque transporteurs'!C:C,'Bibliothèque transporteurs'!B:B))))</f>
        <v/>
      </c>
      <c r="V1896">
        <f>IF(COUNTIF('Bibliothèque transporteurs'!C:C,F1896)=0,"inconnu",_xlfn.XLOOKUP(F1896,'Bibliothèque transporteurs'!C:C,'Bibliothèque transporteurs'!E:E))</f>
        <v/>
      </c>
      <c r="W1896">
        <f>IF(T1896="FR_2SHOP",O1896,IF(O1896=0,0,ROUNDUP(O1896/C1896*B1896,2)))</f>
        <v/>
      </c>
      <c r="Y1896" s="118">
        <f>ROUNDUP(B1896,2)-M1896-L1896-N1896-J1896-K1896-I1896-Q1896</f>
        <v/>
      </c>
      <c r="Z1896" s="118">
        <f>IF(Y1896=W1896,"OK","Non")</f>
        <v/>
      </c>
    </row>
    <row r="1897">
      <c r="A1897" s="9">
        <f>C1897/SUM(C:C)*(SUM(C:C)+$X$2)</f>
        <v/>
      </c>
      <c r="B1897" s="9">
        <f>C1897/SUM(C:C)*(SUM(C:C)+SUM($N$3:$O$7))+S1897</f>
        <v/>
      </c>
      <c r="C1897" s="9">
        <f>SUM(I1897:Q1897)-N1897-P1897</f>
        <v/>
      </c>
      <c r="D1897" s="8" t="n">
        <v>6235</v>
      </c>
      <c r="E1897" t="inlineStr">
        <is>
          <t>XT414449988TS</t>
        </is>
      </c>
      <c r="F1897" t="inlineStr">
        <is>
          <t>6C</t>
        </is>
      </c>
      <c r="G1897" t="inlineStr">
        <is>
          <t>N</t>
        </is>
      </c>
      <c r="H1897" t="inlineStr">
        <is>
          <t>ZA</t>
        </is>
      </c>
      <c r="O1897" t="n">
        <v>13.83</v>
      </c>
      <c r="S1897">
        <f>_xlfn.XLOOKUP(E1897,'Facture Chronopost'!L:L,'Facture Chronopost'!AA:AA,"")</f>
        <v/>
      </c>
      <c r="T1897">
        <f>IF(COUNTIF('Bibliothèque transporteurs'!C:C,F1897)=0,"inconnu",_xlfn.XLOOKUP(F1897,'Bibliothèque transporteurs'!C:C,'Bibliothèque transporteurs'!A:A))</f>
        <v/>
      </c>
      <c r="U1897">
        <f>IF(OR(F1897="6C",F1897="6B"),_xlfn.XLOOKUP(E1897,'Facture Chronopost'!L:L,'Facture Chronopost'!X:X),IF(OR(F1897=17,F1897=44),F1897&amp;"_"&amp;H1897,IF(COUNTIF('Bibliothèque transporteurs'!C:C,F1897)=0,"inconnu",_xlfn.XLOOKUP(F1897,'Bibliothèque transporteurs'!C:C,'Bibliothèque transporteurs'!B:B))))</f>
        <v/>
      </c>
      <c r="V1897">
        <f>IF(COUNTIF('Bibliothèque transporteurs'!C:C,F1897)=0,"inconnu",_xlfn.XLOOKUP(F1897,'Bibliothèque transporteurs'!C:C,'Bibliothèque transporteurs'!E:E))</f>
        <v/>
      </c>
      <c r="W1897">
        <f>IF(T1897="FR_2SHOP",O1897,IF(O1897=0,0,ROUNDUP(O1897/C1897*B1897,2)))</f>
        <v/>
      </c>
      <c r="Y1897" s="118">
        <f>ROUNDUP(B1897,2)-M1897-L1897-N1897-J1897-K1897-I1897-Q1897</f>
        <v/>
      </c>
      <c r="Z1897" s="118">
        <f>IF(Y1897=W1897,"OK","Non")</f>
        <v/>
      </c>
    </row>
    <row r="1898">
      <c r="A1898" s="9">
        <f>C1898/SUM(C:C)*(SUM(C:C)+$X$2)</f>
        <v/>
      </c>
      <c r="B1898" s="9">
        <f>C1898/SUM(C:C)*(SUM(C:C)+SUM($N$3:$O$7))+S1898</f>
        <v/>
      </c>
      <c r="C1898" s="9">
        <f>SUM(I1898:Q1898)-N1898-P1898</f>
        <v/>
      </c>
      <c r="D1898" s="8" t="n">
        <v>6235</v>
      </c>
      <c r="E1898" t="inlineStr">
        <is>
          <t>XT414450093TS</t>
        </is>
      </c>
      <c r="F1898" t="inlineStr">
        <is>
          <t>6C</t>
        </is>
      </c>
      <c r="G1898" t="inlineStr">
        <is>
          <t>N</t>
        </is>
      </c>
      <c r="H1898" t="inlineStr">
        <is>
          <t>ZA</t>
        </is>
      </c>
      <c r="O1898" t="n">
        <v>11.67</v>
      </c>
      <c r="S1898">
        <f>_xlfn.XLOOKUP(E1898,'Facture Chronopost'!L:L,'Facture Chronopost'!AA:AA,"")</f>
        <v/>
      </c>
      <c r="T1898">
        <f>IF(COUNTIF('Bibliothèque transporteurs'!C:C,F1898)=0,"inconnu",_xlfn.XLOOKUP(F1898,'Bibliothèque transporteurs'!C:C,'Bibliothèque transporteurs'!A:A))</f>
        <v/>
      </c>
      <c r="U1898">
        <f>IF(OR(F1898="6C",F1898="6B"),_xlfn.XLOOKUP(E1898,'Facture Chronopost'!L:L,'Facture Chronopost'!X:X),IF(OR(F1898=17,F1898=44),F1898&amp;"_"&amp;H1898,IF(COUNTIF('Bibliothèque transporteurs'!C:C,F1898)=0,"inconnu",_xlfn.XLOOKUP(F1898,'Bibliothèque transporteurs'!C:C,'Bibliothèque transporteurs'!B:B))))</f>
        <v/>
      </c>
      <c r="V1898">
        <f>IF(COUNTIF('Bibliothèque transporteurs'!C:C,F1898)=0,"inconnu",_xlfn.XLOOKUP(F1898,'Bibliothèque transporteurs'!C:C,'Bibliothèque transporteurs'!E:E))</f>
        <v/>
      </c>
      <c r="W1898">
        <f>IF(T1898="FR_2SHOP",O1898,IF(O1898=0,0,ROUNDUP(O1898/C1898*B1898,2)))</f>
        <v/>
      </c>
      <c r="Y1898" s="118">
        <f>ROUNDUP(B1898,2)-M1898-L1898-N1898-J1898-K1898-I1898-Q1898</f>
        <v/>
      </c>
      <c r="Z1898" s="118">
        <f>IF(Y1898=W1898,"OK","Non")</f>
        <v/>
      </c>
    </row>
    <row r="1899">
      <c r="A1899" s="9">
        <f>C1899/SUM(C:C)*(SUM(C:C)+$X$2)</f>
        <v/>
      </c>
      <c r="B1899" s="9">
        <f>C1899/SUM(C:C)*(SUM(C:C)+SUM($N$3:$O$7))+S1899</f>
        <v/>
      </c>
      <c r="C1899" s="9">
        <f>SUM(I1899:Q1899)-N1899-P1899</f>
        <v/>
      </c>
      <c r="D1899" s="8" t="n">
        <v>6235</v>
      </c>
      <c r="E1899" t="inlineStr">
        <is>
          <t>XT414451690TS</t>
        </is>
      </c>
      <c r="F1899" t="inlineStr">
        <is>
          <t>6C</t>
        </is>
      </c>
      <c r="G1899" t="inlineStr">
        <is>
          <t>N</t>
        </is>
      </c>
      <c r="H1899" t="inlineStr">
        <is>
          <t>ZA</t>
        </is>
      </c>
      <c r="O1899" t="n">
        <v>5.88</v>
      </c>
      <c r="S1899">
        <f>_xlfn.XLOOKUP(E1899,'Facture Chronopost'!L:L,'Facture Chronopost'!AA:AA,"")</f>
        <v/>
      </c>
      <c r="T1899">
        <f>IF(COUNTIF('Bibliothèque transporteurs'!C:C,F1899)=0,"inconnu",_xlfn.XLOOKUP(F1899,'Bibliothèque transporteurs'!C:C,'Bibliothèque transporteurs'!A:A))</f>
        <v/>
      </c>
      <c r="U1899">
        <f>IF(OR(F1899="6C",F1899="6B"),_xlfn.XLOOKUP(E1899,'Facture Chronopost'!L:L,'Facture Chronopost'!X:X),IF(OR(F1899=17,F1899=44),F1899&amp;"_"&amp;H1899,IF(COUNTIF('Bibliothèque transporteurs'!C:C,F1899)=0,"inconnu",_xlfn.XLOOKUP(F1899,'Bibliothèque transporteurs'!C:C,'Bibliothèque transporteurs'!B:B))))</f>
        <v/>
      </c>
      <c r="V1899">
        <f>IF(COUNTIF('Bibliothèque transporteurs'!C:C,F1899)=0,"inconnu",_xlfn.XLOOKUP(F1899,'Bibliothèque transporteurs'!C:C,'Bibliothèque transporteurs'!E:E))</f>
        <v/>
      </c>
      <c r="W1899">
        <f>IF(T1899="FR_2SHOP",O1899,IF(O1899=0,0,ROUNDUP(O1899/C1899*B1899,2)))</f>
        <v/>
      </c>
      <c r="Y1899" s="118">
        <f>ROUNDUP(B1899,2)-M1899-L1899-N1899-J1899-K1899-I1899-Q1899</f>
        <v/>
      </c>
      <c r="Z1899" s="118">
        <f>IF(Y1899=W1899,"OK","Non")</f>
        <v/>
      </c>
    </row>
    <row r="1900">
      <c r="A1900" s="9">
        <f>C1900/SUM(C:C)*(SUM(C:C)+$X$2)</f>
        <v/>
      </c>
      <c r="B1900" s="9">
        <f>C1900/SUM(C:C)*(SUM(C:C)+SUM($N$3:$O$7))+S1900</f>
        <v/>
      </c>
      <c r="C1900" s="9">
        <f>SUM(I1900:Q1900)-N1900-P1900</f>
        <v/>
      </c>
      <c r="D1900" s="8" t="n">
        <v>6235</v>
      </c>
      <c r="E1900" t="inlineStr">
        <is>
          <t>XT414451916TS</t>
        </is>
      </c>
      <c r="F1900" t="inlineStr">
        <is>
          <t>6C</t>
        </is>
      </c>
      <c r="G1900" t="inlineStr">
        <is>
          <t>N</t>
        </is>
      </c>
      <c r="H1900" t="inlineStr">
        <is>
          <t>ZA</t>
        </is>
      </c>
      <c r="O1900" t="n">
        <v>5.55</v>
      </c>
      <c r="S1900">
        <f>_xlfn.XLOOKUP(E1900,'Facture Chronopost'!L:L,'Facture Chronopost'!AA:AA,"")</f>
        <v/>
      </c>
      <c r="T1900">
        <f>IF(COUNTIF('Bibliothèque transporteurs'!C:C,F1900)=0,"inconnu",_xlfn.XLOOKUP(F1900,'Bibliothèque transporteurs'!C:C,'Bibliothèque transporteurs'!A:A))</f>
        <v/>
      </c>
      <c r="U1900">
        <f>IF(OR(F1900="6C",F1900="6B"),_xlfn.XLOOKUP(E1900,'Facture Chronopost'!L:L,'Facture Chronopost'!X:X),IF(OR(F1900=17,F1900=44),F1900&amp;"_"&amp;H1900,IF(COUNTIF('Bibliothèque transporteurs'!C:C,F1900)=0,"inconnu",_xlfn.XLOOKUP(F1900,'Bibliothèque transporteurs'!C:C,'Bibliothèque transporteurs'!B:B))))</f>
        <v/>
      </c>
      <c r="V1900">
        <f>IF(COUNTIF('Bibliothèque transporteurs'!C:C,F1900)=0,"inconnu",_xlfn.XLOOKUP(F1900,'Bibliothèque transporteurs'!C:C,'Bibliothèque transporteurs'!E:E))</f>
        <v/>
      </c>
      <c r="W1900">
        <f>IF(T1900="FR_2SHOP",O1900,IF(O1900=0,0,ROUNDUP(O1900/C1900*B1900,2)))</f>
        <v/>
      </c>
      <c r="Y1900" s="118">
        <f>ROUNDUP(B1900,2)-M1900-L1900-N1900-J1900-K1900-I1900-Q1900</f>
        <v/>
      </c>
      <c r="Z1900" s="118">
        <f>IF(Y1900=W1900,"OK","Non")</f>
        <v/>
      </c>
    </row>
    <row r="1901">
      <c r="A1901" s="9">
        <f>C1901/SUM(C:C)*(SUM(C:C)+$X$2)</f>
        <v/>
      </c>
      <c r="B1901" s="9">
        <f>C1901/SUM(C:C)*(SUM(C:C)+SUM($N$3:$O$7))+S1901</f>
        <v/>
      </c>
      <c r="C1901" s="9">
        <f>SUM(I1901:Q1901)-N1901-P1901</f>
        <v/>
      </c>
      <c r="D1901" s="8" t="n">
        <v>6235</v>
      </c>
      <c r="E1901" t="inlineStr">
        <is>
          <t>XT414457817TS</t>
        </is>
      </c>
      <c r="F1901" t="inlineStr">
        <is>
          <t>6C</t>
        </is>
      </c>
      <c r="G1901" t="inlineStr">
        <is>
          <t>N</t>
        </is>
      </c>
      <c r="H1901" t="inlineStr">
        <is>
          <t>ZA</t>
        </is>
      </c>
      <c r="O1901" t="n">
        <v>9.69</v>
      </c>
      <c r="S1901">
        <f>_xlfn.XLOOKUP(E1901,'Facture Chronopost'!L:L,'Facture Chronopost'!AA:AA,"")</f>
        <v/>
      </c>
      <c r="T1901">
        <f>IF(COUNTIF('Bibliothèque transporteurs'!C:C,F1901)=0,"inconnu",_xlfn.XLOOKUP(F1901,'Bibliothèque transporteurs'!C:C,'Bibliothèque transporteurs'!A:A))</f>
        <v/>
      </c>
      <c r="U1901">
        <f>IF(OR(F1901="6C",F1901="6B"),_xlfn.XLOOKUP(E1901,'Facture Chronopost'!L:L,'Facture Chronopost'!X:X),IF(OR(F1901=17,F1901=44),F1901&amp;"_"&amp;H1901,IF(COUNTIF('Bibliothèque transporteurs'!C:C,F1901)=0,"inconnu",_xlfn.XLOOKUP(F1901,'Bibliothèque transporteurs'!C:C,'Bibliothèque transporteurs'!B:B))))</f>
        <v/>
      </c>
      <c r="V1901">
        <f>IF(COUNTIF('Bibliothèque transporteurs'!C:C,F1901)=0,"inconnu",_xlfn.XLOOKUP(F1901,'Bibliothèque transporteurs'!C:C,'Bibliothèque transporteurs'!E:E))</f>
        <v/>
      </c>
      <c r="W1901">
        <f>IF(T1901="FR_2SHOP",O1901,IF(O1901=0,0,ROUNDUP(O1901/C1901*B1901,2)))</f>
        <v/>
      </c>
      <c r="Y1901" s="118">
        <f>ROUNDUP(B1901,2)-M1901-L1901-N1901-J1901-K1901-I1901-Q1901</f>
        <v/>
      </c>
      <c r="Z1901" s="118">
        <f>IF(Y1901=W1901,"OK","Non")</f>
        <v/>
      </c>
    </row>
    <row r="1902">
      <c r="A1902" s="9">
        <f>C1902/SUM(C:C)*(SUM(C:C)+$X$2)</f>
        <v/>
      </c>
      <c r="B1902" s="9">
        <f>C1902/SUM(C:C)*(SUM(C:C)+SUM($N$3:$O$7))+S1902</f>
        <v/>
      </c>
      <c r="C1902" s="9">
        <f>SUM(I1902:Q1902)-N1902-P1902</f>
        <v/>
      </c>
      <c r="D1902" s="8" t="n">
        <v>6235</v>
      </c>
      <c r="E1902" t="inlineStr">
        <is>
          <t>XT414458874TS</t>
        </is>
      </c>
      <c r="F1902" t="inlineStr">
        <is>
          <t>6C</t>
        </is>
      </c>
      <c r="G1902" t="inlineStr">
        <is>
          <t>N</t>
        </is>
      </c>
      <c r="H1902" t="inlineStr">
        <is>
          <t>ZA</t>
        </is>
      </c>
      <c r="O1902" t="n">
        <v>9.69</v>
      </c>
      <c r="S1902">
        <f>_xlfn.XLOOKUP(E1902,'Facture Chronopost'!L:L,'Facture Chronopost'!AA:AA,"")</f>
        <v/>
      </c>
      <c r="T1902">
        <f>IF(COUNTIF('Bibliothèque transporteurs'!C:C,F1902)=0,"inconnu",_xlfn.XLOOKUP(F1902,'Bibliothèque transporteurs'!C:C,'Bibliothèque transporteurs'!A:A))</f>
        <v/>
      </c>
      <c r="U1902">
        <f>IF(OR(F1902="6C",F1902="6B"),_xlfn.XLOOKUP(E1902,'Facture Chronopost'!L:L,'Facture Chronopost'!X:X),IF(OR(F1902=17,F1902=44),F1902&amp;"_"&amp;H1902,IF(COUNTIF('Bibliothèque transporteurs'!C:C,F1902)=0,"inconnu",_xlfn.XLOOKUP(F1902,'Bibliothèque transporteurs'!C:C,'Bibliothèque transporteurs'!B:B))))</f>
        <v/>
      </c>
      <c r="V1902">
        <f>IF(COUNTIF('Bibliothèque transporteurs'!C:C,F1902)=0,"inconnu",_xlfn.XLOOKUP(F1902,'Bibliothèque transporteurs'!C:C,'Bibliothèque transporteurs'!E:E))</f>
        <v/>
      </c>
      <c r="W1902">
        <f>IF(T1902="FR_2SHOP",O1902,IF(O1902=0,0,ROUNDUP(O1902/C1902*B1902,2)))</f>
        <v/>
      </c>
      <c r="Y1902" s="118">
        <f>ROUNDUP(B1902,2)-M1902-L1902-N1902-J1902-K1902-I1902-Q1902</f>
        <v/>
      </c>
      <c r="Z1902" s="118">
        <f>IF(Y1902=W1902,"OK","Non")</f>
        <v/>
      </c>
    </row>
    <row r="1903">
      <c r="A1903" s="9">
        <f>C1903/SUM(C:C)*(SUM(C:C)+$X$2)</f>
        <v/>
      </c>
      <c r="B1903" s="9">
        <f>C1903/SUM(C:C)*(SUM(C:C)+SUM($N$3:$O$7))+S1903</f>
        <v/>
      </c>
      <c r="C1903" s="9">
        <f>SUM(I1903:Q1903)-N1903-P1903</f>
        <v/>
      </c>
      <c r="D1903" s="8" t="n">
        <v>6235</v>
      </c>
      <c r="E1903" t="inlineStr">
        <is>
          <t>XT414459129TS</t>
        </is>
      </c>
      <c r="F1903" t="inlineStr">
        <is>
          <t>6C</t>
        </is>
      </c>
      <c r="G1903" t="inlineStr">
        <is>
          <t>N</t>
        </is>
      </c>
      <c r="H1903" t="inlineStr">
        <is>
          <t>ZA</t>
        </is>
      </c>
      <c r="O1903" t="n">
        <v>9.69</v>
      </c>
      <c r="S1903">
        <f>_xlfn.XLOOKUP(E1903,'Facture Chronopost'!L:L,'Facture Chronopost'!AA:AA,"")</f>
        <v/>
      </c>
      <c r="T1903">
        <f>IF(COUNTIF('Bibliothèque transporteurs'!C:C,F1903)=0,"inconnu",_xlfn.XLOOKUP(F1903,'Bibliothèque transporteurs'!C:C,'Bibliothèque transporteurs'!A:A))</f>
        <v/>
      </c>
      <c r="U1903">
        <f>IF(OR(F1903="6C",F1903="6B"),_xlfn.XLOOKUP(E1903,'Facture Chronopost'!L:L,'Facture Chronopost'!X:X),IF(OR(F1903=17,F1903=44),F1903&amp;"_"&amp;H1903,IF(COUNTIF('Bibliothèque transporteurs'!C:C,F1903)=0,"inconnu",_xlfn.XLOOKUP(F1903,'Bibliothèque transporteurs'!C:C,'Bibliothèque transporteurs'!B:B))))</f>
        <v/>
      </c>
      <c r="V1903">
        <f>IF(COUNTIF('Bibliothèque transporteurs'!C:C,F1903)=0,"inconnu",_xlfn.XLOOKUP(F1903,'Bibliothèque transporteurs'!C:C,'Bibliothèque transporteurs'!E:E))</f>
        <v/>
      </c>
      <c r="W1903">
        <f>IF(T1903="FR_2SHOP",O1903,IF(O1903=0,0,ROUNDUP(O1903/C1903*B1903,2)))</f>
        <v/>
      </c>
      <c r="Y1903" s="118">
        <f>ROUNDUP(B1903,2)-M1903-L1903-N1903-J1903-K1903-I1903-Q1903</f>
        <v/>
      </c>
      <c r="Z1903" s="118">
        <f>IF(Y1903=W1903,"OK","Non")</f>
        <v/>
      </c>
    </row>
    <row r="1904">
      <c r="A1904" s="9">
        <f>C1904/SUM(C:C)*(SUM(C:C)+$X$2)</f>
        <v/>
      </c>
      <c r="B1904" s="9">
        <f>C1904/SUM(C:C)*(SUM(C:C)+SUM($N$3:$O$7))+S1904</f>
        <v/>
      </c>
      <c r="C1904" s="9">
        <f>SUM(I1904:Q1904)-N1904-P1904</f>
        <v/>
      </c>
      <c r="D1904" s="8" t="n">
        <v>6235</v>
      </c>
      <c r="E1904" t="inlineStr">
        <is>
          <t>XT414459424TS</t>
        </is>
      </c>
      <c r="F1904" t="inlineStr">
        <is>
          <t>6C</t>
        </is>
      </c>
      <c r="G1904" t="inlineStr">
        <is>
          <t>N</t>
        </is>
      </c>
      <c r="H1904" t="inlineStr">
        <is>
          <t>ZA</t>
        </is>
      </c>
      <c r="O1904" t="n">
        <v>10.35</v>
      </c>
      <c r="S1904">
        <f>_xlfn.XLOOKUP(E1904,'Facture Chronopost'!L:L,'Facture Chronopost'!AA:AA,"")</f>
        <v/>
      </c>
      <c r="T1904">
        <f>IF(COUNTIF('Bibliothèque transporteurs'!C:C,F1904)=0,"inconnu",_xlfn.XLOOKUP(F1904,'Bibliothèque transporteurs'!C:C,'Bibliothèque transporteurs'!A:A))</f>
        <v/>
      </c>
      <c r="U1904">
        <f>IF(OR(F1904="6C",F1904="6B"),_xlfn.XLOOKUP(E1904,'Facture Chronopost'!L:L,'Facture Chronopost'!X:X),IF(OR(F1904=17,F1904=44),F1904&amp;"_"&amp;H1904,IF(COUNTIF('Bibliothèque transporteurs'!C:C,F1904)=0,"inconnu",_xlfn.XLOOKUP(F1904,'Bibliothèque transporteurs'!C:C,'Bibliothèque transporteurs'!B:B))))</f>
        <v/>
      </c>
      <c r="V1904">
        <f>IF(COUNTIF('Bibliothèque transporteurs'!C:C,F1904)=0,"inconnu",_xlfn.XLOOKUP(F1904,'Bibliothèque transporteurs'!C:C,'Bibliothèque transporteurs'!E:E))</f>
        <v/>
      </c>
      <c r="W1904">
        <f>IF(T1904="FR_2SHOP",O1904,IF(O1904=0,0,ROUNDUP(O1904/C1904*B1904,2)))</f>
        <v/>
      </c>
      <c r="Y1904" s="118">
        <f>ROUNDUP(B1904,2)-M1904-L1904-N1904-J1904-K1904-I1904-Q1904</f>
        <v/>
      </c>
      <c r="Z1904" s="118">
        <f>IF(Y1904=W1904,"OK","Non")</f>
        <v/>
      </c>
    </row>
    <row r="1905">
      <c r="A1905" s="9">
        <f>C1905/SUM(C:C)*(SUM(C:C)+$X$2)</f>
        <v/>
      </c>
      <c r="B1905" s="9">
        <f>C1905/SUM(C:C)*(SUM(C:C)+SUM($N$3:$O$7))+S1905</f>
        <v/>
      </c>
      <c r="C1905" s="9">
        <f>SUM(I1905:Q1905)-N1905-P1905</f>
        <v/>
      </c>
      <c r="D1905" s="8" t="n">
        <v>6235</v>
      </c>
      <c r="E1905" t="inlineStr">
        <is>
          <t>XT414460056TS</t>
        </is>
      </c>
      <c r="F1905" t="inlineStr">
        <is>
          <t>6C</t>
        </is>
      </c>
      <c r="G1905" t="inlineStr">
        <is>
          <t>N</t>
        </is>
      </c>
      <c r="H1905" t="inlineStr">
        <is>
          <t>ZA</t>
        </is>
      </c>
      <c r="O1905" t="n">
        <v>9.69</v>
      </c>
      <c r="S1905">
        <f>_xlfn.XLOOKUP(E1905,'Facture Chronopost'!L:L,'Facture Chronopost'!AA:AA,"")</f>
        <v/>
      </c>
      <c r="T1905">
        <f>IF(COUNTIF('Bibliothèque transporteurs'!C:C,F1905)=0,"inconnu",_xlfn.XLOOKUP(F1905,'Bibliothèque transporteurs'!C:C,'Bibliothèque transporteurs'!A:A))</f>
        <v/>
      </c>
      <c r="U1905">
        <f>IF(OR(F1905="6C",F1905="6B"),_xlfn.XLOOKUP(E1905,'Facture Chronopost'!L:L,'Facture Chronopost'!X:X),IF(OR(F1905=17,F1905=44),F1905&amp;"_"&amp;H1905,IF(COUNTIF('Bibliothèque transporteurs'!C:C,F1905)=0,"inconnu",_xlfn.XLOOKUP(F1905,'Bibliothèque transporteurs'!C:C,'Bibliothèque transporteurs'!B:B))))</f>
        <v/>
      </c>
      <c r="V1905">
        <f>IF(COUNTIF('Bibliothèque transporteurs'!C:C,F1905)=0,"inconnu",_xlfn.XLOOKUP(F1905,'Bibliothèque transporteurs'!C:C,'Bibliothèque transporteurs'!E:E))</f>
        <v/>
      </c>
      <c r="W1905">
        <f>IF(T1905="FR_2SHOP",O1905,IF(O1905=0,0,ROUNDUP(O1905/C1905*B1905,2)))</f>
        <v/>
      </c>
      <c r="Y1905" s="118">
        <f>ROUNDUP(B1905,2)-M1905-L1905-N1905-J1905-K1905-I1905-Q1905</f>
        <v/>
      </c>
      <c r="Z1905" s="118">
        <f>IF(Y1905=W1905,"OK","Non")</f>
        <v/>
      </c>
    </row>
    <row r="1906">
      <c r="A1906" s="9">
        <f>C1906/SUM(C:C)*(SUM(C:C)+$X$2)</f>
        <v/>
      </c>
      <c r="B1906" s="9">
        <f>C1906/SUM(C:C)*(SUM(C:C)+SUM($N$3:$O$7))+S1906</f>
        <v/>
      </c>
      <c r="C1906" s="9">
        <f>SUM(I1906:Q1906)-N1906-P1906</f>
        <v/>
      </c>
      <c r="D1906" s="8" t="n">
        <v>6235</v>
      </c>
      <c r="E1906" t="inlineStr">
        <is>
          <t>XT414460317TS</t>
        </is>
      </c>
      <c r="F1906" t="inlineStr">
        <is>
          <t>6C</t>
        </is>
      </c>
      <c r="G1906" t="inlineStr">
        <is>
          <t>N</t>
        </is>
      </c>
      <c r="H1906" t="inlineStr">
        <is>
          <t>ZA</t>
        </is>
      </c>
      <c r="O1906" t="n">
        <v>15.15</v>
      </c>
      <c r="S1906">
        <f>_xlfn.XLOOKUP(E1906,'Facture Chronopost'!L:L,'Facture Chronopost'!AA:AA,"")</f>
        <v/>
      </c>
      <c r="T1906">
        <f>IF(COUNTIF('Bibliothèque transporteurs'!C:C,F1906)=0,"inconnu",_xlfn.XLOOKUP(F1906,'Bibliothèque transporteurs'!C:C,'Bibliothèque transporteurs'!A:A))</f>
        <v/>
      </c>
      <c r="U1906">
        <f>IF(OR(F1906="6C",F1906="6B"),_xlfn.XLOOKUP(E1906,'Facture Chronopost'!L:L,'Facture Chronopost'!X:X),IF(OR(F1906=17,F1906=44),F1906&amp;"_"&amp;H1906,IF(COUNTIF('Bibliothèque transporteurs'!C:C,F1906)=0,"inconnu",_xlfn.XLOOKUP(F1906,'Bibliothèque transporteurs'!C:C,'Bibliothèque transporteurs'!B:B))))</f>
        <v/>
      </c>
      <c r="V1906">
        <f>IF(COUNTIF('Bibliothèque transporteurs'!C:C,F1906)=0,"inconnu",_xlfn.XLOOKUP(F1906,'Bibliothèque transporteurs'!C:C,'Bibliothèque transporteurs'!E:E))</f>
        <v/>
      </c>
      <c r="W1906">
        <f>IF(T1906="FR_2SHOP",O1906,IF(O1906=0,0,ROUNDUP(O1906/C1906*B1906,2)))</f>
        <v/>
      </c>
      <c r="Y1906" s="118">
        <f>ROUNDUP(B1906,2)-M1906-L1906-N1906-J1906-K1906-I1906-Q1906</f>
        <v/>
      </c>
      <c r="Z1906" s="118">
        <f>IF(Y1906=W1906,"OK","Non")</f>
        <v/>
      </c>
    </row>
    <row r="1907">
      <c r="A1907" s="9">
        <f>C1907/SUM(C:C)*(SUM(C:C)+$X$2)</f>
        <v/>
      </c>
      <c r="B1907" s="9">
        <f>C1907/SUM(C:C)*(SUM(C:C)+SUM($N$3:$O$7))+S1907</f>
        <v/>
      </c>
      <c r="C1907" s="9">
        <f>SUM(I1907:Q1907)-N1907-P1907</f>
        <v/>
      </c>
      <c r="D1907" s="8" t="n">
        <v>6235</v>
      </c>
      <c r="E1907" t="inlineStr">
        <is>
          <t>XT414461480TS</t>
        </is>
      </c>
      <c r="F1907" t="inlineStr">
        <is>
          <t>6C</t>
        </is>
      </c>
      <c r="G1907" t="inlineStr">
        <is>
          <t>N</t>
        </is>
      </c>
      <c r="H1907" t="inlineStr">
        <is>
          <t>ZA</t>
        </is>
      </c>
      <c r="O1907" t="n">
        <v>6.4</v>
      </c>
      <c r="S1907">
        <f>_xlfn.XLOOKUP(E1907,'Facture Chronopost'!L:L,'Facture Chronopost'!AA:AA,"")</f>
        <v/>
      </c>
      <c r="T1907">
        <f>IF(COUNTIF('Bibliothèque transporteurs'!C:C,F1907)=0,"inconnu",_xlfn.XLOOKUP(F1907,'Bibliothèque transporteurs'!C:C,'Bibliothèque transporteurs'!A:A))</f>
        <v/>
      </c>
      <c r="U1907">
        <f>IF(OR(F1907="6C",F1907="6B"),_xlfn.XLOOKUP(E1907,'Facture Chronopost'!L:L,'Facture Chronopost'!X:X),IF(OR(F1907=17,F1907=44),F1907&amp;"_"&amp;H1907,IF(COUNTIF('Bibliothèque transporteurs'!C:C,F1907)=0,"inconnu",_xlfn.XLOOKUP(F1907,'Bibliothèque transporteurs'!C:C,'Bibliothèque transporteurs'!B:B))))</f>
        <v/>
      </c>
      <c r="V1907">
        <f>IF(COUNTIF('Bibliothèque transporteurs'!C:C,F1907)=0,"inconnu",_xlfn.XLOOKUP(F1907,'Bibliothèque transporteurs'!C:C,'Bibliothèque transporteurs'!E:E))</f>
        <v/>
      </c>
      <c r="W1907">
        <f>IF(T1907="FR_2SHOP",O1907,IF(O1907=0,0,ROUNDUP(O1907/C1907*B1907,2)))</f>
        <v/>
      </c>
      <c r="Y1907" s="118">
        <f>ROUNDUP(B1907,2)-M1907-L1907-N1907-J1907-K1907-I1907-Q1907</f>
        <v/>
      </c>
      <c r="Z1907" s="118">
        <f>IF(Y1907=W1907,"OK","Non")</f>
        <v/>
      </c>
    </row>
    <row r="1908">
      <c r="A1908" s="9">
        <f>C1908/SUM(C:C)*(SUM(C:C)+$X$2)</f>
        <v/>
      </c>
      <c r="B1908" s="9">
        <f>C1908/SUM(C:C)*(SUM(C:C)+SUM($N$3:$O$7))+S1908</f>
        <v/>
      </c>
      <c r="C1908" s="9">
        <f>SUM(I1908:Q1908)-N1908-P1908</f>
        <v/>
      </c>
      <c r="D1908" s="8" t="n">
        <v>6235</v>
      </c>
      <c r="E1908" t="inlineStr">
        <is>
          <t>XT414462193TS</t>
        </is>
      </c>
      <c r="F1908" t="inlineStr">
        <is>
          <t>6C</t>
        </is>
      </c>
      <c r="G1908" t="inlineStr">
        <is>
          <t>N</t>
        </is>
      </c>
      <c r="H1908" t="inlineStr">
        <is>
          <t>ZA</t>
        </is>
      </c>
      <c r="O1908" t="n">
        <v>5.55</v>
      </c>
      <c r="S1908">
        <f>_xlfn.XLOOKUP(E1908,'Facture Chronopost'!L:L,'Facture Chronopost'!AA:AA,"")</f>
        <v/>
      </c>
      <c r="T1908">
        <f>IF(COUNTIF('Bibliothèque transporteurs'!C:C,F1908)=0,"inconnu",_xlfn.XLOOKUP(F1908,'Bibliothèque transporteurs'!C:C,'Bibliothèque transporteurs'!A:A))</f>
        <v/>
      </c>
      <c r="U1908">
        <f>IF(OR(F1908="6C",F1908="6B"),_xlfn.XLOOKUP(E1908,'Facture Chronopost'!L:L,'Facture Chronopost'!X:X),IF(OR(F1908=17,F1908=44),F1908&amp;"_"&amp;H1908,IF(COUNTIF('Bibliothèque transporteurs'!C:C,F1908)=0,"inconnu",_xlfn.XLOOKUP(F1908,'Bibliothèque transporteurs'!C:C,'Bibliothèque transporteurs'!B:B))))</f>
        <v/>
      </c>
      <c r="V1908">
        <f>IF(COUNTIF('Bibliothèque transporteurs'!C:C,F1908)=0,"inconnu",_xlfn.XLOOKUP(F1908,'Bibliothèque transporteurs'!C:C,'Bibliothèque transporteurs'!E:E))</f>
        <v/>
      </c>
      <c r="W1908">
        <f>IF(T1908="FR_2SHOP",O1908,IF(O1908=0,0,ROUNDUP(O1908/C1908*B1908,2)))</f>
        <v/>
      </c>
      <c r="Y1908" s="118">
        <f>ROUNDUP(B1908,2)-M1908-L1908-N1908-J1908-K1908-I1908-Q1908</f>
        <v/>
      </c>
      <c r="Z1908" s="118">
        <f>IF(Y1908=W1908,"OK","Non")</f>
        <v/>
      </c>
    </row>
    <row r="1909">
      <c r="A1909" s="9">
        <f>C1909/SUM(C:C)*(SUM(C:C)+$X$2)</f>
        <v/>
      </c>
      <c r="B1909" s="9">
        <f>C1909/SUM(C:C)*(SUM(C:C)+SUM($N$3:$O$7))+S1909</f>
        <v/>
      </c>
      <c r="C1909" s="9">
        <f>SUM(I1909:Q1909)-N1909-P1909</f>
        <v/>
      </c>
      <c r="D1909" s="8" t="n">
        <v>6235</v>
      </c>
      <c r="E1909" t="inlineStr">
        <is>
          <t>XT414462397TS</t>
        </is>
      </c>
      <c r="F1909" t="inlineStr">
        <is>
          <t>6C</t>
        </is>
      </c>
      <c r="G1909" t="inlineStr">
        <is>
          <t>N</t>
        </is>
      </c>
      <c r="H1909" t="inlineStr">
        <is>
          <t>ZA</t>
        </is>
      </c>
      <c r="O1909" t="n">
        <v>5.55</v>
      </c>
      <c r="S1909">
        <f>_xlfn.XLOOKUP(E1909,'Facture Chronopost'!L:L,'Facture Chronopost'!AA:AA,"")</f>
        <v/>
      </c>
      <c r="T1909">
        <f>IF(COUNTIF('Bibliothèque transporteurs'!C:C,F1909)=0,"inconnu",_xlfn.XLOOKUP(F1909,'Bibliothèque transporteurs'!C:C,'Bibliothèque transporteurs'!A:A))</f>
        <v/>
      </c>
      <c r="U1909">
        <f>IF(OR(F1909="6C",F1909="6B"),_xlfn.XLOOKUP(E1909,'Facture Chronopost'!L:L,'Facture Chronopost'!X:X),IF(OR(F1909=17,F1909=44),F1909&amp;"_"&amp;H1909,IF(COUNTIF('Bibliothèque transporteurs'!C:C,F1909)=0,"inconnu",_xlfn.XLOOKUP(F1909,'Bibliothèque transporteurs'!C:C,'Bibliothèque transporteurs'!B:B))))</f>
        <v/>
      </c>
      <c r="V1909">
        <f>IF(COUNTIF('Bibliothèque transporteurs'!C:C,F1909)=0,"inconnu",_xlfn.XLOOKUP(F1909,'Bibliothèque transporteurs'!C:C,'Bibliothèque transporteurs'!E:E))</f>
        <v/>
      </c>
      <c r="W1909">
        <f>IF(T1909="FR_2SHOP",O1909,IF(O1909=0,0,ROUNDUP(O1909/C1909*B1909,2)))</f>
        <v/>
      </c>
      <c r="Y1909" s="118">
        <f>ROUNDUP(B1909,2)-M1909-L1909-N1909-J1909-K1909-I1909-Q1909</f>
        <v/>
      </c>
      <c r="Z1909" s="118">
        <f>IF(Y1909=W1909,"OK","Non")</f>
        <v/>
      </c>
    </row>
    <row r="1910">
      <c r="A1910" s="9">
        <f>C1910/SUM(C:C)*(SUM(C:C)+$X$2)</f>
        <v/>
      </c>
      <c r="B1910" s="9">
        <f>C1910/SUM(C:C)*(SUM(C:C)+SUM($N$3:$O$7))+S1910</f>
        <v/>
      </c>
      <c r="C1910" s="9">
        <f>SUM(I1910:Q1910)-N1910-P1910</f>
        <v/>
      </c>
      <c r="D1910" s="8" t="n">
        <v>6235</v>
      </c>
      <c r="E1910" t="inlineStr">
        <is>
          <t>XT414462525TS</t>
        </is>
      </c>
      <c r="F1910" t="inlineStr">
        <is>
          <t>6C</t>
        </is>
      </c>
      <c r="G1910" t="inlineStr">
        <is>
          <t>N</t>
        </is>
      </c>
      <c r="H1910" t="inlineStr">
        <is>
          <t>ZA</t>
        </is>
      </c>
      <c r="O1910" t="n">
        <v>9.69</v>
      </c>
      <c r="S1910">
        <f>_xlfn.XLOOKUP(E1910,'Facture Chronopost'!L:L,'Facture Chronopost'!AA:AA,"")</f>
        <v/>
      </c>
      <c r="T1910">
        <f>IF(COUNTIF('Bibliothèque transporteurs'!C:C,F1910)=0,"inconnu",_xlfn.XLOOKUP(F1910,'Bibliothèque transporteurs'!C:C,'Bibliothèque transporteurs'!A:A))</f>
        <v/>
      </c>
      <c r="U1910">
        <f>IF(OR(F1910="6C",F1910="6B"),_xlfn.XLOOKUP(E1910,'Facture Chronopost'!L:L,'Facture Chronopost'!X:X),IF(OR(F1910=17,F1910=44),F1910&amp;"_"&amp;H1910,IF(COUNTIF('Bibliothèque transporteurs'!C:C,F1910)=0,"inconnu",_xlfn.XLOOKUP(F1910,'Bibliothèque transporteurs'!C:C,'Bibliothèque transporteurs'!B:B))))</f>
        <v/>
      </c>
      <c r="V1910">
        <f>IF(COUNTIF('Bibliothèque transporteurs'!C:C,F1910)=0,"inconnu",_xlfn.XLOOKUP(F1910,'Bibliothèque transporteurs'!C:C,'Bibliothèque transporteurs'!E:E))</f>
        <v/>
      </c>
      <c r="W1910">
        <f>IF(T1910="FR_2SHOP",O1910,IF(O1910=0,0,ROUNDUP(O1910/C1910*B1910,2)))</f>
        <v/>
      </c>
      <c r="Y1910" s="118">
        <f>ROUNDUP(B1910,2)-M1910-L1910-N1910-J1910-K1910-I1910-Q1910</f>
        <v/>
      </c>
      <c r="Z1910" s="118">
        <f>IF(Y1910=W1910,"OK","Non")</f>
        <v/>
      </c>
    </row>
    <row r="1911">
      <c r="A1911" s="9">
        <f>C1911/SUM(C:C)*(SUM(C:C)+$X$2)</f>
        <v/>
      </c>
      <c r="B1911" s="9">
        <f>C1911/SUM(C:C)*(SUM(C:C)+SUM($N$3:$O$7))+S1911</f>
        <v/>
      </c>
      <c r="C1911" s="9">
        <f>SUM(I1911:Q1911)-N1911-P1911</f>
        <v/>
      </c>
      <c r="D1911" s="8" t="n">
        <v>6235</v>
      </c>
      <c r="E1911" t="inlineStr">
        <is>
          <t>XT414463826TS</t>
        </is>
      </c>
      <c r="F1911" t="inlineStr">
        <is>
          <t>6C</t>
        </is>
      </c>
      <c r="G1911" t="inlineStr">
        <is>
          <t>N</t>
        </is>
      </c>
      <c r="H1911" t="inlineStr">
        <is>
          <t>ZA</t>
        </is>
      </c>
      <c r="O1911" t="n">
        <v>5.33</v>
      </c>
      <c r="S1911">
        <f>_xlfn.XLOOKUP(E1911,'Facture Chronopost'!L:L,'Facture Chronopost'!AA:AA,"")</f>
        <v/>
      </c>
      <c r="T1911">
        <f>IF(COUNTIF('Bibliothèque transporteurs'!C:C,F1911)=0,"inconnu",_xlfn.XLOOKUP(F1911,'Bibliothèque transporteurs'!C:C,'Bibliothèque transporteurs'!A:A))</f>
        <v/>
      </c>
      <c r="U1911">
        <f>IF(OR(F1911="6C",F1911="6B"),_xlfn.XLOOKUP(E1911,'Facture Chronopost'!L:L,'Facture Chronopost'!X:X),IF(OR(F1911=17,F1911=44),F1911&amp;"_"&amp;H1911,IF(COUNTIF('Bibliothèque transporteurs'!C:C,F1911)=0,"inconnu",_xlfn.XLOOKUP(F1911,'Bibliothèque transporteurs'!C:C,'Bibliothèque transporteurs'!B:B))))</f>
        <v/>
      </c>
      <c r="V1911">
        <f>IF(COUNTIF('Bibliothèque transporteurs'!C:C,F1911)=0,"inconnu",_xlfn.XLOOKUP(F1911,'Bibliothèque transporteurs'!C:C,'Bibliothèque transporteurs'!E:E))</f>
        <v/>
      </c>
      <c r="W1911">
        <f>IF(T1911="FR_2SHOP",O1911,IF(O1911=0,0,ROUNDUP(O1911/C1911*B1911,2)))</f>
        <v/>
      </c>
      <c r="Y1911" s="118">
        <f>ROUNDUP(B1911,2)-M1911-L1911-N1911-J1911-K1911-I1911-Q1911</f>
        <v/>
      </c>
      <c r="Z1911" s="118">
        <f>IF(Y1911=W1911,"OK","Non")</f>
        <v/>
      </c>
    </row>
    <row r="1912">
      <c r="A1912" s="9">
        <f>C1912/SUM(C:C)*(SUM(C:C)+$X$2)</f>
        <v/>
      </c>
      <c r="B1912" s="9">
        <f>C1912/SUM(C:C)*(SUM(C:C)+SUM($N$3:$O$7))+S1912</f>
        <v/>
      </c>
      <c r="C1912" s="9">
        <f>SUM(I1912:Q1912)-N1912-P1912</f>
        <v/>
      </c>
      <c r="D1912" s="8" t="n">
        <v>6235</v>
      </c>
      <c r="E1912" t="inlineStr">
        <is>
          <t>XT414464375TS</t>
        </is>
      </c>
      <c r="F1912" t="inlineStr">
        <is>
          <t>6C</t>
        </is>
      </c>
      <c r="G1912" t="inlineStr">
        <is>
          <t>N</t>
        </is>
      </c>
      <c r="H1912" t="inlineStr">
        <is>
          <t>ZA</t>
        </is>
      </c>
      <c r="O1912" t="n">
        <v>5.33</v>
      </c>
      <c r="S1912">
        <f>_xlfn.XLOOKUP(E1912,'Facture Chronopost'!L:L,'Facture Chronopost'!AA:AA,"")</f>
        <v/>
      </c>
      <c r="T1912">
        <f>IF(COUNTIF('Bibliothèque transporteurs'!C:C,F1912)=0,"inconnu",_xlfn.XLOOKUP(F1912,'Bibliothèque transporteurs'!C:C,'Bibliothèque transporteurs'!A:A))</f>
        <v/>
      </c>
      <c r="U1912">
        <f>IF(OR(F1912="6C",F1912="6B"),_xlfn.XLOOKUP(E1912,'Facture Chronopost'!L:L,'Facture Chronopost'!X:X),IF(OR(F1912=17,F1912=44),F1912&amp;"_"&amp;H1912,IF(COUNTIF('Bibliothèque transporteurs'!C:C,F1912)=0,"inconnu",_xlfn.XLOOKUP(F1912,'Bibliothèque transporteurs'!C:C,'Bibliothèque transporteurs'!B:B))))</f>
        <v/>
      </c>
      <c r="V1912">
        <f>IF(COUNTIF('Bibliothèque transporteurs'!C:C,F1912)=0,"inconnu",_xlfn.XLOOKUP(F1912,'Bibliothèque transporteurs'!C:C,'Bibliothèque transporteurs'!E:E))</f>
        <v/>
      </c>
      <c r="W1912">
        <f>IF(T1912="FR_2SHOP",O1912,IF(O1912=0,0,ROUNDUP(O1912/C1912*B1912,2)))</f>
        <v/>
      </c>
      <c r="Y1912" s="118">
        <f>ROUNDUP(B1912,2)-M1912-L1912-N1912-J1912-K1912-I1912-Q1912</f>
        <v/>
      </c>
      <c r="Z1912" s="118">
        <f>IF(Y1912=W1912,"OK","Non")</f>
        <v/>
      </c>
    </row>
    <row r="1913">
      <c r="A1913" s="9">
        <f>C1913/SUM(C:C)*(SUM(C:C)+$X$2)</f>
        <v/>
      </c>
      <c r="B1913" s="9">
        <f>C1913/SUM(C:C)*(SUM(C:C)+SUM($N$3:$O$7))+S1913</f>
        <v/>
      </c>
      <c r="C1913" s="9">
        <f>SUM(I1913:Q1913)-N1913-P1913</f>
        <v/>
      </c>
      <c r="D1913" s="8" t="n">
        <v>6235</v>
      </c>
      <c r="E1913" t="inlineStr">
        <is>
          <t>XT414468050TS</t>
        </is>
      </c>
      <c r="F1913" t="inlineStr">
        <is>
          <t>6C</t>
        </is>
      </c>
      <c r="G1913" t="inlineStr">
        <is>
          <t>N</t>
        </is>
      </c>
      <c r="H1913" t="inlineStr">
        <is>
          <t>ZA</t>
        </is>
      </c>
      <c r="O1913" t="n">
        <v>9.69</v>
      </c>
      <c r="S1913">
        <f>_xlfn.XLOOKUP(E1913,'Facture Chronopost'!L:L,'Facture Chronopost'!AA:AA,"")</f>
        <v/>
      </c>
      <c r="T1913">
        <f>IF(COUNTIF('Bibliothèque transporteurs'!C:C,F1913)=0,"inconnu",_xlfn.XLOOKUP(F1913,'Bibliothèque transporteurs'!C:C,'Bibliothèque transporteurs'!A:A))</f>
        <v/>
      </c>
      <c r="U1913">
        <f>IF(OR(F1913="6C",F1913="6B"),_xlfn.XLOOKUP(E1913,'Facture Chronopost'!L:L,'Facture Chronopost'!X:X),IF(OR(F1913=17,F1913=44),F1913&amp;"_"&amp;H1913,IF(COUNTIF('Bibliothèque transporteurs'!C:C,F1913)=0,"inconnu",_xlfn.XLOOKUP(F1913,'Bibliothèque transporteurs'!C:C,'Bibliothèque transporteurs'!B:B))))</f>
        <v/>
      </c>
      <c r="V1913">
        <f>IF(COUNTIF('Bibliothèque transporteurs'!C:C,F1913)=0,"inconnu",_xlfn.XLOOKUP(F1913,'Bibliothèque transporteurs'!C:C,'Bibliothèque transporteurs'!E:E))</f>
        <v/>
      </c>
      <c r="W1913">
        <f>IF(T1913="FR_2SHOP",O1913,IF(O1913=0,0,ROUNDUP(O1913/C1913*B1913,2)))</f>
        <v/>
      </c>
      <c r="Y1913" s="118">
        <f>ROUNDUP(B1913,2)-M1913-L1913-N1913-J1913-K1913-I1913-Q1913</f>
        <v/>
      </c>
      <c r="Z1913" s="118">
        <f>IF(Y1913=W1913,"OK","Non")</f>
        <v/>
      </c>
    </row>
    <row r="1914">
      <c r="A1914" s="9">
        <f>C1914/SUM(C:C)*(SUM(C:C)+$X$2)</f>
        <v/>
      </c>
      <c r="B1914" s="9">
        <f>C1914/SUM(C:C)*(SUM(C:C)+SUM($N$3:$O$7))+S1914</f>
        <v/>
      </c>
      <c r="C1914" s="9">
        <f>SUM(I1914:Q1914)-N1914-P1914</f>
        <v/>
      </c>
      <c r="D1914" s="8" t="n">
        <v>6235</v>
      </c>
      <c r="E1914" t="inlineStr">
        <is>
          <t>XT414468488TS</t>
        </is>
      </c>
      <c r="F1914" t="inlineStr">
        <is>
          <t>6C</t>
        </is>
      </c>
      <c r="G1914" t="inlineStr">
        <is>
          <t>N</t>
        </is>
      </c>
      <c r="H1914" t="inlineStr">
        <is>
          <t>ZA</t>
        </is>
      </c>
      <c r="O1914" t="n">
        <v>9.69</v>
      </c>
      <c r="S1914">
        <f>_xlfn.XLOOKUP(E1914,'Facture Chronopost'!L:L,'Facture Chronopost'!AA:AA,"")</f>
        <v/>
      </c>
      <c r="T1914">
        <f>IF(COUNTIF('Bibliothèque transporteurs'!C:C,F1914)=0,"inconnu",_xlfn.XLOOKUP(F1914,'Bibliothèque transporteurs'!C:C,'Bibliothèque transporteurs'!A:A))</f>
        <v/>
      </c>
      <c r="U1914">
        <f>IF(OR(F1914="6C",F1914="6B"),_xlfn.XLOOKUP(E1914,'Facture Chronopost'!L:L,'Facture Chronopost'!X:X),IF(OR(F1914=17,F1914=44),F1914&amp;"_"&amp;H1914,IF(COUNTIF('Bibliothèque transporteurs'!C:C,F1914)=0,"inconnu",_xlfn.XLOOKUP(F1914,'Bibliothèque transporteurs'!C:C,'Bibliothèque transporteurs'!B:B))))</f>
        <v/>
      </c>
      <c r="V1914">
        <f>IF(COUNTIF('Bibliothèque transporteurs'!C:C,F1914)=0,"inconnu",_xlfn.XLOOKUP(F1914,'Bibliothèque transporteurs'!C:C,'Bibliothèque transporteurs'!E:E))</f>
        <v/>
      </c>
      <c r="W1914">
        <f>IF(T1914="FR_2SHOP",O1914,IF(O1914=0,0,ROUNDUP(O1914/C1914*B1914,2)))</f>
        <v/>
      </c>
      <c r="Y1914" s="118">
        <f>ROUNDUP(B1914,2)-M1914-L1914-N1914-J1914-K1914-I1914-Q1914</f>
        <v/>
      </c>
      <c r="Z1914" s="118">
        <f>IF(Y1914=W1914,"OK","Non")</f>
        <v/>
      </c>
    </row>
    <row r="1915">
      <c r="A1915" s="9">
        <f>C1915/SUM(C:C)*(SUM(C:C)+$X$2)</f>
        <v/>
      </c>
      <c r="B1915" s="9">
        <f>C1915/SUM(C:C)*(SUM(C:C)+SUM($N$3:$O$7))+S1915</f>
        <v/>
      </c>
      <c r="C1915" s="9">
        <f>SUM(I1915:Q1915)-N1915-P1915</f>
        <v/>
      </c>
      <c r="D1915" s="8" t="n">
        <v>6235</v>
      </c>
      <c r="E1915" t="inlineStr">
        <is>
          <t>XT414469280TS</t>
        </is>
      </c>
      <c r="F1915" t="inlineStr">
        <is>
          <t>6C</t>
        </is>
      </c>
      <c r="G1915" t="inlineStr">
        <is>
          <t>N</t>
        </is>
      </c>
      <c r="H1915" t="inlineStr">
        <is>
          <t>ZA</t>
        </is>
      </c>
      <c r="O1915" t="n">
        <v>11.01</v>
      </c>
      <c r="S1915">
        <f>_xlfn.XLOOKUP(E1915,'Facture Chronopost'!L:L,'Facture Chronopost'!AA:AA,"")</f>
        <v/>
      </c>
      <c r="T1915">
        <f>IF(COUNTIF('Bibliothèque transporteurs'!C:C,F1915)=0,"inconnu",_xlfn.XLOOKUP(F1915,'Bibliothèque transporteurs'!C:C,'Bibliothèque transporteurs'!A:A))</f>
        <v/>
      </c>
      <c r="U1915">
        <f>IF(OR(F1915="6C",F1915="6B"),_xlfn.XLOOKUP(E1915,'Facture Chronopost'!L:L,'Facture Chronopost'!X:X),IF(OR(F1915=17,F1915=44),F1915&amp;"_"&amp;H1915,IF(COUNTIF('Bibliothèque transporteurs'!C:C,F1915)=0,"inconnu",_xlfn.XLOOKUP(F1915,'Bibliothèque transporteurs'!C:C,'Bibliothèque transporteurs'!B:B))))</f>
        <v/>
      </c>
      <c r="V1915">
        <f>IF(COUNTIF('Bibliothèque transporteurs'!C:C,F1915)=0,"inconnu",_xlfn.XLOOKUP(F1915,'Bibliothèque transporteurs'!C:C,'Bibliothèque transporteurs'!E:E))</f>
        <v/>
      </c>
      <c r="W1915">
        <f>IF(T1915="FR_2SHOP",O1915,IF(O1915=0,0,ROUNDUP(O1915/C1915*B1915,2)))</f>
        <v/>
      </c>
      <c r="Y1915" s="118">
        <f>ROUNDUP(B1915,2)-M1915-L1915-N1915-J1915-K1915-I1915-Q1915</f>
        <v/>
      </c>
      <c r="Z1915" s="118">
        <f>IF(Y1915=W1915,"OK","Non")</f>
        <v/>
      </c>
    </row>
    <row r="1916">
      <c r="A1916" s="9">
        <f>C1916/SUM(C:C)*(SUM(C:C)+$X$2)</f>
        <v/>
      </c>
      <c r="B1916" s="9">
        <f>C1916/SUM(C:C)*(SUM(C:C)+SUM($N$3:$O$7))+S1916</f>
        <v/>
      </c>
      <c r="C1916" s="9">
        <f>SUM(I1916:Q1916)-N1916-P1916</f>
        <v/>
      </c>
      <c r="D1916" s="8" t="n">
        <v>6235</v>
      </c>
      <c r="E1916" t="inlineStr">
        <is>
          <t>XT414469965TS</t>
        </is>
      </c>
      <c r="F1916" t="inlineStr">
        <is>
          <t>6C</t>
        </is>
      </c>
      <c r="G1916" t="inlineStr">
        <is>
          <t>N</t>
        </is>
      </c>
      <c r="H1916" t="inlineStr">
        <is>
          <t>ZA</t>
        </is>
      </c>
      <c r="O1916" t="n">
        <v>13.83</v>
      </c>
      <c r="S1916">
        <f>_xlfn.XLOOKUP(E1916,'Facture Chronopost'!L:L,'Facture Chronopost'!AA:AA,"")</f>
        <v/>
      </c>
      <c r="T1916">
        <f>IF(COUNTIF('Bibliothèque transporteurs'!C:C,F1916)=0,"inconnu",_xlfn.XLOOKUP(F1916,'Bibliothèque transporteurs'!C:C,'Bibliothèque transporteurs'!A:A))</f>
        <v/>
      </c>
      <c r="U1916">
        <f>IF(OR(F1916="6C",F1916="6B"),_xlfn.XLOOKUP(E1916,'Facture Chronopost'!L:L,'Facture Chronopost'!X:X),IF(OR(F1916=17,F1916=44),F1916&amp;"_"&amp;H1916,IF(COUNTIF('Bibliothèque transporteurs'!C:C,F1916)=0,"inconnu",_xlfn.XLOOKUP(F1916,'Bibliothèque transporteurs'!C:C,'Bibliothèque transporteurs'!B:B))))</f>
        <v/>
      </c>
      <c r="V1916">
        <f>IF(COUNTIF('Bibliothèque transporteurs'!C:C,F1916)=0,"inconnu",_xlfn.XLOOKUP(F1916,'Bibliothèque transporteurs'!C:C,'Bibliothèque transporteurs'!E:E))</f>
        <v/>
      </c>
      <c r="W1916">
        <f>IF(T1916="FR_2SHOP",O1916,IF(O1916=0,0,ROUNDUP(O1916/C1916*B1916,2)))</f>
        <v/>
      </c>
      <c r="Y1916" s="118">
        <f>ROUNDUP(B1916,2)-M1916-L1916-N1916-J1916-K1916-I1916-Q1916</f>
        <v/>
      </c>
      <c r="Z1916" s="118">
        <f>IF(Y1916=W1916,"OK","Non")</f>
        <v/>
      </c>
    </row>
    <row r="1917">
      <c r="A1917" s="9">
        <f>C1917/SUM(C:C)*(SUM(C:C)+$X$2)</f>
        <v/>
      </c>
      <c r="B1917" s="9">
        <f>C1917/SUM(C:C)*(SUM(C:C)+SUM($N$3:$O$7))+S1917</f>
        <v/>
      </c>
      <c r="C1917" s="9">
        <f>SUM(I1917:Q1917)-N1917-P1917</f>
        <v/>
      </c>
      <c r="D1917" s="8" t="n">
        <v>6235</v>
      </c>
      <c r="E1917" t="inlineStr">
        <is>
          <t>XT414472023TS</t>
        </is>
      </c>
      <c r="F1917" t="inlineStr">
        <is>
          <t>6C</t>
        </is>
      </c>
      <c r="G1917" t="inlineStr">
        <is>
          <t>N</t>
        </is>
      </c>
      <c r="H1917" t="inlineStr">
        <is>
          <t>ZA</t>
        </is>
      </c>
      <c r="O1917" t="n">
        <v>10.35</v>
      </c>
      <c r="S1917">
        <f>_xlfn.XLOOKUP(E1917,'Facture Chronopost'!L:L,'Facture Chronopost'!AA:AA,"")</f>
        <v/>
      </c>
      <c r="T1917">
        <f>IF(COUNTIF('Bibliothèque transporteurs'!C:C,F1917)=0,"inconnu",_xlfn.XLOOKUP(F1917,'Bibliothèque transporteurs'!C:C,'Bibliothèque transporteurs'!A:A))</f>
        <v/>
      </c>
      <c r="U1917">
        <f>IF(OR(F1917="6C",F1917="6B"),_xlfn.XLOOKUP(E1917,'Facture Chronopost'!L:L,'Facture Chronopost'!X:X),IF(OR(F1917=17,F1917=44),F1917&amp;"_"&amp;H1917,IF(COUNTIF('Bibliothèque transporteurs'!C:C,F1917)=0,"inconnu",_xlfn.XLOOKUP(F1917,'Bibliothèque transporteurs'!C:C,'Bibliothèque transporteurs'!B:B))))</f>
        <v/>
      </c>
      <c r="V1917">
        <f>IF(COUNTIF('Bibliothèque transporteurs'!C:C,F1917)=0,"inconnu",_xlfn.XLOOKUP(F1917,'Bibliothèque transporteurs'!C:C,'Bibliothèque transporteurs'!E:E))</f>
        <v/>
      </c>
      <c r="W1917">
        <f>IF(T1917="FR_2SHOP",O1917,IF(O1917=0,0,ROUNDUP(O1917/C1917*B1917,2)))</f>
        <v/>
      </c>
      <c r="Y1917" s="118">
        <f>ROUNDUP(B1917,2)-M1917-L1917-N1917-J1917-K1917-I1917-Q1917</f>
        <v/>
      </c>
      <c r="Z1917" s="118">
        <f>IF(Y1917=W1917,"OK","Non")</f>
        <v/>
      </c>
    </row>
    <row r="1918">
      <c r="A1918" s="9">
        <f>C1918/SUM(C:C)*(SUM(C:C)+$X$2)</f>
        <v/>
      </c>
      <c r="B1918" s="9">
        <f>C1918/SUM(C:C)*(SUM(C:C)+SUM($N$3:$O$7))+S1918</f>
        <v/>
      </c>
      <c r="C1918" s="9">
        <f>SUM(I1918:Q1918)-N1918-P1918</f>
        <v/>
      </c>
      <c r="D1918" s="8" t="n">
        <v>6235</v>
      </c>
      <c r="E1918" t="inlineStr">
        <is>
          <t>XT414473465TS</t>
        </is>
      </c>
      <c r="F1918" t="inlineStr">
        <is>
          <t>6C</t>
        </is>
      </c>
      <c r="G1918" t="inlineStr">
        <is>
          <t>N</t>
        </is>
      </c>
      <c r="H1918" t="inlineStr">
        <is>
          <t>ZA</t>
        </is>
      </c>
      <c r="O1918" t="n">
        <v>5.33</v>
      </c>
      <c r="S1918">
        <f>_xlfn.XLOOKUP(E1918,'Facture Chronopost'!L:L,'Facture Chronopost'!AA:AA,"")</f>
        <v/>
      </c>
      <c r="T1918">
        <f>IF(COUNTIF('Bibliothèque transporteurs'!C:C,F1918)=0,"inconnu",_xlfn.XLOOKUP(F1918,'Bibliothèque transporteurs'!C:C,'Bibliothèque transporteurs'!A:A))</f>
        <v/>
      </c>
      <c r="U1918">
        <f>IF(OR(F1918="6C",F1918="6B"),_xlfn.XLOOKUP(E1918,'Facture Chronopost'!L:L,'Facture Chronopost'!X:X),IF(OR(F1918=17,F1918=44),F1918&amp;"_"&amp;H1918,IF(COUNTIF('Bibliothèque transporteurs'!C:C,F1918)=0,"inconnu",_xlfn.XLOOKUP(F1918,'Bibliothèque transporteurs'!C:C,'Bibliothèque transporteurs'!B:B))))</f>
        <v/>
      </c>
      <c r="V1918">
        <f>IF(COUNTIF('Bibliothèque transporteurs'!C:C,F1918)=0,"inconnu",_xlfn.XLOOKUP(F1918,'Bibliothèque transporteurs'!C:C,'Bibliothèque transporteurs'!E:E))</f>
        <v/>
      </c>
      <c r="W1918">
        <f>IF(T1918="FR_2SHOP",O1918,IF(O1918=0,0,ROUNDUP(O1918/C1918*B1918,2)))</f>
        <v/>
      </c>
      <c r="Y1918" s="118">
        <f>ROUNDUP(B1918,2)-M1918-L1918-N1918-J1918-K1918-I1918-Q1918</f>
        <v/>
      </c>
      <c r="Z1918" s="118">
        <f>IF(Y1918=W1918,"OK","Non")</f>
        <v/>
      </c>
    </row>
    <row r="1919">
      <c r="A1919" s="9">
        <f>C1919/SUM(C:C)*(SUM(C:C)+$X$2)</f>
        <v/>
      </c>
      <c r="B1919" s="9">
        <f>C1919/SUM(C:C)*(SUM(C:C)+SUM($N$3:$O$7))+S1919</f>
        <v/>
      </c>
      <c r="C1919" s="9">
        <f>SUM(I1919:Q1919)-N1919-P1919</f>
        <v/>
      </c>
      <c r="D1919" s="8" t="n">
        <v>6235</v>
      </c>
      <c r="E1919" t="inlineStr">
        <is>
          <t>XT414474523TS</t>
        </is>
      </c>
      <c r="F1919" t="inlineStr">
        <is>
          <t>6C</t>
        </is>
      </c>
      <c r="G1919" t="inlineStr">
        <is>
          <t>N</t>
        </is>
      </c>
      <c r="H1919" t="inlineStr">
        <is>
          <t>ZA</t>
        </is>
      </c>
      <c r="O1919" t="n">
        <v>11.67</v>
      </c>
      <c r="S1919">
        <f>_xlfn.XLOOKUP(E1919,'Facture Chronopost'!L:L,'Facture Chronopost'!AA:AA,"")</f>
        <v/>
      </c>
      <c r="T1919">
        <f>IF(COUNTIF('Bibliothèque transporteurs'!C:C,F1919)=0,"inconnu",_xlfn.XLOOKUP(F1919,'Bibliothèque transporteurs'!C:C,'Bibliothèque transporteurs'!A:A))</f>
        <v/>
      </c>
      <c r="U1919">
        <f>IF(OR(F1919="6C",F1919="6B"),_xlfn.XLOOKUP(E1919,'Facture Chronopost'!L:L,'Facture Chronopost'!X:X),IF(OR(F1919=17,F1919=44),F1919&amp;"_"&amp;H1919,IF(COUNTIF('Bibliothèque transporteurs'!C:C,F1919)=0,"inconnu",_xlfn.XLOOKUP(F1919,'Bibliothèque transporteurs'!C:C,'Bibliothèque transporteurs'!B:B))))</f>
        <v/>
      </c>
      <c r="V1919">
        <f>IF(COUNTIF('Bibliothèque transporteurs'!C:C,F1919)=0,"inconnu",_xlfn.XLOOKUP(F1919,'Bibliothèque transporteurs'!C:C,'Bibliothèque transporteurs'!E:E))</f>
        <v/>
      </c>
      <c r="W1919">
        <f>IF(T1919="FR_2SHOP",O1919,IF(O1919=0,0,ROUNDUP(O1919/C1919*B1919,2)))</f>
        <v/>
      </c>
      <c r="Y1919" s="118">
        <f>ROUNDUP(B1919,2)-M1919-L1919-N1919-J1919-K1919-I1919-Q1919</f>
        <v/>
      </c>
      <c r="Z1919" s="118">
        <f>IF(Y1919=W1919,"OK","Non")</f>
        <v/>
      </c>
    </row>
    <row r="1920">
      <c r="A1920" s="9">
        <f>C1920/SUM(C:C)*(SUM(C:C)+$X$2)</f>
        <v/>
      </c>
      <c r="B1920" s="9">
        <f>C1920/SUM(C:C)*(SUM(C:C)+SUM($N$3:$O$7))+S1920</f>
        <v/>
      </c>
      <c r="C1920" s="9">
        <f>SUM(I1920:Q1920)-N1920-P1920</f>
        <v/>
      </c>
      <c r="D1920" s="8" t="n">
        <v>6235</v>
      </c>
      <c r="E1920" t="inlineStr">
        <is>
          <t>XT414475841TS</t>
        </is>
      </c>
      <c r="F1920" t="inlineStr">
        <is>
          <t>6C</t>
        </is>
      </c>
      <c r="G1920" t="inlineStr">
        <is>
          <t>N</t>
        </is>
      </c>
      <c r="H1920" t="inlineStr">
        <is>
          <t>ZA</t>
        </is>
      </c>
      <c r="O1920" t="n">
        <v>5.88</v>
      </c>
      <c r="S1920">
        <f>_xlfn.XLOOKUP(E1920,'Facture Chronopost'!L:L,'Facture Chronopost'!AA:AA,"")</f>
        <v/>
      </c>
      <c r="T1920">
        <f>IF(COUNTIF('Bibliothèque transporteurs'!C:C,F1920)=0,"inconnu",_xlfn.XLOOKUP(F1920,'Bibliothèque transporteurs'!C:C,'Bibliothèque transporteurs'!A:A))</f>
        <v/>
      </c>
      <c r="U1920">
        <f>IF(OR(F1920="6C",F1920="6B"),_xlfn.XLOOKUP(E1920,'Facture Chronopost'!L:L,'Facture Chronopost'!X:X),IF(OR(F1920=17,F1920=44),F1920&amp;"_"&amp;H1920,IF(COUNTIF('Bibliothèque transporteurs'!C:C,F1920)=0,"inconnu",_xlfn.XLOOKUP(F1920,'Bibliothèque transporteurs'!C:C,'Bibliothèque transporteurs'!B:B))))</f>
        <v/>
      </c>
      <c r="V1920">
        <f>IF(COUNTIF('Bibliothèque transporteurs'!C:C,F1920)=0,"inconnu",_xlfn.XLOOKUP(F1920,'Bibliothèque transporteurs'!C:C,'Bibliothèque transporteurs'!E:E))</f>
        <v/>
      </c>
      <c r="W1920">
        <f>IF(T1920="FR_2SHOP",O1920,IF(O1920=0,0,ROUNDUP(O1920/C1920*B1920,2)))</f>
        <v/>
      </c>
      <c r="Y1920" s="118">
        <f>ROUNDUP(B1920,2)-M1920-L1920-N1920-J1920-K1920-I1920-Q1920</f>
        <v/>
      </c>
      <c r="Z1920" s="118">
        <f>IF(Y1920=W1920,"OK","Non")</f>
        <v/>
      </c>
    </row>
    <row r="1921">
      <c r="A1921" s="9">
        <f>C1921/SUM(C:C)*(SUM(C:C)+$X$2)</f>
        <v/>
      </c>
      <c r="B1921" s="9">
        <f>C1921/SUM(C:C)*(SUM(C:C)+SUM($N$3:$O$7))+S1921</f>
        <v/>
      </c>
      <c r="C1921" s="9">
        <f>SUM(I1921:Q1921)-N1921-P1921</f>
        <v/>
      </c>
      <c r="D1921" s="8" t="n">
        <v>6235</v>
      </c>
      <c r="E1921" t="inlineStr">
        <is>
          <t>XT414476008TS</t>
        </is>
      </c>
      <c r="F1921" t="inlineStr">
        <is>
          <t>6C</t>
        </is>
      </c>
      <c r="G1921" t="inlineStr">
        <is>
          <t>N</t>
        </is>
      </c>
      <c r="H1921" t="inlineStr">
        <is>
          <t>ZA</t>
        </is>
      </c>
      <c r="O1921" t="n">
        <v>9.69</v>
      </c>
      <c r="S1921">
        <f>_xlfn.XLOOKUP(E1921,'Facture Chronopost'!L:L,'Facture Chronopost'!AA:AA,"")</f>
        <v/>
      </c>
      <c r="T1921">
        <f>IF(COUNTIF('Bibliothèque transporteurs'!C:C,F1921)=0,"inconnu",_xlfn.XLOOKUP(F1921,'Bibliothèque transporteurs'!C:C,'Bibliothèque transporteurs'!A:A))</f>
        <v/>
      </c>
      <c r="U1921">
        <f>IF(OR(F1921="6C",F1921="6B"),_xlfn.XLOOKUP(E1921,'Facture Chronopost'!L:L,'Facture Chronopost'!X:X),IF(OR(F1921=17,F1921=44),F1921&amp;"_"&amp;H1921,IF(COUNTIF('Bibliothèque transporteurs'!C:C,F1921)=0,"inconnu",_xlfn.XLOOKUP(F1921,'Bibliothèque transporteurs'!C:C,'Bibliothèque transporteurs'!B:B))))</f>
        <v/>
      </c>
      <c r="V1921">
        <f>IF(COUNTIF('Bibliothèque transporteurs'!C:C,F1921)=0,"inconnu",_xlfn.XLOOKUP(F1921,'Bibliothèque transporteurs'!C:C,'Bibliothèque transporteurs'!E:E))</f>
        <v/>
      </c>
      <c r="W1921">
        <f>IF(T1921="FR_2SHOP",O1921,IF(O1921=0,0,ROUNDUP(O1921/C1921*B1921,2)))</f>
        <v/>
      </c>
      <c r="Y1921" s="118">
        <f>ROUNDUP(B1921,2)-M1921-L1921-N1921-J1921-K1921-I1921-Q1921</f>
        <v/>
      </c>
      <c r="Z1921" s="118">
        <f>IF(Y1921=W1921,"OK","Non")</f>
        <v/>
      </c>
    </row>
    <row r="1922">
      <c r="A1922" s="9">
        <f>C1922/SUM(C:C)*(SUM(C:C)+$X$2)</f>
        <v/>
      </c>
      <c r="B1922" s="9">
        <f>C1922/SUM(C:C)*(SUM(C:C)+SUM($N$3:$O$7))+S1922</f>
        <v/>
      </c>
      <c r="C1922" s="9">
        <f>SUM(I1922:Q1922)-N1922-P1922</f>
        <v/>
      </c>
      <c r="D1922" s="8" t="n">
        <v>6235</v>
      </c>
      <c r="E1922" t="inlineStr">
        <is>
          <t>XT414476691TS</t>
        </is>
      </c>
      <c r="F1922" t="inlineStr">
        <is>
          <t>6C</t>
        </is>
      </c>
      <c r="G1922" t="inlineStr">
        <is>
          <t>N</t>
        </is>
      </c>
      <c r="H1922" t="inlineStr">
        <is>
          <t>ZA</t>
        </is>
      </c>
      <c r="O1922" t="n">
        <v>4.84</v>
      </c>
      <c r="S1922">
        <f>_xlfn.XLOOKUP(E1922,'Facture Chronopost'!L:L,'Facture Chronopost'!AA:AA,"")</f>
        <v/>
      </c>
      <c r="T1922">
        <f>IF(COUNTIF('Bibliothèque transporteurs'!C:C,F1922)=0,"inconnu",_xlfn.XLOOKUP(F1922,'Bibliothèque transporteurs'!C:C,'Bibliothèque transporteurs'!A:A))</f>
        <v/>
      </c>
      <c r="U1922">
        <f>IF(OR(F1922="6C",F1922="6B"),_xlfn.XLOOKUP(E1922,'Facture Chronopost'!L:L,'Facture Chronopost'!X:X),IF(OR(F1922=17,F1922=44),F1922&amp;"_"&amp;H1922,IF(COUNTIF('Bibliothèque transporteurs'!C:C,F1922)=0,"inconnu",_xlfn.XLOOKUP(F1922,'Bibliothèque transporteurs'!C:C,'Bibliothèque transporteurs'!B:B))))</f>
        <v/>
      </c>
      <c r="V1922">
        <f>IF(COUNTIF('Bibliothèque transporteurs'!C:C,F1922)=0,"inconnu",_xlfn.XLOOKUP(F1922,'Bibliothèque transporteurs'!C:C,'Bibliothèque transporteurs'!E:E))</f>
        <v/>
      </c>
      <c r="W1922">
        <f>IF(T1922="FR_2SHOP",O1922,IF(O1922=0,0,ROUNDUP(O1922/C1922*B1922,2)))</f>
        <v/>
      </c>
      <c r="Y1922" s="118">
        <f>ROUNDUP(B1922,2)-M1922-L1922-N1922-J1922-K1922-I1922-Q1922</f>
        <v/>
      </c>
      <c r="Z1922" s="118">
        <f>IF(Y1922=W1922,"OK","Non")</f>
        <v/>
      </c>
    </row>
    <row r="1923">
      <c r="A1923" s="9">
        <f>C1923/SUM(C:C)*(SUM(C:C)+$X$2)</f>
        <v/>
      </c>
      <c r="B1923" s="9">
        <f>C1923/SUM(C:C)*(SUM(C:C)+SUM($N$3:$O$7))+S1923</f>
        <v/>
      </c>
      <c r="C1923" s="9">
        <f>SUM(I1923:Q1923)-N1923-P1923</f>
        <v/>
      </c>
      <c r="D1923" s="8" t="n">
        <v>6235</v>
      </c>
      <c r="E1923" t="inlineStr">
        <is>
          <t>XT414477873TS</t>
        </is>
      </c>
      <c r="F1923" t="inlineStr">
        <is>
          <t>6C</t>
        </is>
      </c>
      <c r="G1923" t="inlineStr">
        <is>
          <t>N</t>
        </is>
      </c>
      <c r="H1923" t="inlineStr">
        <is>
          <t>ZA</t>
        </is>
      </c>
      <c r="O1923" t="n">
        <v>5.33</v>
      </c>
      <c r="S1923">
        <f>_xlfn.XLOOKUP(E1923,'Facture Chronopost'!L:L,'Facture Chronopost'!AA:AA,"")</f>
        <v/>
      </c>
      <c r="T1923">
        <f>IF(COUNTIF('Bibliothèque transporteurs'!C:C,F1923)=0,"inconnu",_xlfn.XLOOKUP(F1923,'Bibliothèque transporteurs'!C:C,'Bibliothèque transporteurs'!A:A))</f>
        <v/>
      </c>
      <c r="U1923">
        <f>IF(OR(F1923="6C",F1923="6B"),_xlfn.XLOOKUP(E1923,'Facture Chronopost'!L:L,'Facture Chronopost'!X:X),IF(OR(F1923=17,F1923=44),F1923&amp;"_"&amp;H1923,IF(COUNTIF('Bibliothèque transporteurs'!C:C,F1923)=0,"inconnu",_xlfn.XLOOKUP(F1923,'Bibliothèque transporteurs'!C:C,'Bibliothèque transporteurs'!B:B))))</f>
        <v/>
      </c>
      <c r="V1923">
        <f>IF(COUNTIF('Bibliothèque transporteurs'!C:C,F1923)=0,"inconnu",_xlfn.XLOOKUP(F1923,'Bibliothèque transporteurs'!C:C,'Bibliothèque transporteurs'!E:E))</f>
        <v/>
      </c>
      <c r="W1923">
        <f>IF(T1923="FR_2SHOP",O1923,IF(O1923=0,0,ROUNDUP(O1923/C1923*B1923,2)))</f>
        <v/>
      </c>
      <c r="Y1923" s="118">
        <f>ROUNDUP(B1923,2)-M1923-L1923-N1923-J1923-K1923-I1923-Q1923</f>
        <v/>
      </c>
      <c r="Z1923" s="118">
        <f>IF(Y1923=W1923,"OK","Non")</f>
        <v/>
      </c>
    </row>
    <row r="1924">
      <c r="A1924" s="9">
        <f>C1924/SUM(C:C)*(SUM(C:C)+$X$2)</f>
        <v/>
      </c>
      <c r="B1924" s="9">
        <f>C1924/SUM(C:C)*(SUM(C:C)+SUM($N$3:$O$7))+S1924</f>
        <v/>
      </c>
      <c r="C1924" s="9">
        <f>SUM(I1924:Q1924)-N1924-P1924</f>
        <v/>
      </c>
      <c r="D1924" s="8" t="n">
        <v>6235</v>
      </c>
      <c r="E1924" t="inlineStr">
        <is>
          <t>XT414482737TS</t>
        </is>
      </c>
      <c r="F1924" t="inlineStr">
        <is>
          <t>6C</t>
        </is>
      </c>
      <c r="G1924" t="inlineStr">
        <is>
          <t>N</t>
        </is>
      </c>
      <c r="H1924" t="inlineStr">
        <is>
          <t>ZA</t>
        </is>
      </c>
      <c r="O1924" t="n">
        <v>10.35</v>
      </c>
      <c r="S1924">
        <f>_xlfn.XLOOKUP(E1924,'Facture Chronopost'!L:L,'Facture Chronopost'!AA:AA,"")</f>
        <v/>
      </c>
      <c r="T1924">
        <f>IF(COUNTIF('Bibliothèque transporteurs'!C:C,F1924)=0,"inconnu",_xlfn.XLOOKUP(F1924,'Bibliothèque transporteurs'!C:C,'Bibliothèque transporteurs'!A:A))</f>
        <v/>
      </c>
      <c r="U1924">
        <f>IF(OR(F1924="6C",F1924="6B"),_xlfn.XLOOKUP(E1924,'Facture Chronopost'!L:L,'Facture Chronopost'!X:X),IF(OR(F1924=17,F1924=44),F1924&amp;"_"&amp;H1924,IF(COUNTIF('Bibliothèque transporteurs'!C:C,F1924)=0,"inconnu",_xlfn.XLOOKUP(F1924,'Bibliothèque transporteurs'!C:C,'Bibliothèque transporteurs'!B:B))))</f>
        <v/>
      </c>
      <c r="V1924">
        <f>IF(COUNTIF('Bibliothèque transporteurs'!C:C,F1924)=0,"inconnu",_xlfn.XLOOKUP(F1924,'Bibliothèque transporteurs'!C:C,'Bibliothèque transporteurs'!E:E))</f>
        <v/>
      </c>
      <c r="W1924">
        <f>IF(T1924="FR_2SHOP",O1924,IF(O1924=0,0,ROUNDUP(O1924/C1924*B1924,2)))</f>
        <v/>
      </c>
      <c r="Y1924" s="118">
        <f>ROUNDUP(B1924,2)-M1924-L1924-N1924-J1924-K1924-I1924-Q1924</f>
        <v/>
      </c>
      <c r="Z1924" s="118">
        <f>IF(Y1924=W1924,"OK","Non")</f>
        <v/>
      </c>
    </row>
    <row r="1925">
      <c r="A1925" s="9">
        <f>C1925/SUM(C:C)*(SUM(C:C)+$X$2)</f>
        <v/>
      </c>
      <c r="B1925" s="9">
        <f>C1925/SUM(C:C)*(SUM(C:C)+SUM($N$3:$O$7))+S1925</f>
        <v/>
      </c>
      <c r="C1925" s="9">
        <f>SUM(I1925:Q1925)-N1925-P1925</f>
        <v/>
      </c>
      <c r="D1925" s="8" t="n">
        <v>6235</v>
      </c>
      <c r="E1925" t="inlineStr">
        <is>
          <t>XT414483661TS</t>
        </is>
      </c>
      <c r="F1925" t="inlineStr">
        <is>
          <t>6C</t>
        </is>
      </c>
      <c r="G1925" t="inlineStr">
        <is>
          <t>N</t>
        </is>
      </c>
      <c r="H1925" t="inlineStr">
        <is>
          <t>ZA</t>
        </is>
      </c>
      <c r="O1925" t="n">
        <v>5.55</v>
      </c>
      <c r="S1925">
        <f>_xlfn.XLOOKUP(E1925,'Facture Chronopost'!L:L,'Facture Chronopost'!AA:AA,"")</f>
        <v/>
      </c>
      <c r="T1925">
        <f>IF(COUNTIF('Bibliothèque transporteurs'!C:C,F1925)=0,"inconnu",_xlfn.XLOOKUP(F1925,'Bibliothèque transporteurs'!C:C,'Bibliothèque transporteurs'!A:A))</f>
        <v/>
      </c>
      <c r="U1925">
        <f>IF(OR(F1925="6C",F1925="6B"),_xlfn.XLOOKUP(E1925,'Facture Chronopost'!L:L,'Facture Chronopost'!X:X),IF(OR(F1925=17,F1925=44),F1925&amp;"_"&amp;H1925,IF(COUNTIF('Bibliothèque transporteurs'!C:C,F1925)=0,"inconnu",_xlfn.XLOOKUP(F1925,'Bibliothèque transporteurs'!C:C,'Bibliothèque transporteurs'!B:B))))</f>
        <v/>
      </c>
      <c r="V1925">
        <f>IF(COUNTIF('Bibliothèque transporteurs'!C:C,F1925)=0,"inconnu",_xlfn.XLOOKUP(F1925,'Bibliothèque transporteurs'!C:C,'Bibliothèque transporteurs'!E:E))</f>
        <v/>
      </c>
      <c r="W1925">
        <f>IF(T1925="FR_2SHOP",O1925,IF(O1925=0,0,ROUNDUP(O1925/C1925*B1925,2)))</f>
        <v/>
      </c>
      <c r="Y1925" s="118">
        <f>ROUNDUP(B1925,2)-M1925-L1925-N1925-J1925-K1925-I1925-Q1925</f>
        <v/>
      </c>
      <c r="Z1925" s="118">
        <f>IF(Y1925=W1925,"OK","Non")</f>
        <v/>
      </c>
    </row>
    <row r="1926">
      <c r="A1926" s="9">
        <f>C1926/SUM(C:C)*(SUM(C:C)+$X$2)</f>
        <v/>
      </c>
      <c r="B1926" s="9">
        <f>C1926/SUM(C:C)*(SUM(C:C)+SUM($N$3:$O$7))+S1926</f>
        <v/>
      </c>
      <c r="C1926" s="9">
        <f>SUM(I1926:Q1926)-N1926-P1926</f>
        <v/>
      </c>
      <c r="D1926" s="8" t="n">
        <v>6235</v>
      </c>
      <c r="E1926" t="inlineStr">
        <is>
          <t>XT414485177TS</t>
        </is>
      </c>
      <c r="F1926" t="inlineStr">
        <is>
          <t>6C</t>
        </is>
      </c>
      <c r="G1926" t="inlineStr">
        <is>
          <t>N</t>
        </is>
      </c>
      <c r="H1926" t="inlineStr">
        <is>
          <t>ZA</t>
        </is>
      </c>
      <c r="O1926" t="n">
        <v>10.35</v>
      </c>
      <c r="S1926">
        <f>_xlfn.XLOOKUP(E1926,'Facture Chronopost'!L:L,'Facture Chronopost'!AA:AA,"")</f>
        <v/>
      </c>
      <c r="T1926">
        <f>IF(COUNTIF('Bibliothèque transporteurs'!C:C,F1926)=0,"inconnu",_xlfn.XLOOKUP(F1926,'Bibliothèque transporteurs'!C:C,'Bibliothèque transporteurs'!A:A))</f>
        <v/>
      </c>
      <c r="U1926">
        <f>IF(OR(F1926="6C",F1926="6B"),_xlfn.XLOOKUP(E1926,'Facture Chronopost'!L:L,'Facture Chronopost'!X:X),IF(OR(F1926=17,F1926=44),F1926&amp;"_"&amp;H1926,IF(COUNTIF('Bibliothèque transporteurs'!C:C,F1926)=0,"inconnu",_xlfn.XLOOKUP(F1926,'Bibliothèque transporteurs'!C:C,'Bibliothèque transporteurs'!B:B))))</f>
        <v/>
      </c>
      <c r="V1926">
        <f>IF(COUNTIF('Bibliothèque transporteurs'!C:C,F1926)=0,"inconnu",_xlfn.XLOOKUP(F1926,'Bibliothèque transporteurs'!C:C,'Bibliothèque transporteurs'!E:E))</f>
        <v/>
      </c>
      <c r="W1926">
        <f>IF(T1926="FR_2SHOP",O1926,IF(O1926=0,0,ROUNDUP(O1926/C1926*B1926,2)))</f>
        <v/>
      </c>
      <c r="Y1926" s="118">
        <f>ROUNDUP(B1926,2)-M1926-L1926-N1926-J1926-K1926-I1926-Q1926</f>
        <v/>
      </c>
      <c r="Z1926" s="118">
        <f>IF(Y1926=W1926,"OK","Non")</f>
        <v/>
      </c>
    </row>
    <row r="1927">
      <c r="A1927" s="9">
        <f>C1927/SUM(C:C)*(SUM(C:C)+$X$2)</f>
        <v/>
      </c>
      <c r="B1927" s="9">
        <f>C1927/SUM(C:C)*(SUM(C:C)+SUM($N$3:$O$7))+S1927</f>
        <v/>
      </c>
      <c r="C1927" s="9">
        <f>SUM(I1927:Q1927)-N1927-P1927</f>
        <v/>
      </c>
      <c r="D1927" s="8" t="n">
        <v>6235</v>
      </c>
      <c r="E1927" t="inlineStr">
        <is>
          <t>XT414485954TS</t>
        </is>
      </c>
      <c r="F1927" t="inlineStr">
        <is>
          <t>6C</t>
        </is>
      </c>
      <c r="G1927" t="inlineStr">
        <is>
          <t>N</t>
        </is>
      </c>
      <c r="H1927" t="inlineStr">
        <is>
          <t>ZA</t>
        </is>
      </c>
      <c r="O1927" t="n">
        <v>5.33</v>
      </c>
      <c r="S1927">
        <f>_xlfn.XLOOKUP(E1927,'Facture Chronopost'!L:L,'Facture Chronopost'!AA:AA,"")</f>
        <v/>
      </c>
      <c r="T1927">
        <f>IF(COUNTIF('Bibliothèque transporteurs'!C:C,F1927)=0,"inconnu",_xlfn.XLOOKUP(F1927,'Bibliothèque transporteurs'!C:C,'Bibliothèque transporteurs'!A:A))</f>
        <v/>
      </c>
      <c r="U1927">
        <f>IF(OR(F1927="6C",F1927="6B"),_xlfn.XLOOKUP(E1927,'Facture Chronopost'!L:L,'Facture Chronopost'!X:X),IF(OR(F1927=17,F1927=44),F1927&amp;"_"&amp;H1927,IF(COUNTIF('Bibliothèque transporteurs'!C:C,F1927)=0,"inconnu",_xlfn.XLOOKUP(F1927,'Bibliothèque transporteurs'!C:C,'Bibliothèque transporteurs'!B:B))))</f>
        <v/>
      </c>
      <c r="V1927">
        <f>IF(COUNTIF('Bibliothèque transporteurs'!C:C,F1927)=0,"inconnu",_xlfn.XLOOKUP(F1927,'Bibliothèque transporteurs'!C:C,'Bibliothèque transporteurs'!E:E))</f>
        <v/>
      </c>
      <c r="W1927">
        <f>IF(T1927="FR_2SHOP",O1927,IF(O1927=0,0,ROUNDUP(O1927/C1927*B1927,2)))</f>
        <v/>
      </c>
      <c r="Y1927" s="118">
        <f>ROUNDUP(B1927,2)-M1927-L1927-N1927-J1927-K1927-I1927-Q1927</f>
        <v/>
      </c>
      <c r="Z1927" s="118">
        <f>IF(Y1927=W1927,"OK","Non")</f>
        <v/>
      </c>
    </row>
    <row r="1928">
      <c r="A1928" s="9">
        <f>C1928/SUM(C:C)*(SUM(C:C)+$X$2)</f>
        <v/>
      </c>
      <c r="B1928" s="9">
        <f>C1928/SUM(C:C)*(SUM(C:C)+SUM($N$3:$O$7))+S1928</f>
        <v/>
      </c>
      <c r="C1928" s="9">
        <f>SUM(I1928:Q1928)-N1928-P1928</f>
        <v/>
      </c>
      <c r="D1928" s="8" t="n">
        <v>6235</v>
      </c>
      <c r="E1928" t="inlineStr">
        <is>
          <t>XT414486623TS</t>
        </is>
      </c>
      <c r="F1928" t="inlineStr">
        <is>
          <t>6C</t>
        </is>
      </c>
      <c r="G1928" t="inlineStr">
        <is>
          <t>N</t>
        </is>
      </c>
      <c r="H1928" t="inlineStr">
        <is>
          <t>ZA</t>
        </is>
      </c>
      <c r="O1928" t="n">
        <v>5.55</v>
      </c>
      <c r="S1928">
        <f>_xlfn.XLOOKUP(E1928,'Facture Chronopost'!L:L,'Facture Chronopost'!AA:AA,"")</f>
        <v/>
      </c>
      <c r="T1928">
        <f>IF(COUNTIF('Bibliothèque transporteurs'!C:C,F1928)=0,"inconnu",_xlfn.XLOOKUP(F1928,'Bibliothèque transporteurs'!C:C,'Bibliothèque transporteurs'!A:A))</f>
        <v/>
      </c>
      <c r="U1928">
        <f>IF(OR(F1928="6C",F1928="6B"),_xlfn.XLOOKUP(E1928,'Facture Chronopost'!L:L,'Facture Chronopost'!X:X),IF(OR(F1928=17,F1928=44),F1928&amp;"_"&amp;H1928,IF(COUNTIF('Bibliothèque transporteurs'!C:C,F1928)=0,"inconnu",_xlfn.XLOOKUP(F1928,'Bibliothèque transporteurs'!C:C,'Bibliothèque transporteurs'!B:B))))</f>
        <v/>
      </c>
      <c r="V1928">
        <f>IF(COUNTIF('Bibliothèque transporteurs'!C:C,F1928)=0,"inconnu",_xlfn.XLOOKUP(F1928,'Bibliothèque transporteurs'!C:C,'Bibliothèque transporteurs'!E:E))</f>
        <v/>
      </c>
      <c r="W1928">
        <f>IF(T1928="FR_2SHOP",O1928,IF(O1928=0,0,ROUNDUP(O1928/C1928*B1928,2)))</f>
        <v/>
      </c>
      <c r="Y1928" s="118">
        <f>ROUNDUP(B1928,2)-M1928-L1928-N1928-J1928-K1928-I1928-Q1928</f>
        <v/>
      </c>
      <c r="Z1928" s="118">
        <f>IF(Y1928=W1928,"OK","Non")</f>
        <v/>
      </c>
    </row>
    <row r="1929">
      <c r="A1929" s="9">
        <f>C1929/SUM(C:C)*(SUM(C:C)+$X$2)</f>
        <v/>
      </c>
      <c r="B1929" s="9">
        <f>C1929/SUM(C:C)*(SUM(C:C)+SUM($N$3:$O$7))+S1929</f>
        <v/>
      </c>
      <c r="C1929" s="9">
        <f>SUM(I1929:Q1929)-N1929-P1929</f>
        <v/>
      </c>
      <c r="D1929" s="8" t="n">
        <v>6235</v>
      </c>
      <c r="E1929" t="inlineStr">
        <is>
          <t>XT414486645TS</t>
        </is>
      </c>
      <c r="F1929" t="inlineStr">
        <is>
          <t>6C</t>
        </is>
      </c>
      <c r="G1929" t="inlineStr">
        <is>
          <t>N</t>
        </is>
      </c>
      <c r="H1929" t="inlineStr">
        <is>
          <t>ZA</t>
        </is>
      </c>
      <c r="O1929" t="n">
        <v>5.88</v>
      </c>
      <c r="S1929">
        <f>_xlfn.XLOOKUP(E1929,'Facture Chronopost'!L:L,'Facture Chronopost'!AA:AA,"")</f>
        <v/>
      </c>
      <c r="T1929">
        <f>IF(COUNTIF('Bibliothèque transporteurs'!C:C,F1929)=0,"inconnu",_xlfn.XLOOKUP(F1929,'Bibliothèque transporteurs'!C:C,'Bibliothèque transporteurs'!A:A))</f>
        <v/>
      </c>
      <c r="U1929">
        <f>IF(OR(F1929="6C",F1929="6B"),_xlfn.XLOOKUP(E1929,'Facture Chronopost'!L:L,'Facture Chronopost'!X:X),IF(OR(F1929=17,F1929=44),F1929&amp;"_"&amp;H1929,IF(COUNTIF('Bibliothèque transporteurs'!C:C,F1929)=0,"inconnu",_xlfn.XLOOKUP(F1929,'Bibliothèque transporteurs'!C:C,'Bibliothèque transporteurs'!B:B))))</f>
        <v/>
      </c>
      <c r="V1929">
        <f>IF(COUNTIF('Bibliothèque transporteurs'!C:C,F1929)=0,"inconnu",_xlfn.XLOOKUP(F1929,'Bibliothèque transporteurs'!C:C,'Bibliothèque transporteurs'!E:E))</f>
        <v/>
      </c>
      <c r="W1929">
        <f>IF(T1929="FR_2SHOP",O1929,IF(O1929=0,0,ROUNDUP(O1929/C1929*B1929,2)))</f>
        <v/>
      </c>
      <c r="Y1929" s="118">
        <f>ROUNDUP(B1929,2)-M1929-L1929-N1929-J1929-K1929-I1929-Q1929</f>
        <v/>
      </c>
      <c r="Z1929" s="118">
        <f>IF(Y1929=W1929,"OK","Non")</f>
        <v/>
      </c>
    </row>
    <row r="1930">
      <c r="A1930" s="9">
        <f>C1930/SUM(C:C)*(SUM(C:C)+$X$2)</f>
        <v/>
      </c>
      <c r="B1930" s="9">
        <f>C1930/SUM(C:C)*(SUM(C:C)+SUM($N$3:$O$7))+S1930</f>
        <v/>
      </c>
      <c r="C1930" s="9">
        <f>SUM(I1930:Q1930)-N1930-P1930</f>
        <v/>
      </c>
      <c r="D1930" s="8" t="n">
        <v>6235</v>
      </c>
      <c r="E1930" t="inlineStr">
        <is>
          <t>XT414487650TS</t>
        </is>
      </c>
      <c r="F1930" t="inlineStr">
        <is>
          <t>6C</t>
        </is>
      </c>
      <c r="G1930" t="inlineStr">
        <is>
          <t>N</t>
        </is>
      </c>
      <c r="H1930" t="inlineStr">
        <is>
          <t>ZA</t>
        </is>
      </c>
      <c r="O1930" t="n">
        <v>5.88</v>
      </c>
      <c r="S1930">
        <f>_xlfn.XLOOKUP(E1930,'Facture Chronopost'!L:L,'Facture Chronopost'!AA:AA,"")</f>
        <v/>
      </c>
      <c r="T1930">
        <f>IF(COUNTIF('Bibliothèque transporteurs'!C:C,F1930)=0,"inconnu",_xlfn.XLOOKUP(F1930,'Bibliothèque transporteurs'!C:C,'Bibliothèque transporteurs'!A:A))</f>
        <v/>
      </c>
      <c r="U1930">
        <f>IF(OR(F1930="6C",F1930="6B"),_xlfn.XLOOKUP(E1930,'Facture Chronopost'!L:L,'Facture Chronopost'!X:X),IF(OR(F1930=17,F1930=44),F1930&amp;"_"&amp;H1930,IF(COUNTIF('Bibliothèque transporteurs'!C:C,F1930)=0,"inconnu",_xlfn.XLOOKUP(F1930,'Bibliothèque transporteurs'!C:C,'Bibliothèque transporteurs'!B:B))))</f>
        <v/>
      </c>
      <c r="V1930">
        <f>IF(COUNTIF('Bibliothèque transporteurs'!C:C,F1930)=0,"inconnu",_xlfn.XLOOKUP(F1930,'Bibliothèque transporteurs'!C:C,'Bibliothèque transporteurs'!E:E))</f>
        <v/>
      </c>
      <c r="W1930">
        <f>IF(T1930="FR_2SHOP",O1930,IF(O1930=0,0,ROUNDUP(O1930/C1930*B1930,2)))</f>
        <v/>
      </c>
      <c r="Y1930" s="118">
        <f>ROUNDUP(B1930,2)-M1930-L1930-N1930-J1930-K1930-I1930-Q1930</f>
        <v/>
      </c>
      <c r="Z1930" s="118">
        <f>IF(Y1930=W1930,"OK","Non")</f>
        <v/>
      </c>
    </row>
    <row r="1931">
      <c r="A1931" s="9">
        <f>C1931/SUM(C:C)*(SUM(C:C)+$X$2)</f>
        <v/>
      </c>
      <c r="B1931" s="9">
        <f>C1931/SUM(C:C)*(SUM(C:C)+SUM($N$3:$O$7))+S1931</f>
        <v/>
      </c>
      <c r="C1931" s="9">
        <f>SUM(I1931:Q1931)-N1931-P1931</f>
        <v/>
      </c>
      <c r="D1931" s="8" t="n">
        <v>6235</v>
      </c>
      <c r="E1931" t="inlineStr">
        <is>
          <t>XT414488329TS</t>
        </is>
      </c>
      <c r="F1931" t="inlineStr">
        <is>
          <t>6C</t>
        </is>
      </c>
      <c r="G1931" t="inlineStr">
        <is>
          <t>N</t>
        </is>
      </c>
      <c r="H1931" t="inlineStr">
        <is>
          <t>ZA</t>
        </is>
      </c>
      <c r="O1931" t="n">
        <v>9.69</v>
      </c>
      <c r="S1931">
        <f>_xlfn.XLOOKUP(E1931,'Facture Chronopost'!L:L,'Facture Chronopost'!AA:AA,"")</f>
        <v/>
      </c>
      <c r="T1931">
        <f>IF(COUNTIF('Bibliothèque transporteurs'!C:C,F1931)=0,"inconnu",_xlfn.XLOOKUP(F1931,'Bibliothèque transporteurs'!C:C,'Bibliothèque transporteurs'!A:A))</f>
        <v/>
      </c>
      <c r="U1931">
        <f>IF(OR(F1931="6C",F1931="6B"),_xlfn.XLOOKUP(E1931,'Facture Chronopost'!L:L,'Facture Chronopost'!X:X),IF(OR(F1931=17,F1931=44),F1931&amp;"_"&amp;H1931,IF(COUNTIF('Bibliothèque transporteurs'!C:C,F1931)=0,"inconnu",_xlfn.XLOOKUP(F1931,'Bibliothèque transporteurs'!C:C,'Bibliothèque transporteurs'!B:B))))</f>
        <v/>
      </c>
      <c r="V1931">
        <f>IF(COUNTIF('Bibliothèque transporteurs'!C:C,F1931)=0,"inconnu",_xlfn.XLOOKUP(F1931,'Bibliothèque transporteurs'!C:C,'Bibliothèque transporteurs'!E:E))</f>
        <v/>
      </c>
      <c r="W1931">
        <f>IF(T1931="FR_2SHOP",O1931,IF(O1931=0,0,ROUNDUP(O1931/C1931*B1931,2)))</f>
        <v/>
      </c>
      <c r="Y1931" s="118">
        <f>ROUNDUP(B1931,2)-M1931-L1931-N1931-J1931-K1931-I1931-Q1931</f>
        <v/>
      </c>
      <c r="Z1931" s="118">
        <f>IF(Y1931=W1931,"OK","Non")</f>
        <v/>
      </c>
    </row>
    <row r="1932">
      <c r="A1932" s="9">
        <f>C1932/SUM(C:C)*(SUM(C:C)+$X$2)</f>
        <v/>
      </c>
      <c r="B1932" s="9">
        <f>C1932/SUM(C:C)*(SUM(C:C)+SUM($N$3:$O$7))+S1932</f>
        <v/>
      </c>
      <c r="C1932" s="9">
        <f>SUM(I1932:Q1932)-N1932-P1932</f>
        <v/>
      </c>
      <c r="D1932" s="8" t="n">
        <v>6235</v>
      </c>
      <c r="E1932" t="inlineStr">
        <is>
          <t>XT414490061TS</t>
        </is>
      </c>
      <c r="F1932" t="inlineStr">
        <is>
          <t>6C</t>
        </is>
      </c>
      <c r="G1932" t="inlineStr">
        <is>
          <t>N</t>
        </is>
      </c>
      <c r="H1932" t="inlineStr">
        <is>
          <t>ZA</t>
        </is>
      </c>
      <c r="O1932" t="n">
        <v>5.33</v>
      </c>
      <c r="S1932">
        <f>_xlfn.XLOOKUP(E1932,'Facture Chronopost'!L:L,'Facture Chronopost'!AA:AA,"")</f>
        <v/>
      </c>
      <c r="T1932">
        <f>IF(COUNTIF('Bibliothèque transporteurs'!C:C,F1932)=0,"inconnu",_xlfn.XLOOKUP(F1932,'Bibliothèque transporteurs'!C:C,'Bibliothèque transporteurs'!A:A))</f>
        <v/>
      </c>
      <c r="U1932">
        <f>IF(OR(F1932="6C",F1932="6B"),_xlfn.XLOOKUP(E1932,'Facture Chronopost'!L:L,'Facture Chronopost'!X:X),IF(OR(F1932=17,F1932=44),F1932&amp;"_"&amp;H1932,IF(COUNTIF('Bibliothèque transporteurs'!C:C,F1932)=0,"inconnu",_xlfn.XLOOKUP(F1932,'Bibliothèque transporteurs'!C:C,'Bibliothèque transporteurs'!B:B))))</f>
        <v/>
      </c>
      <c r="V1932">
        <f>IF(COUNTIF('Bibliothèque transporteurs'!C:C,F1932)=0,"inconnu",_xlfn.XLOOKUP(F1932,'Bibliothèque transporteurs'!C:C,'Bibliothèque transporteurs'!E:E))</f>
        <v/>
      </c>
      <c r="W1932">
        <f>IF(T1932="FR_2SHOP",O1932,IF(O1932=0,0,ROUNDUP(O1932/C1932*B1932,2)))</f>
        <v/>
      </c>
      <c r="Y1932" s="118">
        <f>ROUNDUP(B1932,2)-M1932-L1932-N1932-J1932-K1932-I1932-Q1932</f>
        <v/>
      </c>
      <c r="Z1932" s="118">
        <f>IF(Y1932=W1932,"OK","Non")</f>
        <v/>
      </c>
    </row>
    <row r="1933">
      <c r="A1933" s="9">
        <f>C1933/SUM(C:C)*(SUM(C:C)+$X$2)</f>
        <v/>
      </c>
      <c r="B1933" s="9">
        <f>C1933/SUM(C:C)*(SUM(C:C)+SUM($N$3:$O$7))+S1933</f>
        <v/>
      </c>
      <c r="C1933" s="9">
        <f>SUM(I1933:Q1933)-N1933-P1933</f>
        <v/>
      </c>
      <c r="D1933" s="8" t="n">
        <v>6235</v>
      </c>
      <c r="E1933" t="inlineStr">
        <is>
          <t>XT414490282TS</t>
        </is>
      </c>
      <c r="F1933" t="inlineStr">
        <is>
          <t>6C</t>
        </is>
      </c>
      <c r="G1933" t="inlineStr">
        <is>
          <t>N</t>
        </is>
      </c>
      <c r="H1933" t="inlineStr">
        <is>
          <t>ZA</t>
        </is>
      </c>
      <c r="O1933" t="n">
        <v>15.15</v>
      </c>
      <c r="S1933">
        <f>_xlfn.XLOOKUP(E1933,'Facture Chronopost'!L:L,'Facture Chronopost'!AA:AA,"")</f>
        <v/>
      </c>
      <c r="T1933">
        <f>IF(COUNTIF('Bibliothèque transporteurs'!C:C,F1933)=0,"inconnu",_xlfn.XLOOKUP(F1933,'Bibliothèque transporteurs'!C:C,'Bibliothèque transporteurs'!A:A))</f>
        <v/>
      </c>
      <c r="U1933">
        <f>IF(OR(F1933="6C",F1933="6B"),_xlfn.XLOOKUP(E1933,'Facture Chronopost'!L:L,'Facture Chronopost'!X:X),IF(OR(F1933=17,F1933=44),F1933&amp;"_"&amp;H1933,IF(COUNTIF('Bibliothèque transporteurs'!C:C,F1933)=0,"inconnu",_xlfn.XLOOKUP(F1933,'Bibliothèque transporteurs'!C:C,'Bibliothèque transporteurs'!B:B))))</f>
        <v/>
      </c>
      <c r="V1933">
        <f>IF(COUNTIF('Bibliothèque transporteurs'!C:C,F1933)=0,"inconnu",_xlfn.XLOOKUP(F1933,'Bibliothèque transporteurs'!C:C,'Bibliothèque transporteurs'!E:E))</f>
        <v/>
      </c>
      <c r="W1933">
        <f>IF(T1933="FR_2SHOP",O1933,IF(O1933=0,0,ROUNDUP(O1933/C1933*B1933,2)))</f>
        <v/>
      </c>
      <c r="Y1933" s="118">
        <f>ROUNDUP(B1933,2)-M1933-L1933-N1933-J1933-K1933-I1933-Q1933</f>
        <v/>
      </c>
      <c r="Z1933" s="118">
        <f>IF(Y1933=W1933,"OK","Non")</f>
        <v/>
      </c>
    </row>
    <row r="1934">
      <c r="A1934" s="9">
        <f>C1934/SUM(C:C)*(SUM(C:C)+$X$2)</f>
        <v/>
      </c>
      <c r="B1934" s="9">
        <f>C1934/SUM(C:C)*(SUM(C:C)+SUM($N$3:$O$7))+S1934</f>
        <v/>
      </c>
      <c r="C1934" s="9">
        <f>SUM(I1934:Q1934)-N1934-P1934</f>
        <v/>
      </c>
      <c r="D1934" s="8" t="n">
        <v>6235</v>
      </c>
      <c r="E1934" t="inlineStr">
        <is>
          <t>XT414490702TS</t>
        </is>
      </c>
      <c r="F1934" t="inlineStr">
        <is>
          <t>6C</t>
        </is>
      </c>
      <c r="G1934" t="inlineStr">
        <is>
          <t>N</t>
        </is>
      </c>
      <c r="H1934" t="inlineStr">
        <is>
          <t>ZA</t>
        </is>
      </c>
      <c r="O1934" t="n">
        <v>9.470000000000001</v>
      </c>
      <c r="S1934">
        <f>_xlfn.XLOOKUP(E1934,'Facture Chronopost'!L:L,'Facture Chronopost'!AA:AA,"")</f>
        <v/>
      </c>
      <c r="T1934">
        <f>IF(COUNTIF('Bibliothèque transporteurs'!C:C,F1934)=0,"inconnu",_xlfn.XLOOKUP(F1934,'Bibliothèque transporteurs'!C:C,'Bibliothèque transporteurs'!A:A))</f>
        <v/>
      </c>
      <c r="U1934">
        <f>IF(OR(F1934="6C",F1934="6B"),_xlfn.XLOOKUP(E1934,'Facture Chronopost'!L:L,'Facture Chronopost'!X:X),IF(OR(F1934=17,F1934=44),F1934&amp;"_"&amp;H1934,IF(COUNTIF('Bibliothèque transporteurs'!C:C,F1934)=0,"inconnu",_xlfn.XLOOKUP(F1934,'Bibliothèque transporteurs'!C:C,'Bibliothèque transporteurs'!B:B))))</f>
        <v/>
      </c>
      <c r="V1934">
        <f>IF(COUNTIF('Bibliothèque transporteurs'!C:C,F1934)=0,"inconnu",_xlfn.XLOOKUP(F1934,'Bibliothèque transporteurs'!C:C,'Bibliothèque transporteurs'!E:E))</f>
        <v/>
      </c>
      <c r="W1934">
        <f>IF(T1934="FR_2SHOP",O1934,IF(O1934=0,0,ROUNDUP(O1934/C1934*B1934,2)))</f>
        <v/>
      </c>
      <c r="Y1934" s="118">
        <f>ROUNDUP(B1934,2)-M1934-L1934-N1934-J1934-K1934-I1934-Q1934</f>
        <v/>
      </c>
      <c r="Z1934" s="118">
        <f>IF(Y1934=W1934,"OK","Non")</f>
        <v/>
      </c>
    </row>
    <row r="1935">
      <c r="A1935" s="9">
        <f>C1935/SUM(C:C)*(SUM(C:C)+$X$2)</f>
        <v/>
      </c>
      <c r="B1935" s="9">
        <f>C1935/SUM(C:C)*(SUM(C:C)+SUM($N$3:$O$7))+S1935</f>
        <v/>
      </c>
      <c r="C1935" s="9">
        <f>SUM(I1935:Q1935)-N1935-P1935</f>
        <v/>
      </c>
      <c r="D1935" s="8" t="n">
        <v>6235</v>
      </c>
      <c r="E1935" t="inlineStr">
        <is>
          <t>XT414492028TS</t>
        </is>
      </c>
      <c r="F1935" t="inlineStr">
        <is>
          <t>6C</t>
        </is>
      </c>
      <c r="G1935" t="inlineStr">
        <is>
          <t>N</t>
        </is>
      </c>
      <c r="H1935" t="inlineStr">
        <is>
          <t>ZA</t>
        </is>
      </c>
      <c r="O1935" t="n">
        <v>10.32</v>
      </c>
      <c r="S1935">
        <f>_xlfn.XLOOKUP(E1935,'Facture Chronopost'!L:L,'Facture Chronopost'!AA:AA,"")</f>
        <v/>
      </c>
      <c r="T1935">
        <f>IF(COUNTIF('Bibliothèque transporteurs'!C:C,F1935)=0,"inconnu",_xlfn.XLOOKUP(F1935,'Bibliothèque transporteurs'!C:C,'Bibliothèque transporteurs'!A:A))</f>
        <v/>
      </c>
      <c r="U1935">
        <f>IF(OR(F1935="6C",F1935="6B"),_xlfn.XLOOKUP(E1935,'Facture Chronopost'!L:L,'Facture Chronopost'!X:X),IF(OR(F1935=17,F1935=44),F1935&amp;"_"&amp;H1935,IF(COUNTIF('Bibliothèque transporteurs'!C:C,F1935)=0,"inconnu",_xlfn.XLOOKUP(F1935,'Bibliothèque transporteurs'!C:C,'Bibliothèque transporteurs'!B:B))))</f>
        <v/>
      </c>
      <c r="V1935">
        <f>IF(COUNTIF('Bibliothèque transporteurs'!C:C,F1935)=0,"inconnu",_xlfn.XLOOKUP(F1935,'Bibliothèque transporteurs'!C:C,'Bibliothèque transporteurs'!E:E))</f>
        <v/>
      </c>
      <c r="W1935">
        <f>IF(T1935="FR_2SHOP",O1935,IF(O1935=0,0,ROUNDUP(O1935/C1935*B1935,2)))</f>
        <v/>
      </c>
      <c r="Y1935" s="118">
        <f>ROUNDUP(B1935,2)-M1935-L1935-N1935-J1935-K1935-I1935-Q1935</f>
        <v/>
      </c>
      <c r="Z1935" s="118">
        <f>IF(Y1935=W1935,"OK","Non")</f>
        <v/>
      </c>
    </row>
    <row r="1936">
      <c r="A1936" s="9">
        <f>C1936/SUM(C:C)*(SUM(C:C)+$X$2)</f>
        <v/>
      </c>
      <c r="B1936" s="9">
        <f>C1936/SUM(C:C)*(SUM(C:C)+SUM($N$3:$O$7))+S1936</f>
        <v/>
      </c>
      <c r="C1936" s="9">
        <f>SUM(I1936:Q1936)-N1936-P1936</f>
        <v/>
      </c>
      <c r="D1936" s="8" t="n">
        <v>6235</v>
      </c>
      <c r="E1936" t="inlineStr">
        <is>
          <t>XT414493108TS</t>
        </is>
      </c>
      <c r="F1936" t="inlineStr">
        <is>
          <t>6C</t>
        </is>
      </c>
      <c r="G1936" t="inlineStr">
        <is>
          <t>N</t>
        </is>
      </c>
      <c r="H1936" t="inlineStr">
        <is>
          <t>ZA</t>
        </is>
      </c>
      <c r="O1936" t="n">
        <v>5.33</v>
      </c>
      <c r="S1936">
        <f>_xlfn.XLOOKUP(E1936,'Facture Chronopost'!L:L,'Facture Chronopost'!AA:AA,"")</f>
        <v/>
      </c>
      <c r="T1936">
        <f>IF(COUNTIF('Bibliothèque transporteurs'!C:C,F1936)=0,"inconnu",_xlfn.XLOOKUP(F1936,'Bibliothèque transporteurs'!C:C,'Bibliothèque transporteurs'!A:A))</f>
        <v/>
      </c>
      <c r="U1936">
        <f>IF(OR(F1936="6C",F1936="6B"),_xlfn.XLOOKUP(E1936,'Facture Chronopost'!L:L,'Facture Chronopost'!X:X),IF(OR(F1936=17,F1936=44),F1936&amp;"_"&amp;H1936,IF(COUNTIF('Bibliothèque transporteurs'!C:C,F1936)=0,"inconnu",_xlfn.XLOOKUP(F1936,'Bibliothèque transporteurs'!C:C,'Bibliothèque transporteurs'!B:B))))</f>
        <v/>
      </c>
      <c r="V1936">
        <f>IF(COUNTIF('Bibliothèque transporteurs'!C:C,F1936)=0,"inconnu",_xlfn.XLOOKUP(F1936,'Bibliothèque transporteurs'!C:C,'Bibliothèque transporteurs'!E:E))</f>
        <v/>
      </c>
      <c r="W1936">
        <f>IF(T1936="FR_2SHOP",O1936,IF(O1936=0,0,ROUNDUP(O1936/C1936*B1936,2)))</f>
        <v/>
      </c>
      <c r="Y1936" s="118">
        <f>ROUNDUP(B1936,2)-M1936-L1936-N1936-J1936-K1936-I1936-Q1936</f>
        <v/>
      </c>
      <c r="Z1936" s="118">
        <f>IF(Y1936=W1936,"OK","Non")</f>
        <v/>
      </c>
    </row>
    <row r="1937">
      <c r="A1937" s="9">
        <f>C1937/SUM(C:C)*(SUM(C:C)+$X$2)</f>
        <v/>
      </c>
      <c r="B1937" s="9">
        <f>C1937/SUM(C:C)*(SUM(C:C)+SUM($N$3:$O$7))+S1937</f>
        <v/>
      </c>
      <c r="C1937" s="9">
        <f>SUM(I1937:Q1937)-N1937-P1937</f>
        <v/>
      </c>
      <c r="D1937" s="8" t="n">
        <v>6235</v>
      </c>
      <c r="E1937" t="inlineStr">
        <is>
          <t>XT414493730TS</t>
        </is>
      </c>
      <c r="F1937" t="inlineStr">
        <is>
          <t>6C</t>
        </is>
      </c>
      <c r="G1937" t="inlineStr">
        <is>
          <t>N</t>
        </is>
      </c>
      <c r="H1937" t="inlineStr">
        <is>
          <t>ZA</t>
        </is>
      </c>
      <c r="O1937" t="n">
        <v>11.01</v>
      </c>
      <c r="S1937">
        <f>_xlfn.XLOOKUP(E1937,'Facture Chronopost'!L:L,'Facture Chronopost'!AA:AA,"")</f>
        <v/>
      </c>
      <c r="T1937">
        <f>IF(COUNTIF('Bibliothèque transporteurs'!C:C,F1937)=0,"inconnu",_xlfn.XLOOKUP(F1937,'Bibliothèque transporteurs'!C:C,'Bibliothèque transporteurs'!A:A))</f>
        <v/>
      </c>
      <c r="U1937">
        <f>IF(OR(F1937="6C",F1937="6B"),_xlfn.XLOOKUP(E1937,'Facture Chronopost'!L:L,'Facture Chronopost'!X:X),IF(OR(F1937=17,F1937=44),F1937&amp;"_"&amp;H1937,IF(COUNTIF('Bibliothèque transporteurs'!C:C,F1937)=0,"inconnu",_xlfn.XLOOKUP(F1937,'Bibliothèque transporteurs'!C:C,'Bibliothèque transporteurs'!B:B))))</f>
        <v/>
      </c>
      <c r="V1937">
        <f>IF(COUNTIF('Bibliothèque transporteurs'!C:C,F1937)=0,"inconnu",_xlfn.XLOOKUP(F1937,'Bibliothèque transporteurs'!C:C,'Bibliothèque transporteurs'!E:E))</f>
        <v/>
      </c>
      <c r="W1937">
        <f>IF(T1937="FR_2SHOP",O1937,IF(O1937=0,0,ROUNDUP(O1937/C1937*B1937,2)))</f>
        <v/>
      </c>
      <c r="Y1937" s="118">
        <f>ROUNDUP(B1937,2)-M1937-L1937-N1937-J1937-K1937-I1937-Q1937</f>
        <v/>
      </c>
      <c r="Z1937" s="118">
        <f>IF(Y1937=W1937,"OK","Non")</f>
        <v/>
      </c>
    </row>
    <row r="1938">
      <c r="A1938" s="9">
        <f>C1938/SUM(C:C)*(SUM(C:C)+$X$2)</f>
        <v/>
      </c>
      <c r="B1938" s="9">
        <f>C1938/SUM(C:C)*(SUM(C:C)+SUM($N$3:$O$7))+S1938</f>
        <v/>
      </c>
      <c r="C1938" s="9">
        <f>SUM(I1938:Q1938)-N1938-P1938</f>
        <v/>
      </c>
      <c r="D1938" s="8" t="n">
        <v>6235</v>
      </c>
      <c r="E1938" t="inlineStr">
        <is>
          <t>XT414494806TS</t>
        </is>
      </c>
      <c r="F1938" t="inlineStr">
        <is>
          <t>6C</t>
        </is>
      </c>
      <c r="G1938" t="inlineStr">
        <is>
          <t>N</t>
        </is>
      </c>
      <c r="H1938" t="inlineStr">
        <is>
          <t>ZA</t>
        </is>
      </c>
      <c r="O1938" t="n">
        <v>5.88</v>
      </c>
      <c r="S1938">
        <f>_xlfn.XLOOKUP(E1938,'Facture Chronopost'!L:L,'Facture Chronopost'!AA:AA,"")</f>
        <v/>
      </c>
      <c r="T1938">
        <f>IF(COUNTIF('Bibliothèque transporteurs'!C:C,F1938)=0,"inconnu",_xlfn.XLOOKUP(F1938,'Bibliothèque transporteurs'!C:C,'Bibliothèque transporteurs'!A:A))</f>
        <v/>
      </c>
      <c r="U1938">
        <f>IF(OR(F1938="6C",F1938="6B"),_xlfn.XLOOKUP(E1938,'Facture Chronopost'!L:L,'Facture Chronopost'!X:X),IF(OR(F1938=17,F1938=44),F1938&amp;"_"&amp;H1938,IF(COUNTIF('Bibliothèque transporteurs'!C:C,F1938)=0,"inconnu",_xlfn.XLOOKUP(F1938,'Bibliothèque transporteurs'!C:C,'Bibliothèque transporteurs'!B:B))))</f>
        <v/>
      </c>
      <c r="V1938">
        <f>IF(COUNTIF('Bibliothèque transporteurs'!C:C,F1938)=0,"inconnu",_xlfn.XLOOKUP(F1938,'Bibliothèque transporteurs'!C:C,'Bibliothèque transporteurs'!E:E))</f>
        <v/>
      </c>
      <c r="W1938">
        <f>IF(T1938="FR_2SHOP",O1938,IF(O1938=0,0,ROUNDUP(O1938/C1938*B1938,2)))</f>
        <v/>
      </c>
      <c r="Y1938" s="118">
        <f>ROUNDUP(B1938,2)-M1938-L1938-N1938-J1938-K1938-I1938-Q1938</f>
        <v/>
      </c>
      <c r="Z1938" s="118">
        <f>IF(Y1938=W1938,"OK","Non")</f>
        <v/>
      </c>
    </row>
    <row r="1939">
      <c r="A1939" s="9">
        <f>C1939/SUM(C:C)*(SUM(C:C)+$X$2)</f>
        <v/>
      </c>
      <c r="B1939" s="9">
        <f>C1939/SUM(C:C)*(SUM(C:C)+SUM($N$3:$O$7))+S1939</f>
        <v/>
      </c>
      <c r="C1939" s="9">
        <f>SUM(I1939:Q1939)-N1939-P1939</f>
        <v/>
      </c>
      <c r="D1939" s="8" t="n">
        <v>6235</v>
      </c>
      <c r="E1939" t="inlineStr">
        <is>
          <t>XT414496740TS</t>
        </is>
      </c>
      <c r="F1939" t="inlineStr">
        <is>
          <t>6C</t>
        </is>
      </c>
      <c r="G1939" t="inlineStr">
        <is>
          <t>N</t>
        </is>
      </c>
      <c r="H1939" t="inlineStr">
        <is>
          <t>ZA</t>
        </is>
      </c>
      <c r="O1939" t="n">
        <v>9.69</v>
      </c>
      <c r="S1939">
        <f>_xlfn.XLOOKUP(E1939,'Facture Chronopost'!L:L,'Facture Chronopost'!AA:AA,"")</f>
        <v/>
      </c>
      <c r="T1939">
        <f>IF(COUNTIF('Bibliothèque transporteurs'!C:C,F1939)=0,"inconnu",_xlfn.XLOOKUP(F1939,'Bibliothèque transporteurs'!C:C,'Bibliothèque transporteurs'!A:A))</f>
        <v/>
      </c>
      <c r="U1939">
        <f>IF(OR(F1939="6C",F1939="6B"),_xlfn.XLOOKUP(E1939,'Facture Chronopost'!L:L,'Facture Chronopost'!X:X),IF(OR(F1939=17,F1939=44),F1939&amp;"_"&amp;H1939,IF(COUNTIF('Bibliothèque transporteurs'!C:C,F1939)=0,"inconnu",_xlfn.XLOOKUP(F1939,'Bibliothèque transporteurs'!C:C,'Bibliothèque transporteurs'!B:B))))</f>
        <v/>
      </c>
      <c r="V1939">
        <f>IF(COUNTIF('Bibliothèque transporteurs'!C:C,F1939)=0,"inconnu",_xlfn.XLOOKUP(F1939,'Bibliothèque transporteurs'!C:C,'Bibliothèque transporteurs'!E:E))</f>
        <v/>
      </c>
      <c r="W1939">
        <f>IF(T1939="FR_2SHOP",O1939,IF(O1939=0,0,ROUNDUP(O1939/C1939*B1939,2)))</f>
        <v/>
      </c>
      <c r="Y1939" s="118">
        <f>ROUNDUP(B1939,2)-M1939-L1939-N1939-J1939-K1939-I1939-Q1939</f>
        <v/>
      </c>
      <c r="Z1939" s="118">
        <f>IF(Y1939=W1939,"OK","Non")</f>
        <v/>
      </c>
    </row>
    <row r="1940">
      <c r="A1940" s="9">
        <f>C1940/SUM(C:C)*(SUM(C:C)+$X$2)</f>
        <v/>
      </c>
      <c r="B1940" s="9">
        <f>C1940/SUM(C:C)*(SUM(C:C)+SUM($N$3:$O$7))+S1940</f>
        <v/>
      </c>
      <c r="C1940" s="9">
        <f>SUM(I1940:Q1940)-N1940-P1940</f>
        <v/>
      </c>
      <c r="D1940" s="8" t="n">
        <v>6235</v>
      </c>
      <c r="E1940" t="inlineStr">
        <is>
          <t>XT414498445TS</t>
        </is>
      </c>
      <c r="F1940" t="inlineStr">
        <is>
          <t>6C</t>
        </is>
      </c>
      <c r="G1940" t="inlineStr">
        <is>
          <t>N</t>
        </is>
      </c>
      <c r="H1940" t="inlineStr">
        <is>
          <t>ZA</t>
        </is>
      </c>
      <c r="O1940" t="n">
        <v>9.69</v>
      </c>
      <c r="S1940">
        <f>_xlfn.XLOOKUP(E1940,'Facture Chronopost'!L:L,'Facture Chronopost'!AA:AA,"")</f>
        <v/>
      </c>
      <c r="T1940">
        <f>IF(COUNTIF('Bibliothèque transporteurs'!C:C,F1940)=0,"inconnu",_xlfn.XLOOKUP(F1940,'Bibliothèque transporteurs'!C:C,'Bibliothèque transporteurs'!A:A))</f>
        <v/>
      </c>
      <c r="U1940">
        <f>IF(OR(F1940="6C",F1940="6B"),_xlfn.XLOOKUP(E1940,'Facture Chronopost'!L:L,'Facture Chronopost'!X:X),IF(OR(F1940=17,F1940=44),F1940&amp;"_"&amp;H1940,IF(COUNTIF('Bibliothèque transporteurs'!C:C,F1940)=0,"inconnu",_xlfn.XLOOKUP(F1940,'Bibliothèque transporteurs'!C:C,'Bibliothèque transporteurs'!B:B))))</f>
        <v/>
      </c>
      <c r="V1940">
        <f>IF(COUNTIF('Bibliothèque transporteurs'!C:C,F1940)=0,"inconnu",_xlfn.XLOOKUP(F1940,'Bibliothèque transporteurs'!C:C,'Bibliothèque transporteurs'!E:E))</f>
        <v/>
      </c>
      <c r="W1940">
        <f>IF(T1940="FR_2SHOP",O1940,IF(O1940=0,0,ROUNDUP(O1940/C1940*B1940,2)))</f>
        <v/>
      </c>
      <c r="Y1940" s="118">
        <f>ROUNDUP(B1940,2)-M1940-L1940-N1940-J1940-K1940-I1940-Q1940</f>
        <v/>
      </c>
      <c r="Z1940" s="118">
        <f>IF(Y1940=W1940,"OK","Non")</f>
        <v/>
      </c>
    </row>
    <row r="1941">
      <c r="A1941" s="9">
        <f>C1941/SUM(C:C)*(SUM(C:C)+$X$2)</f>
        <v/>
      </c>
      <c r="B1941" s="9">
        <f>C1941/SUM(C:C)*(SUM(C:C)+SUM($N$3:$O$7))+S1941</f>
        <v/>
      </c>
      <c r="C1941" s="9">
        <f>SUM(I1941:Q1941)-N1941-P1941</f>
        <v/>
      </c>
      <c r="D1941" s="8" t="n">
        <v>6235</v>
      </c>
      <c r="E1941" t="inlineStr">
        <is>
          <t>XT414498975TS</t>
        </is>
      </c>
      <c r="F1941" t="inlineStr">
        <is>
          <t>6C</t>
        </is>
      </c>
      <c r="G1941" t="inlineStr">
        <is>
          <t>N</t>
        </is>
      </c>
      <c r="H1941" t="inlineStr">
        <is>
          <t>ZA</t>
        </is>
      </c>
      <c r="O1941" t="n">
        <v>5.33</v>
      </c>
      <c r="S1941">
        <f>_xlfn.XLOOKUP(E1941,'Facture Chronopost'!L:L,'Facture Chronopost'!AA:AA,"")</f>
        <v/>
      </c>
      <c r="T1941">
        <f>IF(COUNTIF('Bibliothèque transporteurs'!C:C,F1941)=0,"inconnu",_xlfn.XLOOKUP(F1941,'Bibliothèque transporteurs'!C:C,'Bibliothèque transporteurs'!A:A))</f>
        <v/>
      </c>
      <c r="U1941">
        <f>IF(OR(F1941="6C",F1941="6B"),_xlfn.XLOOKUP(E1941,'Facture Chronopost'!L:L,'Facture Chronopost'!X:X),IF(OR(F1941=17,F1941=44),F1941&amp;"_"&amp;H1941,IF(COUNTIF('Bibliothèque transporteurs'!C:C,F1941)=0,"inconnu",_xlfn.XLOOKUP(F1941,'Bibliothèque transporteurs'!C:C,'Bibliothèque transporteurs'!B:B))))</f>
        <v/>
      </c>
      <c r="V1941">
        <f>IF(COUNTIF('Bibliothèque transporteurs'!C:C,F1941)=0,"inconnu",_xlfn.XLOOKUP(F1941,'Bibliothèque transporteurs'!C:C,'Bibliothèque transporteurs'!E:E))</f>
        <v/>
      </c>
      <c r="W1941">
        <f>IF(T1941="FR_2SHOP",O1941,IF(O1941=0,0,ROUNDUP(O1941/C1941*B1941,2)))</f>
        <v/>
      </c>
      <c r="Y1941" s="118">
        <f>ROUNDUP(B1941,2)-M1941-L1941-N1941-J1941-K1941-I1941-Q1941</f>
        <v/>
      </c>
      <c r="Z1941" s="118">
        <f>IF(Y1941=W1941,"OK","Non")</f>
        <v/>
      </c>
    </row>
    <row r="1942">
      <c r="A1942" s="9">
        <f>C1942/SUM(C:C)*(SUM(C:C)+$X$2)</f>
        <v/>
      </c>
      <c r="B1942" s="9">
        <f>C1942/SUM(C:C)*(SUM(C:C)+SUM($N$3:$O$7))+S1942</f>
        <v/>
      </c>
      <c r="C1942" s="9">
        <f>SUM(I1942:Q1942)-N1942-P1942</f>
        <v/>
      </c>
      <c r="D1942" s="8" t="n">
        <v>6235</v>
      </c>
      <c r="E1942" t="inlineStr">
        <is>
          <t>XT414502198TS</t>
        </is>
      </c>
      <c r="F1942" t="inlineStr">
        <is>
          <t>6C</t>
        </is>
      </c>
      <c r="G1942" t="inlineStr">
        <is>
          <t>N</t>
        </is>
      </c>
      <c r="H1942" t="inlineStr">
        <is>
          <t>ZA</t>
        </is>
      </c>
      <c r="O1942" t="n">
        <v>9.69</v>
      </c>
      <c r="S1942">
        <f>_xlfn.XLOOKUP(E1942,'Facture Chronopost'!L:L,'Facture Chronopost'!AA:AA,"")</f>
        <v/>
      </c>
      <c r="T1942">
        <f>IF(COUNTIF('Bibliothèque transporteurs'!C:C,F1942)=0,"inconnu",_xlfn.XLOOKUP(F1942,'Bibliothèque transporteurs'!C:C,'Bibliothèque transporteurs'!A:A))</f>
        <v/>
      </c>
      <c r="U1942">
        <f>IF(OR(F1942="6C",F1942="6B"),_xlfn.XLOOKUP(E1942,'Facture Chronopost'!L:L,'Facture Chronopost'!X:X),IF(OR(F1942=17,F1942=44),F1942&amp;"_"&amp;H1942,IF(COUNTIF('Bibliothèque transporteurs'!C:C,F1942)=0,"inconnu",_xlfn.XLOOKUP(F1942,'Bibliothèque transporteurs'!C:C,'Bibliothèque transporteurs'!B:B))))</f>
        <v/>
      </c>
      <c r="V1942">
        <f>IF(COUNTIF('Bibliothèque transporteurs'!C:C,F1942)=0,"inconnu",_xlfn.XLOOKUP(F1942,'Bibliothèque transporteurs'!C:C,'Bibliothèque transporteurs'!E:E))</f>
        <v/>
      </c>
      <c r="W1942">
        <f>IF(T1942="FR_2SHOP",O1942,IF(O1942=0,0,ROUNDUP(O1942/C1942*B1942,2)))</f>
        <v/>
      </c>
      <c r="Y1942" s="118">
        <f>ROUNDUP(B1942,2)-M1942-L1942-N1942-J1942-K1942-I1942-Q1942</f>
        <v/>
      </c>
      <c r="Z1942" s="118">
        <f>IF(Y1942=W1942,"OK","Non")</f>
        <v/>
      </c>
    </row>
    <row r="1943">
      <c r="A1943" s="9">
        <f>C1943/SUM(C:C)*(SUM(C:C)+$X$2)</f>
        <v/>
      </c>
      <c r="B1943" s="9">
        <f>C1943/SUM(C:C)*(SUM(C:C)+SUM($N$3:$O$7))+S1943</f>
        <v/>
      </c>
      <c r="C1943" s="9">
        <f>SUM(I1943:Q1943)-N1943-P1943</f>
        <v/>
      </c>
      <c r="D1943" s="8" t="n">
        <v>6235</v>
      </c>
      <c r="E1943" t="inlineStr">
        <is>
          <t>XT414503162TS</t>
        </is>
      </c>
      <c r="F1943" t="inlineStr">
        <is>
          <t>6C</t>
        </is>
      </c>
      <c r="G1943" t="inlineStr">
        <is>
          <t>N</t>
        </is>
      </c>
      <c r="H1943" t="inlineStr">
        <is>
          <t>ZA</t>
        </is>
      </c>
      <c r="O1943" t="n">
        <v>9.199999999999999</v>
      </c>
      <c r="S1943">
        <f>_xlfn.XLOOKUP(E1943,'Facture Chronopost'!L:L,'Facture Chronopost'!AA:AA,"")</f>
        <v/>
      </c>
      <c r="T1943">
        <f>IF(COUNTIF('Bibliothèque transporteurs'!C:C,F1943)=0,"inconnu",_xlfn.XLOOKUP(F1943,'Bibliothèque transporteurs'!C:C,'Bibliothèque transporteurs'!A:A))</f>
        <v/>
      </c>
      <c r="U1943">
        <f>IF(OR(F1943="6C",F1943="6B"),_xlfn.XLOOKUP(E1943,'Facture Chronopost'!L:L,'Facture Chronopost'!X:X),IF(OR(F1943=17,F1943=44),F1943&amp;"_"&amp;H1943,IF(COUNTIF('Bibliothèque transporteurs'!C:C,F1943)=0,"inconnu",_xlfn.XLOOKUP(F1943,'Bibliothèque transporteurs'!C:C,'Bibliothèque transporteurs'!B:B))))</f>
        <v/>
      </c>
      <c r="V1943">
        <f>IF(COUNTIF('Bibliothèque transporteurs'!C:C,F1943)=0,"inconnu",_xlfn.XLOOKUP(F1943,'Bibliothèque transporteurs'!C:C,'Bibliothèque transporteurs'!E:E))</f>
        <v/>
      </c>
      <c r="W1943">
        <f>IF(T1943="FR_2SHOP",O1943,IF(O1943=0,0,ROUNDUP(O1943/C1943*B1943,2)))</f>
        <v/>
      </c>
      <c r="Y1943" s="118">
        <f>ROUNDUP(B1943,2)-M1943-L1943-N1943-J1943-K1943-I1943-Q1943</f>
        <v/>
      </c>
      <c r="Z1943" s="118">
        <f>IF(Y1943=W1943,"OK","Non")</f>
        <v/>
      </c>
    </row>
    <row r="1944">
      <c r="A1944" s="9">
        <f>C1944/SUM(C:C)*(SUM(C:C)+$X$2)</f>
        <v/>
      </c>
      <c r="B1944" s="9">
        <f>C1944/SUM(C:C)*(SUM(C:C)+SUM($N$3:$O$7))+S1944</f>
        <v/>
      </c>
      <c r="C1944" s="9">
        <f>SUM(I1944:Q1944)-N1944-P1944</f>
        <v/>
      </c>
      <c r="D1944" s="8" t="n">
        <v>6235</v>
      </c>
      <c r="E1944" t="inlineStr">
        <is>
          <t>XT414503692TS</t>
        </is>
      </c>
      <c r="F1944" t="inlineStr">
        <is>
          <t>6C</t>
        </is>
      </c>
      <c r="G1944" t="inlineStr">
        <is>
          <t>N</t>
        </is>
      </c>
      <c r="H1944" t="inlineStr">
        <is>
          <t>ZA</t>
        </is>
      </c>
      <c r="O1944" t="n">
        <v>9.69</v>
      </c>
      <c r="S1944">
        <f>_xlfn.XLOOKUP(E1944,'Facture Chronopost'!L:L,'Facture Chronopost'!AA:AA,"")</f>
        <v/>
      </c>
      <c r="T1944">
        <f>IF(COUNTIF('Bibliothèque transporteurs'!C:C,F1944)=0,"inconnu",_xlfn.XLOOKUP(F1944,'Bibliothèque transporteurs'!C:C,'Bibliothèque transporteurs'!A:A))</f>
        <v/>
      </c>
      <c r="U1944">
        <f>IF(OR(F1944="6C",F1944="6B"),_xlfn.XLOOKUP(E1944,'Facture Chronopost'!L:L,'Facture Chronopost'!X:X),IF(OR(F1944=17,F1944=44),F1944&amp;"_"&amp;H1944,IF(COUNTIF('Bibliothèque transporteurs'!C:C,F1944)=0,"inconnu",_xlfn.XLOOKUP(F1944,'Bibliothèque transporteurs'!C:C,'Bibliothèque transporteurs'!B:B))))</f>
        <v/>
      </c>
      <c r="V1944">
        <f>IF(COUNTIF('Bibliothèque transporteurs'!C:C,F1944)=0,"inconnu",_xlfn.XLOOKUP(F1944,'Bibliothèque transporteurs'!C:C,'Bibliothèque transporteurs'!E:E))</f>
        <v/>
      </c>
      <c r="W1944">
        <f>IF(T1944="FR_2SHOP",O1944,IF(O1944=0,0,ROUNDUP(O1944/C1944*B1944,2)))</f>
        <v/>
      </c>
      <c r="Y1944" s="118">
        <f>ROUNDUP(B1944,2)-M1944-L1944-N1944-J1944-K1944-I1944-Q1944</f>
        <v/>
      </c>
      <c r="Z1944" s="118">
        <f>IF(Y1944=W1944,"OK","Non")</f>
        <v/>
      </c>
    </row>
    <row r="1945">
      <c r="A1945" s="9">
        <f>C1945/SUM(C:C)*(SUM(C:C)+$X$2)</f>
        <v/>
      </c>
      <c r="B1945" s="9">
        <f>C1945/SUM(C:C)*(SUM(C:C)+SUM($N$3:$O$7))+S1945</f>
        <v/>
      </c>
      <c r="C1945" s="9">
        <f>SUM(I1945:Q1945)-N1945-P1945</f>
        <v/>
      </c>
      <c r="D1945" s="8" t="n">
        <v>6235</v>
      </c>
      <c r="E1945" t="inlineStr">
        <is>
          <t>XT414504021TS</t>
        </is>
      </c>
      <c r="F1945" t="inlineStr">
        <is>
          <t>6C</t>
        </is>
      </c>
      <c r="G1945" t="inlineStr">
        <is>
          <t>N</t>
        </is>
      </c>
      <c r="H1945" t="inlineStr">
        <is>
          <t>ZA</t>
        </is>
      </c>
      <c r="O1945" t="n">
        <v>9.470000000000001</v>
      </c>
      <c r="S1945">
        <f>_xlfn.XLOOKUP(E1945,'Facture Chronopost'!L:L,'Facture Chronopost'!AA:AA,"")</f>
        <v/>
      </c>
      <c r="T1945">
        <f>IF(COUNTIF('Bibliothèque transporteurs'!C:C,F1945)=0,"inconnu",_xlfn.XLOOKUP(F1945,'Bibliothèque transporteurs'!C:C,'Bibliothèque transporteurs'!A:A))</f>
        <v/>
      </c>
      <c r="U1945">
        <f>IF(OR(F1945="6C",F1945="6B"),_xlfn.XLOOKUP(E1945,'Facture Chronopost'!L:L,'Facture Chronopost'!X:X),IF(OR(F1945=17,F1945=44),F1945&amp;"_"&amp;H1945,IF(COUNTIF('Bibliothèque transporteurs'!C:C,F1945)=0,"inconnu",_xlfn.XLOOKUP(F1945,'Bibliothèque transporteurs'!C:C,'Bibliothèque transporteurs'!B:B))))</f>
        <v/>
      </c>
      <c r="V1945">
        <f>IF(COUNTIF('Bibliothèque transporteurs'!C:C,F1945)=0,"inconnu",_xlfn.XLOOKUP(F1945,'Bibliothèque transporteurs'!C:C,'Bibliothèque transporteurs'!E:E))</f>
        <v/>
      </c>
      <c r="W1945">
        <f>IF(T1945="FR_2SHOP",O1945,IF(O1945=0,0,ROUNDUP(O1945/C1945*B1945,2)))</f>
        <v/>
      </c>
      <c r="Y1945" s="118">
        <f>ROUNDUP(B1945,2)-M1945-L1945-N1945-J1945-K1945-I1945-Q1945</f>
        <v/>
      </c>
      <c r="Z1945" s="118">
        <f>IF(Y1945=W1945,"OK","Non")</f>
        <v/>
      </c>
    </row>
    <row r="1946">
      <c r="A1946" s="9">
        <f>C1946/SUM(C:C)*(SUM(C:C)+$X$2)</f>
        <v/>
      </c>
      <c r="B1946" s="9">
        <f>C1946/SUM(C:C)*(SUM(C:C)+SUM($N$3:$O$7))+S1946</f>
        <v/>
      </c>
      <c r="C1946" s="9">
        <f>SUM(I1946:Q1946)-N1946-P1946</f>
        <v/>
      </c>
      <c r="D1946" s="8" t="n">
        <v>6235</v>
      </c>
      <c r="E1946" t="inlineStr">
        <is>
          <t>XT414504123TS</t>
        </is>
      </c>
      <c r="F1946" t="inlineStr">
        <is>
          <t>6C</t>
        </is>
      </c>
      <c r="G1946" t="inlineStr">
        <is>
          <t>N</t>
        </is>
      </c>
      <c r="H1946" t="inlineStr">
        <is>
          <t>ZA</t>
        </is>
      </c>
      <c r="O1946" t="n">
        <v>5.55</v>
      </c>
      <c r="S1946">
        <f>_xlfn.XLOOKUP(E1946,'Facture Chronopost'!L:L,'Facture Chronopost'!AA:AA,"")</f>
        <v/>
      </c>
      <c r="T1946">
        <f>IF(COUNTIF('Bibliothèque transporteurs'!C:C,F1946)=0,"inconnu",_xlfn.XLOOKUP(F1946,'Bibliothèque transporteurs'!C:C,'Bibliothèque transporteurs'!A:A))</f>
        <v/>
      </c>
      <c r="U1946">
        <f>IF(OR(F1946="6C",F1946="6B"),_xlfn.XLOOKUP(E1946,'Facture Chronopost'!L:L,'Facture Chronopost'!X:X),IF(OR(F1946=17,F1946=44),F1946&amp;"_"&amp;H1946,IF(COUNTIF('Bibliothèque transporteurs'!C:C,F1946)=0,"inconnu",_xlfn.XLOOKUP(F1946,'Bibliothèque transporteurs'!C:C,'Bibliothèque transporteurs'!B:B))))</f>
        <v/>
      </c>
      <c r="V1946">
        <f>IF(COUNTIF('Bibliothèque transporteurs'!C:C,F1946)=0,"inconnu",_xlfn.XLOOKUP(F1946,'Bibliothèque transporteurs'!C:C,'Bibliothèque transporteurs'!E:E))</f>
        <v/>
      </c>
      <c r="W1946">
        <f>IF(T1946="FR_2SHOP",O1946,IF(O1946=0,0,ROUNDUP(O1946/C1946*B1946,2)))</f>
        <v/>
      </c>
      <c r="Y1946" s="118">
        <f>ROUNDUP(B1946,2)-M1946-L1946-N1946-J1946-K1946-I1946-Q1946</f>
        <v/>
      </c>
      <c r="Z1946" s="118">
        <f>IF(Y1946=W1946,"OK","Non")</f>
        <v/>
      </c>
    </row>
    <row r="1947">
      <c r="A1947" s="9">
        <f>C1947/SUM(C:C)*(SUM(C:C)+$X$2)</f>
        <v/>
      </c>
      <c r="B1947" s="9">
        <f>C1947/SUM(C:C)*(SUM(C:C)+SUM($N$3:$O$7))+S1947</f>
        <v/>
      </c>
      <c r="C1947" s="9">
        <f>SUM(I1947:Q1947)-N1947-P1947</f>
        <v/>
      </c>
      <c r="D1947" s="8" t="n">
        <v>6235</v>
      </c>
      <c r="E1947" t="inlineStr">
        <is>
          <t>XT414504605TS</t>
        </is>
      </c>
      <c r="F1947" t="inlineStr">
        <is>
          <t>6C</t>
        </is>
      </c>
      <c r="G1947" t="inlineStr">
        <is>
          <t>N</t>
        </is>
      </c>
      <c r="H1947" t="inlineStr">
        <is>
          <t>ZA</t>
        </is>
      </c>
      <c r="O1947" t="n">
        <v>5.33</v>
      </c>
      <c r="S1947">
        <f>_xlfn.XLOOKUP(E1947,'Facture Chronopost'!L:L,'Facture Chronopost'!AA:AA,"")</f>
        <v/>
      </c>
      <c r="T1947">
        <f>IF(COUNTIF('Bibliothèque transporteurs'!C:C,F1947)=0,"inconnu",_xlfn.XLOOKUP(F1947,'Bibliothèque transporteurs'!C:C,'Bibliothèque transporteurs'!A:A))</f>
        <v/>
      </c>
      <c r="U1947">
        <f>IF(OR(F1947="6C",F1947="6B"),_xlfn.XLOOKUP(E1947,'Facture Chronopost'!L:L,'Facture Chronopost'!X:X),IF(OR(F1947=17,F1947=44),F1947&amp;"_"&amp;H1947,IF(COUNTIF('Bibliothèque transporteurs'!C:C,F1947)=0,"inconnu",_xlfn.XLOOKUP(F1947,'Bibliothèque transporteurs'!C:C,'Bibliothèque transporteurs'!B:B))))</f>
        <v/>
      </c>
      <c r="V1947">
        <f>IF(COUNTIF('Bibliothèque transporteurs'!C:C,F1947)=0,"inconnu",_xlfn.XLOOKUP(F1947,'Bibliothèque transporteurs'!C:C,'Bibliothèque transporteurs'!E:E))</f>
        <v/>
      </c>
      <c r="W1947">
        <f>IF(T1947="FR_2SHOP",O1947,IF(O1947=0,0,ROUNDUP(O1947/C1947*B1947,2)))</f>
        <v/>
      </c>
      <c r="Y1947" s="118">
        <f>ROUNDUP(B1947,2)-M1947-L1947-N1947-J1947-K1947-I1947-Q1947</f>
        <v/>
      </c>
      <c r="Z1947" s="118">
        <f>IF(Y1947=W1947,"OK","Non")</f>
        <v/>
      </c>
    </row>
    <row r="1948">
      <c r="A1948" s="9">
        <f>C1948/SUM(C:C)*(SUM(C:C)+$X$2)</f>
        <v/>
      </c>
      <c r="B1948" s="9">
        <f>C1948/SUM(C:C)*(SUM(C:C)+SUM($N$3:$O$7))+S1948</f>
        <v/>
      </c>
      <c r="C1948" s="9">
        <f>SUM(I1948:Q1948)-N1948-P1948</f>
        <v/>
      </c>
      <c r="D1948" s="8" t="n">
        <v>6235</v>
      </c>
      <c r="E1948" t="inlineStr">
        <is>
          <t>XT414504905TS</t>
        </is>
      </c>
      <c r="F1948" t="inlineStr">
        <is>
          <t>6C</t>
        </is>
      </c>
      <c r="G1948" t="inlineStr">
        <is>
          <t>N</t>
        </is>
      </c>
      <c r="H1948" t="inlineStr">
        <is>
          <t>ZA</t>
        </is>
      </c>
      <c r="O1948" t="n">
        <v>5.33</v>
      </c>
      <c r="S1948">
        <f>_xlfn.XLOOKUP(E1948,'Facture Chronopost'!L:L,'Facture Chronopost'!AA:AA,"")</f>
        <v/>
      </c>
      <c r="T1948">
        <f>IF(COUNTIF('Bibliothèque transporteurs'!C:C,F1948)=0,"inconnu",_xlfn.XLOOKUP(F1948,'Bibliothèque transporteurs'!C:C,'Bibliothèque transporteurs'!A:A))</f>
        <v/>
      </c>
      <c r="U1948">
        <f>IF(OR(F1948="6C",F1948="6B"),_xlfn.XLOOKUP(E1948,'Facture Chronopost'!L:L,'Facture Chronopost'!X:X),IF(OR(F1948=17,F1948=44),F1948&amp;"_"&amp;H1948,IF(COUNTIF('Bibliothèque transporteurs'!C:C,F1948)=0,"inconnu",_xlfn.XLOOKUP(F1948,'Bibliothèque transporteurs'!C:C,'Bibliothèque transporteurs'!B:B))))</f>
        <v/>
      </c>
      <c r="V1948">
        <f>IF(COUNTIF('Bibliothèque transporteurs'!C:C,F1948)=0,"inconnu",_xlfn.XLOOKUP(F1948,'Bibliothèque transporteurs'!C:C,'Bibliothèque transporteurs'!E:E))</f>
        <v/>
      </c>
      <c r="W1948">
        <f>IF(T1948="FR_2SHOP",O1948,IF(O1948=0,0,ROUNDUP(O1948/C1948*B1948,2)))</f>
        <v/>
      </c>
      <c r="Y1948" s="118">
        <f>ROUNDUP(B1948,2)-M1948-L1948-N1948-J1948-K1948-I1948-Q1948</f>
        <v/>
      </c>
      <c r="Z1948" s="118">
        <f>IF(Y1948=W1948,"OK","Non")</f>
        <v/>
      </c>
    </row>
    <row r="1949">
      <c r="A1949" s="9">
        <f>C1949/SUM(C:C)*(SUM(C:C)+$X$2)</f>
        <v/>
      </c>
      <c r="B1949" s="9">
        <f>C1949/SUM(C:C)*(SUM(C:C)+SUM($N$3:$O$7))+S1949</f>
        <v/>
      </c>
      <c r="C1949" s="9">
        <f>SUM(I1949:Q1949)-N1949-P1949</f>
        <v/>
      </c>
      <c r="D1949" s="8" t="n">
        <v>6235</v>
      </c>
      <c r="E1949" t="inlineStr">
        <is>
          <t>XT414506075TS</t>
        </is>
      </c>
      <c r="F1949" t="inlineStr">
        <is>
          <t>6C</t>
        </is>
      </c>
      <c r="G1949" t="inlineStr">
        <is>
          <t>N</t>
        </is>
      </c>
      <c r="H1949" t="inlineStr">
        <is>
          <t>ZA</t>
        </is>
      </c>
      <c r="O1949" t="n">
        <v>9.69</v>
      </c>
      <c r="S1949">
        <f>_xlfn.XLOOKUP(E1949,'Facture Chronopost'!L:L,'Facture Chronopost'!AA:AA,"")</f>
        <v/>
      </c>
      <c r="T1949">
        <f>IF(COUNTIF('Bibliothèque transporteurs'!C:C,F1949)=0,"inconnu",_xlfn.XLOOKUP(F1949,'Bibliothèque transporteurs'!C:C,'Bibliothèque transporteurs'!A:A))</f>
        <v/>
      </c>
      <c r="U1949">
        <f>IF(OR(F1949="6C",F1949="6B"),_xlfn.XLOOKUP(E1949,'Facture Chronopost'!L:L,'Facture Chronopost'!X:X),IF(OR(F1949=17,F1949=44),F1949&amp;"_"&amp;H1949,IF(COUNTIF('Bibliothèque transporteurs'!C:C,F1949)=0,"inconnu",_xlfn.XLOOKUP(F1949,'Bibliothèque transporteurs'!C:C,'Bibliothèque transporteurs'!B:B))))</f>
        <v/>
      </c>
      <c r="V1949">
        <f>IF(COUNTIF('Bibliothèque transporteurs'!C:C,F1949)=0,"inconnu",_xlfn.XLOOKUP(F1949,'Bibliothèque transporteurs'!C:C,'Bibliothèque transporteurs'!E:E))</f>
        <v/>
      </c>
      <c r="W1949">
        <f>IF(T1949="FR_2SHOP",O1949,IF(O1949=0,0,ROUNDUP(O1949/C1949*B1949,2)))</f>
        <v/>
      </c>
      <c r="Y1949" s="118">
        <f>ROUNDUP(B1949,2)-M1949-L1949-N1949-J1949-K1949-I1949-Q1949</f>
        <v/>
      </c>
      <c r="Z1949" s="118">
        <f>IF(Y1949=W1949,"OK","Non")</f>
        <v/>
      </c>
    </row>
    <row r="1950">
      <c r="A1950" s="9">
        <f>C1950/SUM(C:C)*(SUM(C:C)+$X$2)</f>
        <v/>
      </c>
      <c r="B1950" s="9">
        <f>C1950/SUM(C:C)*(SUM(C:C)+SUM($N$3:$O$7))+S1950</f>
        <v/>
      </c>
      <c r="C1950" s="9">
        <f>SUM(I1950:Q1950)-N1950-P1950</f>
        <v/>
      </c>
      <c r="D1950" s="8" t="n">
        <v>6235</v>
      </c>
      <c r="E1950" t="inlineStr">
        <is>
          <t>XT414506606TS</t>
        </is>
      </c>
      <c r="F1950" t="inlineStr">
        <is>
          <t>6C</t>
        </is>
      </c>
      <c r="G1950" t="inlineStr">
        <is>
          <t>N</t>
        </is>
      </c>
      <c r="H1950" t="inlineStr">
        <is>
          <t>ZA</t>
        </is>
      </c>
      <c r="O1950" t="n">
        <v>5.55</v>
      </c>
      <c r="S1950">
        <f>_xlfn.XLOOKUP(E1950,'Facture Chronopost'!L:L,'Facture Chronopost'!AA:AA,"")</f>
        <v/>
      </c>
      <c r="T1950">
        <f>IF(COUNTIF('Bibliothèque transporteurs'!C:C,F1950)=0,"inconnu",_xlfn.XLOOKUP(F1950,'Bibliothèque transporteurs'!C:C,'Bibliothèque transporteurs'!A:A))</f>
        <v/>
      </c>
      <c r="U1950">
        <f>IF(OR(F1950="6C",F1950="6B"),_xlfn.XLOOKUP(E1950,'Facture Chronopost'!L:L,'Facture Chronopost'!X:X),IF(OR(F1950=17,F1950=44),F1950&amp;"_"&amp;H1950,IF(COUNTIF('Bibliothèque transporteurs'!C:C,F1950)=0,"inconnu",_xlfn.XLOOKUP(F1950,'Bibliothèque transporteurs'!C:C,'Bibliothèque transporteurs'!B:B))))</f>
        <v/>
      </c>
      <c r="V1950">
        <f>IF(COUNTIF('Bibliothèque transporteurs'!C:C,F1950)=0,"inconnu",_xlfn.XLOOKUP(F1950,'Bibliothèque transporteurs'!C:C,'Bibliothèque transporteurs'!E:E))</f>
        <v/>
      </c>
      <c r="W1950">
        <f>IF(T1950="FR_2SHOP",O1950,IF(O1950=0,0,ROUNDUP(O1950/C1950*B1950,2)))</f>
        <v/>
      </c>
      <c r="Y1950" s="118">
        <f>ROUNDUP(B1950,2)-M1950-L1950-N1950-J1950-K1950-I1950-Q1950</f>
        <v/>
      </c>
      <c r="Z1950" s="118">
        <f>IF(Y1950=W1950,"OK","Non")</f>
        <v/>
      </c>
    </row>
    <row r="1951">
      <c r="A1951" s="9">
        <f>C1951/SUM(C:C)*(SUM(C:C)+$X$2)</f>
        <v/>
      </c>
      <c r="B1951" s="9">
        <f>C1951/SUM(C:C)*(SUM(C:C)+SUM($N$3:$O$7))+S1951</f>
        <v/>
      </c>
      <c r="C1951" s="9">
        <f>SUM(I1951:Q1951)-N1951-P1951</f>
        <v/>
      </c>
      <c r="D1951" s="8" t="n">
        <v>6235</v>
      </c>
      <c r="E1951" t="inlineStr">
        <is>
          <t>XT414507544TS</t>
        </is>
      </c>
      <c r="F1951" t="inlineStr">
        <is>
          <t>6C</t>
        </is>
      </c>
      <c r="G1951" t="inlineStr">
        <is>
          <t>N</t>
        </is>
      </c>
      <c r="H1951" t="inlineStr">
        <is>
          <t>ZA</t>
        </is>
      </c>
      <c r="O1951" t="n">
        <v>9.69</v>
      </c>
      <c r="S1951">
        <f>_xlfn.XLOOKUP(E1951,'Facture Chronopost'!L:L,'Facture Chronopost'!AA:AA,"")</f>
        <v/>
      </c>
      <c r="T1951">
        <f>IF(COUNTIF('Bibliothèque transporteurs'!C:C,F1951)=0,"inconnu",_xlfn.XLOOKUP(F1951,'Bibliothèque transporteurs'!C:C,'Bibliothèque transporteurs'!A:A))</f>
        <v/>
      </c>
      <c r="U1951">
        <f>IF(OR(F1951="6C",F1951="6B"),_xlfn.XLOOKUP(E1951,'Facture Chronopost'!L:L,'Facture Chronopost'!X:X),IF(OR(F1951=17,F1951=44),F1951&amp;"_"&amp;H1951,IF(COUNTIF('Bibliothèque transporteurs'!C:C,F1951)=0,"inconnu",_xlfn.XLOOKUP(F1951,'Bibliothèque transporteurs'!C:C,'Bibliothèque transporteurs'!B:B))))</f>
        <v/>
      </c>
      <c r="V1951">
        <f>IF(COUNTIF('Bibliothèque transporteurs'!C:C,F1951)=0,"inconnu",_xlfn.XLOOKUP(F1951,'Bibliothèque transporteurs'!C:C,'Bibliothèque transporteurs'!E:E))</f>
        <v/>
      </c>
      <c r="W1951">
        <f>IF(T1951="FR_2SHOP",O1951,IF(O1951=0,0,ROUNDUP(O1951/C1951*B1951,2)))</f>
        <v/>
      </c>
      <c r="Y1951" s="118">
        <f>ROUNDUP(B1951,2)-M1951-L1951-N1951-J1951-K1951-I1951-Q1951</f>
        <v/>
      </c>
      <c r="Z1951" s="118">
        <f>IF(Y1951=W1951,"OK","Non")</f>
        <v/>
      </c>
    </row>
    <row r="1952">
      <c r="A1952" s="9">
        <f>C1952/SUM(C:C)*(SUM(C:C)+$X$2)</f>
        <v/>
      </c>
      <c r="B1952" s="9">
        <f>C1952/SUM(C:C)*(SUM(C:C)+SUM($N$3:$O$7))+S1952</f>
        <v/>
      </c>
      <c r="C1952" s="9">
        <f>SUM(I1952:Q1952)-N1952-P1952</f>
        <v/>
      </c>
      <c r="D1952" s="8" t="n">
        <v>6235</v>
      </c>
      <c r="E1952" t="inlineStr">
        <is>
          <t>XT414510455TS</t>
        </is>
      </c>
      <c r="F1952" t="inlineStr">
        <is>
          <t>6C</t>
        </is>
      </c>
      <c r="G1952" t="inlineStr">
        <is>
          <t>N</t>
        </is>
      </c>
      <c r="H1952" t="inlineStr">
        <is>
          <t>ZA</t>
        </is>
      </c>
      <c r="O1952" t="n">
        <v>9.69</v>
      </c>
      <c r="S1952">
        <f>_xlfn.XLOOKUP(E1952,'Facture Chronopost'!L:L,'Facture Chronopost'!AA:AA,"")</f>
        <v/>
      </c>
      <c r="T1952">
        <f>IF(COUNTIF('Bibliothèque transporteurs'!C:C,F1952)=0,"inconnu",_xlfn.XLOOKUP(F1952,'Bibliothèque transporteurs'!C:C,'Bibliothèque transporteurs'!A:A))</f>
        <v/>
      </c>
      <c r="U1952">
        <f>IF(OR(F1952="6C",F1952="6B"),_xlfn.XLOOKUP(E1952,'Facture Chronopost'!L:L,'Facture Chronopost'!X:X),IF(OR(F1952=17,F1952=44),F1952&amp;"_"&amp;H1952,IF(COUNTIF('Bibliothèque transporteurs'!C:C,F1952)=0,"inconnu",_xlfn.XLOOKUP(F1952,'Bibliothèque transporteurs'!C:C,'Bibliothèque transporteurs'!B:B))))</f>
        <v/>
      </c>
      <c r="V1952">
        <f>IF(COUNTIF('Bibliothèque transporteurs'!C:C,F1952)=0,"inconnu",_xlfn.XLOOKUP(F1952,'Bibliothèque transporteurs'!C:C,'Bibliothèque transporteurs'!E:E))</f>
        <v/>
      </c>
      <c r="W1952">
        <f>IF(T1952="FR_2SHOP",O1952,IF(O1952=0,0,ROUNDUP(O1952/C1952*B1952,2)))</f>
        <v/>
      </c>
      <c r="Y1952" s="118">
        <f>ROUNDUP(B1952,2)-M1952-L1952-N1952-J1952-K1952-I1952-Q1952</f>
        <v/>
      </c>
      <c r="Z1952" s="118">
        <f>IF(Y1952=W1952,"OK","Non")</f>
        <v/>
      </c>
    </row>
    <row r="1953">
      <c r="A1953" s="9">
        <f>C1953/SUM(C:C)*(SUM(C:C)+$X$2)</f>
        <v/>
      </c>
      <c r="B1953" s="9">
        <f>C1953/SUM(C:C)*(SUM(C:C)+SUM($N$3:$O$7))+S1953</f>
        <v/>
      </c>
      <c r="C1953" s="9">
        <f>SUM(I1953:Q1953)-N1953-P1953</f>
        <v/>
      </c>
      <c r="D1953" s="8" t="n">
        <v>6235</v>
      </c>
      <c r="E1953" t="inlineStr">
        <is>
          <t>XT414510985TS</t>
        </is>
      </c>
      <c r="F1953" t="inlineStr">
        <is>
          <t>6C</t>
        </is>
      </c>
      <c r="G1953" t="inlineStr">
        <is>
          <t>N</t>
        </is>
      </c>
      <c r="H1953" t="inlineStr">
        <is>
          <t>ZA</t>
        </is>
      </c>
      <c r="O1953" t="n">
        <v>11.01</v>
      </c>
      <c r="S1953">
        <f>_xlfn.XLOOKUP(E1953,'Facture Chronopost'!L:L,'Facture Chronopost'!AA:AA,"")</f>
        <v/>
      </c>
      <c r="T1953">
        <f>IF(COUNTIF('Bibliothèque transporteurs'!C:C,F1953)=0,"inconnu",_xlfn.XLOOKUP(F1953,'Bibliothèque transporteurs'!C:C,'Bibliothèque transporteurs'!A:A))</f>
        <v/>
      </c>
      <c r="U1953">
        <f>IF(OR(F1953="6C",F1953="6B"),_xlfn.XLOOKUP(E1953,'Facture Chronopost'!L:L,'Facture Chronopost'!X:X),IF(OR(F1953=17,F1953=44),F1953&amp;"_"&amp;H1953,IF(COUNTIF('Bibliothèque transporteurs'!C:C,F1953)=0,"inconnu",_xlfn.XLOOKUP(F1953,'Bibliothèque transporteurs'!C:C,'Bibliothèque transporteurs'!B:B))))</f>
        <v/>
      </c>
      <c r="V1953">
        <f>IF(COUNTIF('Bibliothèque transporteurs'!C:C,F1953)=0,"inconnu",_xlfn.XLOOKUP(F1953,'Bibliothèque transporteurs'!C:C,'Bibliothèque transporteurs'!E:E))</f>
        <v/>
      </c>
      <c r="W1953">
        <f>IF(T1953="FR_2SHOP",O1953,IF(O1953=0,0,ROUNDUP(O1953/C1953*B1953,2)))</f>
        <v/>
      </c>
      <c r="Y1953" s="118">
        <f>ROUNDUP(B1953,2)-M1953-L1953-N1953-J1953-K1953-I1953-Q1953</f>
        <v/>
      </c>
      <c r="Z1953" s="118">
        <f>IF(Y1953=W1953,"OK","Non")</f>
        <v/>
      </c>
    </row>
    <row r="1954">
      <c r="A1954" s="9">
        <f>C1954/SUM(C:C)*(SUM(C:C)+$X$2)</f>
        <v/>
      </c>
      <c r="B1954" s="9">
        <f>C1954/SUM(C:C)*(SUM(C:C)+SUM($N$3:$O$7))+S1954</f>
        <v/>
      </c>
      <c r="C1954" s="9">
        <f>SUM(I1954:Q1954)-N1954-P1954</f>
        <v/>
      </c>
      <c r="D1954" s="8" t="n">
        <v>6235</v>
      </c>
      <c r="E1954" t="inlineStr">
        <is>
          <t>XT414511186TS</t>
        </is>
      </c>
      <c r="F1954" t="inlineStr">
        <is>
          <t>6C</t>
        </is>
      </c>
      <c r="G1954" t="inlineStr">
        <is>
          <t>N</t>
        </is>
      </c>
      <c r="H1954" t="inlineStr">
        <is>
          <t>ZA</t>
        </is>
      </c>
      <c r="O1954" t="n">
        <v>5.33</v>
      </c>
      <c r="S1954">
        <f>_xlfn.XLOOKUP(E1954,'Facture Chronopost'!L:L,'Facture Chronopost'!AA:AA,"")</f>
        <v/>
      </c>
      <c r="T1954">
        <f>IF(COUNTIF('Bibliothèque transporteurs'!C:C,F1954)=0,"inconnu",_xlfn.XLOOKUP(F1954,'Bibliothèque transporteurs'!C:C,'Bibliothèque transporteurs'!A:A))</f>
        <v/>
      </c>
      <c r="U1954">
        <f>IF(OR(F1954="6C",F1954="6B"),_xlfn.XLOOKUP(E1954,'Facture Chronopost'!L:L,'Facture Chronopost'!X:X),IF(OR(F1954=17,F1954=44),F1954&amp;"_"&amp;H1954,IF(COUNTIF('Bibliothèque transporteurs'!C:C,F1954)=0,"inconnu",_xlfn.XLOOKUP(F1954,'Bibliothèque transporteurs'!C:C,'Bibliothèque transporteurs'!B:B))))</f>
        <v/>
      </c>
      <c r="V1954">
        <f>IF(COUNTIF('Bibliothèque transporteurs'!C:C,F1954)=0,"inconnu",_xlfn.XLOOKUP(F1954,'Bibliothèque transporteurs'!C:C,'Bibliothèque transporteurs'!E:E))</f>
        <v/>
      </c>
      <c r="W1954">
        <f>IF(T1954="FR_2SHOP",O1954,IF(O1954=0,0,ROUNDUP(O1954/C1954*B1954,2)))</f>
        <v/>
      </c>
      <c r="Y1954" s="118">
        <f>ROUNDUP(B1954,2)-M1954-L1954-N1954-J1954-K1954-I1954-Q1954</f>
        <v/>
      </c>
      <c r="Z1954" s="118">
        <f>IF(Y1954=W1954,"OK","Non")</f>
        <v/>
      </c>
    </row>
    <row r="1955">
      <c r="A1955" s="9">
        <f>C1955/SUM(C:C)*(SUM(C:C)+$X$2)</f>
        <v/>
      </c>
      <c r="B1955" s="9">
        <f>C1955/SUM(C:C)*(SUM(C:C)+SUM($N$3:$O$7))+S1955</f>
        <v/>
      </c>
      <c r="C1955" s="9">
        <f>SUM(I1955:Q1955)-N1955-P1955</f>
        <v/>
      </c>
      <c r="D1955" s="8" t="n">
        <v>6235</v>
      </c>
      <c r="E1955" t="inlineStr">
        <is>
          <t>XT414512558TS</t>
        </is>
      </c>
      <c r="F1955" t="inlineStr">
        <is>
          <t>6C</t>
        </is>
      </c>
      <c r="G1955" t="inlineStr">
        <is>
          <t>N</t>
        </is>
      </c>
      <c r="H1955" t="inlineStr">
        <is>
          <t>ZA</t>
        </is>
      </c>
      <c r="O1955" t="n">
        <v>13.67</v>
      </c>
      <c r="S1955">
        <f>_xlfn.XLOOKUP(E1955,'Facture Chronopost'!L:L,'Facture Chronopost'!AA:AA,"")</f>
        <v/>
      </c>
      <c r="T1955">
        <f>IF(COUNTIF('Bibliothèque transporteurs'!C:C,F1955)=0,"inconnu",_xlfn.XLOOKUP(F1955,'Bibliothèque transporteurs'!C:C,'Bibliothèque transporteurs'!A:A))</f>
        <v/>
      </c>
      <c r="U1955">
        <f>IF(OR(F1955="6C",F1955="6B"),_xlfn.XLOOKUP(E1955,'Facture Chronopost'!L:L,'Facture Chronopost'!X:X),IF(OR(F1955=17,F1955=44),F1955&amp;"_"&amp;H1955,IF(COUNTIF('Bibliothèque transporteurs'!C:C,F1955)=0,"inconnu",_xlfn.XLOOKUP(F1955,'Bibliothèque transporteurs'!C:C,'Bibliothèque transporteurs'!B:B))))</f>
        <v/>
      </c>
      <c r="V1955">
        <f>IF(COUNTIF('Bibliothèque transporteurs'!C:C,F1955)=0,"inconnu",_xlfn.XLOOKUP(F1955,'Bibliothèque transporteurs'!C:C,'Bibliothèque transporteurs'!E:E))</f>
        <v/>
      </c>
      <c r="W1955">
        <f>IF(T1955="FR_2SHOP",O1955,IF(O1955=0,0,ROUNDUP(O1955/C1955*B1955,2)))</f>
        <v/>
      </c>
      <c r="Y1955" s="118">
        <f>ROUNDUP(B1955,2)-M1955-L1955-N1955-J1955-K1955-I1955-Q1955</f>
        <v/>
      </c>
      <c r="Z1955" s="118">
        <f>IF(Y1955=W1955,"OK","Non")</f>
        <v/>
      </c>
    </row>
    <row r="1956">
      <c r="A1956" s="9">
        <f>C1956/SUM(C:C)*(SUM(C:C)+$X$2)</f>
        <v/>
      </c>
      <c r="B1956" s="9">
        <f>C1956/SUM(C:C)*(SUM(C:C)+SUM($N$3:$O$7))+S1956</f>
        <v/>
      </c>
      <c r="C1956" s="9">
        <f>SUM(I1956:Q1956)-N1956-P1956</f>
        <v/>
      </c>
      <c r="D1956" s="8" t="n">
        <v>6235</v>
      </c>
      <c r="E1956" t="inlineStr">
        <is>
          <t>XT414516095TS</t>
        </is>
      </c>
      <c r="F1956" t="inlineStr">
        <is>
          <t>6C</t>
        </is>
      </c>
      <c r="G1956" t="inlineStr">
        <is>
          <t>N</t>
        </is>
      </c>
      <c r="H1956" t="inlineStr">
        <is>
          <t>ZA</t>
        </is>
      </c>
      <c r="O1956" t="n">
        <v>9.69</v>
      </c>
      <c r="S1956">
        <f>_xlfn.XLOOKUP(E1956,'Facture Chronopost'!L:L,'Facture Chronopost'!AA:AA,"")</f>
        <v/>
      </c>
      <c r="T1956">
        <f>IF(COUNTIF('Bibliothèque transporteurs'!C:C,F1956)=0,"inconnu",_xlfn.XLOOKUP(F1956,'Bibliothèque transporteurs'!C:C,'Bibliothèque transporteurs'!A:A))</f>
        <v/>
      </c>
      <c r="U1956">
        <f>IF(OR(F1956="6C",F1956="6B"),_xlfn.XLOOKUP(E1956,'Facture Chronopost'!L:L,'Facture Chronopost'!X:X),IF(OR(F1956=17,F1956=44),F1956&amp;"_"&amp;H1956,IF(COUNTIF('Bibliothèque transporteurs'!C:C,F1956)=0,"inconnu",_xlfn.XLOOKUP(F1956,'Bibliothèque transporteurs'!C:C,'Bibliothèque transporteurs'!B:B))))</f>
        <v/>
      </c>
      <c r="V1956">
        <f>IF(COUNTIF('Bibliothèque transporteurs'!C:C,F1956)=0,"inconnu",_xlfn.XLOOKUP(F1956,'Bibliothèque transporteurs'!C:C,'Bibliothèque transporteurs'!E:E))</f>
        <v/>
      </c>
      <c r="W1956">
        <f>IF(T1956="FR_2SHOP",O1956,IF(O1956=0,0,ROUNDUP(O1956/C1956*B1956,2)))</f>
        <v/>
      </c>
      <c r="Y1956" s="118">
        <f>ROUNDUP(B1956,2)-M1956-L1956-N1956-J1956-K1956-I1956-Q1956</f>
        <v/>
      </c>
      <c r="Z1956" s="118">
        <f>IF(Y1956=W1956,"OK","Non")</f>
        <v/>
      </c>
    </row>
    <row r="1957">
      <c r="A1957" s="9">
        <f>C1957/SUM(C:C)*(SUM(C:C)+$X$2)</f>
        <v/>
      </c>
      <c r="B1957" s="9">
        <f>C1957/SUM(C:C)*(SUM(C:C)+SUM($N$3:$O$7))+S1957</f>
        <v/>
      </c>
      <c r="C1957" s="9">
        <f>SUM(I1957:Q1957)-N1957-P1957</f>
        <v/>
      </c>
      <c r="D1957" s="8" t="n">
        <v>6235</v>
      </c>
      <c r="E1957" t="inlineStr">
        <is>
          <t>XT414517507TS</t>
        </is>
      </c>
      <c r="F1957" t="inlineStr">
        <is>
          <t>6C</t>
        </is>
      </c>
      <c r="G1957" t="inlineStr">
        <is>
          <t>N</t>
        </is>
      </c>
      <c r="H1957" t="inlineStr">
        <is>
          <t>ZA</t>
        </is>
      </c>
      <c r="O1957" t="n">
        <v>6.95</v>
      </c>
      <c r="S1957">
        <f>_xlfn.XLOOKUP(E1957,'Facture Chronopost'!L:L,'Facture Chronopost'!AA:AA,"")</f>
        <v/>
      </c>
      <c r="T1957">
        <f>IF(COUNTIF('Bibliothèque transporteurs'!C:C,F1957)=0,"inconnu",_xlfn.XLOOKUP(F1957,'Bibliothèque transporteurs'!C:C,'Bibliothèque transporteurs'!A:A))</f>
        <v/>
      </c>
      <c r="U1957">
        <f>IF(OR(F1957="6C",F1957="6B"),_xlfn.XLOOKUP(E1957,'Facture Chronopost'!L:L,'Facture Chronopost'!X:X),IF(OR(F1957=17,F1957=44),F1957&amp;"_"&amp;H1957,IF(COUNTIF('Bibliothèque transporteurs'!C:C,F1957)=0,"inconnu",_xlfn.XLOOKUP(F1957,'Bibliothèque transporteurs'!C:C,'Bibliothèque transporteurs'!B:B))))</f>
        <v/>
      </c>
      <c r="V1957">
        <f>IF(COUNTIF('Bibliothèque transporteurs'!C:C,F1957)=0,"inconnu",_xlfn.XLOOKUP(F1957,'Bibliothèque transporteurs'!C:C,'Bibliothèque transporteurs'!E:E))</f>
        <v/>
      </c>
      <c r="W1957">
        <f>IF(T1957="FR_2SHOP",O1957,IF(O1957=0,0,ROUNDUP(O1957/C1957*B1957,2)))</f>
        <v/>
      </c>
      <c r="Y1957" s="118">
        <f>ROUNDUP(B1957,2)-M1957-L1957-N1957-J1957-K1957-I1957-Q1957</f>
        <v/>
      </c>
      <c r="Z1957" s="118">
        <f>IF(Y1957=W1957,"OK","Non")</f>
        <v/>
      </c>
    </row>
    <row r="1958">
      <c r="A1958" s="9">
        <f>C1958/SUM(C:C)*(SUM(C:C)+$X$2)</f>
        <v/>
      </c>
      <c r="B1958" s="9">
        <f>C1958/SUM(C:C)*(SUM(C:C)+SUM($N$3:$O$7))+S1958</f>
        <v/>
      </c>
      <c r="C1958" s="9">
        <f>SUM(I1958:Q1958)-N1958-P1958</f>
        <v/>
      </c>
      <c r="D1958" s="8" t="n">
        <v>6235</v>
      </c>
      <c r="E1958" t="inlineStr">
        <is>
          <t>XT414523388TS</t>
        </is>
      </c>
      <c r="F1958" t="inlineStr">
        <is>
          <t>6C</t>
        </is>
      </c>
      <c r="G1958" t="inlineStr">
        <is>
          <t>N</t>
        </is>
      </c>
      <c r="H1958" t="inlineStr">
        <is>
          <t>ZA</t>
        </is>
      </c>
      <c r="O1958" t="n">
        <v>9.199999999999999</v>
      </c>
      <c r="S1958">
        <f>_xlfn.XLOOKUP(E1958,'Facture Chronopost'!L:L,'Facture Chronopost'!AA:AA,"")</f>
        <v/>
      </c>
      <c r="T1958">
        <f>IF(COUNTIF('Bibliothèque transporteurs'!C:C,F1958)=0,"inconnu",_xlfn.XLOOKUP(F1958,'Bibliothèque transporteurs'!C:C,'Bibliothèque transporteurs'!A:A))</f>
        <v/>
      </c>
      <c r="U1958">
        <f>IF(OR(F1958="6C",F1958="6B"),_xlfn.XLOOKUP(E1958,'Facture Chronopost'!L:L,'Facture Chronopost'!X:X),IF(OR(F1958=17,F1958=44),F1958&amp;"_"&amp;H1958,IF(COUNTIF('Bibliothèque transporteurs'!C:C,F1958)=0,"inconnu",_xlfn.XLOOKUP(F1958,'Bibliothèque transporteurs'!C:C,'Bibliothèque transporteurs'!B:B))))</f>
        <v/>
      </c>
      <c r="V1958">
        <f>IF(COUNTIF('Bibliothèque transporteurs'!C:C,F1958)=0,"inconnu",_xlfn.XLOOKUP(F1958,'Bibliothèque transporteurs'!C:C,'Bibliothèque transporteurs'!E:E))</f>
        <v/>
      </c>
      <c r="W1958">
        <f>IF(T1958="FR_2SHOP",O1958,IF(O1958=0,0,ROUNDUP(O1958/C1958*B1958,2)))</f>
        <v/>
      </c>
      <c r="Y1958" s="118">
        <f>ROUNDUP(B1958,2)-M1958-L1958-N1958-J1958-K1958-I1958-Q1958</f>
        <v/>
      </c>
      <c r="Z1958" s="118">
        <f>IF(Y1958=W1958,"OK","Non")</f>
        <v/>
      </c>
    </row>
    <row r="1959">
      <c r="A1959" s="9">
        <f>C1959/SUM(C:C)*(SUM(C:C)+$X$2)</f>
        <v/>
      </c>
      <c r="B1959" s="9">
        <f>C1959/SUM(C:C)*(SUM(C:C)+SUM($N$3:$O$7))+S1959</f>
        <v/>
      </c>
      <c r="C1959" s="9">
        <f>SUM(I1959:Q1959)-N1959-P1959</f>
        <v/>
      </c>
      <c r="D1959" s="8" t="n">
        <v>6235</v>
      </c>
      <c r="E1959" t="inlineStr">
        <is>
          <t>XT414525477TS</t>
        </is>
      </c>
      <c r="F1959" t="inlineStr">
        <is>
          <t>6C</t>
        </is>
      </c>
      <c r="G1959" t="inlineStr">
        <is>
          <t>N</t>
        </is>
      </c>
      <c r="H1959" t="inlineStr">
        <is>
          <t>ZA</t>
        </is>
      </c>
      <c r="O1959" t="n">
        <v>9.69</v>
      </c>
      <c r="S1959">
        <f>_xlfn.XLOOKUP(E1959,'Facture Chronopost'!L:L,'Facture Chronopost'!AA:AA,"")</f>
        <v/>
      </c>
      <c r="T1959">
        <f>IF(COUNTIF('Bibliothèque transporteurs'!C:C,F1959)=0,"inconnu",_xlfn.XLOOKUP(F1959,'Bibliothèque transporteurs'!C:C,'Bibliothèque transporteurs'!A:A))</f>
        <v/>
      </c>
      <c r="U1959">
        <f>IF(OR(F1959="6C",F1959="6B"),_xlfn.XLOOKUP(E1959,'Facture Chronopost'!L:L,'Facture Chronopost'!X:X),IF(OR(F1959=17,F1959=44),F1959&amp;"_"&amp;H1959,IF(COUNTIF('Bibliothèque transporteurs'!C:C,F1959)=0,"inconnu",_xlfn.XLOOKUP(F1959,'Bibliothèque transporteurs'!C:C,'Bibliothèque transporteurs'!B:B))))</f>
        <v/>
      </c>
      <c r="V1959">
        <f>IF(COUNTIF('Bibliothèque transporteurs'!C:C,F1959)=0,"inconnu",_xlfn.XLOOKUP(F1959,'Bibliothèque transporteurs'!C:C,'Bibliothèque transporteurs'!E:E))</f>
        <v/>
      </c>
      <c r="W1959">
        <f>IF(T1959="FR_2SHOP",O1959,IF(O1959=0,0,ROUNDUP(O1959/C1959*B1959,2)))</f>
        <v/>
      </c>
      <c r="Y1959" s="118">
        <f>ROUNDUP(B1959,2)-M1959-L1959-N1959-J1959-K1959-I1959-Q1959</f>
        <v/>
      </c>
      <c r="Z1959" s="118">
        <f>IF(Y1959=W1959,"OK","Non")</f>
        <v/>
      </c>
    </row>
    <row r="1960">
      <c r="A1960" s="9">
        <f>C1960/SUM(C:C)*(SUM(C:C)+$X$2)</f>
        <v/>
      </c>
      <c r="B1960" s="9">
        <f>C1960/SUM(C:C)*(SUM(C:C)+SUM($N$3:$O$7))+S1960</f>
        <v/>
      </c>
      <c r="C1960" s="9">
        <f>SUM(I1960:Q1960)-N1960-P1960</f>
        <v/>
      </c>
      <c r="D1960" s="8" t="n">
        <v>6235</v>
      </c>
      <c r="E1960" t="inlineStr">
        <is>
          <t>XT414526945TS</t>
        </is>
      </c>
      <c r="F1960" t="inlineStr">
        <is>
          <t>6C</t>
        </is>
      </c>
      <c r="G1960" t="inlineStr">
        <is>
          <t>N</t>
        </is>
      </c>
      <c r="H1960" t="inlineStr">
        <is>
          <t>ZA</t>
        </is>
      </c>
      <c r="O1960" t="n">
        <v>6.62</v>
      </c>
      <c r="S1960">
        <f>_xlfn.XLOOKUP(E1960,'Facture Chronopost'!L:L,'Facture Chronopost'!AA:AA,"")</f>
        <v/>
      </c>
      <c r="T1960">
        <f>IF(COUNTIF('Bibliothèque transporteurs'!C:C,F1960)=0,"inconnu",_xlfn.XLOOKUP(F1960,'Bibliothèque transporteurs'!C:C,'Bibliothèque transporteurs'!A:A))</f>
        <v/>
      </c>
      <c r="U1960">
        <f>IF(OR(F1960="6C",F1960="6B"),_xlfn.XLOOKUP(E1960,'Facture Chronopost'!L:L,'Facture Chronopost'!X:X),IF(OR(F1960=17,F1960=44),F1960&amp;"_"&amp;H1960,IF(COUNTIF('Bibliothèque transporteurs'!C:C,F1960)=0,"inconnu",_xlfn.XLOOKUP(F1960,'Bibliothèque transporteurs'!C:C,'Bibliothèque transporteurs'!B:B))))</f>
        <v/>
      </c>
      <c r="V1960">
        <f>IF(COUNTIF('Bibliothèque transporteurs'!C:C,F1960)=0,"inconnu",_xlfn.XLOOKUP(F1960,'Bibliothèque transporteurs'!C:C,'Bibliothèque transporteurs'!E:E))</f>
        <v/>
      </c>
      <c r="W1960">
        <f>IF(T1960="FR_2SHOP",O1960,IF(O1960=0,0,ROUNDUP(O1960/C1960*B1960,2)))</f>
        <v/>
      </c>
      <c r="Y1960" s="118">
        <f>ROUNDUP(B1960,2)-M1960-L1960-N1960-J1960-K1960-I1960-Q1960</f>
        <v/>
      </c>
      <c r="Z1960" s="118">
        <f>IF(Y1960=W1960,"OK","Non")</f>
        <v/>
      </c>
    </row>
    <row r="1961">
      <c r="A1961" s="9">
        <f>C1961/SUM(C:C)*(SUM(C:C)+$X$2)</f>
        <v/>
      </c>
      <c r="B1961" s="9">
        <f>C1961/SUM(C:C)*(SUM(C:C)+SUM($N$3:$O$7))+S1961</f>
        <v/>
      </c>
      <c r="C1961" s="9">
        <f>SUM(I1961:Q1961)-N1961-P1961</f>
        <v/>
      </c>
      <c r="D1961" s="8" t="n">
        <v>6235</v>
      </c>
      <c r="E1961" t="inlineStr">
        <is>
          <t>XT414527787TS</t>
        </is>
      </c>
      <c r="F1961" t="inlineStr">
        <is>
          <t>6C</t>
        </is>
      </c>
      <c r="G1961" t="inlineStr">
        <is>
          <t>N</t>
        </is>
      </c>
      <c r="H1961" t="inlineStr">
        <is>
          <t>ZA</t>
        </is>
      </c>
      <c r="O1961" t="n">
        <v>10.35</v>
      </c>
      <c r="S1961">
        <f>_xlfn.XLOOKUP(E1961,'Facture Chronopost'!L:L,'Facture Chronopost'!AA:AA,"")</f>
        <v/>
      </c>
      <c r="T1961">
        <f>IF(COUNTIF('Bibliothèque transporteurs'!C:C,F1961)=0,"inconnu",_xlfn.XLOOKUP(F1961,'Bibliothèque transporteurs'!C:C,'Bibliothèque transporteurs'!A:A))</f>
        <v/>
      </c>
      <c r="U1961">
        <f>IF(OR(F1961="6C",F1961="6B"),_xlfn.XLOOKUP(E1961,'Facture Chronopost'!L:L,'Facture Chronopost'!X:X),IF(OR(F1961=17,F1961=44),F1961&amp;"_"&amp;H1961,IF(COUNTIF('Bibliothèque transporteurs'!C:C,F1961)=0,"inconnu",_xlfn.XLOOKUP(F1961,'Bibliothèque transporteurs'!C:C,'Bibliothèque transporteurs'!B:B))))</f>
        <v/>
      </c>
      <c r="V1961">
        <f>IF(COUNTIF('Bibliothèque transporteurs'!C:C,F1961)=0,"inconnu",_xlfn.XLOOKUP(F1961,'Bibliothèque transporteurs'!C:C,'Bibliothèque transporteurs'!E:E))</f>
        <v/>
      </c>
      <c r="W1961">
        <f>IF(T1961="FR_2SHOP",O1961,IF(O1961=0,0,ROUNDUP(O1961/C1961*B1961,2)))</f>
        <v/>
      </c>
      <c r="Y1961" s="118">
        <f>ROUNDUP(B1961,2)-M1961-L1961-N1961-J1961-K1961-I1961-Q1961</f>
        <v/>
      </c>
      <c r="Z1961" s="118">
        <f>IF(Y1961=W1961,"OK","Non")</f>
        <v/>
      </c>
    </row>
    <row r="1962">
      <c r="A1962" s="9">
        <f>C1962/SUM(C:C)*(SUM(C:C)+$X$2)</f>
        <v/>
      </c>
      <c r="B1962" s="9">
        <f>C1962/SUM(C:C)*(SUM(C:C)+SUM($N$3:$O$7))+S1962</f>
        <v/>
      </c>
      <c r="C1962" s="9">
        <f>SUM(I1962:Q1962)-N1962-P1962</f>
        <v/>
      </c>
      <c r="D1962" s="8" t="n">
        <v>6235</v>
      </c>
      <c r="E1962" t="inlineStr">
        <is>
          <t>XT414527875TS</t>
        </is>
      </c>
      <c r="F1962" t="inlineStr">
        <is>
          <t>6C</t>
        </is>
      </c>
      <c r="G1962" t="inlineStr">
        <is>
          <t>N</t>
        </is>
      </c>
      <c r="H1962" t="inlineStr">
        <is>
          <t>ZA</t>
        </is>
      </c>
      <c r="O1962" t="n">
        <v>5.55</v>
      </c>
      <c r="S1962">
        <f>_xlfn.XLOOKUP(E1962,'Facture Chronopost'!L:L,'Facture Chronopost'!AA:AA,"")</f>
        <v/>
      </c>
      <c r="T1962">
        <f>IF(COUNTIF('Bibliothèque transporteurs'!C:C,F1962)=0,"inconnu",_xlfn.XLOOKUP(F1962,'Bibliothèque transporteurs'!C:C,'Bibliothèque transporteurs'!A:A))</f>
        <v/>
      </c>
      <c r="U1962">
        <f>IF(OR(F1962="6C",F1962="6B"),_xlfn.XLOOKUP(E1962,'Facture Chronopost'!L:L,'Facture Chronopost'!X:X),IF(OR(F1962=17,F1962=44),F1962&amp;"_"&amp;H1962,IF(COUNTIF('Bibliothèque transporteurs'!C:C,F1962)=0,"inconnu",_xlfn.XLOOKUP(F1962,'Bibliothèque transporteurs'!C:C,'Bibliothèque transporteurs'!B:B))))</f>
        <v/>
      </c>
      <c r="V1962">
        <f>IF(COUNTIF('Bibliothèque transporteurs'!C:C,F1962)=0,"inconnu",_xlfn.XLOOKUP(F1962,'Bibliothèque transporteurs'!C:C,'Bibliothèque transporteurs'!E:E))</f>
        <v/>
      </c>
      <c r="W1962">
        <f>IF(T1962="FR_2SHOP",O1962,IF(O1962=0,0,ROUNDUP(O1962/C1962*B1962,2)))</f>
        <v/>
      </c>
      <c r="Y1962" s="118">
        <f>ROUNDUP(B1962,2)-M1962-L1962-N1962-J1962-K1962-I1962-Q1962</f>
        <v/>
      </c>
      <c r="Z1962" s="118">
        <f>IF(Y1962=W1962,"OK","Non")</f>
        <v/>
      </c>
    </row>
    <row r="1963">
      <c r="A1963" s="9">
        <f>C1963/SUM(C:C)*(SUM(C:C)+$X$2)</f>
        <v/>
      </c>
      <c r="B1963" s="9">
        <f>C1963/SUM(C:C)*(SUM(C:C)+SUM($N$3:$O$7))+S1963</f>
        <v/>
      </c>
      <c r="C1963" s="9">
        <f>SUM(I1963:Q1963)-N1963-P1963</f>
        <v/>
      </c>
      <c r="D1963" s="8" t="n">
        <v>6235</v>
      </c>
      <c r="E1963" t="inlineStr">
        <is>
          <t>XT414527985TS</t>
        </is>
      </c>
      <c r="F1963" t="inlineStr">
        <is>
          <t>6C</t>
        </is>
      </c>
      <c r="G1963" t="inlineStr">
        <is>
          <t>N</t>
        </is>
      </c>
      <c r="H1963" t="inlineStr">
        <is>
          <t>ZA</t>
        </is>
      </c>
      <c r="O1963" t="n">
        <v>5.33</v>
      </c>
      <c r="S1963">
        <f>_xlfn.XLOOKUP(E1963,'Facture Chronopost'!L:L,'Facture Chronopost'!AA:AA,"")</f>
        <v/>
      </c>
      <c r="T1963">
        <f>IF(COUNTIF('Bibliothèque transporteurs'!C:C,F1963)=0,"inconnu",_xlfn.XLOOKUP(F1963,'Bibliothèque transporteurs'!C:C,'Bibliothèque transporteurs'!A:A))</f>
        <v/>
      </c>
      <c r="U1963">
        <f>IF(OR(F1963="6C",F1963="6B"),_xlfn.XLOOKUP(E1963,'Facture Chronopost'!L:L,'Facture Chronopost'!X:X),IF(OR(F1963=17,F1963=44),F1963&amp;"_"&amp;H1963,IF(COUNTIF('Bibliothèque transporteurs'!C:C,F1963)=0,"inconnu",_xlfn.XLOOKUP(F1963,'Bibliothèque transporteurs'!C:C,'Bibliothèque transporteurs'!B:B))))</f>
        <v/>
      </c>
      <c r="V1963">
        <f>IF(COUNTIF('Bibliothèque transporteurs'!C:C,F1963)=0,"inconnu",_xlfn.XLOOKUP(F1963,'Bibliothèque transporteurs'!C:C,'Bibliothèque transporteurs'!E:E))</f>
        <v/>
      </c>
      <c r="W1963">
        <f>IF(T1963="FR_2SHOP",O1963,IF(O1963=0,0,ROUNDUP(O1963/C1963*B1963,2)))</f>
        <v/>
      </c>
      <c r="Y1963" s="118">
        <f>ROUNDUP(B1963,2)-M1963-L1963-N1963-J1963-K1963-I1963-Q1963</f>
        <v/>
      </c>
      <c r="Z1963" s="118">
        <f>IF(Y1963=W1963,"OK","Non")</f>
        <v/>
      </c>
    </row>
    <row r="1964">
      <c r="A1964" s="9">
        <f>C1964/SUM(C:C)*(SUM(C:C)+$X$2)</f>
        <v/>
      </c>
      <c r="B1964" s="9">
        <f>C1964/SUM(C:C)*(SUM(C:C)+SUM($N$3:$O$7))+S1964</f>
        <v/>
      </c>
      <c r="C1964" s="9">
        <f>SUM(I1964:Q1964)-N1964-P1964</f>
        <v/>
      </c>
      <c r="D1964" s="8" t="n">
        <v>6235</v>
      </c>
      <c r="E1964" t="inlineStr">
        <is>
          <t>XT414529403TS</t>
        </is>
      </c>
      <c r="F1964" t="inlineStr">
        <is>
          <t>6C</t>
        </is>
      </c>
      <c r="G1964" t="inlineStr">
        <is>
          <t>N</t>
        </is>
      </c>
      <c r="H1964" t="inlineStr">
        <is>
          <t>ZA</t>
        </is>
      </c>
      <c r="O1964" t="n">
        <v>5.55</v>
      </c>
      <c r="S1964">
        <f>_xlfn.XLOOKUP(E1964,'Facture Chronopost'!L:L,'Facture Chronopost'!AA:AA,"")</f>
        <v/>
      </c>
      <c r="T1964">
        <f>IF(COUNTIF('Bibliothèque transporteurs'!C:C,F1964)=0,"inconnu",_xlfn.XLOOKUP(F1964,'Bibliothèque transporteurs'!C:C,'Bibliothèque transporteurs'!A:A))</f>
        <v/>
      </c>
      <c r="U1964">
        <f>IF(OR(F1964="6C",F1964="6B"),_xlfn.XLOOKUP(E1964,'Facture Chronopost'!L:L,'Facture Chronopost'!X:X),IF(OR(F1964=17,F1964=44),F1964&amp;"_"&amp;H1964,IF(COUNTIF('Bibliothèque transporteurs'!C:C,F1964)=0,"inconnu",_xlfn.XLOOKUP(F1964,'Bibliothèque transporteurs'!C:C,'Bibliothèque transporteurs'!B:B))))</f>
        <v/>
      </c>
      <c r="V1964">
        <f>IF(COUNTIF('Bibliothèque transporteurs'!C:C,F1964)=0,"inconnu",_xlfn.XLOOKUP(F1964,'Bibliothèque transporteurs'!C:C,'Bibliothèque transporteurs'!E:E))</f>
        <v/>
      </c>
      <c r="W1964">
        <f>IF(T1964="FR_2SHOP",O1964,IF(O1964=0,0,ROUNDUP(O1964/C1964*B1964,2)))</f>
        <v/>
      </c>
      <c r="Y1964" s="118">
        <f>ROUNDUP(B1964,2)-M1964-L1964-N1964-J1964-K1964-I1964-Q1964</f>
        <v/>
      </c>
      <c r="Z1964" s="118">
        <f>IF(Y1964=W1964,"OK","Non")</f>
        <v/>
      </c>
    </row>
    <row r="1965">
      <c r="A1965" s="9">
        <f>C1965/SUM(C:C)*(SUM(C:C)+$X$2)</f>
        <v/>
      </c>
      <c r="B1965" s="9">
        <f>C1965/SUM(C:C)*(SUM(C:C)+SUM($N$3:$O$7))+S1965</f>
        <v/>
      </c>
      <c r="C1965" s="9">
        <f>SUM(I1965:Q1965)-N1965-P1965</f>
        <v/>
      </c>
      <c r="D1965" s="8" t="n">
        <v>6235</v>
      </c>
      <c r="E1965" t="inlineStr">
        <is>
          <t>XT414531720TS</t>
        </is>
      </c>
      <c r="F1965" t="inlineStr">
        <is>
          <t>6C</t>
        </is>
      </c>
      <c r="G1965" t="inlineStr">
        <is>
          <t>N</t>
        </is>
      </c>
      <c r="H1965" t="inlineStr">
        <is>
          <t>ZA</t>
        </is>
      </c>
      <c r="O1965" t="n">
        <v>5.33</v>
      </c>
      <c r="S1965">
        <f>_xlfn.XLOOKUP(E1965,'Facture Chronopost'!L:L,'Facture Chronopost'!AA:AA,"")</f>
        <v/>
      </c>
      <c r="T1965">
        <f>IF(COUNTIF('Bibliothèque transporteurs'!C:C,F1965)=0,"inconnu",_xlfn.XLOOKUP(F1965,'Bibliothèque transporteurs'!C:C,'Bibliothèque transporteurs'!A:A))</f>
        <v/>
      </c>
      <c r="U1965">
        <f>IF(OR(F1965="6C",F1965="6B"),_xlfn.XLOOKUP(E1965,'Facture Chronopost'!L:L,'Facture Chronopost'!X:X),IF(OR(F1965=17,F1965=44),F1965&amp;"_"&amp;H1965,IF(COUNTIF('Bibliothèque transporteurs'!C:C,F1965)=0,"inconnu",_xlfn.XLOOKUP(F1965,'Bibliothèque transporteurs'!C:C,'Bibliothèque transporteurs'!B:B))))</f>
        <v/>
      </c>
      <c r="V1965">
        <f>IF(COUNTIF('Bibliothèque transporteurs'!C:C,F1965)=0,"inconnu",_xlfn.XLOOKUP(F1965,'Bibliothèque transporteurs'!C:C,'Bibliothèque transporteurs'!E:E))</f>
        <v/>
      </c>
      <c r="W1965">
        <f>IF(T1965="FR_2SHOP",O1965,IF(O1965=0,0,ROUNDUP(O1965/C1965*B1965,2)))</f>
        <v/>
      </c>
      <c r="Y1965" s="118">
        <f>ROUNDUP(B1965,2)-M1965-L1965-N1965-J1965-K1965-I1965-Q1965</f>
        <v/>
      </c>
      <c r="Z1965" s="118">
        <f>IF(Y1965=W1965,"OK","Non")</f>
        <v/>
      </c>
    </row>
    <row r="1966">
      <c r="A1966" s="9">
        <f>C1966/SUM(C:C)*(SUM(C:C)+$X$2)</f>
        <v/>
      </c>
      <c r="B1966" s="9">
        <f>C1966/SUM(C:C)*(SUM(C:C)+SUM($N$3:$O$7))+S1966</f>
        <v/>
      </c>
      <c r="C1966" s="9">
        <f>SUM(I1966:Q1966)-N1966-P1966</f>
        <v/>
      </c>
      <c r="D1966" s="8" t="n">
        <v>6235</v>
      </c>
      <c r="E1966" t="inlineStr">
        <is>
          <t>XT414535942TS</t>
        </is>
      </c>
      <c r="F1966" t="inlineStr">
        <is>
          <t>6C</t>
        </is>
      </c>
      <c r="G1966" t="inlineStr">
        <is>
          <t>N</t>
        </is>
      </c>
      <c r="H1966" t="inlineStr">
        <is>
          <t>ZA</t>
        </is>
      </c>
      <c r="O1966" t="n">
        <v>11.67</v>
      </c>
      <c r="S1966">
        <f>_xlfn.XLOOKUP(E1966,'Facture Chronopost'!L:L,'Facture Chronopost'!AA:AA,"")</f>
        <v/>
      </c>
      <c r="T1966">
        <f>IF(COUNTIF('Bibliothèque transporteurs'!C:C,F1966)=0,"inconnu",_xlfn.XLOOKUP(F1966,'Bibliothèque transporteurs'!C:C,'Bibliothèque transporteurs'!A:A))</f>
        <v/>
      </c>
      <c r="U1966">
        <f>IF(OR(F1966="6C",F1966="6B"),_xlfn.XLOOKUP(E1966,'Facture Chronopost'!L:L,'Facture Chronopost'!X:X),IF(OR(F1966=17,F1966=44),F1966&amp;"_"&amp;H1966,IF(COUNTIF('Bibliothèque transporteurs'!C:C,F1966)=0,"inconnu",_xlfn.XLOOKUP(F1966,'Bibliothèque transporteurs'!C:C,'Bibliothèque transporteurs'!B:B))))</f>
        <v/>
      </c>
      <c r="V1966">
        <f>IF(COUNTIF('Bibliothèque transporteurs'!C:C,F1966)=0,"inconnu",_xlfn.XLOOKUP(F1966,'Bibliothèque transporteurs'!C:C,'Bibliothèque transporteurs'!E:E))</f>
        <v/>
      </c>
      <c r="W1966">
        <f>IF(T1966="FR_2SHOP",O1966,IF(O1966=0,0,ROUNDUP(O1966/C1966*B1966,2)))</f>
        <v/>
      </c>
      <c r="Y1966" s="118">
        <f>ROUNDUP(B1966,2)-M1966-L1966-N1966-J1966-K1966-I1966-Q1966</f>
        <v/>
      </c>
      <c r="Z1966" s="118">
        <f>IF(Y1966=W1966,"OK","Non")</f>
        <v/>
      </c>
    </row>
    <row r="1967">
      <c r="A1967" s="9">
        <f>C1967/SUM(C:C)*(SUM(C:C)+$X$2)</f>
        <v/>
      </c>
      <c r="B1967" s="9">
        <f>C1967/SUM(C:C)*(SUM(C:C)+SUM($N$3:$O$7))+S1967</f>
        <v/>
      </c>
      <c r="C1967" s="9">
        <f>SUM(I1967:Q1967)-N1967-P1967</f>
        <v/>
      </c>
      <c r="D1967" s="8" t="n">
        <v>6235</v>
      </c>
      <c r="E1967" t="inlineStr">
        <is>
          <t>XT414537064TS</t>
        </is>
      </c>
      <c r="F1967" t="inlineStr">
        <is>
          <t>6C</t>
        </is>
      </c>
      <c r="G1967" t="inlineStr">
        <is>
          <t>N</t>
        </is>
      </c>
      <c r="H1967" t="inlineStr">
        <is>
          <t>ZA</t>
        </is>
      </c>
      <c r="O1967" t="n">
        <v>9.69</v>
      </c>
      <c r="S1967">
        <f>_xlfn.XLOOKUP(E1967,'Facture Chronopost'!L:L,'Facture Chronopost'!AA:AA,"")</f>
        <v/>
      </c>
      <c r="T1967">
        <f>IF(COUNTIF('Bibliothèque transporteurs'!C:C,F1967)=0,"inconnu",_xlfn.XLOOKUP(F1967,'Bibliothèque transporteurs'!C:C,'Bibliothèque transporteurs'!A:A))</f>
        <v/>
      </c>
      <c r="U1967">
        <f>IF(OR(F1967="6C",F1967="6B"),_xlfn.XLOOKUP(E1967,'Facture Chronopost'!L:L,'Facture Chronopost'!X:X),IF(OR(F1967=17,F1967=44),F1967&amp;"_"&amp;H1967,IF(COUNTIF('Bibliothèque transporteurs'!C:C,F1967)=0,"inconnu",_xlfn.XLOOKUP(F1967,'Bibliothèque transporteurs'!C:C,'Bibliothèque transporteurs'!B:B))))</f>
        <v/>
      </c>
      <c r="V1967">
        <f>IF(COUNTIF('Bibliothèque transporteurs'!C:C,F1967)=0,"inconnu",_xlfn.XLOOKUP(F1967,'Bibliothèque transporteurs'!C:C,'Bibliothèque transporteurs'!E:E))</f>
        <v/>
      </c>
      <c r="W1967">
        <f>IF(T1967="FR_2SHOP",O1967,IF(O1967=0,0,ROUNDUP(O1967/C1967*B1967,2)))</f>
        <v/>
      </c>
      <c r="Y1967" s="118">
        <f>ROUNDUP(B1967,2)-M1967-L1967-N1967-J1967-K1967-I1967-Q1967</f>
        <v/>
      </c>
      <c r="Z1967" s="118">
        <f>IF(Y1967=W1967,"OK","Non")</f>
        <v/>
      </c>
    </row>
    <row r="1968">
      <c r="A1968" s="9">
        <f>C1968/SUM(C:C)*(SUM(C:C)+$X$2)</f>
        <v/>
      </c>
      <c r="B1968" s="9">
        <f>C1968/SUM(C:C)*(SUM(C:C)+SUM($N$3:$O$7))+S1968</f>
        <v/>
      </c>
      <c r="C1968" s="9">
        <f>SUM(I1968:Q1968)-N1968-P1968</f>
        <v/>
      </c>
      <c r="D1968" s="8" t="n">
        <v>6235</v>
      </c>
      <c r="E1968" t="inlineStr">
        <is>
          <t>XT414537577TS</t>
        </is>
      </c>
      <c r="F1968" t="inlineStr">
        <is>
          <t>6C</t>
        </is>
      </c>
      <c r="G1968" t="inlineStr">
        <is>
          <t>N</t>
        </is>
      </c>
      <c r="H1968" t="inlineStr">
        <is>
          <t>ZA</t>
        </is>
      </c>
      <c r="O1968" t="n">
        <v>9.69</v>
      </c>
      <c r="S1968">
        <f>_xlfn.XLOOKUP(E1968,'Facture Chronopost'!L:L,'Facture Chronopost'!AA:AA,"")</f>
        <v/>
      </c>
      <c r="T1968">
        <f>IF(COUNTIF('Bibliothèque transporteurs'!C:C,F1968)=0,"inconnu",_xlfn.XLOOKUP(F1968,'Bibliothèque transporteurs'!C:C,'Bibliothèque transporteurs'!A:A))</f>
        <v/>
      </c>
      <c r="U1968">
        <f>IF(OR(F1968="6C",F1968="6B"),_xlfn.XLOOKUP(E1968,'Facture Chronopost'!L:L,'Facture Chronopost'!X:X),IF(OR(F1968=17,F1968=44),F1968&amp;"_"&amp;H1968,IF(COUNTIF('Bibliothèque transporteurs'!C:C,F1968)=0,"inconnu",_xlfn.XLOOKUP(F1968,'Bibliothèque transporteurs'!C:C,'Bibliothèque transporteurs'!B:B))))</f>
        <v/>
      </c>
      <c r="V1968">
        <f>IF(COUNTIF('Bibliothèque transporteurs'!C:C,F1968)=0,"inconnu",_xlfn.XLOOKUP(F1968,'Bibliothèque transporteurs'!C:C,'Bibliothèque transporteurs'!E:E))</f>
        <v/>
      </c>
      <c r="W1968">
        <f>IF(T1968="FR_2SHOP",O1968,IF(O1968=0,0,ROUNDUP(O1968/C1968*B1968,2)))</f>
        <v/>
      </c>
      <c r="Y1968" s="118">
        <f>ROUNDUP(B1968,2)-M1968-L1968-N1968-J1968-K1968-I1968-Q1968</f>
        <v/>
      </c>
      <c r="Z1968" s="118">
        <f>IF(Y1968=W1968,"OK","Non")</f>
        <v/>
      </c>
    </row>
    <row r="1969">
      <c r="A1969" s="9">
        <f>C1969/SUM(C:C)*(SUM(C:C)+$X$2)</f>
        <v/>
      </c>
      <c r="B1969" s="9">
        <f>C1969/SUM(C:C)*(SUM(C:C)+SUM($N$3:$O$7))+S1969</f>
        <v/>
      </c>
      <c r="C1969" s="9">
        <f>SUM(I1969:Q1969)-N1969-P1969</f>
        <v/>
      </c>
      <c r="D1969" s="8" t="n">
        <v>6235</v>
      </c>
      <c r="E1969" t="inlineStr">
        <is>
          <t>XT414538507TS</t>
        </is>
      </c>
      <c r="F1969" t="inlineStr">
        <is>
          <t>6C</t>
        </is>
      </c>
      <c r="G1969" t="inlineStr">
        <is>
          <t>N</t>
        </is>
      </c>
      <c r="H1969" t="inlineStr">
        <is>
          <t>ZA</t>
        </is>
      </c>
      <c r="O1969" t="n">
        <v>9.69</v>
      </c>
      <c r="S1969">
        <f>_xlfn.XLOOKUP(E1969,'Facture Chronopost'!L:L,'Facture Chronopost'!AA:AA,"")</f>
        <v/>
      </c>
      <c r="T1969">
        <f>IF(COUNTIF('Bibliothèque transporteurs'!C:C,F1969)=0,"inconnu",_xlfn.XLOOKUP(F1969,'Bibliothèque transporteurs'!C:C,'Bibliothèque transporteurs'!A:A))</f>
        <v/>
      </c>
      <c r="U1969">
        <f>IF(OR(F1969="6C",F1969="6B"),_xlfn.XLOOKUP(E1969,'Facture Chronopost'!L:L,'Facture Chronopost'!X:X),IF(OR(F1969=17,F1969=44),F1969&amp;"_"&amp;H1969,IF(COUNTIF('Bibliothèque transporteurs'!C:C,F1969)=0,"inconnu",_xlfn.XLOOKUP(F1969,'Bibliothèque transporteurs'!C:C,'Bibliothèque transporteurs'!B:B))))</f>
        <v/>
      </c>
      <c r="V1969">
        <f>IF(COUNTIF('Bibliothèque transporteurs'!C:C,F1969)=0,"inconnu",_xlfn.XLOOKUP(F1969,'Bibliothèque transporteurs'!C:C,'Bibliothèque transporteurs'!E:E))</f>
        <v/>
      </c>
      <c r="W1969">
        <f>IF(T1969="FR_2SHOP",O1969,IF(O1969=0,0,ROUNDUP(O1969/C1969*B1969,2)))</f>
        <v/>
      </c>
      <c r="Y1969" s="118">
        <f>ROUNDUP(B1969,2)-M1969-L1969-N1969-J1969-K1969-I1969-Q1969</f>
        <v/>
      </c>
      <c r="Z1969" s="118">
        <f>IF(Y1969=W1969,"OK","Non")</f>
        <v/>
      </c>
    </row>
    <row r="1970">
      <c r="A1970" s="9">
        <f>C1970/SUM(C:C)*(SUM(C:C)+$X$2)</f>
        <v/>
      </c>
      <c r="B1970" s="9">
        <f>C1970/SUM(C:C)*(SUM(C:C)+SUM($N$3:$O$7))+S1970</f>
        <v/>
      </c>
      <c r="C1970" s="9">
        <f>SUM(I1970:Q1970)-N1970-P1970</f>
        <v/>
      </c>
      <c r="D1970" s="8" t="n">
        <v>6235</v>
      </c>
      <c r="E1970" t="inlineStr">
        <is>
          <t>XT414539799TS</t>
        </is>
      </c>
      <c r="F1970" t="inlineStr">
        <is>
          <t>6C</t>
        </is>
      </c>
      <c r="G1970" t="inlineStr">
        <is>
          <t>N</t>
        </is>
      </c>
      <c r="H1970" t="inlineStr">
        <is>
          <t>ZA</t>
        </is>
      </c>
      <c r="O1970" t="n">
        <v>6.4</v>
      </c>
      <c r="S1970">
        <f>_xlfn.XLOOKUP(E1970,'Facture Chronopost'!L:L,'Facture Chronopost'!AA:AA,"")</f>
        <v/>
      </c>
      <c r="T1970">
        <f>IF(COUNTIF('Bibliothèque transporteurs'!C:C,F1970)=0,"inconnu",_xlfn.XLOOKUP(F1970,'Bibliothèque transporteurs'!C:C,'Bibliothèque transporteurs'!A:A))</f>
        <v/>
      </c>
      <c r="U1970">
        <f>IF(OR(F1970="6C",F1970="6B"),_xlfn.XLOOKUP(E1970,'Facture Chronopost'!L:L,'Facture Chronopost'!X:X),IF(OR(F1970=17,F1970=44),F1970&amp;"_"&amp;H1970,IF(COUNTIF('Bibliothèque transporteurs'!C:C,F1970)=0,"inconnu",_xlfn.XLOOKUP(F1970,'Bibliothèque transporteurs'!C:C,'Bibliothèque transporteurs'!B:B))))</f>
        <v/>
      </c>
      <c r="V1970">
        <f>IF(COUNTIF('Bibliothèque transporteurs'!C:C,F1970)=0,"inconnu",_xlfn.XLOOKUP(F1970,'Bibliothèque transporteurs'!C:C,'Bibliothèque transporteurs'!E:E))</f>
        <v/>
      </c>
      <c r="W1970">
        <f>IF(T1970="FR_2SHOP",O1970,IF(O1970=0,0,ROUNDUP(O1970/C1970*B1970,2)))</f>
        <v/>
      </c>
      <c r="Y1970" s="118">
        <f>ROUNDUP(B1970,2)-M1970-L1970-N1970-J1970-K1970-I1970-Q1970</f>
        <v/>
      </c>
      <c r="Z1970" s="118">
        <f>IF(Y1970=W1970,"OK","Non")</f>
        <v/>
      </c>
    </row>
    <row r="1971">
      <c r="A1971" s="9">
        <f>C1971/SUM(C:C)*(SUM(C:C)+$X$2)</f>
        <v/>
      </c>
      <c r="B1971" s="9">
        <f>C1971/SUM(C:C)*(SUM(C:C)+SUM($N$3:$O$7))+S1971</f>
        <v/>
      </c>
      <c r="C1971" s="9">
        <f>SUM(I1971:Q1971)-N1971-P1971</f>
        <v/>
      </c>
      <c r="D1971" s="8" t="n">
        <v>6235</v>
      </c>
      <c r="E1971" t="inlineStr">
        <is>
          <t>XT414545370TS</t>
        </is>
      </c>
      <c r="F1971" t="inlineStr">
        <is>
          <t>6C</t>
        </is>
      </c>
      <c r="G1971" t="inlineStr">
        <is>
          <t>N</t>
        </is>
      </c>
      <c r="H1971" t="inlineStr">
        <is>
          <t>ZA</t>
        </is>
      </c>
      <c r="O1971" t="n">
        <v>5.33</v>
      </c>
      <c r="S1971">
        <f>_xlfn.XLOOKUP(E1971,'Facture Chronopost'!L:L,'Facture Chronopost'!AA:AA,"")</f>
        <v/>
      </c>
      <c r="T1971">
        <f>IF(COUNTIF('Bibliothèque transporteurs'!C:C,F1971)=0,"inconnu",_xlfn.XLOOKUP(F1971,'Bibliothèque transporteurs'!C:C,'Bibliothèque transporteurs'!A:A))</f>
        <v/>
      </c>
      <c r="U1971">
        <f>IF(OR(F1971="6C",F1971="6B"),_xlfn.XLOOKUP(E1971,'Facture Chronopost'!L:L,'Facture Chronopost'!X:X),IF(OR(F1971=17,F1971=44),F1971&amp;"_"&amp;H1971,IF(COUNTIF('Bibliothèque transporteurs'!C:C,F1971)=0,"inconnu",_xlfn.XLOOKUP(F1971,'Bibliothèque transporteurs'!C:C,'Bibliothèque transporteurs'!B:B))))</f>
        <v/>
      </c>
      <c r="V1971">
        <f>IF(COUNTIF('Bibliothèque transporteurs'!C:C,F1971)=0,"inconnu",_xlfn.XLOOKUP(F1971,'Bibliothèque transporteurs'!C:C,'Bibliothèque transporteurs'!E:E))</f>
        <v/>
      </c>
      <c r="W1971">
        <f>IF(T1971="FR_2SHOP",O1971,IF(O1971=0,0,ROUNDUP(O1971/C1971*B1971,2)))</f>
        <v/>
      </c>
      <c r="Y1971" s="118">
        <f>ROUNDUP(B1971,2)-M1971-L1971-N1971-J1971-K1971-I1971-Q1971</f>
        <v/>
      </c>
      <c r="Z1971" s="118">
        <f>IF(Y1971=W1971,"OK","Non")</f>
        <v/>
      </c>
    </row>
    <row r="1972">
      <c r="A1972" s="9">
        <f>C1972/SUM(C:C)*(SUM(C:C)+$X$2)</f>
        <v/>
      </c>
      <c r="B1972" s="9">
        <f>C1972/SUM(C:C)*(SUM(C:C)+SUM($N$3:$O$7))+S1972</f>
        <v/>
      </c>
      <c r="C1972" s="9">
        <f>SUM(I1972:Q1972)-N1972-P1972</f>
        <v/>
      </c>
      <c r="D1972" s="8" t="n">
        <v>6235</v>
      </c>
      <c r="E1972" t="inlineStr">
        <is>
          <t>XT414553331TS</t>
        </is>
      </c>
      <c r="F1972" t="inlineStr">
        <is>
          <t>6C</t>
        </is>
      </c>
      <c r="G1972" t="inlineStr">
        <is>
          <t>N</t>
        </is>
      </c>
      <c r="H1972" t="inlineStr">
        <is>
          <t>ZA</t>
        </is>
      </c>
      <c r="O1972" t="n">
        <v>5.33</v>
      </c>
      <c r="S1972">
        <f>_xlfn.XLOOKUP(E1972,'Facture Chronopost'!L:L,'Facture Chronopost'!AA:AA,"")</f>
        <v/>
      </c>
      <c r="T1972">
        <f>IF(COUNTIF('Bibliothèque transporteurs'!C:C,F1972)=0,"inconnu",_xlfn.XLOOKUP(F1972,'Bibliothèque transporteurs'!C:C,'Bibliothèque transporteurs'!A:A))</f>
        <v/>
      </c>
      <c r="U1972">
        <f>IF(OR(F1972="6C",F1972="6B"),_xlfn.XLOOKUP(E1972,'Facture Chronopost'!L:L,'Facture Chronopost'!X:X),IF(OR(F1972=17,F1972=44),F1972&amp;"_"&amp;H1972,IF(COUNTIF('Bibliothèque transporteurs'!C:C,F1972)=0,"inconnu",_xlfn.XLOOKUP(F1972,'Bibliothèque transporteurs'!C:C,'Bibliothèque transporteurs'!B:B))))</f>
        <v/>
      </c>
      <c r="V1972">
        <f>IF(COUNTIF('Bibliothèque transporteurs'!C:C,F1972)=0,"inconnu",_xlfn.XLOOKUP(F1972,'Bibliothèque transporteurs'!C:C,'Bibliothèque transporteurs'!E:E))</f>
        <v/>
      </c>
      <c r="W1972">
        <f>IF(T1972="FR_2SHOP",O1972,IF(O1972=0,0,ROUNDUP(O1972/C1972*B1972,2)))</f>
        <v/>
      </c>
      <c r="Y1972" s="118">
        <f>ROUNDUP(B1972,2)-M1972-L1972-N1972-J1972-K1972-I1972-Q1972</f>
        <v/>
      </c>
      <c r="Z1972" s="118">
        <f>IF(Y1972=W1972,"OK","Non")</f>
        <v/>
      </c>
    </row>
    <row r="1973">
      <c r="A1973" s="9">
        <f>C1973/SUM(C:C)*(SUM(C:C)+$X$2)</f>
        <v/>
      </c>
      <c r="B1973" s="9">
        <f>C1973/SUM(C:C)*(SUM(C:C)+SUM($N$3:$O$7))+S1973</f>
        <v/>
      </c>
      <c r="C1973" s="9">
        <f>SUM(I1973:Q1973)-N1973-P1973</f>
        <v/>
      </c>
      <c r="D1973" s="8" t="n">
        <v>6235</v>
      </c>
      <c r="E1973" t="inlineStr">
        <is>
          <t>XT414554014TS</t>
        </is>
      </c>
      <c r="F1973" t="inlineStr">
        <is>
          <t>6C</t>
        </is>
      </c>
      <c r="G1973" t="inlineStr">
        <is>
          <t>N</t>
        </is>
      </c>
      <c r="H1973" t="inlineStr">
        <is>
          <t>ZA</t>
        </is>
      </c>
      <c r="O1973" t="n">
        <v>10.35</v>
      </c>
      <c r="S1973">
        <f>_xlfn.XLOOKUP(E1973,'Facture Chronopost'!L:L,'Facture Chronopost'!AA:AA,"")</f>
        <v/>
      </c>
      <c r="T1973">
        <f>IF(COUNTIF('Bibliothèque transporteurs'!C:C,F1973)=0,"inconnu",_xlfn.XLOOKUP(F1973,'Bibliothèque transporteurs'!C:C,'Bibliothèque transporteurs'!A:A))</f>
        <v/>
      </c>
      <c r="U1973">
        <f>IF(OR(F1973="6C",F1973="6B"),_xlfn.XLOOKUP(E1973,'Facture Chronopost'!L:L,'Facture Chronopost'!X:X),IF(OR(F1973=17,F1973=44),F1973&amp;"_"&amp;H1973,IF(COUNTIF('Bibliothèque transporteurs'!C:C,F1973)=0,"inconnu",_xlfn.XLOOKUP(F1973,'Bibliothèque transporteurs'!C:C,'Bibliothèque transporteurs'!B:B))))</f>
        <v/>
      </c>
      <c r="V1973">
        <f>IF(COUNTIF('Bibliothèque transporteurs'!C:C,F1973)=0,"inconnu",_xlfn.XLOOKUP(F1973,'Bibliothèque transporteurs'!C:C,'Bibliothèque transporteurs'!E:E))</f>
        <v/>
      </c>
      <c r="W1973">
        <f>IF(T1973="FR_2SHOP",O1973,IF(O1973=0,0,ROUNDUP(O1973/C1973*B1973,2)))</f>
        <v/>
      </c>
      <c r="Y1973" s="118">
        <f>ROUNDUP(B1973,2)-M1973-L1973-N1973-J1973-K1973-I1973-Q1973</f>
        <v/>
      </c>
      <c r="Z1973" s="118">
        <f>IF(Y1973=W1973,"OK","Non")</f>
        <v/>
      </c>
    </row>
    <row r="1974">
      <c r="A1974" s="9">
        <f>C1974/SUM(C:C)*(SUM(C:C)+$X$2)</f>
        <v/>
      </c>
      <c r="B1974" s="9">
        <f>C1974/SUM(C:C)*(SUM(C:C)+SUM($N$3:$O$7))+S1974</f>
        <v/>
      </c>
      <c r="C1974" s="9">
        <f>SUM(I1974:Q1974)-N1974-P1974</f>
        <v/>
      </c>
      <c r="D1974" s="8" t="n">
        <v>6235</v>
      </c>
      <c r="E1974" t="inlineStr">
        <is>
          <t>XT414556338TS</t>
        </is>
      </c>
      <c r="F1974" t="inlineStr">
        <is>
          <t>6C</t>
        </is>
      </c>
      <c r="G1974" t="inlineStr">
        <is>
          <t>N</t>
        </is>
      </c>
      <c r="H1974" t="inlineStr">
        <is>
          <t>ZA</t>
        </is>
      </c>
      <c r="O1974" t="n">
        <v>5.55</v>
      </c>
      <c r="S1974">
        <f>_xlfn.XLOOKUP(E1974,'Facture Chronopost'!L:L,'Facture Chronopost'!AA:AA,"")</f>
        <v/>
      </c>
      <c r="T1974">
        <f>IF(COUNTIF('Bibliothèque transporteurs'!C:C,F1974)=0,"inconnu",_xlfn.XLOOKUP(F1974,'Bibliothèque transporteurs'!C:C,'Bibliothèque transporteurs'!A:A))</f>
        <v/>
      </c>
      <c r="U1974">
        <f>IF(OR(F1974="6C",F1974="6B"),_xlfn.XLOOKUP(E1974,'Facture Chronopost'!L:L,'Facture Chronopost'!X:X),IF(OR(F1974=17,F1974=44),F1974&amp;"_"&amp;H1974,IF(COUNTIF('Bibliothèque transporteurs'!C:C,F1974)=0,"inconnu",_xlfn.XLOOKUP(F1974,'Bibliothèque transporteurs'!C:C,'Bibliothèque transporteurs'!B:B))))</f>
        <v/>
      </c>
      <c r="V1974">
        <f>IF(COUNTIF('Bibliothèque transporteurs'!C:C,F1974)=0,"inconnu",_xlfn.XLOOKUP(F1974,'Bibliothèque transporteurs'!C:C,'Bibliothèque transporteurs'!E:E))</f>
        <v/>
      </c>
      <c r="W1974">
        <f>IF(T1974="FR_2SHOP",O1974,IF(O1974=0,0,ROUNDUP(O1974/C1974*B1974,2)))</f>
        <v/>
      </c>
      <c r="Y1974" s="118">
        <f>ROUNDUP(B1974,2)-M1974-L1974-N1974-J1974-K1974-I1974-Q1974</f>
        <v/>
      </c>
      <c r="Z1974" s="118">
        <f>IF(Y1974=W1974,"OK","Non")</f>
        <v/>
      </c>
    </row>
    <row r="1975">
      <c r="A1975" s="9">
        <f>C1975/SUM(C:C)*(SUM(C:C)+$X$2)</f>
        <v/>
      </c>
      <c r="B1975" s="9">
        <f>C1975/SUM(C:C)*(SUM(C:C)+SUM($N$3:$O$7))+S1975</f>
        <v/>
      </c>
      <c r="C1975" s="9">
        <f>SUM(I1975:Q1975)-N1975-P1975</f>
        <v/>
      </c>
      <c r="D1975" s="8" t="n">
        <v>6235</v>
      </c>
      <c r="E1975" t="inlineStr">
        <is>
          <t>XT414556995TS</t>
        </is>
      </c>
      <c r="F1975" t="inlineStr">
        <is>
          <t>6C</t>
        </is>
      </c>
      <c r="G1975" t="inlineStr">
        <is>
          <t>N</t>
        </is>
      </c>
      <c r="H1975" t="inlineStr">
        <is>
          <t>ZA</t>
        </is>
      </c>
      <c r="O1975" t="n">
        <v>9.470000000000001</v>
      </c>
      <c r="S1975">
        <f>_xlfn.XLOOKUP(E1975,'Facture Chronopost'!L:L,'Facture Chronopost'!AA:AA,"")</f>
        <v/>
      </c>
      <c r="T1975">
        <f>IF(COUNTIF('Bibliothèque transporteurs'!C:C,F1975)=0,"inconnu",_xlfn.XLOOKUP(F1975,'Bibliothèque transporteurs'!C:C,'Bibliothèque transporteurs'!A:A))</f>
        <v/>
      </c>
      <c r="U1975">
        <f>IF(OR(F1975="6C",F1975="6B"),_xlfn.XLOOKUP(E1975,'Facture Chronopost'!L:L,'Facture Chronopost'!X:X),IF(OR(F1975=17,F1975=44),F1975&amp;"_"&amp;H1975,IF(COUNTIF('Bibliothèque transporteurs'!C:C,F1975)=0,"inconnu",_xlfn.XLOOKUP(F1975,'Bibliothèque transporteurs'!C:C,'Bibliothèque transporteurs'!B:B))))</f>
        <v/>
      </c>
      <c r="V1975">
        <f>IF(COUNTIF('Bibliothèque transporteurs'!C:C,F1975)=0,"inconnu",_xlfn.XLOOKUP(F1975,'Bibliothèque transporteurs'!C:C,'Bibliothèque transporteurs'!E:E))</f>
        <v/>
      </c>
      <c r="W1975">
        <f>IF(T1975="FR_2SHOP",O1975,IF(O1975=0,0,ROUNDUP(O1975/C1975*B1975,2)))</f>
        <v/>
      </c>
      <c r="Y1975" s="118">
        <f>ROUNDUP(B1975,2)-M1975-L1975-N1975-J1975-K1975-I1975-Q1975</f>
        <v/>
      </c>
      <c r="Z1975" s="118">
        <f>IF(Y1975=W1975,"OK","Non")</f>
        <v/>
      </c>
    </row>
    <row r="1976">
      <c r="A1976" s="9">
        <f>C1976/SUM(C:C)*(SUM(C:C)+$X$2)</f>
        <v/>
      </c>
      <c r="B1976" s="9">
        <f>C1976/SUM(C:C)*(SUM(C:C)+SUM($N$3:$O$7))+S1976</f>
        <v/>
      </c>
      <c r="C1976" s="9">
        <f>SUM(I1976:Q1976)-N1976-P1976</f>
        <v/>
      </c>
      <c r="D1976" s="8" t="n">
        <v>6235</v>
      </c>
      <c r="E1976" t="inlineStr">
        <is>
          <t>XT414557276TS</t>
        </is>
      </c>
      <c r="F1976" t="inlineStr">
        <is>
          <t>6C</t>
        </is>
      </c>
      <c r="G1976" t="inlineStr">
        <is>
          <t>N</t>
        </is>
      </c>
      <c r="H1976" t="inlineStr">
        <is>
          <t>ZA</t>
        </is>
      </c>
      <c r="O1976" t="n">
        <v>15.15</v>
      </c>
      <c r="S1976">
        <f>_xlfn.XLOOKUP(E1976,'Facture Chronopost'!L:L,'Facture Chronopost'!AA:AA,"")</f>
        <v/>
      </c>
      <c r="T1976">
        <f>IF(COUNTIF('Bibliothèque transporteurs'!C:C,F1976)=0,"inconnu",_xlfn.XLOOKUP(F1976,'Bibliothèque transporteurs'!C:C,'Bibliothèque transporteurs'!A:A))</f>
        <v/>
      </c>
      <c r="U1976">
        <f>IF(OR(F1976="6C",F1976="6B"),_xlfn.XLOOKUP(E1976,'Facture Chronopost'!L:L,'Facture Chronopost'!X:X),IF(OR(F1976=17,F1976=44),F1976&amp;"_"&amp;H1976,IF(COUNTIF('Bibliothèque transporteurs'!C:C,F1976)=0,"inconnu",_xlfn.XLOOKUP(F1976,'Bibliothèque transporteurs'!C:C,'Bibliothèque transporteurs'!B:B))))</f>
        <v/>
      </c>
      <c r="V1976">
        <f>IF(COUNTIF('Bibliothèque transporteurs'!C:C,F1976)=0,"inconnu",_xlfn.XLOOKUP(F1976,'Bibliothèque transporteurs'!C:C,'Bibliothèque transporteurs'!E:E))</f>
        <v/>
      </c>
      <c r="W1976">
        <f>IF(T1976="FR_2SHOP",O1976,IF(O1976=0,0,ROUNDUP(O1976/C1976*B1976,2)))</f>
        <v/>
      </c>
      <c r="Y1976" s="118">
        <f>ROUNDUP(B1976,2)-M1976-L1976-N1976-J1976-K1976-I1976-Q1976</f>
        <v/>
      </c>
      <c r="Z1976" s="118">
        <f>IF(Y1976=W1976,"OK","Non")</f>
        <v/>
      </c>
    </row>
    <row r="1977">
      <c r="A1977" s="9">
        <f>C1977/SUM(C:C)*(SUM(C:C)+$X$2)</f>
        <v/>
      </c>
      <c r="B1977" s="9">
        <f>C1977/SUM(C:C)*(SUM(C:C)+SUM($N$3:$O$7))+S1977</f>
        <v/>
      </c>
      <c r="C1977" s="9">
        <f>SUM(I1977:Q1977)-N1977-P1977</f>
        <v/>
      </c>
      <c r="D1977" s="8" t="n">
        <v>6235</v>
      </c>
      <c r="E1977" t="inlineStr">
        <is>
          <t>XT414558815TS</t>
        </is>
      </c>
      <c r="F1977" t="inlineStr">
        <is>
          <t>6C</t>
        </is>
      </c>
      <c r="G1977" t="inlineStr">
        <is>
          <t>N</t>
        </is>
      </c>
      <c r="H1977" t="inlineStr">
        <is>
          <t>ZA</t>
        </is>
      </c>
      <c r="O1977" t="n">
        <v>9.69</v>
      </c>
      <c r="S1977">
        <f>_xlfn.XLOOKUP(E1977,'Facture Chronopost'!L:L,'Facture Chronopost'!AA:AA,"")</f>
        <v/>
      </c>
      <c r="T1977">
        <f>IF(COUNTIF('Bibliothèque transporteurs'!C:C,F1977)=0,"inconnu",_xlfn.XLOOKUP(F1977,'Bibliothèque transporteurs'!C:C,'Bibliothèque transporteurs'!A:A))</f>
        <v/>
      </c>
      <c r="U1977">
        <f>IF(OR(F1977="6C",F1977="6B"),_xlfn.XLOOKUP(E1977,'Facture Chronopost'!L:L,'Facture Chronopost'!X:X),IF(OR(F1977=17,F1977=44),F1977&amp;"_"&amp;H1977,IF(COUNTIF('Bibliothèque transporteurs'!C:C,F1977)=0,"inconnu",_xlfn.XLOOKUP(F1977,'Bibliothèque transporteurs'!C:C,'Bibliothèque transporteurs'!B:B))))</f>
        <v/>
      </c>
      <c r="V1977">
        <f>IF(COUNTIF('Bibliothèque transporteurs'!C:C,F1977)=0,"inconnu",_xlfn.XLOOKUP(F1977,'Bibliothèque transporteurs'!C:C,'Bibliothèque transporteurs'!E:E))</f>
        <v/>
      </c>
      <c r="W1977">
        <f>IF(T1977="FR_2SHOP",O1977,IF(O1977=0,0,ROUNDUP(O1977/C1977*B1977,2)))</f>
        <v/>
      </c>
      <c r="Y1977" s="118">
        <f>ROUNDUP(B1977,2)-M1977-L1977-N1977-J1977-K1977-I1977-Q1977</f>
        <v/>
      </c>
      <c r="Z1977" s="118">
        <f>IF(Y1977=W1977,"OK","Non")</f>
        <v/>
      </c>
    </row>
    <row r="1978">
      <c r="A1978" s="9">
        <f>C1978/SUM(C:C)*(SUM(C:C)+$X$2)</f>
        <v/>
      </c>
      <c r="B1978" s="9">
        <f>C1978/SUM(C:C)*(SUM(C:C)+SUM($N$3:$O$7))+S1978</f>
        <v/>
      </c>
      <c r="C1978" s="9">
        <f>SUM(I1978:Q1978)-N1978-P1978</f>
        <v/>
      </c>
      <c r="D1978" s="8" t="n">
        <v>6235</v>
      </c>
      <c r="E1978" t="inlineStr">
        <is>
          <t>XT414559609TS</t>
        </is>
      </c>
      <c r="F1978" t="inlineStr">
        <is>
          <t>6C</t>
        </is>
      </c>
      <c r="G1978" t="inlineStr">
        <is>
          <t>N</t>
        </is>
      </c>
      <c r="H1978" t="inlineStr">
        <is>
          <t>ZA</t>
        </is>
      </c>
      <c r="O1978" t="n">
        <v>10.02</v>
      </c>
      <c r="S1978">
        <f>_xlfn.XLOOKUP(E1978,'Facture Chronopost'!L:L,'Facture Chronopost'!AA:AA,"")</f>
        <v/>
      </c>
      <c r="T1978">
        <f>IF(COUNTIF('Bibliothèque transporteurs'!C:C,F1978)=0,"inconnu",_xlfn.XLOOKUP(F1978,'Bibliothèque transporteurs'!C:C,'Bibliothèque transporteurs'!A:A))</f>
        <v/>
      </c>
      <c r="U1978">
        <f>IF(OR(F1978="6C",F1978="6B"),_xlfn.XLOOKUP(E1978,'Facture Chronopost'!L:L,'Facture Chronopost'!X:X),IF(OR(F1978=17,F1978=44),F1978&amp;"_"&amp;H1978,IF(COUNTIF('Bibliothèque transporteurs'!C:C,F1978)=0,"inconnu",_xlfn.XLOOKUP(F1978,'Bibliothèque transporteurs'!C:C,'Bibliothèque transporteurs'!B:B))))</f>
        <v/>
      </c>
      <c r="V1978">
        <f>IF(COUNTIF('Bibliothèque transporteurs'!C:C,F1978)=0,"inconnu",_xlfn.XLOOKUP(F1978,'Bibliothèque transporteurs'!C:C,'Bibliothèque transporteurs'!E:E))</f>
        <v/>
      </c>
      <c r="W1978">
        <f>IF(T1978="FR_2SHOP",O1978,IF(O1978=0,0,ROUNDUP(O1978/C1978*B1978,2)))</f>
        <v/>
      </c>
      <c r="Y1978" s="118">
        <f>ROUNDUP(B1978,2)-M1978-L1978-N1978-J1978-K1978-I1978-Q1978</f>
        <v/>
      </c>
      <c r="Z1978" s="118">
        <f>IF(Y1978=W1978,"OK","Non")</f>
        <v/>
      </c>
    </row>
    <row r="1979">
      <c r="A1979" s="9">
        <f>C1979/SUM(C:C)*(SUM(C:C)+$X$2)</f>
        <v/>
      </c>
      <c r="B1979" s="9">
        <f>C1979/SUM(C:C)*(SUM(C:C)+SUM($N$3:$O$7))+S1979</f>
        <v/>
      </c>
      <c r="C1979" s="9">
        <f>SUM(I1979:Q1979)-N1979-P1979</f>
        <v/>
      </c>
      <c r="D1979" s="8" t="n">
        <v>6235</v>
      </c>
      <c r="E1979" t="inlineStr">
        <is>
          <t>XT414563121TS</t>
        </is>
      </c>
      <c r="F1979" t="inlineStr">
        <is>
          <t>6C</t>
        </is>
      </c>
      <c r="G1979" t="inlineStr">
        <is>
          <t>N</t>
        </is>
      </c>
      <c r="H1979" t="inlineStr">
        <is>
          <t>ZA</t>
        </is>
      </c>
      <c r="O1979" t="n">
        <v>5.88</v>
      </c>
      <c r="S1979">
        <f>_xlfn.XLOOKUP(E1979,'Facture Chronopost'!L:L,'Facture Chronopost'!AA:AA,"")</f>
        <v/>
      </c>
      <c r="T1979">
        <f>IF(COUNTIF('Bibliothèque transporteurs'!C:C,F1979)=0,"inconnu",_xlfn.XLOOKUP(F1979,'Bibliothèque transporteurs'!C:C,'Bibliothèque transporteurs'!A:A))</f>
        <v/>
      </c>
      <c r="U1979">
        <f>IF(OR(F1979="6C",F1979="6B"),_xlfn.XLOOKUP(E1979,'Facture Chronopost'!L:L,'Facture Chronopost'!X:X),IF(OR(F1979=17,F1979=44),F1979&amp;"_"&amp;H1979,IF(COUNTIF('Bibliothèque transporteurs'!C:C,F1979)=0,"inconnu",_xlfn.XLOOKUP(F1979,'Bibliothèque transporteurs'!C:C,'Bibliothèque transporteurs'!B:B))))</f>
        <v/>
      </c>
      <c r="V1979">
        <f>IF(COUNTIF('Bibliothèque transporteurs'!C:C,F1979)=0,"inconnu",_xlfn.XLOOKUP(F1979,'Bibliothèque transporteurs'!C:C,'Bibliothèque transporteurs'!E:E))</f>
        <v/>
      </c>
      <c r="W1979">
        <f>IF(T1979="FR_2SHOP",O1979,IF(O1979=0,0,ROUNDUP(O1979/C1979*B1979,2)))</f>
        <v/>
      </c>
      <c r="Y1979" s="118">
        <f>ROUNDUP(B1979,2)-M1979-L1979-N1979-J1979-K1979-I1979-Q1979</f>
        <v/>
      </c>
      <c r="Z1979" s="118">
        <f>IF(Y1979=W1979,"OK","Non")</f>
        <v/>
      </c>
    </row>
    <row r="1980">
      <c r="A1980" s="9">
        <f>C1980/SUM(C:C)*(SUM(C:C)+$X$2)</f>
        <v/>
      </c>
      <c r="B1980" s="9">
        <f>C1980/SUM(C:C)*(SUM(C:C)+SUM($N$3:$O$7))+S1980</f>
        <v/>
      </c>
      <c r="C1980" s="9">
        <f>SUM(I1980:Q1980)-N1980-P1980</f>
        <v/>
      </c>
      <c r="D1980" s="8" t="n">
        <v>6235</v>
      </c>
      <c r="E1980" t="inlineStr">
        <is>
          <t>XT414564144TS</t>
        </is>
      </c>
      <c r="F1980" t="inlineStr">
        <is>
          <t>6C</t>
        </is>
      </c>
      <c r="G1980" t="inlineStr">
        <is>
          <t>N</t>
        </is>
      </c>
      <c r="H1980" t="inlineStr">
        <is>
          <t>ZA</t>
        </is>
      </c>
      <c r="O1980" t="n">
        <v>9.69</v>
      </c>
      <c r="S1980">
        <f>_xlfn.XLOOKUP(E1980,'Facture Chronopost'!L:L,'Facture Chronopost'!AA:AA,"")</f>
        <v/>
      </c>
      <c r="T1980">
        <f>IF(COUNTIF('Bibliothèque transporteurs'!C:C,F1980)=0,"inconnu",_xlfn.XLOOKUP(F1980,'Bibliothèque transporteurs'!C:C,'Bibliothèque transporteurs'!A:A))</f>
        <v/>
      </c>
      <c r="U1980">
        <f>IF(OR(F1980="6C",F1980="6B"),_xlfn.XLOOKUP(E1980,'Facture Chronopost'!L:L,'Facture Chronopost'!X:X),IF(OR(F1980=17,F1980=44),F1980&amp;"_"&amp;H1980,IF(COUNTIF('Bibliothèque transporteurs'!C:C,F1980)=0,"inconnu",_xlfn.XLOOKUP(F1980,'Bibliothèque transporteurs'!C:C,'Bibliothèque transporteurs'!B:B))))</f>
        <v/>
      </c>
      <c r="V1980">
        <f>IF(COUNTIF('Bibliothèque transporteurs'!C:C,F1980)=0,"inconnu",_xlfn.XLOOKUP(F1980,'Bibliothèque transporteurs'!C:C,'Bibliothèque transporteurs'!E:E))</f>
        <v/>
      </c>
      <c r="W1980">
        <f>IF(T1980="FR_2SHOP",O1980,IF(O1980=0,0,ROUNDUP(O1980/C1980*B1980,2)))</f>
        <v/>
      </c>
      <c r="Y1980" s="118">
        <f>ROUNDUP(B1980,2)-M1980-L1980-N1980-J1980-K1980-I1980-Q1980</f>
        <v/>
      </c>
      <c r="Z1980" s="118">
        <f>IF(Y1980=W1980,"OK","Non")</f>
        <v/>
      </c>
    </row>
    <row r="1981">
      <c r="A1981" s="9">
        <f>C1981/SUM(C:C)*(SUM(C:C)+$X$2)</f>
        <v/>
      </c>
      <c r="B1981" s="9">
        <f>C1981/SUM(C:C)*(SUM(C:C)+SUM($N$3:$O$7))+S1981</f>
        <v/>
      </c>
      <c r="C1981" s="9">
        <f>SUM(I1981:Q1981)-N1981-P1981</f>
        <v/>
      </c>
      <c r="D1981" s="8" t="n">
        <v>6235</v>
      </c>
      <c r="E1981" t="inlineStr">
        <is>
          <t>XT414565564TS</t>
        </is>
      </c>
      <c r="F1981" t="inlineStr">
        <is>
          <t>6C</t>
        </is>
      </c>
      <c r="G1981" t="inlineStr">
        <is>
          <t>N</t>
        </is>
      </c>
      <c r="H1981" t="inlineStr">
        <is>
          <t>ZA</t>
        </is>
      </c>
      <c r="O1981" t="n">
        <v>9.69</v>
      </c>
      <c r="S1981">
        <f>_xlfn.XLOOKUP(E1981,'Facture Chronopost'!L:L,'Facture Chronopost'!AA:AA,"")</f>
        <v/>
      </c>
      <c r="T1981">
        <f>IF(COUNTIF('Bibliothèque transporteurs'!C:C,F1981)=0,"inconnu",_xlfn.XLOOKUP(F1981,'Bibliothèque transporteurs'!C:C,'Bibliothèque transporteurs'!A:A))</f>
        <v/>
      </c>
      <c r="U1981">
        <f>IF(OR(F1981="6C",F1981="6B"),_xlfn.XLOOKUP(E1981,'Facture Chronopost'!L:L,'Facture Chronopost'!X:X),IF(OR(F1981=17,F1981=44),F1981&amp;"_"&amp;H1981,IF(COUNTIF('Bibliothèque transporteurs'!C:C,F1981)=0,"inconnu",_xlfn.XLOOKUP(F1981,'Bibliothèque transporteurs'!C:C,'Bibliothèque transporteurs'!B:B))))</f>
        <v/>
      </c>
      <c r="V1981">
        <f>IF(COUNTIF('Bibliothèque transporteurs'!C:C,F1981)=0,"inconnu",_xlfn.XLOOKUP(F1981,'Bibliothèque transporteurs'!C:C,'Bibliothèque transporteurs'!E:E))</f>
        <v/>
      </c>
      <c r="W1981">
        <f>IF(T1981="FR_2SHOP",O1981,IF(O1981=0,0,ROUNDUP(O1981/C1981*B1981,2)))</f>
        <v/>
      </c>
      <c r="Y1981" s="118">
        <f>ROUNDUP(B1981,2)-M1981-L1981-N1981-J1981-K1981-I1981-Q1981</f>
        <v/>
      </c>
      <c r="Z1981" s="118">
        <f>IF(Y1981=W1981,"OK","Non")</f>
        <v/>
      </c>
    </row>
    <row r="1982">
      <c r="A1982" s="9">
        <f>C1982/SUM(C:C)*(SUM(C:C)+$X$2)</f>
        <v/>
      </c>
      <c r="B1982" s="9">
        <f>C1982/SUM(C:C)*(SUM(C:C)+SUM($N$3:$O$7))+S1982</f>
        <v/>
      </c>
      <c r="C1982" s="9">
        <f>SUM(I1982:Q1982)-N1982-P1982</f>
        <v/>
      </c>
      <c r="D1982" s="8" t="n">
        <v>6235</v>
      </c>
      <c r="E1982" t="inlineStr">
        <is>
          <t>XT414566043TS</t>
        </is>
      </c>
      <c r="F1982" t="inlineStr">
        <is>
          <t>6C</t>
        </is>
      </c>
      <c r="G1982" t="inlineStr">
        <is>
          <t>N</t>
        </is>
      </c>
      <c r="H1982" t="inlineStr">
        <is>
          <t>ZA</t>
        </is>
      </c>
      <c r="O1982" t="n">
        <v>4.95</v>
      </c>
      <c r="S1982">
        <f>_xlfn.XLOOKUP(E1982,'Facture Chronopost'!L:L,'Facture Chronopost'!AA:AA,"")</f>
        <v/>
      </c>
      <c r="T1982">
        <f>IF(COUNTIF('Bibliothèque transporteurs'!C:C,F1982)=0,"inconnu",_xlfn.XLOOKUP(F1982,'Bibliothèque transporteurs'!C:C,'Bibliothèque transporteurs'!A:A))</f>
        <v/>
      </c>
      <c r="U1982">
        <f>IF(OR(F1982="6C",F1982="6B"),_xlfn.XLOOKUP(E1982,'Facture Chronopost'!L:L,'Facture Chronopost'!X:X),IF(OR(F1982=17,F1982=44),F1982&amp;"_"&amp;H1982,IF(COUNTIF('Bibliothèque transporteurs'!C:C,F1982)=0,"inconnu",_xlfn.XLOOKUP(F1982,'Bibliothèque transporteurs'!C:C,'Bibliothèque transporteurs'!B:B))))</f>
        <v/>
      </c>
      <c r="V1982">
        <f>IF(COUNTIF('Bibliothèque transporteurs'!C:C,F1982)=0,"inconnu",_xlfn.XLOOKUP(F1982,'Bibliothèque transporteurs'!C:C,'Bibliothèque transporteurs'!E:E))</f>
        <v/>
      </c>
      <c r="W1982">
        <f>IF(T1982="FR_2SHOP",O1982,IF(O1982=0,0,ROUNDUP(O1982/C1982*B1982,2)))</f>
        <v/>
      </c>
      <c r="Y1982" s="118">
        <f>ROUNDUP(B1982,2)-M1982-L1982-N1982-J1982-K1982-I1982-Q1982</f>
        <v/>
      </c>
      <c r="Z1982" s="118">
        <f>IF(Y1982=W1982,"OK","Non")</f>
        <v/>
      </c>
    </row>
    <row r="1983">
      <c r="A1983" s="9">
        <f>C1983/SUM(C:C)*(SUM(C:C)+$X$2)</f>
        <v/>
      </c>
      <c r="B1983" s="9">
        <f>C1983/SUM(C:C)*(SUM(C:C)+SUM($N$3:$O$7))+S1983</f>
        <v/>
      </c>
      <c r="C1983" s="9">
        <f>SUM(I1983:Q1983)-N1983-P1983</f>
        <v/>
      </c>
      <c r="D1983" s="8" t="n">
        <v>6235</v>
      </c>
      <c r="E1983" t="inlineStr">
        <is>
          <t>XT414566065TS</t>
        </is>
      </c>
      <c r="F1983" t="inlineStr">
        <is>
          <t>6C</t>
        </is>
      </c>
      <c r="G1983" t="inlineStr">
        <is>
          <t>N</t>
        </is>
      </c>
      <c r="H1983" t="inlineStr">
        <is>
          <t>ZA</t>
        </is>
      </c>
      <c r="O1983" t="n">
        <v>9.69</v>
      </c>
      <c r="S1983">
        <f>_xlfn.XLOOKUP(E1983,'Facture Chronopost'!L:L,'Facture Chronopost'!AA:AA,"")</f>
        <v/>
      </c>
      <c r="T1983">
        <f>IF(COUNTIF('Bibliothèque transporteurs'!C:C,F1983)=0,"inconnu",_xlfn.XLOOKUP(F1983,'Bibliothèque transporteurs'!C:C,'Bibliothèque transporteurs'!A:A))</f>
        <v/>
      </c>
      <c r="U1983">
        <f>IF(OR(F1983="6C",F1983="6B"),_xlfn.XLOOKUP(E1983,'Facture Chronopost'!L:L,'Facture Chronopost'!X:X),IF(OR(F1983=17,F1983=44),F1983&amp;"_"&amp;H1983,IF(COUNTIF('Bibliothèque transporteurs'!C:C,F1983)=0,"inconnu",_xlfn.XLOOKUP(F1983,'Bibliothèque transporteurs'!C:C,'Bibliothèque transporteurs'!B:B))))</f>
        <v/>
      </c>
      <c r="V1983">
        <f>IF(COUNTIF('Bibliothèque transporteurs'!C:C,F1983)=0,"inconnu",_xlfn.XLOOKUP(F1983,'Bibliothèque transporteurs'!C:C,'Bibliothèque transporteurs'!E:E))</f>
        <v/>
      </c>
      <c r="W1983">
        <f>IF(T1983="FR_2SHOP",O1983,IF(O1983=0,0,ROUNDUP(O1983/C1983*B1983,2)))</f>
        <v/>
      </c>
      <c r="Y1983" s="118">
        <f>ROUNDUP(B1983,2)-M1983-L1983-N1983-J1983-K1983-I1983-Q1983</f>
        <v/>
      </c>
      <c r="Z1983" s="118">
        <f>IF(Y1983=W1983,"OK","Non")</f>
        <v/>
      </c>
    </row>
    <row r="1984">
      <c r="A1984" s="9">
        <f>C1984/SUM(C:C)*(SUM(C:C)+$X$2)</f>
        <v/>
      </c>
      <c r="B1984" s="9">
        <f>C1984/SUM(C:C)*(SUM(C:C)+SUM($N$3:$O$7))+S1984</f>
        <v/>
      </c>
      <c r="C1984" s="9">
        <f>SUM(I1984:Q1984)-N1984-P1984</f>
        <v/>
      </c>
      <c r="D1984" s="8" t="n">
        <v>6235</v>
      </c>
      <c r="E1984" t="inlineStr">
        <is>
          <t>XT414566715TS</t>
        </is>
      </c>
      <c r="F1984" t="inlineStr">
        <is>
          <t>6C</t>
        </is>
      </c>
      <c r="G1984" t="inlineStr">
        <is>
          <t>N</t>
        </is>
      </c>
      <c r="H1984" t="inlineStr">
        <is>
          <t>ZA</t>
        </is>
      </c>
      <c r="O1984" t="n">
        <v>13.83</v>
      </c>
      <c r="S1984">
        <f>_xlfn.XLOOKUP(E1984,'Facture Chronopost'!L:L,'Facture Chronopost'!AA:AA,"")</f>
        <v/>
      </c>
      <c r="T1984">
        <f>IF(COUNTIF('Bibliothèque transporteurs'!C:C,F1984)=0,"inconnu",_xlfn.XLOOKUP(F1984,'Bibliothèque transporteurs'!C:C,'Bibliothèque transporteurs'!A:A))</f>
        <v/>
      </c>
      <c r="U1984">
        <f>IF(OR(F1984="6C",F1984="6B"),_xlfn.XLOOKUP(E1984,'Facture Chronopost'!L:L,'Facture Chronopost'!X:X),IF(OR(F1984=17,F1984=44),F1984&amp;"_"&amp;H1984,IF(COUNTIF('Bibliothèque transporteurs'!C:C,F1984)=0,"inconnu",_xlfn.XLOOKUP(F1984,'Bibliothèque transporteurs'!C:C,'Bibliothèque transporteurs'!B:B))))</f>
        <v/>
      </c>
      <c r="V1984">
        <f>IF(COUNTIF('Bibliothèque transporteurs'!C:C,F1984)=0,"inconnu",_xlfn.XLOOKUP(F1984,'Bibliothèque transporteurs'!C:C,'Bibliothèque transporteurs'!E:E))</f>
        <v/>
      </c>
      <c r="W1984">
        <f>IF(T1984="FR_2SHOP",O1984,IF(O1984=0,0,ROUNDUP(O1984/C1984*B1984,2)))</f>
        <v/>
      </c>
      <c r="Y1984" s="118">
        <f>ROUNDUP(B1984,2)-M1984-L1984-N1984-J1984-K1984-I1984-Q1984</f>
        <v/>
      </c>
      <c r="Z1984" s="118">
        <f>IF(Y1984=W1984,"OK","Non")</f>
        <v/>
      </c>
    </row>
    <row r="1985">
      <c r="A1985" s="9">
        <f>C1985/SUM(C:C)*(SUM(C:C)+$X$2)</f>
        <v/>
      </c>
      <c r="B1985" s="9">
        <f>C1985/SUM(C:C)*(SUM(C:C)+SUM($N$3:$O$7))+S1985</f>
        <v/>
      </c>
      <c r="C1985" s="9">
        <f>SUM(I1985:Q1985)-N1985-P1985</f>
        <v/>
      </c>
      <c r="D1985" s="8" t="n">
        <v>6235</v>
      </c>
      <c r="E1985" t="inlineStr">
        <is>
          <t>XT414566834TS</t>
        </is>
      </c>
      <c r="F1985" t="inlineStr">
        <is>
          <t>6C</t>
        </is>
      </c>
      <c r="G1985" t="inlineStr">
        <is>
          <t>N</t>
        </is>
      </c>
      <c r="H1985" t="inlineStr">
        <is>
          <t>ZA</t>
        </is>
      </c>
      <c r="O1985" t="n">
        <v>6.62</v>
      </c>
      <c r="S1985">
        <f>_xlfn.XLOOKUP(E1985,'Facture Chronopost'!L:L,'Facture Chronopost'!AA:AA,"")</f>
        <v/>
      </c>
      <c r="T1985">
        <f>IF(COUNTIF('Bibliothèque transporteurs'!C:C,F1985)=0,"inconnu",_xlfn.XLOOKUP(F1985,'Bibliothèque transporteurs'!C:C,'Bibliothèque transporteurs'!A:A))</f>
        <v/>
      </c>
      <c r="U1985">
        <f>IF(OR(F1985="6C",F1985="6B"),_xlfn.XLOOKUP(E1985,'Facture Chronopost'!L:L,'Facture Chronopost'!X:X),IF(OR(F1985=17,F1985=44),F1985&amp;"_"&amp;H1985,IF(COUNTIF('Bibliothèque transporteurs'!C:C,F1985)=0,"inconnu",_xlfn.XLOOKUP(F1985,'Bibliothèque transporteurs'!C:C,'Bibliothèque transporteurs'!B:B))))</f>
        <v/>
      </c>
      <c r="V1985">
        <f>IF(COUNTIF('Bibliothèque transporteurs'!C:C,F1985)=0,"inconnu",_xlfn.XLOOKUP(F1985,'Bibliothèque transporteurs'!C:C,'Bibliothèque transporteurs'!E:E))</f>
        <v/>
      </c>
      <c r="W1985">
        <f>IF(T1985="FR_2SHOP",O1985,IF(O1985=0,0,ROUNDUP(O1985/C1985*B1985,2)))</f>
        <v/>
      </c>
      <c r="Y1985" s="118">
        <f>ROUNDUP(B1985,2)-M1985-L1985-N1985-J1985-K1985-I1985-Q1985</f>
        <v/>
      </c>
      <c r="Z1985" s="118">
        <f>IF(Y1985=W1985,"OK","Non")</f>
        <v/>
      </c>
    </row>
    <row r="1986">
      <c r="A1986" s="9">
        <f>C1986/SUM(C:C)*(SUM(C:C)+$X$2)</f>
        <v/>
      </c>
      <c r="B1986" s="9">
        <f>C1986/SUM(C:C)*(SUM(C:C)+SUM($N$3:$O$7))+S1986</f>
        <v/>
      </c>
      <c r="C1986" s="9">
        <f>SUM(I1986:Q1986)-N1986-P1986</f>
        <v/>
      </c>
      <c r="D1986" s="8" t="n">
        <v>6235</v>
      </c>
      <c r="E1986" t="inlineStr">
        <is>
          <t>XT414567843TS</t>
        </is>
      </c>
      <c r="F1986" t="inlineStr">
        <is>
          <t>6C</t>
        </is>
      </c>
      <c r="G1986" t="inlineStr">
        <is>
          <t>N</t>
        </is>
      </c>
      <c r="H1986" t="inlineStr">
        <is>
          <t>ZA</t>
        </is>
      </c>
      <c r="O1986" t="n">
        <v>5.55</v>
      </c>
      <c r="S1986">
        <f>_xlfn.XLOOKUP(E1986,'Facture Chronopost'!L:L,'Facture Chronopost'!AA:AA,"")</f>
        <v/>
      </c>
      <c r="T1986">
        <f>IF(COUNTIF('Bibliothèque transporteurs'!C:C,F1986)=0,"inconnu",_xlfn.XLOOKUP(F1986,'Bibliothèque transporteurs'!C:C,'Bibliothèque transporteurs'!A:A))</f>
        <v/>
      </c>
      <c r="U1986">
        <f>IF(OR(F1986="6C",F1986="6B"),_xlfn.XLOOKUP(E1986,'Facture Chronopost'!L:L,'Facture Chronopost'!X:X),IF(OR(F1986=17,F1986=44),F1986&amp;"_"&amp;H1986,IF(COUNTIF('Bibliothèque transporteurs'!C:C,F1986)=0,"inconnu",_xlfn.XLOOKUP(F1986,'Bibliothèque transporteurs'!C:C,'Bibliothèque transporteurs'!B:B))))</f>
        <v/>
      </c>
      <c r="V1986">
        <f>IF(COUNTIF('Bibliothèque transporteurs'!C:C,F1986)=0,"inconnu",_xlfn.XLOOKUP(F1986,'Bibliothèque transporteurs'!C:C,'Bibliothèque transporteurs'!E:E))</f>
        <v/>
      </c>
      <c r="W1986">
        <f>IF(T1986="FR_2SHOP",O1986,IF(O1986=0,0,ROUNDUP(O1986/C1986*B1986,2)))</f>
        <v/>
      </c>
      <c r="Y1986" s="118">
        <f>ROUNDUP(B1986,2)-M1986-L1986-N1986-J1986-K1986-I1986-Q1986</f>
        <v/>
      </c>
      <c r="Z1986" s="118">
        <f>IF(Y1986=W1986,"OK","Non")</f>
        <v/>
      </c>
    </row>
    <row r="1987">
      <c r="A1987" s="9">
        <f>C1987/SUM(C:C)*(SUM(C:C)+$X$2)</f>
        <v/>
      </c>
      <c r="B1987" s="9">
        <f>C1987/SUM(C:C)*(SUM(C:C)+SUM($N$3:$O$7))+S1987</f>
        <v/>
      </c>
      <c r="C1987" s="9">
        <f>SUM(I1987:Q1987)-N1987-P1987</f>
        <v/>
      </c>
      <c r="D1987" s="8" t="n">
        <v>6235</v>
      </c>
      <c r="E1987" t="inlineStr">
        <is>
          <t>XT414567857TS</t>
        </is>
      </c>
      <c r="F1987" t="inlineStr">
        <is>
          <t>6C</t>
        </is>
      </c>
      <c r="G1987" t="inlineStr">
        <is>
          <t>N</t>
        </is>
      </c>
      <c r="H1987" t="inlineStr">
        <is>
          <t>ZA</t>
        </is>
      </c>
      <c r="O1987" t="n">
        <v>5.33</v>
      </c>
      <c r="S1987">
        <f>_xlfn.XLOOKUP(E1987,'Facture Chronopost'!L:L,'Facture Chronopost'!AA:AA,"")</f>
        <v/>
      </c>
      <c r="T1987">
        <f>IF(COUNTIF('Bibliothèque transporteurs'!C:C,F1987)=0,"inconnu",_xlfn.XLOOKUP(F1987,'Bibliothèque transporteurs'!C:C,'Bibliothèque transporteurs'!A:A))</f>
        <v/>
      </c>
      <c r="U1987">
        <f>IF(OR(F1987="6C",F1987="6B"),_xlfn.XLOOKUP(E1987,'Facture Chronopost'!L:L,'Facture Chronopost'!X:X),IF(OR(F1987=17,F1987=44),F1987&amp;"_"&amp;H1987,IF(COUNTIF('Bibliothèque transporteurs'!C:C,F1987)=0,"inconnu",_xlfn.XLOOKUP(F1987,'Bibliothèque transporteurs'!C:C,'Bibliothèque transporteurs'!B:B))))</f>
        <v/>
      </c>
      <c r="V1987">
        <f>IF(COUNTIF('Bibliothèque transporteurs'!C:C,F1987)=0,"inconnu",_xlfn.XLOOKUP(F1987,'Bibliothèque transporteurs'!C:C,'Bibliothèque transporteurs'!E:E))</f>
        <v/>
      </c>
      <c r="W1987">
        <f>IF(T1987="FR_2SHOP",O1987,IF(O1987=0,0,ROUNDUP(O1987/C1987*B1987,2)))</f>
        <v/>
      </c>
      <c r="Y1987" s="118">
        <f>ROUNDUP(B1987,2)-M1987-L1987-N1987-J1987-K1987-I1987-Q1987</f>
        <v/>
      </c>
      <c r="Z1987" s="118">
        <f>IF(Y1987=W1987,"OK","Non")</f>
        <v/>
      </c>
    </row>
    <row r="1988">
      <c r="A1988" s="9">
        <f>C1988/SUM(C:C)*(SUM(C:C)+$X$2)</f>
        <v/>
      </c>
      <c r="B1988" s="9">
        <f>C1988/SUM(C:C)*(SUM(C:C)+SUM($N$3:$O$7))+S1988</f>
        <v/>
      </c>
      <c r="C1988" s="9">
        <f>SUM(I1988:Q1988)-N1988-P1988</f>
        <v/>
      </c>
      <c r="D1988" s="8" t="n">
        <v>6235</v>
      </c>
      <c r="E1988" t="inlineStr">
        <is>
          <t>XT414568747TS</t>
        </is>
      </c>
      <c r="F1988" t="inlineStr">
        <is>
          <t>6C</t>
        </is>
      </c>
      <c r="G1988" t="inlineStr">
        <is>
          <t>N</t>
        </is>
      </c>
      <c r="H1988" t="inlineStr">
        <is>
          <t>ZA</t>
        </is>
      </c>
      <c r="O1988" t="n">
        <v>5.55</v>
      </c>
      <c r="S1988">
        <f>_xlfn.XLOOKUP(E1988,'Facture Chronopost'!L:L,'Facture Chronopost'!AA:AA,"")</f>
        <v/>
      </c>
      <c r="T1988">
        <f>IF(COUNTIF('Bibliothèque transporteurs'!C:C,F1988)=0,"inconnu",_xlfn.XLOOKUP(F1988,'Bibliothèque transporteurs'!C:C,'Bibliothèque transporteurs'!A:A))</f>
        <v/>
      </c>
      <c r="U1988">
        <f>IF(OR(F1988="6C",F1988="6B"),_xlfn.XLOOKUP(E1988,'Facture Chronopost'!L:L,'Facture Chronopost'!X:X),IF(OR(F1988=17,F1988=44),F1988&amp;"_"&amp;H1988,IF(COUNTIF('Bibliothèque transporteurs'!C:C,F1988)=0,"inconnu",_xlfn.XLOOKUP(F1988,'Bibliothèque transporteurs'!C:C,'Bibliothèque transporteurs'!B:B))))</f>
        <v/>
      </c>
      <c r="V1988">
        <f>IF(COUNTIF('Bibliothèque transporteurs'!C:C,F1988)=0,"inconnu",_xlfn.XLOOKUP(F1988,'Bibliothèque transporteurs'!C:C,'Bibliothèque transporteurs'!E:E))</f>
        <v/>
      </c>
      <c r="W1988">
        <f>IF(T1988="FR_2SHOP",O1988,IF(O1988=0,0,ROUNDUP(O1988/C1988*B1988,2)))</f>
        <v/>
      </c>
      <c r="Y1988" s="118">
        <f>ROUNDUP(B1988,2)-M1988-L1988-N1988-J1988-K1988-I1988-Q1988</f>
        <v/>
      </c>
      <c r="Z1988" s="118">
        <f>IF(Y1988=W1988,"OK","Non")</f>
        <v/>
      </c>
    </row>
    <row r="1989">
      <c r="A1989" s="9">
        <f>C1989/SUM(C:C)*(SUM(C:C)+$X$2)</f>
        <v/>
      </c>
      <c r="B1989" s="9">
        <f>C1989/SUM(C:C)*(SUM(C:C)+SUM($N$3:$O$7))+S1989</f>
        <v/>
      </c>
      <c r="C1989" s="9">
        <f>SUM(I1989:Q1989)-N1989-P1989</f>
        <v/>
      </c>
      <c r="D1989" s="8" t="n">
        <v>6235</v>
      </c>
      <c r="E1989" t="inlineStr">
        <is>
          <t>XT414569504TS</t>
        </is>
      </c>
      <c r="F1989" t="inlineStr">
        <is>
          <t>6C</t>
        </is>
      </c>
      <c r="G1989" t="inlineStr">
        <is>
          <t>N</t>
        </is>
      </c>
      <c r="H1989" t="inlineStr">
        <is>
          <t>ZA</t>
        </is>
      </c>
      <c r="O1989" t="n">
        <v>9.69</v>
      </c>
      <c r="S1989">
        <f>_xlfn.XLOOKUP(E1989,'Facture Chronopost'!L:L,'Facture Chronopost'!AA:AA,"")</f>
        <v/>
      </c>
      <c r="T1989">
        <f>IF(COUNTIF('Bibliothèque transporteurs'!C:C,F1989)=0,"inconnu",_xlfn.XLOOKUP(F1989,'Bibliothèque transporteurs'!C:C,'Bibliothèque transporteurs'!A:A))</f>
        <v/>
      </c>
      <c r="U1989">
        <f>IF(OR(F1989="6C",F1989="6B"),_xlfn.XLOOKUP(E1989,'Facture Chronopost'!L:L,'Facture Chronopost'!X:X),IF(OR(F1989=17,F1989=44),F1989&amp;"_"&amp;H1989,IF(COUNTIF('Bibliothèque transporteurs'!C:C,F1989)=0,"inconnu",_xlfn.XLOOKUP(F1989,'Bibliothèque transporteurs'!C:C,'Bibliothèque transporteurs'!B:B))))</f>
        <v/>
      </c>
      <c r="V1989">
        <f>IF(COUNTIF('Bibliothèque transporteurs'!C:C,F1989)=0,"inconnu",_xlfn.XLOOKUP(F1989,'Bibliothèque transporteurs'!C:C,'Bibliothèque transporteurs'!E:E))</f>
        <v/>
      </c>
      <c r="W1989">
        <f>IF(T1989="FR_2SHOP",O1989,IF(O1989=0,0,ROUNDUP(O1989/C1989*B1989,2)))</f>
        <v/>
      </c>
      <c r="Y1989" s="118">
        <f>ROUNDUP(B1989,2)-M1989-L1989-N1989-J1989-K1989-I1989-Q1989</f>
        <v/>
      </c>
      <c r="Z1989" s="118">
        <f>IF(Y1989=W1989,"OK","Non")</f>
        <v/>
      </c>
    </row>
    <row r="1990">
      <c r="A1990" s="9">
        <f>C1990/SUM(C:C)*(SUM(C:C)+$X$2)</f>
        <v/>
      </c>
      <c r="B1990" s="9">
        <f>C1990/SUM(C:C)*(SUM(C:C)+SUM($N$3:$O$7))+S1990</f>
        <v/>
      </c>
      <c r="C1990" s="9">
        <f>SUM(I1990:Q1990)-N1990-P1990</f>
        <v/>
      </c>
      <c r="D1990" s="8" t="n">
        <v>6235</v>
      </c>
      <c r="E1990" t="inlineStr">
        <is>
          <t>XT414569725TS</t>
        </is>
      </c>
      <c r="F1990" t="inlineStr">
        <is>
          <t>6C</t>
        </is>
      </c>
      <c r="G1990" t="inlineStr">
        <is>
          <t>N</t>
        </is>
      </c>
      <c r="H1990" t="inlineStr">
        <is>
          <t>ZA</t>
        </is>
      </c>
      <c r="O1990" t="n">
        <v>9.69</v>
      </c>
      <c r="S1990">
        <f>_xlfn.XLOOKUP(E1990,'Facture Chronopost'!L:L,'Facture Chronopost'!AA:AA,"")</f>
        <v/>
      </c>
      <c r="T1990">
        <f>IF(COUNTIF('Bibliothèque transporteurs'!C:C,F1990)=0,"inconnu",_xlfn.XLOOKUP(F1990,'Bibliothèque transporteurs'!C:C,'Bibliothèque transporteurs'!A:A))</f>
        <v/>
      </c>
      <c r="U1990">
        <f>IF(OR(F1990="6C",F1990="6B"),_xlfn.XLOOKUP(E1990,'Facture Chronopost'!L:L,'Facture Chronopost'!X:X),IF(OR(F1990=17,F1990=44),F1990&amp;"_"&amp;H1990,IF(COUNTIF('Bibliothèque transporteurs'!C:C,F1990)=0,"inconnu",_xlfn.XLOOKUP(F1990,'Bibliothèque transporteurs'!C:C,'Bibliothèque transporteurs'!B:B))))</f>
        <v/>
      </c>
      <c r="V1990">
        <f>IF(COUNTIF('Bibliothèque transporteurs'!C:C,F1990)=0,"inconnu",_xlfn.XLOOKUP(F1990,'Bibliothèque transporteurs'!C:C,'Bibliothèque transporteurs'!E:E))</f>
        <v/>
      </c>
      <c r="W1990">
        <f>IF(T1990="FR_2SHOP",O1990,IF(O1990=0,0,ROUNDUP(O1990/C1990*B1990,2)))</f>
        <v/>
      </c>
      <c r="Y1990" s="118">
        <f>ROUNDUP(B1990,2)-M1990-L1990-N1990-J1990-K1990-I1990-Q1990</f>
        <v/>
      </c>
      <c r="Z1990" s="118">
        <f>IF(Y1990=W1990,"OK","Non")</f>
        <v/>
      </c>
    </row>
    <row r="1991">
      <c r="A1991" s="9">
        <f>C1991/SUM(C:C)*(SUM(C:C)+$X$2)</f>
        <v/>
      </c>
      <c r="B1991" s="9">
        <f>C1991/SUM(C:C)*(SUM(C:C)+SUM($N$3:$O$7))+S1991</f>
        <v/>
      </c>
      <c r="C1991" s="9">
        <f>SUM(I1991:Q1991)-N1991-P1991</f>
        <v/>
      </c>
      <c r="D1991" s="8" t="n">
        <v>6235</v>
      </c>
      <c r="E1991" t="inlineStr">
        <is>
          <t>XT414569742TS</t>
        </is>
      </c>
      <c r="F1991" t="inlineStr">
        <is>
          <t>6C</t>
        </is>
      </c>
      <c r="G1991" t="inlineStr">
        <is>
          <t>N</t>
        </is>
      </c>
      <c r="H1991" t="inlineStr">
        <is>
          <t>ZA</t>
        </is>
      </c>
      <c r="O1991" t="n">
        <v>5.33</v>
      </c>
      <c r="S1991">
        <f>_xlfn.XLOOKUP(E1991,'Facture Chronopost'!L:L,'Facture Chronopost'!AA:AA,"")</f>
        <v/>
      </c>
      <c r="T1991">
        <f>IF(COUNTIF('Bibliothèque transporteurs'!C:C,F1991)=0,"inconnu",_xlfn.XLOOKUP(F1991,'Bibliothèque transporteurs'!C:C,'Bibliothèque transporteurs'!A:A))</f>
        <v/>
      </c>
      <c r="U1991">
        <f>IF(OR(F1991="6C",F1991="6B"),_xlfn.XLOOKUP(E1991,'Facture Chronopost'!L:L,'Facture Chronopost'!X:X),IF(OR(F1991=17,F1991=44),F1991&amp;"_"&amp;H1991,IF(COUNTIF('Bibliothèque transporteurs'!C:C,F1991)=0,"inconnu",_xlfn.XLOOKUP(F1991,'Bibliothèque transporteurs'!C:C,'Bibliothèque transporteurs'!B:B))))</f>
        <v/>
      </c>
      <c r="V1991">
        <f>IF(COUNTIF('Bibliothèque transporteurs'!C:C,F1991)=0,"inconnu",_xlfn.XLOOKUP(F1991,'Bibliothèque transporteurs'!C:C,'Bibliothèque transporteurs'!E:E))</f>
        <v/>
      </c>
      <c r="W1991">
        <f>IF(T1991="FR_2SHOP",O1991,IF(O1991=0,0,ROUNDUP(O1991/C1991*B1991,2)))</f>
        <v/>
      </c>
      <c r="Y1991" s="118">
        <f>ROUNDUP(B1991,2)-M1991-L1991-N1991-J1991-K1991-I1991-Q1991</f>
        <v/>
      </c>
      <c r="Z1991" s="118">
        <f>IF(Y1991=W1991,"OK","Non")</f>
        <v/>
      </c>
    </row>
    <row r="1992">
      <c r="A1992" s="9">
        <f>C1992/SUM(C:C)*(SUM(C:C)+$X$2)</f>
        <v/>
      </c>
      <c r="B1992" s="9">
        <f>C1992/SUM(C:C)*(SUM(C:C)+SUM($N$3:$O$7))+S1992</f>
        <v/>
      </c>
      <c r="C1992" s="9">
        <f>SUM(I1992:Q1992)-N1992-P1992</f>
        <v/>
      </c>
      <c r="D1992" s="8" t="n">
        <v>6235</v>
      </c>
      <c r="E1992" t="inlineStr">
        <is>
          <t>XT414569892TS</t>
        </is>
      </c>
      <c r="F1992" t="inlineStr">
        <is>
          <t>6C</t>
        </is>
      </c>
      <c r="G1992" t="inlineStr">
        <is>
          <t>N</t>
        </is>
      </c>
      <c r="H1992" t="inlineStr">
        <is>
          <t>ZA</t>
        </is>
      </c>
      <c r="O1992" t="n">
        <v>5.88</v>
      </c>
      <c r="S1992">
        <f>_xlfn.XLOOKUP(E1992,'Facture Chronopost'!L:L,'Facture Chronopost'!AA:AA,"")</f>
        <v/>
      </c>
      <c r="T1992">
        <f>IF(COUNTIF('Bibliothèque transporteurs'!C:C,F1992)=0,"inconnu",_xlfn.XLOOKUP(F1992,'Bibliothèque transporteurs'!C:C,'Bibliothèque transporteurs'!A:A))</f>
        <v/>
      </c>
      <c r="U1992">
        <f>IF(OR(F1992="6C",F1992="6B"),_xlfn.XLOOKUP(E1992,'Facture Chronopost'!L:L,'Facture Chronopost'!X:X),IF(OR(F1992=17,F1992=44),F1992&amp;"_"&amp;H1992,IF(COUNTIF('Bibliothèque transporteurs'!C:C,F1992)=0,"inconnu",_xlfn.XLOOKUP(F1992,'Bibliothèque transporteurs'!C:C,'Bibliothèque transporteurs'!B:B))))</f>
        <v/>
      </c>
      <c r="V1992">
        <f>IF(COUNTIF('Bibliothèque transporteurs'!C:C,F1992)=0,"inconnu",_xlfn.XLOOKUP(F1992,'Bibliothèque transporteurs'!C:C,'Bibliothèque transporteurs'!E:E))</f>
        <v/>
      </c>
      <c r="W1992">
        <f>IF(T1992="FR_2SHOP",O1992,IF(O1992=0,0,ROUNDUP(O1992/C1992*B1992,2)))</f>
        <v/>
      </c>
      <c r="Y1992" s="118">
        <f>ROUNDUP(B1992,2)-M1992-L1992-N1992-J1992-K1992-I1992-Q1992</f>
        <v/>
      </c>
      <c r="Z1992" s="118">
        <f>IF(Y1992=W1992,"OK","Non")</f>
        <v/>
      </c>
    </row>
    <row r="1993">
      <c r="A1993" s="9">
        <f>C1993/SUM(C:C)*(SUM(C:C)+$X$2)</f>
        <v/>
      </c>
      <c r="B1993" s="9">
        <f>C1993/SUM(C:C)*(SUM(C:C)+SUM($N$3:$O$7))+S1993</f>
        <v/>
      </c>
      <c r="C1993" s="9">
        <f>SUM(I1993:Q1993)-N1993-P1993</f>
        <v/>
      </c>
      <c r="D1993" s="8" t="n">
        <v>6235</v>
      </c>
      <c r="E1993" t="inlineStr">
        <is>
          <t>XT414572361TS</t>
        </is>
      </c>
      <c r="F1993" t="inlineStr">
        <is>
          <t>6C</t>
        </is>
      </c>
      <c r="G1993" t="inlineStr">
        <is>
          <t>N</t>
        </is>
      </c>
      <c r="H1993" t="inlineStr">
        <is>
          <t>ZA</t>
        </is>
      </c>
      <c r="O1993" t="n">
        <v>10.35</v>
      </c>
      <c r="S1993">
        <f>_xlfn.XLOOKUP(E1993,'Facture Chronopost'!L:L,'Facture Chronopost'!AA:AA,"")</f>
        <v/>
      </c>
      <c r="T1993">
        <f>IF(COUNTIF('Bibliothèque transporteurs'!C:C,F1993)=0,"inconnu",_xlfn.XLOOKUP(F1993,'Bibliothèque transporteurs'!C:C,'Bibliothèque transporteurs'!A:A))</f>
        <v/>
      </c>
      <c r="U1993">
        <f>IF(OR(F1993="6C",F1993="6B"),_xlfn.XLOOKUP(E1993,'Facture Chronopost'!L:L,'Facture Chronopost'!X:X),IF(OR(F1993=17,F1993=44),F1993&amp;"_"&amp;H1993,IF(COUNTIF('Bibliothèque transporteurs'!C:C,F1993)=0,"inconnu",_xlfn.XLOOKUP(F1993,'Bibliothèque transporteurs'!C:C,'Bibliothèque transporteurs'!B:B))))</f>
        <v/>
      </c>
      <c r="V1993">
        <f>IF(COUNTIF('Bibliothèque transporteurs'!C:C,F1993)=0,"inconnu",_xlfn.XLOOKUP(F1993,'Bibliothèque transporteurs'!C:C,'Bibliothèque transporteurs'!E:E))</f>
        <v/>
      </c>
      <c r="W1993">
        <f>IF(T1993="FR_2SHOP",O1993,IF(O1993=0,0,ROUNDUP(O1993/C1993*B1993,2)))</f>
        <v/>
      </c>
      <c r="Y1993" s="118">
        <f>ROUNDUP(B1993,2)-M1993-L1993-N1993-J1993-K1993-I1993-Q1993</f>
        <v/>
      </c>
      <c r="Z1993" s="118">
        <f>IF(Y1993=W1993,"OK","Non")</f>
        <v/>
      </c>
    </row>
    <row r="1994">
      <c r="A1994" s="9">
        <f>C1994/SUM(C:C)*(SUM(C:C)+$X$2)</f>
        <v/>
      </c>
      <c r="B1994" s="9">
        <f>C1994/SUM(C:C)*(SUM(C:C)+SUM($N$3:$O$7))+S1994</f>
        <v/>
      </c>
      <c r="C1994" s="9">
        <f>SUM(I1994:Q1994)-N1994-P1994</f>
        <v/>
      </c>
      <c r="D1994" s="8" t="n">
        <v>6235</v>
      </c>
      <c r="E1994" t="inlineStr">
        <is>
          <t>XT414572534TS</t>
        </is>
      </c>
      <c r="F1994" t="inlineStr">
        <is>
          <t>6C</t>
        </is>
      </c>
      <c r="G1994" t="inlineStr">
        <is>
          <t>N</t>
        </is>
      </c>
      <c r="H1994" t="inlineStr">
        <is>
          <t>ZA</t>
        </is>
      </c>
      <c r="O1994" t="n">
        <v>10.35</v>
      </c>
      <c r="S1994">
        <f>_xlfn.XLOOKUP(E1994,'Facture Chronopost'!L:L,'Facture Chronopost'!AA:AA,"")</f>
        <v/>
      </c>
      <c r="T1994">
        <f>IF(COUNTIF('Bibliothèque transporteurs'!C:C,F1994)=0,"inconnu",_xlfn.XLOOKUP(F1994,'Bibliothèque transporteurs'!C:C,'Bibliothèque transporteurs'!A:A))</f>
        <v/>
      </c>
      <c r="U1994">
        <f>IF(OR(F1994="6C",F1994="6B"),_xlfn.XLOOKUP(E1994,'Facture Chronopost'!L:L,'Facture Chronopost'!X:X),IF(OR(F1994=17,F1994=44),F1994&amp;"_"&amp;H1994,IF(COUNTIF('Bibliothèque transporteurs'!C:C,F1994)=0,"inconnu",_xlfn.XLOOKUP(F1994,'Bibliothèque transporteurs'!C:C,'Bibliothèque transporteurs'!B:B))))</f>
        <v/>
      </c>
      <c r="V1994">
        <f>IF(COUNTIF('Bibliothèque transporteurs'!C:C,F1994)=0,"inconnu",_xlfn.XLOOKUP(F1994,'Bibliothèque transporteurs'!C:C,'Bibliothèque transporteurs'!E:E))</f>
        <v/>
      </c>
      <c r="W1994">
        <f>IF(T1994="FR_2SHOP",O1994,IF(O1994=0,0,ROUNDUP(O1994/C1994*B1994,2)))</f>
        <v/>
      </c>
      <c r="Y1994" s="118">
        <f>ROUNDUP(B1994,2)-M1994-L1994-N1994-J1994-K1994-I1994-Q1994</f>
        <v/>
      </c>
      <c r="Z1994" s="118">
        <f>IF(Y1994=W1994,"OK","Non")</f>
        <v/>
      </c>
    </row>
    <row r="1995">
      <c r="A1995" s="9">
        <f>C1995/SUM(C:C)*(SUM(C:C)+$X$2)</f>
        <v/>
      </c>
      <c r="B1995" s="9">
        <f>C1995/SUM(C:C)*(SUM(C:C)+SUM($N$3:$O$7))+S1995</f>
        <v/>
      </c>
      <c r="C1995" s="9">
        <f>SUM(I1995:Q1995)-N1995-P1995</f>
        <v/>
      </c>
      <c r="D1995" s="8" t="n">
        <v>6235</v>
      </c>
      <c r="E1995" t="inlineStr">
        <is>
          <t>XT414573866TS</t>
        </is>
      </c>
      <c r="F1995" t="inlineStr">
        <is>
          <t>6C</t>
        </is>
      </c>
      <c r="G1995" t="inlineStr">
        <is>
          <t>N</t>
        </is>
      </c>
      <c r="H1995" t="inlineStr">
        <is>
          <t>ZA</t>
        </is>
      </c>
      <c r="O1995" t="n">
        <v>5.33</v>
      </c>
      <c r="S1995">
        <f>_xlfn.XLOOKUP(E1995,'Facture Chronopost'!L:L,'Facture Chronopost'!AA:AA,"")</f>
        <v/>
      </c>
      <c r="T1995">
        <f>IF(COUNTIF('Bibliothèque transporteurs'!C:C,F1995)=0,"inconnu",_xlfn.XLOOKUP(F1995,'Bibliothèque transporteurs'!C:C,'Bibliothèque transporteurs'!A:A))</f>
        <v/>
      </c>
      <c r="U1995">
        <f>IF(OR(F1995="6C",F1995="6B"),_xlfn.XLOOKUP(E1995,'Facture Chronopost'!L:L,'Facture Chronopost'!X:X),IF(OR(F1995=17,F1995=44),F1995&amp;"_"&amp;H1995,IF(COUNTIF('Bibliothèque transporteurs'!C:C,F1995)=0,"inconnu",_xlfn.XLOOKUP(F1995,'Bibliothèque transporteurs'!C:C,'Bibliothèque transporteurs'!B:B))))</f>
        <v/>
      </c>
      <c r="V1995">
        <f>IF(COUNTIF('Bibliothèque transporteurs'!C:C,F1995)=0,"inconnu",_xlfn.XLOOKUP(F1995,'Bibliothèque transporteurs'!C:C,'Bibliothèque transporteurs'!E:E))</f>
        <v/>
      </c>
      <c r="W1995">
        <f>IF(T1995="FR_2SHOP",O1995,IF(O1995=0,0,ROUNDUP(O1995/C1995*B1995,2)))</f>
        <v/>
      </c>
      <c r="Y1995" s="118">
        <f>ROUNDUP(B1995,2)-M1995-L1995-N1995-J1995-K1995-I1995-Q1995</f>
        <v/>
      </c>
      <c r="Z1995" s="118">
        <f>IF(Y1995=W1995,"OK","Non")</f>
        <v/>
      </c>
    </row>
    <row r="1996">
      <c r="A1996" s="9">
        <f>C1996/SUM(C:C)*(SUM(C:C)+$X$2)</f>
        <v/>
      </c>
      <c r="B1996" s="9">
        <f>C1996/SUM(C:C)*(SUM(C:C)+SUM($N$3:$O$7))+S1996</f>
        <v/>
      </c>
      <c r="C1996" s="9">
        <f>SUM(I1996:Q1996)-N1996-P1996</f>
        <v/>
      </c>
      <c r="D1996" s="8" t="n">
        <v>6235</v>
      </c>
      <c r="E1996" t="inlineStr">
        <is>
          <t>XT414575592TS</t>
        </is>
      </c>
      <c r="F1996" t="inlineStr">
        <is>
          <t>6C</t>
        </is>
      </c>
      <c r="G1996" t="inlineStr">
        <is>
          <t>N</t>
        </is>
      </c>
      <c r="H1996" t="inlineStr">
        <is>
          <t>ZA</t>
        </is>
      </c>
      <c r="O1996" t="n">
        <v>5.33</v>
      </c>
      <c r="S1996">
        <f>_xlfn.XLOOKUP(E1996,'Facture Chronopost'!L:L,'Facture Chronopost'!AA:AA,"")</f>
        <v/>
      </c>
      <c r="T1996">
        <f>IF(COUNTIF('Bibliothèque transporteurs'!C:C,F1996)=0,"inconnu",_xlfn.XLOOKUP(F1996,'Bibliothèque transporteurs'!C:C,'Bibliothèque transporteurs'!A:A))</f>
        <v/>
      </c>
      <c r="U1996">
        <f>IF(OR(F1996="6C",F1996="6B"),_xlfn.XLOOKUP(E1996,'Facture Chronopost'!L:L,'Facture Chronopost'!X:X),IF(OR(F1996=17,F1996=44),F1996&amp;"_"&amp;H1996,IF(COUNTIF('Bibliothèque transporteurs'!C:C,F1996)=0,"inconnu",_xlfn.XLOOKUP(F1996,'Bibliothèque transporteurs'!C:C,'Bibliothèque transporteurs'!B:B))))</f>
        <v/>
      </c>
      <c r="V1996">
        <f>IF(COUNTIF('Bibliothèque transporteurs'!C:C,F1996)=0,"inconnu",_xlfn.XLOOKUP(F1996,'Bibliothèque transporteurs'!C:C,'Bibliothèque transporteurs'!E:E))</f>
        <v/>
      </c>
      <c r="W1996">
        <f>IF(T1996="FR_2SHOP",O1996,IF(O1996=0,0,ROUNDUP(O1996/C1996*B1996,2)))</f>
        <v/>
      </c>
      <c r="Y1996" s="118">
        <f>ROUNDUP(B1996,2)-M1996-L1996-N1996-J1996-K1996-I1996-Q1996</f>
        <v/>
      </c>
      <c r="Z1996" s="118">
        <f>IF(Y1996=W1996,"OK","Non")</f>
        <v/>
      </c>
    </row>
    <row r="1997">
      <c r="A1997" s="9">
        <f>C1997/SUM(C:C)*(SUM(C:C)+$X$2)</f>
        <v/>
      </c>
      <c r="B1997" s="9">
        <f>C1997/SUM(C:C)*(SUM(C:C)+SUM($N$3:$O$7))+S1997</f>
        <v/>
      </c>
      <c r="C1997" s="9">
        <f>SUM(I1997:Q1997)-N1997-P1997</f>
        <v/>
      </c>
      <c r="D1997" s="8" t="n">
        <v>6235</v>
      </c>
      <c r="E1997" t="inlineStr">
        <is>
          <t>XT414577939TS</t>
        </is>
      </c>
      <c r="F1997" t="inlineStr">
        <is>
          <t>6C</t>
        </is>
      </c>
      <c r="G1997" t="inlineStr">
        <is>
          <t>N</t>
        </is>
      </c>
      <c r="H1997" t="inlineStr">
        <is>
          <t>ZA</t>
        </is>
      </c>
      <c r="O1997" t="n">
        <v>5.33</v>
      </c>
      <c r="S1997">
        <f>_xlfn.XLOOKUP(E1997,'Facture Chronopost'!L:L,'Facture Chronopost'!AA:AA,"")</f>
        <v/>
      </c>
      <c r="T1997">
        <f>IF(COUNTIF('Bibliothèque transporteurs'!C:C,F1997)=0,"inconnu",_xlfn.XLOOKUP(F1997,'Bibliothèque transporteurs'!C:C,'Bibliothèque transporteurs'!A:A))</f>
        <v/>
      </c>
      <c r="U1997">
        <f>IF(OR(F1997="6C",F1997="6B"),_xlfn.XLOOKUP(E1997,'Facture Chronopost'!L:L,'Facture Chronopost'!X:X),IF(OR(F1997=17,F1997=44),F1997&amp;"_"&amp;H1997,IF(COUNTIF('Bibliothèque transporteurs'!C:C,F1997)=0,"inconnu",_xlfn.XLOOKUP(F1997,'Bibliothèque transporteurs'!C:C,'Bibliothèque transporteurs'!B:B))))</f>
        <v/>
      </c>
      <c r="V1997">
        <f>IF(COUNTIF('Bibliothèque transporteurs'!C:C,F1997)=0,"inconnu",_xlfn.XLOOKUP(F1997,'Bibliothèque transporteurs'!C:C,'Bibliothèque transporteurs'!E:E))</f>
        <v/>
      </c>
      <c r="W1997">
        <f>IF(T1997="FR_2SHOP",O1997,IF(O1997=0,0,ROUNDUP(O1997/C1997*B1997,2)))</f>
        <v/>
      </c>
      <c r="Y1997" s="118">
        <f>ROUNDUP(B1997,2)-M1997-L1997-N1997-J1997-K1997-I1997-Q1997</f>
        <v/>
      </c>
      <c r="Z1997" s="118">
        <f>IF(Y1997=W1997,"OK","Non")</f>
        <v/>
      </c>
    </row>
    <row r="1998">
      <c r="A1998" s="9">
        <f>C1998/SUM(C:C)*(SUM(C:C)+$X$2)</f>
        <v/>
      </c>
      <c r="B1998" s="9">
        <f>C1998/SUM(C:C)*(SUM(C:C)+SUM($N$3:$O$7))+S1998</f>
        <v/>
      </c>
      <c r="C1998" s="9">
        <f>SUM(I1998:Q1998)-N1998-P1998</f>
        <v/>
      </c>
      <c r="D1998" s="8" t="n">
        <v>6235</v>
      </c>
      <c r="E1998" t="inlineStr">
        <is>
          <t>XT414578276TS</t>
        </is>
      </c>
      <c r="F1998" t="inlineStr">
        <is>
          <t>6C</t>
        </is>
      </c>
      <c r="G1998" t="inlineStr">
        <is>
          <t>N</t>
        </is>
      </c>
      <c r="H1998" t="inlineStr">
        <is>
          <t>ZA</t>
        </is>
      </c>
      <c r="O1998" t="n">
        <v>6.95</v>
      </c>
      <c r="S1998">
        <f>_xlfn.XLOOKUP(E1998,'Facture Chronopost'!L:L,'Facture Chronopost'!AA:AA,"")</f>
        <v/>
      </c>
      <c r="T1998">
        <f>IF(COUNTIF('Bibliothèque transporteurs'!C:C,F1998)=0,"inconnu",_xlfn.XLOOKUP(F1998,'Bibliothèque transporteurs'!C:C,'Bibliothèque transporteurs'!A:A))</f>
        <v/>
      </c>
      <c r="U1998">
        <f>IF(OR(F1998="6C",F1998="6B"),_xlfn.XLOOKUP(E1998,'Facture Chronopost'!L:L,'Facture Chronopost'!X:X),IF(OR(F1998=17,F1998=44),F1998&amp;"_"&amp;H1998,IF(COUNTIF('Bibliothèque transporteurs'!C:C,F1998)=0,"inconnu",_xlfn.XLOOKUP(F1998,'Bibliothèque transporteurs'!C:C,'Bibliothèque transporteurs'!B:B))))</f>
        <v/>
      </c>
      <c r="V1998">
        <f>IF(COUNTIF('Bibliothèque transporteurs'!C:C,F1998)=0,"inconnu",_xlfn.XLOOKUP(F1998,'Bibliothèque transporteurs'!C:C,'Bibliothèque transporteurs'!E:E))</f>
        <v/>
      </c>
      <c r="W1998">
        <f>IF(T1998="FR_2SHOP",O1998,IF(O1998=0,0,ROUNDUP(O1998/C1998*B1998,2)))</f>
        <v/>
      </c>
      <c r="Y1998" s="118">
        <f>ROUNDUP(B1998,2)-M1998-L1998-N1998-J1998-K1998-I1998-Q1998</f>
        <v/>
      </c>
      <c r="Z1998" s="118">
        <f>IF(Y1998=W1998,"OK","Non")</f>
        <v/>
      </c>
    </row>
    <row r="1999">
      <c r="A1999" s="9">
        <f>C1999/SUM(C:C)*(SUM(C:C)+$X$2)</f>
        <v/>
      </c>
      <c r="B1999" s="9">
        <f>C1999/SUM(C:C)*(SUM(C:C)+SUM($N$3:$O$7))+S1999</f>
        <v/>
      </c>
      <c r="C1999" s="9">
        <f>SUM(I1999:Q1999)-N1999-P1999</f>
        <v/>
      </c>
      <c r="D1999" s="8" t="n">
        <v>6235</v>
      </c>
      <c r="E1999" t="inlineStr">
        <is>
          <t>XT414582845TS</t>
        </is>
      </c>
      <c r="F1999" t="inlineStr">
        <is>
          <t>6C</t>
        </is>
      </c>
      <c r="G1999" t="inlineStr">
        <is>
          <t>N</t>
        </is>
      </c>
      <c r="H1999" t="inlineStr">
        <is>
          <t>ZA</t>
        </is>
      </c>
      <c r="O1999" t="n">
        <v>5.33</v>
      </c>
      <c r="S1999">
        <f>_xlfn.XLOOKUP(E1999,'Facture Chronopost'!L:L,'Facture Chronopost'!AA:AA,"")</f>
        <v/>
      </c>
      <c r="T1999">
        <f>IF(COUNTIF('Bibliothèque transporteurs'!C:C,F1999)=0,"inconnu",_xlfn.XLOOKUP(F1999,'Bibliothèque transporteurs'!C:C,'Bibliothèque transporteurs'!A:A))</f>
        <v/>
      </c>
      <c r="U1999">
        <f>IF(OR(F1999="6C",F1999="6B"),_xlfn.XLOOKUP(E1999,'Facture Chronopost'!L:L,'Facture Chronopost'!X:X),IF(OR(F1999=17,F1999=44),F1999&amp;"_"&amp;H1999,IF(COUNTIF('Bibliothèque transporteurs'!C:C,F1999)=0,"inconnu",_xlfn.XLOOKUP(F1999,'Bibliothèque transporteurs'!C:C,'Bibliothèque transporteurs'!B:B))))</f>
        <v/>
      </c>
      <c r="V1999">
        <f>IF(COUNTIF('Bibliothèque transporteurs'!C:C,F1999)=0,"inconnu",_xlfn.XLOOKUP(F1999,'Bibliothèque transporteurs'!C:C,'Bibliothèque transporteurs'!E:E))</f>
        <v/>
      </c>
      <c r="W1999">
        <f>IF(T1999="FR_2SHOP",O1999,IF(O1999=0,0,ROUNDUP(O1999/C1999*B1999,2)))</f>
        <v/>
      </c>
      <c r="Y1999" s="118">
        <f>ROUNDUP(B1999,2)-M1999-L1999-N1999-J1999-K1999-I1999-Q1999</f>
        <v/>
      </c>
      <c r="Z1999" s="118">
        <f>IF(Y1999=W1999,"OK","Non")</f>
        <v/>
      </c>
    </row>
    <row r="2000">
      <c r="A2000" s="9">
        <f>C2000/SUM(C:C)*(SUM(C:C)+$X$2)</f>
        <v/>
      </c>
      <c r="B2000" s="9">
        <f>C2000/SUM(C:C)*(SUM(C:C)+SUM($N$3:$O$7))+S2000</f>
        <v/>
      </c>
      <c r="C2000" s="9">
        <f>SUM(I2000:Q2000)-N2000-P2000</f>
        <v/>
      </c>
      <c r="D2000" s="8" t="n">
        <v>6235</v>
      </c>
      <c r="E2000" t="inlineStr">
        <is>
          <t>XT414583191TS</t>
        </is>
      </c>
      <c r="F2000" t="inlineStr">
        <is>
          <t>6C</t>
        </is>
      </c>
      <c r="G2000" t="inlineStr">
        <is>
          <t>N</t>
        </is>
      </c>
      <c r="H2000" t="inlineStr">
        <is>
          <t>ZA</t>
        </is>
      </c>
      <c r="O2000" t="n">
        <v>5.88</v>
      </c>
      <c r="S2000">
        <f>_xlfn.XLOOKUP(E2000,'Facture Chronopost'!L:L,'Facture Chronopost'!AA:AA,"")</f>
        <v/>
      </c>
      <c r="T2000">
        <f>IF(COUNTIF('Bibliothèque transporteurs'!C:C,F2000)=0,"inconnu",_xlfn.XLOOKUP(F2000,'Bibliothèque transporteurs'!C:C,'Bibliothèque transporteurs'!A:A))</f>
        <v/>
      </c>
      <c r="U2000">
        <f>IF(OR(F2000="6C",F2000="6B"),_xlfn.XLOOKUP(E2000,'Facture Chronopost'!L:L,'Facture Chronopost'!X:X),IF(OR(F2000=17,F2000=44),F2000&amp;"_"&amp;H2000,IF(COUNTIF('Bibliothèque transporteurs'!C:C,F2000)=0,"inconnu",_xlfn.XLOOKUP(F2000,'Bibliothèque transporteurs'!C:C,'Bibliothèque transporteurs'!B:B))))</f>
        <v/>
      </c>
      <c r="V2000">
        <f>IF(COUNTIF('Bibliothèque transporteurs'!C:C,F2000)=0,"inconnu",_xlfn.XLOOKUP(F2000,'Bibliothèque transporteurs'!C:C,'Bibliothèque transporteurs'!E:E))</f>
        <v/>
      </c>
      <c r="W2000">
        <f>IF(T2000="FR_2SHOP",O2000,IF(O2000=0,0,ROUNDUP(O2000/C2000*B2000,2)))</f>
        <v/>
      </c>
      <c r="Y2000" s="118">
        <f>ROUNDUP(B2000,2)-M2000-L2000-N2000-J2000-K2000-I2000-Q2000</f>
        <v/>
      </c>
      <c r="Z2000" s="118">
        <f>IF(Y2000=W2000,"OK","Non")</f>
        <v/>
      </c>
    </row>
    <row r="2001">
      <c r="A2001" s="9">
        <f>C2001/SUM(C:C)*(SUM(C:C)+$X$2)</f>
        <v/>
      </c>
      <c r="B2001" s="9">
        <f>C2001/SUM(C:C)*(SUM(C:C)+SUM($N$3:$O$7))+S2001</f>
        <v/>
      </c>
      <c r="C2001" s="9">
        <f>SUM(I2001:Q2001)-N2001-P2001</f>
        <v/>
      </c>
      <c r="D2001" s="8" t="n">
        <v>6235</v>
      </c>
      <c r="E2001" t="inlineStr">
        <is>
          <t>XT414583506TS</t>
        </is>
      </c>
      <c r="F2001" t="inlineStr">
        <is>
          <t>6C</t>
        </is>
      </c>
      <c r="G2001" t="inlineStr">
        <is>
          <t>N</t>
        </is>
      </c>
      <c r="H2001" t="inlineStr">
        <is>
          <t>ZA</t>
        </is>
      </c>
      <c r="O2001" t="n">
        <v>6.4</v>
      </c>
      <c r="S2001">
        <f>_xlfn.XLOOKUP(E2001,'Facture Chronopost'!L:L,'Facture Chronopost'!AA:AA,"")</f>
        <v/>
      </c>
      <c r="T2001">
        <f>IF(COUNTIF('Bibliothèque transporteurs'!C:C,F2001)=0,"inconnu",_xlfn.XLOOKUP(F2001,'Bibliothèque transporteurs'!C:C,'Bibliothèque transporteurs'!A:A))</f>
        <v/>
      </c>
      <c r="U2001">
        <f>IF(OR(F2001="6C",F2001="6B"),_xlfn.XLOOKUP(E2001,'Facture Chronopost'!L:L,'Facture Chronopost'!X:X),IF(OR(F2001=17,F2001=44),F2001&amp;"_"&amp;H2001,IF(COUNTIF('Bibliothèque transporteurs'!C:C,F2001)=0,"inconnu",_xlfn.XLOOKUP(F2001,'Bibliothèque transporteurs'!C:C,'Bibliothèque transporteurs'!B:B))))</f>
        <v/>
      </c>
      <c r="V2001">
        <f>IF(COUNTIF('Bibliothèque transporteurs'!C:C,F2001)=0,"inconnu",_xlfn.XLOOKUP(F2001,'Bibliothèque transporteurs'!C:C,'Bibliothèque transporteurs'!E:E))</f>
        <v/>
      </c>
      <c r="W2001">
        <f>IF(T2001="FR_2SHOP",O2001,IF(O2001=0,0,ROUNDUP(O2001/C2001*B2001,2)))</f>
        <v/>
      </c>
      <c r="Y2001" s="118">
        <f>ROUNDUP(B2001,2)-M2001-L2001-N2001-J2001-K2001-I2001-Q2001</f>
        <v/>
      </c>
      <c r="Z2001" s="118">
        <f>IF(Y2001=W2001,"OK","Non")</f>
        <v/>
      </c>
    </row>
    <row r="2002">
      <c r="A2002" s="9">
        <f>C2002/SUM(C:C)*(SUM(C:C)+$X$2)</f>
        <v/>
      </c>
      <c r="B2002" s="9">
        <f>C2002/SUM(C:C)*(SUM(C:C)+SUM($N$3:$O$7))+S2002</f>
        <v/>
      </c>
      <c r="C2002" s="9">
        <f>SUM(I2002:Q2002)-N2002-P2002</f>
        <v/>
      </c>
      <c r="D2002" s="8" t="n">
        <v>6235</v>
      </c>
      <c r="E2002" t="inlineStr">
        <is>
          <t>XT414583656TS</t>
        </is>
      </c>
      <c r="F2002" t="inlineStr">
        <is>
          <t>6C</t>
        </is>
      </c>
      <c r="G2002" t="inlineStr">
        <is>
          <t>N</t>
        </is>
      </c>
      <c r="H2002" t="inlineStr">
        <is>
          <t>ZA</t>
        </is>
      </c>
      <c r="O2002" t="n">
        <v>4.84</v>
      </c>
      <c r="S2002">
        <f>_xlfn.XLOOKUP(E2002,'Facture Chronopost'!L:L,'Facture Chronopost'!AA:AA,"")</f>
        <v/>
      </c>
      <c r="T2002">
        <f>IF(COUNTIF('Bibliothèque transporteurs'!C:C,F2002)=0,"inconnu",_xlfn.XLOOKUP(F2002,'Bibliothèque transporteurs'!C:C,'Bibliothèque transporteurs'!A:A))</f>
        <v/>
      </c>
      <c r="U2002">
        <f>IF(OR(F2002="6C",F2002="6B"),_xlfn.XLOOKUP(E2002,'Facture Chronopost'!L:L,'Facture Chronopost'!X:X),IF(OR(F2002=17,F2002=44),F2002&amp;"_"&amp;H2002,IF(COUNTIF('Bibliothèque transporteurs'!C:C,F2002)=0,"inconnu",_xlfn.XLOOKUP(F2002,'Bibliothèque transporteurs'!C:C,'Bibliothèque transporteurs'!B:B))))</f>
        <v/>
      </c>
      <c r="V2002">
        <f>IF(COUNTIF('Bibliothèque transporteurs'!C:C,F2002)=0,"inconnu",_xlfn.XLOOKUP(F2002,'Bibliothèque transporteurs'!C:C,'Bibliothèque transporteurs'!E:E))</f>
        <v/>
      </c>
      <c r="W2002">
        <f>IF(T2002="FR_2SHOP",O2002,IF(O2002=0,0,ROUNDUP(O2002/C2002*B2002,2)))</f>
        <v/>
      </c>
      <c r="Y2002" s="118">
        <f>ROUNDUP(B2002,2)-M2002-L2002-N2002-J2002-K2002-I2002-Q2002</f>
        <v/>
      </c>
      <c r="Z2002" s="118">
        <f>IF(Y2002=W2002,"OK","Non")</f>
        <v/>
      </c>
    </row>
    <row r="2003">
      <c r="A2003" s="9">
        <f>C2003/SUM(C:C)*(SUM(C:C)+$X$2)</f>
        <v/>
      </c>
      <c r="B2003" s="9">
        <f>C2003/SUM(C:C)*(SUM(C:C)+SUM($N$3:$O$7))+S2003</f>
        <v/>
      </c>
      <c r="C2003" s="9">
        <f>SUM(I2003:Q2003)-N2003-P2003</f>
        <v/>
      </c>
      <c r="D2003" s="8" t="n">
        <v>6235</v>
      </c>
      <c r="E2003" t="inlineStr">
        <is>
          <t>XT414584665TS</t>
        </is>
      </c>
      <c r="F2003" t="inlineStr">
        <is>
          <t>6C</t>
        </is>
      </c>
      <c r="G2003" t="inlineStr">
        <is>
          <t>N</t>
        </is>
      </c>
      <c r="H2003" t="inlineStr">
        <is>
          <t>ZA</t>
        </is>
      </c>
      <c r="O2003" t="n">
        <v>5.33</v>
      </c>
      <c r="S2003">
        <f>_xlfn.XLOOKUP(E2003,'Facture Chronopost'!L:L,'Facture Chronopost'!AA:AA,"")</f>
        <v/>
      </c>
      <c r="T2003">
        <f>IF(COUNTIF('Bibliothèque transporteurs'!C:C,F2003)=0,"inconnu",_xlfn.XLOOKUP(F2003,'Bibliothèque transporteurs'!C:C,'Bibliothèque transporteurs'!A:A))</f>
        <v/>
      </c>
      <c r="U2003">
        <f>IF(OR(F2003="6C",F2003="6B"),_xlfn.XLOOKUP(E2003,'Facture Chronopost'!L:L,'Facture Chronopost'!X:X),IF(OR(F2003=17,F2003=44),F2003&amp;"_"&amp;H2003,IF(COUNTIF('Bibliothèque transporteurs'!C:C,F2003)=0,"inconnu",_xlfn.XLOOKUP(F2003,'Bibliothèque transporteurs'!C:C,'Bibliothèque transporteurs'!B:B))))</f>
        <v/>
      </c>
      <c r="V2003">
        <f>IF(COUNTIF('Bibliothèque transporteurs'!C:C,F2003)=0,"inconnu",_xlfn.XLOOKUP(F2003,'Bibliothèque transporteurs'!C:C,'Bibliothèque transporteurs'!E:E))</f>
        <v/>
      </c>
      <c r="W2003">
        <f>IF(T2003="FR_2SHOP",O2003,IF(O2003=0,0,ROUNDUP(O2003/C2003*B2003,2)))</f>
        <v/>
      </c>
      <c r="Y2003" s="118">
        <f>ROUNDUP(B2003,2)-M2003-L2003-N2003-J2003-K2003-I2003-Q2003</f>
        <v/>
      </c>
      <c r="Z2003" s="118">
        <f>IF(Y2003=W2003,"OK","Non")</f>
        <v/>
      </c>
    </row>
    <row r="2004">
      <c r="A2004" s="9">
        <f>C2004/SUM(C:C)*(SUM(C:C)+$X$2)</f>
        <v/>
      </c>
      <c r="B2004" s="9">
        <f>C2004/SUM(C:C)*(SUM(C:C)+SUM($N$3:$O$7))+S2004</f>
        <v/>
      </c>
      <c r="C2004" s="9">
        <f>SUM(I2004:Q2004)-N2004-P2004</f>
        <v/>
      </c>
      <c r="D2004" s="8" t="n">
        <v>6235</v>
      </c>
      <c r="E2004" t="inlineStr">
        <is>
          <t>XT414586811TS</t>
        </is>
      </c>
      <c r="F2004" t="inlineStr">
        <is>
          <t>6C</t>
        </is>
      </c>
      <c r="G2004" t="inlineStr">
        <is>
          <t>N</t>
        </is>
      </c>
      <c r="H2004" t="inlineStr">
        <is>
          <t>ZA</t>
        </is>
      </c>
      <c r="O2004" t="n">
        <v>9.69</v>
      </c>
      <c r="S2004">
        <f>_xlfn.XLOOKUP(E2004,'Facture Chronopost'!L:L,'Facture Chronopost'!AA:AA,"")</f>
        <v/>
      </c>
      <c r="T2004">
        <f>IF(COUNTIF('Bibliothèque transporteurs'!C:C,F2004)=0,"inconnu",_xlfn.XLOOKUP(F2004,'Bibliothèque transporteurs'!C:C,'Bibliothèque transporteurs'!A:A))</f>
        <v/>
      </c>
      <c r="U2004">
        <f>IF(OR(F2004="6C",F2004="6B"),_xlfn.XLOOKUP(E2004,'Facture Chronopost'!L:L,'Facture Chronopost'!X:X),IF(OR(F2004=17,F2004=44),F2004&amp;"_"&amp;H2004,IF(COUNTIF('Bibliothèque transporteurs'!C:C,F2004)=0,"inconnu",_xlfn.XLOOKUP(F2004,'Bibliothèque transporteurs'!C:C,'Bibliothèque transporteurs'!B:B))))</f>
        <v/>
      </c>
      <c r="V2004">
        <f>IF(COUNTIF('Bibliothèque transporteurs'!C:C,F2004)=0,"inconnu",_xlfn.XLOOKUP(F2004,'Bibliothèque transporteurs'!C:C,'Bibliothèque transporteurs'!E:E))</f>
        <v/>
      </c>
      <c r="W2004">
        <f>IF(T2004="FR_2SHOP",O2004,IF(O2004=0,0,ROUNDUP(O2004/C2004*B2004,2)))</f>
        <v/>
      </c>
      <c r="Y2004" s="118">
        <f>ROUNDUP(B2004,2)-M2004-L2004-N2004-J2004-K2004-I2004-Q2004</f>
        <v/>
      </c>
      <c r="Z2004" s="118">
        <f>IF(Y2004=W2004,"OK","Non")</f>
        <v/>
      </c>
    </row>
    <row r="2005">
      <c r="A2005" s="9">
        <f>C2005/SUM(C:C)*(SUM(C:C)+$X$2)</f>
        <v/>
      </c>
      <c r="B2005" s="9">
        <f>C2005/SUM(C:C)*(SUM(C:C)+SUM($N$3:$O$7))+S2005</f>
        <v/>
      </c>
      <c r="C2005" s="9">
        <f>SUM(I2005:Q2005)-N2005-P2005</f>
        <v/>
      </c>
      <c r="D2005" s="8" t="n">
        <v>6235</v>
      </c>
      <c r="E2005" t="inlineStr">
        <is>
          <t>XT414587715TS</t>
        </is>
      </c>
      <c r="F2005" t="inlineStr">
        <is>
          <t>6C</t>
        </is>
      </c>
      <c r="G2005" t="inlineStr">
        <is>
          <t>N</t>
        </is>
      </c>
      <c r="H2005" t="inlineStr">
        <is>
          <t>ZA</t>
        </is>
      </c>
      <c r="O2005" t="n">
        <v>5.33</v>
      </c>
      <c r="S2005">
        <f>_xlfn.XLOOKUP(E2005,'Facture Chronopost'!L:L,'Facture Chronopost'!AA:AA,"")</f>
        <v/>
      </c>
      <c r="T2005">
        <f>IF(COUNTIF('Bibliothèque transporteurs'!C:C,F2005)=0,"inconnu",_xlfn.XLOOKUP(F2005,'Bibliothèque transporteurs'!C:C,'Bibliothèque transporteurs'!A:A))</f>
        <v/>
      </c>
      <c r="U2005">
        <f>IF(OR(F2005="6C",F2005="6B"),_xlfn.XLOOKUP(E2005,'Facture Chronopost'!L:L,'Facture Chronopost'!X:X),IF(OR(F2005=17,F2005=44),F2005&amp;"_"&amp;H2005,IF(COUNTIF('Bibliothèque transporteurs'!C:C,F2005)=0,"inconnu",_xlfn.XLOOKUP(F2005,'Bibliothèque transporteurs'!C:C,'Bibliothèque transporteurs'!B:B))))</f>
        <v/>
      </c>
      <c r="V2005">
        <f>IF(COUNTIF('Bibliothèque transporteurs'!C:C,F2005)=0,"inconnu",_xlfn.XLOOKUP(F2005,'Bibliothèque transporteurs'!C:C,'Bibliothèque transporteurs'!E:E))</f>
        <v/>
      </c>
      <c r="W2005">
        <f>IF(T2005="FR_2SHOP",O2005,IF(O2005=0,0,ROUNDUP(O2005/C2005*B2005,2)))</f>
        <v/>
      </c>
      <c r="Y2005" s="118">
        <f>ROUNDUP(B2005,2)-M2005-L2005-N2005-J2005-K2005-I2005-Q2005</f>
        <v/>
      </c>
      <c r="Z2005" s="118">
        <f>IF(Y2005=W2005,"OK","Non")</f>
        <v/>
      </c>
    </row>
    <row r="2006">
      <c r="A2006" s="9">
        <f>C2006/SUM(C:C)*(SUM(C:C)+$X$2)</f>
        <v/>
      </c>
      <c r="B2006" s="9">
        <f>C2006/SUM(C:C)*(SUM(C:C)+SUM($N$3:$O$7))+S2006</f>
        <v/>
      </c>
      <c r="C2006" s="9">
        <f>SUM(I2006:Q2006)-N2006-P2006</f>
        <v/>
      </c>
      <c r="D2006" s="8" t="n">
        <v>6235</v>
      </c>
      <c r="E2006" t="inlineStr">
        <is>
          <t>XT414589398TS</t>
        </is>
      </c>
      <c r="F2006" t="inlineStr">
        <is>
          <t>6C</t>
        </is>
      </c>
      <c r="G2006" t="inlineStr">
        <is>
          <t>N</t>
        </is>
      </c>
      <c r="H2006" t="inlineStr">
        <is>
          <t>ZA</t>
        </is>
      </c>
      <c r="O2006" t="n">
        <v>5.33</v>
      </c>
      <c r="S2006">
        <f>_xlfn.XLOOKUP(E2006,'Facture Chronopost'!L:L,'Facture Chronopost'!AA:AA,"")</f>
        <v/>
      </c>
      <c r="T2006">
        <f>IF(COUNTIF('Bibliothèque transporteurs'!C:C,F2006)=0,"inconnu",_xlfn.XLOOKUP(F2006,'Bibliothèque transporteurs'!C:C,'Bibliothèque transporteurs'!A:A))</f>
        <v/>
      </c>
      <c r="U2006">
        <f>IF(OR(F2006="6C",F2006="6B"),_xlfn.XLOOKUP(E2006,'Facture Chronopost'!L:L,'Facture Chronopost'!X:X),IF(OR(F2006=17,F2006=44),F2006&amp;"_"&amp;H2006,IF(COUNTIF('Bibliothèque transporteurs'!C:C,F2006)=0,"inconnu",_xlfn.XLOOKUP(F2006,'Bibliothèque transporteurs'!C:C,'Bibliothèque transporteurs'!B:B))))</f>
        <v/>
      </c>
      <c r="V2006">
        <f>IF(COUNTIF('Bibliothèque transporteurs'!C:C,F2006)=0,"inconnu",_xlfn.XLOOKUP(F2006,'Bibliothèque transporteurs'!C:C,'Bibliothèque transporteurs'!E:E))</f>
        <v/>
      </c>
      <c r="W2006">
        <f>IF(T2006="FR_2SHOP",O2006,IF(O2006=0,0,ROUNDUP(O2006/C2006*B2006,2)))</f>
        <v/>
      </c>
      <c r="Y2006" s="118">
        <f>ROUNDUP(B2006,2)-M2006-L2006-N2006-J2006-K2006-I2006-Q2006</f>
        <v/>
      </c>
      <c r="Z2006" s="118">
        <f>IF(Y2006=W2006,"OK","Non")</f>
        <v/>
      </c>
    </row>
    <row r="2007">
      <c r="A2007" s="9">
        <f>C2007/SUM(C:C)*(SUM(C:C)+$X$2)</f>
        <v/>
      </c>
      <c r="B2007" s="9">
        <f>C2007/SUM(C:C)*(SUM(C:C)+SUM($N$3:$O$7))+S2007</f>
        <v/>
      </c>
      <c r="C2007" s="9">
        <f>SUM(I2007:Q2007)-N2007-P2007</f>
        <v/>
      </c>
      <c r="D2007" s="8" t="n">
        <v>6235</v>
      </c>
      <c r="E2007" t="inlineStr">
        <is>
          <t>XT414590705TS</t>
        </is>
      </c>
      <c r="F2007" t="inlineStr">
        <is>
          <t>6C</t>
        </is>
      </c>
      <c r="G2007" t="inlineStr">
        <is>
          <t>N</t>
        </is>
      </c>
      <c r="H2007" t="inlineStr">
        <is>
          <t>ZA</t>
        </is>
      </c>
      <c r="O2007" t="n">
        <v>10.35</v>
      </c>
      <c r="S2007">
        <f>_xlfn.XLOOKUP(E2007,'Facture Chronopost'!L:L,'Facture Chronopost'!AA:AA,"")</f>
        <v/>
      </c>
      <c r="T2007">
        <f>IF(COUNTIF('Bibliothèque transporteurs'!C:C,F2007)=0,"inconnu",_xlfn.XLOOKUP(F2007,'Bibliothèque transporteurs'!C:C,'Bibliothèque transporteurs'!A:A))</f>
        <v/>
      </c>
      <c r="U2007">
        <f>IF(OR(F2007="6C",F2007="6B"),_xlfn.XLOOKUP(E2007,'Facture Chronopost'!L:L,'Facture Chronopost'!X:X),IF(OR(F2007=17,F2007=44),F2007&amp;"_"&amp;H2007,IF(COUNTIF('Bibliothèque transporteurs'!C:C,F2007)=0,"inconnu",_xlfn.XLOOKUP(F2007,'Bibliothèque transporteurs'!C:C,'Bibliothèque transporteurs'!B:B))))</f>
        <v/>
      </c>
      <c r="V2007">
        <f>IF(COUNTIF('Bibliothèque transporteurs'!C:C,F2007)=0,"inconnu",_xlfn.XLOOKUP(F2007,'Bibliothèque transporteurs'!C:C,'Bibliothèque transporteurs'!E:E))</f>
        <v/>
      </c>
      <c r="W2007">
        <f>IF(T2007="FR_2SHOP",O2007,IF(O2007=0,0,ROUNDUP(O2007/C2007*B2007,2)))</f>
        <v/>
      </c>
      <c r="Y2007" s="118">
        <f>ROUNDUP(B2007,2)-M2007-L2007-N2007-J2007-K2007-I2007-Q2007</f>
        <v/>
      </c>
      <c r="Z2007" s="118">
        <f>IF(Y2007=W2007,"OK","Non")</f>
        <v/>
      </c>
    </row>
    <row r="2008">
      <c r="A2008" s="9">
        <f>C2008/SUM(C:C)*(SUM(C:C)+$X$2)</f>
        <v/>
      </c>
      <c r="B2008" s="9">
        <f>C2008/SUM(C:C)*(SUM(C:C)+SUM($N$3:$O$7))+S2008</f>
        <v/>
      </c>
      <c r="C2008" s="9">
        <f>SUM(I2008:Q2008)-N2008-P2008</f>
        <v/>
      </c>
      <c r="D2008" s="8" t="n">
        <v>6235</v>
      </c>
      <c r="E2008" t="inlineStr">
        <is>
          <t>XT414593004TS</t>
        </is>
      </c>
      <c r="F2008" t="inlineStr">
        <is>
          <t>6C</t>
        </is>
      </c>
      <c r="G2008" t="inlineStr">
        <is>
          <t>N</t>
        </is>
      </c>
      <c r="H2008" t="inlineStr">
        <is>
          <t>ZA</t>
        </is>
      </c>
      <c r="O2008" t="n">
        <v>5.33</v>
      </c>
      <c r="S2008">
        <f>_xlfn.XLOOKUP(E2008,'Facture Chronopost'!L:L,'Facture Chronopost'!AA:AA,"")</f>
        <v/>
      </c>
      <c r="T2008">
        <f>IF(COUNTIF('Bibliothèque transporteurs'!C:C,F2008)=0,"inconnu",_xlfn.XLOOKUP(F2008,'Bibliothèque transporteurs'!C:C,'Bibliothèque transporteurs'!A:A))</f>
        <v/>
      </c>
      <c r="U2008">
        <f>IF(OR(F2008="6C",F2008="6B"),_xlfn.XLOOKUP(E2008,'Facture Chronopost'!L:L,'Facture Chronopost'!X:X),IF(OR(F2008=17,F2008=44),F2008&amp;"_"&amp;H2008,IF(COUNTIF('Bibliothèque transporteurs'!C:C,F2008)=0,"inconnu",_xlfn.XLOOKUP(F2008,'Bibliothèque transporteurs'!C:C,'Bibliothèque transporteurs'!B:B))))</f>
        <v/>
      </c>
      <c r="V2008">
        <f>IF(COUNTIF('Bibliothèque transporteurs'!C:C,F2008)=0,"inconnu",_xlfn.XLOOKUP(F2008,'Bibliothèque transporteurs'!C:C,'Bibliothèque transporteurs'!E:E))</f>
        <v/>
      </c>
      <c r="W2008">
        <f>IF(T2008="FR_2SHOP",O2008,IF(O2008=0,0,ROUNDUP(O2008/C2008*B2008,2)))</f>
        <v/>
      </c>
      <c r="Y2008" s="118">
        <f>ROUNDUP(B2008,2)-M2008-L2008-N2008-J2008-K2008-I2008-Q2008</f>
        <v/>
      </c>
      <c r="Z2008" s="118">
        <f>IF(Y2008=W2008,"OK","Non")</f>
        <v/>
      </c>
    </row>
    <row r="2009">
      <c r="A2009" s="9">
        <f>C2009/SUM(C:C)*(SUM(C:C)+$X$2)</f>
        <v/>
      </c>
      <c r="B2009" s="9">
        <f>C2009/SUM(C:C)*(SUM(C:C)+SUM($N$3:$O$7))+S2009</f>
        <v/>
      </c>
      <c r="C2009" s="9">
        <f>SUM(I2009:Q2009)-N2009-P2009</f>
        <v/>
      </c>
      <c r="D2009" s="8" t="n">
        <v>6235</v>
      </c>
      <c r="E2009" t="inlineStr">
        <is>
          <t>XT414594676TS</t>
        </is>
      </c>
      <c r="F2009" t="inlineStr">
        <is>
          <t>6C</t>
        </is>
      </c>
      <c r="G2009" t="inlineStr">
        <is>
          <t>N</t>
        </is>
      </c>
      <c r="H2009" t="inlineStr">
        <is>
          <t>ZA</t>
        </is>
      </c>
      <c r="O2009" t="n">
        <v>5.33</v>
      </c>
      <c r="S2009">
        <f>_xlfn.XLOOKUP(E2009,'Facture Chronopost'!L:L,'Facture Chronopost'!AA:AA,"")</f>
        <v/>
      </c>
      <c r="T2009">
        <f>IF(COUNTIF('Bibliothèque transporteurs'!C:C,F2009)=0,"inconnu",_xlfn.XLOOKUP(F2009,'Bibliothèque transporteurs'!C:C,'Bibliothèque transporteurs'!A:A))</f>
        <v/>
      </c>
      <c r="U2009">
        <f>IF(OR(F2009="6C",F2009="6B"),_xlfn.XLOOKUP(E2009,'Facture Chronopost'!L:L,'Facture Chronopost'!X:X),IF(OR(F2009=17,F2009=44),F2009&amp;"_"&amp;H2009,IF(COUNTIF('Bibliothèque transporteurs'!C:C,F2009)=0,"inconnu",_xlfn.XLOOKUP(F2009,'Bibliothèque transporteurs'!C:C,'Bibliothèque transporteurs'!B:B))))</f>
        <v/>
      </c>
      <c r="V2009">
        <f>IF(COUNTIF('Bibliothèque transporteurs'!C:C,F2009)=0,"inconnu",_xlfn.XLOOKUP(F2009,'Bibliothèque transporteurs'!C:C,'Bibliothèque transporteurs'!E:E))</f>
        <v/>
      </c>
      <c r="W2009">
        <f>IF(T2009="FR_2SHOP",O2009,IF(O2009=0,0,ROUNDUP(O2009/C2009*B2009,2)))</f>
        <v/>
      </c>
      <c r="Y2009" s="118">
        <f>ROUNDUP(B2009,2)-M2009-L2009-N2009-J2009-K2009-I2009-Q2009</f>
        <v/>
      </c>
      <c r="Z2009" s="118">
        <f>IF(Y2009=W2009,"OK","Non")</f>
        <v/>
      </c>
    </row>
    <row r="2010">
      <c r="A2010" s="9">
        <f>C2010/SUM(C:C)*(SUM(C:C)+$X$2)</f>
        <v/>
      </c>
      <c r="B2010" s="9">
        <f>C2010/SUM(C:C)*(SUM(C:C)+SUM($N$3:$O$7))+S2010</f>
        <v/>
      </c>
      <c r="C2010" s="9">
        <f>SUM(I2010:Q2010)-N2010-P2010</f>
        <v/>
      </c>
      <c r="D2010" s="8" t="n">
        <v>6235</v>
      </c>
      <c r="E2010" t="inlineStr">
        <is>
          <t>XT414596717TS</t>
        </is>
      </c>
      <c r="F2010" t="inlineStr">
        <is>
          <t>6C</t>
        </is>
      </c>
      <c r="G2010" t="inlineStr">
        <is>
          <t>N</t>
        </is>
      </c>
      <c r="H2010" t="inlineStr">
        <is>
          <t>ZA</t>
        </is>
      </c>
      <c r="O2010" t="n">
        <v>5.33</v>
      </c>
      <c r="S2010">
        <f>_xlfn.XLOOKUP(E2010,'Facture Chronopost'!L:L,'Facture Chronopost'!AA:AA,"")</f>
        <v/>
      </c>
      <c r="T2010">
        <f>IF(COUNTIF('Bibliothèque transporteurs'!C:C,F2010)=0,"inconnu",_xlfn.XLOOKUP(F2010,'Bibliothèque transporteurs'!C:C,'Bibliothèque transporteurs'!A:A))</f>
        <v/>
      </c>
      <c r="U2010">
        <f>IF(OR(F2010="6C",F2010="6B"),_xlfn.XLOOKUP(E2010,'Facture Chronopost'!L:L,'Facture Chronopost'!X:X),IF(OR(F2010=17,F2010=44),F2010&amp;"_"&amp;H2010,IF(COUNTIF('Bibliothèque transporteurs'!C:C,F2010)=0,"inconnu",_xlfn.XLOOKUP(F2010,'Bibliothèque transporteurs'!C:C,'Bibliothèque transporteurs'!B:B))))</f>
        <v/>
      </c>
      <c r="V2010">
        <f>IF(COUNTIF('Bibliothèque transporteurs'!C:C,F2010)=0,"inconnu",_xlfn.XLOOKUP(F2010,'Bibliothèque transporteurs'!C:C,'Bibliothèque transporteurs'!E:E))</f>
        <v/>
      </c>
      <c r="W2010">
        <f>IF(T2010="FR_2SHOP",O2010,IF(O2010=0,0,ROUNDUP(O2010/C2010*B2010,2)))</f>
        <v/>
      </c>
      <c r="Y2010" s="118">
        <f>ROUNDUP(B2010,2)-M2010-L2010-N2010-J2010-K2010-I2010-Q2010</f>
        <v/>
      </c>
      <c r="Z2010" s="118">
        <f>IF(Y2010=W2010,"OK","Non")</f>
        <v/>
      </c>
    </row>
    <row r="2011">
      <c r="A2011" s="9">
        <f>C2011/SUM(C:C)*(SUM(C:C)+$X$2)</f>
        <v/>
      </c>
      <c r="B2011" s="9">
        <f>C2011/SUM(C:C)*(SUM(C:C)+SUM($N$3:$O$7))+S2011</f>
        <v/>
      </c>
      <c r="C2011" s="9">
        <f>SUM(I2011:Q2011)-N2011-P2011</f>
        <v/>
      </c>
      <c r="D2011" s="8" t="n">
        <v>6235</v>
      </c>
      <c r="E2011" t="inlineStr">
        <is>
          <t>XT414600836TS</t>
        </is>
      </c>
      <c r="F2011" t="inlineStr">
        <is>
          <t>6C</t>
        </is>
      </c>
      <c r="G2011" t="inlineStr">
        <is>
          <t>N</t>
        </is>
      </c>
      <c r="H2011" t="inlineStr">
        <is>
          <t>ZA</t>
        </is>
      </c>
      <c r="O2011" t="n">
        <v>9.69</v>
      </c>
      <c r="S2011">
        <f>_xlfn.XLOOKUP(E2011,'Facture Chronopost'!L:L,'Facture Chronopost'!AA:AA,"")</f>
        <v/>
      </c>
      <c r="T2011">
        <f>IF(COUNTIF('Bibliothèque transporteurs'!C:C,F2011)=0,"inconnu",_xlfn.XLOOKUP(F2011,'Bibliothèque transporteurs'!C:C,'Bibliothèque transporteurs'!A:A))</f>
        <v/>
      </c>
      <c r="U2011">
        <f>IF(OR(F2011="6C",F2011="6B"),_xlfn.XLOOKUP(E2011,'Facture Chronopost'!L:L,'Facture Chronopost'!X:X),IF(OR(F2011=17,F2011=44),F2011&amp;"_"&amp;H2011,IF(COUNTIF('Bibliothèque transporteurs'!C:C,F2011)=0,"inconnu",_xlfn.XLOOKUP(F2011,'Bibliothèque transporteurs'!C:C,'Bibliothèque transporteurs'!B:B))))</f>
        <v/>
      </c>
      <c r="V2011">
        <f>IF(COUNTIF('Bibliothèque transporteurs'!C:C,F2011)=0,"inconnu",_xlfn.XLOOKUP(F2011,'Bibliothèque transporteurs'!C:C,'Bibliothèque transporteurs'!E:E))</f>
        <v/>
      </c>
      <c r="W2011">
        <f>IF(T2011="FR_2SHOP",O2011,IF(O2011=0,0,ROUNDUP(O2011/C2011*B2011,2)))</f>
        <v/>
      </c>
      <c r="Y2011" s="118">
        <f>ROUNDUP(B2011,2)-M2011-L2011-N2011-J2011-K2011-I2011-Q2011</f>
        <v/>
      </c>
      <c r="Z2011" s="118">
        <f>IF(Y2011=W2011,"OK","Non")</f>
        <v/>
      </c>
    </row>
    <row r="2012">
      <c r="A2012" s="9">
        <f>C2012/SUM(C:C)*(SUM(C:C)+$X$2)</f>
        <v/>
      </c>
      <c r="B2012" s="9">
        <f>C2012/SUM(C:C)*(SUM(C:C)+SUM($N$3:$O$7))+S2012</f>
        <v/>
      </c>
      <c r="C2012" s="9">
        <f>SUM(I2012:Q2012)-N2012-P2012</f>
        <v/>
      </c>
      <c r="D2012" s="8" t="n">
        <v>6235</v>
      </c>
      <c r="E2012" t="inlineStr">
        <is>
          <t>XT414600867TS</t>
        </is>
      </c>
      <c r="F2012" t="inlineStr">
        <is>
          <t>6C</t>
        </is>
      </c>
      <c r="G2012" t="inlineStr">
        <is>
          <t>N</t>
        </is>
      </c>
      <c r="H2012" t="inlineStr">
        <is>
          <t>ZA</t>
        </is>
      </c>
      <c r="O2012" t="n">
        <v>5.33</v>
      </c>
      <c r="S2012">
        <f>_xlfn.XLOOKUP(E2012,'Facture Chronopost'!L:L,'Facture Chronopost'!AA:AA,"")</f>
        <v/>
      </c>
      <c r="T2012">
        <f>IF(COUNTIF('Bibliothèque transporteurs'!C:C,F2012)=0,"inconnu",_xlfn.XLOOKUP(F2012,'Bibliothèque transporteurs'!C:C,'Bibliothèque transporteurs'!A:A))</f>
        <v/>
      </c>
      <c r="U2012">
        <f>IF(OR(F2012="6C",F2012="6B"),_xlfn.XLOOKUP(E2012,'Facture Chronopost'!L:L,'Facture Chronopost'!X:X),IF(OR(F2012=17,F2012=44),F2012&amp;"_"&amp;H2012,IF(COUNTIF('Bibliothèque transporteurs'!C:C,F2012)=0,"inconnu",_xlfn.XLOOKUP(F2012,'Bibliothèque transporteurs'!C:C,'Bibliothèque transporteurs'!B:B))))</f>
        <v/>
      </c>
      <c r="V2012">
        <f>IF(COUNTIF('Bibliothèque transporteurs'!C:C,F2012)=0,"inconnu",_xlfn.XLOOKUP(F2012,'Bibliothèque transporteurs'!C:C,'Bibliothèque transporteurs'!E:E))</f>
        <v/>
      </c>
      <c r="W2012">
        <f>IF(T2012="FR_2SHOP",O2012,IF(O2012=0,0,ROUNDUP(O2012/C2012*B2012,2)))</f>
        <v/>
      </c>
      <c r="Y2012" s="118">
        <f>ROUNDUP(B2012,2)-M2012-L2012-N2012-J2012-K2012-I2012-Q2012</f>
        <v/>
      </c>
      <c r="Z2012" s="118">
        <f>IF(Y2012=W2012,"OK","Non")</f>
        <v/>
      </c>
    </row>
    <row r="2013">
      <c r="A2013" s="9">
        <f>C2013/SUM(C:C)*(SUM(C:C)+$X$2)</f>
        <v/>
      </c>
      <c r="B2013" s="9">
        <f>C2013/SUM(C:C)*(SUM(C:C)+SUM($N$3:$O$7))+S2013</f>
        <v/>
      </c>
      <c r="C2013" s="9">
        <f>SUM(I2013:Q2013)-N2013-P2013</f>
        <v/>
      </c>
      <c r="D2013" s="8" t="n">
        <v>6235</v>
      </c>
      <c r="E2013" t="inlineStr">
        <is>
          <t>XT414601160TS</t>
        </is>
      </c>
      <c r="F2013" t="inlineStr">
        <is>
          <t>6C</t>
        </is>
      </c>
      <c r="G2013" t="inlineStr">
        <is>
          <t>N</t>
        </is>
      </c>
      <c r="H2013" t="inlineStr">
        <is>
          <t>ZA</t>
        </is>
      </c>
      <c r="O2013" t="n">
        <v>5.33</v>
      </c>
      <c r="S2013">
        <f>_xlfn.XLOOKUP(E2013,'Facture Chronopost'!L:L,'Facture Chronopost'!AA:AA,"")</f>
        <v/>
      </c>
      <c r="T2013">
        <f>IF(COUNTIF('Bibliothèque transporteurs'!C:C,F2013)=0,"inconnu",_xlfn.XLOOKUP(F2013,'Bibliothèque transporteurs'!C:C,'Bibliothèque transporteurs'!A:A))</f>
        <v/>
      </c>
      <c r="U2013">
        <f>IF(OR(F2013="6C",F2013="6B"),_xlfn.XLOOKUP(E2013,'Facture Chronopost'!L:L,'Facture Chronopost'!X:X),IF(OR(F2013=17,F2013=44),F2013&amp;"_"&amp;H2013,IF(COUNTIF('Bibliothèque transporteurs'!C:C,F2013)=0,"inconnu",_xlfn.XLOOKUP(F2013,'Bibliothèque transporteurs'!C:C,'Bibliothèque transporteurs'!B:B))))</f>
        <v/>
      </c>
      <c r="V2013">
        <f>IF(COUNTIF('Bibliothèque transporteurs'!C:C,F2013)=0,"inconnu",_xlfn.XLOOKUP(F2013,'Bibliothèque transporteurs'!C:C,'Bibliothèque transporteurs'!E:E))</f>
        <v/>
      </c>
      <c r="W2013">
        <f>IF(T2013="FR_2SHOP",O2013,IF(O2013=0,0,ROUNDUP(O2013/C2013*B2013,2)))</f>
        <v/>
      </c>
      <c r="Y2013" s="118">
        <f>ROUNDUP(B2013,2)-M2013-L2013-N2013-J2013-K2013-I2013-Q2013</f>
        <v/>
      </c>
      <c r="Z2013" s="118">
        <f>IF(Y2013=W2013,"OK","Non")</f>
        <v/>
      </c>
    </row>
    <row r="2014">
      <c r="A2014" s="9">
        <f>C2014/SUM(C:C)*(SUM(C:C)+$X$2)</f>
        <v/>
      </c>
      <c r="B2014" s="9">
        <f>C2014/SUM(C:C)*(SUM(C:C)+SUM($N$3:$O$7))+S2014</f>
        <v/>
      </c>
      <c r="C2014" s="9">
        <f>SUM(I2014:Q2014)-N2014-P2014</f>
        <v/>
      </c>
      <c r="D2014" s="8" t="n">
        <v>6235</v>
      </c>
      <c r="E2014" t="inlineStr">
        <is>
          <t>XT414601553TS</t>
        </is>
      </c>
      <c r="F2014" t="inlineStr">
        <is>
          <t>6C</t>
        </is>
      </c>
      <c r="G2014" t="inlineStr">
        <is>
          <t>N</t>
        </is>
      </c>
      <c r="H2014" t="inlineStr">
        <is>
          <t>ZA</t>
        </is>
      </c>
      <c r="O2014" t="n">
        <v>9.69</v>
      </c>
      <c r="S2014">
        <f>_xlfn.XLOOKUP(E2014,'Facture Chronopost'!L:L,'Facture Chronopost'!AA:AA,"")</f>
        <v/>
      </c>
      <c r="T2014">
        <f>IF(COUNTIF('Bibliothèque transporteurs'!C:C,F2014)=0,"inconnu",_xlfn.XLOOKUP(F2014,'Bibliothèque transporteurs'!C:C,'Bibliothèque transporteurs'!A:A))</f>
        <v/>
      </c>
      <c r="U2014">
        <f>IF(OR(F2014="6C",F2014="6B"),_xlfn.XLOOKUP(E2014,'Facture Chronopost'!L:L,'Facture Chronopost'!X:X),IF(OR(F2014=17,F2014=44),F2014&amp;"_"&amp;H2014,IF(COUNTIF('Bibliothèque transporteurs'!C:C,F2014)=0,"inconnu",_xlfn.XLOOKUP(F2014,'Bibliothèque transporteurs'!C:C,'Bibliothèque transporteurs'!B:B))))</f>
        <v/>
      </c>
      <c r="V2014">
        <f>IF(COUNTIF('Bibliothèque transporteurs'!C:C,F2014)=0,"inconnu",_xlfn.XLOOKUP(F2014,'Bibliothèque transporteurs'!C:C,'Bibliothèque transporteurs'!E:E))</f>
        <v/>
      </c>
      <c r="W2014">
        <f>IF(T2014="FR_2SHOP",O2014,IF(O2014=0,0,ROUNDUP(O2014/C2014*B2014,2)))</f>
        <v/>
      </c>
      <c r="Y2014" s="118">
        <f>ROUNDUP(B2014,2)-M2014-L2014-N2014-J2014-K2014-I2014-Q2014</f>
        <v/>
      </c>
      <c r="Z2014" s="118">
        <f>IF(Y2014=W2014,"OK","Non")</f>
        <v/>
      </c>
    </row>
    <row r="2015">
      <c r="A2015" s="9">
        <f>C2015/SUM(C:C)*(SUM(C:C)+$X$2)</f>
        <v/>
      </c>
      <c r="B2015" s="9">
        <f>C2015/SUM(C:C)*(SUM(C:C)+SUM($N$3:$O$7))+S2015</f>
        <v/>
      </c>
      <c r="C2015" s="9">
        <f>SUM(I2015:Q2015)-N2015-P2015</f>
        <v/>
      </c>
      <c r="D2015" s="8" t="n">
        <v>6235</v>
      </c>
      <c r="E2015" t="inlineStr">
        <is>
          <t>XT414602179TS</t>
        </is>
      </c>
      <c r="F2015" t="inlineStr">
        <is>
          <t>6C</t>
        </is>
      </c>
      <c r="G2015" t="inlineStr">
        <is>
          <t>N</t>
        </is>
      </c>
      <c r="H2015" t="inlineStr">
        <is>
          <t>ZA</t>
        </is>
      </c>
      <c r="O2015" t="n">
        <v>5.55</v>
      </c>
      <c r="S2015">
        <f>_xlfn.XLOOKUP(E2015,'Facture Chronopost'!L:L,'Facture Chronopost'!AA:AA,"")</f>
        <v/>
      </c>
      <c r="T2015">
        <f>IF(COUNTIF('Bibliothèque transporteurs'!C:C,F2015)=0,"inconnu",_xlfn.XLOOKUP(F2015,'Bibliothèque transporteurs'!C:C,'Bibliothèque transporteurs'!A:A))</f>
        <v/>
      </c>
      <c r="U2015">
        <f>IF(OR(F2015="6C",F2015="6B"),_xlfn.XLOOKUP(E2015,'Facture Chronopost'!L:L,'Facture Chronopost'!X:X),IF(OR(F2015=17,F2015=44),F2015&amp;"_"&amp;H2015,IF(COUNTIF('Bibliothèque transporteurs'!C:C,F2015)=0,"inconnu",_xlfn.XLOOKUP(F2015,'Bibliothèque transporteurs'!C:C,'Bibliothèque transporteurs'!B:B))))</f>
        <v/>
      </c>
      <c r="V2015">
        <f>IF(COUNTIF('Bibliothèque transporteurs'!C:C,F2015)=0,"inconnu",_xlfn.XLOOKUP(F2015,'Bibliothèque transporteurs'!C:C,'Bibliothèque transporteurs'!E:E))</f>
        <v/>
      </c>
      <c r="W2015">
        <f>IF(T2015="FR_2SHOP",O2015,IF(O2015=0,0,ROUNDUP(O2015/C2015*B2015,2)))</f>
        <v/>
      </c>
      <c r="Y2015" s="118">
        <f>ROUNDUP(B2015,2)-M2015-L2015-N2015-J2015-K2015-I2015-Q2015</f>
        <v/>
      </c>
      <c r="Z2015" s="118">
        <f>IF(Y2015=W2015,"OK","Non")</f>
        <v/>
      </c>
    </row>
    <row r="2016">
      <c r="A2016" s="9">
        <f>C2016/SUM(C:C)*(SUM(C:C)+$X$2)</f>
        <v/>
      </c>
      <c r="B2016" s="9">
        <f>C2016/SUM(C:C)*(SUM(C:C)+SUM($N$3:$O$7))+S2016</f>
        <v/>
      </c>
      <c r="C2016" s="9">
        <f>SUM(I2016:Q2016)-N2016-P2016</f>
        <v/>
      </c>
      <c r="D2016" s="8" t="n">
        <v>6235</v>
      </c>
      <c r="E2016" t="inlineStr">
        <is>
          <t>XT414603948TS</t>
        </is>
      </c>
      <c r="F2016" t="inlineStr">
        <is>
          <t>6C</t>
        </is>
      </c>
      <c r="G2016" t="inlineStr">
        <is>
          <t>N</t>
        </is>
      </c>
      <c r="H2016" t="inlineStr">
        <is>
          <t>ZA</t>
        </is>
      </c>
      <c r="O2016" t="n">
        <v>14.68</v>
      </c>
      <c r="S2016">
        <f>_xlfn.XLOOKUP(E2016,'Facture Chronopost'!L:L,'Facture Chronopost'!AA:AA,"")</f>
        <v/>
      </c>
      <c r="T2016">
        <f>IF(COUNTIF('Bibliothèque transporteurs'!C:C,F2016)=0,"inconnu",_xlfn.XLOOKUP(F2016,'Bibliothèque transporteurs'!C:C,'Bibliothèque transporteurs'!A:A))</f>
        <v/>
      </c>
      <c r="U2016">
        <f>IF(OR(F2016="6C",F2016="6B"),_xlfn.XLOOKUP(E2016,'Facture Chronopost'!L:L,'Facture Chronopost'!X:X),IF(OR(F2016=17,F2016=44),F2016&amp;"_"&amp;H2016,IF(COUNTIF('Bibliothèque transporteurs'!C:C,F2016)=0,"inconnu",_xlfn.XLOOKUP(F2016,'Bibliothèque transporteurs'!C:C,'Bibliothèque transporteurs'!B:B))))</f>
        <v/>
      </c>
      <c r="V2016">
        <f>IF(COUNTIF('Bibliothèque transporteurs'!C:C,F2016)=0,"inconnu",_xlfn.XLOOKUP(F2016,'Bibliothèque transporteurs'!C:C,'Bibliothèque transporteurs'!E:E))</f>
        <v/>
      </c>
      <c r="W2016">
        <f>IF(T2016="FR_2SHOP",O2016,IF(O2016=0,0,ROUNDUP(O2016/C2016*B2016,2)))</f>
        <v/>
      </c>
      <c r="Y2016" s="118">
        <f>ROUNDUP(B2016,2)-M2016-L2016-N2016-J2016-K2016-I2016-Q2016</f>
        <v/>
      </c>
      <c r="Z2016" s="118">
        <f>IF(Y2016=W2016,"OK","Non")</f>
        <v/>
      </c>
    </row>
    <row r="2017">
      <c r="A2017" s="9">
        <f>C2017/SUM(C:C)*(SUM(C:C)+$X$2)</f>
        <v/>
      </c>
      <c r="B2017" s="9">
        <f>C2017/SUM(C:C)*(SUM(C:C)+SUM($N$3:$O$7))+S2017</f>
        <v/>
      </c>
      <c r="C2017" s="9">
        <f>SUM(I2017:Q2017)-N2017-P2017</f>
        <v/>
      </c>
      <c r="D2017" s="8" t="n">
        <v>6235</v>
      </c>
      <c r="E2017" t="inlineStr">
        <is>
          <t>XT414603996TS</t>
        </is>
      </c>
      <c r="F2017" t="inlineStr">
        <is>
          <t>6C</t>
        </is>
      </c>
      <c r="G2017" t="inlineStr">
        <is>
          <t>N</t>
        </is>
      </c>
      <c r="H2017" t="inlineStr">
        <is>
          <t>ZA</t>
        </is>
      </c>
      <c r="O2017" t="n">
        <v>14.68</v>
      </c>
      <c r="S2017">
        <f>_xlfn.XLOOKUP(E2017,'Facture Chronopost'!L:L,'Facture Chronopost'!AA:AA,"")</f>
        <v/>
      </c>
      <c r="T2017">
        <f>IF(COUNTIF('Bibliothèque transporteurs'!C:C,F2017)=0,"inconnu",_xlfn.XLOOKUP(F2017,'Bibliothèque transporteurs'!C:C,'Bibliothèque transporteurs'!A:A))</f>
        <v/>
      </c>
      <c r="U2017">
        <f>IF(OR(F2017="6C",F2017="6B"),_xlfn.XLOOKUP(E2017,'Facture Chronopost'!L:L,'Facture Chronopost'!X:X),IF(OR(F2017=17,F2017=44),F2017&amp;"_"&amp;H2017,IF(COUNTIF('Bibliothèque transporteurs'!C:C,F2017)=0,"inconnu",_xlfn.XLOOKUP(F2017,'Bibliothèque transporteurs'!C:C,'Bibliothèque transporteurs'!B:B))))</f>
        <v/>
      </c>
      <c r="V2017">
        <f>IF(COUNTIF('Bibliothèque transporteurs'!C:C,F2017)=0,"inconnu",_xlfn.XLOOKUP(F2017,'Bibliothèque transporteurs'!C:C,'Bibliothèque transporteurs'!E:E))</f>
        <v/>
      </c>
      <c r="W2017">
        <f>IF(T2017="FR_2SHOP",O2017,IF(O2017=0,0,ROUNDUP(O2017/C2017*B2017,2)))</f>
        <v/>
      </c>
      <c r="Y2017" s="118">
        <f>ROUNDUP(B2017,2)-M2017-L2017-N2017-J2017-K2017-I2017-Q2017</f>
        <v/>
      </c>
      <c r="Z2017" s="118">
        <f>IF(Y2017=W2017,"OK","Non")</f>
        <v/>
      </c>
    </row>
    <row r="2018">
      <c r="A2018" s="9">
        <f>C2018/SUM(C:C)*(SUM(C:C)+$X$2)</f>
        <v/>
      </c>
      <c r="B2018" s="9">
        <f>C2018/SUM(C:C)*(SUM(C:C)+SUM($N$3:$O$7))+S2018</f>
        <v/>
      </c>
      <c r="C2018" s="9">
        <f>SUM(I2018:Q2018)-N2018-P2018</f>
        <v/>
      </c>
      <c r="D2018" s="8" t="n">
        <v>6235</v>
      </c>
      <c r="E2018" t="inlineStr">
        <is>
          <t>XT414606462TS</t>
        </is>
      </c>
      <c r="F2018" t="inlineStr">
        <is>
          <t>6C</t>
        </is>
      </c>
      <c r="G2018" t="inlineStr">
        <is>
          <t>N</t>
        </is>
      </c>
      <c r="H2018" t="inlineStr">
        <is>
          <t>ZA</t>
        </is>
      </c>
      <c r="O2018" t="n">
        <v>5.33</v>
      </c>
      <c r="S2018">
        <f>_xlfn.XLOOKUP(E2018,'Facture Chronopost'!L:L,'Facture Chronopost'!AA:AA,"")</f>
        <v/>
      </c>
      <c r="T2018">
        <f>IF(COUNTIF('Bibliothèque transporteurs'!C:C,F2018)=0,"inconnu",_xlfn.XLOOKUP(F2018,'Bibliothèque transporteurs'!C:C,'Bibliothèque transporteurs'!A:A))</f>
        <v/>
      </c>
      <c r="U2018">
        <f>IF(OR(F2018="6C",F2018="6B"),_xlfn.XLOOKUP(E2018,'Facture Chronopost'!L:L,'Facture Chronopost'!X:X),IF(OR(F2018=17,F2018=44),F2018&amp;"_"&amp;H2018,IF(COUNTIF('Bibliothèque transporteurs'!C:C,F2018)=0,"inconnu",_xlfn.XLOOKUP(F2018,'Bibliothèque transporteurs'!C:C,'Bibliothèque transporteurs'!B:B))))</f>
        <v/>
      </c>
      <c r="V2018">
        <f>IF(COUNTIF('Bibliothèque transporteurs'!C:C,F2018)=0,"inconnu",_xlfn.XLOOKUP(F2018,'Bibliothèque transporteurs'!C:C,'Bibliothèque transporteurs'!E:E))</f>
        <v/>
      </c>
      <c r="W2018">
        <f>IF(T2018="FR_2SHOP",O2018,IF(O2018=0,0,ROUNDUP(O2018/C2018*B2018,2)))</f>
        <v/>
      </c>
      <c r="Y2018" s="118">
        <f>ROUNDUP(B2018,2)-M2018-L2018-N2018-J2018-K2018-I2018-Q2018</f>
        <v/>
      </c>
      <c r="Z2018" s="118">
        <f>IF(Y2018=W2018,"OK","Non")</f>
        <v/>
      </c>
    </row>
    <row r="2019">
      <c r="A2019" s="9">
        <f>C2019/SUM(C:C)*(SUM(C:C)+$X$2)</f>
        <v/>
      </c>
      <c r="B2019" s="9">
        <f>C2019/SUM(C:C)*(SUM(C:C)+SUM($N$3:$O$7))+S2019</f>
        <v/>
      </c>
      <c r="C2019" s="9">
        <f>SUM(I2019:Q2019)-N2019-P2019</f>
        <v/>
      </c>
      <c r="D2019" s="8" t="n">
        <v>6235</v>
      </c>
      <c r="E2019" t="inlineStr">
        <is>
          <t>XT414606935TS</t>
        </is>
      </c>
      <c r="F2019" t="inlineStr">
        <is>
          <t>6C</t>
        </is>
      </c>
      <c r="G2019" t="inlineStr">
        <is>
          <t>N</t>
        </is>
      </c>
      <c r="H2019" t="inlineStr">
        <is>
          <t>ZA</t>
        </is>
      </c>
      <c r="O2019" t="n">
        <v>5.88</v>
      </c>
      <c r="S2019">
        <f>_xlfn.XLOOKUP(E2019,'Facture Chronopost'!L:L,'Facture Chronopost'!AA:AA,"")</f>
        <v/>
      </c>
      <c r="T2019">
        <f>IF(COUNTIF('Bibliothèque transporteurs'!C:C,F2019)=0,"inconnu",_xlfn.XLOOKUP(F2019,'Bibliothèque transporteurs'!C:C,'Bibliothèque transporteurs'!A:A))</f>
        <v/>
      </c>
      <c r="U2019">
        <f>IF(OR(F2019="6C",F2019="6B"),_xlfn.XLOOKUP(E2019,'Facture Chronopost'!L:L,'Facture Chronopost'!X:X),IF(OR(F2019=17,F2019=44),F2019&amp;"_"&amp;H2019,IF(COUNTIF('Bibliothèque transporteurs'!C:C,F2019)=0,"inconnu",_xlfn.XLOOKUP(F2019,'Bibliothèque transporteurs'!C:C,'Bibliothèque transporteurs'!B:B))))</f>
        <v/>
      </c>
      <c r="V2019">
        <f>IF(COUNTIF('Bibliothèque transporteurs'!C:C,F2019)=0,"inconnu",_xlfn.XLOOKUP(F2019,'Bibliothèque transporteurs'!C:C,'Bibliothèque transporteurs'!E:E))</f>
        <v/>
      </c>
      <c r="W2019">
        <f>IF(T2019="FR_2SHOP",O2019,IF(O2019=0,0,ROUNDUP(O2019/C2019*B2019,2)))</f>
        <v/>
      </c>
      <c r="Y2019" s="118">
        <f>ROUNDUP(B2019,2)-M2019-L2019-N2019-J2019-K2019-I2019-Q2019</f>
        <v/>
      </c>
      <c r="Z2019" s="118">
        <f>IF(Y2019=W2019,"OK","Non")</f>
        <v/>
      </c>
    </row>
    <row r="2020">
      <c r="A2020" s="9">
        <f>C2020/SUM(C:C)*(SUM(C:C)+$X$2)</f>
        <v/>
      </c>
      <c r="B2020" s="9">
        <f>C2020/SUM(C:C)*(SUM(C:C)+SUM($N$3:$O$7))+S2020</f>
        <v/>
      </c>
      <c r="C2020" s="9">
        <f>SUM(I2020:Q2020)-N2020-P2020</f>
        <v/>
      </c>
      <c r="D2020" s="8" t="n">
        <v>6235</v>
      </c>
      <c r="E2020" t="inlineStr">
        <is>
          <t>XT414606961TS</t>
        </is>
      </c>
      <c r="F2020" t="inlineStr">
        <is>
          <t>6C</t>
        </is>
      </c>
      <c r="G2020" t="inlineStr">
        <is>
          <t>N</t>
        </is>
      </c>
      <c r="H2020" t="inlineStr">
        <is>
          <t>ZA</t>
        </is>
      </c>
      <c r="O2020" t="n">
        <v>9.69</v>
      </c>
      <c r="S2020">
        <f>_xlfn.XLOOKUP(E2020,'Facture Chronopost'!L:L,'Facture Chronopost'!AA:AA,"")</f>
        <v/>
      </c>
      <c r="T2020">
        <f>IF(COUNTIF('Bibliothèque transporteurs'!C:C,F2020)=0,"inconnu",_xlfn.XLOOKUP(F2020,'Bibliothèque transporteurs'!C:C,'Bibliothèque transporteurs'!A:A))</f>
        <v/>
      </c>
      <c r="U2020">
        <f>IF(OR(F2020="6C",F2020="6B"),_xlfn.XLOOKUP(E2020,'Facture Chronopost'!L:L,'Facture Chronopost'!X:X),IF(OR(F2020=17,F2020=44),F2020&amp;"_"&amp;H2020,IF(COUNTIF('Bibliothèque transporteurs'!C:C,F2020)=0,"inconnu",_xlfn.XLOOKUP(F2020,'Bibliothèque transporteurs'!C:C,'Bibliothèque transporteurs'!B:B))))</f>
        <v/>
      </c>
      <c r="V2020">
        <f>IF(COUNTIF('Bibliothèque transporteurs'!C:C,F2020)=0,"inconnu",_xlfn.XLOOKUP(F2020,'Bibliothèque transporteurs'!C:C,'Bibliothèque transporteurs'!E:E))</f>
        <v/>
      </c>
      <c r="W2020">
        <f>IF(T2020="FR_2SHOP",O2020,IF(O2020=0,0,ROUNDUP(O2020/C2020*B2020,2)))</f>
        <v/>
      </c>
      <c r="Y2020" s="118">
        <f>ROUNDUP(B2020,2)-M2020-L2020-N2020-J2020-K2020-I2020-Q2020</f>
        <v/>
      </c>
      <c r="Z2020" s="118">
        <f>IF(Y2020=W2020,"OK","Non")</f>
        <v/>
      </c>
    </row>
    <row r="2021">
      <c r="A2021" s="9">
        <f>C2021/SUM(C:C)*(SUM(C:C)+$X$2)</f>
        <v/>
      </c>
      <c r="B2021" s="9">
        <f>C2021/SUM(C:C)*(SUM(C:C)+SUM($N$3:$O$7))+S2021</f>
        <v/>
      </c>
      <c r="C2021" s="9">
        <f>SUM(I2021:Q2021)-N2021-P2021</f>
        <v/>
      </c>
      <c r="D2021" s="8" t="n">
        <v>6235</v>
      </c>
      <c r="E2021" t="inlineStr">
        <is>
          <t>XT414609424TS</t>
        </is>
      </c>
      <c r="F2021" t="inlineStr">
        <is>
          <t>6C</t>
        </is>
      </c>
      <c r="G2021" t="inlineStr">
        <is>
          <t>N</t>
        </is>
      </c>
      <c r="H2021" t="inlineStr">
        <is>
          <t>ZA</t>
        </is>
      </c>
      <c r="O2021" t="n">
        <v>5.33</v>
      </c>
      <c r="S2021">
        <f>_xlfn.XLOOKUP(E2021,'Facture Chronopost'!L:L,'Facture Chronopost'!AA:AA,"")</f>
        <v/>
      </c>
      <c r="T2021">
        <f>IF(COUNTIF('Bibliothèque transporteurs'!C:C,F2021)=0,"inconnu",_xlfn.XLOOKUP(F2021,'Bibliothèque transporteurs'!C:C,'Bibliothèque transporteurs'!A:A))</f>
        <v/>
      </c>
      <c r="U2021">
        <f>IF(OR(F2021="6C",F2021="6B"),_xlfn.XLOOKUP(E2021,'Facture Chronopost'!L:L,'Facture Chronopost'!X:X),IF(OR(F2021=17,F2021=44),F2021&amp;"_"&amp;H2021,IF(COUNTIF('Bibliothèque transporteurs'!C:C,F2021)=0,"inconnu",_xlfn.XLOOKUP(F2021,'Bibliothèque transporteurs'!C:C,'Bibliothèque transporteurs'!B:B))))</f>
        <v/>
      </c>
      <c r="V2021">
        <f>IF(COUNTIF('Bibliothèque transporteurs'!C:C,F2021)=0,"inconnu",_xlfn.XLOOKUP(F2021,'Bibliothèque transporteurs'!C:C,'Bibliothèque transporteurs'!E:E))</f>
        <v/>
      </c>
      <c r="W2021">
        <f>IF(T2021="FR_2SHOP",O2021,IF(O2021=0,0,ROUNDUP(O2021/C2021*B2021,2)))</f>
        <v/>
      </c>
      <c r="Y2021" s="118">
        <f>ROUNDUP(B2021,2)-M2021-L2021-N2021-J2021-K2021-I2021-Q2021</f>
        <v/>
      </c>
      <c r="Z2021" s="118">
        <f>IF(Y2021=W2021,"OK","Non")</f>
        <v/>
      </c>
    </row>
    <row r="2022">
      <c r="A2022" s="9">
        <f>C2022/SUM(C:C)*(SUM(C:C)+$X$2)</f>
        <v/>
      </c>
      <c r="B2022" s="9">
        <f>C2022/SUM(C:C)*(SUM(C:C)+SUM($N$3:$O$7))+S2022</f>
        <v/>
      </c>
      <c r="C2022" s="9">
        <f>SUM(I2022:Q2022)-N2022-P2022</f>
        <v/>
      </c>
      <c r="D2022" s="8" t="n">
        <v>6235</v>
      </c>
      <c r="E2022" t="inlineStr">
        <is>
          <t>XT414611723TS</t>
        </is>
      </c>
      <c r="F2022" t="inlineStr">
        <is>
          <t>6C</t>
        </is>
      </c>
      <c r="G2022" t="inlineStr">
        <is>
          <t>N</t>
        </is>
      </c>
      <c r="H2022" t="inlineStr">
        <is>
          <t>ZA</t>
        </is>
      </c>
      <c r="O2022" t="n">
        <v>5.33</v>
      </c>
      <c r="S2022">
        <f>_xlfn.XLOOKUP(E2022,'Facture Chronopost'!L:L,'Facture Chronopost'!AA:AA,"")</f>
        <v/>
      </c>
      <c r="T2022">
        <f>IF(COUNTIF('Bibliothèque transporteurs'!C:C,F2022)=0,"inconnu",_xlfn.XLOOKUP(F2022,'Bibliothèque transporteurs'!C:C,'Bibliothèque transporteurs'!A:A))</f>
        <v/>
      </c>
      <c r="U2022">
        <f>IF(OR(F2022="6C",F2022="6B"),_xlfn.XLOOKUP(E2022,'Facture Chronopost'!L:L,'Facture Chronopost'!X:X),IF(OR(F2022=17,F2022=44),F2022&amp;"_"&amp;H2022,IF(COUNTIF('Bibliothèque transporteurs'!C:C,F2022)=0,"inconnu",_xlfn.XLOOKUP(F2022,'Bibliothèque transporteurs'!C:C,'Bibliothèque transporteurs'!B:B))))</f>
        <v/>
      </c>
      <c r="V2022">
        <f>IF(COUNTIF('Bibliothèque transporteurs'!C:C,F2022)=0,"inconnu",_xlfn.XLOOKUP(F2022,'Bibliothèque transporteurs'!C:C,'Bibliothèque transporteurs'!E:E))</f>
        <v/>
      </c>
      <c r="W2022">
        <f>IF(T2022="FR_2SHOP",O2022,IF(O2022=0,0,ROUNDUP(O2022/C2022*B2022,2)))</f>
        <v/>
      </c>
      <c r="Y2022" s="118">
        <f>ROUNDUP(B2022,2)-M2022-L2022-N2022-J2022-K2022-I2022-Q2022</f>
        <v/>
      </c>
      <c r="Z2022" s="118">
        <f>IF(Y2022=W2022,"OK","Non")</f>
        <v/>
      </c>
    </row>
    <row r="2023">
      <c r="A2023" s="9">
        <f>C2023/SUM(C:C)*(SUM(C:C)+$X$2)</f>
        <v/>
      </c>
      <c r="B2023" s="9">
        <f>C2023/SUM(C:C)*(SUM(C:C)+SUM($N$3:$O$7))+S2023</f>
        <v/>
      </c>
      <c r="C2023" s="9">
        <f>SUM(I2023:Q2023)-N2023-P2023</f>
        <v/>
      </c>
      <c r="D2023" s="8" t="n">
        <v>6235</v>
      </c>
      <c r="E2023" t="inlineStr">
        <is>
          <t>XT414615963TS</t>
        </is>
      </c>
      <c r="F2023" t="inlineStr">
        <is>
          <t>6C</t>
        </is>
      </c>
      <c r="G2023" t="inlineStr">
        <is>
          <t>N</t>
        </is>
      </c>
      <c r="H2023" t="inlineStr">
        <is>
          <t>ZA</t>
        </is>
      </c>
      <c r="O2023" t="n">
        <v>5.33</v>
      </c>
      <c r="S2023">
        <f>_xlfn.XLOOKUP(E2023,'Facture Chronopost'!L:L,'Facture Chronopost'!AA:AA,"")</f>
        <v/>
      </c>
      <c r="T2023">
        <f>IF(COUNTIF('Bibliothèque transporteurs'!C:C,F2023)=0,"inconnu",_xlfn.XLOOKUP(F2023,'Bibliothèque transporteurs'!C:C,'Bibliothèque transporteurs'!A:A))</f>
        <v/>
      </c>
      <c r="U2023">
        <f>IF(OR(F2023="6C",F2023="6B"),_xlfn.XLOOKUP(E2023,'Facture Chronopost'!L:L,'Facture Chronopost'!X:X),IF(OR(F2023=17,F2023=44),F2023&amp;"_"&amp;H2023,IF(COUNTIF('Bibliothèque transporteurs'!C:C,F2023)=0,"inconnu",_xlfn.XLOOKUP(F2023,'Bibliothèque transporteurs'!C:C,'Bibliothèque transporteurs'!B:B))))</f>
        <v/>
      </c>
      <c r="V2023">
        <f>IF(COUNTIF('Bibliothèque transporteurs'!C:C,F2023)=0,"inconnu",_xlfn.XLOOKUP(F2023,'Bibliothèque transporteurs'!C:C,'Bibliothèque transporteurs'!E:E))</f>
        <v/>
      </c>
      <c r="W2023">
        <f>IF(T2023="FR_2SHOP",O2023,IF(O2023=0,0,ROUNDUP(O2023/C2023*B2023,2)))</f>
        <v/>
      </c>
      <c r="Y2023" s="118">
        <f>ROUNDUP(B2023,2)-M2023-L2023-N2023-J2023-K2023-I2023-Q2023</f>
        <v/>
      </c>
      <c r="Z2023" s="118">
        <f>IF(Y2023=W2023,"OK","Non")</f>
        <v/>
      </c>
    </row>
    <row r="2024">
      <c r="A2024" s="9">
        <f>C2024/SUM(C:C)*(SUM(C:C)+$X$2)</f>
        <v/>
      </c>
      <c r="B2024" s="9">
        <f>C2024/SUM(C:C)*(SUM(C:C)+SUM($N$3:$O$7))+S2024</f>
        <v/>
      </c>
      <c r="C2024" s="9">
        <f>SUM(I2024:Q2024)-N2024-P2024</f>
        <v/>
      </c>
      <c r="D2024" s="8" t="n">
        <v>6235</v>
      </c>
      <c r="E2024" t="inlineStr">
        <is>
          <t>XT414616938TS</t>
        </is>
      </c>
      <c r="F2024" t="inlineStr">
        <is>
          <t>6C</t>
        </is>
      </c>
      <c r="G2024" t="inlineStr">
        <is>
          <t>N</t>
        </is>
      </c>
      <c r="H2024" t="inlineStr">
        <is>
          <t>ZA</t>
        </is>
      </c>
      <c r="O2024" t="n">
        <v>6.4</v>
      </c>
      <c r="S2024">
        <f>_xlfn.XLOOKUP(E2024,'Facture Chronopost'!L:L,'Facture Chronopost'!AA:AA,"")</f>
        <v/>
      </c>
      <c r="T2024">
        <f>IF(COUNTIF('Bibliothèque transporteurs'!C:C,F2024)=0,"inconnu",_xlfn.XLOOKUP(F2024,'Bibliothèque transporteurs'!C:C,'Bibliothèque transporteurs'!A:A))</f>
        <v/>
      </c>
      <c r="U2024">
        <f>IF(OR(F2024="6C",F2024="6B"),_xlfn.XLOOKUP(E2024,'Facture Chronopost'!L:L,'Facture Chronopost'!X:X),IF(OR(F2024=17,F2024=44),F2024&amp;"_"&amp;H2024,IF(COUNTIF('Bibliothèque transporteurs'!C:C,F2024)=0,"inconnu",_xlfn.XLOOKUP(F2024,'Bibliothèque transporteurs'!C:C,'Bibliothèque transporteurs'!B:B))))</f>
        <v/>
      </c>
      <c r="V2024">
        <f>IF(COUNTIF('Bibliothèque transporteurs'!C:C,F2024)=0,"inconnu",_xlfn.XLOOKUP(F2024,'Bibliothèque transporteurs'!C:C,'Bibliothèque transporteurs'!E:E))</f>
        <v/>
      </c>
      <c r="W2024">
        <f>IF(T2024="FR_2SHOP",O2024,IF(O2024=0,0,ROUNDUP(O2024/C2024*B2024,2)))</f>
        <v/>
      </c>
      <c r="Y2024" s="118">
        <f>ROUNDUP(B2024,2)-M2024-L2024-N2024-J2024-K2024-I2024-Q2024</f>
        <v/>
      </c>
      <c r="Z2024" s="118">
        <f>IF(Y2024=W2024,"OK","Non")</f>
        <v/>
      </c>
    </row>
    <row r="2025">
      <c r="A2025" s="9">
        <f>C2025/SUM(C:C)*(SUM(C:C)+$X$2)</f>
        <v/>
      </c>
      <c r="B2025" s="9">
        <f>C2025/SUM(C:C)*(SUM(C:C)+SUM($N$3:$O$7))+S2025</f>
        <v/>
      </c>
      <c r="C2025" s="9">
        <f>SUM(I2025:Q2025)-N2025-P2025</f>
        <v/>
      </c>
      <c r="D2025" s="8" t="n">
        <v>6235</v>
      </c>
      <c r="E2025" t="inlineStr">
        <is>
          <t>XT414617195TS</t>
        </is>
      </c>
      <c r="F2025" t="inlineStr">
        <is>
          <t>6C</t>
        </is>
      </c>
      <c r="G2025" t="inlineStr">
        <is>
          <t>N</t>
        </is>
      </c>
      <c r="H2025" t="inlineStr">
        <is>
          <t>ZA</t>
        </is>
      </c>
      <c r="O2025" t="n">
        <v>5.88</v>
      </c>
      <c r="S2025">
        <f>_xlfn.XLOOKUP(E2025,'Facture Chronopost'!L:L,'Facture Chronopost'!AA:AA,"")</f>
        <v/>
      </c>
      <c r="T2025">
        <f>IF(COUNTIF('Bibliothèque transporteurs'!C:C,F2025)=0,"inconnu",_xlfn.XLOOKUP(F2025,'Bibliothèque transporteurs'!C:C,'Bibliothèque transporteurs'!A:A))</f>
        <v/>
      </c>
      <c r="U2025">
        <f>IF(OR(F2025="6C",F2025="6B"),_xlfn.XLOOKUP(E2025,'Facture Chronopost'!L:L,'Facture Chronopost'!X:X),IF(OR(F2025=17,F2025=44),F2025&amp;"_"&amp;H2025,IF(COUNTIF('Bibliothèque transporteurs'!C:C,F2025)=0,"inconnu",_xlfn.XLOOKUP(F2025,'Bibliothèque transporteurs'!C:C,'Bibliothèque transporteurs'!B:B))))</f>
        <v/>
      </c>
      <c r="V2025">
        <f>IF(COUNTIF('Bibliothèque transporteurs'!C:C,F2025)=0,"inconnu",_xlfn.XLOOKUP(F2025,'Bibliothèque transporteurs'!C:C,'Bibliothèque transporteurs'!E:E))</f>
        <v/>
      </c>
      <c r="W2025">
        <f>IF(T2025="FR_2SHOP",O2025,IF(O2025=0,0,ROUNDUP(O2025/C2025*B2025,2)))</f>
        <v/>
      </c>
      <c r="Y2025" s="118">
        <f>ROUNDUP(B2025,2)-M2025-L2025-N2025-J2025-K2025-I2025-Q2025</f>
        <v/>
      </c>
      <c r="Z2025" s="118">
        <f>IF(Y2025=W2025,"OK","Non")</f>
        <v/>
      </c>
    </row>
    <row r="2026">
      <c r="A2026" s="9">
        <f>C2026/SUM(C:C)*(SUM(C:C)+$X$2)</f>
        <v/>
      </c>
      <c r="B2026" s="9">
        <f>C2026/SUM(C:C)*(SUM(C:C)+SUM($N$3:$O$7))+S2026</f>
        <v/>
      </c>
      <c r="C2026" s="9">
        <f>SUM(I2026:Q2026)-N2026-P2026</f>
        <v/>
      </c>
      <c r="D2026" s="8" t="n">
        <v>6235</v>
      </c>
      <c r="E2026" t="inlineStr">
        <is>
          <t>XT414619497TS</t>
        </is>
      </c>
      <c r="F2026" t="inlineStr">
        <is>
          <t>6C</t>
        </is>
      </c>
      <c r="G2026" t="inlineStr">
        <is>
          <t>N</t>
        </is>
      </c>
      <c r="H2026" t="inlineStr">
        <is>
          <t>ZA</t>
        </is>
      </c>
      <c r="O2026" t="n">
        <v>5.33</v>
      </c>
      <c r="S2026">
        <f>_xlfn.XLOOKUP(E2026,'Facture Chronopost'!L:L,'Facture Chronopost'!AA:AA,"")</f>
        <v/>
      </c>
      <c r="T2026">
        <f>IF(COUNTIF('Bibliothèque transporteurs'!C:C,F2026)=0,"inconnu",_xlfn.XLOOKUP(F2026,'Bibliothèque transporteurs'!C:C,'Bibliothèque transporteurs'!A:A))</f>
        <v/>
      </c>
      <c r="U2026">
        <f>IF(OR(F2026="6C",F2026="6B"),_xlfn.XLOOKUP(E2026,'Facture Chronopost'!L:L,'Facture Chronopost'!X:X),IF(OR(F2026=17,F2026=44),F2026&amp;"_"&amp;H2026,IF(COUNTIF('Bibliothèque transporteurs'!C:C,F2026)=0,"inconnu",_xlfn.XLOOKUP(F2026,'Bibliothèque transporteurs'!C:C,'Bibliothèque transporteurs'!B:B))))</f>
        <v/>
      </c>
      <c r="V2026">
        <f>IF(COUNTIF('Bibliothèque transporteurs'!C:C,F2026)=0,"inconnu",_xlfn.XLOOKUP(F2026,'Bibliothèque transporteurs'!C:C,'Bibliothèque transporteurs'!E:E))</f>
        <v/>
      </c>
      <c r="W2026">
        <f>IF(T2026="FR_2SHOP",O2026,IF(O2026=0,0,ROUNDUP(O2026/C2026*B2026,2)))</f>
        <v/>
      </c>
      <c r="Y2026" s="118">
        <f>ROUNDUP(B2026,2)-M2026-L2026-N2026-J2026-K2026-I2026-Q2026</f>
        <v/>
      </c>
      <c r="Z2026" s="118">
        <f>IF(Y2026=W2026,"OK","Non")</f>
        <v/>
      </c>
    </row>
    <row r="2027">
      <c r="A2027" s="9">
        <f>C2027/SUM(C:C)*(SUM(C:C)+$X$2)</f>
        <v/>
      </c>
      <c r="B2027" s="9">
        <f>C2027/SUM(C:C)*(SUM(C:C)+SUM($N$3:$O$7))+S2027</f>
        <v/>
      </c>
      <c r="C2027" s="9">
        <f>SUM(I2027:Q2027)-N2027-P2027</f>
        <v/>
      </c>
      <c r="D2027" s="8" t="n">
        <v>6235</v>
      </c>
      <c r="E2027" t="inlineStr">
        <is>
          <t>XT414620124TS</t>
        </is>
      </c>
      <c r="F2027" t="inlineStr">
        <is>
          <t>6C</t>
        </is>
      </c>
      <c r="G2027" t="inlineStr">
        <is>
          <t>N</t>
        </is>
      </c>
      <c r="H2027" t="inlineStr">
        <is>
          <t>ZA</t>
        </is>
      </c>
      <c r="O2027" t="n">
        <v>5.33</v>
      </c>
      <c r="S2027">
        <f>_xlfn.XLOOKUP(E2027,'Facture Chronopost'!L:L,'Facture Chronopost'!AA:AA,"")</f>
        <v/>
      </c>
      <c r="T2027">
        <f>IF(COUNTIF('Bibliothèque transporteurs'!C:C,F2027)=0,"inconnu",_xlfn.XLOOKUP(F2027,'Bibliothèque transporteurs'!C:C,'Bibliothèque transporteurs'!A:A))</f>
        <v/>
      </c>
      <c r="U2027">
        <f>IF(OR(F2027="6C",F2027="6B"),_xlfn.XLOOKUP(E2027,'Facture Chronopost'!L:L,'Facture Chronopost'!X:X),IF(OR(F2027=17,F2027=44),F2027&amp;"_"&amp;H2027,IF(COUNTIF('Bibliothèque transporteurs'!C:C,F2027)=0,"inconnu",_xlfn.XLOOKUP(F2027,'Bibliothèque transporteurs'!C:C,'Bibliothèque transporteurs'!B:B))))</f>
        <v/>
      </c>
      <c r="V2027">
        <f>IF(COUNTIF('Bibliothèque transporteurs'!C:C,F2027)=0,"inconnu",_xlfn.XLOOKUP(F2027,'Bibliothèque transporteurs'!C:C,'Bibliothèque transporteurs'!E:E))</f>
        <v/>
      </c>
      <c r="W2027">
        <f>IF(T2027="FR_2SHOP",O2027,IF(O2027=0,0,ROUNDUP(O2027/C2027*B2027,2)))</f>
        <v/>
      </c>
      <c r="Y2027" s="118">
        <f>ROUNDUP(B2027,2)-M2027-L2027-N2027-J2027-K2027-I2027-Q2027</f>
        <v/>
      </c>
      <c r="Z2027" s="118">
        <f>IF(Y2027=W2027,"OK","Non")</f>
        <v/>
      </c>
    </row>
    <row r="2028">
      <c r="A2028" s="9">
        <f>C2028/SUM(C:C)*(SUM(C:C)+$X$2)</f>
        <v/>
      </c>
      <c r="B2028" s="9">
        <f>C2028/SUM(C:C)*(SUM(C:C)+SUM($N$3:$O$7))+S2028</f>
        <v/>
      </c>
      <c r="C2028" s="9">
        <f>SUM(I2028:Q2028)-N2028-P2028</f>
        <v/>
      </c>
      <c r="D2028" s="8" t="n">
        <v>6235</v>
      </c>
      <c r="E2028" t="inlineStr">
        <is>
          <t>XT414620402TS</t>
        </is>
      </c>
      <c r="F2028" t="inlineStr">
        <is>
          <t>6C</t>
        </is>
      </c>
      <c r="G2028" t="inlineStr">
        <is>
          <t>N</t>
        </is>
      </c>
      <c r="H2028" t="inlineStr">
        <is>
          <t>ZA</t>
        </is>
      </c>
      <c r="O2028" t="n">
        <v>9.470000000000001</v>
      </c>
      <c r="S2028">
        <f>_xlfn.XLOOKUP(E2028,'Facture Chronopost'!L:L,'Facture Chronopost'!AA:AA,"")</f>
        <v/>
      </c>
      <c r="T2028">
        <f>IF(COUNTIF('Bibliothèque transporteurs'!C:C,F2028)=0,"inconnu",_xlfn.XLOOKUP(F2028,'Bibliothèque transporteurs'!C:C,'Bibliothèque transporteurs'!A:A))</f>
        <v/>
      </c>
      <c r="U2028">
        <f>IF(OR(F2028="6C",F2028="6B"),_xlfn.XLOOKUP(E2028,'Facture Chronopost'!L:L,'Facture Chronopost'!X:X),IF(OR(F2028=17,F2028=44),F2028&amp;"_"&amp;H2028,IF(COUNTIF('Bibliothèque transporteurs'!C:C,F2028)=0,"inconnu",_xlfn.XLOOKUP(F2028,'Bibliothèque transporteurs'!C:C,'Bibliothèque transporteurs'!B:B))))</f>
        <v/>
      </c>
      <c r="V2028">
        <f>IF(COUNTIF('Bibliothèque transporteurs'!C:C,F2028)=0,"inconnu",_xlfn.XLOOKUP(F2028,'Bibliothèque transporteurs'!C:C,'Bibliothèque transporteurs'!E:E))</f>
        <v/>
      </c>
      <c r="W2028">
        <f>IF(T2028="FR_2SHOP",O2028,IF(O2028=0,0,ROUNDUP(O2028/C2028*B2028,2)))</f>
        <v/>
      </c>
      <c r="Y2028" s="118">
        <f>ROUNDUP(B2028,2)-M2028-L2028-N2028-J2028-K2028-I2028-Q2028</f>
        <v/>
      </c>
      <c r="Z2028" s="118">
        <f>IF(Y2028=W2028,"OK","Non")</f>
        <v/>
      </c>
    </row>
    <row r="2029">
      <c r="A2029" s="9">
        <f>C2029/SUM(C:C)*(SUM(C:C)+$X$2)</f>
        <v/>
      </c>
      <c r="B2029" s="9">
        <f>C2029/SUM(C:C)*(SUM(C:C)+SUM($N$3:$O$7))+S2029</f>
        <v/>
      </c>
      <c r="C2029" s="9">
        <f>SUM(I2029:Q2029)-N2029-P2029</f>
        <v/>
      </c>
      <c r="D2029" s="8" t="n">
        <v>6235</v>
      </c>
      <c r="E2029" t="inlineStr">
        <is>
          <t>XT414620875TS</t>
        </is>
      </c>
      <c r="F2029" t="inlineStr">
        <is>
          <t>6C</t>
        </is>
      </c>
      <c r="G2029" t="inlineStr">
        <is>
          <t>N</t>
        </is>
      </c>
      <c r="H2029" t="inlineStr">
        <is>
          <t>ZA</t>
        </is>
      </c>
      <c r="O2029" t="n">
        <v>9.69</v>
      </c>
      <c r="S2029">
        <f>_xlfn.XLOOKUP(E2029,'Facture Chronopost'!L:L,'Facture Chronopost'!AA:AA,"")</f>
        <v/>
      </c>
      <c r="T2029">
        <f>IF(COUNTIF('Bibliothèque transporteurs'!C:C,F2029)=0,"inconnu",_xlfn.XLOOKUP(F2029,'Bibliothèque transporteurs'!C:C,'Bibliothèque transporteurs'!A:A))</f>
        <v/>
      </c>
      <c r="U2029">
        <f>IF(OR(F2029="6C",F2029="6B"),_xlfn.XLOOKUP(E2029,'Facture Chronopost'!L:L,'Facture Chronopost'!X:X),IF(OR(F2029=17,F2029=44),F2029&amp;"_"&amp;H2029,IF(COUNTIF('Bibliothèque transporteurs'!C:C,F2029)=0,"inconnu",_xlfn.XLOOKUP(F2029,'Bibliothèque transporteurs'!C:C,'Bibliothèque transporteurs'!B:B))))</f>
        <v/>
      </c>
      <c r="V2029">
        <f>IF(COUNTIF('Bibliothèque transporteurs'!C:C,F2029)=0,"inconnu",_xlfn.XLOOKUP(F2029,'Bibliothèque transporteurs'!C:C,'Bibliothèque transporteurs'!E:E))</f>
        <v/>
      </c>
      <c r="W2029">
        <f>IF(T2029="FR_2SHOP",O2029,IF(O2029=0,0,ROUNDUP(O2029/C2029*B2029,2)))</f>
        <v/>
      </c>
      <c r="Y2029" s="118">
        <f>ROUNDUP(B2029,2)-M2029-L2029-N2029-J2029-K2029-I2029-Q2029</f>
        <v/>
      </c>
      <c r="Z2029" s="118">
        <f>IF(Y2029=W2029,"OK","Non")</f>
        <v/>
      </c>
    </row>
    <row r="2030">
      <c r="A2030" s="9">
        <f>C2030/SUM(C:C)*(SUM(C:C)+$X$2)</f>
        <v/>
      </c>
      <c r="B2030" s="9">
        <f>C2030/SUM(C:C)*(SUM(C:C)+SUM($N$3:$O$7))+S2030</f>
        <v/>
      </c>
      <c r="C2030" s="9">
        <f>SUM(I2030:Q2030)-N2030-P2030</f>
        <v/>
      </c>
      <c r="D2030" s="8" t="n">
        <v>6235</v>
      </c>
      <c r="E2030" t="inlineStr">
        <is>
          <t>XT414622244TS</t>
        </is>
      </c>
      <c r="F2030" t="inlineStr">
        <is>
          <t>6C</t>
        </is>
      </c>
      <c r="G2030" t="inlineStr">
        <is>
          <t>N</t>
        </is>
      </c>
      <c r="H2030" t="inlineStr">
        <is>
          <t>ZA</t>
        </is>
      </c>
      <c r="O2030" t="n">
        <v>5.33</v>
      </c>
      <c r="S2030">
        <f>_xlfn.XLOOKUP(E2030,'Facture Chronopost'!L:L,'Facture Chronopost'!AA:AA,"")</f>
        <v/>
      </c>
      <c r="T2030">
        <f>IF(COUNTIF('Bibliothèque transporteurs'!C:C,F2030)=0,"inconnu",_xlfn.XLOOKUP(F2030,'Bibliothèque transporteurs'!C:C,'Bibliothèque transporteurs'!A:A))</f>
        <v/>
      </c>
      <c r="U2030">
        <f>IF(OR(F2030="6C",F2030="6B"),_xlfn.XLOOKUP(E2030,'Facture Chronopost'!L:L,'Facture Chronopost'!X:X),IF(OR(F2030=17,F2030=44),F2030&amp;"_"&amp;H2030,IF(COUNTIF('Bibliothèque transporteurs'!C:C,F2030)=0,"inconnu",_xlfn.XLOOKUP(F2030,'Bibliothèque transporteurs'!C:C,'Bibliothèque transporteurs'!B:B))))</f>
        <v/>
      </c>
      <c r="V2030">
        <f>IF(COUNTIF('Bibliothèque transporteurs'!C:C,F2030)=0,"inconnu",_xlfn.XLOOKUP(F2030,'Bibliothèque transporteurs'!C:C,'Bibliothèque transporteurs'!E:E))</f>
        <v/>
      </c>
      <c r="W2030">
        <f>IF(T2030="FR_2SHOP",O2030,IF(O2030=0,0,ROUNDUP(O2030/C2030*B2030,2)))</f>
        <v/>
      </c>
      <c r="Y2030" s="118">
        <f>ROUNDUP(B2030,2)-M2030-L2030-N2030-J2030-K2030-I2030-Q2030</f>
        <v/>
      </c>
      <c r="Z2030" s="118">
        <f>IF(Y2030=W2030,"OK","Non")</f>
        <v/>
      </c>
    </row>
    <row r="2031">
      <c r="A2031" s="9">
        <f>C2031/SUM(C:C)*(SUM(C:C)+$X$2)</f>
        <v/>
      </c>
      <c r="B2031" s="9">
        <f>C2031/SUM(C:C)*(SUM(C:C)+SUM($N$3:$O$7))+S2031</f>
        <v/>
      </c>
      <c r="C2031" s="9">
        <f>SUM(I2031:Q2031)-N2031-P2031</f>
        <v/>
      </c>
      <c r="D2031" s="8" t="n">
        <v>6235</v>
      </c>
      <c r="E2031" t="inlineStr">
        <is>
          <t>XT414622301TS</t>
        </is>
      </c>
      <c r="F2031" t="inlineStr">
        <is>
          <t>6C</t>
        </is>
      </c>
      <c r="G2031" t="inlineStr">
        <is>
          <t>N</t>
        </is>
      </c>
      <c r="H2031" t="inlineStr">
        <is>
          <t>ZA</t>
        </is>
      </c>
      <c r="O2031" t="n">
        <v>5.33</v>
      </c>
      <c r="S2031">
        <f>_xlfn.XLOOKUP(E2031,'Facture Chronopost'!L:L,'Facture Chronopost'!AA:AA,"")</f>
        <v/>
      </c>
      <c r="T2031">
        <f>IF(COUNTIF('Bibliothèque transporteurs'!C:C,F2031)=0,"inconnu",_xlfn.XLOOKUP(F2031,'Bibliothèque transporteurs'!C:C,'Bibliothèque transporteurs'!A:A))</f>
        <v/>
      </c>
      <c r="U2031">
        <f>IF(OR(F2031="6C",F2031="6B"),_xlfn.XLOOKUP(E2031,'Facture Chronopost'!L:L,'Facture Chronopost'!X:X),IF(OR(F2031=17,F2031=44),F2031&amp;"_"&amp;H2031,IF(COUNTIF('Bibliothèque transporteurs'!C:C,F2031)=0,"inconnu",_xlfn.XLOOKUP(F2031,'Bibliothèque transporteurs'!C:C,'Bibliothèque transporteurs'!B:B))))</f>
        <v/>
      </c>
      <c r="V2031">
        <f>IF(COUNTIF('Bibliothèque transporteurs'!C:C,F2031)=0,"inconnu",_xlfn.XLOOKUP(F2031,'Bibliothèque transporteurs'!C:C,'Bibliothèque transporteurs'!E:E))</f>
        <v/>
      </c>
      <c r="W2031">
        <f>IF(T2031="FR_2SHOP",O2031,IF(O2031=0,0,ROUNDUP(O2031/C2031*B2031,2)))</f>
        <v/>
      </c>
      <c r="Y2031" s="118">
        <f>ROUNDUP(B2031,2)-M2031-L2031-N2031-J2031-K2031-I2031-Q2031</f>
        <v/>
      </c>
      <c r="Z2031" s="118">
        <f>IF(Y2031=W2031,"OK","Non")</f>
        <v/>
      </c>
    </row>
    <row r="2032">
      <c r="A2032" s="9">
        <f>C2032/SUM(C:C)*(SUM(C:C)+$X$2)</f>
        <v/>
      </c>
      <c r="B2032" s="9">
        <f>C2032/SUM(C:C)*(SUM(C:C)+SUM($N$3:$O$7))+S2032</f>
        <v/>
      </c>
      <c r="C2032" s="9">
        <f>SUM(I2032:Q2032)-N2032-P2032</f>
        <v/>
      </c>
      <c r="D2032" s="8" t="n">
        <v>6235</v>
      </c>
      <c r="E2032" t="inlineStr">
        <is>
          <t>XT414622536TS</t>
        </is>
      </c>
      <c r="F2032" t="inlineStr">
        <is>
          <t>6C</t>
        </is>
      </c>
      <c r="G2032" t="inlineStr">
        <is>
          <t>N</t>
        </is>
      </c>
      <c r="H2032" t="inlineStr">
        <is>
          <t>ZA</t>
        </is>
      </c>
      <c r="O2032" t="n">
        <v>9.470000000000001</v>
      </c>
      <c r="S2032">
        <f>_xlfn.XLOOKUP(E2032,'Facture Chronopost'!L:L,'Facture Chronopost'!AA:AA,"")</f>
        <v/>
      </c>
      <c r="T2032">
        <f>IF(COUNTIF('Bibliothèque transporteurs'!C:C,F2032)=0,"inconnu",_xlfn.XLOOKUP(F2032,'Bibliothèque transporteurs'!C:C,'Bibliothèque transporteurs'!A:A))</f>
        <v/>
      </c>
      <c r="U2032">
        <f>IF(OR(F2032="6C",F2032="6B"),_xlfn.XLOOKUP(E2032,'Facture Chronopost'!L:L,'Facture Chronopost'!X:X),IF(OR(F2032=17,F2032=44),F2032&amp;"_"&amp;H2032,IF(COUNTIF('Bibliothèque transporteurs'!C:C,F2032)=0,"inconnu",_xlfn.XLOOKUP(F2032,'Bibliothèque transporteurs'!C:C,'Bibliothèque transporteurs'!B:B))))</f>
        <v/>
      </c>
      <c r="V2032">
        <f>IF(COUNTIF('Bibliothèque transporteurs'!C:C,F2032)=0,"inconnu",_xlfn.XLOOKUP(F2032,'Bibliothèque transporteurs'!C:C,'Bibliothèque transporteurs'!E:E))</f>
        <v/>
      </c>
      <c r="W2032">
        <f>IF(T2032="FR_2SHOP",O2032,IF(O2032=0,0,ROUNDUP(O2032/C2032*B2032,2)))</f>
        <v/>
      </c>
      <c r="Y2032" s="118">
        <f>ROUNDUP(B2032,2)-M2032-L2032-N2032-J2032-K2032-I2032-Q2032</f>
        <v/>
      </c>
      <c r="Z2032" s="118">
        <f>IF(Y2032=W2032,"OK","Non")</f>
        <v/>
      </c>
    </row>
    <row r="2033">
      <c r="A2033" s="9">
        <f>C2033/SUM(C:C)*(SUM(C:C)+$X$2)</f>
        <v/>
      </c>
      <c r="B2033" s="9">
        <f>C2033/SUM(C:C)*(SUM(C:C)+SUM($N$3:$O$7))+S2033</f>
        <v/>
      </c>
      <c r="C2033" s="9">
        <f>SUM(I2033:Q2033)-N2033-P2033</f>
        <v/>
      </c>
      <c r="D2033" s="8" t="n">
        <v>6235</v>
      </c>
      <c r="E2033" t="inlineStr">
        <is>
          <t>XT414623117TS</t>
        </is>
      </c>
      <c r="F2033" t="inlineStr">
        <is>
          <t>6C</t>
        </is>
      </c>
      <c r="G2033" t="inlineStr">
        <is>
          <t>N</t>
        </is>
      </c>
      <c r="H2033" t="inlineStr">
        <is>
          <t>ZA</t>
        </is>
      </c>
      <c r="O2033" t="n">
        <v>13.17</v>
      </c>
      <c r="S2033">
        <f>_xlfn.XLOOKUP(E2033,'Facture Chronopost'!L:L,'Facture Chronopost'!AA:AA,"")</f>
        <v/>
      </c>
      <c r="T2033">
        <f>IF(COUNTIF('Bibliothèque transporteurs'!C:C,F2033)=0,"inconnu",_xlfn.XLOOKUP(F2033,'Bibliothèque transporteurs'!C:C,'Bibliothèque transporteurs'!A:A))</f>
        <v/>
      </c>
      <c r="U2033">
        <f>IF(OR(F2033="6C",F2033="6B"),_xlfn.XLOOKUP(E2033,'Facture Chronopost'!L:L,'Facture Chronopost'!X:X),IF(OR(F2033=17,F2033=44),F2033&amp;"_"&amp;H2033,IF(COUNTIF('Bibliothèque transporteurs'!C:C,F2033)=0,"inconnu",_xlfn.XLOOKUP(F2033,'Bibliothèque transporteurs'!C:C,'Bibliothèque transporteurs'!B:B))))</f>
        <v/>
      </c>
      <c r="V2033">
        <f>IF(COUNTIF('Bibliothèque transporteurs'!C:C,F2033)=0,"inconnu",_xlfn.XLOOKUP(F2033,'Bibliothèque transporteurs'!C:C,'Bibliothèque transporteurs'!E:E))</f>
        <v/>
      </c>
      <c r="W2033">
        <f>IF(T2033="FR_2SHOP",O2033,IF(O2033=0,0,ROUNDUP(O2033/C2033*B2033,2)))</f>
        <v/>
      </c>
      <c r="Y2033" s="118">
        <f>ROUNDUP(B2033,2)-M2033-L2033-N2033-J2033-K2033-I2033-Q2033</f>
        <v/>
      </c>
      <c r="Z2033" s="118">
        <f>IF(Y2033=W2033,"OK","Non")</f>
        <v/>
      </c>
    </row>
    <row r="2034">
      <c r="A2034" s="9">
        <f>C2034/SUM(C:C)*(SUM(C:C)+$X$2)</f>
        <v/>
      </c>
      <c r="B2034" s="9">
        <f>C2034/SUM(C:C)*(SUM(C:C)+SUM($N$3:$O$7))+S2034</f>
        <v/>
      </c>
      <c r="C2034" s="9">
        <f>SUM(I2034:Q2034)-N2034-P2034</f>
        <v/>
      </c>
      <c r="D2034" s="8" t="n">
        <v>6235</v>
      </c>
      <c r="E2034" t="inlineStr">
        <is>
          <t>XT414623474TS</t>
        </is>
      </c>
      <c r="F2034" t="inlineStr">
        <is>
          <t>6C</t>
        </is>
      </c>
      <c r="G2034" t="inlineStr">
        <is>
          <t>N</t>
        </is>
      </c>
      <c r="H2034" t="inlineStr">
        <is>
          <t>ZA</t>
        </is>
      </c>
      <c r="O2034" t="n">
        <v>5.33</v>
      </c>
      <c r="S2034">
        <f>_xlfn.XLOOKUP(E2034,'Facture Chronopost'!L:L,'Facture Chronopost'!AA:AA,"")</f>
        <v/>
      </c>
      <c r="T2034">
        <f>IF(COUNTIF('Bibliothèque transporteurs'!C:C,F2034)=0,"inconnu",_xlfn.XLOOKUP(F2034,'Bibliothèque transporteurs'!C:C,'Bibliothèque transporteurs'!A:A))</f>
        <v/>
      </c>
      <c r="U2034">
        <f>IF(OR(F2034="6C",F2034="6B"),_xlfn.XLOOKUP(E2034,'Facture Chronopost'!L:L,'Facture Chronopost'!X:X),IF(OR(F2034=17,F2034=44),F2034&amp;"_"&amp;H2034,IF(COUNTIF('Bibliothèque transporteurs'!C:C,F2034)=0,"inconnu",_xlfn.XLOOKUP(F2034,'Bibliothèque transporteurs'!C:C,'Bibliothèque transporteurs'!B:B))))</f>
        <v/>
      </c>
      <c r="V2034">
        <f>IF(COUNTIF('Bibliothèque transporteurs'!C:C,F2034)=0,"inconnu",_xlfn.XLOOKUP(F2034,'Bibliothèque transporteurs'!C:C,'Bibliothèque transporteurs'!E:E))</f>
        <v/>
      </c>
      <c r="W2034">
        <f>IF(T2034="FR_2SHOP",O2034,IF(O2034=0,0,ROUNDUP(O2034/C2034*B2034,2)))</f>
        <v/>
      </c>
      <c r="Y2034" s="118">
        <f>ROUNDUP(B2034,2)-M2034-L2034-N2034-J2034-K2034-I2034-Q2034</f>
        <v/>
      </c>
      <c r="Z2034" s="118">
        <f>IF(Y2034=W2034,"OK","Non")</f>
        <v/>
      </c>
    </row>
    <row r="2035">
      <c r="A2035" s="9">
        <f>C2035/SUM(C:C)*(SUM(C:C)+$X$2)</f>
        <v/>
      </c>
      <c r="B2035" s="9">
        <f>C2035/SUM(C:C)*(SUM(C:C)+SUM($N$3:$O$7))+S2035</f>
        <v/>
      </c>
      <c r="C2035" s="9">
        <f>SUM(I2035:Q2035)-N2035-P2035</f>
        <v/>
      </c>
      <c r="D2035" s="8" t="n">
        <v>6235</v>
      </c>
      <c r="E2035" t="inlineStr">
        <is>
          <t>XT414623810TS</t>
        </is>
      </c>
      <c r="F2035" t="inlineStr">
        <is>
          <t>6C</t>
        </is>
      </c>
      <c r="G2035" t="inlineStr">
        <is>
          <t>N</t>
        </is>
      </c>
      <c r="H2035" t="inlineStr">
        <is>
          <t>ZA</t>
        </is>
      </c>
      <c r="O2035" t="n">
        <v>6.4</v>
      </c>
      <c r="S2035">
        <f>_xlfn.XLOOKUP(E2035,'Facture Chronopost'!L:L,'Facture Chronopost'!AA:AA,"")</f>
        <v/>
      </c>
      <c r="T2035">
        <f>IF(COUNTIF('Bibliothèque transporteurs'!C:C,F2035)=0,"inconnu",_xlfn.XLOOKUP(F2035,'Bibliothèque transporteurs'!C:C,'Bibliothèque transporteurs'!A:A))</f>
        <v/>
      </c>
      <c r="U2035">
        <f>IF(OR(F2035="6C",F2035="6B"),_xlfn.XLOOKUP(E2035,'Facture Chronopost'!L:L,'Facture Chronopost'!X:X),IF(OR(F2035=17,F2035=44),F2035&amp;"_"&amp;H2035,IF(COUNTIF('Bibliothèque transporteurs'!C:C,F2035)=0,"inconnu",_xlfn.XLOOKUP(F2035,'Bibliothèque transporteurs'!C:C,'Bibliothèque transporteurs'!B:B))))</f>
        <v/>
      </c>
      <c r="V2035">
        <f>IF(COUNTIF('Bibliothèque transporteurs'!C:C,F2035)=0,"inconnu",_xlfn.XLOOKUP(F2035,'Bibliothèque transporteurs'!C:C,'Bibliothèque transporteurs'!E:E))</f>
        <v/>
      </c>
      <c r="W2035">
        <f>IF(T2035="FR_2SHOP",O2035,IF(O2035=0,0,ROUNDUP(O2035/C2035*B2035,2)))</f>
        <v/>
      </c>
      <c r="Y2035" s="118">
        <f>ROUNDUP(B2035,2)-M2035-L2035-N2035-J2035-K2035-I2035-Q2035</f>
        <v/>
      </c>
      <c r="Z2035" s="118">
        <f>IF(Y2035=W2035,"OK","Non")</f>
        <v/>
      </c>
    </row>
    <row r="2036">
      <c r="A2036" s="9">
        <f>C2036/SUM(C:C)*(SUM(C:C)+$X$2)</f>
        <v/>
      </c>
      <c r="B2036" s="9">
        <f>C2036/SUM(C:C)*(SUM(C:C)+SUM($N$3:$O$7))+S2036</f>
        <v/>
      </c>
      <c r="C2036" s="9">
        <f>SUM(I2036:Q2036)-N2036-P2036</f>
        <v/>
      </c>
      <c r="D2036" s="8" t="n">
        <v>6235</v>
      </c>
      <c r="E2036" t="inlineStr">
        <is>
          <t>XT414624041TS</t>
        </is>
      </c>
      <c r="F2036" t="inlineStr">
        <is>
          <t>6C</t>
        </is>
      </c>
      <c r="G2036" t="inlineStr">
        <is>
          <t>N</t>
        </is>
      </c>
      <c r="H2036" t="inlineStr">
        <is>
          <t>ZA</t>
        </is>
      </c>
      <c r="O2036" t="n">
        <v>5.55</v>
      </c>
      <c r="S2036">
        <f>_xlfn.XLOOKUP(E2036,'Facture Chronopost'!L:L,'Facture Chronopost'!AA:AA,"")</f>
        <v/>
      </c>
      <c r="T2036">
        <f>IF(COUNTIF('Bibliothèque transporteurs'!C:C,F2036)=0,"inconnu",_xlfn.XLOOKUP(F2036,'Bibliothèque transporteurs'!C:C,'Bibliothèque transporteurs'!A:A))</f>
        <v/>
      </c>
      <c r="U2036">
        <f>IF(OR(F2036="6C",F2036="6B"),_xlfn.XLOOKUP(E2036,'Facture Chronopost'!L:L,'Facture Chronopost'!X:X),IF(OR(F2036=17,F2036=44),F2036&amp;"_"&amp;H2036,IF(COUNTIF('Bibliothèque transporteurs'!C:C,F2036)=0,"inconnu",_xlfn.XLOOKUP(F2036,'Bibliothèque transporteurs'!C:C,'Bibliothèque transporteurs'!B:B))))</f>
        <v/>
      </c>
      <c r="V2036">
        <f>IF(COUNTIF('Bibliothèque transporteurs'!C:C,F2036)=0,"inconnu",_xlfn.XLOOKUP(F2036,'Bibliothèque transporteurs'!C:C,'Bibliothèque transporteurs'!E:E))</f>
        <v/>
      </c>
      <c r="W2036">
        <f>IF(T2036="FR_2SHOP",O2036,IF(O2036=0,0,ROUNDUP(O2036/C2036*B2036,2)))</f>
        <v/>
      </c>
      <c r="Y2036" s="118">
        <f>ROUNDUP(B2036,2)-M2036-L2036-N2036-J2036-K2036-I2036-Q2036</f>
        <v/>
      </c>
      <c r="Z2036" s="118">
        <f>IF(Y2036=W2036,"OK","Non")</f>
        <v/>
      </c>
    </row>
    <row r="2037">
      <c r="A2037" s="9">
        <f>C2037/SUM(C:C)*(SUM(C:C)+$X$2)</f>
        <v/>
      </c>
      <c r="B2037" s="9">
        <f>C2037/SUM(C:C)*(SUM(C:C)+SUM($N$3:$O$7))+S2037</f>
        <v/>
      </c>
      <c r="C2037" s="9">
        <f>SUM(I2037:Q2037)-N2037-P2037</f>
        <v/>
      </c>
      <c r="D2037" s="8" t="n">
        <v>6235</v>
      </c>
      <c r="E2037" t="inlineStr">
        <is>
          <t>XT414624832TS</t>
        </is>
      </c>
      <c r="F2037" t="inlineStr">
        <is>
          <t>6C</t>
        </is>
      </c>
      <c r="G2037" t="inlineStr">
        <is>
          <t>N</t>
        </is>
      </c>
      <c r="H2037" t="inlineStr">
        <is>
          <t>ZA</t>
        </is>
      </c>
      <c r="O2037" t="n">
        <v>5.33</v>
      </c>
      <c r="S2037">
        <f>_xlfn.XLOOKUP(E2037,'Facture Chronopost'!L:L,'Facture Chronopost'!AA:AA,"")</f>
        <v/>
      </c>
      <c r="T2037">
        <f>IF(COUNTIF('Bibliothèque transporteurs'!C:C,F2037)=0,"inconnu",_xlfn.XLOOKUP(F2037,'Bibliothèque transporteurs'!C:C,'Bibliothèque transporteurs'!A:A))</f>
        <v/>
      </c>
      <c r="U2037">
        <f>IF(OR(F2037="6C",F2037="6B"),_xlfn.XLOOKUP(E2037,'Facture Chronopost'!L:L,'Facture Chronopost'!X:X),IF(OR(F2037=17,F2037=44),F2037&amp;"_"&amp;H2037,IF(COUNTIF('Bibliothèque transporteurs'!C:C,F2037)=0,"inconnu",_xlfn.XLOOKUP(F2037,'Bibliothèque transporteurs'!C:C,'Bibliothèque transporteurs'!B:B))))</f>
        <v/>
      </c>
      <c r="V2037">
        <f>IF(COUNTIF('Bibliothèque transporteurs'!C:C,F2037)=0,"inconnu",_xlfn.XLOOKUP(F2037,'Bibliothèque transporteurs'!C:C,'Bibliothèque transporteurs'!E:E))</f>
        <v/>
      </c>
      <c r="W2037">
        <f>IF(T2037="FR_2SHOP",O2037,IF(O2037=0,0,ROUNDUP(O2037/C2037*B2037,2)))</f>
        <v/>
      </c>
      <c r="Y2037" s="118">
        <f>ROUNDUP(B2037,2)-M2037-L2037-N2037-J2037-K2037-I2037-Q2037</f>
        <v/>
      </c>
      <c r="Z2037" s="118">
        <f>IF(Y2037=W2037,"OK","Non")</f>
        <v/>
      </c>
    </row>
    <row r="2038">
      <c r="A2038" s="9">
        <f>C2038/SUM(C:C)*(SUM(C:C)+$X$2)</f>
        <v/>
      </c>
      <c r="B2038" s="9">
        <f>C2038/SUM(C:C)*(SUM(C:C)+SUM($N$3:$O$7))+S2038</f>
        <v/>
      </c>
      <c r="C2038" s="9">
        <f>SUM(I2038:Q2038)-N2038-P2038</f>
        <v/>
      </c>
      <c r="D2038" s="8" t="n">
        <v>6235</v>
      </c>
      <c r="E2038" t="inlineStr">
        <is>
          <t>XT414625444TS</t>
        </is>
      </c>
      <c r="F2038" t="inlineStr">
        <is>
          <t>6C</t>
        </is>
      </c>
      <c r="G2038" t="inlineStr">
        <is>
          <t>N</t>
        </is>
      </c>
      <c r="H2038" t="inlineStr">
        <is>
          <t>ZA</t>
        </is>
      </c>
      <c r="O2038" t="n">
        <v>9.470000000000001</v>
      </c>
      <c r="S2038">
        <f>_xlfn.XLOOKUP(E2038,'Facture Chronopost'!L:L,'Facture Chronopost'!AA:AA,"")</f>
        <v/>
      </c>
      <c r="T2038">
        <f>IF(COUNTIF('Bibliothèque transporteurs'!C:C,F2038)=0,"inconnu",_xlfn.XLOOKUP(F2038,'Bibliothèque transporteurs'!C:C,'Bibliothèque transporteurs'!A:A))</f>
        <v/>
      </c>
      <c r="U2038">
        <f>IF(OR(F2038="6C",F2038="6B"),_xlfn.XLOOKUP(E2038,'Facture Chronopost'!L:L,'Facture Chronopost'!X:X),IF(OR(F2038=17,F2038=44),F2038&amp;"_"&amp;H2038,IF(COUNTIF('Bibliothèque transporteurs'!C:C,F2038)=0,"inconnu",_xlfn.XLOOKUP(F2038,'Bibliothèque transporteurs'!C:C,'Bibliothèque transporteurs'!B:B))))</f>
        <v/>
      </c>
      <c r="V2038">
        <f>IF(COUNTIF('Bibliothèque transporteurs'!C:C,F2038)=0,"inconnu",_xlfn.XLOOKUP(F2038,'Bibliothèque transporteurs'!C:C,'Bibliothèque transporteurs'!E:E))</f>
        <v/>
      </c>
      <c r="W2038">
        <f>IF(T2038="FR_2SHOP",O2038,IF(O2038=0,0,ROUNDUP(O2038/C2038*B2038,2)))</f>
        <v/>
      </c>
      <c r="Y2038" s="118">
        <f>ROUNDUP(B2038,2)-M2038-L2038-N2038-J2038-K2038-I2038-Q2038</f>
        <v/>
      </c>
      <c r="Z2038" s="118">
        <f>IF(Y2038=W2038,"OK","Non")</f>
        <v/>
      </c>
    </row>
    <row r="2039">
      <c r="A2039" s="9">
        <f>C2039/SUM(C:C)*(SUM(C:C)+$X$2)</f>
        <v/>
      </c>
      <c r="B2039" s="9">
        <f>C2039/SUM(C:C)*(SUM(C:C)+SUM($N$3:$O$7))+S2039</f>
        <v/>
      </c>
      <c r="C2039" s="9">
        <f>SUM(I2039:Q2039)-N2039-P2039</f>
        <v/>
      </c>
      <c r="D2039" s="8" t="n">
        <v>6235</v>
      </c>
      <c r="E2039" t="inlineStr">
        <is>
          <t>XT414625719TS</t>
        </is>
      </c>
      <c r="F2039" t="inlineStr">
        <is>
          <t>6C</t>
        </is>
      </c>
      <c r="G2039" t="inlineStr">
        <is>
          <t>N</t>
        </is>
      </c>
      <c r="H2039" t="inlineStr">
        <is>
          <t>ZA</t>
        </is>
      </c>
      <c r="O2039" t="n">
        <v>5.33</v>
      </c>
      <c r="S2039">
        <f>_xlfn.XLOOKUP(E2039,'Facture Chronopost'!L:L,'Facture Chronopost'!AA:AA,"")</f>
        <v/>
      </c>
      <c r="T2039">
        <f>IF(COUNTIF('Bibliothèque transporteurs'!C:C,F2039)=0,"inconnu",_xlfn.XLOOKUP(F2039,'Bibliothèque transporteurs'!C:C,'Bibliothèque transporteurs'!A:A))</f>
        <v/>
      </c>
      <c r="U2039">
        <f>IF(OR(F2039="6C",F2039="6B"),_xlfn.XLOOKUP(E2039,'Facture Chronopost'!L:L,'Facture Chronopost'!X:X),IF(OR(F2039=17,F2039=44),F2039&amp;"_"&amp;H2039,IF(COUNTIF('Bibliothèque transporteurs'!C:C,F2039)=0,"inconnu",_xlfn.XLOOKUP(F2039,'Bibliothèque transporteurs'!C:C,'Bibliothèque transporteurs'!B:B))))</f>
        <v/>
      </c>
      <c r="V2039">
        <f>IF(COUNTIF('Bibliothèque transporteurs'!C:C,F2039)=0,"inconnu",_xlfn.XLOOKUP(F2039,'Bibliothèque transporteurs'!C:C,'Bibliothèque transporteurs'!E:E))</f>
        <v/>
      </c>
      <c r="W2039">
        <f>IF(T2039="FR_2SHOP",O2039,IF(O2039=0,0,ROUNDUP(O2039/C2039*B2039,2)))</f>
        <v/>
      </c>
      <c r="Y2039" s="118">
        <f>ROUNDUP(B2039,2)-M2039-L2039-N2039-J2039-K2039-I2039-Q2039</f>
        <v/>
      </c>
      <c r="Z2039" s="118">
        <f>IF(Y2039=W2039,"OK","Non")</f>
        <v/>
      </c>
    </row>
    <row r="2040">
      <c r="A2040" s="9">
        <f>C2040/SUM(C:C)*(SUM(C:C)+$X$2)</f>
        <v/>
      </c>
      <c r="B2040" s="9">
        <f>C2040/SUM(C:C)*(SUM(C:C)+SUM($N$3:$O$7))+S2040</f>
        <v/>
      </c>
      <c r="C2040" s="9">
        <f>SUM(I2040:Q2040)-N2040-P2040</f>
        <v/>
      </c>
      <c r="D2040" s="8" t="n">
        <v>6235</v>
      </c>
      <c r="E2040" t="inlineStr">
        <is>
          <t>XT414625753TS</t>
        </is>
      </c>
      <c r="F2040" t="inlineStr">
        <is>
          <t>6C</t>
        </is>
      </c>
      <c r="G2040" t="inlineStr">
        <is>
          <t>N</t>
        </is>
      </c>
      <c r="H2040" t="inlineStr">
        <is>
          <t>ZA</t>
        </is>
      </c>
      <c r="O2040" t="n">
        <v>5.33</v>
      </c>
      <c r="S2040">
        <f>_xlfn.XLOOKUP(E2040,'Facture Chronopost'!L:L,'Facture Chronopost'!AA:AA,"")</f>
        <v/>
      </c>
      <c r="T2040">
        <f>IF(COUNTIF('Bibliothèque transporteurs'!C:C,F2040)=0,"inconnu",_xlfn.XLOOKUP(F2040,'Bibliothèque transporteurs'!C:C,'Bibliothèque transporteurs'!A:A))</f>
        <v/>
      </c>
      <c r="U2040">
        <f>IF(OR(F2040="6C",F2040="6B"),_xlfn.XLOOKUP(E2040,'Facture Chronopost'!L:L,'Facture Chronopost'!X:X),IF(OR(F2040=17,F2040=44),F2040&amp;"_"&amp;H2040,IF(COUNTIF('Bibliothèque transporteurs'!C:C,F2040)=0,"inconnu",_xlfn.XLOOKUP(F2040,'Bibliothèque transporteurs'!C:C,'Bibliothèque transporteurs'!B:B))))</f>
        <v/>
      </c>
      <c r="V2040">
        <f>IF(COUNTIF('Bibliothèque transporteurs'!C:C,F2040)=0,"inconnu",_xlfn.XLOOKUP(F2040,'Bibliothèque transporteurs'!C:C,'Bibliothèque transporteurs'!E:E))</f>
        <v/>
      </c>
      <c r="W2040">
        <f>IF(T2040="FR_2SHOP",O2040,IF(O2040=0,0,ROUNDUP(O2040/C2040*B2040,2)))</f>
        <v/>
      </c>
      <c r="Y2040" s="118">
        <f>ROUNDUP(B2040,2)-M2040-L2040-N2040-J2040-K2040-I2040-Q2040</f>
        <v/>
      </c>
      <c r="Z2040" s="118">
        <f>IF(Y2040=W2040,"OK","Non")</f>
        <v/>
      </c>
    </row>
    <row r="2041">
      <c r="A2041" s="9">
        <f>C2041/SUM(C:C)*(SUM(C:C)+$X$2)</f>
        <v/>
      </c>
      <c r="B2041" s="9">
        <f>C2041/SUM(C:C)*(SUM(C:C)+SUM($N$3:$O$7))+S2041</f>
        <v/>
      </c>
      <c r="C2041" s="9">
        <f>SUM(I2041:Q2041)-N2041-P2041</f>
        <v/>
      </c>
      <c r="D2041" s="8" t="n">
        <v>6235</v>
      </c>
      <c r="E2041" t="inlineStr">
        <is>
          <t>XT414626135TS</t>
        </is>
      </c>
      <c r="F2041" t="inlineStr">
        <is>
          <t>6C</t>
        </is>
      </c>
      <c r="G2041" t="inlineStr">
        <is>
          <t>N</t>
        </is>
      </c>
      <c r="H2041" t="inlineStr">
        <is>
          <t>ZA</t>
        </is>
      </c>
      <c r="O2041" t="n">
        <v>9.69</v>
      </c>
      <c r="S2041">
        <f>_xlfn.XLOOKUP(E2041,'Facture Chronopost'!L:L,'Facture Chronopost'!AA:AA,"")</f>
        <v/>
      </c>
      <c r="T2041">
        <f>IF(COUNTIF('Bibliothèque transporteurs'!C:C,F2041)=0,"inconnu",_xlfn.XLOOKUP(F2041,'Bibliothèque transporteurs'!C:C,'Bibliothèque transporteurs'!A:A))</f>
        <v/>
      </c>
      <c r="U2041">
        <f>IF(OR(F2041="6C",F2041="6B"),_xlfn.XLOOKUP(E2041,'Facture Chronopost'!L:L,'Facture Chronopost'!X:X),IF(OR(F2041=17,F2041=44),F2041&amp;"_"&amp;H2041,IF(COUNTIF('Bibliothèque transporteurs'!C:C,F2041)=0,"inconnu",_xlfn.XLOOKUP(F2041,'Bibliothèque transporteurs'!C:C,'Bibliothèque transporteurs'!B:B))))</f>
        <v/>
      </c>
      <c r="V2041">
        <f>IF(COUNTIF('Bibliothèque transporteurs'!C:C,F2041)=0,"inconnu",_xlfn.XLOOKUP(F2041,'Bibliothèque transporteurs'!C:C,'Bibliothèque transporteurs'!E:E))</f>
        <v/>
      </c>
      <c r="W2041">
        <f>IF(T2041="FR_2SHOP",O2041,IF(O2041=0,0,ROUNDUP(O2041/C2041*B2041,2)))</f>
        <v/>
      </c>
      <c r="Y2041" s="118">
        <f>ROUNDUP(B2041,2)-M2041-L2041-N2041-J2041-K2041-I2041-Q2041</f>
        <v/>
      </c>
      <c r="Z2041" s="118">
        <f>IF(Y2041=W2041,"OK","Non")</f>
        <v/>
      </c>
    </row>
    <row r="2042">
      <c r="A2042" s="9">
        <f>C2042/SUM(C:C)*(SUM(C:C)+$X$2)</f>
        <v/>
      </c>
      <c r="B2042" s="9">
        <f>C2042/SUM(C:C)*(SUM(C:C)+SUM($N$3:$O$7))+S2042</f>
        <v/>
      </c>
      <c r="C2042" s="9">
        <f>SUM(I2042:Q2042)-N2042-P2042</f>
        <v/>
      </c>
      <c r="D2042" s="8" t="n">
        <v>6235</v>
      </c>
      <c r="E2042" t="inlineStr">
        <is>
          <t>XT414629738TS</t>
        </is>
      </c>
      <c r="F2042" t="inlineStr">
        <is>
          <t>6C</t>
        </is>
      </c>
      <c r="G2042" t="inlineStr">
        <is>
          <t>N</t>
        </is>
      </c>
      <c r="H2042" t="inlineStr">
        <is>
          <t>ZA</t>
        </is>
      </c>
      <c r="O2042" t="n">
        <v>9.470000000000001</v>
      </c>
      <c r="S2042">
        <f>_xlfn.XLOOKUP(E2042,'Facture Chronopost'!L:L,'Facture Chronopost'!AA:AA,"")</f>
        <v/>
      </c>
      <c r="T2042">
        <f>IF(COUNTIF('Bibliothèque transporteurs'!C:C,F2042)=0,"inconnu",_xlfn.XLOOKUP(F2042,'Bibliothèque transporteurs'!C:C,'Bibliothèque transporteurs'!A:A))</f>
        <v/>
      </c>
      <c r="U2042">
        <f>IF(OR(F2042="6C",F2042="6B"),_xlfn.XLOOKUP(E2042,'Facture Chronopost'!L:L,'Facture Chronopost'!X:X),IF(OR(F2042=17,F2042=44),F2042&amp;"_"&amp;H2042,IF(COUNTIF('Bibliothèque transporteurs'!C:C,F2042)=0,"inconnu",_xlfn.XLOOKUP(F2042,'Bibliothèque transporteurs'!C:C,'Bibliothèque transporteurs'!B:B))))</f>
        <v/>
      </c>
      <c r="V2042">
        <f>IF(COUNTIF('Bibliothèque transporteurs'!C:C,F2042)=0,"inconnu",_xlfn.XLOOKUP(F2042,'Bibliothèque transporteurs'!C:C,'Bibliothèque transporteurs'!E:E))</f>
        <v/>
      </c>
      <c r="W2042">
        <f>IF(T2042="FR_2SHOP",O2042,IF(O2042=0,0,ROUNDUP(O2042/C2042*B2042,2)))</f>
        <v/>
      </c>
      <c r="Y2042" s="118">
        <f>ROUNDUP(B2042,2)-M2042-L2042-N2042-J2042-K2042-I2042-Q2042</f>
        <v/>
      </c>
      <c r="Z2042" s="118">
        <f>IF(Y2042=W2042,"OK","Non")</f>
        <v/>
      </c>
    </row>
    <row r="2043">
      <c r="A2043" s="9">
        <f>C2043/SUM(C:C)*(SUM(C:C)+$X$2)</f>
        <v/>
      </c>
      <c r="B2043" s="9">
        <f>C2043/SUM(C:C)*(SUM(C:C)+SUM($N$3:$O$7))+S2043</f>
        <v/>
      </c>
      <c r="C2043" s="9">
        <f>SUM(I2043:Q2043)-N2043-P2043</f>
        <v/>
      </c>
      <c r="D2043" s="8" t="n">
        <v>6235</v>
      </c>
      <c r="E2043" t="inlineStr">
        <is>
          <t>XT414633595TS</t>
        </is>
      </c>
      <c r="F2043" t="inlineStr">
        <is>
          <t>6C</t>
        </is>
      </c>
      <c r="G2043" t="inlineStr">
        <is>
          <t>N</t>
        </is>
      </c>
      <c r="H2043" t="inlineStr">
        <is>
          <t>ZA</t>
        </is>
      </c>
      <c r="O2043" t="n">
        <v>9.199999999999999</v>
      </c>
      <c r="S2043">
        <f>_xlfn.XLOOKUP(E2043,'Facture Chronopost'!L:L,'Facture Chronopost'!AA:AA,"")</f>
        <v/>
      </c>
      <c r="T2043">
        <f>IF(COUNTIF('Bibliothèque transporteurs'!C:C,F2043)=0,"inconnu",_xlfn.XLOOKUP(F2043,'Bibliothèque transporteurs'!C:C,'Bibliothèque transporteurs'!A:A))</f>
        <v/>
      </c>
      <c r="U2043">
        <f>IF(OR(F2043="6C",F2043="6B"),_xlfn.XLOOKUP(E2043,'Facture Chronopost'!L:L,'Facture Chronopost'!X:X),IF(OR(F2043=17,F2043=44),F2043&amp;"_"&amp;H2043,IF(COUNTIF('Bibliothèque transporteurs'!C:C,F2043)=0,"inconnu",_xlfn.XLOOKUP(F2043,'Bibliothèque transporteurs'!C:C,'Bibliothèque transporteurs'!B:B))))</f>
        <v/>
      </c>
      <c r="V2043">
        <f>IF(COUNTIF('Bibliothèque transporteurs'!C:C,F2043)=0,"inconnu",_xlfn.XLOOKUP(F2043,'Bibliothèque transporteurs'!C:C,'Bibliothèque transporteurs'!E:E))</f>
        <v/>
      </c>
      <c r="W2043">
        <f>IF(T2043="FR_2SHOP",O2043,IF(O2043=0,0,ROUNDUP(O2043/C2043*B2043,2)))</f>
        <v/>
      </c>
      <c r="Y2043" s="118">
        <f>ROUNDUP(B2043,2)-M2043-L2043-N2043-J2043-K2043-I2043-Q2043</f>
        <v/>
      </c>
      <c r="Z2043" s="118">
        <f>IF(Y2043=W2043,"OK","Non")</f>
        <v/>
      </c>
    </row>
    <row r="2044">
      <c r="A2044" s="9">
        <f>C2044/SUM(C:C)*(SUM(C:C)+$X$2)</f>
        <v/>
      </c>
      <c r="B2044" s="9">
        <f>C2044/SUM(C:C)*(SUM(C:C)+SUM($N$3:$O$7))+S2044</f>
        <v/>
      </c>
      <c r="C2044" s="9">
        <f>SUM(I2044:Q2044)-N2044-P2044</f>
        <v/>
      </c>
      <c r="D2044" s="8" t="n">
        <v>6235</v>
      </c>
      <c r="E2044" t="inlineStr">
        <is>
          <t>XT414634300TS</t>
        </is>
      </c>
      <c r="F2044" t="inlineStr">
        <is>
          <t>6C</t>
        </is>
      </c>
      <c r="G2044" t="inlineStr">
        <is>
          <t>N</t>
        </is>
      </c>
      <c r="H2044" t="inlineStr">
        <is>
          <t>ZA</t>
        </is>
      </c>
      <c r="O2044" t="n">
        <v>9.470000000000001</v>
      </c>
      <c r="S2044">
        <f>_xlfn.XLOOKUP(E2044,'Facture Chronopost'!L:L,'Facture Chronopost'!AA:AA,"")</f>
        <v/>
      </c>
      <c r="T2044">
        <f>IF(COUNTIF('Bibliothèque transporteurs'!C:C,F2044)=0,"inconnu",_xlfn.XLOOKUP(F2044,'Bibliothèque transporteurs'!C:C,'Bibliothèque transporteurs'!A:A))</f>
        <v/>
      </c>
      <c r="U2044">
        <f>IF(OR(F2044="6C",F2044="6B"),_xlfn.XLOOKUP(E2044,'Facture Chronopost'!L:L,'Facture Chronopost'!X:X),IF(OR(F2044=17,F2044=44),F2044&amp;"_"&amp;H2044,IF(COUNTIF('Bibliothèque transporteurs'!C:C,F2044)=0,"inconnu",_xlfn.XLOOKUP(F2044,'Bibliothèque transporteurs'!C:C,'Bibliothèque transporteurs'!B:B))))</f>
        <v/>
      </c>
      <c r="V2044">
        <f>IF(COUNTIF('Bibliothèque transporteurs'!C:C,F2044)=0,"inconnu",_xlfn.XLOOKUP(F2044,'Bibliothèque transporteurs'!C:C,'Bibliothèque transporteurs'!E:E))</f>
        <v/>
      </c>
      <c r="W2044">
        <f>IF(T2044="FR_2SHOP",O2044,IF(O2044=0,0,ROUNDUP(O2044/C2044*B2044,2)))</f>
        <v/>
      </c>
      <c r="Y2044" s="118">
        <f>ROUNDUP(B2044,2)-M2044-L2044-N2044-J2044-K2044-I2044-Q2044</f>
        <v/>
      </c>
      <c r="Z2044" s="118">
        <f>IF(Y2044=W2044,"OK","Non")</f>
        <v/>
      </c>
    </row>
    <row r="2045">
      <c r="A2045" s="9">
        <f>C2045/SUM(C:C)*(SUM(C:C)+$X$2)</f>
        <v/>
      </c>
      <c r="B2045" s="9">
        <f>C2045/SUM(C:C)*(SUM(C:C)+SUM($N$3:$O$7))+S2045</f>
        <v/>
      </c>
      <c r="C2045" s="9">
        <f>SUM(I2045:Q2045)-N2045-P2045</f>
        <v/>
      </c>
      <c r="D2045" s="8" t="n">
        <v>6235</v>
      </c>
      <c r="E2045" t="inlineStr">
        <is>
          <t>XT414634830TS</t>
        </is>
      </c>
      <c r="F2045" t="inlineStr">
        <is>
          <t>6C</t>
        </is>
      </c>
      <c r="G2045" t="inlineStr">
        <is>
          <t>N</t>
        </is>
      </c>
      <c r="H2045" t="inlineStr">
        <is>
          <t>ZA</t>
        </is>
      </c>
      <c r="O2045" t="n">
        <v>9.470000000000001</v>
      </c>
      <c r="S2045">
        <f>_xlfn.XLOOKUP(E2045,'Facture Chronopost'!L:L,'Facture Chronopost'!AA:AA,"")</f>
        <v/>
      </c>
      <c r="T2045">
        <f>IF(COUNTIF('Bibliothèque transporteurs'!C:C,F2045)=0,"inconnu",_xlfn.XLOOKUP(F2045,'Bibliothèque transporteurs'!C:C,'Bibliothèque transporteurs'!A:A))</f>
        <v/>
      </c>
      <c r="U2045">
        <f>IF(OR(F2045="6C",F2045="6B"),_xlfn.XLOOKUP(E2045,'Facture Chronopost'!L:L,'Facture Chronopost'!X:X),IF(OR(F2045=17,F2045=44),F2045&amp;"_"&amp;H2045,IF(COUNTIF('Bibliothèque transporteurs'!C:C,F2045)=0,"inconnu",_xlfn.XLOOKUP(F2045,'Bibliothèque transporteurs'!C:C,'Bibliothèque transporteurs'!B:B))))</f>
        <v/>
      </c>
      <c r="V2045">
        <f>IF(COUNTIF('Bibliothèque transporteurs'!C:C,F2045)=0,"inconnu",_xlfn.XLOOKUP(F2045,'Bibliothèque transporteurs'!C:C,'Bibliothèque transporteurs'!E:E))</f>
        <v/>
      </c>
      <c r="W2045">
        <f>IF(T2045="FR_2SHOP",O2045,IF(O2045=0,0,ROUNDUP(O2045/C2045*B2045,2)))</f>
        <v/>
      </c>
      <c r="Y2045" s="118">
        <f>ROUNDUP(B2045,2)-M2045-L2045-N2045-J2045-K2045-I2045-Q2045</f>
        <v/>
      </c>
      <c r="Z2045" s="118">
        <f>IF(Y2045=W2045,"OK","Non")</f>
        <v/>
      </c>
    </row>
    <row r="2046">
      <c r="A2046" s="9">
        <f>C2046/SUM(C:C)*(SUM(C:C)+$X$2)</f>
        <v/>
      </c>
      <c r="B2046" s="9">
        <f>C2046/SUM(C:C)*(SUM(C:C)+SUM($N$3:$O$7))+S2046</f>
        <v/>
      </c>
      <c r="C2046" s="9">
        <f>SUM(I2046:Q2046)-N2046-P2046</f>
        <v/>
      </c>
      <c r="D2046" s="8" t="n">
        <v>6235</v>
      </c>
      <c r="E2046" t="inlineStr">
        <is>
          <t>XT414636053TS</t>
        </is>
      </c>
      <c r="F2046" t="inlineStr">
        <is>
          <t>6C</t>
        </is>
      </c>
      <c r="G2046" t="inlineStr">
        <is>
          <t>N</t>
        </is>
      </c>
      <c r="H2046" t="inlineStr">
        <is>
          <t>ZA</t>
        </is>
      </c>
      <c r="O2046" t="n">
        <v>5.55</v>
      </c>
      <c r="S2046">
        <f>_xlfn.XLOOKUP(E2046,'Facture Chronopost'!L:L,'Facture Chronopost'!AA:AA,"")</f>
        <v/>
      </c>
      <c r="T2046">
        <f>IF(COUNTIF('Bibliothèque transporteurs'!C:C,F2046)=0,"inconnu",_xlfn.XLOOKUP(F2046,'Bibliothèque transporteurs'!C:C,'Bibliothèque transporteurs'!A:A))</f>
        <v/>
      </c>
      <c r="U2046">
        <f>IF(OR(F2046="6C",F2046="6B"),_xlfn.XLOOKUP(E2046,'Facture Chronopost'!L:L,'Facture Chronopost'!X:X),IF(OR(F2046=17,F2046=44),F2046&amp;"_"&amp;H2046,IF(COUNTIF('Bibliothèque transporteurs'!C:C,F2046)=0,"inconnu",_xlfn.XLOOKUP(F2046,'Bibliothèque transporteurs'!C:C,'Bibliothèque transporteurs'!B:B))))</f>
        <v/>
      </c>
      <c r="V2046">
        <f>IF(COUNTIF('Bibliothèque transporteurs'!C:C,F2046)=0,"inconnu",_xlfn.XLOOKUP(F2046,'Bibliothèque transporteurs'!C:C,'Bibliothèque transporteurs'!E:E))</f>
        <v/>
      </c>
      <c r="W2046">
        <f>IF(T2046="FR_2SHOP",O2046,IF(O2046=0,0,ROUNDUP(O2046/C2046*B2046,2)))</f>
        <v/>
      </c>
      <c r="Y2046" s="118">
        <f>ROUNDUP(B2046,2)-M2046-L2046-N2046-J2046-K2046-I2046-Q2046</f>
        <v/>
      </c>
      <c r="Z2046" s="118">
        <f>IF(Y2046=W2046,"OK","Non")</f>
        <v/>
      </c>
    </row>
    <row r="2047">
      <c r="A2047" s="9">
        <f>C2047/SUM(C:C)*(SUM(C:C)+$X$2)</f>
        <v/>
      </c>
      <c r="B2047" s="9">
        <f>C2047/SUM(C:C)*(SUM(C:C)+SUM($N$3:$O$7))+S2047</f>
        <v/>
      </c>
      <c r="C2047" s="9">
        <f>SUM(I2047:Q2047)-N2047-P2047</f>
        <v/>
      </c>
      <c r="D2047" s="8" t="n">
        <v>6235</v>
      </c>
      <c r="E2047" t="inlineStr">
        <is>
          <t>XT414636420TS</t>
        </is>
      </c>
      <c r="F2047" t="inlineStr">
        <is>
          <t>6C</t>
        </is>
      </c>
      <c r="G2047" t="inlineStr">
        <is>
          <t>N</t>
        </is>
      </c>
      <c r="H2047" t="inlineStr">
        <is>
          <t>ZA</t>
        </is>
      </c>
      <c r="O2047" t="n">
        <v>5.33</v>
      </c>
      <c r="S2047">
        <f>_xlfn.XLOOKUP(E2047,'Facture Chronopost'!L:L,'Facture Chronopost'!AA:AA,"")</f>
        <v/>
      </c>
      <c r="T2047">
        <f>IF(COUNTIF('Bibliothèque transporteurs'!C:C,F2047)=0,"inconnu",_xlfn.XLOOKUP(F2047,'Bibliothèque transporteurs'!C:C,'Bibliothèque transporteurs'!A:A))</f>
        <v/>
      </c>
      <c r="U2047">
        <f>IF(OR(F2047="6C",F2047="6B"),_xlfn.XLOOKUP(E2047,'Facture Chronopost'!L:L,'Facture Chronopost'!X:X),IF(OR(F2047=17,F2047=44),F2047&amp;"_"&amp;H2047,IF(COUNTIF('Bibliothèque transporteurs'!C:C,F2047)=0,"inconnu",_xlfn.XLOOKUP(F2047,'Bibliothèque transporteurs'!C:C,'Bibliothèque transporteurs'!B:B))))</f>
        <v/>
      </c>
      <c r="V2047">
        <f>IF(COUNTIF('Bibliothèque transporteurs'!C:C,F2047)=0,"inconnu",_xlfn.XLOOKUP(F2047,'Bibliothèque transporteurs'!C:C,'Bibliothèque transporteurs'!E:E))</f>
        <v/>
      </c>
      <c r="W2047">
        <f>IF(T2047="FR_2SHOP",O2047,IF(O2047=0,0,ROUNDUP(O2047/C2047*B2047,2)))</f>
        <v/>
      </c>
      <c r="Y2047" s="118">
        <f>ROUNDUP(B2047,2)-M2047-L2047-N2047-J2047-K2047-I2047-Q2047</f>
        <v/>
      </c>
      <c r="Z2047" s="118">
        <f>IF(Y2047=W2047,"OK","Non")</f>
        <v/>
      </c>
    </row>
    <row r="2048">
      <c r="A2048" s="9">
        <f>C2048/SUM(C:C)*(SUM(C:C)+$X$2)</f>
        <v/>
      </c>
      <c r="B2048" s="9">
        <f>C2048/SUM(C:C)*(SUM(C:C)+SUM($N$3:$O$7))+S2048</f>
        <v/>
      </c>
      <c r="C2048" s="9">
        <f>SUM(I2048:Q2048)-N2048-P2048</f>
        <v/>
      </c>
      <c r="D2048" s="8" t="n">
        <v>6235</v>
      </c>
      <c r="E2048" t="inlineStr">
        <is>
          <t>XT414636535TS</t>
        </is>
      </c>
      <c r="F2048" t="inlineStr">
        <is>
          <t>6C</t>
        </is>
      </c>
      <c r="G2048" t="inlineStr">
        <is>
          <t>N</t>
        </is>
      </c>
      <c r="H2048" t="inlineStr">
        <is>
          <t>ZA</t>
        </is>
      </c>
      <c r="O2048" t="n">
        <v>13.83</v>
      </c>
      <c r="S2048">
        <f>_xlfn.XLOOKUP(E2048,'Facture Chronopost'!L:L,'Facture Chronopost'!AA:AA,"")</f>
        <v/>
      </c>
      <c r="T2048">
        <f>IF(COUNTIF('Bibliothèque transporteurs'!C:C,F2048)=0,"inconnu",_xlfn.XLOOKUP(F2048,'Bibliothèque transporteurs'!C:C,'Bibliothèque transporteurs'!A:A))</f>
        <v/>
      </c>
      <c r="U2048">
        <f>IF(OR(F2048="6C",F2048="6B"),_xlfn.XLOOKUP(E2048,'Facture Chronopost'!L:L,'Facture Chronopost'!X:X),IF(OR(F2048=17,F2048=44),F2048&amp;"_"&amp;H2048,IF(COUNTIF('Bibliothèque transporteurs'!C:C,F2048)=0,"inconnu",_xlfn.XLOOKUP(F2048,'Bibliothèque transporteurs'!C:C,'Bibliothèque transporteurs'!B:B))))</f>
        <v/>
      </c>
      <c r="V2048">
        <f>IF(COUNTIF('Bibliothèque transporteurs'!C:C,F2048)=0,"inconnu",_xlfn.XLOOKUP(F2048,'Bibliothèque transporteurs'!C:C,'Bibliothèque transporteurs'!E:E))</f>
        <v/>
      </c>
      <c r="W2048">
        <f>IF(T2048="FR_2SHOP",O2048,IF(O2048=0,0,ROUNDUP(O2048/C2048*B2048,2)))</f>
        <v/>
      </c>
      <c r="Y2048" s="118">
        <f>ROUNDUP(B2048,2)-M2048-L2048-N2048-J2048-K2048-I2048-Q2048</f>
        <v/>
      </c>
      <c r="Z2048" s="118">
        <f>IF(Y2048=W2048,"OK","Non")</f>
        <v/>
      </c>
    </row>
    <row r="2049">
      <c r="A2049" s="9">
        <f>C2049/SUM(C:C)*(SUM(C:C)+$X$2)</f>
        <v/>
      </c>
      <c r="B2049" s="9">
        <f>C2049/SUM(C:C)*(SUM(C:C)+SUM($N$3:$O$7))+S2049</f>
        <v/>
      </c>
      <c r="C2049" s="9">
        <f>SUM(I2049:Q2049)-N2049-P2049</f>
        <v/>
      </c>
      <c r="D2049" s="8" t="n">
        <v>6235</v>
      </c>
      <c r="E2049" t="inlineStr">
        <is>
          <t>XT414636552TS</t>
        </is>
      </c>
      <c r="F2049" t="inlineStr">
        <is>
          <t>6C</t>
        </is>
      </c>
      <c r="G2049" t="inlineStr">
        <is>
          <t>N</t>
        </is>
      </c>
      <c r="H2049" t="inlineStr">
        <is>
          <t>ZA</t>
        </is>
      </c>
      <c r="O2049" t="n">
        <v>5.33</v>
      </c>
      <c r="S2049">
        <f>_xlfn.XLOOKUP(E2049,'Facture Chronopost'!L:L,'Facture Chronopost'!AA:AA,"")</f>
        <v/>
      </c>
      <c r="T2049">
        <f>IF(COUNTIF('Bibliothèque transporteurs'!C:C,F2049)=0,"inconnu",_xlfn.XLOOKUP(F2049,'Bibliothèque transporteurs'!C:C,'Bibliothèque transporteurs'!A:A))</f>
        <v/>
      </c>
      <c r="U2049">
        <f>IF(OR(F2049="6C",F2049="6B"),_xlfn.XLOOKUP(E2049,'Facture Chronopost'!L:L,'Facture Chronopost'!X:X),IF(OR(F2049=17,F2049=44),F2049&amp;"_"&amp;H2049,IF(COUNTIF('Bibliothèque transporteurs'!C:C,F2049)=0,"inconnu",_xlfn.XLOOKUP(F2049,'Bibliothèque transporteurs'!C:C,'Bibliothèque transporteurs'!B:B))))</f>
        <v/>
      </c>
      <c r="V2049">
        <f>IF(COUNTIF('Bibliothèque transporteurs'!C:C,F2049)=0,"inconnu",_xlfn.XLOOKUP(F2049,'Bibliothèque transporteurs'!C:C,'Bibliothèque transporteurs'!E:E))</f>
        <v/>
      </c>
      <c r="W2049">
        <f>IF(T2049="FR_2SHOP",O2049,IF(O2049=0,0,ROUNDUP(O2049/C2049*B2049,2)))</f>
        <v/>
      </c>
      <c r="Y2049" s="118">
        <f>ROUNDUP(B2049,2)-M2049-L2049-N2049-J2049-K2049-I2049-Q2049</f>
        <v/>
      </c>
      <c r="Z2049" s="118">
        <f>IF(Y2049=W2049,"OK","Non")</f>
        <v/>
      </c>
    </row>
    <row r="2050">
      <c r="A2050" s="9">
        <f>C2050/SUM(C:C)*(SUM(C:C)+$X$2)</f>
        <v/>
      </c>
      <c r="B2050" s="9">
        <f>C2050/SUM(C:C)*(SUM(C:C)+SUM($N$3:$O$7))+S2050</f>
        <v/>
      </c>
      <c r="C2050" s="9">
        <f>SUM(I2050:Q2050)-N2050-P2050</f>
        <v/>
      </c>
      <c r="D2050" s="8" t="n">
        <v>6235</v>
      </c>
      <c r="E2050" t="inlineStr">
        <is>
          <t>XT414636699TS</t>
        </is>
      </c>
      <c r="F2050" t="inlineStr">
        <is>
          <t>6C</t>
        </is>
      </c>
      <c r="G2050" t="inlineStr">
        <is>
          <t>N</t>
        </is>
      </c>
      <c r="H2050" t="inlineStr">
        <is>
          <t>ZA</t>
        </is>
      </c>
      <c r="O2050" t="n">
        <v>5.33</v>
      </c>
      <c r="S2050">
        <f>_xlfn.XLOOKUP(E2050,'Facture Chronopost'!L:L,'Facture Chronopost'!AA:AA,"")</f>
        <v/>
      </c>
      <c r="T2050">
        <f>IF(COUNTIF('Bibliothèque transporteurs'!C:C,F2050)=0,"inconnu",_xlfn.XLOOKUP(F2050,'Bibliothèque transporteurs'!C:C,'Bibliothèque transporteurs'!A:A))</f>
        <v/>
      </c>
      <c r="U2050">
        <f>IF(OR(F2050="6C",F2050="6B"),_xlfn.XLOOKUP(E2050,'Facture Chronopost'!L:L,'Facture Chronopost'!X:X),IF(OR(F2050=17,F2050=44),F2050&amp;"_"&amp;H2050,IF(COUNTIF('Bibliothèque transporteurs'!C:C,F2050)=0,"inconnu",_xlfn.XLOOKUP(F2050,'Bibliothèque transporteurs'!C:C,'Bibliothèque transporteurs'!B:B))))</f>
        <v/>
      </c>
      <c r="V2050">
        <f>IF(COUNTIF('Bibliothèque transporteurs'!C:C,F2050)=0,"inconnu",_xlfn.XLOOKUP(F2050,'Bibliothèque transporteurs'!C:C,'Bibliothèque transporteurs'!E:E))</f>
        <v/>
      </c>
      <c r="W2050">
        <f>IF(T2050="FR_2SHOP",O2050,IF(O2050=0,0,ROUNDUP(O2050/C2050*B2050,2)))</f>
        <v/>
      </c>
      <c r="Y2050" s="118">
        <f>ROUNDUP(B2050,2)-M2050-L2050-N2050-J2050-K2050-I2050-Q2050</f>
        <v/>
      </c>
      <c r="Z2050" s="118">
        <f>IF(Y2050=W2050,"OK","Non")</f>
        <v/>
      </c>
    </row>
    <row r="2051">
      <c r="A2051" s="9">
        <f>C2051/SUM(C:C)*(SUM(C:C)+$X$2)</f>
        <v/>
      </c>
      <c r="B2051" s="9">
        <f>C2051/SUM(C:C)*(SUM(C:C)+SUM($N$3:$O$7))+S2051</f>
        <v/>
      </c>
      <c r="C2051" s="9">
        <f>SUM(I2051:Q2051)-N2051-P2051</f>
        <v/>
      </c>
      <c r="D2051" s="8" t="n">
        <v>6235</v>
      </c>
      <c r="E2051" t="inlineStr">
        <is>
          <t>XT414637969TS</t>
        </is>
      </c>
      <c r="F2051" t="inlineStr">
        <is>
          <t>6C</t>
        </is>
      </c>
      <c r="G2051" t="inlineStr">
        <is>
          <t>N</t>
        </is>
      </c>
      <c r="H2051" t="inlineStr">
        <is>
          <t>ZA</t>
        </is>
      </c>
      <c r="O2051" t="n">
        <v>5.33</v>
      </c>
      <c r="S2051">
        <f>_xlfn.XLOOKUP(E2051,'Facture Chronopost'!L:L,'Facture Chronopost'!AA:AA,"")</f>
        <v/>
      </c>
      <c r="T2051">
        <f>IF(COUNTIF('Bibliothèque transporteurs'!C:C,F2051)=0,"inconnu",_xlfn.XLOOKUP(F2051,'Bibliothèque transporteurs'!C:C,'Bibliothèque transporteurs'!A:A))</f>
        <v/>
      </c>
      <c r="U2051">
        <f>IF(OR(F2051="6C",F2051="6B"),_xlfn.XLOOKUP(E2051,'Facture Chronopost'!L:L,'Facture Chronopost'!X:X),IF(OR(F2051=17,F2051=44),F2051&amp;"_"&amp;H2051,IF(COUNTIF('Bibliothèque transporteurs'!C:C,F2051)=0,"inconnu",_xlfn.XLOOKUP(F2051,'Bibliothèque transporteurs'!C:C,'Bibliothèque transporteurs'!B:B))))</f>
        <v/>
      </c>
      <c r="V2051">
        <f>IF(COUNTIF('Bibliothèque transporteurs'!C:C,F2051)=0,"inconnu",_xlfn.XLOOKUP(F2051,'Bibliothèque transporteurs'!C:C,'Bibliothèque transporteurs'!E:E))</f>
        <v/>
      </c>
      <c r="W2051">
        <f>IF(T2051="FR_2SHOP",O2051,IF(O2051=0,0,ROUNDUP(O2051/C2051*B2051,2)))</f>
        <v/>
      </c>
      <c r="Y2051" s="118">
        <f>ROUNDUP(B2051,2)-M2051-L2051-N2051-J2051-K2051-I2051-Q2051</f>
        <v/>
      </c>
      <c r="Z2051" s="118">
        <f>IF(Y2051=W2051,"OK","Non")</f>
        <v/>
      </c>
    </row>
    <row r="2052">
      <c r="A2052" s="9">
        <f>C2052/SUM(C:C)*(SUM(C:C)+$X$2)</f>
        <v/>
      </c>
      <c r="B2052" s="9">
        <f>C2052/SUM(C:C)*(SUM(C:C)+SUM($N$3:$O$7))+S2052</f>
        <v/>
      </c>
      <c r="C2052" s="9">
        <f>SUM(I2052:Q2052)-N2052-P2052</f>
        <v/>
      </c>
      <c r="D2052" s="8" t="n">
        <v>6235</v>
      </c>
      <c r="E2052" t="inlineStr">
        <is>
          <t>XT414638385TS</t>
        </is>
      </c>
      <c r="F2052" t="inlineStr">
        <is>
          <t>6C</t>
        </is>
      </c>
      <c r="G2052" t="inlineStr">
        <is>
          <t>N</t>
        </is>
      </c>
      <c r="H2052" t="inlineStr">
        <is>
          <t>ZA</t>
        </is>
      </c>
      <c r="O2052" t="n">
        <v>4.84</v>
      </c>
      <c r="S2052">
        <f>_xlfn.XLOOKUP(E2052,'Facture Chronopost'!L:L,'Facture Chronopost'!AA:AA,"")</f>
        <v/>
      </c>
      <c r="T2052">
        <f>IF(COUNTIF('Bibliothèque transporteurs'!C:C,F2052)=0,"inconnu",_xlfn.XLOOKUP(F2052,'Bibliothèque transporteurs'!C:C,'Bibliothèque transporteurs'!A:A))</f>
        <v/>
      </c>
      <c r="U2052">
        <f>IF(OR(F2052="6C",F2052="6B"),_xlfn.XLOOKUP(E2052,'Facture Chronopost'!L:L,'Facture Chronopost'!X:X),IF(OR(F2052=17,F2052=44),F2052&amp;"_"&amp;H2052,IF(COUNTIF('Bibliothèque transporteurs'!C:C,F2052)=0,"inconnu",_xlfn.XLOOKUP(F2052,'Bibliothèque transporteurs'!C:C,'Bibliothèque transporteurs'!B:B))))</f>
        <v/>
      </c>
      <c r="V2052">
        <f>IF(COUNTIF('Bibliothèque transporteurs'!C:C,F2052)=0,"inconnu",_xlfn.XLOOKUP(F2052,'Bibliothèque transporteurs'!C:C,'Bibliothèque transporteurs'!E:E))</f>
        <v/>
      </c>
      <c r="W2052">
        <f>IF(T2052="FR_2SHOP",O2052,IF(O2052=0,0,ROUNDUP(O2052/C2052*B2052,2)))</f>
        <v/>
      </c>
      <c r="Y2052" s="118">
        <f>ROUNDUP(B2052,2)-M2052-L2052-N2052-J2052-K2052-I2052-Q2052</f>
        <v/>
      </c>
      <c r="Z2052" s="118">
        <f>IF(Y2052=W2052,"OK","Non")</f>
        <v/>
      </c>
    </row>
    <row r="2053">
      <c r="A2053" s="9">
        <f>C2053/SUM(C:C)*(SUM(C:C)+$X$2)</f>
        <v/>
      </c>
      <c r="B2053" s="9">
        <f>C2053/SUM(C:C)*(SUM(C:C)+SUM($N$3:$O$7))+S2053</f>
        <v/>
      </c>
      <c r="C2053" s="9">
        <f>SUM(I2053:Q2053)-N2053-P2053</f>
        <v/>
      </c>
      <c r="D2053" s="8" t="n">
        <v>6235</v>
      </c>
      <c r="E2053" t="inlineStr">
        <is>
          <t>XT414638417TS</t>
        </is>
      </c>
      <c r="F2053" t="inlineStr">
        <is>
          <t>6C</t>
        </is>
      </c>
      <c r="G2053" t="inlineStr">
        <is>
          <t>N</t>
        </is>
      </c>
      <c r="H2053" t="inlineStr">
        <is>
          <t>ZA</t>
        </is>
      </c>
      <c r="O2053" t="n">
        <v>5.33</v>
      </c>
      <c r="S2053">
        <f>_xlfn.XLOOKUP(E2053,'Facture Chronopost'!L:L,'Facture Chronopost'!AA:AA,"")</f>
        <v/>
      </c>
      <c r="T2053">
        <f>IF(COUNTIF('Bibliothèque transporteurs'!C:C,F2053)=0,"inconnu",_xlfn.XLOOKUP(F2053,'Bibliothèque transporteurs'!C:C,'Bibliothèque transporteurs'!A:A))</f>
        <v/>
      </c>
      <c r="U2053">
        <f>IF(OR(F2053="6C",F2053="6B"),_xlfn.XLOOKUP(E2053,'Facture Chronopost'!L:L,'Facture Chronopost'!X:X),IF(OR(F2053=17,F2053=44),F2053&amp;"_"&amp;H2053,IF(COUNTIF('Bibliothèque transporteurs'!C:C,F2053)=0,"inconnu",_xlfn.XLOOKUP(F2053,'Bibliothèque transporteurs'!C:C,'Bibliothèque transporteurs'!B:B))))</f>
        <v/>
      </c>
      <c r="V2053">
        <f>IF(COUNTIF('Bibliothèque transporteurs'!C:C,F2053)=0,"inconnu",_xlfn.XLOOKUP(F2053,'Bibliothèque transporteurs'!C:C,'Bibliothèque transporteurs'!E:E))</f>
        <v/>
      </c>
      <c r="W2053">
        <f>IF(T2053="FR_2SHOP",O2053,IF(O2053=0,0,ROUNDUP(O2053/C2053*B2053,2)))</f>
        <v/>
      </c>
      <c r="Y2053" s="118">
        <f>ROUNDUP(B2053,2)-M2053-L2053-N2053-J2053-K2053-I2053-Q2053</f>
        <v/>
      </c>
      <c r="Z2053" s="118">
        <f>IF(Y2053=W2053,"OK","Non")</f>
        <v/>
      </c>
    </row>
    <row r="2054">
      <c r="A2054" s="9">
        <f>C2054/SUM(C:C)*(SUM(C:C)+$X$2)</f>
        <v/>
      </c>
      <c r="B2054" s="9">
        <f>C2054/SUM(C:C)*(SUM(C:C)+SUM($N$3:$O$7))+S2054</f>
        <v/>
      </c>
      <c r="C2054" s="9">
        <f>SUM(I2054:Q2054)-N2054-P2054</f>
        <v/>
      </c>
      <c r="D2054" s="8" t="n">
        <v>6235</v>
      </c>
      <c r="E2054" t="inlineStr">
        <is>
          <t>XT414638519TS</t>
        </is>
      </c>
      <c r="F2054" t="inlineStr">
        <is>
          <t>6C</t>
        </is>
      </c>
      <c r="G2054" t="inlineStr">
        <is>
          <t>N</t>
        </is>
      </c>
      <c r="H2054" t="inlineStr">
        <is>
          <t>ZA</t>
        </is>
      </c>
      <c r="O2054" t="n">
        <v>5.33</v>
      </c>
      <c r="S2054">
        <f>_xlfn.XLOOKUP(E2054,'Facture Chronopost'!L:L,'Facture Chronopost'!AA:AA,"")</f>
        <v/>
      </c>
      <c r="T2054">
        <f>IF(COUNTIF('Bibliothèque transporteurs'!C:C,F2054)=0,"inconnu",_xlfn.XLOOKUP(F2054,'Bibliothèque transporteurs'!C:C,'Bibliothèque transporteurs'!A:A))</f>
        <v/>
      </c>
      <c r="U2054">
        <f>IF(OR(F2054="6C",F2054="6B"),_xlfn.XLOOKUP(E2054,'Facture Chronopost'!L:L,'Facture Chronopost'!X:X),IF(OR(F2054=17,F2054=44),F2054&amp;"_"&amp;H2054,IF(COUNTIF('Bibliothèque transporteurs'!C:C,F2054)=0,"inconnu",_xlfn.XLOOKUP(F2054,'Bibliothèque transporteurs'!C:C,'Bibliothèque transporteurs'!B:B))))</f>
        <v/>
      </c>
      <c r="V2054">
        <f>IF(COUNTIF('Bibliothèque transporteurs'!C:C,F2054)=0,"inconnu",_xlfn.XLOOKUP(F2054,'Bibliothèque transporteurs'!C:C,'Bibliothèque transporteurs'!E:E))</f>
        <v/>
      </c>
      <c r="W2054">
        <f>IF(T2054="FR_2SHOP",O2054,IF(O2054=0,0,ROUNDUP(O2054/C2054*B2054,2)))</f>
        <v/>
      </c>
      <c r="Y2054" s="118">
        <f>ROUNDUP(B2054,2)-M2054-L2054-N2054-J2054-K2054-I2054-Q2054</f>
        <v/>
      </c>
      <c r="Z2054" s="118">
        <f>IF(Y2054=W2054,"OK","Non")</f>
        <v/>
      </c>
    </row>
    <row r="2055">
      <c r="A2055" s="9">
        <f>C2055/SUM(C:C)*(SUM(C:C)+$X$2)</f>
        <v/>
      </c>
      <c r="B2055" s="9">
        <f>C2055/SUM(C:C)*(SUM(C:C)+SUM($N$3:$O$7))+S2055</f>
        <v/>
      </c>
      <c r="C2055" s="9">
        <f>SUM(I2055:Q2055)-N2055-P2055</f>
        <v/>
      </c>
      <c r="D2055" s="8" t="n">
        <v>6235</v>
      </c>
      <c r="E2055" t="inlineStr">
        <is>
          <t>XT414638995TS</t>
        </is>
      </c>
      <c r="F2055" t="inlineStr">
        <is>
          <t>6C</t>
        </is>
      </c>
      <c r="G2055" t="inlineStr">
        <is>
          <t>N</t>
        </is>
      </c>
      <c r="H2055" t="inlineStr">
        <is>
          <t>ZA</t>
        </is>
      </c>
      <c r="O2055" t="n">
        <v>9.470000000000001</v>
      </c>
      <c r="S2055">
        <f>_xlfn.XLOOKUP(E2055,'Facture Chronopost'!L:L,'Facture Chronopost'!AA:AA,"")</f>
        <v/>
      </c>
      <c r="T2055">
        <f>IF(COUNTIF('Bibliothèque transporteurs'!C:C,F2055)=0,"inconnu",_xlfn.XLOOKUP(F2055,'Bibliothèque transporteurs'!C:C,'Bibliothèque transporteurs'!A:A))</f>
        <v/>
      </c>
      <c r="U2055">
        <f>IF(OR(F2055="6C",F2055="6B"),_xlfn.XLOOKUP(E2055,'Facture Chronopost'!L:L,'Facture Chronopost'!X:X),IF(OR(F2055=17,F2055=44),F2055&amp;"_"&amp;H2055,IF(COUNTIF('Bibliothèque transporteurs'!C:C,F2055)=0,"inconnu",_xlfn.XLOOKUP(F2055,'Bibliothèque transporteurs'!C:C,'Bibliothèque transporteurs'!B:B))))</f>
        <v/>
      </c>
      <c r="V2055">
        <f>IF(COUNTIF('Bibliothèque transporteurs'!C:C,F2055)=0,"inconnu",_xlfn.XLOOKUP(F2055,'Bibliothèque transporteurs'!C:C,'Bibliothèque transporteurs'!E:E))</f>
        <v/>
      </c>
      <c r="W2055">
        <f>IF(T2055="FR_2SHOP",O2055,IF(O2055=0,0,ROUNDUP(O2055/C2055*B2055,2)))</f>
        <v/>
      </c>
      <c r="Y2055" s="118">
        <f>ROUNDUP(B2055,2)-M2055-L2055-N2055-J2055-K2055-I2055-Q2055</f>
        <v/>
      </c>
      <c r="Z2055" s="118">
        <f>IF(Y2055=W2055,"OK","Non")</f>
        <v/>
      </c>
    </row>
    <row r="2056">
      <c r="A2056" s="9">
        <f>C2056/SUM(C:C)*(SUM(C:C)+$X$2)</f>
        <v/>
      </c>
      <c r="B2056" s="9">
        <f>C2056/SUM(C:C)*(SUM(C:C)+SUM($N$3:$O$7))+S2056</f>
        <v/>
      </c>
      <c r="C2056" s="9">
        <f>SUM(I2056:Q2056)-N2056-P2056</f>
        <v/>
      </c>
      <c r="D2056" s="8" t="n">
        <v>6235</v>
      </c>
      <c r="E2056" t="inlineStr">
        <is>
          <t>XT414639240TS</t>
        </is>
      </c>
      <c r="F2056" t="inlineStr">
        <is>
          <t>6C</t>
        </is>
      </c>
      <c r="G2056" t="inlineStr">
        <is>
          <t>N</t>
        </is>
      </c>
      <c r="H2056" t="inlineStr">
        <is>
          <t>ZA</t>
        </is>
      </c>
      <c r="O2056" t="n">
        <v>11.01</v>
      </c>
      <c r="S2056">
        <f>_xlfn.XLOOKUP(E2056,'Facture Chronopost'!L:L,'Facture Chronopost'!AA:AA,"")</f>
        <v/>
      </c>
      <c r="T2056">
        <f>IF(COUNTIF('Bibliothèque transporteurs'!C:C,F2056)=0,"inconnu",_xlfn.XLOOKUP(F2056,'Bibliothèque transporteurs'!C:C,'Bibliothèque transporteurs'!A:A))</f>
        <v/>
      </c>
      <c r="U2056">
        <f>IF(OR(F2056="6C",F2056="6B"),_xlfn.XLOOKUP(E2056,'Facture Chronopost'!L:L,'Facture Chronopost'!X:X),IF(OR(F2056=17,F2056=44),F2056&amp;"_"&amp;H2056,IF(COUNTIF('Bibliothèque transporteurs'!C:C,F2056)=0,"inconnu",_xlfn.XLOOKUP(F2056,'Bibliothèque transporteurs'!C:C,'Bibliothèque transporteurs'!B:B))))</f>
        <v/>
      </c>
      <c r="V2056">
        <f>IF(COUNTIF('Bibliothèque transporteurs'!C:C,F2056)=0,"inconnu",_xlfn.XLOOKUP(F2056,'Bibliothèque transporteurs'!C:C,'Bibliothèque transporteurs'!E:E))</f>
        <v/>
      </c>
      <c r="W2056">
        <f>IF(T2056="FR_2SHOP",O2056,IF(O2056=0,0,ROUNDUP(O2056/C2056*B2056,2)))</f>
        <v/>
      </c>
      <c r="Y2056" s="118">
        <f>ROUNDUP(B2056,2)-M2056-L2056-N2056-J2056-K2056-I2056-Q2056</f>
        <v/>
      </c>
      <c r="Z2056" s="118">
        <f>IF(Y2056=W2056,"OK","Non")</f>
        <v/>
      </c>
    </row>
    <row r="2057">
      <c r="A2057" s="9">
        <f>C2057/SUM(C:C)*(SUM(C:C)+$X$2)</f>
        <v/>
      </c>
      <c r="B2057" s="9">
        <f>C2057/SUM(C:C)*(SUM(C:C)+SUM($N$3:$O$7))+S2057</f>
        <v/>
      </c>
      <c r="C2057" s="9">
        <f>SUM(I2057:Q2057)-N2057-P2057</f>
        <v/>
      </c>
      <c r="D2057" s="8" t="n">
        <v>6235</v>
      </c>
      <c r="E2057" t="inlineStr">
        <is>
          <t>XT414639531TS</t>
        </is>
      </c>
      <c r="F2057" t="inlineStr">
        <is>
          <t>6C</t>
        </is>
      </c>
      <c r="G2057" t="inlineStr">
        <is>
          <t>N</t>
        </is>
      </c>
      <c r="H2057" t="inlineStr">
        <is>
          <t>ZA</t>
        </is>
      </c>
      <c r="O2057" t="n">
        <v>5.33</v>
      </c>
      <c r="S2057">
        <f>_xlfn.XLOOKUP(E2057,'Facture Chronopost'!L:L,'Facture Chronopost'!AA:AA,"")</f>
        <v/>
      </c>
      <c r="T2057">
        <f>IF(COUNTIF('Bibliothèque transporteurs'!C:C,F2057)=0,"inconnu",_xlfn.XLOOKUP(F2057,'Bibliothèque transporteurs'!C:C,'Bibliothèque transporteurs'!A:A))</f>
        <v/>
      </c>
      <c r="U2057">
        <f>IF(OR(F2057="6C",F2057="6B"),_xlfn.XLOOKUP(E2057,'Facture Chronopost'!L:L,'Facture Chronopost'!X:X),IF(OR(F2057=17,F2057=44),F2057&amp;"_"&amp;H2057,IF(COUNTIF('Bibliothèque transporteurs'!C:C,F2057)=0,"inconnu",_xlfn.XLOOKUP(F2057,'Bibliothèque transporteurs'!C:C,'Bibliothèque transporteurs'!B:B))))</f>
        <v/>
      </c>
      <c r="V2057">
        <f>IF(COUNTIF('Bibliothèque transporteurs'!C:C,F2057)=0,"inconnu",_xlfn.XLOOKUP(F2057,'Bibliothèque transporteurs'!C:C,'Bibliothèque transporteurs'!E:E))</f>
        <v/>
      </c>
      <c r="W2057">
        <f>IF(T2057="FR_2SHOP",O2057,IF(O2057=0,0,ROUNDUP(O2057/C2057*B2057,2)))</f>
        <v/>
      </c>
      <c r="Y2057" s="118">
        <f>ROUNDUP(B2057,2)-M2057-L2057-N2057-J2057-K2057-I2057-Q2057</f>
        <v/>
      </c>
      <c r="Z2057" s="118">
        <f>IF(Y2057=W2057,"OK","Non")</f>
        <v/>
      </c>
    </row>
    <row r="2058">
      <c r="A2058" s="9">
        <f>C2058/SUM(C:C)*(SUM(C:C)+$X$2)</f>
        <v/>
      </c>
      <c r="B2058" s="9">
        <f>C2058/SUM(C:C)*(SUM(C:C)+SUM($N$3:$O$7))+S2058</f>
        <v/>
      </c>
      <c r="C2058" s="9">
        <f>SUM(I2058:Q2058)-N2058-P2058</f>
        <v/>
      </c>
      <c r="D2058" s="8" t="n">
        <v>6235</v>
      </c>
      <c r="E2058" t="inlineStr">
        <is>
          <t>XT414639806TS</t>
        </is>
      </c>
      <c r="F2058" t="inlineStr">
        <is>
          <t>6C</t>
        </is>
      </c>
      <c r="G2058" t="inlineStr">
        <is>
          <t>N</t>
        </is>
      </c>
      <c r="H2058" t="inlineStr">
        <is>
          <t>ZA</t>
        </is>
      </c>
      <c r="O2058" t="n">
        <v>5.33</v>
      </c>
      <c r="S2058">
        <f>_xlfn.XLOOKUP(E2058,'Facture Chronopost'!L:L,'Facture Chronopost'!AA:AA,"")</f>
        <v/>
      </c>
      <c r="T2058">
        <f>IF(COUNTIF('Bibliothèque transporteurs'!C:C,F2058)=0,"inconnu",_xlfn.XLOOKUP(F2058,'Bibliothèque transporteurs'!C:C,'Bibliothèque transporteurs'!A:A))</f>
        <v/>
      </c>
      <c r="U2058">
        <f>IF(OR(F2058="6C",F2058="6B"),_xlfn.XLOOKUP(E2058,'Facture Chronopost'!L:L,'Facture Chronopost'!X:X),IF(OR(F2058=17,F2058=44),F2058&amp;"_"&amp;H2058,IF(COUNTIF('Bibliothèque transporteurs'!C:C,F2058)=0,"inconnu",_xlfn.XLOOKUP(F2058,'Bibliothèque transporteurs'!C:C,'Bibliothèque transporteurs'!B:B))))</f>
        <v/>
      </c>
      <c r="V2058">
        <f>IF(COUNTIF('Bibliothèque transporteurs'!C:C,F2058)=0,"inconnu",_xlfn.XLOOKUP(F2058,'Bibliothèque transporteurs'!C:C,'Bibliothèque transporteurs'!E:E))</f>
        <v/>
      </c>
      <c r="W2058">
        <f>IF(T2058="FR_2SHOP",O2058,IF(O2058=0,0,ROUNDUP(O2058/C2058*B2058,2)))</f>
        <v/>
      </c>
      <c r="Y2058" s="118">
        <f>ROUNDUP(B2058,2)-M2058-L2058-N2058-J2058-K2058-I2058-Q2058</f>
        <v/>
      </c>
      <c r="Z2058" s="118">
        <f>IF(Y2058=W2058,"OK","Non")</f>
        <v/>
      </c>
    </row>
    <row r="2059">
      <c r="A2059" s="9">
        <f>C2059/SUM(C:C)*(SUM(C:C)+$X$2)</f>
        <v/>
      </c>
      <c r="B2059" s="9">
        <f>C2059/SUM(C:C)*(SUM(C:C)+SUM($N$3:$O$7))+S2059</f>
        <v/>
      </c>
      <c r="C2059" s="9">
        <f>SUM(I2059:Q2059)-N2059-P2059</f>
        <v/>
      </c>
      <c r="D2059" s="8" t="n">
        <v>6235</v>
      </c>
      <c r="E2059" t="inlineStr">
        <is>
          <t>XT414641464TS</t>
        </is>
      </c>
      <c r="F2059" t="inlineStr">
        <is>
          <t>6C</t>
        </is>
      </c>
      <c r="G2059" t="inlineStr">
        <is>
          <t>N</t>
        </is>
      </c>
      <c r="H2059" t="inlineStr">
        <is>
          <t>ZA</t>
        </is>
      </c>
      <c r="O2059" t="n">
        <v>5.55</v>
      </c>
      <c r="S2059">
        <f>_xlfn.XLOOKUP(E2059,'Facture Chronopost'!L:L,'Facture Chronopost'!AA:AA,"")</f>
        <v/>
      </c>
      <c r="T2059">
        <f>IF(COUNTIF('Bibliothèque transporteurs'!C:C,F2059)=0,"inconnu",_xlfn.XLOOKUP(F2059,'Bibliothèque transporteurs'!C:C,'Bibliothèque transporteurs'!A:A))</f>
        <v/>
      </c>
      <c r="U2059">
        <f>IF(OR(F2059="6C",F2059="6B"),_xlfn.XLOOKUP(E2059,'Facture Chronopost'!L:L,'Facture Chronopost'!X:X),IF(OR(F2059=17,F2059=44),F2059&amp;"_"&amp;H2059,IF(COUNTIF('Bibliothèque transporteurs'!C:C,F2059)=0,"inconnu",_xlfn.XLOOKUP(F2059,'Bibliothèque transporteurs'!C:C,'Bibliothèque transporteurs'!B:B))))</f>
        <v/>
      </c>
      <c r="V2059">
        <f>IF(COUNTIF('Bibliothèque transporteurs'!C:C,F2059)=0,"inconnu",_xlfn.XLOOKUP(F2059,'Bibliothèque transporteurs'!C:C,'Bibliothèque transporteurs'!E:E))</f>
        <v/>
      </c>
      <c r="W2059">
        <f>IF(T2059="FR_2SHOP",O2059,IF(O2059=0,0,ROUNDUP(O2059/C2059*B2059,2)))</f>
        <v/>
      </c>
      <c r="Y2059" s="118">
        <f>ROUNDUP(B2059,2)-M2059-L2059-N2059-J2059-K2059-I2059-Q2059</f>
        <v/>
      </c>
      <c r="Z2059" s="118">
        <f>IF(Y2059=W2059,"OK","Non")</f>
        <v/>
      </c>
    </row>
    <row r="2060">
      <c r="A2060" s="9">
        <f>C2060/SUM(C:C)*(SUM(C:C)+$X$2)</f>
        <v/>
      </c>
      <c r="B2060" s="9">
        <f>C2060/SUM(C:C)*(SUM(C:C)+SUM($N$3:$O$7))+S2060</f>
        <v/>
      </c>
      <c r="C2060" s="9">
        <f>SUM(I2060:Q2060)-N2060-P2060</f>
        <v/>
      </c>
      <c r="D2060" s="8" t="n">
        <v>6235</v>
      </c>
      <c r="E2060" t="inlineStr">
        <is>
          <t>XT414642306TS</t>
        </is>
      </c>
      <c r="F2060" t="inlineStr">
        <is>
          <t>6C</t>
        </is>
      </c>
      <c r="G2060" t="inlineStr">
        <is>
          <t>N</t>
        </is>
      </c>
      <c r="H2060" t="inlineStr">
        <is>
          <t>ZA</t>
        </is>
      </c>
      <c r="O2060" t="n">
        <v>9.470000000000001</v>
      </c>
      <c r="S2060">
        <f>_xlfn.XLOOKUP(E2060,'Facture Chronopost'!L:L,'Facture Chronopost'!AA:AA,"")</f>
        <v/>
      </c>
      <c r="T2060">
        <f>IF(COUNTIF('Bibliothèque transporteurs'!C:C,F2060)=0,"inconnu",_xlfn.XLOOKUP(F2060,'Bibliothèque transporteurs'!C:C,'Bibliothèque transporteurs'!A:A))</f>
        <v/>
      </c>
      <c r="U2060">
        <f>IF(OR(F2060="6C",F2060="6B"),_xlfn.XLOOKUP(E2060,'Facture Chronopost'!L:L,'Facture Chronopost'!X:X),IF(OR(F2060=17,F2060=44),F2060&amp;"_"&amp;H2060,IF(COUNTIF('Bibliothèque transporteurs'!C:C,F2060)=0,"inconnu",_xlfn.XLOOKUP(F2060,'Bibliothèque transporteurs'!C:C,'Bibliothèque transporteurs'!B:B))))</f>
        <v/>
      </c>
      <c r="V2060">
        <f>IF(COUNTIF('Bibliothèque transporteurs'!C:C,F2060)=0,"inconnu",_xlfn.XLOOKUP(F2060,'Bibliothèque transporteurs'!C:C,'Bibliothèque transporteurs'!E:E))</f>
        <v/>
      </c>
      <c r="W2060">
        <f>IF(T2060="FR_2SHOP",O2060,IF(O2060=0,0,ROUNDUP(O2060/C2060*B2060,2)))</f>
        <v/>
      </c>
      <c r="Y2060" s="118">
        <f>ROUNDUP(B2060,2)-M2060-L2060-N2060-J2060-K2060-I2060-Q2060</f>
        <v/>
      </c>
      <c r="Z2060" s="118">
        <f>IF(Y2060=W2060,"OK","Non")</f>
        <v/>
      </c>
    </row>
    <row r="2061">
      <c r="A2061" s="9">
        <f>C2061/SUM(C:C)*(SUM(C:C)+$X$2)</f>
        <v/>
      </c>
      <c r="B2061" s="9">
        <f>C2061/SUM(C:C)*(SUM(C:C)+SUM($N$3:$O$7))+S2061</f>
        <v/>
      </c>
      <c r="C2061" s="9">
        <f>SUM(I2061:Q2061)-N2061-P2061</f>
        <v/>
      </c>
      <c r="D2061" s="8" t="n">
        <v>6235</v>
      </c>
      <c r="E2061" t="inlineStr">
        <is>
          <t>XT414644341TS</t>
        </is>
      </c>
      <c r="F2061" t="inlineStr">
        <is>
          <t>6C</t>
        </is>
      </c>
      <c r="G2061" t="inlineStr">
        <is>
          <t>N</t>
        </is>
      </c>
      <c r="H2061" t="inlineStr">
        <is>
          <t>ZA</t>
        </is>
      </c>
      <c r="O2061" t="n">
        <v>5.33</v>
      </c>
      <c r="S2061">
        <f>_xlfn.XLOOKUP(E2061,'Facture Chronopost'!L:L,'Facture Chronopost'!AA:AA,"")</f>
        <v/>
      </c>
      <c r="T2061">
        <f>IF(COUNTIF('Bibliothèque transporteurs'!C:C,F2061)=0,"inconnu",_xlfn.XLOOKUP(F2061,'Bibliothèque transporteurs'!C:C,'Bibliothèque transporteurs'!A:A))</f>
        <v/>
      </c>
      <c r="U2061">
        <f>IF(OR(F2061="6C",F2061="6B"),_xlfn.XLOOKUP(E2061,'Facture Chronopost'!L:L,'Facture Chronopost'!X:X),IF(OR(F2061=17,F2061=44),F2061&amp;"_"&amp;H2061,IF(COUNTIF('Bibliothèque transporteurs'!C:C,F2061)=0,"inconnu",_xlfn.XLOOKUP(F2061,'Bibliothèque transporteurs'!C:C,'Bibliothèque transporteurs'!B:B))))</f>
        <v/>
      </c>
      <c r="V2061">
        <f>IF(COUNTIF('Bibliothèque transporteurs'!C:C,F2061)=0,"inconnu",_xlfn.XLOOKUP(F2061,'Bibliothèque transporteurs'!C:C,'Bibliothèque transporteurs'!E:E))</f>
        <v/>
      </c>
      <c r="W2061">
        <f>IF(T2061="FR_2SHOP",O2061,IF(O2061=0,0,ROUNDUP(O2061/C2061*B2061,2)))</f>
        <v/>
      </c>
      <c r="Y2061" s="118">
        <f>ROUNDUP(B2061,2)-M2061-L2061-N2061-J2061-K2061-I2061-Q2061</f>
        <v/>
      </c>
      <c r="Z2061" s="118">
        <f>IF(Y2061=W2061,"OK","Non")</f>
        <v/>
      </c>
    </row>
    <row r="2062">
      <c r="A2062" s="9">
        <f>C2062/SUM(C:C)*(SUM(C:C)+$X$2)</f>
        <v/>
      </c>
      <c r="B2062" s="9">
        <f>C2062/SUM(C:C)*(SUM(C:C)+SUM($N$3:$O$7))+S2062</f>
        <v/>
      </c>
      <c r="C2062" s="9">
        <f>SUM(I2062:Q2062)-N2062-P2062</f>
        <v/>
      </c>
      <c r="D2062" s="8" t="n">
        <v>6235</v>
      </c>
      <c r="E2062" t="inlineStr">
        <is>
          <t>XT414644704TS</t>
        </is>
      </c>
      <c r="F2062" t="inlineStr">
        <is>
          <t>6C</t>
        </is>
      </c>
      <c r="G2062" t="inlineStr">
        <is>
          <t>N</t>
        </is>
      </c>
      <c r="H2062" t="inlineStr">
        <is>
          <t>ZA</t>
        </is>
      </c>
      <c r="O2062" t="n">
        <v>9.470000000000001</v>
      </c>
      <c r="S2062">
        <f>_xlfn.XLOOKUP(E2062,'Facture Chronopost'!L:L,'Facture Chronopost'!AA:AA,"")</f>
        <v/>
      </c>
      <c r="T2062">
        <f>IF(COUNTIF('Bibliothèque transporteurs'!C:C,F2062)=0,"inconnu",_xlfn.XLOOKUP(F2062,'Bibliothèque transporteurs'!C:C,'Bibliothèque transporteurs'!A:A))</f>
        <v/>
      </c>
      <c r="U2062">
        <f>IF(OR(F2062="6C",F2062="6B"),_xlfn.XLOOKUP(E2062,'Facture Chronopost'!L:L,'Facture Chronopost'!X:X),IF(OR(F2062=17,F2062=44),F2062&amp;"_"&amp;H2062,IF(COUNTIF('Bibliothèque transporteurs'!C:C,F2062)=0,"inconnu",_xlfn.XLOOKUP(F2062,'Bibliothèque transporteurs'!C:C,'Bibliothèque transporteurs'!B:B))))</f>
        <v/>
      </c>
      <c r="V2062">
        <f>IF(COUNTIF('Bibliothèque transporteurs'!C:C,F2062)=0,"inconnu",_xlfn.XLOOKUP(F2062,'Bibliothèque transporteurs'!C:C,'Bibliothèque transporteurs'!E:E))</f>
        <v/>
      </c>
      <c r="W2062">
        <f>IF(T2062="FR_2SHOP",O2062,IF(O2062=0,0,ROUNDUP(O2062/C2062*B2062,2)))</f>
        <v/>
      </c>
      <c r="Y2062" s="118">
        <f>ROUNDUP(B2062,2)-M2062-L2062-N2062-J2062-K2062-I2062-Q2062</f>
        <v/>
      </c>
      <c r="Z2062" s="118">
        <f>IF(Y2062=W2062,"OK","Non")</f>
        <v/>
      </c>
    </row>
    <row r="2063">
      <c r="A2063" s="9">
        <f>C2063/SUM(C:C)*(SUM(C:C)+$X$2)</f>
        <v/>
      </c>
      <c r="B2063" s="9">
        <f>C2063/SUM(C:C)*(SUM(C:C)+SUM($N$3:$O$7))+S2063</f>
        <v/>
      </c>
      <c r="C2063" s="9">
        <f>SUM(I2063:Q2063)-N2063-P2063</f>
        <v/>
      </c>
      <c r="D2063" s="8" t="n">
        <v>6235</v>
      </c>
      <c r="E2063" t="inlineStr">
        <is>
          <t>XT414645979TS</t>
        </is>
      </c>
      <c r="F2063" t="inlineStr">
        <is>
          <t>6C</t>
        </is>
      </c>
      <c r="G2063" t="inlineStr">
        <is>
          <t>N</t>
        </is>
      </c>
      <c r="H2063" t="inlineStr">
        <is>
          <t>ZA</t>
        </is>
      </c>
      <c r="O2063" t="n">
        <v>5.33</v>
      </c>
      <c r="S2063">
        <f>_xlfn.XLOOKUP(E2063,'Facture Chronopost'!L:L,'Facture Chronopost'!AA:AA,"")</f>
        <v/>
      </c>
      <c r="T2063">
        <f>IF(COUNTIF('Bibliothèque transporteurs'!C:C,F2063)=0,"inconnu",_xlfn.XLOOKUP(F2063,'Bibliothèque transporteurs'!C:C,'Bibliothèque transporteurs'!A:A))</f>
        <v/>
      </c>
      <c r="U2063">
        <f>IF(OR(F2063="6C",F2063="6B"),_xlfn.XLOOKUP(E2063,'Facture Chronopost'!L:L,'Facture Chronopost'!X:X),IF(OR(F2063=17,F2063=44),F2063&amp;"_"&amp;H2063,IF(COUNTIF('Bibliothèque transporteurs'!C:C,F2063)=0,"inconnu",_xlfn.XLOOKUP(F2063,'Bibliothèque transporteurs'!C:C,'Bibliothèque transporteurs'!B:B))))</f>
        <v/>
      </c>
      <c r="V2063">
        <f>IF(COUNTIF('Bibliothèque transporteurs'!C:C,F2063)=0,"inconnu",_xlfn.XLOOKUP(F2063,'Bibliothèque transporteurs'!C:C,'Bibliothèque transporteurs'!E:E))</f>
        <v/>
      </c>
      <c r="W2063">
        <f>IF(T2063="FR_2SHOP",O2063,IF(O2063=0,0,ROUNDUP(O2063/C2063*B2063,2)))</f>
        <v/>
      </c>
      <c r="Y2063" s="118">
        <f>ROUNDUP(B2063,2)-M2063-L2063-N2063-J2063-K2063-I2063-Q2063</f>
        <v/>
      </c>
      <c r="Z2063" s="118">
        <f>IF(Y2063=W2063,"OK","Non")</f>
        <v/>
      </c>
    </row>
    <row r="2064">
      <c r="A2064" s="9">
        <f>C2064/SUM(C:C)*(SUM(C:C)+$X$2)</f>
        <v/>
      </c>
      <c r="B2064" s="9">
        <f>C2064/SUM(C:C)*(SUM(C:C)+SUM($N$3:$O$7))+S2064</f>
        <v/>
      </c>
      <c r="C2064" s="9">
        <f>SUM(I2064:Q2064)-N2064-P2064</f>
        <v/>
      </c>
      <c r="D2064" s="8" t="n">
        <v>6235</v>
      </c>
      <c r="E2064" t="inlineStr">
        <is>
          <t>XT414649539TS</t>
        </is>
      </c>
      <c r="F2064" t="inlineStr">
        <is>
          <t>6C</t>
        </is>
      </c>
      <c r="G2064" t="inlineStr">
        <is>
          <t>N</t>
        </is>
      </c>
      <c r="H2064" t="inlineStr">
        <is>
          <t>ZA</t>
        </is>
      </c>
      <c r="O2064" t="n">
        <v>5.33</v>
      </c>
      <c r="S2064">
        <f>_xlfn.XLOOKUP(E2064,'Facture Chronopost'!L:L,'Facture Chronopost'!AA:AA,"")</f>
        <v/>
      </c>
      <c r="T2064">
        <f>IF(COUNTIF('Bibliothèque transporteurs'!C:C,F2064)=0,"inconnu",_xlfn.XLOOKUP(F2064,'Bibliothèque transporteurs'!C:C,'Bibliothèque transporteurs'!A:A))</f>
        <v/>
      </c>
      <c r="U2064">
        <f>IF(OR(F2064="6C",F2064="6B"),_xlfn.XLOOKUP(E2064,'Facture Chronopost'!L:L,'Facture Chronopost'!X:X),IF(OR(F2064=17,F2064=44),F2064&amp;"_"&amp;H2064,IF(COUNTIF('Bibliothèque transporteurs'!C:C,F2064)=0,"inconnu",_xlfn.XLOOKUP(F2064,'Bibliothèque transporteurs'!C:C,'Bibliothèque transporteurs'!B:B))))</f>
        <v/>
      </c>
      <c r="V2064">
        <f>IF(COUNTIF('Bibliothèque transporteurs'!C:C,F2064)=0,"inconnu",_xlfn.XLOOKUP(F2064,'Bibliothèque transporteurs'!C:C,'Bibliothèque transporteurs'!E:E))</f>
        <v/>
      </c>
      <c r="W2064">
        <f>IF(T2064="FR_2SHOP",O2064,IF(O2064=0,0,ROUNDUP(O2064/C2064*B2064,2)))</f>
        <v/>
      </c>
      <c r="Y2064" s="118">
        <f>ROUNDUP(B2064,2)-M2064-L2064-N2064-J2064-K2064-I2064-Q2064</f>
        <v/>
      </c>
      <c r="Z2064" s="118">
        <f>IF(Y2064=W2064,"OK","Non")</f>
        <v/>
      </c>
    </row>
    <row r="2065">
      <c r="A2065" s="9">
        <f>C2065/SUM(C:C)*(SUM(C:C)+$X$2)</f>
        <v/>
      </c>
      <c r="B2065" s="9">
        <f>C2065/SUM(C:C)*(SUM(C:C)+SUM($N$3:$O$7))+S2065</f>
        <v/>
      </c>
      <c r="C2065" s="9">
        <f>SUM(I2065:Q2065)-N2065-P2065</f>
        <v/>
      </c>
      <c r="D2065" s="8" t="n">
        <v>6235</v>
      </c>
      <c r="E2065" t="inlineStr">
        <is>
          <t>XT414649746TS</t>
        </is>
      </c>
      <c r="F2065" t="inlineStr">
        <is>
          <t>6C</t>
        </is>
      </c>
      <c r="G2065" t="inlineStr">
        <is>
          <t>N</t>
        </is>
      </c>
      <c r="H2065" t="inlineStr">
        <is>
          <t>ZA</t>
        </is>
      </c>
      <c r="O2065" t="n">
        <v>5.33</v>
      </c>
      <c r="S2065">
        <f>_xlfn.XLOOKUP(E2065,'Facture Chronopost'!L:L,'Facture Chronopost'!AA:AA,"")</f>
        <v/>
      </c>
      <c r="T2065">
        <f>IF(COUNTIF('Bibliothèque transporteurs'!C:C,F2065)=0,"inconnu",_xlfn.XLOOKUP(F2065,'Bibliothèque transporteurs'!C:C,'Bibliothèque transporteurs'!A:A))</f>
        <v/>
      </c>
      <c r="U2065">
        <f>IF(OR(F2065="6C",F2065="6B"),_xlfn.XLOOKUP(E2065,'Facture Chronopost'!L:L,'Facture Chronopost'!X:X),IF(OR(F2065=17,F2065=44),F2065&amp;"_"&amp;H2065,IF(COUNTIF('Bibliothèque transporteurs'!C:C,F2065)=0,"inconnu",_xlfn.XLOOKUP(F2065,'Bibliothèque transporteurs'!C:C,'Bibliothèque transporteurs'!B:B))))</f>
        <v/>
      </c>
      <c r="V2065">
        <f>IF(COUNTIF('Bibliothèque transporteurs'!C:C,F2065)=0,"inconnu",_xlfn.XLOOKUP(F2065,'Bibliothèque transporteurs'!C:C,'Bibliothèque transporteurs'!E:E))</f>
        <v/>
      </c>
      <c r="W2065">
        <f>IF(T2065="FR_2SHOP",O2065,IF(O2065=0,0,ROUNDUP(O2065/C2065*B2065,2)))</f>
        <v/>
      </c>
      <c r="Y2065" s="118">
        <f>ROUNDUP(B2065,2)-M2065-L2065-N2065-J2065-K2065-I2065-Q2065</f>
        <v/>
      </c>
      <c r="Z2065" s="118">
        <f>IF(Y2065=W2065,"OK","Non")</f>
        <v/>
      </c>
    </row>
    <row r="2066">
      <c r="A2066" s="9">
        <f>C2066/SUM(C:C)*(SUM(C:C)+$X$2)</f>
        <v/>
      </c>
      <c r="B2066" s="9">
        <f>C2066/SUM(C:C)*(SUM(C:C)+SUM($N$3:$O$7))+S2066</f>
        <v/>
      </c>
      <c r="C2066" s="9">
        <f>SUM(I2066:Q2066)-N2066-P2066</f>
        <v/>
      </c>
      <c r="D2066" s="8" t="n">
        <v>6235</v>
      </c>
      <c r="E2066" t="inlineStr">
        <is>
          <t>XT414651719TS</t>
        </is>
      </c>
      <c r="F2066" t="inlineStr">
        <is>
          <t>6C</t>
        </is>
      </c>
      <c r="G2066" t="inlineStr">
        <is>
          <t>N</t>
        </is>
      </c>
      <c r="H2066" t="inlineStr">
        <is>
          <t>ZA</t>
        </is>
      </c>
      <c r="O2066" t="n">
        <v>10.35</v>
      </c>
      <c r="S2066">
        <f>_xlfn.XLOOKUP(E2066,'Facture Chronopost'!L:L,'Facture Chronopost'!AA:AA,"")</f>
        <v/>
      </c>
      <c r="T2066">
        <f>IF(COUNTIF('Bibliothèque transporteurs'!C:C,F2066)=0,"inconnu",_xlfn.XLOOKUP(F2066,'Bibliothèque transporteurs'!C:C,'Bibliothèque transporteurs'!A:A))</f>
        <v/>
      </c>
      <c r="U2066">
        <f>IF(OR(F2066="6C",F2066="6B"),_xlfn.XLOOKUP(E2066,'Facture Chronopost'!L:L,'Facture Chronopost'!X:X),IF(OR(F2066=17,F2066=44),F2066&amp;"_"&amp;H2066,IF(COUNTIF('Bibliothèque transporteurs'!C:C,F2066)=0,"inconnu",_xlfn.XLOOKUP(F2066,'Bibliothèque transporteurs'!C:C,'Bibliothèque transporteurs'!B:B))))</f>
        <v/>
      </c>
      <c r="V2066">
        <f>IF(COUNTIF('Bibliothèque transporteurs'!C:C,F2066)=0,"inconnu",_xlfn.XLOOKUP(F2066,'Bibliothèque transporteurs'!C:C,'Bibliothèque transporteurs'!E:E))</f>
        <v/>
      </c>
      <c r="W2066">
        <f>IF(T2066="FR_2SHOP",O2066,IF(O2066=0,0,ROUNDUP(O2066/C2066*B2066,2)))</f>
        <v/>
      </c>
      <c r="Y2066" s="118">
        <f>ROUNDUP(B2066,2)-M2066-L2066-N2066-J2066-K2066-I2066-Q2066</f>
        <v/>
      </c>
      <c r="Z2066" s="118">
        <f>IF(Y2066=W2066,"OK","Non")</f>
        <v/>
      </c>
    </row>
    <row r="2067">
      <c r="A2067" s="9">
        <f>C2067/SUM(C:C)*(SUM(C:C)+$X$2)</f>
        <v/>
      </c>
      <c r="B2067" s="9">
        <f>C2067/SUM(C:C)*(SUM(C:C)+SUM($N$3:$O$7))+S2067</f>
        <v/>
      </c>
      <c r="C2067" s="9">
        <f>SUM(I2067:Q2067)-N2067-P2067</f>
        <v/>
      </c>
      <c r="D2067" s="8" t="n">
        <v>6235</v>
      </c>
      <c r="E2067" t="inlineStr">
        <is>
          <t>XT414652895TS</t>
        </is>
      </c>
      <c r="F2067" t="inlineStr">
        <is>
          <t>6C</t>
        </is>
      </c>
      <c r="G2067" t="inlineStr">
        <is>
          <t>N</t>
        </is>
      </c>
      <c r="H2067" t="inlineStr">
        <is>
          <t>ZA</t>
        </is>
      </c>
      <c r="O2067" t="n">
        <v>5.33</v>
      </c>
      <c r="S2067">
        <f>_xlfn.XLOOKUP(E2067,'Facture Chronopost'!L:L,'Facture Chronopost'!AA:AA,"")</f>
        <v/>
      </c>
      <c r="T2067">
        <f>IF(COUNTIF('Bibliothèque transporteurs'!C:C,F2067)=0,"inconnu",_xlfn.XLOOKUP(F2067,'Bibliothèque transporteurs'!C:C,'Bibliothèque transporteurs'!A:A))</f>
        <v/>
      </c>
      <c r="U2067">
        <f>IF(OR(F2067="6C",F2067="6B"),_xlfn.XLOOKUP(E2067,'Facture Chronopost'!L:L,'Facture Chronopost'!X:X),IF(OR(F2067=17,F2067=44),F2067&amp;"_"&amp;H2067,IF(COUNTIF('Bibliothèque transporteurs'!C:C,F2067)=0,"inconnu",_xlfn.XLOOKUP(F2067,'Bibliothèque transporteurs'!C:C,'Bibliothèque transporteurs'!B:B))))</f>
        <v/>
      </c>
      <c r="V2067">
        <f>IF(COUNTIF('Bibliothèque transporteurs'!C:C,F2067)=0,"inconnu",_xlfn.XLOOKUP(F2067,'Bibliothèque transporteurs'!C:C,'Bibliothèque transporteurs'!E:E))</f>
        <v/>
      </c>
      <c r="W2067">
        <f>IF(T2067="FR_2SHOP",O2067,IF(O2067=0,0,ROUNDUP(O2067/C2067*B2067,2)))</f>
        <v/>
      </c>
      <c r="Y2067" s="118">
        <f>ROUNDUP(B2067,2)-M2067-L2067-N2067-J2067-K2067-I2067-Q2067</f>
        <v/>
      </c>
      <c r="Z2067" s="118">
        <f>IF(Y2067=W2067,"OK","Non")</f>
        <v/>
      </c>
    </row>
    <row r="2068">
      <c r="A2068" s="9">
        <f>C2068/SUM(C:C)*(SUM(C:C)+$X$2)</f>
        <v/>
      </c>
      <c r="B2068" s="9">
        <f>C2068/SUM(C:C)*(SUM(C:C)+SUM($N$3:$O$7))+S2068</f>
        <v/>
      </c>
      <c r="C2068" s="9">
        <f>SUM(I2068:Q2068)-N2068-P2068</f>
        <v/>
      </c>
      <c r="D2068" s="8" t="n">
        <v>6235</v>
      </c>
      <c r="E2068" t="inlineStr">
        <is>
          <t>XT414653839TS</t>
        </is>
      </c>
      <c r="F2068" t="inlineStr">
        <is>
          <t>6C</t>
        </is>
      </c>
      <c r="G2068" t="inlineStr">
        <is>
          <t>N</t>
        </is>
      </c>
      <c r="H2068" t="inlineStr">
        <is>
          <t>ZA</t>
        </is>
      </c>
      <c r="O2068" t="n">
        <v>5.33</v>
      </c>
      <c r="S2068">
        <f>_xlfn.XLOOKUP(E2068,'Facture Chronopost'!L:L,'Facture Chronopost'!AA:AA,"")</f>
        <v/>
      </c>
      <c r="T2068">
        <f>IF(COUNTIF('Bibliothèque transporteurs'!C:C,F2068)=0,"inconnu",_xlfn.XLOOKUP(F2068,'Bibliothèque transporteurs'!C:C,'Bibliothèque transporteurs'!A:A))</f>
        <v/>
      </c>
      <c r="U2068">
        <f>IF(OR(F2068="6C",F2068="6B"),_xlfn.XLOOKUP(E2068,'Facture Chronopost'!L:L,'Facture Chronopost'!X:X),IF(OR(F2068=17,F2068=44),F2068&amp;"_"&amp;H2068,IF(COUNTIF('Bibliothèque transporteurs'!C:C,F2068)=0,"inconnu",_xlfn.XLOOKUP(F2068,'Bibliothèque transporteurs'!C:C,'Bibliothèque transporteurs'!B:B))))</f>
        <v/>
      </c>
      <c r="V2068">
        <f>IF(COUNTIF('Bibliothèque transporteurs'!C:C,F2068)=0,"inconnu",_xlfn.XLOOKUP(F2068,'Bibliothèque transporteurs'!C:C,'Bibliothèque transporteurs'!E:E))</f>
        <v/>
      </c>
      <c r="W2068">
        <f>IF(T2068="FR_2SHOP",O2068,IF(O2068=0,0,ROUNDUP(O2068/C2068*B2068,2)))</f>
        <v/>
      </c>
      <c r="Y2068" s="118">
        <f>ROUNDUP(B2068,2)-M2068-L2068-N2068-J2068-K2068-I2068-Q2068</f>
        <v/>
      </c>
      <c r="Z2068" s="118">
        <f>IF(Y2068=W2068,"OK","Non")</f>
        <v/>
      </c>
    </row>
    <row r="2069">
      <c r="A2069" s="9">
        <f>C2069/SUM(C:C)*(SUM(C:C)+$X$2)</f>
        <v/>
      </c>
      <c r="B2069" s="9">
        <f>C2069/SUM(C:C)*(SUM(C:C)+SUM($N$3:$O$7))+S2069</f>
        <v/>
      </c>
      <c r="C2069" s="9">
        <f>SUM(I2069:Q2069)-N2069-P2069</f>
        <v/>
      </c>
      <c r="D2069" s="8" t="n">
        <v>6235</v>
      </c>
      <c r="E2069" t="inlineStr">
        <is>
          <t>XT414655905TS</t>
        </is>
      </c>
      <c r="F2069" t="inlineStr">
        <is>
          <t>6C</t>
        </is>
      </c>
      <c r="G2069" t="inlineStr">
        <is>
          <t>N</t>
        </is>
      </c>
      <c r="H2069" t="inlineStr">
        <is>
          <t>ZA</t>
        </is>
      </c>
      <c r="O2069" t="n">
        <v>5.33</v>
      </c>
      <c r="S2069">
        <f>_xlfn.XLOOKUP(E2069,'Facture Chronopost'!L:L,'Facture Chronopost'!AA:AA,"")</f>
        <v/>
      </c>
      <c r="T2069">
        <f>IF(COUNTIF('Bibliothèque transporteurs'!C:C,F2069)=0,"inconnu",_xlfn.XLOOKUP(F2069,'Bibliothèque transporteurs'!C:C,'Bibliothèque transporteurs'!A:A))</f>
        <v/>
      </c>
      <c r="U2069">
        <f>IF(OR(F2069="6C",F2069="6B"),_xlfn.XLOOKUP(E2069,'Facture Chronopost'!L:L,'Facture Chronopost'!X:X),IF(OR(F2069=17,F2069=44),F2069&amp;"_"&amp;H2069,IF(COUNTIF('Bibliothèque transporteurs'!C:C,F2069)=0,"inconnu",_xlfn.XLOOKUP(F2069,'Bibliothèque transporteurs'!C:C,'Bibliothèque transporteurs'!B:B))))</f>
        <v/>
      </c>
      <c r="V2069">
        <f>IF(COUNTIF('Bibliothèque transporteurs'!C:C,F2069)=0,"inconnu",_xlfn.XLOOKUP(F2069,'Bibliothèque transporteurs'!C:C,'Bibliothèque transporteurs'!E:E))</f>
        <v/>
      </c>
      <c r="W2069">
        <f>IF(T2069="FR_2SHOP",O2069,IF(O2069=0,0,ROUNDUP(O2069/C2069*B2069,2)))</f>
        <v/>
      </c>
      <c r="Y2069" s="118">
        <f>ROUNDUP(B2069,2)-M2069-L2069-N2069-J2069-K2069-I2069-Q2069</f>
        <v/>
      </c>
      <c r="Z2069" s="118">
        <f>IF(Y2069=W2069,"OK","Non")</f>
        <v/>
      </c>
    </row>
    <row r="2070">
      <c r="A2070" s="9">
        <f>C2070/SUM(C:C)*(SUM(C:C)+$X$2)</f>
        <v/>
      </c>
      <c r="B2070" s="9">
        <f>C2070/SUM(C:C)*(SUM(C:C)+SUM($N$3:$O$7))+S2070</f>
        <v/>
      </c>
      <c r="C2070" s="9">
        <f>SUM(I2070:Q2070)-N2070-P2070</f>
        <v/>
      </c>
      <c r="D2070" s="8" t="n">
        <v>6235</v>
      </c>
      <c r="E2070" t="inlineStr">
        <is>
          <t>XT414659187TS</t>
        </is>
      </c>
      <c r="F2070" t="inlineStr">
        <is>
          <t>6C</t>
        </is>
      </c>
      <c r="G2070" t="inlineStr">
        <is>
          <t>N</t>
        </is>
      </c>
      <c r="H2070" t="inlineStr">
        <is>
          <t>ZA</t>
        </is>
      </c>
      <c r="O2070" t="n">
        <v>9.470000000000001</v>
      </c>
      <c r="S2070">
        <f>_xlfn.XLOOKUP(E2070,'Facture Chronopost'!L:L,'Facture Chronopost'!AA:AA,"")</f>
        <v/>
      </c>
      <c r="T2070">
        <f>IF(COUNTIF('Bibliothèque transporteurs'!C:C,F2070)=0,"inconnu",_xlfn.XLOOKUP(F2070,'Bibliothèque transporteurs'!C:C,'Bibliothèque transporteurs'!A:A))</f>
        <v/>
      </c>
      <c r="U2070">
        <f>IF(OR(F2070="6C",F2070="6B"),_xlfn.XLOOKUP(E2070,'Facture Chronopost'!L:L,'Facture Chronopost'!X:X),IF(OR(F2070=17,F2070=44),F2070&amp;"_"&amp;H2070,IF(COUNTIF('Bibliothèque transporteurs'!C:C,F2070)=0,"inconnu",_xlfn.XLOOKUP(F2070,'Bibliothèque transporteurs'!C:C,'Bibliothèque transporteurs'!B:B))))</f>
        <v/>
      </c>
      <c r="V2070">
        <f>IF(COUNTIF('Bibliothèque transporteurs'!C:C,F2070)=0,"inconnu",_xlfn.XLOOKUP(F2070,'Bibliothèque transporteurs'!C:C,'Bibliothèque transporteurs'!E:E))</f>
        <v/>
      </c>
      <c r="W2070">
        <f>IF(T2070="FR_2SHOP",O2070,IF(O2070=0,0,ROUNDUP(O2070/C2070*B2070,2)))</f>
        <v/>
      </c>
      <c r="Y2070" s="118">
        <f>ROUNDUP(B2070,2)-M2070-L2070-N2070-J2070-K2070-I2070-Q2070</f>
        <v/>
      </c>
      <c r="Z2070" s="118">
        <f>IF(Y2070=W2070,"OK","Non")</f>
        <v/>
      </c>
    </row>
    <row r="2071">
      <c r="A2071" s="9">
        <f>C2071/SUM(C:C)*(SUM(C:C)+$X$2)</f>
        <v/>
      </c>
      <c r="B2071" s="9">
        <f>C2071/SUM(C:C)*(SUM(C:C)+SUM($N$3:$O$7))+S2071</f>
        <v/>
      </c>
      <c r="C2071" s="9">
        <f>SUM(I2071:Q2071)-N2071-P2071</f>
        <v/>
      </c>
      <c r="D2071" s="8" t="n">
        <v>6235</v>
      </c>
      <c r="E2071" t="inlineStr">
        <is>
          <t>XT414660199TS</t>
        </is>
      </c>
      <c r="F2071" t="inlineStr">
        <is>
          <t>6C</t>
        </is>
      </c>
      <c r="G2071" t="inlineStr">
        <is>
          <t>N</t>
        </is>
      </c>
      <c r="H2071" t="inlineStr">
        <is>
          <t>ZA</t>
        </is>
      </c>
      <c r="O2071" t="n">
        <v>5.33</v>
      </c>
      <c r="S2071">
        <f>_xlfn.XLOOKUP(E2071,'Facture Chronopost'!L:L,'Facture Chronopost'!AA:AA,"")</f>
        <v/>
      </c>
      <c r="T2071">
        <f>IF(COUNTIF('Bibliothèque transporteurs'!C:C,F2071)=0,"inconnu",_xlfn.XLOOKUP(F2071,'Bibliothèque transporteurs'!C:C,'Bibliothèque transporteurs'!A:A))</f>
        <v/>
      </c>
      <c r="U2071">
        <f>IF(OR(F2071="6C",F2071="6B"),_xlfn.XLOOKUP(E2071,'Facture Chronopost'!L:L,'Facture Chronopost'!X:X),IF(OR(F2071=17,F2071=44),F2071&amp;"_"&amp;H2071,IF(COUNTIF('Bibliothèque transporteurs'!C:C,F2071)=0,"inconnu",_xlfn.XLOOKUP(F2071,'Bibliothèque transporteurs'!C:C,'Bibliothèque transporteurs'!B:B))))</f>
        <v/>
      </c>
      <c r="V2071">
        <f>IF(COUNTIF('Bibliothèque transporteurs'!C:C,F2071)=0,"inconnu",_xlfn.XLOOKUP(F2071,'Bibliothèque transporteurs'!C:C,'Bibliothèque transporteurs'!E:E))</f>
        <v/>
      </c>
      <c r="W2071">
        <f>IF(T2071="FR_2SHOP",O2071,IF(O2071=0,0,ROUNDUP(O2071/C2071*B2071,2)))</f>
        <v/>
      </c>
      <c r="Y2071" s="118">
        <f>ROUNDUP(B2071,2)-M2071-L2071-N2071-J2071-K2071-I2071-Q2071</f>
        <v/>
      </c>
      <c r="Z2071" s="118">
        <f>IF(Y2071=W2071,"OK","Non")</f>
        <v/>
      </c>
    </row>
    <row r="2072">
      <c r="A2072" s="9">
        <f>C2072/SUM(C:C)*(SUM(C:C)+$X$2)</f>
        <v/>
      </c>
      <c r="B2072" s="9">
        <f>C2072/SUM(C:C)*(SUM(C:C)+SUM($N$3:$O$7))+S2072</f>
        <v/>
      </c>
      <c r="C2072" s="9">
        <f>SUM(I2072:Q2072)-N2072-P2072</f>
        <v/>
      </c>
      <c r="D2072" s="8" t="n">
        <v>6235</v>
      </c>
      <c r="E2072" t="inlineStr">
        <is>
          <t>XT414661543TS</t>
        </is>
      </c>
      <c r="F2072" t="inlineStr">
        <is>
          <t>6C</t>
        </is>
      </c>
      <c r="G2072" t="inlineStr">
        <is>
          <t>N</t>
        </is>
      </c>
      <c r="H2072" t="inlineStr">
        <is>
          <t>ZA</t>
        </is>
      </c>
      <c r="O2072" t="n">
        <v>8.369999999999999</v>
      </c>
      <c r="S2072">
        <f>_xlfn.XLOOKUP(E2072,'Facture Chronopost'!L:L,'Facture Chronopost'!AA:AA,"")</f>
        <v/>
      </c>
      <c r="T2072">
        <f>IF(COUNTIF('Bibliothèque transporteurs'!C:C,F2072)=0,"inconnu",_xlfn.XLOOKUP(F2072,'Bibliothèque transporteurs'!C:C,'Bibliothèque transporteurs'!A:A))</f>
        <v/>
      </c>
      <c r="U2072">
        <f>IF(OR(F2072="6C",F2072="6B"),_xlfn.XLOOKUP(E2072,'Facture Chronopost'!L:L,'Facture Chronopost'!X:X),IF(OR(F2072=17,F2072=44),F2072&amp;"_"&amp;H2072,IF(COUNTIF('Bibliothèque transporteurs'!C:C,F2072)=0,"inconnu",_xlfn.XLOOKUP(F2072,'Bibliothèque transporteurs'!C:C,'Bibliothèque transporteurs'!B:B))))</f>
        <v/>
      </c>
      <c r="V2072">
        <f>IF(COUNTIF('Bibliothèque transporteurs'!C:C,F2072)=0,"inconnu",_xlfn.XLOOKUP(F2072,'Bibliothèque transporteurs'!C:C,'Bibliothèque transporteurs'!E:E))</f>
        <v/>
      </c>
      <c r="W2072">
        <f>IF(T2072="FR_2SHOP",O2072,IF(O2072=0,0,ROUNDUP(O2072/C2072*B2072,2)))</f>
        <v/>
      </c>
      <c r="Y2072" s="118">
        <f>ROUNDUP(B2072,2)-M2072-L2072-N2072-J2072-K2072-I2072-Q2072</f>
        <v/>
      </c>
      <c r="Z2072" s="118">
        <f>IF(Y2072=W2072,"OK","Non")</f>
        <v/>
      </c>
    </row>
    <row r="2073">
      <c r="A2073" s="9">
        <f>C2073/SUM(C:C)*(SUM(C:C)+$X$2)</f>
        <v/>
      </c>
      <c r="B2073" s="9">
        <f>C2073/SUM(C:C)*(SUM(C:C)+SUM($N$3:$O$7))+S2073</f>
        <v/>
      </c>
      <c r="C2073" s="9">
        <f>SUM(I2073:Q2073)-N2073-P2073</f>
        <v/>
      </c>
      <c r="D2073" s="8" t="n">
        <v>6235</v>
      </c>
      <c r="E2073" t="inlineStr">
        <is>
          <t>XT414662230TS</t>
        </is>
      </c>
      <c r="F2073" t="inlineStr">
        <is>
          <t>6C</t>
        </is>
      </c>
      <c r="G2073" t="inlineStr">
        <is>
          <t>N</t>
        </is>
      </c>
      <c r="H2073" t="inlineStr">
        <is>
          <t>ZA</t>
        </is>
      </c>
      <c r="O2073" t="n">
        <v>5.33</v>
      </c>
      <c r="S2073">
        <f>_xlfn.XLOOKUP(E2073,'Facture Chronopost'!L:L,'Facture Chronopost'!AA:AA,"")</f>
        <v/>
      </c>
      <c r="T2073">
        <f>IF(COUNTIF('Bibliothèque transporteurs'!C:C,F2073)=0,"inconnu",_xlfn.XLOOKUP(F2073,'Bibliothèque transporteurs'!C:C,'Bibliothèque transporteurs'!A:A))</f>
        <v/>
      </c>
      <c r="U2073">
        <f>IF(OR(F2073="6C",F2073="6B"),_xlfn.XLOOKUP(E2073,'Facture Chronopost'!L:L,'Facture Chronopost'!X:X),IF(OR(F2073=17,F2073=44),F2073&amp;"_"&amp;H2073,IF(COUNTIF('Bibliothèque transporteurs'!C:C,F2073)=0,"inconnu",_xlfn.XLOOKUP(F2073,'Bibliothèque transporteurs'!C:C,'Bibliothèque transporteurs'!B:B))))</f>
        <v/>
      </c>
      <c r="V2073">
        <f>IF(COUNTIF('Bibliothèque transporteurs'!C:C,F2073)=0,"inconnu",_xlfn.XLOOKUP(F2073,'Bibliothèque transporteurs'!C:C,'Bibliothèque transporteurs'!E:E))</f>
        <v/>
      </c>
      <c r="W2073">
        <f>IF(T2073="FR_2SHOP",O2073,IF(O2073=0,0,ROUNDUP(O2073/C2073*B2073,2)))</f>
        <v/>
      </c>
      <c r="Y2073" s="118">
        <f>ROUNDUP(B2073,2)-M2073-L2073-N2073-J2073-K2073-I2073-Q2073</f>
        <v/>
      </c>
      <c r="Z2073" s="118">
        <f>IF(Y2073=W2073,"OK","Non")</f>
        <v/>
      </c>
    </row>
    <row r="2074">
      <c r="A2074" s="9">
        <f>C2074/SUM(C:C)*(SUM(C:C)+$X$2)</f>
        <v/>
      </c>
      <c r="B2074" s="9">
        <f>C2074/SUM(C:C)*(SUM(C:C)+SUM($N$3:$O$7))+S2074</f>
        <v/>
      </c>
      <c r="C2074" s="9">
        <f>SUM(I2074:Q2074)-N2074-P2074</f>
        <v/>
      </c>
      <c r="D2074" s="8" t="n">
        <v>6235</v>
      </c>
      <c r="E2074" t="inlineStr">
        <is>
          <t>XT414662345TS</t>
        </is>
      </c>
      <c r="F2074" t="inlineStr">
        <is>
          <t>6C</t>
        </is>
      </c>
      <c r="G2074" t="inlineStr">
        <is>
          <t>N</t>
        </is>
      </c>
      <c r="H2074" t="inlineStr">
        <is>
          <t>ZA</t>
        </is>
      </c>
      <c r="O2074" t="n">
        <v>8.369999999999999</v>
      </c>
      <c r="S2074">
        <f>_xlfn.XLOOKUP(E2074,'Facture Chronopost'!L:L,'Facture Chronopost'!AA:AA,"")</f>
        <v/>
      </c>
      <c r="T2074">
        <f>IF(COUNTIF('Bibliothèque transporteurs'!C:C,F2074)=0,"inconnu",_xlfn.XLOOKUP(F2074,'Bibliothèque transporteurs'!C:C,'Bibliothèque transporteurs'!A:A))</f>
        <v/>
      </c>
      <c r="U2074">
        <f>IF(OR(F2074="6C",F2074="6B"),_xlfn.XLOOKUP(E2074,'Facture Chronopost'!L:L,'Facture Chronopost'!X:X),IF(OR(F2074=17,F2074=44),F2074&amp;"_"&amp;H2074,IF(COUNTIF('Bibliothèque transporteurs'!C:C,F2074)=0,"inconnu",_xlfn.XLOOKUP(F2074,'Bibliothèque transporteurs'!C:C,'Bibliothèque transporteurs'!B:B))))</f>
        <v/>
      </c>
      <c r="V2074">
        <f>IF(COUNTIF('Bibliothèque transporteurs'!C:C,F2074)=0,"inconnu",_xlfn.XLOOKUP(F2074,'Bibliothèque transporteurs'!C:C,'Bibliothèque transporteurs'!E:E))</f>
        <v/>
      </c>
      <c r="W2074">
        <f>IF(T2074="FR_2SHOP",O2074,IF(O2074=0,0,ROUNDUP(O2074/C2074*B2074,2)))</f>
        <v/>
      </c>
      <c r="Y2074" s="118">
        <f>ROUNDUP(B2074,2)-M2074-L2074-N2074-J2074-K2074-I2074-Q2074</f>
        <v/>
      </c>
      <c r="Z2074" s="118">
        <f>IF(Y2074=W2074,"OK","Non")</f>
        <v/>
      </c>
    </row>
    <row r="2075">
      <c r="A2075" s="9">
        <f>C2075/SUM(C:C)*(SUM(C:C)+$X$2)</f>
        <v/>
      </c>
      <c r="B2075" s="9">
        <f>C2075/SUM(C:C)*(SUM(C:C)+SUM($N$3:$O$7))+S2075</f>
        <v/>
      </c>
      <c r="C2075" s="9">
        <f>SUM(I2075:Q2075)-N2075-P2075</f>
        <v/>
      </c>
      <c r="D2075" s="8" t="n">
        <v>6235</v>
      </c>
      <c r="E2075" t="inlineStr">
        <is>
          <t>XT414663955TS</t>
        </is>
      </c>
      <c r="F2075" t="inlineStr">
        <is>
          <t>6C</t>
        </is>
      </c>
      <c r="G2075" t="inlineStr">
        <is>
          <t>N</t>
        </is>
      </c>
      <c r="H2075" t="inlineStr">
        <is>
          <t>ZA</t>
        </is>
      </c>
      <c r="O2075" t="n">
        <v>5.33</v>
      </c>
      <c r="S2075">
        <f>_xlfn.XLOOKUP(E2075,'Facture Chronopost'!L:L,'Facture Chronopost'!AA:AA,"")</f>
        <v/>
      </c>
      <c r="T2075">
        <f>IF(COUNTIF('Bibliothèque transporteurs'!C:C,F2075)=0,"inconnu",_xlfn.XLOOKUP(F2075,'Bibliothèque transporteurs'!C:C,'Bibliothèque transporteurs'!A:A))</f>
        <v/>
      </c>
      <c r="U2075">
        <f>IF(OR(F2075="6C",F2075="6B"),_xlfn.XLOOKUP(E2075,'Facture Chronopost'!L:L,'Facture Chronopost'!X:X),IF(OR(F2075=17,F2075=44),F2075&amp;"_"&amp;H2075,IF(COUNTIF('Bibliothèque transporteurs'!C:C,F2075)=0,"inconnu",_xlfn.XLOOKUP(F2075,'Bibliothèque transporteurs'!C:C,'Bibliothèque transporteurs'!B:B))))</f>
        <v/>
      </c>
      <c r="V2075">
        <f>IF(COUNTIF('Bibliothèque transporteurs'!C:C,F2075)=0,"inconnu",_xlfn.XLOOKUP(F2075,'Bibliothèque transporteurs'!C:C,'Bibliothèque transporteurs'!E:E))</f>
        <v/>
      </c>
      <c r="W2075">
        <f>IF(T2075="FR_2SHOP",O2075,IF(O2075=0,0,ROUNDUP(O2075/C2075*B2075,2)))</f>
        <v/>
      </c>
      <c r="Y2075" s="118">
        <f>ROUNDUP(B2075,2)-M2075-L2075-N2075-J2075-K2075-I2075-Q2075</f>
        <v/>
      </c>
      <c r="Z2075" s="118">
        <f>IF(Y2075=W2075,"OK","Non")</f>
        <v/>
      </c>
    </row>
    <row r="2076">
      <c r="A2076" s="9">
        <f>C2076/SUM(C:C)*(SUM(C:C)+$X$2)</f>
        <v/>
      </c>
      <c r="B2076" s="9">
        <f>C2076/SUM(C:C)*(SUM(C:C)+SUM($N$3:$O$7))+S2076</f>
        <v/>
      </c>
      <c r="C2076" s="9">
        <f>SUM(I2076:Q2076)-N2076-P2076</f>
        <v/>
      </c>
      <c r="D2076" s="8" t="n">
        <v>6235</v>
      </c>
      <c r="E2076" t="inlineStr">
        <is>
          <t>XT414664876TS</t>
        </is>
      </c>
      <c r="F2076" t="inlineStr">
        <is>
          <t>6C</t>
        </is>
      </c>
      <c r="G2076" t="inlineStr">
        <is>
          <t>N</t>
        </is>
      </c>
      <c r="H2076" t="inlineStr">
        <is>
          <t>ZA</t>
        </is>
      </c>
      <c r="O2076" t="n">
        <v>5.33</v>
      </c>
      <c r="S2076">
        <f>_xlfn.XLOOKUP(E2076,'Facture Chronopost'!L:L,'Facture Chronopost'!AA:AA,"")</f>
        <v/>
      </c>
      <c r="T2076">
        <f>IF(COUNTIF('Bibliothèque transporteurs'!C:C,F2076)=0,"inconnu",_xlfn.XLOOKUP(F2076,'Bibliothèque transporteurs'!C:C,'Bibliothèque transporteurs'!A:A))</f>
        <v/>
      </c>
      <c r="U2076">
        <f>IF(OR(F2076="6C",F2076="6B"),_xlfn.XLOOKUP(E2076,'Facture Chronopost'!L:L,'Facture Chronopost'!X:X),IF(OR(F2076=17,F2076=44),F2076&amp;"_"&amp;H2076,IF(COUNTIF('Bibliothèque transporteurs'!C:C,F2076)=0,"inconnu",_xlfn.XLOOKUP(F2076,'Bibliothèque transporteurs'!C:C,'Bibliothèque transporteurs'!B:B))))</f>
        <v/>
      </c>
      <c r="V2076">
        <f>IF(COUNTIF('Bibliothèque transporteurs'!C:C,F2076)=0,"inconnu",_xlfn.XLOOKUP(F2076,'Bibliothèque transporteurs'!C:C,'Bibliothèque transporteurs'!E:E))</f>
        <v/>
      </c>
      <c r="W2076">
        <f>IF(T2076="FR_2SHOP",O2076,IF(O2076=0,0,ROUNDUP(O2076/C2076*B2076,2)))</f>
        <v/>
      </c>
      <c r="Y2076" s="118">
        <f>ROUNDUP(B2076,2)-M2076-L2076-N2076-J2076-K2076-I2076-Q2076</f>
        <v/>
      </c>
      <c r="Z2076" s="118">
        <f>IF(Y2076=W2076,"OK","Non")</f>
        <v/>
      </c>
    </row>
    <row r="2077">
      <c r="A2077" s="9">
        <f>C2077/SUM(C:C)*(SUM(C:C)+$X$2)</f>
        <v/>
      </c>
      <c r="B2077" s="9">
        <f>C2077/SUM(C:C)*(SUM(C:C)+SUM($N$3:$O$7))+S2077</f>
        <v/>
      </c>
      <c r="C2077" s="9">
        <f>SUM(I2077:Q2077)-N2077-P2077</f>
        <v/>
      </c>
      <c r="D2077" s="8" t="n">
        <v>6235</v>
      </c>
      <c r="E2077" t="inlineStr">
        <is>
          <t>XT414665077TS</t>
        </is>
      </c>
      <c r="F2077" t="inlineStr">
        <is>
          <t>6C</t>
        </is>
      </c>
      <c r="G2077" t="inlineStr">
        <is>
          <t>N</t>
        </is>
      </c>
      <c r="H2077" t="inlineStr">
        <is>
          <t>ZA</t>
        </is>
      </c>
      <c r="O2077" t="n">
        <v>5.33</v>
      </c>
      <c r="S2077">
        <f>_xlfn.XLOOKUP(E2077,'Facture Chronopost'!L:L,'Facture Chronopost'!AA:AA,"")</f>
        <v/>
      </c>
      <c r="T2077">
        <f>IF(COUNTIF('Bibliothèque transporteurs'!C:C,F2077)=0,"inconnu",_xlfn.XLOOKUP(F2077,'Bibliothèque transporteurs'!C:C,'Bibliothèque transporteurs'!A:A))</f>
        <v/>
      </c>
      <c r="U2077">
        <f>IF(OR(F2077="6C",F2077="6B"),_xlfn.XLOOKUP(E2077,'Facture Chronopost'!L:L,'Facture Chronopost'!X:X),IF(OR(F2077=17,F2077=44),F2077&amp;"_"&amp;H2077,IF(COUNTIF('Bibliothèque transporteurs'!C:C,F2077)=0,"inconnu",_xlfn.XLOOKUP(F2077,'Bibliothèque transporteurs'!C:C,'Bibliothèque transporteurs'!B:B))))</f>
        <v/>
      </c>
      <c r="V2077">
        <f>IF(COUNTIF('Bibliothèque transporteurs'!C:C,F2077)=0,"inconnu",_xlfn.XLOOKUP(F2077,'Bibliothèque transporteurs'!C:C,'Bibliothèque transporteurs'!E:E))</f>
        <v/>
      </c>
      <c r="W2077">
        <f>IF(T2077="FR_2SHOP",O2077,IF(O2077=0,0,ROUNDUP(O2077/C2077*B2077,2)))</f>
        <v/>
      </c>
      <c r="Y2077" s="118">
        <f>ROUNDUP(B2077,2)-M2077-L2077-N2077-J2077-K2077-I2077-Q2077</f>
        <v/>
      </c>
      <c r="Z2077" s="118">
        <f>IF(Y2077=W2077,"OK","Non")</f>
        <v/>
      </c>
    </row>
    <row r="2078">
      <c r="A2078" s="9">
        <f>C2078/SUM(C:C)*(SUM(C:C)+$X$2)</f>
        <v/>
      </c>
      <c r="B2078" s="9">
        <f>C2078/SUM(C:C)*(SUM(C:C)+SUM($N$3:$O$7))+S2078</f>
        <v/>
      </c>
      <c r="C2078" s="9">
        <f>SUM(I2078:Q2078)-N2078-P2078</f>
        <v/>
      </c>
      <c r="D2078" s="8" t="n">
        <v>6235</v>
      </c>
      <c r="E2078" t="inlineStr">
        <is>
          <t>XT414665085TS</t>
        </is>
      </c>
      <c r="F2078" t="inlineStr">
        <is>
          <t>6C</t>
        </is>
      </c>
      <c r="G2078" t="inlineStr">
        <is>
          <t>N</t>
        </is>
      </c>
      <c r="H2078" t="inlineStr">
        <is>
          <t>ZA</t>
        </is>
      </c>
      <c r="O2078" t="n">
        <v>5.33</v>
      </c>
      <c r="S2078">
        <f>_xlfn.XLOOKUP(E2078,'Facture Chronopost'!L:L,'Facture Chronopost'!AA:AA,"")</f>
        <v/>
      </c>
      <c r="T2078">
        <f>IF(COUNTIF('Bibliothèque transporteurs'!C:C,F2078)=0,"inconnu",_xlfn.XLOOKUP(F2078,'Bibliothèque transporteurs'!C:C,'Bibliothèque transporteurs'!A:A))</f>
        <v/>
      </c>
      <c r="U2078">
        <f>IF(OR(F2078="6C",F2078="6B"),_xlfn.XLOOKUP(E2078,'Facture Chronopost'!L:L,'Facture Chronopost'!X:X),IF(OR(F2078=17,F2078=44),F2078&amp;"_"&amp;H2078,IF(COUNTIF('Bibliothèque transporteurs'!C:C,F2078)=0,"inconnu",_xlfn.XLOOKUP(F2078,'Bibliothèque transporteurs'!C:C,'Bibliothèque transporteurs'!B:B))))</f>
        <v/>
      </c>
      <c r="V2078">
        <f>IF(COUNTIF('Bibliothèque transporteurs'!C:C,F2078)=0,"inconnu",_xlfn.XLOOKUP(F2078,'Bibliothèque transporteurs'!C:C,'Bibliothèque transporteurs'!E:E))</f>
        <v/>
      </c>
      <c r="W2078">
        <f>IF(T2078="FR_2SHOP",O2078,IF(O2078=0,0,ROUNDUP(O2078/C2078*B2078,2)))</f>
        <v/>
      </c>
      <c r="Y2078" s="118">
        <f>ROUNDUP(B2078,2)-M2078-L2078-N2078-J2078-K2078-I2078-Q2078</f>
        <v/>
      </c>
      <c r="Z2078" s="118">
        <f>IF(Y2078=W2078,"OK","Non")</f>
        <v/>
      </c>
    </row>
    <row r="2079">
      <c r="A2079" s="9">
        <f>C2079/SUM(C:C)*(SUM(C:C)+$X$2)</f>
        <v/>
      </c>
      <c r="B2079" s="9">
        <f>C2079/SUM(C:C)*(SUM(C:C)+SUM($N$3:$O$7))+S2079</f>
        <v/>
      </c>
      <c r="C2079" s="9">
        <f>SUM(I2079:Q2079)-N2079-P2079</f>
        <v/>
      </c>
      <c r="D2079" s="8" t="n">
        <v>6235</v>
      </c>
      <c r="E2079" t="inlineStr">
        <is>
          <t>XT414665222TS</t>
        </is>
      </c>
      <c r="F2079" t="inlineStr">
        <is>
          <t>6C</t>
        </is>
      </c>
      <c r="G2079" t="inlineStr">
        <is>
          <t>N</t>
        </is>
      </c>
      <c r="H2079" t="inlineStr">
        <is>
          <t>ZA</t>
        </is>
      </c>
      <c r="O2079" t="n">
        <v>5.88</v>
      </c>
      <c r="S2079">
        <f>_xlfn.XLOOKUP(E2079,'Facture Chronopost'!L:L,'Facture Chronopost'!AA:AA,"")</f>
        <v/>
      </c>
      <c r="T2079">
        <f>IF(COUNTIF('Bibliothèque transporteurs'!C:C,F2079)=0,"inconnu",_xlfn.XLOOKUP(F2079,'Bibliothèque transporteurs'!C:C,'Bibliothèque transporteurs'!A:A))</f>
        <v/>
      </c>
      <c r="U2079">
        <f>IF(OR(F2079="6C",F2079="6B"),_xlfn.XLOOKUP(E2079,'Facture Chronopost'!L:L,'Facture Chronopost'!X:X),IF(OR(F2079=17,F2079=44),F2079&amp;"_"&amp;H2079,IF(COUNTIF('Bibliothèque transporteurs'!C:C,F2079)=0,"inconnu",_xlfn.XLOOKUP(F2079,'Bibliothèque transporteurs'!C:C,'Bibliothèque transporteurs'!B:B))))</f>
        <v/>
      </c>
      <c r="V2079">
        <f>IF(COUNTIF('Bibliothèque transporteurs'!C:C,F2079)=0,"inconnu",_xlfn.XLOOKUP(F2079,'Bibliothèque transporteurs'!C:C,'Bibliothèque transporteurs'!E:E))</f>
        <v/>
      </c>
      <c r="W2079">
        <f>IF(T2079="FR_2SHOP",O2079,IF(O2079=0,0,ROUNDUP(O2079/C2079*B2079,2)))</f>
        <v/>
      </c>
      <c r="Y2079" s="118">
        <f>ROUNDUP(B2079,2)-M2079-L2079-N2079-J2079-K2079-I2079-Q2079</f>
        <v/>
      </c>
      <c r="Z2079" s="118">
        <f>IF(Y2079=W2079,"OK","Non")</f>
        <v/>
      </c>
    </row>
    <row r="2080">
      <c r="A2080" s="9">
        <f>C2080/SUM(C:C)*(SUM(C:C)+$X$2)</f>
        <v/>
      </c>
      <c r="B2080" s="9">
        <f>C2080/SUM(C:C)*(SUM(C:C)+SUM($N$3:$O$7))+S2080</f>
        <v/>
      </c>
      <c r="C2080" s="9">
        <f>SUM(I2080:Q2080)-N2080-P2080</f>
        <v/>
      </c>
      <c r="D2080" s="8" t="n">
        <v>6235</v>
      </c>
      <c r="E2080" t="inlineStr">
        <is>
          <t>XT414665236TS</t>
        </is>
      </c>
      <c r="F2080" t="inlineStr">
        <is>
          <t>6C</t>
        </is>
      </c>
      <c r="G2080" t="inlineStr">
        <is>
          <t>N</t>
        </is>
      </c>
      <c r="H2080" t="inlineStr">
        <is>
          <t>ZA</t>
        </is>
      </c>
      <c r="O2080" t="n">
        <v>5.33</v>
      </c>
      <c r="S2080">
        <f>_xlfn.XLOOKUP(E2080,'Facture Chronopost'!L:L,'Facture Chronopost'!AA:AA,"")</f>
        <v/>
      </c>
      <c r="T2080">
        <f>IF(COUNTIF('Bibliothèque transporteurs'!C:C,F2080)=0,"inconnu",_xlfn.XLOOKUP(F2080,'Bibliothèque transporteurs'!C:C,'Bibliothèque transporteurs'!A:A))</f>
        <v/>
      </c>
      <c r="U2080">
        <f>IF(OR(F2080="6C",F2080="6B"),_xlfn.XLOOKUP(E2080,'Facture Chronopost'!L:L,'Facture Chronopost'!X:X),IF(OR(F2080=17,F2080=44),F2080&amp;"_"&amp;H2080,IF(COUNTIF('Bibliothèque transporteurs'!C:C,F2080)=0,"inconnu",_xlfn.XLOOKUP(F2080,'Bibliothèque transporteurs'!C:C,'Bibliothèque transporteurs'!B:B))))</f>
        <v/>
      </c>
      <c r="V2080">
        <f>IF(COUNTIF('Bibliothèque transporteurs'!C:C,F2080)=0,"inconnu",_xlfn.XLOOKUP(F2080,'Bibliothèque transporteurs'!C:C,'Bibliothèque transporteurs'!E:E))</f>
        <v/>
      </c>
      <c r="W2080">
        <f>IF(T2080="FR_2SHOP",O2080,IF(O2080=0,0,ROUNDUP(O2080/C2080*B2080,2)))</f>
        <v/>
      </c>
      <c r="Y2080" s="118">
        <f>ROUNDUP(B2080,2)-M2080-L2080-N2080-J2080-K2080-I2080-Q2080</f>
        <v/>
      </c>
      <c r="Z2080" s="118">
        <f>IF(Y2080=W2080,"OK","Non")</f>
        <v/>
      </c>
    </row>
    <row r="2081">
      <c r="A2081" s="9">
        <f>C2081/SUM(C:C)*(SUM(C:C)+$X$2)</f>
        <v/>
      </c>
      <c r="B2081" s="9">
        <f>C2081/SUM(C:C)*(SUM(C:C)+SUM($N$3:$O$7))+S2081</f>
        <v/>
      </c>
      <c r="C2081" s="9">
        <f>SUM(I2081:Q2081)-N2081-P2081</f>
        <v/>
      </c>
      <c r="D2081" s="8" t="n">
        <v>6235</v>
      </c>
      <c r="E2081" t="inlineStr">
        <is>
          <t>XT414665602TS</t>
        </is>
      </c>
      <c r="F2081" t="inlineStr">
        <is>
          <t>6C</t>
        </is>
      </c>
      <c r="G2081" t="inlineStr">
        <is>
          <t>N</t>
        </is>
      </c>
      <c r="H2081" t="inlineStr">
        <is>
          <t>ZA</t>
        </is>
      </c>
      <c r="O2081" t="n">
        <v>5.33</v>
      </c>
      <c r="S2081">
        <f>_xlfn.XLOOKUP(E2081,'Facture Chronopost'!L:L,'Facture Chronopost'!AA:AA,"")</f>
        <v/>
      </c>
      <c r="T2081">
        <f>IF(COUNTIF('Bibliothèque transporteurs'!C:C,F2081)=0,"inconnu",_xlfn.XLOOKUP(F2081,'Bibliothèque transporteurs'!C:C,'Bibliothèque transporteurs'!A:A))</f>
        <v/>
      </c>
      <c r="U2081">
        <f>IF(OR(F2081="6C",F2081="6B"),_xlfn.XLOOKUP(E2081,'Facture Chronopost'!L:L,'Facture Chronopost'!X:X),IF(OR(F2081=17,F2081=44),F2081&amp;"_"&amp;H2081,IF(COUNTIF('Bibliothèque transporteurs'!C:C,F2081)=0,"inconnu",_xlfn.XLOOKUP(F2081,'Bibliothèque transporteurs'!C:C,'Bibliothèque transporteurs'!B:B))))</f>
        <v/>
      </c>
      <c r="V2081">
        <f>IF(COUNTIF('Bibliothèque transporteurs'!C:C,F2081)=0,"inconnu",_xlfn.XLOOKUP(F2081,'Bibliothèque transporteurs'!C:C,'Bibliothèque transporteurs'!E:E))</f>
        <v/>
      </c>
      <c r="W2081">
        <f>IF(T2081="FR_2SHOP",O2081,IF(O2081=0,0,ROUNDUP(O2081/C2081*B2081,2)))</f>
        <v/>
      </c>
      <c r="Y2081" s="118">
        <f>ROUNDUP(B2081,2)-M2081-L2081-N2081-J2081-K2081-I2081-Q2081</f>
        <v/>
      </c>
      <c r="Z2081" s="118">
        <f>IF(Y2081=W2081,"OK","Non")</f>
        <v/>
      </c>
    </row>
    <row r="2082">
      <c r="A2082" s="9">
        <f>C2082/SUM(C:C)*(SUM(C:C)+$X$2)</f>
        <v/>
      </c>
      <c r="B2082" s="9">
        <f>C2082/SUM(C:C)*(SUM(C:C)+SUM($N$3:$O$7))+S2082</f>
        <v/>
      </c>
      <c r="C2082" s="9">
        <f>SUM(I2082:Q2082)-N2082-P2082</f>
        <v/>
      </c>
      <c r="D2082" s="8" t="n">
        <v>6235</v>
      </c>
      <c r="E2082" t="inlineStr">
        <is>
          <t>XT414666015TS</t>
        </is>
      </c>
      <c r="F2082" t="inlineStr">
        <is>
          <t>6C</t>
        </is>
      </c>
      <c r="G2082" t="inlineStr">
        <is>
          <t>N</t>
        </is>
      </c>
      <c r="H2082" t="inlineStr">
        <is>
          <t>ZA</t>
        </is>
      </c>
      <c r="O2082" t="n">
        <v>5.33</v>
      </c>
      <c r="S2082">
        <f>_xlfn.XLOOKUP(E2082,'Facture Chronopost'!L:L,'Facture Chronopost'!AA:AA,"")</f>
        <v/>
      </c>
      <c r="T2082">
        <f>IF(COUNTIF('Bibliothèque transporteurs'!C:C,F2082)=0,"inconnu",_xlfn.XLOOKUP(F2082,'Bibliothèque transporteurs'!C:C,'Bibliothèque transporteurs'!A:A))</f>
        <v/>
      </c>
      <c r="U2082">
        <f>IF(OR(F2082="6C",F2082="6B"),_xlfn.XLOOKUP(E2082,'Facture Chronopost'!L:L,'Facture Chronopost'!X:X),IF(OR(F2082=17,F2082=44),F2082&amp;"_"&amp;H2082,IF(COUNTIF('Bibliothèque transporteurs'!C:C,F2082)=0,"inconnu",_xlfn.XLOOKUP(F2082,'Bibliothèque transporteurs'!C:C,'Bibliothèque transporteurs'!B:B))))</f>
        <v/>
      </c>
      <c r="V2082">
        <f>IF(COUNTIF('Bibliothèque transporteurs'!C:C,F2082)=0,"inconnu",_xlfn.XLOOKUP(F2082,'Bibliothèque transporteurs'!C:C,'Bibliothèque transporteurs'!E:E))</f>
        <v/>
      </c>
      <c r="W2082">
        <f>IF(T2082="FR_2SHOP",O2082,IF(O2082=0,0,ROUNDUP(O2082/C2082*B2082,2)))</f>
        <v/>
      </c>
      <c r="Y2082" s="118">
        <f>ROUNDUP(B2082,2)-M2082-L2082-N2082-J2082-K2082-I2082-Q2082</f>
        <v/>
      </c>
      <c r="Z2082" s="118">
        <f>IF(Y2082=W2082,"OK","Non")</f>
        <v/>
      </c>
    </row>
    <row r="2083">
      <c r="A2083" s="9">
        <f>C2083/SUM(C:C)*(SUM(C:C)+$X$2)</f>
        <v/>
      </c>
      <c r="B2083" s="9">
        <f>C2083/SUM(C:C)*(SUM(C:C)+SUM($N$3:$O$7))+S2083</f>
        <v/>
      </c>
      <c r="C2083" s="9">
        <f>SUM(I2083:Q2083)-N2083-P2083</f>
        <v/>
      </c>
      <c r="D2083" s="8" t="n">
        <v>6235</v>
      </c>
      <c r="E2083" t="inlineStr">
        <is>
          <t>XT414666523TS</t>
        </is>
      </c>
      <c r="F2083" t="inlineStr">
        <is>
          <t>6C</t>
        </is>
      </c>
      <c r="G2083" t="inlineStr">
        <is>
          <t>N</t>
        </is>
      </c>
      <c r="H2083" t="inlineStr">
        <is>
          <t>ZA</t>
        </is>
      </c>
      <c r="O2083" t="n">
        <v>4.84</v>
      </c>
      <c r="S2083">
        <f>_xlfn.XLOOKUP(E2083,'Facture Chronopost'!L:L,'Facture Chronopost'!AA:AA,"")</f>
        <v/>
      </c>
      <c r="T2083">
        <f>IF(COUNTIF('Bibliothèque transporteurs'!C:C,F2083)=0,"inconnu",_xlfn.XLOOKUP(F2083,'Bibliothèque transporteurs'!C:C,'Bibliothèque transporteurs'!A:A))</f>
        <v/>
      </c>
      <c r="U2083">
        <f>IF(OR(F2083="6C",F2083="6B"),_xlfn.XLOOKUP(E2083,'Facture Chronopost'!L:L,'Facture Chronopost'!X:X),IF(OR(F2083=17,F2083=44),F2083&amp;"_"&amp;H2083,IF(COUNTIF('Bibliothèque transporteurs'!C:C,F2083)=0,"inconnu",_xlfn.XLOOKUP(F2083,'Bibliothèque transporteurs'!C:C,'Bibliothèque transporteurs'!B:B))))</f>
        <v/>
      </c>
      <c r="V2083">
        <f>IF(COUNTIF('Bibliothèque transporteurs'!C:C,F2083)=0,"inconnu",_xlfn.XLOOKUP(F2083,'Bibliothèque transporteurs'!C:C,'Bibliothèque transporteurs'!E:E))</f>
        <v/>
      </c>
      <c r="W2083">
        <f>IF(T2083="FR_2SHOP",O2083,IF(O2083=0,0,ROUNDUP(O2083/C2083*B2083,2)))</f>
        <v/>
      </c>
      <c r="Y2083" s="118">
        <f>ROUNDUP(B2083,2)-M2083-L2083-N2083-J2083-K2083-I2083-Q2083</f>
        <v/>
      </c>
      <c r="Z2083" s="118">
        <f>IF(Y2083=W2083,"OK","Non")</f>
        <v/>
      </c>
    </row>
    <row r="2084">
      <c r="A2084" s="9">
        <f>C2084/SUM(C:C)*(SUM(C:C)+$X$2)</f>
        <v/>
      </c>
      <c r="B2084" s="9">
        <f>C2084/SUM(C:C)*(SUM(C:C)+SUM($N$3:$O$7))+S2084</f>
        <v/>
      </c>
      <c r="C2084" s="9">
        <f>SUM(I2084:Q2084)-N2084-P2084</f>
        <v/>
      </c>
      <c r="D2084" s="8" t="n">
        <v>6235</v>
      </c>
      <c r="E2084" t="inlineStr">
        <is>
          <t>XT414666639TS</t>
        </is>
      </c>
      <c r="F2084" t="inlineStr">
        <is>
          <t>6C</t>
        </is>
      </c>
      <c r="G2084" t="inlineStr">
        <is>
          <t>N</t>
        </is>
      </c>
      <c r="H2084" t="inlineStr">
        <is>
          <t>ZA</t>
        </is>
      </c>
      <c r="O2084" t="n">
        <v>4.84</v>
      </c>
      <c r="S2084">
        <f>_xlfn.XLOOKUP(E2084,'Facture Chronopost'!L:L,'Facture Chronopost'!AA:AA,"")</f>
        <v/>
      </c>
      <c r="T2084">
        <f>IF(COUNTIF('Bibliothèque transporteurs'!C:C,F2084)=0,"inconnu",_xlfn.XLOOKUP(F2084,'Bibliothèque transporteurs'!C:C,'Bibliothèque transporteurs'!A:A))</f>
        <v/>
      </c>
      <c r="U2084">
        <f>IF(OR(F2084="6C",F2084="6B"),_xlfn.XLOOKUP(E2084,'Facture Chronopost'!L:L,'Facture Chronopost'!X:X),IF(OR(F2084=17,F2084=44),F2084&amp;"_"&amp;H2084,IF(COUNTIF('Bibliothèque transporteurs'!C:C,F2084)=0,"inconnu",_xlfn.XLOOKUP(F2084,'Bibliothèque transporteurs'!C:C,'Bibliothèque transporteurs'!B:B))))</f>
        <v/>
      </c>
      <c r="V2084">
        <f>IF(COUNTIF('Bibliothèque transporteurs'!C:C,F2084)=0,"inconnu",_xlfn.XLOOKUP(F2084,'Bibliothèque transporteurs'!C:C,'Bibliothèque transporteurs'!E:E))</f>
        <v/>
      </c>
      <c r="W2084">
        <f>IF(T2084="FR_2SHOP",O2084,IF(O2084=0,0,ROUNDUP(O2084/C2084*B2084,2)))</f>
        <v/>
      </c>
      <c r="Y2084" s="118">
        <f>ROUNDUP(B2084,2)-M2084-L2084-N2084-J2084-K2084-I2084-Q2084</f>
        <v/>
      </c>
      <c r="Z2084" s="118">
        <f>IF(Y2084=W2084,"OK","Non")</f>
        <v/>
      </c>
    </row>
    <row r="2085">
      <c r="A2085" s="9">
        <f>C2085/SUM(C:C)*(SUM(C:C)+$X$2)</f>
        <v/>
      </c>
      <c r="B2085" s="9">
        <f>C2085/SUM(C:C)*(SUM(C:C)+SUM($N$3:$O$7))+S2085</f>
        <v/>
      </c>
      <c r="C2085" s="9">
        <f>SUM(I2085:Q2085)-N2085-P2085</f>
        <v/>
      </c>
      <c r="D2085" s="8" t="n">
        <v>6235</v>
      </c>
      <c r="E2085" t="inlineStr">
        <is>
          <t>XT414667170TS</t>
        </is>
      </c>
      <c r="F2085" t="inlineStr">
        <is>
          <t>6C</t>
        </is>
      </c>
      <c r="G2085" t="inlineStr">
        <is>
          <t>N</t>
        </is>
      </c>
      <c r="H2085" t="inlineStr">
        <is>
          <t>ZA</t>
        </is>
      </c>
      <c r="O2085" t="n">
        <v>5.33</v>
      </c>
      <c r="S2085">
        <f>_xlfn.XLOOKUP(E2085,'Facture Chronopost'!L:L,'Facture Chronopost'!AA:AA,"")</f>
        <v/>
      </c>
      <c r="T2085">
        <f>IF(COUNTIF('Bibliothèque transporteurs'!C:C,F2085)=0,"inconnu",_xlfn.XLOOKUP(F2085,'Bibliothèque transporteurs'!C:C,'Bibliothèque transporteurs'!A:A))</f>
        <v/>
      </c>
      <c r="U2085">
        <f>IF(OR(F2085="6C",F2085="6B"),_xlfn.XLOOKUP(E2085,'Facture Chronopost'!L:L,'Facture Chronopost'!X:X),IF(OR(F2085=17,F2085=44),F2085&amp;"_"&amp;H2085,IF(COUNTIF('Bibliothèque transporteurs'!C:C,F2085)=0,"inconnu",_xlfn.XLOOKUP(F2085,'Bibliothèque transporteurs'!C:C,'Bibliothèque transporteurs'!B:B))))</f>
        <v/>
      </c>
      <c r="V2085">
        <f>IF(COUNTIF('Bibliothèque transporteurs'!C:C,F2085)=0,"inconnu",_xlfn.XLOOKUP(F2085,'Bibliothèque transporteurs'!C:C,'Bibliothèque transporteurs'!E:E))</f>
        <v/>
      </c>
      <c r="W2085">
        <f>IF(T2085="FR_2SHOP",O2085,IF(O2085=0,0,ROUNDUP(O2085/C2085*B2085,2)))</f>
        <v/>
      </c>
      <c r="Y2085" s="118">
        <f>ROUNDUP(B2085,2)-M2085-L2085-N2085-J2085-K2085-I2085-Q2085</f>
        <v/>
      </c>
      <c r="Z2085" s="118">
        <f>IF(Y2085=W2085,"OK","Non")</f>
        <v/>
      </c>
    </row>
    <row r="2086">
      <c r="A2086" s="9">
        <f>C2086/SUM(C:C)*(SUM(C:C)+$X$2)</f>
        <v/>
      </c>
      <c r="B2086" s="9">
        <f>C2086/SUM(C:C)*(SUM(C:C)+SUM($N$3:$O$7))+S2086</f>
        <v/>
      </c>
      <c r="C2086" s="9">
        <f>SUM(I2086:Q2086)-N2086-P2086</f>
        <v/>
      </c>
      <c r="D2086" s="8" t="n">
        <v>6235</v>
      </c>
      <c r="E2086" t="inlineStr">
        <is>
          <t>XT414667254TS</t>
        </is>
      </c>
      <c r="F2086" t="inlineStr">
        <is>
          <t>6C</t>
        </is>
      </c>
      <c r="G2086" t="inlineStr">
        <is>
          <t>N</t>
        </is>
      </c>
      <c r="H2086" t="inlineStr">
        <is>
          <t>ZA</t>
        </is>
      </c>
      <c r="O2086" t="n">
        <v>5.55</v>
      </c>
      <c r="S2086">
        <f>_xlfn.XLOOKUP(E2086,'Facture Chronopost'!L:L,'Facture Chronopost'!AA:AA,"")</f>
        <v/>
      </c>
      <c r="T2086">
        <f>IF(COUNTIF('Bibliothèque transporteurs'!C:C,F2086)=0,"inconnu",_xlfn.XLOOKUP(F2086,'Bibliothèque transporteurs'!C:C,'Bibliothèque transporteurs'!A:A))</f>
        <v/>
      </c>
      <c r="U2086">
        <f>IF(OR(F2086="6C",F2086="6B"),_xlfn.XLOOKUP(E2086,'Facture Chronopost'!L:L,'Facture Chronopost'!X:X),IF(OR(F2086=17,F2086=44),F2086&amp;"_"&amp;H2086,IF(COUNTIF('Bibliothèque transporteurs'!C:C,F2086)=0,"inconnu",_xlfn.XLOOKUP(F2086,'Bibliothèque transporteurs'!C:C,'Bibliothèque transporteurs'!B:B))))</f>
        <v/>
      </c>
      <c r="V2086">
        <f>IF(COUNTIF('Bibliothèque transporteurs'!C:C,F2086)=0,"inconnu",_xlfn.XLOOKUP(F2086,'Bibliothèque transporteurs'!C:C,'Bibliothèque transporteurs'!E:E))</f>
        <v/>
      </c>
      <c r="W2086">
        <f>IF(T2086="FR_2SHOP",O2086,IF(O2086=0,0,ROUNDUP(O2086/C2086*B2086,2)))</f>
        <v/>
      </c>
      <c r="Y2086" s="118">
        <f>ROUNDUP(B2086,2)-M2086-L2086-N2086-J2086-K2086-I2086-Q2086</f>
        <v/>
      </c>
      <c r="Z2086" s="118">
        <f>IF(Y2086=W2086,"OK","Non")</f>
        <v/>
      </c>
    </row>
    <row r="2087">
      <c r="A2087" s="9">
        <f>C2087/SUM(C:C)*(SUM(C:C)+$X$2)</f>
        <v/>
      </c>
      <c r="B2087" s="9">
        <f>C2087/SUM(C:C)*(SUM(C:C)+SUM($N$3:$O$7))+S2087</f>
        <v/>
      </c>
      <c r="C2087" s="9">
        <f>SUM(I2087:Q2087)-N2087-P2087</f>
        <v/>
      </c>
      <c r="D2087" s="8" t="n">
        <v>6235</v>
      </c>
      <c r="E2087" t="inlineStr">
        <is>
          <t>XT414667492TS</t>
        </is>
      </c>
      <c r="F2087" t="inlineStr">
        <is>
          <t>6C</t>
        </is>
      </c>
      <c r="G2087" t="inlineStr">
        <is>
          <t>N</t>
        </is>
      </c>
      <c r="H2087" t="inlineStr">
        <is>
          <t>ZA</t>
        </is>
      </c>
      <c r="O2087" t="n">
        <v>4.84</v>
      </c>
      <c r="S2087">
        <f>_xlfn.XLOOKUP(E2087,'Facture Chronopost'!L:L,'Facture Chronopost'!AA:AA,"")</f>
        <v/>
      </c>
      <c r="T2087">
        <f>IF(COUNTIF('Bibliothèque transporteurs'!C:C,F2087)=0,"inconnu",_xlfn.XLOOKUP(F2087,'Bibliothèque transporteurs'!C:C,'Bibliothèque transporteurs'!A:A))</f>
        <v/>
      </c>
      <c r="U2087">
        <f>IF(OR(F2087="6C",F2087="6B"),_xlfn.XLOOKUP(E2087,'Facture Chronopost'!L:L,'Facture Chronopost'!X:X),IF(OR(F2087=17,F2087=44),F2087&amp;"_"&amp;H2087,IF(COUNTIF('Bibliothèque transporteurs'!C:C,F2087)=0,"inconnu",_xlfn.XLOOKUP(F2087,'Bibliothèque transporteurs'!C:C,'Bibliothèque transporteurs'!B:B))))</f>
        <v/>
      </c>
      <c r="V2087">
        <f>IF(COUNTIF('Bibliothèque transporteurs'!C:C,F2087)=0,"inconnu",_xlfn.XLOOKUP(F2087,'Bibliothèque transporteurs'!C:C,'Bibliothèque transporteurs'!E:E))</f>
        <v/>
      </c>
      <c r="W2087">
        <f>IF(T2087="FR_2SHOP",O2087,IF(O2087=0,0,ROUNDUP(O2087/C2087*B2087,2)))</f>
        <v/>
      </c>
      <c r="Y2087" s="118">
        <f>ROUNDUP(B2087,2)-M2087-L2087-N2087-J2087-K2087-I2087-Q2087</f>
        <v/>
      </c>
      <c r="Z2087" s="118">
        <f>IF(Y2087=W2087,"OK","Non")</f>
        <v/>
      </c>
    </row>
    <row r="2088">
      <c r="A2088" s="9">
        <f>C2088/SUM(C:C)*(SUM(C:C)+$X$2)</f>
        <v/>
      </c>
      <c r="B2088" s="9">
        <f>C2088/SUM(C:C)*(SUM(C:C)+SUM($N$3:$O$7))+S2088</f>
        <v/>
      </c>
      <c r="C2088" s="9">
        <f>SUM(I2088:Q2088)-N2088-P2088</f>
        <v/>
      </c>
      <c r="D2088" s="8" t="n">
        <v>6235</v>
      </c>
      <c r="E2088" t="inlineStr">
        <is>
          <t>XT414667515TS</t>
        </is>
      </c>
      <c r="F2088" t="inlineStr">
        <is>
          <t>6C</t>
        </is>
      </c>
      <c r="G2088" t="inlineStr">
        <is>
          <t>N</t>
        </is>
      </c>
      <c r="H2088" t="inlineStr">
        <is>
          <t>ZA</t>
        </is>
      </c>
      <c r="O2088" t="n">
        <v>5.33</v>
      </c>
      <c r="S2088">
        <f>_xlfn.XLOOKUP(E2088,'Facture Chronopost'!L:L,'Facture Chronopost'!AA:AA,"")</f>
        <v/>
      </c>
      <c r="T2088">
        <f>IF(COUNTIF('Bibliothèque transporteurs'!C:C,F2088)=0,"inconnu",_xlfn.XLOOKUP(F2088,'Bibliothèque transporteurs'!C:C,'Bibliothèque transporteurs'!A:A))</f>
        <v/>
      </c>
      <c r="U2088">
        <f>IF(OR(F2088="6C",F2088="6B"),_xlfn.XLOOKUP(E2088,'Facture Chronopost'!L:L,'Facture Chronopost'!X:X),IF(OR(F2088=17,F2088=44),F2088&amp;"_"&amp;H2088,IF(COUNTIF('Bibliothèque transporteurs'!C:C,F2088)=0,"inconnu",_xlfn.XLOOKUP(F2088,'Bibliothèque transporteurs'!C:C,'Bibliothèque transporteurs'!B:B))))</f>
        <v/>
      </c>
      <c r="V2088">
        <f>IF(COUNTIF('Bibliothèque transporteurs'!C:C,F2088)=0,"inconnu",_xlfn.XLOOKUP(F2088,'Bibliothèque transporteurs'!C:C,'Bibliothèque transporteurs'!E:E))</f>
        <v/>
      </c>
      <c r="W2088">
        <f>IF(T2088="FR_2SHOP",O2088,IF(O2088=0,0,ROUNDUP(O2088/C2088*B2088,2)))</f>
        <v/>
      </c>
      <c r="Y2088" s="118">
        <f>ROUNDUP(B2088,2)-M2088-L2088-N2088-J2088-K2088-I2088-Q2088</f>
        <v/>
      </c>
      <c r="Z2088" s="118">
        <f>IF(Y2088=W2088,"OK","Non")</f>
        <v/>
      </c>
    </row>
    <row r="2089">
      <c r="A2089" s="9">
        <f>C2089/SUM(C:C)*(SUM(C:C)+$X$2)</f>
        <v/>
      </c>
      <c r="B2089" s="9">
        <f>C2089/SUM(C:C)*(SUM(C:C)+SUM($N$3:$O$7))+S2089</f>
        <v/>
      </c>
      <c r="C2089" s="9">
        <f>SUM(I2089:Q2089)-N2089-P2089</f>
        <v/>
      </c>
      <c r="D2089" s="8" t="n">
        <v>6235</v>
      </c>
      <c r="E2089" t="inlineStr">
        <is>
          <t>XT414667563TS</t>
        </is>
      </c>
      <c r="F2089" t="inlineStr">
        <is>
          <t>6C</t>
        </is>
      </c>
      <c r="G2089" t="inlineStr">
        <is>
          <t>N</t>
        </is>
      </c>
      <c r="H2089" t="inlineStr">
        <is>
          <t>ZA</t>
        </is>
      </c>
      <c r="O2089" t="n">
        <v>5.33</v>
      </c>
      <c r="S2089">
        <f>_xlfn.XLOOKUP(E2089,'Facture Chronopost'!L:L,'Facture Chronopost'!AA:AA,"")</f>
        <v/>
      </c>
      <c r="T2089">
        <f>IF(COUNTIF('Bibliothèque transporteurs'!C:C,F2089)=0,"inconnu",_xlfn.XLOOKUP(F2089,'Bibliothèque transporteurs'!C:C,'Bibliothèque transporteurs'!A:A))</f>
        <v/>
      </c>
      <c r="U2089">
        <f>IF(OR(F2089="6C",F2089="6B"),_xlfn.XLOOKUP(E2089,'Facture Chronopost'!L:L,'Facture Chronopost'!X:X),IF(OR(F2089=17,F2089=44),F2089&amp;"_"&amp;H2089,IF(COUNTIF('Bibliothèque transporteurs'!C:C,F2089)=0,"inconnu",_xlfn.XLOOKUP(F2089,'Bibliothèque transporteurs'!C:C,'Bibliothèque transporteurs'!B:B))))</f>
        <v/>
      </c>
      <c r="V2089">
        <f>IF(COUNTIF('Bibliothèque transporteurs'!C:C,F2089)=0,"inconnu",_xlfn.XLOOKUP(F2089,'Bibliothèque transporteurs'!C:C,'Bibliothèque transporteurs'!E:E))</f>
        <v/>
      </c>
      <c r="W2089">
        <f>IF(T2089="FR_2SHOP",O2089,IF(O2089=0,0,ROUNDUP(O2089/C2089*B2089,2)))</f>
        <v/>
      </c>
      <c r="Y2089" s="118">
        <f>ROUNDUP(B2089,2)-M2089-L2089-N2089-J2089-K2089-I2089-Q2089</f>
        <v/>
      </c>
      <c r="Z2089" s="118">
        <f>IF(Y2089=W2089,"OK","Non")</f>
        <v/>
      </c>
    </row>
    <row r="2090">
      <c r="A2090" s="9">
        <f>C2090/SUM(C:C)*(SUM(C:C)+$X$2)</f>
        <v/>
      </c>
      <c r="B2090" s="9">
        <f>C2090/SUM(C:C)*(SUM(C:C)+SUM($N$3:$O$7))+S2090</f>
        <v/>
      </c>
      <c r="C2090" s="9">
        <f>SUM(I2090:Q2090)-N2090-P2090</f>
        <v/>
      </c>
      <c r="D2090" s="8" t="n">
        <v>6235</v>
      </c>
      <c r="E2090" t="inlineStr">
        <is>
          <t>XT414667651TS</t>
        </is>
      </c>
      <c r="F2090" t="inlineStr">
        <is>
          <t>6C</t>
        </is>
      </c>
      <c r="G2090" t="inlineStr">
        <is>
          <t>N</t>
        </is>
      </c>
      <c r="H2090" t="inlineStr">
        <is>
          <t>ZA</t>
        </is>
      </c>
      <c r="O2090" t="n">
        <v>5.33</v>
      </c>
      <c r="S2090">
        <f>_xlfn.XLOOKUP(E2090,'Facture Chronopost'!L:L,'Facture Chronopost'!AA:AA,"")</f>
        <v/>
      </c>
      <c r="T2090">
        <f>IF(COUNTIF('Bibliothèque transporteurs'!C:C,F2090)=0,"inconnu",_xlfn.XLOOKUP(F2090,'Bibliothèque transporteurs'!C:C,'Bibliothèque transporteurs'!A:A))</f>
        <v/>
      </c>
      <c r="U2090">
        <f>IF(OR(F2090="6C",F2090="6B"),_xlfn.XLOOKUP(E2090,'Facture Chronopost'!L:L,'Facture Chronopost'!X:X),IF(OR(F2090=17,F2090=44),F2090&amp;"_"&amp;H2090,IF(COUNTIF('Bibliothèque transporteurs'!C:C,F2090)=0,"inconnu",_xlfn.XLOOKUP(F2090,'Bibliothèque transporteurs'!C:C,'Bibliothèque transporteurs'!B:B))))</f>
        <v/>
      </c>
      <c r="V2090">
        <f>IF(COUNTIF('Bibliothèque transporteurs'!C:C,F2090)=0,"inconnu",_xlfn.XLOOKUP(F2090,'Bibliothèque transporteurs'!C:C,'Bibliothèque transporteurs'!E:E))</f>
        <v/>
      </c>
      <c r="W2090">
        <f>IF(T2090="FR_2SHOP",O2090,IF(O2090=0,0,ROUNDUP(O2090/C2090*B2090,2)))</f>
        <v/>
      </c>
      <c r="Y2090" s="118">
        <f>ROUNDUP(B2090,2)-M2090-L2090-N2090-J2090-K2090-I2090-Q2090</f>
        <v/>
      </c>
      <c r="Z2090" s="118">
        <f>IF(Y2090=W2090,"OK","Non")</f>
        <v/>
      </c>
    </row>
    <row r="2091">
      <c r="A2091" s="9">
        <f>C2091/SUM(C:C)*(SUM(C:C)+$X$2)</f>
        <v/>
      </c>
      <c r="B2091" s="9">
        <f>C2091/SUM(C:C)*(SUM(C:C)+SUM($N$3:$O$7))+S2091</f>
        <v/>
      </c>
      <c r="C2091" s="9">
        <f>SUM(I2091:Q2091)-N2091-P2091</f>
        <v/>
      </c>
      <c r="D2091" s="8" t="n">
        <v>6235</v>
      </c>
      <c r="E2091" t="inlineStr">
        <is>
          <t>XT414668541TS</t>
        </is>
      </c>
      <c r="F2091" t="inlineStr">
        <is>
          <t>6C</t>
        </is>
      </c>
      <c r="G2091" t="inlineStr">
        <is>
          <t>N</t>
        </is>
      </c>
      <c r="H2091" t="inlineStr">
        <is>
          <t>ZA</t>
        </is>
      </c>
      <c r="O2091" t="n">
        <v>5.33</v>
      </c>
      <c r="S2091">
        <f>_xlfn.XLOOKUP(E2091,'Facture Chronopost'!L:L,'Facture Chronopost'!AA:AA,"")</f>
        <v/>
      </c>
      <c r="T2091">
        <f>IF(COUNTIF('Bibliothèque transporteurs'!C:C,F2091)=0,"inconnu",_xlfn.XLOOKUP(F2091,'Bibliothèque transporteurs'!C:C,'Bibliothèque transporteurs'!A:A))</f>
        <v/>
      </c>
      <c r="U2091">
        <f>IF(OR(F2091="6C",F2091="6B"),_xlfn.XLOOKUP(E2091,'Facture Chronopost'!L:L,'Facture Chronopost'!X:X),IF(OR(F2091=17,F2091=44),F2091&amp;"_"&amp;H2091,IF(COUNTIF('Bibliothèque transporteurs'!C:C,F2091)=0,"inconnu",_xlfn.XLOOKUP(F2091,'Bibliothèque transporteurs'!C:C,'Bibliothèque transporteurs'!B:B))))</f>
        <v/>
      </c>
      <c r="V2091">
        <f>IF(COUNTIF('Bibliothèque transporteurs'!C:C,F2091)=0,"inconnu",_xlfn.XLOOKUP(F2091,'Bibliothèque transporteurs'!C:C,'Bibliothèque transporteurs'!E:E))</f>
        <v/>
      </c>
      <c r="W2091">
        <f>IF(T2091="FR_2SHOP",O2091,IF(O2091=0,0,ROUNDUP(O2091/C2091*B2091,2)))</f>
        <v/>
      </c>
      <c r="Y2091" s="118">
        <f>ROUNDUP(B2091,2)-M2091-L2091-N2091-J2091-K2091-I2091-Q2091</f>
        <v/>
      </c>
      <c r="Z2091" s="118">
        <f>IF(Y2091=W2091,"OK","Non")</f>
        <v/>
      </c>
    </row>
    <row r="2092">
      <c r="A2092" s="9">
        <f>C2092/SUM(C:C)*(SUM(C:C)+$X$2)</f>
        <v/>
      </c>
      <c r="B2092" s="9">
        <f>C2092/SUM(C:C)*(SUM(C:C)+SUM($N$3:$O$7))+S2092</f>
        <v/>
      </c>
      <c r="C2092" s="9">
        <f>SUM(I2092:Q2092)-N2092-P2092</f>
        <v/>
      </c>
      <c r="D2092" s="8" t="n">
        <v>6235</v>
      </c>
      <c r="E2092" t="inlineStr">
        <is>
          <t>XT414668688TS</t>
        </is>
      </c>
      <c r="F2092" t="inlineStr">
        <is>
          <t>6C</t>
        </is>
      </c>
      <c r="G2092" t="inlineStr">
        <is>
          <t>N</t>
        </is>
      </c>
      <c r="H2092" t="inlineStr">
        <is>
          <t>ZA</t>
        </is>
      </c>
      <c r="O2092" t="n">
        <v>5.33</v>
      </c>
      <c r="S2092">
        <f>_xlfn.XLOOKUP(E2092,'Facture Chronopost'!L:L,'Facture Chronopost'!AA:AA,"")</f>
        <v/>
      </c>
      <c r="T2092">
        <f>IF(COUNTIF('Bibliothèque transporteurs'!C:C,F2092)=0,"inconnu",_xlfn.XLOOKUP(F2092,'Bibliothèque transporteurs'!C:C,'Bibliothèque transporteurs'!A:A))</f>
        <v/>
      </c>
      <c r="U2092">
        <f>IF(OR(F2092="6C",F2092="6B"),_xlfn.XLOOKUP(E2092,'Facture Chronopost'!L:L,'Facture Chronopost'!X:X),IF(OR(F2092=17,F2092=44),F2092&amp;"_"&amp;H2092,IF(COUNTIF('Bibliothèque transporteurs'!C:C,F2092)=0,"inconnu",_xlfn.XLOOKUP(F2092,'Bibliothèque transporteurs'!C:C,'Bibliothèque transporteurs'!B:B))))</f>
        <v/>
      </c>
      <c r="V2092">
        <f>IF(COUNTIF('Bibliothèque transporteurs'!C:C,F2092)=0,"inconnu",_xlfn.XLOOKUP(F2092,'Bibliothèque transporteurs'!C:C,'Bibliothèque transporteurs'!E:E))</f>
        <v/>
      </c>
      <c r="W2092">
        <f>IF(T2092="FR_2SHOP",O2092,IF(O2092=0,0,ROUNDUP(O2092/C2092*B2092,2)))</f>
        <v/>
      </c>
      <c r="Y2092" s="118">
        <f>ROUNDUP(B2092,2)-M2092-L2092-N2092-J2092-K2092-I2092-Q2092</f>
        <v/>
      </c>
      <c r="Z2092" s="118">
        <f>IF(Y2092=W2092,"OK","Non")</f>
        <v/>
      </c>
    </row>
    <row r="2093">
      <c r="A2093" s="9">
        <f>C2093/SUM(C:C)*(SUM(C:C)+$X$2)</f>
        <v/>
      </c>
      <c r="B2093" s="9">
        <f>C2093/SUM(C:C)*(SUM(C:C)+SUM($N$3:$O$7))+S2093</f>
        <v/>
      </c>
      <c r="C2093" s="9">
        <f>SUM(I2093:Q2093)-N2093-P2093</f>
        <v/>
      </c>
      <c r="D2093" s="8" t="n">
        <v>6235</v>
      </c>
      <c r="E2093" t="inlineStr">
        <is>
          <t>XT414669286TS</t>
        </is>
      </c>
      <c r="F2093" t="inlineStr">
        <is>
          <t>6C</t>
        </is>
      </c>
      <c r="G2093" t="inlineStr">
        <is>
          <t>N</t>
        </is>
      </c>
      <c r="H2093" t="inlineStr">
        <is>
          <t>ZA</t>
        </is>
      </c>
      <c r="O2093" t="n">
        <v>9.470000000000001</v>
      </c>
      <c r="S2093">
        <f>_xlfn.XLOOKUP(E2093,'Facture Chronopost'!L:L,'Facture Chronopost'!AA:AA,"")</f>
        <v/>
      </c>
      <c r="T2093">
        <f>IF(COUNTIF('Bibliothèque transporteurs'!C:C,F2093)=0,"inconnu",_xlfn.XLOOKUP(F2093,'Bibliothèque transporteurs'!C:C,'Bibliothèque transporteurs'!A:A))</f>
        <v/>
      </c>
      <c r="U2093">
        <f>IF(OR(F2093="6C",F2093="6B"),_xlfn.XLOOKUP(E2093,'Facture Chronopost'!L:L,'Facture Chronopost'!X:X),IF(OR(F2093=17,F2093=44),F2093&amp;"_"&amp;H2093,IF(COUNTIF('Bibliothèque transporteurs'!C:C,F2093)=0,"inconnu",_xlfn.XLOOKUP(F2093,'Bibliothèque transporteurs'!C:C,'Bibliothèque transporteurs'!B:B))))</f>
        <v/>
      </c>
      <c r="V2093">
        <f>IF(COUNTIF('Bibliothèque transporteurs'!C:C,F2093)=0,"inconnu",_xlfn.XLOOKUP(F2093,'Bibliothèque transporteurs'!C:C,'Bibliothèque transporteurs'!E:E))</f>
        <v/>
      </c>
      <c r="W2093">
        <f>IF(T2093="FR_2SHOP",O2093,IF(O2093=0,0,ROUNDUP(O2093/C2093*B2093,2)))</f>
        <v/>
      </c>
      <c r="Y2093" s="118">
        <f>ROUNDUP(B2093,2)-M2093-L2093-N2093-J2093-K2093-I2093-Q2093</f>
        <v/>
      </c>
      <c r="Z2093" s="118">
        <f>IF(Y2093=W2093,"OK","Non")</f>
        <v/>
      </c>
    </row>
    <row r="2094">
      <c r="A2094" s="9">
        <f>C2094/SUM(C:C)*(SUM(C:C)+$X$2)</f>
        <v/>
      </c>
      <c r="B2094" s="9">
        <f>C2094/SUM(C:C)*(SUM(C:C)+SUM($N$3:$O$7))+S2094</f>
        <v/>
      </c>
      <c r="C2094" s="9">
        <f>SUM(I2094:Q2094)-N2094-P2094</f>
        <v/>
      </c>
      <c r="D2094" s="8" t="n">
        <v>6235</v>
      </c>
      <c r="E2094" t="inlineStr">
        <is>
          <t>XT414669808TS</t>
        </is>
      </c>
      <c r="F2094" t="inlineStr">
        <is>
          <t>6C</t>
        </is>
      </c>
      <c r="G2094" t="inlineStr">
        <is>
          <t>N</t>
        </is>
      </c>
      <c r="H2094" t="inlineStr">
        <is>
          <t>ZA</t>
        </is>
      </c>
      <c r="O2094" t="n">
        <v>5.55</v>
      </c>
      <c r="S2094">
        <f>_xlfn.XLOOKUP(E2094,'Facture Chronopost'!L:L,'Facture Chronopost'!AA:AA,"")</f>
        <v/>
      </c>
      <c r="T2094">
        <f>IF(COUNTIF('Bibliothèque transporteurs'!C:C,F2094)=0,"inconnu",_xlfn.XLOOKUP(F2094,'Bibliothèque transporteurs'!C:C,'Bibliothèque transporteurs'!A:A))</f>
        <v/>
      </c>
      <c r="U2094">
        <f>IF(OR(F2094="6C",F2094="6B"),_xlfn.XLOOKUP(E2094,'Facture Chronopost'!L:L,'Facture Chronopost'!X:X),IF(OR(F2094=17,F2094=44),F2094&amp;"_"&amp;H2094,IF(COUNTIF('Bibliothèque transporteurs'!C:C,F2094)=0,"inconnu",_xlfn.XLOOKUP(F2094,'Bibliothèque transporteurs'!C:C,'Bibliothèque transporteurs'!B:B))))</f>
        <v/>
      </c>
      <c r="V2094">
        <f>IF(COUNTIF('Bibliothèque transporteurs'!C:C,F2094)=0,"inconnu",_xlfn.XLOOKUP(F2094,'Bibliothèque transporteurs'!C:C,'Bibliothèque transporteurs'!E:E))</f>
        <v/>
      </c>
      <c r="W2094">
        <f>IF(T2094="FR_2SHOP",O2094,IF(O2094=0,0,ROUNDUP(O2094/C2094*B2094,2)))</f>
        <v/>
      </c>
      <c r="Y2094" s="118">
        <f>ROUNDUP(B2094,2)-M2094-L2094-N2094-J2094-K2094-I2094-Q2094</f>
        <v/>
      </c>
      <c r="Z2094" s="118">
        <f>IF(Y2094=W2094,"OK","Non")</f>
        <v/>
      </c>
    </row>
    <row r="2095">
      <c r="A2095" s="9">
        <f>C2095/SUM(C:C)*(SUM(C:C)+$X$2)</f>
        <v/>
      </c>
      <c r="B2095" s="9">
        <f>C2095/SUM(C:C)*(SUM(C:C)+SUM($N$3:$O$7))+S2095</f>
        <v/>
      </c>
      <c r="C2095" s="9">
        <f>SUM(I2095:Q2095)-N2095-P2095</f>
        <v/>
      </c>
      <c r="D2095" s="8" t="n">
        <v>6235</v>
      </c>
      <c r="E2095" t="inlineStr">
        <is>
          <t>XT414670236TS</t>
        </is>
      </c>
      <c r="F2095" t="inlineStr">
        <is>
          <t>6C</t>
        </is>
      </c>
      <c r="G2095" t="inlineStr">
        <is>
          <t>N</t>
        </is>
      </c>
      <c r="H2095" t="inlineStr">
        <is>
          <t>ZA</t>
        </is>
      </c>
      <c r="O2095" t="n">
        <v>5.33</v>
      </c>
      <c r="S2095">
        <f>_xlfn.XLOOKUP(E2095,'Facture Chronopost'!L:L,'Facture Chronopost'!AA:AA,"")</f>
        <v/>
      </c>
      <c r="T2095">
        <f>IF(COUNTIF('Bibliothèque transporteurs'!C:C,F2095)=0,"inconnu",_xlfn.XLOOKUP(F2095,'Bibliothèque transporteurs'!C:C,'Bibliothèque transporteurs'!A:A))</f>
        <v/>
      </c>
      <c r="U2095">
        <f>IF(OR(F2095="6C",F2095="6B"),_xlfn.XLOOKUP(E2095,'Facture Chronopost'!L:L,'Facture Chronopost'!X:X),IF(OR(F2095=17,F2095=44),F2095&amp;"_"&amp;H2095,IF(COUNTIF('Bibliothèque transporteurs'!C:C,F2095)=0,"inconnu",_xlfn.XLOOKUP(F2095,'Bibliothèque transporteurs'!C:C,'Bibliothèque transporteurs'!B:B))))</f>
        <v/>
      </c>
      <c r="V2095">
        <f>IF(COUNTIF('Bibliothèque transporteurs'!C:C,F2095)=0,"inconnu",_xlfn.XLOOKUP(F2095,'Bibliothèque transporteurs'!C:C,'Bibliothèque transporteurs'!E:E))</f>
        <v/>
      </c>
      <c r="W2095">
        <f>IF(T2095="FR_2SHOP",O2095,IF(O2095=0,0,ROUNDUP(O2095/C2095*B2095,2)))</f>
        <v/>
      </c>
      <c r="Y2095" s="118">
        <f>ROUNDUP(B2095,2)-M2095-L2095-N2095-J2095-K2095-I2095-Q2095</f>
        <v/>
      </c>
      <c r="Z2095" s="118">
        <f>IF(Y2095=W2095,"OK","Non")</f>
        <v/>
      </c>
    </row>
    <row r="2096">
      <c r="A2096" s="9">
        <f>C2096/SUM(C:C)*(SUM(C:C)+$X$2)</f>
        <v/>
      </c>
      <c r="B2096" s="9">
        <f>C2096/SUM(C:C)*(SUM(C:C)+SUM($N$3:$O$7))+S2096</f>
        <v/>
      </c>
      <c r="C2096" s="9">
        <f>SUM(I2096:Q2096)-N2096-P2096</f>
        <v/>
      </c>
      <c r="D2096" s="8" t="n">
        <v>6235</v>
      </c>
      <c r="E2096" t="inlineStr">
        <is>
          <t>XT414670580TS</t>
        </is>
      </c>
      <c r="F2096" t="inlineStr">
        <is>
          <t>6C</t>
        </is>
      </c>
      <c r="G2096" t="inlineStr">
        <is>
          <t>N</t>
        </is>
      </c>
      <c r="H2096" t="inlineStr">
        <is>
          <t>ZA</t>
        </is>
      </c>
      <c r="O2096" t="n">
        <v>5.33</v>
      </c>
      <c r="S2096">
        <f>_xlfn.XLOOKUP(E2096,'Facture Chronopost'!L:L,'Facture Chronopost'!AA:AA,"")</f>
        <v/>
      </c>
      <c r="T2096">
        <f>IF(COUNTIF('Bibliothèque transporteurs'!C:C,F2096)=0,"inconnu",_xlfn.XLOOKUP(F2096,'Bibliothèque transporteurs'!C:C,'Bibliothèque transporteurs'!A:A))</f>
        <v/>
      </c>
      <c r="U2096">
        <f>IF(OR(F2096="6C",F2096="6B"),_xlfn.XLOOKUP(E2096,'Facture Chronopost'!L:L,'Facture Chronopost'!X:X),IF(OR(F2096=17,F2096=44),F2096&amp;"_"&amp;H2096,IF(COUNTIF('Bibliothèque transporteurs'!C:C,F2096)=0,"inconnu",_xlfn.XLOOKUP(F2096,'Bibliothèque transporteurs'!C:C,'Bibliothèque transporteurs'!B:B))))</f>
        <v/>
      </c>
      <c r="V2096">
        <f>IF(COUNTIF('Bibliothèque transporteurs'!C:C,F2096)=0,"inconnu",_xlfn.XLOOKUP(F2096,'Bibliothèque transporteurs'!C:C,'Bibliothèque transporteurs'!E:E))</f>
        <v/>
      </c>
      <c r="W2096">
        <f>IF(T2096="FR_2SHOP",O2096,IF(O2096=0,0,ROUNDUP(O2096/C2096*B2096,2)))</f>
        <v/>
      </c>
      <c r="Y2096" s="118">
        <f>ROUNDUP(B2096,2)-M2096-L2096-N2096-J2096-K2096-I2096-Q2096</f>
        <v/>
      </c>
      <c r="Z2096" s="118">
        <f>IF(Y2096=W2096,"OK","Non")</f>
        <v/>
      </c>
    </row>
    <row r="2097">
      <c r="A2097" s="9">
        <f>C2097/SUM(C:C)*(SUM(C:C)+$X$2)</f>
        <v/>
      </c>
      <c r="B2097" s="9">
        <f>C2097/SUM(C:C)*(SUM(C:C)+SUM($N$3:$O$7))+S2097</f>
        <v/>
      </c>
      <c r="C2097" s="9">
        <f>SUM(I2097:Q2097)-N2097-P2097</f>
        <v/>
      </c>
      <c r="D2097" s="8" t="n">
        <v>6235</v>
      </c>
      <c r="E2097" t="inlineStr">
        <is>
          <t>XT414670871TS</t>
        </is>
      </c>
      <c r="F2097" t="inlineStr">
        <is>
          <t>6C</t>
        </is>
      </c>
      <c r="G2097" t="inlineStr">
        <is>
          <t>N</t>
        </is>
      </c>
      <c r="H2097" t="inlineStr">
        <is>
          <t>ZA</t>
        </is>
      </c>
      <c r="O2097" t="n">
        <v>5.33</v>
      </c>
      <c r="S2097">
        <f>_xlfn.XLOOKUP(E2097,'Facture Chronopost'!L:L,'Facture Chronopost'!AA:AA,"")</f>
        <v/>
      </c>
      <c r="T2097">
        <f>IF(COUNTIF('Bibliothèque transporteurs'!C:C,F2097)=0,"inconnu",_xlfn.XLOOKUP(F2097,'Bibliothèque transporteurs'!C:C,'Bibliothèque transporteurs'!A:A))</f>
        <v/>
      </c>
      <c r="U2097">
        <f>IF(OR(F2097="6C",F2097="6B"),_xlfn.XLOOKUP(E2097,'Facture Chronopost'!L:L,'Facture Chronopost'!X:X),IF(OR(F2097=17,F2097=44),F2097&amp;"_"&amp;H2097,IF(COUNTIF('Bibliothèque transporteurs'!C:C,F2097)=0,"inconnu",_xlfn.XLOOKUP(F2097,'Bibliothèque transporteurs'!C:C,'Bibliothèque transporteurs'!B:B))))</f>
        <v/>
      </c>
      <c r="V2097">
        <f>IF(COUNTIF('Bibliothèque transporteurs'!C:C,F2097)=0,"inconnu",_xlfn.XLOOKUP(F2097,'Bibliothèque transporteurs'!C:C,'Bibliothèque transporteurs'!E:E))</f>
        <v/>
      </c>
      <c r="W2097">
        <f>IF(T2097="FR_2SHOP",O2097,IF(O2097=0,0,ROUNDUP(O2097/C2097*B2097,2)))</f>
        <v/>
      </c>
      <c r="Y2097" s="118">
        <f>ROUNDUP(B2097,2)-M2097-L2097-N2097-J2097-K2097-I2097-Q2097</f>
        <v/>
      </c>
      <c r="Z2097" s="118">
        <f>IF(Y2097=W2097,"OK","Non")</f>
        <v/>
      </c>
    </row>
    <row r="2098">
      <c r="A2098" s="9">
        <f>C2098/SUM(C:C)*(SUM(C:C)+$X$2)</f>
        <v/>
      </c>
      <c r="B2098" s="9">
        <f>C2098/SUM(C:C)*(SUM(C:C)+SUM($N$3:$O$7))+S2098</f>
        <v/>
      </c>
      <c r="C2098" s="9">
        <f>SUM(I2098:Q2098)-N2098-P2098</f>
        <v/>
      </c>
      <c r="D2098" s="8" t="n">
        <v>6235</v>
      </c>
      <c r="E2098" t="inlineStr">
        <is>
          <t>XT414673422TS</t>
        </is>
      </c>
      <c r="F2098" t="inlineStr">
        <is>
          <t>6C</t>
        </is>
      </c>
      <c r="G2098" t="inlineStr">
        <is>
          <t>N</t>
        </is>
      </c>
      <c r="H2098" t="inlineStr">
        <is>
          <t>ZA</t>
        </is>
      </c>
      <c r="O2098" t="n">
        <v>9.470000000000001</v>
      </c>
      <c r="S2098">
        <f>_xlfn.XLOOKUP(E2098,'Facture Chronopost'!L:L,'Facture Chronopost'!AA:AA,"")</f>
        <v/>
      </c>
      <c r="T2098">
        <f>IF(COUNTIF('Bibliothèque transporteurs'!C:C,F2098)=0,"inconnu",_xlfn.XLOOKUP(F2098,'Bibliothèque transporteurs'!C:C,'Bibliothèque transporteurs'!A:A))</f>
        <v/>
      </c>
      <c r="U2098">
        <f>IF(OR(F2098="6C",F2098="6B"),_xlfn.XLOOKUP(E2098,'Facture Chronopost'!L:L,'Facture Chronopost'!X:X),IF(OR(F2098=17,F2098=44),F2098&amp;"_"&amp;H2098,IF(COUNTIF('Bibliothèque transporteurs'!C:C,F2098)=0,"inconnu",_xlfn.XLOOKUP(F2098,'Bibliothèque transporteurs'!C:C,'Bibliothèque transporteurs'!B:B))))</f>
        <v/>
      </c>
      <c r="V2098">
        <f>IF(COUNTIF('Bibliothèque transporteurs'!C:C,F2098)=0,"inconnu",_xlfn.XLOOKUP(F2098,'Bibliothèque transporteurs'!C:C,'Bibliothèque transporteurs'!E:E))</f>
        <v/>
      </c>
      <c r="W2098">
        <f>IF(T2098="FR_2SHOP",O2098,IF(O2098=0,0,ROUNDUP(O2098/C2098*B2098,2)))</f>
        <v/>
      </c>
      <c r="Y2098" s="118">
        <f>ROUNDUP(B2098,2)-M2098-L2098-N2098-J2098-K2098-I2098-Q2098</f>
        <v/>
      </c>
      <c r="Z2098" s="118">
        <f>IF(Y2098=W2098,"OK","Non")</f>
        <v/>
      </c>
    </row>
    <row r="2099">
      <c r="A2099" s="9">
        <f>C2099/SUM(C:C)*(SUM(C:C)+$X$2)</f>
        <v/>
      </c>
      <c r="B2099" s="9">
        <f>C2099/SUM(C:C)*(SUM(C:C)+SUM($N$3:$O$7))+S2099</f>
        <v/>
      </c>
      <c r="C2099" s="9">
        <f>SUM(I2099:Q2099)-N2099-P2099</f>
        <v/>
      </c>
      <c r="D2099" s="8" t="n">
        <v>6235</v>
      </c>
      <c r="E2099" t="inlineStr">
        <is>
          <t>XT414673484TS</t>
        </is>
      </c>
      <c r="F2099" t="inlineStr">
        <is>
          <t>6C</t>
        </is>
      </c>
      <c r="G2099" t="inlineStr">
        <is>
          <t>N</t>
        </is>
      </c>
      <c r="H2099" t="inlineStr">
        <is>
          <t>ZA</t>
        </is>
      </c>
      <c r="O2099" t="n">
        <v>9.470000000000001</v>
      </c>
      <c r="S2099">
        <f>_xlfn.XLOOKUP(E2099,'Facture Chronopost'!L:L,'Facture Chronopost'!AA:AA,"")</f>
        <v/>
      </c>
      <c r="T2099">
        <f>IF(COUNTIF('Bibliothèque transporteurs'!C:C,F2099)=0,"inconnu",_xlfn.XLOOKUP(F2099,'Bibliothèque transporteurs'!C:C,'Bibliothèque transporteurs'!A:A))</f>
        <v/>
      </c>
      <c r="U2099">
        <f>IF(OR(F2099="6C",F2099="6B"),_xlfn.XLOOKUP(E2099,'Facture Chronopost'!L:L,'Facture Chronopost'!X:X),IF(OR(F2099=17,F2099=44),F2099&amp;"_"&amp;H2099,IF(COUNTIF('Bibliothèque transporteurs'!C:C,F2099)=0,"inconnu",_xlfn.XLOOKUP(F2099,'Bibliothèque transporteurs'!C:C,'Bibliothèque transporteurs'!B:B))))</f>
        <v/>
      </c>
      <c r="V2099">
        <f>IF(COUNTIF('Bibliothèque transporteurs'!C:C,F2099)=0,"inconnu",_xlfn.XLOOKUP(F2099,'Bibliothèque transporteurs'!C:C,'Bibliothèque transporteurs'!E:E))</f>
        <v/>
      </c>
      <c r="W2099">
        <f>IF(T2099="FR_2SHOP",O2099,IF(O2099=0,0,ROUNDUP(O2099/C2099*B2099,2)))</f>
        <v/>
      </c>
      <c r="Y2099" s="118">
        <f>ROUNDUP(B2099,2)-M2099-L2099-N2099-J2099-K2099-I2099-Q2099</f>
        <v/>
      </c>
      <c r="Z2099" s="118">
        <f>IF(Y2099=W2099,"OK","Non")</f>
        <v/>
      </c>
    </row>
    <row r="2100">
      <c r="A2100" s="9">
        <f>C2100/SUM(C:C)*(SUM(C:C)+$X$2)</f>
        <v/>
      </c>
      <c r="B2100" s="9">
        <f>C2100/SUM(C:C)*(SUM(C:C)+SUM($N$3:$O$7))+S2100</f>
        <v/>
      </c>
      <c r="C2100" s="9">
        <f>SUM(I2100:Q2100)-N2100-P2100</f>
        <v/>
      </c>
      <c r="D2100" s="8" t="n">
        <v>6235</v>
      </c>
      <c r="E2100" t="inlineStr">
        <is>
          <t>XT414673515TS</t>
        </is>
      </c>
      <c r="F2100" t="inlineStr">
        <is>
          <t>6C</t>
        </is>
      </c>
      <c r="G2100" t="inlineStr">
        <is>
          <t>N</t>
        </is>
      </c>
      <c r="H2100" t="inlineStr">
        <is>
          <t>ZA</t>
        </is>
      </c>
      <c r="O2100" t="n">
        <v>5.33</v>
      </c>
      <c r="S2100">
        <f>_xlfn.XLOOKUP(E2100,'Facture Chronopost'!L:L,'Facture Chronopost'!AA:AA,"")</f>
        <v/>
      </c>
      <c r="T2100">
        <f>IF(COUNTIF('Bibliothèque transporteurs'!C:C,F2100)=0,"inconnu",_xlfn.XLOOKUP(F2100,'Bibliothèque transporteurs'!C:C,'Bibliothèque transporteurs'!A:A))</f>
        <v/>
      </c>
      <c r="U2100">
        <f>IF(OR(F2100="6C",F2100="6B"),_xlfn.XLOOKUP(E2100,'Facture Chronopost'!L:L,'Facture Chronopost'!X:X),IF(OR(F2100=17,F2100=44),F2100&amp;"_"&amp;H2100,IF(COUNTIF('Bibliothèque transporteurs'!C:C,F2100)=0,"inconnu",_xlfn.XLOOKUP(F2100,'Bibliothèque transporteurs'!C:C,'Bibliothèque transporteurs'!B:B))))</f>
        <v/>
      </c>
      <c r="V2100">
        <f>IF(COUNTIF('Bibliothèque transporteurs'!C:C,F2100)=0,"inconnu",_xlfn.XLOOKUP(F2100,'Bibliothèque transporteurs'!C:C,'Bibliothèque transporteurs'!E:E))</f>
        <v/>
      </c>
      <c r="W2100">
        <f>IF(T2100="FR_2SHOP",O2100,IF(O2100=0,0,ROUNDUP(O2100/C2100*B2100,2)))</f>
        <v/>
      </c>
      <c r="Y2100" s="118">
        <f>ROUNDUP(B2100,2)-M2100-L2100-N2100-J2100-K2100-I2100-Q2100</f>
        <v/>
      </c>
      <c r="Z2100" s="118">
        <f>IF(Y2100=W2100,"OK","Non")</f>
        <v/>
      </c>
    </row>
    <row r="2101">
      <c r="A2101" s="9">
        <f>C2101/SUM(C:C)*(SUM(C:C)+$X$2)</f>
        <v/>
      </c>
      <c r="B2101" s="9">
        <f>C2101/SUM(C:C)*(SUM(C:C)+SUM($N$3:$O$7))+S2101</f>
        <v/>
      </c>
      <c r="C2101" s="9">
        <f>SUM(I2101:Q2101)-N2101-P2101</f>
        <v/>
      </c>
      <c r="D2101" s="8" t="n">
        <v>6235</v>
      </c>
      <c r="E2101" t="inlineStr">
        <is>
          <t>XT414673569TS</t>
        </is>
      </c>
      <c r="F2101" t="inlineStr">
        <is>
          <t>6C</t>
        </is>
      </c>
      <c r="G2101" t="inlineStr">
        <is>
          <t>N</t>
        </is>
      </c>
      <c r="H2101" t="inlineStr">
        <is>
          <t>ZA</t>
        </is>
      </c>
      <c r="O2101" t="n">
        <v>5.55</v>
      </c>
      <c r="S2101">
        <f>_xlfn.XLOOKUP(E2101,'Facture Chronopost'!L:L,'Facture Chronopost'!AA:AA,"")</f>
        <v/>
      </c>
      <c r="T2101">
        <f>IF(COUNTIF('Bibliothèque transporteurs'!C:C,F2101)=0,"inconnu",_xlfn.XLOOKUP(F2101,'Bibliothèque transporteurs'!C:C,'Bibliothèque transporteurs'!A:A))</f>
        <v/>
      </c>
      <c r="U2101">
        <f>IF(OR(F2101="6C",F2101="6B"),_xlfn.XLOOKUP(E2101,'Facture Chronopost'!L:L,'Facture Chronopost'!X:X),IF(OR(F2101=17,F2101=44),F2101&amp;"_"&amp;H2101,IF(COUNTIF('Bibliothèque transporteurs'!C:C,F2101)=0,"inconnu",_xlfn.XLOOKUP(F2101,'Bibliothèque transporteurs'!C:C,'Bibliothèque transporteurs'!B:B))))</f>
        <v/>
      </c>
      <c r="V2101">
        <f>IF(COUNTIF('Bibliothèque transporteurs'!C:C,F2101)=0,"inconnu",_xlfn.XLOOKUP(F2101,'Bibliothèque transporteurs'!C:C,'Bibliothèque transporteurs'!E:E))</f>
        <v/>
      </c>
      <c r="W2101">
        <f>IF(T2101="FR_2SHOP",O2101,IF(O2101=0,0,ROUNDUP(O2101/C2101*B2101,2)))</f>
        <v/>
      </c>
      <c r="Y2101" s="118">
        <f>ROUNDUP(B2101,2)-M2101-L2101-N2101-J2101-K2101-I2101-Q2101</f>
        <v/>
      </c>
      <c r="Z2101" s="118">
        <f>IF(Y2101=W2101,"OK","Non")</f>
        <v/>
      </c>
    </row>
    <row r="2102">
      <c r="A2102" s="9">
        <f>C2102/SUM(C:C)*(SUM(C:C)+$X$2)</f>
        <v/>
      </c>
      <c r="B2102" s="9">
        <f>C2102/SUM(C:C)*(SUM(C:C)+SUM($N$3:$O$7))+S2102</f>
        <v/>
      </c>
      <c r="C2102" s="9">
        <f>SUM(I2102:Q2102)-N2102-P2102</f>
        <v/>
      </c>
      <c r="D2102" s="8" t="n">
        <v>6235</v>
      </c>
      <c r="E2102" t="inlineStr">
        <is>
          <t>XT414673952TS</t>
        </is>
      </c>
      <c r="F2102" t="inlineStr">
        <is>
          <t>6C</t>
        </is>
      </c>
      <c r="G2102" t="inlineStr">
        <is>
          <t>N</t>
        </is>
      </c>
      <c r="H2102" t="inlineStr">
        <is>
          <t>ZA</t>
        </is>
      </c>
      <c r="O2102" t="n">
        <v>5.33</v>
      </c>
      <c r="S2102">
        <f>_xlfn.XLOOKUP(E2102,'Facture Chronopost'!L:L,'Facture Chronopost'!AA:AA,"")</f>
        <v/>
      </c>
      <c r="T2102">
        <f>IF(COUNTIF('Bibliothèque transporteurs'!C:C,F2102)=0,"inconnu",_xlfn.XLOOKUP(F2102,'Bibliothèque transporteurs'!C:C,'Bibliothèque transporteurs'!A:A))</f>
        <v/>
      </c>
      <c r="U2102">
        <f>IF(OR(F2102="6C",F2102="6B"),_xlfn.XLOOKUP(E2102,'Facture Chronopost'!L:L,'Facture Chronopost'!X:X),IF(OR(F2102=17,F2102=44),F2102&amp;"_"&amp;H2102,IF(COUNTIF('Bibliothèque transporteurs'!C:C,F2102)=0,"inconnu",_xlfn.XLOOKUP(F2102,'Bibliothèque transporteurs'!C:C,'Bibliothèque transporteurs'!B:B))))</f>
        <v/>
      </c>
      <c r="V2102">
        <f>IF(COUNTIF('Bibliothèque transporteurs'!C:C,F2102)=0,"inconnu",_xlfn.XLOOKUP(F2102,'Bibliothèque transporteurs'!C:C,'Bibliothèque transporteurs'!E:E))</f>
        <v/>
      </c>
      <c r="W2102">
        <f>IF(T2102="FR_2SHOP",O2102,IF(O2102=0,0,ROUNDUP(O2102/C2102*B2102,2)))</f>
        <v/>
      </c>
      <c r="Y2102" s="118">
        <f>ROUNDUP(B2102,2)-M2102-L2102-N2102-J2102-K2102-I2102-Q2102</f>
        <v/>
      </c>
      <c r="Z2102" s="118">
        <f>IF(Y2102=W2102,"OK","Non")</f>
        <v/>
      </c>
    </row>
    <row r="2103">
      <c r="A2103" s="9">
        <f>C2103/SUM(C:C)*(SUM(C:C)+$X$2)</f>
        <v/>
      </c>
      <c r="B2103" s="9">
        <f>C2103/SUM(C:C)*(SUM(C:C)+SUM($N$3:$O$7))+S2103</f>
        <v/>
      </c>
      <c r="C2103" s="9">
        <f>SUM(I2103:Q2103)-N2103-P2103</f>
        <v/>
      </c>
      <c r="D2103" s="8" t="n">
        <v>6235</v>
      </c>
      <c r="E2103" t="inlineStr">
        <is>
          <t>XT414674105TS</t>
        </is>
      </c>
      <c r="F2103" t="inlineStr">
        <is>
          <t>6C</t>
        </is>
      </c>
      <c r="G2103" t="inlineStr">
        <is>
          <t>N</t>
        </is>
      </c>
      <c r="H2103" t="inlineStr">
        <is>
          <t>ZA</t>
        </is>
      </c>
      <c r="O2103" t="n">
        <v>5.33</v>
      </c>
      <c r="S2103">
        <f>_xlfn.XLOOKUP(E2103,'Facture Chronopost'!L:L,'Facture Chronopost'!AA:AA,"")</f>
        <v/>
      </c>
      <c r="T2103">
        <f>IF(COUNTIF('Bibliothèque transporteurs'!C:C,F2103)=0,"inconnu",_xlfn.XLOOKUP(F2103,'Bibliothèque transporteurs'!C:C,'Bibliothèque transporteurs'!A:A))</f>
        <v/>
      </c>
      <c r="U2103">
        <f>IF(OR(F2103="6C",F2103="6B"),_xlfn.XLOOKUP(E2103,'Facture Chronopost'!L:L,'Facture Chronopost'!X:X),IF(OR(F2103=17,F2103=44),F2103&amp;"_"&amp;H2103,IF(COUNTIF('Bibliothèque transporteurs'!C:C,F2103)=0,"inconnu",_xlfn.XLOOKUP(F2103,'Bibliothèque transporteurs'!C:C,'Bibliothèque transporteurs'!B:B))))</f>
        <v/>
      </c>
      <c r="V2103">
        <f>IF(COUNTIF('Bibliothèque transporteurs'!C:C,F2103)=0,"inconnu",_xlfn.XLOOKUP(F2103,'Bibliothèque transporteurs'!C:C,'Bibliothèque transporteurs'!E:E))</f>
        <v/>
      </c>
      <c r="W2103">
        <f>IF(T2103="FR_2SHOP",O2103,IF(O2103=0,0,ROUNDUP(O2103/C2103*B2103,2)))</f>
        <v/>
      </c>
      <c r="Y2103" s="118">
        <f>ROUNDUP(B2103,2)-M2103-L2103-N2103-J2103-K2103-I2103-Q2103</f>
        <v/>
      </c>
      <c r="Z2103" s="118">
        <f>IF(Y2103=W2103,"OK","Non")</f>
        <v/>
      </c>
    </row>
    <row r="2104">
      <c r="A2104" s="9">
        <f>C2104/SUM(C:C)*(SUM(C:C)+$X$2)</f>
        <v/>
      </c>
      <c r="B2104" s="9">
        <f>C2104/SUM(C:C)*(SUM(C:C)+SUM($N$3:$O$7))+S2104</f>
        <v/>
      </c>
      <c r="C2104" s="9">
        <f>SUM(I2104:Q2104)-N2104-P2104</f>
        <v/>
      </c>
      <c r="D2104" s="8" t="n">
        <v>6235</v>
      </c>
      <c r="E2104" t="inlineStr">
        <is>
          <t>XT414676432TS</t>
        </is>
      </c>
      <c r="F2104" t="inlineStr">
        <is>
          <t>6C</t>
        </is>
      </c>
      <c r="G2104" t="inlineStr">
        <is>
          <t>N</t>
        </is>
      </c>
      <c r="H2104" t="inlineStr">
        <is>
          <t>ZA</t>
        </is>
      </c>
      <c r="O2104" t="n">
        <v>5.33</v>
      </c>
      <c r="S2104">
        <f>_xlfn.XLOOKUP(E2104,'Facture Chronopost'!L:L,'Facture Chronopost'!AA:AA,"")</f>
        <v/>
      </c>
      <c r="T2104">
        <f>IF(COUNTIF('Bibliothèque transporteurs'!C:C,F2104)=0,"inconnu",_xlfn.XLOOKUP(F2104,'Bibliothèque transporteurs'!C:C,'Bibliothèque transporteurs'!A:A))</f>
        <v/>
      </c>
      <c r="U2104">
        <f>IF(OR(F2104="6C",F2104="6B"),_xlfn.XLOOKUP(E2104,'Facture Chronopost'!L:L,'Facture Chronopost'!X:X),IF(OR(F2104=17,F2104=44),F2104&amp;"_"&amp;H2104,IF(COUNTIF('Bibliothèque transporteurs'!C:C,F2104)=0,"inconnu",_xlfn.XLOOKUP(F2104,'Bibliothèque transporteurs'!C:C,'Bibliothèque transporteurs'!B:B))))</f>
        <v/>
      </c>
      <c r="V2104">
        <f>IF(COUNTIF('Bibliothèque transporteurs'!C:C,F2104)=0,"inconnu",_xlfn.XLOOKUP(F2104,'Bibliothèque transporteurs'!C:C,'Bibliothèque transporteurs'!E:E))</f>
        <v/>
      </c>
      <c r="W2104">
        <f>IF(T2104="FR_2SHOP",O2104,IF(O2104=0,0,ROUNDUP(O2104/C2104*B2104,2)))</f>
        <v/>
      </c>
      <c r="Y2104" s="118">
        <f>ROUNDUP(B2104,2)-M2104-L2104-N2104-J2104-K2104-I2104-Q2104</f>
        <v/>
      </c>
      <c r="Z2104" s="118">
        <f>IF(Y2104=W2104,"OK","Non")</f>
        <v/>
      </c>
    </row>
    <row r="2105">
      <c r="A2105" s="9">
        <f>C2105/SUM(C:C)*(SUM(C:C)+$X$2)</f>
        <v/>
      </c>
      <c r="B2105" s="9">
        <f>C2105/SUM(C:C)*(SUM(C:C)+SUM($N$3:$O$7))+S2105</f>
        <v/>
      </c>
      <c r="C2105" s="9">
        <f>SUM(I2105:Q2105)-N2105-P2105</f>
        <v/>
      </c>
      <c r="D2105" s="8" t="n">
        <v>6235</v>
      </c>
      <c r="E2105" t="inlineStr">
        <is>
          <t>XT414676517TS</t>
        </is>
      </c>
      <c r="F2105" t="inlineStr">
        <is>
          <t>6C</t>
        </is>
      </c>
      <c r="G2105" t="inlineStr">
        <is>
          <t>N</t>
        </is>
      </c>
      <c r="H2105" t="inlineStr">
        <is>
          <t>ZA</t>
        </is>
      </c>
      <c r="O2105" t="n">
        <v>5.55</v>
      </c>
      <c r="S2105">
        <f>_xlfn.XLOOKUP(E2105,'Facture Chronopost'!L:L,'Facture Chronopost'!AA:AA,"")</f>
        <v/>
      </c>
      <c r="T2105">
        <f>IF(COUNTIF('Bibliothèque transporteurs'!C:C,F2105)=0,"inconnu",_xlfn.XLOOKUP(F2105,'Bibliothèque transporteurs'!C:C,'Bibliothèque transporteurs'!A:A))</f>
        <v/>
      </c>
      <c r="U2105">
        <f>IF(OR(F2105="6C",F2105="6B"),_xlfn.XLOOKUP(E2105,'Facture Chronopost'!L:L,'Facture Chronopost'!X:X),IF(OR(F2105=17,F2105=44),F2105&amp;"_"&amp;H2105,IF(COUNTIF('Bibliothèque transporteurs'!C:C,F2105)=0,"inconnu",_xlfn.XLOOKUP(F2105,'Bibliothèque transporteurs'!C:C,'Bibliothèque transporteurs'!B:B))))</f>
        <v/>
      </c>
      <c r="V2105">
        <f>IF(COUNTIF('Bibliothèque transporteurs'!C:C,F2105)=0,"inconnu",_xlfn.XLOOKUP(F2105,'Bibliothèque transporteurs'!C:C,'Bibliothèque transporteurs'!E:E))</f>
        <v/>
      </c>
      <c r="W2105">
        <f>IF(T2105="FR_2SHOP",O2105,IF(O2105=0,0,ROUNDUP(O2105/C2105*B2105,2)))</f>
        <v/>
      </c>
      <c r="Y2105" s="118">
        <f>ROUNDUP(B2105,2)-M2105-L2105-N2105-J2105-K2105-I2105-Q2105</f>
        <v/>
      </c>
      <c r="Z2105" s="118">
        <f>IF(Y2105=W2105,"OK","Non")</f>
        <v/>
      </c>
    </row>
    <row r="2106">
      <c r="A2106" s="9">
        <f>C2106/SUM(C:C)*(SUM(C:C)+$X$2)</f>
        <v/>
      </c>
      <c r="B2106" s="9">
        <f>C2106/SUM(C:C)*(SUM(C:C)+SUM($N$3:$O$7))+S2106</f>
        <v/>
      </c>
      <c r="C2106" s="9">
        <f>SUM(I2106:Q2106)-N2106-P2106</f>
        <v/>
      </c>
      <c r="D2106" s="8" t="n">
        <v>6235</v>
      </c>
      <c r="E2106" t="inlineStr">
        <is>
          <t>XT414678637TS</t>
        </is>
      </c>
      <c r="F2106" t="inlineStr">
        <is>
          <t>6C</t>
        </is>
      </c>
      <c r="G2106" t="inlineStr">
        <is>
          <t>N</t>
        </is>
      </c>
      <c r="H2106" t="inlineStr">
        <is>
          <t>ZA</t>
        </is>
      </c>
      <c r="O2106" t="n">
        <v>5.33</v>
      </c>
      <c r="S2106">
        <f>_xlfn.XLOOKUP(E2106,'Facture Chronopost'!L:L,'Facture Chronopost'!AA:AA,"")</f>
        <v/>
      </c>
      <c r="T2106">
        <f>IF(COUNTIF('Bibliothèque transporteurs'!C:C,F2106)=0,"inconnu",_xlfn.XLOOKUP(F2106,'Bibliothèque transporteurs'!C:C,'Bibliothèque transporteurs'!A:A))</f>
        <v/>
      </c>
      <c r="U2106">
        <f>IF(OR(F2106="6C",F2106="6B"),_xlfn.XLOOKUP(E2106,'Facture Chronopost'!L:L,'Facture Chronopost'!X:X),IF(OR(F2106=17,F2106=44),F2106&amp;"_"&amp;H2106,IF(COUNTIF('Bibliothèque transporteurs'!C:C,F2106)=0,"inconnu",_xlfn.XLOOKUP(F2106,'Bibliothèque transporteurs'!C:C,'Bibliothèque transporteurs'!B:B))))</f>
        <v/>
      </c>
      <c r="V2106">
        <f>IF(COUNTIF('Bibliothèque transporteurs'!C:C,F2106)=0,"inconnu",_xlfn.XLOOKUP(F2106,'Bibliothèque transporteurs'!C:C,'Bibliothèque transporteurs'!E:E))</f>
        <v/>
      </c>
      <c r="W2106">
        <f>IF(T2106="FR_2SHOP",O2106,IF(O2106=0,0,ROUNDUP(O2106/C2106*B2106,2)))</f>
        <v/>
      </c>
      <c r="Y2106" s="118">
        <f>ROUNDUP(B2106,2)-M2106-L2106-N2106-J2106-K2106-I2106-Q2106</f>
        <v/>
      </c>
      <c r="Z2106" s="118">
        <f>IF(Y2106=W2106,"OK","Non")</f>
        <v/>
      </c>
    </row>
    <row r="2107">
      <c r="A2107" s="9">
        <f>C2107/SUM(C:C)*(SUM(C:C)+$X$2)</f>
        <v/>
      </c>
      <c r="B2107" s="9">
        <f>C2107/SUM(C:C)*(SUM(C:C)+SUM($N$3:$O$7))+S2107</f>
        <v/>
      </c>
      <c r="C2107" s="9">
        <f>SUM(I2107:Q2107)-N2107-P2107</f>
        <v/>
      </c>
      <c r="D2107" s="8" t="n">
        <v>6235</v>
      </c>
      <c r="E2107" t="inlineStr">
        <is>
          <t>XT414678699TS</t>
        </is>
      </c>
      <c r="F2107" t="inlineStr">
        <is>
          <t>6C</t>
        </is>
      </c>
      <c r="G2107" t="inlineStr">
        <is>
          <t>N</t>
        </is>
      </c>
      <c r="H2107" t="inlineStr">
        <is>
          <t>ZA</t>
        </is>
      </c>
      <c r="O2107" t="n">
        <v>9.470000000000001</v>
      </c>
      <c r="S2107">
        <f>_xlfn.XLOOKUP(E2107,'Facture Chronopost'!L:L,'Facture Chronopost'!AA:AA,"")</f>
        <v/>
      </c>
      <c r="T2107">
        <f>IF(COUNTIF('Bibliothèque transporteurs'!C:C,F2107)=0,"inconnu",_xlfn.XLOOKUP(F2107,'Bibliothèque transporteurs'!C:C,'Bibliothèque transporteurs'!A:A))</f>
        <v/>
      </c>
      <c r="U2107">
        <f>IF(OR(F2107="6C",F2107="6B"),_xlfn.XLOOKUP(E2107,'Facture Chronopost'!L:L,'Facture Chronopost'!X:X),IF(OR(F2107=17,F2107=44),F2107&amp;"_"&amp;H2107,IF(COUNTIF('Bibliothèque transporteurs'!C:C,F2107)=0,"inconnu",_xlfn.XLOOKUP(F2107,'Bibliothèque transporteurs'!C:C,'Bibliothèque transporteurs'!B:B))))</f>
        <v/>
      </c>
      <c r="V2107">
        <f>IF(COUNTIF('Bibliothèque transporteurs'!C:C,F2107)=0,"inconnu",_xlfn.XLOOKUP(F2107,'Bibliothèque transporteurs'!C:C,'Bibliothèque transporteurs'!E:E))</f>
        <v/>
      </c>
      <c r="W2107">
        <f>IF(T2107="FR_2SHOP",O2107,IF(O2107=0,0,ROUNDUP(O2107/C2107*B2107,2)))</f>
        <v/>
      </c>
      <c r="Y2107" s="118">
        <f>ROUNDUP(B2107,2)-M2107-L2107-N2107-J2107-K2107-I2107-Q2107</f>
        <v/>
      </c>
      <c r="Z2107" s="118">
        <f>IF(Y2107=W2107,"OK","Non")</f>
        <v/>
      </c>
    </row>
    <row r="2108">
      <c r="A2108" s="9">
        <f>C2108/SUM(C:C)*(SUM(C:C)+$X$2)</f>
        <v/>
      </c>
      <c r="B2108" s="9">
        <f>C2108/SUM(C:C)*(SUM(C:C)+SUM($N$3:$O$7))+S2108</f>
        <v/>
      </c>
      <c r="C2108" s="9">
        <f>SUM(I2108:Q2108)-N2108-P2108</f>
        <v/>
      </c>
      <c r="D2108" s="8" t="n">
        <v>6235</v>
      </c>
      <c r="E2108" t="inlineStr">
        <is>
          <t>XT414679028TS</t>
        </is>
      </c>
      <c r="F2108" t="inlineStr">
        <is>
          <t>6C</t>
        </is>
      </c>
      <c r="G2108" t="inlineStr">
        <is>
          <t>N</t>
        </is>
      </c>
      <c r="H2108" t="inlineStr">
        <is>
          <t>ZA</t>
        </is>
      </c>
      <c r="O2108" t="n">
        <v>5.55</v>
      </c>
      <c r="S2108">
        <f>_xlfn.XLOOKUP(E2108,'Facture Chronopost'!L:L,'Facture Chronopost'!AA:AA,"")</f>
        <v/>
      </c>
      <c r="T2108">
        <f>IF(COUNTIF('Bibliothèque transporteurs'!C:C,F2108)=0,"inconnu",_xlfn.XLOOKUP(F2108,'Bibliothèque transporteurs'!C:C,'Bibliothèque transporteurs'!A:A))</f>
        <v/>
      </c>
      <c r="U2108">
        <f>IF(OR(F2108="6C",F2108="6B"),_xlfn.XLOOKUP(E2108,'Facture Chronopost'!L:L,'Facture Chronopost'!X:X),IF(OR(F2108=17,F2108=44),F2108&amp;"_"&amp;H2108,IF(COUNTIF('Bibliothèque transporteurs'!C:C,F2108)=0,"inconnu",_xlfn.XLOOKUP(F2108,'Bibliothèque transporteurs'!C:C,'Bibliothèque transporteurs'!B:B))))</f>
        <v/>
      </c>
      <c r="V2108">
        <f>IF(COUNTIF('Bibliothèque transporteurs'!C:C,F2108)=0,"inconnu",_xlfn.XLOOKUP(F2108,'Bibliothèque transporteurs'!C:C,'Bibliothèque transporteurs'!E:E))</f>
        <v/>
      </c>
      <c r="W2108">
        <f>IF(T2108="FR_2SHOP",O2108,IF(O2108=0,0,ROUNDUP(O2108/C2108*B2108,2)))</f>
        <v/>
      </c>
      <c r="Y2108" s="118">
        <f>ROUNDUP(B2108,2)-M2108-L2108-N2108-J2108-K2108-I2108-Q2108</f>
        <v/>
      </c>
      <c r="Z2108" s="118">
        <f>IF(Y2108=W2108,"OK","Non")</f>
        <v/>
      </c>
    </row>
    <row r="2109">
      <c r="A2109" s="9">
        <f>C2109/SUM(C:C)*(SUM(C:C)+$X$2)</f>
        <v/>
      </c>
      <c r="B2109" s="9">
        <f>C2109/SUM(C:C)*(SUM(C:C)+SUM($N$3:$O$7))+S2109</f>
        <v/>
      </c>
      <c r="C2109" s="9">
        <f>SUM(I2109:Q2109)-N2109-P2109</f>
        <v/>
      </c>
      <c r="D2109" s="8" t="n">
        <v>6235</v>
      </c>
      <c r="E2109" t="inlineStr">
        <is>
          <t>XT414680193TS</t>
        </is>
      </c>
      <c r="F2109" t="inlineStr">
        <is>
          <t>6C</t>
        </is>
      </c>
      <c r="G2109" t="inlineStr">
        <is>
          <t>N</t>
        </is>
      </c>
      <c r="H2109" t="inlineStr">
        <is>
          <t>ZA</t>
        </is>
      </c>
      <c r="O2109" t="n">
        <v>4.84</v>
      </c>
      <c r="S2109">
        <f>_xlfn.XLOOKUP(E2109,'Facture Chronopost'!L:L,'Facture Chronopost'!AA:AA,"")</f>
        <v/>
      </c>
      <c r="T2109">
        <f>IF(COUNTIF('Bibliothèque transporteurs'!C:C,F2109)=0,"inconnu",_xlfn.XLOOKUP(F2109,'Bibliothèque transporteurs'!C:C,'Bibliothèque transporteurs'!A:A))</f>
        <v/>
      </c>
      <c r="U2109">
        <f>IF(OR(F2109="6C",F2109="6B"),_xlfn.XLOOKUP(E2109,'Facture Chronopost'!L:L,'Facture Chronopost'!X:X),IF(OR(F2109=17,F2109=44),F2109&amp;"_"&amp;H2109,IF(COUNTIF('Bibliothèque transporteurs'!C:C,F2109)=0,"inconnu",_xlfn.XLOOKUP(F2109,'Bibliothèque transporteurs'!C:C,'Bibliothèque transporteurs'!B:B))))</f>
        <v/>
      </c>
      <c r="V2109">
        <f>IF(COUNTIF('Bibliothèque transporteurs'!C:C,F2109)=0,"inconnu",_xlfn.XLOOKUP(F2109,'Bibliothèque transporteurs'!C:C,'Bibliothèque transporteurs'!E:E))</f>
        <v/>
      </c>
      <c r="W2109">
        <f>IF(T2109="FR_2SHOP",O2109,IF(O2109=0,0,ROUNDUP(O2109/C2109*B2109,2)))</f>
        <v/>
      </c>
      <c r="Y2109" s="118">
        <f>ROUNDUP(B2109,2)-M2109-L2109-N2109-J2109-K2109-I2109-Q2109</f>
        <v/>
      </c>
      <c r="Z2109" s="118">
        <f>IF(Y2109=W2109,"OK","Non")</f>
        <v/>
      </c>
    </row>
    <row r="2110">
      <c r="A2110" s="9">
        <f>C2110/SUM(C:C)*(SUM(C:C)+$X$2)</f>
        <v/>
      </c>
      <c r="B2110" s="9">
        <f>C2110/SUM(C:C)*(SUM(C:C)+SUM($N$3:$O$7))+S2110</f>
        <v/>
      </c>
      <c r="C2110" s="9">
        <f>SUM(I2110:Q2110)-N2110-P2110</f>
        <v/>
      </c>
      <c r="D2110" s="8" t="n">
        <v>6235</v>
      </c>
      <c r="E2110" t="inlineStr">
        <is>
          <t>XT414682101TS</t>
        </is>
      </c>
      <c r="F2110" t="inlineStr">
        <is>
          <t>6C</t>
        </is>
      </c>
      <c r="G2110" t="inlineStr">
        <is>
          <t>N</t>
        </is>
      </c>
      <c r="H2110" t="inlineStr">
        <is>
          <t>ZA</t>
        </is>
      </c>
      <c r="O2110" t="n">
        <v>6.4</v>
      </c>
      <c r="S2110">
        <f>_xlfn.XLOOKUP(E2110,'Facture Chronopost'!L:L,'Facture Chronopost'!AA:AA,"")</f>
        <v/>
      </c>
      <c r="T2110">
        <f>IF(COUNTIF('Bibliothèque transporteurs'!C:C,F2110)=0,"inconnu",_xlfn.XLOOKUP(F2110,'Bibliothèque transporteurs'!C:C,'Bibliothèque transporteurs'!A:A))</f>
        <v/>
      </c>
      <c r="U2110">
        <f>IF(OR(F2110="6C",F2110="6B"),_xlfn.XLOOKUP(E2110,'Facture Chronopost'!L:L,'Facture Chronopost'!X:X),IF(OR(F2110=17,F2110=44),F2110&amp;"_"&amp;H2110,IF(COUNTIF('Bibliothèque transporteurs'!C:C,F2110)=0,"inconnu",_xlfn.XLOOKUP(F2110,'Bibliothèque transporteurs'!C:C,'Bibliothèque transporteurs'!B:B))))</f>
        <v/>
      </c>
      <c r="V2110">
        <f>IF(COUNTIF('Bibliothèque transporteurs'!C:C,F2110)=0,"inconnu",_xlfn.XLOOKUP(F2110,'Bibliothèque transporteurs'!C:C,'Bibliothèque transporteurs'!E:E))</f>
        <v/>
      </c>
      <c r="W2110">
        <f>IF(T2110="FR_2SHOP",O2110,IF(O2110=0,0,ROUNDUP(O2110/C2110*B2110,2)))</f>
        <v/>
      </c>
      <c r="Y2110" s="118">
        <f>ROUNDUP(B2110,2)-M2110-L2110-N2110-J2110-K2110-I2110-Q2110</f>
        <v/>
      </c>
      <c r="Z2110" s="118">
        <f>IF(Y2110=W2110,"OK","Non")</f>
        <v/>
      </c>
    </row>
    <row r="2111">
      <c r="A2111" s="9">
        <f>C2111/SUM(C:C)*(SUM(C:C)+$X$2)</f>
        <v/>
      </c>
      <c r="B2111" s="9">
        <f>C2111/SUM(C:C)*(SUM(C:C)+SUM($N$3:$O$7))+S2111</f>
        <v/>
      </c>
      <c r="C2111" s="9">
        <f>SUM(I2111:Q2111)-N2111-P2111</f>
        <v/>
      </c>
      <c r="D2111" s="8" t="n">
        <v>6235</v>
      </c>
      <c r="E2111" t="inlineStr">
        <is>
          <t>XT414682319TS</t>
        </is>
      </c>
      <c r="F2111" t="inlineStr">
        <is>
          <t>6C</t>
        </is>
      </c>
      <c r="G2111" t="inlineStr">
        <is>
          <t>N</t>
        </is>
      </c>
      <c r="H2111" t="inlineStr">
        <is>
          <t>ZA</t>
        </is>
      </c>
      <c r="O2111" t="n">
        <v>5.33</v>
      </c>
      <c r="S2111">
        <f>_xlfn.XLOOKUP(E2111,'Facture Chronopost'!L:L,'Facture Chronopost'!AA:AA,"")</f>
        <v/>
      </c>
      <c r="T2111">
        <f>IF(COUNTIF('Bibliothèque transporteurs'!C:C,F2111)=0,"inconnu",_xlfn.XLOOKUP(F2111,'Bibliothèque transporteurs'!C:C,'Bibliothèque transporteurs'!A:A))</f>
        <v/>
      </c>
      <c r="U2111">
        <f>IF(OR(F2111="6C",F2111="6B"),_xlfn.XLOOKUP(E2111,'Facture Chronopost'!L:L,'Facture Chronopost'!X:X),IF(OR(F2111=17,F2111=44),F2111&amp;"_"&amp;H2111,IF(COUNTIF('Bibliothèque transporteurs'!C:C,F2111)=0,"inconnu",_xlfn.XLOOKUP(F2111,'Bibliothèque transporteurs'!C:C,'Bibliothèque transporteurs'!B:B))))</f>
        <v/>
      </c>
      <c r="V2111">
        <f>IF(COUNTIF('Bibliothèque transporteurs'!C:C,F2111)=0,"inconnu",_xlfn.XLOOKUP(F2111,'Bibliothèque transporteurs'!C:C,'Bibliothèque transporteurs'!E:E))</f>
        <v/>
      </c>
      <c r="W2111">
        <f>IF(T2111="FR_2SHOP",O2111,IF(O2111=0,0,ROUNDUP(O2111/C2111*B2111,2)))</f>
        <v/>
      </c>
      <c r="Y2111" s="118">
        <f>ROUNDUP(B2111,2)-M2111-L2111-N2111-J2111-K2111-I2111-Q2111</f>
        <v/>
      </c>
      <c r="Z2111" s="118">
        <f>IF(Y2111=W2111,"OK","Non")</f>
        <v/>
      </c>
    </row>
    <row r="2112">
      <c r="A2112" s="9">
        <f>C2112/SUM(C:C)*(SUM(C:C)+$X$2)</f>
        <v/>
      </c>
      <c r="B2112" s="9">
        <f>C2112/SUM(C:C)*(SUM(C:C)+SUM($N$3:$O$7))+S2112</f>
        <v/>
      </c>
      <c r="C2112" s="9">
        <f>SUM(I2112:Q2112)-N2112-P2112</f>
        <v/>
      </c>
      <c r="D2112" s="8" t="n">
        <v>6235</v>
      </c>
      <c r="E2112" t="inlineStr">
        <is>
          <t>XT414683040TS</t>
        </is>
      </c>
      <c r="F2112" t="inlineStr">
        <is>
          <t>6C</t>
        </is>
      </c>
      <c r="G2112" t="inlineStr">
        <is>
          <t>N</t>
        </is>
      </c>
      <c r="H2112" t="inlineStr">
        <is>
          <t>ZA</t>
        </is>
      </c>
      <c r="O2112" t="n">
        <v>5.33</v>
      </c>
      <c r="S2112">
        <f>_xlfn.XLOOKUP(E2112,'Facture Chronopost'!L:L,'Facture Chronopost'!AA:AA,"")</f>
        <v/>
      </c>
      <c r="T2112">
        <f>IF(COUNTIF('Bibliothèque transporteurs'!C:C,F2112)=0,"inconnu",_xlfn.XLOOKUP(F2112,'Bibliothèque transporteurs'!C:C,'Bibliothèque transporteurs'!A:A))</f>
        <v/>
      </c>
      <c r="U2112">
        <f>IF(OR(F2112="6C",F2112="6B"),_xlfn.XLOOKUP(E2112,'Facture Chronopost'!L:L,'Facture Chronopost'!X:X),IF(OR(F2112=17,F2112=44),F2112&amp;"_"&amp;H2112,IF(COUNTIF('Bibliothèque transporteurs'!C:C,F2112)=0,"inconnu",_xlfn.XLOOKUP(F2112,'Bibliothèque transporteurs'!C:C,'Bibliothèque transporteurs'!B:B))))</f>
        <v/>
      </c>
      <c r="V2112">
        <f>IF(COUNTIF('Bibliothèque transporteurs'!C:C,F2112)=0,"inconnu",_xlfn.XLOOKUP(F2112,'Bibliothèque transporteurs'!C:C,'Bibliothèque transporteurs'!E:E))</f>
        <v/>
      </c>
      <c r="W2112">
        <f>IF(T2112="FR_2SHOP",O2112,IF(O2112=0,0,ROUNDUP(O2112/C2112*B2112,2)))</f>
        <v/>
      </c>
      <c r="Y2112" s="118">
        <f>ROUNDUP(B2112,2)-M2112-L2112-N2112-J2112-K2112-I2112-Q2112</f>
        <v/>
      </c>
      <c r="Z2112" s="118">
        <f>IF(Y2112=W2112,"OK","Non")</f>
        <v/>
      </c>
    </row>
    <row r="2113">
      <c r="A2113" s="9">
        <f>C2113/SUM(C:C)*(SUM(C:C)+$X$2)</f>
        <v/>
      </c>
      <c r="B2113" s="9">
        <f>C2113/SUM(C:C)*(SUM(C:C)+SUM($N$3:$O$7))+S2113</f>
        <v/>
      </c>
      <c r="C2113" s="9">
        <f>SUM(I2113:Q2113)-N2113-P2113</f>
        <v/>
      </c>
      <c r="D2113" s="8" t="n">
        <v>6235</v>
      </c>
      <c r="E2113" t="inlineStr">
        <is>
          <t>XT414683481TS</t>
        </is>
      </c>
      <c r="F2113" t="inlineStr">
        <is>
          <t>6C</t>
        </is>
      </c>
      <c r="G2113" t="inlineStr">
        <is>
          <t>N</t>
        </is>
      </c>
      <c r="H2113" t="inlineStr">
        <is>
          <t>ZA</t>
        </is>
      </c>
      <c r="O2113" t="n">
        <v>5.33</v>
      </c>
      <c r="S2113">
        <f>_xlfn.XLOOKUP(E2113,'Facture Chronopost'!L:L,'Facture Chronopost'!AA:AA,"")</f>
        <v/>
      </c>
      <c r="T2113">
        <f>IF(COUNTIF('Bibliothèque transporteurs'!C:C,F2113)=0,"inconnu",_xlfn.XLOOKUP(F2113,'Bibliothèque transporteurs'!C:C,'Bibliothèque transporteurs'!A:A))</f>
        <v/>
      </c>
      <c r="U2113">
        <f>IF(OR(F2113="6C",F2113="6B"),_xlfn.XLOOKUP(E2113,'Facture Chronopost'!L:L,'Facture Chronopost'!X:X),IF(OR(F2113=17,F2113=44),F2113&amp;"_"&amp;H2113,IF(COUNTIF('Bibliothèque transporteurs'!C:C,F2113)=0,"inconnu",_xlfn.XLOOKUP(F2113,'Bibliothèque transporteurs'!C:C,'Bibliothèque transporteurs'!B:B))))</f>
        <v/>
      </c>
      <c r="V2113">
        <f>IF(COUNTIF('Bibliothèque transporteurs'!C:C,F2113)=0,"inconnu",_xlfn.XLOOKUP(F2113,'Bibliothèque transporteurs'!C:C,'Bibliothèque transporteurs'!E:E))</f>
        <v/>
      </c>
      <c r="W2113">
        <f>IF(T2113="FR_2SHOP",O2113,IF(O2113=0,0,ROUNDUP(O2113/C2113*B2113,2)))</f>
        <v/>
      </c>
      <c r="Y2113" s="118">
        <f>ROUNDUP(B2113,2)-M2113-L2113-N2113-J2113-K2113-I2113-Q2113</f>
        <v/>
      </c>
      <c r="Z2113" s="118">
        <f>IF(Y2113=W2113,"OK","Non")</f>
        <v/>
      </c>
    </row>
    <row r="2114">
      <c r="A2114" s="9">
        <f>C2114/SUM(C:C)*(SUM(C:C)+$X$2)</f>
        <v/>
      </c>
      <c r="B2114" s="9">
        <f>C2114/SUM(C:C)*(SUM(C:C)+SUM($N$3:$O$7))+S2114</f>
        <v/>
      </c>
      <c r="C2114" s="9">
        <f>SUM(I2114:Q2114)-N2114-P2114</f>
        <v/>
      </c>
      <c r="D2114" s="8" t="n">
        <v>6235</v>
      </c>
      <c r="E2114" t="inlineStr">
        <is>
          <t>XT414684694TS</t>
        </is>
      </c>
      <c r="F2114" t="inlineStr">
        <is>
          <t>6C</t>
        </is>
      </c>
      <c r="G2114" t="inlineStr">
        <is>
          <t>N</t>
        </is>
      </c>
      <c r="H2114" t="inlineStr">
        <is>
          <t>ZA</t>
        </is>
      </c>
      <c r="O2114" t="n">
        <v>6.4</v>
      </c>
      <c r="S2114">
        <f>_xlfn.XLOOKUP(E2114,'Facture Chronopost'!L:L,'Facture Chronopost'!AA:AA,"")</f>
        <v/>
      </c>
      <c r="T2114">
        <f>IF(COUNTIF('Bibliothèque transporteurs'!C:C,F2114)=0,"inconnu",_xlfn.XLOOKUP(F2114,'Bibliothèque transporteurs'!C:C,'Bibliothèque transporteurs'!A:A))</f>
        <v/>
      </c>
      <c r="U2114">
        <f>IF(OR(F2114="6C",F2114="6B"),_xlfn.XLOOKUP(E2114,'Facture Chronopost'!L:L,'Facture Chronopost'!X:X),IF(OR(F2114=17,F2114=44),F2114&amp;"_"&amp;H2114,IF(COUNTIF('Bibliothèque transporteurs'!C:C,F2114)=0,"inconnu",_xlfn.XLOOKUP(F2114,'Bibliothèque transporteurs'!C:C,'Bibliothèque transporteurs'!B:B))))</f>
        <v/>
      </c>
      <c r="V2114">
        <f>IF(COUNTIF('Bibliothèque transporteurs'!C:C,F2114)=0,"inconnu",_xlfn.XLOOKUP(F2114,'Bibliothèque transporteurs'!C:C,'Bibliothèque transporteurs'!E:E))</f>
        <v/>
      </c>
      <c r="W2114">
        <f>IF(T2114="FR_2SHOP",O2114,IF(O2114=0,0,ROUNDUP(O2114/C2114*B2114,2)))</f>
        <v/>
      </c>
      <c r="Y2114" s="118">
        <f>ROUNDUP(B2114,2)-M2114-L2114-N2114-J2114-K2114-I2114-Q2114</f>
        <v/>
      </c>
      <c r="Z2114" s="118">
        <f>IF(Y2114=W2114,"OK","Non")</f>
        <v/>
      </c>
    </row>
    <row r="2115">
      <c r="A2115" s="9">
        <f>C2115/SUM(C:C)*(SUM(C:C)+$X$2)</f>
        <v/>
      </c>
      <c r="B2115" s="9">
        <f>C2115/SUM(C:C)*(SUM(C:C)+SUM($N$3:$O$7))+S2115</f>
        <v/>
      </c>
      <c r="C2115" s="9">
        <f>SUM(I2115:Q2115)-N2115-P2115</f>
        <v/>
      </c>
      <c r="D2115" s="8" t="n">
        <v>6235</v>
      </c>
      <c r="E2115" t="inlineStr">
        <is>
          <t>XT414685332TS</t>
        </is>
      </c>
      <c r="F2115" t="inlineStr">
        <is>
          <t>6C</t>
        </is>
      </c>
      <c r="G2115" t="inlineStr">
        <is>
          <t>N</t>
        </is>
      </c>
      <c r="H2115" t="inlineStr">
        <is>
          <t>ZA</t>
        </is>
      </c>
      <c r="O2115" t="n">
        <v>9.470000000000001</v>
      </c>
      <c r="S2115">
        <f>_xlfn.XLOOKUP(E2115,'Facture Chronopost'!L:L,'Facture Chronopost'!AA:AA,"")</f>
        <v/>
      </c>
      <c r="T2115">
        <f>IF(COUNTIF('Bibliothèque transporteurs'!C:C,F2115)=0,"inconnu",_xlfn.XLOOKUP(F2115,'Bibliothèque transporteurs'!C:C,'Bibliothèque transporteurs'!A:A))</f>
        <v/>
      </c>
      <c r="U2115">
        <f>IF(OR(F2115="6C",F2115="6B"),_xlfn.XLOOKUP(E2115,'Facture Chronopost'!L:L,'Facture Chronopost'!X:X),IF(OR(F2115=17,F2115=44),F2115&amp;"_"&amp;H2115,IF(COUNTIF('Bibliothèque transporteurs'!C:C,F2115)=0,"inconnu",_xlfn.XLOOKUP(F2115,'Bibliothèque transporteurs'!C:C,'Bibliothèque transporteurs'!B:B))))</f>
        <v/>
      </c>
      <c r="V2115">
        <f>IF(COUNTIF('Bibliothèque transporteurs'!C:C,F2115)=0,"inconnu",_xlfn.XLOOKUP(F2115,'Bibliothèque transporteurs'!C:C,'Bibliothèque transporteurs'!E:E))</f>
        <v/>
      </c>
      <c r="W2115">
        <f>IF(T2115="FR_2SHOP",O2115,IF(O2115=0,0,ROUNDUP(O2115/C2115*B2115,2)))</f>
        <v/>
      </c>
      <c r="Y2115" s="118">
        <f>ROUNDUP(B2115,2)-M2115-L2115-N2115-J2115-K2115-I2115-Q2115</f>
        <v/>
      </c>
      <c r="Z2115" s="118">
        <f>IF(Y2115=W2115,"OK","Non")</f>
        <v/>
      </c>
    </row>
    <row r="2116">
      <c r="A2116" s="9">
        <f>C2116/SUM(C:C)*(SUM(C:C)+$X$2)</f>
        <v/>
      </c>
      <c r="B2116" s="9">
        <f>C2116/SUM(C:C)*(SUM(C:C)+SUM($N$3:$O$7))+S2116</f>
        <v/>
      </c>
      <c r="C2116" s="9">
        <f>SUM(I2116:Q2116)-N2116-P2116</f>
        <v/>
      </c>
      <c r="D2116" s="8" t="n">
        <v>6235</v>
      </c>
      <c r="E2116" t="inlineStr">
        <is>
          <t>XT414685862TS</t>
        </is>
      </c>
      <c r="F2116" t="inlineStr">
        <is>
          <t>6C</t>
        </is>
      </c>
      <c r="G2116" t="inlineStr">
        <is>
          <t>N</t>
        </is>
      </c>
      <c r="H2116" t="inlineStr">
        <is>
          <t>ZA</t>
        </is>
      </c>
      <c r="O2116" t="n">
        <v>5.33</v>
      </c>
      <c r="S2116">
        <f>_xlfn.XLOOKUP(E2116,'Facture Chronopost'!L:L,'Facture Chronopost'!AA:AA,"")</f>
        <v/>
      </c>
      <c r="T2116">
        <f>IF(COUNTIF('Bibliothèque transporteurs'!C:C,F2116)=0,"inconnu",_xlfn.XLOOKUP(F2116,'Bibliothèque transporteurs'!C:C,'Bibliothèque transporteurs'!A:A))</f>
        <v/>
      </c>
      <c r="U2116">
        <f>IF(OR(F2116="6C",F2116="6B"),_xlfn.XLOOKUP(E2116,'Facture Chronopost'!L:L,'Facture Chronopost'!X:X),IF(OR(F2116=17,F2116=44),F2116&amp;"_"&amp;H2116,IF(COUNTIF('Bibliothèque transporteurs'!C:C,F2116)=0,"inconnu",_xlfn.XLOOKUP(F2116,'Bibliothèque transporteurs'!C:C,'Bibliothèque transporteurs'!B:B))))</f>
        <v/>
      </c>
      <c r="V2116">
        <f>IF(COUNTIF('Bibliothèque transporteurs'!C:C,F2116)=0,"inconnu",_xlfn.XLOOKUP(F2116,'Bibliothèque transporteurs'!C:C,'Bibliothèque transporteurs'!E:E))</f>
        <v/>
      </c>
      <c r="W2116">
        <f>IF(T2116="FR_2SHOP",O2116,IF(O2116=0,0,ROUNDUP(O2116/C2116*B2116,2)))</f>
        <v/>
      </c>
      <c r="Y2116" s="118">
        <f>ROUNDUP(B2116,2)-M2116-L2116-N2116-J2116-K2116-I2116-Q2116</f>
        <v/>
      </c>
      <c r="Z2116" s="118">
        <f>IF(Y2116=W2116,"OK","Non")</f>
        <v/>
      </c>
    </row>
    <row r="2117">
      <c r="A2117" s="9">
        <f>C2117/SUM(C:C)*(SUM(C:C)+$X$2)</f>
        <v/>
      </c>
      <c r="B2117" s="9">
        <f>C2117/SUM(C:C)*(SUM(C:C)+SUM($N$3:$O$7))+S2117</f>
        <v/>
      </c>
      <c r="C2117" s="9">
        <f>SUM(I2117:Q2117)-N2117-P2117</f>
        <v/>
      </c>
      <c r="D2117" s="8" t="n">
        <v>6235</v>
      </c>
      <c r="E2117" t="inlineStr">
        <is>
          <t>XT414685978TS</t>
        </is>
      </c>
      <c r="F2117" t="inlineStr">
        <is>
          <t>6C</t>
        </is>
      </c>
      <c r="G2117" t="inlineStr">
        <is>
          <t>N</t>
        </is>
      </c>
      <c r="H2117" t="inlineStr">
        <is>
          <t>ZA</t>
        </is>
      </c>
      <c r="O2117" t="n">
        <v>5.33</v>
      </c>
      <c r="S2117">
        <f>_xlfn.XLOOKUP(E2117,'Facture Chronopost'!L:L,'Facture Chronopost'!AA:AA,"")</f>
        <v/>
      </c>
      <c r="T2117">
        <f>IF(COUNTIF('Bibliothèque transporteurs'!C:C,F2117)=0,"inconnu",_xlfn.XLOOKUP(F2117,'Bibliothèque transporteurs'!C:C,'Bibliothèque transporteurs'!A:A))</f>
        <v/>
      </c>
      <c r="U2117">
        <f>IF(OR(F2117="6C",F2117="6B"),_xlfn.XLOOKUP(E2117,'Facture Chronopost'!L:L,'Facture Chronopost'!X:X),IF(OR(F2117=17,F2117=44),F2117&amp;"_"&amp;H2117,IF(COUNTIF('Bibliothèque transporteurs'!C:C,F2117)=0,"inconnu",_xlfn.XLOOKUP(F2117,'Bibliothèque transporteurs'!C:C,'Bibliothèque transporteurs'!B:B))))</f>
        <v/>
      </c>
      <c r="V2117">
        <f>IF(COUNTIF('Bibliothèque transporteurs'!C:C,F2117)=0,"inconnu",_xlfn.XLOOKUP(F2117,'Bibliothèque transporteurs'!C:C,'Bibliothèque transporteurs'!E:E))</f>
        <v/>
      </c>
      <c r="W2117">
        <f>IF(T2117="FR_2SHOP",O2117,IF(O2117=0,0,ROUNDUP(O2117/C2117*B2117,2)))</f>
        <v/>
      </c>
      <c r="Y2117" s="118">
        <f>ROUNDUP(B2117,2)-M2117-L2117-N2117-J2117-K2117-I2117-Q2117</f>
        <v/>
      </c>
      <c r="Z2117" s="118">
        <f>IF(Y2117=W2117,"OK","Non")</f>
        <v/>
      </c>
    </row>
    <row r="2118">
      <c r="A2118" s="9">
        <f>C2118/SUM(C:C)*(SUM(C:C)+$X$2)</f>
        <v/>
      </c>
      <c r="B2118" s="9">
        <f>C2118/SUM(C:C)*(SUM(C:C)+SUM($N$3:$O$7))+S2118</f>
        <v/>
      </c>
      <c r="C2118" s="9">
        <f>SUM(I2118:Q2118)-N2118-P2118</f>
        <v/>
      </c>
      <c r="D2118" s="8" t="n">
        <v>6235</v>
      </c>
      <c r="E2118" t="inlineStr">
        <is>
          <t>XT414686125TS</t>
        </is>
      </c>
      <c r="F2118" t="inlineStr">
        <is>
          <t>6C</t>
        </is>
      </c>
      <c r="G2118" t="inlineStr">
        <is>
          <t>N</t>
        </is>
      </c>
      <c r="H2118" t="inlineStr">
        <is>
          <t>ZA</t>
        </is>
      </c>
      <c r="O2118" t="n">
        <v>5.33</v>
      </c>
      <c r="S2118">
        <f>_xlfn.XLOOKUP(E2118,'Facture Chronopost'!L:L,'Facture Chronopost'!AA:AA,"")</f>
        <v/>
      </c>
      <c r="T2118">
        <f>IF(COUNTIF('Bibliothèque transporteurs'!C:C,F2118)=0,"inconnu",_xlfn.XLOOKUP(F2118,'Bibliothèque transporteurs'!C:C,'Bibliothèque transporteurs'!A:A))</f>
        <v/>
      </c>
      <c r="U2118">
        <f>IF(OR(F2118="6C",F2118="6B"),_xlfn.XLOOKUP(E2118,'Facture Chronopost'!L:L,'Facture Chronopost'!X:X),IF(OR(F2118=17,F2118=44),F2118&amp;"_"&amp;H2118,IF(COUNTIF('Bibliothèque transporteurs'!C:C,F2118)=0,"inconnu",_xlfn.XLOOKUP(F2118,'Bibliothèque transporteurs'!C:C,'Bibliothèque transporteurs'!B:B))))</f>
        <v/>
      </c>
      <c r="V2118">
        <f>IF(COUNTIF('Bibliothèque transporteurs'!C:C,F2118)=0,"inconnu",_xlfn.XLOOKUP(F2118,'Bibliothèque transporteurs'!C:C,'Bibliothèque transporteurs'!E:E))</f>
        <v/>
      </c>
      <c r="W2118">
        <f>IF(T2118="FR_2SHOP",O2118,IF(O2118=0,0,ROUNDUP(O2118/C2118*B2118,2)))</f>
        <v/>
      </c>
      <c r="Y2118" s="118">
        <f>ROUNDUP(B2118,2)-M2118-L2118-N2118-J2118-K2118-I2118-Q2118</f>
        <v/>
      </c>
      <c r="Z2118" s="118">
        <f>IF(Y2118=W2118,"OK","Non")</f>
        <v/>
      </c>
    </row>
    <row r="2119">
      <c r="A2119" s="9">
        <f>C2119/SUM(C:C)*(SUM(C:C)+$X$2)</f>
        <v/>
      </c>
      <c r="B2119" s="9">
        <f>C2119/SUM(C:C)*(SUM(C:C)+SUM($N$3:$O$7))+S2119</f>
        <v/>
      </c>
      <c r="C2119" s="9">
        <f>SUM(I2119:Q2119)-N2119-P2119</f>
        <v/>
      </c>
      <c r="D2119" s="8" t="n">
        <v>6235</v>
      </c>
      <c r="E2119" t="inlineStr">
        <is>
          <t>XT414686409TS</t>
        </is>
      </c>
      <c r="F2119" t="inlineStr">
        <is>
          <t>6C</t>
        </is>
      </c>
      <c r="G2119" t="inlineStr">
        <is>
          <t>N</t>
        </is>
      </c>
      <c r="H2119" t="inlineStr">
        <is>
          <t>ZA</t>
        </is>
      </c>
      <c r="O2119" t="n">
        <v>5.33</v>
      </c>
      <c r="S2119">
        <f>_xlfn.XLOOKUP(E2119,'Facture Chronopost'!L:L,'Facture Chronopost'!AA:AA,"")</f>
        <v/>
      </c>
      <c r="T2119">
        <f>IF(COUNTIF('Bibliothèque transporteurs'!C:C,F2119)=0,"inconnu",_xlfn.XLOOKUP(F2119,'Bibliothèque transporteurs'!C:C,'Bibliothèque transporteurs'!A:A))</f>
        <v/>
      </c>
      <c r="U2119">
        <f>IF(OR(F2119="6C",F2119="6B"),_xlfn.XLOOKUP(E2119,'Facture Chronopost'!L:L,'Facture Chronopost'!X:X),IF(OR(F2119=17,F2119=44),F2119&amp;"_"&amp;H2119,IF(COUNTIF('Bibliothèque transporteurs'!C:C,F2119)=0,"inconnu",_xlfn.XLOOKUP(F2119,'Bibliothèque transporteurs'!C:C,'Bibliothèque transporteurs'!B:B))))</f>
        <v/>
      </c>
      <c r="V2119">
        <f>IF(COUNTIF('Bibliothèque transporteurs'!C:C,F2119)=0,"inconnu",_xlfn.XLOOKUP(F2119,'Bibliothèque transporteurs'!C:C,'Bibliothèque transporteurs'!E:E))</f>
        <v/>
      </c>
      <c r="W2119">
        <f>IF(T2119="FR_2SHOP",O2119,IF(O2119=0,0,ROUNDUP(O2119/C2119*B2119,2)))</f>
        <v/>
      </c>
      <c r="Y2119" s="118">
        <f>ROUNDUP(B2119,2)-M2119-L2119-N2119-J2119-K2119-I2119-Q2119</f>
        <v/>
      </c>
      <c r="Z2119" s="118">
        <f>IF(Y2119=W2119,"OK","Non")</f>
        <v/>
      </c>
    </row>
    <row r="2120">
      <c r="A2120" s="9">
        <f>C2120/SUM(C:C)*(SUM(C:C)+$X$2)</f>
        <v/>
      </c>
      <c r="B2120" s="9">
        <f>C2120/SUM(C:C)*(SUM(C:C)+SUM($N$3:$O$7))+S2120</f>
        <v/>
      </c>
      <c r="C2120" s="9">
        <f>SUM(I2120:Q2120)-N2120-P2120</f>
        <v/>
      </c>
      <c r="D2120" s="8" t="n">
        <v>6235</v>
      </c>
      <c r="E2120" t="inlineStr">
        <is>
          <t>XT414686545TS</t>
        </is>
      </c>
      <c r="F2120" t="inlineStr">
        <is>
          <t>6C</t>
        </is>
      </c>
      <c r="G2120" t="inlineStr">
        <is>
          <t>N</t>
        </is>
      </c>
      <c r="H2120" t="inlineStr">
        <is>
          <t>ZA</t>
        </is>
      </c>
      <c r="O2120" t="n">
        <v>5.33</v>
      </c>
      <c r="S2120">
        <f>_xlfn.XLOOKUP(E2120,'Facture Chronopost'!L:L,'Facture Chronopost'!AA:AA,"")</f>
        <v/>
      </c>
      <c r="T2120">
        <f>IF(COUNTIF('Bibliothèque transporteurs'!C:C,F2120)=0,"inconnu",_xlfn.XLOOKUP(F2120,'Bibliothèque transporteurs'!C:C,'Bibliothèque transporteurs'!A:A))</f>
        <v/>
      </c>
      <c r="U2120">
        <f>IF(OR(F2120="6C",F2120="6B"),_xlfn.XLOOKUP(E2120,'Facture Chronopost'!L:L,'Facture Chronopost'!X:X),IF(OR(F2120=17,F2120=44),F2120&amp;"_"&amp;H2120,IF(COUNTIF('Bibliothèque transporteurs'!C:C,F2120)=0,"inconnu",_xlfn.XLOOKUP(F2120,'Bibliothèque transporteurs'!C:C,'Bibliothèque transporteurs'!B:B))))</f>
        <v/>
      </c>
      <c r="V2120">
        <f>IF(COUNTIF('Bibliothèque transporteurs'!C:C,F2120)=0,"inconnu",_xlfn.XLOOKUP(F2120,'Bibliothèque transporteurs'!C:C,'Bibliothèque transporteurs'!E:E))</f>
        <v/>
      </c>
      <c r="W2120">
        <f>IF(T2120="FR_2SHOP",O2120,IF(O2120=0,0,ROUNDUP(O2120/C2120*B2120,2)))</f>
        <v/>
      </c>
      <c r="Y2120" s="118">
        <f>ROUNDUP(B2120,2)-M2120-L2120-N2120-J2120-K2120-I2120-Q2120</f>
        <v/>
      </c>
      <c r="Z2120" s="118">
        <f>IF(Y2120=W2120,"OK","Non")</f>
        <v/>
      </c>
    </row>
    <row r="2121">
      <c r="A2121" s="9">
        <f>C2121/SUM(C:C)*(SUM(C:C)+$X$2)</f>
        <v/>
      </c>
      <c r="B2121" s="9">
        <f>C2121/SUM(C:C)*(SUM(C:C)+SUM($N$3:$O$7))+S2121</f>
        <v/>
      </c>
      <c r="C2121" s="9">
        <f>SUM(I2121:Q2121)-N2121-P2121</f>
        <v/>
      </c>
      <c r="D2121" s="8" t="n">
        <v>6235</v>
      </c>
      <c r="E2121" t="inlineStr">
        <is>
          <t>XT414686593TS</t>
        </is>
      </c>
      <c r="F2121" t="inlineStr">
        <is>
          <t>6C</t>
        </is>
      </c>
      <c r="G2121" t="inlineStr">
        <is>
          <t>N</t>
        </is>
      </c>
      <c r="H2121" t="inlineStr">
        <is>
          <t>ZA</t>
        </is>
      </c>
      <c r="O2121" t="n">
        <v>5.33</v>
      </c>
      <c r="S2121">
        <f>_xlfn.XLOOKUP(E2121,'Facture Chronopost'!L:L,'Facture Chronopost'!AA:AA,"")</f>
        <v/>
      </c>
      <c r="T2121">
        <f>IF(COUNTIF('Bibliothèque transporteurs'!C:C,F2121)=0,"inconnu",_xlfn.XLOOKUP(F2121,'Bibliothèque transporteurs'!C:C,'Bibliothèque transporteurs'!A:A))</f>
        <v/>
      </c>
      <c r="U2121">
        <f>IF(OR(F2121="6C",F2121="6B"),_xlfn.XLOOKUP(E2121,'Facture Chronopost'!L:L,'Facture Chronopost'!X:X),IF(OR(F2121=17,F2121=44),F2121&amp;"_"&amp;H2121,IF(COUNTIF('Bibliothèque transporteurs'!C:C,F2121)=0,"inconnu",_xlfn.XLOOKUP(F2121,'Bibliothèque transporteurs'!C:C,'Bibliothèque transporteurs'!B:B))))</f>
        <v/>
      </c>
      <c r="V2121">
        <f>IF(COUNTIF('Bibliothèque transporteurs'!C:C,F2121)=0,"inconnu",_xlfn.XLOOKUP(F2121,'Bibliothèque transporteurs'!C:C,'Bibliothèque transporteurs'!E:E))</f>
        <v/>
      </c>
      <c r="W2121">
        <f>IF(T2121="FR_2SHOP",O2121,IF(O2121=0,0,ROUNDUP(O2121/C2121*B2121,2)))</f>
        <v/>
      </c>
      <c r="Y2121" s="118">
        <f>ROUNDUP(B2121,2)-M2121-L2121-N2121-J2121-K2121-I2121-Q2121</f>
        <v/>
      </c>
      <c r="Z2121" s="118">
        <f>IF(Y2121=W2121,"OK","Non")</f>
        <v/>
      </c>
    </row>
    <row r="2122">
      <c r="A2122" s="9">
        <f>C2122/SUM(C:C)*(SUM(C:C)+$X$2)</f>
        <v/>
      </c>
      <c r="B2122" s="9">
        <f>C2122/SUM(C:C)*(SUM(C:C)+SUM($N$3:$O$7))+S2122</f>
        <v/>
      </c>
      <c r="C2122" s="9">
        <f>SUM(I2122:Q2122)-N2122-P2122</f>
        <v/>
      </c>
      <c r="D2122" s="8" t="n">
        <v>6235</v>
      </c>
      <c r="E2122" t="inlineStr">
        <is>
          <t>XT414686721TS</t>
        </is>
      </c>
      <c r="F2122" t="inlineStr">
        <is>
          <t>6C</t>
        </is>
      </c>
      <c r="G2122" t="inlineStr">
        <is>
          <t>N</t>
        </is>
      </c>
      <c r="H2122" t="inlineStr">
        <is>
          <t>ZA</t>
        </is>
      </c>
      <c r="O2122" t="n">
        <v>5.55</v>
      </c>
      <c r="S2122">
        <f>_xlfn.XLOOKUP(E2122,'Facture Chronopost'!L:L,'Facture Chronopost'!AA:AA,"")</f>
        <v/>
      </c>
      <c r="T2122">
        <f>IF(COUNTIF('Bibliothèque transporteurs'!C:C,F2122)=0,"inconnu",_xlfn.XLOOKUP(F2122,'Bibliothèque transporteurs'!C:C,'Bibliothèque transporteurs'!A:A))</f>
        <v/>
      </c>
      <c r="U2122">
        <f>IF(OR(F2122="6C",F2122="6B"),_xlfn.XLOOKUP(E2122,'Facture Chronopost'!L:L,'Facture Chronopost'!X:X),IF(OR(F2122=17,F2122=44),F2122&amp;"_"&amp;H2122,IF(COUNTIF('Bibliothèque transporteurs'!C:C,F2122)=0,"inconnu",_xlfn.XLOOKUP(F2122,'Bibliothèque transporteurs'!C:C,'Bibliothèque transporteurs'!B:B))))</f>
        <v/>
      </c>
      <c r="V2122">
        <f>IF(COUNTIF('Bibliothèque transporteurs'!C:C,F2122)=0,"inconnu",_xlfn.XLOOKUP(F2122,'Bibliothèque transporteurs'!C:C,'Bibliothèque transporteurs'!E:E))</f>
        <v/>
      </c>
      <c r="W2122">
        <f>IF(T2122="FR_2SHOP",O2122,IF(O2122=0,0,ROUNDUP(O2122/C2122*B2122,2)))</f>
        <v/>
      </c>
      <c r="Y2122" s="118">
        <f>ROUNDUP(B2122,2)-M2122-L2122-N2122-J2122-K2122-I2122-Q2122</f>
        <v/>
      </c>
      <c r="Z2122" s="118">
        <f>IF(Y2122=W2122,"OK","Non")</f>
        <v/>
      </c>
    </row>
    <row r="2123">
      <c r="A2123" s="9">
        <f>C2123/SUM(C:C)*(SUM(C:C)+$X$2)</f>
        <v/>
      </c>
      <c r="B2123" s="9">
        <f>C2123/SUM(C:C)*(SUM(C:C)+SUM($N$3:$O$7))+S2123</f>
        <v/>
      </c>
      <c r="C2123" s="9">
        <f>SUM(I2123:Q2123)-N2123-P2123</f>
        <v/>
      </c>
      <c r="D2123" s="8" t="n">
        <v>6235</v>
      </c>
      <c r="E2123" t="inlineStr">
        <is>
          <t>XT414686845TS</t>
        </is>
      </c>
      <c r="F2123" t="inlineStr">
        <is>
          <t>6C</t>
        </is>
      </c>
      <c r="G2123" t="inlineStr">
        <is>
          <t>N</t>
        </is>
      </c>
      <c r="H2123" t="inlineStr">
        <is>
          <t>ZA</t>
        </is>
      </c>
      <c r="O2123" t="n">
        <v>5.33</v>
      </c>
      <c r="S2123">
        <f>_xlfn.XLOOKUP(E2123,'Facture Chronopost'!L:L,'Facture Chronopost'!AA:AA,"")</f>
        <v/>
      </c>
      <c r="T2123">
        <f>IF(COUNTIF('Bibliothèque transporteurs'!C:C,F2123)=0,"inconnu",_xlfn.XLOOKUP(F2123,'Bibliothèque transporteurs'!C:C,'Bibliothèque transporteurs'!A:A))</f>
        <v/>
      </c>
      <c r="U2123">
        <f>IF(OR(F2123="6C",F2123="6B"),_xlfn.XLOOKUP(E2123,'Facture Chronopost'!L:L,'Facture Chronopost'!X:X),IF(OR(F2123=17,F2123=44),F2123&amp;"_"&amp;H2123,IF(COUNTIF('Bibliothèque transporteurs'!C:C,F2123)=0,"inconnu",_xlfn.XLOOKUP(F2123,'Bibliothèque transporteurs'!C:C,'Bibliothèque transporteurs'!B:B))))</f>
        <v/>
      </c>
      <c r="V2123">
        <f>IF(COUNTIF('Bibliothèque transporteurs'!C:C,F2123)=0,"inconnu",_xlfn.XLOOKUP(F2123,'Bibliothèque transporteurs'!C:C,'Bibliothèque transporteurs'!E:E))</f>
        <v/>
      </c>
      <c r="W2123">
        <f>IF(T2123="FR_2SHOP",O2123,IF(O2123=0,0,ROUNDUP(O2123/C2123*B2123,2)))</f>
        <v/>
      </c>
      <c r="Y2123" s="118">
        <f>ROUNDUP(B2123,2)-M2123-L2123-N2123-J2123-K2123-I2123-Q2123</f>
        <v/>
      </c>
      <c r="Z2123" s="118">
        <f>IF(Y2123=W2123,"OK","Non")</f>
        <v/>
      </c>
    </row>
    <row r="2124">
      <c r="A2124" s="9">
        <f>C2124/SUM(C:C)*(SUM(C:C)+$X$2)</f>
        <v/>
      </c>
      <c r="B2124" s="9">
        <f>C2124/SUM(C:C)*(SUM(C:C)+SUM($N$3:$O$7))+S2124</f>
        <v/>
      </c>
      <c r="C2124" s="9">
        <f>SUM(I2124:Q2124)-N2124-P2124</f>
        <v/>
      </c>
      <c r="D2124" s="8" t="n">
        <v>6235</v>
      </c>
      <c r="E2124" t="inlineStr">
        <is>
          <t>XT414687917TS</t>
        </is>
      </c>
      <c r="F2124" t="inlineStr">
        <is>
          <t>6C</t>
        </is>
      </c>
      <c r="G2124" t="inlineStr">
        <is>
          <t>N</t>
        </is>
      </c>
      <c r="H2124" t="inlineStr">
        <is>
          <t>ZA</t>
        </is>
      </c>
      <c r="O2124" t="n">
        <v>9.470000000000001</v>
      </c>
      <c r="S2124">
        <f>_xlfn.XLOOKUP(E2124,'Facture Chronopost'!L:L,'Facture Chronopost'!AA:AA,"")</f>
        <v/>
      </c>
      <c r="T2124">
        <f>IF(COUNTIF('Bibliothèque transporteurs'!C:C,F2124)=0,"inconnu",_xlfn.XLOOKUP(F2124,'Bibliothèque transporteurs'!C:C,'Bibliothèque transporteurs'!A:A))</f>
        <v/>
      </c>
      <c r="U2124">
        <f>IF(OR(F2124="6C",F2124="6B"),_xlfn.XLOOKUP(E2124,'Facture Chronopost'!L:L,'Facture Chronopost'!X:X),IF(OR(F2124=17,F2124=44),F2124&amp;"_"&amp;H2124,IF(COUNTIF('Bibliothèque transporteurs'!C:C,F2124)=0,"inconnu",_xlfn.XLOOKUP(F2124,'Bibliothèque transporteurs'!C:C,'Bibliothèque transporteurs'!B:B))))</f>
        <v/>
      </c>
      <c r="V2124">
        <f>IF(COUNTIF('Bibliothèque transporteurs'!C:C,F2124)=0,"inconnu",_xlfn.XLOOKUP(F2124,'Bibliothèque transporteurs'!C:C,'Bibliothèque transporteurs'!E:E))</f>
        <v/>
      </c>
      <c r="W2124">
        <f>IF(T2124="FR_2SHOP",O2124,IF(O2124=0,0,ROUNDUP(O2124/C2124*B2124,2)))</f>
        <v/>
      </c>
      <c r="Y2124" s="118">
        <f>ROUNDUP(B2124,2)-M2124-L2124-N2124-J2124-K2124-I2124-Q2124</f>
        <v/>
      </c>
      <c r="Z2124" s="118">
        <f>IF(Y2124=W2124,"OK","Non")</f>
        <v/>
      </c>
    </row>
    <row r="2125">
      <c r="A2125" s="9">
        <f>C2125/SUM(C:C)*(SUM(C:C)+$X$2)</f>
        <v/>
      </c>
      <c r="B2125" s="9">
        <f>C2125/SUM(C:C)*(SUM(C:C)+SUM($N$3:$O$7))+S2125</f>
        <v/>
      </c>
      <c r="C2125" s="9">
        <f>SUM(I2125:Q2125)-N2125-P2125</f>
        <v/>
      </c>
      <c r="D2125" s="8" t="n">
        <v>6235</v>
      </c>
      <c r="E2125" t="inlineStr">
        <is>
          <t>XT414688501TS</t>
        </is>
      </c>
      <c r="F2125" t="inlineStr">
        <is>
          <t>6C</t>
        </is>
      </c>
      <c r="G2125" t="inlineStr">
        <is>
          <t>N</t>
        </is>
      </c>
      <c r="H2125" t="inlineStr">
        <is>
          <t>ZA</t>
        </is>
      </c>
      <c r="O2125" t="n">
        <v>5.33</v>
      </c>
      <c r="S2125">
        <f>_xlfn.XLOOKUP(E2125,'Facture Chronopost'!L:L,'Facture Chronopost'!AA:AA,"")</f>
        <v/>
      </c>
      <c r="T2125">
        <f>IF(COUNTIF('Bibliothèque transporteurs'!C:C,F2125)=0,"inconnu",_xlfn.XLOOKUP(F2125,'Bibliothèque transporteurs'!C:C,'Bibliothèque transporteurs'!A:A))</f>
        <v/>
      </c>
      <c r="U2125">
        <f>IF(OR(F2125="6C",F2125="6B"),_xlfn.XLOOKUP(E2125,'Facture Chronopost'!L:L,'Facture Chronopost'!X:X),IF(OR(F2125=17,F2125=44),F2125&amp;"_"&amp;H2125,IF(COUNTIF('Bibliothèque transporteurs'!C:C,F2125)=0,"inconnu",_xlfn.XLOOKUP(F2125,'Bibliothèque transporteurs'!C:C,'Bibliothèque transporteurs'!B:B))))</f>
        <v/>
      </c>
      <c r="V2125">
        <f>IF(COUNTIF('Bibliothèque transporteurs'!C:C,F2125)=0,"inconnu",_xlfn.XLOOKUP(F2125,'Bibliothèque transporteurs'!C:C,'Bibliothèque transporteurs'!E:E))</f>
        <v/>
      </c>
      <c r="W2125">
        <f>IF(T2125="FR_2SHOP",O2125,IF(O2125=0,0,ROUNDUP(O2125/C2125*B2125,2)))</f>
        <v/>
      </c>
      <c r="Y2125" s="118">
        <f>ROUNDUP(B2125,2)-M2125-L2125-N2125-J2125-K2125-I2125-Q2125</f>
        <v/>
      </c>
      <c r="Z2125" s="118">
        <f>IF(Y2125=W2125,"OK","Non")</f>
        <v/>
      </c>
    </row>
    <row r="2126">
      <c r="A2126" s="9">
        <f>C2126/SUM(C:C)*(SUM(C:C)+$X$2)</f>
        <v/>
      </c>
      <c r="B2126" s="9">
        <f>C2126/SUM(C:C)*(SUM(C:C)+SUM($N$3:$O$7))+S2126</f>
        <v/>
      </c>
      <c r="C2126" s="9">
        <f>SUM(I2126:Q2126)-N2126-P2126</f>
        <v/>
      </c>
      <c r="D2126" s="8" t="n">
        <v>6235</v>
      </c>
      <c r="E2126" t="inlineStr">
        <is>
          <t>XT414688815TS</t>
        </is>
      </c>
      <c r="F2126" t="inlineStr">
        <is>
          <t>6C</t>
        </is>
      </c>
      <c r="G2126" t="inlineStr">
        <is>
          <t>N</t>
        </is>
      </c>
      <c r="H2126" t="inlineStr">
        <is>
          <t>ZA</t>
        </is>
      </c>
      <c r="O2126" t="n">
        <v>9.470000000000001</v>
      </c>
      <c r="S2126">
        <f>_xlfn.XLOOKUP(E2126,'Facture Chronopost'!L:L,'Facture Chronopost'!AA:AA,"")</f>
        <v/>
      </c>
      <c r="T2126">
        <f>IF(COUNTIF('Bibliothèque transporteurs'!C:C,F2126)=0,"inconnu",_xlfn.XLOOKUP(F2126,'Bibliothèque transporteurs'!C:C,'Bibliothèque transporteurs'!A:A))</f>
        <v/>
      </c>
      <c r="U2126">
        <f>IF(OR(F2126="6C",F2126="6B"),_xlfn.XLOOKUP(E2126,'Facture Chronopost'!L:L,'Facture Chronopost'!X:X),IF(OR(F2126=17,F2126=44),F2126&amp;"_"&amp;H2126,IF(COUNTIF('Bibliothèque transporteurs'!C:C,F2126)=0,"inconnu",_xlfn.XLOOKUP(F2126,'Bibliothèque transporteurs'!C:C,'Bibliothèque transporteurs'!B:B))))</f>
        <v/>
      </c>
      <c r="V2126">
        <f>IF(COUNTIF('Bibliothèque transporteurs'!C:C,F2126)=0,"inconnu",_xlfn.XLOOKUP(F2126,'Bibliothèque transporteurs'!C:C,'Bibliothèque transporteurs'!E:E))</f>
        <v/>
      </c>
      <c r="W2126">
        <f>IF(T2126="FR_2SHOP",O2126,IF(O2126=0,0,ROUNDUP(O2126/C2126*B2126,2)))</f>
        <v/>
      </c>
      <c r="Y2126" s="118">
        <f>ROUNDUP(B2126,2)-M2126-L2126-N2126-J2126-K2126-I2126-Q2126</f>
        <v/>
      </c>
      <c r="Z2126" s="118">
        <f>IF(Y2126=W2126,"OK","Non")</f>
        <v/>
      </c>
    </row>
    <row r="2127">
      <c r="A2127" s="9">
        <f>C2127/SUM(C:C)*(SUM(C:C)+$X$2)</f>
        <v/>
      </c>
      <c r="B2127" s="9">
        <f>C2127/SUM(C:C)*(SUM(C:C)+SUM($N$3:$O$7))+S2127</f>
        <v/>
      </c>
      <c r="C2127" s="9">
        <f>SUM(I2127:Q2127)-N2127-P2127</f>
        <v/>
      </c>
      <c r="D2127" s="8" t="n">
        <v>6235</v>
      </c>
      <c r="E2127" t="inlineStr">
        <is>
          <t>XT414689008TS</t>
        </is>
      </c>
      <c r="F2127" t="inlineStr">
        <is>
          <t>6C</t>
        </is>
      </c>
      <c r="G2127" t="inlineStr">
        <is>
          <t>N</t>
        </is>
      </c>
      <c r="H2127" t="inlineStr">
        <is>
          <t>ZA</t>
        </is>
      </c>
      <c r="O2127" t="n">
        <v>9.470000000000001</v>
      </c>
      <c r="S2127">
        <f>_xlfn.XLOOKUP(E2127,'Facture Chronopost'!L:L,'Facture Chronopost'!AA:AA,"")</f>
        <v/>
      </c>
      <c r="T2127">
        <f>IF(COUNTIF('Bibliothèque transporteurs'!C:C,F2127)=0,"inconnu",_xlfn.XLOOKUP(F2127,'Bibliothèque transporteurs'!C:C,'Bibliothèque transporteurs'!A:A))</f>
        <v/>
      </c>
      <c r="U2127">
        <f>IF(OR(F2127="6C",F2127="6B"),_xlfn.XLOOKUP(E2127,'Facture Chronopost'!L:L,'Facture Chronopost'!X:X),IF(OR(F2127=17,F2127=44),F2127&amp;"_"&amp;H2127,IF(COUNTIF('Bibliothèque transporteurs'!C:C,F2127)=0,"inconnu",_xlfn.XLOOKUP(F2127,'Bibliothèque transporteurs'!C:C,'Bibliothèque transporteurs'!B:B))))</f>
        <v/>
      </c>
      <c r="V2127">
        <f>IF(COUNTIF('Bibliothèque transporteurs'!C:C,F2127)=0,"inconnu",_xlfn.XLOOKUP(F2127,'Bibliothèque transporteurs'!C:C,'Bibliothèque transporteurs'!E:E))</f>
        <v/>
      </c>
      <c r="W2127">
        <f>IF(T2127="FR_2SHOP",O2127,IF(O2127=0,0,ROUNDUP(O2127/C2127*B2127,2)))</f>
        <v/>
      </c>
      <c r="Y2127" s="118">
        <f>ROUNDUP(B2127,2)-M2127-L2127-N2127-J2127-K2127-I2127-Q2127</f>
        <v/>
      </c>
      <c r="Z2127" s="118">
        <f>IF(Y2127=W2127,"OK","Non")</f>
        <v/>
      </c>
    </row>
    <row r="2128">
      <c r="A2128" s="9">
        <f>C2128/SUM(C:C)*(SUM(C:C)+$X$2)</f>
        <v/>
      </c>
      <c r="B2128" s="9">
        <f>C2128/SUM(C:C)*(SUM(C:C)+SUM($N$3:$O$7))+S2128</f>
        <v/>
      </c>
      <c r="C2128" s="9">
        <f>SUM(I2128:Q2128)-N2128-P2128</f>
        <v/>
      </c>
      <c r="D2128" s="8" t="n">
        <v>6235</v>
      </c>
      <c r="E2128" t="inlineStr">
        <is>
          <t>XT414689453TS</t>
        </is>
      </c>
      <c r="F2128" t="inlineStr">
        <is>
          <t>6C</t>
        </is>
      </c>
      <c r="G2128" t="inlineStr">
        <is>
          <t>N</t>
        </is>
      </c>
      <c r="H2128" t="inlineStr">
        <is>
          <t>ZA</t>
        </is>
      </c>
      <c r="O2128" t="n">
        <v>5.33</v>
      </c>
      <c r="S2128">
        <f>_xlfn.XLOOKUP(E2128,'Facture Chronopost'!L:L,'Facture Chronopost'!AA:AA,"")</f>
        <v/>
      </c>
      <c r="T2128">
        <f>IF(COUNTIF('Bibliothèque transporteurs'!C:C,F2128)=0,"inconnu",_xlfn.XLOOKUP(F2128,'Bibliothèque transporteurs'!C:C,'Bibliothèque transporteurs'!A:A))</f>
        <v/>
      </c>
      <c r="U2128">
        <f>IF(OR(F2128="6C",F2128="6B"),_xlfn.XLOOKUP(E2128,'Facture Chronopost'!L:L,'Facture Chronopost'!X:X),IF(OR(F2128=17,F2128=44),F2128&amp;"_"&amp;H2128,IF(COUNTIF('Bibliothèque transporteurs'!C:C,F2128)=0,"inconnu",_xlfn.XLOOKUP(F2128,'Bibliothèque transporteurs'!C:C,'Bibliothèque transporteurs'!B:B))))</f>
        <v/>
      </c>
      <c r="V2128">
        <f>IF(COUNTIF('Bibliothèque transporteurs'!C:C,F2128)=0,"inconnu",_xlfn.XLOOKUP(F2128,'Bibliothèque transporteurs'!C:C,'Bibliothèque transporteurs'!E:E))</f>
        <v/>
      </c>
      <c r="W2128">
        <f>IF(T2128="FR_2SHOP",O2128,IF(O2128=0,0,ROUNDUP(O2128/C2128*B2128,2)))</f>
        <v/>
      </c>
      <c r="Y2128" s="118">
        <f>ROUNDUP(B2128,2)-M2128-L2128-N2128-J2128-K2128-I2128-Q2128</f>
        <v/>
      </c>
      <c r="Z2128" s="118">
        <f>IF(Y2128=W2128,"OK","Non")</f>
        <v/>
      </c>
    </row>
    <row r="2129">
      <c r="A2129" s="9">
        <f>C2129/SUM(C:C)*(SUM(C:C)+$X$2)</f>
        <v/>
      </c>
      <c r="B2129" s="9">
        <f>C2129/SUM(C:C)*(SUM(C:C)+SUM($N$3:$O$7))+S2129</f>
        <v/>
      </c>
      <c r="C2129" s="9">
        <f>SUM(I2129:Q2129)-N2129-P2129</f>
        <v/>
      </c>
      <c r="D2129" s="8" t="n">
        <v>6235</v>
      </c>
      <c r="E2129" t="inlineStr">
        <is>
          <t>XT414689970TS</t>
        </is>
      </c>
      <c r="F2129" t="inlineStr">
        <is>
          <t>6C</t>
        </is>
      </c>
      <c r="G2129" t="inlineStr">
        <is>
          <t>N</t>
        </is>
      </c>
      <c r="H2129" t="inlineStr">
        <is>
          <t>ZA</t>
        </is>
      </c>
      <c r="O2129" t="n">
        <v>5.33</v>
      </c>
      <c r="S2129">
        <f>_xlfn.XLOOKUP(E2129,'Facture Chronopost'!L:L,'Facture Chronopost'!AA:AA,"")</f>
        <v/>
      </c>
      <c r="T2129">
        <f>IF(COUNTIF('Bibliothèque transporteurs'!C:C,F2129)=0,"inconnu",_xlfn.XLOOKUP(F2129,'Bibliothèque transporteurs'!C:C,'Bibliothèque transporteurs'!A:A))</f>
        <v/>
      </c>
      <c r="U2129">
        <f>IF(OR(F2129="6C",F2129="6B"),_xlfn.XLOOKUP(E2129,'Facture Chronopost'!L:L,'Facture Chronopost'!X:X),IF(OR(F2129=17,F2129=44),F2129&amp;"_"&amp;H2129,IF(COUNTIF('Bibliothèque transporteurs'!C:C,F2129)=0,"inconnu",_xlfn.XLOOKUP(F2129,'Bibliothèque transporteurs'!C:C,'Bibliothèque transporteurs'!B:B))))</f>
        <v/>
      </c>
      <c r="V2129">
        <f>IF(COUNTIF('Bibliothèque transporteurs'!C:C,F2129)=0,"inconnu",_xlfn.XLOOKUP(F2129,'Bibliothèque transporteurs'!C:C,'Bibliothèque transporteurs'!E:E))</f>
        <v/>
      </c>
      <c r="W2129">
        <f>IF(T2129="FR_2SHOP",O2129,IF(O2129=0,0,ROUNDUP(O2129/C2129*B2129,2)))</f>
        <v/>
      </c>
      <c r="Y2129" s="118">
        <f>ROUNDUP(B2129,2)-M2129-L2129-N2129-J2129-K2129-I2129-Q2129</f>
        <v/>
      </c>
      <c r="Z2129" s="118">
        <f>IF(Y2129=W2129,"OK","Non")</f>
        <v/>
      </c>
    </row>
    <row r="2130">
      <c r="A2130" s="9">
        <f>C2130/SUM(C:C)*(SUM(C:C)+$X$2)</f>
        <v/>
      </c>
      <c r="B2130" s="9">
        <f>C2130/SUM(C:C)*(SUM(C:C)+SUM($N$3:$O$7))+S2130</f>
        <v/>
      </c>
      <c r="C2130" s="9">
        <f>SUM(I2130:Q2130)-N2130-P2130</f>
        <v/>
      </c>
      <c r="D2130" s="8" t="n">
        <v>6235</v>
      </c>
      <c r="E2130" t="inlineStr">
        <is>
          <t>XT414690261TS</t>
        </is>
      </c>
      <c r="F2130" t="inlineStr">
        <is>
          <t>6C</t>
        </is>
      </c>
      <c r="G2130" t="inlineStr">
        <is>
          <t>N</t>
        </is>
      </c>
      <c r="H2130" t="inlineStr">
        <is>
          <t>ZA</t>
        </is>
      </c>
      <c r="O2130" t="n">
        <v>5.55</v>
      </c>
      <c r="S2130">
        <f>_xlfn.XLOOKUP(E2130,'Facture Chronopost'!L:L,'Facture Chronopost'!AA:AA,"")</f>
        <v/>
      </c>
      <c r="T2130">
        <f>IF(COUNTIF('Bibliothèque transporteurs'!C:C,F2130)=0,"inconnu",_xlfn.XLOOKUP(F2130,'Bibliothèque transporteurs'!C:C,'Bibliothèque transporteurs'!A:A))</f>
        <v/>
      </c>
      <c r="U2130">
        <f>IF(OR(F2130="6C",F2130="6B"),_xlfn.XLOOKUP(E2130,'Facture Chronopost'!L:L,'Facture Chronopost'!X:X),IF(OR(F2130=17,F2130=44),F2130&amp;"_"&amp;H2130,IF(COUNTIF('Bibliothèque transporteurs'!C:C,F2130)=0,"inconnu",_xlfn.XLOOKUP(F2130,'Bibliothèque transporteurs'!C:C,'Bibliothèque transporteurs'!B:B))))</f>
        <v/>
      </c>
      <c r="V2130">
        <f>IF(COUNTIF('Bibliothèque transporteurs'!C:C,F2130)=0,"inconnu",_xlfn.XLOOKUP(F2130,'Bibliothèque transporteurs'!C:C,'Bibliothèque transporteurs'!E:E))</f>
        <v/>
      </c>
      <c r="W2130">
        <f>IF(T2130="FR_2SHOP",O2130,IF(O2130=0,0,ROUNDUP(O2130/C2130*B2130,2)))</f>
        <v/>
      </c>
      <c r="Y2130" s="118">
        <f>ROUNDUP(B2130,2)-M2130-L2130-N2130-J2130-K2130-I2130-Q2130</f>
        <v/>
      </c>
      <c r="Z2130" s="118">
        <f>IF(Y2130=W2130,"OK","Non")</f>
        <v/>
      </c>
    </row>
    <row r="2131">
      <c r="A2131" s="9">
        <f>C2131/SUM(C:C)*(SUM(C:C)+$X$2)</f>
        <v/>
      </c>
      <c r="B2131" s="9">
        <f>C2131/SUM(C:C)*(SUM(C:C)+SUM($N$3:$O$7))+S2131</f>
        <v/>
      </c>
      <c r="C2131" s="9">
        <f>SUM(I2131:Q2131)-N2131-P2131</f>
        <v/>
      </c>
      <c r="D2131" s="8" t="n">
        <v>6235</v>
      </c>
      <c r="E2131" t="inlineStr">
        <is>
          <t>XT414690880TS</t>
        </is>
      </c>
      <c r="F2131" t="inlineStr">
        <is>
          <t>6C</t>
        </is>
      </c>
      <c r="G2131" t="inlineStr">
        <is>
          <t>N</t>
        </is>
      </c>
      <c r="H2131" t="inlineStr">
        <is>
          <t>ZA</t>
        </is>
      </c>
      <c r="O2131" t="n">
        <v>5.88</v>
      </c>
      <c r="S2131">
        <f>_xlfn.XLOOKUP(E2131,'Facture Chronopost'!L:L,'Facture Chronopost'!AA:AA,"")</f>
        <v/>
      </c>
      <c r="T2131">
        <f>IF(COUNTIF('Bibliothèque transporteurs'!C:C,F2131)=0,"inconnu",_xlfn.XLOOKUP(F2131,'Bibliothèque transporteurs'!C:C,'Bibliothèque transporteurs'!A:A))</f>
        <v/>
      </c>
      <c r="U2131">
        <f>IF(OR(F2131="6C",F2131="6B"),_xlfn.XLOOKUP(E2131,'Facture Chronopost'!L:L,'Facture Chronopost'!X:X),IF(OR(F2131=17,F2131=44),F2131&amp;"_"&amp;H2131,IF(COUNTIF('Bibliothèque transporteurs'!C:C,F2131)=0,"inconnu",_xlfn.XLOOKUP(F2131,'Bibliothèque transporteurs'!C:C,'Bibliothèque transporteurs'!B:B))))</f>
        <v/>
      </c>
      <c r="V2131">
        <f>IF(COUNTIF('Bibliothèque transporteurs'!C:C,F2131)=0,"inconnu",_xlfn.XLOOKUP(F2131,'Bibliothèque transporteurs'!C:C,'Bibliothèque transporteurs'!E:E))</f>
        <v/>
      </c>
      <c r="W2131">
        <f>IF(T2131="FR_2SHOP",O2131,IF(O2131=0,0,ROUNDUP(O2131/C2131*B2131,2)))</f>
        <v/>
      </c>
      <c r="Y2131" s="118">
        <f>ROUNDUP(B2131,2)-M2131-L2131-N2131-J2131-K2131-I2131-Q2131</f>
        <v/>
      </c>
      <c r="Z2131" s="118">
        <f>IF(Y2131=W2131,"OK","Non")</f>
        <v/>
      </c>
    </row>
    <row r="2132">
      <c r="A2132" s="9">
        <f>C2132/SUM(C:C)*(SUM(C:C)+$X$2)</f>
        <v/>
      </c>
      <c r="B2132" s="9">
        <f>C2132/SUM(C:C)*(SUM(C:C)+SUM($N$3:$O$7))+S2132</f>
        <v/>
      </c>
      <c r="C2132" s="9">
        <f>SUM(I2132:Q2132)-N2132-P2132</f>
        <v/>
      </c>
      <c r="D2132" s="8" t="n">
        <v>6235</v>
      </c>
      <c r="E2132" t="inlineStr">
        <is>
          <t>XT414691094TS</t>
        </is>
      </c>
      <c r="F2132" t="inlineStr">
        <is>
          <t>6C</t>
        </is>
      </c>
      <c r="G2132" t="inlineStr">
        <is>
          <t>N</t>
        </is>
      </c>
      <c r="H2132" t="inlineStr">
        <is>
          <t>ZA</t>
        </is>
      </c>
      <c r="O2132" t="n">
        <v>5.33</v>
      </c>
      <c r="S2132">
        <f>_xlfn.XLOOKUP(E2132,'Facture Chronopost'!L:L,'Facture Chronopost'!AA:AA,"")</f>
        <v/>
      </c>
      <c r="T2132">
        <f>IF(COUNTIF('Bibliothèque transporteurs'!C:C,F2132)=0,"inconnu",_xlfn.XLOOKUP(F2132,'Bibliothèque transporteurs'!C:C,'Bibliothèque transporteurs'!A:A))</f>
        <v/>
      </c>
      <c r="U2132">
        <f>IF(OR(F2132="6C",F2132="6B"),_xlfn.XLOOKUP(E2132,'Facture Chronopost'!L:L,'Facture Chronopost'!X:X),IF(OR(F2132=17,F2132=44),F2132&amp;"_"&amp;H2132,IF(COUNTIF('Bibliothèque transporteurs'!C:C,F2132)=0,"inconnu",_xlfn.XLOOKUP(F2132,'Bibliothèque transporteurs'!C:C,'Bibliothèque transporteurs'!B:B))))</f>
        <v/>
      </c>
      <c r="V2132">
        <f>IF(COUNTIF('Bibliothèque transporteurs'!C:C,F2132)=0,"inconnu",_xlfn.XLOOKUP(F2132,'Bibliothèque transporteurs'!C:C,'Bibliothèque transporteurs'!E:E))</f>
        <v/>
      </c>
      <c r="W2132">
        <f>IF(T2132="FR_2SHOP",O2132,IF(O2132=0,0,ROUNDUP(O2132/C2132*B2132,2)))</f>
        <v/>
      </c>
      <c r="Y2132" s="118">
        <f>ROUNDUP(B2132,2)-M2132-L2132-N2132-J2132-K2132-I2132-Q2132</f>
        <v/>
      </c>
      <c r="Z2132" s="118">
        <f>IF(Y2132=W2132,"OK","Non")</f>
        <v/>
      </c>
    </row>
    <row r="2133">
      <c r="A2133" s="9">
        <f>C2133/SUM(C:C)*(SUM(C:C)+$X$2)</f>
        <v/>
      </c>
      <c r="B2133" s="9">
        <f>C2133/SUM(C:C)*(SUM(C:C)+SUM($N$3:$O$7))+S2133</f>
        <v/>
      </c>
      <c r="C2133" s="9">
        <f>SUM(I2133:Q2133)-N2133-P2133</f>
        <v/>
      </c>
      <c r="D2133" s="8" t="n">
        <v>6235</v>
      </c>
      <c r="E2133" t="inlineStr">
        <is>
          <t>XT414691369TS</t>
        </is>
      </c>
      <c r="F2133" t="inlineStr">
        <is>
          <t>6C</t>
        </is>
      </c>
      <c r="G2133" t="inlineStr">
        <is>
          <t>N</t>
        </is>
      </c>
      <c r="H2133" t="inlineStr">
        <is>
          <t>ZA</t>
        </is>
      </c>
      <c r="O2133" t="n">
        <v>5.33</v>
      </c>
      <c r="S2133">
        <f>_xlfn.XLOOKUP(E2133,'Facture Chronopost'!L:L,'Facture Chronopost'!AA:AA,"")</f>
        <v/>
      </c>
      <c r="T2133">
        <f>IF(COUNTIF('Bibliothèque transporteurs'!C:C,F2133)=0,"inconnu",_xlfn.XLOOKUP(F2133,'Bibliothèque transporteurs'!C:C,'Bibliothèque transporteurs'!A:A))</f>
        <v/>
      </c>
      <c r="U2133">
        <f>IF(OR(F2133="6C",F2133="6B"),_xlfn.XLOOKUP(E2133,'Facture Chronopost'!L:L,'Facture Chronopost'!X:X),IF(OR(F2133=17,F2133=44),F2133&amp;"_"&amp;H2133,IF(COUNTIF('Bibliothèque transporteurs'!C:C,F2133)=0,"inconnu",_xlfn.XLOOKUP(F2133,'Bibliothèque transporteurs'!C:C,'Bibliothèque transporteurs'!B:B))))</f>
        <v/>
      </c>
      <c r="V2133">
        <f>IF(COUNTIF('Bibliothèque transporteurs'!C:C,F2133)=0,"inconnu",_xlfn.XLOOKUP(F2133,'Bibliothèque transporteurs'!C:C,'Bibliothèque transporteurs'!E:E))</f>
        <v/>
      </c>
      <c r="W2133">
        <f>IF(T2133="FR_2SHOP",O2133,IF(O2133=0,0,ROUNDUP(O2133/C2133*B2133,2)))</f>
        <v/>
      </c>
      <c r="Y2133" s="118">
        <f>ROUNDUP(B2133,2)-M2133-L2133-N2133-J2133-K2133-I2133-Q2133</f>
        <v/>
      </c>
      <c r="Z2133" s="118">
        <f>IF(Y2133=W2133,"OK","Non")</f>
        <v/>
      </c>
    </row>
    <row r="2134">
      <c r="A2134" s="9">
        <f>C2134/SUM(C:C)*(SUM(C:C)+$X$2)</f>
        <v/>
      </c>
      <c r="B2134" s="9">
        <f>C2134/SUM(C:C)*(SUM(C:C)+SUM($N$3:$O$7))+S2134</f>
        <v/>
      </c>
      <c r="C2134" s="9">
        <f>SUM(I2134:Q2134)-N2134-P2134</f>
        <v/>
      </c>
      <c r="D2134" s="8" t="n">
        <v>6235</v>
      </c>
      <c r="E2134" t="inlineStr">
        <is>
          <t>XT414692072TS</t>
        </is>
      </c>
      <c r="F2134" t="inlineStr">
        <is>
          <t>6C</t>
        </is>
      </c>
      <c r="G2134" t="inlineStr">
        <is>
          <t>N</t>
        </is>
      </c>
      <c r="H2134" t="inlineStr">
        <is>
          <t>ZA</t>
        </is>
      </c>
      <c r="O2134" t="n">
        <v>5.33</v>
      </c>
      <c r="S2134">
        <f>_xlfn.XLOOKUP(E2134,'Facture Chronopost'!L:L,'Facture Chronopost'!AA:AA,"")</f>
        <v/>
      </c>
      <c r="T2134">
        <f>IF(COUNTIF('Bibliothèque transporteurs'!C:C,F2134)=0,"inconnu",_xlfn.XLOOKUP(F2134,'Bibliothèque transporteurs'!C:C,'Bibliothèque transporteurs'!A:A))</f>
        <v/>
      </c>
      <c r="U2134">
        <f>IF(OR(F2134="6C",F2134="6B"),_xlfn.XLOOKUP(E2134,'Facture Chronopost'!L:L,'Facture Chronopost'!X:X),IF(OR(F2134=17,F2134=44),F2134&amp;"_"&amp;H2134,IF(COUNTIF('Bibliothèque transporteurs'!C:C,F2134)=0,"inconnu",_xlfn.XLOOKUP(F2134,'Bibliothèque transporteurs'!C:C,'Bibliothèque transporteurs'!B:B))))</f>
        <v/>
      </c>
      <c r="V2134">
        <f>IF(COUNTIF('Bibliothèque transporteurs'!C:C,F2134)=0,"inconnu",_xlfn.XLOOKUP(F2134,'Bibliothèque transporteurs'!C:C,'Bibliothèque transporteurs'!E:E))</f>
        <v/>
      </c>
      <c r="W2134">
        <f>IF(T2134="FR_2SHOP",O2134,IF(O2134=0,0,ROUNDUP(O2134/C2134*B2134,2)))</f>
        <v/>
      </c>
      <c r="Y2134" s="118">
        <f>ROUNDUP(B2134,2)-M2134-L2134-N2134-J2134-K2134-I2134-Q2134</f>
        <v/>
      </c>
      <c r="Z2134" s="118">
        <f>IF(Y2134=W2134,"OK","Non")</f>
        <v/>
      </c>
    </row>
    <row r="2135">
      <c r="A2135" s="9">
        <f>C2135/SUM(C:C)*(SUM(C:C)+$X$2)</f>
        <v/>
      </c>
      <c r="B2135" s="9">
        <f>C2135/SUM(C:C)*(SUM(C:C)+SUM($N$3:$O$7))+S2135</f>
        <v/>
      </c>
      <c r="C2135" s="9">
        <f>SUM(I2135:Q2135)-N2135-P2135</f>
        <v/>
      </c>
      <c r="D2135" s="8" t="n">
        <v>6235</v>
      </c>
      <c r="E2135" t="inlineStr">
        <is>
          <t>XT414692109TS</t>
        </is>
      </c>
      <c r="F2135" t="inlineStr">
        <is>
          <t>6C</t>
        </is>
      </c>
      <c r="G2135" t="inlineStr">
        <is>
          <t>N</t>
        </is>
      </c>
      <c r="H2135" t="inlineStr">
        <is>
          <t>ZA</t>
        </is>
      </c>
      <c r="O2135" t="n">
        <v>5.33</v>
      </c>
      <c r="S2135">
        <f>_xlfn.XLOOKUP(E2135,'Facture Chronopost'!L:L,'Facture Chronopost'!AA:AA,"")</f>
        <v/>
      </c>
      <c r="T2135">
        <f>IF(COUNTIF('Bibliothèque transporteurs'!C:C,F2135)=0,"inconnu",_xlfn.XLOOKUP(F2135,'Bibliothèque transporteurs'!C:C,'Bibliothèque transporteurs'!A:A))</f>
        <v/>
      </c>
      <c r="U2135">
        <f>IF(OR(F2135="6C",F2135="6B"),_xlfn.XLOOKUP(E2135,'Facture Chronopost'!L:L,'Facture Chronopost'!X:X),IF(OR(F2135=17,F2135=44),F2135&amp;"_"&amp;H2135,IF(COUNTIF('Bibliothèque transporteurs'!C:C,F2135)=0,"inconnu",_xlfn.XLOOKUP(F2135,'Bibliothèque transporteurs'!C:C,'Bibliothèque transporteurs'!B:B))))</f>
        <v/>
      </c>
      <c r="V2135">
        <f>IF(COUNTIF('Bibliothèque transporteurs'!C:C,F2135)=0,"inconnu",_xlfn.XLOOKUP(F2135,'Bibliothèque transporteurs'!C:C,'Bibliothèque transporteurs'!E:E))</f>
        <v/>
      </c>
      <c r="W2135">
        <f>IF(T2135="FR_2SHOP",O2135,IF(O2135=0,0,ROUNDUP(O2135/C2135*B2135,2)))</f>
        <v/>
      </c>
      <c r="Y2135" s="118">
        <f>ROUNDUP(B2135,2)-M2135-L2135-N2135-J2135-K2135-I2135-Q2135</f>
        <v/>
      </c>
      <c r="Z2135" s="118">
        <f>IF(Y2135=W2135,"OK","Non")</f>
        <v/>
      </c>
    </row>
    <row r="2136">
      <c r="A2136" s="9">
        <f>C2136/SUM(C:C)*(SUM(C:C)+$X$2)</f>
        <v/>
      </c>
      <c r="B2136" s="9">
        <f>C2136/SUM(C:C)*(SUM(C:C)+SUM($N$3:$O$7))+S2136</f>
        <v/>
      </c>
      <c r="C2136" s="9">
        <f>SUM(I2136:Q2136)-N2136-P2136</f>
        <v/>
      </c>
      <c r="D2136" s="8" t="n">
        <v>6235</v>
      </c>
      <c r="E2136" t="inlineStr">
        <is>
          <t>XT414692789TS</t>
        </is>
      </c>
      <c r="F2136" t="inlineStr">
        <is>
          <t>6C</t>
        </is>
      </c>
      <c r="G2136" t="inlineStr">
        <is>
          <t>N</t>
        </is>
      </c>
      <c r="H2136" t="inlineStr">
        <is>
          <t>ZA</t>
        </is>
      </c>
      <c r="O2136" t="n">
        <v>5.33</v>
      </c>
      <c r="S2136">
        <f>_xlfn.XLOOKUP(E2136,'Facture Chronopost'!L:L,'Facture Chronopost'!AA:AA,"")</f>
        <v/>
      </c>
      <c r="T2136">
        <f>IF(COUNTIF('Bibliothèque transporteurs'!C:C,F2136)=0,"inconnu",_xlfn.XLOOKUP(F2136,'Bibliothèque transporteurs'!C:C,'Bibliothèque transporteurs'!A:A))</f>
        <v/>
      </c>
      <c r="U2136">
        <f>IF(OR(F2136="6C",F2136="6B"),_xlfn.XLOOKUP(E2136,'Facture Chronopost'!L:L,'Facture Chronopost'!X:X),IF(OR(F2136=17,F2136=44),F2136&amp;"_"&amp;H2136,IF(COUNTIF('Bibliothèque transporteurs'!C:C,F2136)=0,"inconnu",_xlfn.XLOOKUP(F2136,'Bibliothèque transporteurs'!C:C,'Bibliothèque transporteurs'!B:B))))</f>
        <v/>
      </c>
      <c r="V2136">
        <f>IF(COUNTIF('Bibliothèque transporteurs'!C:C,F2136)=0,"inconnu",_xlfn.XLOOKUP(F2136,'Bibliothèque transporteurs'!C:C,'Bibliothèque transporteurs'!E:E))</f>
        <v/>
      </c>
      <c r="W2136">
        <f>IF(T2136="FR_2SHOP",O2136,IF(O2136=0,0,ROUNDUP(O2136/C2136*B2136,2)))</f>
        <v/>
      </c>
      <c r="Y2136" s="118">
        <f>ROUNDUP(B2136,2)-M2136-L2136-N2136-J2136-K2136-I2136-Q2136</f>
        <v/>
      </c>
      <c r="Z2136" s="118">
        <f>IF(Y2136=W2136,"OK","Non")</f>
        <v/>
      </c>
    </row>
    <row r="2137">
      <c r="A2137" s="9">
        <f>C2137/SUM(C:C)*(SUM(C:C)+$X$2)</f>
        <v/>
      </c>
      <c r="B2137" s="9">
        <f>C2137/SUM(C:C)*(SUM(C:C)+SUM($N$3:$O$7))+S2137</f>
        <v/>
      </c>
      <c r="C2137" s="9">
        <f>SUM(I2137:Q2137)-N2137-P2137</f>
        <v/>
      </c>
      <c r="D2137" s="8" t="n">
        <v>6235</v>
      </c>
      <c r="E2137" t="inlineStr">
        <is>
          <t>XT414693166TS</t>
        </is>
      </c>
      <c r="F2137" t="inlineStr">
        <is>
          <t>6C</t>
        </is>
      </c>
      <c r="G2137" t="inlineStr">
        <is>
          <t>N</t>
        </is>
      </c>
      <c r="H2137" t="inlineStr">
        <is>
          <t>ZA</t>
        </is>
      </c>
      <c r="O2137" t="n">
        <v>4.84</v>
      </c>
      <c r="S2137">
        <f>_xlfn.XLOOKUP(E2137,'Facture Chronopost'!L:L,'Facture Chronopost'!AA:AA,"")</f>
        <v/>
      </c>
      <c r="T2137">
        <f>IF(COUNTIF('Bibliothèque transporteurs'!C:C,F2137)=0,"inconnu",_xlfn.XLOOKUP(F2137,'Bibliothèque transporteurs'!C:C,'Bibliothèque transporteurs'!A:A))</f>
        <v/>
      </c>
      <c r="U2137">
        <f>IF(OR(F2137="6C",F2137="6B"),_xlfn.XLOOKUP(E2137,'Facture Chronopost'!L:L,'Facture Chronopost'!X:X),IF(OR(F2137=17,F2137=44),F2137&amp;"_"&amp;H2137,IF(COUNTIF('Bibliothèque transporteurs'!C:C,F2137)=0,"inconnu",_xlfn.XLOOKUP(F2137,'Bibliothèque transporteurs'!C:C,'Bibliothèque transporteurs'!B:B))))</f>
        <v/>
      </c>
      <c r="V2137">
        <f>IF(COUNTIF('Bibliothèque transporteurs'!C:C,F2137)=0,"inconnu",_xlfn.XLOOKUP(F2137,'Bibliothèque transporteurs'!C:C,'Bibliothèque transporteurs'!E:E))</f>
        <v/>
      </c>
      <c r="W2137">
        <f>IF(T2137="FR_2SHOP",O2137,IF(O2137=0,0,ROUNDUP(O2137/C2137*B2137,2)))</f>
        <v/>
      </c>
      <c r="Y2137" s="118">
        <f>ROUNDUP(B2137,2)-M2137-L2137-N2137-J2137-K2137-I2137-Q2137</f>
        <v/>
      </c>
      <c r="Z2137" s="118">
        <f>IF(Y2137=W2137,"OK","Non")</f>
        <v/>
      </c>
    </row>
    <row r="2138">
      <c r="A2138" s="9">
        <f>C2138/SUM(C:C)*(SUM(C:C)+$X$2)</f>
        <v/>
      </c>
      <c r="B2138" s="9">
        <f>C2138/SUM(C:C)*(SUM(C:C)+SUM($N$3:$O$7))+S2138</f>
        <v/>
      </c>
      <c r="C2138" s="9">
        <f>SUM(I2138:Q2138)-N2138-P2138</f>
        <v/>
      </c>
      <c r="D2138" s="8" t="n">
        <v>6235</v>
      </c>
      <c r="E2138" t="inlineStr">
        <is>
          <t>XT414697463TS</t>
        </is>
      </c>
      <c r="F2138" t="inlineStr">
        <is>
          <t>6C</t>
        </is>
      </c>
      <c r="G2138" t="inlineStr">
        <is>
          <t>N</t>
        </is>
      </c>
      <c r="H2138" t="inlineStr">
        <is>
          <t>ZA</t>
        </is>
      </c>
      <c r="O2138" t="n">
        <v>5.88</v>
      </c>
      <c r="S2138">
        <f>_xlfn.XLOOKUP(E2138,'Facture Chronopost'!L:L,'Facture Chronopost'!AA:AA,"")</f>
        <v/>
      </c>
      <c r="T2138">
        <f>IF(COUNTIF('Bibliothèque transporteurs'!C:C,F2138)=0,"inconnu",_xlfn.XLOOKUP(F2138,'Bibliothèque transporteurs'!C:C,'Bibliothèque transporteurs'!A:A))</f>
        <v/>
      </c>
      <c r="U2138">
        <f>IF(OR(F2138="6C",F2138="6B"),_xlfn.XLOOKUP(E2138,'Facture Chronopost'!L:L,'Facture Chronopost'!X:X),IF(OR(F2138=17,F2138=44),F2138&amp;"_"&amp;H2138,IF(COUNTIF('Bibliothèque transporteurs'!C:C,F2138)=0,"inconnu",_xlfn.XLOOKUP(F2138,'Bibliothèque transporteurs'!C:C,'Bibliothèque transporteurs'!B:B))))</f>
        <v/>
      </c>
      <c r="V2138">
        <f>IF(COUNTIF('Bibliothèque transporteurs'!C:C,F2138)=0,"inconnu",_xlfn.XLOOKUP(F2138,'Bibliothèque transporteurs'!C:C,'Bibliothèque transporteurs'!E:E))</f>
        <v/>
      </c>
      <c r="W2138">
        <f>IF(T2138="FR_2SHOP",O2138,IF(O2138=0,0,ROUNDUP(O2138/C2138*B2138,2)))</f>
        <v/>
      </c>
      <c r="Y2138" s="118">
        <f>ROUNDUP(B2138,2)-M2138-L2138-N2138-J2138-K2138-I2138-Q2138</f>
        <v/>
      </c>
      <c r="Z2138" s="118">
        <f>IF(Y2138=W2138,"OK","Non")</f>
        <v/>
      </c>
    </row>
    <row r="2139">
      <c r="A2139" s="9">
        <f>C2139/SUM(C:C)*(SUM(C:C)+$X$2)</f>
        <v/>
      </c>
      <c r="B2139" s="9">
        <f>C2139/SUM(C:C)*(SUM(C:C)+SUM($N$3:$O$7))+S2139</f>
        <v/>
      </c>
      <c r="C2139" s="9">
        <f>SUM(I2139:Q2139)-N2139-P2139</f>
        <v/>
      </c>
      <c r="D2139" s="8" t="n">
        <v>6235</v>
      </c>
      <c r="E2139" t="inlineStr">
        <is>
          <t>XT414697619TS</t>
        </is>
      </c>
      <c r="F2139" t="inlineStr">
        <is>
          <t>6C</t>
        </is>
      </c>
      <c r="G2139" t="inlineStr">
        <is>
          <t>N</t>
        </is>
      </c>
      <c r="H2139" t="inlineStr">
        <is>
          <t>ZA</t>
        </is>
      </c>
      <c r="O2139" t="n">
        <v>5.33</v>
      </c>
      <c r="S2139">
        <f>_xlfn.XLOOKUP(E2139,'Facture Chronopost'!L:L,'Facture Chronopost'!AA:AA,"")</f>
        <v/>
      </c>
      <c r="T2139">
        <f>IF(COUNTIF('Bibliothèque transporteurs'!C:C,F2139)=0,"inconnu",_xlfn.XLOOKUP(F2139,'Bibliothèque transporteurs'!C:C,'Bibliothèque transporteurs'!A:A))</f>
        <v/>
      </c>
      <c r="U2139">
        <f>IF(OR(F2139="6C",F2139="6B"),_xlfn.XLOOKUP(E2139,'Facture Chronopost'!L:L,'Facture Chronopost'!X:X),IF(OR(F2139=17,F2139=44),F2139&amp;"_"&amp;H2139,IF(COUNTIF('Bibliothèque transporteurs'!C:C,F2139)=0,"inconnu",_xlfn.XLOOKUP(F2139,'Bibliothèque transporteurs'!C:C,'Bibliothèque transporteurs'!B:B))))</f>
        <v/>
      </c>
      <c r="V2139">
        <f>IF(COUNTIF('Bibliothèque transporteurs'!C:C,F2139)=0,"inconnu",_xlfn.XLOOKUP(F2139,'Bibliothèque transporteurs'!C:C,'Bibliothèque transporteurs'!E:E))</f>
        <v/>
      </c>
      <c r="W2139">
        <f>IF(T2139="FR_2SHOP",O2139,IF(O2139=0,0,ROUNDUP(O2139/C2139*B2139,2)))</f>
        <v/>
      </c>
      <c r="Y2139" s="118">
        <f>ROUNDUP(B2139,2)-M2139-L2139-N2139-J2139-K2139-I2139-Q2139</f>
        <v/>
      </c>
      <c r="Z2139" s="118">
        <f>IF(Y2139=W2139,"OK","Non")</f>
        <v/>
      </c>
    </row>
    <row r="2140">
      <c r="A2140" s="9">
        <f>C2140/SUM(C:C)*(SUM(C:C)+$X$2)</f>
        <v/>
      </c>
      <c r="B2140" s="9">
        <f>C2140/SUM(C:C)*(SUM(C:C)+SUM($N$3:$O$7))+S2140</f>
        <v/>
      </c>
      <c r="C2140" s="9">
        <f>SUM(I2140:Q2140)-N2140-P2140</f>
        <v/>
      </c>
      <c r="D2140" s="8" t="n">
        <v>6235</v>
      </c>
      <c r="E2140" t="inlineStr">
        <is>
          <t>XT414697698TS</t>
        </is>
      </c>
      <c r="F2140" t="inlineStr">
        <is>
          <t>6C</t>
        </is>
      </c>
      <c r="G2140" t="inlineStr">
        <is>
          <t>N</t>
        </is>
      </c>
      <c r="H2140" t="inlineStr">
        <is>
          <t>ZA</t>
        </is>
      </c>
      <c r="O2140" t="n">
        <v>5.33</v>
      </c>
      <c r="S2140">
        <f>_xlfn.XLOOKUP(E2140,'Facture Chronopost'!L:L,'Facture Chronopost'!AA:AA,"")</f>
        <v/>
      </c>
      <c r="T2140">
        <f>IF(COUNTIF('Bibliothèque transporteurs'!C:C,F2140)=0,"inconnu",_xlfn.XLOOKUP(F2140,'Bibliothèque transporteurs'!C:C,'Bibliothèque transporteurs'!A:A))</f>
        <v/>
      </c>
      <c r="U2140">
        <f>IF(OR(F2140="6C",F2140="6B"),_xlfn.XLOOKUP(E2140,'Facture Chronopost'!L:L,'Facture Chronopost'!X:X),IF(OR(F2140=17,F2140=44),F2140&amp;"_"&amp;H2140,IF(COUNTIF('Bibliothèque transporteurs'!C:C,F2140)=0,"inconnu",_xlfn.XLOOKUP(F2140,'Bibliothèque transporteurs'!C:C,'Bibliothèque transporteurs'!B:B))))</f>
        <v/>
      </c>
      <c r="V2140">
        <f>IF(COUNTIF('Bibliothèque transporteurs'!C:C,F2140)=0,"inconnu",_xlfn.XLOOKUP(F2140,'Bibliothèque transporteurs'!C:C,'Bibliothèque transporteurs'!E:E))</f>
        <v/>
      </c>
      <c r="W2140">
        <f>IF(T2140="FR_2SHOP",O2140,IF(O2140=0,0,ROUNDUP(O2140/C2140*B2140,2)))</f>
        <v/>
      </c>
      <c r="Y2140" s="118">
        <f>ROUNDUP(B2140,2)-M2140-L2140-N2140-J2140-K2140-I2140-Q2140</f>
        <v/>
      </c>
      <c r="Z2140" s="118">
        <f>IF(Y2140=W2140,"OK","Non")</f>
        <v/>
      </c>
    </row>
    <row r="2141">
      <c r="A2141" s="9">
        <f>C2141/SUM(C:C)*(SUM(C:C)+$X$2)</f>
        <v/>
      </c>
      <c r="B2141" s="9">
        <f>C2141/SUM(C:C)*(SUM(C:C)+SUM($N$3:$O$7))+S2141</f>
        <v/>
      </c>
      <c r="C2141" s="9">
        <f>SUM(I2141:Q2141)-N2141-P2141</f>
        <v/>
      </c>
      <c r="D2141" s="8" t="n">
        <v>6235</v>
      </c>
      <c r="E2141" t="inlineStr">
        <is>
          <t>XT414697826TS</t>
        </is>
      </c>
      <c r="F2141" t="inlineStr">
        <is>
          <t>6C</t>
        </is>
      </c>
      <c r="G2141" t="inlineStr">
        <is>
          <t>N</t>
        </is>
      </c>
      <c r="H2141" t="inlineStr">
        <is>
          <t>ZA</t>
        </is>
      </c>
      <c r="O2141" t="n">
        <v>5.33</v>
      </c>
      <c r="S2141">
        <f>_xlfn.XLOOKUP(E2141,'Facture Chronopost'!L:L,'Facture Chronopost'!AA:AA,"")</f>
        <v/>
      </c>
      <c r="T2141">
        <f>IF(COUNTIF('Bibliothèque transporteurs'!C:C,F2141)=0,"inconnu",_xlfn.XLOOKUP(F2141,'Bibliothèque transporteurs'!C:C,'Bibliothèque transporteurs'!A:A))</f>
        <v/>
      </c>
      <c r="U2141">
        <f>IF(OR(F2141="6C",F2141="6B"),_xlfn.XLOOKUP(E2141,'Facture Chronopost'!L:L,'Facture Chronopost'!X:X),IF(OR(F2141=17,F2141=44),F2141&amp;"_"&amp;H2141,IF(COUNTIF('Bibliothèque transporteurs'!C:C,F2141)=0,"inconnu",_xlfn.XLOOKUP(F2141,'Bibliothèque transporteurs'!C:C,'Bibliothèque transporteurs'!B:B))))</f>
        <v/>
      </c>
      <c r="V2141">
        <f>IF(COUNTIF('Bibliothèque transporteurs'!C:C,F2141)=0,"inconnu",_xlfn.XLOOKUP(F2141,'Bibliothèque transporteurs'!C:C,'Bibliothèque transporteurs'!E:E))</f>
        <v/>
      </c>
      <c r="W2141">
        <f>IF(T2141="FR_2SHOP",O2141,IF(O2141=0,0,ROUNDUP(O2141/C2141*B2141,2)))</f>
        <v/>
      </c>
      <c r="Y2141" s="118">
        <f>ROUNDUP(B2141,2)-M2141-L2141-N2141-J2141-K2141-I2141-Q2141</f>
        <v/>
      </c>
      <c r="Z2141" s="118">
        <f>IF(Y2141=W2141,"OK","Non")</f>
        <v/>
      </c>
    </row>
    <row r="2142">
      <c r="A2142" s="9">
        <f>C2142/SUM(C:C)*(SUM(C:C)+$X$2)</f>
        <v/>
      </c>
      <c r="B2142" s="9">
        <f>C2142/SUM(C:C)*(SUM(C:C)+SUM($N$3:$O$7))+S2142</f>
        <v/>
      </c>
      <c r="C2142" s="9">
        <f>SUM(I2142:Q2142)-N2142-P2142</f>
        <v/>
      </c>
      <c r="D2142" s="8" t="n">
        <v>6235</v>
      </c>
      <c r="E2142" t="inlineStr">
        <is>
          <t>XT414702662TS</t>
        </is>
      </c>
      <c r="F2142" t="inlineStr">
        <is>
          <t>6C</t>
        </is>
      </c>
      <c r="G2142" t="inlineStr">
        <is>
          <t>N</t>
        </is>
      </c>
      <c r="H2142" t="inlineStr">
        <is>
          <t>ZA</t>
        </is>
      </c>
      <c r="O2142" t="n">
        <v>5.33</v>
      </c>
      <c r="S2142">
        <f>_xlfn.XLOOKUP(E2142,'Facture Chronopost'!L:L,'Facture Chronopost'!AA:AA,"")</f>
        <v/>
      </c>
      <c r="T2142">
        <f>IF(COUNTIF('Bibliothèque transporteurs'!C:C,F2142)=0,"inconnu",_xlfn.XLOOKUP(F2142,'Bibliothèque transporteurs'!C:C,'Bibliothèque transporteurs'!A:A))</f>
        <v/>
      </c>
      <c r="U2142">
        <f>IF(OR(F2142="6C",F2142="6B"),_xlfn.XLOOKUP(E2142,'Facture Chronopost'!L:L,'Facture Chronopost'!X:X),IF(OR(F2142=17,F2142=44),F2142&amp;"_"&amp;H2142,IF(COUNTIF('Bibliothèque transporteurs'!C:C,F2142)=0,"inconnu",_xlfn.XLOOKUP(F2142,'Bibliothèque transporteurs'!C:C,'Bibliothèque transporteurs'!B:B))))</f>
        <v/>
      </c>
      <c r="V2142">
        <f>IF(COUNTIF('Bibliothèque transporteurs'!C:C,F2142)=0,"inconnu",_xlfn.XLOOKUP(F2142,'Bibliothèque transporteurs'!C:C,'Bibliothèque transporteurs'!E:E))</f>
        <v/>
      </c>
      <c r="W2142">
        <f>IF(T2142="FR_2SHOP",O2142,IF(O2142=0,0,ROUNDUP(O2142/C2142*B2142,2)))</f>
        <v/>
      </c>
      <c r="Y2142" s="118">
        <f>ROUNDUP(B2142,2)-M2142-L2142-N2142-J2142-K2142-I2142-Q2142</f>
        <v/>
      </c>
      <c r="Z2142" s="118">
        <f>IF(Y2142=W2142,"OK","Non")</f>
        <v/>
      </c>
    </row>
    <row r="2143">
      <c r="A2143" s="9">
        <f>C2143/SUM(C:C)*(SUM(C:C)+$X$2)</f>
        <v/>
      </c>
      <c r="B2143" s="9">
        <f>C2143/SUM(C:C)*(SUM(C:C)+SUM($N$3:$O$7))+S2143</f>
        <v/>
      </c>
      <c r="C2143" s="9">
        <f>SUM(I2143:Q2143)-N2143-P2143</f>
        <v/>
      </c>
      <c r="D2143" s="8" t="n">
        <v>6235</v>
      </c>
      <c r="E2143" t="inlineStr">
        <is>
          <t>XT414702778TS</t>
        </is>
      </c>
      <c r="F2143" t="inlineStr">
        <is>
          <t>6C</t>
        </is>
      </c>
      <c r="G2143" t="inlineStr">
        <is>
          <t>N</t>
        </is>
      </c>
      <c r="H2143" t="inlineStr">
        <is>
          <t>ZA</t>
        </is>
      </c>
      <c r="O2143" t="n">
        <v>5.33</v>
      </c>
      <c r="S2143">
        <f>_xlfn.XLOOKUP(E2143,'Facture Chronopost'!L:L,'Facture Chronopost'!AA:AA,"")</f>
        <v/>
      </c>
      <c r="T2143">
        <f>IF(COUNTIF('Bibliothèque transporteurs'!C:C,F2143)=0,"inconnu",_xlfn.XLOOKUP(F2143,'Bibliothèque transporteurs'!C:C,'Bibliothèque transporteurs'!A:A))</f>
        <v/>
      </c>
      <c r="U2143">
        <f>IF(OR(F2143="6C",F2143="6B"),_xlfn.XLOOKUP(E2143,'Facture Chronopost'!L:L,'Facture Chronopost'!X:X),IF(OR(F2143=17,F2143=44),F2143&amp;"_"&amp;H2143,IF(COUNTIF('Bibliothèque transporteurs'!C:C,F2143)=0,"inconnu",_xlfn.XLOOKUP(F2143,'Bibliothèque transporteurs'!C:C,'Bibliothèque transporteurs'!B:B))))</f>
        <v/>
      </c>
      <c r="V2143">
        <f>IF(COUNTIF('Bibliothèque transporteurs'!C:C,F2143)=0,"inconnu",_xlfn.XLOOKUP(F2143,'Bibliothèque transporteurs'!C:C,'Bibliothèque transporteurs'!E:E))</f>
        <v/>
      </c>
      <c r="W2143">
        <f>IF(T2143="FR_2SHOP",O2143,IF(O2143=0,0,ROUNDUP(O2143/C2143*B2143,2)))</f>
        <v/>
      </c>
      <c r="Y2143" s="118">
        <f>ROUNDUP(B2143,2)-M2143-L2143-N2143-J2143-K2143-I2143-Q2143</f>
        <v/>
      </c>
      <c r="Z2143" s="118">
        <f>IF(Y2143=W2143,"OK","Non")</f>
        <v/>
      </c>
    </row>
    <row r="2144">
      <c r="A2144" s="9">
        <f>C2144/SUM(C:C)*(SUM(C:C)+$X$2)</f>
        <v/>
      </c>
      <c r="B2144" s="9">
        <f>C2144/SUM(C:C)*(SUM(C:C)+SUM($N$3:$O$7))+S2144</f>
        <v/>
      </c>
      <c r="C2144" s="9">
        <f>SUM(I2144:Q2144)-N2144-P2144</f>
        <v/>
      </c>
      <c r="D2144" s="8" t="n">
        <v>6235</v>
      </c>
      <c r="E2144" t="inlineStr">
        <is>
          <t>XT414703359TS</t>
        </is>
      </c>
      <c r="F2144" t="inlineStr">
        <is>
          <t>6C</t>
        </is>
      </c>
      <c r="G2144" t="inlineStr">
        <is>
          <t>N</t>
        </is>
      </c>
      <c r="H2144" t="inlineStr">
        <is>
          <t>ZA</t>
        </is>
      </c>
      <c r="O2144" t="n">
        <v>4.84</v>
      </c>
      <c r="S2144">
        <f>_xlfn.XLOOKUP(E2144,'Facture Chronopost'!L:L,'Facture Chronopost'!AA:AA,"")</f>
        <v/>
      </c>
      <c r="T2144">
        <f>IF(COUNTIF('Bibliothèque transporteurs'!C:C,F2144)=0,"inconnu",_xlfn.XLOOKUP(F2144,'Bibliothèque transporteurs'!C:C,'Bibliothèque transporteurs'!A:A))</f>
        <v/>
      </c>
      <c r="U2144">
        <f>IF(OR(F2144="6C",F2144="6B"),_xlfn.XLOOKUP(E2144,'Facture Chronopost'!L:L,'Facture Chronopost'!X:X),IF(OR(F2144=17,F2144=44),F2144&amp;"_"&amp;H2144,IF(COUNTIF('Bibliothèque transporteurs'!C:C,F2144)=0,"inconnu",_xlfn.XLOOKUP(F2144,'Bibliothèque transporteurs'!C:C,'Bibliothèque transporteurs'!B:B))))</f>
        <v/>
      </c>
      <c r="V2144">
        <f>IF(COUNTIF('Bibliothèque transporteurs'!C:C,F2144)=0,"inconnu",_xlfn.XLOOKUP(F2144,'Bibliothèque transporteurs'!C:C,'Bibliothèque transporteurs'!E:E))</f>
        <v/>
      </c>
      <c r="W2144">
        <f>IF(T2144="FR_2SHOP",O2144,IF(O2144=0,0,ROUNDUP(O2144/C2144*B2144,2)))</f>
        <v/>
      </c>
      <c r="Y2144" s="118">
        <f>ROUNDUP(B2144,2)-M2144-L2144-N2144-J2144-K2144-I2144-Q2144</f>
        <v/>
      </c>
      <c r="Z2144" s="118">
        <f>IF(Y2144=W2144,"OK","Non")</f>
        <v/>
      </c>
    </row>
    <row r="2145">
      <c r="A2145" s="9">
        <f>C2145/SUM(C:C)*(SUM(C:C)+$X$2)</f>
        <v/>
      </c>
      <c r="B2145" s="9">
        <f>C2145/SUM(C:C)*(SUM(C:C)+SUM($N$3:$O$7))+S2145</f>
        <v/>
      </c>
      <c r="C2145" s="9">
        <f>SUM(I2145:Q2145)-N2145-P2145</f>
        <v/>
      </c>
      <c r="D2145" s="8" t="n">
        <v>6235</v>
      </c>
      <c r="E2145" t="inlineStr">
        <is>
          <t>XT414703773TS</t>
        </is>
      </c>
      <c r="F2145" t="inlineStr">
        <is>
          <t>6C</t>
        </is>
      </c>
      <c r="G2145" t="inlineStr">
        <is>
          <t>N</t>
        </is>
      </c>
      <c r="H2145" t="inlineStr">
        <is>
          <t>ZA</t>
        </is>
      </c>
      <c r="O2145" t="n">
        <v>5.33</v>
      </c>
      <c r="S2145">
        <f>_xlfn.XLOOKUP(E2145,'Facture Chronopost'!L:L,'Facture Chronopost'!AA:AA,"")</f>
        <v/>
      </c>
      <c r="T2145">
        <f>IF(COUNTIF('Bibliothèque transporteurs'!C:C,F2145)=0,"inconnu",_xlfn.XLOOKUP(F2145,'Bibliothèque transporteurs'!C:C,'Bibliothèque transporteurs'!A:A))</f>
        <v/>
      </c>
      <c r="U2145">
        <f>IF(OR(F2145="6C",F2145="6B"),_xlfn.XLOOKUP(E2145,'Facture Chronopost'!L:L,'Facture Chronopost'!X:X),IF(OR(F2145=17,F2145=44),F2145&amp;"_"&amp;H2145,IF(COUNTIF('Bibliothèque transporteurs'!C:C,F2145)=0,"inconnu",_xlfn.XLOOKUP(F2145,'Bibliothèque transporteurs'!C:C,'Bibliothèque transporteurs'!B:B))))</f>
        <v/>
      </c>
      <c r="V2145">
        <f>IF(COUNTIF('Bibliothèque transporteurs'!C:C,F2145)=0,"inconnu",_xlfn.XLOOKUP(F2145,'Bibliothèque transporteurs'!C:C,'Bibliothèque transporteurs'!E:E))</f>
        <v/>
      </c>
      <c r="W2145">
        <f>IF(T2145="FR_2SHOP",O2145,IF(O2145=0,0,ROUNDUP(O2145/C2145*B2145,2)))</f>
        <v/>
      </c>
      <c r="Y2145" s="118">
        <f>ROUNDUP(B2145,2)-M2145-L2145-N2145-J2145-K2145-I2145-Q2145</f>
        <v/>
      </c>
      <c r="Z2145" s="118">
        <f>IF(Y2145=W2145,"OK","Non")</f>
        <v/>
      </c>
    </row>
    <row r="2146">
      <c r="A2146" s="9">
        <f>C2146/SUM(C:C)*(SUM(C:C)+$X$2)</f>
        <v/>
      </c>
      <c r="B2146" s="9">
        <f>C2146/SUM(C:C)*(SUM(C:C)+SUM($N$3:$O$7))+S2146</f>
        <v/>
      </c>
      <c r="C2146" s="9">
        <f>SUM(I2146:Q2146)-N2146-P2146</f>
        <v/>
      </c>
      <c r="D2146" s="8" t="n">
        <v>6235</v>
      </c>
      <c r="E2146" t="inlineStr">
        <is>
          <t>XT414704495TS</t>
        </is>
      </c>
      <c r="F2146" t="inlineStr">
        <is>
          <t>6C</t>
        </is>
      </c>
      <c r="G2146" t="inlineStr">
        <is>
          <t>N</t>
        </is>
      </c>
      <c r="H2146" t="inlineStr">
        <is>
          <t>ZA</t>
        </is>
      </c>
      <c r="O2146" t="n">
        <v>5.33</v>
      </c>
      <c r="S2146">
        <f>_xlfn.XLOOKUP(E2146,'Facture Chronopost'!L:L,'Facture Chronopost'!AA:AA,"")</f>
        <v/>
      </c>
      <c r="T2146">
        <f>IF(COUNTIF('Bibliothèque transporteurs'!C:C,F2146)=0,"inconnu",_xlfn.XLOOKUP(F2146,'Bibliothèque transporteurs'!C:C,'Bibliothèque transporteurs'!A:A))</f>
        <v/>
      </c>
      <c r="U2146">
        <f>IF(OR(F2146="6C",F2146="6B"),_xlfn.XLOOKUP(E2146,'Facture Chronopost'!L:L,'Facture Chronopost'!X:X),IF(OR(F2146=17,F2146=44),F2146&amp;"_"&amp;H2146,IF(COUNTIF('Bibliothèque transporteurs'!C:C,F2146)=0,"inconnu",_xlfn.XLOOKUP(F2146,'Bibliothèque transporteurs'!C:C,'Bibliothèque transporteurs'!B:B))))</f>
        <v/>
      </c>
      <c r="V2146">
        <f>IF(COUNTIF('Bibliothèque transporteurs'!C:C,F2146)=0,"inconnu",_xlfn.XLOOKUP(F2146,'Bibliothèque transporteurs'!C:C,'Bibliothèque transporteurs'!E:E))</f>
        <v/>
      </c>
      <c r="W2146">
        <f>IF(T2146="FR_2SHOP",O2146,IF(O2146=0,0,ROUNDUP(O2146/C2146*B2146,2)))</f>
        <v/>
      </c>
      <c r="Y2146" s="118">
        <f>ROUNDUP(B2146,2)-M2146-L2146-N2146-J2146-K2146-I2146-Q2146</f>
        <v/>
      </c>
      <c r="Z2146" s="118">
        <f>IF(Y2146=W2146,"OK","Non")</f>
        <v/>
      </c>
    </row>
    <row r="2147">
      <c r="A2147" s="9">
        <f>C2147/SUM(C:C)*(SUM(C:C)+$X$2)</f>
        <v/>
      </c>
      <c r="B2147" s="9">
        <f>C2147/SUM(C:C)*(SUM(C:C)+SUM($N$3:$O$7))+S2147</f>
        <v/>
      </c>
      <c r="C2147" s="9">
        <f>SUM(I2147:Q2147)-N2147-P2147</f>
        <v/>
      </c>
      <c r="D2147" s="8" t="n">
        <v>6235</v>
      </c>
      <c r="E2147" t="inlineStr">
        <is>
          <t>XT414705584TS</t>
        </is>
      </c>
      <c r="F2147" t="inlineStr">
        <is>
          <t>6C</t>
        </is>
      </c>
      <c r="G2147" t="inlineStr">
        <is>
          <t>N</t>
        </is>
      </c>
      <c r="H2147" t="inlineStr">
        <is>
          <t>ZA</t>
        </is>
      </c>
      <c r="O2147" t="n">
        <v>5.33</v>
      </c>
      <c r="S2147">
        <f>_xlfn.XLOOKUP(E2147,'Facture Chronopost'!L:L,'Facture Chronopost'!AA:AA,"")</f>
        <v/>
      </c>
      <c r="T2147">
        <f>IF(COUNTIF('Bibliothèque transporteurs'!C:C,F2147)=0,"inconnu",_xlfn.XLOOKUP(F2147,'Bibliothèque transporteurs'!C:C,'Bibliothèque transporteurs'!A:A))</f>
        <v/>
      </c>
      <c r="U2147">
        <f>IF(OR(F2147="6C",F2147="6B"),_xlfn.XLOOKUP(E2147,'Facture Chronopost'!L:L,'Facture Chronopost'!X:X),IF(OR(F2147=17,F2147=44),F2147&amp;"_"&amp;H2147,IF(COUNTIF('Bibliothèque transporteurs'!C:C,F2147)=0,"inconnu",_xlfn.XLOOKUP(F2147,'Bibliothèque transporteurs'!C:C,'Bibliothèque transporteurs'!B:B))))</f>
        <v/>
      </c>
      <c r="V2147">
        <f>IF(COUNTIF('Bibliothèque transporteurs'!C:C,F2147)=0,"inconnu",_xlfn.XLOOKUP(F2147,'Bibliothèque transporteurs'!C:C,'Bibliothèque transporteurs'!E:E))</f>
        <v/>
      </c>
      <c r="W2147">
        <f>IF(T2147="FR_2SHOP",O2147,IF(O2147=0,0,ROUNDUP(O2147/C2147*B2147,2)))</f>
        <v/>
      </c>
      <c r="Y2147" s="118">
        <f>ROUNDUP(B2147,2)-M2147-L2147-N2147-J2147-K2147-I2147-Q2147</f>
        <v/>
      </c>
      <c r="Z2147" s="118">
        <f>IF(Y2147=W2147,"OK","Non")</f>
        <v/>
      </c>
    </row>
    <row r="2148">
      <c r="A2148" s="9">
        <f>C2148/SUM(C:C)*(SUM(C:C)+$X$2)</f>
        <v/>
      </c>
      <c r="B2148" s="9">
        <f>C2148/SUM(C:C)*(SUM(C:C)+SUM($N$3:$O$7))+S2148</f>
        <v/>
      </c>
      <c r="C2148" s="9">
        <f>SUM(I2148:Q2148)-N2148-P2148</f>
        <v/>
      </c>
      <c r="D2148" s="8" t="n">
        <v>6235</v>
      </c>
      <c r="E2148" t="inlineStr">
        <is>
          <t>XT414706236TS</t>
        </is>
      </c>
      <c r="F2148" t="inlineStr">
        <is>
          <t>6C</t>
        </is>
      </c>
      <c r="G2148" t="inlineStr">
        <is>
          <t>N</t>
        </is>
      </c>
      <c r="H2148" t="inlineStr">
        <is>
          <t>ZA</t>
        </is>
      </c>
      <c r="O2148" t="n">
        <v>5.33</v>
      </c>
      <c r="S2148">
        <f>_xlfn.XLOOKUP(E2148,'Facture Chronopost'!L:L,'Facture Chronopost'!AA:AA,"")</f>
        <v/>
      </c>
      <c r="T2148">
        <f>IF(COUNTIF('Bibliothèque transporteurs'!C:C,F2148)=0,"inconnu",_xlfn.XLOOKUP(F2148,'Bibliothèque transporteurs'!C:C,'Bibliothèque transporteurs'!A:A))</f>
        <v/>
      </c>
      <c r="U2148">
        <f>IF(OR(F2148="6C",F2148="6B"),_xlfn.XLOOKUP(E2148,'Facture Chronopost'!L:L,'Facture Chronopost'!X:X),IF(OR(F2148=17,F2148=44),F2148&amp;"_"&amp;H2148,IF(COUNTIF('Bibliothèque transporteurs'!C:C,F2148)=0,"inconnu",_xlfn.XLOOKUP(F2148,'Bibliothèque transporteurs'!C:C,'Bibliothèque transporteurs'!B:B))))</f>
        <v/>
      </c>
      <c r="V2148">
        <f>IF(COUNTIF('Bibliothèque transporteurs'!C:C,F2148)=0,"inconnu",_xlfn.XLOOKUP(F2148,'Bibliothèque transporteurs'!C:C,'Bibliothèque transporteurs'!E:E))</f>
        <v/>
      </c>
      <c r="W2148">
        <f>IF(T2148="FR_2SHOP",O2148,IF(O2148=0,0,ROUNDUP(O2148/C2148*B2148,2)))</f>
        <v/>
      </c>
      <c r="Y2148" s="118">
        <f>ROUNDUP(B2148,2)-M2148-L2148-N2148-J2148-K2148-I2148-Q2148</f>
        <v/>
      </c>
      <c r="Z2148" s="118">
        <f>IF(Y2148=W2148,"OK","Non")</f>
        <v/>
      </c>
    </row>
    <row r="2149">
      <c r="A2149" s="9">
        <f>C2149/SUM(C:C)*(SUM(C:C)+$X$2)</f>
        <v/>
      </c>
      <c r="B2149" s="9">
        <f>C2149/SUM(C:C)*(SUM(C:C)+SUM($N$3:$O$7))+S2149</f>
        <v/>
      </c>
      <c r="C2149" s="9">
        <f>SUM(I2149:Q2149)-N2149-P2149</f>
        <v/>
      </c>
      <c r="D2149" s="8" t="n">
        <v>6235</v>
      </c>
      <c r="E2149" t="inlineStr">
        <is>
          <t>XT414707744TS</t>
        </is>
      </c>
      <c r="F2149" t="inlineStr">
        <is>
          <t>6C</t>
        </is>
      </c>
      <c r="G2149" t="inlineStr">
        <is>
          <t>N</t>
        </is>
      </c>
      <c r="H2149" t="inlineStr">
        <is>
          <t>ZA</t>
        </is>
      </c>
      <c r="O2149" t="n">
        <v>5.33</v>
      </c>
      <c r="S2149">
        <f>_xlfn.XLOOKUP(E2149,'Facture Chronopost'!L:L,'Facture Chronopost'!AA:AA,"")</f>
        <v/>
      </c>
      <c r="T2149">
        <f>IF(COUNTIF('Bibliothèque transporteurs'!C:C,F2149)=0,"inconnu",_xlfn.XLOOKUP(F2149,'Bibliothèque transporteurs'!C:C,'Bibliothèque transporteurs'!A:A))</f>
        <v/>
      </c>
      <c r="U2149">
        <f>IF(OR(F2149="6C",F2149="6B"),_xlfn.XLOOKUP(E2149,'Facture Chronopost'!L:L,'Facture Chronopost'!X:X),IF(OR(F2149=17,F2149=44),F2149&amp;"_"&amp;H2149,IF(COUNTIF('Bibliothèque transporteurs'!C:C,F2149)=0,"inconnu",_xlfn.XLOOKUP(F2149,'Bibliothèque transporteurs'!C:C,'Bibliothèque transporteurs'!B:B))))</f>
        <v/>
      </c>
      <c r="V2149">
        <f>IF(COUNTIF('Bibliothèque transporteurs'!C:C,F2149)=0,"inconnu",_xlfn.XLOOKUP(F2149,'Bibliothèque transporteurs'!C:C,'Bibliothèque transporteurs'!E:E))</f>
        <v/>
      </c>
      <c r="W2149">
        <f>IF(T2149="FR_2SHOP",O2149,IF(O2149=0,0,ROUNDUP(O2149/C2149*B2149,2)))</f>
        <v/>
      </c>
      <c r="Y2149" s="118">
        <f>ROUNDUP(B2149,2)-M2149-L2149-N2149-J2149-K2149-I2149-Q2149</f>
        <v/>
      </c>
      <c r="Z2149" s="118">
        <f>IF(Y2149=W2149,"OK","Non")</f>
        <v/>
      </c>
    </row>
    <row r="2150">
      <c r="A2150" s="9">
        <f>C2150/SUM(C:C)*(SUM(C:C)+$X$2)</f>
        <v/>
      </c>
      <c r="B2150" s="9">
        <f>C2150/SUM(C:C)*(SUM(C:C)+SUM($N$3:$O$7))+S2150</f>
        <v/>
      </c>
      <c r="C2150" s="9">
        <f>SUM(I2150:Q2150)-N2150-P2150</f>
        <v/>
      </c>
      <c r="D2150" s="8" t="n">
        <v>6235</v>
      </c>
      <c r="E2150" t="inlineStr">
        <is>
          <t>XT414707863TS</t>
        </is>
      </c>
      <c r="F2150" t="inlineStr">
        <is>
          <t>6C</t>
        </is>
      </c>
      <c r="G2150" t="inlineStr">
        <is>
          <t>N</t>
        </is>
      </c>
      <c r="H2150" t="inlineStr">
        <is>
          <t>ZA</t>
        </is>
      </c>
      <c r="O2150" t="n">
        <v>5.33</v>
      </c>
      <c r="S2150">
        <f>_xlfn.XLOOKUP(E2150,'Facture Chronopost'!L:L,'Facture Chronopost'!AA:AA,"")</f>
        <v/>
      </c>
      <c r="T2150">
        <f>IF(COUNTIF('Bibliothèque transporteurs'!C:C,F2150)=0,"inconnu",_xlfn.XLOOKUP(F2150,'Bibliothèque transporteurs'!C:C,'Bibliothèque transporteurs'!A:A))</f>
        <v/>
      </c>
      <c r="U2150">
        <f>IF(OR(F2150="6C",F2150="6B"),_xlfn.XLOOKUP(E2150,'Facture Chronopost'!L:L,'Facture Chronopost'!X:X),IF(OR(F2150=17,F2150=44),F2150&amp;"_"&amp;H2150,IF(COUNTIF('Bibliothèque transporteurs'!C:C,F2150)=0,"inconnu",_xlfn.XLOOKUP(F2150,'Bibliothèque transporteurs'!C:C,'Bibliothèque transporteurs'!B:B))))</f>
        <v/>
      </c>
      <c r="V2150">
        <f>IF(COUNTIF('Bibliothèque transporteurs'!C:C,F2150)=0,"inconnu",_xlfn.XLOOKUP(F2150,'Bibliothèque transporteurs'!C:C,'Bibliothèque transporteurs'!E:E))</f>
        <v/>
      </c>
      <c r="W2150">
        <f>IF(T2150="FR_2SHOP",O2150,IF(O2150=0,0,ROUNDUP(O2150/C2150*B2150,2)))</f>
        <v/>
      </c>
      <c r="Y2150" s="118">
        <f>ROUNDUP(B2150,2)-M2150-L2150-N2150-J2150-K2150-I2150-Q2150</f>
        <v/>
      </c>
      <c r="Z2150" s="118">
        <f>IF(Y2150=W2150,"OK","Non")</f>
        <v/>
      </c>
    </row>
    <row r="2151">
      <c r="A2151" s="9">
        <f>C2151/SUM(C:C)*(SUM(C:C)+$X$2)</f>
        <v/>
      </c>
      <c r="B2151" s="9">
        <f>C2151/SUM(C:C)*(SUM(C:C)+SUM($N$3:$O$7))+S2151</f>
        <v/>
      </c>
      <c r="C2151" s="9">
        <f>SUM(I2151:Q2151)-N2151-P2151</f>
        <v/>
      </c>
      <c r="D2151" s="8" t="n">
        <v>6235</v>
      </c>
      <c r="E2151" t="inlineStr">
        <is>
          <t>XT414710757TS</t>
        </is>
      </c>
      <c r="F2151" t="inlineStr">
        <is>
          <t>6C</t>
        </is>
      </c>
      <c r="G2151" t="inlineStr">
        <is>
          <t>N</t>
        </is>
      </c>
      <c r="H2151" t="inlineStr">
        <is>
          <t>ZA</t>
        </is>
      </c>
      <c r="O2151" t="n">
        <v>5.33</v>
      </c>
      <c r="S2151">
        <f>_xlfn.XLOOKUP(E2151,'Facture Chronopost'!L:L,'Facture Chronopost'!AA:AA,"")</f>
        <v/>
      </c>
      <c r="T2151">
        <f>IF(COUNTIF('Bibliothèque transporteurs'!C:C,F2151)=0,"inconnu",_xlfn.XLOOKUP(F2151,'Bibliothèque transporteurs'!C:C,'Bibliothèque transporteurs'!A:A))</f>
        <v/>
      </c>
      <c r="U2151">
        <f>IF(OR(F2151="6C",F2151="6B"),_xlfn.XLOOKUP(E2151,'Facture Chronopost'!L:L,'Facture Chronopost'!X:X),IF(OR(F2151=17,F2151=44),F2151&amp;"_"&amp;H2151,IF(COUNTIF('Bibliothèque transporteurs'!C:C,F2151)=0,"inconnu",_xlfn.XLOOKUP(F2151,'Bibliothèque transporteurs'!C:C,'Bibliothèque transporteurs'!B:B))))</f>
        <v/>
      </c>
      <c r="V2151">
        <f>IF(COUNTIF('Bibliothèque transporteurs'!C:C,F2151)=0,"inconnu",_xlfn.XLOOKUP(F2151,'Bibliothèque transporteurs'!C:C,'Bibliothèque transporteurs'!E:E))</f>
        <v/>
      </c>
      <c r="W2151">
        <f>IF(T2151="FR_2SHOP",O2151,IF(O2151=0,0,ROUNDUP(O2151/C2151*B2151,2)))</f>
        <v/>
      </c>
      <c r="Y2151" s="118">
        <f>ROUNDUP(B2151,2)-M2151-L2151-N2151-J2151-K2151-I2151-Q2151</f>
        <v/>
      </c>
      <c r="Z2151" s="118">
        <f>IF(Y2151=W2151,"OK","Non")</f>
        <v/>
      </c>
    </row>
    <row r="2152">
      <c r="A2152" s="9">
        <f>C2152/SUM(C:C)*(SUM(C:C)+$X$2)</f>
        <v/>
      </c>
      <c r="B2152" s="9">
        <f>C2152/SUM(C:C)*(SUM(C:C)+SUM($N$3:$O$7))+S2152</f>
        <v/>
      </c>
      <c r="C2152" s="9">
        <f>SUM(I2152:Q2152)-N2152-P2152</f>
        <v/>
      </c>
      <c r="D2152" s="8" t="n">
        <v>6235</v>
      </c>
      <c r="E2152" t="inlineStr">
        <is>
          <t>XT414711182TS</t>
        </is>
      </c>
      <c r="F2152" t="inlineStr">
        <is>
          <t>6C</t>
        </is>
      </c>
      <c r="G2152" t="inlineStr">
        <is>
          <t>N</t>
        </is>
      </c>
      <c r="H2152" t="inlineStr">
        <is>
          <t>ZA</t>
        </is>
      </c>
      <c r="O2152" t="n">
        <v>5.33</v>
      </c>
      <c r="S2152">
        <f>_xlfn.XLOOKUP(E2152,'Facture Chronopost'!L:L,'Facture Chronopost'!AA:AA,"")</f>
        <v/>
      </c>
      <c r="T2152">
        <f>IF(COUNTIF('Bibliothèque transporteurs'!C:C,F2152)=0,"inconnu",_xlfn.XLOOKUP(F2152,'Bibliothèque transporteurs'!C:C,'Bibliothèque transporteurs'!A:A))</f>
        <v/>
      </c>
      <c r="U2152">
        <f>IF(OR(F2152="6C",F2152="6B"),_xlfn.XLOOKUP(E2152,'Facture Chronopost'!L:L,'Facture Chronopost'!X:X),IF(OR(F2152=17,F2152=44),F2152&amp;"_"&amp;H2152,IF(COUNTIF('Bibliothèque transporteurs'!C:C,F2152)=0,"inconnu",_xlfn.XLOOKUP(F2152,'Bibliothèque transporteurs'!C:C,'Bibliothèque transporteurs'!B:B))))</f>
        <v/>
      </c>
      <c r="V2152">
        <f>IF(COUNTIF('Bibliothèque transporteurs'!C:C,F2152)=0,"inconnu",_xlfn.XLOOKUP(F2152,'Bibliothèque transporteurs'!C:C,'Bibliothèque transporteurs'!E:E))</f>
        <v/>
      </c>
      <c r="W2152">
        <f>IF(T2152="FR_2SHOP",O2152,IF(O2152=0,0,ROUNDUP(O2152/C2152*B2152,2)))</f>
        <v/>
      </c>
      <c r="Y2152" s="118">
        <f>ROUNDUP(B2152,2)-M2152-L2152-N2152-J2152-K2152-I2152-Q2152</f>
        <v/>
      </c>
      <c r="Z2152" s="118">
        <f>IF(Y2152=W2152,"OK","Non")</f>
        <v/>
      </c>
    </row>
    <row r="2153">
      <c r="A2153" s="9">
        <f>C2153/SUM(C:C)*(SUM(C:C)+$X$2)</f>
        <v/>
      </c>
      <c r="B2153" s="9">
        <f>C2153/SUM(C:C)*(SUM(C:C)+SUM($N$3:$O$7))+S2153</f>
        <v/>
      </c>
      <c r="C2153" s="9">
        <f>SUM(I2153:Q2153)-N2153-P2153</f>
        <v/>
      </c>
      <c r="D2153" s="8" t="n">
        <v>6235</v>
      </c>
      <c r="E2153" t="inlineStr">
        <is>
          <t>XT414711412TS</t>
        </is>
      </c>
      <c r="F2153" t="inlineStr">
        <is>
          <t>6C</t>
        </is>
      </c>
      <c r="G2153" t="inlineStr">
        <is>
          <t>N</t>
        </is>
      </c>
      <c r="H2153" t="inlineStr">
        <is>
          <t>ZA</t>
        </is>
      </c>
      <c r="O2153" t="n">
        <v>5.33</v>
      </c>
      <c r="S2153">
        <f>_xlfn.XLOOKUP(E2153,'Facture Chronopost'!L:L,'Facture Chronopost'!AA:AA,"")</f>
        <v/>
      </c>
      <c r="T2153">
        <f>IF(COUNTIF('Bibliothèque transporteurs'!C:C,F2153)=0,"inconnu",_xlfn.XLOOKUP(F2153,'Bibliothèque transporteurs'!C:C,'Bibliothèque transporteurs'!A:A))</f>
        <v/>
      </c>
      <c r="U2153">
        <f>IF(OR(F2153="6C",F2153="6B"),_xlfn.XLOOKUP(E2153,'Facture Chronopost'!L:L,'Facture Chronopost'!X:X),IF(OR(F2153=17,F2153=44),F2153&amp;"_"&amp;H2153,IF(COUNTIF('Bibliothèque transporteurs'!C:C,F2153)=0,"inconnu",_xlfn.XLOOKUP(F2153,'Bibliothèque transporteurs'!C:C,'Bibliothèque transporteurs'!B:B))))</f>
        <v/>
      </c>
      <c r="V2153">
        <f>IF(COUNTIF('Bibliothèque transporteurs'!C:C,F2153)=0,"inconnu",_xlfn.XLOOKUP(F2153,'Bibliothèque transporteurs'!C:C,'Bibliothèque transporteurs'!E:E))</f>
        <v/>
      </c>
      <c r="W2153">
        <f>IF(T2153="FR_2SHOP",O2153,IF(O2153=0,0,ROUNDUP(O2153/C2153*B2153,2)))</f>
        <v/>
      </c>
      <c r="Y2153" s="118">
        <f>ROUNDUP(B2153,2)-M2153-L2153-N2153-J2153-K2153-I2153-Q2153</f>
        <v/>
      </c>
      <c r="Z2153" s="118">
        <f>IF(Y2153=W2153,"OK","Non")</f>
        <v/>
      </c>
    </row>
    <row r="2154">
      <c r="A2154" s="9">
        <f>C2154/SUM(C:C)*(SUM(C:C)+$X$2)</f>
        <v/>
      </c>
      <c r="B2154" s="9">
        <f>C2154/SUM(C:C)*(SUM(C:C)+SUM($N$3:$O$7))+S2154</f>
        <v/>
      </c>
      <c r="C2154" s="9">
        <f>SUM(I2154:Q2154)-N2154-P2154</f>
        <v/>
      </c>
      <c r="D2154" s="8" t="n">
        <v>6235</v>
      </c>
      <c r="E2154" t="inlineStr">
        <is>
          <t>XT414712320TS</t>
        </is>
      </c>
      <c r="F2154" t="inlineStr">
        <is>
          <t>6C</t>
        </is>
      </c>
      <c r="G2154" t="inlineStr">
        <is>
          <t>N</t>
        </is>
      </c>
      <c r="H2154" t="inlineStr">
        <is>
          <t>ZA</t>
        </is>
      </c>
      <c r="O2154" t="n">
        <v>4.84</v>
      </c>
      <c r="S2154">
        <f>_xlfn.XLOOKUP(E2154,'Facture Chronopost'!L:L,'Facture Chronopost'!AA:AA,"")</f>
        <v/>
      </c>
      <c r="T2154">
        <f>IF(COUNTIF('Bibliothèque transporteurs'!C:C,F2154)=0,"inconnu",_xlfn.XLOOKUP(F2154,'Bibliothèque transporteurs'!C:C,'Bibliothèque transporteurs'!A:A))</f>
        <v/>
      </c>
      <c r="U2154">
        <f>IF(OR(F2154="6C",F2154="6B"),_xlfn.XLOOKUP(E2154,'Facture Chronopost'!L:L,'Facture Chronopost'!X:X),IF(OR(F2154=17,F2154=44),F2154&amp;"_"&amp;H2154,IF(COUNTIF('Bibliothèque transporteurs'!C:C,F2154)=0,"inconnu",_xlfn.XLOOKUP(F2154,'Bibliothèque transporteurs'!C:C,'Bibliothèque transporteurs'!B:B))))</f>
        <v/>
      </c>
      <c r="V2154">
        <f>IF(COUNTIF('Bibliothèque transporteurs'!C:C,F2154)=0,"inconnu",_xlfn.XLOOKUP(F2154,'Bibliothèque transporteurs'!C:C,'Bibliothèque transporteurs'!E:E))</f>
        <v/>
      </c>
      <c r="W2154">
        <f>IF(T2154="FR_2SHOP",O2154,IF(O2154=0,0,ROUNDUP(O2154/C2154*B2154,2)))</f>
        <v/>
      </c>
      <c r="Y2154" s="118">
        <f>ROUNDUP(B2154,2)-M2154-L2154-N2154-J2154-K2154-I2154-Q2154</f>
        <v/>
      </c>
      <c r="Z2154" s="118">
        <f>IF(Y2154=W2154,"OK","Non")</f>
        <v/>
      </c>
    </row>
    <row r="2155">
      <c r="A2155" s="9">
        <f>C2155/SUM(C:C)*(SUM(C:C)+$X$2)</f>
        <v/>
      </c>
      <c r="B2155" s="9">
        <f>C2155/SUM(C:C)*(SUM(C:C)+SUM($N$3:$O$7))+S2155</f>
        <v/>
      </c>
      <c r="C2155" s="9">
        <f>SUM(I2155:Q2155)-N2155-P2155</f>
        <v/>
      </c>
      <c r="D2155" s="8" t="n">
        <v>6235</v>
      </c>
      <c r="E2155" t="inlineStr">
        <is>
          <t>XT414712404TS</t>
        </is>
      </c>
      <c r="F2155" t="inlineStr">
        <is>
          <t>6C</t>
        </is>
      </c>
      <c r="G2155" t="inlineStr">
        <is>
          <t>N</t>
        </is>
      </c>
      <c r="H2155" t="inlineStr">
        <is>
          <t>ZA</t>
        </is>
      </c>
      <c r="O2155" t="n">
        <v>5.33</v>
      </c>
      <c r="S2155">
        <f>_xlfn.XLOOKUP(E2155,'Facture Chronopost'!L:L,'Facture Chronopost'!AA:AA,"")</f>
        <v/>
      </c>
      <c r="T2155">
        <f>IF(COUNTIF('Bibliothèque transporteurs'!C:C,F2155)=0,"inconnu",_xlfn.XLOOKUP(F2155,'Bibliothèque transporteurs'!C:C,'Bibliothèque transporteurs'!A:A))</f>
        <v/>
      </c>
      <c r="U2155">
        <f>IF(OR(F2155="6C",F2155="6B"),_xlfn.XLOOKUP(E2155,'Facture Chronopost'!L:L,'Facture Chronopost'!X:X),IF(OR(F2155=17,F2155=44),F2155&amp;"_"&amp;H2155,IF(COUNTIF('Bibliothèque transporteurs'!C:C,F2155)=0,"inconnu",_xlfn.XLOOKUP(F2155,'Bibliothèque transporteurs'!C:C,'Bibliothèque transporteurs'!B:B))))</f>
        <v/>
      </c>
      <c r="V2155">
        <f>IF(COUNTIF('Bibliothèque transporteurs'!C:C,F2155)=0,"inconnu",_xlfn.XLOOKUP(F2155,'Bibliothèque transporteurs'!C:C,'Bibliothèque transporteurs'!E:E))</f>
        <v/>
      </c>
      <c r="W2155">
        <f>IF(T2155="FR_2SHOP",O2155,IF(O2155=0,0,ROUNDUP(O2155/C2155*B2155,2)))</f>
        <v/>
      </c>
      <c r="Y2155" s="118">
        <f>ROUNDUP(B2155,2)-M2155-L2155-N2155-J2155-K2155-I2155-Q2155</f>
        <v/>
      </c>
      <c r="Z2155" s="118">
        <f>IF(Y2155=W2155,"OK","Non")</f>
        <v/>
      </c>
    </row>
    <row r="2156">
      <c r="A2156" s="9">
        <f>C2156/SUM(C:C)*(SUM(C:C)+$X$2)</f>
        <v/>
      </c>
      <c r="B2156" s="9">
        <f>C2156/SUM(C:C)*(SUM(C:C)+SUM($N$3:$O$7))+S2156</f>
        <v/>
      </c>
      <c r="C2156" s="9">
        <f>SUM(I2156:Q2156)-N2156-P2156</f>
        <v/>
      </c>
      <c r="D2156" s="8" t="n">
        <v>6235</v>
      </c>
      <c r="E2156" t="inlineStr">
        <is>
          <t>XT414712863TS</t>
        </is>
      </c>
      <c r="F2156" t="inlineStr">
        <is>
          <t>6C</t>
        </is>
      </c>
      <c r="G2156" t="inlineStr">
        <is>
          <t>N</t>
        </is>
      </c>
      <c r="H2156" t="inlineStr">
        <is>
          <t>ZA</t>
        </is>
      </c>
      <c r="O2156" t="n">
        <v>5.33</v>
      </c>
      <c r="S2156">
        <f>_xlfn.XLOOKUP(E2156,'Facture Chronopost'!L:L,'Facture Chronopost'!AA:AA,"")</f>
        <v/>
      </c>
      <c r="T2156">
        <f>IF(COUNTIF('Bibliothèque transporteurs'!C:C,F2156)=0,"inconnu",_xlfn.XLOOKUP(F2156,'Bibliothèque transporteurs'!C:C,'Bibliothèque transporteurs'!A:A))</f>
        <v/>
      </c>
      <c r="U2156">
        <f>IF(OR(F2156="6C",F2156="6B"),_xlfn.XLOOKUP(E2156,'Facture Chronopost'!L:L,'Facture Chronopost'!X:X),IF(OR(F2156=17,F2156=44),F2156&amp;"_"&amp;H2156,IF(COUNTIF('Bibliothèque transporteurs'!C:C,F2156)=0,"inconnu",_xlfn.XLOOKUP(F2156,'Bibliothèque transporteurs'!C:C,'Bibliothèque transporteurs'!B:B))))</f>
        <v/>
      </c>
      <c r="V2156">
        <f>IF(COUNTIF('Bibliothèque transporteurs'!C:C,F2156)=0,"inconnu",_xlfn.XLOOKUP(F2156,'Bibliothèque transporteurs'!C:C,'Bibliothèque transporteurs'!E:E))</f>
        <v/>
      </c>
      <c r="W2156">
        <f>IF(T2156="FR_2SHOP",O2156,IF(O2156=0,0,ROUNDUP(O2156/C2156*B2156,2)))</f>
        <v/>
      </c>
      <c r="Y2156" s="118">
        <f>ROUNDUP(B2156,2)-M2156-L2156-N2156-J2156-K2156-I2156-Q2156</f>
        <v/>
      </c>
      <c r="Z2156" s="118">
        <f>IF(Y2156=W2156,"OK","Non")</f>
        <v/>
      </c>
    </row>
    <row r="2157">
      <c r="A2157" s="9">
        <f>C2157/SUM(C:C)*(SUM(C:C)+$X$2)</f>
        <v/>
      </c>
      <c r="B2157" s="9">
        <f>C2157/SUM(C:C)*(SUM(C:C)+SUM($N$3:$O$7))+S2157</f>
        <v/>
      </c>
      <c r="C2157" s="9">
        <f>SUM(I2157:Q2157)-N2157-P2157</f>
        <v/>
      </c>
      <c r="D2157" s="8" t="n">
        <v>6235</v>
      </c>
      <c r="E2157" t="inlineStr">
        <is>
          <t>XT414713360TS</t>
        </is>
      </c>
      <c r="F2157" t="inlineStr">
        <is>
          <t>6C</t>
        </is>
      </c>
      <c r="G2157" t="inlineStr">
        <is>
          <t>N</t>
        </is>
      </c>
      <c r="H2157" t="inlineStr">
        <is>
          <t>ZA</t>
        </is>
      </c>
      <c r="O2157" t="n">
        <v>5.33</v>
      </c>
      <c r="S2157">
        <f>_xlfn.XLOOKUP(E2157,'Facture Chronopost'!L:L,'Facture Chronopost'!AA:AA,"")</f>
        <v/>
      </c>
      <c r="T2157">
        <f>IF(COUNTIF('Bibliothèque transporteurs'!C:C,F2157)=0,"inconnu",_xlfn.XLOOKUP(F2157,'Bibliothèque transporteurs'!C:C,'Bibliothèque transporteurs'!A:A))</f>
        <v/>
      </c>
      <c r="U2157">
        <f>IF(OR(F2157="6C",F2157="6B"),_xlfn.XLOOKUP(E2157,'Facture Chronopost'!L:L,'Facture Chronopost'!X:X),IF(OR(F2157=17,F2157=44),F2157&amp;"_"&amp;H2157,IF(COUNTIF('Bibliothèque transporteurs'!C:C,F2157)=0,"inconnu",_xlfn.XLOOKUP(F2157,'Bibliothèque transporteurs'!C:C,'Bibliothèque transporteurs'!B:B))))</f>
        <v/>
      </c>
      <c r="V2157">
        <f>IF(COUNTIF('Bibliothèque transporteurs'!C:C,F2157)=0,"inconnu",_xlfn.XLOOKUP(F2157,'Bibliothèque transporteurs'!C:C,'Bibliothèque transporteurs'!E:E))</f>
        <v/>
      </c>
      <c r="W2157">
        <f>IF(T2157="FR_2SHOP",O2157,IF(O2157=0,0,ROUNDUP(O2157/C2157*B2157,2)))</f>
        <v/>
      </c>
      <c r="Y2157" s="118">
        <f>ROUNDUP(B2157,2)-M2157-L2157-N2157-J2157-K2157-I2157-Q2157</f>
        <v/>
      </c>
      <c r="Z2157" s="118">
        <f>IF(Y2157=W2157,"OK","Non")</f>
        <v/>
      </c>
    </row>
    <row r="2158">
      <c r="A2158" s="9">
        <f>C2158/SUM(C:C)*(SUM(C:C)+$X$2)</f>
        <v/>
      </c>
      <c r="B2158" s="9">
        <f>C2158/SUM(C:C)*(SUM(C:C)+SUM($N$3:$O$7))+S2158</f>
        <v/>
      </c>
      <c r="C2158" s="9">
        <f>SUM(I2158:Q2158)-N2158-P2158</f>
        <v/>
      </c>
      <c r="D2158" s="8" t="n">
        <v>6235</v>
      </c>
      <c r="E2158" t="inlineStr">
        <is>
          <t>XT414713444TS</t>
        </is>
      </c>
      <c r="F2158" t="inlineStr">
        <is>
          <t>6C</t>
        </is>
      </c>
      <c r="G2158" t="inlineStr">
        <is>
          <t>N</t>
        </is>
      </c>
      <c r="H2158" t="inlineStr">
        <is>
          <t>ZA</t>
        </is>
      </c>
      <c r="O2158" t="n">
        <v>5.33</v>
      </c>
      <c r="S2158">
        <f>_xlfn.XLOOKUP(E2158,'Facture Chronopost'!L:L,'Facture Chronopost'!AA:AA,"")</f>
        <v/>
      </c>
      <c r="T2158">
        <f>IF(COUNTIF('Bibliothèque transporteurs'!C:C,F2158)=0,"inconnu",_xlfn.XLOOKUP(F2158,'Bibliothèque transporteurs'!C:C,'Bibliothèque transporteurs'!A:A))</f>
        <v/>
      </c>
      <c r="U2158">
        <f>IF(OR(F2158="6C",F2158="6B"),_xlfn.XLOOKUP(E2158,'Facture Chronopost'!L:L,'Facture Chronopost'!X:X),IF(OR(F2158=17,F2158=44),F2158&amp;"_"&amp;H2158,IF(COUNTIF('Bibliothèque transporteurs'!C:C,F2158)=0,"inconnu",_xlfn.XLOOKUP(F2158,'Bibliothèque transporteurs'!C:C,'Bibliothèque transporteurs'!B:B))))</f>
        <v/>
      </c>
      <c r="V2158">
        <f>IF(COUNTIF('Bibliothèque transporteurs'!C:C,F2158)=0,"inconnu",_xlfn.XLOOKUP(F2158,'Bibliothèque transporteurs'!C:C,'Bibliothèque transporteurs'!E:E))</f>
        <v/>
      </c>
      <c r="W2158">
        <f>IF(T2158="FR_2SHOP",O2158,IF(O2158=0,0,ROUNDUP(O2158/C2158*B2158,2)))</f>
        <v/>
      </c>
      <c r="Y2158" s="118">
        <f>ROUNDUP(B2158,2)-M2158-L2158-N2158-J2158-K2158-I2158-Q2158</f>
        <v/>
      </c>
      <c r="Z2158" s="118">
        <f>IF(Y2158=W2158,"OK","Non")</f>
        <v/>
      </c>
    </row>
    <row r="2159">
      <c r="A2159" s="9">
        <f>C2159/SUM(C:C)*(SUM(C:C)+$X$2)</f>
        <v/>
      </c>
      <c r="B2159" s="9">
        <f>C2159/SUM(C:C)*(SUM(C:C)+SUM($N$3:$O$7))+S2159</f>
        <v/>
      </c>
      <c r="C2159" s="9">
        <f>SUM(I2159:Q2159)-N2159-P2159</f>
        <v/>
      </c>
      <c r="D2159" s="8" t="n">
        <v>6235</v>
      </c>
      <c r="E2159" t="inlineStr">
        <is>
          <t>XT414714688TS</t>
        </is>
      </c>
      <c r="F2159" t="inlineStr">
        <is>
          <t>6C</t>
        </is>
      </c>
      <c r="G2159" t="inlineStr">
        <is>
          <t>N</t>
        </is>
      </c>
      <c r="H2159" t="inlineStr">
        <is>
          <t>ZA</t>
        </is>
      </c>
      <c r="O2159" t="n">
        <v>5.55</v>
      </c>
      <c r="S2159">
        <f>_xlfn.XLOOKUP(E2159,'Facture Chronopost'!L:L,'Facture Chronopost'!AA:AA,"")</f>
        <v/>
      </c>
      <c r="T2159">
        <f>IF(COUNTIF('Bibliothèque transporteurs'!C:C,F2159)=0,"inconnu",_xlfn.XLOOKUP(F2159,'Bibliothèque transporteurs'!C:C,'Bibliothèque transporteurs'!A:A))</f>
        <v/>
      </c>
      <c r="U2159">
        <f>IF(OR(F2159="6C",F2159="6B"),_xlfn.XLOOKUP(E2159,'Facture Chronopost'!L:L,'Facture Chronopost'!X:X),IF(OR(F2159=17,F2159=44),F2159&amp;"_"&amp;H2159,IF(COUNTIF('Bibliothèque transporteurs'!C:C,F2159)=0,"inconnu",_xlfn.XLOOKUP(F2159,'Bibliothèque transporteurs'!C:C,'Bibliothèque transporteurs'!B:B))))</f>
        <v/>
      </c>
      <c r="V2159">
        <f>IF(COUNTIF('Bibliothèque transporteurs'!C:C,F2159)=0,"inconnu",_xlfn.XLOOKUP(F2159,'Bibliothèque transporteurs'!C:C,'Bibliothèque transporteurs'!E:E))</f>
        <v/>
      </c>
      <c r="W2159">
        <f>IF(T2159="FR_2SHOP",O2159,IF(O2159=0,0,ROUNDUP(O2159/C2159*B2159,2)))</f>
        <v/>
      </c>
      <c r="Y2159" s="118">
        <f>ROUNDUP(B2159,2)-M2159-L2159-N2159-J2159-K2159-I2159-Q2159</f>
        <v/>
      </c>
      <c r="Z2159" s="118">
        <f>IF(Y2159=W2159,"OK","Non")</f>
        <v/>
      </c>
    </row>
    <row r="2160">
      <c r="A2160" s="9">
        <f>C2160/SUM(C:C)*(SUM(C:C)+$X$2)</f>
        <v/>
      </c>
      <c r="B2160" s="9">
        <f>C2160/SUM(C:C)*(SUM(C:C)+SUM($N$3:$O$7))+S2160</f>
        <v/>
      </c>
      <c r="C2160" s="9">
        <f>SUM(I2160:Q2160)-N2160-P2160</f>
        <v/>
      </c>
      <c r="D2160" s="8" t="n">
        <v>6235</v>
      </c>
      <c r="E2160" t="inlineStr">
        <is>
          <t>XT414714833TS</t>
        </is>
      </c>
      <c r="F2160" t="inlineStr">
        <is>
          <t>6C</t>
        </is>
      </c>
      <c r="G2160" t="inlineStr">
        <is>
          <t>N</t>
        </is>
      </c>
      <c r="H2160" t="inlineStr">
        <is>
          <t>ZA</t>
        </is>
      </c>
      <c r="O2160" t="n">
        <v>5.33</v>
      </c>
      <c r="S2160">
        <f>_xlfn.XLOOKUP(E2160,'Facture Chronopost'!L:L,'Facture Chronopost'!AA:AA,"")</f>
        <v/>
      </c>
      <c r="T2160">
        <f>IF(COUNTIF('Bibliothèque transporteurs'!C:C,F2160)=0,"inconnu",_xlfn.XLOOKUP(F2160,'Bibliothèque transporteurs'!C:C,'Bibliothèque transporteurs'!A:A))</f>
        <v/>
      </c>
      <c r="U2160">
        <f>IF(OR(F2160="6C",F2160="6B"),_xlfn.XLOOKUP(E2160,'Facture Chronopost'!L:L,'Facture Chronopost'!X:X),IF(OR(F2160=17,F2160=44),F2160&amp;"_"&amp;H2160,IF(COUNTIF('Bibliothèque transporteurs'!C:C,F2160)=0,"inconnu",_xlfn.XLOOKUP(F2160,'Bibliothèque transporteurs'!C:C,'Bibliothèque transporteurs'!B:B))))</f>
        <v/>
      </c>
      <c r="V2160">
        <f>IF(COUNTIF('Bibliothèque transporteurs'!C:C,F2160)=0,"inconnu",_xlfn.XLOOKUP(F2160,'Bibliothèque transporteurs'!C:C,'Bibliothèque transporteurs'!E:E))</f>
        <v/>
      </c>
      <c r="W2160">
        <f>IF(T2160="FR_2SHOP",O2160,IF(O2160=0,0,ROUNDUP(O2160/C2160*B2160,2)))</f>
        <v/>
      </c>
      <c r="Y2160" s="118">
        <f>ROUNDUP(B2160,2)-M2160-L2160-N2160-J2160-K2160-I2160-Q2160</f>
        <v/>
      </c>
      <c r="Z2160" s="118">
        <f>IF(Y2160=W2160,"OK","Non")</f>
        <v/>
      </c>
    </row>
    <row r="2161">
      <c r="A2161" s="9">
        <f>C2161/SUM(C:C)*(SUM(C:C)+$X$2)</f>
        <v/>
      </c>
      <c r="B2161" s="9">
        <f>C2161/SUM(C:C)*(SUM(C:C)+SUM($N$3:$O$7))+S2161</f>
        <v/>
      </c>
      <c r="C2161" s="9">
        <f>SUM(I2161:Q2161)-N2161-P2161</f>
        <v/>
      </c>
      <c r="D2161" s="8" t="n">
        <v>6235</v>
      </c>
      <c r="E2161" t="inlineStr">
        <is>
          <t>XT414716220TS</t>
        </is>
      </c>
      <c r="F2161" t="inlineStr">
        <is>
          <t>6C</t>
        </is>
      </c>
      <c r="G2161" t="inlineStr">
        <is>
          <t>N</t>
        </is>
      </c>
      <c r="H2161" t="inlineStr">
        <is>
          <t>ZA</t>
        </is>
      </c>
      <c r="O2161" t="n">
        <v>4.84</v>
      </c>
      <c r="S2161">
        <f>_xlfn.XLOOKUP(E2161,'Facture Chronopost'!L:L,'Facture Chronopost'!AA:AA,"")</f>
        <v/>
      </c>
      <c r="T2161">
        <f>IF(COUNTIF('Bibliothèque transporteurs'!C:C,F2161)=0,"inconnu",_xlfn.XLOOKUP(F2161,'Bibliothèque transporteurs'!C:C,'Bibliothèque transporteurs'!A:A))</f>
        <v/>
      </c>
      <c r="U2161">
        <f>IF(OR(F2161="6C",F2161="6B"),_xlfn.XLOOKUP(E2161,'Facture Chronopost'!L:L,'Facture Chronopost'!X:X),IF(OR(F2161=17,F2161=44),F2161&amp;"_"&amp;H2161,IF(COUNTIF('Bibliothèque transporteurs'!C:C,F2161)=0,"inconnu",_xlfn.XLOOKUP(F2161,'Bibliothèque transporteurs'!C:C,'Bibliothèque transporteurs'!B:B))))</f>
        <v/>
      </c>
      <c r="V2161">
        <f>IF(COUNTIF('Bibliothèque transporteurs'!C:C,F2161)=0,"inconnu",_xlfn.XLOOKUP(F2161,'Bibliothèque transporteurs'!C:C,'Bibliothèque transporteurs'!E:E))</f>
        <v/>
      </c>
      <c r="W2161">
        <f>IF(T2161="FR_2SHOP",O2161,IF(O2161=0,0,ROUNDUP(O2161/C2161*B2161,2)))</f>
        <v/>
      </c>
      <c r="Y2161" s="118">
        <f>ROUNDUP(B2161,2)-M2161-L2161-N2161-J2161-K2161-I2161-Q2161</f>
        <v/>
      </c>
      <c r="Z2161" s="118">
        <f>IF(Y2161=W2161,"OK","Non")</f>
        <v/>
      </c>
    </row>
    <row r="2162">
      <c r="A2162" s="9">
        <f>C2162/SUM(C:C)*(SUM(C:C)+$X$2)</f>
        <v/>
      </c>
      <c r="B2162" s="9">
        <f>C2162/SUM(C:C)*(SUM(C:C)+SUM($N$3:$O$7))+S2162</f>
        <v/>
      </c>
      <c r="C2162" s="9">
        <f>SUM(I2162:Q2162)-N2162-P2162</f>
        <v/>
      </c>
      <c r="D2162" s="8" t="n">
        <v>6235</v>
      </c>
      <c r="E2162" t="inlineStr">
        <is>
          <t>XT414717344TS</t>
        </is>
      </c>
      <c r="F2162" t="inlineStr">
        <is>
          <t>6C</t>
        </is>
      </c>
      <c r="G2162" t="inlineStr">
        <is>
          <t>N</t>
        </is>
      </c>
      <c r="H2162" t="inlineStr">
        <is>
          <t>ZA</t>
        </is>
      </c>
      <c r="O2162" t="n">
        <v>5.55</v>
      </c>
      <c r="S2162">
        <f>_xlfn.XLOOKUP(E2162,'Facture Chronopost'!L:L,'Facture Chronopost'!AA:AA,"")</f>
        <v/>
      </c>
      <c r="T2162">
        <f>IF(COUNTIF('Bibliothèque transporteurs'!C:C,F2162)=0,"inconnu",_xlfn.XLOOKUP(F2162,'Bibliothèque transporteurs'!C:C,'Bibliothèque transporteurs'!A:A))</f>
        <v/>
      </c>
      <c r="U2162">
        <f>IF(OR(F2162="6C",F2162="6B"),_xlfn.XLOOKUP(E2162,'Facture Chronopost'!L:L,'Facture Chronopost'!X:X),IF(OR(F2162=17,F2162=44),F2162&amp;"_"&amp;H2162,IF(COUNTIF('Bibliothèque transporteurs'!C:C,F2162)=0,"inconnu",_xlfn.XLOOKUP(F2162,'Bibliothèque transporteurs'!C:C,'Bibliothèque transporteurs'!B:B))))</f>
        <v/>
      </c>
      <c r="V2162">
        <f>IF(COUNTIF('Bibliothèque transporteurs'!C:C,F2162)=0,"inconnu",_xlfn.XLOOKUP(F2162,'Bibliothèque transporteurs'!C:C,'Bibliothèque transporteurs'!E:E))</f>
        <v/>
      </c>
      <c r="W2162">
        <f>IF(T2162="FR_2SHOP",O2162,IF(O2162=0,0,ROUNDUP(O2162/C2162*B2162,2)))</f>
        <v/>
      </c>
      <c r="Y2162" s="118">
        <f>ROUNDUP(B2162,2)-M2162-L2162-N2162-J2162-K2162-I2162-Q2162</f>
        <v/>
      </c>
      <c r="Z2162" s="118">
        <f>IF(Y2162=W2162,"OK","Non")</f>
        <v/>
      </c>
    </row>
    <row r="2163">
      <c r="A2163" s="9">
        <f>C2163/SUM(C:C)*(SUM(C:C)+$X$2)</f>
        <v/>
      </c>
      <c r="B2163" s="9">
        <f>C2163/SUM(C:C)*(SUM(C:C)+SUM($N$3:$O$7))+S2163</f>
        <v/>
      </c>
      <c r="C2163" s="9">
        <f>SUM(I2163:Q2163)-N2163-P2163</f>
        <v/>
      </c>
      <c r="D2163" s="8" t="n">
        <v>6235</v>
      </c>
      <c r="E2163" t="inlineStr">
        <is>
          <t>XU034069311EE</t>
        </is>
      </c>
      <c r="F2163" t="n">
        <v>2</v>
      </c>
      <c r="G2163" t="inlineStr">
        <is>
          <t>N</t>
        </is>
      </c>
      <c r="H2163" t="inlineStr">
        <is>
          <t>NT</t>
        </is>
      </c>
      <c r="O2163" t="n">
        <v>15.17</v>
      </c>
      <c r="Q2163" t="n">
        <v>3.95</v>
      </c>
      <c r="S2163">
        <f>_xlfn.XLOOKUP(E2163,'Facture Chronopost'!L:L,'Facture Chronopost'!AA:AA,"")</f>
        <v/>
      </c>
      <c r="T2163">
        <f>IF(COUNTIF('Bibliothèque transporteurs'!C:C,F2163)=0,"inconnu",_xlfn.XLOOKUP(F2163,'Bibliothèque transporteurs'!C:C,'Bibliothèque transporteurs'!A:A))</f>
        <v/>
      </c>
      <c r="U2163">
        <f>IF(OR(F2163="6C",F2163="6B"),_xlfn.XLOOKUP(E2163,'Facture Chronopost'!L:L,'Facture Chronopost'!X:X),IF(OR(F2163=17,F2163=44),F2163&amp;"_"&amp;H2163,IF(COUNTIF('Bibliothèque transporteurs'!C:C,F2163)=0,"inconnu",_xlfn.XLOOKUP(F2163,'Bibliothèque transporteurs'!C:C,'Bibliothèque transporteurs'!B:B))))</f>
        <v/>
      </c>
      <c r="V2163">
        <f>IF(COUNTIF('Bibliothèque transporteurs'!C:C,F2163)=0,"inconnu",_xlfn.XLOOKUP(F2163,'Bibliothèque transporteurs'!C:C,'Bibliothèque transporteurs'!E:E))</f>
        <v/>
      </c>
      <c r="W2163">
        <f>IF(T2163="FR_2SHOP",O2163,IF(O2163=0,0,ROUNDUP(O2163/C2163*B2163,2)))</f>
        <v/>
      </c>
      <c r="Y2163" s="118">
        <f>ROUNDUP(B2163,2)-M2163-L2163-N2163-J2163-K2163-I2163-Q2163</f>
        <v/>
      </c>
      <c r="Z2163" s="118">
        <f>IF(Y2163=W2163,"OK","Non")</f>
        <v/>
      </c>
    </row>
    <row r="2164">
      <c r="A2164" s="9">
        <f>C2164/SUM(C:C)*(SUM(C:C)+$X$2)</f>
        <v/>
      </c>
      <c r="B2164" s="9">
        <f>C2164/SUM(C:C)*(SUM(C:C)+SUM($N$3:$O$7))+S2164</f>
        <v/>
      </c>
      <c r="C2164" s="9">
        <f>SUM(I2164:Q2164)-N2164-P2164</f>
        <v/>
      </c>
      <c r="D2164" s="8" t="n">
        <v>6235</v>
      </c>
      <c r="E2164" t="inlineStr">
        <is>
          <t>XU034069427EE</t>
        </is>
      </c>
      <c r="F2164" t="n">
        <v>2</v>
      </c>
      <c r="G2164" t="inlineStr">
        <is>
          <t>N</t>
        </is>
      </c>
      <c r="H2164" t="inlineStr">
        <is>
          <t>NT</t>
        </is>
      </c>
      <c r="O2164" t="n">
        <v>12.45</v>
      </c>
      <c r="S2164">
        <f>_xlfn.XLOOKUP(E2164,'Facture Chronopost'!L:L,'Facture Chronopost'!AA:AA,"")</f>
        <v/>
      </c>
      <c r="T2164">
        <f>IF(COUNTIF('Bibliothèque transporteurs'!C:C,F2164)=0,"inconnu",_xlfn.XLOOKUP(F2164,'Bibliothèque transporteurs'!C:C,'Bibliothèque transporteurs'!A:A))</f>
        <v/>
      </c>
      <c r="U2164">
        <f>IF(OR(F2164="6C",F2164="6B"),_xlfn.XLOOKUP(E2164,'Facture Chronopost'!L:L,'Facture Chronopost'!X:X),IF(OR(F2164=17,F2164=44),F2164&amp;"_"&amp;H2164,IF(COUNTIF('Bibliothèque transporteurs'!C:C,F2164)=0,"inconnu",_xlfn.XLOOKUP(F2164,'Bibliothèque transporteurs'!C:C,'Bibliothèque transporteurs'!B:B))))</f>
        <v/>
      </c>
      <c r="V2164">
        <f>IF(COUNTIF('Bibliothèque transporteurs'!C:C,F2164)=0,"inconnu",_xlfn.XLOOKUP(F2164,'Bibliothèque transporteurs'!C:C,'Bibliothèque transporteurs'!E:E))</f>
        <v/>
      </c>
      <c r="W2164">
        <f>IF(T2164="FR_2SHOP",O2164,IF(O2164=0,0,ROUNDUP(O2164/C2164*B2164,2)))</f>
        <v/>
      </c>
      <c r="Y2164" s="118">
        <f>ROUNDUP(B2164,2)-M2164-L2164-N2164-J2164-K2164-I2164-Q2164</f>
        <v/>
      </c>
      <c r="Z2164" s="118">
        <f>IF(Y2164=W2164,"OK","Non")</f>
        <v/>
      </c>
    </row>
    <row r="2165">
      <c r="A2165" s="9">
        <f>C2165/SUM(C:C)*(SUM(C:C)+$X$2)</f>
        <v/>
      </c>
      <c r="B2165" s="9">
        <f>C2165/SUM(C:C)*(SUM(C:C)+SUM($N$3:$O$7))+S2165</f>
        <v/>
      </c>
      <c r="C2165" s="9">
        <f>SUM(I2165:Q2165)-N2165-P2165</f>
        <v/>
      </c>
      <c r="D2165" s="8" t="n">
        <v>3752</v>
      </c>
      <c r="E2165" t="inlineStr">
        <is>
          <t>XU034094554EE</t>
        </is>
      </c>
      <c r="F2165" t="n">
        <v>2</v>
      </c>
      <c r="G2165" t="inlineStr">
        <is>
          <t>N</t>
        </is>
      </c>
      <c r="H2165" t="inlineStr">
        <is>
          <t>NT</t>
        </is>
      </c>
      <c r="O2165" t="n">
        <v>19.25</v>
      </c>
      <c r="Q2165" t="n">
        <v>3.95</v>
      </c>
      <c r="S2165">
        <f>_xlfn.XLOOKUP(E2165,'Facture Chronopost'!L:L,'Facture Chronopost'!AA:AA,"")</f>
        <v/>
      </c>
      <c r="T2165">
        <f>IF(COUNTIF('Bibliothèque transporteurs'!C:C,F2165)=0,"inconnu",_xlfn.XLOOKUP(F2165,'Bibliothèque transporteurs'!C:C,'Bibliothèque transporteurs'!A:A))</f>
        <v/>
      </c>
      <c r="U2165">
        <f>IF(OR(F2165="6C",F2165="6B"),_xlfn.XLOOKUP(E2165,'Facture Chronopost'!L:L,'Facture Chronopost'!X:X),IF(OR(F2165=17,F2165=44),F2165&amp;"_"&amp;H2165,IF(COUNTIF('Bibliothèque transporteurs'!C:C,F2165)=0,"inconnu",_xlfn.XLOOKUP(F2165,'Bibliothèque transporteurs'!C:C,'Bibliothèque transporteurs'!B:B))))</f>
        <v/>
      </c>
      <c r="V2165">
        <f>IF(COUNTIF('Bibliothèque transporteurs'!C:C,F2165)=0,"inconnu",_xlfn.XLOOKUP(F2165,'Bibliothèque transporteurs'!C:C,'Bibliothèque transporteurs'!E:E))</f>
        <v/>
      </c>
      <c r="W2165">
        <f>IF(T2165="FR_2SHOP",O2165,IF(O2165=0,0,ROUNDUP(O2165/C2165*B2165,2)))</f>
        <v/>
      </c>
      <c r="Y2165" s="118">
        <f>ROUNDUP(B2165,2)-M2165-L2165-N2165-J2165-K2165-I2165-Q2165</f>
        <v/>
      </c>
      <c r="Z2165" s="118">
        <f>IF(Y2165=W2165,"OK","Non")</f>
        <v/>
      </c>
    </row>
    <row r="2166">
      <c r="A2166" s="9">
        <f>C2166/SUM(C:C)*(SUM(C:C)+$X$2)</f>
        <v/>
      </c>
      <c r="B2166" s="9">
        <f>C2166/SUM(C:C)*(SUM(C:C)+SUM($N$3:$O$7))+S2166</f>
        <v/>
      </c>
      <c r="C2166" s="9">
        <f>SUM(I2166:Q2166)-N2166-P2166</f>
        <v/>
      </c>
      <c r="D2166" s="8" t="n">
        <v>8656</v>
      </c>
      <c r="E2166" t="inlineStr">
        <is>
          <t>XW253264035JF</t>
        </is>
      </c>
      <c r="F2166" t="n">
        <v>44</v>
      </c>
      <c r="G2166" t="inlineStr">
        <is>
          <t>N</t>
        </is>
      </c>
      <c r="H2166" t="inlineStr">
        <is>
          <t>C2</t>
        </is>
      </c>
      <c r="O2166" t="n">
        <v>16.53</v>
      </c>
      <c r="S2166">
        <f>_xlfn.XLOOKUP(E2166,'Facture Chronopost'!L:L,'Facture Chronopost'!AA:AA,"")</f>
        <v/>
      </c>
      <c r="T2166">
        <f>IF(COUNTIF('Bibliothèque transporteurs'!C:C,F2166)=0,"inconnu",_xlfn.XLOOKUP(F2166,'Bibliothèque transporteurs'!C:C,'Bibliothèque transporteurs'!A:A))</f>
        <v/>
      </c>
      <c r="U2166">
        <f>IF(OR(F2166="6C",F2166="6B"),_xlfn.XLOOKUP(E2166,'Facture Chronopost'!L:L,'Facture Chronopost'!X:X),IF(OR(F2166=17,F2166=44),F2166&amp;"_"&amp;H2166,IF(COUNTIF('Bibliothèque transporteurs'!C:C,F2166)=0,"inconnu",_xlfn.XLOOKUP(F2166,'Bibliothèque transporteurs'!C:C,'Bibliothèque transporteurs'!B:B))))</f>
        <v/>
      </c>
      <c r="V2166">
        <f>IF(COUNTIF('Bibliothèque transporteurs'!C:C,F2166)=0,"inconnu",_xlfn.XLOOKUP(F2166,'Bibliothèque transporteurs'!C:C,'Bibliothèque transporteurs'!E:E))</f>
        <v/>
      </c>
      <c r="W2166">
        <f>IF(T2166="FR_2SHOP",O2166,IF(O2166=0,0,ROUNDUP(O2166/C2166*B2166,2)))</f>
        <v/>
      </c>
      <c r="Y2166" s="118">
        <f>ROUNDUP(B2166,2)-M2166-L2166-N2166-J2166-K2166-I2166-Q2166</f>
        <v/>
      </c>
      <c r="Z2166" s="118">
        <f>IF(Y2166=W2166,"OK","Non")</f>
        <v/>
      </c>
    </row>
    <row r="2167">
      <c r="A2167" s="9">
        <f>C2167/SUM(C:C)*(SUM(C:C)+$X$2)</f>
        <v/>
      </c>
      <c r="B2167" s="9">
        <f>C2167/SUM(C:C)*(SUM(C:C)+SUM($N$3:$O$7))+S2167</f>
        <v/>
      </c>
      <c r="C2167" s="9">
        <f>SUM(I2167:Q2167)-N2167-P2167</f>
        <v/>
      </c>
      <c r="D2167" s="8" t="n">
        <v>8656</v>
      </c>
      <c r="E2167" t="inlineStr">
        <is>
          <t>XW253298405JF</t>
        </is>
      </c>
      <c r="F2167" t="n">
        <v>44</v>
      </c>
      <c r="G2167" t="inlineStr">
        <is>
          <t>N</t>
        </is>
      </c>
      <c r="H2167" t="inlineStr">
        <is>
          <t>C2</t>
        </is>
      </c>
      <c r="O2167" t="n">
        <v>20.07</v>
      </c>
      <c r="Q2167" t="n">
        <v>9</v>
      </c>
      <c r="S2167">
        <f>_xlfn.XLOOKUP(E2167,'Facture Chronopost'!L:L,'Facture Chronopost'!AA:AA,"")</f>
        <v/>
      </c>
      <c r="T2167">
        <f>IF(COUNTIF('Bibliothèque transporteurs'!C:C,F2167)=0,"inconnu",_xlfn.XLOOKUP(F2167,'Bibliothèque transporteurs'!C:C,'Bibliothèque transporteurs'!A:A))</f>
        <v/>
      </c>
      <c r="U2167">
        <f>IF(OR(F2167="6C",F2167="6B"),_xlfn.XLOOKUP(E2167,'Facture Chronopost'!L:L,'Facture Chronopost'!X:X),IF(OR(F2167=17,F2167=44),F2167&amp;"_"&amp;H2167,IF(COUNTIF('Bibliothèque transporteurs'!C:C,F2167)=0,"inconnu",_xlfn.XLOOKUP(F2167,'Bibliothèque transporteurs'!C:C,'Bibliothèque transporteurs'!B:B))))</f>
        <v/>
      </c>
      <c r="V2167">
        <f>IF(COUNTIF('Bibliothèque transporteurs'!C:C,F2167)=0,"inconnu",_xlfn.XLOOKUP(F2167,'Bibliothèque transporteurs'!C:C,'Bibliothèque transporteurs'!E:E))</f>
        <v/>
      </c>
      <c r="W2167">
        <f>IF(T2167="FR_2SHOP",O2167,IF(O2167=0,0,ROUNDUP(O2167/C2167*B2167,2)))</f>
        <v/>
      </c>
      <c r="Y2167" s="118">
        <f>ROUNDUP(B2167,2)-M2167-L2167-N2167-J2167-K2167-I2167-Q2167</f>
        <v/>
      </c>
      <c r="Z2167" s="118">
        <f>IF(Y2167=W2167,"OK","Non")</f>
        <v/>
      </c>
    </row>
    <row r="2168">
      <c r="A2168" s="9">
        <f>C2168/SUM(C:C)*(SUM(C:C)+$X$2)</f>
        <v/>
      </c>
      <c r="B2168" s="9">
        <f>C2168/SUM(C:C)*(SUM(C:C)+SUM($N$3:$O$7))+S2168</f>
        <v/>
      </c>
      <c r="C2168" s="9">
        <f>SUM(I2168:Q2168)-N2168-P2168</f>
        <v/>
      </c>
      <c r="D2168" s="8" t="n">
        <v>8656</v>
      </c>
      <c r="E2168" t="inlineStr">
        <is>
          <t>XW253320483JF</t>
        </is>
      </c>
      <c r="F2168" t="n">
        <v>44</v>
      </c>
      <c r="G2168" t="inlineStr">
        <is>
          <t>N</t>
        </is>
      </c>
      <c r="H2168" t="inlineStr">
        <is>
          <t>C2</t>
        </is>
      </c>
      <c r="O2168" t="n">
        <v>15.94</v>
      </c>
      <c r="S2168">
        <f>_xlfn.XLOOKUP(E2168,'Facture Chronopost'!L:L,'Facture Chronopost'!AA:AA,"")</f>
        <v/>
      </c>
      <c r="T2168">
        <f>IF(COUNTIF('Bibliothèque transporteurs'!C:C,F2168)=0,"inconnu",_xlfn.XLOOKUP(F2168,'Bibliothèque transporteurs'!C:C,'Bibliothèque transporteurs'!A:A))</f>
        <v/>
      </c>
      <c r="U2168">
        <f>IF(OR(F2168="6C",F2168="6B"),_xlfn.XLOOKUP(E2168,'Facture Chronopost'!L:L,'Facture Chronopost'!X:X),IF(OR(F2168=17,F2168=44),F2168&amp;"_"&amp;H2168,IF(COUNTIF('Bibliothèque transporteurs'!C:C,F2168)=0,"inconnu",_xlfn.XLOOKUP(F2168,'Bibliothèque transporteurs'!C:C,'Bibliothèque transporteurs'!B:B))))</f>
        <v/>
      </c>
      <c r="V2168">
        <f>IF(COUNTIF('Bibliothèque transporteurs'!C:C,F2168)=0,"inconnu",_xlfn.XLOOKUP(F2168,'Bibliothèque transporteurs'!C:C,'Bibliothèque transporteurs'!E:E))</f>
        <v/>
      </c>
      <c r="W2168">
        <f>IF(T2168="FR_2SHOP",O2168,IF(O2168=0,0,ROUNDUP(O2168/C2168*B2168,2)))</f>
        <v/>
      </c>
      <c r="Y2168" s="118">
        <f>ROUNDUP(B2168,2)-M2168-L2168-N2168-J2168-K2168-I2168-Q2168</f>
        <v/>
      </c>
      <c r="Z2168" s="118">
        <f>IF(Y2168=W2168,"OK","Non")</f>
        <v/>
      </c>
    </row>
    <row r="2169">
      <c r="A2169" s="9">
        <f>C2169/SUM(C:C)*(SUM(C:C)+$X$2)</f>
        <v/>
      </c>
      <c r="B2169" s="9">
        <f>C2169/SUM(C:C)*(SUM(C:C)+SUM($N$3:$O$7))+S2169</f>
        <v/>
      </c>
      <c r="C2169" s="9">
        <f>SUM(I2169:Q2169)-N2169-P2169</f>
        <v/>
      </c>
      <c r="D2169" s="8" t="n">
        <v>9294</v>
      </c>
      <c r="E2169" t="inlineStr">
        <is>
          <t>XW253944577JF</t>
        </is>
      </c>
      <c r="F2169" t="n">
        <v>44</v>
      </c>
      <c r="G2169" t="inlineStr">
        <is>
          <t>I</t>
        </is>
      </c>
      <c r="H2169" t="inlineStr">
        <is>
          <t>C4</t>
        </is>
      </c>
      <c r="M2169" t="n">
        <v>20</v>
      </c>
      <c r="O2169" t="n">
        <v>23.67</v>
      </c>
      <c r="S2169">
        <f>_xlfn.XLOOKUP(E2169,'Facture Chronopost'!L:L,'Facture Chronopost'!AA:AA,"")</f>
        <v/>
      </c>
      <c r="T2169">
        <f>IF(COUNTIF('Bibliothèque transporteurs'!C:C,F2169)=0,"inconnu",_xlfn.XLOOKUP(F2169,'Bibliothèque transporteurs'!C:C,'Bibliothèque transporteurs'!A:A))</f>
        <v/>
      </c>
      <c r="U2169">
        <f>IF(OR(F2169="6C",F2169="6B"),_xlfn.XLOOKUP(E2169,'Facture Chronopost'!L:L,'Facture Chronopost'!X:X),IF(OR(F2169=17,F2169=44),F2169&amp;"_"&amp;H2169,IF(COUNTIF('Bibliothèque transporteurs'!C:C,F2169)=0,"inconnu",_xlfn.XLOOKUP(F2169,'Bibliothèque transporteurs'!C:C,'Bibliothèque transporteurs'!B:B))))</f>
        <v/>
      </c>
      <c r="V2169">
        <f>IF(COUNTIF('Bibliothèque transporteurs'!C:C,F2169)=0,"inconnu",_xlfn.XLOOKUP(F2169,'Bibliothèque transporteurs'!C:C,'Bibliothèque transporteurs'!E:E))</f>
        <v/>
      </c>
      <c r="W2169">
        <f>IF(T2169="FR_2SHOP",O2169,IF(O2169=0,0,ROUNDUP(O2169/C2169*B2169,2)))</f>
        <v/>
      </c>
      <c r="Y2169" s="118">
        <f>ROUNDUP(B2169,2)-M2169-L2169-N2169-J2169-K2169-I2169-Q2169</f>
        <v/>
      </c>
      <c r="Z2169" s="118">
        <f>IF(Y2169=W2169,"OK","Non")</f>
        <v/>
      </c>
    </row>
    <row r="2170">
      <c r="A2170" s="9">
        <f>C2170/SUM(C:C)*(SUM(C:C)+$X$2)</f>
        <v/>
      </c>
      <c r="B2170" s="9">
        <f>C2170/SUM(C:C)*(SUM(C:C)+SUM($N$3:$O$7))+S2170</f>
        <v/>
      </c>
      <c r="C2170" s="9">
        <f>SUM(I2170:Q2170)-N2170-P2170</f>
        <v/>
      </c>
      <c r="D2170" s="8" t="n">
        <v>8656</v>
      </c>
      <c r="E2170" t="inlineStr">
        <is>
          <t>XW254717174JF</t>
        </is>
      </c>
      <c r="F2170" t="n">
        <v>44</v>
      </c>
      <c r="G2170" t="inlineStr">
        <is>
          <t>I</t>
        </is>
      </c>
      <c r="H2170" t="inlineStr">
        <is>
          <t>C4</t>
        </is>
      </c>
      <c r="M2170" t="n">
        <v>20</v>
      </c>
      <c r="O2170" t="n">
        <v>11.03</v>
      </c>
      <c r="Q2170" t="n">
        <v>9</v>
      </c>
      <c r="S2170">
        <f>_xlfn.XLOOKUP(E2170,'Facture Chronopost'!L:L,'Facture Chronopost'!AA:AA,"")</f>
        <v/>
      </c>
      <c r="T2170">
        <f>IF(COUNTIF('Bibliothèque transporteurs'!C:C,F2170)=0,"inconnu",_xlfn.XLOOKUP(F2170,'Bibliothèque transporteurs'!C:C,'Bibliothèque transporteurs'!A:A))</f>
        <v/>
      </c>
      <c r="U2170">
        <f>IF(OR(F2170="6C",F2170="6B"),_xlfn.XLOOKUP(E2170,'Facture Chronopost'!L:L,'Facture Chronopost'!X:X),IF(OR(F2170=17,F2170=44),F2170&amp;"_"&amp;H2170,IF(COUNTIF('Bibliothèque transporteurs'!C:C,F2170)=0,"inconnu",_xlfn.XLOOKUP(F2170,'Bibliothèque transporteurs'!C:C,'Bibliothèque transporteurs'!B:B))))</f>
        <v/>
      </c>
      <c r="V2170">
        <f>IF(COUNTIF('Bibliothèque transporteurs'!C:C,F2170)=0,"inconnu",_xlfn.XLOOKUP(F2170,'Bibliothèque transporteurs'!C:C,'Bibliothèque transporteurs'!E:E))</f>
        <v/>
      </c>
      <c r="W2170">
        <f>IF(T2170="FR_2SHOP",O2170,IF(O2170=0,0,ROUNDUP(O2170/C2170*B2170,2)))</f>
        <v/>
      </c>
      <c r="Y2170" s="118">
        <f>ROUNDUP(B2170,2)-M2170-L2170-N2170-J2170-K2170-I2170-Q2170</f>
        <v/>
      </c>
      <c r="Z2170" s="118">
        <f>IF(Y2170=W2170,"OK","Non")</f>
        <v/>
      </c>
    </row>
    <row r="2171">
      <c r="A2171" s="9">
        <f>C2171/SUM(C:C)*(SUM(C:C)+$X$2)</f>
        <v/>
      </c>
      <c r="B2171" s="9">
        <f>C2171/SUM(C:C)*(SUM(C:C)+SUM($N$3:$O$7))+S2171</f>
        <v/>
      </c>
      <c r="C2171" s="9">
        <f>SUM(I2171:Q2171)-N2171-P2171</f>
        <v/>
      </c>
      <c r="D2171" s="8" t="n">
        <v>8656</v>
      </c>
      <c r="E2171" t="inlineStr">
        <is>
          <t>XW256607450JF</t>
        </is>
      </c>
      <c r="F2171" t="n">
        <v>44</v>
      </c>
      <c r="G2171" t="inlineStr">
        <is>
          <t>N</t>
        </is>
      </c>
      <c r="H2171" t="inlineStr">
        <is>
          <t>C2</t>
        </is>
      </c>
      <c r="O2171" t="n">
        <v>12.99</v>
      </c>
      <c r="S2171">
        <f>_xlfn.XLOOKUP(E2171,'Facture Chronopost'!L:L,'Facture Chronopost'!AA:AA,"")</f>
        <v/>
      </c>
      <c r="T2171">
        <f>IF(COUNTIF('Bibliothèque transporteurs'!C:C,F2171)=0,"inconnu",_xlfn.XLOOKUP(F2171,'Bibliothèque transporteurs'!C:C,'Bibliothèque transporteurs'!A:A))</f>
        <v/>
      </c>
      <c r="U2171">
        <f>IF(OR(F2171="6C",F2171="6B"),_xlfn.XLOOKUP(E2171,'Facture Chronopost'!L:L,'Facture Chronopost'!X:X),IF(OR(F2171=17,F2171=44),F2171&amp;"_"&amp;H2171,IF(COUNTIF('Bibliothèque transporteurs'!C:C,F2171)=0,"inconnu",_xlfn.XLOOKUP(F2171,'Bibliothèque transporteurs'!C:C,'Bibliothèque transporteurs'!B:B))))</f>
        <v/>
      </c>
      <c r="V2171">
        <f>IF(COUNTIF('Bibliothèque transporteurs'!C:C,F2171)=0,"inconnu",_xlfn.XLOOKUP(F2171,'Bibliothèque transporteurs'!C:C,'Bibliothèque transporteurs'!E:E))</f>
        <v/>
      </c>
      <c r="W2171">
        <f>IF(T2171="FR_2SHOP",O2171,IF(O2171=0,0,ROUNDUP(O2171/C2171*B2171,2)))</f>
        <v/>
      </c>
      <c r="Y2171" s="118">
        <f>ROUNDUP(B2171,2)-M2171-L2171-N2171-J2171-K2171-I2171-Q2171</f>
        <v/>
      </c>
      <c r="Z2171" s="118">
        <f>IF(Y2171=W2171,"OK","Non")</f>
        <v/>
      </c>
    </row>
    <row r="2172">
      <c r="A2172" s="9">
        <f>C2172/SUM(C:C)*(SUM(C:C)+$X$2)</f>
        <v/>
      </c>
      <c r="B2172" s="9">
        <f>C2172/SUM(C:C)*(SUM(C:C)+SUM($N$3:$O$7))+S2172</f>
        <v/>
      </c>
      <c r="C2172" s="9">
        <f>SUM(I2172:Q2172)-N2172-P2172</f>
        <v/>
      </c>
      <c r="D2172" s="8" t="n">
        <v>9294</v>
      </c>
      <c r="E2172" t="inlineStr">
        <is>
          <t>XW256635708JF</t>
        </is>
      </c>
      <c r="F2172" t="n">
        <v>44</v>
      </c>
      <c r="G2172" t="inlineStr">
        <is>
          <t>I</t>
        </is>
      </c>
      <c r="H2172" t="inlineStr">
        <is>
          <t>C4</t>
        </is>
      </c>
      <c r="M2172" t="n">
        <v>20</v>
      </c>
      <c r="O2172" t="n">
        <v>7.67</v>
      </c>
      <c r="S2172">
        <f>_xlfn.XLOOKUP(E2172,'Facture Chronopost'!L:L,'Facture Chronopost'!AA:AA,"")</f>
        <v/>
      </c>
      <c r="T2172">
        <f>IF(COUNTIF('Bibliothèque transporteurs'!C:C,F2172)=0,"inconnu",_xlfn.XLOOKUP(F2172,'Bibliothèque transporteurs'!C:C,'Bibliothèque transporteurs'!A:A))</f>
        <v/>
      </c>
      <c r="U2172">
        <f>IF(OR(F2172="6C",F2172="6B"),_xlfn.XLOOKUP(E2172,'Facture Chronopost'!L:L,'Facture Chronopost'!X:X),IF(OR(F2172=17,F2172=44),F2172&amp;"_"&amp;H2172,IF(COUNTIF('Bibliothèque transporteurs'!C:C,F2172)=0,"inconnu",_xlfn.XLOOKUP(F2172,'Bibliothèque transporteurs'!C:C,'Bibliothèque transporteurs'!B:B))))</f>
        <v/>
      </c>
      <c r="V2172">
        <f>IF(COUNTIF('Bibliothèque transporteurs'!C:C,F2172)=0,"inconnu",_xlfn.XLOOKUP(F2172,'Bibliothèque transporteurs'!C:C,'Bibliothèque transporteurs'!E:E))</f>
        <v/>
      </c>
      <c r="W2172">
        <f>IF(T2172="FR_2SHOP",O2172,IF(O2172=0,0,ROUNDUP(O2172/C2172*B2172,2)))</f>
        <v/>
      </c>
      <c r="Y2172" s="118">
        <f>ROUNDUP(B2172,2)-M2172-L2172-N2172-J2172-K2172-I2172-Q2172</f>
        <v/>
      </c>
      <c r="Z2172" s="118">
        <f>IF(Y2172=W2172,"OK","Non")</f>
        <v/>
      </c>
    </row>
    <row r="2173">
      <c r="A2173" s="9">
        <f>C2173/SUM(C:C)*(SUM(C:C)+$X$2)</f>
        <v/>
      </c>
      <c r="B2173" s="9">
        <f>C2173/SUM(C:C)*(SUM(C:C)+SUM($N$3:$O$7))+S2173</f>
        <v/>
      </c>
      <c r="C2173" s="9">
        <f>SUM(I2173:Q2173)-N2173-P2173</f>
        <v/>
      </c>
      <c r="D2173" s="8" t="n">
        <v>8656</v>
      </c>
      <c r="E2173" t="inlineStr">
        <is>
          <t>XW256639316JF</t>
        </is>
      </c>
      <c r="F2173" t="n">
        <v>44</v>
      </c>
      <c r="G2173" t="inlineStr">
        <is>
          <t>I</t>
        </is>
      </c>
      <c r="H2173" t="inlineStr">
        <is>
          <t>C4</t>
        </is>
      </c>
      <c r="M2173" t="n">
        <v>20</v>
      </c>
      <c r="O2173" t="n">
        <v>8.23</v>
      </c>
      <c r="S2173">
        <f>_xlfn.XLOOKUP(E2173,'Facture Chronopost'!L:L,'Facture Chronopost'!AA:AA,"")</f>
        <v/>
      </c>
      <c r="T2173">
        <f>IF(COUNTIF('Bibliothèque transporteurs'!C:C,F2173)=0,"inconnu",_xlfn.XLOOKUP(F2173,'Bibliothèque transporteurs'!C:C,'Bibliothèque transporteurs'!A:A))</f>
        <v/>
      </c>
      <c r="U2173">
        <f>IF(OR(F2173="6C",F2173="6B"),_xlfn.XLOOKUP(E2173,'Facture Chronopost'!L:L,'Facture Chronopost'!X:X),IF(OR(F2173=17,F2173=44),F2173&amp;"_"&amp;H2173,IF(COUNTIF('Bibliothèque transporteurs'!C:C,F2173)=0,"inconnu",_xlfn.XLOOKUP(F2173,'Bibliothèque transporteurs'!C:C,'Bibliothèque transporteurs'!B:B))))</f>
        <v/>
      </c>
      <c r="V2173">
        <f>IF(COUNTIF('Bibliothèque transporteurs'!C:C,F2173)=0,"inconnu",_xlfn.XLOOKUP(F2173,'Bibliothèque transporteurs'!C:C,'Bibliothèque transporteurs'!E:E))</f>
        <v/>
      </c>
      <c r="W2173">
        <f>IF(T2173="FR_2SHOP",O2173,IF(O2173=0,0,ROUNDUP(O2173/C2173*B2173,2)))</f>
        <v/>
      </c>
      <c r="Y2173" s="118">
        <f>ROUNDUP(B2173,2)-M2173-L2173-N2173-J2173-K2173-I2173-Q2173</f>
        <v/>
      </c>
      <c r="Z2173" s="118">
        <f>IF(Y2173=W2173,"OK","Non")</f>
        <v/>
      </c>
    </row>
    <row r="2174">
      <c r="A2174" s="9">
        <f>C2174/SUM(C:C)*(SUM(C:C)+$X$2)</f>
        <v/>
      </c>
      <c r="B2174" s="9">
        <f>C2174/SUM(C:C)*(SUM(C:C)+SUM($N$3:$O$7))+S2174</f>
        <v/>
      </c>
      <c r="C2174" s="9">
        <f>SUM(I2174:Q2174)-N2174-P2174</f>
        <v/>
      </c>
      <c r="D2174" s="8" t="n">
        <v>8656</v>
      </c>
      <c r="E2174" t="inlineStr">
        <is>
          <t>XW256663111JF</t>
        </is>
      </c>
      <c r="F2174" t="n">
        <v>44</v>
      </c>
      <c r="G2174" t="inlineStr">
        <is>
          <t>I</t>
        </is>
      </c>
      <c r="H2174" t="inlineStr">
        <is>
          <t>C4</t>
        </is>
      </c>
      <c r="M2174" t="n">
        <v>20</v>
      </c>
      <c r="O2174" t="n">
        <v>8.23</v>
      </c>
      <c r="S2174">
        <f>_xlfn.XLOOKUP(E2174,'Facture Chronopost'!L:L,'Facture Chronopost'!AA:AA,"")</f>
        <v/>
      </c>
      <c r="T2174">
        <f>IF(COUNTIF('Bibliothèque transporteurs'!C:C,F2174)=0,"inconnu",_xlfn.XLOOKUP(F2174,'Bibliothèque transporteurs'!C:C,'Bibliothèque transporteurs'!A:A))</f>
        <v/>
      </c>
      <c r="U2174">
        <f>IF(OR(F2174="6C",F2174="6B"),_xlfn.XLOOKUP(E2174,'Facture Chronopost'!L:L,'Facture Chronopost'!X:X),IF(OR(F2174=17,F2174=44),F2174&amp;"_"&amp;H2174,IF(COUNTIF('Bibliothèque transporteurs'!C:C,F2174)=0,"inconnu",_xlfn.XLOOKUP(F2174,'Bibliothèque transporteurs'!C:C,'Bibliothèque transporteurs'!B:B))))</f>
        <v/>
      </c>
      <c r="V2174">
        <f>IF(COUNTIF('Bibliothèque transporteurs'!C:C,F2174)=0,"inconnu",_xlfn.XLOOKUP(F2174,'Bibliothèque transporteurs'!C:C,'Bibliothèque transporteurs'!E:E))</f>
        <v/>
      </c>
      <c r="W2174">
        <f>IF(T2174="FR_2SHOP",O2174,IF(O2174=0,0,ROUNDUP(O2174/C2174*B2174,2)))</f>
        <v/>
      </c>
      <c r="Y2174" s="118">
        <f>ROUNDUP(B2174,2)-M2174-L2174-N2174-J2174-K2174-I2174-Q2174</f>
        <v/>
      </c>
      <c r="Z2174" s="118">
        <f>IF(Y2174=W2174,"OK","Non")</f>
        <v/>
      </c>
    </row>
    <row r="2175">
      <c r="A2175" s="9">
        <f>C2175/SUM(C:C)*(SUM(C:C)+$X$2)</f>
        <v/>
      </c>
      <c r="B2175" s="9">
        <f>C2175/SUM(C:C)*(SUM(C:C)+SUM($N$3:$O$7))+S2175</f>
        <v/>
      </c>
      <c r="C2175" s="9">
        <f>SUM(I2175:Q2175)-N2175-P2175</f>
        <v/>
      </c>
      <c r="D2175" s="8" t="n">
        <v>8656</v>
      </c>
      <c r="E2175" t="inlineStr">
        <is>
          <t>XW256828751JF</t>
        </is>
      </c>
      <c r="F2175" t="n">
        <v>44</v>
      </c>
      <c r="G2175" t="inlineStr">
        <is>
          <t>I</t>
        </is>
      </c>
      <c r="H2175" t="inlineStr">
        <is>
          <t>C4</t>
        </is>
      </c>
      <c r="M2175" t="n">
        <v>20</v>
      </c>
      <c r="O2175" t="n">
        <v>17.19</v>
      </c>
      <c r="S2175">
        <f>_xlfn.XLOOKUP(E2175,'Facture Chronopost'!L:L,'Facture Chronopost'!AA:AA,"")</f>
        <v/>
      </c>
      <c r="T2175">
        <f>IF(COUNTIF('Bibliothèque transporteurs'!C:C,F2175)=0,"inconnu",_xlfn.XLOOKUP(F2175,'Bibliothèque transporteurs'!C:C,'Bibliothèque transporteurs'!A:A))</f>
        <v/>
      </c>
      <c r="U2175">
        <f>IF(OR(F2175="6C",F2175="6B"),_xlfn.XLOOKUP(E2175,'Facture Chronopost'!L:L,'Facture Chronopost'!X:X),IF(OR(F2175=17,F2175=44),F2175&amp;"_"&amp;H2175,IF(COUNTIF('Bibliothèque transporteurs'!C:C,F2175)=0,"inconnu",_xlfn.XLOOKUP(F2175,'Bibliothèque transporteurs'!C:C,'Bibliothèque transporteurs'!B:B))))</f>
        <v/>
      </c>
      <c r="V2175">
        <f>IF(COUNTIF('Bibliothèque transporteurs'!C:C,F2175)=0,"inconnu",_xlfn.XLOOKUP(F2175,'Bibliothèque transporteurs'!C:C,'Bibliothèque transporteurs'!E:E))</f>
        <v/>
      </c>
      <c r="W2175">
        <f>IF(T2175="FR_2SHOP",O2175,IF(O2175=0,0,ROUNDUP(O2175/C2175*B2175,2)))</f>
        <v/>
      </c>
      <c r="Y2175" s="118">
        <f>ROUNDUP(B2175,2)-M2175-L2175-N2175-J2175-K2175-I2175-Q2175</f>
        <v/>
      </c>
      <c r="Z2175" s="118">
        <f>IF(Y2175=W2175,"OK","Non")</f>
        <v/>
      </c>
    </row>
    <row r="2176">
      <c r="A2176" s="9">
        <f>C2176/SUM(C:C)*(SUM(C:C)+$X$2)</f>
        <v/>
      </c>
      <c r="B2176" s="9">
        <f>C2176/SUM(C:C)*(SUM(C:C)+SUM($N$3:$O$7))+S2176</f>
        <v/>
      </c>
      <c r="C2176" s="9">
        <f>SUM(I2176:Q2176)-N2176-P2176</f>
        <v/>
      </c>
      <c r="D2176" s="8" t="n">
        <v>3888</v>
      </c>
      <c r="E2176" t="inlineStr">
        <is>
          <t>XW256999495JF</t>
        </is>
      </c>
      <c r="F2176" t="n">
        <v>44</v>
      </c>
      <c r="G2176" t="inlineStr">
        <is>
          <t>N</t>
        </is>
      </c>
      <c r="H2176" t="inlineStr">
        <is>
          <t>C1</t>
        </is>
      </c>
      <c r="O2176" t="n">
        <v>10.03</v>
      </c>
      <c r="S2176">
        <f>_xlfn.XLOOKUP(E2176,'Facture Chronopost'!L:L,'Facture Chronopost'!AA:AA,"")</f>
        <v/>
      </c>
      <c r="T2176">
        <f>IF(COUNTIF('Bibliothèque transporteurs'!C:C,F2176)=0,"inconnu",_xlfn.XLOOKUP(F2176,'Bibliothèque transporteurs'!C:C,'Bibliothèque transporteurs'!A:A))</f>
        <v/>
      </c>
      <c r="U2176">
        <f>IF(OR(F2176="6C",F2176="6B"),_xlfn.XLOOKUP(E2176,'Facture Chronopost'!L:L,'Facture Chronopost'!X:X),IF(OR(F2176=17,F2176=44),F2176&amp;"_"&amp;H2176,IF(COUNTIF('Bibliothèque transporteurs'!C:C,F2176)=0,"inconnu",_xlfn.XLOOKUP(F2176,'Bibliothèque transporteurs'!C:C,'Bibliothèque transporteurs'!B:B))))</f>
        <v/>
      </c>
      <c r="V2176">
        <f>IF(COUNTIF('Bibliothèque transporteurs'!C:C,F2176)=0,"inconnu",_xlfn.XLOOKUP(F2176,'Bibliothèque transporteurs'!C:C,'Bibliothèque transporteurs'!E:E))</f>
        <v/>
      </c>
      <c r="W2176">
        <f>IF(T2176="FR_2SHOP",O2176,IF(O2176=0,0,ROUNDUP(O2176/C2176*B2176,2)))</f>
        <v/>
      </c>
      <c r="Y2176" s="118">
        <f>ROUNDUP(B2176,2)-M2176-L2176-N2176-J2176-K2176-I2176-Q2176</f>
        <v/>
      </c>
      <c r="Z2176" s="118">
        <f>IF(Y2176=W2176,"OK","Non")</f>
        <v/>
      </c>
    </row>
    <row r="2177">
      <c r="A2177" s="9">
        <f>C2177/SUM(C:C)*(SUM(C:C)+$X$2)</f>
        <v/>
      </c>
      <c r="B2177" s="9">
        <f>C2177/SUM(C:C)*(SUM(C:C)+SUM($N$3:$O$7))+S2177</f>
        <v/>
      </c>
      <c r="C2177" s="9">
        <f>SUM(I2177:Q2177)-N2177-P2177</f>
        <v/>
      </c>
      <c r="D2177" s="8" t="n">
        <v>8640</v>
      </c>
      <c r="E2177" t="inlineStr">
        <is>
          <t>XW257464222JF</t>
        </is>
      </c>
      <c r="F2177" t="n">
        <v>44</v>
      </c>
      <c r="G2177" t="inlineStr">
        <is>
          <t>I</t>
        </is>
      </c>
      <c r="H2177" t="inlineStr">
        <is>
          <t>C4</t>
        </is>
      </c>
      <c r="M2177" t="n">
        <v>20</v>
      </c>
      <c r="O2177" t="n">
        <v>23.67</v>
      </c>
      <c r="Q2177" t="n">
        <v>9</v>
      </c>
      <c r="S2177">
        <f>_xlfn.XLOOKUP(E2177,'Facture Chronopost'!L:L,'Facture Chronopost'!AA:AA,"")</f>
        <v/>
      </c>
      <c r="T2177">
        <f>IF(COUNTIF('Bibliothèque transporteurs'!C:C,F2177)=0,"inconnu",_xlfn.XLOOKUP(F2177,'Bibliothèque transporteurs'!C:C,'Bibliothèque transporteurs'!A:A))</f>
        <v/>
      </c>
      <c r="U2177">
        <f>IF(OR(F2177="6C",F2177="6B"),_xlfn.XLOOKUP(E2177,'Facture Chronopost'!L:L,'Facture Chronopost'!X:X),IF(OR(F2177=17,F2177=44),F2177&amp;"_"&amp;H2177,IF(COUNTIF('Bibliothèque transporteurs'!C:C,F2177)=0,"inconnu",_xlfn.XLOOKUP(F2177,'Bibliothèque transporteurs'!C:C,'Bibliothèque transporteurs'!B:B))))</f>
        <v/>
      </c>
      <c r="V2177">
        <f>IF(COUNTIF('Bibliothèque transporteurs'!C:C,F2177)=0,"inconnu",_xlfn.XLOOKUP(F2177,'Bibliothèque transporteurs'!C:C,'Bibliothèque transporteurs'!E:E))</f>
        <v/>
      </c>
      <c r="W2177">
        <f>IF(T2177="FR_2SHOP",O2177,IF(O2177=0,0,ROUNDUP(O2177/C2177*B2177,2)))</f>
        <v/>
      </c>
      <c r="Y2177" s="118">
        <f>ROUNDUP(B2177,2)-M2177-L2177-N2177-J2177-K2177-I2177-Q2177</f>
        <v/>
      </c>
      <c r="Z2177" s="118">
        <f>IF(Y2177=W2177,"OK","Non")</f>
        <v/>
      </c>
    </row>
    <row r="2178">
      <c r="A2178" s="9">
        <f>C2178/SUM(C:C)*(SUM(C:C)+$X$2)</f>
        <v/>
      </c>
      <c r="B2178" s="9">
        <f>C2178/SUM(C:C)*(SUM(C:C)+SUM($N$3:$O$7))+S2178</f>
        <v/>
      </c>
      <c r="C2178" s="9">
        <f>SUM(I2178:Q2178)-N2178-P2178</f>
        <v/>
      </c>
      <c r="D2178" s="8" t="n">
        <v>9294</v>
      </c>
      <c r="E2178" t="inlineStr">
        <is>
          <t>XW257527497JF</t>
        </is>
      </c>
      <c r="F2178" t="n">
        <v>44</v>
      </c>
      <c r="G2178" t="inlineStr">
        <is>
          <t>I</t>
        </is>
      </c>
      <c r="H2178" t="inlineStr">
        <is>
          <t>C4</t>
        </is>
      </c>
      <c r="M2178" t="n">
        <v>20</v>
      </c>
      <c r="O2178" t="n">
        <v>23.67</v>
      </c>
      <c r="S2178">
        <f>_xlfn.XLOOKUP(E2178,'Facture Chronopost'!L:L,'Facture Chronopost'!AA:AA,"")</f>
        <v/>
      </c>
      <c r="T2178">
        <f>IF(COUNTIF('Bibliothèque transporteurs'!C:C,F2178)=0,"inconnu",_xlfn.XLOOKUP(F2178,'Bibliothèque transporteurs'!C:C,'Bibliothèque transporteurs'!A:A))</f>
        <v/>
      </c>
      <c r="U2178">
        <f>IF(OR(F2178="6C",F2178="6B"),_xlfn.XLOOKUP(E2178,'Facture Chronopost'!L:L,'Facture Chronopost'!X:X),IF(OR(F2178=17,F2178=44),F2178&amp;"_"&amp;H2178,IF(COUNTIF('Bibliothèque transporteurs'!C:C,F2178)=0,"inconnu",_xlfn.XLOOKUP(F2178,'Bibliothèque transporteurs'!C:C,'Bibliothèque transporteurs'!B:B))))</f>
        <v/>
      </c>
      <c r="V2178">
        <f>IF(COUNTIF('Bibliothèque transporteurs'!C:C,F2178)=0,"inconnu",_xlfn.XLOOKUP(F2178,'Bibliothèque transporteurs'!C:C,'Bibliothèque transporteurs'!E:E))</f>
        <v/>
      </c>
      <c r="W2178">
        <f>IF(T2178="FR_2SHOP",O2178,IF(O2178=0,0,ROUNDUP(O2178/C2178*B2178,2)))</f>
        <v/>
      </c>
      <c r="Y2178" s="118">
        <f>ROUNDUP(B2178,2)-M2178-L2178-N2178-J2178-K2178-I2178-Q2178</f>
        <v/>
      </c>
      <c r="Z2178" s="118">
        <f>IF(Y2178=W2178,"OK","Non")</f>
        <v/>
      </c>
    </row>
    <row r="2179">
      <c r="A2179" s="9">
        <f>C2179/SUM(C:C)*(SUM(C:C)+$X$2)</f>
        <v/>
      </c>
      <c r="B2179" s="9">
        <f>C2179/SUM(C:C)*(SUM(C:C)+SUM($N$3:$O$7))+S2179</f>
        <v/>
      </c>
      <c r="C2179" s="9">
        <f>SUM(I2179:Q2179)-N2179-P2179</f>
        <v/>
      </c>
      <c r="D2179" s="8" t="n">
        <v>8656</v>
      </c>
      <c r="E2179" t="inlineStr">
        <is>
          <t>XW257665670JF</t>
        </is>
      </c>
      <c r="F2179" t="n">
        <v>44</v>
      </c>
      <c r="G2179" t="inlineStr">
        <is>
          <t>I</t>
        </is>
      </c>
      <c r="H2179" t="inlineStr">
        <is>
          <t>C4</t>
        </is>
      </c>
      <c r="M2179" t="n">
        <v>20</v>
      </c>
      <c r="O2179" t="n">
        <v>11.03</v>
      </c>
      <c r="S2179">
        <f>_xlfn.XLOOKUP(E2179,'Facture Chronopost'!L:L,'Facture Chronopost'!AA:AA,"")</f>
        <v/>
      </c>
      <c r="T2179">
        <f>IF(COUNTIF('Bibliothèque transporteurs'!C:C,F2179)=0,"inconnu",_xlfn.XLOOKUP(F2179,'Bibliothèque transporteurs'!C:C,'Bibliothèque transporteurs'!A:A))</f>
        <v/>
      </c>
      <c r="U2179">
        <f>IF(OR(F2179="6C",F2179="6B"),_xlfn.XLOOKUP(E2179,'Facture Chronopost'!L:L,'Facture Chronopost'!X:X),IF(OR(F2179=17,F2179=44),F2179&amp;"_"&amp;H2179,IF(COUNTIF('Bibliothèque transporteurs'!C:C,F2179)=0,"inconnu",_xlfn.XLOOKUP(F2179,'Bibliothèque transporteurs'!C:C,'Bibliothèque transporteurs'!B:B))))</f>
        <v/>
      </c>
      <c r="V2179">
        <f>IF(COUNTIF('Bibliothèque transporteurs'!C:C,F2179)=0,"inconnu",_xlfn.XLOOKUP(F2179,'Bibliothèque transporteurs'!C:C,'Bibliothèque transporteurs'!E:E))</f>
        <v/>
      </c>
      <c r="W2179">
        <f>IF(T2179="FR_2SHOP",O2179,IF(O2179=0,0,ROUNDUP(O2179/C2179*B2179,2)))</f>
        <v/>
      </c>
      <c r="Y2179" s="118">
        <f>ROUNDUP(B2179,2)-M2179-L2179-N2179-J2179-K2179-I2179-Q2179</f>
        <v/>
      </c>
      <c r="Z2179" s="118">
        <f>IF(Y2179=W2179,"OK","Non")</f>
        <v/>
      </c>
    </row>
    <row r="2180">
      <c r="A2180" s="9">
        <f>C2180/SUM(C:C)*(SUM(C:C)+$X$2)</f>
        <v/>
      </c>
      <c r="B2180" s="9">
        <f>C2180/SUM(C:C)*(SUM(C:C)+SUM($N$3:$O$7))+S2180</f>
        <v/>
      </c>
      <c r="C2180" s="9">
        <f>SUM(I2180:Q2180)-N2180-P2180</f>
        <v/>
      </c>
      <c r="D2180" s="8" t="n">
        <v>8656</v>
      </c>
      <c r="E2180" t="inlineStr">
        <is>
          <t>XW258179127JF</t>
        </is>
      </c>
      <c r="F2180" t="n">
        <v>44</v>
      </c>
      <c r="G2180" t="inlineStr">
        <is>
          <t>I</t>
        </is>
      </c>
      <c r="H2180" t="inlineStr">
        <is>
          <t>C4</t>
        </is>
      </c>
      <c r="M2180" t="n">
        <v>20</v>
      </c>
      <c r="O2180" t="n">
        <v>9.91</v>
      </c>
      <c r="S2180">
        <f>_xlfn.XLOOKUP(E2180,'Facture Chronopost'!L:L,'Facture Chronopost'!AA:AA,"")</f>
        <v/>
      </c>
      <c r="T2180">
        <f>IF(COUNTIF('Bibliothèque transporteurs'!C:C,F2180)=0,"inconnu",_xlfn.XLOOKUP(F2180,'Bibliothèque transporteurs'!C:C,'Bibliothèque transporteurs'!A:A))</f>
        <v/>
      </c>
      <c r="U2180">
        <f>IF(OR(F2180="6C",F2180="6B"),_xlfn.XLOOKUP(E2180,'Facture Chronopost'!L:L,'Facture Chronopost'!X:X),IF(OR(F2180=17,F2180=44),F2180&amp;"_"&amp;H2180,IF(COUNTIF('Bibliothèque transporteurs'!C:C,F2180)=0,"inconnu",_xlfn.XLOOKUP(F2180,'Bibliothèque transporteurs'!C:C,'Bibliothèque transporteurs'!B:B))))</f>
        <v/>
      </c>
      <c r="V2180">
        <f>IF(COUNTIF('Bibliothèque transporteurs'!C:C,F2180)=0,"inconnu",_xlfn.XLOOKUP(F2180,'Bibliothèque transporteurs'!C:C,'Bibliothèque transporteurs'!E:E))</f>
        <v/>
      </c>
      <c r="W2180">
        <f>IF(T2180="FR_2SHOP",O2180,IF(O2180=0,0,ROUNDUP(O2180/C2180*B2180,2)))</f>
        <v/>
      </c>
      <c r="Y2180" s="118">
        <f>ROUNDUP(B2180,2)-M2180-L2180-N2180-J2180-K2180-I2180-Q2180</f>
        <v/>
      </c>
      <c r="Z2180" s="118">
        <f>IF(Y2180=W2180,"OK","Non")</f>
        <v/>
      </c>
    </row>
    <row r="2181">
      <c r="A2181" s="9">
        <f>C2181/SUM(C:C)*(SUM(C:C)+$X$2)</f>
        <v/>
      </c>
      <c r="B2181" s="9">
        <f>C2181/SUM(C:C)*(SUM(C:C)+SUM($N$3:$O$7))+S2181</f>
        <v/>
      </c>
      <c r="C2181" s="9">
        <f>SUM(I2181:Q2181)-N2181-P2181</f>
        <v/>
      </c>
      <c r="D2181" s="8" t="n">
        <v>8656</v>
      </c>
      <c r="E2181" t="inlineStr">
        <is>
          <t>XW259180736JF</t>
        </is>
      </c>
      <c r="F2181" t="n">
        <v>44</v>
      </c>
      <c r="G2181" t="inlineStr">
        <is>
          <t>I</t>
        </is>
      </c>
      <c r="H2181" t="inlineStr">
        <is>
          <t>C4</t>
        </is>
      </c>
      <c r="M2181" t="n">
        <v>20</v>
      </c>
      <c r="O2181" t="n">
        <v>8.23</v>
      </c>
      <c r="S2181">
        <f>_xlfn.XLOOKUP(E2181,'Facture Chronopost'!L:L,'Facture Chronopost'!AA:AA,"")</f>
        <v/>
      </c>
      <c r="T2181">
        <f>IF(COUNTIF('Bibliothèque transporteurs'!C:C,F2181)=0,"inconnu",_xlfn.XLOOKUP(F2181,'Bibliothèque transporteurs'!C:C,'Bibliothèque transporteurs'!A:A))</f>
        <v/>
      </c>
      <c r="U2181">
        <f>IF(OR(F2181="6C",F2181="6B"),_xlfn.XLOOKUP(E2181,'Facture Chronopost'!L:L,'Facture Chronopost'!X:X),IF(OR(F2181=17,F2181=44),F2181&amp;"_"&amp;H2181,IF(COUNTIF('Bibliothèque transporteurs'!C:C,F2181)=0,"inconnu",_xlfn.XLOOKUP(F2181,'Bibliothèque transporteurs'!C:C,'Bibliothèque transporteurs'!B:B))))</f>
        <v/>
      </c>
      <c r="V2181">
        <f>IF(COUNTIF('Bibliothèque transporteurs'!C:C,F2181)=0,"inconnu",_xlfn.XLOOKUP(F2181,'Bibliothèque transporteurs'!C:C,'Bibliothèque transporteurs'!E:E))</f>
        <v/>
      </c>
      <c r="W2181">
        <f>IF(T2181="FR_2SHOP",O2181,IF(O2181=0,0,ROUNDUP(O2181/C2181*B2181,2)))</f>
        <v/>
      </c>
      <c r="Y2181" s="118">
        <f>ROUNDUP(B2181,2)-M2181-L2181-N2181-J2181-K2181-I2181-Q2181</f>
        <v/>
      </c>
      <c r="Z2181" s="118">
        <f>IF(Y2181=W2181,"OK","Non")</f>
        <v/>
      </c>
    </row>
    <row r="2182">
      <c r="A2182" s="9">
        <f>C2182/SUM(C:C)*(SUM(C:C)+$X$2)</f>
        <v/>
      </c>
      <c r="B2182" s="9">
        <f>C2182/SUM(C:C)*(SUM(C:C)+SUM($N$3:$O$7))+S2182</f>
        <v/>
      </c>
      <c r="C2182" s="9">
        <f>SUM(I2182:Q2182)-N2182-P2182</f>
        <v/>
      </c>
      <c r="D2182" s="8" t="n">
        <v>9294</v>
      </c>
      <c r="E2182" t="inlineStr">
        <is>
          <t>XW259184295JF</t>
        </is>
      </c>
      <c r="F2182" t="n">
        <v>44</v>
      </c>
      <c r="G2182" t="inlineStr">
        <is>
          <t>I</t>
        </is>
      </c>
      <c r="H2182" t="inlineStr">
        <is>
          <t>C4</t>
        </is>
      </c>
      <c r="M2182" t="n">
        <v>20</v>
      </c>
      <c r="O2182" t="n">
        <v>23.67</v>
      </c>
      <c r="S2182">
        <f>_xlfn.XLOOKUP(E2182,'Facture Chronopost'!L:L,'Facture Chronopost'!AA:AA,"")</f>
        <v/>
      </c>
      <c r="T2182">
        <f>IF(COUNTIF('Bibliothèque transporteurs'!C:C,F2182)=0,"inconnu",_xlfn.XLOOKUP(F2182,'Bibliothèque transporteurs'!C:C,'Bibliothèque transporteurs'!A:A))</f>
        <v/>
      </c>
      <c r="U2182">
        <f>IF(OR(F2182="6C",F2182="6B"),_xlfn.XLOOKUP(E2182,'Facture Chronopost'!L:L,'Facture Chronopost'!X:X),IF(OR(F2182=17,F2182=44),F2182&amp;"_"&amp;H2182,IF(COUNTIF('Bibliothèque transporteurs'!C:C,F2182)=0,"inconnu",_xlfn.XLOOKUP(F2182,'Bibliothèque transporteurs'!C:C,'Bibliothèque transporteurs'!B:B))))</f>
        <v/>
      </c>
      <c r="V2182">
        <f>IF(COUNTIF('Bibliothèque transporteurs'!C:C,F2182)=0,"inconnu",_xlfn.XLOOKUP(F2182,'Bibliothèque transporteurs'!C:C,'Bibliothèque transporteurs'!E:E))</f>
        <v/>
      </c>
      <c r="W2182">
        <f>IF(T2182="FR_2SHOP",O2182,IF(O2182=0,0,ROUNDUP(O2182/C2182*B2182,2)))</f>
        <v/>
      </c>
      <c r="Y2182" s="118">
        <f>ROUNDUP(B2182,2)-M2182-L2182-N2182-J2182-K2182-I2182-Q2182</f>
        <v/>
      </c>
      <c r="Z2182" s="118">
        <f>IF(Y2182=W2182,"OK","Non")</f>
        <v/>
      </c>
    </row>
    <row r="2183">
      <c r="A2183" s="9">
        <f>C2183/SUM(C:C)*(SUM(C:C)+$X$2)</f>
        <v/>
      </c>
      <c r="B2183" s="9">
        <f>C2183/SUM(C:C)*(SUM(C:C)+SUM($N$3:$O$7))+S2183</f>
        <v/>
      </c>
      <c r="C2183" s="9">
        <f>SUM(I2183:Q2183)-N2183-P2183</f>
        <v/>
      </c>
      <c r="D2183" s="8" t="n">
        <v>8656</v>
      </c>
      <c r="E2183" t="inlineStr">
        <is>
          <t>XW259325634JF</t>
        </is>
      </c>
      <c r="F2183" t="n">
        <v>44</v>
      </c>
      <c r="G2183" t="inlineStr">
        <is>
          <t>I</t>
        </is>
      </c>
      <c r="H2183" t="inlineStr">
        <is>
          <t>C4</t>
        </is>
      </c>
      <c r="M2183" t="n">
        <v>20</v>
      </c>
      <c r="O2183" t="n">
        <v>8.789999999999999</v>
      </c>
      <c r="S2183">
        <f>_xlfn.XLOOKUP(E2183,'Facture Chronopost'!L:L,'Facture Chronopost'!AA:AA,"")</f>
        <v/>
      </c>
      <c r="T2183">
        <f>IF(COUNTIF('Bibliothèque transporteurs'!C:C,F2183)=0,"inconnu",_xlfn.XLOOKUP(F2183,'Bibliothèque transporteurs'!C:C,'Bibliothèque transporteurs'!A:A))</f>
        <v/>
      </c>
      <c r="U2183">
        <f>IF(OR(F2183="6C",F2183="6B"),_xlfn.XLOOKUP(E2183,'Facture Chronopost'!L:L,'Facture Chronopost'!X:X),IF(OR(F2183=17,F2183=44),F2183&amp;"_"&amp;H2183,IF(COUNTIF('Bibliothèque transporteurs'!C:C,F2183)=0,"inconnu",_xlfn.XLOOKUP(F2183,'Bibliothèque transporteurs'!C:C,'Bibliothèque transporteurs'!B:B))))</f>
        <v/>
      </c>
      <c r="V2183">
        <f>IF(COUNTIF('Bibliothèque transporteurs'!C:C,F2183)=0,"inconnu",_xlfn.XLOOKUP(F2183,'Bibliothèque transporteurs'!C:C,'Bibliothèque transporteurs'!E:E))</f>
        <v/>
      </c>
      <c r="W2183">
        <f>IF(T2183="FR_2SHOP",O2183,IF(O2183=0,0,ROUNDUP(O2183/C2183*B2183,2)))</f>
        <v/>
      </c>
      <c r="Y2183" s="118">
        <f>ROUNDUP(B2183,2)-M2183-L2183-N2183-J2183-K2183-I2183-Q2183</f>
        <v/>
      </c>
      <c r="Z2183" s="118">
        <f>IF(Y2183=W2183,"OK","Non")</f>
        <v/>
      </c>
    </row>
    <row r="2184">
      <c r="A2184" s="9">
        <f>C2184/SUM(C:C)*(SUM(C:C)+$X$2)</f>
        <v/>
      </c>
      <c r="B2184" s="9">
        <f>C2184/SUM(C:C)*(SUM(C:C)+SUM($N$3:$O$7))+S2184</f>
        <v/>
      </c>
      <c r="C2184" s="9">
        <f>SUM(I2184:Q2184)-N2184-P2184</f>
        <v/>
      </c>
      <c r="D2184" s="8" t="n">
        <v>8656</v>
      </c>
      <c r="E2184" t="inlineStr">
        <is>
          <t>XW259426536JF</t>
        </is>
      </c>
      <c r="F2184" t="n">
        <v>44</v>
      </c>
      <c r="G2184" t="inlineStr">
        <is>
          <t>N</t>
        </is>
      </c>
      <c r="H2184" t="inlineStr">
        <is>
          <t>C2</t>
        </is>
      </c>
      <c r="O2184" t="n">
        <v>15.94</v>
      </c>
      <c r="S2184">
        <f>_xlfn.XLOOKUP(E2184,'Facture Chronopost'!L:L,'Facture Chronopost'!AA:AA,"")</f>
        <v/>
      </c>
      <c r="T2184">
        <f>IF(COUNTIF('Bibliothèque transporteurs'!C:C,F2184)=0,"inconnu",_xlfn.XLOOKUP(F2184,'Bibliothèque transporteurs'!C:C,'Bibliothèque transporteurs'!A:A))</f>
        <v/>
      </c>
      <c r="U2184">
        <f>IF(OR(F2184="6C",F2184="6B"),_xlfn.XLOOKUP(E2184,'Facture Chronopost'!L:L,'Facture Chronopost'!X:X),IF(OR(F2184=17,F2184=44),F2184&amp;"_"&amp;H2184,IF(COUNTIF('Bibliothèque transporteurs'!C:C,F2184)=0,"inconnu",_xlfn.XLOOKUP(F2184,'Bibliothèque transporteurs'!C:C,'Bibliothèque transporteurs'!B:B))))</f>
        <v/>
      </c>
      <c r="V2184">
        <f>IF(COUNTIF('Bibliothèque transporteurs'!C:C,F2184)=0,"inconnu",_xlfn.XLOOKUP(F2184,'Bibliothèque transporteurs'!C:C,'Bibliothèque transporteurs'!E:E))</f>
        <v/>
      </c>
      <c r="W2184">
        <f>IF(T2184="FR_2SHOP",O2184,IF(O2184=0,0,ROUNDUP(O2184/C2184*B2184,2)))</f>
        <v/>
      </c>
      <c r="Y2184" s="118">
        <f>ROUNDUP(B2184,2)-M2184-L2184-N2184-J2184-K2184-I2184-Q2184</f>
        <v/>
      </c>
      <c r="Z2184" s="118">
        <f>IF(Y2184=W2184,"OK","Non")</f>
        <v/>
      </c>
    </row>
    <row r="2185">
      <c r="A2185" s="9">
        <f>C2185/SUM(C:C)*(SUM(C:C)+$X$2)</f>
        <v/>
      </c>
      <c r="B2185" s="9">
        <f>C2185/SUM(C:C)*(SUM(C:C)+SUM($N$3:$O$7))+S2185</f>
        <v/>
      </c>
      <c r="C2185" s="9">
        <f>SUM(I2185:Q2185)-N2185-P2185</f>
        <v/>
      </c>
      <c r="D2185" s="8" t="n">
        <v>8656</v>
      </c>
      <c r="E2185" t="inlineStr">
        <is>
          <t>XW259442613JF</t>
        </is>
      </c>
      <c r="F2185" t="n">
        <v>44</v>
      </c>
      <c r="G2185" t="inlineStr">
        <is>
          <t>I</t>
        </is>
      </c>
      <c r="H2185" t="inlineStr">
        <is>
          <t>C4</t>
        </is>
      </c>
      <c r="M2185" t="n">
        <v>20</v>
      </c>
      <c r="O2185" t="n">
        <v>8.789999999999999</v>
      </c>
      <c r="S2185">
        <f>_xlfn.XLOOKUP(E2185,'Facture Chronopost'!L:L,'Facture Chronopost'!AA:AA,"")</f>
        <v/>
      </c>
      <c r="T2185">
        <f>IF(COUNTIF('Bibliothèque transporteurs'!C:C,F2185)=0,"inconnu",_xlfn.XLOOKUP(F2185,'Bibliothèque transporteurs'!C:C,'Bibliothèque transporteurs'!A:A))</f>
        <v/>
      </c>
      <c r="U2185">
        <f>IF(OR(F2185="6C",F2185="6B"),_xlfn.XLOOKUP(E2185,'Facture Chronopost'!L:L,'Facture Chronopost'!X:X),IF(OR(F2185=17,F2185=44),F2185&amp;"_"&amp;H2185,IF(COUNTIF('Bibliothèque transporteurs'!C:C,F2185)=0,"inconnu",_xlfn.XLOOKUP(F2185,'Bibliothèque transporteurs'!C:C,'Bibliothèque transporteurs'!B:B))))</f>
        <v/>
      </c>
      <c r="V2185">
        <f>IF(COUNTIF('Bibliothèque transporteurs'!C:C,F2185)=0,"inconnu",_xlfn.XLOOKUP(F2185,'Bibliothèque transporteurs'!C:C,'Bibliothèque transporteurs'!E:E))</f>
        <v/>
      </c>
      <c r="W2185">
        <f>IF(T2185="FR_2SHOP",O2185,IF(O2185=0,0,ROUNDUP(O2185/C2185*B2185,2)))</f>
        <v/>
      </c>
      <c r="Y2185" s="118">
        <f>ROUNDUP(B2185,2)-M2185-L2185-N2185-J2185-K2185-I2185-Q2185</f>
        <v/>
      </c>
      <c r="Z2185" s="118">
        <f>IF(Y2185=W2185,"OK","Non")</f>
        <v/>
      </c>
    </row>
    <row r="2186">
      <c r="A2186" s="9">
        <f>C2186/SUM(C:C)*(SUM(C:C)+$X$2)</f>
        <v/>
      </c>
      <c r="B2186" s="9">
        <f>C2186/SUM(C:C)*(SUM(C:C)+SUM($N$3:$O$7))+S2186</f>
        <v/>
      </c>
      <c r="C2186" s="9">
        <f>SUM(I2186:Q2186)-N2186-P2186</f>
        <v/>
      </c>
      <c r="D2186" s="8" t="n">
        <v>9294</v>
      </c>
      <c r="E2186" t="inlineStr">
        <is>
          <t>XW259445209JF</t>
        </is>
      </c>
      <c r="F2186" t="n">
        <v>44</v>
      </c>
      <c r="G2186" t="inlineStr">
        <is>
          <t>I</t>
        </is>
      </c>
      <c r="H2186" t="inlineStr">
        <is>
          <t>C4</t>
        </is>
      </c>
      <c r="M2186" t="n">
        <v>20</v>
      </c>
      <c r="O2186" t="n">
        <v>7.11</v>
      </c>
      <c r="S2186">
        <f>_xlfn.XLOOKUP(E2186,'Facture Chronopost'!L:L,'Facture Chronopost'!AA:AA,"")</f>
        <v/>
      </c>
      <c r="T2186">
        <f>IF(COUNTIF('Bibliothèque transporteurs'!C:C,F2186)=0,"inconnu",_xlfn.XLOOKUP(F2186,'Bibliothèque transporteurs'!C:C,'Bibliothèque transporteurs'!A:A))</f>
        <v/>
      </c>
      <c r="U2186">
        <f>IF(OR(F2186="6C",F2186="6B"),_xlfn.XLOOKUP(E2186,'Facture Chronopost'!L:L,'Facture Chronopost'!X:X),IF(OR(F2186=17,F2186=44),F2186&amp;"_"&amp;H2186,IF(COUNTIF('Bibliothèque transporteurs'!C:C,F2186)=0,"inconnu",_xlfn.XLOOKUP(F2186,'Bibliothèque transporteurs'!C:C,'Bibliothèque transporteurs'!B:B))))</f>
        <v/>
      </c>
      <c r="V2186">
        <f>IF(COUNTIF('Bibliothèque transporteurs'!C:C,F2186)=0,"inconnu",_xlfn.XLOOKUP(F2186,'Bibliothèque transporteurs'!C:C,'Bibliothèque transporteurs'!E:E))</f>
        <v/>
      </c>
      <c r="W2186">
        <f>IF(T2186="FR_2SHOP",O2186,IF(O2186=0,0,ROUNDUP(O2186/C2186*B2186,2)))</f>
        <v/>
      </c>
      <c r="Y2186" s="118">
        <f>ROUNDUP(B2186,2)-M2186-L2186-N2186-J2186-K2186-I2186-Q2186</f>
        <v/>
      </c>
      <c r="Z2186" s="118">
        <f>IF(Y2186=W2186,"OK","Non")</f>
        <v/>
      </c>
    </row>
    <row r="2187">
      <c r="A2187" s="9">
        <f>C2187/SUM(C:C)*(SUM(C:C)+$X$2)</f>
        <v/>
      </c>
      <c r="B2187" s="9">
        <f>C2187/SUM(C:C)*(SUM(C:C)+SUM($N$3:$O$7))+S2187</f>
        <v/>
      </c>
      <c r="C2187" s="9">
        <f>SUM(I2187:Q2187)-N2187-P2187</f>
        <v/>
      </c>
      <c r="D2187" s="8" t="n">
        <v>8656</v>
      </c>
      <c r="E2187" t="inlineStr">
        <is>
          <t>XW260643250JF</t>
        </is>
      </c>
      <c r="F2187" t="n">
        <v>44</v>
      </c>
      <c r="G2187" t="inlineStr">
        <is>
          <t>I</t>
        </is>
      </c>
      <c r="H2187" t="inlineStr">
        <is>
          <t>C4</t>
        </is>
      </c>
      <c r="M2187" t="n">
        <v>20</v>
      </c>
      <c r="O2187" t="n">
        <v>8.23</v>
      </c>
      <c r="S2187">
        <f>_xlfn.XLOOKUP(E2187,'Facture Chronopost'!L:L,'Facture Chronopost'!AA:AA,"")</f>
        <v/>
      </c>
      <c r="T2187">
        <f>IF(COUNTIF('Bibliothèque transporteurs'!C:C,F2187)=0,"inconnu",_xlfn.XLOOKUP(F2187,'Bibliothèque transporteurs'!C:C,'Bibliothèque transporteurs'!A:A))</f>
        <v/>
      </c>
      <c r="U2187">
        <f>IF(OR(F2187="6C",F2187="6B"),_xlfn.XLOOKUP(E2187,'Facture Chronopost'!L:L,'Facture Chronopost'!X:X),IF(OR(F2187=17,F2187=44),F2187&amp;"_"&amp;H2187,IF(COUNTIF('Bibliothèque transporteurs'!C:C,F2187)=0,"inconnu",_xlfn.XLOOKUP(F2187,'Bibliothèque transporteurs'!C:C,'Bibliothèque transporteurs'!B:B))))</f>
        <v/>
      </c>
      <c r="V2187">
        <f>IF(COUNTIF('Bibliothèque transporteurs'!C:C,F2187)=0,"inconnu",_xlfn.XLOOKUP(F2187,'Bibliothèque transporteurs'!C:C,'Bibliothèque transporteurs'!E:E))</f>
        <v/>
      </c>
      <c r="W2187">
        <f>IF(T2187="FR_2SHOP",O2187,IF(O2187=0,0,ROUNDUP(O2187/C2187*B2187,2)))</f>
        <v/>
      </c>
      <c r="Y2187" s="118">
        <f>ROUNDUP(B2187,2)-M2187-L2187-N2187-J2187-K2187-I2187-Q2187</f>
        <v/>
      </c>
      <c r="Z2187" s="118">
        <f>IF(Y2187=W2187,"OK","Non")</f>
        <v/>
      </c>
    </row>
    <row r="2188">
      <c r="A2188" s="9">
        <f>C2188/SUM(C:C)*(SUM(C:C)+$X$2)</f>
        <v/>
      </c>
      <c r="B2188" s="9">
        <f>C2188/SUM(C:C)*(SUM(C:C)+SUM($N$3:$O$7))+S2188</f>
        <v/>
      </c>
      <c r="C2188" s="9">
        <f>SUM(I2188:Q2188)-N2188-P2188</f>
        <v/>
      </c>
      <c r="D2188" s="8" t="n">
        <v>9294</v>
      </c>
      <c r="E2188" t="inlineStr">
        <is>
          <t>XW260652910JF</t>
        </is>
      </c>
      <c r="F2188" t="n">
        <v>44</v>
      </c>
      <c r="G2188" t="inlineStr">
        <is>
          <t>I</t>
        </is>
      </c>
      <c r="H2188" t="inlineStr">
        <is>
          <t>C4</t>
        </is>
      </c>
      <c r="M2188" t="n">
        <v>20</v>
      </c>
      <c r="O2188" t="n">
        <v>23.67</v>
      </c>
      <c r="S2188">
        <f>_xlfn.XLOOKUP(E2188,'Facture Chronopost'!L:L,'Facture Chronopost'!AA:AA,"")</f>
        <v/>
      </c>
      <c r="T2188">
        <f>IF(COUNTIF('Bibliothèque transporteurs'!C:C,F2188)=0,"inconnu",_xlfn.XLOOKUP(F2188,'Bibliothèque transporteurs'!C:C,'Bibliothèque transporteurs'!A:A))</f>
        <v/>
      </c>
      <c r="U2188">
        <f>IF(OR(F2188="6C",F2188="6B"),_xlfn.XLOOKUP(E2188,'Facture Chronopost'!L:L,'Facture Chronopost'!X:X),IF(OR(F2188=17,F2188=44),F2188&amp;"_"&amp;H2188,IF(COUNTIF('Bibliothèque transporteurs'!C:C,F2188)=0,"inconnu",_xlfn.XLOOKUP(F2188,'Bibliothèque transporteurs'!C:C,'Bibliothèque transporteurs'!B:B))))</f>
        <v/>
      </c>
      <c r="V2188">
        <f>IF(COUNTIF('Bibliothèque transporteurs'!C:C,F2188)=0,"inconnu",_xlfn.XLOOKUP(F2188,'Bibliothèque transporteurs'!C:C,'Bibliothèque transporteurs'!E:E))</f>
        <v/>
      </c>
      <c r="W2188">
        <f>IF(T2188="FR_2SHOP",O2188,IF(O2188=0,0,ROUNDUP(O2188/C2188*B2188,2)))</f>
        <v/>
      </c>
      <c r="Y2188" s="118">
        <f>ROUNDUP(B2188,2)-M2188-L2188-N2188-J2188-K2188-I2188-Q2188</f>
        <v/>
      </c>
      <c r="Z2188" s="118">
        <f>IF(Y2188=W2188,"OK","Non")</f>
        <v/>
      </c>
    </row>
    <row r="2189">
      <c r="A2189" s="9">
        <f>C2189/SUM(C:C)*(SUM(C:C)+$X$2)</f>
        <v/>
      </c>
      <c r="B2189" s="9">
        <f>C2189/SUM(C:C)*(SUM(C:C)+SUM($N$3:$O$7))+S2189</f>
        <v/>
      </c>
      <c r="C2189" s="9">
        <f>SUM(I2189:Q2189)-N2189-P2189</f>
        <v/>
      </c>
      <c r="D2189" s="8" t="n">
        <v>8656</v>
      </c>
      <c r="E2189" t="inlineStr">
        <is>
          <t>XW260907685JF</t>
        </is>
      </c>
      <c r="F2189" t="n">
        <v>44</v>
      </c>
      <c r="G2189" t="inlineStr">
        <is>
          <t>I</t>
        </is>
      </c>
      <c r="H2189" t="inlineStr">
        <is>
          <t>C4</t>
        </is>
      </c>
      <c r="M2189" t="n">
        <v>20</v>
      </c>
      <c r="O2189" t="n">
        <v>7.67</v>
      </c>
      <c r="Q2189" t="n">
        <v>9</v>
      </c>
      <c r="S2189">
        <f>_xlfn.XLOOKUP(E2189,'Facture Chronopost'!L:L,'Facture Chronopost'!AA:AA,"")</f>
        <v/>
      </c>
      <c r="T2189">
        <f>IF(COUNTIF('Bibliothèque transporteurs'!C:C,F2189)=0,"inconnu",_xlfn.XLOOKUP(F2189,'Bibliothèque transporteurs'!C:C,'Bibliothèque transporteurs'!A:A))</f>
        <v/>
      </c>
      <c r="U2189">
        <f>IF(OR(F2189="6C",F2189="6B"),_xlfn.XLOOKUP(E2189,'Facture Chronopost'!L:L,'Facture Chronopost'!X:X),IF(OR(F2189=17,F2189=44),F2189&amp;"_"&amp;H2189,IF(COUNTIF('Bibliothèque transporteurs'!C:C,F2189)=0,"inconnu",_xlfn.XLOOKUP(F2189,'Bibliothèque transporteurs'!C:C,'Bibliothèque transporteurs'!B:B))))</f>
        <v/>
      </c>
      <c r="V2189">
        <f>IF(COUNTIF('Bibliothèque transporteurs'!C:C,F2189)=0,"inconnu",_xlfn.XLOOKUP(F2189,'Bibliothèque transporteurs'!C:C,'Bibliothèque transporteurs'!E:E))</f>
        <v/>
      </c>
      <c r="W2189">
        <f>IF(T2189="FR_2SHOP",O2189,IF(O2189=0,0,ROUNDUP(O2189/C2189*B2189,2)))</f>
        <v/>
      </c>
      <c r="Y2189" s="118">
        <f>ROUNDUP(B2189,2)-M2189-L2189-N2189-J2189-K2189-I2189-Q2189</f>
        <v/>
      </c>
      <c r="Z2189" s="118">
        <f>IF(Y2189=W2189,"OK","Non")</f>
        <v/>
      </c>
    </row>
    <row r="2190">
      <c r="A2190" s="9">
        <f>C2190/SUM(C:C)*(SUM(C:C)+$X$2)</f>
        <v/>
      </c>
      <c r="B2190" s="9">
        <f>C2190/SUM(C:C)*(SUM(C:C)+SUM($N$3:$O$7))+S2190</f>
        <v/>
      </c>
      <c r="C2190" s="9">
        <f>SUM(I2190:Q2190)-N2190-P2190</f>
        <v/>
      </c>
      <c r="D2190" s="8" t="n">
        <v>9294</v>
      </c>
      <c r="E2190" t="inlineStr">
        <is>
          <t>XW260945745JF</t>
        </is>
      </c>
      <c r="F2190" t="n">
        <v>44</v>
      </c>
      <c r="G2190" t="inlineStr">
        <is>
          <t>I</t>
        </is>
      </c>
      <c r="H2190" t="inlineStr">
        <is>
          <t>C4</t>
        </is>
      </c>
      <c r="M2190" t="n">
        <v>20</v>
      </c>
      <c r="O2190" t="n">
        <v>7.67</v>
      </c>
      <c r="S2190">
        <f>_xlfn.XLOOKUP(E2190,'Facture Chronopost'!L:L,'Facture Chronopost'!AA:AA,"")</f>
        <v/>
      </c>
      <c r="T2190">
        <f>IF(COUNTIF('Bibliothèque transporteurs'!C:C,F2190)=0,"inconnu",_xlfn.XLOOKUP(F2190,'Bibliothèque transporteurs'!C:C,'Bibliothèque transporteurs'!A:A))</f>
        <v/>
      </c>
      <c r="U2190">
        <f>IF(OR(F2190="6C",F2190="6B"),_xlfn.XLOOKUP(E2190,'Facture Chronopost'!L:L,'Facture Chronopost'!X:X),IF(OR(F2190=17,F2190=44),F2190&amp;"_"&amp;H2190,IF(COUNTIF('Bibliothèque transporteurs'!C:C,F2190)=0,"inconnu",_xlfn.XLOOKUP(F2190,'Bibliothèque transporteurs'!C:C,'Bibliothèque transporteurs'!B:B))))</f>
        <v/>
      </c>
      <c r="V2190">
        <f>IF(COUNTIF('Bibliothèque transporteurs'!C:C,F2190)=0,"inconnu",_xlfn.XLOOKUP(F2190,'Bibliothèque transporteurs'!C:C,'Bibliothèque transporteurs'!E:E))</f>
        <v/>
      </c>
      <c r="W2190">
        <f>IF(T2190="FR_2SHOP",O2190,IF(O2190=0,0,ROUNDUP(O2190/C2190*B2190,2)))</f>
        <v/>
      </c>
      <c r="Y2190" s="118">
        <f>ROUNDUP(B2190,2)-M2190-L2190-N2190-J2190-K2190-I2190-Q2190</f>
        <v/>
      </c>
      <c r="Z2190" s="118">
        <f>IF(Y2190=W2190,"OK","Non")</f>
        <v/>
      </c>
    </row>
    <row r="2191">
      <c r="A2191" s="9">
        <f>C2191/SUM(C:C)*(SUM(C:C)+$X$2)</f>
        <v/>
      </c>
      <c r="B2191" s="9">
        <f>C2191/SUM(C:C)*(SUM(C:C)+SUM($N$3:$O$7))+S2191</f>
        <v/>
      </c>
      <c r="C2191" s="9">
        <f>SUM(I2191:Q2191)-N2191-P2191</f>
        <v/>
      </c>
      <c r="D2191" s="8" t="n">
        <v>8656</v>
      </c>
      <c r="E2191" t="inlineStr">
        <is>
          <t>XW260982363JF</t>
        </is>
      </c>
      <c r="F2191" t="n">
        <v>44</v>
      </c>
      <c r="G2191" t="inlineStr">
        <is>
          <t>N</t>
        </is>
      </c>
      <c r="H2191" t="inlineStr">
        <is>
          <t>C2</t>
        </is>
      </c>
      <c r="O2191" t="n">
        <v>15.94</v>
      </c>
      <c r="S2191">
        <f>_xlfn.XLOOKUP(E2191,'Facture Chronopost'!L:L,'Facture Chronopost'!AA:AA,"")</f>
        <v/>
      </c>
      <c r="T2191">
        <f>IF(COUNTIF('Bibliothèque transporteurs'!C:C,F2191)=0,"inconnu",_xlfn.XLOOKUP(F2191,'Bibliothèque transporteurs'!C:C,'Bibliothèque transporteurs'!A:A))</f>
        <v/>
      </c>
      <c r="U2191">
        <f>IF(OR(F2191="6C",F2191="6B"),_xlfn.XLOOKUP(E2191,'Facture Chronopost'!L:L,'Facture Chronopost'!X:X),IF(OR(F2191=17,F2191=44),F2191&amp;"_"&amp;H2191,IF(COUNTIF('Bibliothèque transporteurs'!C:C,F2191)=0,"inconnu",_xlfn.XLOOKUP(F2191,'Bibliothèque transporteurs'!C:C,'Bibliothèque transporteurs'!B:B))))</f>
        <v/>
      </c>
      <c r="V2191">
        <f>IF(COUNTIF('Bibliothèque transporteurs'!C:C,F2191)=0,"inconnu",_xlfn.XLOOKUP(F2191,'Bibliothèque transporteurs'!C:C,'Bibliothèque transporteurs'!E:E))</f>
        <v/>
      </c>
      <c r="W2191">
        <f>IF(T2191="FR_2SHOP",O2191,IF(O2191=0,0,ROUNDUP(O2191/C2191*B2191,2)))</f>
        <v/>
      </c>
      <c r="Y2191" s="118">
        <f>ROUNDUP(B2191,2)-M2191-L2191-N2191-J2191-K2191-I2191-Q2191</f>
        <v/>
      </c>
      <c r="Z2191" s="118">
        <f>IF(Y2191=W2191,"OK","Non")</f>
        <v/>
      </c>
    </row>
    <row r="2192">
      <c r="A2192" s="9">
        <f>C2192/SUM(C:C)*(SUM(C:C)+$X$2)</f>
        <v/>
      </c>
      <c r="B2192" s="9">
        <f>C2192/SUM(C:C)*(SUM(C:C)+SUM($N$3:$O$7))+S2192</f>
        <v/>
      </c>
      <c r="C2192" s="9">
        <f>SUM(I2192:Q2192)-N2192-P2192</f>
        <v/>
      </c>
      <c r="D2192" s="8" t="n">
        <v>9294</v>
      </c>
      <c r="E2192" t="inlineStr">
        <is>
          <t>XW261661246JF</t>
        </is>
      </c>
      <c r="F2192" t="n">
        <v>44</v>
      </c>
      <c r="G2192" t="inlineStr">
        <is>
          <t>I</t>
        </is>
      </c>
      <c r="H2192" t="inlineStr">
        <is>
          <t>C4</t>
        </is>
      </c>
      <c r="M2192" t="n">
        <v>20</v>
      </c>
      <c r="O2192" t="n">
        <v>7.11</v>
      </c>
      <c r="Q2192" t="n">
        <v>9</v>
      </c>
      <c r="S2192">
        <f>_xlfn.XLOOKUP(E2192,'Facture Chronopost'!L:L,'Facture Chronopost'!AA:AA,"")</f>
        <v/>
      </c>
      <c r="T2192">
        <f>IF(COUNTIF('Bibliothèque transporteurs'!C:C,F2192)=0,"inconnu",_xlfn.XLOOKUP(F2192,'Bibliothèque transporteurs'!C:C,'Bibliothèque transporteurs'!A:A))</f>
        <v/>
      </c>
      <c r="U2192">
        <f>IF(OR(F2192="6C",F2192="6B"),_xlfn.XLOOKUP(E2192,'Facture Chronopost'!L:L,'Facture Chronopost'!X:X),IF(OR(F2192=17,F2192=44),F2192&amp;"_"&amp;H2192,IF(COUNTIF('Bibliothèque transporteurs'!C:C,F2192)=0,"inconnu",_xlfn.XLOOKUP(F2192,'Bibliothèque transporteurs'!C:C,'Bibliothèque transporteurs'!B:B))))</f>
        <v/>
      </c>
      <c r="V2192">
        <f>IF(COUNTIF('Bibliothèque transporteurs'!C:C,F2192)=0,"inconnu",_xlfn.XLOOKUP(F2192,'Bibliothèque transporteurs'!C:C,'Bibliothèque transporteurs'!E:E))</f>
        <v/>
      </c>
      <c r="W2192">
        <f>IF(T2192="FR_2SHOP",O2192,IF(O2192=0,0,ROUNDUP(O2192/C2192*B2192,2)))</f>
        <v/>
      </c>
      <c r="Y2192" s="118">
        <f>ROUNDUP(B2192,2)-M2192-L2192-N2192-J2192-K2192-I2192-Q2192</f>
        <v/>
      </c>
      <c r="Z2192" s="118">
        <f>IF(Y2192=W2192,"OK","Non")</f>
        <v/>
      </c>
    </row>
    <row r="2193">
      <c r="A2193" s="9">
        <f>C2193/SUM(C:C)*(SUM(C:C)+$X$2)</f>
        <v/>
      </c>
      <c r="B2193" s="9">
        <f>C2193/SUM(C:C)*(SUM(C:C)+SUM($N$3:$O$7))+S2193</f>
        <v/>
      </c>
      <c r="C2193" s="9">
        <f>SUM(I2193:Q2193)-N2193-P2193</f>
        <v/>
      </c>
      <c r="D2193" s="8" t="n">
        <v>8656</v>
      </c>
      <c r="E2193" t="inlineStr">
        <is>
          <t>XW261697912JF</t>
        </is>
      </c>
      <c r="F2193" t="n">
        <v>44</v>
      </c>
      <c r="G2193" t="inlineStr">
        <is>
          <t>N</t>
        </is>
      </c>
      <c r="H2193" t="inlineStr">
        <is>
          <t>C1</t>
        </is>
      </c>
      <c r="O2193" t="n">
        <v>10.59</v>
      </c>
      <c r="S2193">
        <f>_xlfn.XLOOKUP(E2193,'Facture Chronopost'!L:L,'Facture Chronopost'!AA:AA,"")</f>
        <v/>
      </c>
      <c r="T2193">
        <f>IF(COUNTIF('Bibliothèque transporteurs'!C:C,F2193)=0,"inconnu",_xlfn.XLOOKUP(F2193,'Bibliothèque transporteurs'!C:C,'Bibliothèque transporteurs'!A:A))</f>
        <v/>
      </c>
      <c r="U2193">
        <f>IF(OR(F2193="6C",F2193="6B"),_xlfn.XLOOKUP(E2193,'Facture Chronopost'!L:L,'Facture Chronopost'!X:X),IF(OR(F2193=17,F2193=44),F2193&amp;"_"&amp;H2193,IF(COUNTIF('Bibliothèque transporteurs'!C:C,F2193)=0,"inconnu",_xlfn.XLOOKUP(F2193,'Bibliothèque transporteurs'!C:C,'Bibliothèque transporteurs'!B:B))))</f>
        <v/>
      </c>
      <c r="V2193">
        <f>IF(COUNTIF('Bibliothèque transporteurs'!C:C,F2193)=0,"inconnu",_xlfn.XLOOKUP(F2193,'Bibliothèque transporteurs'!C:C,'Bibliothèque transporteurs'!E:E))</f>
        <v/>
      </c>
      <c r="W2193">
        <f>IF(T2193="FR_2SHOP",O2193,IF(O2193=0,0,ROUNDUP(O2193/C2193*B2193,2)))</f>
        <v/>
      </c>
      <c r="Y2193" s="118">
        <f>ROUNDUP(B2193,2)-M2193-L2193-N2193-J2193-K2193-I2193-Q2193</f>
        <v/>
      </c>
      <c r="Z2193" s="118">
        <f>IF(Y2193=W2193,"OK","Non")</f>
        <v/>
      </c>
    </row>
    <row r="2194">
      <c r="A2194" s="9">
        <f>C2194/SUM(C:C)*(SUM(C:C)+$X$2)</f>
        <v/>
      </c>
      <c r="B2194" s="9">
        <f>C2194/SUM(C:C)*(SUM(C:C)+SUM($N$3:$O$7))+S2194</f>
        <v/>
      </c>
      <c r="C2194" s="9">
        <f>SUM(I2194:Q2194)-N2194-P2194</f>
        <v/>
      </c>
      <c r="D2194" s="8" t="n">
        <v>9294</v>
      </c>
      <c r="E2194" t="inlineStr">
        <is>
          <t>XW262735342JF</t>
        </is>
      </c>
      <c r="F2194" t="n">
        <v>44</v>
      </c>
      <c r="G2194" t="inlineStr">
        <is>
          <t>I</t>
        </is>
      </c>
      <c r="H2194" t="inlineStr">
        <is>
          <t>C4</t>
        </is>
      </c>
      <c r="M2194" t="n">
        <v>20</v>
      </c>
      <c r="O2194" t="n">
        <v>7.67</v>
      </c>
      <c r="S2194">
        <f>_xlfn.XLOOKUP(E2194,'Facture Chronopost'!L:L,'Facture Chronopost'!AA:AA,"")</f>
        <v/>
      </c>
      <c r="T2194">
        <f>IF(COUNTIF('Bibliothèque transporteurs'!C:C,F2194)=0,"inconnu",_xlfn.XLOOKUP(F2194,'Bibliothèque transporteurs'!C:C,'Bibliothèque transporteurs'!A:A))</f>
        <v/>
      </c>
      <c r="U2194">
        <f>IF(OR(F2194="6C",F2194="6B"),_xlfn.XLOOKUP(E2194,'Facture Chronopost'!L:L,'Facture Chronopost'!X:X),IF(OR(F2194=17,F2194=44),F2194&amp;"_"&amp;H2194,IF(COUNTIF('Bibliothèque transporteurs'!C:C,F2194)=0,"inconnu",_xlfn.XLOOKUP(F2194,'Bibliothèque transporteurs'!C:C,'Bibliothèque transporteurs'!B:B))))</f>
        <v/>
      </c>
      <c r="V2194">
        <f>IF(COUNTIF('Bibliothèque transporteurs'!C:C,F2194)=0,"inconnu",_xlfn.XLOOKUP(F2194,'Bibliothèque transporteurs'!C:C,'Bibliothèque transporteurs'!E:E))</f>
        <v/>
      </c>
      <c r="W2194">
        <f>IF(T2194="FR_2SHOP",O2194,IF(O2194=0,0,ROUNDUP(O2194/C2194*B2194,2)))</f>
        <v/>
      </c>
      <c r="Y2194" s="118">
        <f>ROUNDUP(B2194,2)-M2194-L2194-N2194-J2194-K2194-I2194-Q2194</f>
        <v/>
      </c>
      <c r="Z2194" s="118">
        <f>IF(Y2194=W2194,"OK","Non")</f>
        <v/>
      </c>
    </row>
    <row r="2195">
      <c r="A2195" s="9">
        <f>C2195/SUM(C:C)*(SUM(C:C)+$X$2)</f>
        <v/>
      </c>
      <c r="B2195" s="9">
        <f>C2195/SUM(C:C)*(SUM(C:C)+SUM($N$3:$O$7))+S2195</f>
        <v/>
      </c>
      <c r="C2195" s="9">
        <f>SUM(I2195:Q2195)-N2195-P2195</f>
        <v/>
      </c>
      <c r="D2195" s="8" t="n">
        <v>3888</v>
      </c>
      <c r="E2195" t="inlineStr">
        <is>
          <t>XW262860084JF</t>
        </is>
      </c>
      <c r="F2195" t="n">
        <v>44</v>
      </c>
      <c r="G2195" t="inlineStr">
        <is>
          <t>I</t>
        </is>
      </c>
      <c r="H2195" t="inlineStr">
        <is>
          <t>C4</t>
        </is>
      </c>
      <c r="M2195" t="n">
        <v>20</v>
      </c>
      <c r="O2195" t="n">
        <v>14.95</v>
      </c>
      <c r="S2195">
        <f>_xlfn.XLOOKUP(E2195,'Facture Chronopost'!L:L,'Facture Chronopost'!AA:AA,"")</f>
        <v/>
      </c>
      <c r="T2195">
        <f>IF(COUNTIF('Bibliothèque transporteurs'!C:C,F2195)=0,"inconnu",_xlfn.XLOOKUP(F2195,'Bibliothèque transporteurs'!C:C,'Bibliothèque transporteurs'!A:A))</f>
        <v/>
      </c>
      <c r="U2195">
        <f>IF(OR(F2195="6C",F2195="6B"),_xlfn.XLOOKUP(E2195,'Facture Chronopost'!L:L,'Facture Chronopost'!X:X),IF(OR(F2195=17,F2195=44),F2195&amp;"_"&amp;H2195,IF(COUNTIF('Bibliothèque transporteurs'!C:C,F2195)=0,"inconnu",_xlfn.XLOOKUP(F2195,'Bibliothèque transporteurs'!C:C,'Bibliothèque transporteurs'!B:B))))</f>
        <v/>
      </c>
      <c r="V2195">
        <f>IF(COUNTIF('Bibliothèque transporteurs'!C:C,F2195)=0,"inconnu",_xlfn.XLOOKUP(F2195,'Bibliothèque transporteurs'!C:C,'Bibliothèque transporteurs'!E:E))</f>
        <v/>
      </c>
      <c r="W2195">
        <f>IF(T2195="FR_2SHOP",O2195,IF(O2195=0,0,ROUNDUP(O2195/C2195*B2195,2)))</f>
        <v/>
      </c>
      <c r="Y2195" s="118">
        <f>ROUNDUP(B2195,2)-M2195-L2195-N2195-J2195-K2195-I2195-Q2195</f>
        <v/>
      </c>
      <c r="Z2195" s="118">
        <f>IF(Y2195=W2195,"OK","Non")</f>
        <v/>
      </c>
    </row>
    <row r="2196">
      <c r="A2196" s="9">
        <f>C2196/SUM(C:C)*(SUM(C:C)+$X$2)</f>
        <v/>
      </c>
      <c r="B2196" s="9">
        <f>C2196/SUM(C:C)*(SUM(C:C)+SUM($N$3:$O$7))+S2196</f>
        <v/>
      </c>
      <c r="C2196" s="9">
        <f>SUM(I2196:Q2196)-N2196-P2196</f>
        <v/>
      </c>
      <c r="D2196" s="8" t="n">
        <v>3888</v>
      </c>
      <c r="E2196" t="inlineStr">
        <is>
          <t>XW262860098JF</t>
        </is>
      </c>
      <c r="F2196" t="n">
        <v>44</v>
      </c>
      <c r="G2196" t="inlineStr">
        <is>
          <t>I</t>
        </is>
      </c>
      <c r="H2196" t="inlineStr">
        <is>
          <t>C4</t>
        </is>
      </c>
      <c r="M2196" t="n">
        <v>20</v>
      </c>
      <c r="O2196" t="n">
        <v>18.87</v>
      </c>
      <c r="S2196">
        <f>_xlfn.XLOOKUP(E2196,'Facture Chronopost'!L:L,'Facture Chronopost'!AA:AA,"")</f>
        <v/>
      </c>
      <c r="T2196">
        <f>IF(COUNTIF('Bibliothèque transporteurs'!C:C,F2196)=0,"inconnu",_xlfn.XLOOKUP(F2196,'Bibliothèque transporteurs'!C:C,'Bibliothèque transporteurs'!A:A))</f>
        <v/>
      </c>
      <c r="U2196">
        <f>IF(OR(F2196="6C",F2196="6B"),_xlfn.XLOOKUP(E2196,'Facture Chronopost'!L:L,'Facture Chronopost'!X:X),IF(OR(F2196=17,F2196=44),F2196&amp;"_"&amp;H2196,IF(COUNTIF('Bibliothèque transporteurs'!C:C,F2196)=0,"inconnu",_xlfn.XLOOKUP(F2196,'Bibliothèque transporteurs'!C:C,'Bibliothèque transporteurs'!B:B))))</f>
        <v/>
      </c>
      <c r="V2196">
        <f>IF(COUNTIF('Bibliothèque transporteurs'!C:C,F2196)=0,"inconnu",_xlfn.XLOOKUP(F2196,'Bibliothèque transporteurs'!C:C,'Bibliothèque transporteurs'!E:E))</f>
        <v/>
      </c>
      <c r="W2196">
        <f>IF(T2196="FR_2SHOP",O2196,IF(O2196=0,0,ROUNDUP(O2196/C2196*B2196,2)))</f>
        <v/>
      </c>
      <c r="Y2196" s="118">
        <f>ROUNDUP(B2196,2)-M2196-L2196-N2196-J2196-K2196-I2196-Q2196</f>
        <v/>
      </c>
      <c r="Z2196" s="118">
        <f>IF(Y2196=W2196,"OK","Non")</f>
        <v/>
      </c>
    </row>
    <row r="2197">
      <c r="A2197" s="9">
        <f>C2197/SUM(C:C)*(SUM(C:C)+$X$2)</f>
        <v/>
      </c>
      <c r="B2197" s="9">
        <f>C2197/SUM(C:C)*(SUM(C:C)+SUM($N$3:$O$7))+S2197</f>
        <v/>
      </c>
      <c r="C2197" s="9">
        <f>SUM(I2197:Q2197)-N2197-P2197</f>
        <v/>
      </c>
      <c r="D2197" s="8" t="n">
        <v>3888</v>
      </c>
      <c r="E2197" t="inlineStr">
        <is>
          <t>XW262860107JF</t>
        </is>
      </c>
      <c r="F2197" t="n">
        <v>44</v>
      </c>
      <c r="G2197" t="inlineStr">
        <is>
          <t>I</t>
        </is>
      </c>
      <c r="H2197" t="inlineStr">
        <is>
          <t>C4</t>
        </is>
      </c>
      <c r="M2197" t="n">
        <v>20</v>
      </c>
      <c r="O2197" t="n">
        <v>18.87</v>
      </c>
      <c r="S2197">
        <f>_xlfn.XLOOKUP(E2197,'Facture Chronopost'!L:L,'Facture Chronopost'!AA:AA,"")</f>
        <v/>
      </c>
      <c r="T2197">
        <f>IF(COUNTIF('Bibliothèque transporteurs'!C:C,F2197)=0,"inconnu",_xlfn.XLOOKUP(F2197,'Bibliothèque transporteurs'!C:C,'Bibliothèque transporteurs'!A:A))</f>
        <v/>
      </c>
      <c r="U2197">
        <f>IF(OR(F2197="6C",F2197="6B"),_xlfn.XLOOKUP(E2197,'Facture Chronopost'!L:L,'Facture Chronopost'!X:X),IF(OR(F2197=17,F2197=44),F2197&amp;"_"&amp;H2197,IF(COUNTIF('Bibliothèque transporteurs'!C:C,F2197)=0,"inconnu",_xlfn.XLOOKUP(F2197,'Bibliothèque transporteurs'!C:C,'Bibliothèque transporteurs'!B:B))))</f>
        <v/>
      </c>
      <c r="V2197">
        <f>IF(COUNTIF('Bibliothèque transporteurs'!C:C,F2197)=0,"inconnu",_xlfn.XLOOKUP(F2197,'Bibliothèque transporteurs'!C:C,'Bibliothèque transporteurs'!E:E))</f>
        <v/>
      </c>
      <c r="W2197">
        <f>IF(T2197="FR_2SHOP",O2197,IF(O2197=0,0,ROUNDUP(O2197/C2197*B2197,2)))</f>
        <v/>
      </c>
      <c r="Y2197" s="118">
        <f>ROUNDUP(B2197,2)-M2197-L2197-N2197-J2197-K2197-I2197-Q2197</f>
        <v/>
      </c>
      <c r="Z2197" s="118">
        <f>IF(Y2197=W2197,"OK","Non")</f>
        <v/>
      </c>
    </row>
    <row r="2198">
      <c r="A2198" s="9">
        <f>C2198/SUM(C:C)*(SUM(C:C)+$X$2)</f>
        <v/>
      </c>
      <c r="B2198" s="9">
        <f>C2198/SUM(C:C)*(SUM(C:C)+SUM($N$3:$O$7))+S2198</f>
        <v/>
      </c>
      <c r="C2198" s="9">
        <f>SUM(I2198:Q2198)-N2198-P2198</f>
        <v/>
      </c>
      <c r="D2198" s="8" t="n">
        <v>8656</v>
      </c>
      <c r="E2198" t="inlineStr">
        <is>
          <t>XW263095827JF</t>
        </is>
      </c>
      <c r="F2198" t="n">
        <v>44</v>
      </c>
      <c r="G2198" t="inlineStr">
        <is>
          <t>I</t>
        </is>
      </c>
      <c r="H2198" t="inlineStr">
        <is>
          <t>C4</t>
        </is>
      </c>
      <c r="M2198" t="n">
        <v>20</v>
      </c>
      <c r="O2198" t="n">
        <v>24.23</v>
      </c>
      <c r="S2198">
        <f>_xlfn.XLOOKUP(E2198,'Facture Chronopost'!L:L,'Facture Chronopost'!AA:AA,"")</f>
        <v/>
      </c>
      <c r="T2198">
        <f>IF(COUNTIF('Bibliothèque transporteurs'!C:C,F2198)=0,"inconnu",_xlfn.XLOOKUP(F2198,'Bibliothèque transporteurs'!C:C,'Bibliothèque transporteurs'!A:A))</f>
        <v/>
      </c>
      <c r="U2198">
        <f>IF(OR(F2198="6C",F2198="6B"),_xlfn.XLOOKUP(E2198,'Facture Chronopost'!L:L,'Facture Chronopost'!X:X),IF(OR(F2198=17,F2198=44),F2198&amp;"_"&amp;H2198,IF(COUNTIF('Bibliothèque transporteurs'!C:C,F2198)=0,"inconnu",_xlfn.XLOOKUP(F2198,'Bibliothèque transporteurs'!C:C,'Bibliothèque transporteurs'!B:B))))</f>
        <v/>
      </c>
      <c r="V2198">
        <f>IF(COUNTIF('Bibliothèque transporteurs'!C:C,F2198)=0,"inconnu",_xlfn.XLOOKUP(F2198,'Bibliothèque transporteurs'!C:C,'Bibliothèque transporteurs'!E:E))</f>
        <v/>
      </c>
      <c r="W2198">
        <f>IF(T2198="FR_2SHOP",O2198,IF(O2198=0,0,ROUNDUP(O2198/C2198*B2198,2)))</f>
        <v/>
      </c>
      <c r="Y2198" s="118">
        <f>ROUNDUP(B2198,2)-M2198-L2198-N2198-J2198-K2198-I2198-Q2198</f>
        <v/>
      </c>
      <c r="Z2198" s="118">
        <f>IF(Y2198=W2198,"OK","Non")</f>
        <v/>
      </c>
    </row>
    <row r="2199">
      <c r="A2199" s="9">
        <f>C2199/SUM(C:C)*(SUM(C:C)+$X$2)</f>
        <v/>
      </c>
      <c r="B2199" s="9">
        <f>C2199/SUM(C:C)*(SUM(C:C)+SUM($N$3:$O$7))+S2199</f>
        <v/>
      </c>
      <c r="C2199" s="9">
        <f>SUM(I2199:Q2199)-N2199-P2199</f>
        <v/>
      </c>
      <c r="D2199" s="8" t="n">
        <v>9351</v>
      </c>
      <c r="E2199" t="inlineStr">
        <is>
          <t>XW263107445JF</t>
        </is>
      </c>
      <c r="F2199" t="n">
        <v>44</v>
      </c>
      <c r="G2199" t="inlineStr">
        <is>
          <t>I</t>
        </is>
      </c>
      <c r="H2199" t="inlineStr">
        <is>
          <t>C4</t>
        </is>
      </c>
      <c r="M2199" t="n">
        <v>20</v>
      </c>
      <c r="O2199" t="n">
        <v>25.35</v>
      </c>
      <c r="S2199">
        <f>_xlfn.XLOOKUP(E2199,'Facture Chronopost'!L:L,'Facture Chronopost'!AA:AA,"")</f>
        <v/>
      </c>
      <c r="T2199">
        <f>IF(COUNTIF('Bibliothèque transporteurs'!C:C,F2199)=0,"inconnu",_xlfn.XLOOKUP(F2199,'Bibliothèque transporteurs'!C:C,'Bibliothèque transporteurs'!A:A))</f>
        <v/>
      </c>
      <c r="U2199">
        <f>IF(OR(F2199="6C",F2199="6B"),_xlfn.XLOOKUP(E2199,'Facture Chronopost'!L:L,'Facture Chronopost'!X:X),IF(OR(F2199=17,F2199=44),F2199&amp;"_"&amp;H2199,IF(COUNTIF('Bibliothèque transporteurs'!C:C,F2199)=0,"inconnu",_xlfn.XLOOKUP(F2199,'Bibliothèque transporteurs'!C:C,'Bibliothèque transporteurs'!B:B))))</f>
        <v/>
      </c>
      <c r="V2199">
        <f>IF(COUNTIF('Bibliothèque transporteurs'!C:C,F2199)=0,"inconnu",_xlfn.XLOOKUP(F2199,'Bibliothèque transporteurs'!C:C,'Bibliothèque transporteurs'!E:E))</f>
        <v/>
      </c>
      <c r="W2199">
        <f>IF(T2199="FR_2SHOP",O2199,IF(O2199=0,0,ROUNDUP(O2199/C2199*B2199,2)))</f>
        <v/>
      </c>
      <c r="Y2199" s="118">
        <f>ROUNDUP(B2199,2)-M2199-L2199-N2199-J2199-K2199-I2199-Q2199</f>
        <v/>
      </c>
      <c r="Z2199" s="118">
        <f>IF(Y2199=W2199,"OK","Non")</f>
        <v/>
      </c>
    </row>
    <row r="2200">
      <c r="A2200" s="9">
        <f>C2200/SUM(C:C)*(SUM(C:C)+$X$2)</f>
        <v/>
      </c>
      <c r="B2200" s="9">
        <f>C2200/SUM(C:C)*(SUM(C:C)+SUM($N$3:$O$7))+S2200</f>
        <v/>
      </c>
      <c r="C2200" s="9">
        <f>SUM(I2200:Q2200)-N2200-P2200</f>
        <v/>
      </c>
      <c r="D2200" s="8" t="n">
        <v>7515</v>
      </c>
      <c r="E2200" t="inlineStr">
        <is>
          <t>XW263365705JF</t>
        </is>
      </c>
      <c r="F2200" t="n">
        <v>44</v>
      </c>
      <c r="G2200" t="inlineStr">
        <is>
          <t>I</t>
        </is>
      </c>
      <c r="H2200" t="inlineStr">
        <is>
          <t>C4</t>
        </is>
      </c>
      <c r="M2200" t="n">
        <v>20</v>
      </c>
      <c r="O2200" t="n">
        <v>7.11</v>
      </c>
      <c r="S2200">
        <f>_xlfn.XLOOKUP(E2200,'Facture Chronopost'!L:L,'Facture Chronopost'!AA:AA,"")</f>
        <v/>
      </c>
      <c r="T2200">
        <f>IF(COUNTIF('Bibliothèque transporteurs'!C:C,F2200)=0,"inconnu",_xlfn.XLOOKUP(F2200,'Bibliothèque transporteurs'!C:C,'Bibliothèque transporteurs'!A:A))</f>
        <v/>
      </c>
      <c r="U2200">
        <f>IF(OR(F2200="6C",F2200="6B"),_xlfn.XLOOKUP(E2200,'Facture Chronopost'!L:L,'Facture Chronopost'!X:X),IF(OR(F2200=17,F2200=44),F2200&amp;"_"&amp;H2200,IF(COUNTIF('Bibliothèque transporteurs'!C:C,F2200)=0,"inconnu",_xlfn.XLOOKUP(F2200,'Bibliothèque transporteurs'!C:C,'Bibliothèque transporteurs'!B:B))))</f>
        <v/>
      </c>
      <c r="V2200">
        <f>IF(COUNTIF('Bibliothèque transporteurs'!C:C,F2200)=0,"inconnu",_xlfn.XLOOKUP(F2200,'Bibliothèque transporteurs'!C:C,'Bibliothèque transporteurs'!E:E))</f>
        <v/>
      </c>
      <c r="W2200">
        <f>IF(T2200="FR_2SHOP",O2200,IF(O2200=0,0,ROUNDUP(O2200/C2200*B2200,2)))</f>
        <v/>
      </c>
      <c r="Y2200" s="118">
        <f>ROUNDUP(B2200,2)-M2200-L2200-N2200-J2200-K2200-I2200-Q2200</f>
        <v/>
      </c>
      <c r="Z2200" s="118">
        <f>IF(Y2200=W2200,"OK","Non")</f>
        <v/>
      </c>
    </row>
    <row r="2201">
      <c r="A2201" s="9">
        <f>C2201/SUM(C:C)*(SUM(C:C)+$X$2)</f>
        <v/>
      </c>
      <c r="B2201" s="9">
        <f>C2201/SUM(C:C)*(SUM(C:C)+SUM($N$3:$O$7))+S2201</f>
        <v/>
      </c>
      <c r="C2201" s="9">
        <f>SUM(I2201:Q2201)-N2201-P2201</f>
        <v/>
      </c>
      <c r="D2201" s="8" t="n">
        <v>9351</v>
      </c>
      <c r="E2201" t="inlineStr">
        <is>
          <t>XW263968547JF</t>
        </is>
      </c>
      <c r="F2201" t="n">
        <v>44</v>
      </c>
      <c r="G2201" t="inlineStr">
        <is>
          <t>I</t>
        </is>
      </c>
      <c r="H2201" t="inlineStr">
        <is>
          <t>C4</t>
        </is>
      </c>
      <c r="M2201" t="n">
        <v>20</v>
      </c>
      <c r="O2201" t="n">
        <v>9.35</v>
      </c>
      <c r="S2201">
        <f>_xlfn.XLOOKUP(E2201,'Facture Chronopost'!L:L,'Facture Chronopost'!AA:AA,"")</f>
        <v/>
      </c>
      <c r="T2201">
        <f>IF(COUNTIF('Bibliothèque transporteurs'!C:C,F2201)=0,"inconnu",_xlfn.XLOOKUP(F2201,'Bibliothèque transporteurs'!C:C,'Bibliothèque transporteurs'!A:A))</f>
        <v/>
      </c>
      <c r="U2201">
        <f>IF(OR(F2201="6C",F2201="6B"),_xlfn.XLOOKUP(E2201,'Facture Chronopost'!L:L,'Facture Chronopost'!X:X),IF(OR(F2201=17,F2201=44),F2201&amp;"_"&amp;H2201,IF(COUNTIF('Bibliothèque transporteurs'!C:C,F2201)=0,"inconnu",_xlfn.XLOOKUP(F2201,'Bibliothèque transporteurs'!C:C,'Bibliothèque transporteurs'!B:B))))</f>
        <v/>
      </c>
      <c r="V2201">
        <f>IF(COUNTIF('Bibliothèque transporteurs'!C:C,F2201)=0,"inconnu",_xlfn.XLOOKUP(F2201,'Bibliothèque transporteurs'!C:C,'Bibliothèque transporteurs'!E:E))</f>
        <v/>
      </c>
      <c r="W2201">
        <f>IF(T2201="FR_2SHOP",O2201,IF(O2201=0,0,ROUNDUP(O2201/C2201*B2201,2)))</f>
        <v/>
      </c>
      <c r="Y2201" s="118">
        <f>ROUNDUP(B2201,2)-M2201-L2201-N2201-J2201-K2201-I2201-Q2201</f>
        <v/>
      </c>
      <c r="Z2201" s="118">
        <f>IF(Y2201=W2201,"OK","Non")</f>
        <v/>
      </c>
    </row>
    <row r="2202">
      <c r="A2202" s="9">
        <f>C2202/SUM(C:C)*(SUM(C:C)+$X$2)</f>
        <v/>
      </c>
      <c r="B2202" s="9">
        <f>C2202/SUM(C:C)*(SUM(C:C)+SUM($N$3:$O$7))+S2202</f>
        <v/>
      </c>
      <c r="C2202" s="9">
        <f>SUM(I2202:Q2202)-N2202-P2202</f>
        <v/>
      </c>
      <c r="D2202" s="8" t="n">
        <v>8656</v>
      </c>
      <c r="E2202" t="inlineStr">
        <is>
          <t>XW264010496JF</t>
        </is>
      </c>
      <c r="F2202" t="n">
        <v>44</v>
      </c>
      <c r="G2202" t="inlineStr">
        <is>
          <t>I</t>
        </is>
      </c>
      <c r="H2202" t="inlineStr">
        <is>
          <t>C4</t>
        </is>
      </c>
      <c r="M2202" t="n">
        <v>20</v>
      </c>
      <c r="O2202" t="n">
        <v>25.35</v>
      </c>
      <c r="S2202">
        <f>_xlfn.XLOOKUP(E2202,'Facture Chronopost'!L:L,'Facture Chronopost'!AA:AA,"")</f>
        <v/>
      </c>
      <c r="T2202">
        <f>IF(COUNTIF('Bibliothèque transporteurs'!C:C,F2202)=0,"inconnu",_xlfn.XLOOKUP(F2202,'Bibliothèque transporteurs'!C:C,'Bibliothèque transporteurs'!A:A))</f>
        <v/>
      </c>
      <c r="U2202">
        <f>IF(OR(F2202="6C",F2202="6B"),_xlfn.XLOOKUP(E2202,'Facture Chronopost'!L:L,'Facture Chronopost'!X:X),IF(OR(F2202=17,F2202=44),F2202&amp;"_"&amp;H2202,IF(COUNTIF('Bibliothèque transporteurs'!C:C,F2202)=0,"inconnu",_xlfn.XLOOKUP(F2202,'Bibliothèque transporteurs'!C:C,'Bibliothèque transporteurs'!B:B))))</f>
        <v/>
      </c>
      <c r="V2202">
        <f>IF(COUNTIF('Bibliothèque transporteurs'!C:C,F2202)=0,"inconnu",_xlfn.XLOOKUP(F2202,'Bibliothèque transporteurs'!C:C,'Bibliothèque transporteurs'!E:E))</f>
        <v/>
      </c>
      <c r="W2202">
        <f>IF(T2202="FR_2SHOP",O2202,IF(O2202=0,0,ROUNDUP(O2202/C2202*B2202,2)))</f>
        <v/>
      </c>
      <c r="Y2202" s="118">
        <f>ROUNDUP(B2202,2)-M2202-L2202-N2202-J2202-K2202-I2202-Q2202</f>
        <v/>
      </c>
      <c r="Z2202" s="118">
        <f>IF(Y2202=W2202,"OK","Non")</f>
        <v/>
      </c>
    </row>
    <row r="2203">
      <c r="A2203" s="9">
        <f>C2203/SUM(C:C)*(SUM(C:C)+$X$2)</f>
        <v/>
      </c>
      <c r="B2203" s="9">
        <f>C2203/SUM(C:C)*(SUM(C:C)+SUM($N$3:$O$7))+S2203</f>
        <v/>
      </c>
      <c r="C2203" s="9">
        <f>SUM(I2203:Q2203)-N2203-P2203</f>
        <v/>
      </c>
      <c r="D2203" s="8" t="n">
        <v>7515</v>
      </c>
      <c r="E2203" t="inlineStr">
        <is>
          <t>XW264180699JF</t>
        </is>
      </c>
      <c r="F2203" t="n">
        <v>44</v>
      </c>
      <c r="G2203" t="inlineStr">
        <is>
          <t>I</t>
        </is>
      </c>
      <c r="H2203" t="inlineStr">
        <is>
          <t>C4</t>
        </is>
      </c>
      <c r="M2203" t="n">
        <v>20</v>
      </c>
      <c r="O2203" t="n">
        <v>7.11</v>
      </c>
      <c r="Q2203" t="n">
        <v>9</v>
      </c>
      <c r="S2203">
        <f>_xlfn.XLOOKUP(E2203,'Facture Chronopost'!L:L,'Facture Chronopost'!AA:AA,"")</f>
        <v/>
      </c>
      <c r="T2203">
        <f>IF(COUNTIF('Bibliothèque transporteurs'!C:C,F2203)=0,"inconnu",_xlfn.XLOOKUP(F2203,'Bibliothèque transporteurs'!C:C,'Bibliothèque transporteurs'!A:A))</f>
        <v/>
      </c>
      <c r="U2203">
        <f>IF(OR(F2203="6C",F2203="6B"),_xlfn.XLOOKUP(E2203,'Facture Chronopost'!L:L,'Facture Chronopost'!X:X),IF(OR(F2203=17,F2203=44),F2203&amp;"_"&amp;H2203,IF(COUNTIF('Bibliothèque transporteurs'!C:C,F2203)=0,"inconnu",_xlfn.XLOOKUP(F2203,'Bibliothèque transporteurs'!C:C,'Bibliothèque transporteurs'!B:B))))</f>
        <v/>
      </c>
      <c r="V2203">
        <f>IF(COUNTIF('Bibliothèque transporteurs'!C:C,F2203)=0,"inconnu",_xlfn.XLOOKUP(F2203,'Bibliothèque transporteurs'!C:C,'Bibliothèque transporteurs'!E:E))</f>
        <v/>
      </c>
      <c r="W2203">
        <f>IF(T2203="FR_2SHOP",O2203,IF(O2203=0,0,ROUNDUP(O2203/C2203*B2203,2)))</f>
        <v/>
      </c>
      <c r="Y2203" s="118">
        <f>ROUNDUP(B2203,2)-M2203-L2203-N2203-J2203-K2203-I2203-Q2203</f>
        <v/>
      </c>
      <c r="Z2203" s="118">
        <f>IF(Y2203=W2203,"OK","Non")</f>
        <v/>
      </c>
    </row>
    <row r="2204">
      <c r="A2204" s="9">
        <f>C2204/SUM(C:C)*(SUM(C:C)+$X$2)</f>
        <v/>
      </c>
      <c r="B2204" s="9">
        <f>C2204/SUM(C:C)*(SUM(C:C)+SUM($N$3:$O$7))+S2204</f>
        <v/>
      </c>
      <c r="C2204" s="9">
        <f>SUM(I2204:Q2204)-N2204-P2204</f>
        <v/>
      </c>
      <c r="D2204" s="8" t="n">
        <v>8656</v>
      </c>
      <c r="E2204" t="inlineStr">
        <is>
          <t>XW264183465JF</t>
        </is>
      </c>
      <c r="F2204" t="n">
        <v>44</v>
      </c>
      <c r="G2204" t="inlineStr">
        <is>
          <t>I</t>
        </is>
      </c>
      <c r="H2204" t="inlineStr">
        <is>
          <t>C4</t>
        </is>
      </c>
      <c r="M2204" t="n">
        <v>20</v>
      </c>
      <c r="O2204" t="n">
        <v>18.31</v>
      </c>
      <c r="S2204">
        <f>_xlfn.XLOOKUP(E2204,'Facture Chronopost'!L:L,'Facture Chronopost'!AA:AA,"")</f>
        <v/>
      </c>
      <c r="T2204">
        <f>IF(COUNTIF('Bibliothèque transporteurs'!C:C,F2204)=0,"inconnu",_xlfn.XLOOKUP(F2204,'Bibliothèque transporteurs'!C:C,'Bibliothèque transporteurs'!A:A))</f>
        <v/>
      </c>
      <c r="U2204">
        <f>IF(OR(F2204="6C",F2204="6B"),_xlfn.XLOOKUP(E2204,'Facture Chronopost'!L:L,'Facture Chronopost'!X:X),IF(OR(F2204=17,F2204=44),F2204&amp;"_"&amp;H2204,IF(COUNTIF('Bibliothèque transporteurs'!C:C,F2204)=0,"inconnu",_xlfn.XLOOKUP(F2204,'Bibliothèque transporteurs'!C:C,'Bibliothèque transporteurs'!B:B))))</f>
        <v/>
      </c>
      <c r="V2204">
        <f>IF(COUNTIF('Bibliothèque transporteurs'!C:C,F2204)=0,"inconnu",_xlfn.XLOOKUP(F2204,'Bibliothèque transporteurs'!C:C,'Bibliothèque transporteurs'!E:E))</f>
        <v/>
      </c>
      <c r="W2204">
        <f>IF(T2204="FR_2SHOP",O2204,IF(O2204=0,0,ROUNDUP(O2204/C2204*B2204,2)))</f>
        <v/>
      </c>
      <c r="Y2204" s="118">
        <f>ROUNDUP(B2204,2)-M2204-L2204-N2204-J2204-K2204-I2204-Q2204</f>
        <v/>
      </c>
      <c r="Z2204" s="118">
        <f>IF(Y2204=W2204,"OK","Non")</f>
        <v/>
      </c>
    </row>
    <row r="2205">
      <c r="A2205" s="9">
        <f>C2205/SUM(C:C)*(SUM(C:C)+$X$2)</f>
        <v/>
      </c>
      <c r="B2205" s="9">
        <f>C2205/SUM(C:C)*(SUM(C:C)+SUM($N$3:$O$7))+S2205</f>
        <v/>
      </c>
      <c r="C2205" s="9">
        <f>SUM(I2205:Q2205)-N2205-P2205</f>
        <v/>
      </c>
      <c r="D2205" s="8" t="n">
        <v>8656</v>
      </c>
      <c r="E2205" t="inlineStr">
        <is>
          <t>XW264493697JF</t>
        </is>
      </c>
      <c r="F2205" t="n">
        <v>44</v>
      </c>
      <c r="G2205" t="inlineStr">
        <is>
          <t>I</t>
        </is>
      </c>
      <c r="H2205" t="inlineStr">
        <is>
          <t>C4</t>
        </is>
      </c>
      <c r="M2205" t="n">
        <v>20</v>
      </c>
      <c r="O2205" t="n">
        <v>9.35</v>
      </c>
      <c r="S2205">
        <f>_xlfn.XLOOKUP(E2205,'Facture Chronopost'!L:L,'Facture Chronopost'!AA:AA,"")</f>
        <v/>
      </c>
      <c r="T2205">
        <f>IF(COUNTIF('Bibliothèque transporteurs'!C:C,F2205)=0,"inconnu",_xlfn.XLOOKUP(F2205,'Bibliothèque transporteurs'!C:C,'Bibliothèque transporteurs'!A:A))</f>
        <v/>
      </c>
      <c r="U2205">
        <f>IF(OR(F2205="6C",F2205="6B"),_xlfn.XLOOKUP(E2205,'Facture Chronopost'!L:L,'Facture Chronopost'!X:X),IF(OR(F2205=17,F2205=44),F2205&amp;"_"&amp;H2205,IF(COUNTIF('Bibliothèque transporteurs'!C:C,F2205)=0,"inconnu",_xlfn.XLOOKUP(F2205,'Bibliothèque transporteurs'!C:C,'Bibliothèque transporteurs'!B:B))))</f>
        <v/>
      </c>
      <c r="V2205">
        <f>IF(COUNTIF('Bibliothèque transporteurs'!C:C,F2205)=0,"inconnu",_xlfn.XLOOKUP(F2205,'Bibliothèque transporteurs'!C:C,'Bibliothèque transporteurs'!E:E))</f>
        <v/>
      </c>
      <c r="W2205">
        <f>IF(T2205="FR_2SHOP",O2205,IF(O2205=0,0,ROUNDUP(O2205/C2205*B2205,2)))</f>
        <v/>
      </c>
      <c r="Y2205" s="118">
        <f>ROUNDUP(B2205,2)-M2205-L2205-N2205-J2205-K2205-I2205-Q2205</f>
        <v/>
      </c>
      <c r="Z2205" s="118">
        <f>IF(Y2205=W2205,"OK","Non")</f>
        <v/>
      </c>
    </row>
    <row r="2206">
      <c r="A2206" s="9">
        <f>C2206/SUM(C:C)*(SUM(C:C)+$X$2)</f>
        <v/>
      </c>
      <c r="B2206" s="9">
        <f>C2206/SUM(C:C)*(SUM(C:C)+SUM($N$3:$O$7))+S2206</f>
        <v/>
      </c>
      <c r="C2206" s="9">
        <f>SUM(I2206:Q2206)-N2206-P2206</f>
        <v/>
      </c>
      <c r="D2206" s="8" t="n">
        <v>9351</v>
      </c>
      <c r="E2206" t="inlineStr">
        <is>
          <t>XW264538328JF</t>
        </is>
      </c>
      <c r="F2206" t="n">
        <v>44</v>
      </c>
      <c r="G2206" t="inlineStr">
        <is>
          <t>I</t>
        </is>
      </c>
      <c r="H2206" t="inlineStr">
        <is>
          <t>C4</t>
        </is>
      </c>
      <c r="M2206" t="n">
        <v>20</v>
      </c>
      <c r="O2206" t="n">
        <v>9.35</v>
      </c>
      <c r="S2206">
        <f>_xlfn.XLOOKUP(E2206,'Facture Chronopost'!L:L,'Facture Chronopost'!AA:AA,"")</f>
        <v/>
      </c>
      <c r="T2206">
        <f>IF(COUNTIF('Bibliothèque transporteurs'!C:C,F2206)=0,"inconnu",_xlfn.XLOOKUP(F2206,'Bibliothèque transporteurs'!C:C,'Bibliothèque transporteurs'!A:A))</f>
        <v/>
      </c>
      <c r="U2206">
        <f>IF(OR(F2206="6C",F2206="6B"),_xlfn.XLOOKUP(E2206,'Facture Chronopost'!L:L,'Facture Chronopost'!X:X),IF(OR(F2206=17,F2206=44),F2206&amp;"_"&amp;H2206,IF(COUNTIF('Bibliothèque transporteurs'!C:C,F2206)=0,"inconnu",_xlfn.XLOOKUP(F2206,'Bibliothèque transporteurs'!C:C,'Bibliothèque transporteurs'!B:B))))</f>
        <v/>
      </c>
      <c r="V2206">
        <f>IF(COUNTIF('Bibliothèque transporteurs'!C:C,F2206)=0,"inconnu",_xlfn.XLOOKUP(F2206,'Bibliothèque transporteurs'!C:C,'Bibliothèque transporteurs'!E:E))</f>
        <v/>
      </c>
      <c r="W2206">
        <f>IF(T2206="FR_2SHOP",O2206,IF(O2206=0,0,ROUNDUP(O2206/C2206*B2206,2)))</f>
        <v/>
      </c>
      <c r="Y2206" s="118">
        <f>ROUNDUP(B2206,2)-M2206-L2206-N2206-J2206-K2206-I2206-Q2206</f>
        <v/>
      </c>
      <c r="Z2206" s="118">
        <f>IF(Y2206=W2206,"OK","Non")</f>
        <v/>
      </c>
    </row>
    <row r="2207">
      <c r="A2207" s="9">
        <f>C2207/SUM(C:C)*(SUM(C:C)+$X$2)</f>
        <v/>
      </c>
      <c r="B2207" s="9">
        <f>C2207/SUM(C:C)*(SUM(C:C)+SUM($N$3:$O$7))+S2207</f>
        <v/>
      </c>
      <c r="C2207" s="9">
        <f>SUM(I2207:Q2207)-N2207-P2207</f>
        <v/>
      </c>
      <c r="D2207" s="8" t="n">
        <v>3888</v>
      </c>
      <c r="E2207" t="inlineStr">
        <is>
          <t>XW264611473JF</t>
        </is>
      </c>
      <c r="F2207" t="n">
        <v>44</v>
      </c>
      <c r="G2207" t="inlineStr">
        <is>
          <t>I</t>
        </is>
      </c>
      <c r="H2207" t="inlineStr">
        <is>
          <t>C4</t>
        </is>
      </c>
      <c r="M2207" t="n">
        <v>20</v>
      </c>
      <c r="O2207" t="n">
        <v>24.23</v>
      </c>
      <c r="S2207">
        <f>_xlfn.XLOOKUP(E2207,'Facture Chronopost'!L:L,'Facture Chronopost'!AA:AA,"")</f>
        <v/>
      </c>
      <c r="T2207">
        <f>IF(COUNTIF('Bibliothèque transporteurs'!C:C,F2207)=0,"inconnu",_xlfn.XLOOKUP(F2207,'Bibliothèque transporteurs'!C:C,'Bibliothèque transporteurs'!A:A))</f>
        <v/>
      </c>
      <c r="U2207">
        <f>IF(OR(F2207="6C",F2207="6B"),_xlfn.XLOOKUP(E2207,'Facture Chronopost'!L:L,'Facture Chronopost'!X:X),IF(OR(F2207=17,F2207=44),F2207&amp;"_"&amp;H2207,IF(COUNTIF('Bibliothèque transporteurs'!C:C,F2207)=0,"inconnu",_xlfn.XLOOKUP(F2207,'Bibliothèque transporteurs'!C:C,'Bibliothèque transporteurs'!B:B))))</f>
        <v/>
      </c>
      <c r="V2207">
        <f>IF(COUNTIF('Bibliothèque transporteurs'!C:C,F2207)=0,"inconnu",_xlfn.XLOOKUP(F2207,'Bibliothèque transporteurs'!C:C,'Bibliothèque transporteurs'!E:E))</f>
        <v/>
      </c>
      <c r="W2207">
        <f>IF(T2207="FR_2SHOP",O2207,IF(O2207=0,0,ROUNDUP(O2207/C2207*B2207,2)))</f>
        <v/>
      </c>
      <c r="Y2207" s="118">
        <f>ROUNDUP(B2207,2)-M2207-L2207-N2207-J2207-K2207-I2207-Q2207</f>
        <v/>
      </c>
      <c r="Z2207" s="118">
        <f>IF(Y2207=W2207,"OK","Non")</f>
        <v/>
      </c>
    </row>
    <row r="2208">
      <c r="A2208" s="9">
        <f>C2208/SUM(C:C)*(SUM(C:C)+$X$2)</f>
        <v/>
      </c>
      <c r="B2208" s="9">
        <f>C2208/SUM(C:C)*(SUM(C:C)+SUM($N$3:$O$7))+S2208</f>
        <v/>
      </c>
      <c r="C2208" s="9">
        <f>SUM(I2208:Q2208)-N2208-P2208</f>
        <v/>
      </c>
      <c r="D2208" s="8" t="n">
        <v>7515</v>
      </c>
      <c r="E2208" t="inlineStr">
        <is>
          <t>XY513981495JB</t>
        </is>
      </c>
      <c r="F2208" t="inlineStr">
        <is>
          <t>3Z</t>
        </is>
      </c>
      <c r="G2208" t="inlineStr">
        <is>
          <t>N</t>
        </is>
      </c>
      <c r="H2208" t="inlineStr">
        <is>
          <t>NT</t>
        </is>
      </c>
      <c r="O2208" t="n">
        <v>30.86</v>
      </c>
      <c r="S2208">
        <f>_xlfn.XLOOKUP(E2208,'Facture Chronopost'!L:L,'Facture Chronopost'!AA:AA,"")</f>
        <v/>
      </c>
      <c r="T2208">
        <f>IF(COUNTIF('Bibliothèque transporteurs'!C:C,F2208)=0,"inconnu",_xlfn.XLOOKUP(F2208,'Bibliothèque transporteurs'!C:C,'Bibliothèque transporteurs'!A:A))</f>
        <v/>
      </c>
      <c r="U2208">
        <f>IF(OR(F2208="6C",F2208="6B"),_xlfn.XLOOKUP(E2208,'Facture Chronopost'!L:L,'Facture Chronopost'!X:X),IF(OR(F2208=17,F2208=44),F2208&amp;"_"&amp;H2208,IF(COUNTIF('Bibliothèque transporteurs'!C:C,F2208)=0,"inconnu",_xlfn.XLOOKUP(F2208,'Bibliothèque transporteurs'!C:C,'Bibliothèque transporteurs'!B:B))))</f>
        <v/>
      </c>
      <c r="V2208">
        <f>IF(COUNTIF('Bibliothèque transporteurs'!C:C,F2208)=0,"inconnu",_xlfn.XLOOKUP(F2208,'Bibliothèque transporteurs'!C:C,'Bibliothèque transporteurs'!E:E))</f>
        <v/>
      </c>
      <c r="W2208">
        <f>IF(T2208="FR_2SHOP",O2208,IF(O2208=0,0,ROUNDUP(O2208/C2208*B2208,2)))</f>
        <v/>
      </c>
      <c r="Y2208" s="118">
        <f>ROUNDUP(B2208,2)-M2208-L2208-N2208-J2208-K2208-I2208-Q2208</f>
        <v/>
      </c>
      <c r="Z2208" s="118">
        <f>IF(Y2208=W2208,"OK","Non")</f>
        <v/>
      </c>
    </row>
    <row r="2209">
      <c r="A2209" s="9">
        <f>C2209/SUM(C:C)*(SUM(C:C)+$X$2)</f>
        <v/>
      </c>
      <c r="B2209" s="9">
        <f>C2209/SUM(C:C)*(SUM(C:C)+SUM($N$3:$O$7))+S2209</f>
        <v/>
      </c>
      <c r="C2209" s="9">
        <f>SUM(I2209:Q2209)-N2209-P2209</f>
        <v/>
      </c>
      <c r="D2209" s="8" t="n">
        <v>7515</v>
      </c>
      <c r="E2209" t="inlineStr">
        <is>
          <t>XY514004567JB</t>
        </is>
      </c>
      <c r="F2209" t="inlineStr">
        <is>
          <t>3Z</t>
        </is>
      </c>
      <c r="G2209" t="inlineStr">
        <is>
          <t>N</t>
        </is>
      </c>
      <c r="H2209" t="inlineStr">
        <is>
          <t>NT</t>
        </is>
      </c>
      <c r="O2209" t="n">
        <v>12.58</v>
      </c>
      <c r="S2209">
        <f>_xlfn.XLOOKUP(E2209,'Facture Chronopost'!L:L,'Facture Chronopost'!AA:AA,"")</f>
        <v/>
      </c>
      <c r="T2209">
        <f>IF(COUNTIF('Bibliothèque transporteurs'!C:C,F2209)=0,"inconnu",_xlfn.XLOOKUP(F2209,'Bibliothèque transporteurs'!C:C,'Bibliothèque transporteurs'!A:A))</f>
        <v/>
      </c>
      <c r="U2209">
        <f>IF(OR(F2209="6C",F2209="6B"),_xlfn.XLOOKUP(E2209,'Facture Chronopost'!L:L,'Facture Chronopost'!X:X),IF(OR(F2209=17,F2209=44),F2209&amp;"_"&amp;H2209,IF(COUNTIF('Bibliothèque transporteurs'!C:C,F2209)=0,"inconnu",_xlfn.XLOOKUP(F2209,'Bibliothèque transporteurs'!C:C,'Bibliothèque transporteurs'!B:B))))</f>
        <v/>
      </c>
      <c r="V2209">
        <f>IF(COUNTIF('Bibliothèque transporteurs'!C:C,F2209)=0,"inconnu",_xlfn.XLOOKUP(F2209,'Bibliothèque transporteurs'!C:C,'Bibliothèque transporteurs'!E:E))</f>
        <v/>
      </c>
      <c r="W2209">
        <f>IF(T2209="FR_2SHOP",O2209,IF(O2209=0,0,ROUNDUP(O2209/C2209*B2209,2)))</f>
        <v/>
      </c>
      <c r="Y2209" s="118">
        <f>ROUNDUP(B2209,2)-M2209-L2209-N2209-J2209-K2209-I2209-Q2209</f>
        <v/>
      </c>
      <c r="Z2209" s="118">
        <f>IF(Y2209=W2209,"OK","Non")</f>
        <v/>
      </c>
    </row>
    <row r="2210">
      <c r="E2210" t="inlineStr">
        <is>
          <t>(vide)</t>
        </is>
      </c>
      <c r="F2210" t="inlineStr">
        <is>
          <t>(vide)</t>
        </is>
      </c>
      <c r="G2210" t="inlineStr">
        <is>
          <t>(vide)</t>
        </is>
      </c>
      <c r="H2210" t="inlineStr">
        <is>
          <t>(vide)</t>
        </is>
      </c>
      <c r="S2210">
        <f>_xlfn.XLOOKUP(E2210,'Facture Chronopost'!L:L,'Facture Chronopost'!AA:AA,"")</f>
        <v/>
      </c>
      <c r="T2210">
        <f>IF(COUNTIF('Bibliothèque transporteurs'!C:C,F2210)=0,"inconnu",_xlfn.XLOOKUP(F2210,'Bibliothèque transporteurs'!C:C,'Bibliothèque transporteurs'!A:A))</f>
        <v/>
      </c>
      <c r="U2210">
        <f>IF(OR(F2210="6C",F2210="6B"),_xlfn.XLOOKUP(E2210,'Facture Chronopost'!L:L,'Facture Chronopost'!X:X),IF(OR(F2210=17,F2210=44),F2210&amp;"_"&amp;H2210,IF(COUNTIF('Bibliothèque transporteurs'!C:C,F2210)=0,"inconnu",_xlfn.XLOOKUP(F2210,'Bibliothèque transporteurs'!C:C,'Bibliothèque transporteurs'!B:B))))</f>
        <v/>
      </c>
      <c r="V2210">
        <f>IF(COUNTIF('Bibliothèque transporteurs'!C:C,F2210)=0,"inconnu",_xlfn.XLOOKUP(F2210,'Bibliothèque transporteurs'!C:C,'Bibliothèque transporteurs'!E:E))</f>
        <v/>
      </c>
      <c r="W2210">
        <f>IF(T2210="FR_2SHOP",O2210,IF(O2210=0,0,ROUNDUP(O2210/C2210*B2210,2)))</f>
        <v/>
      </c>
      <c r="Y2210" s="118">
        <f>ROUNDUP(B2210,2)-M2210-L2210-N2210-J2210-K2210-I2210-Q2210</f>
        <v/>
      </c>
      <c r="Z2210" s="118">
        <f>IF(Y2210=W2210,"OK","Non")</f>
        <v/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euil12">
    <outlinePr summaryBelow="1" summaryRight="1"/>
    <pageSetUpPr/>
  </sheetPr>
  <dimension ref="A1:W2208"/>
  <sheetViews>
    <sheetView zoomScale="80" zoomScaleNormal="80" workbookViewId="0">
      <pane ySplit="1" topLeftCell="A2" activePane="bottomLeft" state="frozen"/>
      <selection activeCell="A2" sqref="A2"/>
      <selection pane="bottomLeft" activeCell="A16" sqref="A16"/>
    </sheetView>
  </sheetViews>
  <sheetFormatPr baseColWidth="10" defaultRowHeight="12.75"/>
  <cols>
    <col width="18.7109375" bestFit="1" customWidth="1" style="13" min="1" max="1"/>
    <col width="11.42578125" customWidth="1" style="1" min="2" max="2"/>
    <col width="17.28515625" customWidth="1" style="101" min="6" max="6"/>
    <col width="11.42578125" customWidth="1" style="151" min="12" max="12"/>
    <col width="11.42578125" customWidth="1" style="151" min="15" max="16"/>
    <col width="23.42578125" bestFit="1" customWidth="1" style="151" min="17" max="17"/>
    <col width="11.42578125" customWidth="1" style="151" min="18" max="22"/>
  </cols>
  <sheetData>
    <row r="1" ht="23.25" customFormat="1" customHeight="1" s="12">
      <c r="A1" s="12" t="inlineStr">
        <is>
          <t xml:space="preserve"> Transporteur </t>
        </is>
      </c>
      <c r="B1" s="11" t="inlineStr">
        <is>
          <t>Date validité tarif</t>
        </is>
      </c>
      <c r="C1" s="12" t="inlineStr">
        <is>
          <t>Réf.1</t>
        </is>
      </c>
      <c r="D1" s="12" t="inlineStr">
        <is>
          <t>Réf. 2</t>
        </is>
      </c>
      <c r="E1" s="12" t="inlineStr">
        <is>
          <t>Id client</t>
        </is>
      </c>
      <c r="F1" s="12" t="inlineStr">
        <is>
          <t>N° Tracking</t>
        </is>
      </c>
      <c r="G1" s="12" t="inlineStr">
        <is>
          <t>Nom</t>
        </is>
      </c>
      <c r="H1" s="12" t="inlineStr">
        <is>
          <t>E / P</t>
        </is>
      </c>
      <c r="I1" s="12" t="inlineStr">
        <is>
          <t>Pays</t>
        </is>
      </c>
      <c r="J1" s="12" t="inlineStr">
        <is>
          <t xml:space="preserve"> Zone </t>
        </is>
      </c>
      <c r="K1" s="12" t="inlineStr">
        <is>
          <t xml:space="preserve"> Nbr Colis </t>
        </is>
      </c>
      <c r="L1" s="152" t="inlineStr">
        <is>
          <t xml:space="preserve"> Poids </t>
        </is>
      </c>
      <c r="M1" s="12" t="inlineStr">
        <is>
          <t>mode envoi</t>
        </is>
      </c>
      <c r="N1" s="12" t="inlineStr">
        <is>
          <t xml:space="preserve"> TVA </t>
        </is>
      </c>
      <c r="O1" s="152" t="inlineStr">
        <is>
          <t xml:space="preserve"> Droits et taxes </t>
        </is>
      </c>
      <c r="P1" s="152" t="inlineStr">
        <is>
          <t xml:space="preserve"> Assurance </t>
        </is>
      </c>
      <c r="Q1" s="152" t="inlineStr">
        <is>
          <t xml:space="preserve"> Zones éloignées </t>
        </is>
      </c>
      <c r="R1" s="152" t="inlineStr">
        <is>
          <t xml:space="preserve"> Colis volumineux </t>
        </is>
      </c>
      <c r="S1" s="152" t="inlineStr">
        <is>
          <t xml:space="preserve"> Adresses </t>
        </is>
      </c>
      <c r="T1" s="152" t="inlineStr">
        <is>
          <t xml:space="preserve"> Frêt </t>
        </is>
      </c>
      <c r="U1" s="152" t="inlineStr">
        <is>
          <t xml:space="preserve"> plus-value BtoC </t>
        </is>
      </c>
      <c r="V1" s="152" t="inlineStr">
        <is>
          <t>gazole</t>
        </is>
      </c>
      <c r="W1" s="106" t="inlineStr">
        <is>
          <t>2SHOP : ne pas mettre de gazole</t>
        </is>
      </c>
    </row>
    <row r="2" ht="23.25" customHeight="1" s="101">
      <c r="A2" s="13">
        <f>TCD!V3</f>
        <v/>
      </c>
      <c r="B2" s="24" t="n">
        <v>46143</v>
      </c>
      <c r="F2">
        <f>TCD!E3</f>
        <v/>
      </c>
      <c r="H2" s="6">
        <f>IF(RIGHT(J2,3)="BTB","E","P")</f>
        <v/>
      </c>
      <c r="I2">
        <f>LOOKUP(F2,'Facture Chronopost'!L:L,'Facture Chronopost'!H:H)</f>
        <v/>
      </c>
      <c r="J2" s="6">
        <f>TCD!U3</f>
        <v/>
      </c>
      <c r="K2" t="n">
        <v>1</v>
      </c>
      <c r="L2" s="151">
        <f>_xlfn.XLOOKUP(F2,'TCD poids'!A:A,'TCD poids'!C:C)</f>
        <v/>
      </c>
      <c r="M2">
        <f>TCD!T3</f>
        <v/>
      </c>
      <c r="N2">
        <f>IF(I2="",0.2,LOOKUP(I2,'Pays TVA'!A:A,'Pays TVA'!B:B))</f>
        <v/>
      </c>
      <c r="O2" s="151">
        <f>IF(TCD!M3="","",TCD!M3)</f>
        <v/>
      </c>
      <c r="P2" s="151">
        <f>IF(TCD!J3="","",TCD!J3)</f>
        <v/>
      </c>
      <c r="Q2" s="151">
        <f>IF(AND(TCD!L3="",TCD!Q3=""),"",IF(SUM(TCD!L3,TCD!Q3)&gt;15,29,9.5))</f>
        <v/>
      </c>
      <c r="R2" s="151">
        <f>_xlfn.XLOOKUP(F2,TCD!E:E,TCD!K:K,"")</f>
        <v/>
      </c>
      <c r="S2" s="151">
        <f>IF(TCD!I3="","",IF(TCD!I3&gt;8.5,17,8.5))</f>
        <v/>
      </c>
      <c r="T2" s="151">
        <f>TCD!Y3</f>
        <v/>
      </c>
      <c r="W2" s="106" t="inlineStr">
        <is>
          <t>dans les coûts de revient</t>
        </is>
      </c>
    </row>
    <row r="3">
      <c r="A3" s="13">
        <f>TCD!V4</f>
        <v/>
      </c>
      <c r="B3" s="1">
        <f>B2</f>
        <v/>
      </c>
      <c r="F3">
        <f>TCD!E4</f>
        <v/>
      </c>
      <c r="H3" s="6">
        <f>IF(RIGHT(J3,3)="BTB","E","P")</f>
        <v/>
      </c>
      <c r="I3">
        <f>LOOKUP(F3,'Facture Chronopost'!L:L,'Facture Chronopost'!H:H)</f>
        <v/>
      </c>
      <c r="J3" s="6">
        <f>TCD!U4</f>
        <v/>
      </c>
      <c r="K3">
        <f>K2</f>
        <v/>
      </c>
      <c r="L3" s="151">
        <f>_xlfn.XLOOKUP(F3,'TCD poids'!A:A,'TCD poids'!C:C)</f>
        <v/>
      </c>
      <c r="M3">
        <f>TCD!T4</f>
        <v/>
      </c>
      <c r="N3">
        <f>IF(I3="",0.2,LOOKUP(I3,'Pays TVA'!A:A,'Pays TVA'!B:B))</f>
        <v/>
      </c>
      <c r="O3" s="151">
        <f>IF(TCD!M4="","",TCD!M4)</f>
        <v/>
      </c>
      <c r="P3" s="151">
        <f>IF(TCD!J4="","",TCD!J4)</f>
        <v/>
      </c>
      <c r="Q3" s="151">
        <f>IF(AND(TCD!L4="",TCD!Q4=""),"",IF(SUM(TCD!L4,TCD!Q4)&gt;15,29,9.5))</f>
        <v/>
      </c>
      <c r="R3" s="151">
        <f>_xlfn.XLOOKUP(F3,TCD!E:E,TCD!K:K,"")</f>
        <v/>
      </c>
      <c r="S3" s="151">
        <f>IF(TCD!I4="","",IF(TCD!I4&gt;8.5,17,8.5))</f>
        <v/>
      </c>
      <c r="T3" s="151">
        <f>TCD!Y4</f>
        <v/>
      </c>
    </row>
    <row r="4" ht="23.25" customHeight="1" s="101">
      <c r="A4" s="13">
        <f>TCD!V5</f>
        <v/>
      </c>
      <c r="B4" s="1">
        <f>B3</f>
        <v/>
      </c>
      <c r="F4">
        <f>TCD!E5</f>
        <v/>
      </c>
      <c r="H4" s="6">
        <f>IF(RIGHT(J4,3)="BTB","E","P")</f>
        <v/>
      </c>
      <c r="I4">
        <f>LOOKUP(F4,'Facture Chronopost'!L:L,'Facture Chronopost'!H:H)</f>
        <v/>
      </c>
      <c r="J4" s="6">
        <f>TCD!U5</f>
        <v/>
      </c>
      <c r="K4">
        <f>K3</f>
        <v/>
      </c>
      <c r="L4" s="151">
        <f>_xlfn.XLOOKUP(F4,'TCD poids'!A:A,'TCD poids'!C:C)</f>
        <v/>
      </c>
      <c r="M4">
        <f>TCD!T5</f>
        <v/>
      </c>
      <c r="N4">
        <f>IF(I4="",0.2,LOOKUP(I4,'Pays TVA'!A:A,'Pays TVA'!B:B))</f>
        <v/>
      </c>
      <c r="O4" s="151">
        <f>IF(TCD!M5="","",TCD!M5)</f>
        <v/>
      </c>
      <c r="P4" s="151">
        <f>IF(TCD!J5="","",TCD!J5)</f>
        <v/>
      </c>
      <c r="Q4" s="151">
        <f>IF(AND(TCD!L5="",TCD!Q5=""),"",IF(SUM(TCD!L5,TCD!Q5)&gt;15,29,9.5))</f>
        <v/>
      </c>
      <c r="R4" s="151">
        <f>_xlfn.XLOOKUP(F4,TCD!E:E,TCD!K:K,"")</f>
        <v/>
      </c>
      <c r="S4" s="151">
        <f>IF(TCD!I5="","",IF(TCD!I5&gt;8.5,17,8.5))</f>
        <v/>
      </c>
      <c r="T4" s="151">
        <f>TCD!Y5</f>
        <v/>
      </c>
      <c r="W4" s="106" t="inlineStr">
        <is>
          <t>Renseigner "Pays"</t>
        </is>
      </c>
    </row>
    <row r="5">
      <c r="A5" s="13">
        <f>TCD!V6</f>
        <v/>
      </c>
      <c r="B5" s="1">
        <f>B4</f>
        <v/>
      </c>
      <c r="F5">
        <f>TCD!E6</f>
        <v/>
      </c>
      <c r="H5" s="6">
        <f>IF(RIGHT(J5,3)="BTB","E","P")</f>
        <v/>
      </c>
      <c r="I5">
        <f>LOOKUP(F5,'Facture Chronopost'!L:L,'Facture Chronopost'!H:H)</f>
        <v/>
      </c>
      <c r="J5" s="6">
        <f>TCD!U6</f>
        <v/>
      </c>
      <c r="K5">
        <f>K4</f>
        <v/>
      </c>
      <c r="L5" s="151">
        <f>_xlfn.XLOOKUP(F5,'TCD poids'!A:A,'TCD poids'!C:C)</f>
        <v/>
      </c>
      <c r="M5">
        <f>TCD!T6</f>
        <v/>
      </c>
      <c r="N5">
        <f>IF(I5="",0.2,LOOKUP(I5,'Pays TVA'!A:A,'Pays TVA'!B:B))</f>
        <v/>
      </c>
      <c r="O5" s="151">
        <f>IF(TCD!M6="","",TCD!M6)</f>
        <v/>
      </c>
      <c r="P5" s="151">
        <f>IF(TCD!J6="","",TCD!J6)</f>
        <v/>
      </c>
      <c r="Q5" s="151">
        <f>IF(AND(TCD!L6="",TCD!Q6=""),"",IF(SUM(TCD!L6,TCD!Q6)&gt;15,29,9.5))</f>
        <v/>
      </c>
      <c r="R5" s="151">
        <f>_xlfn.XLOOKUP(F5,TCD!E:E,TCD!K:K,"")</f>
        <v/>
      </c>
      <c r="S5" s="151">
        <f>IF(TCD!I6="","",IF(TCD!I6&gt;8.5,17,8.5))</f>
        <v/>
      </c>
      <c r="T5" s="151">
        <f>TCD!Y6</f>
        <v/>
      </c>
    </row>
    <row r="6">
      <c r="A6" s="13">
        <f>TCD!V7</f>
        <v/>
      </c>
      <c r="B6" s="1">
        <f>B5</f>
        <v/>
      </c>
      <c r="F6">
        <f>TCD!E7</f>
        <v/>
      </c>
      <c r="H6" s="6">
        <f>IF(RIGHT(J6,3)="BTB","E","P")</f>
        <v/>
      </c>
      <c r="I6">
        <f>LOOKUP(F6,'Facture Chronopost'!L:L,'Facture Chronopost'!H:H)</f>
        <v/>
      </c>
      <c r="J6" s="6">
        <f>TCD!U7</f>
        <v/>
      </c>
      <c r="K6">
        <f>K5</f>
        <v/>
      </c>
      <c r="L6" s="151">
        <f>_xlfn.XLOOKUP(F6,'TCD poids'!A:A,'TCD poids'!C:C)</f>
        <v/>
      </c>
      <c r="M6">
        <f>TCD!T7</f>
        <v/>
      </c>
      <c r="N6">
        <f>IF(I6="",0.2,LOOKUP(I6,'Pays TVA'!A:A,'Pays TVA'!B:B))</f>
        <v/>
      </c>
      <c r="O6" s="151">
        <f>IF(TCD!M7="","",TCD!M7)</f>
        <v/>
      </c>
      <c r="P6" s="151">
        <f>IF(TCD!J7="","",TCD!J7)</f>
        <v/>
      </c>
      <c r="Q6" s="151">
        <f>IF(AND(TCD!L7="",TCD!Q7=""),"",IF(SUM(TCD!L7,TCD!Q7)&gt;15,29,9.5))</f>
        <v/>
      </c>
      <c r="R6" s="151">
        <f>_xlfn.XLOOKUP(F6,TCD!E:E,TCD!K:K,"")</f>
        <v/>
      </c>
      <c r="S6" s="151">
        <f>IF(TCD!I7="","",IF(TCD!I7&gt;8.5,17,8.5))</f>
        <v/>
      </c>
      <c r="T6" s="151">
        <f>TCD!Y7</f>
        <v/>
      </c>
    </row>
    <row r="7">
      <c r="A7" s="13">
        <f>TCD!V8</f>
        <v/>
      </c>
      <c r="B7" s="1">
        <f>B6</f>
        <v/>
      </c>
      <c r="F7">
        <f>TCD!E8</f>
        <v/>
      </c>
      <c r="H7" s="6">
        <f>IF(RIGHT(J7,3)="BTB","E","P")</f>
        <v/>
      </c>
      <c r="I7">
        <f>LOOKUP(F7,'Facture Chronopost'!L:L,'Facture Chronopost'!H:H)</f>
        <v/>
      </c>
      <c r="J7" s="6">
        <f>TCD!U8</f>
        <v/>
      </c>
      <c r="K7">
        <f>K6</f>
        <v/>
      </c>
      <c r="L7" s="151">
        <f>_xlfn.XLOOKUP(F7,'TCD poids'!A:A,'TCD poids'!C:C)</f>
        <v/>
      </c>
      <c r="M7">
        <f>TCD!T8</f>
        <v/>
      </c>
      <c r="N7">
        <f>IF(I7="",0.2,LOOKUP(I7,'Pays TVA'!A:A,'Pays TVA'!B:B))</f>
        <v/>
      </c>
      <c r="O7" s="151">
        <f>IF(TCD!M8="","",TCD!M8)</f>
        <v/>
      </c>
      <c r="P7" s="151">
        <f>IF(TCD!J8="","",TCD!J8)</f>
        <v/>
      </c>
      <c r="Q7" s="151">
        <f>IF(AND(TCD!L8="",TCD!Q8=""),"",IF(SUM(TCD!L8,TCD!Q8)&gt;15,29,9.5))</f>
        <v/>
      </c>
      <c r="R7" s="151">
        <f>_xlfn.XLOOKUP(F7,TCD!E:E,TCD!K:K,"")</f>
        <v/>
      </c>
      <c r="S7" s="151">
        <f>IF(TCD!I8="","",IF(TCD!I8&gt;8.5,17,8.5))</f>
        <v/>
      </c>
      <c r="T7" s="151">
        <f>TCD!Y8</f>
        <v/>
      </c>
    </row>
    <row r="8">
      <c r="A8" s="13">
        <f>TCD!V9</f>
        <v/>
      </c>
      <c r="B8" s="1">
        <f>B7</f>
        <v/>
      </c>
      <c r="F8">
        <f>TCD!E9</f>
        <v/>
      </c>
      <c r="H8" s="6">
        <f>IF(RIGHT(J8,3)="BTB","E","P")</f>
        <v/>
      </c>
      <c r="I8">
        <f>LOOKUP(F8,'Facture Chronopost'!L:L,'Facture Chronopost'!H:H)</f>
        <v/>
      </c>
      <c r="J8" s="6">
        <f>TCD!U9</f>
        <v/>
      </c>
      <c r="K8">
        <f>K7</f>
        <v/>
      </c>
      <c r="L8" s="151">
        <f>_xlfn.XLOOKUP(F8,'TCD poids'!A:A,'TCD poids'!C:C)</f>
        <v/>
      </c>
      <c r="M8">
        <f>TCD!T9</f>
        <v/>
      </c>
      <c r="N8">
        <f>IF(I8="",0.2,LOOKUP(I8,'Pays TVA'!A:A,'Pays TVA'!B:B))</f>
        <v/>
      </c>
      <c r="O8" s="151">
        <f>IF(TCD!M9="","",TCD!M9)</f>
        <v/>
      </c>
      <c r="P8" s="151">
        <f>IF(TCD!J9="","",TCD!J9)</f>
        <v/>
      </c>
      <c r="Q8" s="151">
        <f>IF(AND(TCD!L9="",TCD!Q9=""),"",IF(SUM(TCD!L9,TCD!Q9)&gt;15,29,9.5))</f>
        <v/>
      </c>
      <c r="R8" s="151">
        <f>_xlfn.XLOOKUP(F8,TCD!E:E,TCD!K:K,"")</f>
        <v/>
      </c>
      <c r="S8" s="151">
        <f>IF(TCD!I9="","",IF(TCD!I9&gt;8.5,17,8.5))</f>
        <v/>
      </c>
      <c r="T8" s="151">
        <f>TCD!Y9</f>
        <v/>
      </c>
    </row>
    <row r="9">
      <c r="A9" s="13">
        <f>TCD!V10</f>
        <v/>
      </c>
      <c r="B9" s="1">
        <f>B8</f>
        <v/>
      </c>
      <c r="F9">
        <f>TCD!E10</f>
        <v/>
      </c>
      <c r="H9" s="6">
        <f>IF(RIGHT(J9,3)="BTB","E","P")</f>
        <v/>
      </c>
      <c r="I9">
        <f>LOOKUP(F9,'Facture Chronopost'!L:L,'Facture Chronopost'!H:H)</f>
        <v/>
      </c>
      <c r="J9" s="6">
        <f>TCD!U10</f>
        <v/>
      </c>
      <c r="K9">
        <f>K8</f>
        <v/>
      </c>
      <c r="L9" s="151">
        <f>_xlfn.XLOOKUP(F9,'TCD poids'!A:A,'TCD poids'!C:C)</f>
        <v/>
      </c>
      <c r="M9">
        <f>TCD!T10</f>
        <v/>
      </c>
      <c r="N9">
        <f>IF(I9="",0.2,LOOKUP(I9,'Pays TVA'!A:A,'Pays TVA'!B:B))</f>
        <v/>
      </c>
      <c r="O9" s="151">
        <f>IF(TCD!M10="","",TCD!M10)</f>
        <v/>
      </c>
      <c r="P9" s="151">
        <f>IF(TCD!J10="","",TCD!J10)</f>
        <v/>
      </c>
      <c r="Q9" s="151">
        <f>IF(AND(TCD!L10="",TCD!Q10=""),"",IF(SUM(TCD!L10,TCD!Q10)&gt;15,29,9.5))</f>
        <v/>
      </c>
      <c r="R9" s="151">
        <f>_xlfn.XLOOKUP(F9,TCD!E:E,TCD!K:K,"")</f>
        <v/>
      </c>
      <c r="S9" s="151">
        <f>IF(TCD!I10="","",IF(TCD!I10&gt;8.5,17,8.5))</f>
        <v/>
      </c>
      <c r="T9" s="151">
        <f>TCD!Y10</f>
        <v/>
      </c>
    </row>
    <row r="10">
      <c r="A10" s="13">
        <f>TCD!V11</f>
        <v/>
      </c>
      <c r="B10" s="1">
        <f>B9</f>
        <v/>
      </c>
      <c r="F10">
        <f>TCD!E11</f>
        <v/>
      </c>
      <c r="H10" s="6">
        <f>IF(RIGHT(J10,3)="BTB","E","P")</f>
        <v/>
      </c>
      <c r="I10">
        <f>LOOKUP(F10,'Facture Chronopost'!L:L,'Facture Chronopost'!H:H)</f>
        <v/>
      </c>
      <c r="J10" s="6">
        <f>TCD!U11</f>
        <v/>
      </c>
      <c r="K10">
        <f>K9</f>
        <v/>
      </c>
      <c r="L10" s="151">
        <f>_xlfn.XLOOKUP(F10,'TCD poids'!A:A,'TCD poids'!C:C)</f>
        <v/>
      </c>
      <c r="M10">
        <f>TCD!T11</f>
        <v/>
      </c>
      <c r="N10">
        <f>IF(I10="",0.2,LOOKUP(I10,'Pays TVA'!A:A,'Pays TVA'!B:B))</f>
        <v/>
      </c>
      <c r="O10" s="151">
        <f>IF(TCD!M11="","",TCD!M11)</f>
        <v/>
      </c>
      <c r="P10" s="151">
        <f>IF(TCD!J11="","",TCD!J11)</f>
        <v/>
      </c>
      <c r="Q10" s="151">
        <f>IF(AND(TCD!L11="",TCD!Q11=""),"",IF(SUM(TCD!L11,TCD!Q11)&gt;15,29,9.5))</f>
        <v/>
      </c>
      <c r="R10" s="151">
        <f>_xlfn.XLOOKUP(F10,TCD!E:E,TCD!K:K,"")</f>
        <v/>
      </c>
      <c r="S10" s="151">
        <f>IF(TCD!I11="","",IF(TCD!I11&gt;8.5,17,8.5))</f>
        <v/>
      </c>
      <c r="T10" s="151">
        <f>TCD!Y11</f>
        <v/>
      </c>
    </row>
    <row r="11">
      <c r="A11" s="13">
        <f>TCD!V12</f>
        <v/>
      </c>
      <c r="B11" s="1">
        <f>B10</f>
        <v/>
      </c>
      <c r="F11">
        <f>TCD!E12</f>
        <v/>
      </c>
      <c r="H11" s="6">
        <f>IF(RIGHT(J11,3)="BTB","E","P")</f>
        <v/>
      </c>
      <c r="I11">
        <f>LOOKUP(F11,'Facture Chronopost'!L:L,'Facture Chronopost'!H:H)</f>
        <v/>
      </c>
      <c r="J11" s="6">
        <f>TCD!U12</f>
        <v/>
      </c>
      <c r="K11">
        <f>K10</f>
        <v/>
      </c>
      <c r="L11" s="151">
        <f>_xlfn.XLOOKUP(F11,'TCD poids'!A:A,'TCD poids'!C:C)</f>
        <v/>
      </c>
      <c r="M11">
        <f>TCD!T12</f>
        <v/>
      </c>
      <c r="N11">
        <f>IF(I11="",0.2,LOOKUP(I11,'Pays TVA'!A:A,'Pays TVA'!B:B))</f>
        <v/>
      </c>
      <c r="O11" s="151">
        <f>IF(TCD!M12="","",TCD!M12)</f>
        <v/>
      </c>
      <c r="P11" s="151">
        <f>IF(TCD!J12="","",TCD!J12)</f>
        <v/>
      </c>
      <c r="Q11" s="151">
        <f>IF(AND(TCD!L12="",TCD!Q12=""),"",IF(SUM(TCD!L12,TCD!Q12)&gt;15,29,9.5))</f>
        <v/>
      </c>
      <c r="R11" s="151">
        <f>_xlfn.XLOOKUP(F11,TCD!E:E,TCD!K:K,"")</f>
        <v/>
      </c>
      <c r="S11" s="151">
        <f>IF(TCD!I12="","",IF(TCD!I12&gt;8.5,17,8.5))</f>
        <v/>
      </c>
      <c r="T11" s="151">
        <f>TCD!Y12</f>
        <v/>
      </c>
    </row>
    <row r="12">
      <c r="A12" s="13">
        <f>TCD!V13</f>
        <v/>
      </c>
      <c r="B12" s="1">
        <f>B11</f>
        <v/>
      </c>
      <c r="F12">
        <f>TCD!E13</f>
        <v/>
      </c>
      <c r="H12" s="6">
        <f>IF(RIGHT(J12,3)="BTB","E","P")</f>
        <v/>
      </c>
      <c r="I12">
        <f>LOOKUP(F12,'Facture Chronopost'!L:L,'Facture Chronopost'!H:H)</f>
        <v/>
      </c>
      <c r="J12" s="6">
        <f>TCD!U13</f>
        <v/>
      </c>
      <c r="K12">
        <f>K11</f>
        <v/>
      </c>
      <c r="L12" s="151">
        <f>_xlfn.XLOOKUP(F12,'TCD poids'!A:A,'TCD poids'!C:C)</f>
        <v/>
      </c>
      <c r="M12">
        <f>TCD!T13</f>
        <v/>
      </c>
      <c r="N12">
        <f>IF(I12="",0.2,LOOKUP(I12,'Pays TVA'!A:A,'Pays TVA'!B:B))</f>
        <v/>
      </c>
      <c r="O12" s="151">
        <f>IF(TCD!M13="","",TCD!M13)</f>
        <v/>
      </c>
      <c r="P12" s="151">
        <f>IF(TCD!J13="","",TCD!J13)</f>
        <v/>
      </c>
      <c r="Q12" s="151">
        <f>IF(AND(TCD!L13="",TCD!Q13=""),"",IF(SUM(TCD!L13,TCD!Q13)&gt;15,29,9.5))</f>
        <v/>
      </c>
      <c r="R12" s="151">
        <f>_xlfn.XLOOKUP(F12,TCD!E:E,TCD!K:K,"")</f>
        <v/>
      </c>
      <c r="S12" s="151">
        <f>IF(TCD!I13="","",IF(TCD!I13&gt;8.5,17,8.5))</f>
        <v/>
      </c>
      <c r="T12" s="151">
        <f>TCD!Y13</f>
        <v/>
      </c>
    </row>
    <row r="13">
      <c r="A13" s="13">
        <f>TCD!V14</f>
        <v/>
      </c>
      <c r="B13" s="1">
        <f>B12</f>
        <v/>
      </c>
      <c r="F13">
        <f>TCD!E14</f>
        <v/>
      </c>
      <c r="H13" s="6">
        <f>IF(RIGHT(J13,3)="BTB","E","P")</f>
        <v/>
      </c>
      <c r="I13">
        <f>LOOKUP(F13,'Facture Chronopost'!L:L,'Facture Chronopost'!H:H)</f>
        <v/>
      </c>
      <c r="J13" s="6">
        <f>TCD!U14</f>
        <v/>
      </c>
      <c r="K13">
        <f>K12</f>
        <v/>
      </c>
      <c r="L13" s="151">
        <f>_xlfn.XLOOKUP(F13,'TCD poids'!A:A,'TCD poids'!C:C)</f>
        <v/>
      </c>
      <c r="M13">
        <f>TCD!T14</f>
        <v/>
      </c>
      <c r="N13">
        <f>IF(I13="",0.2,LOOKUP(I13,'Pays TVA'!A:A,'Pays TVA'!B:B))</f>
        <v/>
      </c>
      <c r="O13" s="151">
        <f>IF(TCD!M14="","",TCD!M14)</f>
        <v/>
      </c>
      <c r="P13" s="151">
        <f>IF(TCD!J14="","",TCD!J14)</f>
        <v/>
      </c>
      <c r="Q13" s="151">
        <f>IF(AND(TCD!L14="",TCD!Q14=""),"",IF(SUM(TCD!L14,TCD!Q14)&gt;15,29,9.5))</f>
        <v/>
      </c>
      <c r="R13" s="151">
        <f>_xlfn.XLOOKUP(F13,TCD!E:E,TCD!K:K,"")</f>
        <v/>
      </c>
      <c r="S13" s="151">
        <f>IF(TCD!I14="","",IF(TCD!I14&gt;8.5,17,8.5))</f>
        <v/>
      </c>
      <c r="T13" s="151">
        <f>TCD!Y14</f>
        <v/>
      </c>
    </row>
    <row r="14">
      <c r="A14" s="13">
        <f>TCD!V15</f>
        <v/>
      </c>
      <c r="B14" s="1">
        <f>B13</f>
        <v/>
      </c>
      <c r="F14">
        <f>TCD!E15</f>
        <v/>
      </c>
      <c r="H14" s="6">
        <f>IF(RIGHT(J14,3)="BTB","E","P")</f>
        <v/>
      </c>
      <c r="I14">
        <f>LOOKUP(F14,'Facture Chronopost'!L:L,'Facture Chronopost'!H:H)</f>
        <v/>
      </c>
      <c r="J14" s="6">
        <f>TCD!U15</f>
        <v/>
      </c>
      <c r="K14">
        <f>K13</f>
        <v/>
      </c>
      <c r="L14" s="151">
        <f>_xlfn.XLOOKUP(F14,'TCD poids'!A:A,'TCD poids'!C:C)</f>
        <v/>
      </c>
      <c r="M14">
        <f>TCD!T15</f>
        <v/>
      </c>
      <c r="N14">
        <f>IF(I14="",0.2,LOOKUP(I14,'Pays TVA'!A:A,'Pays TVA'!B:B))</f>
        <v/>
      </c>
      <c r="O14" s="151">
        <f>IF(TCD!M15="","",TCD!M15)</f>
        <v/>
      </c>
      <c r="P14" s="151">
        <f>IF(TCD!J15="","",TCD!J15)</f>
        <v/>
      </c>
      <c r="Q14" s="151">
        <f>IF(AND(TCD!L15="",TCD!Q15=""),"",IF(SUM(TCD!L15,TCD!Q15)&gt;15,29,9.5))</f>
        <v/>
      </c>
      <c r="R14" s="151">
        <f>_xlfn.XLOOKUP(F14,TCD!E:E,TCD!K:K,"")</f>
        <v/>
      </c>
      <c r="S14" s="151">
        <f>IF(TCD!I15="","",IF(TCD!I15&gt;8.5,17,8.5))</f>
        <v/>
      </c>
      <c r="T14" s="151">
        <f>TCD!Y15</f>
        <v/>
      </c>
    </row>
    <row r="15">
      <c r="A15" s="13">
        <f>TCD!V16</f>
        <v/>
      </c>
      <c r="B15" s="1">
        <f>B14</f>
        <v/>
      </c>
      <c r="F15">
        <f>TCD!E16</f>
        <v/>
      </c>
      <c r="H15" s="6">
        <f>IF(RIGHT(J15,3)="BTB","E","P")</f>
        <v/>
      </c>
      <c r="I15">
        <f>LOOKUP(F15,'Facture Chronopost'!L:L,'Facture Chronopost'!H:H)</f>
        <v/>
      </c>
      <c r="J15" s="6">
        <f>TCD!U16</f>
        <v/>
      </c>
      <c r="K15">
        <f>K14</f>
        <v/>
      </c>
      <c r="L15" s="151">
        <f>_xlfn.XLOOKUP(F15,'TCD poids'!A:A,'TCD poids'!C:C)</f>
        <v/>
      </c>
      <c r="M15">
        <f>TCD!T16</f>
        <v/>
      </c>
      <c r="N15">
        <f>IF(I15="",0.2,LOOKUP(I15,'Pays TVA'!A:A,'Pays TVA'!B:B))</f>
        <v/>
      </c>
      <c r="O15" s="151">
        <f>IF(TCD!M16="","",TCD!M16)</f>
        <v/>
      </c>
      <c r="P15" s="151">
        <f>IF(TCD!J16="","",TCD!J16)</f>
        <v/>
      </c>
      <c r="Q15" s="151">
        <f>IF(AND(TCD!L16="",TCD!Q16=""),"",IF(SUM(TCD!L16,TCD!Q16)&gt;15,29,9.5))</f>
        <v/>
      </c>
      <c r="R15" s="151">
        <f>_xlfn.XLOOKUP(F15,TCD!E:E,TCD!K:K,"")</f>
        <v/>
      </c>
      <c r="S15" s="151">
        <f>IF(TCD!I16="","",IF(TCD!I16&gt;8.5,17,8.5))</f>
        <v/>
      </c>
      <c r="T15" s="151">
        <f>TCD!Y16</f>
        <v/>
      </c>
    </row>
    <row r="16">
      <c r="A16" s="13">
        <f>TCD!V17</f>
        <v/>
      </c>
      <c r="B16" s="1">
        <f>B15</f>
        <v/>
      </c>
      <c r="F16">
        <f>TCD!E17</f>
        <v/>
      </c>
      <c r="H16" s="6">
        <f>IF(RIGHT(J16,3)="BTB","E","P")</f>
        <v/>
      </c>
      <c r="I16">
        <f>LOOKUP(F16,'Facture Chronopost'!L:L,'Facture Chronopost'!H:H)</f>
        <v/>
      </c>
      <c r="J16" s="6">
        <f>TCD!U17</f>
        <v/>
      </c>
      <c r="K16">
        <f>K15</f>
        <v/>
      </c>
      <c r="L16" s="151">
        <f>_xlfn.XLOOKUP(F16,'TCD poids'!A:A,'TCD poids'!C:C)</f>
        <v/>
      </c>
      <c r="M16">
        <f>TCD!T17</f>
        <v/>
      </c>
      <c r="N16">
        <f>IF(I16="",0.2,LOOKUP(I16,'Pays TVA'!A:A,'Pays TVA'!B:B))</f>
        <v/>
      </c>
      <c r="O16" s="151">
        <f>IF(TCD!M17="","",TCD!M17)</f>
        <v/>
      </c>
      <c r="P16" s="151">
        <f>IF(TCD!J17="","",TCD!J17)</f>
        <v/>
      </c>
      <c r="Q16" s="151">
        <f>IF(AND(TCD!L17="",TCD!Q17=""),"",IF(SUM(TCD!L17,TCD!Q17)&gt;15,29,9.5))</f>
        <v/>
      </c>
      <c r="R16" s="151">
        <f>_xlfn.XLOOKUP(F16,TCD!E:E,TCD!K:K,"")</f>
        <v/>
      </c>
      <c r="S16" s="151">
        <f>IF(TCD!I17="","",IF(TCD!I17&gt;8.5,17,8.5))</f>
        <v/>
      </c>
      <c r="T16" s="151">
        <f>TCD!Y17</f>
        <v/>
      </c>
    </row>
    <row r="17">
      <c r="A17" s="13">
        <f>TCD!V18</f>
        <v/>
      </c>
      <c r="B17" s="1">
        <f>B16</f>
        <v/>
      </c>
      <c r="F17">
        <f>TCD!E18</f>
        <v/>
      </c>
      <c r="H17" s="6">
        <f>IF(RIGHT(J17,3)="BTB","E","P")</f>
        <v/>
      </c>
      <c r="I17">
        <f>LOOKUP(F17,'Facture Chronopost'!L:L,'Facture Chronopost'!H:H)</f>
        <v/>
      </c>
      <c r="J17" s="6">
        <f>TCD!U18</f>
        <v/>
      </c>
      <c r="K17">
        <f>K16</f>
        <v/>
      </c>
      <c r="L17" s="151">
        <f>_xlfn.XLOOKUP(F17,'TCD poids'!A:A,'TCD poids'!C:C)</f>
        <v/>
      </c>
      <c r="M17">
        <f>TCD!T18</f>
        <v/>
      </c>
      <c r="N17">
        <f>IF(I17="",0.2,LOOKUP(I17,'Pays TVA'!A:A,'Pays TVA'!B:B))</f>
        <v/>
      </c>
      <c r="O17" s="151">
        <f>IF(TCD!M18="","",TCD!M18)</f>
        <v/>
      </c>
      <c r="P17" s="151">
        <f>IF(TCD!J18="","",TCD!J18)</f>
        <v/>
      </c>
      <c r="Q17" s="151">
        <f>IF(AND(TCD!L18="",TCD!Q18=""),"",IF(SUM(TCD!L18,TCD!Q18)&gt;15,29,9.5))</f>
        <v/>
      </c>
      <c r="R17" s="151">
        <f>_xlfn.XLOOKUP(F17,TCD!E:E,TCD!K:K,"")</f>
        <v/>
      </c>
      <c r="S17" s="151">
        <f>IF(TCD!I18="","",IF(TCD!I18&gt;8.5,17,8.5))</f>
        <v/>
      </c>
      <c r="T17" s="151">
        <f>TCD!Y18</f>
        <v/>
      </c>
    </row>
    <row r="18">
      <c r="A18" s="13">
        <f>TCD!V19</f>
        <v/>
      </c>
      <c r="B18" s="1">
        <f>B17</f>
        <v/>
      </c>
      <c r="F18">
        <f>TCD!E19</f>
        <v/>
      </c>
      <c r="H18" s="6">
        <f>IF(RIGHT(J18,3)="BTB","E","P")</f>
        <v/>
      </c>
      <c r="I18">
        <f>LOOKUP(F18,'Facture Chronopost'!L:L,'Facture Chronopost'!H:H)</f>
        <v/>
      </c>
      <c r="J18" s="6">
        <f>TCD!U19</f>
        <v/>
      </c>
      <c r="K18">
        <f>K17</f>
        <v/>
      </c>
      <c r="L18" s="151">
        <f>_xlfn.XLOOKUP(F18,'TCD poids'!A:A,'TCD poids'!C:C)</f>
        <v/>
      </c>
      <c r="M18">
        <f>TCD!T19</f>
        <v/>
      </c>
      <c r="N18">
        <f>IF(I18="",0.2,LOOKUP(I18,'Pays TVA'!A:A,'Pays TVA'!B:B))</f>
        <v/>
      </c>
      <c r="O18" s="151">
        <f>IF(TCD!M19="","",TCD!M19)</f>
        <v/>
      </c>
      <c r="P18" s="151">
        <f>IF(TCD!J19="","",TCD!J19)</f>
        <v/>
      </c>
      <c r="Q18" s="151">
        <f>IF(AND(TCD!L19="",TCD!Q19=""),"",IF(SUM(TCD!L19,TCD!Q19)&gt;15,29,9.5))</f>
        <v/>
      </c>
      <c r="R18" s="151">
        <f>_xlfn.XLOOKUP(F18,TCD!E:E,TCD!K:K,"")</f>
        <v/>
      </c>
      <c r="S18" s="151">
        <f>IF(TCD!I19="","",IF(TCD!I19&gt;8.5,17,8.5))</f>
        <v/>
      </c>
      <c r="T18" s="151">
        <f>TCD!Y19</f>
        <v/>
      </c>
    </row>
    <row r="19">
      <c r="A19" s="13">
        <f>TCD!V20</f>
        <v/>
      </c>
      <c r="B19" s="1">
        <f>B18</f>
        <v/>
      </c>
      <c r="F19">
        <f>TCD!E20</f>
        <v/>
      </c>
      <c r="H19" s="6">
        <f>IF(RIGHT(J19,3)="BTB","E","P")</f>
        <v/>
      </c>
      <c r="I19">
        <f>LOOKUP(F19,'Facture Chronopost'!L:L,'Facture Chronopost'!H:H)</f>
        <v/>
      </c>
      <c r="J19" s="6">
        <f>TCD!U20</f>
        <v/>
      </c>
      <c r="K19">
        <f>K18</f>
        <v/>
      </c>
      <c r="L19" s="151">
        <f>_xlfn.XLOOKUP(F19,'TCD poids'!A:A,'TCD poids'!C:C)</f>
        <v/>
      </c>
      <c r="M19">
        <f>TCD!T20</f>
        <v/>
      </c>
      <c r="N19">
        <f>IF(I19="",0.2,LOOKUP(I19,'Pays TVA'!A:A,'Pays TVA'!B:B))</f>
        <v/>
      </c>
      <c r="O19" s="151">
        <f>IF(TCD!M20="","",TCD!M20)</f>
        <v/>
      </c>
      <c r="P19" s="151">
        <f>IF(TCD!J20="","",TCD!J20)</f>
        <v/>
      </c>
      <c r="Q19" s="151">
        <f>IF(AND(TCD!L20="",TCD!Q20=""),"",IF(SUM(TCD!L20,TCD!Q20)&gt;15,29,9.5))</f>
        <v/>
      </c>
      <c r="R19" s="151">
        <f>_xlfn.XLOOKUP(F19,TCD!E:E,TCD!K:K,"")</f>
        <v/>
      </c>
      <c r="S19" s="151">
        <f>IF(TCD!I20="","",IF(TCD!I20&gt;8.5,17,8.5))</f>
        <v/>
      </c>
      <c r="T19" s="151">
        <f>TCD!Y20</f>
        <v/>
      </c>
    </row>
    <row r="20">
      <c r="A20" s="13">
        <f>TCD!V21</f>
        <v/>
      </c>
      <c r="B20" s="1">
        <f>B19</f>
        <v/>
      </c>
      <c r="F20">
        <f>TCD!E21</f>
        <v/>
      </c>
      <c r="H20" s="6">
        <f>IF(RIGHT(J20,3)="BTB","E","P")</f>
        <v/>
      </c>
      <c r="I20">
        <f>LOOKUP(F20,'Facture Chronopost'!L:L,'Facture Chronopost'!H:H)</f>
        <v/>
      </c>
      <c r="J20" s="6">
        <f>TCD!U21</f>
        <v/>
      </c>
      <c r="K20">
        <f>K19</f>
        <v/>
      </c>
      <c r="L20" s="151">
        <f>_xlfn.XLOOKUP(F20,'TCD poids'!A:A,'TCD poids'!C:C)</f>
        <v/>
      </c>
      <c r="M20">
        <f>TCD!T21</f>
        <v/>
      </c>
      <c r="N20">
        <f>IF(I20="",0.2,LOOKUP(I20,'Pays TVA'!A:A,'Pays TVA'!B:B))</f>
        <v/>
      </c>
      <c r="O20" s="151">
        <f>IF(TCD!M21="","",TCD!M21)</f>
        <v/>
      </c>
      <c r="P20" s="151">
        <f>IF(TCD!J21="","",TCD!J21)</f>
        <v/>
      </c>
      <c r="Q20" s="151">
        <f>IF(AND(TCD!L21="",TCD!Q21=""),"",IF(SUM(TCD!L21,TCD!Q21)&gt;15,29,9.5))</f>
        <v/>
      </c>
      <c r="R20" s="151">
        <f>_xlfn.XLOOKUP(F20,TCD!E:E,TCD!K:K,"")</f>
        <v/>
      </c>
      <c r="S20" s="151">
        <f>IF(TCD!I21="","",IF(TCD!I21&gt;8.5,17,8.5))</f>
        <v/>
      </c>
      <c r="T20" s="151">
        <f>TCD!Y21</f>
        <v/>
      </c>
    </row>
    <row r="21">
      <c r="A21" s="13">
        <f>TCD!V22</f>
        <v/>
      </c>
      <c r="B21" s="1">
        <f>B20</f>
        <v/>
      </c>
      <c r="F21">
        <f>TCD!E22</f>
        <v/>
      </c>
      <c r="H21" s="6">
        <f>IF(RIGHT(J21,3)="BTB","E","P")</f>
        <v/>
      </c>
      <c r="I21">
        <f>LOOKUP(F21,'Facture Chronopost'!L:L,'Facture Chronopost'!H:H)</f>
        <v/>
      </c>
      <c r="J21" s="6">
        <f>TCD!U22</f>
        <v/>
      </c>
      <c r="K21">
        <f>K20</f>
        <v/>
      </c>
      <c r="L21" s="151">
        <f>_xlfn.XLOOKUP(F21,'TCD poids'!A:A,'TCD poids'!C:C)</f>
        <v/>
      </c>
      <c r="M21">
        <f>TCD!T22</f>
        <v/>
      </c>
      <c r="N21">
        <f>IF(I21="",0.2,LOOKUP(I21,'Pays TVA'!A:A,'Pays TVA'!B:B))</f>
        <v/>
      </c>
      <c r="O21" s="151">
        <f>IF(TCD!M22="","",TCD!M22)</f>
        <v/>
      </c>
      <c r="P21" s="151">
        <f>IF(TCD!J22="","",TCD!J22)</f>
        <v/>
      </c>
      <c r="Q21" s="151">
        <f>IF(AND(TCD!L22="",TCD!Q22=""),"",IF(SUM(TCD!L22,TCD!Q22)&gt;15,29,9.5))</f>
        <v/>
      </c>
      <c r="R21" s="151">
        <f>_xlfn.XLOOKUP(F21,TCD!E:E,TCD!K:K,"")</f>
        <v/>
      </c>
      <c r="S21" s="151">
        <f>IF(TCD!I22="","",IF(TCD!I22&gt;8.5,17,8.5))</f>
        <v/>
      </c>
      <c r="T21" s="151">
        <f>TCD!Y22</f>
        <v/>
      </c>
    </row>
    <row r="22">
      <c r="A22" s="13">
        <f>TCD!V23</f>
        <v/>
      </c>
      <c r="B22" s="1">
        <f>B21</f>
        <v/>
      </c>
      <c r="F22">
        <f>TCD!E23</f>
        <v/>
      </c>
      <c r="H22" s="6">
        <f>IF(RIGHT(J22,3)="BTB","E","P")</f>
        <v/>
      </c>
      <c r="I22">
        <f>LOOKUP(F22,'Facture Chronopost'!L:L,'Facture Chronopost'!H:H)</f>
        <v/>
      </c>
      <c r="J22" s="6">
        <f>TCD!U23</f>
        <v/>
      </c>
      <c r="K22">
        <f>K21</f>
        <v/>
      </c>
      <c r="L22" s="151">
        <f>_xlfn.XLOOKUP(F22,'TCD poids'!A:A,'TCD poids'!C:C)</f>
        <v/>
      </c>
      <c r="M22">
        <f>TCD!T23</f>
        <v/>
      </c>
      <c r="N22">
        <f>IF(I22="",0.2,LOOKUP(I22,'Pays TVA'!A:A,'Pays TVA'!B:B))</f>
        <v/>
      </c>
      <c r="O22" s="151">
        <f>IF(TCD!M23="","",TCD!M23)</f>
        <v/>
      </c>
      <c r="P22" s="151">
        <f>IF(TCD!J23="","",TCD!J23)</f>
        <v/>
      </c>
      <c r="Q22" s="151">
        <f>IF(AND(TCD!L23="",TCD!Q23=""),"",IF(SUM(TCD!L23,TCD!Q23)&gt;15,29,9.5))</f>
        <v/>
      </c>
      <c r="R22" s="151">
        <f>_xlfn.XLOOKUP(F22,TCD!E:E,TCD!K:K,"")</f>
        <v/>
      </c>
      <c r="S22" s="151">
        <f>IF(TCD!I23="","",IF(TCD!I23&gt;8.5,17,8.5))</f>
        <v/>
      </c>
      <c r="T22" s="151">
        <f>TCD!Y23</f>
        <v/>
      </c>
    </row>
    <row r="23">
      <c r="A23" s="13">
        <f>TCD!V24</f>
        <v/>
      </c>
      <c r="B23" s="1">
        <f>B22</f>
        <v/>
      </c>
      <c r="F23">
        <f>TCD!E24</f>
        <v/>
      </c>
      <c r="H23" s="6">
        <f>IF(RIGHT(J23,3)="BTB","E","P")</f>
        <v/>
      </c>
      <c r="I23">
        <f>LOOKUP(F23,'Facture Chronopost'!L:L,'Facture Chronopost'!H:H)</f>
        <v/>
      </c>
      <c r="J23" s="6">
        <f>TCD!U24</f>
        <v/>
      </c>
      <c r="K23">
        <f>K22</f>
        <v/>
      </c>
      <c r="L23" s="151">
        <f>_xlfn.XLOOKUP(F23,'TCD poids'!A:A,'TCD poids'!C:C)</f>
        <v/>
      </c>
      <c r="M23">
        <f>TCD!T24</f>
        <v/>
      </c>
      <c r="N23">
        <f>IF(I23="",0.2,LOOKUP(I23,'Pays TVA'!A:A,'Pays TVA'!B:B))</f>
        <v/>
      </c>
      <c r="O23" s="151">
        <f>IF(TCD!M24="","",TCD!M24)</f>
        <v/>
      </c>
      <c r="P23" s="151">
        <f>IF(TCD!J24="","",TCD!J24)</f>
        <v/>
      </c>
      <c r="Q23" s="151">
        <f>IF(AND(TCD!L24="",TCD!Q24=""),"",IF(SUM(TCD!L24,TCD!Q24)&gt;15,29,9.5))</f>
        <v/>
      </c>
      <c r="R23" s="151">
        <f>_xlfn.XLOOKUP(F23,TCD!E:E,TCD!K:K,"")</f>
        <v/>
      </c>
      <c r="S23" s="151">
        <f>IF(TCD!I24="","",IF(TCD!I24&gt;8.5,17,8.5))</f>
        <v/>
      </c>
      <c r="T23" s="151">
        <f>TCD!Y24</f>
        <v/>
      </c>
    </row>
    <row r="24">
      <c r="A24" s="13">
        <f>TCD!V25</f>
        <v/>
      </c>
      <c r="B24" s="1">
        <f>B23</f>
        <v/>
      </c>
      <c r="F24">
        <f>TCD!E25</f>
        <v/>
      </c>
      <c r="H24" s="6">
        <f>IF(RIGHT(J24,3)="BTB","E","P")</f>
        <v/>
      </c>
      <c r="I24">
        <f>LOOKUP(F24,'Facture Chronopost'!L:L,'Facture Chronopost'!H:H)</f>
        <v/>
      </c>
      <c r="J24" s="6">
        <f>TCD!U25</f>
        <v/>
      </c>
      <c r="K24">
        <f>K23</f>
        <v/>
      </c>
      <c r="L24" s="151">
        <f>_xlfn.XLOOKUP(F24,'TCD poids'!A:A,'TCD poids'!C:C)</f>
        <v/>
      </c>
      <c r="M24">
        <f>TCD!T25</f>
        <v/>
      </c>
      <c r="N24">
        <f>IF(I24="",0.2,LOOKUP(I24,'Pays TVA'!A:A,'Pays TVA'!B:B))</f>
        <v/>
      </c>
      <c r="O24" s="151">
        <f>IF(TCD!M25="","",TCD!M25)</f>
        <v/>
      </c>
      <c r="P24" s="151">
        <f>IF(TCD!J25="","",TCD!J25)</f>
        <v/>
      </c>
      <c r="Q24" s="151">
        <f>IF(AND(TCD!L25="",TCD!Q25=""),"",IF(SUM(TCD!L25,TCD!Q25)&gt;15,29,9.5))</f>
        <v/>
      </c>
      <c r="R24" s="151">
        <f>_xlfn.XLOOKUP(F24,TCD!E:E,TCD!K:K,"")</f>
        <v/>
      </c>
      <c r="S24" s="151">
        <f>IF(TCD!I25="","",IF(TCD!I25&gt;8.5,17,8.5))</f>
        <v/>
      </c>
      <c r="T24" s="151">
        <f>TCD!Y25</f>
        <v/>
      </c>
    </row>
    <row r="25">
      <c r="A25" s="13">
        <f>TCD!V26</f>
        <v/>
      </c>
      <c r="B25" s="1">
        <f>B24</f>
        <v/>
      </c>
      <c r="F25">
        <f>TCD!E26</f>
        <v/>
      </c>
      <c r="H25" s="6">
        <f>IF(RIGHT(J25,3)="BTB","E","P")</f>
        <v/>
      </c>
      <c r="I25">
        <f>LOOKUP(F25,'Facture Chronopost'!L:L,'Facture Chronopost'!H:H)</f>
        <v/>
      </c>
      <c r="J25" s="6">
        <f>TCD!U26</f>
        <v/>
      </c>
      <c r="K25">
        <f>K24</f>
        <v/>
      </c>
      <c r="L25" s="151">
        <f>_xlfn.XLOOKUP(F25,'TCD poids'!A:A,'TCD poids'!C:C)</f>
        <v/>
      </c>
      <c r="M25">
        <f>TCD!T26</f>
        <v/>
      </c>
      <c r="N25">
        <f>IF(I25="",0.2,LOOKUP(I25,'Pays TVA'!A:A,'Pays TVA'!B:B))</f>
        <v/>
      </c>
      <c r="O25" s="151">
        <f>IF(TCD!M26="","",TCD!M26)</f>
        <v/>
      </c>
      <c r="P25" s="151">
        <f>IF(TCD!J26="","",TCD!J26)</f>
        <v/>
      </c>
      <c r="Q25" s="151">
        <f>IF(AND(TCD!L26="",TCD!Q26=""),"",IF(SUM(TCD!L26,TCD!Q26)&gt;15,29,9.5))</f>
        <v/>
      </c>
      <c r="R25" s="151">
        <f>_xlfn.XLOOKUP(F25,TCD!E:E,TCD!K:K,"")</f>
        <v/>
      </c>
      <c r="S25" s="151">
        <f>IF(TCD!I26="","",IF(TCD!I26&gt;8.5,17,8.5))</f>
        <v/>
      </c>
      <c r="T25" s="151">
        <f>TCD!Y26</f>
        <v/>
      </c>
    </row>
    <row r="26">
      <c r="A26" s="13">
        <f>TCD!V27</f>
        <v/>
      </c>
      <c r="B26" s="1">
        <f>B25</f>
        <v/>
      </c>
      <c r="F26">
        <f>TCD!E27</f>
        <v/>
      </c>
      <c r="H26" s="6">
        <f>IF(RIGHT(J26,3)="BTB","E","P")</f>
        <v/>
      </c>
      <c r="I26">
        <f>LOOKUP(F26,'Facture Chronopost'!L:L,'Facture Chronopost'!H:H)</f>
        <v/>
      </c>
      <c r="J26" s="6">
        <f>TCD!U27</f>
        <v/>
      </c>
      <c r="K26">
        <f>K25</f>
        <v/>
      </c>
      <c r="L26" s="151">
        <f>_xlfn.XLOOKUP(F26,'TCD poids'!A:A,'TCD poids'!C:C)</f>
        <v/>
      </c>
      <c r="M26">
        <f>TCD!T27</f>
        <v/>
      </c>
      <c r="N26">
        <f>IF(I26="",0.2,LOOKUP(I26,'Pays TVA'!A:A,'Pays TVA'!B:B))</f>
        <v/>
      </c>
      <c r="O26" s="151">
        <f>IF(TCD!M27="","",TCD!M27)</f>
        <v/>
      </c>
      <c r="P26" s="151">
        <f>IF(TCD!J27="","",TCD!J27)</f>
        <v/>
      </c>
      <c r="Q26" s="151">
        <f>IF(AND(TCD!L27="",TCD!Q27=""),"",IF(SUM(TCD!L27,TCD!Q27)&gt;15,29,9.5))</f>
        <v/>
      </c>
      <c r="R26" s="151">
        <f>_xlfn.XLOOKUP(F26,TCD!E:E,TCD!K:K,"")</f>
        <v/>
      </c>
      <c r="S26" s="151">
        <f>IF(TCD!I27="","",IF(TCD!I27&gt;8.5,17,8.5))</f>
        <v/>
      </c>
      <c r="T26" s="151">
        <f>TCD!Y27</f>
        <v/>
      </c>
    </row>
    <row r="27">
      <c r="A27" s="13">
        <f>TCD!V28</f>
        <v/>
      </c>
      <c r="B27" s="1">
        <f>B26</f>
        <v/>
      </c>
      <c r="F27">
        <f>TCD!E28</f>
        <v/>
      </c>
      <c r="H27" s="6">
        <f>IF(RIGHT(J27,3)="BTB","E","P")</f>
        <v/>
      </c>
      <c r="I27">
        <f>LOOKUP(F27,'Facture Chronopost'!L:L,'Facture Chronopost'!H:H)</f>
        <v/>
      </c>
      <c r="J27" s="6">
        <f>TCD!U28</f>
        <v/>
      </c>
      <c r="K27">
        <f>K26</f>
        <v/>
      </c>
      <c r="L27" s="151">
        <f>_xlfn.XLOOKUP(F27,'TCD poids'!A:A,'TCD poids'!C:C)</f>
        <v/>
      </c>
      <c r="M27">
        <f>TCD!T28</f>
        <v/>
      </c>
      <c r="N27">
        <f>IF(I27="",0.2,LOOKUP(I27,'Pays TVA'!A:A,'Pays TVA'!B:B))</f>
        <v/>
      </c>
      <c r="O27" s="151">
        <f>IF(TCD!M28="","",TCD!M28)</f>
        <v/>
      </c>
      <c r="P27" s="151">
        <f>IF(TCD!J28="","",TCD!J28)</f>
        <v/>
      </c>
      <c r="Q27" s="151">
        <f>IF(AND(TCD!L28="",TCD!Q28=""),"",IF(SUM(TCD!L28,TCD!Q28)&gt;15,29,9.5))</f>
        <v/>
      </c>
      <c r="R27" s="151">
        <f>_xlfn.XLOOKUP(F27,TCD!E:E,TCD!K:K,"")</f>
        <v/>
      </c>
      <c r="S27" s="151">
        <f>IF(TCD!I28="","",IF(TCD!I28&gt;8.5,17,8.5))</f>
        <v/>
      </c>
      <c r="T27" s="151">
        <f>TCD!Y28</f>
        <v/>
      </c>
    </row>
    <row r="28">
      <c r="A28" s="13">
        <f>TCD!V29</f>
        <v/>
      </c>
      <c r="B28" s="1">
        <f>B27</f>
        <v/>
      </c>
      <c r="F28">
        <f>TCD!E29</f>
        <v/>
      </c>
      <c r="H28" s="6">
        <f>IF(RIGHT(J28,3)="BTB","E","P")</f>
        <v/>
      </c>
      <c r="I28">
        <f>LOOKUP(F28,'Facture Chronopost'!L:L,'Facture Chronopost'!H:H)</f>
        <v/>
      </c>
      <c r="J28" s="6">
        <f>TCD!U29</f>
        <v/>
      </c>
      <c r="K28">
        <f>K27</f>
        <v/>
      </c>
      <c r="L28" s="151">
        <f>_xlfn.XLOOKUP(F28,'TCD poids'!A:A,'TCD poids'!C:C)</f>
        <v/>
      </c>
      <c r="M28">
        <f>TCD!T29</f>
        <v/>
      </c>
      <c r="N28">
        <f>IF(I28="",0.2,LOOKUP(I28,'Pays TVA'!A:A,'Pays TVA'!B:B))</f>
        <v/>
      </c>
      <c r="O28" s="151">
        <f>IF(TCD!M29="","",TCD!M29)</f>
        <v/>
      </c>
      <c r="P28" s="151">
        <f>IF(TCD!J29="","",TCD!J29)</f>
        <v/>
      </c>
      <c r="Q28" s="151">
        <f>IF(AND(TCD!L29="",TCD!Q29=""),"",IF(SUM(TCD!L29,TCD!Q29)&gt;15,29,9.5))</f>
        <v/>
      </c>
      <c r="R28" s="151">
        <f>_xlfn.XLOOKUP(F28,TCD!E:E,TCD!K:K,"")</f>
        <v/>
      </c>
      <c r="S28" s="151">
        <f>IF(TCD!I29="","",IF(TCD!I29&gt;8.5,17,8.5))</f>
        <v/>
      </c>
      <c r="T28" s="151">
        <f>TCD!Y29</f>
        <v/>
      </c>
    </row>
    <row r="29">
      <c r="A29" s="13">
        <f>TCD!V30</f>
        <v/>
      </c>
      <c r="B29" s="1">
        <f>B28</f>
        <v/>
      </c>
      <c r="F29">
        <f>TCD!E30</f>
        <v/>
      </c>
      <c r="H29" s="6">
        <f>IF(RIGHT(J29,3)="BTB","E","P")</f>
        <v/>
      </c>
      <c r="I29">
        <f>LOOKUP(F29,'Facture Chronopost'!L:L,'Facture Chronopost'!H:H)</f>
        <v/>
      </c>
      <c r="J29" s="6">
        <f>TCD!U30</f>
        <v/>
      </c>
      <c r="K29">
        <f>K28</f>
        <v/>
      </c>
      <c r="L29" s="151">
        <f>_xlfn.XLOOKUP(F29,'TCD poids'!A:A,'TCD poids'!C:C)</f>
        <v/>
      </c>
      <c r="M29">
        <f>TCD!T30</f>
        <v/>
      </c>
      <c r="N29">
        <f>IF(I29="",0.2,LOOKUP(I29,'Pays TVA'!A:A,'Pays TVA'!B:B))</f>
        <v/>
      </c>
      <c r="O29" s="151">
        <f>IF(TCD!M30="","",TCD!M30)</f>
        <v/>
      </c>
      <c r="P29" s="151">
        <f>IF(TCD!J30="","",TCD!J30)</f>
        <v/>
      </c>
      <c r="Q29" s="151">
        <f>IF(AND(TCD!L30="",TCD!Q30=""),"",IF(SUM(TCD!L30,TCD!Q30)&gt;15,29,9.5))</f>
        <v/>
      </c>
      <c r="R29" s="151">
        <f>_xlfn.XLOOKUP(F29,TCD!E:E,TCD!K:K,"")</f>
        <v/>
      </c>
      <c r="S29" s="151">
        <f>IF(TCD!I30="","",IF(TCD!I30&gt;8.5,17,8.5))</f>
        <v/>
      </c>
      <c r="T29" s="151">
        <f>TCD!Y30</f>
        <v/>
      </c>
    </row>
    <row r="30">
      <c r="A30" s="13">
        <f>TCD!V31</f>
        <v/>
      </c>
      <c r="B30" s="1">
        <f>B29</f>
        <v/>
      </c>
      <c r="F30">
        <f>TCD!E31</f>
        <v/>
      </c>
      <c r="H30" s="6">
        <f>IF(RIGHT(J30,3)="BTB","E","P")</f>
        <v/>
      </c>
      <c r="I30">
        <f>LOOKUP(F30,'Facture Chronopost'!L:L,'Facture Chronopost'!H:H)</f>
        <v/>
      </c>
      <c r="J30" s="6">
        <f>TCD!U31</f>
        <v/>
      </c>
      <c r="K30">
        <f>K29</f>
        <v/>
      </c>
      <c r="L30" s="151">
        <f>_xlfn.XLOOKUP(F30,'TCD poids'!A:A,'TCD poids'!C:C)</f>
        <v/>
      </c>
      <c r="M30">
        <f>TCD!T31</f>
        <v/>
      </c>
      <c r="N30">
        <f>IF(I30="",0.2,LOOKUP(I30,'Pays TVA'!A:A,'Pays TVA'!B:B))</f>
        <v/>
      </c>
      <c r="O30" s="151">
        <f>IF(TCD!M31="","",TCD!M31)</f>
        <v/>
      </c>
      <c r="P30" s="151">
        <f>IF(TCD!J31="","",TCD!J31)</f>
        <v/>
      </c>
      <c r="Q30" s="151">
        <f>IF(AND(TCD!L31="",TCD!Q31=""),"",IF(SUM(TCD!L31,TCD!Q31)&gt;15,29,9.5))</f>
        <v/>
      </c>
      <c r="R30" s="151">
        <f>_xlfn.XLOOKUP(F30,TCD!E:E,TCD!K:K,"")</f>
        <v/>
      </c>
      <c r="S30" s="151">
        <f>IF(TCD!I31="","",IF(TCD!I31&gt;8.5,17,8.5))</f>
        <v/>
      </c>
      <c r="T30" s="151">
        <f>TCD!Y31</f>
        <v/>
      </c>
    </row>
    <row r="31">
      <c r="A31" s="13">
        <f>TCD!V32</f>
        <v/>
      </c>
      <c r="B31" s="1">
        <f>B30</f>
        <v/>
      </c>
      <c r="F31">
        <f>TCD!E32</f>
        <v/>
      </c>
      <c r="H31" s="6">
        <f>IF(RIGHT(J31,3)="BTB","E","P")</f>
        <v/>
      </c>
      <c r="I31">
        <f>LOOKUP(F31,'Facture Chronopost'!L:L,'Facture Chronopost'!H:H)</f>
        <v/>
      </c>
      <c r="J31" s="6">
        <f>TCD!U32</f>
        <v/>
      </c>
      <c r="K31">
        <f>K30</f>
        <v/>
      </c>
      <c r="L31" s="151">
        <f>_xlfn.XLOOKUP(F31,'TCD poids'!A:A,'TCD poids'!C:C)</f>
        <v/>
      </c>
      <c r="M31">
        <f>TCD!T32</f>
        <v/>
      </c>
      <c r="N31">
        <f>IF(I31="",0.2,LOOKUP(I31,'Pays TVA'!A:A,'Pays TVA'!B:B))</f>
        <v/>
      </c>
      <c r="O31" s="151">
        <f>IF(TCD!M32="","",TCD!M32)</f>
        <v/>
      </c>
      <c r="P31" s="151">
        <f>IF(TCD!J32="","",TCD!J32)</f>
        <v/>
      </c>
      <c r="Q31" s="151">
        <f>IF(AND(TCD!L32="",TCD!Q32=""),"",IF(SUM(TCD!L32,TCD!Q32)&gt;15,29,9.5))</f>
        <v/>
      </c>
      <c r="R31" s="151">
        <f>_xlfn.XLOOKUP(F31,TCD!E:E,TCD!K:K,"")</f>
        <v/>
      </c>
      <c r="S31" s="151">
        <f>IF(TCD!I32="","",IF(TCD!I32&gt;8.5,17,8.5))</f>
        <v/>
      </c>
      <c r="T31" s="151">
        <f>TCD!Y32</f>
        <v/>
      </c>
    </row>
    <row r="32">
      <c r="A32" s="13">
        <f>TCD!V33</f>
        <v/>
      </c>
      <c r="B32" s="1">
        <f>B31</f>
        <v/>
      </c>
      <c r="F32">
        <f>TCD!E33</f>
        <v/>
      </c>
      <c r="H32" s="6">
        <f>IF(RIGHT(J32,3)="BTB","E","P")</f>
        <v/>
      </c>
      <c r="I32">
        <f>LOOKUP(F32,'Facture Chronopost'!L:L,'Facture Chronopost'!H:H)</f>
        <v/>
      </c>
      <c r="J32" s="6">
        <f>TCD!U33</f>
        <v/>
      </c>
      <c r="K32">
        <f>K31</f>
        <v/>
      </c>
      <c r="L32" s="151">
        <f>_xlfn.XLOOKUP(F32,'TCD poids'!A:A,'TCD poids'!C:C)</f>
        <v/>
      </c>
      <c r="M32">
        <f>TCD!T33</f>
        <v/>
      </c>
      <c r="N32">
        <f>IF(I32="",0.2,LOOKUP(I32,'Pays TVA'!A:A,'Pays TVA'!B:B))</f>
        <v/>
      </c>
      <c r="O32" s="151">
        <f>IF(TCD!M33="","",TCD!M33)</f>
        <v/>
      </c>
      <c r="P32" s="151">
        <f>IF(TCD!J33="","",TCD!J33)</f>
        <v/>
      </c>
      <c r="Q32" s="151">
        <f>IF(AND(TCD!L33="",TCD!Q33=""),"",IF(SUM(TCD!L33,TCD!Q33)&gt;15,29,9.5))</f>
        <v/>
      </c>
      <c r="R32" s="151">
        <f>_xlfn.XLOOKUP(F32,TCD!E:E,TCD!K:K,"")</f>
        <v/>
      </c>
      <c r="S32" s="151">
        <f>IF(TCD!I33="","",IF(TCD!I33&gt;8.5,17,8.5))</f>
        <v/>
      </c>
      <c r="T32" s="151">
        <f>TCD!Y33</f>
        <v/>
      </c>
    </row>
    <row r="33">
      <c r="A33" s="13">
        <f>TCD!V34</f>
        <v/>
      </c>
      <c r="B33" s="1">
        <f>B32</f>
        <v/>
      </c>
      <c r="F33">
        <f>TCD!E34</f>
        <v/>
      </c>
      <c r="H33" s="6">
        <f>IF(RIGHT(J33,3)="BTB","E","P")</f>
        <v/>
      </c>
      <c r="I33">
        <f>LOOKUP(F33,'Facture Chronopost'!L:L,'Facture Chronopost'!H:H)</f>
        <v/>
      </c>
      <c r="J33" s="6">
        <f>TCD!U34</f>
        <v/>
      </c>
      <c r="K33">
        <f>K32</f>
        <v/>
      </c>
      <c r="L33" s="151">
        <f>_xlfn.XLOOKUP(F33,'TCD poids'!A:A,'TCD poids'!C:C)</f>
        <v/>
      </c>
      <c r="M33">
        <f>TCD!T34</f>
        <v/>
      </c>
      <c r="N33">
        <f>IF(I33="",0.2,LOOKUP(I33,'Pays TVA'!A:A,'Pays TVA'!B:B))</f>
        <v/>
      </c>
      <c r="O33" s="151">
        <f>IF(TCD!M34="","",TCD!M34)</f>
        <v/>
      </c>
      <c r="P33" s="151">
        <f>IF(TCD!J34="","",TCD!J34)</f>
        <v/>
      </c>
      <c r="Q33" s="151">
        <f>IF(AND(TCD!L34="",TCD!Q34=""),"",IF(SUM(TCD!L34,TCD!Q34)&gt;15,29,9.5))</f>
        <v/>
      </c>
      <c r="R33" s="151">
        <f>_xlfn.XLOOKUP(F33,TCD!E:E,TCD!K:K,"")</f>
        <v/>
      </c>
      <c r="S33" s="151">
        <f>IF(TCD!I34="","",IF(TCD!I34&gt;8.5,17,8.5))</f>
        <v/>
      </c>
      <c r="T33" s="151">
        <f>TCD!Y34</f>
        <v/>
      </c>
    </row>
    <row r="34">
      <c r="A34" s="13">
        <f>TCD!V35</f>
        <v/>
      </c>
      <c r="B34" s="1">
        <f>B33</f>
        <v/>
      </c>
      <c r="F34">
        <f>TCD!E35</f>
        <v/>
      </c>
      <c r="H34" s="6">
        <f>IF(RIGHT(J34,3)="BTB","E","P")</f>
        <v/>
      </c>
      <c r="I34">
        <f>LOOKUP(F34,'Facture Chronopost'!L:L,'Facture Chronopost'!H:H)</f>
        <v/>
      </c>
      <c r="J34" s="6">
        <f>TCD!U35</f>
        <v/>
      </c>
      <c r="K34">
        <f>K33</f>
        <v/>
      </c>
      <c r="L34" s="151">
        <f>_xlfn.XLOOKUP(F34,'TCD poids'!A:A,'TCD poids'!C:C)</f>
        <v/>
      </c>
      <c r="M34">
        <f>TCD!T35</f>
        <v/>
      </c>
      <c r="N34">
        <f>IF(I34="",0.2,LOOKUP(I34,'Pays TVA'!A:A,'Pays TVA'!B:B))</f>
        <v/>
      </c>
      <c r="O34" s="151">
        <f>IF(TCD!M35="","",TCD!M35)</f>
        <v/>
      </c>
      <c r="P34" s="151">
        <f>IF(TCD!J35="","",TCD!J35)</f>
        <v/>
      </c>
      <c r="Q34" s="151">
        <f>IF(AND(TCD!L35="",TCD!Q35=""),"",IF(SUM(TCD!L35,TCD!Q35)&gt;15,29,9.5))</f>
        <v/>
      </c>
      <c r="R34" s="151">
        <f>_xlfn.XLOOKUP(F34,TCD!E:E,TCD!K:K,"")</f>
        <v/>
      </c>
      <c r="S34" s="151">
        <f>IF(TCD!I35="","",IF(TCD!I35&gt;8.5,17,8.5))</f>
        <v/>
      </c>
      <c r="T34" s="151">
        <f>TCD!Y35</f>
        <v/>
      </c>
    </row>
    <row r="35">
      <c r="A35" s="13">
        <f>TCD!V36</f>
        <v/>
      </c>
      <c r="B35" s="1">
        <f>B34</f>
        <v/>
      </c>
      <c r="F35">
        <f>TCD!E36</f>
        <v/>
      </c>
      <c r="H35" s="6">
        <f>IF(RIGHT(J35,3)="BTB","E","P")</f>
        <v/>
      </c>
      <c r="I35">
        <f>LOOKUP(F35,'Facture Chronopost'!L:L,'Facture Chronopost'!H:H)</f>
        <v/>
      </c>
      <c r="J35" s="6">
        <f>TCD!U36</f>
        <v/>
      </c>
      <c r="K35">
        <f>K34</f>
        <v/>
      </c>
      <c r="L35" s="151">
        <f>_xlfn.XLOOKUP(F35,'TCD poids'!A:A,'TCD poids'!C:C)</f>
        <v/>
      </c>
      <c r="M35">
        <f>TCD!T36</f>
        <v/>
      </c>
      <c r="N35">
        <f>IF(I35="",0.2,LOOKUP(I35,'Pays TVA'!A:A,'Pays TVA'!B:B))</f>
        <v/>
      </c>
      <c r="O35" s="151">
        <f>IF(TCD!M36="","",TCD!M36)</f>
        <v/>
      </c>
      <c r="P35" s="151">
        <f>IF(TCD!J36="","",TCD!J36)</f>
        <v/>
      </c>
      <c r="Q35" s="151">
        <f>IF(AND(TCD!L36="",TCD!Q36=""),"",IF(SUM(TCD!L36,TCD!Q36)&gt;15,29,9.5))</f>
        <v/>
      </c>
      <c r="R35" s="151">
        <f>_xlfn.XLOOKUP(F35,TCD!E:E,TCD!K:K,"")</f>
        <v/>
      </c>
      <c r="S35" s="151">
        <f>IF(TCD!I36="","",IF(TCD!I36&gt;8.5,17,8.5))</f>
        <v/>
      </c>
      <c r="T35" s="151">
        <f>TCD!Y36</f>
        <v/>
      </c>
    </row>
    <row r="36">
      <c r="A36" s="13">
        <f>TCD!V37</f>
        <v/>
      </c>
      <c r="B36" s="1">
        <f>B35</f>
        <v/>
      </c>
      <c r="F36">
        <f>TCD!E37</f>
        <v/>
      </c>
      <c r="H36" s="6">
        <f>IF(RIGHT(J36,3)="BTB","E","P")</f>
        <v/>
      </c>
      <c r="I36">
        <f>LOOKUP(F36,'Facture Chronopost'!L:L,'Facture Chronopost'!H:H)</f>
        <v/>
      </c>
      <c r="J36" s="6">
        <f>TCD!U37</f>
        <v/>
      </c>
      <c r="K36">
        <f>K35</f>
        <v/>
      </c>
      <c r="L36" s="151">
        <f>_xlfn.XLOOKUP(F36,'TCD poids'!A:A,'TCD poids'!C:C)</f>
        <v/>
      </c>
      <c r="M36">
        <f>TCD!T37</f>
        <v/>
      </c>
      <c r="N36">
        <f>IF(I36="",0.2,LOOKUP(I36,'Pays TVA'!A:A,'Pays TVA'!B:B))</f>
        <v/>
      </c>
      <c r="O36" s="151">
        <f>IF(TCD!M37="","",TCD!M37)</f>
        <v/>
      </c>
      <c r="P36" s="151">
        <f>IF(TCD!J37="","",TCD!J37)</f>
        <v/>
      </c>
      <c r="Q36" s="151">
        <f>IF(AND(TCD!L37="",TCD!Q37=""),"",IF(SUM(TCD!L37,TCD!Q37)&gt;15,29,9.5))</f>
        <v/>
      </c>
      <c r="R36" s="151">
        <f>_xlfn.XLOOKUP(F36,TCD!E:E,TCD!K:K,"")</f>
        <v/>
      </c>
      <c r="S36" s="151">
        <f>IF(TCD!I37="","",IF(TCD!I37&gt;8.5,17,8.5))</f>
        <v/>
      </c>
      <c r="T36" s="151">
        <f>TCD!Y37</f>
        <v/>
      </c>
    </row>
    <row r="37">
      <c r="A37" s="13">
        <f>TCD!V38</f>
        <v/>
      </c>
      <c r="B37" s="1">
        <f>B36</f>
        <v/>
      </c>
      <c r="F37">
        <f>TCD!E38</f>
        <v/>
      </c>
      <c r="H37" s="6">
        <f>IF(RIGHT(J37,3)="BTB","E","P")</f>
        <v/>
      </c>
      <c r="I37">
        <f>LOOKUP(F37,'Facture Chronopost'!L:L,'Facture Chronopost'!H:H)</f>
        <v/>
      </c>
      <c r="J37" s="6">
        <f>TCD!U38</f>
        <v/>
      </c>
      <c r="K37">
        <f>K36</f>
        <v/>
      </c>
      <c r="L37" s="151">
        <f>_xlfn.XLOOKUP(F37,'TCD poids'!A:A,'TCD poids'!C:C)</f>
        <v/>
      </c>
      <c r="M37">
        <f>TCD!T38</f>
        <v/>
      </c>
      <c r="N37">
        <f>IF(I37="",0.2,LOOKUP(I37,'Pays TVA'!A:A,'Pays TVA'!B:B))</f>
        <v/>
      </c>
      <c r="O37" s="151">
        <f>IF(TCD!M38="","",TCD!M38)</f>
        <v/>
      </c>
      <c r="P37" s="151">
        <f>IF(TCD!J38="","",TCD!J38)</f>
        <v/>
      </c>
      <c r="Q37" s="151">
        <f>IF(AND(TCD!L38="",TCD!Q38=""),"",IF(SUM(TCD!L38,TCD!Q38)&gt;15,29,9.5))</f>
        <v/>
      </c>
      <c r="R37" s="151">
        <f>_xlfn.XLOOKUP(F37,TCD!E:E,TCD!K:K,"")</f>
        <v/>
      </c>
      <c r="S37" s="151">
        <f>IF(TCD!I38="","",IF(TCD!I38&gt;8.5,17,8.5))</f>
        <v/>
      </c>
      <c r="T37" s="151">
        <f>TCD!Y38</f>
        <v/>
      </c>
    </row>
    <row r="38">
      <c r="A38" s="13">
        <f>TCD!V39</f>
        <v/>
      </c>
      <c r="B38" s="1">
        <f>B37</f>
        <v/>
      </c>
      <c r="F38">
        <f>TCD!E39</f>
        <v/>
      </c>
      <c r="H38" s="6">
        <f>IF(RIGHT(J38,3)="BTB","E","P")</f>
        <v/>
      </c>
      <c r="I38">
        <f>LOOKUP(F38,'Facture Chronopost'!L:L,'Facture Chronopost'!H:H)</f>
        <v/>
      </c>
      <c r="J38" s="6">
        <f>TCD!U39</f>
        <v/>
      </c>
      <c r="K38">
        <f>K37</f>
        <v/>
      </c>
      <c r="L38" s="151">
        <f>_xlfn.XLOOKUP(F38,'TCD poids'!A:A,'TCD poids'!C:C)</f>
        <v/>
      </c>
      <c r="M38">
        <f>TCD!T39</f>
        <v/>
      </c>
      <c r="N38">
        <f>IF(I38="",0.2,LOOKUP(I38,'Pays TVA'!A:A,'Pays TVA'!B:B))</f>
        <v/>
      </c>
      <c r="O38" s="151">
        <f>IF(TCD!M39="","",TCD!M39)</f>
        <v/>
      </c>
      <c r="P38" s="151">
        <f>IF(TCD!J39="","",TCD!J39)</f>
        <v/>
      </c>
      <c r="Q38" s="151">
        <f>IF(AND(TCD!L39="",TCD!Q39=""),"",IF(SUM(TCD!L39,TCD!Q39)&gt;15,29,9.5))</f>
        <v/>
      </c>
      <c r="R38" s="151">
        <f>_xlfn.XLOOKUP(F38,TCD!E:E,TCD!K:K,"")</f>
        <v/>
      </c>
      <c r="S38" s="151">
        <f>IF(TCD!I39="","",IF(TCD!I39&gt;8.5,17,8.5))</f>
        <v/>
      </c>
      <c r="T38" s="151">
        <f>TCD!Y39</f>
        <v/>
      </c>
    </row>
    <row r="39">
      <c r="A39" s="13">
        <f>TCD!V40</f>
        <v/>
      </c>
      <c r="B39" s="1">
        <f>B38</f>
        <v/>
      </c>
      <c r="F39">
        <f>TCD!E40</f>
        <v/>
      </c>
      <c r="H39" s="6">
        <f>IF(RIGHT(J39,3)="BTB","E","P")</f>
        <v/>
      </c>
      <c r="I39">
        <f>LOOKUP(F39,'Facture Chronopost'!L:L,'Facture Chronopost'!H:H)</f>
        <v/>
      </c>
      <c r="J39" s="6">
        <f>TCD!U40</f>
        <v/>
      </c>
      <c r="K39">
        <f>K38</f>
        <v/>
      </c>
      <c r="L39" s="151">
        <f>_xlfn.XLOOKUP(F39,'TCD poids'!A:A,'TCD poids'!C:C)</f>
        <v/>
      </c>
      <c r="M39">
        <f>TCD!T40</f>
        <v/>
      </c>
      <c r="N39">
        <f>IF(I39="",0.2,LOOKUP(I39,'Pays TVA'!A:A,'Pays TVA'!B:B))</f>
        <v/>
      </c>
      <c r="O39" s="151">
        <f>IF(TCD!M40="","",TCD!M40)</f>
        <v/>
      </c>
      <c r="P39" s="151">
        <f>IF(TCD!J40="","",TCD!J40)</f>
        <v/>
      </c>
      <c r="Q39" s="151">
        <f>IF(AND(TCD!L40="",TCD!Q40=""),"",IF(SUM(TCD!L40,TCD!Q40)&gt;15,29,9.5))</f>
        <v/>
      </c>
      <c r="R39" s="151">
        <f>_xlfn.XLOOKUP(F39,TCD!E:E,TCD!K:K,"")</f>
        <v/>
      </c>
      <c r="S39" s="151">
        <f>IF(TCD!I40="","",IF(TCD!I40&gt;8.5,17,8.5))</f>
        <v/>
      </c>
      <c r="T39" s="151">
        <f>TCD!Y40</f>
        <v/>
      </c>
    </row>
    <row r="40">
      <c r="A40" s="13">
        <f>TCD!V41</f>
        <v/>
      </c>
      <c r="B40" s="1">
        <f>B39</f>
        <v/>
      </c>
      <c r="F40">
        <f>TCD!E41</f>
        <v/>
      </c>
      <c r="H40" s="6">
        <f>IF(RIGHT(J40,3)="BTB","E","P")</f>
        <v/>
      </c>
      <c r="I40">
        <f>LOOKUP(F40,'Facture Chronopost'!L:L,'Facture Chronopost'!H:H)</f>
        <v/>
      </c>
      <c r="J40" s="6">
        <f>TCD!U41</f>
        <v/>
      </c>
      <c r="K40">
        <f>K39</f>
        <v/>
      </c>
      <c r="L40" s="151">
        <f>_xlfn.XLOOKUP(F40,'TCD poids'!A:A,'TCD poids'!C:C)</f>
        <v/>
      </c>
      <c r="M40">
        <f>TCD!T41</f>
        <v/>
      </c>
      <c r="N40">
        <f>IF(I40="",0.2,LOOKUP(I40,'Pays TVA'!A:A,'Pays TVA'!B:B))</f>
        <v/>
      </c>
      <c r="O40" s="151">
        <f>IF(TCD!M41="","",TCD!M41)</f>
        <v/>
      </c>
      <c r="P40" s="151">
        <f>IF(TCD!J41="","",TCD!J41)</f>
        <v/>
      </c>
      <c r="Q40" s="151">
        <f>IF(AND(TCD!L41="",TCD!Q41=""),"",IF(SUM(TCD!L41,TCD!Q41)&gt;15,29,9.5))</f>
        <v/>
      </c>
      <c r="R40" s="151">
        <f>_xlfn.XLOOKUP(F40,TCD!E:E,TCD!K:K,"")</f>
        <v/>
      </c>
      <c r="S40" s="151">
        <f>IF(TCD!I41="","",IF(TCD!I41&gt;8.5,17,8.5))</f>
        <v/>
      </c>
      <c r="T40" s="151">
        <f>TCD!Y41</f>
        <v/>
      </c>
    </row>
    <row r="41">
      <c r="A41" s="13">
        <f>TCD!V42</f>
        <v/>
      </c>
      <c r="B41" s="1">
        <f>B40</f>
        <v/>
      </c>
      <c r="F41">
        <f>TCD!E42</f>
        <v/>
      </c>
      <c r="H41" s="6">
        <f>IF(RIGHT(J41,3)="BTB","E","P")</f>
        <v/>
      </c>
      <c r="I41">
        <f>LOOKUP(F41,'Facture Chronopost'!L:L,'Facture Chronopost'!H:H)</f>
        <v/>
      </c>
      <c r="J41" s="6">
        <f>TCD!U42</f>
        <v/>
      </c>
      <c r="K41">
        <f>K40</f>
        <v/>
      </c>
      <c r="L41" s="151">
        <f>_xlfn.XLOOKUP(F41,'TCD poids'!A:A,'TCD poids'!C:C)</f>
        <v/>
      </c>
      <c r="M41">
        <f>TCD!T42</f>
        <v/>
      </c>
      <c r="N41">
        <f>IF(I41="",0.2,LOOKUP(I41,'Pays TVA'!A:A,'Pays TVA'!B:B))</f>
        <v/>
      </c>
      <c r="O41" s="151">
        <f>IF(TCD!M42="","",TCD!M42)</f>
        <v/>
      </c>
      <c r="P41" s="151">
        <f>IF(TCD!J42="","",TCD!J42)</f>
        <v/>
      </c>
      <c r="Q41" s="151">
        <f>IF(AND(TCD!L42="",TCD!Q42=""),"",IF(SUM(TCD!L42,TCD!Q42)&gt;15,29,9.5))</f>
        <v/>
      </c>
      <c r="R41" s="151">
        <f>_xlfn.XLOOKUP(F41,TCD!E:E,TCD!K:K,"")</f>
        <v/>
      </c>
      <c r="S41" s="151">
        <f>IF(TCD!I42="","",IF(TCD!I42&gt;8.5,17,8.5))</f>
        <v/>
      </c>
      <c r="T41" s="151">
        <f>TCD!Y42</f>
        <v/>
      </c>
    </row>
    <row r="42">
      <c r="A42" s="13">
        <f>TCD!V43</f>
        <v/>
      </c>
      <c r="B42" s="1">
        <f>B41</f>
        <v/>
      </c>
      <c r="F42">
        <f>TCD!E43</f>
        <v/>
      </c>
      <c r="H42" s="6">
        <f>IF(RIGHT(J42,3)="BTB","E","P")</f>
        <v/>
      </c>
      <c r="I42">
        <f>LOOKUP(F42,'Facture Chronopost'!L:L,'Facture Chronopost'!H:H)</f>
        <v/>
      </c>
      <c r="J42" s="6">
        <f>TCD!U43</f>
        <v/>
      </c>
      <c r="K42">
        <f>K41</f>
        <v/>
      </c>
      <c r="L42" s="151">
        <f>_xlfn.XLOOKUP(F42,'TCD poids'!A:A,'TCD poids'!C:C)</f>
        <v/>
      </c>
      <c r="M42">
        <f>TCD!T43</f>
        <v/>
      </c>
      <c r="N42">
        <f>IF(I42="",0.2,LOOKUP(I42,'Pays TVA'!A:A,'Pays TVA'!B:B))</f>
        <v/>
      </c>
      <c r="O42" s="151">
        <f>IF(TCD!M43="","",TCD!M43)</f>
        <v/>
      </c>
      <c r="P42" s="151">
        <f>IF(TCD!J43="","",TCD!J43)</f>
        <v/>
      </c>
      <c r="Q42" s="151">
        <f>IF(AND(TCD!L43="",TCD!Q43=""),"",IF(SUM(TCD!L43,TCD!Q43)&gt;15,29,9.5))</f>
        <v/>
      </c>
      <c r="R42" s="151">
        <f>_xlfn.XLOOKUP(F42,TCD!E:E,TCD!K:K,"")</f>
        <v/>
      </c>
      <c r="S42" s="151">
        <f>IF(TCD!I43="","",IF(TCD!I43&gt;8.5,17,8.5))</f>
        <v/>
      </c>
      <c r="T42" s="151">
        <f>TCD!Y43</f>
        <v/>
      </c>
    </row>
    <row r="43">
      <c r="A43" s="13">
        <f>TCD!V44</f>
        <v/>
      </c>
      <c r="B43" s="1">
        <f>B42</f>
        <v/>
      </c>
      <c r="F43">
        <f>TCD!E44</f>
        <v/>
      </c>
      <c r="H43" s="6">
        <f>IF(RIGHT(J43,3)="BTB","E","P")</f>
        <v/>
      </c>
      <c r="I43">
        <f>LOOKUP(F43,'Facture Chronopost'!L:L,'Facture Chronopost'!H:H)</f>
        <v/>
      </c>
      <c r="J43" s="6">
        <f>TCD!U44</f>
        <v/>
      </c>
      <c r="K43">
        <f>K42</f>
        <v/>
      </c>
      <c r="L43" s="151">
        <f>_xlfn.XLOOKUP(F43,'TCD poids'!A:A,'TCD poids'!C:C)</f>
        <v/>
      </c>
      <c r="M43">
        <f>TCD!T44</f>
        <v/>
      </c>
      <c r="N43">
        <f>IF(I43="",0.2,LOOKUP(I43,'Pays TVA'!A:A,'Pays TVA'!B:B))</f>
        <v/>
      </c>
      <c r="O43" s="151">
        <f>IF(TCD!M44="","",TCD!M44)</f>
        <v/>
      </c>
      <c r="P43" s="151">
        <f>IF(TCD!J44="","",TCD!J44)</f>
        <v/>
      </c>
      <c r="Q43" s="151">
        <f>IF(AND(TCD!L44="",TCD!Q44=""),"",IF(SUM(TCD!L44,TCD!Q44)&gt;15,29,9.5))</f>
        <v/>
      </c>
      <c r="R43" s="151">
        <f>_xlfn.XLOOKUP(F43,TCD!E:E,TCD!K:K,"")</f>
        <v/>
      </c>
      <c r="S43" s="151">
        <f>IF(TCD!I44="","",IF(TCD!I44&gt;8.5,17,8.5))</f>
        <v/>
      </c>
      <c r="T43" s="151">
        <f>TCD!Y44</f>
        <v/>
      </c>
    </row>
    <row r="44">
      <c r="A44" s="13">
        <f>TCD!V45</f>
        <v/>
      </c>
      <c r="B44" s="1">
        <f>B43</f>
        <v/>
      </c>
      <c r="F44">
        <f>TCD!E45</f>
        <v/>
      </c>
      <c r="H44" s="6">
        <f>IF(RIGHT(J44,3)="BTB","E","P")</f>
        <v/>
      </c>
      <c r="I44">
        <f>LOOKUP(F44,'Facture Chronopost'!L:L,'Facture Chronopost'!H:H)</f>
        <v/>
      </c>
      <c r="J44" s="6">
        <f>TCD!U45</f>
        <v/>
      </c>
      <c r="K44">
        <f>K43</f>
        <v/>
      </c>
      <c r="L44" s="151">
        <f>_xlfn.XLOOKUP(F44,'TCD poids'!A:A,'TCD poids'!C:C)</f>
        <v/>
      </c>
      <c r="M44">
        <f>TCD!T45</f>
        <v/>
      </c>
      <c r="N44">
        <f>IF(I44="",0.2,LOOKUP(I44,'Pays TVA'!A:A,'Pays TVA'!B:B))</f>
        <v/>
      </c>
      <c r="O44" s="151">
        <f>IF(TCD!M45="","",TCD!M45)</f>
        <v/>
      </c>
      <c r="P44" s="151">
        <f>IF(TCD!J45="","",TCD!J45)</f>
        <v/>
      </c>
      <c r="Q44" s="151">
        <f>IF(AND(TCD!L45="",TCD!Q45=""),"",IF(SUM(TCD!L45,TCD!Q45)&gt;15,29,9.5))</f>
        <v/>
      </c>
      <c r="R44" s="151">
        <f>_xlfn.XLOOKUP(F44,TCD!E:E,TCD!K:K,"")</f>
        <v/>
      </c>
      <c r="S44" s="151">
        <f>IF(TCD!I45="","",IF(TCD!I45&gt;8.5,17,8.5))</f>
        <v/>
      </c>
      <c r="T44" s="151">
        <f>TCD!Y45</f>
        <v/>
      </c>
    </row>
    <row r="45">
      <c r="A45" s="13">
        <f>TCD!V46</f>
        <v/>
      </c>
      <c r="B45" s="1">
        <f>B44</f>
        <v/>
      </c>
      <c r="F45">
        <f>TCD!E46</f>
        <v/>
      </c>
      <c r="H45" s="6">
        <f>IF(RIGHT(J45,3)="BTB","E","P")</f>
        <v/>
      </c>
      <c r="I45">
        <f>LOOKUP(F45,'Facture Chronopost'!L:L,'Facture Chronopost'!H:H)</f>
        <v/>
      </c>
      <c r="J45" s="6">
        <f>TCD!U46</f>
        <v/>
      </c>
      <c r="K45">
        <f>K44</f>
        <v/>
      </c>
      <c r="L45" s="151">
        <f>_xlfn.XLOOKUP(F45,'TCD poids'!A:A,'TCD poids'!C:C)</f>
        <v/>
      </c>
      <c r="M45">
        <f>TCD!T46</f>
        <v/>
      </c>
      <c r="N45">
        <f>IF(I45="",0.2,LOOKUP(I45,'Pays TVA'!A:A,'Pays TVA'!B:B))</f>
        <v/>
      </c>
      <c r="O45" s="151">
        <f>IF(TCD!M46="","",TCD!M46)</f>
        <v/>
      </c>
      <c r="P45" s="151">
        <f>IF(TCD!J46="","",TCD!J46)</f>
        <v/>
      </c>
      <c r="Q45" s="151">
        <f>IF(AND(TCD!L46="",TCD!Q46=""),"",IF(SUM(TCD!L46,TCD!Q46)&gt;15,29,9.5))</f>
        <v/>
      </c>
      <c r="R45" s="151">
        <f>_xlfn.XLOOKUP(F45,TCD!E:E,TCD!K:K,"")</f>
        <v/>
      </c>
      <c r="S45" s="151">
        <f>IF(TCD!I46="","",IF(TCD!I46&gt;8.5,17,8.5))</f>
        <v/>
      </c>
      <c r="T45" s="151">
        <f>TCD!Y46</f>
        <v/>
      </c>
    </row>
    <row r="46">
      <c r="A46" s="13">
        <f>TCD!V47</f>
        <v/>
      </c>
      <c r="B46" s="1">
        <f>B45</f>
        <v/>
      </c>
      <c r="F46">
        <f>TCD!E47</f>
        <v/>
      </c>
      <c r="H46" s="6">
        <f>IF(RIGHT(J46,3)="BTB","E","P")</f>
        <v/>
      </c>
      <c r="I46">
        <f>LOOKUP(F46,'Facture Chronopost'!L:L,'Facture Chronopost'!H:H)</f>
        <v/>
      </c>
      <c r="J46" s="6">
        <f>TCD!U47</f>
        <v/>
      </c>
      <c r="K46">
        <f>K45</f>
        <v/>
      </c>
      <c r="L46" s="151">
        <f>_xlfn.XLOOKUP(F46,'TCD poids'!A:A,'TCD poids'!C:C)</f>
        <v/>
      </c>
      <c r="M46">
        <f>TCD!T47</f>
        <v/>
      </c>
      <c r="N46">
        <f>IF(I46="",0.2,LOOKUP(I46,'Pays TVA'!A:A,'Pays TVA'!B:B))</f>
        <v/>
      </c>
      <c r="O46" s="151">
        <f>IF(TCD!M47="","",TCD!M47)</f>
        <v/>
      </c>
      <c r="P46" s="151">
        <f>IF(TCD!J47="","",TCD!J47)</f>
        <v/>
      </c>
      <c r="Q46" s="151">
        <f>IF(AND(TCD!L47="",TCD!Q47=""),"",IF(SUM(TCD!L47,TCD!Q47)&gt;15,29,9.5))</f>
        <v/>
      </c>
      <c r="R46" s="151">
        <f>_xlfn.XLOOKUP(F46,TCD!E:E,TCD!K:K,"")</f>
        <v/>
      </c>
      <c r="S46" s="151">
        <f>IF(TCD!I47="","",IF(TCD!I47&gt;8.5,17,8.5))</f>
        <v/>
      </c>
      <c r="T46" s="151">
        <f>TCD!Y47</f>
        <v/>
      </c>
    </row>
    <row r="47">
      <c r="A47" s="13">
        <f>TCD!V48</f>
        <v/>
      </c>
      <c r="B47" s="1">
        <f>B46</f>
        <v/>
      </c>
      <c r="F47">
        <f>TCD!E48</f>
        <v/>
      </c>
      <c r="H47" s="6">
        <f>IF(RIGHT(J47,3)="BTB","E","P")</f>
        <v/>
      </c>
      <c r="I47">
        <f>LOOKUP(F47,'Facture Chronopost'!L:L,'Facture Chronopost'!H:H)</f>
        <v/>
      </c>
      <c r="J47" s="6">
        <f>TCD!U48</f>
        <v/>
      </c>
      <c r="K47">
        <f>K46</f>
        <v/>
      </c>
      <c r="L47" s="151">
        <f>_xlfn.XLOOKUP(F47,'TCD poids'!A:A,'TCD poids'!C:C)</f>
        <v/>
      </c>
      <c r="M47">
        <f>TCD!T48</f>
        <v/>
      </c>
      <c r="N47">
        <f>IF(I47="",0.2,LOOKUP(I47,'Pays TVA'!A:A,'Pays TVA'!B:B))</f>
        <v/>
      </c>
      <c r="O47" s="151">
        <f>IF(TCD!M48="","",TCD!M48)</f>
        <v/>
      </c>
      <c r="P47" s="151">
        <f>IF(TCD!J48="","",TCD!J48)</f>
        <v/>
      </c>
      <c r="Q47" s="151">
        <f>IF(AND(TCD!L48="",TCD!Q48=""),"",IF(SUM(TCD!L48,TCD!Q48)&gt;15,29,9.5))</f>
        <v/>
      </c>
      <c r="R47" s="151">
        <f>_xlfn.XLOOKUP(F47,TCD!E:E,TCD!K:K,"")</f>
        <v/>
      </c>
      <c r="S47" s="151">
        <f>IF(TCD!I48="","",IF(TCD!I48&gt;8.5,17,8.5))</f>
        <v/>
      </c>
      <c r="T47" s="151">
        <f>TCD!Y48</f>
        <v/>
      </c>
    </row>
    <row r="48">
      <c r="A48" s="13">
        <f>TCD!V49</f>
        <v/>
      </c>
      <c r="B48" s="1">
        <f>B47</f>
        <v/>
      </c>
      <c r="F48">
        <f>TCD!E49</f>
        <v/>
      </c>
      <c r="H48" s="6">
        <f>IF(RIGHT(J48,3)="BTB","E","P")</f>
        <v/>
      </c>
      <c r="I48">
        <f>LOOKUP(F48,'Facture Chronopost'!L:L,'Facture Chronopost'!H:H)</f>
        <v/>
      </c>
      <c r="J48" s="6">
        <f>TCD!U49</f>
        <v/>
      </c>
      <c r="K48">
        <f>K47</f>
        <v/>
      </c>
      <c r="L48" s="151">
        <f>_xlfn.XLOOKUP(F48,'TCD poids'!A:A,'TCD poids'!C:C)</f>
        <v/>
      </c>
      <c r="M48">
        <f>TCD!T49</f>
        <v/>
      </c>
      <c r="N48">
        <f>IF(I48="",0.2,LOOKUP(I48,'Pays TVA'!A:A,'Pays TVA'!B:B))</f>
        <v/>
      </c>
      <c r="O48" s="151">
        <f>IF(TCD!M49="","",TCD!M49)</f>
        <v/>
      </c>
      <c r="P48" s="151">
        <f>IF(TCD!J49="","",TCD!J49)</f>
        <v/>
      </c>
      <c r="Q48" s="151">
        <f>IF(AND(TCD!L49="",TCD!Q49=""),"",IF(SUM(TCD!L49,TCD!Q49)&gt;15,29,9.5))</f>
        <v/>
      </c>
      <c r="R48" s="151">
        <f>_xlfn.XLOOKUP(F48,TCD!E:E,TCD!K:K,"")</f>
        <v/>
      </c>
      <c r="S48" s="151">
        <f>IF(TCD!I49="","",IF(TCD!I49&gt;8.5,17,8.5))</f>
        <v/>
      </c>
      <c r="T48" s="151">
        <f>TCD!Y49</f>
        <v/>
      </c>
    </row>
    <row r="49">
      <c r="A49" s="13">
        <f>TCD!V50</f>
        <v/>
      </c>
      <c r="B49" s="1">
        <f>B48</f>
        <v/>
      </c>
      <c r="F49">
        <f>TCD!E50</f>
        <v/>
      </c>
      <c r="H49" s="6">
        <f>IF(RIGHT(J49,3)="BTB","E","P")</f>
        <v/>
      </c>
      <c r="I49">
        <f>LOOKUP(F49,'Facture Chronopost'!L:L,'Facture Chronopost'!H:H)</f>
        <v/>
      </c>
      <c r="J49" s="6">
        <f>TCD!U50</f>
        <v/>
      </c>
      <c r="K49">
        <f>K48</f>
        <v/>
      </c>
      <c r="L49" s="151">
        <f>_xlfn.XLOOKUP(F49,'TCD poids'!A:A,'TCD poids'!C:C)</f>
        <v/>
      </c>
      <c r="M49">
        <f>TCD!T50</f>
        <v/>
      </c>
      <c r="N49">
        <f>IF(I49="",0.2,LOOKUP(I49,'Pays TVA'!A:A,'Pays TVA'!B:B))</f>
        <v/>
      </c>
      <c r="O49" s="151">
        <f>IF(TCD!M50="","",TCD!M50)</f>
        <v/>
      </c>
      <c r="P49" s="151">
        <f>IF(TCD!J50="","",TCD!J50)</f>
        <v/>
      </c>
      <c r="Q49" s="151">
        <f>IF(AND(TCD!L50="",TCD!Q50=""),"",IF(SUM(TCD!L50,TCD!Q50)&gt;15,29,9.5))</f>
        <v/>
      </c>
      <c r="R49" s="151">
        <f>_xlfn.XLOOKUP(F49,TCD!E:E,TCD!K:K,"")</f>
        <v/>
      </c>
      <c r="S49" s="151">
        <f>IF(TCD!I50="","",IF(TCD!I50&gt;8.5,17,8.5))</f>
        <v/>
      </c>
      <c r="T49" s="151">
        <f>TCD!Y50</f>
        <v/>
      </c>
    </row>
    <row r="50">
      <c r="A50" s="13">
        <f>TCD!V51</f>
        <v/>
      </c>
      <c r="B50" s="1">
        <f>B49</f>
        <v/>
      </c>
      <c r="F50">
        <f>TCD!E51</f>
        <v/>
      </c>
      <c r="H50" s="6">
        <f>IF(RIGHT(J50,3)="BTB","E","P")</f>
        <v/>
      </c>
      <c r="I50">
        <f>LOOKUP(F50,'Facture Chronopost'!L:L,'Facture Chronopost'!H:H)</f>
        <v/>
      </c>
      <c r="J50" s="6">
        <f>TCD!U51</f>
        <v/>
      </c>
      <c r="K50">
        <f>K49</f>
        <v/>
      </c>
      <c r="L50" s="151">
        <f>_xlfn.XLOOKUP(F50,'TCD poids'!A:A,'TCD poids'!C:C)</f>
        <v/>
      </c>
      <c r="M50">
        <f>TCD!T51</f>
        <v/>
      </c>
      <c r="N50">
        <f>IF(I50="",0.2,LOOKUP(I50,'Pays TVA'!A:A,'Pays TVA'!B:B))</f>
        <v/>
      </c>
      <c r="O50" s="151">
        <f>IF(TCD!M51="","",TCD!M51)</f>
        <v/>
      </c>
      <c r="P50" s="151">
        <f>IF(TCD!J51="","",TCD!J51)</f>
        <v/>
      </c>
      <c r="Q50" s="151">
        <f>IF(AND(TCD!L51="",TCD!Q51=""),"",IF(SUM(TCD!L51,TCD!Q51)&gt;15,29,9.5))</f>
        <v/>
      </c>
      <c r="R50" s="151">
        <f>_xlfn.XLOOKUP(F50,TCD!E:E,TCD!K:K,"")</f>
        <v/>
      </c>
      <c r="S50" s="151">
        <f>IF(TCD!I51="","",IF(TCD!I51&gt;8.5,17,8.5))</f>
        <v/>
      </c>
      <c r="T50" s="151">
        <f>TCD!Y51</f>
        <v/>
      </c>
    </row>
    <row r="51">
      <c r="A51" s="13">
        <f>TCD!V52</f>
        <v/>
      </c>
      <c r="B51" s="1">
        <f>B50</f>
        <v/>
      </c>
      <c r="F51">
        <f>TCD!E52</f>
        <v/>
      </c>
      <c r="H51" s="6">
        <f>IF(RIGHT(J51,3)="BTB","E","P")</f>
        <v/>
      </c>
      <c r="I51">
        <f>LOOKUP(F51,'Facture Chronopost'!L:L,'Facture Chronopost'!H:H)</f>
        <v/>
      </c>
      <c r="J51" s="6">
        <f>TCD!U52</f>
        <v/>
      </c>
      <c r="K51">
        <f>K50</f>
        <v/>
      </c>
      <c r="L51" s="151">
        <f>_xlfn.XLOOKUP(F51,'TCD poids'!A:A,'TCD poids'!C:C)</f>
        <v/>
      </c>
      <c r="M51">
        <f>TCD!T52</f>
        <v/>
      </c>
      <c r="N51">
        <f>IF(I51="",0.2,LOOKUP(I51,'Pays TVA'!A:A,'Pays TVA'!B:B))</f>
        <v/>
      </c>
      <c r="O51" s="151">
        <f>IF(TCD!M52="","",TCD!M52)</f>
        <v/>
      </c>
      <c r="P51" s="151">
        <f>IF(TCD!J52="","",TCD!J52)</f>
        <v/>
      </c>
      <c r="Q51" s="151">
        <f>IF(AND(TCD!L52="",TCD!Q52=""),"",IF(SUM(TCD!L52,TCD!Q52)&gt;15,29,9.5))</f>
        <v/>
      </c>
      <c r="R51" s="151">
        <f>_xlfn.XLOOKUP(F51,TCD!E:E,TCD!K:K,"")</f>
        <v/>
      </c>
      <c r="S51" s="151">
        <f>IF(TCD!I52="","",IF(TCD!I52&gt;8.5,17,8.5))</f>
        <v/>
      </c>
      <c r="T51" s="151">
        <f>TCD!Y52</f>
        <v/>
      </c>
    </row>
    <row r="52">
      <c r="A52" s="13">
        <f>TCD!V53</f>
        <v/>
      </c>
      <c r="B52" s="1">
        <f>B51</f>
        <v/>
      </c>
      <c r="F52">
        <f>TCD!E53</f>
        <v/>
      </c>
      <c r="H52" s="6">
        <f>IF(RIGHT(J52,3)="BTB","E","P")</f>
        <v/>
      </c>
      <c r="I52">
        <f>LOOKUP(F52,'Facture Chronopost'!L:L,'Facture Chronopost'!H:H)</f>
        <v/>
      </c>
      <c r="J52" s="6">
        <f>TCD!U53</f>
        <v/>
      </c>
      <c r="K52">
        <f>K51</f>
        <v/>
      </c>
      <c r="L52" s="151">
        <f>_xlfn.XLOOKUP(F52,'TCD poids'!A:A,'TCD poids'!C:C)</f>
        <v/>
      </c>
      <c r="M52">
        <f>TCD!T53</f>
        <v/>
      </c>
      <c r="N52">
        <f>IF(I52="",0.2,LOOKUP(I52,'Pays TVA'!A:A,'Pays TVA'!B:B))</f>
        <v/>
      </c>
      <c r="O52" s="151">
        <f>IF(TCD!M53="","",TCD!M53)</f>
        <v/>
      </c>
      <c r="P52" s="151">
        <f>IF(TCD!J53="","",TCD!J53)</f>
        <v/>
      </c>
      <c r="Q52" s="151">
        <f>IF(AND(TCD!L53="",TCD!Q53=""),"",IF(SUM(TCD!L53,TCD!Q53)&gt;15,29,9.5))</f>
        <v/>
      </c>
      <c r="R52" s="151">
        <f>_xlfn.XLOOKUP(F52,TCD!E:E,TCD!K:K,"")</f>
        <v/>
      </c>
      <c r="S52" s="151">
        <f>IF(TCD!I53="","",IF(TCD!I53&gt;8.5,17,8.5))</f>
        <v/>
      </c>
      <c r="T52" s="151">
        <f>TCD!Y53</f>
        <v/>
      </c>
    </row>
    <row r="53">
      <c r="A53" s="13">
        <f>TCD!V54</f>
        <v/>
      </c>
      <c r="B53" s="1">
        <f>B52</f>
        <v/>
      </c>
      <c r="F53">
        <f>TCD!E54</f>
        <v/>
      </c>
      <c r="H53" s="6">
        <f>IF(RIGHT(J53,3)="BTB","E","P")</f>
        <v/>
      </c>
      <c r="I53">
        <f>LOOKUP(F53,'Facture Chronopost'!L:L,'Facture Chronopost'!H:H)</f>
        <v/>
      </c>
      <c r="J53" s="6">
        <f>TCD!U54</f>
        <v/>
      </c>
      <c r="K53">
        <f>K52</f>
        <v/>
      </c>
      <c r="L53" s="151">
        <f>_xlfn.XLOOKUP(F53,'TCD poids'!A:A,'TCD poids'!C:C)</f>
        <v/>
      </c>
      <c r="M53">
        <f>TCD!T54</f>
        <v/>
      </c>
      <c r="N53">
        <f>IF(I53="",0.2,LOOKUP(I53,'Pays TVA'!A:A,'Pays TVA'!B:B))</f>
        <v/>
      </c>
      <c r="O53" s="151">
        <f>IF(TCD!M54="","",TCD!M54)</f>
        <v/>
      </c>
      <c r="P53" s="151">
        <f>IF(TCD!J54="","",TCD!J54)</f>
        <v/>
      </c>
      <c r="Q53" s="151">
        <f>IF(AND(TCD!L54="",TCD!Q54=""),"",IF(SUM(TCD!L54,TCD!Q54)&gt;15,29,9.5))</f>
        <v/>
      </c>
      <c r="R53" s="151">
        <f>_xlfn.XLOOKUP(F53,TCD!E:E,TCD!K:K,"")</f>
        <v/>
      </c>
      <c r="S53" s="151">
        <f>IF(TCD!I54="","",IF(TCD!I54&gt;8.5,17,8.5))</f>
        <v/>
      </c>
      <c r="T53" s="151">
        <f>TCD!Y54</f>
        <v/>
      </c>
    </row>
    <row r="54">
      <c r="A54" s="13">
        <f>TCD!V55</f>
        <v/>
      </c>
      <c r="B54" s="1">
        <f>B53</f>
        <v/>
      </c>
      <c r="F54">
        <f>TCD!E55</f>
        <v/>
      </c>
      <c r="H54" s="6">
        <f>IF(RIGHT(J54,3)="BTB","E","P")</f>
        <v/>
      </c>
      <c r="I54">
        <f>LOOKUP(F54,'Facture Chronopost'!L:L,'Facture Chronopost'!H:H)</f>
        <v/>
      </c>
      <c r="J54" s="6">
        <f>TCD!U55</f>
        <v/>
      </c>
      <c r="K54">
        <f>K53</f>
        <v/>
      </c>
      <c r="L54" s="151">
        <f>_xlfn.XLOOKUP(F54,'TCD poids'!A:A,'TCD poids'!C:C)</f>
        <v/>
      </c>
      <c r="M54">
        <f>TCD!T55</f>
        <v/>
      </c>
      <c r="N54">
        <f>IF(I54="",0.2,LOOKUP(I54,'Pays TVA'!A:A,'Pays TVA'!B:B))</f>
        <v/>
      </c>
      <c r="O54" s="151">
        <f>IF(TCD!M55="","",TCD!M55)</f>
        <v/>
      </c>
      <c r="P54" s="151">
        <f>IF(TCD!J55="","",TCD!J55)</f>
        <v/>
      </c>
      <c r="Q54" s="151">
        <f>IF(AND(TCD!L55="",TCD!Q55=""),"",IF(SUM(TCD!L55,TCD!Q55)&gt;15,29,9.5))</f>
        <v/>
      </c>
      <c r="R54" s="151">
        <f>_xlfn.XLOOKUP(F54,TCD!E:E,TCD!K:K,"")</f>
        <v/>
      </c>
      <c r="S54" s="151">
        <f>IF(TCD!I55="","",IF(TCD!I55&gt;8.5,17,8.5))</f>
        <v/>
      </c>
      <c r="T54" s="151">
        <f>TCD!Y55</f>
        <v/>
      </c>
    </row>
    <row r="55">
      <c r="A55" s="13">
        <f>TCD!V56</f>
        <v/>
      </c>
      <c r="B55" s="1">
        <f>B54</f>
        <v/>
      </c>
      <c r="F55">
        <f>TCD!E56</f>
        <v/>
      </c>
      <c r="H55" s="6">
        <f>IF(RIGHT(J55,3)="BTB","E","P")</f>
        <v/>
      </c>
      <c r="I55">
        <f>LOOKUP(F55,'Facture Chronopost'!L:L,'Facture Chronopost'!H:H)</f>
        <v/>
      </c>
      <c r="J55" s="6">
        <f>TCD!U56</f>
        <v/>
      </c>
      <c r="K55">
        <f>K54</f>
        <v/>
      </c>
      <c r="L55" s="151">
        <f>_xlfn.XLOOKUP(F55,'TCD poids'!A:A,'TCD poids'!C:C)</f>
        <v/>
      </c>
      <c r="M55">
        <f>TCD!T56</f>
        <v/>
      </c>
      <c r="N55">
        <f>IF(I55="",0.2,LOOKUP(I55,'Pays TVA'!A:A,'Pays TVA'!B:B))</f>
        <v/>
      </c>
      <c r="O55" s="151">
        <f>IF(TCD!M56="","",TCD!M56)</f>
        <v/>
      </c>
      <c r="P55" s="151">
        <f>IF(TCD!J56="","",TCD!J56)</f>
        <v/>
      </c>
      <c r="Q55" s="151">
        <f>IF(AND(TCD!L56="",TCD!Q56=""),"",IF(SUM(TCD!L56,TCD!Q56)&gt;15,29,9.5))</f>
        <v/>
      </c>
      <c r="R55" s="151">
        <f>_xlfn.XLOOKUP(F55,TCD!E:E,TCD!K:K,"")</f>
        <v/>
      </c>
      <c r="S55" s="151">
        <f>IF(TCD!I56="","",IF(TCD!I56&gt;8.5,17,8.5))</f>
        <v/>
      </c>
      <c r="T55" s="151">
        <f>TCD!Y56</f>
        <v/>
      </c>
    </row>
    <row r="56">
      <c r="A56" s="13">
        <f>TCD!V57</f>
        <v/>
      </c>
      <c r="B56" s="1">
        <f>B55</f>
        <v/>
      </c>
      <c r="F56">
        <f>TCD!E57</f>
        <v/>
      </c>
      <c r="H56" s="6">
        <f>IF(RIGHT(J56,3)="BTB","E","P")</f>
        <v/>
      </c>
      <c r="I56">
        <f>LOOKUP(F56,'Facture Chronopost'!L:L,'Facture Chronopost'!H:H)</f>
        <v/>
      </c>
      <c r="J56" s="6">
        <f>TCD!U57</f>
        <v/>
      </c>
      <c r="K56">
        <f>K55</f>
        <v/>
      </c>
      <c r="L56" s="151">
        <f>_xlfn.XLOOKUP(F56,'TCD poids'!A:A,'TCD poids'!C:C)</f>
        <v/>
      </c>
      <c r="M56">
        <f>TCD!T57</f>
        <v/>
      </c>
      <c r="N56">
        <f>IF(I56="",0.2,LOOKUP(I56,'Pays TVA'!A:A,'Pays TVA'!B:B))</f>
        <v/>
      </c>
      <c r="O56" s="151">
        <f>IF(TCD!M57="","",TCD!M57)</f>
        <v/>
      </c>
      <c r="P56" s="151">
        <f>IF(TCD!J57="","",TCD!J57)</f>
        <v/>
      </c>
      <c r="Q56" s="151">
        <f>IF(AND(TCD!L57="",TCD!Q57=""),"",IF(SUM(TCD!L57,TCD!Q57)&gt;15,29,9.5))</f>
        <v/>
      </c>
      <c r="R56" s="151">
        <f>_xlfn.XLOOKUP(F56,TCD!E:E,TCD!K:K,"")</f>
        <v/>
      </c>
      <c r="S56" s="151">
        <f>IF(TCD!I57="","",IF(TCD!I57&gt;8.5,17,8.5))</f>
        <v/>
      </c>
      <c r="T56" s="151">
        <f>TCD!Y57</f>
        <v/>
      </c>
    </row>
    <row r="57">
      <c r="A57" s="13">
        <f>TCD!V58</f>
        <v/>
      </c>
      <c r="B57" s="1">
        <f>B56</f>
        <v/>
      </c>
      <c r="F57">
        <f>TCD!E58</f>
        <v/>
      </c>
      <c r="H57" s="6">
        <f>IF(RIGHT(J57,3)="BTB","E","P")</f>
        <v/>
      </c>
      <c r="I57">
        <f>LOOKUP(F57,'Facture Chronopost'!L:L,'Facture Chronopost'!H:H)</f>
        <v/>
      </c>
      <c r="J57" s="6">
        <f>TCD!U58</f>
        <v/>
      </c>
      <c r="K57">
        <f>K56</f>
        <v/>
      </c>
      <c r="L57" s="151">
        <f>_xlfn.XLOOKUP(F57,'TCD poids'!A:A,'TCD poids'!C:C)</f>
        <v/>
      </c>
      <c r="M57">
        <f>TCD!T58</f>
        <v/>
      </c>
      <c r="N57">
        <f>IF(I57="",0.2,LOOKUP(I57,'Pays TVA'!A:A,'Pays TVA'!B:B))</f>
        <v/>
      </c>
      <c r="O57" s="151">
        <f>IF(TCD!M58="","",TCD!M58)</f>
        <v/>
      </c>
      <c r="P57" s="151">
        <f>IF(TCD!J58="","",TCD!J58)</f>
        <v/>
      </c>
      <c r="Q57" s="151">
        <f>IF(AND(TCD!L58="",TCD!Q58=""),"",IF(SUM(TCD!L58,TCD!Q58)&gt;15,29,9.5))</f>
        <v/>
      </c>
      <c r="R57" s="151">
        <f>_xlfn.XLOOKUP(F57,TCD!E:E,TCD!K:K,"")</f>
        <v/>
      </c>
      <c r="S57" s="151">
        <f>IF(TCD!I58="","",IF(TCD!I58&gt;8.5,17,8.5))</f>
        <v/>
      </c>
      <c r="T57" s="151">
        <f>TCD!Y58</f>
        <v/>
      </c>
    </row>
    <row r="58">
      <c r="A58" s="13">
        <f>TCD!V59</f>
        <v/>
      </c>
      <c r="B58" s="1">
        <f>B57</f>
        <v/>
      </c>
      <c r="F58">
        <f>TCD!E59</f>
        <v/>
      </c>
      <c r="H58" s="6">
        <f>IF(RIGHT(J58,3)="BTB","E","P")</f>
        <v/>
      </c>
      <c r="I58">
        <f>LOOKUP(F58,'Facture Chronopost'!L:L,'Facture Chronopost'!H:H)</f>
        <v/>
      </c>
      <c r="J58" s="6">
        <f>TCD!U59</f>
        <v/>
      </c>
      <c r="K58">
        <f>K57</f>
        <v/>
      </c>
      <c r="L58" s="151">
        <f>_xlfn.XLOOKUP(F58,'TCD poids'!A:A,'TCD poids'!C:C)</f>
        <v/>
      </c>
      <c r="M58">
        <f>TCD!T59</f>
        <v/>
      </c>
      <c r="N58">
        <f>IF(I58="",0.2,LOOKUP(I58,'Pays TVA'!A:A,'Pays TVA'!B:B))</f>
        <v/>
      </c>
      <c r="O58" s="151">
        <f>IF(TCD!M59="","",TCD!M59)</f>
        <v/>
      </c>
      <c r="P58" s="151">
        <f>IF(TCD!J59="","",TCD!J59)</f>
        <v/>
      </c>
      <c r="Q58" s="151">
        <f>IF(AND(TCD!L59="",TCD!Q59=""),"",IF(SUM(TCD!L59,TCD!Q59)&gt;15,29,9.5))</f>
        <v/>
      </c>
      <c r="R58" s="151">
        <f>_xlfn.XLOOKUP(F58,TCD!E:E,TCD!K:K,"")</f>
        <v/>
      </c>
      <c r="S58" s="151">
        <f>IF(TCD!I59="","",IF(TCD!I59&gt;8.5,17,8.5))</f>
        <v/>
      </c>
      <c r="T58" s="151">
        <f>TCD!Y59</f>
        <v/>
      </c>
    </row>
    <row r="59">
      <c r="A59" s="13">
        <f>TCD!V60</f>
        <v/>
      </c>
      <c r="B59" s="1">
        <f>B58</f>
        <v/>
      </c>
      <c r="F59">
        <f>TCD!E60</f>
        <v/>
      </c>
      <c r="H59" s="6">
        <f>IF(RIGHT(J59,3)="BTB","E","P")</f>
        <v/>
      </c>
      <c r="I59">
        <f>LOOKUP(F59,'Facture Chronopost'!L:L,'Facture Chronopost'!H:H)</f>
        <v/>
      </c>
      <c r="J59" s="6">
        <f>TCD!U60</f>
        <v/>
      </c>
      <c r="K59">
        <f>K58</f>
        <v/>
      </c>
      <c r="L59" s="151">
        <f>_xlfn.XLOOKUP(F59,'TCD poids'!A:A,'TCD poids'!C:C)</f>
        <v/>
      </c>
      <c r="M59">
        <f>TCD!T60</f>
        <v/>
      </c>
      <c r="N59">
        <f>IF(I59="",0.2,LOOKUP(I59,'Pays TVA'!A:A,'Pays TVA'!B:B))</f>
        <v/>
      </c>
      <c r="O59" s="151">
        <f>IF(TCD!M60="","",TCD!M60)</f>
        <v/>
      </c>
      <c r="P59" s="151">
        <f>IF(TCD!J60="","",TCD!J60)</f>
        <v/>
      </c>
      <c r="Q59" s="151">
        <f>IF(AND(TCD!L60="",TCD!Q60=""),"",IF(SUM(TCD!L60,TCD!Q60)&gt;15,29,9.5))</f>
        <v/>
      </c>
      <c r="R59" s="151">
        <f>_xlfn.XLOOKUP(F59,TCD!E:E,TCD!K:K,"")</f>
        <v/>
      </c>
      <c r="S59" s="151">
        <f>IF(TCD!I60="","",IF(TCD!I60&gt;8.5,17,8.5))</f>
        <v/>
      </c>
      <c r="T59" s="151">
        <f>TCD!Y60</f>
        <v/>
      </c>
    </row>
    <row r="60">
      <c r="A60" s="13">
        <f>TCD!V61</f>
        <v/>
      </c>
      <c r="B60" s="1">
        <f>B59</f>
        <v/>
      </c>
      <c r="F60">
        <f>TCD!E61</f>
        <v/>
      </c>
      <c r="H60" s="6">
        <f>IF(RIGHT(J60,3)="BTB","E","P")</f>
        <v/>
      </c>
      <c r="I60">
        <f>LOOKUP(F60,'Facture Chronopost'!L:L,'Facture Chronopost'!H:H)</f>
        <v/>
      </c>
      <c r="J60" s="6">
        <f>TCD!U61</f>
        <v/>
      </c>
      <c r="K60">
        <f>K59</f>
        <v/>
      </c>
      <c r="L60" s="151">
        <f>_xlfn.XLOOKUP(F60,'TCD poids'!A:A,'TCD poids'!C:C)</f>
        <v/>
      </c>
      <c r="M60">
        <f>TCD!T61</f>
        <v/>
      </c>
      <c r="N60">
        <f>IF(I60="",0.2,LOOKUP(I60,'Pays TVA'!A:A,'Pays TVA'!B:B))</f>
        <v/>
      </c>
      <c r="O60" s="151">
        <f>IF(TCD!M61="","",TCD!M61)</f>
        <v/>
      </c>
      <c r="P60" s="151">
        <f>IF(TCD!J61="","",TCD!J61)</f>
        <v/>
      </c>
      <c r="Q60" s="151">
        <f>IF(AND(TCD!L61="",TCD!Q61=""),"",IF(SUM(TCD!L61,TCD!Q61)&gt;15,29,9.5))</f>
        <v/>
      </c>
      <c r="R60" s="151">
        <f>_xlfn.XLOOKUP(F60,TCD!E:E,TCD!K:K,"")</f>
        <v/>
      </c>
      <c r="S60" s="151">
        <f>IF(TCD!I61="","",IF(TCD!I61&gt;8.5,17,8.5))</f>
        <v/>
      </c>
      <c r="T60" s="151">
        <f>TCD!Y61</f>
        <v/>
      </c>
    </row>
    <row r="61">
      <c r="A61" s="13">
        <f>TCD!V62</f>
        <v/>
      </c>
      <c r="B61" s="1">
        <f>B60</f>
        <v/>
      </c>
      <c r="F61">
        <f>TCD!E62</f>
        <v/>
      </c>
      <c r="H61" s="6">
        <f>IF(RIGHT(J61,3)="BTB","E","P")</f>
        <v/>
      </c>
      <c r="I61">
        <f>LOOKUP(F61,'Facture Chronopost'!L:L,'Facture Chronopost'!H:H)</f>
        <v/>
      </c>
      <c r="J61" s="6">
        <f>TCD!U62</f>
        <v/>
      </c>
      <c r="K61">
        <f>K60</f>
        <v/>
      </c>
      <c r="L61" s="151">
        <f>_xlfn.XLOOKUP(F61,'TCD poids'!A:A,'TCD poids'!C:C)</f>
        <v/>
      </c>
      <c r="M61">
        <f>TCD!T62</f>
        <v/>
      </c>
      <c r="N61">
        <f>IF(I61="",0.2,LOOKUP(I61,'Pays TVA'!A:A,'Pays TVA'!B:B))</f>
        <v/>
      </c>
      <c r="O61" s="151">
        <f>IF(TCD!M62="","",TCD!M62)</f>
        <v/>
      </c>
      <c r="P61" s="151">
        <f>IF(TCD!J62="","",TCD!J62)</f>
        <v/>
      </c>
      <c r="Q61" s="151">
        <f>IF(AND(TCD!L62="",TCD!Q62=""),"",IF(SUM(TCD!L62,TCD!Q62)&gt;15,29,9.5))</f>
        <v/>
      </c>
      <c r="R61" s="151">
        <f>_xlfn.XLOOKUP(F61,TCD!E:E,TCD!K:K,"")</f>
        <v/>
      </c>
      <c r="S61" s="151">
        <f>IF(TCD!I62="","",IF(TCD!I62&gt;8.5,17,8.5))</f>
        <v/>
      </c>
      <c r="T61" s="151">
        <f>TCD!Y62</f>
        <v/>
      </c>
    </row>
    <row r="62">
      <c r="A62" s="13">
        <f>TCD!V63</f>
        <v/>
      </c>
      <c r="B62" s="1">
        <f>B61</f>
        <v/>
      </c>
      <c r="F62">
        <f>TCD!E63</f>
        <v/>
      </c>
      <c r="H62" s="6">
        <f>IF(RIGHT(J62,3)="BTB","E","P")</f>
        <v/>
      </c>
      <c r="I62">
        <f>LOOKUP(F62,'Facture Chronopost'!L:L,'Facture Chronopost'!H:H)</f>
        <v/>
      </c>
      <c r="J62" s="6">
        <f>TCD!U63</f>
        <v/>
      </c>
      <c r="K62">
        <f>K61</f>
        <v/>
      </c>
      <c r="L62" s="151">
        <f>_xlfn.XLOOKUP(F62,'TCD poids'!A:A,'TCD poids'!C:C)</f>
        <v/>
      </c>
      <c r="M62">
        <f>TCD!T63</f>
        <v/>
      </c>
      <c r="N62">
        <f>IF(I62="",0.2,LOOKUP(I62,'Pays TVA'!A:A,'Pays TVA'!B:B))</f>
        <v/>
      </c>
      <c r="O62" s="151">
        <f>IF(TCD!M63="","",TCD!M63)</f>
        <v/>
      </c>
      <c r="P62" s="151">
        <f>IF(TCD!J63="","",TCD!J63)</f>
        <v/>
      </c>
      <c r="Q62" s="151">
        <f>IF(AND(TCD!L63="",TCD!Q63=""),"",IF(SUM(TCD!L63,TCD!Q63)&gt;15,29,9.5))</f>
        <v/>
      </c>
      <c r="R62" s="151">
        <f>_xlfn.XLOOKUP(F62,TCD!E:E,TCD!K:K,"")</f>
        <v/>
      </c>
      <c r="S62" s="151">
        <f>IF(TCD!I63="","",IF(TCD!I63&gt;8.5,17,8.5))</f>
        <v/>
      </c>
      <c r="T62" s="151">
        <f>TCD!Y63</f>
        <v/>
      </c>
    </row>
    <row r="63">
      <c r="A63" s="13">
        <f>TCD!V64</f>
        <v/>
      </c>
      <c r="B63" s="1">
        <f>B62</f>
        <v/>
      </c>
      <c r="F63">
        <f>TCD!E64</f>
        <v/>
      </c>
      <c r="H63" s="6">
        <f>IF(RIGHT(J63,3)="BTB","E","P")</f>
        <v/>
      </c>
      <c r="I63">
        <f>LOOKUP(F63,'Facture Chronopost'!L:L,'Facture Chronopost'!H:H)</f>
        <v/>
      </c>
      <c r="J63" s="6">
        <f>TCD!U64</f>
        <v/>
      </c>
      <c r="K63">
        <f>K62</f>
        <v/>
      </c>
      <c r="L63" s="151">
        <f>_xlfn.XLOOKUP(F63,'TCD poids'!A:A,'TCD poids'!C:C)</f>
        <v/>
      </c>
      <c r="M63">
        <f>TCD!T64</f>
        <v/>
      </c>
      <c r="N63">
        <f>IF(I63="",0.2,LOOKUP(I63,'Pays TVA'!A:A,'Pays TVA'!B:B))</f>
        <v/>
      </c>
      <c r="O63" s="151">
        <f>IF(TCD!M64="","",TCD!M64)</f>
        <v/>
      </c>
      <c r="P63" s="151">
        <f>IF(TCD!J64="","",TCD!J64)</f>
        <v/>
      </c>
      <c r="Q63" s="151">
        <f>IF(AND(TCD!L64="",TCD!Q64=""),"",IF(SUM(TCD!L64,TCD!Q64)&gt;15,29,9.5))</f>
        <v/>
      </c>
      <c r="R63" s="151">
        <f>_xlfn.XLOOKUP(F63,TCD!E:E,TCD!K:K,"")</f>
        <v/>
      </c>
      <c r="S63" s="151">
        <f>IF(TCD!I64="","",IF(TCD!I64&gt;8.5,17,8.5))</f>
        <v/>
      </c>
      <c r="T63" s="151">
        <f>TCD!Y64</f>
        <v/>
      </c>
    </row>
    <row r="64">
      <c r="A64" s="13">
        <f>TCD!V65</f>
        <v/>
      </c>
      <c r="B64" s="1">
        <f>B63</f>
        <v/>
      </c>
      <c r="F64">
        <f>TCD!E65</f>
        <v/>
      </c>
      <c r="H64" s="6">
        <f>IF(RIGHT(J64,3)="BTB","E","P")</f>
        <v/>
      </c>
      <c r="I64">
        <f>LOOKUP(F64,'Facture Chronopost'!L:L,'Facture Chronopost'!H:H)</f>
        <v/>
      </c>
      <c r="J64" s="6">
        <f>TCD!U65</f>
        <v/>
      </c>
      <c r="K64">
        <f>K63</f>
        <v/>
      </c>
      <c r="L64" s="151">
        <f>_xlfn.XLOOKUP(F64,'TCD poids'!A:A,'TCD poids'!C:C)</f>
        <v/>
      </c>
      <c r="M64">
        <f>TCD!T65</f>
        <v/>
      </c>
      <c r="N64">
        <f>IF(I64="",0.2,LOOKUP(I64,'Pays TVA'!A:A,'Pays TVA'!B:B))</f>
        <v/>
      </c>
      <c r="O64" s="151">
        <f>IF(TCD!M65="","",TCD!M65)</f>
        <v/>
      </c>
      <c r="P64" s="151">
        <f>IF(TCD!J65="","",TCD!J65)</f>
        <v/>
      </c>
      <c r="Q64" s="151">
        <f>IF(AND(TCD!L65="",TCD!Q65=""),"",IF(SUM(TCD!L65,TCD!Q65)&gt;15,29,9.5))</f>
        <v/>
      </c>
      <c r="R64" s="151">
        <f>_xlfn.XLOOKUP(F64,TCD!E:E,TCD!K:K,"")</f>
        <v/>
      </c>
      <c r="S64" s="151">
        <f>IF(TCD!I65="","",IF(TCD!I65&gt;8.5,17,8.5))</f>
        <v/>
      </c>
      <c r="T64" s="151">
        <f>TCD!Y65</f>
        <v/>
      </c>
    </row>
    <row r="65">
      <c r="A65" s="13">
        <f>TCD!V66</f>
        <v/>
      </c>
      <c r="B65" s="1">
        <f>B64</f>
        <v/>
      </c>
      <c r="F65">
        <f>TCD!E66</f>
        <v/>
      </c>
      <c r="H65" s="6">
        <f>IF(RIGHT(J65,3)="BTB","E","P")</f>
        <v/>
      </c>
      <c r="I65">
        <f>LOOKUP(F65,'Facture Chronopost'!L:L,'Facture Chronopost'!H:H)</f>
        <v/>
      </c>
      <c r="J65" s="6">
        <f>TCD!U66</f>
        <v/>
      </c>
      <c r="K65">
        <f>K64</f>
        <v/>
      </c>
      <c r="L65" s="151">
        <f>_xlfn.XLOOKUP(F65,'TCD poids'!A:A,'TCD poids'!C:C)</f>
        <v/>
      </c>
      <c r="M65">
        <f>TCD!T66</f>
        <v/>
      </c>
      <c r="N65">
        <f>IF(I65="",0.2,LOOKUP(I65,'Pays TVA'!A:A,'Pays TVA'!B:B))</f>
        <v/>
      </c>
      <c r="O65" s="151">
        <f>IF(TCD!M66="","",TCD!M66)</f>
        <v/>
      </c>
      <c r="P65" s="151">
        <f>IF(TCD!J66="","",TCD!J66)</f>
        <v/>
      </c>
      <c r="Q65" s="151">
        <f>IF(AND(TCD!L66="",TCD!Q66=""),"",IF(SUM(TCD!L66,TCD!Q66)&gt;15,29,9.5))</f>
        <v/>
      </c>
      <c r="R65" s="151">
        <f>_xlfn.XLOOKUP(F65,TCD!E:E,TCD!K:K,"")</f>
        <v/>
      </c>
      <c r="S65" s="151">
        <f>IF(TCD!I66="","",IF(TCD!I66&gt;8.5,17,8.5))</f>
        <v/>
      </c>
      <c r="T65" s="151">
        <f>TCD!Y66</f>
        <v/>
      </c>
    </row>
    <row r="66">
      <c r="A66" s="13">
        <f>TCD!V67</f>
        <v/>
      </c>
      <c r="B66" s="1">
        <f>B65</f>
        <v/>
      </c>
      <c r="F66">
        <f>TCD!E67</f>
        <v/>
      </c>
      <c r="H66" s="6">
        <f>IF(RIGHT(J66,3)="BTB","E","P")</f>
        <v/>
      </c>
      <c r="I66">
        <f>LOOKUP(F66,'Facture Chronopost'!L:L,'Facture Chronopost'!H:H)</f>
        <v/>
      </c>
      <c r="J66" s="6">
        <f>TCD!U67</f>
        <v/>
      </c>
      <c r="K66">
        <f>K65</f>
        <v/>
      </c>
      <c r="L66" s="151">
        <f>_xlfn.XLOOKUP(F66,'TCD poids'!A:A,'TCD poids'!C:C)</f>
        <v/>
      </c>
      <c r="M66">
        <f>TCD!T67</f>
        <v/>
      </c>
      <c r="N66">
        <f>IF(I66="",0.2,LOOKUP(I66,'Pays TVA'!A:A,'Pays TVA'!B:B))</f>
        <v/>
      </c>
      <c r="O66" s="151">
        <f>IF(TCD!M67="","",TCD!M67)</f>
        <v/>
      </c>
      <c r="P66" s="151">
        <f>IF(TCD!J67="","",TCD!J67)</f>
        <v/>
      </c>
      <c r="Q66" s="151">
        <f>IF(AND(TCD!L67="",TCD!Q67=""),"",IF(SUM(TCD!L67,TCD!Q67)&gt;15,29,9.5))</f>
        <v/>
      </c>
      <c r="R66" s="151">
        <f>_xlfn.XLOOKUP(F66,TCD!E:E,TCD!K:K,"")</f>
        <v/>
      </c>
      <c r="S66" s="151">
        <f>IF(TCD!I67="","",IF(TCD!I67&gt;8.5,17,8.5))</f>
        <v/>
      </c>
      <c r="T66" s="151">
        <f>TCD!Y67</f>
        <v/>
      </c>
    </row>
    <row r="67">
      <c r="A67" s="13">
        <f>TCD!V68</f>
        <v/>
      </c>
      <c r="B67" s="1">
        <f>B66</f>
        <v/>
      </c>
      <c r="F67">
        <f>TCD!E68</f>
        <v/>
      </c>
      <c r="H67" s="6">
        <f>IF(RIGHT(J67,3)="BTB","E","P")</f>
        <v/>
      </c>
      <c r="I67">
        <f>LOOKUP(F67,'Facture Chronopost'!L:L,'Facture Chronopost'!H:H)</f>
        <v/>
      </c>
      <c r="J67" s="6">
        <f>TCD!U68</f>
        <v/>
      </c>
      <c r="K67">
        <f>K66</f>
        <v/>
      </c>
      <c r="L67" s="151">
        <f>_xlfn.XLOOKUP(F67,'TCD poids'!A:A,'TCD poids'!C:C)</f>
        <v/>
      </c>
      <c r="M67">
        <f>TCD!T68</f>
        <v/>
      </c>
      <c r="N67">
        <f>IF(I67="",0.2,LOOKUP(I67,'Pays TVA'!A:A,'Pays TVA'!B:B))</f>
        <v/>
      </c>
      <c r="O67" s="151">
        <f>IF(TCD!M68="","",TCD!M68)</f>
        <v/>
      </c>
      <c r="P67" s="151">
        <f>IF(TCD!J68="","",TCD!J68)</f>
        <v/>
      </c>
      <c r="Q67" s="151">
        <f>IF(AND(TCD!L68="",TCD!Q68=""),"",IF(SUM(TCD!L68,TCD!Q68)&gt;15,29,9.5))</f>
        <v/>
      </c>
      <c r="R67" s="151">
        <f>_xlfn.XLOOKUP(F67,TCD!E:E,TCD!K:K,"")</f>
        <v/>
      </c>
      <c r="S67" s="151">
        <f>IF(TCD!I68="","",IF(TCD!I68&gt;8.5,17,8.5))</f>
        <v/>
      </c>
      <c r="T67" s="151">
        <f>TCD!Y68</f>
        <v/>
      </c>
    </row>
    <row r="68">
      <c r="A68" s="13">
        <f>TCD!V69</f>
        <v/>
      </c>
      <c r="B68" s="1">
        <f>B67</f>
        <v/>
      </c>
      <c r="F68">
        <f>TCD!E69</f>
        <v/>
      </c>
      <c r="H68" s="6">
        <f>IF(RIGHT(J68,3)="BTB","E","P")</f>
        <v/>
      </c>
      <c r="I68">
        <f>LOOKUP(F68,'Facture Chronopost'!L:L,'Facture Chronopost'!H:H)</f>
        <v/>
      </c>
      <c r="J68" s="6">
        <f>TCD!U69</f>
        <v/>
      </c>
      <c r="K68">
        <f>K67</f>
        <v/>
      </c>
      <c r="L68" s="151">
        <f>_xlfn.XLOOKUP(F68,'TCD poids'!A:A,'TCD poids'!C:C)</f>
        <v/>
      </c>
      <c r="M68">
        <f>TCD!T69</f>
        <v/>
      </c>
      <c r="N68">
        <f>IF(I68="",0.2,LOOKUP(I68,'Pays TVA'!A:A,'Pays TVA'!B:B))</f>
        <v/>
      </c>
      <c r="O68" s="151">
        <f>IF(TCD!M69="","",TCD!M69)</f>
        <v/>
      </c>
      <c r="P68" s="151">
        <f>IF(TCD!J69="","",TCD!J69)</f>
        <v/>
      </c>
      <c r="Q68" s="151">
        <f>IF(AND(TCD!L69="",TCD!Q69=""),"",IF(SUM(TCD!L69,TCD!Q69)&gt;15,29,9.5))</f>
        <v/>
      </c>
      <c r="R68" s="151">
        <f>_xlfn.XLOOKUP(F68,TCD!E:E,TCD!K:K,"")</f>
        <v/>
      </c>
      <c r="S68" s="151">
        <f>IF(TCD!I69="","",IF(TCD!I69&gt;8.5,17,8.5))</f>
        <v/>
      </c>
      <c r="T68" s="151">
        <f>TCD!Y69</f>
        <v/>
      </c>
    </row>
    <row r="69">
      <c r="A69" s="13">
        <f>TCD!V70</f>
        <v/>
      </c>
      <c r="B69" s="1">
        <f>B68</f>
        <v/>
      </c>
      <c r="F69">
        <f>TCD!E70</f>
        <v/>
      </c>
      <c r="H69" s="6">
        <f>IF(RIGHT(J69,3)="BTB","E","P")</f>
        <v/>
      </c>
      <c r="I69">
        <f>LOOKUP(F69,'Facture Chronopost'!L:L,'Facture Chronopost'!H:H)</f>
        <v/>
      </c>
      <c r="J69" s="6">
        <f>TCD!U70</f>
        <v/>
      </c>
      <c r="K69">
        <f>K68</f>
        <v/>
      </c>
      <c r="L69" s="151">
        <f>_xlfn.XLOOKUP(F69,'TCD poids'!A:A,'TCD poids'!C:C)</f>
        <v/>
      </c>
      <c r="M69">
        <f>TCD!T70</f>
        <v/>
      </c>
      <c r="N69">
        <f>IF(I69="",0.2,LOOKUP(I69,'Pays TVA'!A:A,'Pays TVA'!B:B))</f>
        <v/>
      </c>
      <c r="O69" s="151">
        <f>IF(TCD!M70="","",TCD!M70)</f>
        <v/>
      </c>
      <c r="P69" s="151">
        <f>IF(TCD!J70="","",TCD!J70)</f>
        <v/>
      </c>
      <c r="Q69" s="151">
        <f>IF(AND(TCD!L70="",TCD!Q70=""),"",IF(SUM(TCD!L70,TCD!Q70)&gt;15,29,9.5))</f>
        <v/>
      </c>
      <c r="R69" s="151">
        <f>_xlfn.XLOOKUP(F69,TCD!E:E,TCD!K:K,"")</f>
        <v/>
      </c>
      <c r="S69" s="151">
        <f>IF(TCD!I70="","",IF(TCD!I70&gt;8.5,17,8.5))</f>
        <v/>
      </c>
      <c r="T69" s="151">
        <f>TCD!Y70</f>
        <v/>
      </c>
    </row>
    <row r="70">
      <c r="A70" s="13">
        <f>TCD!V71</f>
        <v/>
      </c>
      <c r="B70" s="1">
        <f>B69</f>
        <v/>
      </c>
      <c r="F70">
        <f>TCD!E71</f>
        <v/>
      </c>
      <c r="H70" s="6">
        <f>IF(RIGHT(J70,3)="BTB","E","P")</f>
        <v/>
      </c>
      <c r="I70">
        <f>LOOKUP(F70,'Facture Chronopost'!L:L,'Facture Chronopost'!H:H)</f>
        <v/>
      </c>
      <c r="J70" s="6">
        <f>TCD!U71</f>
        <v/>
      </c>
      <c r="K70">
        <f>K69</f>
        <v/>
      </c>
      <c r="L70" s="151">
        <f>_xlfn.XLOOKUP(F70,'TCD poids'!A:A,'TCD poids'!C:C)</f>
        <v/>
      </c>
      <c r="M70">
        <f>TCD!T71</f>
        <v/>
      </c>
      <c r="N70">
        <f>IF(I70="",0.2,LOOKUP(I70,'Pays TVA'!A:A,'Pays TVA'!B:B))</f>
        <v/>
      </c>
      <c r="O70" s="151">
        <f>IF(TCD!M71="","",TCD!M71)</f>
        <v/>
      </c>
      <c r="P70" s="151">
        <f>IF(TCD!J71="","",TCD!J71)</f>
        <v/>
      </c>
      <c r="Q70" s="151">
        <f>IF(AND(TCD!L71="",TCD!Q71=""),"",IF(SUM(TCD!L71,TCD!Q71)&gt;15,29,9.5))</f>
        <v/>
      </c>
      <c r="R70" s="151">
        <f>_xlfn.XLOOKUP(F70,TCD!E:E,TCD!K:K,"")</f>
        <v/>
      </c>
      <c r="S70" s="151">
        <f>IF(TCD!I71="","",IF(TCD!I71&gt;8.5,17,8.5))</f>
        <v/>
      </c>
      <c r="T70" s="151">
        <f>TCD!Y71</f>
        <v/>
      </c>
    </row>
    <row r="71">
      <c r="A71" s="13">
        <f>TCD!V72</f>
        <v/>
      </c>
      <c r="B71" s="1">
        <f>B70</f>
        <v/>
      </c>
      <c r="F71">
        <f>TCD!E72</f>
        <v/>
      </c>
      <c r="H71" s="6">
        <f>IF(RIGHT(J71,3)="BTB","E","P")</f>
        <v/>
      </c>
      <c r="I71">
        <f>LOOKUP(F71,'Facture Chronopost'!L:L,'Facture Chronopost'!H:H)</f>
        <v/>
      </c>
      <c r="J71" s="6">
        <f>TCD!U72</f>
        <v/>
      </c>
      <c r="K71">
        <f>K70</f>
        <v/>
      </c>
      <c r="L71" s="151">
        <f>_xlfn.XLOOKUP(F71,'TCD poids'!A:A,'TCD poids'!C:C)</f>
        <v/>
      </c>
      <c r="M71">
        <f>TCD!T72</f>
        <v/>
      </c>
      <c r="N71">
        <f>IF(I71="",0.2,LOOKUP(I71,'Pays TVA'!A:A,'Pays TVA'!B:B))</f>
        <v/>
      </c>
      <c r="O71" s="151">
        <f>IF(TCD!M72="","",TCD!M72)</f>
        <v/>
      </c>
      <c r="P71" s="151">
        <f>IF(TCD!J72="","",TCD!J72)</f>
        <v/>
      </c>
      <c r="Q71" s="151">
        <f>IF(AND(TCD!L72="",TCD!Q72=""),"",IF(SUM(TCD!L72,TCD!Q72)&gt;15,29,9.5))</f>
        <v/>
      </c>
      <c r="R71" s="151">
        <f>_xlfn.XLOOKUP(F71,TCD!E:E,TCD!K:K,"")</f>
        <v/>
      </c>
      <c r="S71" s="151">
        <f>IF(TCD!I72="","",IF(TCD!I72&gt;8.5,17,8.5))</f>
        <v/>
      </c>
      <c r="T71" s="151">
        <f>TCD!Y72</f>
        <v/>
      </c>
    </row>
    <row r="72">
      <c r="A72" s="13">
        <f>TCD!V73</f>
        <v/>
      </c>
      <c r="B72" s="1">
        <f>B71</f>
        <v/>
      </c>
      <c r="F72">
        <f>TCD!E73</f>
        <v/>
      </c>
      <c r="H72" s="6">
        <f>IF(RIGHT(J72,3)="BTB","E","P")</f>
        <v/>
      </c>
      <c r="I72">
        <f>LOOKUP(F72,'Facture Chronopost'!L:L,'Facture Chronopost'!H:H)</f>
        <v/>
      </c>
      <c r="J72" s="6">
        <f>TCD!U73</f>
        <v/>
      </c>
      <c r="K72">
        <f>K71</f>
        <v/>
      </c>
      <c r="L72" s="151">
        <f>_xlfn.XLOOKUP(F72,'TCD poids'!A:A,'TCD poids'!C:C)</f>
        <v/>
      </c>
      <c r="M72">
        <f>TCD!T73</f>
        <v/>
      </c>
      <c r="N72">
        <f>IF(I72="",0.2,LOOKUP(I72,'Pays TVA'!A:A,'Pays TVA'!B:B))</f>
        <v/>
      </c>
      <c r="O72" s="151">
        <f>IF(TCD!M73="","",TCD!M73)</f>
        <v/>
      </c>
      <c r="P72" s="151">
        <f>IF(TCD!J73="","",TCD!J73)</f>
        <v/>
      </c>
      <c r="Q72" s="151">
        <f>IF(AND(TCD!L73="",TCD!Q73=""),"",IF(SUM(TCD!L73,TCD!Q73)&gt;15,29,9.5))</f>
        <v/>
      </c>
      <c r="R72" s="151">
        <f>_xlfn.XLOOKUP(F72,TCD!E:E,TCD!K:K,"")</f>
        <v/>
      </c>
      <c r="S72" s="151">
        <f>IF(TCD!I73="","",IF(TCD!I73&gt;8.5,17,8.5))</f>
        <v/>
      </c>
      <c r="T72" s="151">
        <f>TCD!Y73</f>
        <v/>
      </c>
    </row>
    <row r="73">
      <c r="A73" s="13">
        <f>TCD!V74</f>
        <v/>
      </c>
      <c r="B73" s="1">
        <f>B72</f>
        <v/>
      </c>
      <c r="F73">
        <f>TCD!E74</f>
        <v/>
      </c>
      <c r="H73" s="6">
        <f>IF(RIGHT(J73,3)="BTB","E","P")</f>
        <v/>
      </c>
      <c r="I73">
        <f>LOOKUP(F73,'Facture Chronopost'!L:L,'Facture Chronopost'!H:H)</f>
        <v/>
      </c>
      <c r="J73" s="6">
        <f>TCD!U74</f>
        <v/>
      </c>
      <c r="K73">
        <f>K72</f>
        <v/>
      </c>
      <c r="L73" s="151">
        <f>_xlfn.XLOOKUP(F73,'TCD poids'!A:A,'TCD poids'!C:C)</f>
        <v/>
      </c>
      <c r="M73">
        <f>TCD!T74</f>
        <v/>
      </c>
      <c r="N73">
        <f>IF(I73="",0.2,LOOKUP(I73,'Pays TVA'!A:A,'Pays TVA'!B:B))</f>
        <v/>
      </c>
      <c r="O73" s="151">
        <f>IF(TCD!M74="","",TCD!M74)</f>
        <v/>
      </c>
      <c r="P73" s="151">
        <f>IF(TCD!J74="","",TCD!J74)</f>
        <v/>
      </c>
      <c r="Q73" s="151">
        <f>IF(AND(TCD!L74="",TCD!Q74=""),"",IF(SUM(TCD!L74,TCD!Q74)&gt;15,29,9.5))</f>
        <v/>
      </c>
      <c r="R73" s="151">
        <f>_xlfn.XLOOKUP(F73,TCD!E:E,TCD!K:K,"")</f>
        <v/>
      </c>
      <c r="S73" s="151">
        <f>IF(TCD!I74="","",IF(TCD!I74&gt;8.5,17,8.5))</f>
        <v/>
      </c>
      <c r="T73" s="151">
        <f>TCD!Y74</f>
        <v/>
      </c>
    </row>
    <row r="74">
      <c r="A74" s="13">
        <f>TCD!V75</f>
        <v/>
      </c>
      <c r="B74" s="1">
        <f>B73</f>
        <v/>
      </c>
      <c r="F74">
        <f>TCD!E75</f>
        <v/>
      </c>
      <c r="H74" s="6">
        <f>IF(RIGHT(J74,3)="BTB","E","P")</f>
        <v/>
      </c>
      <c r="I74">
        <f>LOOKUP(F74,'Facture Chronopost'!L:L,'Facture Chronopost'!H:H)</f>
        <v/>
      </c>
      <c r="J74" s="6">
        <f>TCD!U75</f>
        <v/>
      </c>
      <c r="K74">
        <f>K73</f>
        <v/>
      </c>
      <c r="L74" s="151">
        <f>_xlfn.XLOOKUP(F74,'TCD poids'!A:A,'TCD poids'!C:C)</f>
        <v/>
      </c>
      <c r="M74">
        <f>TCD!T75</f>
        <v/>
      </c>
      <c r="N74">
        <f>IF(I74="",0.2,LOOKUP(I74,'Pays TVA'!A:A,'Pays TVA'!B:B))</f>
        <v/>
      </c>
      <c r="O74" s="151">
        <f>IF(TCD!M75="","",TCD!M75)</f>
        <v/>
      </c>
      <c r="P74" s="151">
        <f>IF(TCD!J75="","",TCD!J75)</f>
        <v/>
      </c>
      <c r="Q74" s="151">
        <f>IF(AND(TCD!L75="",TCD!Q75=""),"",IF(SUM(TCD!L75,TCD!Q75)&gt;15,29,9.5))</f>
        <v/>
      </c>
      <c r="R74" s="151">
        <f>_xlfn.XLOOKUP(F74,TCD!E:E,TCD!K:K,"")</f>
        <v/>
      </c>
      <c r="S74" s="151">
        <f>IF(TCD!I75="","",IF(TCD!I75&gt;8.5,17,8.5))</f>
        <v/>
      </c>
      <c r="T74" s="151">
        <f>TCD!Y75</f>
        <v/>
      </c>
    </row>
    <row r="75">
      <c r="A75" s="13">
        <f>TCD!V76</f>
        <v/>
      </c>
      <c r="B75" s="1">
        <f>B74</f>
        <v/>
      </c>
      <c r="F75">
        <f>TCD!E76</f>
        <v/>
      </c>
      <c r="H75" s="6">
        <f>IF(RIGHT(J75,3)="BTB","E","P")</f>
        <v/>
      </c>
      <c r="I75">
        <f>LOOKUP(F75,'Facture Chronopost'!L:L,'Facture Chronopost'!H:H)</f>
        <v/>
      </c>
      <c r="J75" s="6">
        <f>TCD!U76</f>
        <v/>
      </c>
      <c r="K75">
        <f>K74</f>
        <v/>
      </c>
      <c r="L75" s="151">
        <f>_xlfn.XLOOKUP(F75,'TCD poids'!A:A,'TCD poids'!C:C)</f>
        <v/>
      </c>
      <c r="M75">
        <f>TCD!T76</f>
        <v/>
      </c>
      <c r="N75">
        <f>IF(I75="",0.2,LOOKUP(I75,'Pays TVA'!A:A,'Pays TVA'!B:B))</f>
        <v/>
      </c>
      <c r="O75" s="151">
        <f>IF(TCD!M76="","",TCD!M76)</f>
        <v/>
      </c>
      <c r="P75" s="151">
        <f>IF(TCD!J76="","",TCD!J76)</f>
        <v/>
      </c>
      <c r="Q75" s="151">
        <f>IF(AND(TCD!L76="",TCD!Q76=""),"",IF(SUM(TCD!L76,TCD!Q76)&gt;15,29,9.5))</f>
        <v/>
      </c>
      <c r="R75" s="151">
        <f>_xlfn.XLOOKUP(F75,TCD!E:E,TCD!K:K,"")</f>
        <v/>
      </c>
      <c r="S75" s="151">
        <f>IF(TCD!I76="","",IF(TCD!I76&gt;8.5,17,8.5))</f>
        <v/>
      </c>
      <c r="T75" s="151">
        <f>TCD!Y76</f>
        <v/>
      </c>
    </row>
    <row r="76">
      <c r="A76" s="13">
        <f>TCD!V77</f>
        <v/>
      </c>
      <c r="B76" s="1">
        <f>B75</f>
        <v/>
      </c>
      <c r="F76">
        <f>TCD!E77</f>
        <v/>
      </c>
      <c r="H76" s="6">
        <f>IF(RIGHT(J76,3)="BTB","E","P")</f>
        <v/>
      </c>
      <c r="I76">
        <f>LOOKUP(F76,'Facture Chronopost'!L:L,'Facture Chronopost'!H:H)</f>
        <v/>
      </c>
      <c r="J76" s="6">
        <f>TCD!U77</f>
        <v/>
      </c>
      <c r="K76">
        <f>K75</f>
        <v/>
      </c>
      <c r="L76" s="151">
        <f>_xlfn.XLOOKUP(F76,'TCD poids'!A:A,'TCD poids'!C:C)</f>
        <v/>
      </c>
      <c r="M76">
        <f>TCD!T77</f>
        <v/>
      </c>
      <c r="N76">
        <f>IF(I76="",0.2,LOOKUP(I76,'Pays TVA'!A:A,'Pays TVA'!B:B))</f>
        <v/>
      </c>
      <c r="O76" s="151">
        <f>IF(TCD!M77="","",TCD!M77)</f>
        <v/>
      </c>
      <c r="P76" s="151">
        <f>IF(TCD!J77="","",TCD!J77)</f>
        <v/>
      </c>
      <c r="Q76" s="151">
        <f>IF(AND(TCD!L77="",TCD!Q77=""),"",IF(SUM(TCD!L77,TCD!Q77)&gt;15,29,9.5))</f>
        <v/>
      </c>
      <c r="R76" s="151">
        <f>_xlfn.XLOOKUP(F76,TCD!E:E,TCD!K:K,"")</f>
        <v/>
      </c>
      <c r="S76" s="151">
        <f>IF(TCD!I77="","",IF(TCD!I77&gt;8.5,17,8.5))</f>
        <v/>
      </c>
      <c r="T76" s="151">
        <f>TCD!Y77</f>
        <v/>
      </c>
    </row>
    <row r="77">
      <c r="A77" s="13">
        <f>TCD!V78</f>
        <v/>
      </c>
      <c r="B77" s="1">
        <f>B76</f>
        <v/>
      </c>
      <c r="F77">
        <f>TCD!E78</f>
        <v/>
      </c>
      <c r="H77" s="6">
        <f>IF(RIGHT(J77,3)="BTB","E","P")</f>
        <v/>
      </c>
      <c r="I77">
        <f>LOOKUP(F77,'Facture Chronopost'!L:L,'Facture Chronopost'!H:H)</f>
        <v/>
      </c>
      <c r="J77" s="6">
        <f>TCD!U78</f>
        <v/>
      </c>
      <c r="K77">
        <f>K76</f>
        <v/>
      </c>
      <c r="L77" s="151">
        <f>_xlfn.XLOOKUP(F77,'TCD poids'!A:A,'TCD poids'!C:C)</f>
        <v/>
      </c>
      <c r="M77">
        <f>TCD!T78</f>
        <v/>
      </c>
      <c r="N77">
        <f>IF(I77="",0.2,LOOKUP(I77,'Pays TVA'!A:A,'Pays TVA'!B:B))</f>
        <v/>
      </c>
      <c r="O77" s="151">
        <f>IF(TCD!M78="","",TCD!M78)</f>
        <v/>
      </c>
      <c r="P77" s="151">
        <f>IF(TCD!J78="","",TCD!J78)</f>
        <v/>
      </c>
      <c r="Q77" s="151">
        <f>IF(AND(TCD!L78="",TCD!Q78=""),"",IF(SUM(TCD!L78,TCD!Q78)&gt;15,29,9.5))</f>
        <v/>
      </c>
      <c r="R77" s="151">
        <f>_xlfn.XLOOKUP(F77,TCD!E:E,TCD!K:K,"")</f>
        <v/>
      </c>
      <c r="S77" s="151">
        <f>IF(TCD!I78="","",IF(TCD!I78&gt;8.5,17,8.5))</f>
        <v/>
      </c>
      <c r="T77" s="151">
        <f>TCD!Y78</f>
        <v/>
      </c>
    </row>
    <row r="78">
      <c r="A78" s="13">
        <f>TCD!V79</f>
        <v/>
      </c>
      <c r="B78" s="1">
        <f>B77</f>
        <v/>
      </c>
      <c r="F78">
        <f>TCD!E79</f>
        <v/>
      </c>
      <c r="H78" s="6">
        <f>IF(RIGHT(J78,3)="BTB","E","P")</f>
        <v/>
      </c>
      <c r="I78">
        <f>LOOKUP(F78,'Facture Chronopost'!L:L,'Facture Chronopost'!H:H)</f>
        <v/>
      </c>
      <c r="J78" s="6">
        <f>TCD!U79</f>
        <v/>
      </c>
      <c r="K78">
        <f>K77</f>
        <v/>
      </c>
      <c r="L78" s="151">
        <f>_xlfn.XLOOKUP(F78,'TCD poids'!A:A,'TCD poids'!C:C)</f>
        <v/>
      </c>
      <c r="M78">
        <f>TCD!T79</f>
        <v/>
      </c>
      <c r="N78">
        <f>IF(I78="",0.2,LOOKUP(I78,'Pays TVA'!A:A,'Pays TVA'!B:B))</f>
        <v/>
      </c>
      <c r="O78" s="151">
        <f>IF(TCD!M79="","",TCD!M79)</f>
        <v/>
      </c>
      <c r="P78" s="151">
        <f>IF(TCD!J79="","",TCD!J79)</f>
        <v/>
      </c>
      <c r="Q78" s="151">
        <f>IF(AND(TCD!L79="",TCD!Q79=""),"",IF(SUM(TCD!L79,TCD!Q79)&gt;15,29,9.5))</f>
        <v/>
      </c>
      <c r="R78" s="151">
        <f>_xlfn.XLOOKUP(F78,TCD!E:E,TCD!K:K,"")</f>
        <v/>
      </c>
      <c r="S78" s="151">
        <f>IF(TCD!I79="","",IF(TCD!I79&gt;8.5,17,8.5))</f>
        <v/>
      </c>
      <c r="T78" s="151">
        <f>TCD!Y79</f>
        <v/>
      </c>
    </row>
    <row r="79">
      <c r="A79" s="13">
        <f>TCD!V80</f>
        <v/>
      </c>
      <c r="B79" s="1">
        <f>B78</f>
        <v/>
      </c>
      <c r="F79">
        <f>TCD!E80</f>
        <v/>
      </c>
      <c r="H79" s="6">
        <f>IF(RIGHT(J79,3)="BTB","E","P")</f>
        <v/>
      </c>
      <c r="I79">
        <f>LOOKUP(F79,'Facture Chronopost'!L:L,'Facture Chronopost'!H:H)</f>
        <v/>
      </c>
      <c r="J79" s="6">
        <f>TCD!U80</f>
        <v/>
      </c>
      <c r="K79">
        <f>K78</f>
        <v/>
      </c>
      <c r="L79" s="151">
        <f>_xlfn.XLOOKUP(F79,'TCD poids'!A:A,'TCD poids'!C:C)</f>
        <v/>
      </c>
      <c r="M79">
        <f>TCD!T80</f>
        <v/>
      </c>
      <c r="N79">
        <f>IF(I79="",0.2,LOOKUP(I79,'Pays TVA'!A:A,'Pays TVA'!B:B))</f>
        <v/>
      </c>
      <c r="O79" s="151">
        <f>IF(TCD!M80="","",TCD!M80)</f>
        <v/>
      </c>
      <c r="P79" s="151">
        <f>IF(TCD!J80="","",TCD!J80)</f>
        <v/>
      </c>
      <c r="Q79" s="151">
        <f>IF(AND(TCD!L80="",TCD!Q80=""),"",IF(SUM(TCD!L80,TCD!Q80)&gt;15,29,9.5))</f>
        <v/>
      </c>
      <c r="R79" s="151">
        <f>_xlfn.XLOOKUP(F79,TCD!E:E,TCD!K:K,"")</f>
        <v/>
      </c>
      <c r="S79" s="151">
        <f>IF(TCD!I80="","",IF(TCD!I80&gt;8.5,17,8.5))</f>
        <v/>
      </c>
      <c r="T79" s="151">
        <f>TCD!Y80</f>
        <v/>
      </c>
    </row>
    <row r="80">
      <c r="A80" s="13">
        <f>TCD!V81</f>
        <v/>
      </c>
      <c r="B80" s="1">
        <f>B79</f>
        <v/>
      </c>
      <c r="F80">
        <f>TCD!E81</f>
        <v/>
      </c>
      <c r="H80" s="6">
        <f>IF(RIGHT(J80,3)="BTB","E","P")</f>
        <v/>
      </c>
      <c r="I80">
        <f>LOOKUP(F80,'Facture Chronopost'!L:L,'Facture Chronopost'!H:H)</f>
        <v/>
      </c>
      <c r="J80" s="6">
        <f>TCD!U81</f>
        <v/>
      </c>
      <c r="K80">
        <f>K79</f>
        <v/>
      </c>
      <c r="L80" s="151">
        <f>_xlfn.XLOOKUP(F80,'TCD poids'!A:A,'TCD poids'!C:C)</f>
        <v/>
      </c>
      <c r="M80">
        <f>TCD!T81</f>
        <v/>
      </c>
      <c r="N80">
        <f>IF(I80="",0.2,LOOKUP(I80,'Pays TVA'!A:A,'Pays TVA'!B:B))</f>
        <v/>
      </c>
      <c r="O80" s="151">
        <f>IF(TCD!M81="","",TCD!M81)</f>
        <v/>
      </c>
      <c r="P80" s="151">
        <f>IF(TCD!J81="","",TCD!J81)</f>
        <v/>
      </c>
      <c r="Q80" s="151">
        <f>IF(AND(TCD!L81="",TCD!Q81=""),"",IF(SUM(TCD!L81,TCD!Q81)&gt;15,29,9.5))</f>
        <v/>
      </c>
      <c r="R80" s="151">
        <f>_xlfn.XLOOKUP(F80,TCD!E:E,TCD!K:K,"")</f>
        <v/>
      </c>
      <c r="S80" s="151">
        <f>IF(TCD!I81="","",IF(TCD!I81&gt;8.5,17,8.5))</f>
        <v/>
      </c>
      <c r="T80" s="151">
        <f>TCD!Y81</f>
        <v/>
      </c>
    </row>
    <row r="81">
      <c r="A81" s="13">
        <f>TCD!V82</f>
        <v/>
      </c>
      <c r="B81" s="1">
        <f>B80</f>
        <v/>
      </c>
      <c r="F81">
        <f>TCD!E82</f>
        <v/>
      </c>
      <c r="H81" s="6">
        <f>IF(RIGHT(J81,3)="BTB","E","P")</f>
        <v/>
      </c>
      <c r="I81">
        <f>LOOKUP(F81,'Facture Chronopost'!L:L,'Facture Chronopost'!H:H)</f>
        <v/>
      </c>
      <c r="J81" s="6">
        <f>TCD!U82</f>
        <v/>
      </c>
      <c r="K81">
        <f>K80</f>
        <v/>
      </c>
      <c r="L81" s="151">
        <f>_xlfn.XLOOKUP(F81,'TCD poids'!A:A,'TCD poids'!C:C)</f>
        <v/>
      </c>
      <c r="M81">
        <f>TCD!T82</f>
        <v/>
      </c>
      <c r="N81">
        <f>IF(I81="",0.2,LOOKUP(I81,'Pays TVA'!A:A,'Pays TVA'!B:B))</f>
        <v/>
      </c>
      <c r="O81" s="151">
        <f>IF(TCD!M82="","",TCD!M82)</f>
        <v/>
      </c>
      <c r="P81" s="151">
        <f>IF(TCD!J82="","",TCD!J82)</f>
        <v/>
      </c>
      <c r="Q81" s="151">
        <f>IF(AND(TCD!L82="",TCD!Q82=""),"",IF(SUM(TCD!L82,TCD!Q82)&gt;15,29,9.5))</f>
        <v/>
      </c>
      <c r="R81" s="151">
        <f>_xlfn.XLOOKUP(F81,TCD!E:E,TCD!K:K,"")</f>
        <v/>
      </c>
      <c r="S81" s="151">
        <f>IF(TCD!I82="","",IF(TCD!I82&gt;8.5,17,8.5))</f>
        <v/>
      </c>
      <c r="T81" s="151">
        <f>TCD!Y82</f>
        <v/>
      </c>
    </row>
    <row r="82">
      <c r="A82" s="13">
        <f>TCD!V83</f>
        <v/>
      </c>
      <c r="B82" s="1">
        <f>B81</f>
        <v/>
      </c>
      <c r="F82">
        <f>TCD!E83</f>
        <v/>
      </c>
      <c r="H82" s="6">
        <f>IF(RIGHT(J82,3)="BTB","E","P")</f>
        <v/>
      </c>
      <c r="I82">
        <f>LOOKUP(F82,'Facture Chronopost'!L:L,'Facture Chronopost'!H:H)</f>
        <v/>
      </c>
      <c r="J82" s="6">
        <f>TCD!U83</f>
        <v/>
      </c>
      <c r="K82">
        <f>K81</f>
        <v/>
      </c>
      <c r="L82" s="151">
        <f>_xlfn.XLOOKUP(F82,'TCD poids'!A:A,'TCD poids'!C:C)</f>
        <v/>
      </c>
      <c r="M82">
        <f>TCD!T83</f>
        <v/>
      </c>
      <c r="N82">
        <f>IF(I82="",0.2,LOOKUP(I82,'Pays TVA'!A:A,'Pays TVA'!B:B))</f>
        <v/>
      </c>
      <c r="O82" s="151">
        <f>IF(TCD!M83="","",TCD!M83)</f>
        <v/>
      </c>
      <c r="P82" s="151">
        <f>IF(TCD!J83="","",TCD!J83)</f>
        <v/>
      </c>
      <c r="Q82" s="151">
        <f>IF(AND(TCD!L83="",TCD!Q83=""),"",IF(SUM(TCD!L83,TCD!Q83)&gt;15,29,9.5))</f>
        <v/>
      </c>
      <c r="R82" s="151">
        <f>_xlfn.XLOOKUP(F82,TCD!E:E,TCD!K:K,"")</f>
        <v/>
      </c>
      <c r="S82" s="151">
        <f>IF(TCD!I83="","",IF(TCD!I83&gt;8.5,17,8.5))</f>
        <v/>
      </c>
      <c r="T82" s="151">
        <f>TCD!Y83</f>
        <v/>
      </c>
    </row>
    <row r="83">
      <c r="A83" s="13">
        <f>TCD!V84</f>
        <v/>
      </c>
      <c r="B83" s="1">
        <f>B82</f>
        <v/>
      </c>
      <c r="F83">
        <f>TCD!E84</f>
        <v/>
      </c>
      <c r="H83" s="6">
        <f>IF(RIGHT(J83,3)="BTB","E","P")</f>
        <v/>
      </c>
      <c r="I83">
        <f>LOOKUP(F83,'Facture Chronopost'!L:L,'Facture Chronopost'!H:H)</f>
        <v/>
      </c>
      <c r="J83" s="6">
        <f>TCD!U84</f>
        <v/>
      </c>
      <c r="K83">
        <f>K82</f>
        <v/>
      </c>
      <c r="L83" s="151">
        <f>_xlfn.XLOOKUP(F83,'TCD poids'!A:A,'TCD poids'!C:C)</f>
        <v/>
      </c>
      <c r="M83">
        <f>TCD!T84</f>
        <v/>
      </c>
      <c r="N83">
        <f>IF(I83="",0.2,LOOKUP(I83,'Pays TVA'!A:A,'Pays TVA'!B:B))</f>
        <v/>
      </c>
      <c r="O83" s="151">
        <f>IF(TCD!M84="","",TCD!M84)</f>
        <v/>
      </c>
      <c r="P83" s="151">
        <f>IF(TCD!J84="","",TCD!J84)</f>
        <v/>
      </c>
      <c r="Q83" s="151">
        <f>IF(AND(TCD!L84="",TCD!Q84=""),"",IF(SUM(TCD!L84,TCD!Q84)&gt;15,29,9.5))</f>
        <v/>
      </c>
      <c r="R83" s="151">
        <f>_xlfn.XLOOKUP(F83,TCD!E:E,TCD!K:K,"")</f>
        <v/>
      </c>
      <c r="S83" s="151">
        <f>IF(TCD!I84="","",IF(TCD!I84&gt;8.5,17,8.5))</f>
        <v/>
      </c>
      <c r="T83" s="151">
        <f>TCD!Y84</f>
        <v/>
      </c>
    </row>
    <row r="84">
      <c r="A84" s="13">
        <f>TCD!V85</f>
        <v/>
      </c>
      <c r="B84" s="1">
        <f>B83</f>
        <v/>
      </c>
      <c r="F84">
        <f>TCD!E85</f>
        <v/>
      </c>
      <c r="H84" s="6">
        <f>IF(RIGHT(J84,3)="BTB","E","P")</f>
        <v/>
      </c>
      <c r="I84">
        <f>LOOKUP(F84,'Facture Chronopost'!L:L,'Facture Chronopost'!H:H)</f>
        <v/>
      </c>
      <c r="J84" s="6">
        <f>TCD!U85</f>
        <v/>
      </c>
      <c r="K84">
        <f>K83</f>
        <v/>
      </c>
      <c r="L84" s="151">
        <f>_xlfn.XLOOKUP(F84,'TCD poids'!A:A,'TCD poids'!C:C)</f>
        <v/>
      </c>
      <c r="M84">
        <f>TCD!T85</f>
        <v/>
      </c>
      <c r="N84">
        <f>IF(I84="",0.2,LOOKUP(I84,'Pays TVA'!A:A,'Pays TVA'!B:B))</f>
        <v/>
      </c>
      <c r="O84" s="151">
        <f>IF(TCD!M85="","",TCD!M85)</f>
        <v/>
      </c>
      <c r="P84" s="151">
        <f>IF(TCD!J85="","",TCD!J85)</f>
        <v/>
      </c>
      <c r="Q84" s="151">
        <f>IF(AND(TCD!L85="",TCD!Q85=""),"",IF(SUM(TCD!L85,TCD!Q85)&gt;15,29,9.5))</f>
        <v/>
      </c>
      <c r="R84" s="151">
        <f>_xlfn.XLOOKUP(F84,TCD!E:E,TCD!K:K,"")</f>
        <v/>
      </c>
      <c r="S84" s="151">
        <f>IF(TCD!I85="","",IF(TCD!I85&gt;8.5,17,8.5))</f>
        <v/>
      </c>
      <c r="T84" s="151">
        <f>TCD!Y85</f>
        <v/>
      </c>
    </row>
    <row r="85">
      <c r="A85" s="13">
        <f>TCD!V86</f>
        <v/>
      </c>
      <c r="B85" s="1">
        <f>B84</f>
        <v/>
      </c>
      <c r="F85">
        <f>TCD!E86</f>
        <v/>
      </c>
      <c r="H85" s="6">
        <f>IF(RIGHT(J85,3)="BTB","E","P")</f>
        <v/>
      </c>
      <c r="I85">
        <f>LOOKUP(F85,'Facture Chronopost'!L:L,'Facture Chronopost'!H:H)</f>
        <v/>
      </c>
      <c r="J85" s="6">
        <f>TCD!U86</f>
        <v/>
      </c>
      <c r="K85">
        <f>K84</f>
        <v/>
      </c>
      <c r="L85" s="151">
        <f>_xlfn.XLOOKUP(F85,'TCD poids'!A:A,'TCD poids'!C:C)</f>
        <v/>
      </c>
      <c r="M85">
        <f>TCD!T86</f>
        <v/>
      </c>
      <c r="N85">
        <f>IF(I85="",0.2,LOOKUP(I85,'Pays TVA'!A:A,'Pays TVA'!B:B))</f>
        <v/>
      </c>
      <c r="O85" s="151">
        <f>IF(TCD!M86="","",TCD!M86)</f>
        <v/>
      </c>
      <c r="P85" s="151">
        <f>IF(TCD!J86="","",TCD!J86)</f>
        <v/>
      </c>
      <c r="Q85" s="151">
        <f>IF(AND(TCD!L86="",TCD!Q86=""),"",IF(SUM(TCD!L86,TCD!Q86)&gt;15,29,9.5))</f>
        <v/>
      </c>
      <c r="R85" s="151">
        <f>_xlfn.XLOOKUP(F85,TCD!E:E,TCD!K:K,"")</f>
        <v/>
      </c>
      <c r="S85" s="151">
        <f>IF(TCD!I86="","",IF(TCD!I86&gt;8.5,17,8.5))</f>
        <v/>
      </c>
      <c r="T85" s="151">
        <f>TCD!Y86</f>
        <v/>
      </c>
    </row>
    <row r="86">
      <c r="A86" s="13">
        <f>TCD!V87</f>
        <v/>
      </c>
      <c r="B86" s="1">
        <f>B85</f>
        <v/>
      </c>
      <c r="F86">
        <f>TCD!E87</f>
        <v/>
      </c>
      <c r="H86" s="6">
        <f>IF(RIGHT(J86,3)="BTB","E","P")</f>
        <v/>
      </c>
      <c r="I86">
        <f>LOOKUP(F86,'Facture Chronopost'!L:L,'Facture Chronopost'!H:H)</f>
        <v/>
      </c>
      <c r="J86" s="6">
        <f>TCD!U87</f>
        <v/>
      </c>
      <c r="K86">
        <f>K85</f>
        <v/>
      </c>
      <c r="L86" s="151">
        <f>_xlfn.XLOOKUP(F86,'TCD poids'!A:A,'TCD poids'!C:C)</f>
        <v/>
      </c>
      <c r="M86">
        <f>TCD!T87</f>
        <v/>
      </c>
      <c r="N86">
        <f>IF(I86="",0.2,LOOKUP(I86,'Pays TVA'!A:A,'Pays TVA'!B:B))</f>
        <v/>
      </c>
      <c r="O86" s="151">
        <f>IF(TCD!M87="","",TCD!M87)</f>
        <v/>
      </c>
      <c r="P86" s="151">
        <f>IF(TCD!J87="","",TCD!J87)</f>
        <v/>
      </c>
      <c r="Q86" s="151">
        <f>IF(AND(TCD!L87="",TCD!Q87=""),"",IF(SUM(TCD!L87,TCD!Q87)&gt;15,29,9.5))</f>
        <v/>
      </c>
      <c r="R86" s="151">
        <f>_xlfn.XLOOKUP(F86,TCD!E:E,TCD!K:K,"")</f>
        <v/>
      </c>
      <c r="S86" s="151">
        <f>IF(TCD!I87="","",IF(TCD!I87&gt;8.5,17,8.5))</f>
        <v/>
      </c>
      <c r="T86" s="151">
        <f>TCD!Y87</f>
        <v/>
      </c>
    </row>
    <row r="87">
      <c r="A87" s="13">
        <f>TCD!V88</f>
        <v/>
      </c>
      <c r="B87" s="1">
        <f>B86</f>
        <v/>
      </c>
      <c r="F87">
        <f>TCD!E88</f>
        <v/>
      </c>
      <c r="H87" s="6">
        <f>IF(RIGHT(J87,3)="BTB","E","P")</f>
        <v/>
      </c>
      <c r="I87">
        <f>LOOKUP(F87,'Facture Chronopost'!L:L,'Facture Chronopost'!H:H)</f>
        <v/>
      </c>
      <c r="J87" s="6">
        <f>TCD!U88</f>
        <v/>
      </c>
      <c r="K87">
        <f>K86</f>
        <v/>
      </c>
      <c r="L87" s="151">
        <f>_xlfn.XLOOKUP(F87,'TCD poids'!A:A,'TCD poids'!C:C)</f>
        <v/>
      </c>
      <c r="M87">
        <f>TCD!T88</f>
        <v/>
      </c>
      <c r="N87">
        <f>IF(I87="",0.2,LOOKUP(I87,'Pays TVA'!A:A,'Pays TVA'!B:B))</f>
        <v/>
      </c>
      <c r="O87" s="151">
        <f>IF(TCD!M88="","",TCD!M88)</f>
        <v/>
      </c>
      <c r="P87" s="151">
        <f>IF(TCD!J88="","",TCD!J88)</f>
        <v/>
      </c>
      <c r="Q87" s="151">
        <f>IF(AND(TCD!L88="",TCD!Q88=""),"",IF(SUM(TCD!L88,TCD!Q88)&gt;15,29,9.5))</f>
        <v/>
      </c>
      <c r="R87" s="151">
        <f>_xlfn.XLOOKUP(F87,TCD!E:E,TCD!K:K,"")</f>
        <v/>
      </c>
      <c r="S87" s="151">
        <f>IF(TCD!I88="","",IF(TCD!I88&gt;8.5,17,8.5))</f>
        <v/>
      </c>
      <c r="T87" s="151">
        <f>TCD!Y88</f>
        <v/>
      </c>
    </row>
    <row r="88">
      <c r="A88" s="13">
        <f>TCD!V89</f>
        <v/>
      </c>
      <c r="B88" s="1">
        <f>B87</f>
        <v/>
      </c>
      <c r="F88">
        <f>TCD!E89</f>
        <v/>
      </c>
      <c r="H88" s="6">
        <f>IF(RIGHT(J88,3)="BTB","E","P")</f>
        <v/>
      </c>
      <c r="I88">
        <f>LOOKUP(F88,'Facture Chronopost'!L:L,'Facture Chronopost'!H:H)</f>
        <v/>
      </c>
      <c r="J88" s="6">
        <f>TCD!U89</f>
        <v/>
      </c>
      <c r="K88">
        <f>K87</f>
        <v/>
      </c>
      <c r="L88" s="151">
        <f>_xlfn.XLOOKUP(F88,'TCD poids'!A:A,'TCD poids'!C:C)</f>
        <v/>
      </c>
      <c r="M88">
        <f>TCD!T89</f>
        <v/>
      </c>
      <c r="N88">
        <f>IF(I88="",0.2,LOOKUP(I88,'Pays TVA'!A:A,'Pays TVA'!B:B))</f>
        <v/>
      </c>
      <c r="O88" s="151">
        <f>IF(TCD!M89="","",TCD!M89)</f>
        <v/>
      </c>
      <c r="P88" s="151">
        <f>IF(TCD!J89="","",TCD!J89)</f>
        <v/>
      </c>
      <c r="Q88" s="151">
        <f>IF(AND(TCD!L89="",TCD!Q89=""),"",IF(SUM(TCD!L89,TCD!Q89)&gt;15,29,9.5))</f>
        <v/>
      </c>
      <c r="R88" s="151">
        <f>_xlfn.XLOOKUP(F88,TCD!E:E,TCD!K:K,"")</f>
        <v/>
      </c>
      <c r="S88" s="151">
        <f>IF(TCD!I89="","",IF(TCD!I89&gt;8.5,17,8.5))</f>
        <v/>
      </c>
      <c r="T88" s="151">
        <f>TCD!Y89</f>
        <v/>
      </c>
    </row>
    <row r="89">
      <c r="A89" s="13">
        <f>TCD!V90</f>
        <v/>
      </c>
      <c r="B89" s="1">
        <f>B88</f>
        <v/>
      </c>
      <c r="F89">
        <f>TCD!E90</f>
        <v/>
      </c>
      <c r="H89" s="6">
        <f>IF(RIGHT(J89,3)="BTB","E","P")</f>
        <v/>
      </c>
      <c r="I89">
        <f>LOOKUP(F89,'Facture Chronopost'!L:L,'Facture Chronopost'!H:H)</f>
        <v/>
      </c>
      <c r="J89" s="6">
        <f>TCD!U90</f>
        <v/>
      </c>
      <c r="K89">
        <f>K88</f>
        <v/>
      </c>
      <c r="L89" s="151">
        <f>_xlfn.XLOOKUP(F89,'TCD poids'!A:A,'TCD poids'!C:C)</f>
        <v/>
      </c>
      <c r="M89">
        <f>TCD!T90</f>
        <v/>
      </c>
      <c r="N89">
        <f>IF(I89="",0.2,LOOKUP(I89,'Pays TVA'!A:A,'Pays TVA'!B:B))</f>
        <v/>
      </c>
      <c r="O89" s="151">
        <f>IF(TCD!M90="","",TCD!M90)</f>
        <v/>
      </c>
      <c r="P89" s="151">
        <f>IF(TCD!J90="","",TCD!J90)</f>
        <v/>
      </c>
      <c r="Q89" s="151">
        <f>IF(AND(TCD!L90="",TCD!Q90=""),"",IF(SUM(TCD!L90,TCD!Q90)&gt;15,29,9.5))</f>
        <v/>
      </c>
      <c r="R89" s="151">
        <f>_xlfn.XLOOKUP(F89,TCD!E:E,TCD!K:K,"")</f>
        <v/>
      </c>
      <c r="S89" s="151">
        <f>IF(TCD!I90="","",IF(TCD!I90&gt;8.5,17,8.5))</f>
        <v/>
      </c>
      <c r="T89" s="151">
        <f>TCD!Y90</f>
        <v/>
      </c>
    </row>
    <row r="90">
      <c r="A90" s="13">
        <f>TCD!V91</f>
        <v/>
      </c>
      <c r="B90" s="1">
        <f>B89</f>
        <v/>
      </c>
      <c r="F90">
        <f>TCD!E91</f>
        <v/>
      </c>
      <c r="H90" s="6">
        <f>IF(RIGHT(J90,3)="BTB","E","P")</f>
        <v/>
      </c>
      <c r="I90">
        <f>LOOKUP(F90,'Facture Chronopost'!L:L,'Facture Chronopost'!H:H)</f>
        <v/>
      </c>
      <c r="J90" s="6">
        <f>TCD!U91</f>
        <v/>
      </c>
      <c r="K90">
        <f>K89</f>
        <v/>
      </c>
      <c r="L90" s="151">
        <f>_xlfn.XLOOKUP(F90,'TCD poids'!A:A,'TCD poids'!C:C)</f>
        <v/>
      </c>
      <c r="M90">
        <f>TCD!T91</f>
        <v/>
      </c>
      <c r="N90">
        <f>IF(I90="",0.2,LOOKUP(I90,'Pays TVA'!A:A,'Pays TVA'!B:B))</f>
        <v/>
      </c>
      <c r="O90" s="151">
        <f>IF(TCD!M91="","",TCD!M91)</f>
        <v/>
      </c>
      <c r="P90" s="151">
        <f>IF(TCD!J91="","",TCD!J91)</f>
        <v/>
      </c>
      <c r="Q90" s="151">
        <f>IF(AND(TCD!L91="",TCD!Q91=""),"",IF(SUM(TCD!L91,TCD!Q91)&gt;15,29,9.5))</f>
        <v/>
      </c>
      <c r="R90" s="151">
        <f>_xlfn.XLOOKUP(F90,TCD!E:E,TCD!K:K,"")</f>
        <v/>
      </c>
      <c r="S90" s="151">
        <f>IF(TCD!I91="","",IF(TCD!I91&gt;8.5,17,8.5))</f>
        <v/>
      </c>
      <c r="T90" s="151">
        <f>TCD!Y91</f>
        <v/>
      </c>
    </row>
    <row r="91">
      <c r="A91" s="13">
        <f>TCD!V92</f>
        <v/>
      </c>
      <c r="B91" s="1">
        <f>B90</f>
        <v/>
      </c>
      <c r="F91">
        <f>TCD!E92</f>
        <v/>
      </c>
      <c r="H91" s="6">
        <f>IF(RIGHT(J91,3)="BTB","E","P")</f>
        <v/>
      </c>
      <c r="I91">
        <f>LOOKUP(F91,'Facture Chronopost'!L:L,'Facture Chronopost'!H:H)</f>
        <v/>
      </c>
      <c r="J91" s="6">
        <f>TCD!U92</f>
        <v/>
      </c>
      <c r="K91">
        <f>K90</f>
        <v/>
      </c>
      <c r="L91" s="151">
        <f>_xlfn.XLOOKUP(F91,'TCD poids'!A:A,'TCD poids'!C:C)</f>
        <v/>
      </c>
      <c r="M91">
        <f>TCD!T92</f>
        <v/>
      </c>
      <c r="N91">
        <f>IF(I91="",0.2,LOOKUP(I91,'Pays TVA'!A:A,'Pays TVA'!B:B))</f>
        <v/>
      </c>
      <c r="O91" s="151">
        <f>IF(TCD!M92="","",TCD!M92)</f>
        <v/>
      </c>
      <c r="P91" s="151">
        <f>IF(TCD!J92="","",TCD!J92)</f>
        <v/>
      </c>
      <c r="Q91" s="151">
        <f>IF(AND(TCD!L92="",TCD!Q92=""),"",IF(SUM(TCD!L92,TCD!Q92)&gt;15,29,9.5))</f>
        <v/>
      </c>
      <c r="R91" s="151">
        <f>_xlfn.XLOOKUP(F91,TCD!E:E,TCD!K:K,"")</f>
        <v/>
      </c>
      <c r="S91" s="151">
        <f>IF(TCD!I92="","",IF(TCD!I92&gt;8.5,17,8.5))</f>
        <v/>
      </c>
      <c r="T91" s="151">
        <f>TCD!Y92</f>
        <v/>
      </c>
    </row>
    <row r="92">
      <c r="A92" s="13">
        <f>TCD!V93</f>
        <v/>
      </c>
      <c r="B92" s="1">
        <f>B91</f>
        <v/>
      </c>
      <c r="F92">
        <f>TCD!E93</f>
        <v/>
      </c>
      <c r="H92" s="6">
        <f>IF(RIGHT(J92,3)="BTB","E","P")</f>
        <v/>
      </c>
      <c r="I92">
        <f>LOOKUP(F92,'Facture Chronopost'!L:L,'Facture Chronopost'!H:H)</f>
        <v/>
      </c>
      <c r="J92" s="6">
        <f>TCD!U93</f>
        <v/>
      </c>
      <c r="K92">
        <f>K91</f>
        <v/>
      </c>
      <c r="L92" s="151">
        <f>_xlfn.XLOOKUP(F92,'TCD poids'!A:A,'TCD poids'!C:C)</f>
        <v/>
      </c>
      <c r="M92">
        <f>TCD!T93</f>
        <v/>
      </c>
      <c r="N92">
        <f>IF(I92="",0.2,LOOKUP(I92,'Pays TVA'!A:A,'Pays TVA'!B:B))</f>
        <v/>
      </c>
      <c r="O92" s="151">
        <f>IF(TCD!M93="","",TCD!M93)</f>
        <v/>
      </c>
      <c r="P92" s="151">
        <f>IF(TCD!J93="","",TCD!J93)</f>
        <v/>
      </c>
      <c r="Q92" s="151">
        <f>IF(AND(TCD!L93="",TCD!Q93=""),"",IF(SUM(TCD!L93,TCD!Q93)&gt;15,29,9.5))</f>
        <v/>
      </c>
      <c r="R92" s="151">
        <f>_xlfn.XLOOKUP(F92,TCD!E:E,TCD!K:K,"")</f>
        <v/>
      </c>
      <c r="S92" s="151">
        <f>IF(TCD!I93="","",IF(TCD!I93&gt;8.5,17,8.5))</f>
        <v/>
      </c>
      <c r="T92" s="151">
        <f>TCD!Y93</f>
        <v/>
      </c>
    </row>
    <row r="93">
      <c r="A93" s="13">
        <f>TCD!V94</f>
        <v/>
      </c>
      <c r="B93" s="1">
        <f>B92</f>
        <v/>
      </c>
      <c r="F93">
        <f>TCD!E94</f>
        <v/>
      </c>
      <c r="H93" s="6">
        <f>IF(RIGHT(J93,3)="BTB","E","P")</f>
        <v/>
      </c>
      <c r="I93">
        <f>LOOKUP(F93,'Facture Chronopost'!L:L,'Facture Chronopost'!H:H)</f>
        <v/>
      </c>
      <c r="J93" s="6">
        <f>TCD!U94</f>
        <v/>
      </c>
      <c r="K93">
        <f>K92</f>
        <v/>
      </c>
      <c r="L93" s="151">
        <f>_xlfn.XLOOKUP(F93,'TCD poids'!A:A,'TCD poids'!C:C)</f>
        <v/>
      </c>
      <c r="M93">
        <f>TCD!T94</f>
        <v/>
      </c>
      <c r="N93">
        <f>IF(I93="",0.2,LOOKUP(I93,'Pays TVA'!A:A,'Pays TVA'!B:B))</f>
        <v/>
      </c>
      <c r="O93" s="151">
        <f>IF(TCD!M94="","",TCD!M94)</f>
        <v/>
      </c>
      <c r="P93" s="151">
        <f>IF(TCD!J94="","",TCD!J94)</f>
        <v/>
      </c>
      <c r="Q93" s="151">
        <f>IF(AND(TCD!L94="",TCD!Q94=""),"",IF(SUM(TCD!L94,TCD!Q94)&gt;15,29,9.5))</f>
        <v/>
      </c>
      <c r="R93" s="151">
        <f>_xlfn.XLOOKUP(F93,TCD!E:E,TCD!K:K,"")</f>
        <v/>
      </c>
      <c r="S93" s="151">
        <f>IF(TCD!I94="","",IF(TCD!I94&gt;8.5,17,8.5))</f>
        <v/>
      </c>
      <c r="T93" s="151">
        <f>TCD!Y94</f>
        <v/>
      </c>
    </row>
    <row r="94">
      <c r="A94" s="13">
        <f>TCD!V95</f>
        <v/>
      </c>
      <c r="B94" s="1">
        <f>B93</f>
        <v/>
      </c>
      <c r="F94">
        <f>TCD!E95</f>
        <v/>
      </c>
      <c r="H94" s="6">
        <f>IF(RIGHT(J94,3)="BTB","E","P")</f>
        <v/>
      </c>
      <c r="I94">
        <f>LOOKUP(F94,'Facture Chronopost'!L:L,'Facture Chronopost'!H:H)</f>
        <v/>
      </c>
      <c r="J94" s="6">
        <f>TCD!U95</f>
        <v/>
      </c>
      <c r="K94">
        <f>K93</f>
        <v/>
      </c>
      <c r="L94" s="151">
        <f>_xlfn.XLOOKUP(F94,'TCD poids'!A:A,'TCD poids'!C:C)</f>
        <v/>
      </c>
      <c r="M94">
        <f>TCD!T95</f>
        <v/>
      </c>
      <c r="N94">
        <f>IF(I94="",0.2,LOOKUP(I94,'Pays TVA'!A:A,'Pays TVA'!B:B))</f>
        <v/>
      </c>
      <c r="O94" s="151">
        <f>IF(TCD!M95="","",TCD!M95)</f>
        <v/>
      </c>
      <c r="P94" s="151">
        <f>IF(TCD!J95="","",TCD!J95)</f>
        <v/>
      </c>
      <c r="Q94" s="151">
        <f>IF(AND(TCD!L95="",TCD!Q95=""),"",IF(SUM(TCD!L95,TCD!Q95)&gt;15,29,9.5))</f>
        <v/>
      </c>
      <c r="R94" s="151">
        <f>_xlfn.XLOOKUP(F94,TCD!E:E,TCD!K:K,"")</f>
        <v/>
      </c>
      <c r="S94" s="151">
        <f>IF(TCD!I95="","",IF(TCD!I95&gt;8.5,17,8.5))</f>
        <v/>
      </c>
      <c r="T94" s="151">
        <f>TCD!Y95</f>
        <v/>
      </c>
    </row>
    <row r="95">
      <c r="A95" s="13">
        <f>TCD!V96</f>
        <v/>
      </c>
      <c r="B95" s="1">
        <f>B94</f>
        <v/>
      </c>
      <c r="F95">
        <f>TCD!E96</f>
        <v/>
      </c>
      <c r="H95" s="6">
        <f>IF(RIGHT(J95,3)="BTB","E","P")</f>
        <v/>
      </c>
      <c r="I95">
        <f>LOOKUP(F95,'Facture Chronopost'!L:L,'Facture Chronopost'!H:H)</f>
        <v/>
      </c>
      <c r="J95" s="6">
        <f>TCD!U96</f>
        <v/>
      </c>
      <c r="K95">
        <f>K94</f>
        <v/>
      </c>
      <c r="L95" s="151">
        <f>_xlfn.XLOOKUP(F95,'TCD poids'!A:A,'TCD poids'!C:C)</f>
        <v/>
      </c>
      <c r="M95">
        <f>TCD!T96</f>
        <v/>
      </c>
      <c r="N95">
        <f>IF(I95="",0.2,LOOKUP(I95,'Pays TVA'!A:A,'Pays TVA'!B:B))</f>
        <v/>
      </c>
      <c r="O95" s="151">
        <f>IF(TCD!M96="","",TCD!M96)</f>
        <v/>
      </c>
      <c r="P95" s="151">
        <f>IF(TCD!J96="","",TCD!J96)</f>
        <v/>
      </c>
      <c r="Q95" s="151">
        <f>IF(AND(TCD!L96="",TCD!Q96=""),"",IF(SUM(TCD!L96,TCD!Q96)&gt;15,29,9.5))</f>
        <v/>
      </c>
      <c r="R95" s="151">
        <f>_xlfn.XLOOKUP(F95,TCD!E:E,TCD!K:K,"")</f>
        <v/>
      </c>
      <c r="S95" s="151">
        <f>IF(TCD!I96="","",IF(TCD!I96&gt;8.5,17,8.5))</f>
        <v/>
      </c>
      <c r="T95" s="151">
        <f>TCD!Y96</f>
        <v/>
      </c>
    </row>
    <row r="96">
      <c r="A96" s="13">
        <f>TCD!V97</f>
        <v/>
      </c>
      <c r="B96" s="1">
        <f>B95</f>
        <v/>
      </c>
      <c r="F96">
        <f>TCD!E97</f>
        <v/>
      </c>
      <c r="H96" s="6">
        <f>IF(RIGHT(J96,3)="BTB","E","P")</f>
        <v/>
      </c>
      <c r="I96">
        <f>LOOKUP(F96,'Facture Chronopost'!L:L,'Facture Chronopost'!H:H)</f>
        <v/>
      </c>
      <c r="J96" s="6">
        <f>TCD!U97</f>
        <v/>
      </c>
      <c r="K96">
        <f>K95</f>
        <v/>
      </c>
      <c r="L96" s="151">
        <f>_xlfn.XLOOKUP(F96,'TCD poids'!A:A,'TCD poids'!C:C)</f>
        <v/>
      </c>
      <c r="M96">
        <f>TCD!T97</f>
        <v/>
      </c>
      <c r="N96">
        <f>IF(I96="",0.2,LOOKUP(I96,'Pays TVA'!A:A,'Pays TVA'!B:B))</f>
        <v/>
      </c>
      <c r="O96" s="151">
        <f>IF(TCD!M97="","",TCD!M97)</f>
        <v/>
      </c>
      <c r="P96" s="151">
        <f>IF(TCD!J97="","",TCD!J97)</f>
        <v/>
      </c>
      <c r="Q96" s="151">
        <f>IF(AND(TCD!L97="",TCD!Q97=""),"",IF(SUM(TCD!L97,TCD!Q97)&gt;15,29,9.5))</f>
        <v/>
      </c>
      <c r="R96" s="151">
        <f>_xlfn.XLOOKUP(F96,TCD!E:E,TCD!K:K,"")</f>
        <v/>
      </c>
      <c r="S96" s="151">
        <f>IF(TCD!I97="","",IF(TCD!I97&gt;8.5,17,8.5))</f>
        <v/>
      </c>
      <c r="T96" s="151">
        <f>TCD!Y97</f>
        <v/>
      </c>
    </row>
    <row r="97">
      <c r="A97" s="13">
        <f>TCD!V98</f>
        <v/>
      </c>
      <c r="B97" s="1">
        <f>B96</f>
        <v/>
      </c>
      <c r="F97">
        <f>TCD!E98</f>
        <v/>
      </c>
      <c r="H97" s="6">
        <f>IF(RIGHT(J97,3)="BTB","E","P")</f>
        <v/>
      </c>
      <c r="I97">
        <f>LOOKUP(F97,'Facture Chronopost'!L:L,'Facture Chronopost'!H:H)</f>
        <v/>
      </c>
      <c r="J97" s="6">
        <f>TCD!U98</f>
        <v/>
      </c>
      <c r="K97">
        <f>K96</f>
        <v/>
      </c>
      <c r="L97" s="151">
        <f>_xlfn.XLOOKUP(F97,'TCD poids'!A:A,'TCD poids'!C:C)</f>
        <v/>
      </c>
      <c r="M97">
        <f>TCD!T98</f>
        <v/>
      </c>
      <c r="N97">
        <f>IF(I97="",0.2,LOOKUP(I97,'Pays TVA'!A:A,'Pays TVA'!B:B))</f>
        <v/>
      </c>
      <c r="O97" s="151">
        <f>IF(TCD!M98="","",TCD!M98)</f>
        <v/>
      </c>
      <c r="P97" s="151">
        <f>IF(TCD!J98="","",TCD!J98)</f>
        <v/>
      </c>
      <c r="Q97" s="151">
        <f>IF(AND(TCD!L98="",TCD!Q98=""),"",IF(SUM(TCD!L98,TCD!Q98)&gt;15,29,9.5))</f>
        <v/>
      </c>
      <c r="R97" s="151">
        <f>_xlfn.XLOOKUP(F97,TCD!E:E,TCD!K:K,"")</f>
        <v/>
      </c>
      <c r="S97" s="151">
        <f>IF(TCD!I98="","",IF(TCD!I98&gt;8.5,17,8.5))</f>
        <v/>
      </c>
      <c r="T97" s="151">
        <f>TCD!Y98</f>
        <v/>
      </c>
    </row>
    <row r="98">
      <c r="A98" s="13">
        <f>TCD!V99</f>
        <v/>
      </c>
      <c r="B98" s="1">
        <f>B97</f>
        <v/>
      </c>
      <c r="F98">
        <f>TCD!E99</f>
        <v/>
      </c>
      <c r="H98" s="6">
        <f>IF(RIGHT(J98,3)="BTB","E","P")</f>
        <v/>
      </c>
      <c r="I98">
        <f>LOOKUP(F98,'Facture Chronopost'!L:L,'Facture Chronopost'!H:H)</f>
        <v/>
      </c>
      <c r="J98" s="6">
        <f>TCD!U99</f>
        <v/>
      </c>
      <c r="K98">
        <f>K97</f>
        <v/>
      </c>
      <c r="L98" s="151">
        <f>_xlfn.XLOOKUP(F98,'TCD poids'!A:A,'TCD poids'!C:C)</f>
        <v/>
      </c>
      <c r="M98">
        <f>TCD!T99</f>
        <v/>
      </c>
      <c r="N98">
        <f>IF(I98="",0.2,LOOKUP(I98,'Pays TVA'!A:A,'Pays TVA'!B:B))</f>
        <v/>
      </c>
      <c r="O98" s="151">
        <f>IF(TCD!M99="","",TCD!M99)</f>
        <v/>
      </c>
      <c r="P98" s="151">
        <f>IF(TCD!J99="","",TCD!J99)</f>
        <v/>
      </c>
      <c r="Q98" s="151">
        <f>IF(AND(TCD!L99="",TCD!Q99=""),"",IF(SUM(TCD!L99,TCD!Q99)&gt;15,29,9.5))</f>
        <v/>
      </c>
      <c r="R98" s="151">
        <f>_xlfn.XLOOKUP(F98,TCD!E:E,TCD!K:K,"")</f>
        <v/>
      </c>
      <c r="S98" s="151">
        <f>IF(TCD!I99="","",IF(TCD!I99&gt;8.5,17,8.5))</f>
        <v/>
      </c>
      <c r="T98" s="151">
        <f>TCD!Y99</f>
        <v/>
      </c>
    </row>
    <row r="99">
      <c r="A99" s="13">
        <f>TCD!V100</f>
        <v/>
      </c>
      <c r="B99" s="1">
        <f>B98</f>
        <v/>
      </c>
      <c r="F99">
        <f>TCD!E100</f>
        <v/>
      </c>
      <c r="H99" s="6">
        <f>IF(RIGHT(J99,3)="BTB","E","P")</f>
        <v/>
      </c>
      <c r="I99">
        <f>LOOKUP(F99,'Facture Chronopost'!L:L,'Facture Chronopost'!H:H)</f>
        <v/>
      </c>
      <c r="J99" s="6">
        <f>TCD!U100</f>
        <v/>
      </c>
      <c r="K99">
        <f>K98</f>
        <v/>
      </c>
      <c r="L99" s="151">
        <f>_xlfn.XLOOKUP(F99,'TCD poids'!A:A,'TCD poids'!C:C)</f>
        <v/>
      </c>
      <c r="M99">
        <f>TCD!T100</f>
        <v/>
      </c>
      <c r="N99">
        <f>IF(I99="",0.2,LOOKUP(I99,'Pays TVA'!A:A,'Pays TVA'!B:B))</f>
        <v/>
      </c>
      <c r="O99" s="151">
        <f>IF(TCD!M100="","",TCD!M100)</f>
        <v/>
      </c>
      <c r="P99" s="151">
        <f>IF(TCD!J100="","",TCD!J100)</f>
        <v/>
      </c>
      <c r="Q99" s="151">
        <f>IF(AND(TCD!L100="",TCD!Q100=""),"",IF(SUM(TCD!L100,TCD!Q100)&gt;15,29,9.5))</f>
        <v/>
      </c>
      <c r="R99" s="151">
        <f>_xlfn.XLOOKUP(F99,TCD!E:E,TCD!K:K,"")</f>
        <v/>
      </c>
      <c r="S99" s="151">
        <f>IF(TCD!I100="","",IF(TCD!I100&gt;8.5,17,8.5))</f>
        <v/>
      </c>
      <c r="T99" s="151">
        <f>TCD!Y100</f>
        <v/>
      </c>
    </row>
    <row r="100">
      <c r="A100" s="13">
        <f>TCD!V101</f>
        <v/>
      </c>
      <c r="B100" s="1">
        <f>B99</f>
        <v/>
      </c>
      <c r="F100">
        <f>TCD!E101</f>
        <v/>
      </c>
      <c r="H100" s="6">
        <f>IF(RIGHT(J100,3)="BTB","E","P")</f>
        <v/>
      </c>
      <c r="I100">
        <f>LOOKUP(F100,'Facture Chronopost'!L:L,'Facture Chronopost'!H:H)</f>
        <v/>
      </c>
      <c r="J100" s="6">
        <f>TCD!U101</f>
        <v/>
      </c>
      <c r="K100">
        <f>K99</f>
        <v/>
      </c>
      <c r="L100" s="151">
        <f>_xlfn.XLOOKUP(F100,'TCD poids'!A:A,'TCD poids'!C:C)</f>
        <v/>
      </c>
      <c r="M100">
        <f>TCD!T101</f>
        <v/>
      </c>
      <c r="N100">
        <f>IF(I100="",0.2,LOOKUP(I100,'Pays TVA'!A:A,'Pays TVA'!B:B))</f>
        <v/>
      </c>
      <c r="O100" s="151">
        <f>IF(TCD!M101="","",TCD!M101)</f>
        <v/>
      </c>
      <c r="P100" s="151">
        <f>IF(TCD!J101="","",TCD!J101)</f>
        <v/>
      </c>
      <c r="Q100" s="151">
        <f>IF(AND(TCD!L101="",TCD!Q101=""),"",IF(SUM(TCD!L101,TCD!Q101)&gt;15,29,9.5))</f>
        <v/>
      </c>
      <c r="R100" s="151">
        <f>_xlfn.XLOOKUP(F100,TCD!E:E,TCD!K:K,"")</f>
        <v/>
      </c>
      <c r="S100" s="151">
        <f>IF(TCD!I101="","",IF(TCD!I101&gt;8.5,17,8.5))</f>
        <v/>
      </c>
      <c r="T100" s="151">
        <f>TCD!Y101</f>
        <v/>
      </c>
    </row>
    <row r="101">
      <c r="A101" s="13">
        <f>TCD!V102</f>
        <v/>
      </c>
      <c r="B101" s="1">
        <f>B100</f>
        <v/>
      </c>
      <c r="F101">
        <f>TCD!E102</f>
        <v/>
      </c>
      <c r="H101" s="6">
        <f>IF(RIGHT(J101,3)="BTB","E","P")</f>
        <v/>
      </c>
      <c r="I101">
        <f>LOOKUP(F101,'Facture Chronopost'!L:L,'Facture Chronopost'!H:H)</f>
        <v/>
      </c>
      <c r="J101" s="6">
        <f>TCD!U102</f>
        <v/>
      </c>
      <c r="K101">
        <f>K100</f>
        <v/>
      </c>
      <c r="L101" s="151">
        <f>_xlfn.XLOOKUP(F101,'TCD poids'!A:A,'TCD poids'!C:C)</f>
        <v/>
      </c>
      <c r="M101">
        <f>TCD!T102</f>
        <v/>
      </c>
      <c r="N101">
        <f>IF(I101="",0.2,LOOKUP(I101,'Pays TVA'!A:A,'Pays TVA'!B:B))</f>
        <v/>
      </c>
      <c r="O101" s="151">
        <f>IF(TCD!M102="","",TCD!M102)</f>
        <v/>
      </c>
      <c r="P101" s="151">
        <f>IF(TCD!J102="","",TCD!J102)</f>
        <v/>
      </c>
      <c r="Q101" s="151">
        <f>IF(AND(TCD!L102="",TCD!Q102=""),"",IF(SUM(TCD!L102,TCD!Q102)&gt;15,29,9.5))</f>
        <v/>
      </c>
      <c r="R101" s="151">
        <f>_xlfn.XLOOKUP(F101,TCD!E:E,TCD!K:K,"")</f>
        <v/>
      </c>
      <c r="S101" s="151">
        <f>IF(TCD!I102="","",IF(TCD!I102&gt;8.5,17,8.5))</f>
        <v/>
      </c>
      <c r="T101" s="151">
        <f>TCD!Y102</f>
        <v/>
      </c>
    </row>
    <row r="102">
      <c r="A102" s="13">
        <f>TCD!V103</f>
        <v/>
      </c>
      <c r="B102" s="1">
        <f>B101</f>
        <v/>
      </c>
      <c r="F102">
        <f>TCD!E103</f>
        <v/>
      </c>
      <c r="H102" s="6">
        <f>IF(RIGHT(J102,3)="BTB","E","P")</f>
        <v/>
      </c>
      <c r="I102">
        <f>LOOKUP(F102,'Facture Chronopost'!L:L,'Facture Chronopost'!H:H)</f>
        <v/>
      </c>
      <c r="J102" s="6">
        <f>TCD!U103</f>
        <v/>
      </c>
      <c r="K102">
        <f>K101</f>
        <v/>
      </c>
      <c r="L102" s="151">
        <f>_xlfn.XLOOKUP(F102,'TCD poids'!A:A,'TCD poids'!C:C)</f>
        <v/>
      </c>
      <c r="M102">
        <f>TCD!T103</f>
        <v/>
      </c>
      <c r="N102">
        <f>IF(I102="",0.2,LOOKUP(I102,'Pays TVA'!A:A,'Pays TVA'!B:B))</f>
        <v/>
      </c>
      <c r="O102" s="151">
        <f>IF(TCD!M103="","",TCD!M103)</f>
        <v/>
      </c>
      <c r="P102" s="151">
        <f>IF(TCD!J103="","",TCD!J103)</f>
        <v/>
      </c>
      <c r="Q102" s="151">
        <f>IF(AND(TCD!L103="",TCD!Q103=""),"",IF(SUM(TCD!L103,TCD!Q103)&gt;15,29,9.5))</f>
        <v/>
      </c>
      <c r="R102" s="151">
        <f>_xlfn.XLOOKUP(F102,TCD!E:E,TCD!K:K,"")</f>
        <v/>
      </c>
      <c r="S102" s="151">
        <f>IF(TCD!I103="","",IF(TCD!I103&gt;8.5,17,8.5))</f>
        <v/>
      </c>
      <c r="T102" s="151">
        <f>TCD!Y103</f>
        <v/>
      </c>
    </row>
    <row r="103">
      <c r="A103" s="13">
        <f>TCD!V104</f>
        <v/>
      </c>
      <c r="B103" s="1">
        <f>B102</f>
        <v/>
      </c>
      <c r="F103">
        <f>TCD!E104</f>
        <v/>
      </c>
      <c r="H103" s="6">
        <f>IF(RIGHT(J103,3)="BTB","E","P")</f>
        <v/>
      </c>
      <c r="I103">
        <f>LOOKUP(F103,'Facture Chronopost'!L:L,'Facture Chronopost'!H:H)</f>
        <v/>
      </c>
      <c r="J103" s="6">
        <f>TCD!U104</f>
        <v/>
      </c>
      <c r="K103">
        <f>K102</f>
        <v/>
      </c>
      <c r="L103" s="151">
        <f>_xlfn.XLOOKUP(F103,'TCD poids'!A:A,'TCD poids'!C:C)</f>
        <v/>
      </c>
      <c r="M103">
        <f>TCD!T104</f>
        <v/>
      </c>
      <c r="N103">
        <f>IF(I103="",0.2,LOOKUP(I103,'Pays TVA'!A:A,'Pays TVA'!B:B))</f>
        <v/>
      </c>
      <c r="O103" s="151">
        <f>IF(TCD!M104="","",TCD!M104)</f>
        <v/>
      </c>
      <c r="P103" s="151">
        <f>IF(TCD!J104="","",TCD!J104)</f>
        <v/>
      </c>
      <c r="Q103" s="151">
        <f>IF(AND(TCD!L104="",TCD!Q104=""),"",IF(SUM(TCD!L104,TCD!Q104)&gt;15,29,9.5))</f>
        <v/>
      </c>
      <c r="R103" s="151">
        <f>_xlfn.XLOOKUP(F103,TCD!E:E,TCD!K:K,"")</f>
        <v/>
      </c>
      <c r="S103" s="151">
        <f>IF(TCD!I104="","",IF(TCD!I104&gt;8.5,17,8.5))</f>
        <v/>
      </c>
      <c r="T103" s="151">
        <f>TCD!Y104</f>
        <v/>
      </c>
    </row>
    <row r="104">
      <c r="A104" s="13">
        <f>TCD!V105</f>
        <v/>
      </c>
      <c r="B104" s="1">
        <f>B103</f>
        <v/>
      </c>
      <c r="F104">
        <f>TCD!E105</f>
        <v/>
      </c>
      <c r="H104" s="6">
        <f>IF(RIGHT(J104,3)="BTB","E","P")</f>
        <v/>
      </c>
      <c r="I104">
        <f>LOOKUP(F104,'Facture Chronopost'!L:L,'Facture Chronopost'!H:H)</f>
        <v/>
      </c>
      <c r="J104" s="6">
        <f>TCD!U105</f>
        <v/>
      </c>
      <c r="K104">
        <f>K103</f>
        <v/>
      </c>
      <c r="L104" s="151">
        <f>_xlfn.XLOOKUP(F104,'TCD poids'!A:A,'TCD poids'!C:C)</f>
        <v/>
      </c>
      <c r="M104">
        <f>TCD!T105</f>
        <v/>
      </c>
      <c r="N104">
        <f>IF(I104="",0.2,LOOKUP(I104,'Pays TVA'!A:A,'Pays TVA'!B:B))</f>
        <v/>
      </c>
      <c r="O104" s="151">
        <f>IF(TCD!M105="","",TCD!M105)</f>
        <v/>
      </c>
      <c r="P104" s="151">
        <f>IF(TCD!J105="","",TCD!J105)</f>
        <v/>
      </c>
      <c r="Q104" s="151">
        <f>IF(AND(TCD!L105="",TCD!Q105=""),"",IF(SUM(TCD!L105,TCD!Q105)&gt;15,29,9.5))</f>
        <v/>
      </c>
      <c r="R104" s="151">
        <f>_xlfn.XLOOKUP(F104,TCD!E:E,TCD!K:K,"")</f>
        <v/>
      </c>
      <c r="S104" s="151">
        <f>IF(TCD!I105="","",IF(TCD!I105&gt;8.5,17,8.5))</f>
        <v/>
      </c>
      <c r="T104" s="151">
        <f>TCD!Y105</f>
        <v/>
      </c>
    </row>
    <row r="105">
      <c r="A105" s="13">
        <f>TCD!V106</f>
        <v/>
      </c>
      <c r="B105" s="1">
        <f>B104</f>
        <v/>
      </c>
      <c r="F105">
        <f>TCD!E106</f>
        <v/>
      </c>
      <c r="H105" s="6">
        <f>IF(RIGHT(J105,3)="BTB","E","P")</f>
        <v/>
      </c>
      <c r="I105">
        <f>LOOKUP(F105,'Facture Chronopost'!L:L,'Facture Chronopost'!H:H)</f>
        <v/>
      </c>
      <c r="J105" s="6">
        <f>TCD!U106</f>
        <v/>
      </c>
      <c r="K105">
        <f>K104</f>
        <v/>
      </c>
      <c r="L105" s="151">
        <f>_xlfn.XLOOKUP(F105,'TCD poids'!A:A,'TCD poids'!C:C)</f>
        <v/>
      </c>
      <c r="M105">
        <f>TCD!T106</f>
        <v/>
      </c>
      <c r="N105">
        <f>IF(I105="",0.2,LOOKUP(I105,'Pays TVA'!A:A,'Pays TVA'!B:B))</f>
        <v/>
      </c>
      <c r="O105" s="151">
        <f>IF(TCD!M106="","",TCD!M106)</f>
        <v/>
      </c>
      <c r="P105" s="151">
        <f>IF(TCD!J106="","",TCD!J106)</f>
        <v/>
      </c>
      <c r="Q105" s="151">
        <f>IF(AND(TCD!L106="",TCD!Q106=""),"",IF(SUM(TCD!L106,TCD!Q106)&gt;15,29,9.5))</f>
        <v/>
      </c>
      <c r="R105" s="151">
        <f>_xlfn.XLOOKUP(F105,TCD!E:E,TCD!K:K,"")</f>
        <v/>
      </c>
      <c r="S105" s="151">
        <f>IF(TCD!I106="","",IF(TCD!I106&gt;8.5,17,8.5))</f>
        <v/>
      </c>
      <c r="T105" s="151">
        <f>TCD!Y106</f>
        <v/>
      </c>
    </row>
    <row r="106">
      <c r="A106" s="13">
        <f>TCD!V107</f>
        <v/>
      </c>
      <c r="B106" s="1">
        <f>B105</f>
        <v/>
      </c>
      <c r="F106">
        <f>TCD!E107</f>
        <v/>
      </c>
      <c r="H106" s="6">
        <f>IF(RIGHT(J106,3)="BTB","E","P")</f>
        <v/>
      </c>
      <c r="I106">
        <f>LOOKUP(F106,'Facture Chronopost'!L:L,'Facture Chronopost'!H:H)</f>
        <v/>
      </c>
      <c r="J106" s="6">
        <f>TCD!U107</f>
        <v/>
      </c>
      <c r="K106">
        <f>K105</f>
        <v/>
      </c>
      <c r="L106" s="151">
        <f>_xlfn.XLOOKUP(F106,'TCD poids'!A:A,'TCD poids'!C:C)</f>
        <v/>
      </c>
      <c r="M106">
        <f>TCD!T107</f>
        <v/>
      </c>
      <c r="N106">
        <f>IF(I106="",0.2,LOOKUP(I106,'Pays TVA'!A:A,'Pays TVA'!B:B))</f>
        <v/>
      </c>
      <c r="O106" s="151">
        <f>IF(TCD!M107="","",TCD!M107)</f>
        <v/>
      </c>
      <c r="P106" s="151">
        <f>IF(TCD!J107="","",TCD!J107)</f>
        <v/>
      </c>
      <c r="Q106" s="151">
        <f>IF(AND(TCD!L107="",TCD!Q107=""),"",IF(SUM(TCD!L107,TCD!Q107)&gt;15,29,9.5))</f>
        <v/>
      </c>
      <c r="R106" s="151">
        <f>_xlfn.XLOOKUP(F106,TCD!E:E,TCD!K:K,"")</f>
        <v/>
      </c>
      <c r="S106" s="151">
        <f>IF(TCD!I107="","",IF(TCD!I107&gt;8.5,17,8.5))</f>
        <v/>
      </c>
      <c r="T106" s="151">
        <f>TCD!Y107</f>
        <v/>
      </c>
    </row>
    <row r="107">
      <c r="A107" s="13">
        <f>TCD!V108</f>
        <v/>
      </c>
      <c r="B107" s="1">
        <f>B106</f>
        <v/>
      </c>
      <c r="F107">
        <f>TCD!E108</f>
        <v/>
      </c>
      <c r="H107" s="6">
        <f>IF(RIGHT(J107,3)="BTB","E","P")</f>
        <v/>
      </c>
      <c r="I107">
        <f>LOOKUP(F107,'Facture Chronopost'!L:L,'Facture Chronopost'!H:H)</f>
        <v/>
      </c>
      <c r="J107" s="6">
        <f>TCD!U108</f>
        <v/>
      </c>
      <c r="K107">
        <f>K106</f>
        <v/>
      </c>
      <c r="L107" s="151">
        <f>_xlfn.XLOOKUP(F107,'TCD poids'!A:A,'TCD poids'!C:C)</f>
        <v/>
      </c>
      <c r="M107">
        <f>TCD!T108</f>
        <v/>
      </c>
      <c r="N107">
        <f>IF(I107="",0.2,LOOKUP(I107,'Pays TVA'!A:A,'Pays TVA'!B:B))</f>
        <v/>
      </c>
      <c r="O107" s="151">
        <f>IF(TCD!M108="","",TCD!M108)</f>
        <v/>
      </c>
      <c r="P107" s="151">
        <f>IF(TCD!J108="","",TCD!J108)</f>
        <v/>
      </c>
      <c r="Q107" s="151">
        <f>IF(AND(TCD!L108="",TCD!Q108=""),"",IF(SUM(TCD!L108,TCD!Q108)&gt;15,29,9.5))</f>
        <v/>
      </c>
      <c r="R107" s="151">
        <f>_xlfn.XLOOKUP(F107,TCD!E:E,TCD!K:K,"")</f>
        <v/>
      </c>
      <c r="S107" s="151">
        <f>IF(TCD!I108="","",IF(TCD!I108&gt;8.5,17,8.5))</f>
        <v/>
      </c>
      <c r="T107" s="151">
        <f>TCD!Y108</f>
        <v/>
      </c>
    </row>
    <row r="108">
      <c r="A108" s="13">
        <f>TCD!V109</f>
        <v/>
      </c>
      <c r="B108" s="1">
        <f>B107</f>
        <v/>
      </c>
      <c r="F108">
        <f>TCD!E109</f>
        <v/>
      </c>
      <c r="H108" s="6">
        <f>IF(RIGHT(J108,3)="BTB","E","P")</f>
        <v/>
      </c>
      <c r="I108">
        <f>LOOKUP(F108,'Facture Chronopost'!L:L,'Facture Chronopost'!H:H)</f>
        <v/>
      </c>
      <c r="J108" s="6">
        <f>TCD!U109</f>
        <v/>
      </c>
      <c r="K108">
        <f>K107</f>
        <v/>
      </c>
      <c r="L108" s="151">
        <f>_xlfn.XLOOKUP(F108,'TCD poids'!A:A,'TCD poids'!C:C)</f>
        <v/>
      </c>
      <c r="M108">
        <f>TCD!T109</f>
        <v/>
      </c>
      <c r="N108">
        <f>IF(I108="",0.2,LOOKUP(I108,'Pays TVA'!A:A,'Pays TVA'!B:B))</f>
        <v/>
      </c>
      <c r="O108" s="151">
        <f>IF(TCD!M109="","",TCD!M109)</f>
        <v/>
      </c>
      <c r="P108" s="151">
        <f>IF(TCD!J109="","",TCD!J109)</f>
        <v/>
      </c>
      <c r="Q108" s="151">
        <f>IF(AND(TCD!L109="",TCD!Q109=""),"",IF(SUM(TCD!L109,TCD!Q109)&gt;15,29,9.5))</f>
        <v/>
      </c>
      <c r="R108" s="151">
        <f>_xlfn.XLOOKUP(F108,TCD!E:E,TCD!K:K,"")</f>
        <v/>
      </c>
      <c r="S108" s="151">
        <f>IF(TCD!I109="","",IF(TCD!I109&gt;8.5,17,8.5))</f>
        <v/>
      </c>
      <c r="T108" s="151">
        <f>TCD!Y109</f>
        <v/>
      </c>
    </row>
    <row r="109">
      <c r="A109" s="13">
        <f>TCD!V110</f>
        <v/>
      </c>
      <c r="B109" s="1">
        <f>B108</f>
        <v/>
      </c>
      <c r="F109">
        <f>TCD!E110</f>
        <v/>
      </c>
      <c r="H109" s="6">
        <f>IF(RIGHT(J109,3)="BTB","E","P")</f>
        <v/>
      </c>
      <c r="I109">
        <f>LOOKUP(F109,'Facture Chronopost'!L:L,'Facture Chronopost'!H:H)</f>
        <v/>
      </c>
      <c r="J109" s="6">
        <f>TCD!U110</f>
        <v/>
      </c>
      <c r="K109">
        <f>K108</f>
        <v/>
      </c>
      <c r="L109" s="151">
        <f>_xlfn.XLOOKUP(F109,'TCD poids'!A:A,'TCD poids'!C:C)</f>
        <v/>
      </c>
      <c r="M109">
        <f>TCD!T110</f>
        <v/>
      </c>
      <c r="N109">
        <f>IF(I109="",0.2,LOOKUP(I109,'Pays TVA'!A:A,'Pays TVA'!B:B))</f>
        <v/>
      </c>
      <c r="O109" s="151">
        <f>IF(TCD!M110="","",TCD!M110)</f>
        <v/>
      </c>
      <c r="P109" s="151">
        <f>IF(TCD!J110="","",TCD!J110)</f>
        <v/>
      </c>
      <c r="Q109" s="151">
        <f>IF(AND(TCD!L110="",TCD!Q110=""),"",IF(SUM(TCD!L110,TCD!Q110)&gt;15,29,9.5))</f>
        <v/>
      </c>
      <c r="R109" s="151">
        <f>_xlfn.XLOOKUP(F109,TCD!E:E,TCD!K:K,"")</f>
        <v/>
      </c>
      <c r="S109" s="151">
        <f>IF(TCD!I110="","",IF(TCD!I110&gt;8.5,17,8.5))</f>
        <v/>
      </c>
      <c r="T109" s="151">
        <f>TCD!Y110</f>
        <v/>
      </c>
    </row>
    <row r="110">
      <c r="A110" s="13">
        <f>TCD!V111</f>
        <v/>
      </c>
      <c r="B110" s="1">
        <f>B109</f>
        <v/>
      </c>
      <c r="F110">
        <f>TCD!E111</f>
        <v/>
      </c>
      <c r="H110" s="6">
        <f>IF(RIGHT(J110,3)="BTB","E","P")</f>
        <v/>
      </c>
      <c r="I110">
        <f>LOOKUP(F110,'Facture Chronopost'!L:L,'Facture Chronopost'!H:H)</f>
        <v/>
      </c>
      <c r="J110" s="6">
        <f>TCD!U111</f>
        <v/>
      </c>
      <c r="K110">
        <f>K109</f>
        <v/>
      </c>
      <c r="L110" s="151">
        <f>_xlfn.XLOOKUP(F110,'TCD poids'!A:A,'TCD poids'!C:C)</f>
        <v/>
      </c>
      <c r="M110">
        <f>TCD!T111</f>
        <v/>
      </c>
      <c r="N110">
        <f>IF(I110="",0.2,LOOKUP(I110,'Pays TVA'!A:A,'Pays TVA'!B:B))</f>
        <v/>
      </c>
      <c r="O110" s="151">
        <f>IF(TCD!M111="","",TCD!M111)</f>
        <v/>
      </c>
      <c r="P110" s="151">
        <f>IF(TCD!J111="","",TCD!J111)</f>
        <v/>
      </c>
      <c r="Q110" s="151">
        <f>IF(AND(TCD!L111="",TCD!Q111=""),"",IF(SUM(TCD!L111,TCD!Q111)&gt;15,29,9.5))</f>
        <v/>
      </c>
      <c r="R110" s="151">
        <f>_xlfn.XLOOKUP(F110,TCD!E:E,TCD!K:K,"")</f>
        <v/>
      </c>
      <c r="S110" s="151">
        <f>IF(TCD!I111="","",IF(TCD!I111&gt;8.5,17,8.5))</f>
        <v/>
      </c>
      <c r="T110" s="151">
        <f>TCD!Y111</f>
        <v/>
      </c>
    </row>
    <row r="111">
      <c r="A111" s="13">
        <f>TCD!V112</f>
        <v/>
      </c>
      <c r="B111" s="1">
        <f>B110</f>
        <v/>
      </c>
      <c r="F111">
        <f>TCD!E112</f>
        <v/>
      </c>
      <c r="H111" s="6">
        <f>IF(RIGHT(J111,3)="BTB","E","P")</f>
        <v/>
      </c>
      <c r="I111">
        <f>LOOKUP(F111,'Facture Chronopost'!L:L,'Facture Chronopost'!H:H)</f>
        <v/>
      </c>
      <c r="J111" s="6">
        <f>TCD!U112</f>
        <v/>
      </c>
      <c r="K111">
        <f>K110</f>
        <v/>
      </c>
      <c r="L111" s="151">
        <f>_xlfn.XLOOKUP(F111,'TCD poids'!A:A,'TCD poids'!C:C)</f>
        <v/>
      </c>
      <c r="M111">
        <f>TCD!T112</f>
        <v/>
      </c>
      <c r="N111">
        <f>IF(I111="",0.2,LOOKUP(I111,'Pays TVA'!A:A,'Pays TVA'!B:B))</f>
        <v/>
      </c>
      <c r="O111" s="151">
        <f>IF(TCD!M112="","",TCD!M112)</f>
        <v/>
      </c>
      <c r="P111" s="151">
        <f>IF(TCD!J112="","",TCD!J112)</f>
        <v/>
      </c>
      <c r="Q111" s="151">
        <f>IF(AND(TCD!L112="",TCD!Q112=""),"",IF(SUM(TCD!L112,TCD!Q112)&gt;15,29,9.5))</f>
        <v/>
      </c>
      <c r="R111" s="151">
        <f>_xlfn.XLOOKUP(F111,TCD!E:E,TCD!K:K,"")</f>
        <v/>
      </c>
      <c r="S111" s="151">
        <f>IF(TCD!I112="","",IF(TCD!I112&gt;8.5,17,8.5))</f>
        <v/>
      </c>
      <c r="T111" s="151">
        <f>TCD!Y112</f>
        <v/>
      </c>
    </row>
    <row r="112">
      <c r="A112" s="13">
        <f>TCD!V113</f>
        <v/>
      </c>
      <c r="B112" s="1">
        <f>B111</f>
        <v/>
      </c>
      <c r="F112">
        <f>TCD!E113</f>
        <v/>
      </c>
      <c r="H112" s="6">
        <f>IF(RIGHT(J112,3)="BTB","E","P")</f>
        <v/>
      </c>
      <c r="I112">
        <f>LOOKUP(F112,'Facture Chronopost'!L:L,'Facture Chronopost'!H:H)</f>
        <v/>
      </c>
      <c r="J112" s="6">
        <f>TCD!U113</f>
        <v/>
      </c>
      <c r="K112">
        <f>K111</f>
        <v/>
      </c>
      <c r="L112" s="151">
        <f>_xlfn.XLOOKUP(F112,'TCD poids'!A:A,'TCD poids'!C:C)</f>
        <v/>
      </c>
      <c r="M112">
        <f>TCD!T113</f>
        <v/>
      </c>
      <c r="N112">
        <f>IF(I112="",0.2,LOOKUP(I112,'Pays TVA'!A:A,'Pays TVA'!B:B))</f>
        <v/>
      </c>
      <c r="O112" s="151">
        <f>IF(TCD!M113="","",TCD!M113)</f>
        <v/>
      </c>
      <c r="P112" s="151">
        <f>IF(TCD!J113="","",TCD!J113)</f>
        <v/>
      </c>
      <c r="Q112" s="151">
        <f>IF(AND(TCD!L113="",TCD!Q113=""),"",IF(SUM(TCD!L113,TCD!Q113)&gt;15,29,9.5))</f>
        <v/>
      </c>
      <c r="R112" s="151">
        <f>_xlfn.XLOOKUP(F112,TCD!E:E,TCD!K:K,"")</f>
        <v/>
      </c>
      <c r="S112" s="151">
        <f>IF(TCD!I113="","",IF(TCD!I113&gt;8.5,17,8.5))</f>
        <v/>
      </c>
      <c r="T112" s="151">
        <f>TCD!Y113</f>
        <v/>
      </c>
    </row>
    <row r="113">
      <c r="A113" s="13">
        <f>TCD!V114</f>
        <v/>
      </c>
      <c r="B113" s="1">
        <f>B112</f>
        <v/>
      </c>
      <c r="F113">
        <f>TCD!E114</f>
        <v/>
      </c>
      <c r="H113" s="6">
        <f>IF(RIGHT(J113,3)="BTB","E","P")</f>
        <v/>
      </c>
      <c r="I113">
        <f>LOOKUP(F113,'Facture Chronopost'!L:L,'Facture Chronopost'!H:H)</f>
        <v/>
      </c>
      <c r="J113" s="6">
        <f>TCD!U114</f>
        <v/>
      </c>
      <c r="K113">
        <f>K112</f>
        <v/>
      </c>
      <c r="L113" s="151">
        <f>_xlfn.XLOOKUP(F113,'TCD poids'!A:A,'TCD poids'!C:C)</f>
        <v/>
      </c>
      <c r="M113">
        <f>TCD!T114</f>
        <v/>
      </c>
      <c r="N113">
        <f>IF(I113="",0.2,LOOKUP(I113,'Pays TVA'!A:A,'Pays TVA'!B:B))</f>
        <v/>
      </c>
      <c r="O113" s="151">
        <f>IF(TCD!M114="","",TCD!M114)</f>
        <v/>
      </c>
      <c r="P113" s="151">
        <f>IF(TCD!J114="","",TCD!J114)</f>
        <v/>
      </c>
      <c r="Q113" s="151">
        <f>IF(AND(TCD!L114="",TCD!Q114=""),"",IF(SUM(TCD!L114,TCD!Q114)&gt;15,29,9.5))</f>
        <v/>
      </c>
      <c r="R113" s="151">
        <f>_xlfn.XLOOKUP(F113,TCD!E:E,TCD!K:K,"")</f>
        <v/>
      </c>
      <c r="S113" s="151">
        <f>IF(TCD!I114="","",IF(TCD!I114&gt;8.5,17,8.5))</f>
        <v/>
      </c>
      <c r="T113" s="151">
        <f>TCD!Y114</f>
        <v/>
      </c>
    </row>
    <row r="114">
      <c r="A114" s="13">
        <f>TCD!V115</f>
        <v/>
      </c>
      <c r="B114" s="1">
        <f>B113</f>
        <v/>
      </c>
      <c r="F114">
        <f>TCD!E115</f>
        <v/>
      </c>
      <c r="H114" s="6">
        <f>IF(RIGHT(J114,3)="BTB","E","P")</f>
        <v/>
      </c>
      <c r="I114">
        <f>LOOKUP(F114,'Facture Chronopost'!L:L,'Facture Chronopost'!H:H)</f>
        <v/>
      </c>
      <c r="J114" s="6">
        <f>TCD!U115</f>
        <v/>
      </c>
      <c r="K114">
        <f>K113</f>
        <v/>
      </c>
      <c r="L114" s="151">
        <f>_xlfn.XLOOKUP(F114,'TCD poids'!A:A,'TCD poids'!C:C)</f>
        <v/>
      </c>
      <c r="M114">
        <f>TCD!T115</f>
        <v/>
      </c>
      <c r="N114">
        <f>IF(I114="",0.2,LOOKUP(I114,'Pays TVA'!A:A,'Pays TVA'!B:B))</f>
        <v/>
      </c>
      <c r="O114" s="151">
        <f>IF(TCD!M115="","",TCD!M115)</f>
        <v/>
      </c>
      <c r="P114" s="151">
        <f>IF(TCD!J115="","",TCD!J115)</f>
        <v/>
      </c>
      <c r="Q114" s="151">
        <f>IF(AND(TCD!L115="",TCD!Q115=""),"",IF(SUM(TCD!L115,TCD!Q115)&gt;15,29,9.5))</f>
        <v/>
      </c>
      <c r="R114" s="151">
        <f>_xlfn.XLOOKUP(F114,TCD!E:E,TCD!K:K,"")</f>
        <v/>
      </c>
      <c r="S114" s="151">
        <f>IF(TCD!I115="","",IF(TCD!I115&gt;8.5,17,8.5))</f>
        <v/>
      </c>
      <c r="T114" s="151">
        <f>TCD!Y115</f>
        <v/>
      </c>
    </row>
    <row r="115">
      <c r="A115" s="13">
        <f>TCD!V116</f>
        <v/>
      </c>
      <c r="B115" s="1">
        <f>B114</f>
        <v/>
      </c>
      <c r="F115">
        <f>TCD!E116</f>
        <v/>
      </c>
      <c r="H115" s="6">
        <f>IF(RIGHT(J115,3)="BTB","E","P")</f>
        <v/>
      </c>
      <c r="I115">
        <f>LOOKUP(F115,'Facture Chronopost'!L:L,'Facture Chronopost'!H:H)</f>
        <v/>
      </c>
      <c r="J115" s="6">
        <f>TCD!U116</f>
        <v/>
      </c>
      <c r="K115">
        <f>K114</f>
        <v/>
      </c>
      <c r="L115" s="151">
        <f>_xlfn.XLOOKUP(F115,'TCD poids'!A:A,'TCD poids'!C:C)</f>
        <v/>
      </c>
      <c r="M115">
        <f>TCD!T116</f>
        <v/>
      </c>
      <c r="N115">
        <f>IF(I115="",0.2,LOOKUP(I115,'Pays TVA'!A:A,'Pays TVA'!B:B))</f>
        <v/>
      </c>
      <c r="O115" s="151">
        <f>IF(TCD!M116="","",TCD!M116)</f>
        <v/>
      </c>
      <c r="P115" s="151">
        <f>IF(TCD!J116="","",TCD!J116)</f>
        <v/>
      </c>
      <c r="Q115" s="151">
        <f>IF(AND(TCD!L116="",TCD!Q116=""),"",IF(SUM(TCD!L116,TCD!Q116)&gt;15,29,9.5))</f>
        <v/>
      </c>
      <c r="R115" s="151">
        <f>_xlfn.XLOOKUP(F115,TCD!E:E,TCD!K:K,"")</f>
        <v/>
      </c>
      <c r="S115" s="151">
        <f>IF(TCD!I116="","",IF(TCD!I116&gt;8.5,17,8.5))</f>
        <v/>
      </c>
      <c r="T115" s="151">
        <f>TCD!Y116</f>
        <v/>
      </c>
    </row>
    <row r="116">
      <c r="A116" s="13">
        <f>TCD!V117</f>
        <v/>
      </c>
      <c r="B116" s="1">
        <f>B115</f>
        <v/>
      </c>
      <c r="F116">
        <f>TCD!E117</f>
        <v/>
      </c>
      <c r="H116" s="6">
        <f>IF(RIGHT(J116,3)="BTB","E","P")</f>
        <v/>
      </c>
      <c r="I116">
        <f>LOOKUP(F116,'Facture Chronopost'!L:L,'Facture Chronopost'!H:H)</f>
        <v/>
      </c>
      <c r="J116" s="6">
        <f>TCD!U117</f>
        <v/>
      </c>
      <c r="K116">
        <f>K115</f>
        <v/>
      </c>
      <c r="L116" s="151">
        <f>_xlfn.XLOOKUP(F116,'TCD poids'!A:A,'TCD poids'!C:C)</f>
        <v/>
      </c>
      <c r="M116">
        <f>TCD!T117</f>
        <v/>
      </c>
      <c r="N116">
        <f>IF(I116="",0.2,LOOKUP(I116,'Pays TVA'!A:A,'Pays TVA'!B:B))</f>
        <v/>
      </c>
      <c r="O116" s="151">
        <f>IF(TCD!M117="","",TCD!M117)</f>
        <v/>
      </c>
      <c r="P116" s="151">
        <f>IF(TCD!J117="","",TCD!J117)</f>
        <v/>
      </c>
      <c r="Q116" s="151">
        <f>IF(AND(TCD!L117="",TCD!Q117=""),"",IF(SUM(TCD!L117,TCD!Q117)&gt;15,29,9.5))</f>
        <v/>
      </c>
      <c r="R116" s="151">
        <f>_xlfn.XLOOKUP(F116,TCD!E:E,TCD!K:K,"")</f>
        <v/>
      </c>
      <c r="S116" s="151">
        <f>IF(TCD!I117="","",IF(TCD!I117&gt;8.5,17,8.5))</f>
        <v/>
      </c>
      <c r="T116" s="151">
        <f>TCD!Y117</f>
        <v/>
      </c>
    </row>
    <row r="117">
      <c r="A117" s="13">
        <f>TCD!V118</f>
        <v/>
      </c>
      <c r="B117" s="1">
        <f>B116</f>
        <v/>
      </c>
      <c r="F117">
        <f>TCD!E118</f>
        <v/>
      </c>
      <c r="H117" s="6">
        <f>IF(RIGHT(J117,3)="BTB","E","P")</f>
        <v/>
      </c>
      <c r="I117">
        <f>LOOKUP(F117,'Facture Chronopost'!L:L,'Facture Chronopost'!H:H)</f>
        <v/>
      </c>
      <c r="J117" s="6">
        <f>TCD!U118</f>
        <v/>
      </c>
      <c r="K117">
        <f>K116</f>
        <v/>
      </c>
      <c r="L117" s="151">
        <f>_xlfn.XLOOKUP(F117,'TCD poids'!A:A,'TCD poids'!C:C)</f>
        <v/>
      </c>
      <c r="M117">
        <f>TCD!T118</f>
        <v/>
      </c>
      <c r="N117">
        <f>IF(I117="",0.2,LOOKUP(I117,'Pays TVA'!A:A,'Pays TVA'!B:B))</f>
        <v/>
      </c>
      <c r="O117" s="151">
        <f>IF(TCD!M118="","",TCD!M118)</f>
        <v/>
      </c>
      <c r="P117" s="151">
        <f>IF(TCD!J118="","",TCD!J118)</f>
        <v/>
      </c>
      <c r="Q117" s="151">
        <f>IF(AND(TCD!L118="",TCD!Q118=""),"",IF(SUM(TCD!L118,TCD!Q118)&gt;15,29,9.5))</f>
        <v/>
      </c>
      <c r="R117" s="151">
        <f>_xlfn.XLOOKUP(F117,TCD!E:E,TCD!K:K,"")</f>
        <v/>
      </c>
      <c r="S117" s="151">
        <f>IF(TCD!I118="","",IF(TCD!I118&gt;8.5,17,8.5))</f>
        <v/>
      </c>
      <c r="T117" s="151">
        <f>TCD!Y118</f>
        <v/>
      </c>
    </row>
    <row r="118">
      <c r="A118" s="13">
        <f>TCD!V119</f>
        <v/>
      </c>
      <c r="B118" s="1">
        <f>B117</f>
        <v/>
      </c>
      <c r="F118">
        <f>TCD!E119</f>
        <v/>
      </c>
      <c r="H118" s="6">
        <f>IF(RIGHT(J118,3)="BTB","E","P")</f>
        <v/>
      </c>
      <c r="I118">
        <f>LOOKUP(F118,'Facture Chronopost'!L:L,'Facture Chronopost'!H:H)</f>
        <v/>
      </c>
      <c r="J118" s="6">
        <f>TCD!U119</f>
        <v/>
      </c>
      <c r="K118">
        <f>K117</f>
        <v/>
      </c>
      <c r="L118" s="151">
        <f>_xlfn.XLOOKUP(F118,'TCD poids'!A:A,'TCD poids'!C:C)</f>
        <v/>
      </c>
      <c r="M118">
        <f>TCD!T119</f>
        <v/>
      </c>
      <c r="N118">
        <f>IF(I118="",0.2,LOOKUP(I118,'Pays TVA'!A:A,'Pays TVA'!B:B))</f>
        <v/>
      </c>
      <c r="O118" s="151">
        <f>IF(TCD!M119="","",TCD!M119)</f>
        <v/>
      </c>
      <c r="P118" s="151">
        <f>IF(TCD!J119="","",TCD!J119)</f>
        <v/>
      </c>
      <c r="Q118" s="151">
        <f>IF(AND(TCD!L119="",TCD!Q119=""),"",IF(SUM(TCD!L119,TCD!Q119)&gt;15,29,9.5))</f>
        <v/>
      </c>
      <c r="R118" s="151">
        <f>_xlfn.XLOOKUP(F118,TCD!E:E,TCD!K:K,"")</f>
        <v/>
      </c>
      <c r="S118" s="151">
        <f>IF(TCD!I119="","",IF(TCD!I119&gt;8.5,17,8.5))</f>
        <v/>
      </c>
      <c r="T118" s="151">
        <f>TCD!Y119</f>
        <v/>
      </c>
    </row>
    <row r="119">
      <c r="A119" s="13">
        <f>TCD!V120</f>
        <v/>
      </c>
      <c r="B119" s="1">
        <f>B118</f>
        <v/>
      </c>
      <c r="F119">
        <f>TCD!E120</f>
        <v/>
      </c>
      <c r="H119" s="6">
        <f>IF(RIGHT(J119,3)="BTB","E","P")</f>
        <v/>
      </c>
      <c r="I119">
        <f>LOOKUP(F119,'Facture Chronopost'!L:L,'Facture Chronopost'!H:H)</f>
        <v/>
      </c>
      <c r="J119" s="6">
        <f>TCD!U120</f>
        <v/>
      </c>
      <c r="K119">
        <f>K118</f>
        <v/>
      </c>
      <c r="L119" s="151">
        <f>_xlfn.XLOOKUP(F119,'TCD poids'!A:A,'TCD poids'!C:C)</f>
        <v/>
      </c>
      <c r="M119">
        <f>TCD!T120</f>
        <v/>
      </c>
      <c r="N119">
        <f>IF(I119="",0.2,LOOKUP(I119,'Pays TVA'!A:A,'Pays TVA'!B:B))</f>
        <v/>
      </c>
      <c r="O119" s="151">
        <f>IF(TCD!M120="","",TCD!M120)</f>
        <v/>
      </c>
      <c r="P119" s="151">
        <f>IF(TCD!J120="","",TCD!J120)</f>
        <v/>
      </c>
      <c r="Q119" s="151">
        <f>IF(AND(TCD!L120="",TCD!Q120=""),"",IF(SUM(TCD!L120,TCD!Q120)&gt;15,29,9.5))</f>
        <v/>
      </c>
      <c r="R119" s="151">
        <f>_xlfn.XLOOKUP(F119,TCD!E:E,TCD!K:K,"")</f>
        <v/>
      </c>
      <c r="S119" s="151">
        <f>IF(TCD!I120="","",IF(TCD!I120&gt;8.5,17,8.5))</f>
        <v/>
      </c>
      <c r="T119" s="151">
        <f>TCD!Y120</f>
        <v/>
      </c>
    </row>
    <row r="120">
      <c r="A120" s="13">
        <f>TCD!V121</f>
        <v/>
      </c>
      <c r="B120" s="1">
        <f>B119</f>
        <v/>
      </c>
      <c r="F120">
        <f>TCD!E121</f>
        <v/>
      </c>
      <c r="H120" s="6">
        <f>IF(RIGHT(J120,3)="BTB","E","P")</f>
        <v/>
      </c>
      <c r="I120">
        <f>LOOKUP(F120,'Facture Chronopost'!L:L,'Facture Chronopost'!H:H)</f>
        <v/>
      </c>
      <c r="J120" s="6">
        <f>TCD!U121</f>
        <v/>
      </c>
      <c r="K120">
        <f>K119</f>
        <v/>
      </c>
      <c r="L120" s="151">
        <f>_xlfn.XLOOKUP(F120,'TCD poids'!A:A,'TCD poids'!C:C)</f>
        <v/>
      </c>
      <c r="M120">
        <f>TCD!T121</f>
        <v/>
      </c>
      <c r="N120">
        <f>IF(I120="",0.2,LOOKUP(I120,'Pays TVA'!A:A,'Pays TVA'!B:B))</f>
        <v/>
      </c>
      <c r="O120" s="151">
        <f>IF(TCD!M121="","",TCD!M121)</f>
        <v/>
      </c>
      <c r="P120" s="151">
        <f>IF(TCD!J121="","",TCD!J121)</f>
        <v/>
      </c>
      <c r="Q120" s="151">
        <f>IF(AND(TCD!L121="",TCD!Q121=""),"",IF(SUM(TCD!L121,TCD!Q121)&gt;15,29,9.5))</f>
        <v/>
      </c>
      <c r="R120" s="151">
        <f>_xlfn.XLOOKUP(F120,TCD!E:E,TCD!K:K,"")</f>
        <v/>
      </c>
      <c r="S120" s="151">
        <f>IF(TCD!I121="","",IF(TCD!I121&gt;8.5,17,8.5))</f>
        <v/>
      </c>
      <c r="T120" s="151">
        <f>TCD!Y121</f>
        <v/>
      </c>
    </row>
    <row r="121">
      <c r="A121" s="13">
        <f>TCD!V122</f>
        <v/>
      </c>
      <c r="B121" s="1">
        <f>B120</f>
        <v/>
      </c>
      <c r="F121">
        <f>TCD!E122</f>
        <v/>
      </c>
      <c r="H121" s="6">
        <f>IF(RIGHT(J121,3)="BTB","E","P")</f>
        <v/>
      </c>
      <c r="I121">
        <f>LOOKUP(F121,'Facture Chronopost'!L:L,'Facture Chronopost'!H:H)</f>
        <v/>
      </c>
      <c r="J121" s="6">
        <f>TCD!U122</f>
        <v/>
      </c>
      <c r="K121">
        <f>K120</f>
        <v/>
      </c>
      <c r="L121" s="151">
        <f>_xlfn.XLOOKUP(F121,'TCD poids'!A:A,'TCD poids'!C:C)</f>
        <v/>
      </c>
      <c r="M121">
        <f>TCD!T122</f>
        <v/>
      </c>
      <c r="N121">
        <f>IF(I121="",0.2,LOOKUP(I121,'Pays TVA'!A:A,'Pays TVA'!B:B))</f>
        <v/>
      </c>
      <c r="O121" s="151">
        <f>IF(TCD!M122="","",TCD!M122)</f>
        <v/>
      </c>
      <c r="P121" s="151">
        <f>IF(TCD!J122="","",TCD!J122)</f>
        <v/>
      </c>
      <c r="Q121" s="151">
        <f>IF(AND(TCD!L122="",TCD!Q122=""),"",IF(SUM(TCD!L122,TCD!Q122)&gt;15,29,9.5))</f>
        <v/>
      </c>
      <c r="R121" s="151">
        <f>_xlfn.XLOOKUP(F121,TCD!E:E,TCD!K:K,"")</f>
        <v/>
      </c>
      <c r="S121" s="151">
        <f>IF(TCD!I122="","",IF(TCD!I122&gt;8.5,17,8.5))</f>
        <v/>
      </c>
      <c r="T121" s="151">
        <f>TCD!Y122</f>
        <v/>
      </c>
    </row>
    <row r="122">
      <c r="A122" s="13">
        <f>TCD!V123</f>
        <v/>
      </c>
      <c r="B122" s="1">
        <f>B121</f>
        <v/>
      </c>
      <c r="F122">
        <f>TCD!E123</f>
        <v/>
      </c>
      <c r="H122" s="6">
        <f>IF(RIGHT(J122,3)="BTB","E","P")</f>
        <v/>
      </c>
      <c r="I122">
        <f>LOOKUP(F122,'Facture Chronopost'!L:L,'Facture Chronopost'!H:H)</f>
        <v/>
      </c>
      <c r="J122" s="6">
        <f>TCD!U123</f>
        <v/>
      </c>
      <c r="K122">
        <f>K121</f>
        <v/>
      </c>
      <c r="L122" s="151">
        <f>_xlfn.XLOOKUP(F122,'TCD poids'!A:A,'TCD poids'!C:C)</f>
        <v/>
      </c>
      <c r="M122">
        <f>TCD!T123</f>
        <v/>
      </c>
      <c r="N122">
        <f>IF(I122="",0.2,LOOKUP(I122,'Pays TVA'!A:A,'Pays TVA'!B:B))</f>
        <v/>
      </c>
      <c r="O122" s="151">
        <f>IF(TCD!M123="","",TCD!M123)</f>
        <v/>
      </c>
      <c r="P122" s="151">
        <f>IF(TCD!J123="","",TCD!J123)</f>
        <v/>
      </c>
      <c r="Q122" s="151">
        <f>IF(AND(TCD!L123="",TCD!Q123=""),"",IF(SUM(TCD!L123,TCD!Q123)&gt;15,29,9.5))</f>
        <v/>
      </c>
      <c r="R122" s="151">
        <f>_xlfn.XLOOKUP(F122,TCD!E:E,TCD!K:K,"")</f>
        <v/>
      </c>
      <c r="S122" s="151">
        <f>IF(TCD!I123="","",IF(TCD!I123&gt;8.5,17,8.5))</f>
        <v/>
      </c>
      <c r="T122" s="151">
        <f>TCD!Y123</f>
        <v/>
      </c>
    </row>
    <row r="123">
      <c r="A123" s="13">
        <f>TCD!V124</f>
        <v/>
      </c>
      <c r="B123" s="1">
        <f>B122</f>
        <v/>
      </c>
      <c r="F123">
        <f>TCD!E124</f>
        <v/>
      </c>
      <c r="H123" s="6">
        <f>IF(RIGHT(J123,3)="BTB","E","P")</f>
        <v/>
      </c>
      <c r="I123">
        <f>LOOKUP(F123,'Facture Chronopost'!L:L,'Facture Chronopost'!H:H)</f>
        <v/>
      </c>
      <c r="J123" s="6">
        <f>TCD!U124</f>
        <v/>
      </c>
      <c r="K123">
        <f>K122</f>
        <v/>
      </c>
      <c r="L123" s="151">
        <f>_xlfn.XLOOKUP(F123,'TCD poids'!A:A,'TCD poids'!C:C)</f>
        <v/>
      </c>
      <c r="M123">
        <f>TCD!T124</f>
        <v/>
      </c>
      <c r="N123">
        <f>IF(I123="",0.2,LOOKUP(I123,'Pays TVA'!A:A,'Pays TVA'!B:B))</f>
        <v/>
      </c>
      <c r="O123" s="151">
        <f>IF(TCD!M124="","",TCD!M124)</f>
        <v/>
      </c>
      <c r="P123" s="151">
        <f>IF(TCD!J124="","",TCD!J124)</f>
        <v/>
      </c>
      <c r="Q123" s="151">
        <f>IF(AND(TCD!L124="",TCD!Q124=""),"",IF(SUM(TCD!L124,TCD!Q124)&gt;15,29,9.5))</f>
        <v/>
      </c>
      <c r="R123" s="151">
        <f>_xlfn.XLOOKUP(F123,TCD!E:E,TCD!K:K,"")</f>
        <v/>
      </c>
      <c r="S123" s="151">
        <f>IF(TCD!I124="","",IF(TCD!I124&gt;8.5,17,8.5))</f>
        <v/>
      </c>
      <c r="T123" s="151">
        <f>TCD!Y124</f>
        <v/>
      </c>
    </row>
    <row r="124">
      <c r="A124" s="13">
        <f>TCD!V125</f>
        <v/>
      </c>
      <c r="B124" s="1">
        <f>B123</f>
        <v/>
      </c>
      <c r="F124">
        <f>TCD!E125</f>
        <v/>
      </c>
      <c r="H124" s="6">
        <f>IF(RIGHT(J124,3)="BTB","E","P")</f>
        <v/>
      </c>
      <c r="I124">
        <f>LOOKUP(F124,'Facture Chronopost'!L:L,'Facture Chronopost'!H:H)</f>
        <v/>
      </c>
      <c r="J124" s="6">
        <f>TCD!U125</f>
        <v/>
      </c>
      <c r="K124">
        <f>K123</f>
        <v/>
      </c>
      <c r="L124" s="151">
        <f>_xlfn.XLOOKUP(F124,'TCD poids'!A:A,'TCD poids'!C:C)</f>
        <v/>
      </c>
      <c r="M124">
        <f>TCD!T125</f>
        <v/>
      </c>
      <c r="N124">
        <f>IF(I124="",0.2,LOOKUP(I124,'Pays TVA'!A:A,'Pays TVA'!B:B))</f>
        <v/>
      </c>
      <c r="O124" s="151">
        <f>IF(TCD!M125="","",TCD!M125)</f>
        <v/>
      </c>
      <c r="P124" s="151">
        <f>IF(TCD!J125="","",TCD!J125)</f>
        <v/>
      </c>
      <c r="Q124" s="151">
        <f>IF(AND(TCD!L125="",TCD!Q125=""),"",IF(SUM(TCD!L125,TCD!Q125)&gt;15,29,9.5))</f>
        <v/>
      </c>
      <c r="R124" s="151">
        <f>_xlfn.XLOOKUP(F124,TCD!E:E,TCD!K:K,"")</f>
        <v/>
      </c>
      <c r="S124" s="151">
        <f>IF(TCD!I125="","",IF(TCD!I125&gt;8.5,17,8.5))</f>
        <v/>
      </c>
      <c r="T124" s="151">
        <f>TCD!Y125</f>
        <v/>
      </c>
    </row>
    <row r="125">
      <c r="A125" s="13">
        <f>TCD!V126</f>
        <v/>
      </c>
      <c r="B125" s="1">
        <f>B124</f>
        <v/>
      </c>
      <c r="F125">
        <f>TCD!E126</f>
        <v/>
      </c>
      <c r="H125" s="6">
        <f>IF(RIGHT(J125,3)="BTB","E","P")</f>
        <v/>
      </c>
      <c r="I125">
        <f>LOOKUP(F125,'Facture Chronopost'!L:L,'Facture Chronopost'!H:H)</f>
        <v/>
      </c>
      <c r="J125" s="6">
        <f>TCD!U126</f>
        <v/>
      </c>
      <c r="K125">
        <f>K124</f>
        <v/>
      </c>
      <c r="L125" s="151">
        <f>_xlfn.XLOOKUP(F125,'TCD poids'!A:A,'TCD poids'!C:C)</f>
        <v/>
      </c>
      <c r="M125">
        <f>TCD!T126</f>
        <v/>
      </c>
      <c r="N125">
        <f>IF(I125="",0.2,LOOKUP(I125,'Pays TVA'!A:A,'Pays TVA'!B:B))</f>
        <v/>
      </c>
      <c r="O125" s="151">
        <f>IF(TCD!M126="","",TCD!M126)</f>
        <v/>
      </c>
      <c r="P125" s="151">
        <f>IF(TCD!J126="","",TCD!J126)</f>
        <v/>
      </c>
      <c r="Q125" s="151">
        <f>IF(AND(TCD!L126="",TCD!Q126=""),"",IF(SUM(TCD!L126,TCD!Q126)&gt;15,29,9.5))</f>
        <v/>
      </c>
      <c r="R125" s="151">
        <f>_xlfn.XLOOKUP(F125,TCD!E:E,TCD!K:K,"")</f>
        <v/>
      </c>
      <c r="S125" s="151">
        <f>IF(TCD!I126="","",IF(TCD!I126&gt;8.5,17,8.5))</f>
        <v/>
      </c>
      <c r="T125" s="151">
        <f>TCD!Y126</f>
        <v/>
      </c>
    </row>
    <row r="126">
      <c r="A126" s="13">
        <f>TCD!V127</f>
        <v/>
      </c>
      <c r="B126" s="1">
        <f>B125</f>
        <v/>
      </c>
      <c r="F126">
        <f>TCD!E127</f>
        <v/>
      </c>
      <c r="H126" s="6">
        <f>IF(RIGHT(J126,3)="BTB","E","P")</f>
        <v/>
      </c>
      <c r="I126">
        <f>LOOKUP(F126,'Facture Chronopost'!L:L,'Facture Chronopost'!H:H)</f>
        <v/>
      </c>
      <c r="J126" s="6">
        <f>TCD!U127</f>
        <v/>
      </c>
      <c r="K126">
        <f>K125</f>
        <v/>
      </c>
      <c r="L126" s="151">
        <f>_xlfn.XLOOKUP(F126,'TCD poids'!A:A,'TCD poids'!C:C)</f>
        <v/>
      </c>
      <c r="M126">
        <f>TCD!T127</f>
        <v/>
      </c>
      <c r="N126">
        <f>IF(I126="",0.2,LOOKUP(I126,'Pays TVA'!A:A,'Pays TVA'!B:B))</f>
        <v/>
      </c>
      <c r="O126" s="151">
        <f>IF(TCD!M127="","",TCD!M127)</f>
        <v/>
      </c>
      <c r="P126" s="151">
        <f>IF(TCD!J127="","",TCD!J127)</f>
        <v/>
      </c>
      <c r="Q126" s="151">
        <f>IF(AND(TCD!L127="",TCD!Q127=""),"",IF(SUM(TCD!L127,TCD!Q127)&gt;15,29,9.5))</f>
        <v/>
      </c>
      <c r="R126" s="151">
        <f>_xlfn.XLOOKUP(F126,TCD!E:E,TCD!K:K,"")</f>
        <v/>
      </c>
      <c r="S126" s="151">
        <f>IF(TCD!I127="","",IF(TCD!I127&gt;8.5,17,8.5))</f>
        <v/>
      </c>
      <c r="T126" s="151">
        <f>TCD!Y127</f>
        <v/>
      </c>
    </row>
    <row r="127">
      <c r="A127" s="13">
        <f>TCD!V128</f>
        <v/>
      </c>
      <c r="B127" s="1">
        <f>B126</f>
        <v/>
      </c>
      <c r="F127">
        <f>TCD!E128</f>
        <v/>
      </c>
      <c r="H127" s="6">
        <f>IF(RIGHT(J127,3)="BTB","E","P")</f>
        <v/>
      </c>
      <c r="I127">
        <f>LOOKUP(F127,'Facture Chronopost'!L:L,'Facture Chronopost'!H:H)</f>
        <v/>
      </c>
      <c r="J127" s="6">
        <f>TCD!U128</f>
        <v/>
      </c>
      <c r="K127">
        <f>K126</f>
        <v/>
      </c>
      <c r="L127" s="151">
        <f>_xlfn.XLOOKUP(F127,'TCD poids'!A:A,'TCD poids'!C:C)</f>
        <v/>
      </c>
      <c r="M127">
        <f>TCD!T128</f>
        <v/>
      </c>
      <c r="N127">
        <f>IF(I127="",0.2,LOOKUP(I127,'Pays TVA'!A:A,'Pays TVA'!B:B))</f>
        <v/>
      </c>
      <c r="O127" s="151">
        <f>IF(TCD!M128="","",TCD!M128)</f>
        <v/>
      </c>
      <c r="P127" s="151">
        <f>IF(TCD!J128="","",TCD!J128)</f>
        <v/>
      </c>
      <c r="Q127" s="151">
        <f>IF(AND(TCD!L128="",TCD!Q128=""),"",IF(SUM(TCD!L128,TCD!Q128)&gt;15,29,9.5))</f>
        <v/>
      </c>
      <c r="R127" s="151">
        <f>_xlfn.XLOOKUP(F127,TCD!E:E,TCD!K:K,"")</f>
        <v/>
      </c>
      <c r="S127" s="151">
        <f>IF(TCD!I128="","",IF(TCD!I128&gt;8.5,17,8.5))</f>
        <v/>
      </c>
      <c r="T127" s="151">
        <f>TCD!Y128</f>
        <v/>
      </c>
    </row>
    <row r="128">
      <c r="A128" s="13">
        <f>TCD!V129</f>
        <v/>
      </c>
      <c r="B128" s="1">
        <f>B127</f>
        <v/>
      </c>
      <c r="F128">
        <f>TCD!E129</f>
        <v/>
      </c>
      <c r="H128" s="6">
        <f>IF(RIGHT(J128,3)="BTB","E","P")</f>
        <v/>
      </c>
      <c r="I128">
        <f>LOOKUP(F128,'Facture Chronopost'!L:L,'Facture Chronopost'!H:H)</f>
        <v/>
      </c>
      <c r="J128" s="6">
        <f>TCD!U129</f>
        <v/>
      </c>
      <c r="K128">
        <f>K127</f>
        <v/>
      </c>
      <c r="L128" s="151">
        <f>_xlfn.XLOOKUP(F128,'TCD poids'!A:A,'TCD poids'!C:C)</f>
        <v/>
      </c>
      <c r="M128">
        <f>TCD!T129</f>
        <v/>
      </c>
      <c r="N128">
        <f>IF(I128="",0.2,LOOKUP(I128,'Pays TVA'!A:A,'Pays TVA'!B:B))</f>
        <v/>
      </c>
      <c r="O128" s="151">
        <f>IF(TCD!M129="","",TCD!M129)</f>
        <v/>
      </c>
      <c r="P128" s="151">
        <f>IF(TCD!J129="","",TCD!J129)</f>
        <v/>
      </c>
      <c r="Q128" s="151">
        <f>IF(AND(TCD!L129="",TCD!Q129=""),"",IF(SUM(TCD!L129,TCD!Q129)&gt;15,29,9.5))</f>
        <v/>
      </c>
      <c r="R128" s="151">
        <f>_xlfn.XLOOKUP(F128,TCD!E:E,TCD!K:K,"")</f>
        <v/>
      </c>
      <c r="S128" s="151">
        <f>IF(TCD!I129="","",IF(TCD!I129&gt;8.5,17,8.5))</f>
        <v/>
      </c>
      <c r="T128" s="151">
        <f>TCD!Y129</f>
        <v/>
      </c>
    </row>
    <row r="129">
      <c r="A129" s="13">
        <f>TCD!V130</f>
        <v/>
      </c>
      <c r="B129" s="1">
        <f>B128</f>
        <v/>
      </c>
      <c r="F129">
        <f>TCD!E130</f>
        <v/>
      </c>
      <c r="H129" s="6">
        <f>IF(RIGHT(J129,3)="BTB","E","P")</f>
        <v/>
      </c>
      <c r="I129">
        <f>LOOKUP(F129,'Facture Chronopost'!L:L,'Facture Chronopost'!H:H)</f>
        <v/>
      </c>
      <c r="J129" s="6">
        <f>TCD!U130</f>
        <v/>
      </c>
      <c r="K129">
        <f>K128</f>
        <v/>
      </c>
      <c r="L129" s="151">
        <f>_xlfn.XLOOKUP(F129,'TCD poids'!A:A,'TCD poids'!C:C)</f>
        <v/>
      </c>
      <c r="M129">
        <f>TCD!T130</f>
        <v/>
      </c>
      <c r="N129">
        <f>IF(I129="",0.2,LOOKUP(I129,'Pays TVA'!A:A,'Pays TVA'!B:B))</f>
        <v/>
      </c>
      <c r="O129" s="151">
        <f>IF(TCD!M130="","",TCD!M130)</f>
        <v/>
      </c>
      <c r="P129" s="151">
        <f>IF(TCD!J130="","",TCD!J130)</f>
        <v/>
      </c>
      <c r="Q129" s="151">
        <f>IF(AND(TCD!L130="",TCD!Q130=""),"",IF(SUM(TCD!L130,TCD!Q130)&gt;15,29,9.5))</f>
        <v/>
      </c>
      <c r="R129" s="151">
        <f>_xlfn.XLOOKUP(F129,TCD!E:E,TCD!K:K,"")</f>
        <v/>
      </c>
      <c r="S129" s="151">
        <f>IF(TCD!I130="","",IF(TCD!I130&gt;8.5,17,8.5))</f>
        <v/>
      </c>
      <c r="T129" s="151">
        <f>TCD!Y130</f>
        <v/>
      </c>
    </row>
    <row r="130">
      <c r="A130" s="13">
        <f>TCD!V131</f>
        <v/>
      </c>
      <c r="B130" s="1">
        <f>B129</f>
        <v/>
      </c>
      <c r="F130">
        <f>TCD!E131</f>
        <v/>
      </c>
      <c r="H130" s="6">
        <f>IF(RIGHT(J130,3)="BTB","E","P")</f>
        <v/>
      </c>
      <c r="I130">
        <f>LOOKUP(F130,'Facture Chronopost'!L:L,'Facture Chronopost'!H:H)</f>
        <v/>
      </c>
      <c r="J130" s="6">
        <f>TCD!U131</f>
        <v/>
      </c>
      <c r="K130">
        <f>K129</f>
        <v/>
      </c>
      <c r="L130" s="151">
        <f>_xlfn.XLOOKUP(F130,'TCD poids'!A:A,'TCD poids'!C:C)</f>
        <v/>
      </c>
      <c r="M130">
        <f>TCD!T131</f>
        <v/>
      </c>
      <c r="N130">
        <f>IF(I130="",0.2,LOOKUP(I130,'Pays TVA'!A:A,'Pays TVA'!B:B))</f>
        <v/>
      </c>
      <c r="O130" s="151">
        <f>IF(TCD!M131="","",TCD!M131)</f>
        <v/>
      </c>
      <c r="P130" s="151">
        <f>IF(TCD!J131="","",TCD!J131)</f>
        <v/>
      </c>
      <c r="Q130" s="151">
        <f>IF(AND(TCD!L131="",TCD!Q131=""),"",IF(SUM(TCD!L131,TCD!Q131)&gt;15,29,9.5))</f>
        <v/>
      </c>
      <c r="R130" s="151">
        <f>_xlfn.XLOOKUP(F130,TCD!E:E,TCD!K:K,"")</f>
        <v/>
      </c>
      <c r="S130" s="151">
        <f>IF(TCD!I131="","",IF(TCD!I131&gt;8.5,17,8.5))</f>
        <v/>
      </c>
      <c r="T130" s="151">
        <f>TCD!Y131</f>
        <v/>
      </c>
    </row>
    <row r="131">
      <c r="A131" s="13">
        <f>TCD!V132</f>
        <v/>
      </c>
      <c r="B131" s="1">
        <f>B130</f>
        <v/>
      </c>
      <c r="F131">
        <f>TCD!E132</f>
        <v/>
      </c>
      <c r="H131" s="6">
        <f>IF(RIGHT(J131,3)="BTB","E","P")</f>
        <v/>
      </c>
      <c r="I131">
        <f>LOOKUP(F131,'Facture Chronopost'!L:L,'Facture Chronopost'!H:H)</f>
        <v/>
      </c>
      <c r="J131" s="6">
        <f>TCD!U132</f>
        <v/>
      </c>
      <c r="K131">
        <f>K130</f>
        <v/>
      </c>
      <c r="L131" s="151">
        <f>_xlfn.XLOOKUP(F131,'TCD poids'!A:A,'TCD poids'!C:C)</f>
        <v/>
      </c>
      <c r="M131">
        <f>TCD!T132</f>
        <v/>
      </c>
      <c r="N131">
        <f>IF(I131="",0.2,LOOKUP(I131,'Pays TVA'!A:A,'Pays TVA'!B:B))</f>
        <v/>
      </c>
      <c r="O131" s="151">
        <f>IF(TCD!M132="","",TCD!M132)</f>
        <v/>
      </c>
      <c r="P131" s="151">
        <f>IF(TCD!J132="","",TCD!J132)</f>
        <v/>
      </c>
      <c r="Q131" s="151">
        <f>IF(AND(TCD!L132="",TCD!Q132=""),"",IF(SUM(TCD!L132,TCD!Q132)&gt;15,29,9.5))</f>
        <v/>
      </c>
      <c r="R131" s="151">
        <f>_xlfn.XLOOKUP(F131,TCD!E:E,TCD!K:K,"")</f>
        <v/>
      </c>
      <c r="S131" s="151">
        <f>IF(TCD!I132="","",IF(TCD!I132&gt;8.5,17,8.5))</f>
        <v/>
      </c>
      <c r="T131" s="151">
        <f>TCD!Y132</f>
        <v/>
      </c>
    </row>
    <row r="132">
      <c r="A132" s="13">
        <f>TCD!V133</f>
        <v/>
      </c>
      <c r="B132" s="1">
        <f>B131</f>
        <v/>
      </c>
      <c r="F132">
        <f>TCD!E133</f>
        <v/>
      </c>
      <c r="H132" s="6">
        <f>IF(RIGHT(J132,3)="BTB","E","P")</f>
        <v/>
      </c>
      <c r="I132">
        <f>LOOKUP(F132,'Facture Chronopost'!L:L,'Facture Chronopost'!H:H)</f>
        <v/>
      </c>
      <c r="J132" s="6">
        <f>TCD!U133</f>
        <v/>
      </c>
      <c r="K132">
        <f>K131</f>
        <v/>
      </c>
      <c r="L132" s="151">
        <f>_xlfn.XLOOKUP(F132,'TCD poids'!A:A,'TCD poids'!C:C)</f>
        <v/>
      </c>
      <c r="M132">
        <f>TCD!T133</f>
        <v/>
      </c>
      <c r="N132">
        <f>IF(I132="",0.2,LOOKUP(I132,'Pays TVA'!A:A,'Pays TVA'!B:B))</f>
        <v/>
      </c>
      <c r="O132" s="151">
        <f>IF(TCD!M133="","",TCD!M133)</f>
        <v/>
      </c>
      <c r="P132" s="151">
        <f>IF(TCD!J133="","",TCD!J133)</f>
        <v/>
      </c>
      <c r="Q132" s="151">
        <f>IF(AND(TCD!L133="",TCD!Q133=""),"",IF(SUM(TCD!L133,TCD!Q133)&gt;15,29,9.5))</f>
        <v/>
      </c>
      <c r="R132" s="151">
        <f>_xlfn.XLOOKUP(F132,TCD!E:E,TCD!K:K,"")</f>
        <v/>
      </c>
      <c r="S132" s="151">
        <f>IF(TCD!I133="","",IF(TCD!I133&gt;8.5,17,8.5))</f>
        <v/>
      </c>
      <c r="T132" s="151">
        <f>TCD!Y133</f>
        <v/>
      </c>
    </row>
    <row r="133">
      <c r="A133" s="13">
        <f>TCD!V134</f>
        <v/>
      </c>
      <c r="B133" s="1">
        <f>B132</f>
        <v/>
      </c>
      <c r="F133">
        <f>TCD!E134</f>
        <v/>
      </c>
      <c r="H133" s="6">
        <f>IF(RIGHT(J133,3)="BTB","E","P")</f>
        <v/>
      </c>
      <c r="I133">
        <f>LOOKUP(F133,'Facture Chronopost'!L:L,'Facture Chronopost'!H:H)</f>
        <v/>
      </c>
      <c r="J133" s="6">
        <f>TCD!U134</f>
        <v/>
      </c>
      <c r="K133">
        <f>K132</f>
        <v/>
      </c>
      <c r="L133" s="151">
        <f>_xlfn.XLOOKUP(F133,'TCD poids'!A:A,'TCD poids'!C:C)</f>
        <v/>
      </c>
      <c r="M133">
        <f>TCD!T134</f>
        <v/>
      </c>
      <c r="N133">
        <f>IF(I133="",0.2,LOOKUP(I133,'Pays TVA'!A:A,'Pays TVA'!B:B))</f>
        <v/>
      </c>
      <c r="O133" s="151">
        <f>IF(TCD!M134="","",TCD!M134)</f>
        <v/>
      </c>
      <c r="P133" s="151">
        <f>IF(TCD!J134="","",TCD!J134)</f>
        <v/>
      </c>
      <c r="Q133" s="151">
        <f>IF(AND(TCD!L134="",TCD!Q134=""),"",IF(SUM(TCD!L134,TCD!Q134)&gt;15,29,9.5))</f>
        <v/>
      </c>
      <c r="R133" s="151">
        <f>_xlfn.XLOOKUP(F133,TCD!E:E,TCD!K:K,"")</f>
        <v/>
      </c>
      <c r="S133" s="151">
        <f>IF(TCD!I134="","",IF(TCD!I134&gt;8.5,17,8.5))</f>
        <v/>
      </c>
      <c r="T133" s="151">
        <f>TCD!Y134</f>
        <v/>
      </c>
    </row>
    <row r="134">
      <c r="A134" s="13">
        <f>TCD!V135</f>
        <v/>
      </c>
      <c r="B134" s="1">
        <f>B133</f>
        <v/>
      </c>
      <c r="F134">
        <f>TCD!E135</f>
        <v/>
      </c>
      <c r="H134" s="6">
        <f>IF(RIGHT(J134,3)="BTB","E","P")</f>
        <v/>
      </c>
      <c r="I134">
        <f>LOOKUP(F134,'Facture Chronopost'!L:L,'Facture Chronopost'!H:H)</f>
        <v/>
      </c>
      <c r="J134" s="6">
        <f>TCD!U135</f>
        <v/>
      </c>
      <c r="K134">
        <f>K133</f>
        <v/>
      </c>
      <c r="L134" s="151">
        <f>_xlfn.XLOOKUP(F134,'TCD poids'!A:A,'TCD poids'!C:C)</f>
        <v/>
      </c>
      <c r="M134">
        <f>TCD!T135</f>
        <v/>
      </c>
      <c r="N134">
        <f>IF(I134="",0.2,LOOKUP(I134,'Pays TVA'!A:A,'Pays TVA'!B:B))</f>
        <v/>
      </c>
      <c r="O134" s="151">
        <f>IF(TCD!M135="","",TCD!M135)</f>
        <v/>
      </c>
      <c r="P134" s="151">
        <f>IF(TCD!J135="","",TCD!J135)</f>
        <v/>
      </c>
      <c r="Q134" s="151">
        <f>IF(AND(TCD!L135="",TCD!Q135=""),"",IF(SUM(TCD!L135,TCD!Q135)&gt;15,29,9.5))</f>
        <v/>
      </c>
      <c r="R134" s="151">
        <f>_xlfn.XLOOKUP(F134,TCD!E:E,TCD!K:K,"")</f>
        <v/>
      </c>
      <c r="S134" s="151">
        <f>IF(TCD!I135="","",IF(TCD!I135&gt;8.5,17,8.5))</f>
        <v/>
      </c>
      <c r="T134" s="151">
        <f>TCD!Y135</f>
        <v/>
      </c>
    </row>
    <row r="135">
      <c r="A135" s="13">
        <f>TCD!V136</f>
        <v/>
      </c>
      <c r="B135" s="1">
        <f>B134</f>
        <v/>
      </c>
      <c r="F135">
        <f>TCD!E136</f>
        <v/>
      </c>
      <c r="H135" s="6">
        <f>IF(RIGHT(J135,3)="BTB","E","P")</f>
        <v/>
      </c>
      <c r="I135">
        <f>LOOKUP(F135,'Facture Chronopost'!L:L,'Facture Chronopost'!H:H)</f>
        <v/>
      </c>
      <c r="J135" s="6">
        <f>TCD!U136</f>
        <v/>
      </c>
      <c r="K135">
        <f>K134</f>
        <v/>
      </c>
      <c r="L135" s="151">
        <f>_xlfn.XLOOKUP(F135,'TCD poids'!A:A,'TCD poids'!C:C)</f>
        <v/>
      </c>
      <c r="M135">
        <f>TCD!T136</f>
        <v/>
      </c>
      <c r="N135">
        <f>IF(I135="",0.2,LOOKUP(I135,'Pays TVA'!A:A,'Pays TVA'!B:B))</f>
        <v/>
      </c>
      <c r="O135" s="151">
        <f>IF(TCD!M136="","",TCD!M136)</f>
        <v/>
      </c>
      <c r="P135" s="151">
        <f>IF(TCD!J136="","",TCD!J136)</f>
        <v/>
      </c>
      <c r="Q135" s="151">
        <f>IF(AND(TCD!L136="",TCD!Q136=""),"",IF(SUM(TCD!L136,TCD!Q136)&gt;15,29,9.5))</f>
        <v/>
      </c>
      <c r="R135" s="151">
        <f>_xlfn.XLOOKUP(F135,TCD!E:E,TCD!K:K,"")</f>
        <v/>
      </c>
      <c r="S135" s="151">
        <f>IF(TCD!I136="","",IF(TCD!I136&gt;8.5,17,8.5))</f>
        <v/>
      </c>
      <c r="T135" s="151">
        <f>TCD!Y136</f>
        <v/>
      </c>
    </row>
    <row r="136">
      <c r="A136" s="13">
        <f>TCD!V137</f>
        <v/>
      </c>
      <c r="B136" s="1">
        <f>B135</f>
        <v/>
      </c>
      <c r="F136">
        <f>TCD!E137</f>
        <v/>
      </c>
      <c r="H136" s="6">
        <f>IF(RIGHT(J136,3)="BTB","E","P")</f>
        <v/>
      </c>
      <c r="I136">
        <f>LOOKUP(F136,'Facture Chronopost'!L:L,'Facture Chronopost'!H:H)</f>
        <v/>
      </c>
      <c r="J136" s="6">
        <f>TCD!U137</f>
        <v/>
      </c>
      <c r="K136">
        <f>K135</f>
        <v/>
      </c>
      <c r="L136" s="151">
        <f>_xlfn.XLOOKUP(F136,'TCD poids'!A:A,'TCD poids'!C:C)</f>
        <v/>
      </c>
      <c r="M136">
        <f>TCD!T137</f>
        <v/>
      </c>
      <c r="N136">
        <f>IF(I136="",0.2,LOOKUP(I136,'Pays TVA'!A:A,'Pays TVA'!B:B))</f>
        <v/>
      </c>
      <c r="O136" s="151">
        <f>IF(TCD!M137="","",TCD!M137)</f>
        <v/>
      </c>
      <c r="P136" s="151">
        <f>IF(TCD!J137="","",TCD!J137)</f>
        <v/>
      </c>
      <c r="Q136" s="151">
        <f>IF(AND(TCD!L137="",TCD!Q137=""),"",IF(SUM(TCD!L137,TCD!Q137)&gt;15,29,9.5))</f>
        <v/>
      </c>
      <c r="R136" s="151">
        <f>_xlfn.XLOOKUP(F136,TCD!E:E,TCD!K:K,"")</f>
        <v/>
      </c>
      <c r="S136" s="151">
        <f>IF(TCD!I137="","",IF(TCD!I137&gt;8.5,17,8.5))</f>
        <v/>
      </c>
      <c r="T136" s="151">
        <f>TCD!Y137</f>
        <v/>
      </c>
    </row>
    <row r="137">
      <c r="A137" s="13">
        <f>TCD!V138</f>
        <v/>
      </c>
      <c r="B137" s="1">
        <f>B136</f>
        <v/>
      </c>
      <c r="F137">
        <f>TCD!E138</f>
        <v/>
      </c>
      <c r="H137" s="6">
        <f>IF(RIGHT(J137,3)="BTB","E","P")</f>
        <v/>
      </c>
      <c r="I137">
        <f>LOOKUP(F137,'Facture Chronopost'!L:L,'Facture Chronopost'!H:H)</f>
        <v/>
      </c>
      <c r="J137" s="6">
        <f>TCD!U138</f>
        <v/>
      </c>
      <c r="K137">
        <f>K136</f>
        <v/>
      </c>
      <c r="L137" s="151">
        <f>_xlfn.XLOOKUP(F137,'TCD poids'!A:A,'TCD poids'!C:C)</f>
        <v/>
      </c>
      <c r="M137">
        <f>TCD!T138</f>
        <v/>
      </c>
      <c r="N137">
        <f>IF(I137="",0.2,LOOKUP(I137,'Pays TVA'!A:A,'Pays TVA'!B:B))</f>
        <v/>
      </c>
      <c r="O137" s="151">
        <f>IF(TCD!M138="","",TCD!M138)</f>
        <v/>
      </c>
      <c r="P137" s="151">
        <f>IF(TCD!J138="","",TCD!J138)</f>
        <v/>
      </c>
      <c r="Q137" s="151">
        <f>IF(AND(TCD!L138="",TCD!Q138=""),"",IF(SUM(TCD!L138,TCD!Q138)&gt;15,29,9.5))</f>
        <v/>
      </c>
      <c r="R137" s="151">
        <f>_xlfn.XLOOKUP(F137,TCD!E:E,TCD!K:K,"")</f>
        <v/>
      </c>
      <c r="S137" s="151">
        <f>IF(TCD!I138="","",IF(TCD!I138&gt;8.5,17,8.5))</f>
        <v/>
      </c>
      <c r="T137" s="151">
        <f>TCD!Y138</f>
        <v/>
      </c>
    </row>
    <row r="138">
      <c r="A138" s="13">
        <f>TCD!V139</f>
        <v/>
      </c>
      <c r="B138" s="1">
        <f>B137</f>
        <v/>
      </c>
      <c r="F138">
        <f>TCD!E139</f>
        <v/>
      </c>
      <c r="H138" s="6">
        <f>IF(RIGHT(J138,3)="BTB","E","P")</f>
        <v/>
      </c>
      <c r="I138">
        <f>LOOKUP(F138,'Facture Chronopost'!L:L,'Facture Chronopost'!H:H)</f>
        <v/>
      </c>
      <c r="J138" s="6">
        <f>TCD!U139</f>
        <v/>
      </c>
      <c r="K138">
        <f>K137</f>
        <v/>
      </c>
      <c r="L138" s="151">
        <f>_xlfn.XLOOKUP(F138,'TCD poids'!A:A,'TCD poids'!C:C)</f>
        <v/>
      </c>
      <c r="M138">
        <f>TCD!T139</f>
        <v/>
      </c>
      <c r="N138">
        <f>IF(I138="",0.2,LOOKUP(I138,'Pays TVA'!A:A,'Pays TVA'!B:B))</f>
        <v/>
      </c>
      <c r="O138" s="151">
        <f>IF(TCD!M139="","",TCD!M139)</f>
        <v/>
      </c>
      <c r="P138" s="151">
        <f>IF(TCD!J139="","",TCD!J139)</f>
        <v/>
      </c>
      <c r="Q138" s="151">
        <f>IF(AND(TCD!L139="",TCD!Q139=""),"",IF(SUM(TCD!L139,TCD!Q139)&gt;15,29,9.5))</f>
        <v/>
      </c>
      <c r="R138" s="151">
        <f>_xlfn.XLOOKUP(F138,TCD!E:E,TCD!K:K,"")</f>
        <v/>
      </c>
      <c r="S138" s="151">
        <f>IF(TCD!I139="","",IF(TCD!I139&gt;8.5,17,8.5))</f>
        <v/>
      </c>
      <c r="T138" s="151">
        <f>TCD!Y139</f>
        <v/>
      </c>
    </row>
    <row r="139">
      <c r="A139" s="13">
        <f>TCD!V140</f>
        <v/>
      </c>
      <c r="B139" s="1">
        <f>B138</f>
        <v/>
      </c>
      <c r="F139">
        <f>TCD!E140</f>
        <v/>
      </c>
      <c r="H139" s="6">
        <f>IF(RIGHT(J139,3)="BTB","E","P")</f>
        <v/>
      </c>
      <c r="I139">
        <f>LOOKUP(F139,'Facture Chronopost'!L:L,'Facture Chronopost'!H:H)</f>
        <v/>
      </c>
      <c r="J139" s="6">
        <f>TCD!U140</f>
        <v/>
      </c>
      <c r="K139">
        <f>K138</f>
        <v/>
      </c>
      <c r="L139" s="151">
        <f>_xlfn.XLOOKUP(F139,'TCD poids'!A:A,'TCD poids'!C:C)</f>
        <v/>
      </c>
      <c r="M139">
        <f>TCD!T140</f>
        <v/>
      </c>
      <c r="N139">
        <f>IF(I139="",0.2,LOOKUP(I139,'Pays TVA'!A:A,'Pays TVA'!B:B))</f>
        <v/>
      </c>
      <c r="O139" s="151">
        <f>IF(TCD!M140="","",TCD!M140)</f>
        <v/>
      </c>
      <c r="P139" s="151">
        <f>IF(TCD!J140="","",TCD!J140)</f>
        <v/>
      </c>
      <c r="Q139" s="151">
        <f>IF(AND(TCD!L140="",TCD!Q140=""),"",IF(SUM(TCD!L140,TCD!Q140)&gt;15,29,9.5))</f>
        <v/>
      </c>
      <c r="R139" s="151">
        <f>_xlfn.XLOOKUP(F139,TCD!E:E,TCD!K:K,"")</f>
        <v/>
      </c>
      <c r="S139" s="151">
        <f>IF(TCD!I140="","",IF(TCD!I140&gt;8.5,17,8.5))</f>
        <v/>
      </c>
      <c r="T139" s="151">
        <f>TCD!Y140</f>
        <v/>
      </c>
    </row>
    <row r="140">
      <c r="A140" s="13">
        <f>TCD!V141</f>
        <v/>
      </c>
      <c r="B140" s="1">
        <f>B139</f>
        <v/>
      </c>
      <c r="F140">
        <f>TCD!E141</f>
        <v/>
      </c>
      <c r="H140" s="6">
        <f>IF(RIGHT(J140,3)="BTB","E","P")</f>
        <v/>
      </c>
      <c r="I140">
        <f>LOOKUP(F140,'Facture Chronopost'!L:L,'Facture Chronopost'!H:H)</f>
        <v/>
      </c>
      <c r="J140" s="6">
        <f>TCD!U141</f>
        <v/>
      </c>
      <c r="K140">
        <f>K139</f>
        <v/>
      </c>
      <c r="L140" s="151">
        <f>_xlfn.XLOOKUP(F140,'TCD poids'!A:A,'TCD poids'!C:C)</f>
        <v/>
      </c>
      <c r="M140">
        <f>TCD!T141</f>
        <v/>
      </c>
      <c r="N140">
        <f>IF(I140="",0.2,LOOKUP(I140,'Pays TVA'!A:A,'Pays TVA'!B:B))</f>
        <v/>
      </c>
      <c r="O140" s="151">
        <f>IF(TCD!M141="","",TCD!M141)</f>
        <v/>
      </c>
      <c r="P140" s="151">
        <f>IF(TCD!J141="","",TCD!J141)</f>
        <v/>
      </c>
      <c r="Q140" s="151">
        <f>IF(AND(TCD!L141="",TCD!Q141=""),"",IF(SUM(TCD!L141,TCD!Q141)&gt;15,29,9.5))</f>
        <v/>
      </c>
      <c r="R140" s="151">
        <f>_xlfn.XLOOKUP(F140,TCD!E:E,TCD!K:K,"")</f>
        <v/>
      </c>
      <c r="S140" s="151">
        <f>IF(TCD!I141="","",IF(TCD!I141&gt;8.5,17,8.5))</f>
        <v/>
      </c>
      <c r="T140" s="151">
        <f>TCD!Y141</f>
        <v/>
      </c>
    </row>
    <row r="141">
      <c r="A141" s="13">
        <f>TCD!V142</f>
        <v/>
      </c>
      <c r="B141" s="1">
        <f>B140</f>
        <v/>
      </c>
      <c r="F141">
        <f>TCD!E142</f>
        <v/>
      </c>
      <c r="H141" s="6">
        <f>IF(RIGHT(J141,3)="BTB","E","P")</f>
        <v/>
      </c>
      <c r="I141">
        <f>LOOKUP(F141,'Facture Chronopost'!L:L,'Facture Chronopost'!H:H)</f>
        <v/>
      </c>
      <c r="J141" s="6">
        <f>TCD!U142</f>
        <v/>
      </c>
      <c r="K141">
        <f>K140</f>
        <v/>
      </c>
      <c r="L141" s="151">
        <f>_xlfn.XLOOKUP(F141,'TCD poids'!A:A,'TCD poids'!C:C)</f>
        <v/>
      </c>
      <c r="M141">
        <f>TCD!T142</f>
        <v/>
      </c>
      <c r="N141">
        <f>IF(I141="",0.2,LOOKUP(I141,'Pays TVA'!A:A,'Pays TVA'!B:B))</f>
        <v/>
      </c>
      <c r="O141" s="151">
        <f>IF(TCD!M142="","",TCD!M142)</f>
        <v/>
      </c>
      <c r="P141" s="151">
        <f>IF(TCD!J142="","",TCD!J142)</f>
        <v/>
      </c>
      <c r="Q141" s="151">
        <f>IF(AND(TCD!L142="",TCD!Q142=""),"",IF(SUM(TCD!L142,TCD!Q142)&gt;15,29,9.5))</f>
        <v/>
      </c>
      <c r="R141" s="151">
        <f>_xlfn.XLOOKUP(F141,TCD!E:E,TCD!K:K,"")</f>
        <v/>
      </c>
      <c r="S141" s="151">
        <f>IF(TCD!I142="","",IF(TCD!I142&gt;8.5,17,8.5))</f>
        <v/>
      </c>
      <c r="T141" s="151">
        <f>TCD!Y142</f>
        <v/>
      </c>
    </row>
    <row r="142">
      <c r="A142" s="13">
        <f>TCD!V143</f>
        <v/>
      </c>
      <c r="B142" s="1">
        <f>B141</f>
        <v/>
      </c>
      <c r="F142">
        <f>TCD!E143</f>
        <v/>
      </c>
      <c r="H142" s="6">
        <f>IF(RIGHT(J142,3)="BTB","E","P")</f>
        <v/>
      </c>
      <c r="I142">
        <f>LOOKUP(F142,'Facture Chronopost'!L:L,'Facture Chronopost'!H:H)</f>
        <v/>
      </c>
      <c r="J142" s="6">
        <f>TCD!U143</f>
        <v/>
      </c>
      <c r="K142">
        <f>K141</f>
        <v/>
      </c>
      <c r="L142" s="151">
        <f>_xlfn.XLOOKUP(F142,'TCD poids'!A:A,'TCD poids'!C:C)</f>
        <v/>
      </c>
      <c r="M142">
        <f>TCD!T143</f>
        <v/>
      </c>
      <c r="N142">
        <f>IF(I142="",0.2,LOOKUP(I142,'Pays TVA'!A:A,'Pays TVA'!B:B))</f>
        <v/>
      </c>
      <c r="O142" s="151">
        <f>IF(TCD!M143="","",TCD!M143)</f>
        <v/>
      </c>
      <c r="P142" s="151">
        <f>IF(TCD!J143="","",TCD!J143)</f>
        <v/>
      </c>
      <c r="Q142" s="151">
        <f>IF(AND(TCD!L143="",TCD!Q143=""),"",IF(SUM(TCD!L143,TCD!Q143)&gt;15,29,9.5))</f>
        <v/>
      </c>
      <c r="R142" s="151">
        <f>_xlfn.XLOOKUP(F142,TCD!E:E,TCD!K:K,"")</f>
        <v/>
      </c>
      <c r="S142" s="151">
        <f>IF(TCD!I143="","",IF(TCD!I143&gt;8.5,17,8.5))</f>
        <v/>
      </c>
      <c r="T142" s="151">
        <f>TCD!Y143</f>
        <v/>
      </c>
    </row>
    <row r="143">
      <c r="A143" s="13">
        <f>TCD!V144</f>
        <v/>
      </c>
      <c r="B143" s="1">
        <f>B142</f>
        <v/>
      </c>
      <c r="F143">
        <f>TCD!E144</f>
        <v/>
      </c>
      <c r="H143" s="6">
        <f>IF(RIGHT(J143,3)="BTB","E","P")</f>
        <v/>
      </c>
      <c r="I143">
        <f>LOOKUP(F143,'Facture Chronopost'!L:L,'Facture Chronopost'!H:H)</f>
        <v/>
      </c>
      <c r="J143" s="6">
        <f>TCD!U144</f>
        <v/>
      </c>
      <c r="K143">
        <f>K142</f>
        <v/>
      </c>
      <c r="L143" s="151">
        <f>_xlfn.XLOOKUP(F143,'TCD poids'!A:A,'TCD poids'!C:C)</f>
        <v/>
      </c>
      <c r="M143">
        <f>TCD!T144</f>
        <v/>
      </c>
      <c r="N143">
        <f>IF(I143="",0.2,LOOKUP(I143,'Pays TVA'!A:A,'Pays TVA'!B:B))</f>
        <v/>
      </c>
      <c r="O143" s="151">
        <f>IF(TCD!M144="","",TCD!M144)</f>
        <v/>
      </c>
      <c r="P143" s="151">
        <f>IF(TCD!J144="","",TCD!J144)</f>
        <v/>
      </c>
      <c r="Q143" s="151">
        <f>IF(AND(TCD!L144="",TCD!Q144=""),"",IF(SUM(TCD!L144,TCD!Q144)&gt;15,29,9.5))</f>
        <v/>
      </c>
      <c r="R143" s="151">
        <f>_xlfn.XLOOKUP(F143,TCD!E:E,TCD!K:K,"")</f>
        <v/>
      </c>
      <c r="S143" s="151">
        <f>IF(TCD!I144="","",IF(TCD!I144&gt;8.5,17,8.5))</f>
        <v/>
      </c>
      <c r="T143" s="151">
        <f>TCD!Y144</f>
        <v/>
      </c>
    </row>
    <row r="144">
      <c r="A144" s="13">
        <f>TCD!V145</f>
        <v/>
      </c>
      <c r="B144" s="1">
        <f>B143</f>
        <v/>
      </c>
      <c r="F144">
        <f>TCD!E145</f>
        <v/>
      </c>
      <c r="H144" s="6">
        <f>IF(RIGHT(J144,3)="BTB","E","P")</f>
        <v/>
      </c>
      <c r="I144">
        <f>LOOKUP(F144,'Facture Chronopost'!L:L,'Facture Chronopost'!H:H)</f>
        <v/>
      </c>
      <c r="J144" s="6">
        <f>TCD!U145</f>
        <v/>
      </c>
      <c r="K144">
        <f>K143</f>
        <v/>
      </c>
      <c r="L144" s="151">
        <f>_xlfn.XLOOKUP(F144,'TCD poids'!A:A,'TCD poids'!C:C)</f>
        <v/>
      </c>
      <c r="M144">
        <f>TCD!T145</f>
        <v/>
      </c>
      <c r="N144">
        <f>IF(I144="",0.2,LOOKUP(I144,'Pays TVA'!A:A,'Pays TVA'!B:B))</f>
        <v/>
      </c>
      <c r="O144" s="151">
        <f>IF(TCD!M145="","",TCD!M145)</f>
        <v/>
      </c>
      <c r="P144" s="151">
        <f>IF(TCD!J145="","",TCD!J145)</f>
        <v/>
      </c>
      <c r="Q144" s="151">
        <f>IF(AND(TCD!L145="",TCD!Q145=""),"",IF(SUM(TCD!L145,TCD!Q145)&gt;15,29,9.5))</f>
        <v/>
      </c>
      <c r="R144" s="151">
        <f>_xlfn.XLOOKUP(F144,TCD!E:E,TCD!K:K,"")</f>
        <v/>
      </c>
      <c r="S144" s="151">
        <f>IF(TCD!I145="","",IF(TCD!I145&gt;8.5,17,8.5))</f>
        <v/>
      </c>
      <c r="T144" s="151">
        <f>TCD!Y145</f>
        <v/>
      </c>
    </row>
    <row r="145">
      <c r="A145" s="13">
        <f>TCD!V146</f>
        <v/>
      </c>
      <c r="B145" s="1">
        <f>B144</f>
        <v/>
      </c>
      <c r="F145">
        <f>TCD!E146</f>
        <v/>
      </c>
      <c r="H145" s="6">
        <f>IF(RIGHT(J145,3)="BTB","E","P")</f>
        <v/>
      </c>
      <c r="I145">
        <f>LOOKUP(F145,'Facture Chronopost'!L:L,'Facture Chronopost'!H:H)</f>
        <v/>
      </c>
      <c r="J145" s="6">
        <f>TCD!U146</f>
        <v/>
      </c>
      <c r="K145">
        <f>K144</f>
        <v/>
      </c>
      <c r="L145" s="151">
        <f>_xlfn.XLOOKUP(F145,'TCD poids'!A:A,'TCD poids'!C:C)</f>
        <v/>
      </c>
      <c r="M145">
        <f>TCD!T146</f>
        <v/>
      </c>
      <c r="N145">
        <f>IF(I145="",0.2,LOOKUP(I145,'Pays TVA'!A:A,'Pays TVA'!B:B))</f>
        <v/>
      </c>
      <c r="O145" s="151">
        <f>IF(TCD!M146="","",TCD!M146)</f>
        <v/>
      </c>
      <c r="P145" s="151">
        <f>IF(TCD!J146="","",TCD!J146)</f>
        <v/>
      </c>
      <c r="Q145" s="151">
        <f>IF(AND(TCD!L146="",TCD!Q146=""),"",IF(SUM(TCD!L146,TCD!Q146)&gt;15,29,9.5))</f>
        <v/>
      </c>
      <c r="R145" s="151">
        <f>_xlfn.XLOOKUP(F145,TCD!E:E,TCD!K:K,"")</f>
        <v/>
      </c>
      <c r="S145" s="151">
        <f>IF(TCD!I146="","",IF(TCD!I146&gt;8.5,17,8.5))</f>
        <v/>
      </c>
      <c r="T145" s="151">
        <f>TCD!Y146</f>
        <v/>
      </c>
    </row>
    <row r="146">
      <c r="A146" s="13">
        <f>TCD!V147</f>
        <v/>
      </c>
      <c r="B146" s="1">
        <f>B145</f>
        <v/>
      </c>
      <c r="F146">
        <f>TCD!E147</f>
        <v/>
      </c>
      <c r="H146" s="6">
        <f>IF(RIGHT(J146,3)="BTB","E","P")</f>
        <v/>
      </c>
      <c r="I146">
        <f>LOOKUP(F146,'Facture Chronopost'!L:L,'Facture Chronopost'!H:H)</f>
        <v/>
      </c>
      <c r="J146" s="6">
        <f>TCD!U147</f>
        <v/>
      </c>
      <c r="K146">
        <f>K145</f>
        <v/>
      </c>
      <c r="L146" s="151">
        <f>_xlfn.XLOOKUP(F146,'TCD poids'!A:A,'TCD poids'!C:C)</f>
        <v/>
      </c>
      <c r="M146">
        <f>TCD!T147</f>
        <v/>
      </c>
      <c r="N146">
        <f>IF(I146="",0.2,LOOKUP(I146,'Pays TVA'!A:A,'Pays TVA'!B:B))</f>
        <v/>
      </c>
      <c r="O146" s="151">
        <f>IF(TCD!M147="","",TCD!M147)</f>
        <v/>
      </c>
      <c r="P146" s="151">
        <f>IF(TCD!J147="","",TCD!J147)</f>
        <v/>
      </c>
      <c r="Q146" s="151">
        <f>IF(AND(TCD!L147="",TCD!Q147=""),"",IF(SUM(TCD!L147,TCD!Q147)&gt;15,29,9.5))</f>
        <v/>
      </c>
      <c r="R146" s="151">
        <f>_xlfn.XLOOKUP(F146,TCD!E:E,TCD!K:K,"")</f>
        <v/>
      </c>
      <c r="S146" s="151">
        <f>IF(TCD!I147="","",IF(TCD!I147&gt;8.5,17,8.5))</f>
        <v/>
      </c>
      <c r="T146" s="151">
        <f>TCD!Y147</f>
        <v/>
      </c>
    </row>
    <row r="147">
      <c r="A147" s="13">
        <f>TCD!V148</f>
        <v/>
      </c>
      <c r="B147" s="1">
        <f>B146</f>
        <v/>
      </c>
      <c r="F147">
        <f>TCD!E148</f>
        <v/>
      </c>
      <c r="H147" s="6">
        <f>IF(RIGHT(J147,3)="BTB","E","P")</f>
        <v/>
      </c>
      <c r="I147">
        <f>LOOKUP(F147,'Facture Chronopost'!L:L,'Facture Chronopost'!H:H)</f>
        <v/>
      </c>
      <c r="J147" s="6">
        <f>TCD!U148</f>
        <v/>
      </c>
      <c r="K147">
        <f>K146</f>
        <v/>
      </c>
      <c r="L147" s="151">
        <f>_xlfn.XLOOKUP(F147,'TCD poids'!A:A,'TCD poids'!C:C)</f>
        <v/>
      </c>
      <c r="M147">
        <f>TCD!T148</f>
        <v/>
      </c>
      <c r="N147">
        <f>IF(I147="",0.2,LOOKUP(I147,'Pays TVA'!A:A,'Pays TVA'!B:B))</f>
        <v/>
      </c>
      <c r="O147" s="151">
        <f>IF(TCD!M148="","",TCD!M148)</f>
        <v/>
      </c>
      <c r="P147" s="151">
        <f>IF(TCD!J148="","",TCD!J148)</f>
        <v/>
      </c>
      <c r="Q147" s="151">
        <f>IF(AND(TCD!L148="",TCD!Q148=""),"",IF(SUM(TCD!L148,TCD!Q148)&gt;15,29,9.5))</f>
        <v/>
      </c>
      <c r="R147" s="151">
        <f>_xlfn.XLOOKUP(F147,TCD!E:E,TCD!K:K,"")</f>
        <v/>
      </c>
      <c r="S147" s="151">
        <f>IF(TCD!I148="","",IF(TCD!I148&gt;8.5,17,8.5))</f>
        <v/>
      </c>
      <c r="T147" s="151">
        <f>TCD!Y148</f>
        <v/>
      </c>
    </row>
    <row r="148">
      <c r="A148" s="13">
        <f>TCD!V149</f>
        <v/>
      </c>
      <c r="B148" s="1">
        <f>B147</f>
        <v/>
      </c>
      <c r="F148">
        <f>TCD!E149</f>
        <v/>
      </c>
      <c r="H148" s="6">
        <f>IF(RIGHT(J148,3)="BTB","E","P")</f>
        <v/>
      </c>
      <c r="I148">
        <f>LOOKUP(F148,'Facture Chronopost'!L:L,'Facture Chronopost'!H:H)</f>
        <v/>
      </c>
      <c r="J148" s="6">
        <f>TCD!U149</f>
        <v/>
      </c>
      <c r="K148">
        <f>K147</f>
        <v/>
      </c>
      <c r="L148" s="151">
        <f>_xlfn.XLOOKUP(F148,'TCD poids'!A:A,'TCD poids'!C:C)</f>
        <v/>
      </c>
      <c r="M148">
        <f>TCD!T149</f>
        <v/>
      </c>
      <c r="N148">
        <f>IF(I148="",0.2,LOOKUP(I148,'Pays TVA'!A:A,'Pays TVA'!B:B))</f>
        <v/>
      </c>
      <c r="O148" s="151">
        <f>IF(TCD!M149="","",TCD!M149)</f>
        <v/>
      </c>
      <c r="P148" s="151">
        <f>IF(TCD!J149="","",TCD!J149)</f>
        <v/>
      </c>
      <c r="Q148" s="151">
        <f>IF(AND(TCD!L149="",TCD!Q149=""),"",IF(SUM(TCD!L149,TCD!Q149)&gt;15,29,9.5))</f>
        <v/>
      </c>
      <c r="R148" s="151">
        <f>_xlfn.XLOOKUP(F148,TCD!E:E,TCD!K:K,"")</f>
        <v/>
      </c>
      <c r="S148" s="151">
        <f>IF(TCD!I149="","",IF(TCD!I149&gt;8.5,17,8.5))</f>
        <v/>
      </c>
      <c r="T148" s="151">
        <f>TCD!Y149</f>
        <v/>
      </c>
    </row>
    <row r="149">
      <c r="A149" s="13">
        <f>TCD!V150</f>
        <v/>
      </c>
      <c r="B149" s="1">
        <f>B148</f>
        <v/>
      </c>
      <c r="F149">
        <f>TCD!E150</f>
        <v/>
      </c>
      <c r="H149" s="6">
        <f>IF(RIGHT(J149,3)="BTB","E","P")</f>
        <v/>
      </c>
      <c r="I149">
        <f>LOOKUP(F149,'Facture Chronopost'!L:L,'Facture Chronopost'!H:H)</f>
        <v/>
      </c>
      <c r="J149" s="6">
        <f>TCD!U150</f>
        <v/>
      </c>
      <c r="K149">
        <f>K148</f>
        <v/>
      </c>
      <c r="L149" s="151">
        <f>_xlfn.XLOOKUP(F149,'TCD poids'!A:A,'TCD poids'!C:C)</f>
        <v/>
      </c>
      <c r="M149">
        <f>TCD!T150</f>
        <v/>
      </c>
      <c r="N149">
        <f>IF(I149="",0.2,LOOKUP(I149,'Pays TVA'!A:A,'Pays TVA'!B:B))</f>
        <v/>
      </c>
      <c r="O149" s="151">
        <f>IF(TCD!M150="","",TCD!M150)</f>
        <v/>
      </c>
      <c r="P149" s="151">
        <f>IF(TCD!J150="","",TCD!J150)</f>
        <v/>
      </c>
      <c r="Q149" s="151">
        <f>IF(AND(TCD!L150="",TCD!Q150=""),"",IF(SUM(TCD!L150,TCD!Q150)&gt;15,29,9.5))</f>
        <v/>
      </c>
      <c r="R149" s="151">
        <f>_xlfn.XLOOKUP(F149,TCD!E:E,TCD!K:K,"")</f>
        <v/>
      </c>
      <c r="S149" s="151">
        <f>IF(TCD!I150="","",IF(TCD!I150&gt;8.5,17,8.5))</f>
        <v/>
      </c>
      <c r="T149" s="151">
        <f>TCD!Y150</f>
        <v/>
      </c>
    </row>
    <row r="150">
      <c r="A150" s="13">
        <f>TCD!V151</f>
        <v/>
      </c>
      <c r="B150" s="1">
        <f>B149</f>
        <v/>
      </c>
      <c r="F150">
        <f>TCD!E151</f>
        <v/>
      </c>
      <c r="H150" s="6">
        <f>IF(RIGHT(J150,3)="BTB","E","P")</f>
        <v/>
      </c>
      <c r="I150">
        <f>LOOKUP(F150,'Facture Chronopost'!L:L,'Facture Chronopost'!H:H)</f>
        <v/>
      </c>
      <c r="J150" s="6">
        <f>TCD!U151</f>
        <v/>
      </c>
      <c r="K150">
        <f>K149</f>
        <v/>
      </c>
      <c r="L150" s="151">
        <f>_xlfn.XLOOKUP(F150,'TCD poids'!A:A,'TCD poids'!C:C)</f>
        <v/>
      </c>
      <c r="M150">
        <f>TCD!T151</f>
        <v/>
      </c>
      <c r="N150">
        <f>IF(I150="",0.2,LOOKUP(I150,'Pays TVA'!A:A,'Pays TVA'!B:B))</f>
        <v/>
      </c>
      <c r="O150" s="151">
        <f>IF(TCD!M151="","",TCD!M151)</f>
        <v/>
      </c>
      <c r="P150" s="151">
        <f>IF(TCD!J151="","",TCD!J151)</f>
        <v/>
      </c>
      <c r="Q150" s="151">
        <f>IF(AND(TCD!L151="",TCD!Q151=""),"",IF(SUM(TCD!L151,TCD!Q151)&gt;15,29,9.5))</f>
        <v/>
      </c>
      <c r="R150" s="151">
        <f>_xlfn.XLOOKUP(F150,TCD!E:E,TCD!K:K,"")</f>
        <v/>
      </c>
      <c r="S150" s="151">
        <f>IF(TCD!I151="","",IF(TCD!I151&gt;8.5,17,8.5))</f>
        <v/>
      </c>
      <c r="T150" s="151">
        <f>TCD!Y151</f>
        <v/>
      </c>
    </row>
    <row r="151">
      <c r="A151" s="13">
        <f>TCD!V152</f>
        <v/>
      </c>
      <c r="B151" s="1">
        <f>B150</f>
        <v/>
      </c>
      <c r="F151">
        <f>TCD!E152</f>
        <v/>
      </c>
      <c r="H151" s="6">
        <f>IF(RIGHT(J151,3)="BTB","E","P")</f>
        <v/>
      </c>
      <c r="I151">
        <f>LOOKUP(F151,'Facture Chronopost'!L:L,'Facture Chronopost'!H:H)</f>
        <v/>
      </c>
      <c r="J151" s="6">
        <f>TCD!U152</f>
        <v/>
      </c>
      <c r="K151">
        <f>K150</f>
        <v/>
      </c>
      <c r="L151" s="151">
        <f>_xlfn.XLOOKUP(F151,'TCD poids'!A:A,'TCD poids'!C:C)</f>
        <v/>
      </c>
      <c r="M151">
        <f>TCD!T152</f>
        <v/>
      </c>
      <c r="N151">
        <f>IF(I151="",0.2,LOOKUP(I151,'Pays TVA'!A:A,'Pays TVA'!B:B))</f>
        <v/>
      </c>
      <c r="O151" s="151">
        <f>IF(TCD!M152="","",TCD!M152)</f>
        <v/>
      </c>
      <c r="P151" s="151">
        <f>IF(TCD!J152="","",TCD!J152)</f>
        <v/>
      </c>
      <c r="Q151" s="151">
        <f>IF(AND(TCD!L152="",TCD!Q152=""),"",IF(SUM(TCD!L152,TCD!Q152)&gt;15,29,9.5))</f>
        <v/>
      </c>
      <c r="R151" s="151">
        <f>_xlfn.XLOOKUP(F151,TCD!E:E,TCD!K:K,"")</f>
        <v/>
      </c>
      <c r="S151" s="151">
        <f>IF(TCD!I152="","",IF(TCD!I152&gt;8.5,17,8.5))</f>
        <v/>
      </c>
      <c r="T151" s="151">
        <f>TCD!Y152</f>
        <v/>
      </c>
    </row>
    <row r="152">
      <c r="A152" s="13">
        <f>TCD!V153</f>
        <v/>
      </c>
      <c r="B152" s="1">
        <f>B151</f>
        <v/>
      </c>
      <c r="F152">
        <f>TCD!E153</f>
        <v/>
      </c>
      <c r="H152" s="6">
        <f>IF(RIGHT(J152,3)="BTB","E","P")</f>
        <v/>
      </c>
      <c r="I152">
        <f>LOOKUP(F152,'Facture Chronopost'!L:L,'Facture Chronopost'!H:H)</f>
        <v/>
      </c>
      <c r="J152" s="6">
        <f>TCD!U153</f>
        <v/>
      </c>
      <c r="K152">
        <f>K151</f>
        <v/>
      </c>
      <c r="L152" s="151">
        <f>_xlfn.XLOOKUP(F152,'TCD poids'!A:A,'TCD poids'!C:C)</f>
        <v/>
      </c>
      <c r="M152">
        <f>TCD!T153</f>
        <v/>
      </c>
      <c r="N152">
        <f>IF(I152="",0.2,LOOKUP(I152,'Pays TVA'!A:A,'Pays TVA'!B:B))</f>
        <v/>
      </c>
      <c r="O152" s="151">
        <f>IF(TCD!M153="","",TCD!M153)</f>
        <v/>
      </c>
      <c r="P152" s="151">
        <f>IF(TCD!J153="","",TCD!J153)</f>
        <v/>
      </c>
      <c r="Q152" s="151">
        <f>IF(AND(TCD!L153="",TCD!Q153=""),"",IF(SUM(TCD!L153,TCD!Q153)&gt;15,29,9.5))</f>
        <v/>
      </c>
      <c r="R152" s="151">
        <f>_xlfn.XLOOKUP(F152,TCD!E:E,TCD!K:K,"")</f>
        <v/>
      </c>
      <c r="S152" s="151">
        <f>IF(TCD!I153="","",IF(TCD!I153&gt;8.5,17,8.5))</f>
        <v/>
      </c>
      <c r="T152" s="151">
        <f>TCD!Y153</f>
        <v/>
      </c>
    </row>
    <row r="153">
      <c r="A153" s="13">
        <f>TCD!V154</f>
        <v/>
      </c>
      <c r="B153" s="1">
        <f>B152</f>
        <v/>
      </c>
      <c r="F153">
        <f>TCD!E154</f>
        <v/>
      </c>
      <c r="H153" s="6">
        <f>IF(RIGHT(J153,3)="BTB","E","P")</f>
        <v/>
      </c>
      <c r="I153">
        <f>LOOKUP(F153,'Facture Chronopost'!L:L,'Facture Chronopost'!H:H)</f>
        <v/>
      </c>
      <c r="J153" s="6">
        <f>TCD!U154</f>
        <v/>
      </c>
      <c r="K153">
        <f>K152</f>
        <v/>
      </c>
      <c r="L153" s="151">
        <f>_xlfn.XLOOKUP(F153,'TCD poids'!A:A,'TCD poids'!C:C)</f>
        <v/>
      </c>
      <c r="M153">
        <f>TCD!T154</f>
        <v/>
      </c>
      <c r="N153">
        <f>IF(I153="",0.2,LOOKUP(I153,'Pays TVA'!A:A,'Pays TVA'!B:B))</f>
        <v/>
      </c>
      <c r="O153" s="151">
        <f>IF(TCD!M154="","",TCD!M154)</f>
        <v/>
      </c>
      <c r="P153" s="151">
        <f>IF(TCD!J154="","",TCD!J154)</f>
        <v/>
      </c>
      <c r="Q153" s="151">
        <f>IF(AND(TCD!L154="",TCD!Q154=""),"",IF(SUM(TCD!L154,TCD!Q154)&gt;15,29,9.5))</f>
        <v/>
      </c>
      <c r="R153" s="151">
        <f>_xlfn.XLOOKUP(F153,TCD!E:E,TCD!K:K,"")</f>
        <v/>
      </c>
      <c r="S153" s="151">
        <f>IF(TCD!I154="","",IF(TCD!I154&gt;8.5,17,8.5))</f>
        <v/>
      </c>
      <c r="T153" s="151">
        <f>TCD!Y154</f>
        <v/>
      </c>
    </row>
    <row r="154">
      <c r="A154" s="13">
        <f>TCD!V155</f>
        <v/>
      </c>
      <c r="B154" s="1">
        <f>B153</f>
        <v/>
      </c>
      <c r="F154">
        <f>TCD!E155</f>
        <v/>
      </c>
      <c r="H154" s="6">
        <f>IF(RIGHT(J154,3)="BTB","E","P")</f>
        <v/>
      </c>
      <c r="I154">
        <f>LOOKUP(F154,'Facture Chronopost'!L:L,'Facture Chronopost'!H:H)</f>
        <v/>
      </c>
      <c r="J154" s="6">
        <f>TCD!U155</f>
        <v/>
      </c>
      <c r="K154">
        <f>K153</f>
        <v/>
      </c>
      <c r="L154" s="151">
        <f>_xlfn.XLOOKUP(F154,'TCD poids'!A:A,'TCD poids'!C:C)</f>
        <v/>
      </c>
      <c r="M154">
        <f>TCD!T155</f>
        <v/>
      </c>
      <c r="N154">
        <f>IF(I154="",0.2,LOOKUP(I154,'Pays TVA'!A:A,'Pays TVA'!B:B))</f>
        <v/>
      </c>
      <c r="O154" s="151">
        <f>IF(TCD!M155="","",TCD!M155)</f>
        <v/>
      </c>
      <c r="P154" s="151">
        <f>IF(TCD!J155="","",TCD!J155)</f>
        <v/>
      </c>
      <c r="Q154" s="151">
        <f>IF(AND(TCD!L155="",TCD!Q155=""),"",IF(SUM(TCD!L155,TCD!Q155)&gt;15,29,9.5))</f>
        <v/>
      </c>
      <c r="R154" s="151">
        <f>_xlfn.XLOOKUP(F154,TCD!E:E,TCD!K:K,"")</f>
        <v/>
      </c>
      <c r="S154" s="151">
        <f>IF(TCD!I155="","",IF(TCD!I155&gt;8.5,17,8.5))</f>
        <v/>
      </c>
      <c r="T154" s="151">
        <f>TCD!Y155</f>
        <v/>
      </c>
    </row>
    <row r="155">
      <c r="A155" s="13">
        <f>TCD!V156</f>
        <v/>
      </c>
      <c r="B155" s="1">
        <f>B154</f>
        <v/>
      </c>
      <c r="F155">
        <f>TCD!E156</f>
        <v/>
      </c>
      <c r="H155" s="6">
        <f>IF(RIGHT(J155,3)="BTB","E","P")</f>
        <v/>
      </c>
      <c r="I155">
        <f>LOOKUP(F155,'Facture Chronopost'!L:L,'Facture Chronopost'!H:H)</f>
        <v/>
      </c>
      <c r="J155" s="6">
        <f>TCD!U156</f>
        <v/>
      </c>
      <c r="K155">
        <f>K154</f>
        <v/>
      </c>
      <c r="L155" s="151">
        <f>_xlfn.XLOOKUP(F155,'TCD poids'!A:A,'TCD poids'!C:C)</f>
        <v/>
      </c>
      <c r="M155">
        <f>TCD!T156</f>
        <v/>
      </c>
      <c r="N155">
        <f>IF(I155="",0.2,LOOKUP(I155,'Pays TVA'!A:A,'Pays TVA'!B:B))</f>
        <v/>
      </c>
      <c r="O155" s="151">
        <f>IF(TCD!M156="","",TCD!M156)</f>
        <v/>
      </c>
      <c r="P155" s="151">
        <f>IF(TCD!J156="","",TCD!J156)</f>
        <v/>
      </c>
      <c r="Q155" s="151">
        <f>IF(AND(TCD!L156="",TCD!Q156=""),"",IF(SUM(TCD!L156,TCD!Q156)&gt;15,29,9.5))</f>
        <v/>
      </c>
      <c r="R155" s="151">
        <f>_xlfn.XLOOKUP(F155,TCD!E:E,TCD!K:K,"")</f>
        <v/>
      </c>
      <c r="S155" s="151">
        <f>IF(TCD!I156="","",IF(TCD!I156&gt;8.5,17,8.5))</f>
        <v/>
      </c>
      <c r="T155" s="151">
        <f>TCD!Y156</f>
        <v/>
      </c>
    </row>
    <row r="156">
      <c r="A156" s="13">
        <f>TCD!V157</f>
        <v/>
      </c>
      <c r="B156" s="1">
        <f>B155</f>
        <v/>
      </c>
      <c r="F156">
        <f>TCD!E157</f>
        <v/>
      </c>
      <c r="H156" s="6">
        <f>IF(RIGHT(J156,3)="BTB","E","P")</f>
        <v/>
      </c>
      <c r="I156">
        <f>LOOKUP(F156,'Facture Chronopost'!L:L,'Facture Chronopost'!H:H)</f>
        <v/>
      </c>
      <c r="J156" s="6">
        <f>TCD!U157</f>
        <v/>
      </c>
      <c r="K156">
        <f>K155</f>
        <v/>
      </c>
      <c r="L156" s="151">
        <f>_xlfn.XLOOKUP(F156,'TCD poids'!A:A,'TCD poids'!C:C)</f>
        <v/>
      </c>
      <c r="M156">
        <f>TCD!T157</f>
        <v/>
      </c>
      <c r="N156">
        <f>IF(I156="",0.2,LOOKUP(I156,'Pays TVA'!A:A,'Pays TVA'!B:B))</f>
        <v/>
      </c>
      <c r="O156" s="151">
        <f>IF(TCD!M157="","",TCD!M157)</f>
        <v/>
      </c>
      <c r="P156" s="151">
        <f>IF(TCD!J157="","",TCD!J157)</f>
        <v/>
      </c>
      <c r="Q156" s="151">
        <f>IF(AND(TCD!L157="",TCD!Q157=""),"",IF(SUM(TCD!L157,TCD!Q157)&gt;15,29,9.5))</f>
        <v/>
      </c>
      <c r="R156" s="151">
        <f>_xlfn.XLOOKUP(F156,TCD!E:E,TCD!K:K,"")</f>
        <v/>
      </c>
      <c r="S156" s="151">
        <f>IF(TCD!I157="","",IF(TCD!I157&gt;8.5,17,8.5))</f>
        <v/>
      </c>
      <c r="T156" s="151">
        <f>TCD!Y157</f>
        <v/>
      </c>
    </row>
    <row r="157">
      <c r="A157" s="13">
        <f>TCD!V158</f>
        <v/>
      </c>
      <c r="B157" s="1">
        <f>B156</f>
        <v/>
      </c>
      <c r="F157">
        <f>TCD!E158</f>
        <v/>
      </c>
      <c r="H157" s="6">
        <f>IF(RIGHT(J157,3)="BTB","E","P")</f>
        <v/>
      </c>
      <c r="I157">
        <f>LOOKUP(F157,'Facture Chronopost'!L:L,'Facture Chronopost'!H:H)</f>
        <v/>
      </c>
      <c r="J157" s="6">
        <f>TCD!U158</f>
        <v/>
      </c>
      <c r="K157">
        <f>K156</f>
        <v/>
      </c>
      <c r="L157" s="151">
        <f>_xlfn.XLOOKUP(F157,'TCD poids'!A:A,'TCD poids'!C:C)</f>
        <v/>
      </c>
      <c r="M157">
        <f>TCD!T158</f>
        <v/>
      </c>
      <c r="N157">
        <f>IF(I157="",0.2,LOOKUP(I157,'Pays TVA'!A:A,'Pays TVA'!B:B))</f>
        <v/>
      </c>
      <c r="O157" s="151">
        <f>IF(TCD!M158="","",TCD!M158)</f>
        <v/>
      </c>
      <c r="P157" s="151">
        <f>IF(TCD!J158="","",TCD!J158)</f>
        <v/>
      </c>
      <c r="Q157" s="151">
        <f>IF(AND(TCD!L158="",TCD!Q158=""),"",IF(SUM(TCD!L158,TCD!Q158)&gt;15,29,9.5))</f>
        <v/>
      </c>
      <c r="R157" s="151">
        <f>_xlfn.XLOOKUP(F157,TCD!E:E,TCD!K:K,"")</f>
        <v/>
      </c>
      <c r="S157" s="151">
        <f>IF(TCD!I158="","",IF(TCD!I158&gt;8.5,17,8.5))</f>
        <v/>
      </c>
      <c r="T157" s="151">
        <f>TCD!Y158</f>
        <v/>
      </c>
    </row>
    <row r="158">
      <c r="A158" s="13">
        <f>TCD!V159</f>
        <v/>
      </c>
      <c r="B158" s="1">
        <f>B157</f>
        <v/>
      </c>
      <c r="F158">
        <f>TCD!E159</f>
        <v/>
      </c>
      <c r="H158" s="6">
        <f>IF(RIGHT(J158,3)="BTB","E","P")</f>
        <v/>
      </c>
      <c r="I158">
        <f>LOOKUP(F158,'Facture Chronopost'!L:L,'Facture Chronopost'!H:H)</f>
        <v/>
      </c>
      <c r="J158" s="6">
        <f>TCD!U159</f>
        <v/>
      </c>
      <c r="K158">
        <f>K157</f>
        <v/>
      </c>
      <c r="L158" s="151">
        <f>_xlfn.XLOOKUP(F158,'TCD poids'!A:A,'TCD poids'!C:C)</f>
        <v/>
      </c>
      <c r="M158">
        <f>TCD!T159</f>
        <v/>
      </c>
      <c r="N158">
        <f>IF(I158="",0.2,LOOKUP(I158,'Pays TVA'!A:A,'Pays TVA'!B:B))</f>
        <v/>
      </c>
      <c r="O158" s="151">
        <f>IF(TCD!M159="","",TCD!M159)</f>
        <v/>
      </c>
      <c r="P158" s="151">
        <f>IF(TCD!J159="","",TCD!J159)</f>
        <v/>
      </c>
      <c r="Q158" s="151">
        <f>IF(AND(TCD!L159="",TCD!Q159=""),"",IF(SUM(TCD!L159,TCD!Q159)&gt;15,29,9.5))</f>
        <v/>
      </c>
      <c r="R158" s="151">
        <f>_xlfn.XLOOKUP(F158,TCD!E:E,TCD!K:K,"")</f>
        <v/>
      </c>
      <c r="S158" s="151">
        <f>IF(TCD!I159="","",IF(TCD!I159&gt;8.5,17,8.5))</f>
        <v/>
      </c>
      <c r="T158" s="151">
        <f>TCD!Y159</f>
        <v/>
      </c>
    </row>
    <row r="159">
      <c r="A159" s="13">
        <f>TCD!V160</f>
        <v/>
      </c>
      <c r="B159" s="1">
        <f>B158</f>
        <v/>
      </c>
      <c r="F159">
        <f>TCD!E160</f>
        <v/>
      </c>
      <c r="H159" s="6">
        <f>IF(RIGHT(J159,3)="BTB","E","P")</f>
        <v/>
      </c>
      <c r="I159">
        <f>LOOKUP(F159,'Facture Chronopost'!L:L,'Facture Chronopost'!H:H)</f>
        <v/>
      </c>
      <c r="J159" s="6">
        <f>TCD!U160</f>
        <v/>
      </c>
      <c r="K159">
        <f>K158</f>
        <v/>
      </c>
      <c r="L159" s="151">
        <f>_xlfn.XLOOKUP(F159,'TCD poids'!A:A,'TCD poids'!C:C)</f>
        <v/>
      </c>
      <c r="M159">
        <f>TCD!T160</f>
        <v/>
      </c>
      <c r="N159">
        <f>IF(I159="",0.2,LOOKUP(I159,'Pays TVA'!A:A,'Pays TVA'!B:B))</f>
        <v/>
      </c>
      <c r="O159" s="151">
        <f>IF(TCD!M160="","",TCD!M160)</f>
        <v/>
      </c>
      <c r="P159" s="151">
        <f>IF(TCD!J160="","",TCD!J160)</f>
        <v/>
      </c>
      <c r="Q159" s="151">
        <f>IF(AND(TCD!L160="",TCD!Q160=""),"",IF(SUM(TCD!L160,TCD!Q160)&gt;15,29,9.5))</f>
        <v/>
      </c>
      <c r="R159" s="151">
        <f>_xlfn.XLOOKUP(F159,TCD!E:E,TCD!K:K,"")</f>
        <v/>
      </c>
      <c r="S159" s="151">
        <f>IF(TCD!I160="","",IF(TCD!I160&gt;8.5,17,8.5))</f>
        <v/>
      </c>
      <c r="T159" s="151">
        <f>TCD!Y160</f>
        <v/>
      </c>
    </row>
    <row r="160">
      <c r="A160" s="13">
        <f>TCD!V161</f>
        <v/>
      </c>
      <c r="B160" s="1">
        <f>B159</f>
        <v/>
      </c>
      <c r="F160">
        <f>TCD!E161</f>
        <v/>
      </c>
      <c r="H160" s="6">
        <f>IF(RIGHT(J160,3)="BTB","E","P")</f>
        <v/>
      </c>
      <c r="I160">
        <f>LOOKUP(F160,'Facture Chronopost'!L:L,'Facture Chronopost'!H:H)</f>
        <v/>
      </c>
      <c r="J160" s="6">
        <f>TCD!U161</f>
        <v/>
      </c>
      <c r="K160">
        <f>K159</f>
        <v/>
      </c>
      <c r="L160" s="151">
        <f>_xlfn.XLOOKUP(F160,'TCD poids'!A:A,'TCD poids'!C:C)</f>
        <v/>
      </c>
      <c r="M160">
        <f>TCD!T161</f>
        <v/>
      </c>
      <c r="N160">
        <f>IF(I160="",0.2,LOOKUP(I160,'Pays TVA'!A:A,'Pays TVA'!B:B))</f>
        <v/>
      </c>
      <c r="O160" s="151">
        <f>IF(TCD!M161="","",TCD!M161)</f>
        <v/>
      </c>
      <c r="P160" s="151">
        <f>IF(TCD!J161="","",TCD!J161)</f>
        <v/>
      </c>
      <c r="Q160" s="151">
        <f>IF(AND(TCD!L161="",TCD!Q161=""),"",IF(SUM(TCD!L161,TCD!Q161)&gt;15,29,9.5))</f>
        <v/>
      </c>
      <c r="R160" s="151">
        <f>_xlfn.XLOOKUP(F160,TCD!E:E,TCD!K:K,"")</f>
        <v/>
      </c>
      <c r="S160" s="151">
        <f>IF(TCD!I161="","",IF(TCD!I161&gt;8.5,17,8.5))</f>
        <v/>
      </c>
      <c r="T160" s="151">
        <f>TCD!Y161</f>
        <v/>
      </c>
    </row>
    <row r="161">
      <c r="A161" s="13">
        <f>TCD!V162</f>
        <v/>
      </c>
      <c r="B161" s="1">
        <f>B160</f>
        <v/>
      </c>
      <c r="F161">
        <f>TCD!E162</f>
        <v/>
      </c>
      <c r="H161" s="6">
        <f>IF(RIGHT(J161,3)="BTB","E","P")</f>
        <v/>
      </c>
      <c r="I161">
        <f>LOOKUP(F161,'Facture Chronopost'!L:L,'Facture Chronopost'!H:H)</f>
        <v/>
      </c>
      <c r="J161" s="6">
        <f>TCD!U162</f>
        <v/>
      </c>
      <c r="K161">
        <f>K160</f>
        <v/>
      </c>
      <c r="L161" s="151">
        <f>_xlfn.XLOOKUP(F161,'TCD poids'!A:A,'TCD poids'!C:C)</f>
        <v/>
      </c>
      <c r="M161">
        <f>TCD!T162</f>
        <v/>
      </c>
      <c r="N161">
        <f>IF(I161="",0.2,LOOKUP(I161,'Pays TVA'!A:A,'Pays TVA'!B:B))</f>
        <v/>
      </c>
      <c r="O161" s="151">
        <f>IF(TCD!M162="","",TCD!M162)</f>
        <v/>
      </c>
      <c r="P161" s="151">
        <f>IF(TCD!J162="","",TCD!J162)</f>
        <v/>
      </c>
      <c r="Q161" s="151">
        <f>IF(AND(TCD!L162="",TCD!Q162=""),"",IF(SUM(TCD!L162,TCD!Q162)&gt;15,29,9.5))</f>
        <v/>
      </c>
      <c r="R161" s="151">
        <f>_xlfn.XLOOKUP(F161,TCD!E:E,TCD!K:K,"")</f>
        <v/>
      </c>
      <c r="S161" s="151">
        <f>IF(TCD!I162="","",IF(TCD!I162&gt;8.5,17,8.5))</f>
        <v/>
      </c>
      <c r="T161" s="151">
        <f>TCD!Y162</f>
        <v/>
      </c>
    </row>
    <row r="162">
      <c r="A162" s="13">
        <f>TCD!V163</f>
        <v/>
      </c>
      <c r="B162" s="1">
        <f>B161</f>
        <v/>
      </c>
      <c r="F162">
        <f>TCD!E163</f>
        <v/>
      </c>
      <c r="H162" s="6">
        <f>IF(RIGHT(J162,3)="BTB","E","P")</f>
        <v/>
      </c>
      <c r="I162">
        <f>LOOKUP(F162,'Facture Chronopost'!L:L,'Facture Chronopost'!H:H)</f>
        <v/>
      </c>
      <c r="J162" s="6">
        <f>TCD!U163</f>
        <v/>
      </c>
      <c r="K162">
        <f>K161</f>
        <v/>
      </c>
      <c r="L162" s="151">
        <f>_xlfn.XLOOKUP(F162,'TCD poids'!A:A,'TCD poids'!C:C)</f>
        <v/>
      </c>
      <c r="M162">
        <f>TCD!T163</f>
        <v/>
      </c>
      <c r="N162">
        <f>IF(I162="",0.2,LOOKUP(I162,'Pays TVA'!A:A,'Pays TVA'!B:B))</f>
        <v/>
      </c>
      <c r="O162" s="151">
        <f>IF(TCD!M163="","",TCD!M163)</f>
        <v/>
      </c>
      <c r="P162" s="151">
        <f>IF(TCD!J163="","",TCD!J163)</f>
        <v/>
      </c>
      <c r="Q162" s="151">
        <f>IF(AND(TCD!L163="",TCD!Q163=""),"",IF(SUM(TCD!L163,TCD!Q163)&gt;15,29,9.5))</f>
        <v/>
      </c>
      <c r="R162" s="151">
        <f>_xlfn.XLOOKUP(F162,TCD!E:E,TCD!K:K,"")</f>
        <v/>
      </c>
      <c r="S162" s="151">
        <f>IF(TCD!I163="","",IF(TCD!I163&gt;8.5,17,8.5))</f>
        <v/>
      </c>
      <c r="T162" s="151">
        <f>TCD!Y163</f>
        <v/>
      </c>
    </row>
    <row r="163">
      <c r="A163" s="13">
        <f>TCD!V164</f>
        <v/>
      </c>
      <c r="B163" s="1">
        <f>B162</f>
        <v/>
      </c>
      <c r="F163">
        <f>TCD!E164</f>
        <v/>
      </c>
      <c r="H163" s="6">
        <f>IF(RIGHT(J163,3)="BTB","E","P")</f>
        <v/>
      </c>
      <c r="I163">
        <f>LOOKUP(F163,'Facture Chronopost'!L:L,'Facture Chronopost'!H:H)</f>
        <v/>
      </c>
      <c r="J163" s="6">
        <f>TCD!U164</f>
        <v/>
      </c>
      <c r="K163">
        <f>K162</f>
        <v/>
      </c>
      <c r="L163" s="151">
        <f>_xlfn.XLOOKUP(F163,'TCD poids'!A:A,'TCD poids'!C:C)</f>
        <v/>
      </c>
      <c r="M163">
        <f>TCD!T164</f>
        <v/>
      </c>
      <c r="N163">
        <f>IF(I163="",0.2,LOOKUP(I163,'Pays TVA'!A:A,'Pays TVA'!B:B))</f>
        <v/>
      </c>
      <c r="O163" s="151">
        <f>IF(TCD!M164="","",TCD!M164)</f>
        <v/>
      </c>
      <c r="P163" s="151">
        <f>IF(TCD!J164="","",TCD!J164)</f>
        <v/>
      </c>
      <c r="Q163" s="151">
        <f>IF(AND(TCD!L164="",TCD!Q164=""),"",IF(SUM(TCD!L164,TCD!Q164)&gt;15,29,9.5))</f>
        <v/>
      </c>
      <c r="R163" s="151">
        <f>_xlfn.XLOOKUP(F163,TCD!E:E,TCD!K:K,"")</f>
        <v/>
      </c>
      <c r="S163" s="151">
        <f>IF(TCD!I164="","",IF(TCD!I164&gt;8.5,17,8.5))</f>
        <v/>
      </c>
      <c r="T163" s="151">
        <f>TCD!Y164</f>
        <v/>
      </c>
    </row>
    <row r="164">
      <c r="A164" s="13">
        <f>TCD!V165</f>
        <v/>
      </c>
      <c r="B164" s="1">
        <f>B163</f>
        <v/>
      </c>
      <c r="F164">
        <f>TCD!E165</f>
        <v/>
      </c>
      <c r="H164" s="6">
        <f>IF(RIGHT(J164,3)="BTB","E","P")</f>
        <v/>
      </c>
      <c r="I164">
        <f>LOOKUP(F164,'Facture Chronopost'!L:L,'Facture Chronopost'!H:H)</f>
        <v/>
      </c>
      <c r="J164" s="6">
        <f>TCD!U165</f>
        <v/>
      </c>
      <c r="K164">
        <f>K163</f>
        <v/>
      </c>
      <c r="L164" s="151">
        <f>_xlfn.XLOOKUP(F164,'TCD poids'!A:A,'TCD poids'!C:C)</f>
        <v/>
      </c>
      <c r="M164">
        <f>TCD!T165</f>
        <v/>
      </c>
      <c r="N164">
        <f>IF(I164="",0.2,LOOKUP(I164,'Pays TVA'!A:A,'Pays TVA'!B:B))</f>
        <v/>
      </c>
      <c r="O164" s="151">
        <f>IF(TCD!M165="","",TCD!M165)</f>
        <v/>
      </c>
      <c r="P164" s="151">
        <f>IF(TCD!J165="","",TCD!J165)</f>
        <v/>
      </c>
      <c r="Q164" s="151">
        <f>IF(AND(TCD!L165="",TCD!Q165=""),"",IF(SUM(TCD!L165,TCD!Q165)&gt;15,29,9.5))</f>
        <v/>
      </c>
      <c r="R164" s="151">
        <f>_xlfn.XLOOKUP(F164,TCD!E:E,TCD!K:K,"")</f>
        <v/>
      </c>
      <c r="S164" s="151">
        <f>IF(TCD!I165="","",IF(TCD!I165&gt;8.5,17,8.5))</f>
        <v/>
      </c>
      <c r="T164" s="151">
        <f>TCD!Y165</f>
        <v/>
      </c>
    </row>
    <row r="165">
      <c r="A165" s="13">
        <f>TCD!V166</f>
        <v/>
      </c>
      <c r="B165" s="1">
        <f>B164</f>
        <v/>
      </c>
      <c r="F165">
        <f>TCD!E166</f>
        <v/>
      </c>
      <c r="H165" s="6">
        <f>IF(RIGHT(J165,3)="BTB","E","P")</f>
        <v/>
      </c>
      <c r="I165">
        <f>LOOKUP(F165,'Facture Chronopost'!L:L,'Facture Chronopost'!H:H)</f>
        <v/>
      </c>
      <c r="J165" s="6">
        <f>TCD!U166</f>
        <v/>
      </c>
      <c r="K165">
        <f>K164</f>
        <v/>
      </c>
      <c r="L165" s="151">
        <f>_xlfn.XLOOKUP(F165,'TCD poids'!A:A,'TCD poids'!C:C)</f>
        <v/>
      </c>
      <c r="M165">
        <f>TCD!T166</f>
        <v/>
      </c>
      <c r="N165">
        <f>IF(I165="",0.2,LOOKUP(I165,'Pays TVA'!A:A,'Pays TVA'!B:B))</f>
        <v/>
      </c>
      <c r="O165" s="151">
        <f>IF(TCD!M166="","",TCD!M166)</f>
        <v/>
      </c>
      <c r="P165" s="151">
        <f>IF(TCD!J166="","",TCD!J166)</f>
        <v/>
      </c>
      <c r="Q165" s="151">
        <f>IF(AND(TCD!L166="",TCD!Q166=""),"",IF(SUM(TCD!L166,TCD!Q166)&gt;15,29,9.5))</f>
        <v/>
      </c>
      <c r="R165" s="151">
        <f>_xlfn.XLOOKUP(F165,TCD!E:E,TCD!K:K,"")</f>
        <v/>
      </c>
      <c r="S165" s="151">
        <f>IF(TCD!I166="","",IF(TCD!I166&gt;8.5,17,8.5))</f>
        <v/>
      </c>
      <c r="T165" s="151">
        <f>TCD!Y166</f>
        <v/>
      </c>
    </row>
    <row r="166">
      <c r="A166" s="13">
        <f>TCD!V167</f>
        <v/>
      </c>
      <c r="B166" s="1">
        <f>B165</f>
        <v/>
      </c>
      <c r="F166">
        <f>TCD!E167</f>
        <v/>
      </c>
      <c r="H166" s="6">
        <f>IF(RIGHT(J166,3)="BTB","E","P")</f>
        <v/>
      </c>
      <c r="I166">
        <f>LOOKUP(F166,'Facture Chronopost'!L:L,'Facture Chronopost'!H:H)</f>
        <v/>
      </c>
      <c r="J166" s="6">
        <f>TCD!U167</f>
        <v/>
      </c>
      <c r="K166">
        <f>K165</f>
        <v/>
      </c>
      <c r="L166" s="151">
        <f>_xlfn.XLOOKUP(F166,'TCD poids'!A:A,'TCD poids'!C:C)</f>
        <v/>
      </c>
      <c r="M166">
        <f>TCD!T167</f>
        <v/>
      </c>
      <c r="N166">
        <f>IF(I166="",0.2,LOOKUP(I166,'Pays TVA'!A:A,'Pays TVA'!B:B))</f>
        <v/>
      </c>
      <c r="O166" s="151">
        <f>IF(TCD!M167="","",TCD!M167)</f>
        <v/>
      </c>
      <c r="P166" s="151">
        <f>IF(TCD!J167="","",TCD!J167)</f>
        <v/>
      </c>
      <c r="Q166" s="151">
        <f>IF(AND(TCD!L167="",TCD!Q167=""),"",IF(SUM(TCD!L167,TCD!Q167)&gt;15,29,9.5))</f>
        <v/>
      </c>
      <c r="R166" s="151">
        <f>_xlfn.XLOOKUP(F166,TCD!E:E,TCD!K:K,"")</f>
        <v/>
      </c>
      <c r="S166" s="151">
        <f>IF(TCD!I167="","",IF(TCD!I167&gt;8.5,17,8.5))</f>
        <v/>
      </c>
      <c r="T166" s="151">
        <f>TCD!Y167</f>
        <v/>
      </c>
    </row>
    <row r="167">
      <c r="A167" s="13">
        <f>TCD!V168</f>
        <v/>
      </c>
      <c r="B167" s="1">
        <f>B166</f>
        <v/>
      </c>
      <c r="F167">
        <f>TCD!E168</f>
        <v/>
      </c>
      <c r="H167" s="6">
        <f>IF(RIGHT(J167,3)="BTB","E","P")</f>
        <v/>
      </c>
      <c r="I167">
        <f>LOOKUP(F167,'Facture Chronopost'!L:L,'Facture Chronopost'!H:H)</f>
        <v/>
      </c>
      <c r="J167" s="6">
        <f>TCD!U168</f>
        <v/>
      </c>
      <c r="K167">
        <f>K166</f>
        <v/>
      </c>
      <c r="L167" s="151">
        <f>_xlfn.XLOOKUP(F167,'TCD poids'!A:A,'TCD poids'!C:C)</f>
        <v/>
      </c>
      <c r="M167">
        <f>TCD!T168</f>
        <v/>
      </c>
      <c r="N167">
        <f>IF(I167="",0.2,LOOKUP(I167,'Pays TVA'!A:A,'Pays TVA'!B:B))</f>
        <v/>
      </c>
      <c r="O167" s="151">
        <f>IF(TCD!M168="","",TCD!M168)</f>
        <v/>
      </c>
      <c r="P167" s="151">
        <f>IF(TCD!J168="","",TCD!J168)</f>
        <v/>
      </c>
      <c r="Q167" s="151">
        <f>IF(AND(TCD!L168="",TCD!Q168=""),"",IF(SUM(TCD!L168,TCD!Q168)&gt;15,29,9.5))</f>
        <v/>
      </c>
      <c r="R167" s="151">
        <f>_xlfn.XLOOKUP(F167,TCD!E:E,TCD!K:K,"")</f>
        <v/>
      </c>
      <c r="S167" s="151">
        <f>IF(TCD!I168="","",IF(TCD!I168&gt;8.5,17,8.5))</f>
        <v/>
      </c>
      <c r="T167" s="151">
        <f>TCD!Y168</f>
        <v/>
      </c>
    </row>
    <row r="168">
      <c r="A168" s="13">
        <f>TCD!V169</f>
        <v/>
      </c>
      <c r="B168" s="1">
        <f>B167</f>
        <v/>
      </c>
      <c r="F168">
        <f>TCD!E169</f>
        <v/>
      </c>
      <c r="H168" s="6">
        <f>IF(RIGHT(J168,3)="BTB","E","P")</f>
        <v/>
      </c>
      <c r="I168">
        <f>LOOKUP(F168,'Facture Chronopost'!L:L,'Facture Chronopost'!H:H)</f>
        <v/>
      </c>
      <c r="J168" s="6">
        <f>TCD!U169</f>
        <v/>
      </c>
      <c r="K168">
        <f>K167</f>
        <v/>
      </c>
      <c r="L168" s="151">
        <f>_xlfn.XLOOKUP(F168,'TCD poids'!A:A,'TCD poids'!C:C)</f>
        <v/>
      </c>
      <c r="M168">
        <f>TCD!T169</f>
        <v/>
      </c>
      <c r="N168">
        <f>IF(I168="",0.2,LOOKUP(I168,'Pays TVA'!A:A,'Pays TVA'!B:B))</f>
        <v/>
      </c>
      <c r="O168" s="151">
        <f>IF(TCD!M169="","",TCD!M169)</f>
        <v/>
      </c>
      <c r="P168" s="151">
        <f>IF(TCD!J169="","",TCD!J169)</f>
        <v/>
      </c>
      <c r="Q168" s="151">
        <f>IF(AND(TCD!L169="",TCD!Q169=""),"",IF(SUM(TCD!L169,TCD!Q169)&gt;15,29,9.5))</f>
        <v/>
      </c>
      <c r="R168" s="151">
        <f>_xlfn.XLOOKUP(F168,TCD!E:E,TCD!K:K,"")</f>
        <v/>
      </c>
      <c r="S168" s="151">
        <f>IF(TCD!I169="","",IF(TCD!I169&gt;8.5,17,8.5))</f>
        <v/>
      </c>
      <c r="T168" s="151">
        <f>TCD!Y169</f>
        <v/>
      </c>
    </row>
    <row r="169">
      <c r="A169" s="13">
        <f>TCD!V170</f>
        <v/>
      </c>
      <c r="B169" s="1">
        <f>B168</f>
        <v/>
      </c>
      <c r="F169">
        <f>TCD!E170</f>
        <v/>
      </c>
      <c r="H169" s="6">
        <f>IF(RIGHT(J169,3)="BTB","E","P")</f>
        <v/>
      </c>
      <c r="I169">
        <f>LOOKUP(F169,'Facture Chronopost'!L:L,'Facture Chronopost'!H:H)</f>
        <v/>
      </c>
      <c r="J169" s="6">
        <f>TCD!U170</f>
        <v/>
      </c>
      <c r="K169">
        <f>K168</f>
        <v/>
      </c>
      <c r="L169" s="151">
        <f>_xlfn.XLOOKUP(F169,'TCD poids'!A:A,'TCD poids'!C:C)</f>
        <v/>
      </c>
      <c r="M169">
        <f>TCD!T170</f>
        <v/>
      </c>
      <c r="N169">
        <f>IF(I169="",0.2,LOOKUP(I169,'Pays TVA'!A:A,'Pays TVA'!B:B))</f>
        <v/>
      </c>
      <c r="O169" s="151">
        <f>IF(TCD!M170="","",TCD!M170)</f>
        <v/>
      </c>
      <c r="P169" s="151">
        <f>IF(TCD!J170="","",TCD!J170)</f>
        <v/>
      </c>
      <c r="Q169" s="151">
        <f>IF(AND(TCD!L170="",TCD!Q170=""),"",IF(SUM(TCD!L170,TCD!Q170)&gt;15,29,9.5))</f>
        <v/>
      </c>
      <c r="R169" s="151">
        <f>_xlfn.XLOOKUP(F169,TCD!E:E,TCD!K:K,"")</f>
        <v/>
      </c>
      <c r="S169" s="151">
        <f>IF(TCD!I170="","",IF(TCD!I170&gt;8.5,17,8.5))</f>
        <v/>
      </c>
      <c r="T169" s="151">
        <f>TCD!Y170</f>
        <v/>
      </c>
    </row>
    <row r="170">
      <c r="A170" s="13">
        <f>TCD!V171</f>
        <v/>
      </c>
      <c r="B170" s="1">
        <f>B169</f>
        <v/>
      </c>
      <c r="F170">
        <f>TCD!E171</f>
        <v/>
      </c>
      <c r="H170" s="6">
        <f>IF(RIGHT(J170,3)="BTB","E","P")</f>
        <v/>
      </c>
      <c r="I170">
        <f>LOOKUP(F170,'Facture Chronopost'!L:L,'Facture Chronopost'!H:H)</f>
        <v/>
      </c>
      <c r="J170" s="6">
        <f>TCD!U171</f>
        <v/>
      </c>
      <c r="K170">
        <f>K169</f>
        <v/>
      </c>
      <c r="L170" s="151">
        <f>_xlfn.XLOOKUP(F170,'TCD poids'!A:A,'TCD poids'!C:C)</f>
        <v/>
      </c>
      <c r="M170">
        <f>TCD!T171</f>
        <v/>
      </c>
      <c r="N170">
        <f>IF(I170="",0.2,LOOKUP(I170,'Pays TVA'!A:A,'Pays TVA'!B:B))</f>
        <v/>
      </c>
      <c r="O170" s="151">
        <f>IF(TCD!M171="","",TCD!M171)</f>
        <v/>
      </c>
      <c r="P170" s="151">
        <f>IF(TCD!J171="","",TCD!J171)</f>
        <v/>
      </c>
      <c r="Q170" s="151">
        <f>IF(AND(TCD!L171="",TCD!Q171=""),"",IF(SUM(TCD!L171,TCD!Q171)&gt;15,29,9.5))</f>
        <v/>
      </c>
      <c r="R170" s="151">
        <f>_xlfn.XLOOKUP(F170,TCD!E:E,TCD!K:K,"")</f>
        <v/>
      </c>
      <c r="S170" s="151">
        <f>IF(TCD!I171="","",IF(TCD!I171&gt;8.5,17,8.5))</f>
        <v/>
      </c>
      <c r="T170" s="151">
        <f>TCD!Y171</f>
        <v/>
      </c>
    </row>
    <row r="171">
      <c r="A171" s="13">
        <f>TCD!V172</f>
        <v/>
      </c>
      <c r="B171" s="1">
        <f>B170</f>
        <v/>
      </c>
      <c r="F171">
        <f>TCD!E172</f>
        <v/>
      </c>
      <c r="H171" s="6">
        <f>IF(RIGHT(J171,3)="BTB","E","P")</f>
        <v/>
      </c>
      <c r="I171">
        <f>LOOKUP(F171,'Facture Chronopost'!L:L,'Facture Chronopost'!H:H)</f>
        <v/>
      </c>
      <c r="J171" s="6">
        <f>TCD!U172</f>
        <v/>
      </c>
      <c r="K171">
        <f>K170</f>
        <v/>
      </c>
      <c r="L171" s="151">
        <f>_xlfn.XLOOKUP(F171,'TCD poids'!A:A,'TCD poids'!C:C)</f>
        <v/>
      </c>
      <c r="M171">
        <f>TCD!T172</f>
        <v/>
      </c>
      <c r="N171">
        <f>IF(I171="",0.2,LOOKUP(I171,'Pays TVA'!A:A,'Pays TVA'!B:B))</f>
        <v/>
      </c>
      <c r="O171" s="151">
        <f>IF(TCD!M172="","",TCD!M172)</f>
        <v/>
      </c>
      <c r="P171" s="151">
        <f>IF(TCD!J172="","",TCD!J172)</f>
        <v/>
      </c>
      <c r="Q171" s="151">
        <f>IF(AND(TCD!L172="",TCD!Q172=""),"",IF(SUM(TCD!L172,TCD!Q172)&gt;15,29,9.5))</f>
        <v/>
      </c>
      <c r="R171" s="151">
        <f>_xlfn.XLOOKUP(F171,TCD!E:E,TCD!K:K,"")</f>
        <v/>
      </c>
      <c r="S171" s="151">
        <f>IF(TCD!I172="","",IF(TCD!I172&gt;8.5,17,8.5))</f>
        <v/>
      </c>
      <c r="T171" s="151">
        <f>TCD!Y172</f>
        <v/>
      </c>
    </row>
    <row r="172">
      <c r="A172" s="13">
        <f>TCD!V173</f>
        <v/>
      </c>
      <c r="B172" s="1">
        <f>B171</f>
        <v/>
      </c>
      <c r="F172">
        <f>TCD!E173</f>
        <v/>
      </c>
      <c r="H172" s="6">
        <f>IF(RIGHT(J172,3)="BTB","E","P")</f>
        <v/>
      </c>
      <c r="I172">
        <f>LOOKUP(F172,'Facture Chronopost'!L:L,'Facture Chronopost'!H:H)</f>
        <v/>
      </c>
      <c r="J172" s="6">
        <f>TCD!U173</f>
        <v/>
      </c>
      <c r="K172">
        <f>K171</f>
        <v/>
      </c>
      <c r="L172" s="151">
        <f>_xlfn.XLOOKUP(F172,'TCD poids'!A:A,'TCD poids'!C:C)</f>
        <v/>
      </c>
      <c r="M172">
        <f>TCD!T173</f>
        <v/>
      </c>
      <c r="N172">
        <f>IF(I172="",0.2,LOOKUP(I172,'Pays TVA'!A:A,'Pays TVA'!B:B))</f>
        <v/>
      </c>
      <c r="O172" s="151">
        <f>IF(TCD!M173="","",TCD!M173)</f>
        <v/>
      </c>
      <c r="P172" s="151">
        <f>IF(TCD!J173="","",TCD!J173)</f>
        <v/>
      </c>
      <c r="Q172" s="151">
        <f>IF(AND(TCD!L173="",TCD!Q173=""),"",IF(SUM(TCD!L173,TCD!Q173)&gt;15,29,9.5))</f>
        <v/>
      </c>
      <c r="R172" s="151">
        <f>_xlfn.XLOOKUP(F172,TCD!E:E,TCD!K:K,"")</f>
        <v/>
      </c>
      <c r="S172" s="151">
        <f>IF(TCD!I173="","",IF(TCD!I173&gt;8.5,17,8.5))</f>
        <v/>
      </c>
      <c r="T172" s="151">
        <f>TCD!Y173</f>
        <v/>
      </c>
    </row>
    <row r="173">
      <c r="A173" s="13">
        <f>TCD!V174</f>
        <v/>
      </c>
      <c r="B173" s="1">
        <f>B172</f>
        <v/>
      </c>
      <c r="F173">
        <f>TCD!E174</f>
        <v/>
      </c>
      <c r="H173" s="6">
        <f>IF(RIGHT(J173,3)="BTB","E","P")</f>
        <v/>
      </c>
      <c r="I173">
        <f>LOOKUP(F173,'Facture Chronopost'!L:L,'Facture Chronopost'!H:H)</f>
        <v/>
      </c>
      <c r="J173" s="6">
        <f>TCD!U174</f>
        <v/>
      </c>
      <c r="K173">
        <f>K172</f>
        <v/>
      </c>
      <c r="L173" s="151">
        <f>_xlfn.XLOOKUP(F173,'TCD poids'!A:A,'TCD poids'!C:C)</f>
        <v/>
      </c>
      <c r="M173">
        <f>TCD!T174</f>
        <v/>
      </c>
      <c r="N173">
        <f>IF(I173="",0.2,LOOKUP(I173,'Pays TVA'!A:A,'Pays TVA'!B:B))</f>
        <v/>
      </c>
      <c r="O173" s="151">
        <f>IF(TCD!M174="","",TCD!M174)</f>
        <v/>
      </c>
      <c r="P173" s="151">
        <f>IF(TCD!J174="","",TCD!J174)</f>
        <v/>
      </c>
      <c r="Q173" s="151">
        <f>IF(AND(TCD!L174="",TCD!Q174=""),"",IF(SUM(TCD!L174,TCD!Q174)&gt;15,29,9.5))</f>
        <v/>
      </c>
      <c r="R173" s="151">
        <f>_xlfn.XLOOKUP(F173,TCD!E:E,TCD!K:K,"")</f>
        <v/>
      </c>
      <c r="S173" s="151">
        <f>IF(TCD!I174="","",IF(TCD!I174&gt;8.5,17,8.5))</f>
        <v/>
      </c>
      <c r="T173" s="151">
        <f>TCD!Y174</f>
        <v/>
      </c>
    </row>
    <row r="174">
      <c r="A174" s="13">
        <f>TCD!V175</f>
        <v/>
      </c>
      <c r="B174" s="1">
        <f>B173</f>
        <v/>
      </c>
      <c r="F174">
        <f>TCD!E175</f>
        <v/>
      </c>
      <c r="H174" s="6">
        <f>IF(RIGHT(J174,3)="BTB","E","P")</f>
        <v/>
      </c>
      <c r="I174">
        <f>LOOKUP(F174,'Facture Chronopost'!L:L,'Facture Chronopost'!H:H)</f>
        <v/>
      </c>
      <c r="J174" s="6">
        <f>TCD!U175</f>
        <v/>
      </c>
      <c r="K174">
        <f>K173</f>
        <v/>
      </c>
      <c r="L174" s="151">
        <f>_xlfn.XLOOKUP(F174,'TCD poids'!A:A,'TCD poids'!C:C)</f>
        <v/>
      </c>
      <c r="M174">
        <f>TCD!T175</f>
        <v/>
      </c>
      <c r="N174">
        <f>IF(I174="",0.2,LOOKUP(I174,'Pays TVA'!A:A,'Pays TVA'!B:B))</f>
        <v/>
      </c>
      <c r="O174" s="151">
        <f>IF(TCD!M175="","",TCD!M175)</f>
        <v/>
      </c>
      <c r="P174" s="151">
        <f>IF(TCD!J175="","",TCD!J175)</f>
        <v/>
      </c>
      <c r="Q174" s="151">
        <f>IF(AND(TCD!L175="",TCD!Q175=""),"",IF(SUM(TCD!L175,TCD!Q175)&gt;15,29,9.5))</f>
        <v/>
      </c>
      <c r="R174" s="151">
        <f>_xlfn.XLOOKUP(F174,TCD!E:E,TCD!K:K,"")</f>
        <v/>
      </c>
      <c r="S174" s="151">
        <f>IF(TCD!I175="","",IF(TCD!I175&gt;8.5,17,8.5))</f>
        <v/>
      </c>
      <c r="T174" s="151">
        <f>TCD!Y175</f>
        <v/>
      </c>
    </row>
    <row r="175">
      <c r="A175" s="13">
        <f>TCD!V176</f>
        <v/>
      </c>
      <c r="B175" s="1">
        <f>B174</f>
        <v/>
      </c>
      <c r="F175">
        <f>TCD!E176</f>
        <v/>
      </c>
      <c r="H175" s="6">
        <f>IF(RIGHT(J175,3)="BTB","E","P")</f>
        <v/>
      </c>
      <c r="I175">
        <f>LOOKUP(F175,'Facture Chronopost'!L:L,'Facture Chronopost'!H:H)</f>
        <v/>
      </c>
      <c r="J175" s="6">
        <f>TCD!U176</f>
        <v/>
      </c>
      <c r="K175">
        <f>K174</f>
        <v/>
      </c>
      <c r="L175" s="151">
        <f>_xlfn.XLOOKUP(F175,'TCD poids'!A:A,'TCD poids'!C:C)</f>
        <v/>
      </c>
      <c r="M175">
        <f>TCD!T176</f>
        <v/>
      </c>
      <c r="N175">
        <f>IF(I175="",0.2,LOOKUP(I175,'Pays TVA'!A:A,'Pays TVA'!B:B))</f>
        <v/>
      </c>
      <c r="O175" s="151">
        <f>IF(TCD!M176="","",TCD!M176)</f>
        <v/>
      </c>
      <c r="P175" s="151">
        <f>IF(TCD!J176="","",TCD!J176)</f>
        <v/>
      </c>
      <c r="Q175" s="151">
        <f>IF(AND(TCD!L176="",TCD!Q176=""),"",IF(SUM(TCD!L176,TCD!Q176)&gt;15,29,9.5))</f>
        <v/>
      </c>
      <c r="R175" s="151">
        <f>_xlfn.XLOOKUP(F175,TCD!E:E,TCD!K:K,"")</f>
        <v/>
      </c>
      <c r="S175" s="151">
        <f>IF(TCD!I176="","",IF(TCD!I176&gt;8.5,17,8.5))</f>
        <v/>
      </c>
      <c r="T175" s="151">
        <f>TCD!Y176</f>
        <v/>
      </c>
    </row>
    <row r="176">
      <c r="A176" s="13">
        <f>TCD!V177</f>
        <v/>
      </c>
      <c r="B176" s="1">
        <f>B175</f>
        <v/>
      </c>
      <c r="F176">
        <f>TCD!E177</f>
        <v/>
      </c>
      <c r="H176" s="6">
        <f>IF(RIGHT(J176,3)="BTB","E","P")</f>
        <v/>
      </c>
      <c r="I176">
        <f>LOOKUP(F176,'Facture Chronopost'!L:L,'Facture Chronopost'!H:H)</f>
        <v/>
      </c>
      <c r="J176" s="6">
        <f>TCD!U177</f>
        <v/>
      </c>
      <c r="K176">
        <f>K175</f>
        <v/>
      </c>
      <c r="L176" s="151">
        <f>_xlfn.XLOOKUP(F176,'TCD poids'!A:A,'TCD poids'!C:C)</f>
        <v/>
      </c>
      <c r="M176">
        <f>TCD!T177</f>
        <v/>
      </c>
      <c r="N176">
        <f>IF(I176="",0.2,LOOKUP(I176,'Pays TVA'!A:A,'Pays TVA'!B:B))</f>
        <v/>
      </c>
      <c r="O176" s="151">
        <f>IF(TCD!M177="","",TCD!M177)</f>
        <v/>
      </c>
      <c r="P176" s="151">
        <f>IF(TCD!J177="","",TCD!J177)</f>
        <v/>
      </c>
      <c r="Q176" s="151">
        <f>IF(AND(TCD!L177="",TCD!Q177=""),"",IF(SUM(TCD!L177,TCD!Q177)&gt;15,29,9.5))</f>
        <v/>
      </c>
      <c r="R176" s="151">
        <f>_xlfn.XLOOKUP(F176,TCD!E:E,TCD!K:K,"")</f>
        <v/>
      </c>
      <c r="S176" s="151">
        <f>IF(TCD!I177="","",IF(TCD!I177&gt;8.5,17,8.5))</f>
        <v/>
      </c>
      <c r="T176" s="151">
        <f>TCD!Y177</f>
        <v/>
      </c>
    </row>
    <row r="177">
      <c r="A177" s="13">
        <f>TCD!V178</f>
        <v/>
      </c>
      <c r="B177" s="1">
        <f>B176</f>
        <v/>
      </c>
      <c r="F177">
        <f>TCD!E178</f>
        <v/>
      </c>
      <c r="H177" s="6">
        <f>IF(RIGHT(J177,3)="BTB","E","P")</f>
        <v/>
      </c>
      <c r="I177">
        <f>LOOKUP(F177,'Facture Chronopost'!L:L,'Facture Chronopost'!H:H)</f>
        <v/>
      </c>
      <c r="J177" s="6">
        <f>TCD!U178</f>
        <v/>
      </c>
      <c r="K177">
        <f>K176</f>
        <v/>
      </c>
      <c r="L177" s="151">
        <f>_xlfn.XLOOKUP(F177,'TCD poids'!A:A,'TCD poids'!C:C)</f>
        <v/>
      </c>
      <c r="M177">
        <f>TCD!T178</f>
        <v/>
      </c>
      <c r="N177">
        <f>IF(I177="",0.2,LOOKUP(I177,'Pays TVA'!A:A,'Pays TVA'!B:B))</f>
        <v/>
      </c>
      <c r="O177" s="151">
        <f>IF(TCD!M178="","",TCD!M178)</f>
        <v/>
      </c>
      <c r="P177" s="151">
        <f>IF(TCD!J178="","",TCD!J178)</f>
        <v/>
      </c>
      <c r="Q177" s="151">
        <f>IF(AND(TCD!L178="",TCD!Q178=""),"",IF(SUM(TCD!L178,TCD!Q178)&gt;15,29,9.5))</f>
        <v/>
      </c>
      <c r="R177" s="151">
        <f>_xlfn.XLOOKUP(F177,TCD!E:E,TCD!K:K,"")</f>
        <v/>
      </c>
      <c r="S177" s="151">
        <f>IF(TCD!I178="","",IF(TCD!I178&gt;8.5,17,8.5))</f>
        <v/>
      </c>
      <c r="T177" s="151">
        <f>TCD!Y178</f>
        <v/>
      </c>
    </row>
    <row r="178">
      <c r="A178" s="13">
        <f>TCD!V179</f>
        <v/>
      </c>
      <c r="B178" s="1">
        <f>B177</f>
        <v/>
      </c>
      <c r="F178">
        <f>TCD!E179</f>
        <v/>
      </c>
      <c r="H178" s="6">
        <f>IF(RIGHT(J178,3)="BTB","E","P")</f>
        <v/>
      </c>
      <c r="I178">
        <f>LOOKUP(F178,'Facture Chronopost'!L:L,'Facture Chronopost'!H:H)</f>
        <v/>
      </c>
      <c r="J178" s="6">
        <f>TCD!U179</f>
        <v/>
      </c>
      <c r="K178">
        <f>K177</f>
        <v/>
      </c>
      <c r="L178" s="151">
        <f>_xlfn.XLOOKUP(F178,'TCD poids'!A:A,'TCD poids'!C:C)</f>
        <v/>
      </c>
      <c r="M178">
        <f>TCD!T179</f>
        <v/>
      </c>
      <c r="N178">
        <f>IF(I178="",0.2,LOOKUP(I178,'Pays TVA'!A:A,'Pays TVA'!B:B))</f>
        <v/>
      </c>
      <c r="O178" s="151">
        <f>IF(TCD!M179="","",TCD!M179)</f>
        <v/>
      </c>
      <c r="P178" s="151">
        <f>IF(TCD!J179="","",TCD!J179)</f>
        <v/>
      </c>
      <c r="Q178" s="151">
        <f>IF(AND(TCD!L179="",TCD!Q179=""),"",IF(SUM(TCD!L179,TCD!Q179)&gt;15,29,9.5))</f>
        <v/>
      </c>
      <c r="R178" s="151">
        <f>_xlfn.XLOOKUP(F178,TCD!E:E,TCD!K:K,"")</f>
        <v/>
      </c>
      <c r="S178" s="151">
        <f>IF(TCD!I179="","",IF(TCD!I179&gt;8.5,17,8.5))</f>
        <v/>
      </c>
      <c r="T178" s="151">
        <f>TCD!Y179</f>
        <v/>
      </c>
    </row>
    <row r="179">
      <c r="A179" s="13">
        <f>TCD!V180</f>
        <v/>
      </c>
      <c r="B179" s="1">
        <f>B178</f>
        <v/>
      </c>
      <c r="F179">
        <f>TCD!E180</f>
        <v/>
      </c>
      <c r="H179" s="6">
        <f>IF(RIGHT(J179,3)="BTB","E","P")</f>
        <v/>
      </c>
      <c r="I179">
        <f>LOOKUP(F179,'Facture Chronopost'!L:L,'Facture Chronopost'!H:H)</f>
        <v/>
      </c>
      <c r="J179" s="6">
        <f>TCD!U180</f>
        <v/>
      </c>
      <c r="K179">
        <f>K178</f>
        <v/>
      </c>
      <c r="L179" s="151">
        <f>_xlfn.XLOOKUP(F179,'TCD poids'!A:A,'TCD poids'!C:C)</f>
        <v/>
      </c>
      <c r="M179">
        <f>TCD!T180</f>
        <v/>
      </c>
      <c r="N179">
        <f>IF(I179="",0.2,LOOKUP(I179,'Pays TVA'!A:A,'Pays TVA'!B:B))</f>
        <v/>
      </c>
      <c r="O179" s="151">
        <f>IF(TCD!M180="","",TCD!M180)</f>
        <v/>
      </c>
      <c r="P179" s="151">
        <f>IF(TCD!J180="","",TCD!J180)</f>
        <v/>
      </c>
      <c r="Q179" s="151">
        <f>IF(AND(TCD!L180="",TCD!Q180=""),"",IF(SUM(TCD!L180,TCD!Q180)&gt;15,29,9.5))</f>
        <v/>
      </c>
      <c r="R179" s="151">
        <f>_xlfn.XLOOKUP(F179,TCD!E:E,TCD!K:K,"")</f>
        <v/>
      </c>
      <c r="S179" s="151">
        <f>IF(TCD!I180="","",IF(TCD!I180&gt;8.5,17,8.5))</f>
        <v/>
      </c>
      <c r="T179" s="151">
        <f>TCD!Y180</f>
        <v/>
      </c>
    </row>
    <row r="180">
      <c r="A180" s="13">
        <f>TCD!V181</f>
        <v/>
      </c>
      <c r="B180" s="1">
        <f>B179</f>
        <v/>
      </c>
      <c r="F180">
        <f>TCD!E181</f>
        <v/>
      </c>
      <c r="H180" s="6">
        <f>IF(RIGHT(J180,3)="BTB","E","P")</f>
        <v/>
      </c>
      <c r="I180">
        <f>LOOKUP(F180,'Facture Chronopost'!L:L,'Facture Chronopost'!H:H)</f>
        <v/>
      </c>
      <c r="J180" s="6">
        <f>TCD!U181</f>
        <v/>
      </c>
      <c r="K180">
        <f>K179</f>
        <v/>
      </c>
      <c r="L180" s="151">
        <f>_xlfn.XLOOKUP(F180,'TCD poids'!A:A,'TCD poids'!C:C)</f>
        <v/>
      </c>
      <c r="M180">
        <f>TCD!T181</f>
        <v/>
      </c>
      <c r="N180">
        <f>IF(I180="",0.2,LOOKUP(I180,'Pays TVA'!A:A,'Pays TVA'!B:B))</f>
        <v/>
      </c>
      <c r="O180" s="151">
        <f>IF(TCD!M181="","",TCD!M181)</f>
        <v/>
      </c>
      <c r="P180" s="151">
        <f>IF(TCD!J181="","",TCD!J181)</f>
        <v/>
      </c>
      <c r="Q180" s="151">
        <f>IF(AND(TCD!L181="",TCD!Q181=""),"",IF(SUM(TCD!L181,TCD!Q181)&gt;15,29,9.5))</f>
        <v/>
      </c>
      <c r="R180" s="151">
        <f>_xlfn.XLOOKUP(F180,TCD!E:E,TCD!K:K,"")</f>
        <v/>
      </c>
      <c r="S180" s="151">
        <f>IF(TCD!I181="","",IF(TCD!I181&gt;8.5,17,8.5))</f>
        <v/>
      </c>
      <c r="T180" s="151">
        <f>TCD!Y181</f>
        <v/>
      </c>
    </row>
    <row r="181">
      <c r="A181" s="13">
        <f>TCD!V182</f>
        <v/>
      </c>
      <c r="B181" s="1">
        <f>B180</f>
        <v/>
      </c>
      <c r="F181">
        <f>TCD!E182</f>
        <v/>
      </c>
      <c r="H181" s="6">
        <f>IF(RIGHT(J181,3)="BTB","E","P")</f>
        <v/>
      </c>
      <c r="I181">
        <f>LOOKUP(F181,'Facture Chronopost'!L:L,'Facture Chronopost'!H:H)</f>
        <v/>
      </c>
      <c r="J181" s="6">
        <f>TCD!U182</f>
        <v/>
      </c>
      <c r="K181">
        <f>K180</f>
        <v/>
      </c>
      <c r="L181" s="151">
        <f>_xlfn.XLOOKUP(F181,'TCD poids'!A:A,'TCD poids'!C:C)</f>
        <v/>
      </c>
      <c r="M181">
        <f>TCD!T182</f>
        <v/>
      </c>
      <c r="N181">
        <f>IF(I181="",0.2,LOOKUP(I181,'Pays TVA'!A:A,'Pays TVA'!B:B))</f>
        <v/>
      </c>
      <c r="O181" s="151">
        <f>IF(TCD!M182="","",TCD!M182)</f>
        <v/>
      </c>
      <c r="P181" s="151">
        <f>IF(TCD!J182="","",TCD!J182)</f>
        <v/>
      </c>
      <c r="Q181" s="151">
        <f>IF(AND(TCD!L182="",TCD!Q182=""),"",IF(SUM(TCD!L182,TCD!Q182)&gt;15,29,9.5))</f>
        <v/>
      </c>
      <c r="R181" s="151">
        <f>_xlfn.XLOOKUP(F181,TCD!E:E,TCD!K:K,"")</f>
        <v/>
      </c>
      <c r="S181" s="151">
        <f>IF(TCD!I182="","",IF(TCD!I182&gt;8.5,17,8.5))</f>
        <v/>
      </c>
      <c r="T181" s="151">
        <f>TCD!Y182</f>
        <v/>
      </c>
    </row>
    <row r="182">
      <c r="A182" s="13">
        <f>TCD!V183</f>
        <v/>
      </c>
      <c r="B182" s="1">
        <f>B181</f>
        <v/>
      </c>
      <c r="F182">
        <f>TCD!E183</f>
        <v/>
      </c>
      <c r="H182" s="6">
        <f>IF(RIGHT(J182,3)="BTB","E","P")</f>
        <v/>
      </c>
      <c r="I182">
        <f>LOOKUP(F182,'Facture Chronopost'!L:L,'Facture Chronopost'!H:H)</f>
        <v/>
      </c>
      <c r="J182" s="6">
        <f>TCD!U183</f>
        <v/>
      </c>
      <c r="K182">
        <f>K181</f>
        <v/>
      </c>
      <c r="L182" s="151">
        <f>_xlfn.XLOOKUP(F182,'TCD poids'!A:A,'TCD poids'!C:C)</f>
        <v/>
      </c>
      <c r="M182">
        <f>TCD!T183</f>
        <v/>
      </c>
      <c r="N182">
        <f>IF(I182="",0.2,LOOKUP(I182,'Pays TVA'!A:A,'Pays TVA'!B:B))</f>
        <v/>
      </c>
      <c r="O182" s="151">
        <f>IF(TCD!M183="","",TCD!M183)</f>
        <v/>
      </c>
      <c r="P182" s="151">
        <f>IF(TCD!J183="","",TCD!J183)</f>
        <v/>
      </c>
      <c r="Q182" s="151">
        <f>IF(AND(TCD!L183="",TCD!Q183=""),"",IF(SUM(TCD!L183,TCD!Q183)&gt;15,29,9.5))</f>
        <v/>
      </c>
      <c r="R182" s="151">
        <f>_xlfn.XLOOKUP(F182,TCD!E:E,TCD!K:K,"")</f>
        <v/>
      </c>
      <c r="S182" s="151">
        <f>IF(TCD!I183="","",IF(TCD!I183&gt;8.5,17,8.5))</f>
        <v/>
      </c>
      <c r="T182" s="151">
        <f>TCD!Y183</f>
        <v/>
      </c>
    </row>
    <row r="183">
      <c r="A183" s="13">
        <f>TCD!V184</f>
        <v/>
      </c>
      <c r="B183" s="1">
        <f>B182</f>
        <v/>
      </c>
      <c r="F183">
        <f>TCD!E184</f>
        <v/>
      </c>
      <c r="H183" s="6">
        <f>IF(RIGHT(J183,3)="BTB","E","P")</f>
        <v/>
      </c>
      <c r="I183">
        <f>LOOKUP(F183,'Facture Chronopost'!L:L,'Facture Chronopost'!H:H)</f>
        <v/>
      </c>
      <c r="J183" s="6">
        <f>TCD!U184</f>
        <v/>
      </c>
      <c r="K183">
        <f>K182</f>
        <v/>
      </c>
      <c r="L183" s="151">
        <f>_xlfn.XLOOKUP(F183,'TCD poids'!A:A,'TCD poids'!C:C)</f>
        <v/>
      </c>
      <c r="M183">
        <f>TCD!T184</f>
        <v/>
      </c>
      <c r="N183">
        <f>IF(I183="",0.2,LOOKUP(I183,'Pays TVA'!A:A,'Pays TVA'!B:B))</f>
        <v/>
      </c>
      <c r="O183" s="151">
        <f>IF(TCD!M184="","",TCD!M184)</f>
        <v/>
      </c>
      <c r="P183" s="151">
        <f>IF(TCD!J184="","",TCD!J184)</f>
        <v/>
      </c>
      <c r="Q183" s="151">
        <f>IF(AND(TCD!L184="",TCD!Q184=""),"",IF(SUM(TCD!L184,TCD!Q184)&gt;15,29,9.5))</f>
        <v/>
      </c>
      <c r="R183" s="151">
        <f>_xlfn.XLOOKUP(F183,TCD!E:E,TCD!K:K,"")</f>
        <v/>
      </c>
      <c r="S183" s="151">
        <f>IF(TCD!I184="","",IF(TCD!I184&gt;8.5,17,8.5))</f>
        <v/>
      </c>
      <c r="T183" s="151">
        <f>TCD!Y184</f>
        <v/>
      </c>
    </row>
    <row r="184">
      <c r="A184" s="13">
        <f>TCD!V185</f>
        <v/>
      </c>
      <c r="B184" s="1">
        <f>B183</f>
        <v/>
      </c>
      <c r="F184">
        <f>TCD!E185</f>
        <v/>
      </c>
      <c r="H184" s="6">
        <f>IF(RIGHT(J184,3)="BTB","E","P")</f>
        <v/>
      </c>
      <c r="I184">
        <f>LOOKUP(F184,'Facture Chronopost'!L:L,'Facture Chronopost'!H:H)</f>
        <v/>
      </c>
      <c r="J184" s="6">
        <f>TCD!U185</f>
        <v/>
      </c>
      <c r="K184">
        <f>K183</f>
        <v/>
      </c>
      <c r="L184" s="151">
        <f>_xlfn.XLOOKUP(F184,'TCD poids'!A:A,'TCD poids'!C:C)</f>
        <v/>
      </c>
      <c r="M184">
        <f>TCD!T185</f>
        <v/>
      </c>
      <c r="N184">
        <f>IF(I184="",0.2,LOOKUP(I184,'Pays TVA'!A:A,'Pays TVA'!B:B))</f>
        <v/>
      </c>
      <c r="O184" s="151">
        <f>IF(TCD!M185="","",TCD!M185)</f>
        <v/>
      </c>
      <c r="P184" s="151">
        <f>IF(TCD!J185="","",TCD!J185)</f>
        <v/>
      </c>
      <c r="Q184" s="151">
        <f>IF(AND(TCD!L185="",TCD!Q185=""),"",IF(SUM(TCD!L185,TCD!Q185)&gt;15,29,9.5))</f>
        <v/>
      </c>
      <c r="R184" s="151">
        <f>_xlfn.XLOOKUP(F184,TCD!E:E,TCD!K:K,"")</f>
        <v/>
      </c>
      <c r="S184" s="151">
        <f>IF(TCD!I185="","",IF(TCD!I185&gt;8.5,17,8.5))</f>
        <v/>
      </c>
      <c r="T184" s="151">
        <f>TCD!Y185</f>
        <v/>
      </c>
    </row>
    <row r="185">
      <c r="A185" s="13">
        <f>TCD!V186</f>
        <v/>
      </c>
      <c r="B185" s="1">
        <f>B184</f>
        <v/>
      </c>
      <c r="F185">
        <f>TCD!E186</f>
        <v/>
      </c>
      <c r="H185" s="6">
        <f>IF(RIGHT(J185,3)="BTB","E","P")</f>
        <v/>
      </c>
      <c r="I185">
        <f>LOOKUP(F185,'Facture Chronopost'!L:L,'Facture Chronopost'!H:H)</f>
        <v/>
      </c>
      <c r="J185" s="6">
        <f>TCD!U186</f>
        <v/>
      </c>
      <c r="K185">
        <f>K184</f>
        <v/>
      </c>
      <c r="L185" s="151">
        <f>_xlfn.XLOOKUP(F185,'TCD poids'!A:A,'TCD poids'!C:C)</f>
        <v/>
      </c>
      <c r="M185">
        <f>TCD!T186</f>
        <v/>
      </c>
      <c r="N185">
        <f>IF(I185="",0.2,LOOKUP(I185,'Pays TVA'!A:A,'Pays TVA'!B:B))</f>
        <v/>
      </c>
      <c r="O185" s="151">
        <f>IF(TCD!M186="","",TCD!M186)</f>
        <v/>
      </c>
      <c r="P185" s="151">
        <f>IF(TCD!J186="","",TCD!J186)</f>
        <v/>
      </c>
      <c r="Q185" s="151">
        <f>IF(AND(TCD!L186="",TCD!Q186=""),"",IF(SUM(TCD!L186,TCD!Q186)&gt;15,29,9.5))</f>
        <v/>
      </c>
      <c r="R185" s="151">
        <f>_xlfn.XLOOKUP(F185,TCD!E:E,TCD!K:K,"")</f>
        <v/>
      </c>
      <c r="S185" s="151">
        <f>IF(TCD!I186="","",IF(TCD!I186&gt;8.5,17,8.5))</f>
        <v/>
      </c>
      <c r="T185" s="151">
        <f>TCD!Y186</f>
        <v/>
      </c>
    </row>
    <row r="186">
      <c r="A186" s="13">
        <f>TCD!V187</f>
        <v/>
      </c>
      <c r="B186" s="1">
        <f>B185</f>
        <v/>
      </c>
      <c r="F186">
        <f>TCD!E187</f>
        <v/>
      </c>
      <c r="H186" s="6">
        <f>IF(RIGHT(J186,3)="BTB","E","P")</f>
        <v/>
      </c>
      <c r="I186">
        <f>LOOKUP(F186,'Facture Chronopost'!L:L,'Facture Chronopost'!H:H)</f>
        <v/>
      </c>
      <c r="J186" s="6">
        <f>TCD!U187</f>
        <v/>
      </c>
      <c r="K186">
        <f>K185</f>
        <v/>
      </c>
      <c r="L186" s="151">
        <f>_xlfn.XLOOKUP(F186,'TCD poids'!A:A,'TCD poids'!C:C)</f>
        <v/>
      </c>
      <c r="M186">
        <f>TCD!T187</f>
        <v/>
      </c>
      <c r="N186">
        <f>IF(I186="",0.2,LOOKUP(I186,'Pays TVA'!A:A,'Pays TVA'!B:B))</f>
        <v/>
      </c>
      <c r="O186" s="151">
        <f>IF(TCD!M187="","",TCD!M187)</f>
        <v/>
      </c>
      <c r="P186" s="151">
        <f>IF(TCD!J187="","",TCD!J187)</f>
        <v/>
      </c>
      <c r="Q186" s="151">
        <f>IF(AND(TCD!L187="",TCD!Q187=""),"",IF(SUM(TCD!L187,TCD!Q187)&gt;15,29,9.5))</f>
        <v/>
      </c>
      <c r="R186" s="151">
        <f>_xlfn.XLOOKUP(F186,TCD!E:E,TCD!K:K,"")</f>
        <v/>
      </c>
      <c r="S186" s="151">
        <f>IF(TCD!I187="","",IF(TCD!I187&gt;8.5,17,8.5))</f>
        <v/>
      </c>
      <c r="T186" s="151">
        <f>TCD!Y187</f>
        <v/>
      </c>
    </row>
    <row r="187">
      <c r="A187" s="13">
        <f>TCD!V188</f>
        <v/>
      </c>
      <c r="B187" s="1">
        <f>B186</f>
        <v/>
      </c>
      <c r="F187">
        <f>TCD!E188</f>
        <v/>
      </c>
      <c r="H187" s="6">
        <f>IF(RIGHT(J187,3)="BTB","E","P")</f>
        <v/>
      </c>
      <c r="I187">
        <f>LOOKUP(F187,'Facture Chronopost'!L:L,'Facture Chronopost'!H:H)</f>
        <v/>
      </c>
      <c r="J187" s="6">
        <f>TCD!U188</f>
        <v/>
      </c>
      <c r="K187">
        <f>K186</f>
        <v/>
      </c>
      <c r="L187" s="151">
        <f>_xlfn.XLOOKUP(F187,'TCD poids'!A:A,'TCD poids'!C:C)</f>
        <v/>
      </c>
      <c r="M187">
        <f>TCD!T188</f>
        <v/>
      </c>
      <c r="N187">
        <f>IF(I187="",0.2,LOOKUP(I187,'Pays TVA'!A:A,'Pays TVA'!B:B))</f>
        <v/>
      </c>
      <c r="O187" s="151">
        <f>IF(TCD!M188="","",TCD!M188)</f>
        <v/>
      </c>
      <c r="P187" s="151">
        <f>IF(TCD!J188="","",TCD!J188)</f>
        <v/>
      </c>
      <c r="Q187" s="151">
        <f>IF(AND(TCD!L188="",TCD!Q188=""),"",IF(SUM(TCD!L188,TCD!Q188)&gt;15,29,9.5))</f>
        <v/>
      </c>
      <c r="R187" s="151">
        <f>_xlfn.XLOOKUP(F187,TCD!E:E,TCD!K:K,"")</f>
        <v/>
      </c>
      <c r="S187" s="151">
        <f>IF(TCD!I188="","",IF(TCD!I188&gt;8.5,17,8.5))</f>
        <v/>
      </c>
      <c r="T187" s="151">
        <f>TCD!Y188</f>
        <v/>
      </c>
    </row>
    <row r="188">
      <c r="A188" s="13">
        <f>TCD!V189</f>
        <v/>
      </c>
      <c r="B188" s="1">
        <f>B187</f>
        <v/>
      </c>
      <c r="F188">
        <f>TCD!E189</f>
        <v/>
      </c>
      <c r="H188" s="6">
        <f>IF(RIGHT(J188,3)="BTB","E","P")</f>
        <v/>
      </c>
      <c r="I188">
        <f>LOOKUP(F188,'Facture Chronopost'!L:L,'Facture Chronopost'!H:H)</f>
        <v/>
      </c>
      <c r="J188" s="6">
        <f>TCD!U189</f>
        <v/>
      </c>
      <c r="K188">
        <f>K187</f>
        <v/>
      </c>
      <c r="L188" s="151">
        <f>_xlfn.XLOOKUP(F188,'TCD poids'!A:A,'TCD poids'!C:C)</f>
        <v/>
      </c>
      <c r="M188">
        <f>TCD!T189</f>
        <v/>
      </c>
      <c r="N188">
        <f>IF(I188="",0.2,LOOKUP(I188,'Pays TVA'!A:A,'Pays TVA'!B:B))</f>
        <v/>
      </c>
      <c r="O188" s="151">
        <f>IF(TCD!M189="","",TCD!M189)</f>
        <v/>
      </c>
      <c r="P188" s="151">
        <f>IF(TCD!J189="","",TCD!J189)</f>
        <v/>
      </c>
      <c r="Q188" s="151">
        <f>IF(AND(TCD!L189="",TCD!Q189=""),"",IF(SUM(TCD!L189,TCD!Q189)&gt;15,29,9.5))</f>
        <v/>
      </c>
      <c r="R188" s="151">
        <f>_xlfn.XLOOKUP(F188,TCD!E:E,TCD!K:K,"")</f>
        <v/>
      </c>
      <c r="S188" s="151">
        <f>IF(TCD!I189="","",IF(TCD!I189&gt;8.5,17,8.5))</f>
        <v/>
      </c>
      <c r="T188" s="151">
        <f>TCD!Y189</f>
        <v/>
      </c>
    </row>
    <row r="189">
      <c r="A189" s="13">
        <f>TCD!V190</f>
        <v/>
      </c>
      <c r="B189" s="1">
        <f>B188</f>
        <v/>
      </c>
      <c r="F189">
        <f>TCD!E190</f>
        <v/>
      </c>
      <c r="H189" s="6">
        <f>IF(RIGHT(J189,3)="BTB","E","P")</f>
        <v/>
      </c>
      <c r="I189">
        <f>LOOKUP(F189,'Facture Chronopost'!L:L,'Facture Chronopost'!H:H)</f>
        <v/>
      </c>
      <c r="J189" s="6">
        <f>TCD!U190</f>
        <v/>
      </c>
      <c r="K189">
        <f>K188</f>
        <v/>
      </c>
      <c r="L189" s="151">
        <f>_xlfn.XLOOKUP(F189,'TCD poids'!A:A,'TCD poids'!C:C)</f>
        <v/>
      </c>
      <c r="M189">
        <f>TCD!T190</f>
        <v/>
      </c>
      <c r="N189">
        <f>IF(I189="",0.2,LOOKUP(I189,'Pays TVA'!A:A,'Pays TVA'!B:B))</f>
        <v/>
      </c>
      <c r="O189" s="151">
        <f>IF(TCD!M190="","",TCD!M190)</f>
        <v/>
      </c>
      <c r="P189" s="151">
        <f>IF(TCD!J190="","",TCD!J190)</f>
        <v/>
      </c>
      <c r="Q189" s="151">
        <f>IF(AND(TCD!L190="",TCD!Q190=""),"",IF(SUM(TCD!L190,TCD!Q190)&gt;15,29,9.5))</f>
        <v/>
      </c>
      <c r="R189" s="151">
        <f>_xlfn.XLOOKUP(F189,TCD!E:E,TCD!K:K,"")</f>
        <v/>
      </c>
      <c r="S189" s="151">
        <f>IF(TCD!I190="","",IF(TCD!I190&gt;8.5,17,8.5))</f>
        <v/>
      </c>
      <c r="T189" s="151">
        <f>TCD!Y190</f>
        <v/>
      </c>
    </row>
    <row r="190">
      <c r="A190" s="13">
        <f>TCD!V191</f>
        <v/>
      </c>
      <c r="B190" s="1">
        <f>B189</f>
        <v/>
      </c>
      <c r="F190">
        <f>TCD!E191</f>
        <v/>
      </c>
      <c r="H190" s="6">
        <f>IF(RIGHT(J190,3)="BTB","E","P")</f>
        <v/>
      </c>
      <c r="I190">
        <f>LOOKUP(F190,'Facture Chronopost'!L:L,'Facture Chronopost'!H:H)</f>
        <v/>
      </c>
      <c r="J190" s="6">
        <f>TCD!U191</f>
        <v/>
      </c>
      <c r="K190">
        <f>K189</f>
        <v/>
      </c>
      <c r="L190" s="151">
        <f>_xlfn.XLOOKUP(F190,'TCD poids'!A:A,'TCD poids'!C:C)</f>
        <v/>
      </c>
      <c r="M190">
        <f>TCD!T191</f>
        <v/>
      </c>
      <c r="N190">
        <f>IF(I190="",0.2,LOOKUP(I190,'Pays TVA'!A:A,'Pays TVA'!B:B))</f>
        <v/>
      </c>
      <c r="O190" s="151">
        <f>IF(TCD!M191="","",TCD!M191)</f>
        <v/>
      </c>
      <c r="P190" s="151">
        <f>IF(TCD!J191="","",TCD!J191)</f>
        <v/>
      </c>
      <c r="Q190" s="151">
        <f>IF(AND(TCD!L191="",TCD!Q191=""),"",IF(SUM(TCD!L191,TCD!Q191)&gt;15,29,9.5))</f>
        <v/>
      </c>
      <c r="R190" s="151">
        <f>_xlfn.XLOOKUP(F190,TCD!E:E,TCD!K:K,"")</f>
        <v/>
      </c>
      <c r="S190" s="151">
        <f>IF(TCD!I191="","",IF(TCD!I191&gt;8.5,17,8.5))</f>
        <v/>
      </c>
      <c r="T190" s="151">
        <f>TCD!Y191</f>
        <v/>
      </c>
    </row>
    <row r="191">
      <c r="A191" s="13">
        <f>TCD!V192</f>
        <v/>
      </c>
      <c r="B191" s="1">
        <f>B190</f>
        <v/>
      </c>
      <c r="F191">
        <f>TCD!E192</f>
        <v/>
      </c>
      <c r="H191" s="6">
        <f>IF(RIGHT(J191,3)="BTB","E","P")</f>
        <v/>
      </c>
      <c r="I191">
        <f>LOOKUP(F191,'Facture Chronopost'!L:L,'Facture Chronopost'!H:H)</f>
        <v/>
      </c>
      <c r="J191" s="6">
        <f>TCD!U192</f>
        <v/>
      </c>
      <c r="K191">
        <f>K190</f>
        <v/>
      </c>
      <c r="L191" s="151">
        <f>_xlfn.XLOOKUP(F191,'TCD poids'!A:A,'TCD poids'!C:C)</f>
        <v/>
      </c>
      <c r="M191">
        <f>TCD!T192</f>
        <v/>
      </c>
      <c r="N191">
        <f>IF(I191="",0.2,LOOKUP(I191,'Pays TVA'!A:A,'Pays TVA'!B:B))</f>
        <v/>
      </c>
      <c r="O191" s="151">
        <f>IF(TCD!M192="","",TCD!M192)</f>
        <v/>
      </c>
      <c r="P191" s="151">
        <f>IF(TCD!J192="","",TCD!J192)</f>
        <v/>
      </c>
      <c r="Q191" s="151">
        <f>IF(AND(TCD!L192="",TCD!Q192=""),"",IF(SUM(TCD!L192,TCD!Q192)&gt;15,29,9.5))</f>
        <v/>
      </c>
      <c r="R191" s="151">
        <f>_xlfn.XLOOKUP(F191,TCD!E:E,TCD!K:K,"")</f>
        <v/>
      </c>
      <c r="S191" s="151">
        <f>IF(TCD!I192="","",IF(TCD!I192&gt;8.5,17,8.5))</f>
        <v/>
      </c>
      <c r="T191" s="151">
        <f>TCD!Y192</f>
        <v/>
      </c>
    </row>
    <row r="192">
      <c r="A192" s="13">
        <f>TCD!V193</f>
        <v/>
      </c>
      <c r="B192" s="1">
        <f>B191</f>
        <v/>
      </c>
      <c r="F192">
        <f>TCD!E193</f>
        <v/>
      </c>
      <c r="H192" s="6">
        <f>IF(RIGHT(J192,3)="BTB","E","P")</f>
        <v/>
      </c>
      <c r="I192">
        <f>LOOKUP(F192,'Facture Chronopost'!L:L,'Facture Chronopost'!H:H)</f>
        <v/>
      </c>
      <c r="J192" s="6">
        <f>TCD!U193</f>
        <v/>
      </c>
      <c r="K192">
        <f>K191</f>
        <v/>
      </c>
      <c r="L192" s="151">
        <f>_xlfn.XLOOKUP(F192,'TCD poids'!A:A,'TCD poids'!C:C)</f>
        <v/>
      </c>
      <c r="M192">
        <f>TCD!T193</f>
        <v/>
      </c>
      <c r="N192">
        <f>IF(I192="",0.2,LOOKUP(I192,'Pays TVA'!A:A,'Pays TVA'!B:B))</f>
        <v/>
      </c>
      <c r="O192" s="151">
        <f>IF(TCD!M193="","",TCD!M193)</f>
        <v/>
      </c>
      <c r="P192" s="151">
        <f>IF(TCD!J193="","",TCD!J193)</f>
        <v/>
      </c>
      <c r="Q192" s="151">
        <f>IF(AND(TCD!L193="",TCD!Q193=""),"",IF(SUM(TCD!L193,TCD!Q193)&gt;15,29,9.5))</f>
        <v/>
      </c>
      <c r="R192" s="151">
        <f>_xlfn.XLOOKUP(F192,TCD!E:E,TCD!K:K,"")</f>
        <v/>
      </c>
      <c r="S192" s="151">
        <f>IF(TCD!I193="","",IF(TCD!I193&gt;8.5,17,8.5))</f>
        <v/>
      </c>
      <c r="T192" s="151">
        <f>TCD!Y193</f>
        <v/>
      </c>
    </row>
    <row r="193">
      <c r="A193" s="13">
        <f>TCD!V194</f>
        <v/>
      </c>
      <c r="B193" s="1">
        <f>B192</f>
        <v/>
      </c>
      <c r="F193">
        <f>TCD!E194</f>
        <v/>
      </c>
      <c r="H193" s="6">
        <f>IF(RIGHT(J193,3)="BTB","E","P")</f>
        <v/>
      </c>
      <c r="I193">
        <f>LOOKUP(F193,'Facture Chronopost'!L:L,'Facture Chronopost'!H:H)</f>
        <v/>
      </c>
      <c r="J193" s="6">
        <f>TCD!U194</f>
        <v/>
      </c>
      <c r="K193">
        <f>K192</f>
        <v/>
      </c>
      <c r="L193" s="151">
        <f>_xlfn.XLOOKUP(F193,'TCD poids'!A:A,'TCD poids'!C:C)</f>
        <v/>
      </c>
      <c r="M193">
        <f>TCD!T194</f>
        <v/>
      </c>
      <c r="N193">
        <f>IF(I193="",0.2,LOOKUP(I193,'Pays TVA'!A:A,'Pays TVA'!B:B))</f>
        <v/>
      </c>
      <c r="O193" s="151">
        <f>IF(TCD!M194="","",TCD!M194)</f>
        <v/>
      </c>
      <c r="P193" s="151">
        <f>IF(TCD!J194="","",TCD!J194)</f>
        <v/>
      </c>
      <c r="Q193" s="151">
        <f>IF(AND(TCD!L194="",TCD!Q194=""),"",IF(SUM(TCD!L194,TCD!Q194)&gt;15,29,9.5))</f>
        <v/>
      </c>
      <c r="R193" s="151">
        <f>_xlfn.XLOOKUP(F193,TCD!E:E,TCD!K:K,"")</f>
        <v/>
      </c>
      <c r="S193" s="151">
        <f>IF(TCD!I194="","",IF(TCD!I194&gt;8.5,17,8.5))</f>
        <v/>
      </c>
      <c r="T193" s="151">
        <f>TCD!Y194</f>
        <v/>
      </c>
    </row>
    <row r="194">
      <c r="A194" s="13">
        <f>TCD!V195</f>
        <v/>
      </c>
      <c r="B194" s="1">
        <f>B193</f>
        <v/>
      </c>
      <c r="F194">
        <f>TCD!E195</f>
        <v/>
      </c>
      <c r="H194" s="6">
        <f>IF(RIGHT(J194,3)="BTB","E","P")</f>
        <v/>
      </c>
      <c r="I194">
        <f>LOOKUP(F194,'Facture Chronopost'!L:L,'Facture Chronopost'!H:H)</f>
        <v/>
      </c>
      <c r="J194" s="6">
        <f>TCD!U195</f>
        <v/>
      </c>
      <c r="K194">
        <f>K193</f>
        <v/>
      </c>
      <c r="L194" s="151">
        <f>_xlfn.XLOOKUP(F194,'TCD poids'!A:A,'TCD poids'!C:C)</f>
        <v/>
      </c>
      <c r="M194">
        <f>TCD!T195</f>
        <v/>
      </c>
      <c r="N194">
        <f>IF(I194="",0.2,LOOKUP(I194,'Pays TVA'!A:A,'Pays TVA'!B:B))</f>
        <v/>
      </c>
      <c r="O194" s="151">
        <f>IF(TCD!M195="","",TCD!M195)</f>
        <v/>
      </c>
      <c r="P194" s="151">
        <f>IF(TCD!J195="","",TCD!J195)</f>
        <v/>
      </c>
      <c r="Q194" s="151">
        <f>IF(AND(TCD!L195="",TCD!Q195=""),"",IF(SUM(TCD!L195,TCD!Q195)&gt;15,29,9.5))</f>
        <v/>
      </c>
      <c r="R194" s="151">
        <f>_xlfn.XLOOKUP(F194,TCD!E:E,TCD!K:K,"")</f>
        <v/>
      </c>
      <c r="S194" s="151">
        <f>IF(TCD!I195="","",IF(TCD!I195&gt;8.5,17,8.5))</f>
        <v/>
      </c>
      <c r="T194" s="151">
        <f>TCD!Y195</f>
        <v/>
      </c>
    </row>
    <row r="195">
      <c r="A195" s="13">
        <f>TCD!V196</f>
        <v/>
      </c>
      <c r="B195" s="1">
        <f>B194</f>
        <v/>
      </c>
      <c r="F195">
        <f>TCD!E196</f>
        <v/>
      </c>
      <c r="H195" s="6">
        <f>IF(RIGHT(J195,3)="BTB","E","P")</f>
        <v/>
      </c>
      <c r="I195">
        <f>LOOKUP(F195,'Facture Chronopost'!L:L,'Facture Chronopost'!H:H)</f>
        <v/>
      </c>
      <c r="J195" s="6">
        <f>TCD!U196</f>
        <v/>
      </c>
      <c r="K195">
        <f>K194</f>
        <v/>
      </c>
      <c r="L195" s="151">
        <f>_xlfn.XLOOKUP(F195,'TCD poids'!A:A,'TCD poids'!C:C)</f>
        <v/>
      </c>
      <c r="M195">
        <f>TCD!T196</f>
        <v/>
      </c>
      <c r="N195">
        <f>IF(I195="",0.2,LOOKUP(I195,'Pays TVA'!A:A,'Pays TVA'!B:B))</f>
        <v/>
      </c>
      <c r="O195" s="151">
        <f>IF(TCD!M196="","",TCD!M196)</f>
        <v/>
      </c>
      <c r="P195" s="151">
        <f>IF(TCD!J196="","",TCD!J196)</f>
        <v/>
      </c>
      <c r="Q195" s="151">
        <f>IF(AND(TCD!L196="",TCD!Q196=""),"",IF(SUM(TCD!L196,TCD!Q196)&gt;15,29,9.5))</f>
        <v/>
      </c>
      <c r="R195" s="151">
        <f>_xlfn.XLOOKUP(F195,TCD!E:E,TCD!K:K,"")</f>
        <v/>
      </c>
      <c r="S195" s="151">
        <f>IF(TCD!I196="","",IF(TCD!I196&gt;8.5,17,8.5))</f>
        <v/>
      </c>
      <c r="T195" s="151">
        <f>TCD!Y196</f>
        <v/>
      </c>
    </row>
    <row r="196">
      <c r="A196" s="13">
        <f>TCD!V197</f>
        <v/>
      </c>
      <c r="B196" s="1">
        <f>B195</f>
        <v/>
      </c>
      <c r="F196">
        <f>TCD!E197</f>
        <v/>
      </c>
      <c r="H196" s="6">
        <f>IF(RIGHT(J196,3)="BTB","E","P")</f>
        <v/>
      </c>
      <c r="I196">
        <f>LOOKUP(F196,'Facture Chronopost'!L:L,'Facture Chronopost'!H:H)</f>
        <v/>
      </c>
      <c r="J196" s="6">
        <f>TCD!U197</f>
        <v/>
      </c>
      <c r="K196">
        <f>K195</f>
        <v/>
      </c>
      <c r="L196" s="151">
        <f>_xlfn.XLOOKUP(F196,'TCD poids'!A:A,'TCD poids'!C:C)</f>
        <v/>
      </c>
      <c r="M196">
        <f>TCD!T197</f>
        <v/>
      </c>
      <c r="N196">
        <f>IF(I196="",0.2,LOOKUP(I196,'Pays TVA'!A:A,'Pays TVA'!B:B))</f>
        <v/>
      </c>
      <c r="O196" s="151">
        <f>IF(TCD!M197="","",TCD!M197)</f>
        <v/>
      </c>
      <c r="P196" s="151">
        <f>IF(TCD!J197="","",TCD!J197)</f>
        <v/>
      </c>
      <c r="Q196" s="151">
        <f>IF(AND(TCD!L197="",TCD!Q197=""),"",IF(SUM(TCD!L197,TCD!Q197)&gt;15,29,9.5))</f>
        <v/>
      </c>
      <c r="R196" s="151">
        <f>_xlfn.XLOOKUP(F196,TCD!E:E,TCD!K:K,"")</f>
        <v/>
      </c>
      <c r="S196" s="151">
        <f>IF(TCD!I197="","",IF(TCD!I197&gt;8.5,17,8.5))</f>
        <v/>
      </c>
      <c r="T196" s="151">
        <f>TCD!Y197</f>
        <v/>
      </c>
    </row>
    <row r="197">
      <c r="A197" s="13">
        <f>TCD!V198</f>
        <v/>
      </c>
      <c r="B197" s="1">
        <f>B196</f>
        <v/>
      </c>
      <c r="F197">
        <f>TCD!E198</f>
        <v/>
      </c>
      <c r="H197" s="6">
        <f>IF(RIGHT(J197,3)="BTB","E","P")</f>
        <v/>
      </c>
      <c r="I197">
        <f>LOOKUP(F197,'Facture Chronopost'!L:L,'Facture Chronopost'!H:H)</f>
        <v/>
      </c>
      <c r="J197" s="6">
        <f>TCD!U198</f>
        <v/>
      </c>
      <c r="K197">
        <f>K196</f>
        <v/>
      </c>
      <c r="L197" s="151">
        <f>_xlfn.XLOOKUP(F197,'TCD poids'!A:A,'TCD poids'!C:C)</f>
        <v/>
      </c>
      <c r="M197">
        <f>TCD!T198</f>
        <v/>
      </c>
      <c r="N197">
        <f>IF(I197="",0.2,LOOKUP(I197,'Pays TVA'!A:A,'Pays TVA'!B:B))</f>
        <v/>
      </c>
      <c r="O197" s="151">
        <f>IF(TCD!M198="","",TCD!M198)</f>
        <v/>
      </c>
      <c r="P197" s="151">
        <f>IF(TCD!J198="","",TCD!J198)</f>
        <v/>
      </c>
      <c r="Q197" s="151">
        <f>IF(AND(TCD!L198="",TCD!Q198=""),"",IF(SUM(TCD!L198,TCD!Q198)&gt;15,29,9.5))</f>
        <v/>
      </c>
      <c r="R197" s="151">
        <f>_xlfn.XLOOKUP(F197,TCD!E:E,TCD!K:K,"")</f>
        <v/>
      </c>
      <c r="S197" s="151">
        <f>IF(TCD!I198="","",IF(TCD!I198&gt;8.5,17,8.5))</f>
        <v/>
      </c>
      <c r="T197" s="151">
        <f>TCD!Y198</f>
        <v/>
      </c>
    </row>
    <row r="198">
      <c r="A198" s="13">
        <f>TCD!V199</f>
        <v/>
      </c>
      <c r="B198" s="1">
        <f>B197</f>
        <v/>
      </c>
      <c r="F198">
        <f>TCD!E199</f>
        <v/>
      </c>
      <c r="H198" s="6">
        <f>IF(RIGHT(J198,3)="BTB","E","P")</f>
        <v/>
      </c>
      <c r="I198">
        <f>LOOKUP(F198,'Facture Chronopost'!L:L,'Facture Chronopost'!H:H)</f>
        <v/>
      </c>
      <c r="J198" s="6">
        <f>TCD!U199</f>
        <v/>
      </c>
      <c r="K198">
        <f>K197</f>
        <v/>
      </c>
      <c r="L198" s="151">
        <f>_xlfn.XLOOKUP(F198,'TCD poids'!A:A,'TCD poids'!C:C)</f>
        <v/>
      </c>
      <c r="M198">
        <f>TCD!T199</f>
        <v/>
      </c>
      <c r="N198">
        <f>IF(I198="",0.2,LOOKUP(I198,'Pays TVA'!A:A,'Pays TVA'!B:B))</f>
        <v/>
      </c>
      <c r="O198" s="151">
        <f>IF(TCD!M199="","",TCD!M199)</f>
        <v/>
      </c>
      <c r="P198" s="151">
        <f>IF(TCD!J199="","",TCD!J199)</f>
        <v/>
      </c>
      <c r="Q198" s="151">
        <f>IF(AND(TCD!L199="",TCD!Q199=""),"",IF(SUM(TCD!L199,TCD!Q199)&gt;15,29,9.5))</f>
        <v/>
      </c>
      <c r="R198" s="151">
        <f>_xlfn.XLOOKUP(F198,TCD!E:E,TCD!K:K,"")</f>
        <v/>
      </c>
      <c r="S198" s="151">
        <f>IF(TCD!I199="","",IF(TCD!I199&gt;8.5,17,8.5))</f>
        <v/>
      </c>
      <c r="T198" s="151">
        <f>TCD!Y199</f>
        <v/>
      </c>
    </row>
    <row r="199">
      <c r="A199" s="13">
        <f>TCD!V200</f>
        <v/>
      </c>
      <c r="B199" s="1">
        <f>B198</f>
        <v/>
      </c>
      <c r="F199">
        <f>TCD!E200</f>
        <v/>
      </c>
      <c r="H199" s="6">
        <f>IF(RIGHT(J199,3)="BTB","E","P")</f>
        <v/>
      </c>
      <c r="I199">
        <f>LOOKUP(F199,'Facture Chronopost'!L:L,'Facture Chronopost'!H:H)</f>
        <v/>
      </c>
      <c r="J199" s="6">
        <f>TCD!U200</f>
        <v/>
      </c>
      <c r="K199">
        <f>K198</f>
        <v/>
      </c>
      <c r="L199" s="151">
        <f>_xlfn.XLOOKUP(F199,'TCD poids'!A:A,'TCD poids'!C:C)</f>
        <v/>
      </c>
      <c r="M199">
        <f>TCD!T200</f>
        <v/>
      </c>
      <c r="N199">
        <f>IF(I199="",0.2,LOOKUP(I199,'Pays TVA'!A:A,'Pays TVA'!B:B))</f>
        <v/>
      </c>
      <c r="O199" s="151">
        <f>IF(TCD!M200="","",TCD!M200)</f>
        <v/>
      </c>
      <c r="P199" s="151">
        <f>IF(TCD!J200="","",TCD!J200)</f>
        <v/>
      </c>
      <c r="Q199" s="151">
        <f>IF(AND(TCD!L200="",TCD!Q200=""),"",IF(SUM(TCD!L200,TCD!Q200)&gt;15,29,9.5))</f>
        <v/>
      </c>
      <c r="R199" s="151">
        <f>_xlfn.XLOOKUP(F199,TCD!E:E,TCD!K:K,"")</f>
        <v/>
      </c>
      <c r="S199" s="151">
        <f>IF(TCD!I200="","",IF(TCD!I200&gt;8.5,17,8.5))</f>
        <v/>
      </c>
      <c r="T199" s="151">
        <f>TCD!Y200</f>
        <v/>
      </c>
    </row>
    <row r="200">
      <c r="A200" s="13">
        <f>TCD!V201</f>
        <v/>
      </c>
      <c r="B200" s="1">
        <f>B199</f>
        <v/>
      </c>
      <c r="F200">
        <f>TCD!E201</f>
        <v/>
      </c>
      <c r="H200" s="6">
        <f>IF(RIGHT(J200,3)="BTB","E","P")</f>
        <v/>
      </c>
      <c r="I200">
        <f>LOOKUP(F200,'Facture Chronopost'!L:L,'Facture Chronopost'!H:H)</f>
        <v/>
      </c>
      <c r="J200" s="6">
        <f>TCD!U201</f>
        <v/>
      </c>
      <c r="K200">
        <f>K199</f>
        <v/>
      </c>
      <c r="L200" s="151">
        <f>_xlfn.XLOOKUP(F200,'TCD poids'!A:A,'TCD poids'!C:C)</f>
        <v/>
      </c>
      <c r="M200">
        <f>TCD!T201</f>
        <v/>
      </c>
      <c r="N200">
        <f>IF(I200="",0.2,LOOKUP(I200,'Pays TVA'!A:A,'Pays TVA'!B:B))</f>
        <v/>
      </c>
      <c r="O200" s="151">
        <f>IF(TCD!M201="","",TCD!M201)</f>
        <v/>
      </c>
      <c r="P200" s="151">
        <f>IF(TCD!J201="","",TCD!J201)</f>
        <v/>
      </c>
      <c r="Q200" s="151">
        <f>IF(AND(TCD!L201="",TCD!Q201=""),"",IF(SUM(TCD!L201,TCD!Q201)&gt;15,29,9.5))</f>
        <v/>
      </c>
      <c r="R200" s="151">
        <f>_xlfn.XLOOKUP(F200,TCD!E:E,TCD!K:K,"")</f>
        <v/>
      </c>
      <c r="S200" s="151">
        <f>IF(TCD!I201="","",IF(TCD!I201&gt;8.5,17,8.5))</f>
        <v/>
      </c>
      <c r="T200" s="151">
        <f>TCD!Y201</f>
        <v/>
      </c>
    </row>
    <row r="201">
      <c r="A201" s="13">
        <f>TCD!V202</f>
        <v/>
      </c>
      <c r="B201" s="1">
        <f>B200</f>
        <v/>
      </c>
      <c r="F201">
        <f>TCD!E202</f>
        <v/>
      </c>
      <c r="H201" s="6">
        <f>IF(RIGHT(J201,3)="BTB","E","P")</f>
        <v/>
      </c>
      <c r="I201">
        <f>LOOKUP(F201,'Facture Chronopost'!L:L,'Facture Chronopost'!H:H)</f>
        <v/>
      </c>
      <c r="J201" s="6">
        <f>TCD!U202</f>
        <v/>
      </c>
      <c r="K201">
        <f>K200</f>
        <v/>
      </c>
      <c r="L201" s="151">
        <f>_xlfn.XLOOKUP(F201,'TCD poids'!A:A,'TCD poids'!C:C)</f>
        <v/>
      </c>
      <c r="M201">
        <f>TCD!T202</f>
        <v/>
      </c>
      <c r="N201">
        <f>IF(I201="",0.2,LOOKUP(I201,'Pays TVA'!A:A,'Pays TVA'!B:B))</f>
        <v/>
      </c>
      <c r="O201" s="151">
        <f>IF(TCD!M202="","",TCD!M202)</f>
        <v/>
      </c>
      <c r="P201" s="151">
        <f>IF(TCD!J202="","",TCD!J202)</f>
        <v/>
      </c>
      <c r="Q201" s="151">
        <f>IF(AND(TCD!L202="",TCD!Q202=""),"",IF(SUM(TCD!L202,TCD!Q202)&gt;15,29,9.5))</f>
        <v/>
      </c>
      <c r="R201" s="151">
        <f>_xlfn.XLOOKUP(F201,TCD!E:E,TCD!K:K,"")</f>
        <v/>
      </c>
      <c r="S201" s="151">
        <f>IF(TCD!I202="","",IF(TCD!I202&gt;8.5,17,8.5))</f>
        <v/>
      </c>
      <c r="T201" s="151">
        <f>TCD!Y202</f>
        <v/>
      </c>
    </row>
    <row r="202">
      <c r="A202" s="13">
        <f>TCD!V203</f>
        <v/>
      </c>
      <c r="B202" s="1">
        <f>B201</f>
        <v/>
      </c>
      <c r="F202">
        <f>TCD!E203</f>
        <v/>
      </c>
      <c r="H202" s="6">
        <f>IF(RIGHT(J202,3)="BTB","E","P")</f>
        <v/>
      </c>
      <c r="I202">
        <f>LOOKUP(F202,'Facture Chronopost'!L:L,'Facture Chronopost'!H:H)</f>
        <v/>
      </c>
      <c r="J202" s="6">
        <f>TCD!U203</f>
        <v/>
      </c>
      <c r="K202">
        <f>K201</f>
        <v/>
      </c>
      <c r="L202" s="151">
        <f>_xlfn.XLOOKUP(F202,'TCD poids'!A:A,'TCD poids'!C:C)</f>
        <v/>
      </c>
      <c r="M202">
        <f>TCD!T203</f>
        <v/>
      </c>
      <c r="N202">
        <f>IF(I202="",0.2,LOOKUP(I202,'Pays TVA'!A:A,'Pays TVA'!B:B))</f>
        <v/>
      </c>
      <c r="O202" s="151">
        <f>IF(TCD!M203="","",TCD!M203)</f>
        <v/>
      </c>
      <c r="P202" s="151">
        <f>IF(TCD!J203="","",TCD!J203)</f>
        <v/>
      </c>
      <c r="Q202" s="151">
        <f>IF(AND(TCD!L203="",TCD!Q203=""),"",IF(SUM(TCD!L203,TCD!Q203)&gt;15,29,9.5))</f>
        <v/>
      </c>
      <c r="R202" s="151">
        <f>_xlfn.XLOOKUP(F202,TCD!E:E,TCD!K:K,"")</f>
        <v/>
      </c>
      <c r="S202" s="151">
        <f>IF(TCD!I203="","",IF(TCD!I203&gt;8.5,17,8.5))</f>
        <v/>
      </c>
      <c r="T202" s="151">
        <f>TCD!Y203</f>
        <v/>
      </c>
    </row>
    <row r="203">
      <c r="A203" s="13">
        <f>TCD!V204</f>
        <v/>
      </c>
      <c r="B203" s="1">
        <f>B202</f>
        <v/>
      </c>
      <c r="F203">
        <f>TCD!E204</f>
        <v/>
      </c>
      <c r="H203" s="6">
        <f>IF(RIGHT(J203,3)="BTB","E","P")</f>
        <v/>
      </c>
      <c r="I203">
        <f>LOOKUP(F203,'Facture Chronopost'!L:L,'Facture Chronopost'!H:H)</f>
        <v/>
      </c>
      <c r="J203" s="6">
        <f>TCD!U204</f>
        <v/>
      </c>
      <c r="K203">
        <f>K202</f>
        <v/>
      </c>
      <c r="L203" s="151">
        <f>_xlfn.XLOOKUP(F203,'TCD poids'!A:A,'TCD poids'!C:C)</f>
        <v/>
      </c>
      <c r="M203">
        <f>TCD!T204</f>
        <v/>
      </c>
      <c r="N203">
        <f>IF(I203="",0.2,LOOKUP(I203,'Pays TVA'!A:A,'Pays TVA'!B:B))</f>
        <v/>
      </c>
      <c r="O203" s="151">
        <f>IF(TCD!M204="","",TCD!M204)</f>
        <v/>
      </c>
      <c r="P203" s="151">
        <f>IF(TCD!J204="","",TCD!J204)</f>
        <v/>
      </c>
      <c r="Q203" s="151">
        <f>IF(AND(TCD!L204="",TCD!Q204=""),"",IF(SUM(TCD!L204,TCD!Q204)&gt;15,29,9.5))</f>
        <v/>
      </c>
      <c r="R203" s="151">
        <f>_xlfn.XLOOKUP(F203,TCD!E:E,TCD!K:K,"")</f>
        <v/>
      </c>
      <c r="S203" s="151">
        <f>IF(TCD!I204="","",IF(TCD!I204&gt;8.5,17,8.5))</f>
        <v/>
      </c>
      <c r="T203" s="151">
        <f>TCD!Y204</f>
        <v/>
      </c>
    </row>
    <row r="204">
      <c r="A204" s="13">
        <f>TCD!V205</f>
        <v/>
      </c>
      <c r="B204" s="1">
        <f>B203</f>
        <v/>
      </c>
      <c r="F204">
        <f>TCD!E205</f>
        <v/>
      </c>
      <c r="H204" s="6">
        <f>IF(RIGHT(J204,3)="BTB","E","P")</f>
        <v/>
      </c>
      <c r="I204">
        <f>LOOKUP(F204,'Facture Chronopost'!L:L,'Facture Chronopost'!H:H)</f>
        <v/>
      </c>
      <c r="J204" s="6">
        <f>TCD!U205</f>
        <v/>
      </c>
      <c r="K204">
        <f>K203</f>
        <v/>
      </c>
      <c r="L204" s="151">
        <f>_xlfn.XLOOKUP(F204,'TCD poids'!A:A,'TCD poids'!C:C)</f>
        <v/>
      </c>
      <c r="M204">
        <f>TCD!T205</f>
        <v/>
      </c>
      <c r="N204">
        <f>IF(I204="",0.2,LOOKUP(I204,'Pays TVA'!A:A,'Pays TVA'!B:B))</f>
        <v/>
      </c>
      <c r="O204" s="151">
        <f>IF(TCD!M205="","",TCD!M205)</f>
        <v/>
      </c>
      <c r="P204" s="151">
        <f>IF(TCD!J205="","",TCD!J205)</f>
        <v/>
      </c>
      <c r="Q204" s="151">
        <f>IF(AND(TCD!L205="",TCD!Q205=""),"",IF(SUM(TCD!L205,TCD!Q205)&gt;15,29,9.5))</f>
        <v/>
      </c>
      <c r="R204" s="151">
        <f>_xlfn.XLOOKUP(F204,TCD!E:E,TCD!K:K,"")</f>
        <v/>
      </c>
      <c r="S204" s="151">
        <f>IF(TCD!I205="","",IF(TCD!I205&gt;8.5,17,8.5))</f>
        <v/>
      </c>
      <c r="T204" s="151">
        <f>TCD!Y205</f>
        <v/>
      </c>
    </row>
    <row r="205">
      <c r="A205" s="13">
        <f>TCD!V206</f>
        <v/>
      </c>
      <c r="B205" s="1">
        <f>B204</f>
        <v/>
      </c>
      <c r="F205">
        <f>TCD!E206</f>
        <v/>
      </c>
      <c r="H205" s="6">
        <f>IF(RIGHT(J205,3)="BTB","E","P")</f>
        <v/>
      </c>
      <c r="I205">
        <f>LOOKUP(F205,'Facture Chronopost'!L:L,'Facture Chronopost'!H:H)</f>
        <v/>
      </c>
      <c r="J205" s="6">
        <f>TCD!U206</f>
        <v/>
      </c>
      <c r="K205">
        <f>K204</f>
        <v/>
      </c>
      <c r="L205" s="151">
        <f>_xlfn.XLOOKUP(F205,'TCD poids'!A:A,'TCD poids'!C:C)</f>
        <v/>
      </c>
      <c r="M205">
        <f>TCD!T206</f>
        <v/>
      </c>
      <c r="N205">
        <f>IF(I205="",0.2,LOOKUP(I205,'Pays TVA'!A:A,'Pays TVA'!B:B))</f>
        <v/>
      </c>
      <c r="O205" s="151">
        <f>IF(TCD!M206="","",TCD!M206)</f>
        <v/>
      </c>
      <c r="P205" s="151">
        <f>IF(TCD!J206="","",TCD!J206)</f>
        <v/>
      </c>
      <c r="Q205" s="151">
        <f>IF(AND(TCD!L206="",TCD!Q206=""),"",IF(SUM(TCD!L206,TCD!Q206)&gt;15,29,9.5))</f>
        <v/>
      </c>
      <c r="R205" s="151">
        <f>_xlfn.XLOOKUP(F205,TCD!E:E,TCD!K:K,"")</f>
        <v/>
      </c>
      <c r="S205" s="151">
        <f>IF(TCD!I206="","",IF(TCD!I206&gt;8.5,17,8.5))</f>
        <v/>
      </c>
      <c r="T205" s="151">
        <f>TCD!Y206</f>
        <v/>
      </c>
    </row>
    <row r="206">
      <c r="A206" s="13">
        <f>TCD!V207</f>
        <v/>
      </c>
      <c r="B206" s="1">
        <f>B205</f>
        <v/>
      </c>
      <c r="F206">
        <f>TCD!E207</f>
        <v/>
      </c>
      <c r="H206" s="6">
        <f>IF(RIGHT(J206,3)="BTB","E","P")</f>
        <v/>
      </c>
      <c r="I206">
        <f>LOOKUP(F206,'Facture Chronopost'!L:L,'Facture Chronopost'!H:H)</f>
        <v/>
      </c>
      <c r="J206" s="6">
        <f>TCD!U207</f>
        <v/>
      </c>
      <c r="K206">
        <f>K205</f>
        <v/>
      </c>
      <c r="L206" s="151">
        <f>_xlfn.XLOOKUP(F206,'TCD poids'!A:A,'TCD poids'!C:C)</f>
        <v/>
      </c>
      <c r="M206">
        <f>TCD!T207</f>
        <v/>
      </c>
      <c r="N206">
        <f>IF(I206="",0.2,LOOKUP(I206,'Pays TVA'!A:A,'Pays TVA'!B:B))</f>
        <v/>
      </c>
      <c r="O206" s="151">
        <f>IF(TCD!M207="","",TCD!M207)</f>
        <v/>
      </c>
      <c r="P206" s="151">
        <f>IF(TCD!J207="","",TCD!J207)</f>
        <v/>
      </c>
      <c r="Q206" s="151">
        <f>IF(AND(TCD!L207="",TCD!Q207=""),"",IF(SUM(TCD!L207,TCD!Q207)&gt;15,29,9.5))</f>
        <v/>
      </c>
      <c r="R206" s="151">
        <f>_xlfn.XLOOKUP(F206,TCD!E:E,TCD!K:K,"")</f>
        <v/>
      </c>
      <c r="S206" s="151">
        <f>IF(TCD!I207="","",IF(TCD!I207&gt;8.5,17,8.5))</f>
        <v/>
      </c>
      <c r="T206" s="151">
        <f>TCD!Y207</f>
        <v/>
      </c>
    </row>
    <row r="207">
      <c r="A207" s="13">
        <f>TCD!V208</f>
        <v/>
      </c>
      <c r="B207" s="1">
        <f>B206</f>
        <v/>
      </c>
      <c r="F207">
        <f>TCD!E208</f>
        <v/>
      </c>
      <c r="H207" s="6">
        <f>IF(RIGHT(J207,3)="BTB","E","P")</f>
        <v/>
      </c>
      <c r="I207">
        <f>LOOKUP(F207,'Facture Chronopost'!L:L,'Facture Chronopost'!H:H)</f>
        <v/>
      </c>
      <c r="J207" s="6">
        <f>TCD!U208</f>
        <v/>
      </c>
      <c r="K207">
        <f>K206</f>
        <v/>
      </c>
      <c r="L207" s="151">
        <f>_xlfn.XLOOKUP(F207,'TCD poids'!A:A,'TCD poids'!C:C)</f>
        <v/>
      </c>
      <c r="M207">
        <f>TCD!T208</f>
        <v/>
      </c>
      <c r="N207">
        <f>IF(I207="",0.2,LOOKUP(I207,'Pays TVA'!A:A,'Pays TVA'!B:B))</f>
        <v/>
      </c>
      <c r="O207" s="151">
        <f>IF(TCD!M208="","",TCD!M208)</f>
        <v/>
      </c>
      <c r="P207" s="151">
        <f>IF(TCD!J208="","",TCD!J208)</f>
        <v/>
      </c>
      <c r="Q207" s="151">
        <f>IF(AND(TCD!L208="",TCD!Q208=""),"",IF(SUM(TCD!L208,TCD!Q208)&gt;15,29,9.5))</f>
        <v/>
      </c>
      <c r="R207" s="151">
        <f>_xlfn.XLOOKUP(F207,TCD!E:E,TCD!K:K,"")</f>
        <v/>
      </c>
      <c r="S207" s="151">
        <f>IF(TCD!I208="","",IF(TCD!I208&gt;8.5,17,8.5))</f>
        <v/>
      </c>
      <c r="T207" s="151">
        <f>TCD!Y208</f>
        <v/>
      </c>
    </row>
    <row r="208">
      <c r="A208" s="13">
        <f>TCD!V209</f>
        <v/>
      </c>
      <c r="B208" s="1">
        <f>B207</f>
        <v/>
      </c>
      <c r="F208">
        <f>TCD!E209</f>
        <v/>
      </c>
      <c r="H208" s="6">
        <f>IF(RIGHT(J208,3)="BTB","E","P")</f>
        <v/>
      </c>
      <c r="I208">
        <f>LOOKUP(F208,'Facture Chronopost'!L:L,'Facture Chronopost'!H:H)</f>
        <v/>
      </c>
      <c r="J208" s="6">
        <f>TCD!U209</f>
        <v/>
      </c>
      <c r="K208">
        <f>K207</f>
        <v/>
      </c>
      <c r="L208" s="151">
        <f>_xlfn.XLOOKUP(F208,'TCD poids'!A:A,'TCD poids'!C:C)</f>
        <v/>
      </c>
      <c r="M208">
        <f>TCD!T209</f>
        <v/>
      </c>
      <c r="N208">
        <f>IF(I208="",0.2,LOOKUP(I208,'Pays TVA'!A:A,'Pays TVA'!B:B))</f>
        <v/>
      </c>
      <c r="O208" s="151">
        <f>IF(TCD!M209="","",TCD!M209)</f>
        <v/>
      </c>
      <c r="P208" s="151">
        <f>IF(TCD!J209="","",TCD!J209)</f>
        <v/>
      </c>
      <c r="Q208" s="151">
        <f>IF(AND(TCD!L209="",TCD!Q209=""),"",IF(SUM(TCD!L209,TCD!Q209)&gt;15,29,9.5))</f>
        <v/>
      </c>
      <c r="R208" s="151">
        <f>_xlfn.XLOOKUP(F208,TCD!E:E,TCD!K:K,"")</f>
        <v/>
      </c>
      <c r="S208" s="151">
        <f>IF(TCD!I209="","",IF(TCD!I209&gt;8.5,17,8.5))</f>
        <v/>
      </c>
      <c r="T208" s="151">
        <f>TCD!Y209</f>
        <v/>
      </c>
    </row>
    <row r="209">
      <c r="A209" s="13">
        <f>TCD!V210</f>
        <v/>
      </c>
      <c r="B209" s="1">
        <f>B208</f>
        <v/>
      </c>
      <c r="F209">
        <f>TCD!E210</f>
        <v/>
      </c>
      <c r="H209" s="6">
        <f>IF(RIGHT(J209,3)="BTB","E","P")</f>
        <v/>
      </c>
      <c r="I209">
        <f>LOOKUP(F209,'Facture Chronopost'!L:L,'Facture Chronopost'!H:H)</f>
        <v/>
      </c>
      <c r="J209" s="6">
        <f>TCD!U210</f>
        <v/>
      </c>
      <c r="K209">
        <f>K208</f>
        <v/>
      </c>
      <c r="L209" s="151">
        <f>_xlfn.XLOOKUP(F209,'TCD poids'!A:A,'TCD poids'!C:C)</f>
        <v/>
      </c>
      <c r="M209">
        <f>TCD!T210</f>
        <v/>
      </c>
      <c r="N209">
        <f>IF(I209="",0.2,LOOKUP(I209,'Pays TVA'!A:A,'Pays TVA'!B:B))</f>
        <v/>
      </c>
      <c r="O209" s="151">
        <f>IF(TCD!M210="","",TCD!M210)</f>
        <v/>
      </c>
      <c r="P209" s="151">
        <f>IF(TCD!J210="","",TCD!J210)</f>
        <v/>
      </c>
      <c r="Q209" s="151">
        <f>IF(AND(TCD!L210="",TCD!Q210=""),"",IF(SUM(TCD!L210,TCD!Q210)&gt;15,29,9.5))</f>
        <v/>
      </c>
      <c r="R209" s="151">
        <f>_xlfn.XLOOKUP(F209,TCD!E:E,TCD!K:K,"")</f>
        <v/>
      </c>
      <c r="S209" s="151">
        <f>IF(TCD!I210="","",IF(TCD!I210&gt;8.5,17,8.5))</f>
        <v/>
      </c>
      <c r="T209" s="151">
        <f>TCD!Y210</f>
        <v/>
      </c>
    </row>
    <row r="210">
      <c r="A210" s="13">
        <f>TCD!V211</f>
        <v/>
      </c>
      <c r="B210" s="1">
        <f>B209</f>
        <v/>
      </c>
      <c r="F210">
        <f>TCD!E211</f>
        <v/>
      </c>
      <c r="H210" s="6">
        <f>IF(RIGHT(J210,3)="BTB","E","P")</f>
        <v/>
      </c>
      <c r="I210">
        <f>LOOKUP(F210,'Facture Chronopost'!L:L,'Facture Chronopost'!H:H)</f>
        <v/>
      </c>
      <c r="J210" s="6">
        <f>TCD!U211</f>
        <v/>
      </c>
      <c r="K210">
        <f>K209</f>
        <v/>
      </c>
      <c r="L210" s="151">
        <f>_xlfn.XLOOKUP(F210,'TCD poids'!A:A,'TCD poids'!C:C)</f>
        <v/>
      </c>
      <c r="M210">
        <f>TCD!T211</f>
        <v/>
      </c>
      <c r="N210">
        <f>IF(I210="",0.2,LOOKUP(I210,'Pays TVA'!A:A,'Pays TVA'!B:B))</f>
        <v/>
      </c>
      <c r="O210" s="151">
        <f>IF(TCD!M211="","",TCD!M211)</f>
        <v/>
      </c>
      <c r="P210" s="151">
        <f>IF(TCD!J211="","",TCD!J211)</f>
        <v/>
      </c>
      <c r="Q210" s="151">
        <f>IF(AND(TCD!L211="",TCD!Q211=""),"",IF(SUM(TCD!L211,TCD!Q211)&gt;15,29,9.5))</f>
        <v/>
      </c>
      <c r="R210" s="151">
        <f>_xlfn.XLOOKUP(F210,TCD!E:E,TCD!K:K,"")</f>
        <v/>
      </c>
      <c r="S210" s="151">
        <f>IF(TCD!I211="","",IF(TCD!I211&gt;8.5,17,8.5))</f>
        <v/>
      </c>
      <c r="T210" s="151">
        <f>TCD!Y211</f>
        <v/>
      </c>
    </row>
    <row r="211">
      <c r="A211" s="13">
        <f>TCD!V212</f>
        <v/>
      </c>
      <c r="B211" s="1">
        <f>B210</f>
        <v/>
      </c>
      <c r="F211">
        <f>TCD!E212</f>
        <v/>
      </c>
      <c r="H211" s="6">
        <f>IF(RIGHT(J211,3)="BTB","E","P")</f>
        <v/>
      </c>
      <c r="I211">
        <f>LOOKUP(F211,'Facture Chronopost'!L:L,'Facture Chronopost'!H:H)</f>
        <v/>
      </c>
      <c r="J211" s="6">
        <f>TCD!U212</f>
        <v/>
      </c>
      <c r="K211">
        <f>K210</f>
        <v/>
      </c>
      <c r="L211" s="151">
        <f>_xlfn.XLOOKUP(F211,'TCD poids'!A:A,'TCD poids'!C:C)</f>
        <v/>
      </c>
      <c r="M211">
        <f>TCD!T212</f>
        <v/>
      </c>
      <c r="N211">
        <f>IF(I211="",0.2,LOOKUP(I211,'Pays TVA'!A:A,'Pays TVA'!B:B))</f>
        <v/>
      </c>
      <c r="O211" s="151">
        <f>IF(TCD!M212="","",TCD!M212)</f>
        <v/>
      </c>
      <c r="P211" s="151">
        <f>IF(TCD!J212="","",TCD!J212)</f>
        <v/>
      </c>
      <c r="Q211" s="151">
        <f>IF(AND(TCD!L212="",TCD!Q212=""),"",IF(SUM(TCD!L212,TCD!Q212)&gt;15,29,9.5))</f>
        <v/>
      </c>
      <c r="R211" s="151">
        <f>_xlfn.XLOOKUP(F211,TCD!E:E,TCD!K:K,"")</f>
        <v/>
      </c>
      <c r="S211" s="151">
        <f>IF(TCD!I212="","",IF(TCD!I212&gt;8.5,17,8.5))</f>
        <v/>
      </c>
      <c r="T211" s="151">
        <f>TCD!Y212</f>
        <v/>
      </c>
    </row>
    <row r="212">
      <c r="A212" s="13">
        <f>TCD!V213</f>
        <v/>
      </c>
      <c r="B212" s="1">
        <f>B211</f>
        <v/>
      </c>
      <c r="F212">
        <f>TCD!E213</f>
        <v/>
      </c>
      <c r="H212" s="6">
        <f>IF(RIGHT(J212,3)="BTB","E","P")</f>
        <v/>
      </c>
      <c r="I212">
        <f>LOOKUP(F212,'Facture Chronopost'!L:L,'Facture Chronopost'!H:H)</f>
        <v/>
      </c>
      <c r="J212" s="6">
        <f>TCD!U213</f>
        <v/>
      </c>
      <c r="K212">
        <f>K211</f>
        <v/>
      </c>
      <c r="L212" s="151">
        <f>_xlfn.XLOOKUP(F212,'TCD poids'!A:A,'TCD poids'!C:C)</f>
        <v/>
      </c>
      <c r="M212">
        <f>TCD!T213</f>
        <v/>
      </c>
      <c r="N212">
        <f>IF(I212="",0.2,LOOKUP(I212,'Pays TVA'!A:A,'Pays TVA'!B:B))</f>
        <v/>
      </c>
      <c r="O212" s="151">
        <f>IF(TCD!M213="","",TCD!M213)</f>
        <v/>
      </c>
      <c r="P212" s="151">
        <f>IF(TCD!J213="","",TCD!J213)</f>
        <v/>
      </c>
      <c r="Q212" s="151">
        <f>IF(AND(TCD!L213="",TCD!Q213=""),"",IF(SUM(TCD!L213,TCD!Q213)&gt;15,29,9.5))</f>
        <v/>
      </c>
      <c r="R212" s="151">
        <f>_xlfn.XLOOKUP(F212,TCD!E:E,TCD!K:K,"")</f>
        <v/>
      </c>
      <c r="S212" s="151">
        <f>IF(TCD!I213="","",IF(TCD!I213&gt;8.5,17,8.5))</f>
        <v/>
      </c>
      <c r="T212" s="151">
        <f>TCD!Y213</f>
        <v/>
      </c>
    </row>
    <row r="213">
      <c r="A213" s="13">
        <f>TCD!V214</f>
        <v/>
      </c>
      <c r="B213" s="1">
        <f>B212</f>
        <v/>
      </c>
      <c r="F213">
        <f>TCD!E214</f>
        <v/>
      </c>
      <c r="H213" s="6">
        <f>IF(RIGHT(J213,3)="BTB","E","P")</f>
        <v/>
      </c>
      <c r="I213">
        <f>LOOKUP(F213,'Facture Chronopost'!L:L,'Facture Chronopost'!H:H)</f>
        <v/>
      </c>
      <c r="J213" s="6">
        <f>TCD!U214</f>
        <v/>
      </c>
      <c r="K213">
        <f>K212</f>
        <v/>
      </c>
      <c r="L213" s="151">
        <f>_xlfn.XLOOKUP(F213,'TCD poids'!A:A,'TCD poids'!C:C)</f>
        <v/>
      </c>
      <c r="M213">
        <f>TCD!T214</f>
        <v/>
      </c>
      <c r="N213">
        <f>IF(I213="",0.2,LOOKUP(I213,'Pays TVA'!A:A,'Pays TVA'!B:B))</f>
        <v/>
      </c>
      <c r="O213" s="151">
        <f>IF(TCD!M214="","",TCD!M214)</f>
        <v/>
      </c>
      <c r="P213" s="151">
        <f>IF(TCD!J214="","",TCD!J214)</f>
        <v/>
      </c>
      <c r="Q213" s="151">
        <f>IF(AND(TCD!L214="",TCD!Q214=""),"",IF(SUM(TCD!L214,TCD!Q214)&gt;15,29,9.5))</f>
        <v/>
      </c>
      <c r="R213" s="151">
        <f>_xlfn.XLOOKUP(F213,TCD!E:E,TCD!K:K,"")</f>
        <v/>
      </c>
      <c r="S213" s="151">
        <f>IF(TCD!I214="","",IF(TCD!I214&gt;8.5,17,8.5))</f>
        <v/>
      </c>
      <c r="T213" s="151">
        <f>TCD!Y214</f>
        <v/>
      </c>
    </row>
    <row r="214">
      <c r="A214" s="13">
        <f>TCD!V215</f>
        <v/>
      </c>
      <c r="B214" s="1">
        <f>B213</f>
        <v/>
      </c>
      <c r="F214">
        <f>TCD!E215</f>
        <v/>
      </c>
      <c r="H214" s="6">
        <f>IF(RIGHT(J214,3)="BTB","E","P")</f>
        <v/>
      </c>
      <c r="I214">
        <f>LOOKUP(F214,'Facture Chronopost'!L:L,'Facture Chronopost'!H:H)</f>
        <v/>
      </c>
      <c r="J214" s="6">
        <f>TCD!U215</f>
        <v/>
      </c>
      <c r="K214">
        <f>K213</f>
        <v/>
      </c>
      <c r="L214" s="151">
        <f>_xlfn.XLOOKUP(F214,'TCD poids'!A:A,'TCD poids'!C:C)</f>
        <v/>
      </c>
      <c r="M214">
        <f>TCD!T215</f>
        <v/>
      </c>
      <c r="N214">
        <f>IF(I214="",0.2,LOOKUP(I214,'Pays TVA'!A:A,'Pays TVA'!B:B))</f>
        <v/>
      </c>
      <c r="O214" s="151">
        <f>IF(TCD!M215="","",TCD!M215)</f>
        <v/>
      </c>
      <c r="P214" s="151">
        <f>IF(TCD!J215="","",TCD!J215)</f>
        <v/>
      </c>
      <c r="Q214" s="151">
        <f>IF(AND(TCD!L215="",TCD!Q215=""),"",IF(SUM(TCD!L215,TCD!Q215)&gt;15,29,9.5))</f>
        <v/>
      </c>
      <c r="R214" s="151">
        <f>_xlfn.XLOOKUP(F214,TCD!E:E,TCD!K:K,"")</f>
        <v/>
      </c>
      <c r="S214" s="151">
        <f>IF(TCD!I215="","",IF(TCD!I215&gt;8.5,17,8.5))</f>
        <v/>
      </c>
      <c r="T214" s="151">
        <f>TCD!Y215</f>
        <v/>
      </c>
    </row>
    <row r="215">
      <c r="A215" s="13">
        <f>TCD!V216</f>
        <v/>
      </c>
      <c r="B215" s="1">
        <f>B214</f>
        <v/>
      </c>
      <c r="F215">
        <f>TCD!E216</f>
        <v/>
      </c>
      <c r="H215" s="6">
        <f>IF(RIGHT(J215,3)="BTB","E","P")</f>
        <v/>
      </c>
      <c r="I215">
        <f>LOOKUP(F215,'Facture Chronopost'!L:L,'Facture Chronopost'!H:H)</f>
        <v/>
      </c>
      <c r="J215" s="6">
        <f>TCD!U216</f>
        <v/>
      </c>
      <c r="K215">
        <f>K214</f>
        <v/>
      </c>
      <c r="L215" s="151">
        <f>_xlfn.XLOOKUP(F215,'TCD poids'!A:A,'TCD poids'!C:C)</f>
        <v/>
      </c>
      <c r="M215">
        <f>TCD!T216</f>
        <v/>
      </c>
      <c r="N215">
        <f>IF(I215="",0.2,LOOKUP(I215,'Pays TVA'!A:A,'Pays TVA'!B:B))</f>
        <v/>
      </c>
      <c r="O215" s="151">
        <f>IF(TCD!M216="","",TCD!M216)</f>
        <v/>
      </c>
      <c r="P215" s="151">
        <f>IF(TCD!J216="","",TCD!J216)</f>
        <v/>
      </c>
      <c r="Q215" s="151">
        <f>IF(AND(TCD!L216="",TCD!Q216=""),"",IF(SUM(TCD!L216,TCD!Q216)&gt;15,29,9.5))</f>
        <v/>
      </c>
      <c r="R215" s="151">
        <f>_xlfn.XLOOKUP(F215,TCD!E:E,TCD!K:K,"")</f>
        <v/>
      </c>
      <c r="S215" s="151">
        <f>IF(TCD!I216="","",IF(TCD!I216&gt;8.5,17,8.5))</f>
        <v/>
      </c>
      <c r="T215" s="151">
        <f>TCD!Y216</f>
        <v/>
      </c>
    </row>
    <row r="216">
      <c r="A216" s="13">
        <f>TCD!V217</f>
        <v/>
      </c>
      <c r="B216" s="1">
        <f>B215</f>
        <v/>
      </c>
      <c r="F216">
        <f>TCD!E217</f>
        <v/>
      </c>
      <c r="H216" s="6">
        <f>IF(RIGHT(J216,3)="BTB","E","P")</f>
        <v/>
      </c>
      <c r="I216">
        <f>LOOKUP(F216,'Facture Chronopost'!L:L,'Facture Chronopost'!H:H)</f>
        <v/>
      </c>
      <c r="J216" s="6">
        <f>TCD!U217</f>
        <v/>
      </c>
      <c r="K216">
        <f>K215</f>
        <v/>
      </c>
      <c r="L216" s="151">
        <f>_xlfn.XLOOKUP(F216,'TCD poids'!A:A,'TCD poids'!C:C)</f>
        <v/>
      </c>
      <c r="M216">
        <f>TCD!T217</f>
        <v/>
      </c>
      <c r="N216">
        <f>IF(I216="",0.2,LOOKUP(I216,'Pays TVA'!A:A,'Pays TVA'!B:B))</f>
        <v/>
      </c>
      <c r="O216" s="151">
        <f>IF(TCD!M217="","",TCD!M217)</f>
        <v/>
      </c>
      <c r="P216" s="151">
        <f>IF(TCD!J217="","",TCD!J217)</f>
        <v/>
      </c>
      <c r="Q216" s="151">
        <f>IF(AND(TCD!L217="",TCD!Q217=""),"",IF(SUM(TCD!L217,TCD!Q217)&gt;15,29,9.5))</f>
        <v/>
      </c>
      <c r="R216" s="151">
        <f>_xlfn.XLOOKUP(F216,TCD!E:E,TCD!K:K,"")</f>
        <v/>
      </c>
      <c r="S216" s="151">
        <f>IF(TCD!I217="","",IF(TCD!I217&gt;8.5,17,8.5))</f>
        <v/>
      </c>
      <c r="T216" s="151">
        <f>TCD!Y217</f>
        <v/>
      </c>
    </row>
    <row r="217">
      <c r="A217" s="13">
        <f>TCD!V218</f>
        <v/>
      </c>
      <c r="B217" s="1">
        <f>B216</f>
        <v/>
      </c>
      <c r="F217">
        <f>TCD!E218</f>
        <v/>
      </c>
      <c r="H217" s="6">
        <f>IF(RIGHT(J217,3)="BTB","E","P")</f>
        <v/>
      </c>
      <c r="I217">
        <f>LOOKUP(F217,'Facture Chronopost'!L:L,'Facture Chronopost'!H:H)</f>
        <v/>
      </c>
      <c r="J217" s="6">
        <f>TCD!U218</f>
        <v/>
      </c>
      <c r="K217">
        <f>K216</f>
        <v/>
      </c>
      <c r="L217" s="151">
        <f>_xlfn.XLOOKUP(F217,'TCD poids'!A:A,'TCD poids'!C:C)</f>
        <v/>
      </c>
      <c r="M217">
        <f>TCD!T218</f>
        <v/>
      </c>
      <c r="N217">
        <f>IF(I217="",0.2,LOOKUP(I217,'Pays TVA'!A:A,'Pays TVA'!B:B))</f>
        <v/>
      </c>
      <c r="O217" s="151">
        <f>IF(TCD!M218="","",TCD!M218)</f>
        <v/>
      </c>
      <c r="P217" s="151">
        <f>IF(TCD!J218="","",TCD!J218)</f>
        <v/>
      </c>
      <c r="Q217" s="151">
        <f>IF(AND(TCD!L218="",TCD!Q218=""),"",IF(SUM(TCD!L218,TCD!Q218)&gt;15,29,9.5))</f>
        <v/>
      </c>
      <c r="R217" s="151">
        <f>_xlfn.XLOOKUP(F217,TCD!E:E,TCD!K:K,"")</f>
        <v/>
      </c>
      <c r="S217" s="151">
        <f>IF(TCD!I218="","",IF(TCD!I218&gt;8.5,17,8.5))</f>
        <v/>
      </c>
      <c r="T217" s="151">
        <f>TCD!Y218</f>
        <v/>
      </c>
    </row>
    <row r="218">
      <c r="A218" s="13">
        <f>TCD!V219</f>
        <v/>
      </c>
      <c r="B218" s="1">
        <f>B217</f>
        <v/>
      </c>
      <c r="F218">
        <f>TCD!E219</f>
        <v/>
      </c>
      <c r="H218" s="6">
        <f>IF(RIGHT(J218,3)="BTB","E","P")</f>
        <v/>
      </c>
      <c r="I218">
        <f>LOOKUP(F218,'Facture Chronopost'!L:L,'Facture Chronopost'!H:H)</f>
        <v/>
      </c>
      <c r="J218" s="6">
        <f>TCD!U219</f>
        <v/>
      </c>
      <c r="K218">
        <f>K217</f>
        <v/>
      </c>
      <c r="L218" s="151">
        <f>_xlfn.XLOOKUP(F218,'TCD poids'!A:A,'TCD poids'!C:C)</f>
        <v/>
      </c>
      <c r="M218">
        <f>TCD!T219</f>
        <v/>
      </c>
      <c r="N218">
        <f>IF(I218="",0.2,LOOKUP(I218,'Pays TVA'!A:A,'Pays TVA'!B:B))</f>
        <v/>
      </c>
      <c r="O218" s="151">
        <f>IF(TCD!M219="","",TCD!M219)</f>
        <v/>
      </c>
      <c r="P218" s="151">
        <f>IF(TCD!J219="","",TCD!J219)</f>
        <v/>
      </c>
      <c r="Q218" s="151">
        <f>IF(AND(TCD!L219="",TCD!Q219=""),"",IF(SUM(TCD!L219,TCD!Q219)&gt;15,29,9.5))</f>
        <v/>
      </c>
      <c r="R218" s="151">
        <f>_xlfn.XLOOKUP(F218,TCD!E:E,TCD!K:K,"")</f>
        <v/>
      </c>
      <c r="S218" s="151">
        <f>IF(TCD!I219="","",IF(TCD!I219&gt;8.5,17,8.5))</f>
        <v/>
      </c>
      <c r="T218" s="151">
        <f>TCD!Y219</f>
        <v/>
      </c>
    </row>
    <row r="219">
      <c r="A219" s="13">
        <f>TCD!V220</f>
        <v/>
      </c>
      <c r="B219" s="1">
        <f>B218</f>
        <v/>
      </c>
      <c r="F219">
        <f>TCD!E220</f>
        <v/>
      </c>
      <c r="H219" s="6">
        <f>IF(RIGHT(J219,3)="BTB","E","P")</f>
        <v/>
      </c>
      <c r="I219">
        <f>LOOKUP(F219,'Facture Chronopost'!L:L,'Facture Chronopost'!H:H)</f>
        <v/>
      </c>
      <c r="J219" s="6">
        <f>TCD!U220</f>
        <v/>
      </c>
      <c r="K219">
        <f>K218</f>
        <v/>
      </c>
      <c r="L219" s="151">
        <f>_xlfn.XLOOKUP(F219,'TCD poids'!A:A,'TCD poids'!C:C)</f>
        <v/>
      </c>
      <c r="M219">
        <f>TCD!T220</f>
        <v/>
      </c>
      <c r="N219">
        <f>IF(I219="",0.2,LOOKUP(I219,'Pays TVA'!A:A,'Pays TVA'!B:B))</f>
        <v/>
      </c>
      <c r="O219" s="151">
        <f>IF(TCD!M220="","",TCD!M220)</f>
        <v/>
      </c>
      <c r="P219" s="151">
        <f>IF(TCD!J220="","",TCD!J220)</f>
        <v/>
      </c>
      <c r="Q219" s="151">
        <f>IF(AND(TCD!L220="",TCD!Q220=""),"",IF(SUM(TCD!L220,TCD!Q220)&gt;15,29,9.5))</f>
        <v/>
      </c>
      <c r="R219" s="151">
        <f>_xlfn.XLOOKUP(F219,TCD!E:E,TCD!K:K,"")</f>
        <v/>
      </c>
      <c r="S219" s="151">
        <f>IF(TCD!I220="","",IF(TCD!I220&gt;8.5,17,8.5))</f>
        <v/>
      </c>
      <c r="T219" s="151">
        <f>TCD!Y220</f>
        <v/>
      </c>
    </row>
    <row r="220">
      <c r="A220" s="13">
        <f>TCD!V221</f>
        <v/>
      </c>
      <c r="B220" s="1">
        <f>B219</f>
        <v/>
      </c>
      <c r="F220">
        <f>TCD!E221</f>
        <v/>
      </c>
      <c r="H220" s="6">
        <f>IF(RIGHT(J220,3)="BTB","E","P")</f>
        <v/>
      </c>
      <c r="I220">
        <f>LOOKUP(F220,'Facture Chronopost'!L:L,'Facture Chronopost'!H:H)</f>
        <v/>
      </c>
      <c r="J220" s="6">
        <f>TCD!U221</f>
        <v/>
      </c>
      <c r="K220">
        <f>K219</f>
        <v/>
      </c>
      <c r="L220" s="151">
        <f>_xlfn.XLOOKUP(F220,'TCD poids'!A:A,'TCD poids'!C:C)</f>
        <v/>
      </c>
      <c r="M220">
        <f>TCD!T221</f>
        <v/>
      </c>
      <c r="N220">
        <f>IF(I220="",0.2,LOOKUP(I220,'Pays TVA'!A:A,'Pays TVA'!B:B))</f>
        <v/>
      </c>
      <c r="O220" s="151">
        <f>IF(TCD!M221="","",TCD!M221)</f>
        <v/>
      </c>
      <c r="P220" s="151">
        <f>IF(TCD!J221="","",TCD!J221)</f>
        <v/>
      </c>
      <c r="Q220" s="151">
        <f>IF(AND(TCD!L221="",TCD!Q221=""),"",IF(SUM(TCD!L221,TCD!Q221)&gt;15,29,9.5))</f>
        <v/>
      </c>
      <c r="R220" s="151">
        <f>_xlfn.XLOOKUP(F220,TCD!E:E,TCD!K:K,"")</f>
        <v/>
      </c>
      <c r="S220" s="151">
        <f>IF(TCD!I221="","",IF(TCD!I221&gt;8.5,17,8.5))</f>
        <v/>
      </c>
      <c r="T220" s="151">
        <f>TCD!Y221</f>
        <v/>
      </c>
    </row>
    <row r="221">
      <c r="A221" s="13">
        <f>TCD!V222</f>
        <v/>
      </c>
      <c r="B221" s="1">
        <f>B220</f>
        <v/>
      </c>
      <c r="F221">
        <f>TCD!E222</f>
        <v/>
      </c>
      <c r="H221" s="6">
        <f>IF(RIGHT(J221,3)="BTB","E","P")</f>
        <v/>
      </c>
      <c r="I221">
        <f>LOOKUP(F221,'Facture Chronopost'!L:L,'Facture Chronopost'!H:H)</f>
        <v/>
      </c>
      <c r="J221" s="6">
        <f>TCD!U222</f>
        <v/>
      </c>
      <c r="K221">
        <f>K220</f>
        <v/>
      </c>
      <c r="L221" s="151">
        <f>_xlfn.XLOOKUP(F221,'TCD poids'!A:A,'TCD poids'!C:C)</f>
        <v/>
      </c>
      <c r="M221">
        <f>TCD!T222</f>
        <v/>
      </c>
      <c r="N221">
        <f>IF(I221="",0.2,LOOKUP(I221,'Pays TVA'!A:A,'Pays TVA'!B:B))</f>
        <v/>
      </c>
      <c r="O221" s="151">
        <f>IF(TCD!M222="","",TCD!M222)</f>
        <v/>
      </c>
      <c r="P221" s="151">
        <f>IF(TCD!J222="","",TCD!J222)</f>
        <v/>
      </c>
      <c r="Q221" s="151">
        <f>IF(AND(TCD!L222="",TCD!Q222=""),"",IF(SUM(TCD!L222,TCD!Q222)&gt;15,29,9.5))</f>
        <v/>
      </c>
      <c r="R221" s="151">
        <f>_xlfn.XLOOKUP(F221,TCD!E:E,TCD!K:K,"")</f>
        <v/>
      </c>
      <c r="S221" s="151">
        <f>IF(TCD!I222="","",IF(TCD!I222&gt;8.5,17,8.5))</f>
        <v/>
      </c>
      <c r="T221" s="151">
        <f>TCD!Y222</f>
        <v/>
      </c>
    </row>
    <row r="222">
      <c r="A222" s="13">
        <f>TCD!V223</f>
        <v/>
      </c>
      <c r="B222" s="1">
        <f>B221</f>
        <v/>
      </c>
      <c r="F222">
        <f>TCD!E223</f>
        <v/>
      </c>
      <c r="H222" s="6">
        <f>IF(RIGHT(J222,3)="BTB","E","P")</f>
        <v/>
      </c>
      <c r="I222">
        <f>LOOKUP(F222,'Facture Chronopost'!L:L,'Facture Chronopost'!H:H)</f>
        <v/>
      </c>
      <c r="J222" s="6">
        <f>TCD!U223</f>
        <v/>
      </c>
      <c r="K222">
        <f>K221</f>
        <v/>
      </c>
      <c r="L222" s="151">
        <f>_xlfn.XLOOKUP(F222,'TCD poids'!A:A,'TCD poids'!C:C)</f>
        <v/>
      </c>
      <c r="M222">
        <f>TCD!T223</f>
        <v/>
      </c>
      <c r="N222">
        <f>IF(I222="",0.2,LOOKUP(I222,'Pays TVA'!A:A,'Pays TVA'!B:B))</f>
        <v/>
      </c>
      <c r="O222" s="151">
        <f>IF(TCD!M223="","",TCD!M223)</f>
        <v/>
      </c>
      <c r="P222" s="151">
        <f>IF(TCD!J223="","",TCD!J223)</f>
        <v/>
      </c>
      <c r="Q222" s="151">
        <f>IF(AND(TCD!L223="",TCD!Q223=""),"",IF(SUM(TCD!L223,TCD!Q223)&gt;15,29,9.5))</f>
        <v/>
      </c>
      <c r="R222" s="151">
        <f>_xlfn.XLOOKUP(F222,TCD!E:E,TCD!K:K,"")</f>
        <v/>
      </c>
      <c r="S222" s="151">
        <f>IF(TCD!I223="","",IF(TCD!I223&gt;8.5,17,8.5))</f>
        <v/>
      </c>
      <c r="T222" s="151">
        <f>TCD!Y223</f>
        <v/>
      </c>
    </row>
    <row r="223">
      <c r="A223" s="13">
        <f>TCD!V224</f>
        <v/>
      </c>
      <c r="B223" s="1">
        <f>B222</f>
        <v/>
      </c>
      <c r="F223">
        <f>TCD!E224</f>
        <v/>
      </c>
      <c r="H223" s="6">
        <f>IF(RIGHT(J223,3)="BTB","E","P")</f>
        <v/>
      </c>
      <c r="I223">
        <f>LOOKUP(F223,'Facture Chronopost'!L:L,'Facture Chronopost'!H:H)</f>
        <v/>
      </c>
      <c r="J223" s="6">
        <f>TCD!U224</f>
        <v/>
      </c>
      <c r="K223">
        <f>K222</f>
        <v/>
      </c>
      <c r="L223" s="151">
        <f>_xlfn.XLOOKUP(F223,'TCD poids'!A:A,'TCD poids'!C:C)</f>
        <v/>
      </c>
      <c r="M223">
        <f>TCD!T224</f>
        <v/>
      </c>
      <c r="N223">
        <f>IF(I223="",0.2,LOOKUP(I223,'Pays TVA'!A:A,'Pays TVA'!B:B))</f>
        <v/>
      </c>
      <c r="O223" s="151">
        <f>IF(TCD!M224="","",TCD!M224)</f>
        <v/>
      </c>
      <c r="P223" s="151">
        <f>IF(TCD!J224="","",TCD!J224)</f>
        <v/>
      </c>
      <c r="Q223" s="151">
        <f>IF(AND(TCD!L224="",TCD!Q224=""),"",IF(SUM(TCD!L224,TCD!Q224)&gt;15,29,9.5))</f>
        <v/>
      </c>
      <c r="R223" s="151">
        <f>_xlfn.XLOOKUP(F223,TCD!E:E,TCD!K:K,"")</f>
        <v/>
      </c>
      <c r="S223" s="151">
        <f>IF(TCD!I224="","",IF(TCD!I224&gt;8.5,17,8.5))</f>
        <v/>
      </c>
      <c r="T223" s="151">
        <f>TCD!Y224</f>
        <v/>
      </c>
    </row>
    <row r="224">
      <c r="A224" s="13">
        <f>TCD!V225</f>
        <v/>
      </c>
      <c r="B224" s="1">
        <f>B223</f>
        <v/>
      </c>
      <c r="F224">
        <f>TCD!E225</f>
        <v/>
      </c>
      <c r="H224" s="6">
        <f>IF(RIGHT(J224,3)="BTB","E","P")</f>
        <v/>
      </c>
      <c r="I224">
        <f>LOOKUP(F224,'Facture Chronopost'!L:L,'Facture Chronopost'!H:H)</f>
        <v/>
      </c>
      <c r="J224" s="6">
        <f>TCD!U225</f>
        <v/>
      </c>
      <c r="K224">
        <f>K223</f>
        <v/>
      </c>
      <c r="L224" s="151">
        <f>_xlfn.XLOOKUP(F224,'TCD poids'!A:A,'TCD poids'!C:C)</f>
        <v/>
      </c>
      <c r="M224">
        <f>TCD!T225</f>
        <v/>
      </c>
      <c r="N224">
        <f>IF(I224="",0.2,LOOKUP(I224,'Pays TVA'!A:A,'Pays TVA'!B:B))</f>
        <v/>
      </c>
      <c r="O224" s="151">
        <f>IF(TCD!M225="","",TCD!M225)</f>
        <v/>
      </c>
      <c r="P224" s="151">
        <f>IF(TCD!J225="","",TCD!J225)</f>
        <v/>
      </c>
      <c r="Q224" s="151">
        <f>IF(AND(TCD!L225="",TCD!Q225=""),"",IF(SUM(TCD!L225,TCD!Q225)&gt;15,29,9.5))</f>
        <v/>
      </c>
      <c r="R224" s="151">
        <f>_xlfn.XLOOKUP(F224,TCD!E:E,TCD!K:K,"")</f>
        <v/>
      </c>
      <c r="S224" s="151">
        <f>IF(TCD!I225="","",IF(TCD!I225&gt;8.5,17,8.5))</f>
        <v/>
      </c>
      <c r="T224" s="151">
        <f>TCD!Y225</f>
        <v/>
      </c>
    </row>
    <row r="225">
      <c r="A225" s="13">
        <f>TCD!V226</f>
        <v/>
      </c>
      <c r="B225" s="1">
        <f>B224</f>
        <v/>
      </c>
      <c r="F225">
        <f>TCD!E226</f>
        <v/>
      </c>
      <c r="H225" s="6">
        <f>IF(RIGHT(J225,3)="BTB","E","P")</f>
        <v/>
      </c>
      <c r="I225">
        <f>LOOKUP(F225,'Facture Chronopost'!L:L,'Facture Chronopost'!H:H)</f>
        <v/>
      </c>
      <c r="J225" s="6">
        <f>TCD!U226</f>
        <v/>
      </c>
      <c r="K225">
        <f>K224</f>
        <v/>
      </c>
      <c r="L225" s="151">
        <f>_xlfn.XLOOKUP(F225,'TCD poids'!A:A,'TCD poids'!C:C)</f>
        <v/>
      </c>
      <c r="M225">
        <f>TCD!T226</f>
        <v/>
      </c>
      <c r="N225">
        <f>IF(I225="",0.2,LOOKUP(I225,'Pays TVA'!A:A,'Pays TVA'!B:B))</f>
        <v/>
      </c>
      <c r="O225" s="151">
        <f>IF(TCD!M226="","",TCD!M226)</f>
        <v/>
      </c>
      <c r="P225" s="151">
        <f>IF(TCD!J226="","",TCD!J226)</f>
        <v/>
      </c>
      <c r="Q225" s="151">
        <f>IF(AND(TCD!L226="",TCD!Q226=""),"",IF(SUM(TCD!L226,TCD!Q226)&gt;15,29,9.5))</f>
        <v/>
      </c>
      <c r="R225" s="151">
        <f>_xlfn.XLOOKUP(F225,TCD!E:E,TCD!K:K,"")</f>
        <v/>
      </c>
      <c r="S225" s="151">
        <f>IF(TCD!I226="","",IF(TCD!I226&gt;8.5,17,8.5))</f>
        <v/>
      </c>
      <c r="T225" s="151">
        <f>TCD!Y226</f>
        <v/>
      </c>
    </row>
    <row r="226">
      <c r="A226" s="13">
        <f>TCD!V227</f>
        <v/>
      </c>
      <c r="B226" s="1">
        <f>B225</f>
        <v/>
      </c>
      <c r="F226">
        <f>TCD!E227</f>
        <v/>
      </c>
      <c r="H226" s="6">
        <f>IF(RIGHT(J226,3)="BTB","E","P")</f>
        <v/>
      </c>
      <c r="I226">
        <f>LOOKUP(F226,'Facture Chronopost'!L:L,'Facture Chronopost'!H:H)</f>
        <v/>
      </c>
      <c r="J226" s="6">
        <f>TCD!U227</f>
        <v/>
      </c>
      <c r="K226">
        <f>K225</f>
        <v/>
      </c>
      <c r="L226" s="151">
        <f>_xlfn.XLOOKUP(F226,'TCD poids'!A:A,'TCD poids'!C:C)</f>
        <v/>
      </c>
      <c r="M226">
        <f>TCD!T227</f>
        <v/>
      </c>
      <c r="N226">
        <f>IF(I226="",0.2,LOOKUP(I226,'Pays TVA'!A:A,'Pays TVA'!B:B))</f>
        <v/>
      </c>
      <c r="O226" s="151">
        <f>IF(TCD!M227="","",TCD!M227)</f>
        <v/>
      </c>
      <c r="P226" s="151">
        <f>IF(TCD!J227="","",TCD!J227)</f>
        <v/>
      </c>
      <c r="Q226" s="151">
        <f>IF(AND(TCD!L227="",TCD!Q227=""),"",IF(SUM(TCD!L227,TCD!Q227)&gt;15,29,9.5))</f>
        <v/>
      </c>
      <c r="R226" s="151">
        <f>_xlfn.XLOOKUP(F226,TCD!E:E,TCD!K:K,"")</f>
        <v/>
      </c>
      <c r="S226" s="151">
        <f>IF(TCD!I227="","",IF(TCD!I227&gt;8.5,17,8.5))</f>
        <v/>
      </c>
      <c r="T226" s="151">
        <f>TCD!Y227</f>
        <v/>
      </c>
    </row>
    <row r="227">
      <c r="A227" s="13">
        <f>TCD!V228</f>
        <v/>
      </c>
      <c r="B227" s="1">
        <f>B226</f>
        <v/>
      </c>
      <c r="F227">
        <f>TCD!E228</f>
        <v/>
      </c>
      <c r="H227" s="6">
        <f>IF(RIGHT(J227,3)="BTB","E","P")</f>
        <v/>
      </c>
      <c r="I227">
        <f>LOOKUP(F227,'Facture Chronopost'!L:L,'Facture Chronopost'!H:H)</f>
        <v/>
      </c>
      <c r="J227" s="6">
        <f>TCD!U228</f>
        <v/>
      </c>
      <c r="K227">
        <f>K226</f>
        <v/>
      </c>
      <c r="L227" s="151">
        <f>_xlfn.XLOOKUP(F227,'TCD poids'!A:A,'TCD poids'!C:C)</f>
        <v/>
      </c>
      <c r="M227">
        <f>TCD!T228</f>
        <v/>
      </c>
      <c r="N227">
        <f>IF(I227="",0.2,LOOKUP(I227,'Pays TVA'!A:A,'Pays TVA'!B:B))</f>
        <v/>
      </c>
      <c r="O227" s="151">
        <f>IF(TCD!M228="","",TCD!M228)</f>
        <v/>
      </c>
      <c r="P227" s="151">
        <f>IF(TCD!J228="","",TCD!J228)</f>
        <v/>
      </c>
      <c r="Q227" s="151">
        <f>IF(AND(TCD!L228="",TCD!Q228=""),"",IF(SUM(TCD!L228,TCD!Q228)&gt;15,29,9.5))</f>
        <v/>
      </c>
      <c r="R227" s="151">
        <f>_xlfn.XLOOKUP(F227,TCD!E:E,TCD!K:K,"")</f>
        <v/>
      </c>
      <c r="S227" s="151">
        <f>IF(TCD!I228="","",IF(TCD!I228&gt;8.5,17,8.5))</f>
        <v/>
      </c>
      <c r="T227" s="151">
        <f>TCD!Y228</f>
        <v/>
      </c>
    </row>
    <row r="228">
      <c r="A228" s="13">
        <f>TCD!V229</f>
        <v/>
      </c>
      <c r="B228" s="1">
        <f>B227</f>
        <v/>
      </c>
      <c r="F228">
        <f>TCD!E229</f>
        <v/>
      </c>
      <c r="H228" s="6">
        <f>IF(RIGHT(J228,3)="BTB","E","P")</f>
        <v/>
      </c>
      <c r="I228">
        <f>LOOKUP(F228,'Facture Chronopost'!L:L,'Facture Chronopost'!H:H)</f>
        <v/>
      </c>
      <c r="J228" s="6">
        <f>TCD!U229</f>
        <v/>
      </c>
      <c r="K228">
        <f>K227</f>
        <v/>
      </c>
      <c r="L228" s="151">
        <f>_xlfn.XLOOKUP(F228,'TCD poids'!A:A,'TCD poids'!C:C)</f>
        <v/>
      </c>
      <c r="M228">
        <f>TCD!T229</f>
        <v/>
      </c>
      <c r="N228">
        <f>IF(I228="",0.2,LOOKUP(I228,'Pays TVA'!A:A,'Pays TVA'!B:B))</f>
        <v/>
      </c>
      <c r="O228" s="151">
        <f>IF(TCD!M229="","",TCD!M229)</f>
        <v/>
      </c>
      <c r="P228" s="151">
        <f>IF(TCD!J229="","",TCD!J229)</f>
        <v/>
      </c>
      <c r="Q228" s="151">
        <f>IF(AND(TCD!L229="",TCD!Q229=""),"",IF(SUM(TCD!L229,TCD!Q229)&gt;15,29,9.5))</f>
        <v/>
      </c>
      <c r="R228" s="151">
        <f>_xlfn.XLOOKUP(F228,TCD!E:E,TCD!K:K,"")</f>
        <v/>
      </c>
      <c r="S228" s="151">
        <f>IF(TCD!I229="","",IF(TCD!I229&gt;8.5,17,8.5))</f>
        <v/>
      </c>
      <c r="T228" s="151">
        <f>TCD!Y229</f>
        <v/>
      </c>
    </row>
    <row r="229">
      <c r="A229" s="13">
        <f>TCD!V230</f>
        <v/>
      </c>
      <c r="B229" s="1">
        <f>B228</f>
        <v/>
      </c>
      <c r="F229">
        <f>TCD!E230</f>
        <v/>
      </c>
      <c r="H229" s="6">
        <f>IF(RIGHT(J229,3)="BTB","E","P")</f>
        <v/>
      </c>
      <c r="I229">
        <f>LOOKUP(F229,'Facture Chronopost'!L:L,'Facture Chronopost'!H:H)</f>
        <v/>
      </c>
      <c r="J229" s="6">
        <f>TCD!U230</f>
        <v/>
      </c>
      <c r="K229">
        <f>K228</f>
        <v/>
      </c>
      <c r="L229" s="151">
        <f>_xlfn.XLOOKUP(F229,'TCD poids'!A:A,'TCD poids'!C:C)</f>
        <v/>
      </c>
      <c r="M229">
        <f>TCD!T230</f>
        <v/>
      </c>
      <c r="N229">
        <f>IF(I229="",0.2,LOOKUP(I229,'Pays TVA'!A:A,'Pays TVA'!B:B))</f>
        <v/>
      </c>
      <c r="O229" s="151">
        <f>IF(TCD!M230="","",TCD!M230)</f>
        <v/>
      </c>
      <c r="P229" s="151">
        <f>IF(TCD!J230="","",TCD!J230)</f>
        <v/>
      </c>
      <c r="Q229" s="151">
        <f>IF(AND(TCD!L230="",TCD!Q230=""),"",IF(SUM(TCD!L230,TCD!Q230)&gt;15,29,9.5))</f>
        <v/>
      </c>
      <c r="R229" s="151">
        <f>_xlfn.XLOOKUP(F229,TCD!E:E,TCD!K:K,"")</f>
        <v/>
      </c>
      <c r="S229" s="151">
        <f>IF(TCD!I230="","",IF(TCD!I230&gt;8.5,17,8.5))</f>
        <v/>
      </c>
      <c r="T229" s="151">
        <f>TCD!Y230</f>
        <v/>
      </c>
    </row>
    <row r="230">
      <c r="A230" s="13">
        <f>TCD!V231</f>
        <v/>
      </c>
      <c r="B230" s="1">
        <f>B229</f>
        <v/>
      </c>
      <c r="F230">
        <f>TCD!E231</f>
        <v/>
      </c>
      <c r="H230" s="6">
        <f>IF(RIGHT(J230,3)="BTB","E","P")</f>
        <v/>
      </c>
      <c r="I230">
        <f>LOOKUP(F230,'Facture Chronopost'!L:L,'Facture Chronopost'!H:H)</f>
        <v/>
      </c>
      <c r="J230" s="6">
        <f>TCD!U231</f>
        <v/>
      </c>
      <c r="K230">
        <f>K229</f>
        <v/>
      </c>
      <c r="L230" s="151">
        <f>_xlfn.XLOOKUP(F230,'TCD poids'!A:A,'TCD poids'!C:C)</f>
        <v/>
      </c>
      <c r="M230">
        <f>TCD!T231</f>
        <v/>
      </c>
      <c r="N230">
        <f>IF(I230="",0.2,LOOKUP(I230,'Pays TVA'!A:A,'Pays TVA'!B:B))</f>
        <v/>
      </c>
      <c r="O230" s="151">
        <f>IF(TCD!M231="","",TCD!M231)</f>
        <v/>
      </c>
      <c r="P230" s="151">
        <f>IF(TCD!J231="","",TCD!J231)</f>
        <v/>
      </c>
      <c r="Q230" s="151">
        <f>IF(AND(TCD!L231="",TCD!Q231=""),"",IF(SUM(TCD!L231,TCD!Q231)&gt;15,29,9.5))</f>
        <v/>
      </c>
      <c r="R230" s="151">
        <f>_xlfn.XLOOKUP(F230,TCD!E:E,TCD!K:K,"")</f>
        <v/>
      </c>
      <c r="S230" s="151">
        <f>IF(TCD!I231="","",IF(TCD!I231&gt;8.5,17,8.5))</f>
        <v/>
      </c>
      <c r="T230" s="151">
        <f>TCD!Y231</f>
        <v/>
      </c>
    </row>
    <row r="231">
      <c r="A231" s="13">
        <f>TCD!V232</f>
        <v/>
      </c>
      <c r="B231" s="1">
        <f>B230</f>
        <v/>
      </c>
      <c r="F231">
        <f>TCD!E232</f>
        <v/>
      </c>
      <c r="H231" s="6">
        <f>IF(RIGHT(J231,3)="BTB","E","P")</f>
        <v/>
      </c>
      <c r="I231">
        <f>LOOKUP(F231,'Facture Chronopost'!L:L,'Facture Chronopost'!H:H)</f>
        <v/>
      </c>
      <c r="J231" s="6">
        <f>TCD!U232</f>
        <v/>
      </c>
      <c r="K231">
        <f>K230</f>
        <v/>
      </c>
      <c r="L231" s="151">
        <f>_xlfn.XLOOKUP(F231,'TCD poids'!A:A,'TCD poids'!C:C)</f>
        <v/>
      </c>
      <c r="M231">
        <f>TCD!T232</f>
        <v/>
      </c>
      <c r="N231">
        <f>IF(I231="",0.2,LOOKUP(I231,'Pays TVA'!A:A,'Pays TVA'!B:B))</f>
        <v/>
      </c>
      <c r="O231" s="151">
        <f>IF(TCD!M232="","",TCD!M232)</f>
        <v/>
      </c>
      <c r="P231" s="151">
        <f>IF(TCD!J232="","",TCD!J232)</f>
        <v/>
      </c>
      <c r="Q231" s="151">
        <f>IF(AND(TCD!L232="",TCD!Q232=""),"",IF(SUM(TCD!L232,TCD!Q232)&gt;15,29,9.5))</f>
        <v/>
      </c>
      <c r="R231" s="151">
        <f>_xlfn.XLOOKUP(F231,TCD!E:E,TCD!K:K,"")</f>
        <v/>
      </c>
      <c r="S231" s="151">
        <f>IF(TCD!I232="","",IF(TCD!I232&gt;8.5,17,8.5))</f>
        <v/>
      </c>
      <c r="T231" s="151">
        <f>TCD!Y232</f>
        <v/>
      </c>
    </row>
    <row r="232">
      <c r="A232" s="13">
        <f>TCD!V233</f>
        <v/>
      </c>
      <c r="B232" s="1">
        <f>B231</f>
        <v/>
      </c>
      <c r="F232">
        <f>TCD!E233</f>
        <v/>
      </c>
      <c r="H232" s="6">
        <f>IF(RIGHT(J232,3)="BTB","E","P")</f>
        <v/>
      </c>
      <c r="I232">
        <f>LOOKUP(F232,'Facture Chronopost'!L:L,'Facture Chronopost'!H:H)</f>
        <v/>
      </c>
      <c r="J232" s="6">
        <f>TCD!U233</f>
        <v/>
      </c>
      <c r="K232">
        <f>K231</f>
        <v/>
      </c>
      <c r="L232" s="151">
        <f>_xlfn.XLOOKUP(F232,'TCD poids'!A:A,'TCD poids'!C:C)</f>
        <v/>
      </c>
      <c r="M232">
        <f>TCD!T233</f>
        <v/>
      </c>
      <c r="N232">
        <f>IF(I232="",0.2,LOOKUP(I232,'Pays TVA'!A:A,'Pays TVA'!B:B))</f>
        <v/>
      </c>
      <c r="O232" s="151">
        <f>IF(TCD!M233="","",TCD!M233)</f>
        <v/>
      </c>
      <c r="P232" s="151">
        <f>IF(TCD!J233="","",TCD!J233)</f>
        <v/>
      </c>
      <c r="Q232" s="151">
        <f>IF(AND(TCD!L233="",TCD!Q233=""),"",IF(SUM(TCD!L233,TCD!Q233)&gt;15,29,9.5))</f>
        <v/>
      </c>
      <c r="R232" s="151">
        <f>_xlfn.XLOOKUP(F232,TCD!E:E,TCD!K:K,"")</f>
        <v/>
      </c>
      <c r="S232" s="151">
        <f>IF(TCD!I233="","",IF(TCD!I233&gt;8.5,17,8.5))</f>
        <v/>
      </c>
      <c r="T232" s="151">
        <f>TCD!Y233</f>
        <v/>
      </c>
    </row>
    <row r="233">
      <c r="A233" s="13">
        <f>TCD!V234</f>
        <v/>
      </c>
      <c r="B233" s="1">
        <f>B232</f>
        <v/>
      </c>
      <c r="F233">
        <f>TCD!E234</f>
        <v/>
      </c>
      <c r="H233" s="6">
        <f>IF(RIGHT(J233,3)="BTB","E","P")</f>
        <v/>
      </c>
      <c r="I233">
        <f>LOOKUP(F233,'Facture Chronopost'!L:L,'Facture Chronopost'!H:H)</f>
        <v/>
      </c>
      <c r="J233" s="6">
        <f>TCD!U234</f>
        <v/>
      </c>
      <c r="K233">
        <f>K232</f>
        <v/>
      </c>
      <c r="L233" s="151">
        <f>_xlfn.XLOOKUP(F233,'TCD poids'!A:A,'TCD poids'!C:C)</f>
        <v/>
      </c>
      <c r="M233">
        <f>TCD!T234</f>
        <v/>
      </c>
      <c r="N233">
        <f>IF(I233="",0.2,LOOKUP(I233,'Pays TVA'!A:A,'Pays TVA'!B:B))</f>
        <v/>
      </c>
      <c r="O233" s="151">
        <f>IF(TCD!M234="","",TCD!M234)</f>
        <v/>
      </c>
      <c r="P233" s="151">
        <f>IF(TCD!J234="","",TCD!J234)</f>
        <v/>
      </c>
      <c r="Q233" s="151">
        <f>IF(AND(TCD!L234="",TCD!Q234=""),"",IF(SUM(TCD!L234,TCD!Q234)&gt;15,29,9.5))</f>
        <v/>
      </c>
      <c r="R233" s="151">
        <f>_xlfn.XLOOKUP(F233,TCD!E:E,TCD!K:K,"")</f>
        <v/>
      </c>
      <c r="S233" s="151">
        <f>IF(TCD!I234="","",IF(TCD!I234&gt;8.5,17,8.5))</f>
        <v/>
      </c>
      <c r="T233" s="151">
        <f>TCD!Y234</f>
        <v/>
      </c>
    </row>
    <row r="234">
      <c r="A234" s="13">
        <f>TCD!V235</f>
        <v/>
      </c>
      <c r="B234" s="1">
        <f>B233</f>
        <v/>
      </c>
      <c r="F234">
        <f>TCD!E235</f>
        <v/>
      </c>
      <c r="H234" s="6">
        <f>IF(RIGHT(J234,3)="BTB","E","P")</f>
        <v/>
      </c>
      <c r="I234">
        <f>LOOKUP(F234,'Facture Chronopost'!L:L,'Facture Chronopost'!H:H)</f>
        <v/>
      </c>
      <c r="J234" s="6">
        <f>TCD!U235</f>
        <v/>
      </c>
      <c r="K234">
        <f>K233</f>
        <v/>
      </c>
      <c r="L234" s="151">
        <f>_xlfn.XLOOKUP(F234,'TCD poids'!A:A,'TCD poids'!C:C)</f>
        <v/>
      </c>
      <c r="M234">
        <f>TCD!T235</f>
        <v/>
      </c>
      <c r="N234">
        <f>IF(I234="",0.2,LOOKUP(I234,'Pays TVA'!A:A,'Pays TVA'!B:B))</f>
        <v/>
      </c>
      <c r="O234" s="151">
        <f>IF(TCD!M235="","",TCD!M235)</f>
        <v/>
      </c>
      <c r="P234" s="151">
        <f>IF(TCD!J235="","",TCD!J235)</f>
        <v/>
      </c>
      <c r="Q234" s="151">
        <f>IF(AND(TCD!L235="",TCD!Q235=""),"",IF(SUM(TCD!L235,TCD!Q235)&gt;15,29,9.5))</f>
        <v/>
      </c>
      <c r="R234" s="151">
        <f>_xlfn.XLOOKUP(F234,TCD!E:E,TCD!K:K,"")</f>
        <v/>
      </c>
      <c r="S234" s="151">
        <f>IF(TCD!I235="","",IF(TCD!I235&gt;8.5,17,8.5))</f>
        <v/>
      </c>
      <c r="T234" s="151">
        <f>TCD!Y235</f>
        <v/>
      </c>
    </row>
    <row r="235">
      <c r="A235" s="13">
        <f>TCD!V236</f>
        <v/>
      </c>
      <c r="B235" s="1">
        <f>B234</f>
        <v/>
      </c>
      <c r="F235">
        <f>TCD!E236</f>
        <v/>
      </c>
      <c r="H235" s="6">
        <f>IF(RIGHT(J235,3)="BTB","E","P")</f>
        <v/>
      </c>
      <c r="I235">
        <f>LOOKUP(F235,'Facture Chronopost'!L:L,'Facture Chronopost'!H:H)</f>
        <v/>
      </c>
      <c r="J235" s="6">
        <f>TCD!U236</f>
        <v/>
      </c>
      <c r="K235">
        <f>K234</f>
        <v/>
      </c>
      <c r="L235" s="151">
        <f>_xlfn.XLOOKUP(F235,'TCD poids'!A:A,'TCD poids'!C:C)</f>
        <v/>
      </c>
      <c r="M235">
        <f>TCD!T236</f>
        <v/>
      </c>
      <c r="N235">
        <f>IF(I235="",0.2,LOOKUP(I235,'Pays TVA'!A:A,'Pays TVA'!B:B))</f>
        <v/>
      </c>
      <c r="O235" s="151">
        <f>IF(TCD!M236="","",TCD!M236)</f>
        <v/>
      </c>
      <c r="P235" s="151">
        <f>IF(TCD!J236="","",TCD!J236)</f>
        <v/>
      </c>
      <c r="Q235" s="151">
        <f>IF(AND(TCD!L236="",TCD!Q236=""),"",IF(SUM(TCD!L236,TCD!Q236)&gt;15,29,9.5))</f>
        <v/>
      </c>
      <c r="R235" s="151">
        <f>_xlfn.XLOOKUP(F235,TCD!E:E,TCD!K:K,"")</f>
        <v/>
      </c>
      <c r="S235" s="151">
        <f>IF(TCD!I236="","",IF(TCD!I236&gt;8.5,17,8.5))</f>
        <v/>
      </c>
      <c r="T235" s="151">
        <f>TCD!Y236</f>
        <v/>
      </c>
    </row>
    <row r="236">
      <c r="A236" s="13">
        <f>TCD!V237</f>
        <v/>
      </c>
      <c r="B236" s="1">
        <f>B235</f>
        <v/>
      </c>
      <c r="F236">
        <f>TCD!E237</f>
        <v/>
      </c>
      <c r="H236" s="6">
        <f>IF(RIGHT(J236,3)="BTB","E","P")</f>
        <v/>
      </c>
      <c r="I236">
        <f>LOOKUP(F236,'Facture Chronopost'!L:L,'Facture Chronopost'!H:H)</f>
        <v/>
      </c>
      <c r="J236" s="6">
        <f>TCD!U237</f>
        <v/>
      </c>
      <c r="K236">
        <f>K235</f>
        <v/>
      </c>
      <c r="L236" s="151">
        <f>_xlfn.XLOOKUP(F236,'TCD poids'!A:A,'TCD poids'!C:C)</f>
        <v/>
      </c>
      <c r="M236">
        <f>TCD!T237</f>
        <v/>
      </c>
      <c r="N236">
        <f>IF(I236="",0.2,LOOKUP(I236,'Pays TVA'!A:A,'Pays TVA'!B:B))</f>
        <v/>
      </c>
      <c r="O236" s="151">
        <f>IF(TCD!M237="","",TCD!M237)</f>
        <v/>
      </c>
      <c r="P236" s="151">
        <f>IF(TCD!J237="","",TCD!J237)</f>
        <v/>
      </c>
      <c r="Q236" s="151">
        <f>IF(AND(TCD!L237="",TCD!Q237=""),"",IF(SUM(TCD!L237,TCD!Q237)&gt;15,29,9.5))</f>
        <v/>
      </c>
      <c r="R236" s="151">
        <f>_xlfn.XLOOKUP(F236,TCD!E:E,TCD!K:K,"")</f>
        <v/>
      </c>
      <c r="S236" s="151">
        <f>IF(TCD!I237="","",IF(TCD!I237&gt;8.5,17,8.5))</f>
        <v/>
      </c>
      <c r="T236" s="151">
        <f>TCD!Y237</f>
        <v/>
      </c>
    </row>
    <row r="237">
      <c r="A237" s="13">
        <f>TCD!V238</f>
        <v/>
      </c>
      <c r="B237" s="1">
        <f>B236</f>
        <v/>
      </c>
      <c r="F237">
        <f>TCD!E238</f>
        <v/>
      </c>
      <c r="H237" s="6">
        <f>IF(RIGHT(J237,3)="BTB","E","P")</f>
        <v/>
      </c>
      <c r="I237">
        <f>LOOKUP(F237,'Facture Chronopost'!L:L,'Facture Chronopost'!H:H)</f>
        <v/>
      </c>
      <c r="J237" s="6">
        <f>TCD!U238</f>
        <v/>
      </c>
      <c r="K237">
        <f>K236</f>
        <v/>
      </c>
      <c r="L237" s="151">
        <f>_xlfn.XLOOKUP(F237,'TCD poids'!A:A,'TCD poids'!C:C)</f>
        <v/>
      </c>
      <c r="M237">
        <f>TCD!T238</f>
        <v/>
      </c>
      <c r="N237">
        <f>IF(I237="",0.2,LOOKUP(I237,'Pays TVA'!A:A,'Pays TVA'!B:B))</f>
        <v/>
      </c>
      <c r="O237" s="151">
        <f>IF(TCD!M238="","",TCD!M238)</f>
        <v/>
      </c>
      <c r="P237" s="151">
        <f>IF(TCD!J238="","",TCD!J238)</f>
        <v/>
      </c>
      <c r="Q237" s="151">
        <f>IF(AND(TCD!L238="",TCD!Q238=""),"",IF(SUM(TCD!L238,TCD!Q238)&gt;15,29,9.5))</f>
        <v/>
      </c>
      <c r="R237" s="151">
        <f>_xlfn.XLOOKUP(F237,TCD!E:E,TCD!K:K,"")</f>
        <v/>
      </c>
      <c r="S237" s="151">
        <f>IF(TCD!I238="","",IF(TCD!I238&gt;8.5,17,8.5))</f>
        <v/>
      </c>
      <c r="T237" s="151">
        <f>TCD!Y238</f>
        <v/>
      </c>
    </row>
    <row r="238">
      <c r="A238" s="13">
        <f>TCD!V239</f>
        <v/>
      </c>
      <c r="B238" s="1">
        <f>B237</f>
        <v/>
      </c>
      <c r="F238">
        <f>TCD!E239</f>
        <v/>
      </c>
      <c r="H238" s="6">
        <f>IF(RIGHT(J238,3)="BTB","E","P")</f>
        <v/>
      </c>
      <c r="I238">
        <f>LOOKUP(F238,'Facture Chronopost'!L:L,'Facture Chronopost'!H:H)</f>
        <v/>
      </c>
      <c r="J238" s="6">
        <f>TCD!U239</f>
        <v/>
      </c>
      <c r="K238">
        <f>K237</f>
        <v/>
      </c>
      <c r="L238" s="151">
        <f>_xlfn.XLOOKUP(F238,'TCD poids'!A:A,'TCD poids'!C:C)</f>
        <v/>
      </c>
      <c r="M238">
        <f>TCD!T239</f>
        <v/>
      </c>
      <c r="N238">
        <f>IF(I238="",0.2,LOOKUP(I238,'Pays TVA'!A:A,'Pays TVA'!B:B))</f>
        <v/>
      </c>
      <c r="O238" s="151">
        <f>IF(TCD!M239="","",TCD!M239)</f>
        <v/>
      </c>
      <c r="P238" s="151">
        <f>IF(TCD!J239="","",TCD!J239)</f>
        <v/>
      </c>
      <c r="Q238" s="151">
        <f>IF(AND(TCD!L239="",TCD!Q239=""),"",IF(SUM(TCD!L239,TCD!Q239)&gt;15,29,9.5))</f>
        <v/>
      </c>
      <c r="R238" s="151">
        <f>_xlfn.XLOOKUP(F238,TCD!E:E,TCD!K:K,"")</f>
        <v/>
      </c>
      <c r="S238" s="151">
        <f>IF(TCD!I239="","",IF(TCD!I239&gt;8.5,17,8.5))</f>
        <v/>
      </c>
      <c r="T238" s="151">
        <f>TCD!Y239</f>
        <v/>
      </c>
    </row>
    <row r="239">
      <c r="A239" s="13">
        <f>TCD!V240</f>
        <v/>
      </c>
      <c r="B239" s="1">
        <f>B238</f>
        <v/>
      </c>
      <c r="F239">
        <f>TCD!E240</f>
        <v/>
      </c>
      <c r="H239" s="6">
        <f>IF(RIGHT(J239,3)="BTB","E","P")</f>
        <v/>
      </c>
      <c r="I239">
        <f>LOOKUP(F239,'Facture Chronopost'!L:L,'Facture Chronopost'!H:H)</f>
        <v/>
      </c>
      <c r="J239" s="6">
        <f>TCD!U240</f>
        <v/>
      </c>
      <c r="K239">
        <f>K238</f>
        <v/>
      </c>
      <c r="L239" s="151">
        <f>_xlfn.XLOOKUP(F239,'TCD poids'!A:A,'TCD poids'!C:C)</f>
        <v/>
      </c>
      <c r="M239">
        <f>TCD!T240</f>
        <v/>
      </c>
      <c r="N239">
        <f>IF(I239="",0.2,LOOKUP(I239,'Pays TVA'!A:A,'Pays TVA'!B:B))</f>
        <v/>
      </c>
      <c r="O239" s="151">
        <f>IF(TCD!M240="","",TCD!M240)</f>
        <v/>
      </c>
      <c r="P239" s="151">
        <f>IF(TCD!J240="","",TCD!J240)</f>
        <v/>
      </c>
      <c r="Q239" s="151">
        <f>IF(AND(TCD!L240="",TCD!Q240=""),"",IF(SUM(TCD!L240,TCD!Q240)&gt;15,29,9.5))</f>
        <v/>
      </c>
      <c r="R239" s="151">
        <f>_xlfn.XLOOKUP(F239,TCD!E:E,TCD!K:K,"")</f>
        <v/>
      </c>
      <c r="S239" s="151">
        <f>IF(TCD!I240="","",IF(TCD!I240&gt;8.5,17,8.5))</f>
        <v/>
      </c>
      <c r="T239" s="151">
        <f>TCD!Y240</f>
        <v/>
      </c>
    </row>
    <row r="240">
      <c r="A240" s="13">
        <f>TCD!V241</f>
        <v/>
      </c>
      <c r="B240" s="1">
        <f>B239</f>
        <v/>
      </c>
      <c r="F240">
        <f>TCD!E241</f>
        <v/>
      </c>
      <c r="H240" s="6">
        <f>IF(RIGHT(J240,3)="BTB","E","P")</f>
        <v/>
      </c>
      <c r="I240">
        <f>LOOKUP(F240,'Facture Chronopost'!L:L,'Facture Chronopost'!H:H)</f>
        <v/>
      </c>
      <c r="J240" s="6">
        <f>TCD!U241</f>
        <v/>
      </c>
      <c r="K240">
        <f>K239</f>
        <v/>
      </c>
      <c r="L240" s="151">
        <f>_xlfn.XLOOKUP(F240,'TCD poids'!A:A,'TCD poids'!C:C)</f>
        <v/>
      </c>
      <c r="M240">
        <f>TCD!T241</f>
        <v/>
      </c>
      <c r="N240">
        <f>IF(I240="",0.2,LOOKUP(I240,'Pays TVA'!A:A,'Pays TVA'!B:B))</f>
        <v/>
      </c>
      <c r="O240" s="151">
        <f>IF(TCD!M241="","",TCD!M241)</f>
        <v/>
      </c>
      <c r="P240" s="151">
        <f>IF(TCD!J241="","",TCD!J241)</f>
        <v/>
      </c>
      <c r="Q240" s="151">
        <f>IF(AND(TCD!L241="",TCD!Q241=""),"",IF(SUM(TCD!L241,TCD!Q241)&gt;15,29,9.5))</f>
        <v/>
      </c>
      <c r="R240" s="151">
        <f>_xlfn.XLOOKUP(F240,TCD!E:E,TCD!K:K,"")</f>
        <v/>
      </c>
      <c r="S240" s="151">
        <f>IF(TCD!I241="","",IF(TCD!I241&gt;8.5,17,8.5))</f>
        <v/>
      </c>
      <c r="T240" s="151">
        <f>TCD!Y241</f>
        <v/>
      </c>
    </row>
    <row r="241">
      <c r="A241" s="13">
        <f>TCD!V242</f>
        <v/>
      </c>
      <c r="B241" s="1">
        <f>B240</f>
        <v/>
      </c>
      <c r="F241">
        <f>TCD!E242</f>
        <v/>
      </c>
      <c r="H241" s="6">
        <f>IF(RIGHT(J241,3)="BTB","E","P")</f>
        <v/>
      </c>
      <c r="I241">
        <f>LOOKUP(F241,'Facture Chronopost'!L:L,'Facture Chronopost'!H:H)</f>
        <v/>
      </c>
      <c r="J241" s="6">
        <f>TCD!U242</f>
        <v/>
      </c>
      <c r="K241">
        <f>K240</f>
        <v/>
      </c>
      <c r="L241" s="151">
        <f>_xlfn.XLOOKUP(F241,'TCD poids'!A:A,'TCD poids'!C:C)</f>
        <v/>
      </c>
      <c r="M241">
        <f>TCD!T242</f>
        <v/>
      </c>
      <c r="N241">
        <f>IF(I241="",0.2,LOOKUP(I241,'Pays TVA'!A:A,'Pays TVA'!B:B))</f>
        <v/>
      </c>
      <c r="O241" s="151">
        <f>IF(TCD!M242="","",TCD!M242)</f>
        <v/>
      </c>
      <c r="P241" s="151">
        <f>IF(TCD!J242="","",TCD!J242)</f>
        <v/>
      </c>
      <c r="Q241" s="151">
        <f>IF(AND(TCD!L242="",TCD!Q242=""),"",IF(SUM(TCD!L242,TCD!Q242)&gt;15,29,9.5))</f>
        <v/>
      </c>
      <c r="R241" s="151">
        <f>_xlfn.XLOOKUP(F241,TCD!E:E,TCD!K:K,"")</f>
        <v/>
      </c>
      <c r="S241" s="151">
        <f>IF(TCD!I242="","",IF(TCD!I242&gt;8.5,17,8.5))</f>
        <v/>
      </c>
      <c r="T241" s="151">
        <f>TCD!Y242</f>
        <v/>
      </c>
    </row>
    <row r="242">
      <c r="A242" s="13">
        <f>TCD!V243</f>
        <v/>
      </c>
      <c r="B242" s="1">
        <f>B241</f>
        <v/>
      </c>
      <c r="F242">
        <f>TCD!E243</f>
        <v/>
      </c>
      <c r="H242" s="6">
        <f>IF(RIGHT(J242,3)="BTB","E","P")</f>
        <v/>
      </c>
      <c r="I242">
        <f>LOOKUP(F242,'Facture Chronopost'!L:L,'Facture Chronopost'!H:H)</f>
        <v/>
      </c>
      <c r="J242" s="6">
        <f>TCD!U243</f>
        <v/>
      </c>
      <c r="K242">
        <f>K241</f>
        <v/>
      </c>
      <c r="L242" s="151">
        <f>_xlfn.XLOOKUP(F242,'TCD poids'!A:A,'TCD poids'!C:C)</f>
        <v/>
      </c>
      <c r="M242">
        <f>TCD!T243</f>
        <v/>
      </c>
      <c r="N242">
        <f>IF(I242="",0.2,LOOKUP(I242,'Pays TVA'!A:A,'Pays TVA'!B:B))</f>
        <v/>
      </c>
      <c r="O242" s="151">
        <f>IF(TCD!M243="","",TCD!M243)</f>
        <v/>
      </c>
      <c r="P242" s="151">
        <f>IF(TCD!J243="","",TCD!J243)</f>
        <v/>
      </c>
      <c r="Q242" s="151">
        <f>IF(AND(TCD!L243="",TCD!Q243=""),"",IF(SUM(TCD!L243,TCD!Q243)&gt;15,29,9.5))</f>
        <v/>
      </c>
      <c r="R242" s="151">
        <f>_xlfn.XLOOKUP(F242,TCD!E:E,TCD!K:K,"")</f>
        <v/>
      </c>
      <c r="S242" s="151">
        <f>IF(TCD!I243="","",IF(TCD!I243&gt;8.5,17,8.5))</f>
        <v/>
      </c>
      <c r="T242" s="151">
        <f>TCD!Y243</f>
        <v/>
      </c>
    </row>
    <row r="243">
      <c r="A243" s="13">
        <f>TCD!V244</f>
        <v/>
      </c>
      <c r="B243" s="1">
        <f>B242</f>
        <v/>
      </c>
      <c r="F243">
        <f>TCD!E244</f>
        <v/>
      </c>
      <c r="H243" s="6">
        <f>IF(RIGHT(J243,3)="BTB","E","P")</f>
        <v/>
      </c>
      <c r="I243">
        <f>LOOKUP(F243,'Facture Chronopost'!L:L,'Facture Chronopost'!H:H)</f>
        <v/>
      </c>
      <c r="J243" s="6">
        <f>TCD!U244</f>
        <v/>
      </c>
      <c r="K243">
        <f>K242</f>
        <v/>
      </c>
      <c r="L243" s="151">
        <f>_xlfn.XLOOKUP(F243,'TCD poids'!A:A,'TCD poids'!C:C)</f>
        <v/>
      </c>
      <c r="M243">
        <f>TCD!T244</f>
        <v/>
      </c>
      <c r="N243">
        <f>IF(I243="",0.2,LOOKUP(I243,'Pays TVA'!A:A,'Pays TVA'!B:B))</f>
        <v/>
      </c>
      <c r="O243" s="151">
        <f>IF(TCD!M244="","",TCD!M244)</f>
        <v/>
      </c>
      <c r="P243" s="151">
        <f>IF(TCD!J244="","",TCD!J244)</f>
        <v/>
      </c>
      <c r="Q243" s="151">
        <f>IF(AND(TCD!L244="",TCD!Q244=""),"",IF(SUM(TCD!L244,TCD!Q244)&gt;15,29,9.5))</f>
        <v/>
      </c>
      <c r="R243" s="151">
        <f>_xlfn.XLOOKUP(F243,TCD!E:E,TCD!K:K,"")</f>
        <v/>
      </c>
      <c r="S243" s="151">
        <f>IF(TCD!I244="","",IF(TCD!I244&gt;8.5,17,8.5))</f>
        <v/>
      </c>
      <c r="T243" s="151">
        <f>TCD!Y244</f>
        <v/>
      </c>
    </row>
    <row r="244">
      <c r="A244" s="13">
        <f>TCD!V245</f>
        <v/>
      </c>
      <c r="B244" s="1">
        <f>B243</f>
        <v/>
      </c>
      <c r="F244">
        <f>TCD!E245</f>
        <v/>
      </c>
      <c r="H244" s="6">
        <f>IF(RIGHT(J244,3)="BTB","E","P")</f>
        <v/>
      </c>
      <c r="I244">
        <f>LOOKUP(F244,'Facture Chronopost'!L:L,'Facture Chronopost'!H:H)</f>
        <v/>
      </c>
      <c r="J244" s="6">
        <f>TCD!U245</f>
        <v/>
      </c>
      <c r="K244">
        <f>K243</f>
        <v/>
      </c>
      <c r="L244" s="151">
        <f>_xlfn.XLOOKUP(F244,'TCD poids'!A:A,'TCD poids'!C:C)</f>
        <v/>
      </c>
      <c r="M244">
        <f>TCD!T245</f>
        <v/>
      </c>
      <c r="N244">
        <f>IF(I244="",0.2,LOOKUP(I244,'Pays TVA'!A:A,'Pays TVA'!B:B))</f>
        <v/>
      </c>
      <c r="O244" s="151">
        <f>IF(TCD!M245="","",TCD!M245)</f>
        <v/>
      </c>
      <c r="P244" s="151">
        <f>IF(TCD!J245="","",TCD!J245)</f>
        <v/>
      </c>
      <c r="Q244" s="151">
        <f>IF(AND(TCD!L245="",TCD!Q245=""),"",IF(SUM(TCD!L245,TCD!Q245)&gt;15,29,9.5))</f>
        <v/>
      </c>
      <c r="R244" s="151">
        <f>_xlfn.XLOOKUP(F244,TCD!E:E,TCD!K:K,"")</f>
        <v/>
      </c>
      <c r="S244" s="151">
        <f>IF(TCD!I245="","",IF(TCD!I245&gt;8.5,17,8.5))</f>
        <v/>
      </c>
      <c r="T244" s="151">
        <f>TCD!Y245</f>
        <v/>
      </c>
    </row>
    <row r="245">
      <c r="A245" s="13">
        <f>TCD!V246</f>
        <v/>
      </c>
      <c r="B245" s="1">
        <f>B244</f>
        <v/>
      </c>
      <c r="F245">
        <f>TCD!E246</f>
        <v/>
      </c>
      <c r="H245" s="6">
        <f>IF(RIGHT(J245,3)="BTB","E","P")</f>
        <v/>
      </c>
      <c r="I245">
        <f>LOOKUP(F245,'Facture Chronopost'!L:L,'Facture Chronopost'!H:H)</f>
        <v/>
      </c>
      <c r="J245" s="6">
        <f>TCD!U246</f>
        <v/>
      </c>
      <c r="K245">
        <f>K244</f>
        <v/>
      </c>
      <c r="L245" s="151">
        <f>_xlfn.XLOOKUP(F245,'TCD poids'!A:A,'TCD poids'!C:C)</f>
        <v/>
      </c>
      <c r="M245">
        <f>TCD!T246</f>
        <v/>
      </c>
      <c r="N245">
        <f>IF(I245="",0.2,LOOKUP(I245,'Pays TVA'!A:A,'Pays TVA'!B:B))</f>
        <v/>
      </c>
      <c r="O245" s="151">
        <f>IF(TCD!M246="","",TCD!M246)</f>
        <v/>
      </c>
      <c r="P245" s="151">
        <f>IF(TCD!J246="","",TCD!J246)</f>
        <v/>
      </c>
      <c r="Q245" s="151">
        <f>IF(AND(TCD!L246="",TCD!Q246=""),"",IF(SUM(TCD!L246,TCD!Q246)&gt;15,29,9.5))</f>
        <v/>
      </c>
      <c r="R245" s="151">
        <f>_xlfn.XLOOKUP(F245,TCD!E:E,TCD!K:K,"")</f>
        <v/>
      </c>
      <c r="S245" s="151">
        <f>IF(TCD!I246="","",IF(TCD!I246&gt;8.5,17,8.5))</f>
        <v/>
      </c>
      <c r="T245" s="151">
        <f>TCD!Y246</f>
        <v/>
      </c>
    </row>
    <row r="246">
      <c r="A246" s="13">
        <f>TCD!V247</f>
        <v/>
      </c>
      <c r="B246" s="1">
        <f>B245</f>
        <v/>
      </c>
      <c r="F246">
        <f>TCD!E247</f>
        <v/>
      </c>
      <c r="H246" s="6">
        <f>IF(RIGHT(J246,3)="BTB","E","P")</f>
        <v/>
      </c>
      <c r="I246">
        <f>LOOKUP(F246,'Facture Chronopost'!L:L,'Facture Chronopost'!H:H)</f>
        <v/>
      </c>
      <c r="J246" s="6">
        <f>TCD!U247</f>
        <v/>
      </c>
      <c r="K246">
        <f>K245</f>
        <v/>
      </c>
      <c r="L246" s="151">
        <f>_xlfn.XLOOKUP(F246,'TCD poids'!A:A,'TCD poids'!C:C)</f>
        <v/>
      </c>
      <c r="M246">
        <f>TCD!T247</f>
        <v/>
      </c>
      <c r="N246">
        <f>IF(I246="",0.2,LOOKUP(I246,'Pays TVA'!A:A,'Pays TVA'!B:B))</f>
        <v/>
      </c>
      <c r="O246" s="151">
        <f>IF(TCD!M247="","",TCD!M247)</f>
        <v/>
      </c>
      <c r="P246" s="151">
        <f>IF(TCD!J247="","",TCD!J247)</f>
        <v/>
      </c>
      <c r="Q246" s="151">
        <f>IF(AND(TCD!L247="",TCD!Q247=""),"",IF(SUM(TCD!L247,TCD!Q247)&gt;15,29,9.5))</f>
        <v/>
      </c>
      <c r="R246" s="151">
        <f>_xlfn.XLOOKUP(F246,TCD!E:E,TCD!K:K,"")</f>
        <v/>
      </c>
      <c r="S246" s="151">
        <f>IF(TCD!I247="","",IF(TCD!I247&gt;8.5,17,8.5))</f>
        <v/>
      </c>
      <c r="T246" s="151">
        <f>TCD!Y247</f>
        <v/>
      </c>
    </row>
    <row r="247">
      <c r="A247" s="13">
        <f>TCD!V248</f>
        <v/>
      </c>
      <c r="B247" s="1">
        <f>B246</f>
        <v/>
      </c>
      <c r="F247">
        <f>TCD!E248</f>
        <v/>
      </c>
      <c r="H247" s="6">
        <f>IF(RIGHT(J247,3)="BTB","E","P")</f>
        <v/>
      </c>
      <c r="I247">
        <f>LOOKUP(F247,'Facture Chronopost'!L:L,'Facture Chronopost'!H:H)</f>
        <v/>
      </c>
      <c r="J247" s="6">
        <f>TCD!U248</f>
        <v/>
      </c>
      <c r="K247">
        <f>K246</f>
        <v/>
      </c>
      <c r="L247" s="151">
        <f>_xlfn.XLOOKUP(F247,'TCD poids'!A:A,'TCD poids'!C:C)</f>
        <v/>
      </c>
      <c r="M247">
        <f>TCD!T248</f>
        <v/>
      </c>
      <c r="N247">
        <f>IF(I247="",0.2,LOOKUP(I247,'Pays TVA'!A:A,'Pays TVA'!B:B))</f>
        <v/>
      </c>
      <c r="O247" s="151">
        <f>IF(TCD!M248="","",TCD!M248)</f>
        <v/>
      </c>
      <c r="P247" s="151">
        <f>IF(TCD!J248="","",TCD!J248)</f>
        <v/>
      </c>
      <c r="Q247" s="151">
        <f>IF(AND(TCD!L248="",TCD!Q248=""),"",IF(SUM(TCD!L248,TCD!Q248)&gt;15,29,9.5))</f>
        <v/>
      </c>
      <c r="R247" s="151">
        <f>_xlfn.XLOOKUP(F247,TCD!E:E,TCD!K:K,"")</f>
        <v/>
      </c>
      <c r="S247" s="151">
        <f>IF(TCD!I248="","",IF(TCD!I248&gt;8.5,17,8.5))</f>
        <v/>
      </c>
      <c r="T247" s="151">
        <f>TCD!Y248</f>
        <v/>
      </c>
    </row>
    <row r="248">
      <c r="A248" s="13">
        <f>TCD!V249</f>
        <v/>
      </c>
      <c r="B248" s="1">
        <f>B247</f>
        <v/>
      </c>
      <c r="F248">
        <f>TCD!E249</f>
        <v/>
      </c>
      <c r="H248" s="6">
        <f>IF(RIGHT(J248,3)="BTB","E","P")</f>
        <v/>
      </c>
      <c r="I248">
        <f>LOOKUP(F248,'Facture Chronopost'!L:L,'Facture Chronopost'!H:H)</f>
        <v/>
      </c>
      <c r="J248" s="6">
        <f>TCD!U249</f>
        <v/>
      </c>
      <c r="K248">
        <f>K247</f>
        <v/>
      </c>
      <c r="L248" s="151">
        <f>_xlfn.XLOOKUP(F248,'TCD poids'!A:A,'TCD poids'!C:C)</f>
        <v/>
      </c>
      <c r="M248">
        <f>TCD!T249</f>
        <v/>
      </c>
      <c r="N248">
        <f>IF(I248="",0.2,LOOKUP(I248,'Pays TVA'!A:A,'Pays TVA'!B:B))</f>
        <v/>
      </c>
      <c r="O248" s="151">
        <f>IF(TCD!M249="","",TCD!M249)</f>
        <v/>
      </c>
      <c r="P248" s="151">
        <f>IF(TCD!J249="","",TCD!J249)</f>
        <v/>
      </c>
      <c r="Q248" s="151">
        <f>IF(AND(TCD!L249="",TCD!Q249=""),"",IF(SUM(TCD!L249,TCD!Q249)&gt;15,29,9.5))</f>
        <v/>
      </c>
      <c r="R248" s="151">
        <f>_xlfn.XLOOKUP(F248,TCD!E:E,TCD!K:K,"")</f>
        <v/>
      </c>
      <c r="S248" s="151">
        <f>IF(TCD!I249="","",IF(TCD!I249&gt;8.5,17,8.5))</f>
        <v/>
      </c>
      <c r="T248" s="151">
        <f>TCD!Y249</f>
        <v/>
      </c>
    </row>
    <row r="249">
      <c r="A249" s="13">
        <f>TCD!V250</f>
        <v/>
      </c>
      <c r="B249" s="1">
        <f>B248</f>
        <v/>
      </c>
      <c r="F249">
        <f>TCD!E250</f>
        <v/>
      </c>
      <c r="H249" s="6">
        <f>IF(RIGHT(J249,3)="BTB","E","P")</f>
        <v/>
      </c>
      <c r="I249">
        <f>LOOKUP(F249,'Facture Chronopost'!L:L,'Facture Chronopost'!H:H)</f>
        <v/>
      </c>
      <c r="J249" s="6">
        <f>TCD!U250</f>
        <v/>
      </c>
      <c r="K249">
        <f>K248</f>
        <v/>
      </c>
      <c r="L249" s="151">
        <f>_xlfn.XLOOKUP(F249,'TCD poids'!A:A,'TCD poids'!C:C)</f>
        <v/>
      </c>
      <c r="M249">
        <f>TCD!T250</f>
        <v/>
      </c>
      <c r="N249">
        <f>IF(I249="",0.2,LOOKUP(I249,'Pays TVA'!A:A,'Pays TVA'!B:B))</f>
        <v/>
      </c>
      <c r="O249" s="151">
        <f>IF(TCD!M250="","",TCD!M250)</f>
        <v/>
      </c>
      <c r="P249" s="151">
        <f>IF(TCD!J250="","",TCD!J250)</f>
        <v/>
      </c>
      <c r="Q249" s="151">
        <f>IF(AND(TCD!L250="",TCD!Q250=""),"",IF(SUM(TCD!L250,TCD!Q250)&gt;15,29,9.5))</f>
        <v/>
      </c>
      <c r="R249" s="151">
        <f>_xlfn.XLOOKUP(F249,TCD!E:E,TCD!K:K,"")</f>
        <v/>
      </c>
      <c r="S249" s="151">
        <f>IF(TCD!I250="","",IF(TCD!I250&gt;8.5,17,8.5))</f>
        <v/>
      </c>
      <c r="T249" s="151">
        <f>TCD!Y250</f>
        <v/>
      </c>
    </row>
    <row r="250">
      <c r="A250" s="13">
        <f>TCD!V251</f>
        <v/>
      </c>
      <c r="B250" s="1">
        <f>B249</f>
        <v/>
      </c>
      <c r="F250">
        <f>TCD!E251</f>
        <v/>
      </c>
      <c r="H250" s="6">
        <f>IF(RIGHT(J250,3)="BTB","E","P")</f>
        <v/>
      </c>
      <c r="I250">
        <f>LOOKUP(F250,'Facture Chronopost'!L:L,'Facture Chronopost'!H:H)</f>
        <v/>
      </c>
      <c r="J250" s="6">
        <f>TCD!U251</f>
        <v/>
      </c>
      <c r="K250">
        <f>K249</f>
        <v/>
      </c>
      <c r="L250" s="151">
        <f>_xlfn.XLOOKUP(F250,'TCD poids'!A:A,'TCD poids'!C:C)</f>
        <v/>
      </c>
      <c r="M250">
        <f>TCD!T251</f>
        <v/>
      </c>
      <c r="N250">
        <f>IF(I250="",0.2,LOOKUP(I250,'Pays TVA'!A:A,'Pays TVA'!B:B))</f>
        <v/>
      </c>
      <c r="O250" s="151">
        <f>IF(TCD!M251="","",TCD!M251)</f>
        <v/>
      </c>
      <c r="P250" s="151">
        <f>IF(TCD!J251="","",TCD!J251)</f>
        <v/>
      </c>
      <c r="Q250" s="151">
        <f>IF(AND(TCD!L251="",TCD!Q251=""),"",IF(SUM(TCD!L251,TCD!Q251)&gt;15,29,9.5))</f>
        <v/>
      </c>
      <c r="R250" s="151">
        <f>_xlfn.XLOOKUP(F250,TCD!E:E,TCD!K:K,"")</f>
        <v/>
      </c>
      <c r="S250" s="151">
        <f>IF(TCD!I251="","",IF(TCD!I251&gt;8.5,17,8.5))</f>
        <v/>
      </c>
      <c r="T250" s="151">
        <f>TCD!Y251</f>
        <v/>
      </c>
    </row>
    <row r="251">
      <c r="A251" s="13">
        <f>TCD!V252</f>
        <v/>
      </c>
      <c r="B251" s="1">
        <f>B250</f>
        <v/>
      </c>
      <c r="F251">
        <f>TCD!E252</f>
        <v/>
      </c>
      <c r="H251" s="6">
        <f>IF(RIGHT(J251,3)="BTB","E","P")</f>
        <v/>
      </c>
      <c r="I251">
        <f>LOOKUP(F251,'Facture Chronopost'!L:L,'Facture Chronopost'!H:H)</f>
        <v/>
      </c>
      <c r="J251" s="6">
        <f>TCD!U252</f>
        <v/>
      </c>
      <c r="K251">
        <f>K250</f>
        <v/>
      </c>
      <c r="L251" s="151">
        <f>_xlfn.XLOOKUP(F251,'TCD poids'!A:A,'TCD poids'!C:C)</f>
        <v/>
      </c>
      <c r="M251">
        <f>TCD!T252</f>
        <v/>
      </c>
      <c r="N251">
        <f>IF(I251="",0.2,LOOKUP(I251,'Pays TVA'!A:A,'Pays TVA'!B:B))</f>
        <v/>
      </c>
      <c r="O251" s="151">
        <f>IF(TCD!M252="","",TCD!M252)</f>
        <v/>
      </c>
      <c r="P251" s="151">
        <f>IF(TCD!J252="","",TCD!J252)</f>
        <v/>
      </c>
      <c r="Q251" s="151">
        <f>IF(AND(TCD!L252="",TCD!Q252=""),"",IF(SUM(TCD!L252,TCD!Q252)&gt;15,29,9.5))</f>
        <v/>
      </c>
      <c r="R251" s="151">
        <f>_xlfn.XLOOKUP(F251,TCD!E:E,TCD!K:K,"")</f>
        <v/>
      </c>
      <c r="S251" s="151">
        <f>IF(TCD!I252="","",IF(TCD!I252&gt;8.5,17,8.5))</f>
        <v/>
      </c>
      <c r="T251" s="151">
        <f>TCD!Y252</f>
        <v/>
      </c>
    </row>
    <row r="252">
      <c r="A252" s="13">
        <f>TCD!V253</f>
        <v/>
      </c>
      <c r="B252" s="1">
        <f>B251</f>
        <v/>
      </c>
      <c r="F252">
        <f>TCD!E253</f>
        <v/>
      </c>
      <c r="H252" s="6">
        <f>IF(RIGHT(J252,3)="BTB","E","P")</f>
        <v/>
      </c>
      <c r="I252">
        <f>LOOKUP(F252,'Facture Chronopost'!L:L,'Facture Chronopost'!H:H)</f>
        <v/>
      </c>
      <c r="J252" s="6">
        <f>TCD!U253</f>
        <v/>
      </c>
      <c r="K252">
        <f>K251</f>
        <v/>
      </c>
      <c r="L252" s="151">
        <f>_xlfn.XLOOKUP(F252,'TCD poids'!A:A,'TCD poids'!C:C)</f>
        <v/>
      </c>
      <c r="M252">
        <f>TCD!T253</f>
        <v/>
      </c>
      <c r="N252">
        <f>IF(I252="",0.2,LOOKUP(I252,'Pays TVA'!A:A,'Pays TVA'!B:B))</f>
        <v/>
      </c>
      <c r="O252" s="151">
        <f>IF(TCD!M253="","",TCD!M253)</f>
        <v/>
      </c>
      <c r="P252" s="151">
        <f>IF(TCD!J253="","",TCD!J253)</f>
        <v/>
      </c>
      <c r="Q252" s="151">
        <f>IF(AND(TCD!L253="",TCD!Q253=""),"",IF(SUM(TCD!L253,TCD!Q253)&gt;15,29,9.5))</f>
        <v/>
      </c>
      <c r="R252" s="151">
        <f>_xlfn.XLOOKUP(F252,TCD!E:E,TCD!K:K,"")</f>
        <v/>
      </c>
      <c r="S252" s="151">
        <f>IF(TCD!I253="","",IF(TCD!I253&gt;8.5,17,8.5))</f>
        <v/>
      </c>
      <c r="T252" s="151">
        <f>TCD!Y253</f>
        <v/>
      </c>
    </row>
    <row r="253">
      <c r="A253" s="13">
        <f>TCD!V254</f>
        <v/>
      </c>
      <c r="B253" s="1">
        <f>B252</f>
        <v/>
      </c>
      <c r="F253">
        <f>TCD!E254</f>
        <v/>
      </c>
      <c r="H253" s="6">
        <f>IF(RIGHT(J253,3)="BTB","E","P")</f>
        <v/>
      </c>
      <c r="I253">
        <f>LOOKUP(F253,'Facture Chronopost'!L:L,'Facture Chronopost'!H:H)</f>
        <v/>
      </c>
      <c r="J253" s="6">
        <f>TCD!U254</f>
        <v/>
      </c>
      <c r="K253">
        <f>K252</f>
        <v/>
      </c>
      <c r="L253" s="151">
        <f>_xlfn.XLOOKUP(F253,'TCD poids'!A:A,'TCD poids'!C:C)</f>
        <v/>
      </c>
      <c r="M253">
        <f>TCD!T254</f>
        <v/>
      </c>
      <c r="N253">
        <f>IF(I253="",0.2,LOOKUP(I253,'Pays TVA'!A:A,'Pays TVA'!B:B))</f>
        <v/>
      </c>
      <c r="O253" s="151">
        <f>IF(TCD!M254="","",TCD!M254)</f>
        <v/>
      </c>
      <c r="P253" s="151">
        <f>IF(TCD!J254="","",TCD!J254)</f>
        <v/>
      </c>
      <c r="Q253" s="151">
        <f>IF(AND(TCD!L254="",TCD!Q254=""),"",IF(SUM(TCD!L254,TCD!Q254)&gt;15,29,9.5))</f>
        <v/>
      </c>
      <c r="R253" s="151">
        <f>_xlfn.XLOOKUP(F253,TCD!E:E,TCD!K:K,"")</f>
        <v/>
      </c>
      <c r="S253" s="151">
        <f>IF(TCD!I254="","",IF(TCD!I254&gt;8.5,17,8.5))</f>
        <v/>
      </c>
      <c r="T253" s="151">
        <f>TCD!Y254</f>
        <v/>
      </c>
    </row>
    <row r="254">
      <c r="A254" s="13">
        <f>TCD!V255</f>
        <v/>
      </c>
      <c r="B254" s="1">
        <f>B253</f>
        <v/>
      </c>
      <c r="F254">
        <f>TCD!E255</f>
        <v/>
      </c>
      <c r="H254" s="6">
        <f>IF(RIGHT(J254,3)="BTB","E","P")</f>
        <v/>
      </c>
      <c r="I254">
        <f>LOOKUP(F254,'Facture Chronopost'!L:L,'Facture Chronopost'!H:H)</f>
        <v/>
      </c>
      <c r="J254" s="6">
        <f>TCD!U255</f>
        <v/>
      </c>
      <c r="K254">
        <f>K253</f>
        <v/>
      </c>
      <c r="L254" s="151">
        <f>_xlfn.XLOOKUP(F254,'TCD poids'!A:A,'TCD poids'!C:C)</f>
        <v/>
      </c>
      <c r="M254">
        <f>TCD!T255</f>
        <v/>
      </c>
      <c r="N254">
        <f>IF(I254="",0.2,LOOKUP(I254,'Pays TVA'!A:A,'Pays TVA'!B:B))</f>
        <v/>
      </c>
      <c r="O254" s="151">
        <f>IF(TCD!M255="","",TCD!M255)</f>
        <v/>
      </c>
      <c r="P254" s="151">
        <f>IF(TCD!J255="","",TCD!J255)</f>
        <v/>
      </c>
      <c r="Q254" s="151">
        <f>IF(AND(TCD!L255="",TCD!Q255=""),"",IF(SUM(TCD!L255,TCD!Q255)&gt;15,29,9.5))</f>
        <v/>
      </c>
      <c r="R254" s="151">
        <f>_xlfn.XLOOKUP(F254,TCD!E:E,TCD!K:K,"")</f>
        <v/>
      </c>
      <c r="S254" s="151">
        <f>IF(TCD!I255="","",IF(TCD!I255&gt;8.5,17,8.5))</f>
        <v/>
      </c>
      <c r="T254" s="151">
        <f>TCD!Y255</f>
        <v/>
      </c>
    </row>
    <row r="255">
      <c r="A255" s="13">
        <f>TCD!V256</f>
        <v/>
      </c>
      <c r="B255" s="1">
        <f>B254</f>
        <v/>
      </c>
      <c r="F255">
        <f>TCD!E256</f>
        <v/>
      </c>
      <c r="H255" s="6">
        <f>IF(RIGHT(J255,3)="BTB","E","P")</f>
        <v/>
      </c>
      <c r="I255">
        <f>LOOKUP(F255,'Facture Chronopost'!L:L,'Facture Chronopost'!H:H)</f>
        <v/>
      </c>
      <c r="J255" s="6">
        <f>TCD!U256</f>
        <v/>
      </c>
      <c r="K255">
        <f>K254</f>
        <v/>
      </c>
      <c r="L255" s="151">
        <f>_xlfn.XLOOKUP(F255,'TCD poids'!A:A,'TCD poids'!C:C)</f>
        <v/>
      </c>
      <c r="M255">
        <f>TCD!T256</f>
        <v/>
      </c>
      <c r="N255">
        <f>IF(I255="",0.2,LOOKUP(I255,'Pays TVA'!A:A,'Pays TVA'!B:B))</f>
        <v/>
      </c>
      <c r="O255" s="151">
        <f>IF(TCD!M256="","",TCD!M256)</f>
        <v/>
      </c>
      <c r="P255" s="151">
        <f>IF(TCD!J256="","",TCD!J256)</f>
        <v/>
      </c>
      <c r="Q255" s="151">
        <f>IF(AND(TCD!L256="",TCD!Q256=""),"",IF(SUM(TCD!L256,TCD!Q256)&gt;15,29,9.5))</f>
        <v/>
      </c>
      <c r="R255" s="151">
        <f>_xlfn.XLOOKUP(F255,TCD!E:E,TCD!K:K,"")</f>
        <v/>
      </c>
      <c r="S255" s="151">
        <f>IF(TCD!I256="","",IF(TCD!I256&gt;8.5,17,8.5))</f>
        <v/>
      </c>
      <c r="T255" s="151">
        <f>TCD!Y256</f>
        <v/>
      </c>
    </row>
    <row r="256">
      <c r="A256" s="13">
        <f>TCD!V257</f>
        <v/>
      </c>
      <c r="B256" s="1">
        <f>B255</f>
        <v/>
      </c>
      <c r="F256">
        <f>TCD!E257</f>
        <v/>
      </c>
      <c r="H256" s="6">
        <f>IF(RIGHT(J256,3)="BTB","E","P")</f>
        <v/>
      </c>
      <c r="I256">
        <f>LOOKUP(F256,'Facture Chronopost'!L:L,'Facture Chronopost'!H:H)</f>
        <v/>
      </c>
      <c r="J256" s="6">
        <f>TCD!U257</f>
        <v/>
      </c>
      <c r="K256">
        <f>K255</f>
        <v/>
      </c>
      <c r="L256" s="151">
        <f>_xlfn.XLOOKUP(F256,'TCD poids'!A:A,'TCD poids'!C:C)</f>
        <v/>
      </c>
      <c r="M256">
        <f>TCD!T257</f>
        <v/>
      </c>
      <c r="N256">
        <f>IF(I256="",0.2,LOOKUP(I256,'Pays TVA'!A:A,'Pays TVA'!B:B))</f>
        <v/>
      </c>
      <c r="O256" s="151">
        <f>IF(TCD!M257="","",TCD!M257)</f>
        <v/>
      </c>
      <c r="P256" s="151">
        <f>IF(TCD!J257="","",TCD!J257)</f>
        <v/>
      </c>
      <c r="Q256" s="151">
        <f>IF(AND(TCD!L257="",TCD!Q257=""),"",IF(SUM(TCD!L257,TCD!Q257)&gt;15,29,9.5))</f>
        <v/>
      </c>
      <c r="R256" s="151">
        <f>_xlfn.XLOOKUP(F256,TCD!E:E,TCD!K:K,"")</f>
        <v/>
      </c>
      <c r="S256" s="151">
        <f>IF(TCD!I257="","",IF(TCD!I257&gt;8.5,17,8.5))</f>
        <v/>
      </c>
      <c r="T256" s="151">
        <f>TCD!Y257</f>
        <v/>
      </c>
    </row>
    <row r="257">
      <c r="A257" s="13">
        <f>TCD!V258</f>
        <v/>
      </c>
      <c r="B257" s="1">
        <f>B256</f>
        <v/>
      </c>
      <c r="F257">
        <f>TCD!E258</f>
        <v/>
      </c>
      <c r="H257" s="6">
        <f>IF(RIGHT(J257,3)="BTB","E","P")</f>
        <v/>
      </c>
      <c r="I257">
        <f>LOOKUP(F257,'Facture Chronopost'!L:L,'Facture Chronopost'!H:H)</f>
        <v/>
      </c>
      <c r="J257" s="6">
        <f>TCD!U258</f>
        <v/>
      </c>
      <c r="K257">
        <f>K256</f>
        <v/>
      </c>
      <c r="L257" s="151">
        <f>_xlfn.XLOOKUP(F257,'TCD poids'!A:A,'TCD poids'!C:C)</f>
        <v/>
      </c>
      <c r="M257">
        <f>TCD!T258</f>
        <v/>
      </c>
      <c r="N257">
        <f>IF(I257="",0.2,LOOKUP(I257,'Pays TVA'!A:A,'Pays TVA'!B:B))</f>
        <v/>
      </c>
      <c r="O257" s="151">
        <f>IF(TCD!M258="","",TCD!M258)</f>
        <v/>
      </c>
      <c r="P257" s="151">
        <f>IF(TCD!J258="","",TCD!J258)</f>
        <v/>
      </c>
      <c r="Q257" s="151">
        <f>IF(AND(TCD!L258="",TCD!Q258=""),"",IF(SUM(TCD!L258,TCD!Q258)&gt;15,29,9.5))</f>
        <v/>
      </c>
      <c r="R257" s="151">
        <f>_xlfn.XLOOKUP(F257,TCD!E:E,TCD!K:K,"")</f>
        <v/>
      </c>
      <c r="S257" s="151">
        <f>IF(TCD!I258="","",IF(TCD!I258&gt;8.5,17,8.5))</f>
        <v/>
      </c>
      <c r="T257" s="151">
        <f>TCD!Y258</f>
        <v/>
      </c>
    </row>
    <row r="258">
      <c r="A258" s="13">
        <f>TCD!V259</f>
        <v/>
      </c>
      <c r="B258" s="1">
        <f>B257</f>
        <v/>
      </c>
      <c r="F258">
        <f>TCD!E259</f>
        <v/>
      </c>
      <c r="H258" s="6">
        <f>IF(RIGHT(J258,3)="BTB","E","P")</f>
        <v/>
      </c>
      <c r="I258">
        <f>LOOKUP(F258,'Facture Chronopost'!L:L,'Facture Chronopost'!H:H)</f>
        <v/>
      </c>
      <c r="J258" s="6">
        <f>TCD!U259</f>
        <v/>
      </c>
      <c r="K258">
        <f>K257</f>
        <v/>
      </c>
      <c r="L258" s="151">
        <f>_xlfn.XLOOKUP(F258,'TCD poids'!A:A,'TCD poids'!C:C)</f>
        <v/>
      </c>
      <c r="M258">
        <f>TCD!T259</f>
        <v/>
      </c>
      <c r="N258">
        <f>IF(I258="",0.2,LOOKUP(I258,'Pays TVA'!A:A,'Pays TVA'!B:B))</f>
        <v/>
      </c>
      <c r="O258" s="151">
        <f>IF(TCD!M259="","",TCD!M259)</f>
        <v/>
      </c>
      <c r="P258" s="151">
        <f>IF(TCD!J259="","",TCD!J259)</f>
        <v/>
      </c>
      <c r="Q258" s="151">
        <f>IF(AND(TCD!L259="",TCD!Q259=""),"",IF(SUM(TCD!L259,TCD!Q259)&gt;15,29,9.5))</f>
        <v/>
      </c>
      <c r="R258" s="151">
        <f>_xlfn.XLOOKUP(F258,TCD!E:E,TCD!K:K,"")</f>
        <v/>
      </c>
      <c r="S258" s="151">
        <f>IF(TCD!I259="","",IF(TCD!I259&gt;8.5,17,8.5))</f>
        <v/>
      </c>
      <c r="T258" s="151">
        <f>TCD!Y259</f>
        <v/>
      </c>
    </row>
    <row r="259">
      <c r="A259" s="13">
        <f>TCD!V260</f>
        <v/>
      </c>
      <c r="B259" s="1">
        <f>B258</f>
        <v/>
      </c>
      <c r="F259">
        <f>TCD!E260</f>
        <v/>
      </c>
      <c r="H259" s="6">
        <f>IF(RIGHT(J259,3)="BTB","E","P")</f>
        <v/>
      </c>
      <c r="I259">
        <f>LOOKUP(F259,'Facture Chronopost'!L:L,'Facture Chronopost'!H:H)</f>
        <v/>
      </c>
      <c r="J259" s="6">
        <f>TCD!U260</f>
        <v/>
      </c>
      <c r="K259">
        <f>K258</f>
        <v/>
      </c>
      <c r="L259" s="151">
        <f>_xlfn.XLOOKUP(F259,'TCD poids'!A:A,'TCD poids'!C:C)</f>
        <v/>
      </c>
      <c r="M259">
        <f>TCD!T260</f>
        <v/>
      </c>
      <c r="N259">
        <f>IF(I259="",0.2,LOOKUP(I259,'Pays TVA'!A:A,'Pays TVA'!B:B))</f>
        <v/>
      </c>
      <c r="O259" s="151">
        <f>IF(TCD!M260="","",TCD!M260)</f>
        <v/>
      </c>
      <c r="P259" s="151">
        <f>IF(TCD!J260="","",TCD!J260)</f>
        <v/>
      </c>
      <c r="Q259" s="151">
        <f>IF(AND(TCD!L260="",TCD!Q260=""),"",IF(SUM(TCD!L260,TCD!Q260)&gt;15,29,9.5))</f>
        <v/>
      </c>
      <c r="R259" s="151">
        <f>_xlfn.XLOOKUP(F259,TCD!E:E,TCD!K:K,"")</f>
        <v/>
      </c>
      <c r="S259" s="151">
        <f>IF(TCD!I260="","",IF(TCD!I260&gt;8.5,17,8.5))</f>
        <v/>
      </c>
      <c r="T259" s="151">
        <f>TCD!Y260</f>
        <v/>
      </c>
    </row>
    <row r="260">
      <c r="A260" s="13">
        <f>TCD!V261</f>
        <v/>
      </c>
      <c r="B260" s="1">
        <f>B259</f>
        <v/>
      </c>
      <c r="F260">
        <f>TCD!E261</f>
        <v/>
      </c>
      <c r="H260" s="6">
        <f>IF(RIGHT(J260,3)="BTB","E","P")</f>
        <v/>
      </c>
      <c r="I260">
        <f>LOOKUP(F260,'Facture Chronopost'!L:L,'Facture Chronopost'!H:H)</f>
        <v/>
      </c>
      <c r="J260" s="6">
        <f>TCD!U261</f>
        <v/>
      </c>
      <c r="K260">
        <f>K259</f>
        <v/>
      </c>
      <c r="L260" s="151">
        <f>_xlfn.XLOOKUP(F260,'TCD poids'!A:A,'TCD poids'!C:C)</f>
        <v/>
      </c>
      <c r="M260">
        <f>TCD!T261</f>
        <v/>
      </c>
      <c r="N260">
        <f>IF(I260="",0.2,LOOKUP(I260,'Pays TVA'!A:A,'Pays TVA'!B:B))</f>
        <v/>
      </c>
      <c r="O260" s="151">
        <f>IF(TCD!M261="","",TCD!M261)</f>
        <v/>
      </c>
      <c r="P260" s="151">
        <f>IF(TCD!J261="","",TCD!J261)</f>
        <v/>
      </c>
      <c r="Q260" s="151">
        <f>IF(AND(TCD!L261="",TCD!Q261=""),"",IF(SUM(TCD!L261,TCD!Q261)&gt;15,29,9.5))</f>
        <v/>
      </c>
      <c r="R260" s="151">
        <f>_xlfn.XLOOKUP(F260,TCD!E:E,TCD!K:K,"")</f>
        <v/>
      </c>
      <c r="S260" s="151">
        <f>IF(TCD!I261="","",IF(TCD!I261&gt;8.5,17,8.5))</f>
        <v/>
      </c>
      <c r="T260" s="151">
        <f>TCD!Y261</f>
        <v/>
      </c>
    </row>
    <row r="261">
      <c r="A261" s="13">
        <f>TCD!V262</f>
        <v/>
      </c>
      <c r="B261" s="1">
        <f>B260</f>
        <v/>
      </c>
      <c r="F261">
        <f>TCD!E262</f>
        <v/>
      </c>
      <c r="H261" s="6">
        <f>IF(RIGHT(J261,3)="BTB","E","P")</f>
        <v/>
      </c>
      <c r="I261">
        <f>LOOKUP(F261,'Facture Chronopost'!L:L,'Facture Chronopost'!H:H)</f>
        <v/>
      </c>
      <c r="J261" s="6">
        <f>TCD!U262</f>
        <v/>
      </c>
      <c r="K261">
        <f>K260</f>
        <v/>
      </c>
      <c r="L261" s="151">
        <f>_xlfn.XLOOKUP(F261,'TCD poids'!A:A,'TCD poids'!C:C)</f>
        <v/>
      </c>
      <c r="M261">
        <f>TCD!T262</f>
        <v/>
      </c>
      <c r="N261">
        <f>IF(I261="",0.2,LOOKUP(I261,'Pays TVA'!A:A,'Pays TVA'!B:B))</f>
        <v/>
      </c>
      <c r="O261" s="151">
        <f>IF(TCD!M262="","",TCD!M262)</f>
        <v/>
      </c>
      <c r="P261" s="151">
        <f>IF(TCD!J262="","",TCD!J262)</f>
        <v/>
      </c>
      <c r="Q261" s="151">
        <f>IF(AND(TCD!L262="",TCD!Q262=""),"",IF(SUM(TCD!L262,TCD!Q262)&gt;15,29,9.5))</f>
        <v/>
      </c>
      <c r="R261" s="151">
        <f>_xlfn.XLOOKUP(F261,TCD!E:E,TCD!K:K,"")</f>
        <v/>
      </c>
      <c r="S261" s="151">
        <f>IF(TCD!I262="","",IF(TCD!I262&gt;8.5,17,8.5))</f>
        <v/>
      </c>
      <c r="T261" s="151">
        <f>TCD!Y262</f>
        <v/>
      </c>
    </row>
    <row r="262">
      <c r="A262" s="13">
        <f>TCD!V263</f>
        <v/>
      </c>
      <c r="B262" s="1">
        <f>B261</f>
        <v/>
      </c>
      <c r="F262">
        <f>TCD!E263</f>
        <v/>
      </c>
      <c r="H262" s="6">
        <f>IF(RIGHT(J262,3)="BTB","E","P")</f>
        <v/>
      </c>
      <c r="I262">
        <f>LOOKUP(F262,'Facture Chronopost'!L:L,'Facture Chronopost'!H:H)</f>
        <v/>
      </c>
      <c r="J262" s="6">
        <f>TCD!U263</f>
        <v/>
      </c>
      <c r="K262">
        <f>K261</f>
        <v/>
      </c>
      <c r="L262" s="151">
        <f>_xlfn.XLOOKUP(F262,'TCD poids'!A:A,'TCD poids'!C:C)</f>
        <v/>
      </c>
      <c r="M262">
        <f>TCD!T263</f>
        <v/>
      </c>
      <c r="N262">
        <f>IF(I262="",0.2,LOOKUP(I262,'Pays TVA'!A:A,'Pays TVA'!B:B))</f>
        <v/>
      </c>
      <c r="O262" s="151">
        <f>IF(TCD!M263="","",TCD!M263)</f>
        <v/>
      </c>
      <c r="P262" s="151">
        <f>IF(TCD!J263="","",TCD!J263)</f>
        <v/>
      </c>
      <c r="Q262" s="151">
        <f>IF(AND(TCD!L263="",TCD!Q263=""),"",IF(SUM(TCD!L263,TCD!Q263)&gt;15,29,9.5))</f>
        <v/>
      </c>
      <c r="R262" s="151">
        <f>_xlfn.XLOOKUP(F262,TCD!E:E,TCD!K:K,"")</f>
        <v/>
      </c>
      <c r="S262" s="151">
        <f>IF(TCD!I263="","",IF(TCD!I263&gt;8.5,17,8.5))</f>
        <v/>
      </c>
      <c r="T262" s="151">
        <f>TCD!Y263</f>
        <v/>
      </c>
    </row>
    <row r="263">
      <c r="A263" s="13">
        <f>TCD!V264</f>
        <v/>
      </c>
      <c r="B263" s="1">
        <f>B262</f>
        <v/>
      </c>
      <c r="F263">
        <f>TCD!E264</f>
        <v/>
      </c>
      <c r="H263" s="6">
        <f>IF(RIGHT(J263,3)="BTB","E","P")</f>
        <v/>
      </c>
      <c r="I263">
        <f>LOOKUP(F263,'Facture Chronopost'!L:L,'Facture Chronopost'!H:H)</f>
        <v/>
      </c>
      <c r="J263" s="6">
        <f>TCD!U264</f>
        <v/>
      </c>
      <c r="K263">
        <f>K262</f>
        <v/>
      </c>
      <c r="L263" s="151">
        <f>_xlfn.XLOOKUP(F263,'TCD poids'!A:A,'TCD poids'!C:C)</f>
        <v/>
      </c>
      <c r="M263">
        <f>TCD!T264</f>
        <v/>
      </c>
      <c r="N263">
        <f>IF(I263="",0.2,LOOKUP(I263,'Pays TVA'!A:A,'Pays TVA'!B:B))</f>
        <v/>
      </c>
      <c r="O263" s="151">
        <f>IF(TCD!M264="","",TCD!M264)</f>
        <v/>
      </c>
      <c r="P263" s="151">
        <f>IF(TCD!J264="","",TCD!J264)</f>
        <v/>
      </c>
      <c r="Q263" s="151">
        <f>IF(AND(TCD!L264="",TCD!Q264=""),"",IF(SUM(TCD!L264,TCD!Q264)&gt;15,29,9.5))</f>
        <v/>
      </c>
      <c r="R263" s="151">
        <f>_xlfn.XLOOKUP(F263,TCD!E:E,TCD!K:K,"")</f>
        <v/>
      </c>
      <c r="S263" s="151">
        <f>IF(TCD!I264="","",IF(TCD!I264&gt;8.5,17,8.5))</f>
        <v/>
      </c>
      <c r="T263" s="151">
        <f>TCD!Y264</f>
        <v/>
      </c>
    </row>
    <row r="264">
      <c r="A264" s="13">
        <f>TCD!V265</f>
        <v/>
      </c>
      <c r="B264" s="1">
        <f>B263</f>
        <v/>
      </c>
      <c r="F264">
        <f>TCD!E265</f>
        <v/>
      </c>
      <c r="H264" s="6">
        <f>IF(RIGHT(J264,3)="BTB","E","P")</f>
        <v/>
      </c>
      <c r="I264">
        <f>LOOKUP(F264,'Facture Chronopost'!L:L,'Facture Chronopost'!H:H)</f>
        <v/>
      </c>
      <c r="J264" s="6">
        <f>TCD!U265</f>
        <v/>
      </c>
      <c r="K264">
        <f>K263</f>
        <v/>
      </c>
      <c r="L264" s="151">
        <f>_xlfn.XLOOKUP(F264,'TCD poids'!A:A,'TCD poids'!C:C)</f>
        <v/>
      </c>
      <c r="M264">
        <f>TCD!T265</f>
        <v/>
      </c>
      <c r="N264">
        <f>IF(I264="",0.2,LOOKUP(I264,'Pays TVA'!A:A,'Pays TVA'!B:B))</f>
        <v/>
      </c>
      <c r="O264" s="151">
        <f>IF(TCD!M265="","",TCD!M265)</f>
        <v/>
      </c>
      <c r="P264" s="151">
        <f>IF(TCD!J265="","",TCD!J265)</f>
        <v/>
      </c>
      <c r="Q264" s="151">
        <f>IF(AND(TCD!L265="",TCD!Q265=""),"",IF(SUM(TCD!L265,TCD!Q265)&gt;15,29,9.5))</f>
        <v/>
      </c>
      <c r="R264" s="151">
        <f>_xlfn.XLOOKUP(F264,TCD!E:E,TCD!K:K,"")</f>
        <v/>
      </c>
      <c r="S264" s="151">
        <f>IF(TCD!I265="","",IF(TCD!I265&gt;8.5,17,8.5))</f>
        <v/>
      </c>
      <c r="T264" s="151">
        <f>TCD!Y265</f>
        <v/>
      </c>
    </row>
    <row r="265">
      <c r="A265" s="13">
        <f>TCD!V266</f>
        <v/>
      </c>
      <c r="B265" s="1">
        <f>B264</f>
        <v/>
      </c>
      <c r="F265">
        <f>TCD!E266</f>
        <v/>
      </c>
      <c r="H265" s="6">
        <f>IF(RIGHT(J265,3)="BTB","E","P")</f>
        <v/>
      </c>
      <c r="I265">
        <f>LOOKUP(F265,'Facture Chronopost'!L:L,'Facture Chronopost'!H:H)</f>
        <v/>
      </c>
      <c r="J265" s="6">
        <f>TCD!U266</f>
        <v/>
      </c>
      <c r="K265">
        <f>K264</f>
        <v/>
      </c>
      <c r="L265" s="151">
        <f>_xlfn.XLOOKUP(F265,'TCD poids'!A:A,'TCD poids'!C:C)</f>
        <v/>
      </c>
      <c r="M265">
        <f>TCD!T266</f>
        <v/>
      </c>
      <c r="N265">
        <f>IF(I265="",0.2,LOOKUP(I265,'Pays TVA'!A:A,'Pays TVA'!B:B))</f>
        <v/>
      </c>
      <c r="O265" s="151">
        <f>IF(TCD!M266="","",TCD!M266)</f>
        <v/>
      </c>
      <c r="P265" s="151">
        <f>IF(TCD!J266="","",TCD!J266)</f>
        <v/>
      </c>
      <c r="Q265" s="151">
        <f>IF(AND(TCD!L266="",TCD!Q266=""),"",IF(SUM(TCD!L266,TCD!Q266)&gt;15,29,9.5))</f>
        <v/>
      </c>
      <c r="R265" s="151">
        <f>_xlfn.XLOOKUP(F265,TCD!E:E,TCD!K:K,"")</f>
        <v/>
      </c>
      <c r="S265" s="151">
        <f>IF(TCD!I266="","",IF(TCD!I266&gt;8.5,17,8.5))</f>
        <v/>
      </c>
      <c r="T265" s="151">
        <f>TCD!Y266</f>
        <v/>
      </c>
    </row>
    <row r="266">
      <c r="A266" s="13">
        <f>TCD!V267</f>
        <v/>
      </c>
      <c r="B266" s="1">
        <f>B265</f>
        <v/>
      </c>
      <c r="F266">
        <f>TCD!E267</f>
        <v/>
      </c>
      <c r="H266" s="6">
        <f>IF(RIGHT(J266,3)="BTB","E","P")</f>
        <v/>
      </c>
      <c r="I266">
        <f>LOOKUP(F266,'Facture Chronopost'!L:L,'Facture Chronopost'!H:H)</f>
        <v/>
      </c>
      <c r="J266" s="6">
        <f>TCD!U267</f>
        <v/>
      </c>
      <c r="K266">
        <f>K265</f>
        <v/>
      </c>
      <c r="L266" s="151">
        <f>_xlfn.XLOOKUP(F266,'TCD poids'!A:A,'TCD poids'!C:C)</f>
        <v/>
      </c>
      <c r="M266">
        <f>TCD!T267</f>
        <v/>
      </c>
      <c r="N266">
        <f>IF(I266="",0.2,LOOKUP(I266,'Pays TVA'!A:A,'Pays TVA'!B:B))</f>
        <v/>
      </c>
      <c r="O266" s="151">
        <f>IF(TCD!M267="","",TCD!M267)</f>
        <v/>
      </c>
      <c r="P266" s="151">
        <f>IF(TCD!J267="","",TCD!J267)</f>
        <v/>
      </c>
      <c r="Q266" s="151">
        <f>IF(AND(TCD!L267="",TCD!Q267=""),"",IF(SUM(TCD!L267,TCD!Q267)&gt;15,29,9.5))</f>
        <v/>
      </c>
      <c r="R266" s="151">
        <f>_xlfn.XLOOKUP(F266,TCD!E:E,TCD!K:K,"")</f>
        <v/>
      </c>
      <c r="S266" s="151">
        <f>IF(TCD!I267="","",IF(TCD!I267&gt;8.5,17,8.5))</f>
        <v/>
      </c>
      <c r="T266" s="151">
        <f>TCD!Y267</f>
        <v/>
      </c>
    </row>
    <row r="267">
      <c r="A267" s="13">
        <f>TCD!V268</f>
        <v/>
      </c>
      <c r="B267" s="1">
        <f>B266</f>
        <v/>
      </c>
      <c r="F267">
        <f>TCD!E268</f>
        <v/>
      </c>
      <c r="H267" s="6">
        <f>IF(RIGHT(J267,3)="BTB","E","P")</f>
        <v/>
      </c>
      <c r="I267">
        <f>LOOKUP(F267,'Facture Chronopost'!L:L,'Facture Chronopost'!H:H)</f>
        <v/>
      </c>
      <c r="J267" s="6">
        <f>TCD!U268</f>
        <v/>
      </c>
      <c r="K267">
        <f>K266</f>
        <v/>
      </c>
      <c r="L267" s="151">
        <f>_xlfn.XLOOKUP(F267,'TCD poids'!A:A,'TCD poids'!C:C)</f>
        <v/>
      </c>
      <c r="M267">
        <f>TCD!T268</f>
        <v/>
      </c>
      <c r="N267">
        <f>IF(I267="",0.2,LOOKUP(I267,'Pays TVA'!A:A,'Pays TVA'!B:B))</f>
        <v/>
      </c>
      <c r="O267" s="151">
        <f>IF(TCD!M268="","",TCD!M268)</f>
        <v/>
      </c>
      <c r="P267" s="151">
        <f>IF(TCD!J268="","",TCD!J268)</f>
        <v/>
      </c>
      <c r="Q267" s="151">
        <f>IF(AND(TCD!L268="",TCD!Q268=""),"",IF(SUM(TCD!L268,TCD!Q268)&gt;15,29,9.5))</f>
        <v/>
      </c>
      <c r="R267" s="151">
        <f>_xlfn.XLOOKUP(F267,TCD!E:E,TCD!K:K,"")</f>
        <v/>
      </c>
      <c r="S267" s="151">
        <f>IF(TCD!I268="","",IF(TCD!I268&gt;8.5,17,8.5))</f>
        <v/>
      </c>
      <c r="T267" s="151">
        <f>TCD!Y268</f>
        <v/>
      </c>
    </row>
    <row r="268">
      <c r="A268" s="13">
        <f>TCD!V269</f>
        <v/>
      </c>
      <c r="B268" s="1">
        <f>B267</f>
        <v/>
      </c>
      <c r="F268">
        <f>TCD!E269</f>
        <v/>
      </c>
      <c r="H268" s="6">
        <f>IF(RIGHT(J268,3)="BTB","E","P")</f>
        <v/>
      </c>
      <c r="I268">
        <f>LOOKUP(F268,'Facture Chronopost'!L:L,'Facture Chronopost'!H:H)</f>
        <v/>
      </c>
      <c r="J268" s="6">
        <f>TCD!U269</f>
        <v/>
      </c>
      <c r="K268">
        <f>K267</f>
        <v/>
      </c>
      <c r="L268" s="151">
        <f>_xlfn.XLOOKUP(F268,'TCD poids'!A:A,'TCD poids'!C:C)</f>
        <v/>
      </c>
      <c r="M268">
        <f>TCD!T269</f>
        <v/>
      </c>
      <c r="N268">
        <f>IF(I268="",0.2,LOOKUP(I268,'Pays TVA'!A:A,'Pays TVA'!B:B))</f>
        <v/>
      </c>
      <c r="O268" s="151">
        <f>IF(TCD!M269="","",TCD!M269)</f>
        <v/>
      </c>
      <c r="P268" s="151">
        <f>IF(TCD!J269="","",TCD!J269)</f>
        <v/>
      </c>
      <c r="Q268" s="151">
        <f>IF(AND(TCD!L269="",TCD!Q269=""),"",IF(SUM(TCD!L269,TCD!Q269)&gt;15,29,9.5))</f>
        <v/>
      </c>
      <c r="R268" s="151">
        <f>_xlfn.XLOOKUP(F268,TCD!E:E,TCD!K:K,"")</f>
        <v/>
      </c>
      <c r="S268" s="151">
        <f>IF(TCD!I269="","",IF(TCD!I269&gt;8.5,17,8.5))</f>
        <v/>
      </c>
      <c r="T268" s="151">
        <f>TCD!Y269</f>
        <v/>
      </c>
    </row>
    <row r="269">
      <c r="A269" s="13">
        <f>TCD!V270</f>
        <v/>
      </c>
      <c r="B269" s="1">
        <f>B268</f>
        <v/>
      </c>
      <c r="F269">
        <f>TCD!E270</f>
        <v/>
      </c>
      <c r="H269" s="6">
        <f>IF(RIGHT(J269,3)="BTB","E","P")</f>
        <v/>
      </c>
      <c r="I269">
        <f>LOOKUP(F269,'Facture Chronopost'!L:L,'Facture Chronopost'!H:H)</f>
        <v/>
      </c>
      <c r="J269" s="6">
        <f>TCD!U270</f>
        <v/>
      </c>
      <c r="K269">
        <f>K268</f>
        <v/>
      </c>
      <c r="L269" s="151">
        <f>_xlfn.XLOOKUP(F269,'TCD poids'!A:A,'TCD poids'!C:C)</f>
        <v/>
      </c>
      <c r="M269">
        <f>TCD!T270</f>
        <v/>
      </c>
      <c r="N269">
        <f>IF(I269="",0.2,LOOKUP(I269,'Pays TVA'!A:A,'Pays TVA'!B:B))</f>
        <v/>
      </c>
      <c r="O269" s="151">
        <f>IF(TCD!M270="","",TCD!M270)</f>
        <v/>
      </c>
      <c r="P269" s="151">
        <f>IF(TCD!J270="","",TCD!J270)</f>
        <v/>
      </c>
      <c r="Q269" s="151">
        <f>IF(AND(TCD!L270="",TCD!Q270=""),"",IF(SUM(TCD!L270,TCD!Q270)&gt;15,29,9.5))</f>
        <v/>
      </c>
      <c r="R269" s="151">
        <f>_xlfn.XLOOKUP(F269,TCD!E:E,TCD!K:K,"")</f>
        <v/>
      </c>
      <c r="S269" s="151">
        <f>IF(TCD!I270="","",IF(TCD!I270&gt;8.5,17,8.5))</f>
        <v/>
      </c>
      <c r="T269" s="151">
        <f>TCD!Y270</f>
        <v/>
      </c>
    </row>
    <row r="270">
      <c r="A270" s="13">
        <f>TCD!V271</f>
        <v/>
      </c>
      <c r="B270" s="1">
        <f>B269</f>
        <v/>
      </c>
      <c r="F270">
        <f>TCD!E271</f>
        <v/>
      </c>
      <c r="H270" s="6">
        <f>IF(RIGHT(J270,3)="BTB","E","P")</f>
        <v/>
      </c>
      <c r="I270">
        <f>LOOKUP(F270,'Facture Chronopost'!L:L,'Facture Chronopost'!H:H)</f>
        <v/>
      </c>
      <c r="J270" s="6">
        <f>TCD!U271</f>
        <v/>
      </c>
      <c r="K270">
        <f>K269</f>
        <v/>
      </c>
      <c r="L270" s="151">
        <f>_xlfn.XLOOKUP(F270,'TCD poids'!A:A,'TCD poids'!C:C)</f>
        <v/>
      </c>
      <c r="M270">
        <f>TCD!T271</f>
        <v/>
      </c>
      <c r="N270">
        <f>IF(I270="",0.2,LOOKUP(I270,'Pays TVA'!A:A,'Pays TVA'!B:B))</f>
        <v/>
      </c>
      <c r="O270" s="151">
        <f>IF(TCD!M271="","",TCD!M271)</f>
        <v/>
      </c>
      <c r="P270" s="151">
        <f>IF(TCD!J271="","",TCD!J271)</f>
        <v/>
      </c>
      <c r="Q270" s="151">
        <f>IF(AND(TCD!L271="",TCD!Q271=""),"",IF(SUM(TCD!L271,TCD!Q271)&gt;15,29,9.5))</f>
        <v/>
      </c>
      <c r="R270" s="151">
        <f>_xlfn.XLOOKUP(F270,TCD!E:E,TCD!K:K,"")</f>
        <v/>
      </c>
      <c r="S270" s="151">
        <f>IF(TCD!I271="","",IF(TCD!I271&gt;8.5,17,8.5))</f>
        <v/>
      </c>
      <c r="T270" s="151">
        <f>TCD!Y271</f>
        <v/>
      </c>
    </row>
    <row r="271">
      <c r="A271" s="13">
        <f>TCD!V272</f>
        <v/>
      </c>
      <c r="B271" s="1">
        <f>B270</f>
        <v/>
      </c>
      <c r="F271">
        <f>TCD!E272</f>
        <v/>
      </c>
      <c r="H271" s="6">
        <f>IF(RIGHT(J271,3)="BTB","E","P")</f>
        <v/>
      </c>
      <c r="I271">
        <f>LOOKUP(F271,'Facture Chronopost'!L:L,'Facture Chronopost'!H:H)</f>
        <v/>
      </c>
      <c r="J271" s="6">
        <f>TCD!U272</f>
        <v/>
      </c>
      <c r="K271">
        <f>K270</f>
        <v/>
      </c>
      <c r="L271" s="151">
        <f>_xlfn.XLOOKUP(F271,'TCD poids'!A:A,'TCD poids'!C:C)</f>
        <v/>
      </c>
      <c r="M271">
        <f>TCD!T272</f>
        <v/>
      </c>
      <c r="N271">
        <f>IF(I271="",0.2,LOOKUP(I271,'Pays TVA'!A:A,'Pays TVA'!B:B))</f>
        <v/>
      </c>
      <c r="O271" s="151">
        <f>IF(TCD!M272="","",TCD!M272)</f>
        <v/>
      </c>
      <c r="P271" s="151">
        <f>IF(TCD!J272="","",TCD!J272)</f>
        <v/>
      </c>
      <c r="Q271" s="151">
        <f>IF(AND(TCD!L272="",TCD!Q272=""),"",IF(SUM(TCD!L272,TCD!Q272)&gt;15,29,9.5))</f>
        <v/>
      </c>
      <c r="R271" s="151">
        <f>_xlfn.XLOOKUP(F271,TCD!E:E,TCD!K:K,"")</f>
        <v/>
      </c>
      <c r="S271" s="151">
        <f>IF(TCD!I272="","",IF(TCD!I272&gt;8.5,17,8.5))</f>
        <v/>
      </c>
      <c r="T271" s="151">
        <f>TCD!Y272</f>
        <v/>
      </c>
    </row>
    <row r="272">
      <c r="A272" s="13">
        <f>TCD!V273</f>
        <v/>
      </c>
      <c r="B272" s="1">
        <f>B271</f>
        <v/>
      </c>
      <c r="F272">
        <f>TCD!E273</f>
        <v/>
      </c>
      <c r="H272" s="6">
        <f>IF(RIGHT(J272,3)="BTB","E","P")</f>
        <v/>
      </c>
      <c r="I272">
        <f>LOOKUP(F272,'Facture Chronopost'!L:L,'Facture Chronopost'!H:H)</f>
        <v/>
      </c>
      <c r="J272" s="6">
        <f>TCD!U273</f>
        <v/>
      </c>
      <c r="K272">
        <f>K271</f>
        <v/>
      </c>
      <c r="L272" s="151">
        <f>_xlfn.XLOOKUP(F272,'TCD poids'!A:A,'TCD poids'!C:C)</f>
        <v/>
      </c>
      <c r="M272">
        <f>TCD!T273</f>
        <v/>
      </c>
      <c r="N272">
        <f>IF(I272="",0.2,LOOKUP(I272,'Pays TVA'!A:A,'Pays TVA'!B:B))</f>
        <v/>
      </c>
      <c r="O272" s="151">
        <f>IF(TCD!M273="","",TCD!M273)</f>
        <v/>
      </c>
      <c r="P272" s="151">
        <f>IF(TCD!J273="","",TCD!J273)</f>
        <v/>
      </c>
      <c r="Q272" s="151">
        <f>IF(AND(TCD!L273="",TCD!Q273=""),"",IF(SUM(TCD!L273,TCD!Q273)&gt;15,29,9.5))</f>
        <v/>
      </c>
      <c r="R272" s="151">
        <f>_xlfn.XLOOKUP(F272,TCD!E:E,TCD!K:K,"")</f>
        <v/>
      </c>
      <c r="S272" s="151">
        <f>IF(TCD!I273="","",IF(TCD!I273&gt;8.5,17,8.5))</f>
        <v/>
      </c>
      <c r="T272" s="151">
        <f>TCD!Y273</f>
        <v/>
      </c>
    </row>
    <row r="273">
      <c r="A273" s="13">
        <f>TCD!V274</f>
        <v/>
      </c>
      <c r="B273" s="1">
        <f>B272</f>
        <v/>
      </c>
      <c r="F273">
        <f>TCD!E274</f>
        <v/>
      </c>
      <c r="H273" s="6">
        <f>IF(RIGHT(J273,3)="BTB","E","P")</f>
        <v/>
      </c>
      <c r="I273">
        <f>LOOKUP(F273,'Facture Chronopost'!L:L,'Facture Chronopost'!H:H)</f>
        <v/>
      </c>
      <c r="J273" s="6">
        <f>TCD!U274</f>
        <v/>
      </c>
      <c r="K273">
        <f>K272</f>
        <v/>
      </c>
      <c r="L273" s="151">
        <f>_xlfn.XLOOKUP(F273,'TCD poids'!A:A,'TCD poids'!C:C)</f>
        <v/>
      </c>
      <c r="M273">
        <f>TCD!T274</f>
        <v/>
      </c>
      <c r="N273">
        <f>IF(I273="",0.2,LOOKUP(I273,'Pays TVA'!A:A,'Pays TVA'!B:B))</f>
        <v/>
      </c>
      <c r="O273" s="151">
        <f>IF(TCD!M274="","",TCD!M274)</f>
        <v/>
      </c>
      <c r="P273" s="151">
        <f>IF(TCD!J274="","",TCD!J274)</f>
        <v/>
      </c>
      <c r="Q273" s="151">
        <f>IF(AND(TCD!L274="",TCD!Q274=""),"",IF(SUM(TCD!L274,TCD!Q274)&gt;15,29,9.5))</f>
        <v/>
      </c>
      <c r="R273" s="151">
        <f>_xlfn.XLOOKUP(F273,TCD!E:E,TCD!K:K,"")</f>
        <v/>
      </c>
      <c r="S273" s="151">
        <f>IF(TCD!I274="","",IF(TCD!I274&gt;8.5,17,8.5))</f>
        <v/>
      </c>
      <c r="T273" s="151">
        <f>TCD!Y274</f>
        <v/>
      </c>
    </row>
    <row r="274">
      <c r="A274" s="13">
        <f>TCD!V275</f>
        <v/>
      </c>
      <c r="B274" s="1">
        <f>B273</f>
        <v/>
      </c>
      <c r="F274">
        <f>TCD!E275</f>
        <v/>
      </c>
      <c r="H274" s="6">
        <f>IF(RIGHT(J274,3)="BTB","E","P")</f>
        <v/>
      </c>
      <c r="I274">
        <f>LOOKUP(F274,'Facture Chronopost'!L:L,'Facture Chronopost'!H:H)</f>
        <v/>
      </c>
      <c r="J274" s="6">
        <f>TCD!U275</f>
        <v/>
      </c>
      <c r="K274">
        <f>K273</f>
        <v/>
      </c>
      <c r="L274" s="151">
        <f>_xlfn.XLOOKUP(F274,'TCD poids'!A:A,'TCD poids'!C:C)</f>
        <v/>
      </c>
      <c r="M274">
        <f>TCD!T275</f>
        <v/>
      </c>
      <c r="N274">
        <f>IF(I274="",0.2,LOOKUP(I274,'Pays TVA'!A:A,'Pays TVA'!B:B))</f>
        <v/>
      </c>
      <c r="O274" s="151">
        <f>IF(TCD!M275="","",TCD!M275)</f>
        <v/>
      </c>
      <c r="P274" s="151">
        <f>IF(TCD!J275="","",TCD!J275)</f>
        <v/>
      </c>
      <c r="Q274" s="151">
        <f>IF(AND(TCD!L275="",TCD!Q275=""),"",IF(SUM(TCD!L275,TCD!Q275)&gt;15,29,9.5))</f>
        <v/>
      </c>
      <c r="R274" s="151">
        <f>_xlfn.XLOOKUP(F274,TCD!E:E,TCD!K:K,"")</f>
        <v/>
      </c>
      <c r="S274" s="151">
        <f>IF(TCD!I275="","",IF(TCD!I275&gt;8.5,17,8.5))</f>
        <v/>
      </c>
      <c r="T274" s="151">
        <f>TCD!Y275</f>
        <v/>
      </c>
    </row>
    <row r="275">
      <c r="A275" s="13">
        <f>TCD!V276</f>
        <v/>
      </c>
      <c r="B275" s="1">
        <f>B274</f>
        <v/>
      </c>
      <c r="F275">
        <f>TCD!E276</f>
        <v/>
      </c>
      <c r="H275" s="6">
        <f>IF(RIGHT(J275,3)="BTB","E","P")</f>
        <v/>
      </c>
      <c r="I275">
        <f>LOOKUP(F275,'Facture Chronopost'!L:L,'Facture Chronopost'!H:H)</f>
        <v/>
      </c>
      <c r="J275" s="6">
        <f>TCD!U276</f>
        <v/>
      </c>
      <c r="K275">
        <f>K274</f>
        <v/>
      </c>
      <c r="L275" s="151">
        <f>_xlfn.XLOOKUP(F275,'TCD poids'!A:A,'TCD poids'!C:C)</f>
        <v/>
      </c>
      <c r="M275">
        <f>TCD!T276</f>
        <v/>
      </c>
      <c r="N275">
        <f>IF(I275="",0.2,LOOKUP(I275,'Pays TVA'!A:A,'Pays TVA'!B:B))</f>
        <v/>
      </c>
      <c r="O275" s="151">
        <f>IF(TCD!M276="","",TCD!M276)</f>
        <v/>
      </c>
      <c r="P275" s="151">
        <f>IF(TCD!J276="","",TCD!J276)</f>
        <v/>
      </c>
      <c r="Q275" s="151">
        <f>IF(AND(TCD!L276="",TCD!Q276=""),"",IF(SUM(TCD!L276,TCD!Q276)&gt;15,29,9.5))</f>
        <v/>
      </c>
      <c r="R275" s="151">
        <f>_xlfn.XLOOKUP(F275,TCD!E:E,TCD!K:K,"")</f>
        <v/>
      </c>
      <c r="S275" s="151">
        <f>IF(TCD!I276="","",IF(TCD!I276&gt;8.5,17,8.5))</f>
        <v/>
      </c>
      <c r="T275" s="151">
        <f>TCD!Y276</f>
        <v/>
      </c>
    </row>
    <row r="276">
      <c r="A276" s="13">
        <f>TCD!V277</f>
        <v/>
      </c>
      <c r="B276" s="1">
        <f>B275</f>
        <v/>
      </c>
      <c r="F276">
        <f>TCD!E277</f>
        <v/>
      </c>
      <c r="H276" s="6">
        <f>IF(RIGHT(J276,3)="BTB","E","P")</f>
        <v/>
      </c>
      <c r="I276">
        <f>LOOKUP(F276,'Facture Chronopost'!L:L,'Facture Chronopost'!H:H)</f>
        <v/>
      </c>
      <c r="J276" s="6">
        <f>TCD!U277</f>
        <v/>
      </c>
      <c r="K276">
        <f>K275</f>
        <v/>
      </c>
      <c r="L276" s="151">
        <f>_xlfn.XLOOKUP(F276,'TCD poids'!A:A,'TCD poids'!C:C)</f>
        <v/>
      </c>
      <c r="M276">
        <f>TCD!T277</f>
        <v/>
      </c>
      <c r="N276">
        <f>IF(I276="",0.2,LOOKUP(I276,'Pays TVA'!A:A,'Pays TVA'!B:B))</f>
        <v/>
      </c>
      <c r="O276" s="151">
        <f>IF(TCD!M277="","",TCD!M277)</f>
        <v/>
      </c>
      <c r="P276" s="151">
        <f>IF(TCD!J277="","",TCD!J277)</f>
        <v/>
      </c>
      <c r="Q276" s="151">
        <f>IF(AND(TCD!L277="",TCD!Q277=""),"",IF(SUM(TCD!L277,TCD!Q277)&gt;15,29,9.5))</f>
        <v/>
      </c>
      <c r="R276" s="151">
        <f>_xlfn.XLOOKUP(F276,TCD!E:E,TCD!K:K,"")</f>
        <v/>
      </c>
      <c r="S276" s="151">
        <f>IF(TCD!I277="","",IF(TCD!I277&gt;8.5,17,8.5))</f>
        <v/>
      </c>
      <c r="T276" s="151">
        <f>TCD!Y277</f>
        <v/>
      </c>
    </row>
    <row r="277">
      <c r="A277" s="13">
        <f>TCD!V278</f>
        <v/>
      </c>
      <c r="B277" s="1">
        <f>B276</f>
        <v/>
      </c>
      <c r="F277">
        <f>TCD!E278</f>
        <v/>
      </c>
      <c r="H277" s="6">
        <f>IF(RIGHT(J277,3)="BTB","E","P")</f>
        <v/>
      </c>
      <c r="I277">
        <f>LOOKUP(F277,'Facture Chronopost'!L:L,'Facture Chronopost'!H:H)</f>
        <v/>
      </c>
      <c r="J277" s="6">
        <f>TCD!U278</f>
        <v/>
      </c>
      <c r="K277">
        <f>K276</f>
        <v/>
      </c>
      <c r="L277" s="151">
        <f>_xlfn.XLOOKUP(F277,'TCD poids'!A:A,'TCD poids'!C:C)</f>
        <v/>
      </c>
      <c r="M277">
        <f>TCD!T278</f>
        <v/>
      </c>
      <c r="N277">
        <f>IF(I277="",0.2,LOOKUP(I277,'Pays TVA'!A:A,'Pays TVA'!B:B))</f>
        <v/>
      </c>
      <c r="O277" s="151">
        <f>IF(TCD!M278="","",TCD!M278)</f>
        <v/>
      </c>
      <c r="P277" s="151">
        <f>IF(TCD!J278="","",TCD!J278)</f>
        <v/>
      </c>
      <c r="Q277" s="151">
        <f>IF(AND(TCD!L278="",TCD!Q278=""),"",IF(SUM(TCD!L278,TCD!Q278)&gt;15,29,9.5))</f>
        <v/>
      </c>
      <c r="R277" s="151">
        <f>_xlfn.XLOOKUP(F277,TCD!E:E,TCD!K:K,"")</f>
        <v/>
      </c>
      <c r="S277" s="151">
        <f>IF(TCD!I278="","",IF(TCD!I278&gt;8.5,17,8.5))</f>
        <v/>
      </c>
      <c r="T277" s="151">
        <f>TCD!Y278</f>
        <v/>
      </c>
    </row>
    <row r="278">
      <c r="A278" s="13">
        <f>TCD!V279</f>
        <v/>
      </c>
      <c r="B278" s="1">
        <f>B277</f>
        <v/>
      </c>
      <c r="F278">
        <f>TCD!E279</f>
        <v/>
      </c>
      <c r="H278" s="6">
        <f>IF(RIGHT(J278,3)="BTB","E","P")</f>
        <v/>
      </c>
      <c r="I278">
        <f>LOOKUP(F278,'Facture Chronopost'!L:L,'Facture Chronopost'!H:H)</f>
        <v/>
      </c>
      <c r="J278" s="6">
        <f>TCD!U279</f>
        <v/>
      </c>
      <c r="K278">
        <f>K277</f>
        <v/>
      </c>
      <c r="L278" s="151">
        <f>_xlfn.XLOOKUP(F278,'TCD poids'!A:A,'TCD poids'!C:C)</f>
        <v/>
      </c>
      <c r="M278">
        <f>TCD!T279</f>
        <v/>
      </c>
      <c r="N278">
        <f>IF(I278="",0.2,LOOKUP(I278,'Pays TVA'!A:A,'Pays TVA'!B:B))</f>
        <v/>
      </c>
      <c r="O278" s="151">
        <f>IF(TCD!M279="","",TCD!M279)</f>
        <v/>
      </c>
      <c r="P278" s="151">
        <f>IF(TCD!J279="","",TCD!J279)</f>
        <v/>
      </c>
      <c r="Q278" s="151">
        <f>IF(AND(TCD!L279="",TCD!Q279=""),"",IF(SUM(TCD!L279,TCD!Q279)&gt;15,29,9.5))</f>
        <v/>
      </c>
      <c r="R278" s="151">
        <f>_xlfn.XLOOKUP(F278,TCD!E:E,TCD!K:K,"")</f>
        <v/>
      </c>
      <c r="S278" s="151">
        <f>IF(TCD!I279="","",IF(TCD!I279&gt;8.5,17,8.5))</f>
        <v/>
      </c>
      <c r="T278" s="151">
        <f>TCD!Y279</f>
        <v/>
      </c>
    </row>
    <row r="279">
      <c r="A279" s="13">
        <f>TCD!V280</f>
        <v/>
      </c>
      <c r="B279" s="1">
        <f>B278</f>
        <v/>
      </c>
      <c r="F279">
        <f>TCD!E280</f>
        <v/>
      </c>
      <c r="H279" s="6">
        <f>IF(RIGHT(J279,3)="BTB","E","P")</f>
        <v/>
      </c>
      <c r="I279">
        <f>LOOKUP(F279,'Facture Chronopost'!L:L,'Facture Chronopost'!H:H)</f>
        <v/>
      </c>
      <c r="J279" s="6">
        <f>TCD!U280</f>
        <v/>
      </c>
      <c r="K279">
        <f>K278</f>
        <v/>
      </c>
      <c r="L279" s="151">
        <f>_xlfn.XLOOKUP(F279,'TCD poids'!A:A,'TCD poids'!C:C)</f>
        <v/>
      </c>
      <c r="M279">
        <f>TCD!T280</f>
        <v/>
      </c>
      <c r="N279">
        <f>IF(I279="",0.2,LOOKUP(I279,'Pays TVA'!A:A,'Pays TVA'!B:B))</f>
        <v/>
      </c>
      <c r="O279" s="151">
        <f>IF(TCD!M280="","",TCD!M280)</f>
        <v/>
      </c>
      <c r="P279" s="151">
        <f>IF(TCD!J280="","",TCD!J280)</f>
        <v/>
      </c>
      <c r="Q279" s="151">
        <f>IF(AND(TCD!L280="",TCD!Q280=""),"",IF(SUM(TCD!L280,TCD!Q280)&gt;15,29,9.5))</f>
        <v/>
      </c>
      <c r="R279" s="151">
        <f>_xlfn.XLOOKUP(F279,TCD!E:E,TCD!K:K,"")</f>
        <v/>
      </c>
      <c r="S279" s="151">
        <f>IF(TCD!I280="","",IF(TCD!I280&gt;8.5,17,8.5))</f>
        <v/>
      </c>
      <c r="T279" s="151">
        <f>TCD!Y280</f>
        <v/>
      </c>
    </row>
    <row r="280">
      <c r="A280" s="13">
        <f>TCD!V281</f>
        <v/>
      </c>
      <c r="B280" s="1">
        <f>B279</f>
        <v/>
      </c>
      <c r="F280">
        <f>TCD!E281</f>
        <v/>
      </c>
      <c r="H280" s="6">
        <f>IF(RIGHT(J280,3)="BTB","E","P")</f>
        <v/>
      </c>
      <c r="I280">
        <f>LOOKUP(F280,'Facture Chronopost'!L:L,'Facture Chronopost'!H:H)</f>
        <v/>
      </c>
      <c r="J280" s="6">
        <f>TCD!U281</f>
        <v/>
      </c>
      <c r="K280">
        <f>K279</f>
        <v/>
      </c>
      <c r="L280" s="151">
        <f>_xlfn.XLOOKUP(F280,'TCD poids'!A:A,'TCD poids'!C:C)</f>
        <v/>
      </c>
      <c r="M280">
        <f>TCD!T281</f>
        <v/>
      </c>
      <c r="N280">
        <f>IF(I280="",0.2,LOOKUP(I280,'Pays TVA'!A:A,'Pays TVA'!B:B))</f>
        <v/>
      </c>
      <c r="O280" s="151">
        <f>IF(TCD!M281="","",TCD!M281)</f>
        <v/>
      </c>
      <c r="P280" s="151">
        <f>IF(TCD!J281="","",TCD!J281)</f>
        <v/>
      </c>
      <c r="Q280" s="151">
        <f>IF(AND(TCD!L281="",TCD!Q281=""),"",IF(SUM(TCD!L281,TCD!Q281)&gt;15,29,9.5))</f>
        <v/>
      </c>
      <c r="R280" s="151">
        <f>_xlfn.XLOOKUP(F280,TCD!E:E,TCD!K:K,"")</f>
        <v/>
      </c>
      <c r="S280" s="151">
        <f>IF(TCD!I281="","",IF(TCD!I281&gt;8.5,17,8.5))</f>
        <v/>
      </c>
      <c r="T280" s="151">
        <f>TCD!Y281</f>
        <v/>
      </c>
    </row>
    <row r="281">
      <c r="A281" s="13">
        <f>TCD!V282</f>
        <v/>
      </c>
      <c r="B281" s="1">
        <f>B280</f>
        <v/>
      </c>
      <c r="F281">
        <f>TCD!E282</f>
        <v/>
      </c>
      <c r="H281" s="6">
        <f>IF(RIGHT(J281,3)="BTB","E","P")</f>
        <v/>
      </c>
      <c r="I281">
        <f>LOOKUP(F281,'Facture Chronopost'!L:L,'Facture Chronopost'!H:H)</f>
        <v/>
      </c>
      <c r="J281" s="6">
        <f>TCD!U282</f>
        <v/>
      </c>
      <c r="K281">
        <f>K280</f>
        <v/>
      </c>
      <c r="L281" s="151">
        <f>_xlfn.XLOOKUP(F281,'TCD poids'!A:A,'TCD poids'!C:C)</f>
        <v/>
      </c>
      <c r="M281">
        <f>TCD!T282</f>
        <v/>
      </c>
      <c r="N281">
        <f>IF(I281="",0.2,LOOKUP(I281,'Pays TVA'!A:A,'Pays TVA'!B:B))</f>
        <v/>
      </c>
      <c r="O281" s="151">
        <f>IF(TCD!M282="","",TCD!M282)</f>
        <v/>
      </c>
      <c r="P281" s="151">
        <f>IF(TCD!J282="","",TCD!J282)</f>
        <v/>
      </c>
      <c r="Q281" s="151">
        <f>IF(AND(TCD!L282="",TCD!Q282=""),"",IF(SUM(TCD!L282,TCD!Q282)&gt;15,29,9.5))</f>
        <v/>
      </c>
      <c r="R281" s="151">
        <f>_xlfn.XLOOKUP(F281,TCD!E:E,TCD!K:K,"")</f>
        <v/>
      </c>
      <c r="S281" s="151">
        <f>IF(TCD!I282="","",IF(TCD!I282&gt;8.5,17,8.5))</f>
        <v/>
      </c>
      <c r="T281" s="151">
        <f>TCD!Y282</f>
        <v/>
      </c>
    </row>
    <row r="282">
      <c r="A282" s="13">
        <f>TCD!V283</f>
        <v/>
      </c>
      <c r="B282" s="1">
        <f>B281</f>
        <v/>
      </c>
      <c r="F282">
        <f>TCD!E283</f>
        <v/>
      </c>
      <c r="H282" s="6">
        <f>IF(RIGHT(J282,3)="BTB","E","P")</f>
        <v/>
      </c>
      <c r="I282">
        <f>LOOKUP(F282,'Facture Chronopost'!L:L,'Facture Chronopost'!H:H)</f>
        <v/>
      </c>
      <c r="J282" s="6">
        <f>TCD!U283</f>
        <v/>
      </c>
      <c r="K282">
        <f>K281</f>
        <v/>
      </c>
      <c r="L282" s="151">
        <f>_xlfn.XLOOKUP(F282,'TCD poids'!A:A,'TCD poids'!C:C)</f>
        <v/>
      </c>
      <c r="M282">
        <f>TCD!T283</f>
        <v/>
      </c>
      <c r="N282">
        <f>IF(I282="",0.2,LOOKUP(I282,'Pays TVA'!A:A,'Pays TVA'!B:B))</f>
        <v/>
      </c>
      <c r="O282" s="151">
        <f>IF(TCD!M283="","",TCD!M283)</f>
        <v/>
      </c>
      <c r="P282" s="151">
        <f>IF(TCD!J283="","",TCD!J283)</f>
        <v/>
      </c>
      <c r="Q282" s="151">
        <f>IF(AND(TCD!L283="",TCD!Q283=""),"",IF(SUM(TCD!L283,TCD!Q283)&gt;15,29,9.5))</f>
        <v/>
      </c>
      <c r="R282" s="151">
        <f>_xlfn.XLOOKUP(F282,TCD!E:E,TCD!K:K,"")</f>
        <v/>
      </c>
      <c r="S282" s="151">
        <f>IF(TCD!I283="","",IF(TCD!I283&gt;8.5,17,8.5))</f>
        <v/>
      </c>
      <c r="T282" s="151">
        <f>TCD!Y283</f>
        <v/>
      </c>
    </row>
    <row r="283">
      <c r="A283" s="13">
        <f>TCD!V284</f>
        <v/>
      </c>
      <c r="B283" s="1">
        <f>B282</f>
        <v/>
      </c>
      <c r="F283">
        <f>TCD!E284</f>
        <v/>
      </c>
      <c r="H283" s="6">
        <f>IF(RIGHT(J283,3)="BTB","E","P")</f>
        <v/>
      </c>
      <c r="I283">
        <f>LOOKUP(F283,'Facture Chronopost'!L:L,'Facture Chronopost'!H:H)</f>
        <v/>
      </c>
      <c r="J283" s="6">
        <f>TCD!U284</f>
        <v/>
      </c>
      <c r="K283">
        <f>K282</f>
        <v/>
      </c>
      <c r="L283" s="151">
        <f>_xlfn.XLOOKUP(F283,'TCD poids'!A:A,'TCD poids'!C:C)</f>
        <v/>
      </c>
      <c r="M283">
        <f>TCD!T284</f>
        <v/>
      </c>
      <c r="N283">
        <f>IF(I283="",0.2,LOOKUP(I283,'Pays TVA'!A:A,'Pays TVA'!B:B))</f>
        <v/>
      </c>
      <c r="O283" s="151">
        <f>IF(TCD!M284="","",TCD!M284)</f>
        <v/>
      </c>
      <c r="P283" s="151">
        <f>IF(TCD!J284="","",TCD!J284)</f>
        <v/>
      </c>
      <c r="Q283" s="151">
        <f>IF(AND(TCD!L284="",TCD!Q284=""),"",IF(SUM(TCD!L284,TCD!Q284)&gt;15,29,9.5))</f>
        <v/>
      </c>
      <c r="R283" s="151">
        <f>_xlfn.XLOOKUP(F283,TCD!E:E,TCD!K:K,"")</f>
        <v/>
      </c>
      <c r="S283" s="151">
        <f>IF(TCD!I284="","",IF(TCD!I284&gt;8.5,17,8.5))</f>
        <v/>
      </c>
      <c r="T283" s="151">
        <f>TCD!Y284</f>
        <v/>
      </c>
    </row>
    <row r="284">
      <c r="A284" s="13">
        <f>TCD!V285</f>
        <v/>
      </c>
      <c r="B284" s="1">
        <f>B283</f>
        <v/>
      </c>
      <c r="F284">
        <f>TCD!E285</f>
        <v/>
      </c>
      <c r="H284" s="6">
        <f>IF(RIGHT(J284,3)="BTB","E","P")</f>
        <v/>
      </c>
      <c r="I284">
        <f>LOOKUP(F284,'Facture Chronopost'!L:L,'Facture Chronopost'!H:H)</f>
        <v/>
      </c>
      <c r="J284" s="6">
        <f>TCD!U285</f>
        <v/>
      </c>
      <c r="K284">
        <f>K283</f>
        <v/>
      </c>
      <c r="L284" s="151">
        <f>_xlfn.XLOOKUP(F284,'TCD poids'!A:A,'TCD poids'!C:C)</f>
        <v/>
      </c>
      <c r="M284">
        <f>TCD!T285</f>
        <v/>
      </c>
      <c r="N284">
        <f>IF(I284="",0.2,LOOKUP(I284,'Pays TVA'!A:A,'Pays TVA'!B:B))</f>
        <v/>
      </c>
      <c r="O284" s="151">
        <f>IF(TCD!M285="","",TCD!M285)</f>
        <v/>
      </c>
      <c r="P284" s="151">
        <f>IF(TCD!J285="","",TCD!J285)</f>
        <v/>
      </c>
      <c r="Q284" s="151">
        <f>IF(AND(TCD!L285="",TCD!Q285=""),"",IF(SUM(TCD!L285,TCD!Q285)&gt;15,29,9.5))</f>
        <v/>
      </c>
      <c r="R284" s="151">
        <f>_xlfn.XLOOKUP(F284,TCD!E:E,TCD!K:K,"")</f>
        <v/>
      </c>
      <c r="S284" s="151">
        <f>IF(TCD!I285="","",IF(TCD!I285&gt;8.5,17,8.5))</f>
        <v/>
      </c>
      <c r="T284" s="151">
        <f>TCD!Y285</f>
        <v/>
      </c>
    </row>
    <row r="285">
      <c r="A285" s="13">
        <f>TCD!V286</f>
        <v/>
      </c>
      <c r="B285" s="1">
        <f>B284</f>
        <v/>
      </c>
      <c r="F285">
        <f>TCD!E286</f>
        <v/>
      </c>
      <c r="H285" s="6">
        <f>IF(RIGHT(J285,3)="BTB","E","P")</f>
        <v/>
      </c>
      <c r="I285">
        <f>LOOKUP(F285,'Facture Chronopost'!L:L,'Facture Chronopost'!H:H)</f>
        <v/>
      </c>
      <c r="J285" s="6">
        <f>TCD!U286</f>
        <v/>
      </c>
      <c r="K285">
        <f>K284</f>
        <v/>
      </c>
      <c r="L285" s="151">
        <f>_xlfn.XLOOKUP(F285,'TCD poids'!A:A,'TCD poids'!C:C)</f>
        <v/>
      </c>
      <c r="M285">
        <f>TCD!T286</f>
        <v/>
      </c>
      <c r="N285">
        <f>IF(I285="",0.2,LOOKUP(I285,'Pays TVA'!A:A,'Pays TVA'!B:B))</f>
        <v/>
      </c>
      <c r="O285" s="151">
        <f>IF(TCD!M286="","",TCD!M286)</f>
        <v/>
      </c>
      <c r="P285" s="151">
        <f>IF(TCD!J286="","",TCD!J286)</f>
        <v/>
      </c>
      <c r="Q285" s="151">
        <f>IF(AND(TCD!L286="",TCD!Q286=""),"",IF(SUM(TCD!L286,TCD!Q286)&gt;15,29,9.5))</f>
        <v/>
      </c>
      <c r="R285" s="151">
        <f>_xlfn.XLOOKUP(F285,TCD!E:E,TCD!K:K,"")</f>
        <v/>
      </c>
      <c r="S285" s="151">
        <f>IF(TCD!I286="","",IF(TCD!I286&gt;8.5,17,8.5))</f>
        <v/>
      </c>
      <c r="T285" s="151">
        <f>TCD!Y286</f>
        <v/>
      </c>
    </row>
    <row r="286">
      <c r="A286" s="13">
        <f>TCD!V287</f>
        <v/>
      </c>
      <c r="B286" s="1">
        <f>B285</f>
        <v/>
      </c>
      <c r="F286">
        <f>TCD!E287</f>
        <v/>
      </c>
      <c r="H286" s="6">
        <f>IF(RIGHT(J286,3)="BTB","E","P")</f>
        <v/>
      </c>
      <c r="I286">
        <f>LOOKUP(F286,'Facture Chronopost'!L:L,'Facture Chronopost'!H:H)</f>
        <v/>
      </c>
      <c r="J286" s="6">
        <f>TCD!U287</f>
        <v/>
      </c>
      <c r="K286">
        <f>K285</f>
        <v/>
      </c>
      <c r="L286" s="151">
        <f>_xlfn.XLOOKUP(F286,'TCD poids'!A:A,'TCD poids'!C:C)</f>
        <v/>
      </c>
      <c r="M286">
        <f>TCD!T287</f>
        <v/>
      </c>
      <c r="N286">
        <f>IF(I286="",0.2,LOOKUP(I286,'Pays TVA'!A:A,'Pays TVA'!B:B))</f>
        <v/>
      </c>
      <c r="O286" s="151">
        <f>IF(TCD!M287="","",TCD!M287)</f>
        <v/>
      </c>
      <c r="P286" s="151">
        <f>IF(TCD!J287="","",TCD!J287)</f>
        <v/>
      </c>
      <c r="Q286" s="151">
        <f>IF(AND(TCD!L287="",TCD!Q287=""),"",IF(SUM(TCD!L287,TCD!Q287)&gt;15,29,9.5))</f>
        <v/>
      </c>
      <c r="R286" s="151">
        <f>_xlfn.XLOOKUP(F286,TCD!E:E,TCD!K:K,"")</f>
        <v/>
      </c>
      <c r="S286" s="151">
        <f>IF(TCD!I287="","",IF(TCD!I287&gt;8.5,17,8.5))</f>
        <v/>
      </c>
      <c r="T286" s="151">
        <f>TCD!Y287</f>
        <v/>
      </c>
    </row>
    <row r="287">
      <c r="A287" s="13">
        <f>TCD!V288</f>
        <v/>
      </c>
      <c r="B287" s="1">
        <f>B286</f>
        <v/>
      </c>
      <c r="F287">
        <f>TCD!E288</f>
        <v/>
      </c>
      <c r="H287" s="6">
        <f>IF(RIGHT(J287,3)="BTB","E","P")</f>
        <v/>
      </c>
      <c r="I287">
        <f>LOOKUP(F287,'Facture Chronopost'!L:L,'Facture Chronopost'!H:H)</f>
        <v/>
      </c>
      <c r="J287" s="6">
        <f>TCD!U288</f>
        <v/>
      </c>
      <c r="K287">
        <f>K286</f>
        <v/>
      </c>
      <c r="L287" s="151">
        <f>_xlfn.XLOOKUP(F287,'TCD poids'!A:A,'TCD poids'!C:C)</f>
        <v/>
      </c>
      <c r="M287">
        <f>TCD!T288</f>
        <v/>
      </c>
      <c r="N287">
        <f>IF(I287="",0.2,LOOKUP(I287,'Pays TVA'!A:A,'Pays TVA'!B:B))</f>
        <v/>
      </c>
      <c r="O287" s="151">
        <f>IF(TCD!M288="","",TCD!M288)</f>
        <v/>
      </c>
      <c r="P287" s="151">
        <f>IF(TCD!J288="","",TCD!J288)</f>
        <v/>
      </c>
      <c r="Q287" s="151">
        <f>IF(AND(TCD!L288="",TCD!Q288=""),"",IF(SUM(TCD!L288,TCD!Q288)&gt;15,29,9.5))</f>
        <v/>
      </c>
      <c r="R287" s="151">
        <f>_xlfn.XLOOKUP(F287,TCD!E:E,TCD!K:K,"")</f>
        <v/>
      </c>
      <c r="S287" s="151">
        <f>IF(TCD!I288="","",IF(TCD!I288&gt;8.5,17,8.5))</f>
        <v/>
      </c>
      <c r="T287" s="151">
        <f>TCD!Y288</f>
        <v/>
      </c>
    </row>
    <row r="288">
      <c r="A288" s="13">
        <f>TCD!V289</f>
        <v/>
      </c>
      <c r="B288" s="1">
        <f>B287</f>
        <v/>
      </c>
      <c r="F288">
        <f>TCD!E289</f>
        <v/>
      </c>
      <c r="H288" s="6">
        <f>IF(RIGHT(J288,3)="BTB","E","P")</f>
        <v/>
      </c>
      <c r="I288">
        <f>LOOKUP(F288,'Facture Chronopost'!L:L,'Facture Chronopost'!H:H)</f>
        <v/>
      </c>
      <c r="J288" s="6">
        <f>TCD!U289</f>
        <v/>
      </c>
      <c r="K288">
        <f>K287</f>
        <v/>
      </c>
      <c r="L288" s="151">
        <f>_xlfn.XLOOKUP(F288,'TCD poids'!A:A,'TCD poids'!C:C)</f>
        <v/>
      </c>
      <c r="M288">
        <f>TCD!T289</f>
        <v/>
      </c>
      <c r="N288">
        <f>IF(I288="",0.2,LOOKUP(I288,'Pays TVA'!A:A,'Pays TVA'!B:B))</f>
        <v/>
      </c>
      <c r="O288" s="151">
        <f>IF(TCD!M289="","",TCD!M289)</f>
        <v/>
      </c>
      <c r="P288" s="151">
        <f>IF(TCD!J289="","",TCD!J289)</f>
        <v/>
      </c>
      <c r="Q288" s="151">
        <f>IF(AND(TCD!L289="",TCD!Q289=""),"",IF(SUM(TCD!L289,TCD!Q289)&gt;15,29,9.5))</f>
        <v/>
      </c>
      <c r="R288" s="151">
        <f>_xlfn.XLOOKUP(F288,TCD!E:E,TCD!K:K,"")</f>
        <v/>
      </c>
      <c r="S288" s="151">
        <f>IF(TCD!I289="","",IF(TCD!I289&gt;8.5,17,8.5))</f>
        <v/>
      </c>
      <c r="T288" s="151">
        <f>TCD!Y289</f>
        <v/>
      </c>
    </row>
    <row r="289">
      <c r="A289" s="13">
        <f>TCD!V290</f>
        <v/>
      </c>
      <c r="B289" s="1">
        <f>B288</f>
        <v/>
      </c>
      <c r="F289">
        <f>TCD!E290</f>
        <v/>
      </c>
      <c r="H289" s="6">
        <f>IF(RIGHT(J289,3)="BTB","E","P")</f>
        <v/>
      </c>
      <c r="I289">
        <f>LOOKUP(F289,'Facture Chronopost'!L:L,'Facture Chronopost'!H:H)</f>
        <v/>
      </c>
      <c r="J289" s="6">
        <f>TCD!U290</f>
        <v/>
      </c>
      <c r="K289">
        <f>K288</f>
        <v/>
      </c>
      <c r="L289" s="151">
        <f>_xlfn.XLOOKUP(F289,'TCD poids'!A:A,'TCD poids'!C:C)</f>
        <v/>
      </c>
      <c r="M289">
        <f>TCD!T290</f>
        <v/>
      </c>
      <c r="N289">
        <f>IF(I289="",0.2,LOOKUP(I289,'Pays TVA'!A:A,'Pays TVA'!B:B))</f>
        <v/>
      </c>
      <c r="O289" s="151">
        <f>IF(TCD!M290="","",TCD!M290)</f>
        <v/>
      </c>
      <c r="P289" s="151">
        <f>IF(TCD!J290="","",TCD!J290)</f>
        <v/>
      </c>
      <c r="Q289" s="151">
        <f>IF(AND(TCD!L290="",TCD!Q290=""),"",IF(SUM(TCD!L290,TCD!Q290)&gt;15,29,9.5))</f>
        <v/>
      </c>
      <c r="R289" s="151">
        <f>_xlfn.XLOOKUP(F289,TCD!E:E,TCD!K:K,"")</f>
        <v/>
      </c>
      <c r="S289" s="151">
        <f>IF(TCD!I290="","",IF(TCD!I290&gt;8.5,17,8.5))</f>
        <v/>
      </c>
      <c r="T289" s="151">
        <f>TCD!Y290</f>
        <v/>
      </c>
    </row>
    <row r="290">
      <c r="A290" s="13">
        <f>TCD!V291</f>
        <v/>
      </c>
      <c r="B290" s="1">
        <f>B289</f>
        <v/>
      </c>
      <c r="F290">
        <f>TCD!E291</f>
        <v/>
      </c>
      <c r="H290" s="6">
        <f>IF(RIGHT(J290,3)="BTB","E","P")</f>
        <v/>
      </c>
      <c r="I290">
        <f>LOOKUP(F290,'Facture Chronopost'!L:L,'Facture Chronopost'!H:H)</f>
        <v/>
      </c>
      <c r="J290" s="6">
        <f>TCD!U291</f>
        <v/>
      </c>
      <c r="K290">
        <f>K289</f>
        <v/>
      </c>
      <c r="L290" s="151">
        <f>_xlfn.XLOOKUP(F290,'TCD poids'!A:A,'TCD poids'!C:C)</f>
        <v/>
      </c>
      <c r="M290">
        <f>TCD!T291</f>
        <v/>
      </c>
      <c r="N290">
        <f>IF(I290="",0.2,LOOKUP(I290,'Pays TVA'!A:A,'Pays TVA'!B:B))</f>
        <v/>
      </c>
      <c r="O290" s="151">
        <f>IF(TCD!M291="","",TCD!M291)</f>
        <v/>
      </c>
      <c r="P290" s="151">
        <f>IF(TCD!J291="","",TCD!J291)</f>
        <v/>
      </c>
      <c r="Q290" s="151">
        <f>IF(AND(TCD!L291="",TCD!Q291=""),"",IF(SUM(TCD!L291,TCD!Q291)&gt;15,29,9.5))</f>
        <v/>
      </c>
      <c r="R290" s="151">
        <f>_xlfn.XLOOKUP(F290,TCD!E:E,TCD!K:K,"")</f>
        <v/>
      </c>
      <c r="S290" s="151">
        <f>IF(TCD!I291="","",IF(TCD!I291&gt;8.5,17,8.5))</f>
        <v/>
      </c>
      <c r="T290" s="151">
        <f>TCD!Y291</f>
        <v/>
      </c>
    </row>
    <row r="291">
      <c r="A291" s="13">
        <f>TCD!V292</f>
        <v/>
      </c>
      <c r="B291" s="1">
        <f>B290</f>
        <v/>
      </c>
      <c r="F291">
        <f>TCD!E292</f>
        <v/>
      </c>
      <c r="H291" s="6">
        <f>IF(RIGHT(J291,3)="BTB","E","P")</f>
        <v/>
      </c>
      <c r="I291">
        <f>LOOKUP(F291,'Facture Chronopost'!L:L,'Facture Chronopost'!H:H)</f>
        <v/>
      </c>
      <c r="J291" s="6">
        <f>TCD!U292</f>
        <v/>
      </c>
      <c r="K291">
        <f>K290</f>
        <v/>
      </c>
      <c r="L291" s="151">
        <f>_xlfn.XLOOKUP(F291,'TCD poids'!A:A,'TCD poids'!C:C)</f>
        <v/>
      </c>
      <c r="M291">
        <f>TCD!T292</f>
        <v/>
      </c>
      <c r="N291">
        <f>IF(I291="",0.2,LOOKUP(I291,'Pays TVA'!A:A,'Pays TVA'!B:B))</f>
        <v/>
      </c>
      <c r="O291" s="151">
        <f>IF(TCD!M292="","",TCD!M292)</f>
        <v/>
      </c>
      <c r="P291" s="151">
        <f>IF(TCD!J292="","",TCD!J292)</f>
        <v/>
      </c>
      <c r="Q291" s="151">
        <f>IF(AND(TCD!L292="",TCD!Q292=""),"",IF(SUM(TCD!L292,TCD!Q292)&gt;15,29,9.5))</f>
        <v/>
      </c>
      <c r="R291" s="151">
        <f>_xlfn.XLOOKUP(F291,TCD!E:E,TCD!K:K,"")</f>
        <v/>
      </c>
      <c r="S291" s="151">
        <f>IF(TCD!I292="","",IF(TCD!I292&gt;8.5,17,8.5))</f>
        <v/>
      </c>
      <c r="T291" s="151">
        <f>TCD!Y292</f>
        <v/>
      </c>
    </row>
    <row r="292">
      <c r="A292" s="13">
        <f>TCD!V293</f>
        <v/>
      </c>
      <c r="B292" s="1">
        <f>B291</f>
        <v/>
      </c>
      <c r="F292">
        <f>TCD!E293</f>
        <v/>
      </c>
      <c r="H292" s="6">
        <f>IF(RIGHT(J292,3)="BTB","E","P")</f>
        <v/>
      </c>
      <c r="I292">
        <f>LOOKUP(F292,'Facture Chronopost'!L:L,'Facture Chronopost'!H:H)</f>
        <v/>
      </c>
      <c r="J292" s="6">
        <f>TCD!U293</f>
        <v/>
      </c>
      <c r="K292">
        <f>K291</f>
        <v/>
      </c>
      <c r="L292" s="151">
        <f>_xlfn.XLOOKUP(F292,'TCD poids'!A:A,'TCD poids'!C:C)</f>
        <v/>
      </c>
      <c r="M292">
        <f>TCD!T293</f>
        <v/>
      </c>
      <c r="N292">
        <f>IF(I292="",0.2,LOOKUP(I292,'Pays TVA'!A:A,'Pays TVA'!B:B))</f>
        <v/>
      </c>
      <c r="O292" s="151">
        <f>IF(TCD!M293="","",TCD!M293)</f>
        <v/>
      </c>
      <c r="P292" s="151">
        <f>IF(TCD!J293="","",TCD!J293)</f>
        <v/>
      </c>
      <c r="Q292" s="151">
        <f>IF(AND(TCD!L293="",TCD!Q293=""),"",IF(SUM(TCD!L293,TCD!Q293)&gt;15,29,9.5))</f>
        <v/>
      </c>
      <c r="R292" s="151">
        <f>_xlfn.XLOOKUP(F292,TCD!E:E,TCD!K:K,"")</f>
        <v/>
      </c>
      <c r="S292" s="151">
        <f>IF(TCD!I293="","",IF(TCD!I293&gt;8.5,17,8.5))</f>
        <v/>
      </c>
      <c r="T292" s="151">
        <f>TCD!Y293</f>
        <v/>
      </c>
    </row>
    <row r="293">
      <c r="A293" s="13">
        <f>TCD!V294</f>
        <v/>
      </c>
      <c r="B293" s="1">
        <f>B292</f>
        <v/>
      </c>
      <c r="F293">
        <f>TCD!E294</f>
        <v/>
      </c>
      <c r="H293" s="6">
        <f>IF(RIGHT(J293,3)="BTB","E","P")</f>
        <v/>
      </c>
      <c r="I293">
        <f>LOOKUP(F293,'Facture Chronopost'!L:L,'Facture Chronopost'!H:H)</f>
        <v/>
      </c>
      <c r="J293" s="6">
        <f>TCD!U294</f>
        <v/>
      </c>
      <c r="K293">
        <f>K292</f>
        <v/>
      </c>
      <c r="L293" s="151">
        <f>_xlfn.XLOOKUP(F293,'TCD poids'!A:A,'TCD poids'!C:C)</f>
        <v/>
      </c>
      <c r="M293">
        <f>TCD!T294</f>
        <v/>
      </c>
      <c r="N293">
        <f>IF(I293="",0.2,LOOKUP(I293,'Pays TVA'!A:A,'Pays TVA'!B:B))</f>
        <v/>
      </c>
      <c r="O293" s="151">
        <f>IF(TCD!M294="","",TCD!M294)</f>
        <v/>
      </c>
      <c r="P293" s="151">
        <f>IF(TCD!J294="","",TCD!J294)</f>
        <v/>
      </c>
      <c r="Q293" s="151">
        <f>IF(AND(TCD!L294="",TCD!Q294=""),"",IF(SUM(TCD!L294,TCD!Q294)&gt;15,29,9.5))</f>
        <v/>
      </c>
      <c r="R293" s="151">
        <f>_xlfn.XLOOKUP(F293,TCD!E:E,TCD!K:K,"")</f>
        <v/>
      </c>
      <c r="S293" s="151">
        <f>IF(TCD!I294="","",IF(TCD!I294&gt;8.5,17,8.5))</f>
        <v/>
      </c>
      <c r="T293" s="151">
        <f>TCD!Y294</f>
        <v/>
      </c>
    </row>
    <row r="294">
      <c r="A294" s="13">
        <f>TCD!V295</f>
        <v/>
      </c>
      <c r="B294" s="1">
        <f>B293</f>
        <v/>
      </c>
      <c r="F294">
        <f>TCD!E295</f>
        <v/>
      </c>
      <c r="H294" s="6">
        <f>IF(RIGHT(J294,3)="BTB","E","P")</f>
        <v/>
      </c>
      <c r="I294">
        <f>LOOKUP(F294,'Facture Chronopost'!L:L,'Facture Chronopost'!H:H)</f>
        <v/>
      </c>
      <c r="J294" s="6">
        <f>TCD!U295</f>
        <v/>
      </c>
      <c r="K294">
        <f>K293</f>
        <v/>
      </c>
      <c r="L294" s="151">
        <f>_xlfn.XLOOKUP(F294,'TCD poids'!A:A,'TCD poids'!C:C)</f>
        <v/>
      </c>
      <c r="M294">
        <f>TCD!T295</f>
        <v/>
      </c>
      <c r="N294">
        <f>IF(I294="",0.2,LOOKUP(I294,'Pays TVA'!A:A,'Pays TVA'!B:B))</f>
        <v/>
      </c>
      <c r="O294" s="151">
        <f>IF(TCD!M295="","",TCD!M295)</f>
        <v/>
      </c>
      <c r="P294" s="151">
        <f>IF(TCD!J295="","",TCD!J295)</f>
        <v/>
      </c>
      <c r="Q294" s="151">
        <f>IF(AND(TCD!L295="",TCD!Q295=""),"",IF(SUM(TCD!L295,TCD!Q295)&gt;15,29,9.5))</f>
        <v/>
      </c>
      <c r="R294" s="151">
        <f>_xlfn.XLOOKUP(F294,TCD!E:E,TCD!K:K,"")</f>
        <v/>
      </c>
      <c r="S294" s="151">
        <f>IF(TCD!I295="","",IF(TCD!I295&gt;8.5,17,8.5))</f>
        <v/>
      </c>
      <c r="T294" s="151">
        <f>TCD!Y295</f>
        <v/>
      </c>
    </row>
    <row r="295">
      <c r="A295" s="13">
        <f>TCD!V296</f>
        <v/>
      </c>
      <c r="B295" s="1">
        <f>B294</f>
        <v/>
      </c>
      <c r="F295">
        <f>TCD!E296</f>
        <v/>
      </c>
      <c r="H295" s="6">
        <f>IF(RIGHT(J295,3)="BTB","E","P")</f>
        <v/>
      </c>
      <c r="I295">
        <f>LOOKUP(F295,'Facture Chronopost'!L:L,'Facture Chronopost'!H:H)</f>
        <v/>
      </c>
      <c r="J295" s="6">
        <f>TCD!U296</f>
        <v/>
      </c>
      <c r="K295">
        <f>K294</f>
        <v/>
      </c>
      <c r="L295" s="151">
        <f>_xlfn.XLOOKUP(F295,'TCD poids'!A:A,'TCD poids'!C:C)</f>
        <v/>
      </c>
      <c r="M295">
        <f>TCD!T296</f>
        <v/>
      </c>
      <c r="N295">
        <f>IF(I295="",0.2,LOOKUP(I295,'Pays TVA'!A:A,'Pays TVA'!B:B))</f>
        <v/>
      </c>
      <c r="O295" s="151">
        <f>IF(TCD!M296="","",TCD!M296)</f>
        <v/>
      </c>
      <c r="P295" s="151">
        <f>IF(TCD!J296="","",TCD!J296)</f>
        <v/>
      </c>
      <c r="Q295" s="151">
        <f>IF(AND(TCD!L296="",TCD!Q296=""),"",IF(SUM(TCD!L296,TCD!Q296)&gt;15,29,9.5))</f>
        <v/>
      </c>
      <c r="R295" s="151">
        <f>_xlfn.XLOOKUP(F295,TCD!E:E,TCD!K:K,"")</f>
        <v/>
      </c>
      <c r="S295" s="151">
        <f>IF(TCD!I296="","",IF(TCD!I296&gt;8.5,17,8.5))</f>
        <v/>
      </c>
      <c r="T295" s="151">
        <f>TCD!Y296</f>
        <v/>
      </c>
    </row>
    <row r="296">
      <c r="A296" s="13">
        <f>TCD!V297</f>
        <v/>
      </c>
      <c r="B296" s="1">
        <f>B295</f>
        <v/>
      </c>
      <c r="F296">
        <f>TCD!E297</f>
        <v/>
      </c>
      <c r="H296" s="6">
        <f>IF(RIGHT(J296,3)="BTB","E","P")</f>
        <v/>
      </c>
      <c r="I296">
        <f>LOOKUP(F296,'Facture Chronopost'!L:L,'Facture Chronopost'!H:H)</f>
        <v/>
      </c>
      <c r="J296" s="6">
        <f>TCD!U297</f>
        <v/>
      </c>
      <c r="K296">
        <f>K295</f>
        <v/>
      </c>
      <c r="L296" s="151">
        <f>_xlfn.XLOOKUP(F296,'TCD poids'!A:A,'TCD poids'!C:C)</f>
        <v/>
      </c>
      <c r="M296">
        <f>TCD!T297</f>
        <v/>
      </c>
      <c r="N296">
        <f>IF(I296="",0.2,LOOKUP(I296,'Pays TVA'!A:A,'Pays TVA'!B:B))</f>
        <v/>
      </c>
      <c r="O296" s="151">
        <f>IF(TCD!M297="","",TCD!M297)</f>
        <v/>
      </c>
      <c r="P296" s="151">
        <f>IF(TCD!J297="","",TCD!J297)</f>
        <v/>
      </c>
      <c r="Q296" s="151">
        <f>IF(AND(TCD!L297="",TCD!Q297=""),"",IF(SUM(TCD!L297,TCD!Q297)&gt;15,29,9.5))</f>
        <v/>
      </c>
      <c r="R296" s="151">
        <f>_xlfn.XLOOKUP(F296,TCD!E:E,TCD!K:K,"")</f>
        <v/>
      </c>
      <c r="S296" s="151">
        <f>IF(TCD!I297="","",IF(TCD!I297&gt;8.5,17,8.5))</f>
        <v/>
      </c>
      <c r="T296" s="151">
        <f>TCD!Y297</f>
        <v/>
      </c>
    </row>
    <row r="297">
      <c r="A297" s="13">
        <f>TCD!V298</f>
        <v/>
      </c>
      <c r="B297" s="1">
        <f>B296</f>
        <v/>
      </c>
      <c r="F297">
        <f>TCD!E298</f>
        <v/>
      </c>
      <c r="H297" s="6">
        <f>IF(RIGHT(J297,3)="BTB","E","P")</f>
        <v/>
      </c>
      <c r="I297">
        <f>LOOKUP(F297,'Facture Chronopost'!L:L,'Facture Chronopost'!H:H)</f>
        <v/>
      </c>
      <c r="J297" s="6">
        <f>TCD!U298</f>
        <v/>
      </c>
      <c r="K297">
        <f>K296</f>
        <v/>
      </c>
      <c r="L297" s="151">
        <f>_xlfn.XLOOKUP(F297,'TCD poids'!A:A,'TCD poids'!C:C)</f>
        <v/>
      </c>
      <c r="M297">
        <f>TCD!T298</f>
        <v/>
      </c>
      <c r="N297">
        <f>IF(I297="",0.2,LOOKUP(I297,'Pays TVA'!A:A,'Pays TVA'!B:B))</f>
        <v/>
      </c>
      <c r="O297" s="151">
        <f>IF(TCD!M298="","",TCD!M298)</f>
        <v/>
      </c>
      <c r="P297" s="151">
        <f>IF(TCD!J298="","",TCD!J298)</f>
        <v/>
      </c>
      <c r="Q297" s="151">
        <f>IF(AND(TCD!L298="",TCD!Q298=""),"",IF(SUM(TCD!L298,TCD!Q298)&gt;15,29,9.5))</f>
        <v/>
      </c>
      <c r="R297" s="151">
        <f>_xlfn.XLOOKUP(F297,TCD!E:E,TCD!K:K,"")</f>
        <v/>
      </c>
      <c r="S297" s="151">
        <f>IF(TCD!I298="","",IF(TCD!I298&gt;8.5,17,8.5))</f>
        <v/>
      </c>
      <c r="T297" s="151">
        <f>TCD!Y298</f>
        <v/>
      </c>
    </row>
    <row r="298">
      <c r="A298" s="13">
        <f>TCD!V299</f>
        <v/>
      </c>
      <c r="B298" s="1">
        <f>B297</f>
        <v/>
      </c>
      <c r="F298">
        <f>TCD!E299</f>
        <v/>
      </c>
      <c r="H298" s="6">
        <f>IF(RIGHT(J298,3)="BTB","E","P")</f>
        <v/>
      </c>
      <c r="I298">
        <f>LOOKUP(F298,'Facture Chronopost'!L:L,'Facture Chronopost'!H:H)</f>
        <v/>
      </c>
      <c r="J298" s="6">
        <f>TCD!U299</f>
        <v/>
      </c>
      <c r="K298">
        <f>K297</f>
        <v/>
      </c>
      <c r="L298" s="151">
        <f>_xlfn.XLOOKUP(F298,'TCD poids'!A:A,'TCD poids'!C:C)</f>
        <v/>
      </c>
      <c r="M298">
        <f>TCD!T299</f>
        <v/>
      </c>
      <c r="N298">
        <f>IF(I298="",0.2,LOOKUP(I298,'Pays TVA'!A:A,'Pays TVA'!B:B))</f>
        <v/>
      </c>
      <c r="O298" s="151">
        <f>IF(TCD!M299="","",TCD!M299)</f>
        <v/>
      </c>
      <c r="P298" s="151">
        <f>IF(TCD!J299="","",TCD!J299)</f>
        <v/>
      </c>
      <c r="Q298" s="151">
        <f>IF(AND(TCD!L299="",TCD!Q299=""),"",IF(SUM(TCD!L299,TCD!Q299)&gt;15,29,9.5))</f>
        <v/>
      </c>
      <c r="R298" s="151">
        <f>_xlfn.XLOOKUP(F298,TCD!E:E,TCD!K:K,"")</f>
        <v/>
      </c>
      <c r="S298" s="151">
        <f>IF(TCD!I299="","",IF(TCD!I299&gt;8.5,17,8.5))</f>
        <v/>
      </c>
      <c r="T298" s="151">
        <f>TCD!Y299</f>
        <v/>
      </c>
    </row>
    <row r="299">
      <c r="A299" s="13">
        <f>TCD!V300</f>
        <v/>
      </c>
      <c r="B299" s="1">
        <f>B298</f>
        <v/>
      </c>
      <c r="F299">
        <f>TCD!E300</f>
        <v/>
      </c>
      <c r="H299" s="6">
        <f>IF(RIGHT(J299,3)="BTB","E","P")</f>
        <v/>
      </c>
      <c r="I299">
        <f>LOOKUP(F299,'Facture Chronopost'!L:L,'Facture Chronopost'!H:H)</f>
        <v/>
      </c>
      <c r="J299" s="6">
        <f>TCD!U300</f>
        <v/>
      </c>
      <c r="K299">
        <f>K298</f>
        <v/>
      </c>
      <c r="L299" s="151">
        <f>_xlfn.XLOOKUP(F299,'TCD poids'!A:A,'TCD poids'!C:C)</f>
        <v/>
      </c>
      <c r="M299">
        <f>TCD!T300</f>
        <v/>
      </c>
      <c r="N299">
        <f>IF(I299="",0.2,LOOKUP(I299,'Pays TVA'!A:A,'Pays TVA'!B:B))</f>
        <v/>
      </c>
      <c r="O299" s="151">
        <f>IF(TCD!M300="","",TCD!M300)</f>
        <v/>
      </c>
      <c r="P299" s="151">
        <f>IF(TCD!J300="","",TCD!J300)</f>
        <v/>
      </c>
      <c r="Q299" s="151">
        <f>IF(AND(TCD!L300="",TCD!Q300=""),"",IF(SUM(TCD!L300,TCD!Q300)&gt;15,29,9.5))</f>
        <v/>
      </c>
      <c r="R299" s="151">
        <f>_xlfn.XLOOKUP(F299,TCD!E:E,TCD!K:K,"")</f>
        <v/>
      </c>
      <c r="S299" s="151">
        <f>IF(TCD!I300="","",IF(TCD!I300&gt;8.5,17,8.5))</f>
        <v/>
      </c>
      <c r="T299" s="151">
        <f>TCD!Y300</f>
        <v/>
      </c>
    </row>
    <row r="300">
      <c r="A300" s="13">
        <f>TCD!V301</f>
        <v/>
      </c>
      <c r="B300" s="1">
        <f>B299</f>
        <v/>
      </c>
      <c r="F300">
        <f>TCD!E301</f>
        <v/>
      </c>
      <c r="H300" s="6">
        <f>IF(RIGHT(J300,3)="BTB","E","P")</f>
        <v/>
      </c>
      <c r="I300">
        <f>LOOKUP(F300,'Facture Chronopost'!L:L,'Facture Chronopost'!H:H)</f>
        <v/>
      </c>
      <c r="J300" s="6">
        <f>TCD!U301</f>
        <v/>
      </c>
      <c r="K300">
        <f>K299</f>
        <v/>
      </c>
      <c r="L300" s="151">
        <f>_xlfn.XLOOKUP(F300,'TCD poids'!A:A,'TCD poids'!C:C)</f>
        <v/>
      </c>
      <c r="M300">
        <f>TCD!T301</f>
        <v/>
      </c>
      <c r="N300">
        <f>IF(I300="",0.2,LOOKUP(I300,'Pays TVA'!A:A,'Pays TVA'!B:B))</f>
        <v/>
      </c>
      <c r="O300" s="151">
        <f>IF(TCD!M301="","",TCD!M301)</f>
        <v/>
      </c>
      <c r="P300" s="151">
        <f>IF(TCD!J301="","",TCD!J301)</f>
        <v/>
      </c>
      <c r="Q300" s="151">
        <f>IF(AND(TCD!L301="",TCD!Q301=""),"",IF(SUM(TCD!L301,TCD!Q301)&gt;15,29,9.5))</f>
        <v/>
      </c>
      <c r="R300" s="151">
        <f>_xlfn.XLOOKUP(F300,TCD!E:E,TCD!K:K,"")</f>
        <v/>
      </c>
      <c r="S300" s="151">
        <f>IF(TCD!I301="","",IF(TCD!I301&gt;8.5,17,8.5))</f>
        <v/>
      </c>
      <c r="T300" s="151">
        <f>TCD!Y301</f>
        <v/>
      </c>
    </row>
    <row r="301">
      <c r="A301" s="13">
        <f>TCD!V302</f>
        <v/>
      </c>
      <c r="B301" s="1">
        <f>B300</f>
        <v/>
      </c>
      <c r="F301">
        <f>TCD!E302</f>
        <v/>
      </c>
      <c r="H301" s="6">
        <f>IF(RIGHT(J301,3)="BTB","E","P")</f>
        <v/>
      </c>
      <c r="I301">
        <f>LOOKUP(F301,'Facture Chronopost'!L:L,'Facture Chronopost'!H:H)</f>
        <v/>
      </c>
      <c r="J301" s="6">
        <f>TCD!U302</f>
        <v/>
      </c>
      <c r="K301">
        <f>K300</f>
        <v/>
      </c>
      <c r="L301" s="151">
        <f>_xlfn.XLOOKUP(F301,'TCD poids'!A:A,'TCD poids'!C:C)</f>
        <v/>
      </c>
      <c r="M301">
        <f>TCD!T302</f>
        <v/>
      </c>
      <c r="N301">
        <f>IF(I301="",0.2,LOOKUP(I301,'Pays TVA'!A:A,'Pays TVA'!B:B))</f>
        <v/>
      </c>
      <c r="O301" s="151">
        <f>IF(TCD!M302="","",TCD!M302)</f>
        <v/>
      </c>
      <c r="P301" s="151">
        <f>IF(TCD!J302="","",TCD!J302)</f>
        <v/>
      </c>
      <c r="Q301" s="151">
        <f>IF(AND(TCD!L302="",TCD!Q302=""),"",IF(SUM(TCD!L302,TCD!Q302)&gt;15,29,9.5))</f>
        <v/>
      </c>
      <c r="R301" s="151">
        <f>_xlfn.XLOOKUP(F301,TCD!E:E,TCD!K:K,"")</f>
        <v/>
      </c>
      <c r="S301" s="151">
        <f>IF(TCD!I302="","",IF(TCD!I302&gt;8.5,17,8.5))</f>
        <v/>
      </c>
      <c r="T301" s="151">
        <f>TCD!Y302</f>
        <v/>
      </c>
    </row>
    <row r="302">
      <c r="A302" s="13">
        <f>TCD!V303</f>
        <v/>
      </c>
      <c r="B302" s="1">
        <f>B301</f>
        <v/>
      </c>
      <c r="F302">
        <f>TCD!E303</f>
        <v/>
      </c>
      <c r="H302" s="6">
        <f>IF(RIGHT(J302,3)="BTB","E","P")</f>
        <v/>
      </c>
      <c r="I302">
        <f>LOOKUP(F302,'Facture Chronopost'!L:L,'Facture Chronopost'!H:H)</f>
        <v/>
      </c>
      <c r="J302" s="6">
        <f>TCD!U303</f>
        <v/>
      </c>
      <c r="K302">
        <f>K301</f>
        <v/>
      </c>
      <c r="L302" s="151">
        <f>_xlfn.XLOOKUP(F302,'TCD poids'!A:A,'TCD poids'!C:C)</f>
        <v/>
      </c>
      <c r="M302">
        <f>TCD!T303</f>
        <v/>
      </c>
      <c r="N302">
        <f>IF(I302="",0.2,LOOKUP(I302,'Pays TVA'!A:A,'Pays TVA'!B:B))</f>
        <v/>
      </c>
      <c r="O302" s="151">
        <f>IF(TCD!M303="","",TCD!M303)</f>
        <v/>
      </c>
      <c r="P302" s="151">
        <f>IF(TCD!J303="","",TCD!J303)</f>
        <v/>
      </c>
      <c r="Q302" s="151">
        <f>IF(AND(TCD!L303="",TCD!Q303=""),"",IF(SUM(TCD!L303,TCD!Q303)&gt;15,29,9.5))</f>
        <v/>
      </c>
      <c r="R302" s="151">
        <f>_xlfn.XLOOKUP(F302,TCD!E:E,TCD!K:K,"")</f>
        <v/>
      </c>
      <c r="S302" s="151">
        <f>IF(TCD!I303="","",IF(TCD!I303&gt;8.5,17,8.5))</f>
        <v/>
      </c>
      <c r="T302" s="151">
        <f>TCD!Y303</f>
        <v/>
      </c>
    </row>
    <row r="303">
      <c r="A303" s="13">
        <f>TCD!V304</f>
        <v/>
      </c>
      <c r="B303" s="1">
        <f>B302</f>
        <v/>
      </c>
      <c r="F303">
        <f>TCD!E304</f>
        <v/>
      </c>
      <c r="H303" s="6">
        <f>IF(RIGHT(J303,3)="BTB","E","P")</f>
        <v/>
      </c>
      <c r="I303">
        <f>LOOKUP(F303,'Facture Chronopost'!L:L,'Facture Chronopost'!H:H)</f>
        <v/>
      </c>
      <c r="J303" s="6">
        <f>TCD!U304</f>
        <v/>
      </c>
      <c r="K303">
        <f>K302</f>
        <v/>
      </c>
      <c r="L303" s="151">
        <f>_xlfn.XLOOKUP(F303,'TCD poids'!A:A,'TCD poids'!C:C)</f>
        <v/>
      </c>
      <c r="M303">
        <f>TCD!T304</f>
        <v/>
      </c>
      <c r="N303">
        <f>IF(I303="",0.2,LOOKUP(I303,'Pays TVA'!A:A,'Pays TVA'!B:B))</f>
        <v/>
      </c>
      <c r="O303" s="151">
        <f>IF(TCD!M304="","",TCD!M304)</f>
        <v/>
      </c>
      <c r="P303" s="151">
        <f>IF(TCD!J304="","",TCD!J304)</f>
        <v/>
      </c>
      <c r="Q303" s="151">
        <f>IF(AND(TCD!L304="",TCD!Q304=""),"",IF(SUM(TCD!L304,TCD!Q304)&gt;15,29,9.5))</f>
        <v/>
      </c>
      <c r="R303" s="151">
        <f>_xlfn.XLOOKUP(F303,TCD!E:E,TCD!K:K,"")</f>
        <v/>
      </c>
      <c r="S303" s="151">
        <f>IF(TCD!I304="","",IF(TCD!I304&gt;8.5,17,8.5))</f>
        <v/>
      </c>
      <c r="T303" s="151">
        <f>TCD!Y304</f>
        <v/>
      </c>
    </row>
    <row r="304">
      <c r="A304" s="13">
        <f>TCD!V305</f>
        <v/>
      </c>
      <c r="B304" s="1">
        <f>B303</f>
        <v/>
      </c>
      <c r="F304">
        <f>TCD!E305</f>
        <v/>
      </c>
      <c r="H304" s="6">
        <f>IF(RIGHT(J304,3)="BTB","E","P")</f>
        <v/>
      </c>
      <c r="I304">
        <f>LOOKUP(F304,'Facture Chronopost'!L:L,'Facture Chronopost'!H:H)</f>
        <v/>
      </c>
      <c r="J304" s="6">
        <f>TCD!U305</f>
        <v/>
      </c>
      <c r="K304">
        <f>K303</f>
        <v/>
      </c>
      <c r="L304" s="151">
        <f>_xlfn.XLOOKUP(F304,'TCD poids'!A:A,'TCD poids'!C:C)</f>
        <v/>
      </c>
      <c r="M304">
        <f>TCD!T305</f>
        <v/>
      </c>
      <c r="N304">
        <f>IF(I304="",0.2,LOOKUP(I304,'Pays TVA'!A:A,'Pays TVA'!B:B))</f>
        <v/>
      </c>
      <c r="O304" s="151">
        <f>IF(TCD!M305="","",TCD!M305)</f>
        <v/>
      </c>
      <c r="P304" s="151">
        <f>IF(TCD!J305="","",TCD!J305)</f>
        <v/>
      </c>
      <c r="Q304" s="151">
        <f>IF(AND(TCD!L305="",TCD!Q305=""),"",IF(SUM(TCD!L305,TCD!Q305)&gt;15,29,9.5))</f>
        <v/>
      </c>
      <c r="R304" s="151">
        <f>_xlfn.XLOOKUP(F304,TCD!E:E,TCD!K:K,"")</f>
        <v/>
      </c>
      <c r="S304" s="151">
        <f>IF(TCD!I305="","",IF(TCD!I305&gt;8.5,17,8.5))</f>
        <v/>
      </c>
      <c r="T304" s="151">
        <f>TCD!Y305</f>
        <v/>
      </c>
    </row>
    <row r="305">
      <c r="A305" s="13">
        <f>TCD!V306</f>
        <v/>
      </c>
      <c r="B305" s="1">
        <f>B304</f>
        <v/>
      </c>
      <c r="F305">
        <f>TCD!E306</f>
        <v/>
      </c>
      <c r="H305" s="6">
        <f>IF(RIGHT(J305,3)="BTB","E","P")</f>
        <v/>
      </c>
      <c r="I305">
        <f>LOOKUP(F305,'Facture Chronopost'!L:L,'Facture Chronopost'!H:H)</f>
        <v/>
      </c>
      <c r="J305" s="6">
        <f>TCD!U306</f>
        <v/>
      </c>
      <c r="K305">
        <f>K304</f>
        <v/>
      </c>
      <c r="L305" s="151">
        <f>_xlfn.XLOOKUP(F305,'TCD poids'!A:A,'TCD poids'!C:C)</f>
        <v/>
      </c>
      <c r="M305">
        <f>TCD!T306</f>
        <v/>
      </c>
      <c r="N305">
        <f>IF(I305="",0.2,LOOKUP(I305,'Pays TVA'!A:A,'Pays TVA'!B:B))</f>
        <v/>
      </c>
      <c r="O305" s="151">
        <f>IF(TCD!M306="","",TCD!M306)</f>
        <v/>
      </c>
      <c r="P305" s="151">
        <f>IF(TCD!J306="","",TCD!J306)</f>
        <v/>
      </c>
      <c r="Q305" s="151">
        <f>IF(AND(TCD!L306="",TCD!Q306=""),"",IF(SUM(TCD!L306,TCD!Q306)&gt;15,29,9.5))</f>
        <v/>
      </c>
      <c r="R305" s="151">
        <f>_xlfn.XLOOKUP(F305,TCD!E:E,TCD!K:K,"")</f>
        <v/>
      </c>
      <c r="S305" s="151">
        <f>IF(TCD!I306="","",IF(TCD!I306&gt;8.5,17,8.5))</f>
        <v/>
      </c>
      <c r="T305" s="151">
        <f>TCD!Y306</f>
        <v/>
      </c>
    </row>
    <row r="306">
      <c r="A306" s="13">
        <f>TCD!V307</f>
        <v/>
      </c>
      <c r="B306" s="1">
        <f>B305</f>
        <v/>
      </c>
      <c r="F306">
        <f>TCD!E307</f>
        <v/>
      </c>
      <c r="H306" s="6">
        <f>IF(RIGHT(J306,3)="BTB","E","P")</f>
        <v/>
      </c>
      <c r="I306">
        <f>LOOKUP(F306,'Facture Chronopost'!L:L,'Facture Chronopost'!H:H)</f>
        <v/>
      </c>
      <c r="J306" s="6">
        <f>TCD!U307</f>
        <v/>
      </c>
      <c r="K306">
        <f>K305</f>
        <v/>
      </c>
      <c r="L306" s="151">
        <f>_xlfn.XLOOKUP(F306,'TCD poids'!A:A,'TCD poids'!C:C)</f>
        <v/>
      </c>
      <c r="M306">
        <f>TCD!T307</f>
        <v/>
      </c>
      <c r="N306">
        <f>IF(I306="",0.2,LOOKUP(I306,'Pays TVA'!A:A,'Pays TVA'!B:B))</f>
        <v/>
      </c>
      <c r="O306" s="151">
        <f>IF(TCD!M307="","",TCD!M307)</f>
        <v/>
      </c>
      <c r="P306" s="151">
        <f>IF(TCD!J307="","",TCD!J307)</f>
        <v/>
      </c>
      <c r="Q306" s="151">
        <f>IF(AND(TCD!L307="",TCD!Q307=""),"",IF(SUM(TCD!L307,TCD!Q307)&gt;15,29,9.5))</f>
        <v/>
      </c>
      <c r="R306" s="151">
        <f>_xlfn.XLOOKUP(F306,TCD!E:E,TCD!K:K,"")</f>
        <v/>
      </c>
      <c r="S306" s="151">
        <f>IF(TCD!I307="","",IF(TCD!I307&gt;8.5,17,8.5))</f>
        <v/>
      </c>
      <c r="T306" s="151">
        <f>TCD!Y307</f>
        <v/>
      </c>
    </row>
    <row r="307">
      <c r="A307" s="13">
        <f>TCD!V308</f>
        <v/>
      </c>
      <c r="B307" s="1">
        <f>B306</f>
        <v/>
      </c>
      <c r="F307">
        <f>TCD!E308</f>
        <v/>
      </c>
      <c r="H307" s="6">
        <f>IF(RIGHT(J307,3)="BTB","E","P")</f>
        <v/>
      </c>
      <c r="I307">
        <f>LOOKUP(F307,'Facture Chronopost'!L:L,'Facture Chronopost'!H:H)</f>
        <v/>
      </c>
      <c r="J307" s="6">
        <f>TCD!U308</f>
        <v/>
      </c>
      <c r="K307">
        <f>K306</f>
        <v/>
      </c>
      <c r="L307" s="151">
        <f>_xlfn.XLOOKUP(F307,'TCD poids'!A:A,'TCD poids'!C:C)</f>
        <v/>
      </c>
      <c r="M307">
        <f>TCD!T308</f>
        <v/>
      </c>
      <c r="N307">
        <f>IF(I307="",0.2,LOOKUP(I307,'Pays TVA'!A:A,'Pays TVA'!B:B))</f>
        <v/>
      </c>
      <c r="O307" s="151">
        <f>IF(TCD!M308="","",TCD!M308)</f>
        <v/>
      </c>
      <c r="P307" s="151">
        <f>IF(TCD!J308="","",TCD!J308)</f>
        <v/>
      </c>
      <c r="Q307" s="151">
        <f>IF(AND(TCD!L308="",TCD!Q308=""),"",IF(SUM(TCD!L308,TCD!Q308)&gt;15,29,9.5))</f>
        <v/>
      </c>
      <c r="R307" s="151">
        <f>_xlfn.XLOOKUP(F307,TCD!E:E,TCD!K:K,"")</f>
        <v/>
      </c>
      <c r="S307" s="151">
        <f>IF(TCD!I308="","",IF(TCD!I308&gt;8.5,17,8.5))</f>
        <v/>
      </c>
      <c r="T307" s="151">
        <f>TCD!Y308</f>
        <v/>
      </c>
    </row>
    <row r="308">
      <c r="A308" s="13">
        <f>TCD!V309</f>
        <v/>
      </c>
      <c r="B308" s="1">
        <f>B307</f>
        <v/>
      </c>
      <c r="F308">
        <f>TCD!E309</f>
        <v/>
      </c>
      <c r="H308" s="6">
        <f>IF(RIGHT(J308,3)="BTB","E","P")</f>
        <v/>
      </c>
      <c r="I308">
        <f>LOOKUP(F308,'Facture Chronopost'!L:L,'Facture Chronopost'!H:H)</f>
        <v/>
      </c>
      <c r="J308" s="6">
        <f>TCD!U309</f>
        <v/>
      </c>
      <c r="K308">
        <f>K307</f>
        <v/>
      </c>
      <c r="L308" s="151">
        <f>_xlfn.XLOOKUP(F308,'TCD poids'!A:A,'TCD poids'!C:C)</f>
        <v/>
      </c>
      <c r="M308">
        <f>TCD!T309</f>
        <v/>
      </c>
      <c r="N308">
        <f>IF(I308="",0.2,LOOKUP(I308,'Pays TVA'!A:A,'Pays TVA'!B:B))</f>
        <v/>
      </c>
      <c r="O308" s="151">
        <f>IF(TCD!M309="","",TCD!M309)</f>
        <v/>
      </c>
      <c r="P308" s="151">
        <f>IF(TCD!J309="","",TCD!J309)</f>
        <v/>
      </c>
      <c r="Q308" s="151">
        <f>IF(AND(TCD!L309="",TCD!Q309=""),"",IF(SUM(TCD!L309,TCD!Q309)&gt;15,29,9.5))</f>
        <v/>
      </c>
      <c r="R308" s="151">
        <f>_xlfn.XLOOKUP(F308,TCD!E:E,TCD!K:K,"")</f>
        <v/>
      </c>
      <c r="S308" s="151">
        <f>IF(TCD!I309="","",IF(TCD!I309&gt;8.5,17,8.5))</f>
        <v/>
      </c>
      <c r="T308" s="151">
        <f>TCD!Y309</f>
        <v/>
      </c>
    </row>
    <row r="309">
      <c r="A309" s="13">
        <f>TCD!V310</f>
        <v/>
      </c>
      <c r="B309" s="1">
        <f>B308</f>
        <v/>
      </c>
      <c r="F309">
        <f>TCD!E310</f>
        <v/>
      </c>
      <c r="H309" s="6">
        <f>IF(RIGHT(J309,3)="BTB","E","P")</f>
        <v/>
      </c>
      <c r="I309">
        <f>LOOKUP(F309,'Facture Chronopost'!L:L,'Facture Chronopost'!H:H)</f>
        <v/>
      </c>
      <c r="J309" s="6">
        <f>TCD!U310</f>
        <v/>
      </c>
      <c r="K309">
        <f>K308</f>
        <v/>
      </c>
      <c r="L309" s="151">
        <f>_xlfn.XLOOKUP(F309,'TCD poids'!A:A,'TCD poids'!C:C)</f>
        <v/>
      </c>
      <c r="M309">
        <f>TCD!T310</f>
        <v/>
      </c>
      <c r="N309">
        <f>IF(I309="",0.2,LOOKUP(I309,'Pays TVA'!A:A,'Pays TVA'!B:B))</f>
        <v/>
      </c>
      <c r="O309" s="151">
        <f>IF(TCD!M310="","",TCD!M310)</f>
        <v/>
      </c>
      <c r="P309" s="151">
        <f>IF(TCD!J310="","",TCD!J310)</f>
        <v/>
      </c>
      <c r="Q309" s="151">
        <f>IF(AND(TCD!L310="",TCD!Q310=""),"",IF(SUM(TCD!L310,TCD!Q310)&gt;15,29,9.5))</f>
        <v/>
      </c>
      <c r="R309" s="151">
        <f>_xlfn.XLOOKUP(F309,TCD!E:E,TCD!K:K,"")</f>
        <v/>
      </c>
      <c r="S309" s="151">
        <f>IF(TCD!I310="","",IF(TCD!I310&gt;8.5,17,8.5))</f>
        <v/>
      </c>
      <c r="T309" s="151">
        <f>TCD!Y310</f>
        <v/>
      </c>
    </row>
    <row r="310">
      <c r="A310" s="13">
        <f>TCD!V311</f>
        <v/>
      </c>
      <c r="B310" s="1">
        <f>B309</f>
        <v/>
      </c>
      <c r="F310">
        <f>TCD!E311</f>
        <v/>
      </c>
      <c r="H310" s="6">
        <f>IF(RIGHT(J310,3)="BTB","E","P")</f>
        <v/>
      </c>
      <c r="I310">
        <f>LOOKUP(F310,'Facture Chronopost'!L:L,'Facture Chronopost'!H:H)</f>
        <v/>
      </c>
      <c r="J310" s="6">
        <f>TCD!U311</f>
        <v/>
      </c>
      <c r="K310">
        <f>K309</f>
        <v/>
      </c>
      <c r="L310" s="151">
        <f>_xlfn.XLOOKUP(F310,'TCD poids'!A:A,'TCD poids'!C:C)</f>
        <v/>
      </c>
      <c r="M310">
        <f>TCD!T311</f>
        <v/>
      </c>
      <c r="N310">
        <f>IF(I310="",0.2,LOOKUP(I310,'Pays TVA'!A:A,'Pays TVA'!B:B))</f>
        <v/>
      </c>
      <c r="O310" s="151">
        <f>IF(TCD!M311="","",TCD!M311)</f>
        <v/>
      </c>
      <c r="P310" s="151">
        <f>IF(TCD!J311="","",TCD!J311)</f>
        <v/>
      </c>
      <c r="Q310" s="151">
        <f>IF(AND(TCD!L311="",TCD!Q311=""),"",IF(SUM(TCD!L311,TCD!Q311)&gt;15,29,9.5))</f>
        <v/>
      </c>
      <c r="R310" s="151">
        <f>_xlfn.XLOOKUP(F310,TCD!E:E,TCD!K:K,"")</f>
        <v/>
      </c>
      <c r="S310" s="151">
        <f>IF(TCD!I311="","",IF(TCD!I311&gt;8.5,17,8.5))</f>
        <v/>
      </c>
      <c r="T310" s="151">
        <f>TCD!Y311</f>
        <v/>
      </c>
    </row>
    <row r="311">
      <c r="A311" s="13">
        <f>TCD!V312</f>
        <v/>
      </c>
      <c r="B311" s="1">
        <f>B310</f>
        <v/>
      </c>
      <c r="F311">
        <f>TCD!E312</f>
        <v/>
      </c>
      <c r="H311" s="6">
        <f>IF(RIGHT(J311,3)="BTB","E","P")</f>
        <v/>
      </c>
      <c r="I311">
        <f>LOOKUP(F311,'Facture Chronopost'!L:L,'Facture Chronopost'!H:H)</f>
        <v/>
      </c>
      <c r="J311" s="6">
        <f>TCD!U312</f>
        <v/>
      </c>
      <c r="K311">
        <f>K310</f>
        <v/>
      </c>
      <c r="L311" s="151">
        <f>_xlfn.XLOOKUP(F311,'TCD poids'!A:A,'TCD poids'!C:C)</f>
        <v/>
      </c>
      <c r="M311">
        <f>TCD!T312</f>
        <v/>
      </c>
      <c r="N311">
        <f>IF(I311="",0.2,LOOKUP(I311,'Pays TVA'!A:A,'Pays TVA'!B:B))</f>
        <v/>
      </c>
      <c r="O311" s="151">
        <f>IF(TCD!M312="","",TCD!M312)</f>
        <v/>
      </c>
      <c r="P311" s="151">
        <f>IF(TCD!J312="","",TCD!J312)</f>
        <v/>
      </c>
      <c r="Q311" s="151">
        <f>IF(AND(TCD!L312="",TCD!Q312=""),"",IF(SUM(TCD!L312,TCD!Q312)&gt;15,29,9.5))</f>
        <v/>
      </c>
      <c r="R311" s="151">
        <f>_xlfn.XLOOKUP(F311,TCD!E:E,TCD!K:K,"")</f>
        <v/>
      </c>
      <c r="S311" s="151">
        <f>IF(TCD!I312="","",IF(TCD!I312&gt;8.5,17,8.5))</f>
        <v/>
      </c>
      <c r="T311" s="151">
        <f>TCD!Y312</f>
        <v/>
      </c>
    </row>
    <row r="312">
      <c r="A312" s="13">
        <f>TCD!V313</f>
        <v/>
      </c>
      <c r="B312" s="1">
        <f>B311</f>
        <v/>
      </c>
      <c r="F312">
        <f>TCD!E313</f>
        <v/>
      </c>
      <c r="H312" s="6">
        <f>IF(RIGHT(J312,3)="BTB","E","P")</f>
        <v/>
      </c>
      <c r="I312">
        <f>LOOKUP(F312,'Facture Chronopost'!L:L,'Facture Chronopost'!H:H)</f>
        <v/>
      </c>
      <c r="J312" s="6">
        <f>TCD!U313</f>
        <v/>
      </c>
      <c r="K312">
        <f>K311</f>
        <v/>
      </c>
      <c r="L312" s="151">
        <f>_xlfn.XLOOKUP(F312,'TCD poids'!A:A,'TCD poids'!C:C)</f>
        <v/>
      </c>
      <c r="M312">
        <f>TCD!T313</f>
        <v/>
      </c>
      <c r="N312">
        <f>IF(I312="",0.2,LOOKUP(I312,'Pays TVA'!A:A,'Pays TVA'!B:B))</f>
        <v/>
      </c>
      <c r="O312" s="151">
        <f>IF(TCD!M313="","",TCD!M313)</f>
        <v/>
      </c>
      <c r="P312" s="151">
        <f>IF(TCD!J313="","",TCD!J313)</f>
        <v/>
      </c>
      <c r="Q312" s="151">
        <f>IF(AND(TCD!L313="",TCD!Q313=""),"",IF(SUM(TCD!L313,TCD!Q313)&gt;15,29,9.5))</f>
        <v/>
      </c>
      <c r="R312" s="151">
        <f>_xlfn.XLOOKUP(F312,TCD!E:E,TCD!K:K,"")</f>
        <v/>
      </c>
      <c r="S312" s="151">
        <f>IF(TCD!I313="","",IF(TCD!I313&gt;8.5,17,8.5))</f>
        <v/>
      </c>
      <c r="T312" s="151">
        <f>TCD!Y313</f>
        <v/>
      </c>
    </row>
    <row r="313">
      <c r="A313" s="13">
        <f>TCD!V314</f>
        <v/>
      </c>
      <c r="B313" s="1">
        <f>B312</f>
        <v/>
      </c>
      <c r="F313">
        <f>TCD!E314</f>
        <v/>
      </c>
      <c r="H313" s="6">
        <f>IF(RIGHT(J313,3)="BTB","E","P")</f>
        <v/>
      </c>
      <c r="I313">
        <f>LOOKUP(F313,'Facture Chronopost'!L:L,'Facture Chronopost'!H:H)</f>
        <v/>
      </c>
      <c r="J313" s="6">
        <f>TCD!U314</f>
        <v/>
      </c>
      <c r="K313">
        <f>K312</f>
        <v/>
      </c>
      <c r="L313" s="151">
        <f>_xlfn.XLOOKUP(F313,'TCD poids'!A:A,'TCD poids'!C:C)</f>
        <v/>
      </c>
      <c r="M313">
        <f>TCD!T314</f>
        <v/>
      </c>
      <c r="N313">
        <f>IF(I313="",0.2,LOOKUP(I313,'Pays TVA'!A:A,'Pays TVA'!B:B))</f>
        <v/>
      </c>
      <c r="O313" s="151">
        <f>IF(TCD!M314="","",TCD!M314)</f>
        <v/>
      </c>
      <c r="P313" s="151">
        <f>IF(TCD!J314="","",TCD!J314)</f>
        <v/>
      </c>
      <c r="Q313" s="151">
        <f>IF(AND(TCD!L314="",TCD!Q314=""),"",IF(SUM(TCD!L314,TCD!Q314)&gt;15,29,9.5))</f>
        <v/>
      </c>
      <c r="R313" s="151">
        <f>_xlfn.XLOOKUP(F313,TCD!E:E,TCD!K:K,"")</f>
        <v/>
      </c>
      <c r="S313" s="151">
        <f>IF(TCD!I314="","",IF(TCD!I314&gt;8.5,17,8.5))</f>
        <v/>
      </c>
      <c r="T313" s="151">
        <f>TCD!Y314</f>
        <v/>
      </c>
    </row>
    <row r="314">
      <c r="A314" s="13">
        <f>TCD!V315</f>
        <v/>
      </c>
      <c r="B314" s="1">
        <f>B313</f>
        <v/>
      </c>
      <c r="F314">
        <f>TCD!E315</f>
        <v/>
      </c>
      <c r="H314" s="6">
        <f>IF(RIGHT(J314,3)="BTB","E","P")</f>
        <v/>
      </c>
      <c r="I314">
        <f>LOOKUP(F314,'Facture Chronopost'!L:L,'Facture Chronopost'!H:H)</f>
        <v/>
      </c>
      <c r="J314" s="6">
        <f>TCD!U315</f>
        <v/>
      </c>
      <c r="K314">
        <f>K313</f>
        <v/>
      </c>
      <c r="L314" s="151">
        <f>_xlfn.XLOOKUP(F314,'TCD poids'!A:A,'TCD poids'!C:C)</f>
        <v/>
      </c>
      <c r="M314">
        <f>TCD!T315</f>
        <v/>
      </c>
      <c r="N314">
        <f>IF(I314="",0.2,LOOKUP(I314,'Pays TVA'!A:A,'Pays TVA'!B:B))</f>
        <v/>
      </c>
      <c r="O314" s="151">
        <f>IF(TCD!M315="","",TCD!M315)</f>
        <v/>
      </c>
      <c r="P314" s="151">
        <f>IF(TCD!J315="","",TCD!J315)</f>
        <v/>
      </c>
      <c r="Q314" s="151">
        <f>IF(AND(TCD!L315="",TCD!Q315=""),"",IF(SUM(TCD!L315,TCD!Q315)&gt;15,29,9.5))</f>
        <v/>
      </c>
      <c r="R314" s="151">
        <f>_xlfn.XLOOKUP(F314,TCD!E:E,TCD!K:K,"")</f>
        <v/>
      </c>
      <c r="S314" s="151">
        <f>IF(TCD!I315="","",IF(TCD!I315&gt;8.5,17,8.5))</f>
        <v/>
      </c>
      <c r="T314" s="151">
        <f>TCD!Y315</f>
        <v/>
      </c>
    </row>
    <row r="315">
      <c r="A315" s="13">
        <f>TCD!V316</f>
        <v/>
      </c>
      <c r="B315" s="1">
        <f>B314</f>
        <v/>
      </c>
      <c r="F315">
        <f>TCD!E316</f>
        <v/>
      </c>
      <c r="H315" s="6">
        <f>IF(RIGHT(J315,3)="BTB","E","P")</f>
        <v/>
      </c>
      <c r="I315">
        <f>LOOKUP(F315,'Facture Chronopost'!L:L,'Facture Chronopost'!H:H)</f>
        <v/>
      </c>
      <c r="J315" s="6">
        <f>TCD!U316</f>
        <v/>
      </c>
      <c r="K315">
        <f>K314</f>
        <v/>
      </c>
      <c r="L315" s="151">
        <f>_xlfn.XLOOKUP(F315,'TCD poids'!A:A,'TCD poids'!C:C)</f>
        <v/>
      </c>
      <c r="M315">
        <f>TCD!T316</f>
        <v/>
      </c>
      <c r="N315">
        <f>IF(I315="",0.2,LOOKUP(I315,'Pays TVA'!A:A,'Pays TVA'!B:B))</f>
        <v/>
      </c>
      <c r="O315" s="151">
        <f>IF(TCD!M316="","",TCD!M316)</f>
        <v/>
      </c>
      <c r="P315" s="151">
        <f>IF(TCD!J316="","",TCD!J316)</f>
        <v/>
      </c>
      <c r="Q315" s="151">
        <f>IF(AND(TCD!L316="",TCD!Q316=""),"",IF(SUM(TCD!L316,TCD!Q316)&gt;15,29,9.5))</f>
        <v/>
      </c>
      <c r="R315" s="151">
        <f>_xlfn.XLOOKUP(F315,TCD!E:E,TCD!K:K,"")</f>
        <v/>
      </c>
      <c r="S315" s="151">
        <f>IF(TCD!I316="","",IF(TCD!I316&gt;8.5,17,8.5))</f>
        <v/>
      </c>
      <c r="T315" s="151">
        <f>TCD!Y316</f>
        <v/>
      </c>
    </row>
    <row r="316">
      <c r="A316" s="13">
        <f>TCD!V317</f>
        <v/>
      </c>
      <c r="B316" s="1">
        <f>B315</f>
        <v/>
      </c>
      <c r="F316">
        <f>TCD!E317</f>
        <v/>
      </c>
      <c r="H316" s="6">
        <f>IF(RIGHT(J316,3)="BTB","E","P")</f>
        <v/>
      </c>
      <c r="I316">
        <f>LOOKUP(F316,'Facture Chronopost'!L:L,'Facture Chronopost'!H:H)</f>
        <v/>
      </c>
      <c r="J316" s="6">
        <f>TCD!U317</f>
        <v/>
      </c>
      <c r="K316">
        <f>K315</f>
        <v/>
      </c>
      <c r="L316" s="151">
        <f>_xlfn.XLOOKUP(F316,'TCD poids'!A:A,'TCD poids'!C:C)</f>
        <v/>
      </c>
      <c r="M316">
        <f>TCD!T317</f>
        <v/>
      </c>
      <c r="N316">
        <f>IF(I316="",0.2,LOOKUP(I316,'Pays TVA'!A:A,'Pays TVA'!B:B))</f>
        <v/>
      </c>
      <c r="O316" s="151">
        <f>IF(TCD!M317="","",TCD!M317)</f>
        <v/>
      </c>
      <c r="P316" s="151">
        <f>IF(TCD!J317="","",TCD!J317)</f>
        <v/>
      </c>
      <c r="Q316" s="151">
        <f>IF(AND(TCD!L317="",TCD!Q317=""),"",IF(SUM(TCD!L317,TCD!Q317)&gt;15,29,9.5))</f>
        <v/>
      </c>
      <c r="R316" s="151">
        <f>_xlfn.XLOOKUP(F316,TCD!E:E,TCD!K:K,"")</f>
        <v/>
      </c>
      <c r="S316" s="151">
        <f>IF(TCD!I317="","",IF(TCD!I317&gt;8.5,17,8.5))</f>
        <v/>
      </c>
      <c r="T316" s="151">
        <f>TCD!Y317</f>
        <v/>
      </c>
    </row>
    <row r="317">
      <c r="A317" s="13">
        <f>TCD!V318</f>
        <v/>
      </c>
      <c r="B317" s="1">
        <f>B316</f>
        <v/>
      </c>
      <c r="F317">
        <f>TCD!E318</f>
        <v/>
      </c>
      <c r="H317" s="6">
        <f>IF(RIGHT(J317,3)="BTB","E","P")</f>
        <v/>
      </c>
      <c r="I317">
        <f>LOOKUP(F317,'Facture Chronopost'!L:L,'Facture Chronopost'!H:H)</f>
        <v/>
      </c>
      <c r="J317" s="6">
        <f>TCD!U318</f>
        <v/>
      </c>
      <c r="K317">
        <f>K316</f>
        <v/>
      </c>
      <c r="L317" s="151">
        <f>_xlfn.XLOOKUP(F317,'TCD poids'!A:A,'TCD poids'!C:C)</f>
        <v/>
      </c>
      <c r="M317">
        <f>TCD!T318</f>
        <v/>
      </c>
      <c r="N317">
        <f>IF(I317="",0.2,LOOKUP(I317,'Pays TVA'!A:A,'Pays TVA'!B:B))</f>
        <v/>
      </c>
      <c r="O317" s="151">
        <f>IF(TCD!M318="","",TCD!M318)</f>
        <v/>
      </c>
      <c r="P317" s="151">
        <f>IF(TCD!J318="","",TCD!J318)</f>
        <v/>
      </c>
      <c r="Q317" s="151">
        <f>IF(AND(TCD!L318="",TCD!Q318=""),"",IF(SUM(TCD!L318,TCD!Q318)&gt;15,29,9.5))</f>
        <v/>
      </c>
      <c r="R317" s="151">
        <f>_xlfn.XLOOKUP(F317,TCD!E:E,TCD!K:K,"")</f>
        <v/>
      </c>
      <c r="S317" s="151">
        <f>IF(TCD!I318="","",IF(TCD!I318&gt;8.5,17,8.5))</f>
        <v/>
      </c>
      <c r="T317" s="151">
        <f>TCD!Y318</f>
        <v/>
      </c>
    </row>
    <row r="318">
      <c r="A318" s="13">
        <f>TCD!V319</f>
        <v/>
      </c>
      <c r="B318" s="1">
        <f>B317</f>
        <v/>
      </c>
      <c r="F318">
        <f>TCD!E319</f>
        <v/>
      </c>
      <c r="H318" s="6">
        <f>IF(RIGHT(J318,3)="BTB","E","P")</f>
        <v/>
      </c>
      <c r="I318">
        <f>LOOKUP(F318,'Facture Chronopost'!L:L,'Facture Chronopost'!H:H)</f>
        <v/>
      </c>
      <c r="J318" s="6">
        <f>TCD!U319</f>
        <v/>
      </c>
      <c r="K318">
        <f>K317</f>
        <v/>
      </c>
      <c r="L318" s="151">
        <f>_xlfn.XLOOKUP(F318,'TCD poids'!A:A,'TCD poids'!C:C)</f>
        <v/>
      </c>
      <c r="M318">
        <f>TCD!T319</f>
        <v/>
      </c>
      <c r="N318">
        <f>IF(I318="",0.2,LOOKUP(I318,'Pays TVA'!A:A,'Pays TVA'!B:B))</f>
        <v/>
      </c>
      <c r="O318" s="151">
        <f>IF(TCD!M319="","",TCD!M319)</f>
        <v/>
      </c>
      <c r="P318" s="151">
        <f>IF(TCD!J319="","",TCD!J319)</f>
        <v/>
      </c>
      <c r="Q318" s="151">
        <f>IF(AND(TCD!L319="",TCD!Q319=""),"",IF(SUM(TCD!L319,TCD!Q319)&gt;15,29,9.5))</f>
        <v/>
      </c>
      <c r="R318" s="151">
        <f>_xlfn.XLOOKUP(F318,TCD!E:E,TCD!K:K,"")</f>
        <v/>
      </c>
      <c r="S318" s="151">
        <f>IF(TCD!I319="","",IF(TCD!I319&gt;8.5,17,8.5))</f>
        <v/>
      </c>
      <c r="T318" s="151">
        <f>TCD!Y319</f>
        <v/>
      </c>
    </row>
    <row r="319">
      <c r="A319" s="13">
        <f>TCD!V320</f>
        <v/>
      </c>
      <c r="B319" s="1">
        <f>B318</f>
        <v/>
      </c>
      <c r="F319">
        <f>TCD!E320</f>
        <v/>
      </c>
      <c r="H319" s="6">
        <f>IF(RIGHT(J319,3)="BTB","E","P")</f>
        <v/>
      </c>
      <c r="I319">
        <f>LOOKUP(F319,'Facture Chronopost'!L:L,'Facture Chronopost'!H:H)</f>
        <v/>
      </c>
      <c r="J319" s="6">
        <f>TCD!U320</f>
        <v/>
      </c>
      <c r="K319">
        <f>K318</f>
        <v/>
      </c>
      <c r="L319" s="151">
        <f>_xlfn.XLOOKUP(F319,'TCD poids'!A:A,'TCD poids'!C:C)</f>
        <v/>
      </c>
      <c r="M319">
        <f>TCD!T320</f>
        <v/>
      </c>
      <c r="N319">
        <f>IF(I319="",0.2,LOOKUP(I319,'Pays TVA'!A:A,'Pays TVA'!B:B))</f>
        <v/>
      </c>
      <c r="O319" s="151">
        <f>IF(TCD!M320="","",TCD!M320)</f>
        <v/>
      </c>
      <c r="P319" s="151">
        <f>IF(TCD!J320="","",TCD!J320)</f>
        <v/>
      </c>
      <c r="Q319" s="151">
        <f>IF(AND(TCD!L320="",TCD!Q320=""),"",IF(SUM(TCD!L320,TCD!Q320)&gt;15,29,9.5))</f>
        <v/>
      </c>
      <c r="R319" s="151">
        <f>_xlfn.XLOOKUP(F319,TCD!E:E,TCD!K:K,"")</f>
        <v/>
      </c>
      <c r="S319" s="151">
        <f>IF(TCD!I320="","",IF(TCD!I320&gt;8.5,17,8.5))</f>
        <v/>
      </c>
      <c r="T319" s="151">
        <f>TCD!Y320</f>
        <v/>
      </c>
    </row>
    <row r="320">
      <c r="A320" s="13">
        <f>TCD!V321</f>
        <v/>
      </c>
      <c r="B320" s="1">
        <f>B319</f>
        <v/>
      </c>
      <c r="F320">
        <f>TCD!E321</f>
        <v/>
      </c>
      <c r="H320" s="6">
        <f>IF(RIGHT(J320,3)="BTB","E","P")</f>
        <v/>
      </c>
      <c r="I320">
        <f>LOOKUP(F320,'Facture Chronopost'!L:L,'Facture Chronopost'!H:H)</f>
        <v/>
      </c>
      <c r="J320" s="6">
        <f>TCD!U321</f>
        <v/>
      </c>
      <c r="K320">
        <f>K319</f>
        <v/>
      </c>
      <c r="L320" s="151">
        <f>_xlfn.XLOOKUP(F320,'TCD poids'!A:A,'TCD poids'!C:C)</f>
        <v/>
      </c>
      <c r="M320">
        <f>TCD!T321</f>
        <v/>
      </c>
      <c r="N320">
        <f>IF(I320="",0.2,LOOKUP(I320,'Pays TVA'!A:A,'Pays TVA'!B:B))</f>
        <v/>
      </c>
      <c r="O320" s="151">
        <f>IF(TCD!M321="","",TCD!M321)</f>
        <v/>
      </c>
      <c r="P320" s="151">
        <f>IF(TCD!J321="","",TCD!J321)</f>
        <v/>
      </c>
      <c r="Q320" s="151">
        <f>IF(AND(TCD!L321="",TCD!Q321=""),"",IF(SUM(TCD!L321,TCD!Q321)&gt;15,29,9.5))</f>
        <v/>
      </c>
      <c r="R320" s="151">
        <f>_xlfn.XLOOKUP(F320,TCD!E:E,TCD!K:K,"")</f>
        <v/>
      </c>
      <c r="S320" s="151">
        <f>IF(TCD!I321="","",IF(TCD!I321&gt;8.5,17,8.5))</f>
        <v/>
      </c>
      <c r="T320" s="151">
        <f>TCD!Y321</f>
        <v/>
      </c>
    </row>
    <row r="321">
      <c r="A321" s="13">
        <f>TCD!V322</f>
        <v/>
      </c>
      <c r="B321" s="1">
        <f>B320</f>
        <v/>
      </c>
      <c r="F321">
        <f>TCD!E322</f>
        <v/>
      </c>
      <c r="H321" s="6">
        <f>IF(RIGHT(J321,3)="BTB","E","P")</f>
        <v/>
      </c>
      <c r="I321">
        <f>LOOKUP(F321,'Facture Chronopost'!L:L,'Facture Chronopost'!H:H)</f>
        <v/>
      </c>
      <c r="J321" s="6">
        <f>TCD!U322</f>
        <v/>
      </c>
      <c r="K321">
        <f>K320</f>
        <v/>
      </c>
      <c r="L321" s="151">
        <f>_xlfn.XLOOKUP(F321,'TCD poids'!A:A,'TCD poids'!C:C)</f>
        <v/>
      </c>
      <c r="M321">
        <f>TCD!T322</f>
        <v/>
      </c>
      <c r="N321">
        <f>IF(I321="",0.2,LOOKUP(I321,'Pays TVA'!A:A,'Pays TVA'!B:B))</f>
        <v/>
      </c>
      <c r="O321" s="151">
        <f>IF(TCD!M322="","",TCD!M322)</f>
        <v/>
      </c>
      <c r="P321" s="151">
        <f>IF(TCD!J322="","",TCD!J322)</f>
        <v/>
      </c>
      <c r="Q321" s="151">
        <f>IF(AND(TCD!L322="",TCD!Q322=""),"",IF(SUM(TCD!L322,TCD!Q322)&gt;15,29,9.5))</f>
        <v/>
      </c>
      <c r="R321" s="151">
        <f>_xlfn.XLOOKUP(F321,TCD!E:E,TCD!K:K,"")</f>
        <v/>
      </c>
      <c r="S321" s="151">
        <f>IF(TCD!I322="","",IF(TCD!I322&gt;8.5,17,8.5))</f>
        <v/>
      </c>
      <c r="T321" s="151">
        <f>TCD!Y322</f>
        <v/>
      </c>
    </row>
    <row r="322">
      <c r="A322" s="13">
        <f>TCD!V323</f>
        <v/>
      </c>
      <c r="B322" s="1">
        <f>B321</f>
        <v/>
      </c>
      <c r="F322">
        <f>TCD!E323</f>
        <v/>
      </c>
      <c r="H322" s="6">
        <f>IF(RIGHT(J322,3)="BTB","E","P")</f>
        <v/>
      </c>
      <c r="I322">
        <f>LOOKUP(F322,'Facture Chronopost'!L:L,'Facture Chronopost'!H:H)</f>
        <v/>
      </c>
      <c r="J322" s="6">
        <f>TCD!U323</f>
        <v/>
      </c>
      <c r="K322">
        <f>K321</f>
        <v/>
      </c>
      <c r="L322" s="151">
        <f>_xlfn.XLOOKUP(F322,'TCD poids'!A:A,'TCD poids'!C:C)</f>
        <v/>
      </c>
      <c r="M322">
        <f>TCD!T323</f>
        <v/>
      </c>
      <c r="N322">
        <f>IF(I322="",0.2,LOOKUP(I322,'Pays TVA'!A:A,'Pays TVA'!B:B))</f>
        <v/>
      </c>
      <c r="O322" s="151">
        <f>IF(TCD!M323="","",TCD!M323)</f>
        <v/>
      </c>
      <c r="P322" s="151">
        <f>IF(TCD!J323="","",TCD!J323)</f>
        <v/>
      </c>
      <c r="Q322" s="151">
        <f>IF(AND(TCD!L323="",TCD!Q323=""),"",IF(SUM(TCD!L323,TCD!Q323)&gt;15,29,9.5))</f>
        <v/>
      </c>
      <c r="R322" s="151">
        <f>_xlfn.XLOOKUP(F322,TCD!E:E,TCD!K:K,"")</f>
        <v/>
      </c>
      <c r="S322" s="151">
        <f>IF(TCD!I323="","",IF(TCD!I323&gt;8.5,17,8.5))</f>
        <v/>
      </c>
      <c r="T322" s="151">
        <f>TCD!Y323</f>
        <v/>
      </c>
    </row>
    <row r="323">
      <c r="A323" s="13">
        <f>TCD!V324</f>
        <v/>
      </c>
      <c r="B323" s="1">
        <f>B322</f>
        <v/>
      </c>
      <c r="F323">
        <f>TCD!E324</f>
        <v/>
      </c>
      <c r="H323" s="6">
        <f>IF(RIGHT(J323,3)="BTB","E","P")</f>
        <v/>
      </c>
      <c r="I323">
        <f>LOOKUP(F323,'Facture Chronopost'!L:L,'Facture Chronopost'!H:H)</f>
        <v/>
      </c>
      <c r="J323" s="6">
        <f>TCD!U324</f>
        <v/>
      </c>
      <c r="K323">
        <f>K322</f>
        <v/>
      </c>
      <c r="L323" s="151">
        <f>_xlfn.XLOOKUP(F323,'TCD poids'!A:A,'TCD poids'!C:C)</f>
        <v/>
      </c>
      <c r="M323">
        <f>TCD!T324</f>
        <v/>
      </c>
      <c r="N323">
        <f>IF(I323="",0.2,LOOKUP(I323,'Pays TVA'!A:A,'Pays TVA'!B:B))</f>
        <v/>
      </c>
      <c r="O323" s="151">
        <f>IF(TCD!M324="","",TCD!M324)</f>
        <v/>
      </c>
      <c r="P323" s="151">
        <f>IF(TCD!J324="","",TCD!J324)</f>
        <v/>
      </c>
      <c r="Q323" s="151">
        <f>IF(AND(TCD!L324="",TCD!Q324=""),"",IF(SUM(TCD!L324,TCD!Q324)&gt;15,29,9.5))</f>
        <v/>
      </c>
      <c r="R323" s="151">
        <f>_xlfn.XLOOKUP(F323,TCD!E:E,TCD!K:K,"")</f>
        <v/>
      </c>
      <c r="S323" s="151">
        <f>IF(TCD!I324="","",IF(TCD!I324&gt;8.5,17,8.5))</f>
        <v/>
      </c>
      <c r="T323" s="151">
        <f>TCD!Y324</f>
        <v/>
      </c>
    </row>
    <row r="324">
      <c r="A324" s="13">
        <f>TCD!V325</f>
        <v/>
      </c>
      <c r="B324" s="1">
        <f>B323</f>
        <v/>
      </c>
      <c r="F324">
        <f>TCD!E325</f>
        <v/>
      </c>
      <c r="H324" s="6">
        <f>IF(RIGHT(J324,3)="BTB","E","P")</f>
        <v/>
      </c>
      <c r="I324">
        <f>LOOKUP(F324,'Facture Chronopost'!L:L,'Facture Chronopost'!H:H)</f>
        <v/>
      </c>
      <c r="J324" s="6">
        <f>TCD!U325</f>
        <v/>
      </c>
      <c r="K324">
        <f>K323</f>
        <v/>
      </c>
      <c r="L324" s="151">
        <f>_xlfn.XLOOKUP(F324,'TCD poids'!A:A,'TCD poids'!C:C)</f>
        <v/>
      </c>
      <c r="M324">
        <f>TCD!T325</f>
        <v/>
      </c>
      <c r="N324">
        <f>IF(I324="",0.2,LOOKUP(I324,'Pays TVA'!A:A,'Pays TVA'!B:B))</f>
        <v/>
      </c>
      <c r="O324" s="151">
        <f>IF(TCD!M325="","",TCD!M325)</f>
        <v/>
      </c>
      <c r="P324" s="151">
        <f>IF(TCD!J325="","",TCD!J325)</f>
        <v/>
      </c>
      <c r="Q324" s="151">
        <f>IF(AND(TCD!L325="",TCD!Q325=""),"",IF(SUM(TCD!L325,TCD!Q325)&gt;15,29,9.5))</f>
        <v/>
      </c>
      <c r="R324" s="151">
        <f>_xlfn.XLOOKUP(F324,TCD!E:E,TCD!K:K,"")</f>
        <v/>
      </c>
      <c r="S324" s="151">
        <f>IF(TCD!I325="","",IF(TCD!I325&gt;8.5,17,8.5))</f>
        <v/>
      </c>
      <c r="T324" s="151">
        <f>TCD!Y325</f>
        <v/>
      </c>
    </row>
    <row r="325">
      <c r="A325" s="13">
        <f>TCD!V326</f>
        <v/>
      </c>
      <c r="B325" s="1">
        <f>B324</f>
        <v/>
      </c>
      <c r="F325">
        <f>TCD!E326</f>
        <v/>
      </c>
      <c r="H325" s="6">
        <f>IF(RIGHT(J325,3)="BTB","E","P")</f>
        <v/>
      </c>
      <c r="I325">
        <f>LOOKUP(F325,'Facture Chronopost'!L:L,'Facture Chronopost'!H:H)</f>
        <v/>
      </c>
      <c r="J325" s="6">
        <f>TCD!U326</f>
        <v/>
      </c>
      <c r="K325">
        <f>K324</f>
        <v/>
      </c>
      <c r="L325" s="151">
        <f>_xlfn.XLOOKUP(F325,'TCD poids'!A:A,'TCD poids'!C:C)</f>
        <v/>
      </c>
      <c r="M325">
        <f>TCD!T326</f>
        <v/>
      </c>
      <c r="N325">
        <f>IF(I325="",0.2,LOOKUP(I325,'Pays TVA'!A:A,'Pays TVA'!B:B))</f>
        <v/>
      </c>
      <c r="O325" s="151">
        <f>IF(TCD!M326="","",TCD!M326)</f>
        <v/>
      </c>
      <c r="P325" s="151">
        <f>IF(TCD!J326="","",TCD!J326)</f>
        <v/>
      </c>
      <c r="Q325" s="151">
        <f>IF(AND(TCD!L326="",TCD!Q326=""),"",IF(SUM(TCD!L326,TCD!Q326)&gt;15,29,9.5))</f>
        <v/>
      </c>
      <c r="R325" s="151">
        <f>_xlfn.XLOOKUP(F325,TCD!E:E,TCD!K:K,"")</f>
        <v/>
      </c>
      <c r="S325" s="151">
        <f>IF(TCD!I326="","",IF(TCD!I326&gt;8.5,17,8.5))</f>
        <v/>
      </c>
      <c r="T325" s="151">
        <f>TCD!Y326</f>
        <v/>
      </c>
    </row>
    <row r="326">
      <c r="A326" s="13">
        <f>TCD!V327</f>
        <v/>
      </c>
      <c r="B326" s="1">
        <f>B325</f>
        <v/>
      </c>
      <c r="F326">
        <f>TCD!E327</f>
        <v/>
      </c>
      <c r="H326" s="6">
        <f>IF(RIGHT(J326,3)="BTB","E","P")</f>
        <v/>
      </c>
      <c r="I326">
        <f>LOOKUP(F326,'Facture Chronopost'!L:L,'Facture Chronopost'!H:H)</f>
        <v/>
      </c>
      <c r="J326" s="6">
        <f>TCD!U327</f>
        <v/>
      </c>
      <c r="K326">
        <f>K325</f>
        <v/>
      </c>
      <c r="L326" s="151">
        <f>_xlfn.XLOOKUP(F326,'TCD poids'!A:A,'TCD poids'!C:C)</f>
        <v/>
      </c>
      <c r="M326">
        <f>TCD!T327</f>
        <v/>
      </c>
      <c r="N326">
        <f>IF(I326="",0.2,LOOKUP(I326,'Pays TVA'!A:A,'Pays TVA'!B:B))</f>
        <v/>
      </c>
      <c r="O326" s="151">
        <f>IF(TCD!M327="","",TCD!M327)</f>
        <v/>
      </c>
      <c r="P326" s="151">
        <f>IF(TCD!J327="","",TCD!J327)</f>
        <v/>
      </c>
      <c r="Q326" s="151">
        <f>IF(AND(TCD!L327="",TCD!Q327=""),"",IF(SUM(TCD!L327,TCD!Q327)&gt;15,29,9.5))</f>
        <v/>
      </c>
      <c r="R326" s="151">
        <f>_xlfn.XLOOKUP(F326,TCD!E:E,TCD!K:K,"")</f>
        <v/>
      </c>
      <c r="S326" s="151">
        <f>IF(TCD!I327="","",IF(TCD!I327&gt;8.5,17,8.5))</f>
        <v/>
      </c>
      <c r="T326" s="151">
        <f>TCD!Y327</f>
        <v/>
      </c>
    </row>
    <row r="327">
      <c r="A327" s="13">
        <f>TCD!V328</f>
        <v/>
      </c>
      <c r="B327" s="1">
        <f>B326</f>
        <v/>
      </c>
      <c r="F327">
        <f>TCD!E328</f>
        <v/>
      </c>
      <c r="H327" s="6">
        <f>IF(RIGHT(J327,3)="BTB","E","P")</f>
        <v/>
      </c>
      <c r="I327">
        <f>LOOKUP(F327,'Facture Chronopost'!L:L,'Facture Chronopost'!H:H)</f>
        <v/>
      </c>
      <c r="J327" s="6">
        <f>TCD!U328</f>
        <v/>
      </c>
      <c r="K327">
        <f>K326</f>
        <v/>
      </c>
      <c r="L327" s="151">
        <f>_xlfn.XLOOKUP(F327,'TCD poids'!A:A,'TCD poids'!C:C)</f>
        <v/>
      </c>
      <c r="M327">
        <f>TCD!T328</f>
        <v/>
      </c>
      <c r="N327">
        <f>IF(I327="",0.2,LOOKUP(I327,'Pays TVA'!A:A,'Pays TVA'!B:B))</f>
        <v/>
      </c>
      <c r="O327" s="151">
        <f>IF(TCD!M328="","",TCD!M328)</f>
        <v/>
      </c>
      <c r="P327" s="151">
        <f>IF(TCD!J328="","",TCD!J328)</f>
        <v/>
      </c>
      <c r="Q327" s="151">
        <f>IF(AND(TCD!L328="",TCD!Q328=""),"",IF(SUM(TCD!L328,TCD!Q328)&gt;15,29,9.5))</f>
        <v/>
      </c>
      <c r="R327" s="151">
        <f>_xlfn.XLOOKUP(F327,TCD!E:E,TCD!K:K,"")</f>
        <v/>
      </c>
      <c r="S327" s="151">
        <f>IF(TCD!I328="","",IF(TCD!I328&gt;8.5,17,8.5))</f>
        <v/>
      </c>
      <c r="T327" s="151">
        <f>TCD!Y328</f>
        <v/>
      </c>
    </row>
    <row r="328">
      <c r="A328" s="13">
        <f>TCD!V329</f>
        <v/>
      </c>
      <c r="B328" s="1">
        <f>B327</f>
        <v/>
      </c>
      <c r="F328">
        <f>TCD!E329</f>
        <v/>
      </c>
      <c r="H328" s="6">
        <f>IF(RIGHT(J328,3)="BTB","E","P")</f>
        <v/>
      </c>
      <c r="I328">
        <f>LOOKUP(F328,'Facture Chronopost'!L:L,'Facture Chronopost'!H:H)</f>
        <v/>
      </c>
      <c r="J328" s="6">
        <f>TCD!U329</f>
        <v/>
      </c>
      <c r="K328">
        <f>K327</f>
        <v/>
      </c>
      <c r="L328" s="151">
        <f>_xlfn.XLOOKUP(F328,'TCD poids'!A:A,'TCD poids'!C:C)</f>
        <v/>
      </c>
      <c r="M328">
        <f>TCD!T329</f>
        <v/>
      </c>
      <c r="N328">
        <f>IF(I328="",0.2,LOOKUP(I328,'Pays TVA'!A:A,'Pays TVA'!B:B))</f>
        <v/>
      </c>
      <c r="O328" s="151">
        <f>IF(TCD!M329="","",TCD!M329)</f>
        <v/>
      </c>
      <c r="P328" s="151">
        <f>IF(TCD!J329="","",TCD!J329)</f>
        <v/>
      </c>
      <c r="Q328" s="151">
        <f>IF(AND(TCD!L329="",TCD!Q329=""),"",IF(SUM(TCD!L329,TCD!Q329)&gt;15,29,9.5))</f>
        <v/>
      </c>
      <c r="R328" s="151">
        <f>_xlfn.XLOOKUP(F328,TCD!E:E,TCD!K:K,"")</f>
        <v/>
      </c>
      <c r="S328" s="151">
        <f>IF(TCD!I329="","",IF(TCD!I329&gt;8.5,17,8.5))</f>
        <v/>
      </c>
      <c r="T328" s="151">
        <f>TCD!Y329</f>
        <v/>
      </c>
    </row>
    <row r="329">
      <c r="A329" s="13">
        <f>TCD!V330</f>
        <v/>
      </c>
      <c r="B329" s="1">
        <f>B328</f>
        <v/>
      </c>
      <c r="F329">
        <f>TCD!E330</f>
        <v/>
      </c>
      <c r="H329" s="6">
        <f>IF(RIGHT(J329,3)="BTB","E","P")</f>
        <v/>
      </c>
      <c r="I329">
        <f>LOOKUP(F329,'Facture Chronopost'!L:L,'Facture Chronopost'!H:H)</f>
        <v/>
      </c>
      <c r="J329" s="6">
        <f>TCD!U330</f>
        <v/>
      </c>
      <c r="K329">
        <f>K328</f>
        <v/>
      </c>
      <c r="L329" s="151">
        <f>_xlfn.XLOOKUP(F329,'TCD poids'!A:A,'TCD poids'!C:C)</f>
        <v/>
      </c>
      <c r="M329">
        <f>TCD!T330</f>
        <v/>
      </c>
      <c r="N329">
        <f>IF(I329="",0.2,LOOKUP(I329,'Pays TVA'!A:A,'Pays TVA'!B:B))</f>
        <v/>
      </c>
      <c r="O329" s="151">
        <f>IF(TCD!M330="","",TCD!M330)</f>
        <v/>
      </c>
      <c r="P329" s="151">
        <f>IF(TCD!J330="","",TCD!J330)</f>
        <v/>
      </c>
      <c r="Q329" s="151">
        <f>IF(AND(TCD!L330="",TCD!Q330=""),"",IF(SUM(TCD!L330,TCD!Q330)&gt;15,29,9.5))</f>
        <v/>
      </c>
      <c r="R329" s="151">
        <f>_xlfn.XLOOKUP(F329,TCD!E:E,TCD!K:K,"")</f>
        <v/>
      </c>
      <c r="S329" s="151">
        <f>IF(TCD!I330="","",IF(TCD!I330&gt;8.5,17,8.5))</f>
        <v/>
      </c>
      <c r="T329" s="151">
        <f>TCD!Y330</f>
        <v/>
      </c>
    </row>
    <row r="330">
      <c r="A330" s="13">
        <f>TCD!V331</f>
        <v/>
      </c>
      <c r="B330" s="1">
        <f>B329</f>
        <v/>
      </c>
      <c r="F330">
        <f>TCD!E331</f>
        <v/>
      </c>
      <c r="H330" s="6">
        <f>IF(RIGHT(J330,3)="BTB","E","P")</f>
        <v/>
      </c>
      <c r="I330">
        <f>LOOKUP(F330,'Facture Chronopost'!L:L,'Facture Chronopost'!H:H)</f>
        <v/>
      </c>
      <c r="J330" s="6">
        <f>TCD!U331</f>
        <v/>
      </c>
      <c r="K330">
        <f>K329</f>
        <v/>
      </c>
      <c r="L330" s="151">
        <f>_xlfn.XLOOKUP(F330,'TCD poids'!A:A,'TCD poids'!C:C)</f>
        <v/>
      </c>
      <c r="M330">
        <f>TCD!T331</f>
        <v/>
      </c>
      <c r="N330">
        <f>IF(I330="",0.2,LOOKUP(I330,'Pays TVA'!A:A,'Pays TVA'!B:B))</f>
        <v/>
      </c>
      <c r="O330" s="151">
        <f>IF(TCD!M331="","",TCD!M331)</f>
        <v/>
      </c>
      <c r="P330" s="151">
        <f>IF(TCD!J331="","",TCD!J331)</f>
        <v/>
      </c>
      <c r="Q330" s="151">
        <f>IF(AND(TCD!L331="",TCD!Q331=""),"",IF(SUM(TCD!L331,TCD!Q331)&gt;15,29,9.5))</f>
        <v/>
      </c>
      <c r="R330" s="151">
        <f>_xlfn.XLOOKUP(F330,TCD!E:E,TCD!K:K,"")</f>
        <v/>
      </c>
      <c r="S330" s="151">
        <f>IF(TCD!I331="","",IF(TCD!I331&gt;8.5,17,8.5))</f>
        <v/>
      </c>
      <c r="T330" s="151">
        <f>TCD!Y331</f>
        <v/>
      </c>
    </row>
    <row r="331">
      <c r="A331" s="13">
        <f>TCD!V332</f>
        <v/>
      </c>
      <c r="B331" s="1">
        <f>B330</f>
        <v/>
      </c>
      <c r="F331">
        <f>TCD!E332</f>
        <v/>
      </c>
      <c r="H331" s="6">
        <f>IF(RIGHT(J331,3)="BTB","E","P")</f>
        <v/>
      </c>
      <c r="I331">
        <f>LOOKUP(F331,'Facture Chronopost'!L:L,'Facture Chronopost'!H:H)</f>
        <v/>
      </c>
      <c r="J331" s="6">
        <f>TCD!U332</f>
        <v/>
      </c>
      <c r="K331">
        <f>K330</f>
        <v/>
      </c>
      <c r="L331" s="151">
        <f>_xlfn.XLOOKUP(F331,'TCD poids'!A:A,'TCD poids'!C:C)</f>
        <v/>
      </c>
      <c r="M331">
        <f>TCD!T332</f>
        <v/>
      </c>
      <c r="N331">
        <f>IF(I331="",0.2,LOOKUP(I331,'Pays TVA'!A:A,'Pays TVA'!B:B))</f>
        <v/>
      </c>
      <c r="O331" s="151">
        <f>IF(TCD!M332="","",TCD!M332)</f>
        <v/>
      </c>
      <c r="P331" s="151">
        <f>IF(TCD!J332="","",TCD!J332)</f>
        <v/>
      </c>
      <c r="Q331" s="151">
        <f>IF(AND(TCD!L332="",TCD!Q332=""),"",IF(SUM(TCD!L332,TCD!Q332)&gt;15,29,9.5))</f>
        <v/>
      </c>
      <c r="R331" s="151">
        <f>_xlfn.XLOOKUP(F331,TCD!E:E,TCD!K:K,"")</f>
        <v/>
      </c>
      <c r="S331" s="151">
        <f>IF(TCD!I332="","",IF(TCD!I332&gt;8.5,17,8.5))</f>
        <v/>
      </c>
      <c r="T331" s="151">
        <f>TCD!Y332</f>
        <v/>
      </c>
    </row>
    <row r="332">
      <c r="A332" s="13">
        <f>TCD!V333</f>
        <v/>
      </c>
      <c r="B332" s="1">
        <f>B331</f>
        <v/>
      </c>
      <c r="F332">
        <f>TCD!E333</f>
        <v/>
      </c>
      <c r="H332" s="6">
        <f>IF(RIGHT(J332,3)="BTB","E","P")</f>
        <v/>
      </c>
      <c r="I332">
        <f>LOOKUP(F332,'Facture Chronopost'!L:L,'Facture Chronopost'!H:H)</f>
        <v/>
      </c>
      <c r="J332" s="6">
        <f>TCD!U333</f>
        <v/>
      </c>
      <c r="K332">
        <f>K331</f>
        <v/>
      </c>
      <c r="L332" s="151">
        <f>_xlfn.XLOOKUP(F332,'TCD poids'!A:A,'TCD poids'!C:C)</f>
        <v/>
      </c>
      <c r="M332">
        <f>TCD!T333</f>
        <v/>
      </c>
      <c r="N332">
        <f>IF(I332="",0.2,LOOKUP(I332,'Pays TVA'!A:A,'Pays TVA'!B:B))</f>
        <v/>
      </c>
      <c r="O332" s="151">
        <f>IF(TCD!M333="","",TCD!M333)</f>
        <v/>
      </c>
      <c r="P332" s="151">
        <f>IF(TCD!J333="","",TCD!J333)</f>
        <v/>
      </c>
      <c r="Q332" s="151">
        <f>IF(AND(TCD!L333="",TCD!Q333=""),"",IF(SUM(TCD!L333,TCD!Q333)&gt;15,29,9.5))</f>
        <v/>
      </c>
      <c r="R332" s="151">
        <f>_xlfn.XLOOKUP(F332,TCD!E:E,TCD!K:K,"")</f>
        <v/>
      </c>
      <c r="S332" s="151">
        <f>IF(TCD!I333="","",IF(TCD!I333&gt;8.5,17,8.5))</f>
        <v/>
      </c>
      <c r="T332" s="151">
        <f>TCD!Y333</f>
        <v/>
      </c>
    </row>
    <row r="333">
      <c r="A333" s="13">
        <f>TCD!V334</f>
        <v/>
      </c>
      <c r="B333" s="1">
        <f>B332</f>
        <v/>
      </c>
      <c r="F333">
        <f>TCD!E334</f>
        <v/>
      </c>
      <c r="H333" s="6">
        <f>IF(RIGHT(J333,3)="BTB","E","P")</f>
        <v/>
      </c>
      <c r="I333">
        <f>LOOKUP(F333,'Facture Chronopost'!L:L,'Facture Chronopost'!H:H)</f>
        <v/>
      </c>
      <c r="J333" s="6">
        <f>TCD!U334</f>
        <v/>
      </c>
      <c r="K333">
        <f>K332</f>
        <v/>
      </c>
      <c r="L333" s="151">
        <f>_xlfn.XLOOKUP(F333,'TCD poids'!A:A,'TCD poids'!C:C)</f>
        <v/>
      </c>
      <c r="M333">
        <f>TCD!T334</f>
        <v/>
      </c>
      <c r="N333">
        <f>IF(I333="",0.2,LOOKUP(I333,'Pays TVA'!A:A,'Pays TVA'!B:B))</f>
        <v/>
      </c>
      <c r="O333" s="151">
        <f>IF(TCD!M334="","",TCD!M334)</f>
        <v/>
      </c>
      <c r="P333" s="151">
        <f>IF(TCD!J334="","",TCD!J334)</f>
        <v/>
      </c>
      <c r="Q333" s="151">
        <f>IF(AND(TCD!L334="",TCD!Q334=""),"",IF(SUM(TCD!L334,TCD!Q334)&gt;15,29,9.5))</f>
        <v/>
      </c>
      <c r="R333" s="151">
        <f>_xlfn.XLOOKUP(F333,TCD!E:E,TCD!K:K,"")</f>
        <v/>
      </c>
      <c r="S333" s="151">
        <f>IF(TCD!I334="","",IF(TCD!I334&gt;8.5,17,8.5))</f>
        <v/>
      </c>
      <c r="T333" s="151">
        <f>TCD!Y334</f>
        <v/>
      </c>
    </row>
    <row r="334">
      <c r="A334" s="13">
        <f>TCD!V335</f>
        <v/>
      </c>
      <c r="B334" s="1">
        <f>B333</f>
        <v/>
      </c>
      <c r="F334">
        <f>TCD!E335</f>
        <v/>
      </c>
      <c r="H334" s="6">
        <f>IF(RIGHT(J334,3)="BTB","E","P")</f>
        <v/>
      </c>
      <c r="I334">
        <f>LOOKUP(F334,'Facture Chronopost'!L:L,'Facture Chronopost'!H:H)</f>
        <v/>
      </c>
      <c r="J334" s="6">
        <f>TCD!U335</f>
        <v/>
      </c>
      <c r="K334">
        <f>K333</f>
        <v/>
      </c>
      <c r="L334" s="151">
        <f>_xlfn.XLOOKUP(F334,'TCD poids'!A:A,'TCD poids'!C:C)</f>
        <v/>
      </c>
      <c r="M334">
        <f>TCD!T335</f>
        <v/>
      </c>
      <c r="N334">
        <f>IF(I334="",0.2,LOOKUP(I334,'Pays TVA'!A:A,'Pays TVA'!B:B))</f>
        <v/>
      </c>
      <c r="O334" s="151">
        <f>IF(TCD!M335="","",TCD!M335)</f>
        <v/>
      </c>
      <c r="P334" s="151">
        <f>IF(TCD!J335="","",TCD!J335)</f>
        <v/>
      </c>
      <c r="Q334" s="151">
        <f>IF(AND(TCD!L335="",TCD!Q335=""),"",IF(SUM(TCD!L335,TCD!Q335)&gt;15,29,9.5))</f>
        <v/>
      </c>
      <c r="R334" s="151">
        <f>_xlfn.XLOOKUP(F334,TCD!E:E,TCD!K:K,"")</f>
        <v/>
      </c>
      <c r="S334" s="151">
        <f>IF(TCD!I335="","",IF(TCD!I335&gt;8.5,17,8.5))</f>
        <v/>
      </c>
      <c r="T334" s="151">
        <f>TCD!Y335</f>
        <v/>
      </c>
    </row>
    <row r="335">
      <c r="A335" s="13">
        <f>TCD!V336</f>
        <v/>
      </c>
      <c r="B335" s="1">
        <f>B334</f>
        <v/>
      </c>
      <c r="F335">
        <f>TCD!E336</f>
        <v/>
      </c>
      <c r="H335" s="6">
        <f>IF(RIGHT(J335,3)="BTB","E","P")</f>
        <v/>
      </c>
      <c r="I335">
        <f>LOOKUP(F335,'Facture Chronopost'!L:L,'Facture Chronopost'!H:H)</f>
        <v/>
      </c>
      <c r="J335" s="6">
        <f>TCD!U336</f>
        <v/>
      </c>
      <c r="K335">
        <f>K334</f>
        <v/>
      </c>
      <c r="L335" s="151">
        <f>_xlfn.XLOOKUP(F335,'TCD poids'!A:A,'TCD poids'!C:C)</f>
        <v/>
      </c>
      <c r="M335">
        <f>TCD!T336</f>
        <v/>
      </c>
      <c r="N335">
        <f>IF(I335="",0.2,LOOKUP(I335,'Pays TVA'!A:A,'Pays TVA'!B:B))</f>
        <v/>
      </c>
      <c r="O335" s="151">
        <f>IF(TCD!M336="","",TCD!M336)</f>
        <v/>
      </c>
      <c r="P335" s="151">
        <f>IF(TCD!J336="","",TCD!J336)</f>
        <v/>
      </c>
      <c r="Q335" s="151">
        <f>IF(AND(TCD!L336="",TCD!Q336=""),"",IF(SUM(TCD!L336,TCD!Q336)&gt;15,29,9.5))</f>
        <v/>
      </c>
      <c r="R335" s="151">
        <f>_xlfn.XLOOKUP(F335,TCD!E:E,TCD!K:K,"")</f>
        <v/>
      </c>
      <c r="S335" s="151">
        <f>IF(TCD!I336="","",IF(TCD!I336&gt;8.5,17,8.5))</f>
        <v/>
      </c>
      <c r="T335" s="151">
        <f>TCD!Y336</f>
        <v/>
      </c>
    </row>
    <row r="336">
      <c r="A336" s="13">
        <f>TCD!V337</f>
        <v/>
      </c>
      <c r="B336" s="1">
        <f>B335</f>
        <v/>
      </c>
      <c r="F336">
        <f>TCD!E337</f>
        <v/>
      </c>
      <c r="H336" s="6">
        <f>IF(RIGHT(J336,3)="BTB","E","P")</f>
        <v/>
      </c>
      <c r="I336">
        <f>LOOKUP(F336,'Facture Chronopost'!L:L,'Facture Chronopost'!H:H)</f>
        <v/>
      </c>
      <c r="J336" s="6">
        <f>TCD!U337</f>
        <v/>
      </c>
      <c r="K336">
        <f>K335</f>
        <v/>
      </c>
      <c r="L336" s="151">
        <f>_xlfn.XLOOKUP(F336,'TCD poids'!A:A,'TCD poids'!C:C)</f>
        <v/>
      </c>
      <c r="M336">
        <f>TCD!T337</f>
        <v/>
      </c>
      <c r="N336">
        <f>IF(I336="",0.2,LOOKUP(I336,'Pays TVA'!A:A,'Pays TVA'!B:B))</f>
        <v/>
      </c>
      <c r="O336" s="151">
        <f>IF(TCD!M337="","",TCD!M337)</f>
        <v/>
      </c>
      <c r="P336" s="151">
        <f>IF(TCD!J337="","",TCD!J337)</f>
        <v/>
      </c>
      <c r="Q336" s="151">
        <f>IF(AND(TCD!L337="",TCD!Q337=""),"",IF(SUM(TCD!L337,TCD!Q337)&gt;15,29,9.5))</f>
        <v/>
      </c>
      <c r="R336" s="151">
        <f>_xlfn.XLOOKUP(F336,TCD!E:E,TCD!K:K,"")</f>
        <v/>
      </c>
      <c r="S336" s="151">
        <f>IF(TCD!I337="","",IF(TCD!I337&gt;8.5,17,8.5))</f>
        <v/>
      </c>
      <c r="T336" s="151">
        <f>TCD!Y337</f>
        <v/>
      </c>
    </row>
    <row r="337">
      <c r="A337" s="13">
        <f>TCD!V338</f>
        <v/>
      </c>
      <c r="B337" s="1">
        <f>B336</f>
        <v/>
      </c>
      <c r="F337">
        <f>TCD!E338</f>
        <v/>
      </c>
      <c r="H337" s="6">
        <f>IF(RIGHT(J337,3)="BTB","E","P")</f>
        <v/>
      </c>
      <c r="I337">
        <f>LOOKUP(F337,'Facture Chronopost'!L:L,'Facture Chronopost'!H:H)</f>
        <v/>
      </c>
      <c r="J337" s="6">
        <f>TCD!U338</f>
        <v/>
      </c>
      <c r="K337">
        <f>K336</f>
        <v/>
      </c>
      <c r="L337" s="151">
        <f>_xlfn.XLOOKUP(F337,'TCD poids'!A:A,'TCD poids'!C:C)</f>
        <v/>
      </c>
      <c r="M337">
        <f>TCD!T338</f>
        <v/>
      </c>
      <c r="N337">
        <f>IF(I337="",0.2,LOOKUP(I337,'Pays TVA'!A:A,'Pays TVA'!B:B))</f>
        <v/>
      </c>
      <c r="O337" s="151">
        <f>IF(TCD!M338="","",TCD!M338)</f>
        <v/>
      </c>
      <c r="P337" s="151">
        <f>IF(TCD!J338="","",TCD!J338)</f>
        <v/>
      </c>
      <c r="Q337" s="151">
        <f>IF(AND(TCD!L338="",TCD!Q338=""),"",IF(SUM(TCD!L338,TCD!Q338)&gt;15,29,9.5))</f>
        <v/>
      </c>
      <c r="R337" s="151">
        <f>_xlfn.XLOOKUP(F337,TCD!E:E,TCD!K:K,"")</f>
        <v/>
      </c>
      <c r="S337" s="151">
        <f>IF(TCD!I338="","",IF(TCD!I338&gt;8.5,17,8.5))</f>
        <v/>
      </c>
      <c r="T337" s="151">
        <f>TCD!Y338</f>
        <v/>
      </c>
    </row>
    <row r="338">
      <c r="A338" s="13">
        <f>TCD!V339</f>
        <v/>
      </c>
      <c r="B338" s="1">
        <f>B337</f>
        <v/>
      </c>
      <c r="F338">
        <f>TCD!E339</f>
        <v/>
      </c>
      <c r="H338" s="6">
        <f>IF(RIGHT(J338,3)="BTB","E","P")</f>
        <v/>
      </c>
      <c r="I338">
        <f>LOOKUP(F338,'Facture Chronopost'!L:L,'Facture Chronopost'!H:H)</f>
        <v/>
      </c>
      <c r="J338" s="6">
        <f>TCD!U339</f>
        <v/>
      </c>
      <c r="K338">
        <f>K337</f>
        <v/>
      </c>
      <c r="L338" s="151">
        <f>_xlfn.XLOOKUP(F338,'TCD poids'!A:A,'TCD poids'!C:C)</f>
        <v/>
      </c>
      <c r="M338">
        <f>TCD!T339</f>
        <v/>
      </c>
      <c r="N338">
        <f>IF(I338="",0.2,LOOKUP(I338,'Pays TVA'!A:A,'Pays TVA'!B:B))</f>
        <v/>
      </c>
      <c r="O338" s="151">
        <f>IF(TCD!M339="","",TCD!M339)</f>
        <v/>
      </c>
      <c r="P338" s="151">
        <f>IF(TCD!J339="","",TCD!J339)</f>
        <v/>
      </c>
      <c r="Q338" s="151">
        <f>IF(AND(TCD!L339="",TCD!Q339=""),"",IF(SUM(TCD!L339,TCD!Q339)&gt;15,29,9.5))</f>
        <v/>
      </c>
      <c r="R338" s="151">
        <f>_xlfn.XLOOKUP(F338,TCD!E:E,TCD!K:K,"")</f>
        <v/>
      </c>
      <c r="S338" s="151">
        <f>IF(TCD!I339="","",IF(TCD!I339&gt;8.5,17,8.5))</f>
        <v/>
      </c>
      <c r="T338" s="151">
        <f>TCD!Y339</f>
        <v/>
      </c>
    </row>
    <row r="339">
      <c r="A339" s="13">
        <f>TCD!V340</f>
        <v/>
      </c>
      <c r="B339" s="1">
        <f>B338</f>
        <v/>
      </c>
      <c r="F339">
        <f>TCD!E340</f>
        <v/>
      </c>
      <c r="H339" s="6">
        <f>IF(RIGHT(J339,3)="BTB","E","P")</f>
        <v/>
      </c>
      <c r="I339">
        <f>LOOKUP(F339,'Facture Chronopost'!L:L,'Facture Chronopost'!H:H)</f>
        <v/>
      </c>
      <c r="J339" s="6">
        <f>TCD!U340</f>
        <v/>
      </c>
      <c r="K339">
        <f>K338</f>
        <v/>
      </c>
      <c r="L339" s="151">
        <f>_xlfn.XLOOKUP(F339,'TCD poids'!A:A,'TCD poids'!C:C)</f>
        <v/>
      </c>
      <c r="M339">
        <f>TCD!T340</f>
        <v/>
      </c>
      <c r="N339">
        <f>IF(I339="",0.2,LOOKUP(I339,'Pays TVA'!A:A,'Pays TVA'!B:B))</f>
        <v/>
      </c>
      <c r="O339" s="151">
        <f>IF(TCD!M340="","",TCD!M340)</f>
        <v/>
      </c>
      <c r="P339" s="151">
        <f>IF(TCD!J340="","",TCD!J340)</f>
        <v/>
      </c>
      <c r="Q339" s="151">
        <f>IF(AND(TCD!L340="",TCD!Q340=""),"",IF(SUM(TCD!L340,TCD!Q340)&gt;15,29,9.5))</f>
        <v/>
      </c>
      <c r="R339" s="151">
        <f>_xlfn.XLOOKUP(F339,TCD!E:E,TCD!K:K,"")</f>
        <v/>
      </c>
      <c r="S339" s="151">
        <f>IF(TCD!I340="","",IF(TCD!I340&gt;8.5,17,8.5))</f>
        <v/>
      </c>
      <c r="T339" s="151">
        <f>TCD!Y340</f>
        <v/>
      </c>
    </row>
    <row r="340">
      <c r="A340" s="13">
        <f>TCD!V341</f>
        <v/>
      </c>
      <c r="B340" s="1">
        <f>B339</f>
        <v/>
      </c>
      <c r="F340">
        <f>TCD!E341</f>
        <v/>
      </c>
      <c r="H340" s="6">
        <f>IF(RIGHT(J340,3)="BTB","E","P")</f>
        <v/>
      </c>
      <c r="I340">
        <f>LOOKUP(F340,'Facture Chronopost'!L:L,'Facture Chronopost'!H:H)</f>
        <v/>
      </c>
      <c r="J340" s="6">
        <f>TCD!U341</f>
        <v/>
      </c>
      <c r="K340">
        <f>K339</f>
        <v/>
      </c>
      <c r="L340" s="151">
        <f>_xlfn.XLOOKUP(F340,'TCD poids'!A:A,'TCD poids'!C:C)</f>
        <v/>
      </c>
      <c r="M340">
        <f>TCD!T341</f>
        <v/>
      </c>
      <c r="N340">
        <f>IF(I340="",0.2,LOOKUP(I340,'Pays TVA'!A:A,'Pays TVA'!B:B))</f>
        <v/>
      </c>
      <c r="O340" s="151">
        <f>IF(TCD!M341="","",TCD!M341)</f>
        <v/>
      </c>
      <c r="P340" s="151">
        <f>IF(TCD!J341="","",TCD!J341)</f>
        <v/>
      </c>
      <c r="Q340" s="151">
        <f>IF(AND(TCD!L341="",TCD!Q341=""),"",IF(SUM(TCD!L341,TCD!Q341)&gt;15,29,9.5))</f>
        <v/>
      </c>
      <c r="R340" s="151">
        <f>_xlfn.XLOOKUP(F340,TCD!E:E,TCD!K:K,"")</f>
        <v/>
      </c>
      <c r="S340" s="151">
        <f>IF(TCD!I341="","",IF(TCD!I341&gt;8.5,17,8.5))</f>
        <v/>
      </c>
      <c r="T340" s="151">
        <f>TCD!Y341</f>
        <v/>
      </c>
    </row>
    <row r="341">
      <c r="A341" s="13">
        <f>TCD!V342</f>
        <v/>
      </c>
      <c r="B341" s="1">
        <f>B340</f>
        <v/>
      </c>
      <c r="F341">
        <f>TCD!E342</f>
        <v/>
      </c>
      <c r="H341" s="6">
        <f>IF(RIGHT(J341,3)="BTB","E","P")</f>
        <v/>
      </c>
      <c r="I341">
        <f>LOOKUP(F341,'Facture Chronopost'!L:L,'Facture Chronopost'!H:H)</f>
        <v/>
      </c>
      <c r="J341" s="6">
        <f>TCD!U342</f>
        <v/>
      </c>
      <c r="K341">
        <f>K340</f>
        <v/>
      </c>
      <c r="L341" s="151">
        <f>_xlfn.XLOOKUP(F341,'TCD poids'!A:A,'TCD poids'!C:C)</f>
        <v/>
      </c>
      <c r="M341">
        <f>TCD!T342</f>
        <v/>
      </c>
      <c r="N341">
        <f>IF(I341="",0.2,LOOKUP(I341,'Pays TVA'!A:A,'Pays TVA'!B:B))</f>
        <v/>
      </c>
      <c r="O341" s="151">
        <f>IF(TCD!M342="","",TCD!M342)</f>
        <v/>
      </c>
      <c r="P341" s="151">
        <f>IF(TCD!J342="","",TCD!J342)</f>
        <v/>
      </c>
      <c r="Q341" s="151">
        <f>IF(AND(TCD!L342="",TCD!Q342=""),"",IF(SUM(TCD!L342,TCD!Q342)&gt;15,29,9.5))</f>
        <v/>
      </c>
      <c r="R341" s="151">
        <f>_xlfn.XLOOKUP(F341,TCD!E:E,TCD!K:K,"")</f>
        <v/>
      </c>
      <c r="S341" s="151">
        <f>IF(TCD!I342="","",IF(TCD!I342&gt;8.5,17,8.5))</f>
        <v/>
      </c>
      <c r="T341" s="151">
        <f>TCD!Y342</f>
        <v/>
      </c>
    </row>
    <row r="342">
      <c r="A342" s="13">
        <f>TCD!V343</f>
        <v/>
      </c>
      <c r="B342" s="1">
        <f>B341</f>
        <v/>
      </c>
      <c r="F342">
        <f>TCD!E343</f>
        <v/>
      </c>
      <c r="H342" s="6">
        <f>IF(RIGHT(J342,3)="BTB","E","P")</f>
        <v/>
      </c>
      <c r="I342">
        <f>LOOKUP(F342,'Facture Chronopost'!L:L,'Facture Chronopost'!H:H)</f>
        <v/>
      </c>
      <c r="J342" s="6">
        <f>TCD!U343</f>
        <v/>
      </c>
      <c r="K342">
        <f>K341</f>
        <v/>
      </c>
      <c r="L342" s="151">
        <f>_xlfn.XLOOKUP(F342,'TCD poids'!A:A,'TCD poids'!C:C)</f>
        <v/>
      </c>
      <c r="M342">
        <f>TCD!T343</f>
        <v/>
      </c>
      <c r="N342">
        <f>IF(I342="",0.2,LOOKUP(I342,'Pays TVA'!A:A,'Pays TVA'!B:B))</f>
        <v/>
      </c>
      <c r="O342" s="151">
        <f>IF(TCD!M343="","",TCD!M343)</f>
        <v/>
      </c>
      <c r="P342" s="151">
        <f>IF(TCD!J343="","",TCD!J343)</f>
        <v/>
      </c>
      <c r="Q342" s="151">
        <f>IF(AND(TCD!L343="",TCD!Q343=""),"",IF(SUM(TCD!L343,TCD!Q343)&gt;15,29,9.5))</f>
        <v/>
      </c>
      <c r="R342" s="151">
        <f>_xlfn.XLOOKUP(F342,TCD!E:E,TCD!K:K,"")</f>
        <v/>
      </c>
      <c r="S342" s="151">
        <f>IF(TCD!I343="","",IF(TCD!I343&gt;8.5,17,8.5))</f>
        <v/>
      </c>
      <c r="T342" s="151">
        <f>TCD!Y343</f>
        <v/>
      </c>
    </row>
    <row r="343">
      <c r="A343" s="13">
        <f>TCD!V344</f>
        <v/>
      </c>
      <c r="B343" s="1">
        <f>B342</f>
        <v/>
      </c>
      <c r="F343">
        <f>TCD!E344</f>
        <v/>
      </c>
      <c r="H343" s="6">
        <f>IF(RIGHT(J343,3)="BTB","E","P")</f>
        <v/>
      </c>
      <c r="I343">
        <f>LOOKUP(F343,'Facture Chronopost'!L:L,'Facture Chronopost'!H:H)</f>
        <v/>
      </c>
      <c r="J343" s="6">
        <f>TCD!U344</f>
        <v/>
      </c>
      <c r="K343">
        <f>K342</f>
        <v/>
      </c>
      <c r="L343" s="151">
        <f>_xlfn.XLOOKUP(F343,'TCD poids'!A:A,'TCD poids'!C:C)</f>
        <v/>
      </c>
      <c r="M343">
        <f>TCD!T344</f>
        <v/>
      </c>
      <c r="N343">
        <f>IF(I343="",0.2,LOOKUP(I343,'Pays TVA'!A:A,'Pays TVA'!B:B))</f>
        <v/>
      </c>
      <c r="O343" s="151">
        <f>IF(TCD!M344="","",TCD!M344)</f>
        <v/>
      </c>
      <c r="P343" s="151">
        <f>IF(TCD!J344="","",TCD!J344)</f>
        <v/>
      </c>
      <c r="Q343" s="151">
        <f>IF(AND(TCD!L344="",TCD!Q344=""),"",IF(SUM(TCD!L344,TCD!Q344)&gt;15,29,9.5))</f>
        <v/>
      </c>
      <c r="R343" s="151">
        <f>_xlfn.XLOOKUP(F343,TCD!E:E,TCD!K:K,"")</f>
        <v/>
      </c>
      <c r="S343" s="151">
        <f>IF(TCD!I344="","",IF(TCD!I344&gt;8.5,17,8.5))</f>
        <v/>
      </c>
      <c r="T343" s="151">
        <f>TCD!Y344</f>
        <v/>
      </c>
    </row>
    <row r="344">
      <c r="A344" s="13">
        <f>TCD!V345</f>
        <v/>
      </c>
      <c r="B344" s="1">
        <f>B343</f>
        <v/>
      </c>
      <c r="F344">
        <f>TCD!E345</f>
        <v/>
      </c>
      <c r="H344" s="6">
        <f>IF(RIGHT(J344,3)="BTB","E","P")</f>
        <v/>
      </c>
      <c r="I344">
        <f>LOOKUP(F344,'Facture Chronopost'!L:L,'Facture Chronopost'!H:H)</f>
        <v/>
      </c>
      <c r="J344" s="6">
        <f>TCD!U345</f>
        <v/>
      </c>
      <c r="K344">
        <f>K343</f>
        <v/>
      </c>
      <c r="L344" s="151">
        <f>_xlfn.XLOOKUP(F344,'TCD poids'!A:A,'TCD poids'!C:C)</f>
        <v/>
      </c>
      <c r="M344">
        <f>TCD!T345</f>
        <v/>
      </c>
      <c r="N344">
        <f>IF(I344="",0.2,LOOKUP(I344,'Pays TVA'!A:A,'Pays TVA'!B:B))</f>
        <v/>
      </c>
      <c r="O344" s="151">
        <f>IF(TCD!M345="","",TCD!M345)</f>
        <v/>
      </c>
      <c r="P344" s="151">
        <f>IF(TCD!J345="","",TCD!J345)</f>
        <v/>
      </c>
      <c r="Q344" s="151">
        <f>IF(AND(TCD!L345="",TCD!Q345=""),"",IF(SUM(TCD!L345,TCD!Q345)&gt;15,29,9.5))</f>
        <v/>
      </c>
      <c r="R344" s="151">
        <f>_xlfn.XLOOKUP(F344,TCD!E:E,TCD!K:K,"")</f>
        <v/>
      </c>
      <c r="S344" s="151">
        <f>IF(TCD!I345="","",IF(TCD!I345&gt;8.5,17,8.5))</f>
        <v/>
      </c>
      <c r="T344" s="151">
        <f>TCD!Y345</f>
        <v/>
      </c>
    </row>
    <row r="345">
      <c r="A345" s="13">
        <f>TCD!V346</f>
        <v/>
      </c>
      <c r="B345" s="1">
        <f>B344</f>
        <v/>
      </c>
      <c r="F345">
        <f>TCD!E346</f>
        <v/>
      </c>
      <c r="H345" s="6">
        <f>IF(RIGHT(J345,3)="BTB","E","P")</f>
        <v/>
      </c>
      <c r="I345">
        <f>LOOKUP(F345,'Facture Chronopost'!L:L,'Facture Chronopost'!H:H)</f>
        <v/>
      </c>
      <c r="J345" s="6">
        <f>TCD!U346</f>
        <v/>
      </c>
      <c r="K345">
        <f>K344</f>
        <v/>
      </c>
      <c r="L345" s="151">
        <f>_xlfn.XLOOKUP(F345,'TCD poids'!A:A,'TCD poids'!C:C)</f>
        <v/>
      </c>
      <c r="M345">
        <f>TCD!T346</f>
        <v/>
      </c>
      <c r="N345">
        <f>IF(I345="",0.2,LOOKUP(I345,'Pays TVA'!A:A,'Pays TVA'!B:B))</f>
        <v/>
      </c>
      <c r="O345" s="151">
        <f>IF(TCD!M346="","",TCD!M346)</f>
        <v/>
      </c>
      <c r="P345" s="151">
        <f>IF(TCD!J346="","",TCD!J346)</f>
        <v/>
      </c>
      <c r="Q345" s="151">
        <f>IF(AND(TCD!L346="",TCD!Q346=""),"",IF(SUM(TCD!L346,TCD!Q346)&gt;15,29,9.5))</f>
        <v/>
      </c>
      <c r="R345" s="151">
        <f>_xlfn.XLOOKUP(F345,TCD!E:E,TCD!K:K,"")</f>
        <v/>
      </c>
      <c r="S345" s="151">
        <f>IF(TCD!I346="","",IF(TCD!I346&gt;8.5,17,8.5))</f>
        <v/>
      </c>
      <c r="T345" s="151">
        <f>TCD!Y346</f>
        <v/>
      </c>
    </row>
    <row r="346">
      <c r="A346" s="13">
        <f>TCD!V347</f>
        <v/>
      </c>
      <c r="B346" s="1">
        <f>B345</f>
        <v/>
      </c>
      <c r="F346">
        <f>TCD!E347</f>
        <v/>
      </c>
      <c r="H346" s="6">
        <f>IF(RIGHT(J346,3)="BTB","E","P")</f>
        <v/>
      </c>
      <c r="I346">
        <f>LOOKUP(F346,'Facture Chronopost'!L:L,'Facture Chronopost'!H:H)</f>
        <v/>
      </c>
      <c r="J346" s="6">
        <f>TCD!U347</f>
        <v/>
      </c>
      <c r="K346">
        <f>K345</f>
        <v/>
      </c>
      <c r="L346" s="151">
        <f>_xlfn.XLOOKUP(F346,'TCD poids'!A:A,'TCD poids'!C:C)</f>
        <v/>
      </c>
      <c r="M346">
        <f>TCD!T347</f>
        <v/>
      </c>
      <c r="N346">
        <f>IF(I346="",0.2,LOOKUP(I346,'Pays TVA'!A:A,'Pays TVA'!B:B))</f>
        <v/>
      </c>
      <c r="O346" s="151">
        <f>IF(TCD!M347="","",TCD!M347)</f>
        <v/>
      </c>
      <c r="P346" s="151">
        <f>IF(TCD!J347="","",TCD!J347)</f>
        <v/>
      </c>
      <c r="Q346" s="151">
        <f>IF(AND(TCD!L347="",TCD!Q347=""),"",IF(SUM(TCD!L347,TCD!Q347)&gt;15,29,9.5))</f>
        <v/>
      </c>
      <c r="R346" s="151">
        <f>_xlfn.XLOOKUP(F346,TCD!E:E,TCD!K:K,"")</f>
        <v/>
      </c>
      <c r="S346" s="151">
        <f>IF(TCD!I347="","",IF(TCD!I347&gt;8.5,17,8.5))</f>
        <v/>
      </c>
      <c r="T346" s="151">
        <f>TCD!Y347</f>
        <v/>
      </c>
    </row>
    <row r="347">
      <c r="A347" s="13">
        <f>TCD!V348</f>
        <v/>
      </c>
      <c r="B347" s="1">
        <f>B346</f>
        <v/>
      </c>
      <c r="F347">
        <f>TCD!E348</f>
        <v/>
      </c>
      <c r="H347" s="6">
        <f>IF(RIGHT(J347,3)="BTB","E","P")</f>
        <v/>
      </c>
      <c r="I347">
        <f>LOOKUP(F347,'Facture Chronopost'!L:L,'Facture Chronopost'!H:H)</f>
        <v/>
      </c>
      <c r="J347" s="6">
        <f>TCD!U348</f>
        <v/>
      </c>
      <c r="K347">
        <f>K346</f>
        <v/>
      </c>
      <c r="L347" s="151">
        <f>_xlfn.XLOOKUP(F347,'TCD poids'!A:A,'TCD poids'!C:C)</f>
        <v/>
      </c>
      <c r="M347">
        <f>TCD!T348</f>
        <v/>
      </c>
      <c r="N347">
        <f>IF(I347="",0.2,LOOKUP(I347,'Pays TVA'!A:A,'Pays TVA'!B:B))</f>
        <v/>
      </c>
      <c r="O347" s="151">
        <f>IF(TCD!M348="","",TCD!M348)</f>
        <v/>
      </c>
      <c r="P347" s="151">
        <f>IF(TCD!J348="","",TCD!J348)</f>
        <v/>
      </c>
      <c r="Q347" s="151">
        <f>IF(AND(TCD!L348="",TCD!Q348=""),"",IF(SUM(TCD!L348,TCD!Q348)&gt;15,29,9.5))</f>
        <v/>
      </c>
      <c r="R347" s="151">
        <f>_xlfn.XLOOKUP(F347,TCD!E:E,TCD!K:K,"")</f>
        <v/>
      </c>
      <c r="S347" s="151">
        <f>IF(TCD!I348="","",IF(TCD!I348&gt;8.5,17,8.5))</f>
        <v/>
      </c>
      <c r="T347" s="151">
        <f>TCD!Y348</f>
        <v/>
      </c>
    </row>
    <row r="348">
      <c r="A348" s="13">
        <f>TCD!V349</f>
        <v/>
      </c>
      <c r="B348" s="1">
        <f>B347</f>
        <v/>
      </c>
      <c r="F348">
        <f>TCD!E349</f>
        <v/>
      </c>
      <c r="H348" s="6">
        <f>IF(RIGHT(J348,3)="BTB","E","P")</f>
        <v/>
      </c>
      <c r="I348">
        <f>LOOKUP(F348,'Facture Chronopost'!L:L,'Facture Chronopost'!H:H)</f>
        <v/>
      </c>
      <c r="J348" s="6">
        <f>TCD!U349</f>
        <v/>
      </c>
      <c r="K348">
        <f>K347</f>
        <v/>
      </c>
      <c r="L348" s="151">
        <f>_xlfn.XLOOKUP(F348,'TCD poids'!A:A,'TCD poids'!C:C)</f>
        <v/>
      </c>
      <c r="M348">
        <f>TCD!T349</f>
        <v/>
      </c>
      <c r="N348">
        <f>IF(I348="",0.2,LOOKUP(I348,'Pays TVA'!A:A,'Pays TVA'!B:B))</f>
        <v/>
      </c>
      <c r="O348" s="151">
        <f>IF(TCD!M349="","",TCD!M349)</f>
        <v/>
      </c>
      <c r="P348" s="151">
        <f>IF(TCD!J349="","",TCD!J349)</f>
        <v/>
      </c>
      <c r="Q348" s="151">
        <f>IF(AND(TCD!L349="",TCD!Q349=""),"",IF(SUM(TCD!L349,TCD!Q349)&gt;15,29,9.5))</f>
        <v/>
      </c>
      <c r="R348" s="151">
        <f>_xlfn.XLOOKUP(F348,TCD!E:E,TCD!K:K,"")</f>
        <v/>
      </c>
      <c r="S348" s="151">
        <f>IF(TCD!I349="","",IF(TCD!I349&gt;8.5,17,8.5))</f>
        <v/>
      </c>
      <c r="T348" s="151">
        <f>TCD!Y349</f>
        <v/>
      </c>
    </row>
    <row r="349">
      <c r="A349" s="13">
        <f>TCD!V350</f>
        <v/>
      </c>
      <c r="B349" s="1">
        <f>B348</f>
        <v/>
      </c>
      <c r="F349">
        <f>TCD!E350</f>
        <v/>
      </c>
      <c r="H349" s="6">
        <f>IF(RIGHT(J349,3)="BTB","E","P")</f>
        <v/>
      </c>
      <c r="I349">
        <f>LOOKUP(F349,'Facture Chronopost'!L:L,'Facture Chronopost'!H:H)</f>
        <v/>
      </c>
      <c r="J349" s="6">
        <f>TCD!U350</f>
        <v/>
      </c>
      <c r="K349">
        <f>K348</f>
        <v/>
      </c>
      <c r="L349" s="151">
        <f>_xlfn.XLOOKUP(F349,'TCD poids'!A:A,'TCD poids'!C:C)</f>
        <v/>
      </c>
      <c r="M349">
        <f>TCD!T350</f>
        <v/>
      </c>
      <c r="N349">
        <f>IF(I349="",0.2,LOOKUP(I349,'Pays TVA'!A:A,'Pays TVA'!B:B))</f>
        <v/>
      </c>
      <c r="O349" s="151">
        <f>IF(TCD!M350="","",TCD!M350)</f>
        <v/>
      </c>
      <c r="P349" s="151">
        <f>IF(TCD!J350="","",TCD!J350)</f>
        <v/>
      </c>
      <c r="Q349" s="151">
        <f>IF(AND(TCD!L350="",TCD!Q350=""),"",IF(SUM(TCD!L350,TCD!Q350)&gt;15,29,9.5))</f>
        <v/>
      </c>
      <c r="R349" s="151">
        <f>_xlfn.XLOOKUP(F349,TCD!E:E,TCD!K:K,"")</f>
        <v/>
      </c>
      <c r="S349" s="151">
        <f>IF(TCD!I350="","",IF(TCD!I350&gt;8.5,17,8.5))</f>
        <v/>
      </c>
      <c r="T349" s="151">
        <f>TCD!Y350</f>
        <v/>
      </c>
    </row>
    <row r="350">
      <c r="A350" s="13">
        <f>TCD!V351</f>
        <v/>
      </c>
      <c r="B350" s="1">
        <f>B349</f>
        <v/>
      </c>
      <c r="F350">
        <f>TCD!E351</f>
        <v/>
      </c>
      <c r="H350" s="6">
        <f>IF(RIGHT(J350,3)="BTB","E","P")</f>
        <v/>
      </c>
      <c r="I350">
        <f>LOOKUP(F350,'Facture Chronopost'!L:L,'Facture Chronopost'!H:H)</f>
        <v/>
      </c>
      <c r="J350" s="6">
        <f>TCD!U351</f>
        <v/>
      </c>
      <c r="K350">
        <f>K349</f>
        <v/>
      </c>
      <c r="L350" s="151">
        <f>_xlfn.XLOOKUP(F350,'TCD poids'!A:A,'TCD poids'!C:C)</f>
        <v/>
      </c>
      <c r="M350">
        <f>TCD!T351</f>
        <v/>
      </c>
      <c r="N350">
        <f>IF(I350="",0.2,LOOKUP(I350,'Pays TVA'!A:A,'Pays TVA'!B:B))</f>
        <v/>
      </c>
      <c r="O350" s="151">
        <f>IF(TCD!M351="","",TCD!M351)</f>
        <v/>
      </c>
      <c r="P350" s="151">
        <f>IF(TCD!J351="","",TCD!J351)</f>
        <v/>
      </c>
      <c r="Q350" s="151">
        <f>IF(AND(TCD!L351="",TCD!Q351=""),"",IF(SUM(TCD!L351,TCD!Q351)&gt;15,29,9.5))</f>
        <v/>
      </c>
      <c r="R350" s="151">
        <f>_xlfn.XLOOKUP(F350,TCD!E:E,TCD!K:K,"")</f>
        <v/>
      </c>
      <c r="S350" s="151">
        <f>IF(TCD!I351="","",IF(TCD!I351&gt;8.5,17,8.5))</f>
        <v/>
      </c>
      <c r="T350" s="151">
        <f>TCD!Y351</f>
        <v/>
      </c>
    </row>
    <row r="351">
      <c r="A351" s="13">
        <f>TCD!V352</f>
        <v/>
      </c>
      <c r="B351" s="1">
        <f>B350</f>
        <v/>
      </c>
      <c r="F351">
        <f>TCD!E352</f>
        <v/>
      </c>
      <c r="H351" s="6">
        <f>IF(RIGHT(J351,3)="BTB","E","P")</f>
        <v/>
      </c>
      <c r="I351">
        <f>LOOKUP(F351,'Facture Chronopost'!L:L,'Facture Chronopost'!H:H)</f>
        <v/>
      </c>
      <c r="J351" s="6">
        <f>TCD!U352</f>
        <v/>
      </c>
      <c r="K351">
        <f>K350</f>
        <v/>
      </c>
      <c r="L351" s="151">
        <f>_xlfn.XLOOKUP(F351,'TCD poids'!A:A,'TCD poids'!C:C)</f>
        <v/>
      </c>
      <c r="M351">
        <f>TCD!T352</f>
        <v/>
      </c>
      <c r="N351">
        <f>IF(I351="",0.2,LOOKUP(I351,'Pays TVA'!A:A,'Pays TVA'!B:B))</f>
        <v/>
      </c>
      <c r="O351" s="151">
        <f>IF(TCD!M352="","",TCD!M352)</f>
        <v/>
      </c>
      <c r="P351" s="151">
        <f>IF(TCD!J352="","",TCD!J352)</f>
        <v/>
      </c>
      <c r="Q351" s="151">
        <f>IF(AND(TCD!L352="",TCD!Q352=""),"",IF(SUM(TCD!L352,TCD!Q352)&gt;15,29,9.5))</f>
        <v/>
      </c>
      <c r="R351" s="151">
        <f>_xlfn.XLOOKUP(F351,TCD!E:E,TCD!K:K,"")</f>
        <v/>
      </c>
      <c r="S351" s="151">
        <f>IF(TCD!I352="","",IF(TCD!I352&gt;8.5,17,8.5))</f>
        <v/>
      </c>
      <c r="T351" s="151">
        <f>TCD!Y352</f>
        <v/>
      </c>
    </row>
    <row r="352">
      <c r="A352" s="13">
        <f>TCD!V353</f>
        <v/>
      </c>
      <c r="B352" s="1">
        <f>B351</f>
        <v/>
      </c>
      <c r="F352">
        <f>TCD!E353</f>
        <v/>
      </c>
      <c r="H352" s="6">
        <f>IF(RIGHT(J352,3)="BTB","E","P")</f>
        <v/>
      </c>
      <c r="I352">
        <f>LOOKUP(F352,'Facture Chronopost'!L:L,'Facture Chronopost'!H:H)</f>
        <v/>
      </c>
      <c r="J352" s="6">
        <f>TCD!U353</f>
        <v/>
      </c>
      <c r="K352">
        <f>K351</f>
        <v/>
      </c>
      <c r="L352" s="151">
        <f>_xlfn.XLOOKUP(F352,'TCD poids'!A:A,'TCD poids'!C:C)</f>
        <v/>
      </c>
      <c r="M352">
        <f>TCD!T353</f>
        <v/>
      </c>
      <c r="N352">
        <f>IF(I352="",0.2,LOOKUP(I352,'Pays TVA'!A:A,'Pays TVA'!B:B))</f>
        <v/>
      </c>
      <c r="O352" s="151">
        <f>IF(TCD!M353="","",TCD!M353)</f>
        <v/>
      </c>
      <c r="P352" s="151">
        <f>IF(TCD!J353="","",TCD!J353)</f>
        <v/>
      </c>
      <c r="Q352" s="151">
        <f>IF(AND(TCD!L353="",TCD!Q353=""),"",IF(SUM(TCD!L353,TCD!Q353)&gt;15,29,9.5))</f>
        <v/>
      </c>
      <c r="R352" s="151">
        <f>_xlfn.XLOOKUP(F352,TCD!E:E,TCD!K:K,"")</f>
        <v/>
      </c>
      <c r="S352" s="151">
        <f>IF(TCD!I353="","",IF(TCD!I353&gt;8.5,17,8.5))</f>
        <v/>
      </c>
      <c r="T352" s="151">
        <f>TCD!Y353</f>
        <v/>
      </c>
    </row>
    <row r="353">
      <c r="A353" s="13">
        <f>TCD!V354</f>
        <v/>
      </c>
      <c r="B353" s="1">
        <f>B352</f>
        <v/>
      </c>
      <c r="F353">
        <f>TCD!E354</f>
        <v/>
      </c>
      <c r="H353" s="6">
        <f>IF(RIGHT(J353,3)="BTB","E","P")</f>
        <v/>
      </c>
      <c r="I353">
        <f>LOOKUP(F353,'Facture Chronopost'!L:L,'Facture Chronopost'!H:H)</f>
        <v/>
      </c>
      <c r="J353" s="6">
        <f>TCD!U354</f>
        <v/>
      </c>
      <c r="K353">
        <f>K352</f>
        <v/>
      </c>
      <c r="L353" s="151">
        <f>_xlfn.XLOOKUP(F353,'TCD poids'!A:A,'TCD poids'!C:C)</f>
        <v/>
      </c>
      <c r="M353">
        <f>TCD!T354</f>
        <v/>
      </c>
      <c r="N353">
        <f>IF(I353="",0.2,LOOKUP(I353,'Pays TVA'!A:A,'Pays TVA'!B:B))</f>
        <v/>
      </c>
      <c r="O353" s="151">
        <f>IF(TCD!M354="","",TCD!M354)</f>
        <v/>
      </c>
      <c r="P353" s="151">
        <f>IF(TCD!J354="","",TCD!J354)</f>
        <v/>
      </c>
      <c r="Q353" s="151">
        <f>IF(AND(TCD!L354="",TCD!Q354=""),"",IF(SUM(TCD!L354,TCD!Q354)&gt;15,29,9.5))</f>
        <v/>
      </c>
      <c r="R353" s="151">
        <f>_xlfn.XLOOKUP(F353,TCD!E:E,TCD!K:K,"")</f>
        <v/>
      </c>
      <c r="S353" s="151">
        <f>IF(TCD!I354="","",IF(TCD!I354&gt;8.5,17,8.5))</f>
        <v/>
      </c>
      <c r="T353" s="151">
        <f>TCD!Y354</f>
        <v/>
      </c>
    </row>
    <row r="354">
      <c r="A354" s="13">
        <f>TCD!V355</f>
        <v/>
      </c>
      <c r="B354" s="1">
        <f>B353</f>
        <v/>
      </c>
      <c r="F354">
        <f>TCD!E355</f>
        <v/>
      </c>
      <c r="H354" s="6">
        <f>IF(RIGHT(J354,3)="BTB","E","P")</f>
        <v/>
      </c>
      <c r="I354">
        <f>LOOKUP(F354,'Facture Chronopost'!L:L,'Facture Chronopost'!H:H)</f>
        <v/>
      </c>
      <c r="J354" s="6">
        <f>TCD!U355</f>
        <v/>
      </c>
      <c r="K354">
        <f>K353</f>
        <v/>
      </c>
      <c r="L354" s="151">
        <f>_xlfn.XLOOKUP(F354,'TCD poids'!A:A,'TCD poids'!C:C)</f>
        <v/>
      </c>
      <c r="M354">
        <f>TCD!T355</f>
        <v/>
      </c>
      <c r="N354">
        <f>IF(I354="",0.2,LOOKUP(I354,'Pays TVA'!A:A,'Pays TVA'!B:B))</f>
        <v/>
      </c>
      <c r="O354" s="151">
        <f>IF(TCD!M355="","",TCD!M355)</f>
        <v/>
      </c>
      <c r="P354" s="151">
        <f>IF(TCD!J355="","",TCD!J355)</f>
        <v/>
      </c>
      <c r="Q354" s="151">
        <f>IF(AND(TCD!L355="",TCD!Q355=""),"",IF(SUM(TCD!L355,TCD!Q355)&gt;15,29,9.5))</f>
        <v/>
      </c>
      <c r="R354" s="151">
        <f>_xlfn.XLOOKUP(F354,TCD!E:E,TCD!K:K,"")</f>
        <v/>
      </c>
      <c r="S354" s="151">
        <f>IF(TCD!I355="","",IF(TCD!I355&gt;8.5,17,8.5))</f>
        <v/>
      </c>
      <c r="T354" s="151">
        <f>TCD!Y355</f>
        <v/>
      </c>
    </row>
    <row r="355">
      <c r="A355" s="13">
        <f>TCD!V356</f>
        <v/>
      </c>
      <c r="B355" s="1">
        <f>B354</f>
        <v/>
      </c>
      <c r="F355">
        <f>TCD!E356</f>
        <v/>
      </c>
      <c r="H355" s="6">
        <f>IF(RIGHT(J355,3)="BTB","E","P")</f>
        <v/>
      </c>
      <c r="I355">
        <f>LOOKUP(F355,'Facture Chronopost'!L:L,'Facture Chronopost'!H:H)</f>
        <v/>
      </c>
      <c r="J355" s="6">
        <f>TCD!U356</f>
        <v/>
      </c>
      <c r="K355">
        <f>K354</f>
        <v/>
      </c>
      <c r="L355" s="151">
        <f>_xlfn.XLOOKUP(F355,'TCD poids'!A:A,'TCD poids'!C:C)</f>
        <v/>
      </c>
      <c r="M355">
        <f>TCD!T356</f>
        <v/>
      </c>
      <c r="N355">
        <f>IF(I355="",0.2,LOOKUP(I355,'Pays TVA'!A:A,'Pays TVA'!B:B))</f>
        <v/>
      </c>
      <c r="O355" s="151">
        <f>IF(TCD!M356="","",TCD!M356)</f>
        <v/>
      </c>
      <c r="P355" s="151">
        <f>IF(TCD!J356="","",TCD!J356)</f>
        <v/>
      </c>
      <c r="Q355" s="151">
        <f>IF(AND(TCD!L356="",TCD!Q356=""),"",IF(SUM(TCD!L356,TCD!Q356)&gt;15,29,9.5))</f>
        <v/>
      </c>
      <c r="R355" s="151">
        <f>_xlfn.XLOOKUP(F355,TCD!E:E,TCD!K:K,"")</f>
        <v/>
      </c>
      <c r="S355" s="151">
        <f>IF(TCD!I356="","",IF(TCD!I356&gt;8.5,17,8.5))</f>
        <v/>
      </c>
      <c r="T355" s="151">
        <f>TCD!Y356</f>
        <v/>
      </c>
    </row>
    <row r="356">
      <c r="A356" s="13">
        <f>TCD!V357</f>
        <v/>
      </c>
      <c r="B356" s="1">
        <f>B355</f>
        <v/>
      </c>
      <c r="F356">
        <f>TCD!E357</f>
        <v/>
      </c>
      <c r="H356" s="6">
        <f>IF(RIGHT(J356,3)="BTB","E","P")</f>
        <v/>
      </c>
      <c r="I356">
        <f>LOOKUP(F356,'Facture Chronopost'!L:L,'Facture Chronopost'!H:H)</f>
        <v/>
      </c>
      <c r="J356" s="6">
        <f>TCD!U357</f>
        <v/>
      </c>
      <c r="K356">
        <f>K355</f>
        <v/>
      </c>
      <c r="L356" s="151">
        <f>_xlfn.XLOOKUP(F356,'TCD poids'!A:A,'TCD poids'!C:C)</f>
        <v/>
      </c>
      <c r="M356">
        <f>TCD!T357</f>
        <v/>
      </c>
      <c r="N356">
        <f>IF(I356="",0.2,LOOKUP(I356,'Pays TVA'!A:A,'Pays TVA'!B:B))</f>
        <v/>
      </c>
      <c r="O356" s="151">
        <f>IF(TCD!M357="","",TCD!M357)</f>
        <v/>
      </c>
      <c r="P356" s="151">
        <f>IF(TCD!J357="","",TCD!J357)</f>
        <v/>
      </c>
      <c r="Q356" s="151">
        <f>IF(AND(TCD!L357="",TCD!Q357=""),"",IF(SUM(TCD!L357,TCD!Q357)&gt;15,29,9.5))</f>
        <v/>
      </c>
      <c r="R356" s="151">
        <f>_xlfn.XLOOKUP(F356,TCD!E:E,TCD!K:K,"")</f>
        <v/>
      </c>
      <c r="S356" s="151">
        <f>IF(TCD!I357="","",IF(TCD!I357&gt;8.5,17,8.5))</f>
        <v/>
      </c>
      <c r="T356" s="151">
        <f>TCD!Y357</f>
        <v/>
      </c>
    </row>
    <row r="357">
      <c r="A357" s="13">
        <f>TCD!V358</f>
        <v/>
      </c>
      <c r="B357" s="1">
        <f>B356</f>
        <v/>
      </c>
      <c r="F357">
        <f>TCD!E358</f>
        <v/>
      </c>
      <c r="H357" s="6">
        <f>IF(RIGHT(J357,3)="BTB","E","P")</f>
        <v/>
      </c>
      <c r="I357">
        <f>LOOKUP(F357,'Facture Chronopost'!L:L,'Facture Chronopost'!H:H)</f>
        <v/>
      </c>
      <c r="J357" s="6">
        <f>TCD!U358</f>
        <v/>
      </c>
      <c r="K357">
        <f>K356</f>
        <v/>
      </c>
      <c r="L357" s="151">
        <f>_xlfn.XLOOKUP(F357,'TCD poids'!A:A,'TCD poids'!C:C)</f>
        <v/>
      </c>
      <c r="M357">
        <f>TCD!T358</f>
        <v/>
      </c>
      <c r="N357">
        <f>IF(I357="",0.2,LOOKUP(I357,'Pays TVA'!A:A,'Pays TVA'!B:B))</f>
        <v/>
      </c>
      <c r="O357" s="151">
        <f>IF(TCD!M358="","",TCD!M358)</f>
        <v/>
      </c>
      <c r="P357" s="151">
        <f>IF(TCD!J358="","",TCD!J358)</f>
        <v/>
      </c>
      <c r="Q357" s="151">
        <f>IF(AND(TCD!L358="",TCD!Q358=""),"",IF(SUM(TCD!L358,TCD!Q358)&gt;15,29,9.5))</f>
        <v/>
      </c>
      <c r="R357" s="151">
        <f>_xlfn.XLOOKUP(F357,TCD!E:E,TCD!K:K,"")</f>
        <v/>
      </c>
      <c r="S357" s="151">
        <f>IF(TCD!I358="","",IF(TCD!I358&gt;8.5,17,8.5))</f>
        <v/>
      </c>
      <c r="T357" s="151">
        <f>TCD!Y358</f>
        <v/>
      </c>
    </row>
    <row r="358">
      <c r="A358" s="13">
        <f>TCD!V359</f>
        <v/>
      </c>
      <c r="B358" s="1">
        <f>B357</f>
        <v/>
      </c>
      <c r="F358">
        <f>TCD!E359</f>
        <v/>
      </c>
      <c r="H358" s="6">
        <f>IF(RIGHT(J358,3)="BTB","E","P")</f>
        <v/>
      </c>
      <c r="I358">
        <f>LOOKUP(F358,'Facture Chronopost'!L:L,'Facture Chronopost'!H:H)</f>
        <v/>
      </c>
      <c r="J358" s="6">
        <f>TCD!U359</f>
        <v/>
      </c>
      <c r="K358">
        <f>K357</f>
        <v/>
      </c>
      <c r="L358" s="151">
        <f>_xlfn.XLOOKUP(F358,'TCD poids'!A:A,'TCD poids'!C:C)</f>
        <v/>
      </c>
      <c r="M358">
        <f>TCD!T359</f>
        <v/>
      </c>
      <c r="N358">
        <f>IF(I358="",0.2,LOOKUP(I358,'Pays TVA'!A:A,'Pays TVA'!B:B))</f>
        <v/>
      </c>
      <c r="O358" s="151">
        <f>IF(TCD!M359="","",TCD!M359)</f>
        <v/>
      </c>
      <c r="P358" s="151">
        <f>IF(TCD!J359="","",TCD!J359)</f>
        <v/>
      </c>
      <c r="Q358" s="151">
        <f>IF(AND(TCD!L359="",TCD!Q359=""),"",IF(SUM(TCD!L359,TCD!Q359)&gt;15,29,9.5))</f>
        <v/>
      </c>
      <c r="R358" s="151">
        <f>_xlfn.XLOOKUP(F358,TCD!E:E,TCD!K:K,"")</f>
        <v/>
      </c>
      <c r="S358" s="151">
        <f>IF(TCD!I359="","",IF(TCD!I359&gt;8.5,17,8.5))</f>
        <v/>
      </c>
      <c r="T358" s="151">
        <f>TCD!Y359</f>
        <v/>
      </c>
    </row>
    <row r="359">
      <c r="A359" s="13">
        <f>TCD!V360</f>
        <v/>
      </c>
      <c r="B359" s="1">
        <f>B358</f>
        <v/>
      </c>
      <c r="F359">
        <f>TCD!E360</f>
        <v/>
      </c>
      <c r="H359" s="6">
        <f>IF(RIGHT(J359,3)="BTB","E","P")</f>
        <v/>
      </c>
      <c r="I359">
        <f>LOOKUP(F359,'Facture Chronopost'!L:L,'Facture Chronopost'!H:H)</f>
        <v/>
      </c>
      <c r="J359" s="6">
        <f>TCD!U360</f>
        <v/>
      </c>
      <c r="K359">
        <f>K358</f>
        <v/>
      </c>
      <c r="L359" s="151">
        <f>_xlfn.XLOOKUP(F359,'TCD poids'!A:A,'TCD poids'!C:C)</f>
        <v/>
      </c>
      <c r="M359">
        <f>TCD!T360</f>
        <v/>
      </c>
      <c r="N359">
        <f>IF(I359="",0.2,LOOKUP(I359,'Pays TVA'!A:A,'Pays TVA'!B:B))</f>
        <v/>
      </c>
      <c r="O359" s="151">
        <f>IF(TCD!M360="","",TCD!M360)</f>
        <v/>
      </c>
      <c r="P359" s="151">
        <f>IF(TCD!J360="","",TCD!J360)</f>
        <v/>
      </c>
      <c r="Q359" s="151">
        <f>IF(AND(TCD!L360="",TCD!Q360=""),"",IF(SUM(TCD!L360,TCD!Q360)&gt;15,29,9.5))</f>
        <v/>
      </c>
      <c r="R359" s="151">
        <f>_xlfn.XLOOKUP(F359,TCD!E:E,TCD!K:K,"")</f>
        <v/>
      </c>
      <c r="S359" s="151">
        <f>IF(TCD!I360="","",IF(TCD!I360&gt;8.5,17,8.5))</f>
        <v/>
      </c>
      <c r="T359" s="151">
        <f>TCD!Y360</f>
        <v/>
      </c>
    </row>
    <row r="360">
      <c r="A360" s="13">
        <f>TCD!V361</f>
        <v/>
      </c>
      <c r="B360" s="1">
        <f>B359</f>
        <v/>
      </c>
      <c r="F360">
        <f>TCD!E361</f>
        <v/>
      </c>
      <c r="H360" s="6">
        <f>IF(RIGHT(J360,3)="BTB","E","P")</f>
        <v/>
      </c>
      <c r="I360">
        <f>LOOKUP(F360,'Facture Chronopost'!L:L,'Facture Chronopost'!H:H)</f>
        <v/>
      </c>
      <c r="J360" s="6">
        <f>TCD!U361</f>
        <v/>
      </c>
      <c r="K360">
        <f>K359</f>
        <v/>
      </c>
      <c r="L360" s="151">
        <f>_xlfn.XLOOKUP(F360,'TCD poids'!A:A,'TCD poids'!C:C)</f>
        <v/>
      </c>
      <c r="M360">
        <f>TCD!T361</f>
        <v/>
      </c>
      <c r="N360">
        <f>IF(I360="",0.2,LOOKUP(I360,'Pays TVA'!A:A,'Pays TVA'!B:B))</f>
        <v/>
      </c>
      <c r="O360" s="151">
        <f>IF(TCD!M361="","",TCD!M361)</f>
        <v/>
      </c>
      <c r="P360" s="151">
        <f>IF(TCD!J361="","",TCD!J361)</f>
        <v/>
      </c>
      <c r="Q360" s="151">
        <f>IF(AND(TCD!L361="",TCD!Q361=""),"",IF(SUM(TCD!L361,TCD!Q361)&gt;15,29,9.5))</f>
        <v/>
      </c>
      <c r="R360" s="151">
        <f>_xlfn.XLOOKUP(F360,TCD!E:E,TCD!K:K,"")</f>
        <v/>
      </c>
      <c r="S360" s="151">
        <f>IF(TCD!I361="","",IF(TCD!I361&gt;8.5,17,8.5))</f>
        <v/>
      </c>
      <c r="T360" s="151">
        <f>TCD!Y361</f>
        <v/>
      </c>
    </row>
    <row r="361">
      <c r="A361" s="13">
        <f>TCD!V362</f>
        <v/>
      </c>
      <c r="B361" s="1">
        <f>B360</f>
        <v/>
      </c>
      <c r="F361">
        <f>TCD!E362</f>
        <v/>
      </c>
      <c r="H361" s="6">
        <f>IF(RIGHT(J361,3)="BTB","E","P")</f>
        <v/>
      </c>
      <c r="I361">
        <f>LOOKUP(F361,'Facture Chronopost'!L:L,'Facture Chronopost'!H:H)</f>
        <v/>
      </c>
      <c r="J361" s="6">
        <f>TCD!U362</f>
        <v/>
      </c>
      <c r="K361">
        <f>K360</f>
        <v/>
      </c>
      <c r="L361" s="151">
        <f>_xlfn.XLOOKUP(F361,'TCD poids'!A:A,'TCD poids'!C:C)</f>
        <v/>
      </c>
      <c r="M361">
        <f>TCD!T362</f>
        <v/>
      </c>
      <c r="N361">
        <f>IF(I361="",0.2,LOOKUP(I361,'Pays TVA'!A:A,'Pays TVA'!B:B))</f>
        <v/>
      </c>
      <c r="O361" s="151">
        <f>IF(TCD!M362="","",TCD!M362)</f>
        <v/>
      </c>
      <c r="P361" s="151">
        <f>IF(TCD!J362="","",TCD!J362)</f>
        <v/>
      </c>
      <c r="Q361" s="151">
        <f>IF(AND(TCD!L362="",TCD!Q362=""),"",IF(SUM(TCD!L362,TCD!Q362)&gt;15,29,9.5))</f>
        <v/>
      </c>
      <c r="R361" s="151">
        <f>_xlfn.XLOOKUP(F361,TCD!E:E,TCD!K:K,"")</f>
        <v/>
      </c>
      <c r="S361" s="151">
        <f>IF(TCD!I362="","",IF(TCD!I362&gt;8.5,17,8.5))</f>
        <v/>
      </c>
      <c r="T361" s="151">
        <f>TCD!Y362</f>
        <v/>
      </c>
    </row>
    <row r="362">
      <c r="A362" s="13">
        <f>TCD!V363</f>
        <v/>
      </c>
      <c r="B362" s="1">
        <f>B361</f>
        <v/>
      </c>
      <c r="F362">
        <f>TCD!E363</f>
        <v/>
      </c>
      <c r="H362" s="6">
        <f>IF(RIGHT(J362,3)="BTB","E","P")</f>
        <v/>
      </c>
      <c r="I362">
        <f>LOOKUP(F362,'Facture Chronopost'!L:L,'Facture Chronopost'!H:H)</f>
        <v/>
      </c>
      <c r="J362" s="6">
        <f>TCD!U363</f>
        <v/>
      </c>
      <c r="K362">
        <f>K361</f>
        <v/>
      </c>
      <c r="L362" s="151">
        <f>_xlfn.XLOOKUP(F362,'TCD poids'!A:A,'TCD poids'!C:C)</f>
        <v/>
      </c>
      <c r="M362">
        <f>TCD!T363</f>
        <v/>
      </c>
      <c r="N362">
        <f>IF(I362="",0.2,LOOKUP(I362,'Pays TVA'!A:A,'Pays TVA'!B:B))</f>
        <v/>
      </c>
      <c r="O362" s="151">
        <f>IF(TCD!M363="","",TCD!M363)</f>
        <v/>
      </c>
      <c r="P362" s="151">
        <f>IF(TCD!J363="","",TCD!J363)</f>
        <v/>
      </c>
      <c r="Q362" s="151">
        <f>IF(AND(TCD!L363="",TCD!Q363=""),"",IF(SUM(TCD!L363,TCD!Q363)&gt;15,29,9.5))</f>
        <v/>
      </c>
      <c r="R362" s="151">
        <f>_xlfn.XLOOKUP(F362,TCD!E:E,TCD!K:K,"")</f>
        <v/>
      </c>
      <c r="S362" s="151">
        <f>IF(TCD!I363="","",IF(TCD!I363&gt;8.5,17,8.5))</f>
        <v/>
      </c>
      <c r="T362" s="151">
        <f>TCD!Y363</f>
        <v/>
      </c>
    </row>
    <row r="363">
      <c r="A363" s="13">
        <f>TCD!V364</f>
        <v/>
      </c>
      <c r="B363" s="1">
        <f>B362</f>
        <v/>
      </c>
      <c r="F363">
        <f>TCD!E364</f>
        <v/>
      </c>
      <c r="H363" s="6">
        <f>IF(RIGHT(J363,3)="BTB","E","P")</f>
        <v/>
      </c>
      <c r="I363">
        <f>LOOKUP(F363,'Facture Chronopost'!L:L,'Facture Chronopost'!H:H)</f>
        <v/>
      </c>
      <c r="J363" s="6">
        <f>TCD!U364</f>
        <v/>
      </c>
      <c r="K363">
        <f>K362</f>
        <v/>
      </c>
      <c r="L363" s="151">
        <f>_xlfn.XLOOKUP(F363,'TCD poids'!A:A,'TCD poids'!C:C)</f>
        <v/>
      </c>
      <c r="M363">
        <f>TCD!T364</f>
        <v/>
      </c>
      <c r="N363">
        <f>IF(I363="",0.2,LOOKUP(I363,'Pays TVA'!A:A,'Pays TVA'!B:B))</f>
        <v/>
      </c>
      <c r="O363" s="151">
        <f>IF(TCD!M364="","",TCD!M364)</f>
        <v/>
      </c>
      <c r="P363" s="151">
        <f>IF(TCD!J364="","",TCD!J364)</f>
        <v/>
      </c>
      <c r="Q363" s="151">
        <f>IF(AND(TCD!L364="",TCD!Q364=""),"",IF(SUM(TCD!L364,TCD!Q364)&gt;15,29,9.5))</f>
        <v/>
      </c>
      <c r="R363" s="151">
        <f>_xlfn.XLOOKUP(F363,TCD!E:E,TCD!K:K,"")</f>
        <v/>
      </c>
      <c r="S363" s="151">
        <f>IF(TCD!I364="","",IF(TCD!I364&gt;8.5,17,8.5))</f>
        <v/>
      </c>
      <c r="T363" s="151">
        <f>TCD!Y364</f>
        <v/>
      </c>
    </row>
    <row r="364">
      <c r="A364" s="13">
        <f>TCD!V365</f>
        <v/>
      </c>
      <c r="B364" s="1">
        <f>B363</f>
        <v/>
      </c>
      <c r="F364">
        <f>TCD!E365</f>
        <v/>
      </c>
      <c r="H364" s="6">
        <f>IF(RIGHT(J364,3)="BTB","E","P")</f>
        <v/>
      </c>
      <c r="I364">
        <f>LOOKUP(F364,'Facture Chronopost'!L:L,'Facture Chronopost'!H:H)</f>
        <v/>
      </c>
      <c r="J364" s="6">
        <f>TCD!U365</f>
        <v/>
      </c>
      <c r="K364">
        <f>K363</f>
        <v/>
      </c>
      <c r="L364" s="151">
        <f>_xlfn.XLOOKUP(F364,'TCD poids'!A:A,'TCD poids'!C:C)</f>
        <v/>
      </c>
      <c r="M364">
        <f>TCD!T365</f>
        <v/>
      </c>
      <c r="N364">
        <f>IF(I364="",0.2,LOOKUP(I364,'Pays TVA'!A:A,'Pays TVA'!B:B))</f>
        <v/>
      </c>
      <c r="O364" s="151">
        <f>IF(TCD!M365="","",TCD!M365)</f>
        <v/>
      </c>
      <c r="P364" s="151">
        <f>IF(TCD!J365="","",TCD!J365)</f>
        <v/>
      </c>
      <c r="Q364" s="151">
        <f>IF(AND(TCD!L365="",TCD!Q365=""),"",IF(SUM(TCD!L365,TCD!Q365)&gt;15,29,9.5))</f>
        <v/>
      </c>
      <c r="R364" s="151">
        <f>_xlfn.XLOOKUP(F364,TCD!E:E,TCD!K:K,"")</f>
        <v/>
      </c>
      <c r="S364" s="151">
        <f>IF(TCD!I365="","",IF(TCD!I365&gt;8.5,17,8.5))</f>
        <v/>
      </c>
      <c r="T364" s="151">
        <f>TCD!Y365</f>
        <v/>
      </c>
    </row>
    <row r="365">
      <c r="A365" s="13">
        <f>TCD!V366</f>
        <v/>
      </c>
      <c r="B365" s="1">
        <f>B364</f>
        <v/>
      </c>
      <c r="F365">
        <f>TCD!E366</f>
        <v/>
      </c>
      <c r="H365" s="6">
        <f>IF(RIGHT(J365,3)="BTB","E","P")</f>
        <v/>
      </c>
      <c r="I365">
        <f>LOOKUP(F365,'Facture Chronopost'!L:L,'Facture Chronopost'!H:H)</f>
        <v/>
      </c>
      <c r="J365" s="6">
        <f>TCD!U366</f>
        <v/>
      </c>
      <c r="K365">
        <f>K364</f>
        <v/>
      </c>
      <c r="L365" s="151">
        <f>_xlfn.XLOOKUP(F365,'TCD poids'!A:A,'TCD poids'!C:C)</f>
        <v/>
      </c>
      <c r="M365">
        <f>TCD!T366</f>
        <v/>
      </c>
      <c r="N365">
        <f>IF(I365="",0.2,LOOKUP(I365,'Pays TVA'!A:A,'Pays TVA'!B:B))</f>
        <v/>
      </c>
      <c r="O365" s="151">
        <f>IF(TCD!M366="","",TCD!M366)</f>
        <v/>
      </c>
      <c r="P365" s="151">
        <f>IF(TCD!J366="","",TCD!J366)</f>
        <v/>
      </c>
      <c r="Q365" s="151">
        <f>IF(AND(TCD!L366="",TCD!Q366=""),"",IF(SUM(TCD!L366,TCD!Q366)&gt;15,29,9.5))</f>
        <v/>
      </c>
      <c r="R365" s="151">
        <f>_xlfn.XLOOKUP(F365,TCD!E:E,TCD!K:K,"")</f>
        <v/>
      </c>
      <c r="S365" s="151">
        <f>IF(TCD!I366="","",IF(TCD!I366&gt;8.5,17,8.5))</f>
        <v/>
      </c>
      <c r="T365" s="151">
        <f>TCD!Y366</f>
        <v/>
      </c>
    </row>
    <row r="366">
      <c r="A366" s="13">
        <f>TCD!V367</f>
        <v/>
      </c>
      <c r="B366" s="1">
        <f>B365</f>
        <v/>
      </c>
      <c r="F366">
        <f>TCD!E367</f>
        <v/>
      </c>
      <c r="H366" s="6">
        <f>IF(RIGHT(J366,3)="BTB","E","P")</f>
        <v/>
      </c>
      <c r="I366">
        <f>LOOKUP(F366,'Facture Chronopost'!L:L,'Facture Chronopost'!H:H)</f>
        <v/>
      </c>
      <c r="J366" s="6">
        <f>TCD!U367</f>
        <v/>
      </c>
      <c r="K366">
        <f>K365</f>
        <v/>
      </c>
      <c r="L366" s="151">
        <f>_xlfn.XLOOKUP(F366,'TCD poids'!A:A,'TCD poids'!C:C)</f>
        <v/>
      </c>
      <c r="M366">
        <f>TCD!T367</f>
        <v/>
      </c>
      <c r="N366">
        <f>IF(I366="",0.2,LOOKUP(I366,'Pays TVA'!A:A,'Pays TVA'!B:B))</f>
        <v/>
      </c>
      <c r="O366" s="151">
        <f>IF(TCD!M367="","",TCD!M367)</f>
        <v/>
      </c>
      <c r="P366" s="151">
        <f>IF(TCD!J367="","",TCD!J367)</f>
        <v/>
      </c>
      <c r="Q366" s="151">
        <f>IF(AND(TCD!L367="",TCD!Q367=""),"",IF(SUM(TCD!L367,TCD!Q367)&gt;15,29,9.5))</f>
        <v/>
      </c>
      <c r="R366" s="151">
        <f>_xlfn.XLOOKUP(F366,TCD!E:E,TCD!K:K,"")</f>
        <v/>
      </c>
      <c r="S366" s="151">
        <f>IF(TCD!I367="","",IF(TCD!I367&gt;8.5,17,8.5))</f>
        <v/>
      </c>
      <c r="T366" s="151">
        <f>TCD!Y367</f>
        <v/>
      </c>
    </row>
    <row r="367">
      <c r="A367" s="13">
        <f>TCD!V368</f>
        <v/>
      </c>
      <c r="B367" s="1">
        <f>B366</f>
        <v/>
      </c>
      <c r="F367">
        <f>TCD!E368</f>
        <v/>
      </c>
      <c r="H367" s="6">
        <f>IF(RIGHT(J367,3)="BTB","E","P")</f>
        <v/>
      </c>
      <c r="I367">
        <f>LOOKUP(F367,'Facture Chronopost'!L:L,'Facture Chronopost'!H:H)</f>
        <v/>
      </c>
      <c r="J367" s="6">
        <f>TCD!U368</f>
        <v/>
      </c>
      <c r="K367">
        <f>K366</f>
        <v/>
      </c>
      <c r="L367" s="151">
        <f>_xlfn.XLOOKUP(F367,'TCD poids'!A:A,'TCD poids'!C:C)</f>
        <v/>
      </c>
      <c r="M367">
        <f>TCD!T368</f>
        <v/>
      </c>
      <c r="N367">
        <f>IF(I367="",0.2,LOOKUP(I367,'Pays TVA'!A:A,'Pays TVA'!B:B))</f>
        <v/>
      </c>
      <c r="O367" s="151">
        <f>IF(TCD!M368="","",TCD!M368)</f>
        <v/>
      </c>
      <c r="P367" s="151">
        <f>IF(TCD!J368="","",TCD!J368)</f>
        <v/>
      </c>
      <c r="Q367" s="151">
        <f>IF(AND(TCD!L368="",TCD!Q368=""),"",IF(SUM(TCD!L368,TCD!Q368)&gt;15,29,9.5))</f>
        <v/>
      </c>
      <c r="R367" s="151">
        <f>_xlfn.XLOOKUP(F367,TCD!E:E,TCD!K:K,"")</f>
        <v/>
      </c>
      <c r="S367" s="151">
        <f>IF(TCD!I368="","",IF(TCD!I368&gt;8.5,17,8.5))</f>
        <v/>
      </c>
      <c r="T367" s="151">
        <f>TCD!Y368</f>
        <v/>
      </c>
    </row>
    <row r="368">
      <c r="A368" s="13">
        <f>TCD!V369</f>
        <v/>
      </c>
      <c r="B368" s="1">
        <f>B367</f>
        <v/>
      </c>
      <c r="F368">
        <f>TCD!E369</f>
        <v/>
      </c>
      <c r="H368" s="6">
        <f>IF(RIGHT(J368,3)="BTB","E","P")</f>
        <v/>
      </c>
      <c r="I368">
        <f>LOOKUP(F368,'Facture Chronopost'!L:L,'Facture Chronopost'!H:H)</f>
        <v/>
      </c>
      <c r="J368" s="6">
        <f>TCD!U369</f>
        <v/>
      </c>
      <c r="K368">
        <f>K367</f>
        <v/>
      </c>
      <c r="L368" s="151">
        <f>_xlfn.XLOOKUP(F368,'TCD poids'!A:A,'TCD poids'!C:C)</f>
        <v/>
      </c>
      <c r="M368">
        <f>TCD!T369</f>
        <v/>
      </c>
      <c r="N368">
        <f>IF(I368="",0.2,LOOKUP(I368,'Pays TVA'!A:A,'Pays TVA'!B:B))</f>
        <v/>
      </c>
      <c r="O368" s="151">
        <f>IF(TCD!M369="","",TCD!M369)</f>
        <v/>
      </c>
      <c r="P368" s="151">
        <f>IF(TCD!J369="","",TCD!J369)</f>
        <v/>
      </c>
      <c r="Q368" s="151">
        <f>IF(AND(TCD!L369="",TCD!Q369=""),"",IF(SUM(TCD!L369,TCD!Q369)&gt;15,29,9.5))</f>
        <v/>
      </c>
      <c r="R368" s="151">
        <f>_xlfn.XLOOKUP(F368,TCD!E:E,TCD!K:K,"")</f>
        <v/>
      </c>
      <c r="S368" s="151">
        <f>IF(TCD!I369="","",IF(TCD!I369&gt;8.5,17,8.5))</f>
        <v/>
      </c>
      <c r="T368" s="151">
        <f>TCD!Y369</f>
        <v/>
      </c>
    </row>
    <row r="369">
      <c r="A369" s="13">
        <f>TCD!V370</f>
        <v/>
      </c>
      <c r="B369" s="1">
        <f>B368</f>
        <v/>
      </c>
      <c r="F369">
        <f>TCD!E370</f>
        <v/>
      </c>
      <c r="H369" s="6">
        <f>IF(RIGHT(J369,3)="BTB","E","P")</f>
        <v/>
      </c>
      <c r="I369">
        <f>LOOKUP(F369,'Facture Chronopost'!L:L,'Facture Chronopost'!H:H)</f>
        <v/>
      </c>
      <c r="J369" s="6">
        <f>TCD!U370</f>
        <v/>
      </c>
      <c r="K369">
        <f>K368</f>
        <v/>
      </c>
      <c r="L369" s="151">
        <f>_xlfn.XLOOKUP(F369,'TCD poids'!A:A,'TCD poids'!C:C)</f>
        <v/>
      </c>
      <c r="M369">
        <f>TCD!T370</f>
        <v/>
      </c>
      <c r="N369">
        <f>IF(I369="",0.2,LOOKUP(I369,'Pays TVA'!A:A,'Pays TVA'!B:B))</f>
        <v/>
      </c>
      <c r="O369" s="151">
        <f>IF(TCD!M370="","",TCD!M370)</f>
        <v/>
      </c>
      <c r="P369" s="151">
        <f>IF(TCD!J370="","",TCD!J370)</f>
        <v/>
      </c>
      <c r="Q369" s="151">
        <f>IF(AND(TCD!L370="",TCD!Q370=""),"",IF(SUM(TCD!L370,TCD!Q370)&gt;15,29,9.5))</f>
        <v/>
      </c>
      <c r="R369" s="151">
        <f>_xlfn.XLOOKUP(F369,TCD!E:E,TCD!K:K,"")</f>
        <v/>
      </c>
      <c r="S369" s="151">
        <f>IF(TCD!I370="","",IF(TCD!I370&gt;8.5,17,8.5))</f>
        <v/>
      </c>
      <c r="T369" s="151">
        <f>TCD!Y370</f>
        <v/>
      </c>
    </row>
    <row r="370">
      <c r="A370" s="13">
        <f>TCD!V371</f>
        <v/>
      </c>
      <c r="B370" s="1">
        <f>B369</f>
        <v/>
      </c>
      <c r="F370">
        <f>TCD!E371</f>
        <v/>
      </c>
      <c r="H370" s="6">
        <f>IF(RIGHT(J370,3)="BTB","E","P")</f>
        <v/>
      </c>
      <c r="I370">
        <f>LOOKUP(F370,'Facture Chronopost'!L:L,'Facture Chronopost'!H:H)</f>
        <v/>
      </c>
      <c r="J370" s="6">
        <f>TCD!U371</f>
        <v/>
      </c>
      <c r="K370">
        <f>K369</f>
        <v/>
      </c>
      <c r="L370" s="151">
        <f>_xlfn.XLOOKUP(F370,'TCD poids'!A:A,'TCD poids'!C:C)</f>
        <v/>
      </c>
      <c r="M370">
        <f>TCD!T371</f>
        <v/>
      </c>
      <c r="N370">
        <f>IF(I370="",0.2,LOOKUP(I370,'Pays TVA'!A:A,'Pays TVA'!B:B))</f>
        <v/>
      </c>
      <c r="O370" s="151">
        <f>IF(TCD!M371="","",TCD!M371)</f>
        <v/>
      </c>
      <c r="P370" s="151">
        <f>IF(TCD!J371="","",TCD!J371)</f>
        <v/>
      </c>
      <c r="Q370" s="151">
        <f>IF(AND(TCD!L371="",TCD!Q371=""),"",IF(SUM(TCD!L371,TCD!Q371)&gt;15,29,9.5))</f>
        <v/>
      </c>
      <c r="R370" s="151">
        <f>_xlfn.XLOOKUP(F370,TCD!E:E,TCD!K:K,"")</f>
        <v/>
      </c>
      <c r="S370" s="151">
        <f>IF(TCD!I371="","",IF(TCD!I371&gt;8.5,17,8.5))</f>
        <v/>
      </c>
      <c r="T370" s="151">
        <f>TCD!Y371</f>
        <v/>
      </c>
    </row>
    <row r="371">
      <c r="A371" s="13">
        <f>TCD!V372</f>
        <v/>
      </c>
      <c r="B371" s="1">
        <f>B370</f>
        <v/>
      </c>
      <c r="F371">
        <f>TCD!E372</f>
        <v/>
      </c>
      <c r="H371" s="6">
        <f>IF(RIGHT(J371,3)="BTB","E","P")</f>
        <v/>
      </c>
      <c r="I371">
        <f>LOOKUP(F371,'Facture Chronopost'!L:L,'Facture Chronopost'!H:H)</f>
        <v/>
      </c>
      <c r="J371" s="6">
        <f>TCD!U372</f>
        <v/>
      </c>
      <c r="K371">
        <f>K370</f>
        <v/>
      </c>
      <c r="L371" s="151">
        <f>_xlfn.XLOOKUP(F371,'TCD poids'!A:A,'TCD poids'!C:C)</f>
        <v/>
      </c>
      <c r="M371">
        <f>TCD!T372</f>
        <v/>
      </c>
      <c r="N371">
        <f>IF(I371="",0.2,LOOKUP(I371,'Pays TVA'!A:A,'Pays TVA'!B:B))</f>
        <v/>
      </c>
      <c r="O371" s="151">
        <f>IF(TCD!M372="","",TCD!M372)</f>
        <v/>
      </c>
      <c r="P371" s="151">
        <f>IF(TCD!J372="","",TCD!J372)</f>
        <v/>
      </c>
      <c r="Q371" s="151">
        <f>IF(AND(TCD!L372="",TCD!Q372=""),"",IF(SUM(TCD!L372,TCD!Q372)&gt;15,29,9.5))</f>
        <v/>
      </c>
      <c r="R371" s="151">
        <f>_xlfn.XLOOKUP(F371,TCD!E:E,TCD!K:K,"")</f>
        <v/>
      </c>
      <c r="S371" s="151">
        <f>IF(TCD!I372="","",IF(TCD!I372&gt;8.5,17,8.5))</f>
        <v/>
      </c>
      <c r="T371" s="151">
        <f>TCD!Y372</f>
        <v/>
      </c>
    </row>
    <row r="372">
      <c r="A372" s="13">
        <f>TCD!V373</f>
        <v/>
      </c>
      <c r="B372" s="1">
        <f>B371</f>
        <v/>
      </c>
      <c r="F372">
        <f>TCD!E373</f>
        <v/>
      </c>
      <c r="H372" s="6">
        <f>IF(RIGHT(J372,3)="BTB","E","P")</f>
        <v/>
      </c>
      <c r="I372">
        <f>LOOKUP(F372,'Facture Chronopost'!L:L,'Facture Chronopost'!H:H)</f>
        <v/>
      </c>
      <c r="J372" s="6">
        <f>TCD!U373</f>
        <v/>
      </c>
      <c r="K372">
        <f>K371</f>
        <v/>
      </c>
      <c r="L372" s="151">
        <f>_xlfn.XLOOKUP(F372,'TCD poids'!A:A,'TCD poids'!C:C)</f>
        <v/>
      </c>
      <c r="M372">
        <f>TCD!T373</f>
        <v/>
      </c>
      <c r="N372">
        <f>IF(I372="",0.2,LOOKUP(I372,'Pays TVA'!A:A,'Pays TVA'!B:B))</f>
        <v/>
      </c>
      <c r="O372" s="151">
        <f>IF(TCD!M373="","",TCD!M373)</f>
        <v/>
      </c>
      <c r="P372" s="151">
        <f>IF(TCD!J373="","",TCD!J373)</f>
        <v/>
      </c>
      <c r="Q372" s="151">
        <f>IF(AND(TCD!L373="",TCD!Q373=""),"",IF(SUM(TCD!L373,TCD!Q373)&gt;15,29,9.5))</f>
        <v/>
      </c>
      <c r="R372" s="151">
        <f>_xlfn.XLOOKUP(F372,TCD!E:E,TCD!K:K,"")</f>
        <v/>
      </c>
      <c r="S372" s="151">
        <f>IF(TCD!I373="","",IF(TCD!I373&gt;8.5,17,8.5))</f>
        <v/>
      </c>
      <c r="T372" s="151">
        <f>TCD!Y373</f>
        <v/>
      </c>
    </row>
    <row r="373">
      <c r="A373" s="13">
        <f>TCD!V374</f>
        <v/>
      </c>
      <c r="B373" s="1">
        <f>B372</f>
        <v/>
      </c>
      <c r="F373">
        <f>TCD!E374</f>
        <v/>
      </c>
      <c r="H373" s="6">
        <f>IF(RIGHT(J373,3)="BTB","E","P")</f>
        <v/>
      </c>
      <c r="I373">
        <f>LOOKUP(F373,'Facture Chronopost'!L:L,'Facture Chronopost'!H:H)</f>
        <v/>
      </c>
      <c r="J373" s="6">
        <f>TCD!U374</f>
        <v/>
      </c>
      <c r="K373">
        <f>K372</f>
        <v/>
      </c>
      <c r="L373" s="151">
        <f>_xlfn.XLOOKUP(F373,'TCD poids'!A:A,'TCD poids'!C:C)</f>
        <v/>
      </c>
      <c r="M373">
        <f>TCD!T374</f>
        <v/>
      </c>
      <c r="N373">
        <f>IF(I373="",0.2,LOOKUP(I373,'Pays TVA'!A:A,'Pays TVA'!B:B))</f>
        <v/>
      </c>
      <c r="O373" s="151">
        <f>IF(TCD!M374="","",TCD!M374)</f>
        <v/>
      </c>
      <c r="P373" s="151">
        <f>IF(TCD!J374="","",TCD!J374)</f>
        <v/>
      </c>
      <c r="Q373" s="151">
        <f>IF(AND(TCD!L374="",TCD!Q374=""),"",IF(SUM(TCD!L374,TCD!Q374)&gt;15,29,9.5))</f>
        <v/>
      </c>
      <c r="R373" s="151">
        <f>_xlfn.XLOOKUP(F373,TCD!E:E,TCD!K:K,"")</f>
        <v/>
      </c>
      <c r="S373" s="151">
        <f>IF(TCD!I374="","",IF(TCD!I374&gt;8.5,17,8.5))</f>
        <v/>
      </c>
      <c r="T373" s="151">
        <f>TCD!Y374</f>
        <v/>
      </c>
    </row>
    <row r="374">
      <c r="A374" s="13">
        <f>TCD!V375</f>
        <v/>
      </c>
      <c r="B374" s="1">
        <f>B373</f>
        <v/>
      </c>
      <c r="F374">
        <f>TCD!E375</f>
        <v/>
      </c>
      <c r="H374" s="6">
        <f>IF(RIGHT(J374,3)="BTB","E","P")</f>
        <v/>
      </c>
      <c r="I374">
        <f>LOOKUP(F374,'Facture Chronopost'!L:L,'Facture Chronopost'!H:H)</f>
        <v/>
      </c>
      <c r="J374" s="6">
        <f>TCD!U375</f>
        <v/>
      </c>
      <c r="K374">
        <f>K373</f>
        <v/>
      </c>
      <c r="L374" s="151">
        <f>_xlfn.XLOOKUP(F374,'TCD poids'!A:A,'TCD poids'!C:C)</f>
        <v/>
      </c>
      <c r="M374">
        <f>TCD!T375</f>
        <v/>
      </c>
      <c r="N374">
        <f>IF(I374="",0.2,LOOKUP(I374,'Pays TVA'!A:A,'Pays TVA'!B:B))</f>
        <v/>
      </c>
      <c r="O374" s="151">
        <f>IF(TCD!M375="","",TCD!M375)</f>
        <v/>
      </c>
      <c r="P374" s="151">
        <f>IF(TCD!J375="","",TCD!J375)</f>
        <v/>
      </c>
      <c r="Q374" s="151">
        <f>IF(AND(TCD!L375="",TCD!Q375=""),"",IF(SUM(TCD!L375,TCD!Q375)&gt;15,29,9.5))</f>
        <v/>
      </c>
      <c r="R374" s="151">
        <f>_xlfn.XLOOKUP(F374,TCD!E:E,TCD!K:K,"")</f>
        <v/>
      </c>
      <c r="S374" s="151">
        <f>IF(TCD!I375="","",IF(TCD!I375&gt;8.5,17,8.5))</f>
        <v/>
      </c>
      <c r="T374" s="151">
        <f>TCD!Y375</f>
        <v/>
      </c>
    </row>
    <row r="375">
      <c r="A375" s="13">
        <f>TCD!V376</f>
        <v/>
      </c>
      <c r="B375" s="1">
        <f>B374</f>
        <v/>
      </c>
      <c r="F375">
        <f>TCD!E376</f>
        <v/>
      </c>
      <c r="H375" s="6">
        <f>IF(RIGHT(J375,3)="BTB","E","P")</f>
        <v/>
      </c>
      <c r="I375">
        <f>LOOKUP(F375,'Facture Chronopost'!L:L,'Facture Chronopost'!H:H)</f>
        <v/>
      </c>
      <c r="J375" s="6">
        <f>TCD!U376</f>
        <v/>
      </c>
      <c r="K375">
        <f>K374</f>
        <v/>
      </c>
      <c r="L375" s="151">
        <f>_xlfn.XLOOKUP(F375,'TCD poids'!A:A,'TCD poids'!C:C)</f>
        <v/>
      </c>
      <c r="M375">
        <f>TCD!T376</f>
        <v/>
      </c>
      <c r="N375">
        <f>IF(I375="",0.2,LOOKUP(I375,'Pays TVA'!A:A,'Pays TVA'!B:B))</f>
        <v/>
      </c>
      <c r="O375" s="151">
        <f>IF(TCD!M376="","",TCD!M376)</f>
        <v/>
      </c>
      <c r="P375" s="151">
        <f>IF(TCD!J376="","",TCD!J376)</f>
        <v/>
      </c>
      <c r="Q375" s="151">
        <f>IF(AND(TCD!L376="",TCD!Q376=""),"",IF(SUM(TCD!L376,TCD!Q376)&gt;15,29,9.5))</f>
        <v/>
      </c>
      <c r="R375" s="151">
        <f>_xlfn.XLOOKUP(F375,TCD!E:E,TCD!K:K,"")</f>
        <v/>
      </c>
      <c r="S375" s="151">
        <f>IF(TCD!I376="","",IF(TCD!I376&gt;8.5,17,8.5))</f>
        <v/>
      </c>
      <c r="T375" s="151">
        <f>TCD!Y376</f>
        <v/>
      </c>
    </row>
    <row r="376">
      <c r="A376" s="13">
        <f>TCD!V377</f>
        <v/>
      </c>
      <c r="B376" s="1">
        <f>B375</f>
        <v/>
      </c>
      <c r="F376">
        <f>TCD!E377</f>
        <v/>
      </c>
      <c r="H376" s="6">
        <f>IF(RIGHT(J376,3)="BTB","E","P")</f>
        <v/>
      </c>
      <c r="I376">
        <f>LOOKUP(F376,'Facture Chronopost'!L:L,'Facture Chronopost'!H:H)</f>
        <v/>
      </c>
      <c r="J376" s="6">
        <f>TCD!U377</f>
        <v/>
      </c>
      <c r="K376">
        <f>K375</f>
        <v/>
      </c>
      <c r="L376" s="151">
        <f>_xlfn.XLOOKUP(F376,'TCD poids'!A:A,'TCD poids'!C:C)</f>
        <v/>
      </c>
      <c r="M376">
        <f>TCD!T377</f>
        <v/>
      </c>
      <c r="N376">
        <f>IF(I376="",0.2,LOOKUP(I376,'Pays TVA'!A:A,'Pays TVA'!B:B))</f>
        <v/>
      </c>
      <c r="O376" s="151">
        <f>IF(TCD!M377="","",TCD!M377)</f>
        <v/>
      </c>
      <c r="P376" s="151">
        <f>IF(TCD!J377="","",TCD!J377)</f>
        <v/>
      </c>
      <c r="Q376" s="151">
        <f>IF(AND(TCD!L377="",TCD!Q377=""),"",IF(SUM(TCD!L377,TCD!Q377)&gt;15,29,9.5))</f>
        <v/>
      </c>
      <c r="R376" s="151">
        <f>_xlfn.XLOOKUP(F376,TCD!E:E,TCD!K:K,"")</f>
        <v/>
      </c>
      <c r="S376" s="151">
        <f>IF(TCD!I377="","",IF(TCD!I377&gt;8.5,17,8.5))</f>
        <v/>
      </c>
      <c r="T376" s="151">
        <f>TCD!Y377</f>
        <v/>
      </c>
    </row>
    <row r="377">
      <c r="A377" s="13">
        <f>TCD!V378</f>
        <v/>
      </c>
      <c r="B377" s="1">
        <f>B376</f>
        <v/>
      </c>
      <c r="F377">
        <f>TCD!E378</f>
        <v/>
      </c>
      <c r="H377" s="6">
        <f>IF(RIGHT(J377,3)="BTB","E","P")</f>
        <v/>
      </c>
      <c r="I377">
        <f>LOOKUP(F377,'Facture Chronopost'!L:L,'Facture Chronopost'!H:H)</f>
        <v/>
      </c>
      <c r="J377" s="6">
        <f>TCD!U378</f>
        <v/>
      </c>
      <c r="K377">
        <f>K376</f>
        <v/>
      </c>
      <c r="L377" s="151">
        <f>_xlfn.XLOOKUP(F377,'TCD poids'!A:A,'TCD poids'!C:C)</f>
        <v/>
      </c>
      <c r="M377">
        <f>TCD!T378</f>
        <v/>
      </c>
      <c r="N377">
        <f>IF(I377="",0.2,LOOKUP(I377,'Pays TVA'!A:A,'Pays TVA'!B:B))</f>
        <v/>
      </c>
      <c r="O377" s="151">
        <f>IF(TCD!M378="","",TCD!M378)</f>
        <v/>
      </c>
      <c r="P377" s="151">
        <f>IF(TCD!J378="","",TCD!J378)</f>
        <v/>
      </c>
      <c r="Q377" s="151">
        <f>IF(AND(TCD!L378="",TCD!Q378=""),"",IF(SUM(TCD!L378,TCD!Q378)&gt;15,29,9.5))</f>
        <v/>
      </c>
      <c r="R377" s="151">
        <f>_xlfn.XLOOKUP(F377,TCD!E:E,TCD!K:K,"")</f>
        <v/>
      </c>
      <c r="S377" s="151">
        <f>IF(TCD!I378="","",IF(TCD!I378&gt;8.5,17,8.5))</f>
        <v/>
      </c>
      <c r="T377" s="151">
        <f>TCD!Y378</f>
        <v/>
      </c>
    </row>
    <row r="378">
      <c r="A378" s="13">
        <f>TCD!V379</f>
        <v/>
      </c>
      <c r="B378" s="1">
        <f>B377</f>
        <v/>
      </c>
      <c r="F378">
        <f>TCD!E379</f>
        <v/>
      </c>
      <c r="H378" s="6">
        <f>IF(RIGHT(J378,3)="BTB","E","P")</f>
        <v/>
      </c>
      <c r="I378">
        <f>LOOKUP(F378,'Facture Chronopost'!L:L,'Facture Chronopost'!H:H)</f>
        <v/>
      </c>
      <c r="J378" s="6">
        <f>TCD!U379</f>
        <v/>
      </c>
      <c r="K378">
        <f>K377</f>
        <v/>
      </c>
      <c r="L378" s="151">
        <f>_xlfn.XLOOKUP(F378,'TCD poids'!A:A,'TCD poids'!C:C)</f>
        <v/>
      </c>
      <c r="M378">
        <f>TCD!T379</f>
        <v/>
      </c>
      <c r="N378">
        <f>IF(I378="",0.2,LOOKUP(I378,'Pays TVA'!A:A,'Pays TVA'!B:B))</f>
        <v/>
      </c>
      <c r="O378" s="151">
        <f>IF(TCD!M379="","",TCD!M379)</f>
        <v/>
      </c>
      <c r="P378" s="151">
        <f>IF(TCD!J379="","",TCD!J379)</f>
        <v/>
      </c>
      <c r="Q378" s="151">
        <f>IF(AND(TCD!L379="",TCD!Q379=""),"",IF(SUM(TCD!L379,TCD!Q379)&gt;15,29,9.5))</f>
        <v/>
      </c>
      <c r="R378" s="151">
        <f>_xlfn.XLOOKUP(F378,TCD!E:E,TCD!K:K,"")</f>
        <v/>
      </c>
      <c r="S378" s="151">
        <f>IF(TCD!I379="","",IF(TCD!I379&gt;8.5,17,8.5))</f>
        <v/>
      </c>
      <c r="T378" s="151">
        <f>TCD!Y379</f>
        <v/>
      </c>
    </row>
    <row r="379">
      <c r="A379" s="13">
        <f>TCD!V380</f>
        <v/>
      </c>
      <c r="B379" s="1">
        <f>B378</f>
        <v/>
      </c>
      <c r="F379">
        <f>TCD!E380</f>
        <v/>
      </c>
      <c r="H379" s="6">
        <f>IF(RIGHT(J379,3)="BTB","E","P")</f>
        <v/>
      </c>
      <c r="I379">
        <f>LOOKUP(F379,'Facture Chronopost'!L:L,'Facture Chronopost'!H:H)</f>
        <v/>
      </c>
      <c r="J379" s="6">
        <f>TCD!U380</f>
        <v/>
      </c>
      <c r="K379">
        <f>K378</f>
        <v/>
      </c>
      <c r="L379" s="151">
        <f>_xlfn.XLOOKUP(F379,'TCD poids'!A:A,'TCD poids'!C:C)</f>
        <v/>
      </c>
      <c r="M379">
        <f>TCD!T380</f>
        <v/>
      </c>
      <c r="N379">
        <f>IF(I379="",0.2,LOOKUP(I379,'Pays TVA'!A:A,'Pays TVA'!B:B))</f>
        <v/>
      </c>
      <c r="O379" s="151">
        <f>IF(TCD!M380="","",TCD!M380)</f>
        <v/>
      </c>
      <c r="P379" s="151">
        <f>IF(TCD!J380="","",TCD!J380)</f>
        <v/>
      </c>
      <c r="Q379" s="151">
        <f>IF(AND(TCD!L380="",TCD!Q380=""),"",IF(SUM(TCD!L380,TCD!Q380)&gt;15,29,9.5))</f>
        <v/>
      </c>
      <c r="R379" s="151">
        <f>_xlfn.XLOOKUP(F379,TCD!E:E,TCD!K:K,"")</f>
        <v/>
      </c>
      <c r="S379" s="151">
        <f>IF(TCD!I380="","",IF(TCD!I380&gt;8.5,17,8.5))</f>
        <v/>
      </c>
      <c r="T379" s="151">
        <f>TCD!Y380</f>
        <v/>
      </c>
    </row>
    <row r="380">
      <c r="A380" s="13">
        <f>TCD!V381</f>
        <v/>
      </c>
      <c r="B380" s="1">
        <f>B379</f>
        <v/>
      </c>
      <c r="F380">
        <f>TCD!E381</f>
        <v/>
      </c>
      <c r="H380" s="6">
        <f>IF(RIGHT(J380,3)="BTB","E","P")</f>
        <v/>
      </c>
      <c r="I380">
        <f>LOOKUP(F380,'Facture Chronopost'!L:L,'Facture Chronopost'!H:H)</f>
        <v/>
      </c>
      <c r="J380" s="6">
        <f>TCD!U381</f>
        <v/>
      </c>
      <c r="K380">
        <f>K379</f>
        <v/>
      </c>
      <c r="L380" s="151">
        <f>_xlfn.XLOOKUP(F380,'TCD poids'!A:A,'TCD poids'!C:C)</f>
        <v/>
      </c>
      <c r="M380">
        <f>TCD!T381</f>
        <v/>
      </c>
      <c r="N380">
        <f>IF(I380="",0.2,LOOKUP(I380,'Pays TVA'!A:A,'Pays TVA'!B:B))</f>
        <v/>
      </c>
      <c r="O380" s="151">
        <f>IF(TCD!M381="","",TCD!M381)</f>
        <v/>
      </c>
      <c r="P380" s="151">
        <f>IF(TCD!J381="","",TCD!J381)</f>
        <v/>
      </c>
      <c r="Q380" s="151">
        <f>IF(AND(TCD!L381="",TCD!Q381=""),"",IF(SUM(TCD!L381,TCD!Q381)&gt;15,29,9.5))</f>
        <v/>
      </c>
      <c r="R380" s="151">
        <f>_xlfn.XLOOKUP(F380,TCD!E:E,TCD!K:K,"")</f>
        <v/>
      </c>
      <c r="S380" s="151">
        <f>IF(TCD!I381="","",IF(TCD!I381&gt;8.5,17,8.5))</f>
        <v/>
      </c>
      <c r="T380" s="151">
        <f>TCD!Y381</f>
        <v/>
      </c>
    </row>
    <row r="381">
      <c r="A381" s="13">
        <f>TCD!V382</f>
        <v/>
      </c>
      <c r="B381" s="1">
        <f>B380</f>
        <v/>
      </c>
      <c r="F381">
        <f>TCD!E382</f>
        <v/>
      </c>
      <c r="H381" s="6">
        <f>IF(RIGHT(J381,3)="BTB","E","P")</f>
        <v/>
      </c>
      <c r="I381">
        <f>LOOKUP(F381,'Facture Chronopost'!L:L,'Facture Chronopost'!H:H)</f>
        <v/>
      </c>
      <c r="J381" s="6">
        <f>TCD!U382</f>
        <v/>
      </c>
      <c r="K381">
        <f>K380</f>
        <v/>
      </c>
      <c r="L381" s="151">
        <f>_xlfn.XLOOKUP(F381,'TCD poids'!A:A,'TCD poids'!C:C)</f>
        <v/>
      </c>
      <c r="M381">
        <f>TCD!T382</f>
        <v/>
      </c>
      <c r="N381">
        <f>IF(I381="",0.2,LOOKUP(I381,'Pays TVA'!A:A,'Pays TVA'!B:B))</f>
        <v/>
      </c>
      <c r="O381" s="151">
        <f>IF(TCD!M382="","",TCD!M382)</f>
        <v/>
      </c>
      <c r="P381" s="151">
        <f>IF(TCD!J382="","",TCD!J382)</f>
        <v/>
      </c>
      <c r="Q381" s="151">
        <f>IF(AND(TCD!L382="",TCD!Q382=""),"",IF(SUM(TCD!L382,TCD!Q382)&gt;15,29,9.5))</f>
        <v/>
      </c>
      <c r="R381" s="151">
        <f>_xlfn.XLOOKUP(F381,TCD!E:E,TCD!K:K,"")</f>
        <v/>
      </c>
      <c r="S381" s="151">
        <f>IF(TCD!I382="","",IF(TCD!I382&gt;8.5,17,8.5))</f>
        <v/>
      </c>
      <c r="T381" s="151">
        <f>TCD!Y382</f>
        <v/>
      </c>
    </row>
    <row r="382">
      <c r="A382" s="13">
        <f>TCD!V383</f>
        <v/>
      </c>
      <c r="B382" s="1">
        <f>B381</f>
        <v/>
      </c>
      <c r="F382">
        <f>TCD!E383</f>
        <v/>
      </c>
      <c r="H382" s="6">
        <f>IF(RIGHT(J382,3)="BTB","E","P")</f>
        <v/>
      </c>
      <c r="I382">
        <f>LOOKUP(F382,'Facture Chronopost'!L:L,'Facture Chronopost'!H:H)</f>
        <v/>
      </c>
      <c r="J382" s="6">
        <f>TCD!U383</f>
        <v/>
      </c>
      <c r="K382">
        <f>K381</f>
        <v/>
      </c>
      <c r="L382" s="151">
        <f>_xlfn.XLOOKUP(F382,'TCD poids'!A:A,'TCD poids'!C:C)</f>
        <v/>
      </c>
      <c r="M382">
        <f>TCD!T383</f>
        <v/>
      </c>
      <c r="N382">
        <f>IF(I382="",0.2,LOOKUP(I382,'Pays TVA'!A:A,'Pays TVA'!B:B))</f>
        <v/>
      </c>
      <c r="O382" s="151">
        <f>IF(TCD!M383="","",TCD!M383)</f>
        <v/>
      </c>
      <c r="P382" s="151">
        <f>IF(TCD!J383="","",TCD!J383)</f>
        <v/>
      </c>
      <c r="Q382" s="151">
        <f>IF(AND(TCD!L383="",TCD!Q383=""),"",IF(SUM(TCD!L383,TCD!Q383)&gt;15,29,9.5))</f>
        <v/>
      </c>
      <c r="R382" s="151">
        <f>_xlfn.XLOOKUP(F382,TCD!E:E,TCD!K:K,"")</f>
        <v/>
      </c>
      <c r="S382" s="151">
        <f>IF(TCD!I383="","",IF(TCD!I383&gt;8.5,17,8.5))</f>
        <v/>
      </c>
      <c r="T382" s="151">
        <f>TCD!Y383</f>
        <v/>
      </c>
    </row>
    <row r="383">
      <c r="A383" s="13">
        <f>TCD!V384</f>
        <v/>
      </c>
      <c r="B383" s="1">
        <f>B382</f>
        <v/>
      </c>
      <c r="F383">
        <f>TCD!E384</f>
        <v/>
      </c>
      <c r="H383" s="6">
        <f>IF(RIGHT(J383,3)="BTB","E","P")</f>
        <v/>
      </c>
      <c r="I383">
        <f>LOOKUP(F383,'Facture Chronopost'!L:L,'Facture Chronopost'!H:H)</f>
        <v/>
      </c>
      <c r="J383" s="6">
        <f>TCD!U384</f>
        <v/>
      </c>
      <c r="K383">
        <f>K382</f>
        <v/>
      </c>
      <c r="L383" s="151">
        <f>_xlfn.XLOOKUP(F383,'TCD poids'!A:A,'TCD poids'!C:C)</f>
        <v/>
      </c>
      <c r="M383">
        <f>TCD!T384</f>
        <v/>
      </c>
      <c r="N383">
        <f>IF(I383="",0.2,LOOKUP(I383,'Pays TVA'!A:A,'Pays TVA'!B:B))</f>
        <v/>
      </c>
      <c r="O383" s="151">
        <f>IF(TCD!M384="","",TCD!M384)</f>
        <v/>
      </c>
      <c r="P383" s="151">
        <f>IF(TCD!J384="","",TCD!J384)</f>
        <v/>
      </c>
      <c r="Q383" s="151">
        <f>IF(AND(TCD!L384="",TCD!Q384=""),"",IF(SUM(TCD!L384,TCD!Q384)&gt;15,29,9.5))</f>
        <v/>
      </c>
      <c r="R383" s="151">
        <f>_xlfn.XLOOKUP(F383,TCD!E:E,TCD!K:K,"")</f>
        <v/>
      </c>
      <c r="S383" s="151">
        <f>IF(TCD!I384="","",IF(TCD!I384&gt;8.5,17,8.5))</f>
        <v/>
      </c>
      <c r="T383" s="151">
        <f>TCD!Y384</f>
        <v/>
      </c>
    </row>
    <row r="384">
      <c r="A384" s="13">
        <f>TCD!V385</f>
        <v/>
      </c>
      <c r="B384" s="1">
        <f>B383</f>
        <v/>
      </c>
      <c r="F384">
        <f>TCD!E385</f>
        <v/>
      </c>
      <c r="H384" s="6">
        <f>IF(RIGHT(J384,3)="BTB","E","P")</f>
        <v/>
      </c>
      <c r="I384">
        <f>LOOKUP(F384,'Facture Chronopost'!L:L,'Facture Chronopost'!H:H)</f>
        <v/>
      </c>
      <c r="J384" s="6">
        <f>TCD!U385</f>
        <v/>
      </c>
      <c r="K384">
        <f>K383</f>
        <v/>
      </c>
      <c r="L384" s="151">
        <f>_xlfn.XLOOKUP(F384,'TCD poids'!A:A,'TCD poids'!C:C)</f>
        <v/>
      </c>
      <c r="M384">
        <f>TCD!T385</f>
        <v/>
      </c>
      <c r="N384">
        <f>IF(I384="",0.2,LOOKUP(I384,'Pays TVA'!A:A,'Pays TVA'!B:B))</f>
        <v/>
      </c>
      <c r="O384" s="151">
        <f>IF(TCD!M385="","",TCD!M385)</f>
        <v/>
      </c>
      <c r="P384" s="151">
        <f>IF(TCD!J385="","",TCD!J385)</f>
        <v/>
      </c>
      <c r="Q384" s="151">
        <f>IF(AND(TCD!L385="",TCD!Q385=""),"",IF(SUM(TCD!L385,TCD!Q385)&gt;15,29,9.5))</f>
        <v/>
      </c>
      <c r="R384" s="151">
        <f>_xlfn.XLOOKUP(F384,TCD!E:E,TCD!K:K,"")</f>
        <v/>
      </c>
      <c r="S384" s="151">
        <f>IF(TCD!I385="","",IF(TCD!I385&gt;8.5,17,8.5))</f>
        <v/>
      </c>
      <c r="T384" s="151">
        <f>TCD!Y385</f>
        <v/>
      </c>
    </row>
    <row r="385">
      <c r="A385" s="13">
        <f>TCD!V386</f>
        <v/>
      </c>
      <c r="B385" s="1">
        <f>B384</f>
        <v/>
      </c>
      <c r="F385">
        <f>TCD!E386</f>
        <v/>
      </c>
      <c r="H385" s="6">
        <f>IF(RIGHT(J385,3)="BTB","E","P")</f>
        <v/>
      </c>
      <c r="I385">
        <f>LOOKUP(F385,'Facture Chronopost'!L:L,'Facture Chronopost'!H:H)</f>
        <v/>
      </c>
      <c r="J385" s="6">
        <f>TCD!U386</f>
        <v/>
      </c>
      <c r="K385">
        <f>K384</f>
        <v/>
      </c>
      <c r="L385" s="151">
        <f>_xlfn.XLOOKUP(F385,'TCD poids'!A:A,'TCD poids'!C:C)</f>
        <v/>
      </c>
      <c r="M385">
        <f>TCD!T386</f>
        <v/>
      </c>
      <c r="N385">
        <f>IF(I385="",0.2,LOOKUP(I385,'Pays TVA'!A:A,'Pays TVA'!B:B))</f>
        <v/>
      </c>
      <c r="O385" s="151">
        <f>IF(TCD!M386="","",TCD!M386)</f>
        <v/>
      </c>
      <c r="P385" s="151">
        <f>IF(TCD!J386="","",TCD!J386)</f>
        <v/>
      </c>
      <c r="Q385" s="151">
        <f>IF(AND(TCD!L386="",TCD!Q386=""),"",IF(SUM(TCD!L386,TCD!Q386)&gt;15,29,9.5))</f>
        <v/>
      </c>
      <c r="R385" s="151">
        <f>_xlfn.XLOOKUP(F385,TCD!E:E,TCD!K:K,"")</f>
        <v/>
      </c>
      <c r="S385" s="151">
        <f>IF(TCD!I386="","",IF(TCD!I386&gt;8.5,17,8.5))</f>
        <v/>
      </c>
      <c r="T385" s="151">
        <f>TCD!Y386</f>
        <v/>
      </c>
    </row>
    <row r="386">
      <c r="A386" s="13">
        <f>TCD!V387</f>
        <v/>
      </c>
      <c r="B386" s="1">
        <f>B385</f>
        <v/>
      </c>
      <c r="F386">
        <f>TCD!E387</f>
        <v/>
      </c>
      <c r="H386" s="6">
        <f>IF(RIGHT(J386,3)="BTB","E","P")</f>
        <v/>
      </c>
      <c r="I386">
        <f>LOOKUP(F386,'Facture Chronopost'!L:L,'Facture Chronopost'!H:H)</f>
        <v/>
      </c>
      <c r="J386" s="6">
        <f>TCD!U387</f>
        <v/>
      </c>
      <c r="K386">
        <f>K385</f>
        <v/>
      </c>
      <c r="L386" s="151">
        <f>_xlfn.XLOOKUP(F386,'TCD poids'!A:A,'TCD poids'!C:C)</f>
        <v/>
      </c>
      <c r="M386">
        <f>TCD!T387</f>
        <v/>
      </c>
      <c r="N386">
        <f>IF(I386="",0.2,LOOKUP(I386,'Pays TVA'!A:A,'Pays TVA'!B:B))</f>
        <v/>
      </c>
      <c r="O386" s="151">
        <f>IF(TCD!M387="","",TCD!M387)</f>
        <v/>
      </c>
      <c r="P386" s="151">
        <f>IF(TCD!J387="","",TCD!J387)</f>
        <v/>
      </c>
      <c r="Q386" s="151">
        <f>IF(AND(TCD!L387="",TCD!Q387=""),"",IF(SUM(TCD!L387,TCD!Q387)&gt;15,29,9.5))</f>
        <v/>
      </c>
      <c r="R386" s="151">
        <f>_xlfn.XLOOKUP(F386,TCD!E:E,TCD!K:K,"")</f>
        <v/>
      </c>
      <c r="S386" s="151">
        <f>IF(TCD!I387="","",IF(TCD!I387&gt;8.5,17,8.5))</f>
        <v/>
      </c>
      <c r="T386" s="151">
        <f>TCD!Y387</f>
        <v/>
      </c>
    </row>
    <row r="387">
      <c r="A387" s="13">
        <f>TCD!V388</f>
        <v/>
      </c>
      <c r="B387" s="1">
        <f>B386</f>
        <v/>
      </c>
      <c r="F387">
        <f>TCD!E388</f>
        <v/>
      </c>
      <c r="H387" s="6">
        <f>IF(RIGHT(J387,3)="BTB","E","P")</f>
        <v/>
      </c>
      <c r="I387">
        <f>LOOKUP(F387,'Facture Chronopost'!L:L,'Facture Chronopost'!H:H)</f>
        <v/>
      </c>
      <c r="J387" s="6">
        <f>TCD!U388</f>
        <v/>
      </c>
      <c r="K387">
        <f>K386</f>
        <v/>
      </c>
      <c r="L387" s="151">
        <f>_xlfn.XLOOKUP(F387,'TCD poids'!A:A,'TCD poids'!C:C)</f>
        <v/>
      </c>
      <c r="M387">
        <f>TCD!T388</f>
        <v/>
      </c>
      <c r="N387">
        <f>IF(I387="",0.2,LOOKUP(I387,'Pays TVA'!A:A,'Pays TVA'!B:B))</f>
        <v/>
      </c>
      <c r="O387" s="151">
        <f>IF(TCD!M388="","",TCD!M388)</f>
        <v/>
      </c>
      <c r="P387" s="151">
        <f>IF(TCD!J388="","",TCD!J388)</f>
        <v/>
      </c>
      <c r="Q387" s="151">
        <f>IF(AND(TCD!L388="",TCD!Q388=""),"",IF(SUM(TCD!L388,TCD!Q388)&gt;15,29,9.5))</f>
        <v/>
      </c>
      <c r="R387" s="151">
        <f>_xlfn.XLOOKUP(F387,TCD!E:E,TCD!K:K,"")</f>
        <v/>
      </c>
      <c r="S387" s="151">
        <f>IF(TCD!I388="","",IF(TCD!I388&gt;8.5,17,8.5))</f>
        <v/>
      </c>
      <c r="T387" s="151">
        <f>TCD!Y388</f>
        <v/>
      </c>
    </row>
    <row r="388">
      <c r="A388" s="13">
        <f>TCD!V389</f>
        <v/>
      </c>
      <c r="B388" s="1">
        <f>B387</f>
        <v/>
      </c>
      <c r="F388">
        <f>TCD!E389</f>
        <v/>
      </c>
      <c r="H388" s="6">
        <f>IF(RIGHT(J388,3)="BTB","E","P")</f>
        <v/>
      </c>
      <c r="I388">
        <f>LOOKUP(F388,'Facture Chronopost'!L:L,'Facture Chronopost'!H:H)</f>
        <v/>
      </c>
      <c r="J388" s="6">
        <f>TCD!U389</f>
        <v/>
      </c>
      <c r="K388">
        <f>K387</f>
        <v/>
      </c>
      <c r="L388" s="151">
        <f>_xlfn.XLOOKUP(F388,'TCD poids'!A:A,'TCD poids'!C:C)</f>
        <v/>
      </c>
      <c r="M388">
        <f>TCD!T389</f>
        <v/>
      </c>
      <c r="N388">
        <f>IF(I388="",0.2,LOOKUP(I388,'Pays TVA'!A:A,'Pays TVA'!B:B))</f>
        <v/>
      </c>
      <c r="O388" s="151">
        <f>IF(TCD!M389="","",TCD!M389)</f>
        <v/>
      </c>
      <c r="P388" s="151">
        <f>IF(TCD!J389="","",TCD!J389)</f>
        <v/>
      </c>
      <c r="Q388" s="151">
        <f>IF(AND(TCD!L389="",TCD!Q389=""),"",IF(SUM(TCD!L389,TCD!Q389)&gt;15,29,9.5))</f>
        <v/>
      </c>
      <c r="R388" s="151">
        <f>_xlfn.XLOOKUP(F388,TCD!E:E,TCD!K:K,"")</f>
        <v/>
      </c>
      <c r="S388" s="151">
        <f>IF(TCD!I389="","",IF(TCD!I389&gt;8.5,17,8.5))</f>
        <v/>
      </c>
      <c r="T388" s="151">
        <f>TCD!Y389</f>
        <v/>
      </c>
    </row>
    <row r="389">
      <c r="A389" s="13">
        <f>TCD!V390</f>
        <v/>
      </c>
      <c r="B389" s="1">
        <f>B388</f>
        <v/>
      </c>
      <c r="F389">
        <f>TCD!E390</f>
        <v/>
      </c>
      <c r="H389" s="6">
        <f>IF(RIGHT(J389,3)="BTB","E","P")</f>
        <v/>
      </c>
      <c r="I389">
        <f>LOOKUP(F389,'Facture Chronopost'!L:L,'Facture Chronopost'!H:H)</f>
        <v/>
      </c>
      <c r="J389" s="6">
        <f>TCD!U390</f>
        <v/>
      </c>
      <c r="K389">
        <f>K388</f>
        <v/>
      </c>
      <c r="L389" s="151">
        <f>_xlfn.XLOOKUP(F389,'TCD poids'!A:A,'TCD poids'!C:C)</f>
        <v/>
      </c>
      <c r="M389">
        <f>TCD!T390</f>
        <v/>
      </c>
      <c r="N389">
        <f>IF(I389="",0.2,LOOKUP(I389,'Pays TVA'!A:A,'Pays TVA'!B:B))</f>
        <v/>
      </c>
      <c r="O389" s="151">
        <f>IF(TCD!M390="","",TCD!M390)</f>
        <v/>
      </c>
      <c r="P389" s="151">
        <f>IF(TCD!J390="","",TCD!J390)</f>
        <v/>
      </c>
      <c r="Q389" s="151">
        <f>IF(AND(TCD!L390="",TCD!Q390=""),"",IF(SUM(TCD!L390,TCD!Q390)&gt;15,29,9.5))</f>
        <v/>
      </c>
      <c r="R389" s="151">
        <f>_xlfn.XLOOKUP(F389,TCD!E:E,TCD!K:K,"")</f>
        <v/>
      </c>
      <c r="S389" s="151">
        <f>IF(TCD!I390="","",IF(TCD!I390&gt;8.5,17,8.5))</f>
        <v/>
      </c>
      <c r="T389" s="151">
        <f>TCD!Y390</f>
        <v/>
      </c>
    </row>
    <row r="390">
      <c r="A390" s="13">
        <f>TCD!V391</f>
        <v/>
      </c>
      <c r="B390" s="1">
        <f>B389</f>
        <v/>
      </c>
      <c r="F390">
        <f>TCD!E391</f>
        <v/>
      </c>
      <c r="H390" s="6">
        <f>IF(RIGHT(J390,3)="BTB","E","P")</f>
        <v/>
      </c>
      <c r="I390">
        <f>LOOKUP(F390,'Facture Chronopost'!L:L,'Facture Chronopost'!H:H)</f>
        <v/>
      </c>
      <c r="J390" s="6">
        <f>TCD!U391</f>
        <v/>
      </c>
      <c r="K390">
        <f>K389</f>
        <v/>
      </c>
      <c r="L390" s="151">
        <f>_xlfn.XLOOKUP(F390,'TCD poids'!A:A,'TCD poids'!C:C)</f>
        <v/>
      </c>
      <c r="M390">
        <f>TCD!T391</f>
        <v/>
      </c>
      <c r="N390">
        <f>IF(I390="",0.2,LOOKUP(I390,'Pays TVA'!A:A,'Pays TVA'!B:B))</f>
        <v/>
      </c>
      <c r="O390" s="151">
        <f>IF(TCD!M391="","",TCD!M391)</f>
        <v/>
      </c>
      <c r="P390" s="151">
        <f>IF(TCD!J391="","",TCD!J391)</f>
        <v/>
      </c>
      <c r="Q390" s="151">
        <f>IF(AND(TCD!L391="",TCD!Q391=""),"",IF(SUM(TCD!L391,TCD!Q391)&gt;15,29,9.5))</f>
        <v/>
      </c>
      <c r="R390" s="151">
        <f>_xlfn.XLOOKUP(F390,TCD!E:E,TCD!K:K,"")</f>
        <v/>
      </c>
      <c r="S390" s="151">
        <f>IF(TCD!I391="","",IF(TCD!I391&gt;8.5,17,8.5))</f>
        <v/>
      </c>
      <c r="T390" s="151">
        <f>TCD!Y391</f>
        <v/>
      </c>
    </row>
    <row r="391">
      <c r="A391" s="13">
        <f>TCD!V392</f>
        <v/>
      </c>
      <c r="B391" s="1">
        <f>B390</f>
        <v/>
      </c>
      <c r="F391">
        <f>TCD!E392</f>
        <v/>
      </c>
      <c r="H391" s="6">
        <f>IF(RIGHT(J391,3)="BTB","E","P")</f>
        <v/>
      </c>
      <c r="I391">
        <f>LOOKUP(F391,'Facture Chronopost'!L:L,'Facture Chronopost'!H:H)</f>
        <v/>
      </c>
      <c r="J391" s="6">
        <f>TCD!U392</f>
        <v/>
      </c>
      <c r="K391">
        <f>K390</f>
        <v/>
      </c>
      <c r="L391" s="151">
        <f>_xlfn.XLOOKUP(F391,'TCD poids'!A:A,'TCD poids'!C:C)</f>
        <v/>
      </c>
      <c r="M391">
        <f>TCD!T392</f>
        <v/>
      </c>
      <c r="N391">
        <f>IF(I391="",0.2,LOOKUP(I391,'Pays TVA'!A:A,'Pays TVA'!B:B))</f>
        <v/>
      </c>
      <c r="O391" s="151">
        <f>IF(TCD!M392="","",TCD!M392)</f>
        <v/>
      </c>
      <c r="P391" s="151">
        <f>IF(TCD!J392="","",TCD!J392)</f>
        <v/>
      </c>
      <c r="Q391" s="151">
        <f>IF(AND(TCD!L392="",TCD!Q392=""),"",IF(SUM(TCD!L392,TCD!Q392)&gt;15,29,9.5))</f>
        <v/>
      </c>
      <c r="R391" s="151">
        <f>_xlfn.XLOOKUP(F391,TCD!E:E,TCD!K:K,"")</f>
        <v/>
      </c>
      <c r="S391" s="151">
        <f>IF(TCD!I392="","",IF(TCD!I392&gt;8.5,17,8.5))</f>
        <v/>
      </c>
      <c r="T391" s="151">
        <f>TCD!Y392</f>
        <v/>
      </c>
    </row>
    <row r="392">
      <c r="A392" s="13">
        <f>TCD!V393</f>
        <v/>
      </c>
      <c r="B392" s="1">
        <f>B391</f>
        <v/>
      </c>
      <c r="F392">
        <f>TCD!E393</f>
        <v/>
      </c>
      <c r="H392" s="6">
        <f>IF(RIGHT(J392,3)="BTB","E","P")</f>
        <v/>
      </c>
      <c r="I392">
        <f>LOOKUP(F392,'Facture Chronopost'!L:L,'Facture Chronopost'!H:H)</f>
        <v/>
      </c>
      <c r="J392" s="6">
        <f>TCD!U393</f>
        <v/>
      </c>
      <c r="K392">
        <f>K391</f>
        <v/>
      </c>
      <c r="L392" s="151">
        <f>_xlfn.XLOOKUP(F392,'TCD poids'!A:A,'TCD poids'!C:C)</f>
        <v/>
      </c>
      <c r="M392">
        <f>TCD!T393</f>
        <v/>
      </c>
      <c r="N392">
        <f>IF(I392="",0.2,LOOKUP(I392,'Pays TVA'!A:A,'Pays TVA'!B:B))</f>
        <v/>
      </c>
      <c r="O392" s="151">
        <f>IF(TCD!M393="","",TCD!M393)</f>
        <v/>
      </c>
      <c r="P392" s="151">
        <f>IF(TCD!J393="","",TCD!J393)</f>
        <v/>
      </c>
      <c r="Q392" s="151">
        <f>IF(AND(TCD!L393="",TCD!Q393=""),"",IF(SUM(TCD!L393,TCD!Q393)&gt;15,29,9.5))</f>
        <v/>
      </c>
      <c r="R392" s="151">
        <f>_xlfn.XLOOKUP(F392,TCD!E:E,TCD!K:K,"")</f>
        <v/>
      </c>
      <c r="S392" s="151">
        <f>IF(TCD!I393="","",IF(TCD!I393&gt;8.5,17,8.5))</f>
        <v/>
      </c>
      <c r="T392" s="151">
        <f>TCD!Y393</f>
        <v/>
      </c>
    </row>
    <row r="393">
      <c r="A393" s="13">
        <f>TCD!V394</f>
        <v/>
      </c>
      <c r="B393" s="1">
        <f>B392</f>
        <v/>
      </c>
      <c r="F393">
        <f>TCD!E394</f>
        <v/>
      </c>
      <c r="H393" s="6">
        <f>IF(RIGHT(J393,3)="BTB","E","P")</f>
        <v/>
      </c>
      <c r="I393">
        <f>LOOKUP(F393,'Facture Chronopost'!L:L,'Facture Chronopost'!H:H)</f>
        <v/>
      </c>
      <c r="J393" s="6">
        <f>TCD!U394</f>
        <v/>
      </c>
      <c r="K393">
        <f>K392</f>
        <v/>
      </c>
      <c r="L393" s="151">
        <f>_xlfn.XLOOKUP(F393,'TCD poids'!A:A,'TCD poids'!C:C)</f>
        <v/>
      </c>
      <c r="M393">
        <f>TCD!T394</f>
        <v/>
      </c>
      <c r="N393">
        <f>IF(I393="",0.2,LOOKUP(I393,'Pays TVA'!A:A,'Pays TVA'!B:B))</f>
        <v/>
      </c>
      <c r="O393" s="151">
        <f>IF(TCD!M394="","",TCD!M394)</f>
        <v/>
      </c>
      <c r="P393" s="151">
        <f>IF(TCD!J394="","",TCD!J394)</f>
        <v/>
      </c>
      <c r="Q393" s="151">
        <f>IF(AND(TCD!L394="",TCD!Q394=""),"",IF(SUM(TCD!L394,TCD!Q394)&gt;15,29,9.5))</f>
        <v/>
      </c>
      <c r="R393" s="151">
        <f>_xlfn.XLOOKUP(F393,TCD!E:E,TCD!K:K,"")</f>
        <v/>
      </c>
      <c r="S393" s="151">
        <f>IF(TCD!I394="","",IF(TCD!I394&gt;8.5,17,8.5))</f>
        <v/>
      </c>
      <c r="T393" s="151">
        <f>TCD!Y394</f>
        <v/>
      </c>
    </row>
    <row r="394">
      <c r="A394" s="13">
        <f>TCD!V395</f>
        <v/>
      </c>
      <c r="B394" s="1">
        <f>B393</f>
        <v/>
      </c>
      <c r="F394">
        <f>TCD!E395</f>
        <v/>
      </c>
      <c r="H394" s="6">
        <f>IF(RIGHT(J394,3)="BTB","E","P")</f>
        <v/>
      </c>
      <c r="I394">
        <f>LOOKUP(F394,'Facture Chronopost'!L:L,'Facture Chronopost'!H:H)</f>
        <v/>
      </c>
      <c r="J394" s="6">
        <f>TCD!U395</f>
        <v/>
      </c>
      <c r="K394">
        <f>K393</f>
        <v/>
      </c>
      <c r="L394" s="151">
        <f>_xlfn.XLOOKUP(F394,'TCD poids'!A:A,'TCD poids'!C:C)</f>
        <v/>
      </c>
      <c r="M394">
        <f>TCD!T395</f>
        <v/>
      </c>
      <c r="N394">
        <f>IF(I394="",0.2,LOOKUP(I394,'Pays TVA'!A:A,'Pays TVA'!B:B))</f>
        <v/>
      </c>
      <c r="O394" s="151">
        <f>IF(TCD!M395="","",TCD!M395)</f>
        <v/>
      </c>
      <c r="P394" s="151">
        <f>IF(TCD!J395="","",TCD!J395)</f>
        <v/>
      </c>
      <c r="Q394" s="151">
        <f>IF(AND(TCD!L395="",TCD!Q395=""),"",IF(SUM(TCD!L395,TCD!Q395)&gt;15,29,9.5))</f>
        <v/>
      </c>
      <c r="R394" s="151">
        <f>_xlfn.XLOOKUP(F394,TCD!E:E,TCD!K:K,"")</f>
        <v/>
      </c>
      <c r="S394" s="151">
        <f>IF(TCD!I395="","",IF(TCD!I395&gt;8.5,17,8.5))</f>
        <v/>
      </c>
      <c r="T394" s="151">
        <f>TCD!Y395</f>
        <v/>
      </c>
    </row>
    <row r="395">
      <c r="A395" s="13">
        <f>TCD!V396</f>
        <v/>
      </c>
      <c r="B395" s="1">
        <f>B394</f>
        <v/>
      </c>
      <c r="F395">
        <f>TCD!E396</f>
        <v/>
      </c>
      <c r="H395" s="6">
        <f>IF(RIGHT(J395,3)="BTB","E","P")</f>
        <v/>
      </c>
      <c r="I395">
        <f>LOOKUP(F395,'Facture Chronopost'!L:L,'Facture Chronopost'!H:H)</f>
        <v/>
      </c>
      <c r="J395" s="6">
        <f>TCD!U396</f>
        <v/>
      </c>
      <c r="K395">
        <f>K394</f>
        <v/>
      </c>
      <c r="L395" s="151">
        <f>_xlfn.XLOOKUP(F395,'TCD poids'!A:A,'TCD poids'!C:C)</f>
        <v/>
      </c>
      <c r="M395">
        <f>TCD!T396</f>
        <v/>
      </c>
      <c r="N395">
        <f>IF(I395="",0.2,LOOKUP(I395,'Pays TVA'!A:A,'Pays TVA'!B:B))</f>
        <v/>
      </c>
      <c r="O395" s="151">
        <f>IF(TCD!M396="","",TCD!M396)</f>
        <v/>
      </c>
      <c r="P395" s="151">
        <f>IF(TCD!J396="","",TCD!J396)</f>
        <v/>
      </c>
      <c r="Q395" s="151">
        <f>IF(AND(TCD!L396="",TCD!Q396=""),"",IF(SUM(TCD!L396,TCD!Q396)&gt;15,29,9.5))</f>
        <v/>
      </c>
      <c r="R395" s="151">
        <f>_xlfn.XLOOKUP(F395,TCD!E:E,TCD!K:K,"")</f>
        <v/>
      </c>
      <c r="S395" s="151">
        <f>IF(TCD!I396="","",IF(TCD!I396&gt;8.5,17,8.5))</f>
        <v/>
      </c>
      <c r="T395" s="151">
        <f>TCD!Y396</f>
        <v/>
      </c>
    </row>
    <row r="396">
      <c r="A396" s="13">
        <f>TCD!V397</f>
        <v/>
      </c>
      <c r="B396" s="1">
        <f>B395</f>
        <v/>
      </c>
      <c r="F396">
        <f>TCD!E397</f>
        <v/>
      </c>
      <c r="H396" s="6">
        <f>IF(RIGHT(J396,3)="BTB","E","P")</f>
        <v/>
      </c>
      <c r="I396">
        <f>LOOKUP(F396,'Facture Chronopost'!L:L,'Facture Chronopost'!H:H)</f>
        <v/>
      </c>
      <c r="J396" s="6">
        <f>TCD!U397</f>
        <v/>
      </c>
      <c r="K396">
        <f>K395</f>
        <v/>
      </c>
      <c r="L396" s="151">
        <f>_xlfn.XLOOKUP(F396,'TCD poids'!A:A,'TCD poids'!C:C)</f>
        <v/>
      </c>
      <c r="M396">
        <f>TCD!T397</f>
        <v/>
      </c>
      <c r="N396">
        <f>IF(I396="",0.2,LOOKUP(I396,'Pays TVA'!A:A,'Pays TVA'!B:B))</f>
        <v/>
      </c>
      <c r="O396" s="151">
        <f>IF(TCD!M397="","",TCD!M397)</f>
        <v/>
      </c>
      <c r="P396" s="151">
        <f>IF(TCD!J397="","",TCD!J397)</f>
        <v/>
      </c>
      <c r="Q396" s="151">
        <f>IF(AND(TCD!L397="",TCD!Q397=""),"",IF(SUM(TCD!L397,TCD!Q397)&gt;15,29,9.5))</f>
        <v/>
      </c>
      <c r="R396" s="151">
        <f>_xlfn.XLOOKUP(F396,TCD!E:E,TCD!K:K,"")</f>
        <v/>
      </c>
      <c r="S396" s="151">
        <f>IF(TCD!I397="","",IF(TCD!I397&gt;8.5,17,8.5))</f>
        <v/>
      </c>
      <c r="T396" s="151">
        <f>TCD!Y397</f>
        <v/>
      </c>
    </row>
    <row r="397">
      <c r="A397" s="13">
        <f>TCD!V398</f>
        <v/>
      </c>
      <c r="B397" s="1">
        <f>B396</f>
        <v/>
      </c>
      <c r="F397">
        <f>TCD!E398</f>
        <v/>
      </c>
      <c r="H397" s="6">
        <f>IF(RIGHT(J397,3)="BTB","E","P")</f>
        <v/>
      </c>
      <c r="I397">
        <f>LOOKUP(F397,'Facture Chronopost'!L:L,'Facture Chronopost'!H:H)</f>
        <v/>
      </c>
      <c r="J397" s="6">
        <f>TCD!U398</f>
        <v/>
      </c>
      <c r="K397">
        <f>K396</f>
        <v/>
      </c>
      <c r="L397" s="151">
        <f>_xlfn.XLOOKUP(F397,'TCD poids'!A:A,'TCD poids'!C:C)</f>
        <v/>
      </c>
      <c r="M397">
        <f>TCD!T398</f>
        <v/>
      </c>
      <c r="N397">
        <f>IF(I397="",0.2,LOOKUP(I397,'Pays TVA'!A:A,'Pays TVA'!B:B))</f>
        <v/>
      </c>
      <c r="O397" s="151">
        <f>IF(TCD!M398="","",TCD!M398)</f>
        <v/>
      </c>
      <c r="P397" s="151">
        <f>IF(TCD!J398="","",TCD!J398)</f>
        <v/>
      </c>
      <c r="Q397" s="151">
        <f>IF(AND(TCD!L398="",TCD!Q398=""),"",IF(SUM(TCD!L398,TCD!Q398)&gt;15,29,9.5))</f>
        <v/>
      </c>
      <c r="R397" s="151">
        <f>_xlfn.XLOOKUP(F397,TCD!E:E,TCD!K:K,"")</f>
        <v/>
      </c>
      <c r="S397" s="151">
        <f>IF(TCD!I398="","",IF(TCD!I398&gt;8.5,17,8.5))</f>
        <v/>
      </c>
      <c r="T397" s="151">
        <f>TCD!Y398</f>
        <v/>
      </c>
    </row>
    <row r="398">
      <c r="A398" s="13">
        <f>TCD!V399</f>
        <v/>
      </c>
      <c r="B398" s="1">
        <f>B397</f>
        <v/>
      </c>
      <c r="F398">
        <f>TCD!E399</f>
        <v/>
      </c>
      <c r="H398" s="6">
        <f>IF(RIGHT(J398,3)="BTB","E","P")</f>
        <v/>
      </c>
      <c r="I398">
        <f>LOOKUP(F398,'Facture Chronopost'!L:L,'Facture Chronopost'!H:H)</f>
        <v/>
      </c>
      <c r="J398" s="6">
        <f>TCD!U399</f>
        <v/>
      </c>
      <c r="K398">
        <f>K397</f>
        <v/>
      </c>
      <c r="L398" s="151">
        <f>_xlfn.XLOOKUP(F398,'TCD poids'!A:A,'TCD poids'!C:C)</f>
        <v/>
      </c>
      <c r="M398">
        <f>TCD!T399</f>
        <v/>
      </c>
      <c r="N398">
        <f>IF(I398="",0.2,LOOKUP(I398,'Pays TVA'!A:A,'Pays TVA'!B:B))</f>
        <v/>
      </c>
      <c r="O398" s="151">
        <f>IF(TCD!M399="","",TCD!M399)</f>
        <v/>
      </c>
      <c r="P398" s="151">
        <f>IF(TCD!J399="","",TCD!J399)</f>
        <v/>
      </c>
      <c r="Q398" s="151">
        <f>IF(AND(TCD!L399="",TCD!Q399=""),"",IF(SUM(TCD!L399,TCD!Q399)&gt;15,29,9.5))</f>
        <v/>
      </c>
      <c r="R398" s="151">
        <f>_xlfn.XLOOKUP(F398,TCD!E:E,TCD!K:K,"")</f>
        <v/>
      </c>
      <c r="S398" s="151">
        <f>IF(TCD!I399="","",IF(TCD!I399&gt;8.5,17,8.5))</f>
        <v/>
      </c>
      <c r="T398" s="151">
        <f>TCD!Y399</f>
        <v/>
      </c>
    </row>
    <row r="399">
      <c r="A399" s="13">
        <f>TCD!V400</f>
        <v/>
      </c>
      <c r="B399" s="1">
        <f>B398</f>
        <v/>
      </c>
      <c r="F399">
        <f>TCD!E400</f>
        <v/>
      </c>
      <c r="H399" s="6">
        <f>IF(RIGHT(J399,3)="BTB","E","P")</f>
        <v/>
      </c>
      <c r="I399">
        <f>LOOKUP(F399,'Facture Chronopost'!L:L,'Facture Chronopost'!H:H)</f>
        <v/>
      </c>
      <c r="J399" s="6">
        <f>TCD!U400</f>
        <v/>
      </c>
      <c r="K399">
        <f>K398</f>
        <v/>
      </c>
      <c r="L399" s="151">
        <f>_xlfn.XLOOKUP(F399,'TCD poids'!A:A,'TCD poids'!C:C)</f>
        <v/>
      </c>
      <c r="M399">
        <f>TCD!T400</f>
        <v/>
      </c>
      <c r="N399">
        <f>IF(I399="",0.2,LOOKUP(I399,'Pays TVA'!A:A,'Pays TVA'!B:B))</f>
        <v/>
      </c>
      <c r="O399" s="151">
        <f>IF(TCD!M400="","",TCD!M400)</f>
        <v/>
      </c>
      <c r="P399" s="151">
        <f>IF(TCD!J400="","",TCD!J400)</f>
        <v/>
      </c>
      <c r="Q399" s="151">
        <f>IF(AND(TCD!L400="",TCD!Q400=""),"",IF(SUM(TCD!L400,TCD!Q400)&gt;15,29,9.5))</f>
        <v/>
      </c>
      <c r="R399" s="151">
        <f>_xlfn.XLOOKUP(F399,TCD!E:E,TCD!K:K,"")</f>
        <v/>
      </c>
      <c r="S399" s="151">
        <f>IF(TCD!I400="","",IF(TCD!I400&gt;8.5,17,8.5))</f>
        <v/>
      </c>
      <c r="T399" s="151">
        <f>TCD!Y400</f>
        <v/>
      </c>
    </row>
    <row r="400">
      <c r="A400" s="13">
        <f>TCD!V401</f>
        <v/>
      </c>
      <c r="B400" s="1">
        <f>B399</f>
        <v/>
      </c>
      <c r="F400">
        <f>TCD!E401</f>
        <v/>
      </c>
      <c r="H400" s="6">
        <f>IF(RIGHT(J400,3)="BTB","E","P")</f>
        <v/>
      </c>
      <c r="I400">
        <f>LOOKUP(F400,'Facture Chronopost'!L:L,'Facture Chronopost'!H:H)</f>
        <v/>
      </c>
      <c r="J400" s="6">
        <f>TCD!U401</f>
        <v/>
      </c>
      <c r="K400">
        <f>K399</f>
        <v/>
      </c>
      <c r="L400" s="151">
        <f>_xlfn.XLOOKUP(F400,'TCD poids'!A:A,'TCD poids'!C:C)</f>
        <v/>
      </c>
      <c r="M400">
        <f>TCD!T401</f>
        <v/>
      </c>
      <c r="N400">
        <f>IF(I400="",0.2,LOOKUP(I400,'Pays TVA'!A:A,'Pays TVA'!B:B))</f>
        <v/>
      </c>
      <c r="O400" s="151">
        <f>IF(TCD!M401="","",TCD!M401)</f>
        <v/>
      </c>
      <c r="P400" s="151">
        <f>IF(TCD!J401="","",TCD!J401)</f>
        <v/>
      </c>
      <c r="Q400" s="151">
        <f>IF(AND(TCD!L401="",TCD!Q401=""),"",IF(SUM(TCD!L401,TCD!Q401)&gt;15,29,9.5))</f>
        <v/>
      </c>
      <c r="R400" s="151">
        <f>_xlfn.XLOOKUP(F400,TCD!E:E,TCD!K:K,"")</f>
        <v/>
      </c>
      <c r="S400" s="151">
        <f>IF(TCD!I401="","",IF(TCD!I401&gt;8.5,17,8.5))</f>
        <v/>
      </c>
      <c r="T400" s="151">
        <f>TCD!Y401</f>
        <v/>
      </c>
    </row>
    <row r="401">
      <c r="A401" s="13">
        <f>TCD!V402</f>
        <v/>
      </c>
      <c r="B401" s="1">
        <f>B400</f>
        <v/>
      </c>
      <c r="F401">
        <f>TCD!E402</f>
        <v/>
      </c>
      <c r="H401" s="6">
        <f>IF(RIGHT(J401,3)="BTB","E","P")</f>
        <v/>
      </c>
      <c r="I401">
        <f>LOOKUP(F401,'Facture Chronopost'!L:L,'Facture Chronopost'!H:H)</f>
        <v/>
      </c>
      <c r="J401" s="6">
        <f>TCD!U402</f>
        <v/>
      </c>
      <c r="K401">
        <f>K400</f>
        <v/>
      </c>
      <c r="L401" s="151">
        <f>_xlfn.XLOOKUP(F401,'TCD poids'!A:A,'TCD poids'!C:C)</f>
        <v/>
      </c>
      <c r="M401">
        <f>TCD!T402</f>
        <v/>
      </c>
      <c r="N401">
        <f>IF(I401="",0.2,LOOKUP(I401,'Pays TVA'!A:A,'Pays TVA'!B:B))</f>
        <v/>
      </c>
      <c r="O401" s="151">
        <f>IF(TCD!M402="","",TCD!M402)</f>
        <v/>
      </c>
      <c r="P401" s="151">
        <f>IF(TCD!J402="","",TCD!J402)</f>
        <v/>
      </c>
      <c r="Q401" s="151">
        <f>IF(AND(TCD!L402="",TCD!Q402=""),"",IF(SUM(TCD!L402,TCD!Q402)&gt;15,29,9.5))</f>
        <v/>
      </c>
      <c r="R401" s="151">
        <f>_xlfn.XLOOKUP(F401,TCD!E:E,TCD!K:K,"")</f>
        <v/>
      </c>
      <c r="S401" s="151">
        <f>IF(TCD!I402="","",IF(TCD!I402&gt;8.5,17,8.5))</f>
        <v/>
      </c>
      <c r="T401" s="151">
        <f>TCD!Y402</f>
        <v/>
      </c>
    </row>
    <row r="402">
      <c r="A402" s="13">
        <f>TCD!V403</f>
        <v/>
      </c>
      <c r="B402" s="1">
        <f>B401</f>
        <v/>
      </c>
      <c r="F402">
        <f>TCD!E403</f>
        <v/>
      </c>
      <c r="H402" s="6">
        <f>IF(RIGHT(J402,3)="BTB","E","P")</f>
        <v/>
      </c>
      <c r="I402">
        <f>LOOKUP(F402,'Facture Chronopost'!L:L,'Facture Chronopost'!H:H)</f>
        <v/>
      </c>
      <c r="J402" s="6">
        <f>TCD!U403</f>
        <v/>
      </c>
      <c r="K402">
        <f>K401</f>
        <v/>
      </c>
      <c r="L402" s="151">
        <f>_xlfn.XLOOKUP(F402,'TCD poids'!A:A,'TCD poids'!C:C)</f>
        <v/>
      </c>
      <c r="M402">
        <f>TCD!T403</f>
        <v/>
      </c>
      <c r="N402">
        <f>IF(I402="",0.2,LOOKUP(I402,'Pays TVA'!A:A,'Pays TVA'!B:B))</f>
        <v/>
      </c>
      <c r="O402" s="151">
        <f>IF(TCD!M403="","",TCD!M403)</f>
        <v/>
      </c>
      <c r="P402" s="151">
        <f>IF(TCD!J403="","",TCD!J403)</f>
        <v/>
      </c>
      <c r="Q402" s="151">
        <f>IF(AND(TCD!L403="",TCD!Q403=""),"",IF(SUM(TCD!L403,TCD!Q403)&gt;15,29,9.5))</f>
        <v/>
      </c>
      <c r="R402" s="151">
        <f>_xlfn.XLOOKUP(F402,TCD!E:E,TCD!K:K,"")</f>
        <v/>
      </c>
      <c r="S402" s="151">
        <f>IF(TCD!I403="","",IF(TCD!I403&gt;8.5,17,8.5))</f>
        <v/>
      </c>
      <c r="T402" s="151">
        <f>TCD!Y403</f>
        <v/>
      </c>
    </row>
    <row r="403">
      <c r="A403" s="13">
        <f>TCD!V404</f>
        <v/>
      </c>
      <c r="B403" s="1">
        <f>B402</f>
        <v/>
      </c>
      <c r="F403">
        <f>TCD!E404</f>
        <v/>
      </c>
      <c r="H403" s="6">
        <f>IF(RIGHT(J403,3)="BTB","E","P")</f>
        <v/>
      </c>
      <c r="I403">
        <f>LOOKUP(F403,'Facture Chronopost'!L:L,'Facture Chronopost'!H:H)</f>
        <v/>
      </c>
      <c r="J403" s="6">
        <f>TCD!U404</f>
        <v/>
      </c>
      <c r="K403">
        <f>K402</f>
        <v/>
      </c>
      <c r="L403" s="151">
        <f>_xlfn.XLOOKUP(F403,'TCD poids'!A:A,'TCD poids'!C:C)</f>
        <v/>
      </c>
      <c r="M403">
        <f>TCD!T404</f>
        <v/>
      </c>
      <c r="N403">
        <f>IF(I403="",0.2,LOOKUP(I403,'Pays TVA'!A:A,'Pays TVA'!B:B))</f>
        <v/>
      </c>
      <c r="O403" s="151">
        <f>IF(TCD!M404="","",TCD!M404)</f>
        <v/>
      </c>
      <c r="P403" s="151">
        <f>IF(TCD!J404="","",TCD!J404)</f>
        <v/>
      </c>
      <c r="Q403" s="151">
        <f>IF(AND(TCD!L404="",TCD!Q404=""),"",IF(SUM(TCD!L404,TCD!Q404)&gt;15,29,9.5))</f>
        <v/>
      </c>
      <c r="R403" s="151">
        <f>_xlfn.XLOOKUP(F403,TCD!E:E,TCD!K:K,"")</f>
        <v/>
      </c>
      <c r="S403" s="151">
        <f>IF(TCD!I404="","",IF(TCD!I404&gt;8.5,17,8.5))</f>
        <v/>
      </c>
      <c r="T403" s="151">
        <f>TCD!Y404</f>
        <v/>
      </c>
    </row>
    <row r="404">
      <c r="A404" s="13">
        <f>TCD!V405</f>
        <v/>
      </c>
      <c r="B404" s="1">
        <f>B403</f>
        <v/>
      </c>
      <c r="F404">
        <f>TCD!E405</f>
        <v/>
      </c>
      <c r="H404" s="6">
        <f>IF(RIGHT(J404,3)="BTB","E","P")</f>
        <v/>
      </c>
      <c r="I404">
        <f>LOOKUP(F404,'Facture Chronopost'!L:L,'Facture Chronopost'!H:H)</f>
        <v/>
      </c>
      <c r="J404" s="6">
        <f>TCD!U405</f>
        <v/>
      </c>
      <c r="K404">
        <f>K403</f>
        <v/>
      </c>
      <c r="L404" s="151">
        <f>_xlfn.XLOOKUP(F404,'TCD poids'!A:A,'TCD poids'!C:C)</f>
        <v/>
      </c>
      <c r="M404">
        <f>TCD!T405</f>
        <v/>
      </c>
      <c r="N404">
        <f>IF(I404="",0.2,LOOKUP(I404,'Pays TVA'!A:A,'Pays TVA'!B:B))</f>
        <v/>
      </c>
      <c r="O404" s="151">
        <f>IF(TCD!M405="","",TCD!M405)</f>
        <v/>
      </c>
      <c r="P404" s="151">
        <f>IF(TCD!J405="","",TCD!J405)</f>
        <v/>
      </c>
      <c r="Q404" s="151">
        <f>IF(AND(TCD!L405="",TCD!Q405=""),"",IF(SUM(TCD!L405,TCD!Q405)&gt;15,29,9.5))</f>
        <v/>
      </c>
      <c r="R404" s="151">
        <f>_xlfn.XLOOKUP(F404,TCD!E:E,TCD!K:K,"")</f>
        <v/>
      </c>
      <c r="S404" s="151">
        <f>IF(TCD!I405="","",IF(TCD!I405&gt;8.5,17,8.5))</f>
        <v/>
      </c>
      <c r="T404" s="151">
        <f>TCD!Y405</f>
        <v/>
      </c>
    </row>
    <row r="405">
      <c r="A405" s="13">
        <f>TCD!V406</f>
        <v/>
      </c>
      <c r="B405" s="1">
        <f>B404</f>
        <v/>
      </c>
      <c r="F405">
        <f>TCD!E406</f>
        <v/>
      </c>
      <c r="H405" s="6">
        <f>IF(RIGHT(J405,3)="BTB","E","P")</f>
        <v/>
      </c>
      <c r="I405">
        <f>LOOKUP(F405,'Facture Chronopost'!L:L,'Facture Chronopost'!H:H)</f>
        <v/>
      </c>
      <c r="J405" s="6">
        <f>TCD!U406</f>
        <v/>
      </c>
      <c r="K405">
        <f>K404</f>
        <v/>
      </c>
      <c r="L405" s="151">
        <f>_xlfn.XLOOKUP(F405,'TCD poids'!A:A,'TCD poids'!C:C)</f>
        <v/>
      </c>
      <c r="M405">
        <f>TCD!T406</f>
        <v/>
      </c>
      <c r="N405">
        <f>IF(I405="",0.2,LOOKUP(I405,'Pays TVA'!A:A,'Pays TVA'!B:B))</f>
        <v/>
      </c>
      <c r="O405" s="151">
        <f>IF(TCD!M406="","",TCD!M406)</f>
        <v/>
      </c>
      <c r="P405" s="151">
        <f>IF(TCD!J406="","",TCD!J406)</f>
        <v/>
      </c>
      <c r="Q405" s="151">
        <f>IF(AND(TCD!L406="",TCD!Q406=""),"",IF(SUM(TCD!L406,TCD!Q406)&gt;15,29,9.5))</f>
        <v/>
      </c>
      <c r="R405" s="151">
        <f>_xlfn.XLOOKUP(F405,TCD!E:E,TCD!K:K,"")</f>
        <v/>
      </c>
      <c r="S405" s="151">
        <f>IF(TCD!I406="","",IF(TCD!I406&gt;8.5,17,8.5))</f>
        <v/>
      </c>
      <c r="T405" s="151">
        <f>TCD!Y406</f>
        <v/>
      </c>
    </row>
    <row r="406">
      <c r="A406" s="13">
        <f>TCD!V407</f>
        <v/>
      </c>
      <c r="B406" s="1">
        <f>B405</f>
        <v/>
      </c>
      <c r="F406">
        <f>TCD!E407</f>
        <v/>
      </c>
      <c r="H406" s="6">
        <f>IF(RIGHT(J406,3)="BTB","E","P")</f>
        <v/>
      </c>
      <c r="I406">
        <f>LOOKUP(F406,'Facture Chronopost'!L:L,'Facture Chronopost'!H:H)</f>
        <v/>
      </c>
      <c r="J406" s="6">
        <f>TCD!U407</f>
        <v/>
      </c>
      <c r="K406">
        <f>K405</f>
        <v/>
      </c>
      <c r="L406" s="151">
        <f>_xlfn.XLOOKUP(F406,'TCD poids'!A:A,'TCD poids'!C:C)</f>
        <v/>
      </c>
      <c r="M406">
        <f>TCD!T407</f>
        <v/>
      </c>
      <c r="N406">
        <f>IF(I406="",0.2,LOOKUP(I406,'Pays TVA'!A:A,'Pays TVA'!B:B))</f>
        <v/>
      </c>
      <c r="O406" s="151">
        <f>IF(TCD!M407="","",TCD!M407)</f>
        <v/>
      </c>
      <c r="P406" s="151">
        <f>IF(TCD!J407="","",TCD!J407)</f>
        <v/>
      </c>
      <c r="Q406" s="151">
        <f>IF(AND(TCD!L407="",TCD!Q407=""),"",IF(SUM(TCD!L407,TCD!Q407)&gt;15,29,9.5))</f>
        <v/>
      </c>
      <c r="R406" s="151">
        <f>_xlfn.XLOOKUP(F406,TCD!E:E,TCD!K:K,"")</f>
        <v/>
      </c>
      <c r="S406" s="151">
        <f>IF(TCD!I407="","",IF(TCD!I407&gt;8.5,17,8.5))</f>
        <v/>
      </c>
      <c r="T406" s="151">
        <f>TCD!Y407</f>
        <v/>
      </c>
    </row>
    <row r="407">
      <c r="A407" s="13">
        <f>TCD!V408</f>
        <v/>
      </c>
      <c r="B407" s="1">
        <f>B406</f>
        <v/>
      </c>
      <c r="F407">
        <f>TCD!E408</f>
        <v/>
      </c>
      <c r="H407" s="6">
        <f>IF(RIGHT(J407,3)="BTB","E","P")</f>
        <v/>
      </c>
      <c r="I407">
        <f>LOOKUP(F407,'Facture Chronopost'!L:L,'Facture Chronopost'!H:H)</f>
        <v/>
      </c>
      <c r="J407" s="6">
        <f>TCD!U408</f>
        <v/>
      </c>
      <c r="K407">
        <f>K406</f>
        <v/>
      </c>
      <c r="L407" s="151">
        <f>_xlfn.XLOOKUP(F407,'TCD poids'!A:A,'TCD poids'!C:C)</f>
        <v/>
      </c>
      <c r="M407">
        <f>TCD!T408</f>
        <v/>
      </c>
      <c r="N407">
        <f>IF(I407="",0.2,LOOKUP(I407,'Pays TVA'!A:A,'Pays TVA'!B:B))</f>
        <v/>
      </c>
      <c r="O407" s="151">
        <f>IF(TCD!M408="","",TCD!M408)</f>
        <v/>
      </c>
      <c r="P407" s="151">
        <f>IF(TCD!J408="","",TCD!J408)</f>
        <v/>
      </c>
      <c r="Q407" s="151">
        <f>IF(AND(TCD!L408="",TCD!Q408=""),"",IF(SUM(TCD!L408,TCD!Q408)&gt;15,29,9.5))</f>
        <v/>
      </c>
      <c r="R407" s="151">
        <f>_xlfn.XLOOKUP(F407,TCD!E:E,TCD!K:K,"")</f>
        <v/>
      </c>
      <c r="S407" s="151">
        <f>IF(TCD!I408="","",IF(TCD!I408&gt;8.5,17,8.5))</f>
        <v/>
      </c>
      <c r="T407" s="151">
        <f>TCD!Y408</f>
        <v/>
      </c>
    </row>
    <row r="408">
      <c r="A408" s="13">
        <f>TCD!V409</f>
        <v/>
      </c>
      <c r="B408" s="1">
        <f>B407</f>
        <v/>
      </c>
      <c r="F408">
        <f>TCD!E409</f>
        <v/>
      </c>
      <c r="H408" s="6">
        <f>IF(RIGHT(J408,3)="BTB","E","P")</f>
        <v/>
      </c>
      <c r="I408">
        <f>LOOKUP(F408,'Facture Chronopost'!L:L,'Facture Chronopost'!H:H)</f>
        <v/>
      </c>
      <c r="J408" s="6">
        <f>TCD!U409</f>
        <v/>
      </c>
      <c r="K408">
        <f>K407</f>
        <v/>
      </c>
      <c r="L408" s="151">
        <f>_xlfn.XLOOKUP(F408,'TCD poids'!A:A,'TCD poids'!C:C)</f>
        <v/>
      </c>
      <c r="M408">
        <f>TCD!T409</f>
        <v/>
      </c>
      <c r="N408">
        <f>IF(I408="",0.2,LOOKUP(I408,'Pays TVA'!A:A,'Pays TVA'!B:B))</f>
        <v/>
      </c>
      <c r="O408" s="151">
        <f>IF(TCD!M409="","",TCD!M409)</f>
        <v/>
      </c>
      <c r="P408" s="151">
        <f>IF(TCD!J409="","",TCD!J409)</f>
        <v/>
      </c>
      <c r="Q408" s="151">
        <f>IF(AND(TCD!L409="",TCD!Q409=""),"",IF(SUM(TCD!L409,TCD!Q409)&gt;15,29,9.5))</f>
        <v/>
      </c>
      <c r="R408" s="151">
        <f>_xlfn.XLOOKUP(F408,TCD!E:E,TCD!K:K,"")</f>
        <v/>
      </c>
      <c r="S408" s="151">
        <f>IF(TCD!I409="","",IF(TCD!I409&gt;8.5,17,8.5))</f>
        <v/>
      </c>
      <c r="T408" s="151">
        <f>TCD!Y409</f>
        <v/>
      </c>
    </row>
    <row r="409">
      <c r="A409" s="13">
        <f>TCD!V410</f>
        <v/>
      </c>
      <c r="B409" s="1">
        <f>B408</f>
        <v/>
      </c>
      <c r="F409">
        <f>TCD!E410</f>
        <v/>
      </c>
      <c r="H409" s="6">
        <f>IF(RIGHT(J409,3)="BTB","E","P")</f>
        <v/>
      </c>
      <c r="I409">
        <f>LOOKUP(F409,'Facture Chronopost'!L:L,'Facture Chronopost'!H:H)</f>
        <v/>
      </c>
      <c r="J409" s="6">
        <f>TCD!U410</f>
        <v/>
      </c>
      <c r="K409">
        <f>K408</f>
        <v/>
      </c>
      <c r="L409" s="151">
        <f>_xlfn.XLOOKUP(F409,'TCD poids'!A:A,'TCD poids'!C:C)</f>
        <v/>
      </c>
      <c r="M409">
        <f>TCD!T410</f>
        <v/>
      </c>
      <c r="N409">
        <f>IF(I409="",0.2,LOOKUP(I409,'Pays TVA'!A:A,'Pays TVA'!B:B))</f>
        <v/>
      </c>
      <c r="O409" s="151">
        <f>IF(TCD!M410="","",TCD!M410)</f>
        <v/>
      </c>
      <c r="P409" s="151">
        <f>IF(TCD!J410="","",TCD!J410)</f>
        <v/>
      </c>
      <c r="Q409" s="151">
        <f>IF(AND(TCD!L410="",TCD!Q410=""),"",IF(SUM(TCD!L410,TCD!Q410)&gt;15,29,9.5))</f>
        <v/>
      </c>
      <c r="R409" s="151">
        <f>_xlfn.XLOOKUP(F409,TCD!E:E,TCD!K:K,"")</f>
        <v/>
      </c>
      <c r="S409" s="151">
        <f>IF(TCD!I410="","",IF(TCD!I410&gt;8.5,17,8.5))</f>
        <v/>
      </c>
      <c r="T409" s="151">
        <f>TCD!Y410</f>
        <v/>
      </c>
    </row>
    <row r="410">
      <c r="A410" s="13">
        <f>TCD!V411</f>
        <v/>
      </c>
      <c r="B410" s="1">
        <f>B409</f>
        <v/>
      </c>
      <c r="F410">
        <f>TCD!E411</f>
        <v/>
      </c>
      <c r="H410" s="6">
        <f>IF(RIGHT(J410,3)="BTB","E","P")</f>
        <v/>
      </c>
      <c r="I410">
        <f>LOOKUP(F410,'Facture Chronopost'!L:L,'Facture Chronopost'!H:H)</f>
        <v/>
      </c>
      <c r="J410" s="6">
        <f>TCD!U411</f>
        <v/>
      </c>
      <c r="K410">
        <f>K409</f>
        <v/>
      </c>
      <c r="L410" s="151">
        <f>_xlfn.XLOOKUP(F410,'TCD poids'!A:A,'TCD poids'!C:C)</f>
        <v/>
      </c>
      <c r="M410">
        <f>TCD!T411</f>
        <v/>
      </c>
      <c r="N410">
        <f>IF(I410="",0.2,LOOKUP(I410,'Pays TVA'!A:A,'Pays TVA'!B:B))</f>
        <v/>
      </c>
      <c r="O410" s="151">
        <f>IF(TCD!M411="","",TCD!M411)</f>
        <v/>
      </c>
      <c r="P410" s="151">
        <f>IF(TCD!J411="","",TCD!J411)</f>
        <v/>
      </c>
      <c r="Q410" s="151">
        <f>IF(AND(TCD!L411="",TCD!Q411=""),"",IF(SUM(TCD!L411,TCD!Q411)&gt;15,29,9.5))</f>
        <v/>
      </c>
      <c r="R410" s="151">
        <f>_xlfn.XLOOKUP(F410,TCD!E:E,TCD!K:K,"")</f>
        <v/>
      </c>
      <c r="S410" s="151">
        <f>IF(TCD!I411="","",IF(TCD!I411&gt;8.5,17,8.5))</f>
        <v/>
      </c>
      <c r="T410" s="151">
        <f>TCD!Y411</f>
        <v/>
      </c>
    </row>
    <row r="411">
      <c r="A411" s="13">
        <f>TCD!V412</f>
        <v/>
      </c>
      <c r="B411" s="1">
        <f>B410</f>
        <v/>
      </c>
      <c r="F411">
        <f>TCD!E412</f>
        <v/>
      </c>
      <c r="H411" s="6">
        <f>IF(RIGHT(J411,3)="BTB","E","P")</f>
        <v/>
      </c>
      <c r="I411">
        <f>LOOKUP(F411,'Facture Chronopost'!L:L,'Facture Chronopost'!H:H)</f>
        <v/>
      </c>
      <c r="J411" s="6">
        <f>TCD!U412</f>
        <v/>
      </c>
      <c r="K411">
        <f>K410</f>
        <v/>
      </c>
      <c r="L411" s="151">
        <f>_xlfn.XLOOKUP(F411,'TCD poids'!A:A,'TCD poids'!C:C)</f>
        <v/>
      </c>
      <c r="M411">
        <f>TCD!T412</f>
        <v/>
      </c>
      <c r="N411">
        <f>IF(I411="",0.2,LOOKUP(I411,'Pays TVA'!A:A,'Pays TVA'!B:B))</f>
        <v/>
      </c>
      <c r="O411" s="151">
        <f>IF(TCD!M412="","",TCD!M412)</f>
        <v/>
      </c>
      <c r="P411" s="151">
        <f>IF(TCD!J412="","",TCD!J412)</f>
        <v/>
      </c>
      <c r="Q411" s="151">
        <f>IF(AND(TCD!L412="",TCD!Q412=""),"",IF(SUM(TCD!L412,TCD!Q412)&gt;15,29,9.5))</f>
        <v/>
      </c>
      <c r="R411" s="151">
        <f>_xlfn.XLOOKUP(F411,TCD!E:E,TCD!K:K,"")</f>
        <v/>
      </c>
      <c r="S411" s="151">
        <f>IF(TCD!I412="","",IF(TCD!I412&gt;8.5,17,8.5))</f>
        <v/>
      </c>
      <c r="T411" s="151">
        <f>TCD!Y412</f>
        <v/>
      </c>
    </row>
    <row r="412">
      <c r="A412" s="13">
        <f>TCD!V413</f>
        <v/>
      </c>
      <c r="B412" s="1">
        <f>B411</f>
        <v/>
      </c>
      <c r="F412">
        <f>TCD!E413</f>
        <v/>
      </c>
      <c r="H412" s="6">
        <f>IF(RIGHT(J412,3)="BTB","E","P")</f>
        <v/>
      </c>
      <c r="I412">
        <f>LOOKUP(F412,'Facture Chronopost'!L:L,'Facture Chronopost'!H:H)</f>
        <v/>
      </c>
      <c r="J412" s="6">
        <f>TCD!U413</f>
        <v/>
      </c>
      <c r="K412">
        <f>K411</f>
        <v/>
      </c>
      <c r="L412" s="151">
        <f>_xlfn.XLOOKUP(F412,'TCD poids'!A:A,'TCD poids'!C:C)</f>
        <v/>
      </c>
      <c r="M412">
        <f>TCD!T413</f>
        <v/>
      </c>
      <c r="N412">
        <f>IF(I412="",0.2,LOOKUP(I412,'Pays TVA'!A:A,'Pays TVA'!B:B))</f>
        <v/>
      </c>
      <c r="O412" s="151">
        <f>IF(TCD!M413="","",TCD!M413)</f>
        <v/>
      </c>
      <c r="P412" s="151">
        <f>IF(TCD!J413="","",TCD!J413)</f>
        <v/>
      </c>
      <c r="Q412" s="151">
        <f>IF(AND(TCD!L413="",TCD!Q413=""),"",IF(SUM(TCD!L413,TCD!Q413)&gt;15,29,9.5))</f>
        <v/>
      </c>
      <c r="R412" s="151">
        <f>_xlfn.XLOOKUP(F412,TCD!E:E,TCD!K:K,"")</f>
        <v/>
      </c>
      <c r="S412" s="151">
        <f>IF(TCD!I413="","",IF(TCD!I413&gt;8.5,17,8.5))</f>
        <v/>
      </c>
      <c r="T412" s="151">
        <f>TCD!Y413</f>
        <v/>
      </c>
    </row>
    <row r="413">
      <c r="A413" s="13">
        <f>TCD!V414</f>
        <v/>
      </c>
      <c r="B413" s="1">
        <f>B412</f>
        <v/>
      </c>
      <c r="F413">
        <f>TCD!E414</f>
        <v/>
      </c>
      <c r="H413" s="6">
        <f>IF(RIGHT(J413,3)="BTB","E","P")</f>
        <v/>
      </c>
      <c r="I413">
        <f>LOOKUP(F413,'Facture Chronopost'!L:L,'Facture Chronopost'!H:H)</f>
        <v/>
      </c>
      <c r="J413" s="6">
        <f>TCD!U414</f>
        <v/>
      </c>
      <c r="K413">
        <f>K412</f>
        <v/>
      </c>
      <c r="L413" s="151">
        <f>_xlfn.XLOOKUP(F413,'TCD poids'!A:A,'TCD poids'!C:C)</f>
        <v/>
      </c>
      <c r="M413">
        <f>TCD!T414</f>
        <v/>
      </c>
      <c r="N413">
        <f>IF(I413="",0.2,LOOKUP(I413,'Pays TVA'!A:A,'Pays TVA'!B:B))</f>
        <v/>
      </c>
      <c r="O413" s="151">
        <f>IF(TCD!M414="","",TCD!M414)</f>
        <v/>
      </c>
      <c r="P413" s="151">
        <f>IF(TCD!J414="","",TCD!J414)</f>
        <v/>
      </c>
      <c r="Q413" s="151">
        <f>IF(AND(TCD!L414="",TCD!Q414=""),"",IF(SUM(TCD!L414,TCD!Q414)&gt;15,29,9.5))</f>
        <v/>
      </c>
      <c r="R413" s="151">
        <f>_xlfn.XLOOKUP(F413,TCD!E:E,TCD!K:K,"")</f>
        <v/>
      </c>
      <c r="S413" s="151">
        <f>IF(TCD!I414="","",IF(TCD!I414&gt;8.5,17,8.5))</f>
        <v/>
      </c>
      <c r="T413" s="151">
        <f>TCD!Y414</f>
        <v/>
      </c>
    </row>
    <row r="414">
      <c r="A414" s="13">
        <f>TCD!V415</f>
        <v/>
      </c>
      <c r="B414" s="1">
        <f>B413</f>
        <v/>
      </c>
      <c r="F414">
        <f>TCD!E415</f>
        <v/>
      </c>
      <c r="H414" s="6">
        <f>IF(RIGHT(J414,3)="BTB","E","P")</f>
        <v/>
      </c>
      <c r="I414">
        <f>LOOKUP(F414,'Facture Chronopost'!L:L,'Facture Chronopost'!H:H)</f>
        <v/>
      </c>
      <c r="J414" s="6">
        <f>TCD!U415</f>
        <v/>
      </c>
      <c r="K414">
        <f>K413</f>
        <v/>
      </c>
      <c r="L414" s="151">
        <f>_xlfn.XLOOKUP(F414,'TCD poids'!A:A,'TCD poids'!C:C)</f>
        <v/>
      </c>
      <c r="M414">
        <f>TCD!T415</f>
        <v/>
      </c>
      <c r="N414">
        <f>IF(I414="",0.2,LOOKUP(I414,'Pays TVA'!A:A,'Pays TVA'!B:B))</f>
        <v/>
      </c>
      <c r="O414" s="151">
        <f>IF(TCD!M415="","",TCD!M415)</f>
        <v/>
      </c>
      <c r="P414" s="151">
        <f>IF(TCD!J415="","",TCD!J415)</f>
        <v/>
      </c>
      <c r="Q414" s="151">
        <f>IF(AND(TCD!L415="",TCD!Q415=""),"",IF(SUM(TCD!L415,TCD!Q415)&gt;15,29,9.5))</f>
        <v/>
      </c>
      <c r="R414" s="151">
        <f>_xlfn.XLOOKUP(F414,TCD!E:E,TCD!K:K,"")</f>
        <v/>
      </c>
      <c r="S414" s="151">
        <f>IF(TCD!I415="","",IF(TCD!I415&gt;8.5,17,8.5))</f>
        <v/>
      </c>
      <c r="T414" s="151">
        <f>TCD!Y415</f>
        <v/>
      </c>
    </row>
    <row r="415">
      <c r="A415" s="13">
        <f>TCD!V416</f>
        <v/>
      </c>
      <c r="B415" s="1">
        <f>B414</f>
        <v/>
      </c>
      <c r="F415">
        <f>TCD!E416</f>
        <v/>
      </c>
      <c r="H415" s="6">
        <f>IF(RIGHT(J415,3)="BTB","E","P")</f>
        <v/>
      </c>
      <c r="I415">
        <f>LOOKUP(F415,'Facture Chronopost'!L:L,'Facture Chronopost'!H:H)</f>
        <v/>
      </c>
      <c r="J415" s="6">
        <f>TCD!U416</f>
        <v/>
      </c>
      <c r="K415">
        <f>K414</f>
        <v/>
      </c>
      <c r="L415" s="151">
        <f>_xlfn.XLOOKUP(F415,'TCD poids'!A:A,'TCD poids'!C:C)</f>
        <v/>
      </c>
      <c r="M415">
        <f>TCD!T416</f>
        <v/>
      </c>
      <c r="N415">
        <f>IF(I415="",0.2,LOOKUP(I415,'Pays TVA'!A:A,'Pays TVA'!B:B))</f>
        <v/>
      </c>
      <c r="O415" s="151">
        <f>IF(TCD!M416="","",TCD!M416)</f>
        <v/>
      </c>
      <c r="P415" s="151">
        <f>IF(TCD!J416="","",TCD!J416)</f>
        <v/>
      </c>
      <c r="Q415" s="151">
        <f>IF(AND(TCD!L416="",TCD!Q416=""),"",IF(SUM(TCD!L416,TCD!Q416)&gt;15,29,9.5))</f>
        <v/>
      </c>
      <c r="R415" s="151">
        <f>_xlfn.XLOOKUP(F415,TCD!E:E,TCD!K:K,"")</f>
        <v/>
      </c>
      <c r="S415" s="151">
        <f>IF(TCD!I416="","",IF(TCD!I416&gt;8.5,17,8.5))</f>
        <v/>
      </c>
      <c r="T415" s="151">
        <f>TCD!Y416</f>
        <v/>
      </c>
    </row>
    <row r="416">
      <c r="A416" s="13">
        <f>TCD!V417</f>
        <v/>
      </c>
      <c r="B416" s="1">
        <f>B415</f>
        <v/>
      </c>
      <c r="F416">
        <f>TCD!E417</f>
        <v/>
      </c>
      <c r="H416" s="6">
        <f>IF(RIGHT(J416,3)="BTB","E","P")</f>
        <v/>
      </c>
      <c r="I416">
        <f>LOOKUP(F416,'Facture Chronopost'!L:L,'Facture Chronopost'!H:H)</f>
        <v/>
      </c>
      <c r="J416" s="6">
        <f>TCD!U417</f>
        <v/>
      </c>
      <c r="K416">
        <f>K415</f>
        <v/>
      </c>
      <c r="L416" s="151">
        <f>_xlfn.XLOOKUP(F416,'TCD poids'!A:A,'TCD poids'!C:C)</f>
        <v/>
      </c>
      <c r="M416">
        <f>TCD!T417</f>
        <v/>
      </c>
      <c r="N416">
        <f>IF(I416="",0.2,LOOKUP(I416,'Pays TVA'!A:A,'Pays TVA'!B:B))</f>
        <v/>
      </c>
      <c r="O416" s="151">
        <f>IF(TCD!M417="","",TCD!M417)</f>
        <v/>
      </c>
      <c r="P416" s="151">
        <f>IF(TCD!J417="","",TCD!J417)</f>
        <v/>
      </c>
      <c r="Q416" s="151">
        <f>IF(AND(TCD!L417="",TCD!Q417=""),"",IF(SUM(TCD!L417,TCD!Q417)&gt;15,29,9.5))</f>
        <v/>
      </c>
      <c r="R416" s="151">
        <f>_xlfn.XLOOKUP(F416,TCD!E:E,TCD!K:K,"")</f>
        <v/>
      </c>
      <c r="S416" s="151">
        <f>IF(TCD!I417="","",IF(TCD!I417&gt;8.5,17,8.5))</f>
        <v/>
      </c>
      <c r="T416" s="151">
        <f>TCD!Y417</f>
        <v/>
      </c>
    </row>
    <row r="417">
      <c r="A417" s="13">
        <f>TCD!V418</f>
        <v/>
      </c>
      <c r="B417" s="1">
        <f>B416</f>
        <v/>
      </c>
      <c r="F417">
        <f>TCD!E418</f>
        <v/>
      </c>
      <c r="H417" s="6">
        <f>IF(RIGHT(J417,3)="BTB","E","P")</f>
        <v/>
      </c>
      <c r="I417">
        <f>LOOKUP(F417,'Facture Chronopost'!L:L,'Facture Chronopost'!H:H)</f>
        <v/>
      </c>
      <c r="J417" s="6">
        <f>TCD!U418</f>
        <v/>
      </c>
      <c r="K417">
        <f>K416</f>
        <v/>
      </c>
      <c r="L417" s="151">
        <f>_xlfn.XLOOKUP(F417,'TCD poids'!A:A,'TCD poids'!C:C)</f>
        <v/>
      </c>
      <c r="M417">
        <f>TCD!T418</f>
        <v/>
      </c>
      <c r="N417">
        <f>IF(I417="",0.2,LOOKUP(I417,'Pays TVA'!A:A,'Pays TVA'!B:B))</f>
        <v/>
      </c>
      <c r="O417" s="151">
        <f>IF(TCD!M418="","",TCD!M418)</f>
        <v/>
      </c>
      <c r="P417" s="151">
        <f>IF(TCD!J418="","",TCD!J418)</f>
        <v/>
      </c>
      <c r="Q417" s="151">
        <f>IF(AND(TCD!L418="",TCD!Q418=""),"",IF(SUM(TCD!L418,TCD!Q418)&gt;15,29,9.5))</f>
        <v/>
      </c>
      <c r="R417" s="151">
        <f>_xlfn.XLOOKUP(F417,TCD!E:E,TCD!K:K,"")</f>
        <v/>
      </c>
      <c r="S417" s="151">
        <f>IF(TCD!I418="","",IF(TCD!I418&gt;8.5,17,8.5))</f>
        <v/>
      </c>
      <c r="T417" s="151">
        <f>TCD!Y418</f>
        <v/>
      </c>
    </row>
    <row r="418">
      <c r="A418" s="13">
        <f>TCD!V419</f>
        <v/>
      </c>
      <c r="B418" s="1">
        <f>B417</f>
        <v/>
      </c>
      <c r="F418">
        <f>TCD!E419</f>
        <v/>
      </c>
      <c r="H418" s="6">
        <f>IF(RIGHT(J418,3)="BTB","E","P")</f>
        <v/>
      </c>
      <c r="I418">
        <f>LOOKUP(F418,'Facture Chronopost'!L:L,'Facture Chronopost'!H:H)</f>
        <v/>
      </c>
      <c r="J418" s="6">
        <f>TCD!U419</f>
        <v/>
      </c>
      <c r="K418">
        <f>K417</f>
        <v/>
      </c>
      <c r="L418" s="151">
        <f>_xlfn.XLOOKUP(F418,'TCD poids'!A:A,'TCD poids'!C:C)</f>
        <v/>
      </c>
      <c r="M418">
        <f>TCD!T419</f>
        <v/>
      </c>
      <c r="N418">
        <f>IF(I418="",0.2,LOOKUP(I418,'Pays TVA'!A:A,'Pays TVA'!B:B))</f>
        <v/>
      </c>
      <c r="O418" s="151">
        <f>IF(TCD!M419="","",TCD!M419)</f>
        <v/>
      </c>
      <c r="P418" s="151">
        <f>IF(TCD!J419="","",TCD!J419)</f>
        <v/>
      </c>
      <c r="Q418" s="151">
        <f>IF(AND(TCD!L419="",TCD!Q419=""),"",IF(SUM(TCD!L419,TCD!Q419)&gt;15,29,9.5))</f>
        <v/>
      </c>
      <c r="R418" s="151">
        <f>_xlfn.XLOOKUP(F418,TCD!E:E,TCD!K:K,"")</f>
        <v/>
      </c>
      <c r="S418" s="151">
        <f>IF(TCD!I419="","",IF(TCD!I419&gt;8.5,17,8.5))</f>
        <v/>
      </c>
      <c r="T418" s="151">
        <f>TCD!Y419</f>
        <v/>
      </c>
    </row>
    <row r="419">
      <c r="A419" s="13">
        <f>TCD!V420</f>
        <v/>
      </c>
      <c r="B419" s="1">
        <f>B418</f>
        <v/>
      </c>
      <c r="F419">
        <f>TCD!E420</f>
        <v/>
      </c>
      <c r="H419" s="6">
        <f>IF(RIGHT(J419,3)="BTB","E","P")</f>
        <v/>
      </c>
      <c r="I419">
        <f>LOOKUP(F419,'Facture Chronopost'!L:L,'Facture Chronopost'!H:H)</f>
        <v/>
      </c>
      <c r="J419" s="6">
        <f>TCD!U420</f>
        <v/>
      </c>
      <c r="K419">
        <f>K418</f>
        <v/>
      </c>
      <c r="L419" s="151">
        <f>_xlfn.XLOOKUP(F419,'TCD poids'!A:A,'TCD poids'!C:C)</f>
        <v/>
      </c>
      <c r="M419">
        <f>TCD!T420</f>
        <v/>
      </c>
      <c r="N419">
        <f>IF(I419="",0.2,LOOKUP(I419,'Pays TVA'!A:A,'Pays TVA'!B:B))</f>
        <v/>
      </c>
      <c r="O419" s="151">
        <f>IF(TCD!M420="","",TCD!M420)</f>
        <v/>
      </c>
      <c r="P419" s="151">
        <f>IF(TCD!J420="","",TCD!J420)</f>
        <v/>
      </c>
      <c r="Q419" s="151">
        <f>IF(AND(TCD!L420="",TCD!Q420=""),"",IF(SUM(TCD!L420,TCD!Q420)&gt;15,29,9.5))</f>
        <v/>
      </c>
      <c r="R419" s="151">
        <f>_xlfn.XLOOKUP(F419,TCD!E:E,TCD!K:K,"")</f>
        <v/>
      </c>
      <c r="S419" s="151">
        <f>IF(TCD!I420="","",IF(TCD!I420&gt;8.5,17,8.5))</f>
        <v/>
      </c>
      <c r="T419" s="151">
        <f>TCD!Y420</f>
        <v/>
      </c>
    </row>
    <row r="420">
      <c r="A420" s="13">
        <f>TCD!V421</f>
        <v/>
      </c>
      <c r="B420" s="1">
        <f>B419</f>
        <v/>
      </c>
      <c r="F420">
        <f>TCD!E421</f>
        <v/>
      </c>
      <c r="H420" s="6">
        <f>IF(RIGHT(J420,3)="BTB","E","P")</f>
        <v/>
      </c>
      <c r="I420">
        <f>LOOKUP(F420,'Facture Chronopost'!L:L,'Facture Chronopost'!H:H)</f>
        <v/>
      </c>
      <c r="J420" s="6">
        <f>TCD!U421</f>
        <v/>
      </c>
      <c r="K420">
        <f>K419</f>
        <v/>
      </c>
      <c r="L420" s="151">
        <f>_xlfn.XLOOKUP(F420,'TCD poids'!A:A,'TCD poids'!C:C)</f>
        <v/>
      </c>
      <c r="M420">
        <f>TCD!T421</f>
        <v/>
      </c>
      <c r="N420">
        <f>IF(I420="",0.2,LOOKUP(I420,'Pays TVA'!A:A,'Pays TVA'!B:B))</f>
        <v/>
      </c>
      <c r="O420" s="151">
        <f>IF(TCD!M421="","",TCD!M421)</f>
        <v/>
      </c>
      <c r="P420" s="151">
        <f>IF(TCD!J421="","",TCD!J421)</f>
        <v/>
      </c>
      <c r="Q420" s="151">
        <f>IF(AND(TCD!L421="",TCD!Q421=""),"",IF(SUM(TCD!L421,TCD!Q421)&gt;15,29,9.5))</f>
        <v/>
      </c>
      <c r="R420" s="151">
        <f>_xlfn.XLOOKUP(F420,TCD!E:E,TCD!K:K,"")</f>
        <v/>
      </c>
      <c r="S420" s="151">
        <f>IF(TCD!I421="","",IF(TCD!I421&gt;8.5,17,8.5))</f>
        <v/>
      </c>
      <c r="T420" s="151">
        <f>TCD!Y421</f>
        <v/>
      </c>
    </row>
    <row r="421">
      <c r="A421" s="13">
        <f>TCD!V422</f>
        <v/>
      </c>
      <c r="B421" s="1">
        <f>B420</f>
        <v/>
      </c>
      <c r="F421">
        <f>TCD!E422</f>
        <v/>
      </c>
      <c r="H421" s="6">
        <f>IF(RIGHT(J421,3)="BTB","E","P")</f>
        <v/>
      </c>
      <c r="I421">
        <f>LOOKUP(F421,'Facture Chronopost'!L:L,'Facture Chronopost'!H:H)</f>
        <v/>
      </c>
      <c r="J421" s="6">
        <f>TCD!U422</f>
        <v/>
      </c>
      <c r="K421">
        <f>K420</f>
        <v/>
      </c>
      <c r="L421" s="151">
        <f>_xlfn.XLOOKUP(F421,'TCD poids'!A:A,'TCD poids'!C:C)</f>
        <v/>
      </c>
      <c r="M421">
        <f>TCD!T422</f>
        <v/>
      </c>
      <c r="N421">
        <f>IF(I421="",0.2,LOOKUP(I421,'Pays TVA'!A:A,'Pays TVA'!B:B))</f>
        <v/>
      </c>
      <c r="O421" s="151">
        <f>IF(TCD!M422="","",TCD!M422)</f>
        <v/>
      </c>
      <c r="P421" s="151">
        <f>IF(TCD!J422="","",TCD!J422)</f>
        <v/>
      </c>
      <c r="Q421" s="151">
        <f>IF(AND(TCD!L422="",TCD!Q422=""),"",IF(SUM(TCD!L422,TCD!Q422)&gt;15,29,9.5))</f>
        <v/>
      </c>
      <c r="R421" s="151">
        <f>_xlfn.XLOOKUP(F421,TCD!E:E,TCD!K:K,"")</f>
        <v/>
      </c>
      <c r="S421" s="151">
        <f>IF(TCD!I422="","",IF(TCD!I422&gt;8.5,17,8.5))</f>
        <v/>
      </c>
      <c r="T421" s="151">
        <f>TCD!Y422</f>
        <v/>
      </c>
    </row>
    <row r="422">
      <c r="A422" s="13">
        <f>TCD!V423</f>
        <v/>
      </c>
      <c r="B422" s="1">
        <f>B421</f>
        <v/>
      </c>
      <c r="F422">
        <f>TCD!E423</f>
        <v/>
      </c>
      <c r="H422" s="6">
        <f>IF(RIGHT(J422,3)="BTB","E","P")</f>
        <v/>
      </c>
      <c r="I422">
        <f>LOOKUP(F422,'Facture Chronopost'!L:L,'Facture Chronopost'!H:H)</f>
        <v/>
      </c>
      <c r="J422" s="6">
        <f>TCD!U423</f>
        <v/>
      </c>
      <c r="K422">
        <f>K421</f>
        <v/>
      </c>
      <c r="L422" s="151">
        <f>_xlfn.XLOOKUP(F422,'TCD poids'!A:A,'TCD poids'!C:C)</f>
        <v/>
      </c>
      <c r="M422">
        <f>TCD!T423</f>
        <v/>
      </c>
      <c r="N422">
        <f>IF(I422="",0.2,LOOKUP(I422,'Pays TVA'!A:A,'Pays TVA'!B:B))</f>
        <v/>
      </c>
      <c r="O422" s="151">
        <f>IF(TCD!M423="","",TCD!M423)</f>
        <v/>
      </c>
      <c r="P422" s="151">
        <f>IF(TCD!J423="","",TCD!J423)</f>
        <v/>
      </c>
      <c r="Q422" s="151">
        <f>IF(AND(TCD!L423="",TCD!Q423=""),"",IF(SUM(TCD!L423,TCD!Q423)&gt;15,29,9.5))</f>
        <v/>
      </c>
      <c r="R422" s="151">
        <f>_xlfn.XLOOKUP(F422,TCD!E:E,TCD!K:K,"")</f>
        <v/>
      </c>
      <c r="S422" s="151">
        <f>IF(TCD!I423="","",IF(TCD!I423&gt;8.5,17,8.5))</f>
        <v/>
      </c>
      <c r="T422" s="151">
        <f>TCD!Y423</f>
        <v/>
      </c>
    </row>
    <row r="423">
      <c r="A423" s="13">
        <f>TCD!V424</f>
        <v/>
      </c>
      <c r="B423" s="1">
        <f>B422</f>
        <v/>
      </c>
      <c r="F423">
        <f>TCD!E424</f>
        <v/>
      </c>
      <c r="H423" s="6">
        <f>IF(RIGHT(J423,3)="BTB","E","P")</f>
        <v/>
      </c>
      <c r="I423">
        <f>LOOKUP(F423,'Facture Chronopost'!L:L,'Facture Chronopost'!H:H)</f>
        <v/>
      </c>
      <c r="J423" s="6">
        <f>TCD!U424</f>
        <v/>
      </c>
      <c r="K423">
        <f>K422</f>
        <v/>
      </c>
      <c r="L423" s="151">
        <f>_xlfn.XLOOKUP(F423,'TCD poids'!A:A,'TCD poids'!C:C)</f>
        <v/>
      </c>
      <c r="M423">
        <f>TCD!T424</f>
        <v/>
      </c>
      <c r="N423">
        <f>IF(I423="",0.2,LOOKUP(I423,'Pays TVA'!A:A,'Pays TVA'!B:B))</f>
        <v/>
      </c>
      <c r="O423" s="151">
        <f>IF(TCD!M424="","",TCD!M424)</f>
        <v/>
      </c>
      <c r="P423" s="151">
        <f>IF(TCD!J424="","",TCD!J424)</f>
        <v/>
      </c>
      <c r="Q423" s="151">
        <f>IF(AND(TCD!L424="",TCD!Q424=""),"",IF(SUM(TCD!L424,TCD!Q424)&gt;15,29,9.5))</f>
        <v/>
      </c>
      <c r="R423" s="151">
        <f>_xlfn.XLOOKUP(F423,TCD!E:E,TCD!K:K,"")</f>
        <v/>
      </c>
      <c r="S423" s="151">
        <f>IF(TCD!I424="","",IF(TCD!I424&gt;8.5,17,8.5))</f>
        <v/>
      </c>
      <c r="T423" s="151">
        <f>TCD!Y424</f>
        <v/>
      </c>
    </row>
    <row r="424">
      <c r="A424" s="13">
        <f>TCD!V425</f>
        <v/>
      </c>
      <c r="B424" s="1">
        <f>B423</f>
        <v/>
      </c>
      <c r="F424">
        <f>TCD!E425</f>
        <v/>
      </c>
      <c r="H424" s="6">
        <f>IF(RIGHT(J424,3)="BTB","E","P")</f>
        <v/>
      </c>
      <c r="I424">
        <f>LOOKUP(F424,'Facture Chronopost'!L:L,'Facture Chronopost'!H:H)</f>
        <v/>
      </c>
      <c r="J424" s="6">
        <f>TCD!U425</f>
        <v/>
      </c>
      <c r="K424">
        <f>K423</f>
        <v/>
      </c>
      <c r="L424" s="151">
        <f>_xlfn.XLOOKUP(F424,'TCD poids'!A:A,'TCD poids'!C:C)</f>
        <v/>
      </c>
      <c r="M424">
        <f>TCD!T425</f>
        <v/>
      </c>
      <c r="N424">
        <f>IF(I424="",0.2,LOOKUP(I424,'Pays TVA'!A:A,'Pays TVA'!B:B))</f>
        <v/>
      </c>
      <c r="O424" s="151">
        <f>IF(TCD!M425="","",TCD!M425)</f>
        <v/>
      </c>
      <c r="P424" s="151">
        <f>IF(TCD!J425="","",TCD!J425)</f>
        <v/>
      </c>
      <c r="Q424" s="151">
        <f>IF(AND(TCD!L425="",TCD!Q425=""),"",IF(SUM(TCD!L425,TCD!Q425)&gt;15,29,9.5))</f>
        <v/>
      </c>
      <c r="R424" s="151">
        <f>_xlfn.XLOOKUP(F424,TCD!E:E,TCD!K:K,"")</f>
        <v/>
      </c>
      <c r="S424" s="151">
        <f>IF(TCD!I425="","",IF(TCD!I425&gt;8.5,17,8.5))</f>
        <v/>
      </c>
      <c r="T424" s="151">
        <f>TCD!Y425</f>
        <v/>
      </c>
    </row>
    <row r="425">
      <c r="A425" s="13">
        <f>TCD!V426</f>
        <v/>
      </c>
      <c r="B425" s="1">
        <f>B424</f>
        <v/>
      </c>
      <c r="F425">
        <f>TCD!E426</f>
        <v/>
      </c>
      <c r="H425" s="6">
        <f>IF(RIGHT(J425,3)="BTB","E","P")</f>
        <v/>
      </c>
      <c r="I425">
        <f>LOOKUP(F425,'Facture Chronopost'!L:L,'Facture Chronopost'!H:H)</f>
        <v/>
      </c>
      <c r="J425" s="6">
        <f>TCD!U426</f>
        <v/>
      </c>
      <c r="K425">
        <f>K424</f>
        <v/>
      </c>
      <c r="L425" s="151">
        <f>_xlfn.XLOOKUP(F425,'TCD poids'!A:A,'TCD poids'!C:C)</f>
        <v/>
      </c>
      <c r="M425">
        <f>TCD!T426</f>
        <v/>
      </c>
      <c r="N425">
        <f>IF(I425="",0.2,LOOKUP(I425,'Pays TVA'!A:A,'Pays TVA'!B:B))</f>
        <v/>
      </c>
      <c r="O425" s="151">
        <f>IF(TCD!M426="","",TCD!M426)</f>
        <v/>
      </c>
      <c r="P425" s="151">
        <f>IF(TCD!J426="","",TCD!J426)</f>
        <v/>
      </c>
      <c r="Q425" s="151">
        <f>IF(AND(TCD!L426="",TCD!Q426=""),"",IF(SUM(TCD!L426,TCD!Q426)&gt;15,29,9.5))</f>
        <v/>
      </c>
      <c r="R425" s="151">
        <f>_xlfn.XLOOKUP(F425,TCD!E:E,TCD!K:K,"")</f>
        <v/>
      </c>
      <c r="S425" s="151">
        <f>IF(TCD!I426="","",IF(TCD!I426&gt;8.5,17,8.5))</f>
        <v/>
      </c>
      <c r="T425" s="151">
        <f>TCD!Y426</f>
        <v/>
      </c>
    </row>
    <row r="426">
      <c r="A426" s="13">
        <f>TCD!V427</f>
        <v/>
      </c>
      <c r="B426" s="1">
        <f>B425</f>
        <v/>
      </c>
      <c r="F426">
        <f>TCD!E427</f>
        <v/>
      </c>
      <c r="H426" s="6">
        <f>IF(RIGHT(J426,3)="BTB","E","P")</f>
        <v/>
      </c>
      <c r="I426">
        <f>LOOKUP(F426,'Facture Chronopost'!L:L,'Facture Chronopost'!H:H)</f>
        <v/>
      </c>
      <c r="J426" s="6">
        <f>TCD!U427</f>
        <v/>
      </c>
      <c r="K426">
        <f>K425</f>
        <v/>
      </c>
      <c r="L426" s="151">
        <f>_xlfn.XLOOKUP(F426,'TCD poids'!A:A,'TCD poids'!C:C)</f>
        <v/>
      </c>
      <c r="M426">
        <f>TCD!T427</f>
        <v/>
      </c>
      <c r="N426">
        <f>IF(I426="",0.2,LOOKUP(I426,'Pays TVA'!A:A,'Pays TVA'!B:B))</f>
        <v/>
      </c>
      <c r="O426" s="151">
        <f>IF(TCD!M427="","",TCD!M427)</f>
        <v/>
      </c>
      <c r="P426" s="151">
        <f>IF(TCD!J427="","",TCD!J427)</f>
        <v/>
      </c>
      <c r="Q426" s="151">
        <f>IF(AND(TCD!L427="",TCD!Q427=""),"",IF(SUM(TCD!L427,TCD!Q427)&gt;15,29,9.5))</f>
        <v/>
      </c>
      <c r="R426" s="151">
        <f>_xlfn.XLOOKUP(F426,TCD!E:E,TCD!K:K,"")</f>
        <v/>
      </c>
      <c r="S426" s="151">
        <f>IF(TCD!I427="","",IF(TCD!I427&gt;8.5,17,8.5))</f>
        <v/>
      </c>
      <c r="T426" s="151">
        <f>TCD!Y427</f>
        <v/>
      </c>
    </row>
    <row r="427">
      <c r="A427" s="13">
        <f>TCD!V428</f>
        <v/>
      </c>
      <c r="B427" s="1">
        <f>B426</f>
        <v/>
      </c>
      <c r="F427">
        <f>TCD!E428</f>
        <v/>
      </c>
      <c r="H427" s="6">
        <f>IF(RIGHT(J427,3)="BTB","E","P")</f>
        <v/>
      </c>
      <c r="I427">
        <f>LOOKUP(F427,'Facture Chronopost'!L:L,'Facture Chronopost'!H:H)</f>
        <v/>
      </c>
      <c r="J427" s="6">
        <f>TCD!U428</f>
        <v/>
      </c>
      <c r="K427">
        <f>K426</f>
        <v/>
      </c>
      <c r="L427" s="151">
        <f>_xlfn.XLOOKUP(F427,'TCD poids'!A:A,'TCD poids'!C:C)</f>
        <v/>
      </c>
      <c r="M427">
        <f>TCD!T428</f>
        <v/>
      </c>
      <c r="N427">
        <f>IF(I427="",0.2,LOOKUP(I427,'Pays TVA'!A:A,'Pays TVA'!B:B))</f>
        <v/>
      </c>
      <c r="O427" s="151">
        <f>IF(TCD!M428="","",TCD!M428)</f>
        <v/>
      </c>
      <c r="P427" s="151">
        <f>IF(TCD!J428="","",TCD!J428)</f>
        <v/>
      </c>
      <c r="Q427" s="151">
        <f>IF(AND(TCD!L428="",TCD!Q428=""),"",IF(SUM(TCD!L428,TCD!Q428)&gt;15,29,9.5))</f>
        <v/>
      </c>
      <c r="R427" s="151">
        <f>_xlfn.XLOOKUP(F427,TCD!E:E,TCD!K:K,"")</f>
        <v/>
      </c>
      <c r="S427" s="151">
        <f>IF(TCD!I428="","",IF(TCD!I428&gt;8.5,17,8.5))</f>
        <v/>
      </c>
      <c r="T427" s="151">
        <f>TCD!Y428</f>
        <v/>
      </c>
    </row>
    <row r="428">
      <c r="A428" s="13">
        <f>TCD!V429</f>
        <v/>
      </c>
      <c r="B428" s="1">
        <f>B427</f>
        <v/>
      </c>
      <c r="F428">
        <f>TCD!E429</f>
        <v/>
      </c>
      <c r="H428" s="6">
        <f>IF(RIGHT(J428,3)="BTB","E","P")</f>
        <v/>
      </c>
      <c r="I428">
        <f>LOOKUP(F428,'Facture Chronopost'!L:L,'Facture Chronopost'!H:H)</f>
        <v/>
      </c>
      <c r="J428" s="6">
        <f>TCD!U429</f>
        <v/>
      </c>
      <c r="K428">
        <f>K427</f>
        <v/>
      </c>
      <c r="L428" s="151">
        <f>_xlfn.XLOOKUP(F428,'TCD poids'!A:A,'TCD poids'!C:C)</f>
        <v/>
      </c>
      <c r="M428">
        <f>TCD!T429</f>
        <v/>
      </c>
      <c r="N428">
        <f>IF(I428="",0.2,LOOKUP(I428,'Pays TVA'!A:A,'Pays TVA'!B:B))</f>
        <v/>
      </c>
      <c r="O428" s="151">
        <f>IF(TCD!M429="","",TCD!M429)</f>
        <v/>
      </c>
      <c r="P428" s="151">
        <f>IF(TCD!J429="","",TCD!J429)</f>
        <v/>
      </c>
      <c r="Q428" s="151">
        <f>IF(AND(TCD!L429="",TCD!Q429=""),"",IF(SUM(TCD!L429,TCD!Q429)&gt;15,29,9.5))</f>
        <v/>
      </c>
      <c r="R428" s="151">
        <f>_xlfn.XLOOKUP(F428,TCD!E:E,TCD!K:K,"")</f>
        <v/>
      </c>
      <c r="S428" s="151">
        <f>IF(TCD!I429="","",IF(TCD!I429&gt;8.5,17,8.5))</f>
        <v/>
      </c>
      <c r="T428" s="151">
        <f>TCD!Y429</f>
        <v/>
      </c>
    </row>
    <row r="429">
      <c r="A429" s="13">
        <f>TCD!V430</f>
        <v/>
      </c>
      <c r="B429" s="1">
        <f>B428</f>
        <v/>
      </c>
      <c r="F429">
        <f>TCD!E430</f>
        <v/>
      </c>
      <c r="H429" s="6">
        <f>IF(RIGHT(J429,3)="BTB","E","P")</f>
        <v/>
      </c>
      <c r="I429">
        <f>LOOKUP(F429,'Facture Chronopost'!L:L,'Facture Chronopost'!H:H)</f>
        <v/>
      </c>
      <c r="J429" s="6">
        <f>TCD!U430</f>
        <v/>
      </c>
      <c r="K429">
        <f>K428</f>
        <v/>
      </c>
      <c r="L429" s="151">
        <f>_xlfn.XLOOKUP(F429,'TCD poids'!A:A,'TCD poids'!C:C)</f>
        <v/>
      </c>
      <c r="M429">
        <f>TCD!T430</f>
        <v/>
      </c>
      <c r="N429">
        <f>IF(I429="",0.2,LOOKUP(I429,'Pays TVA'!A:A,'Pays TVA'!B:B))</f>
        <v/>
      </c>
      <c r="O429" s="151">
        <f>IF(TCD!M430="","",TCD!M430)</f>
        <v/>
      </c>
      <c r="P429" s="151">
        <f>IF(TCD!J430="","",TCD!J430)</f>
        <v/>
      </c>
      <c r="Q429" s="151">
        <f>IF(AND(TCD!L430="",TCD!Q430=""),"",IF(SUM(TCD!L430,TCD!Q430)&gt;15,29,9.5))</f>
        <v/>
      </c>
      <c r="R429" s="151">
        <f>_xlfn.XLOOKUP(F429,TCD!E:E,TCD!K:K,"")</f>
        <v/>
      </c>
      <c r="S429" s="151">
        <f>IF(TCD!I430="","",IF(TCD!I430&gt;8.5,17,8.5))</f>
        <v/>
      </c>
      <c r="T429" s="151">
        <f>TCD!Y430</f>
        <v/>
      </c>
    </row>
    <row r="430">
      <c r="A430" s="13">
        <f>TCD!V431</f>
        <v/>
      </c>
      <c r="B430" s="1">
        <f>B429</f>
        <v/>
      </c>
      <c r="F430">
        <f>TCD!E431</f>
        <v/>
      </c>
      <c r="H430" s="6">
        <f>IF(RIGHT(J430,3)="BTB","E","P")</f>
        <v/>
      </c>
      <c r="I430">
        <f>LOOKUP(F430,'Facture Chronopost'!L:L,'Facture Chronopost'!H:H)</f>
        <v/>
      </c>
      <c r="J430" s="6">
        <f>TCD!U431</f>
        <v/>
      </c>
      <c r="K430">
        <f>K429</f>
        <v/>
      </c>
      <c r="L430" s="151">
        <f>_xlfn.XLOOKUP(F430,'TCD poids'!A:A,'TCD poids'!C:C)</f>
        <v/>
      </c>
      <c r="M430">
        <f>TCD!T431</f>
        <v/>
      </c>
      <c r="N430">
        <f>IF(I430="",0.2,LOOKUP(I430,'Pays TVA'!A:A,'Pays TVA'!B:B))</f>
        <v/>
      </c>
      <c r="O430" s="151">
        <f>IF(TCD!M431="","",TCD!M431)</f>
        <v/>
      </c>
      <c r="P430" s="151">
        <f>IF(TCD!J431="","",TCD!J431)</f>
        <v/>
      </c>
      <c r="Q430" s="151">
        <f>IF(AND(TCD!L431="",TCD!Q431=""),"",IF(SUM(TCD!L431,TCD!Q431)&gt;15,29,9.5))</f>
        <v/>
      </c>
      <c r="R430" s="151">
        <f>_xlfn.XLOOKUP(F430,TCD!E:E,TCD!K:K,"")</f>
        <v/>
      </c>
      <c r="S430" s="151">
        <f>IF(TCD!I431="","",IF(TCD!I431&gt;8.5,17,8.5))</f>
        <v/>
      </c>
      <c r="T430" s="151">
        <f>TCD!Y431</f>
        <v/>
      </c>
    </row>
    <row r="431">
      <c r="A431" s="13">
        <f>TCD!V432</f>
        <v/>
      </c>
      <c r="B431" s="1">
        <f>B430</f>
        <v/>
      </c>
      <c r="F431">
        <f>TCD!E432</f>
        <v/>
      </c>
      <c r="H431" s="6">
        <f>IF(RIGHT(J431,3)="BTB","E","P")</f>
        <v/>
      </c>
      <c r="I431">
        <f>LOOKUP(F431,'Facture Chronopost'!L:L,'Facture Chronopost'!H:H)</f>
        <v/>
      </c>
      <c r="J431" s="6">
        <f>TCD!U432</f>
        <v/>
      </c>
      <c r="K431">
        <f>K430</f>
        <v/>
      </c>
      <c r="L431" s="151">
        <f>_xlfn.XLOOKUP(F431,'TCD poids'!A:A,'TCD poids'!C:C)</f>
        <v/>
      </c>
      <c r="M431">
        <f>TCD!T432</f>
        <v/>
      </c>
      <c r="N431">
        <f>IF(I431="",0.2,LOOKUP(I431,'Pays TVA'!A:A,'Pays TVA'!B:B))</f>
        <v/>
      </c>
      <c r="O431" s="151">
        <f>IF(TCD!M432="","",TCD!M432)</f>
        <v/>
      </c>
      <c r="P431" s="151">
        <f>IF(TCD!J432="","",TCD!J432)</f>
        <v/>
      </c>
      <c r="Q431" s="151">
        <f>IF(AND(TCD!L432="",TCD!Q432=""),"",IF(SUM(TCD!L432,TCD!Q432)&gt;15,29,9.5))</f>
        <v/>
      </c>
      <c r="R431" s="151">
        <f>_xlfn.XLOOKUP(F431,TCD!E:E,TCD!K:K,"")</f>
        <v/>
      </c>
      <c r="S431" s="151">
        <f>IF(TCD!I432="","",IF(TCD!I432&gt;8.5,17,8.5))</f>
        <v/>
      </c>
      <c r="T431" s="151">
        <f>TCD!Y432</f>
        <v/>
      </c>
    </row>
    <row r="432">
      <c r="A432" s="13">
        <f>TCD!V433</f>
        <v/>
      </c>
      <c r="B432" s="1">
        <f>B431</f>
        <v/>
      </c>
      <c r="F432">
        <f>TCD!E433</f>
        <v/>
      </c>
      <c r="H432" s="6">
        <f>IF(RIGHT(J432,3)="BTB","E","P")</f>
        <v/>
      </c>
      <c r="I432">
        <f>LOOKUP(F432,'Facture Chronopost'!L:L,'Facture Chronopost'!H:H)</f>
        <v/>
      </c>
      <c r="J432" s="6">
        <f>TCD!U433</f>
        <v/>
      </c>
      <c r="K432">
        <f>K431</f>
        <v/>
      </c>
      <c r="L432" s="151">
        <f>_xlfn.XLOOKUP(F432,'TCD poids'!A:A,'TCD poids'!C:C)</f>
        <v/>
      </c>
      <c r="M432">
        <f>TCD!T433</f>
        <v/>
      </c>
      <c r="N432">
        <f>IF(I432="",0.2,LOOKUP(I432,'Pays TVA'!A:A,'Pays TVA'!B:B))</f>
        <v/>
      </c>
      <c r="O432" s="151">
        <f>IF(TCD!M433="","",TCD!M433)</f>
        <v/>
      </c>
      <c r="P432" s="151">
        <f>IF(TCD!J433="","",TCD!J433)</f>
        <v/>
      </c>
      <c r="Q432" s="151">
        <f>IF(AND(TCD!L433="",TCD!Q433=""),"",IF(SUM(TCD!L433,TCD!Q433)&gt;15,29,9.5))</f>
        <v/>
      </c>
      <c r="R432" s="151">
        <f>_xlfn.XLOOKUP(F432,TCD!E:E,TCD!K:K,"")</f>
        <v/>
      </c>
      <c r="S432" s="151">
        <f>IF(TCD!I433="","",IF(TCD!I433&gt;8.5,17,8.5))</f>
        <v/>
      </c>
      <c r="T432" s="151">
        <f>TCD!Y433</f>
        <v/>
      </c>
    </row>
    <row r="433">
      <c r="A433" s="13">
        <f>TCD!V434</f>
        <v/>
      </c>
      <c r="B433" s="1">
        <f>B432</f>
        <v/>
      </c>
      <c r="F433">
        <f>TCD!E434</f>
        <v/>
      </c>
      <c r="H433" s="6">
        <f>IF(RIGHT(J433,3)="BTB","E","P")</f>
        <v/>
      </c>
      <c r="I433">
        <f>LOOKUP(F433,'Facture Chronopost'!L:L,'Facture Chronopost'!H:H)</f>
        <v/>
      </c>
      <c r="J433" s="6">
        <f>TCD!U434</f>
        <v/>
      </c>
      <c r="K433">
        <f>K432</f>
        <v/>
      </c>
      <c r="L433" s="151">
        <f>_xlfn.XLOOKUP(F433,'TCD poids'!A:A,'TCD poids'!C:C)</f>
        <v/>
      </c>
      <c r="M433">
        <f>TCD!T434</f>
        <v/>
      </c>
      <c r="N433">
        <f>IF(I433="",0.2,LOOKUP(I433,'Pays TVA'!A:A,'Pays TVA'!B:B))</f>
        <v/>
      </c>
      <c r="O433" s="151">
        <f>IF(TCD!M434="","",TCD!M434)</f>
        <v/>
      </c>
      <c r="P433" s="151">
        <f>IF(TCD!J434="","",TCD!J434)</f>
        <v/>
      </c>
      <c r="Q433" s="151">
        <f>IF(AND(TCD!L434="",TCD!Q434=""),"",IF(SUM(TCD!L434,TCD!Q434)&gt;15,29,9.5))</f>
        <v/>
      </c>
      <c r="R433" s="151">
        <f>_xlfn.XLOOKUP(F433,TCD!E:E,TCD!K:K,"")</f>
        <v/>
      </c>
      <c r="S433" s="151">
        <f>IF(TCD!I434="","",IF(TCD!I434&gt;8.5,17,8.5))</f>
        <v/>
      </c>
      <c r="T433" s="151">
        <f>TCD!Y434</f>
        <v/>
      </c>
    </row>
    <row r="434">
      <c r="A434" s="13">
        <f>TCD!V435</f>
        <v/>
      </c>
      <c r="B434" s="1">
        <f>B433</f>
        <v/>
      </c>
      <c r="F434">
        <f>TCD!E435</f>
        <v/>
      </c>
      <c r="H434" s="6">
        <f>IF(RIGHT(J434,3)="BTB","E","P")</f>
        <v/>
      </c>
      <c r="I434">
        <f>LOOKUP(F434,'Facture Chronopost'!L:L,'Facture Chronopost'!H:H)</f>
        <v/>
      </c>
      <c r="J434" s="6">
        <f>TCD!U435</f>
        <v/>
      </c>
      <c r="K434">
        <f>K433</f>
        <v/>
      </c>
      <c r="L434" s="151">
        <f>_xlfn.XLOOKUP(F434,'TCD poids'!A:A,'TCD poids'!C:C)</f>
        <v/>
      </c>
      <c r="M434">
        <f>TCD!T435</f>
        <v/>
      </c>
      <c r="N434">
        <f>IF(I434="",0.2,LOOKUP(I434,'Pays TVA'!A:A,'Pays TVA'!B:B))</f>
        <v/>
      </c>
      <c r="O434" s="151">
        <f>IF(TCD!M435="","",TCD!M435)</f>
        <v/>
      </c>
      <c r="P434" s="151">
        <f>IF(TCD!J435="","",TCD!J435)</f>
        <v/>
      </c>
      <c r="Q434" s="151">
        <f>IF(AND(TCD!L435="",TCD!Q435=""),"",IF(SUM(TCD!L435,TCD!Q435)&gt;15,29,9.5))</f>
        <v/>
      </c>
      <c r="R434" s="151">
        <f>_xlfn.XLOOKUP(F434,TCD!E:E,TCD!K:K,"")</f>
        <v/>
      </c>
      <c r="S434" s="151">
        <f>IF(TCD!I435="","",IF(TCD!I435&gt;8.5,17,8.5))</f>
        <v/>
      </c>
      <c r="T434" s="151">
        <f>TCD!Y435</f>
        <v/>
      </c>
    </row>
    <row r="435">
      <c r="A435" s="13">
        <f>TCD!V436</f>
        <v/>
      </c>
      <c r="B435" s="1">
        <f>B434</f>
        <v/>
      </c>
      <c r="F435">
        <f>TCD!E436</f>
        <v/>
      </c>
      <c r="H435" s="6">
        <f>IF(RIGHT(J435,3)="BTB","E","P")</f>
        <v/>
      </c>
      <c r="I435">
        <f>LOOKUP(F435,'Facture Chronopost'!L:L,'Facture Chronopost'!H:H)</f>
        <v/>
      </c>
      <c r="J435" s="6">
        <f>TCD!U436</f>
        <v/>
      </c>
      <c r="K435">
        <f>K434</f>
        <v/>
      </c>
      <c r="L435" s="151">
        <f>_xlfn.XLOOKUP(F435,'TCD poids'!A:A,'TCD poids'!C:C)</f>
        <v/>
      </c>
      <c r="M435">
        <f>TCD!T436</f>
        <v/>
      </c>
      <c r="N435">
        <f>IF(I435="",0.2,LOOKUP(I435,'Pays TVA'!A:A,'Pays TVA'!B:B))</f>
        <v/>
      </c>
      <c r="O435" s="151">
        <f>IF(TCD!M436="","",TCD!M436)</f>
        <v/>
      </c>
      <c r="P435" s="151">
        <f>IF(TCD!J436="","",TCD!J436)</f>
        <v/>
      </c>
      <c r="Q435" s="151">
        <f>IF(AND(TCD!L436="",TCD!Q436=""),"",IF(SUM(TCD!L436,TCD!Q436)&gt;15,29,9.5))</f>
        <v/>
      </c>
      <c r="R435" s="151">
        <f>_xlfn.XLOOKUP(F435,TCD!E:E,TCD!K:K,"")</f>
        <v/>
      </c>
      <c r="S435" s="151">
        <f>IF(TCD!I436="","",IF(TCD!I436&gt;8.5,17,8.5))</f>
        <v/>
      </c>
      <c r="T435" s="151">
        <f>TCD!Y436</f>
        <v/>
      </c>
    </row>
    <row r="436">
      <c r="A436" s="13">
        <f>TCD!V437</f>
        <v/>
      </c>
      <c r="B436" s="1">
        <f>B435</f>
        <v/>
      </c>
      <c r="F436">
        <f>TCD!E437</f>
        <v/>
      </c>
      <c r="H436" s="6">
        <f>IF(RIGHT(J436,3)="BTB","E","P")</f>
        <v/>
      </c>
      <c r="I436">
        <f>LOOKUP(F436,'Facture Chronopost'!L:L,'Facture Chronopost'!H:H)</f>
        <v/>
      </c>
      <c r="J436" s="6">
        <f>TCD!U437</f>
        <v/>
      </c>
      <c r="K436">
        <f>K435</f>
        <v/>
      </c>
      <c r="L436" s="151">
        <f>_xlfn.XLOOKUP(F436,'TCD poids'!A:A,'TCD poids'!C:C)</f>
        <v/>
      </c>
      <c r="M436">
        <f>TCD!T437</f>
        <v/>
      </c>
      <c r="N436">
        <f>IF(I436="",0.2,LOOKUP(I436,'Pays TVA'!A:A,'Pays TVA'!B:B))</f>
        <v/>
      </c>
      <c r="O436" s="151">
        <f>IF(TCD!M437="","",TCD!M437)</f>
        <v/>
      </c>
      <c r="P436" s="151">
        <f>IF(TCD!J437="","",TCD!J437)</f>
        <v/>
      </c>
      <c r="Q436" s="151">
        <f>IF(AND(TCD!L437="",TCD!Q437=""),"",IF(SUM(TCD!L437,TCD!Q437)&gt;15,29,9.5))</f>
        <v/>
      </c>
      <c r="R436" s="151">
        <f>_xlfn.XLOOKUP(F436,TCD!E:E,TCD!K:K,"")</f>
        <v/>
      </c>
      <c r="S436" s="151">
        <f>IF(TCD!I437="","",IF(TCD!I437&gt;8.5,17,8.5))</f>
        <v/>
      </c>
      <c r="T436" s="151">
        <f>TCD!Y437</f>
        <v/>
      </c>
    </row>
    <row r="437">
      <c r="A437" s="13">
        <f>TCD!V438</f>
        <v/>
      </c>
      <c r="B437" s="1">
        <f>B436</f>
        <v/>
      </c>
      <c r="F437">
        <f>TCD!E438</f>
        <v/>
      </c>
      <c r="H437" s="6">
        <f>IF(RIGHT(J437,3)="BTB","E","P")</f>
        <v/>
      </c>
      <c r="I437">
        <f>LOOKUP(F437,'Facture Chronopost'!L:L,'Facture Chronopost'!H:H)</f>
        <v/>
      </c>
      <c r="J437" s="6">
        <f>TCD!U438</f>
        <v/>
      </c>
      <c r="K437">
        <f>K436</f>
        <v/>
      </c>
      <c r="L437" s="151">
        <f>_xlfn.XLOOKUP(F437,'TCD poids'!A:A,'TCD poids'!C:C)</f>
        <v/>
      </c>
      <c r="M437">
        <f>TCD!T438</f>
        <v/>
      </c>
      <c r="N437">
        <f>IF(I437="",0.2,LOOKUP(I437,'Pays TVA'!A:A,'Pays TVA'!B:B))</f>
        <v/>
      </c>
      <c r="O437" s="151">
        <f>IF(TCD!M438="","",TCD!M438)</f>
        <v/>
      </c>
      <c r="P437" s="151">
        <f>IF(TCD!J438="","",TCD!J438)</f>
        <v/>
      </c>
      <c r="Q437" s="151">
        <f>IF(AND(TCD!L438="",TCD!Q438=""),"",IF(SUM(TCD!L438,TCD!Q438)&gt;15,29,9.5))</f>
        <v/>
      </c>
      <c r="R437" s="151">
        <f>_xlfn.XLOOKUP(F437,TCD!E:E,TCD!K:K,"")</f>
        <v/>
      </c>
      <c r="S437" s="151">
        <f>IF(TCD!I438="","",IF(TCD!I438&gt;8.5,17,8.5))</f>
        <v/>
      </c>
      <c r="T437" s="151">
        <f>TCD!Y438</f>
        <v/>
      </c>
    </row>
    <row r="438">
      <c r="A438" s="13">
        <f>TCD!V439</f>
        <v/>
      </c>
      <c r="B438" s="1">
        <f>B437</f>
        <v/>
      </c>
      <c r="F438">
        <f>TCD!E439</f>
        <v/>
      </c>
      <c r="H438" s="6">
        <f>IF(RIGHT(J438,3)="BTB","E","P")</f>
        <v/>
      </c>
      <c r="I438">
        <f>LOOKUP(F438,'Facture Chronopost'!L:L,'Facture Chronopost'!H:H)</f>
        <v/>
      </c>
      <c r="J438" s="6">
        <f>TCD!U439</f>
        <v/>
      </c>
      <c r="K438">
        <f>K437</f>
        <v/>
      </c>
      <c r="L438" s="151">
        <f>_xlfn.XLOOKUP(F438,'TCD poids'!A:A,'TCD poids'!C:C)</f>
        <v/>
      </c>
      <c r="M438">
        <f>TCD!T439</f>
        <v/>
      </c>
      <c r="N438">
        <f>IF(I438="",0.2,LOOKUP(I438,'Pays TVA'!A:A,'Pays TVA'!B:B))</f>
        <v/>
      </c>
      <c r="O438" s="151">
        <f>IF(TCD!M439="","",TCD!M439)</f>
        <v/>
      </c>
      <c r="P438" s="151">
        <f>IF(TCD!J439="","",TCD!J439)</f>
        <v/>
      </c>
      <c r="Q438" s="151">
        <f>IF(AND(TCD!L439="",TCD!Q439=""),"",IF(SUM(TCD!L439,TCD!Q439)&gt;15,29,9.5))</f>
        <v/>
      </c>
      <c r="R438" s="151">
        <f>_xlfn.XLOOKUP(F438,TCD!E:E,TCD!K:K,"")</f>
        <v/>
      </c>
      <c r="S438" s="151">
        <f>IF(TCD!I439="","",IF(TCD!I439&gt;8.5,17,8.5))</f>
        <v/>
      </c>
      <c r="T438" s="151">
        <f>TCD!Y439</f>
        <v/>
      </c>
    </row>
    <row r="439">
      <c r="A439" s="13">
        <f>TCD!V440</f>
        <v/>
      </c>
      <c r="B439" s="1">
        <f>B438</f>
        <v/>
      </c>
      <c r="F439">
        <f>TCD!E440</f>
        <v/>
      </c>
      <c r="H439" s="6">
        <f>IF(RIGHT(J439,3)="BTB","E","P")</f>
        <v/>
      </c>
      <c r="I439">
        <f>LOOKUP(F439,'Facture Chronopost'!L:L,'Facture Chronopost'!H:H)</f>
        <v/>
      </c>
      <c r="J439" s="6">
        <f>TCD!U440</f>
        <v/>
      </c>
      <c r="K439">
        <f>K438</f>
        <v/>
      </c>
      <c r="L439" s="151">
        <f>_xlfn.XLOOKUP(F439,'TCD poids'!A:A,'TCD poids'!C:C)</f>
        <v/>
      </c>
      <c r="M439">
        <f>TCD!T440</f>
        <v/>
      </c>
      <c r="N439">
        <f>IF(I439="",0.2,LOOKUP(I439,'Pays TVA'!A:A,'Pays TVA'!B:B))</f>
        <v/>
      </c>
      <c r="O439" s="151">
        <f>IF(TCD!M440="","",TCD!M440)</f>
        <v/>
      </c>
      <c r="P439" s="151">
        <f>IF(TCD!J440="","",TCD!J440)</f>
        <v/>
      </c>
      <c r="Q439" s="151">
        <f>IF(AND(TCD!L440="",TCD!Q440=""),"",IF(SUM(TCD!L440,TCD!Q440)&gt;15,29,9.5))</f>
        <v/>
      </c>
      <c r="R439" s="151">
        <f>_xlfn.XLOOKUP(F439,TCD!E:E,TCD!K:K,"")</f>
        <v/>
      </c>
      <c r="S439" s="151">
        <f>IF(TCD!I440="","",IF(TCD!I440&gt;8.5,17,8.5))</f>
        <v/>
      </c>
      <c r="T439" s="151">
        <f>TCD!Y440</f>
        <v/>
      </c>
    </row>
    <row r="440">
      <c r="A440" s="13">
        <f>TCD!V441</f>
        <v/>
      </c>
      <c r="B440" s="1">
        <f>B439</f>
        <v/>
      </c>
      <c r="F440">
        <f>TCD!E441</f>
        <v/>
      </c>
      <c r="H440" s="6">
        <f>IF(RIGHT(J440,3)="BTB","E","P")</f>
        <v/>
      </c>
      <c r="I440">
        <f>LOOKUP(F440,'Facture Chronopost'!L:L,'Facture Chronopost'!H:H)</f>
        <v/>
      </c>
      <c r="J440" s="6">
        <f>TCD!U441</f>
        <v/>
      </c>
      <c r="K440">
        <f>K439</f>
        <v/>
      </c>
      <c r="L440" s="151">
        <f>_xlfn.XLOOKUP(F440,'TCD poids'!A:A,'TCD poids'!C:C)</f>
        <v/>
      </c>
      <c r="M440">
        <f>TCD!T441</f>
        <v/>
      </c>
      <c r="N440">
        <f>IF(I440="",0.2,LOOKUP(I440,'Pays TVA'!A:A,'Pays TVA'!B:B))</f>
        <v/>
      </c>
      <c r="O440" s="151">
        <f>IF(TCD!M441="","",TCD!M441)</f>
        <v/>
      </c>
      <c r="P440" s="151">
        <f>IF(TCD!J441="","",TCD!J441)</f>
        <v/>
      </c>
      <c r="Q440" s="151">
        <f>IF(AND(TCD!L441="",TCD!Q441=""),"",IF(SUM(TCD!L441,TCD!Q441)&gt;15,29,9.5))</f>
        <v/>
      </c>
      <c r="R440" s="151">
        <f>_xlfn.XLOOKUP(F440,TCD!E:E,TCD!K:K,"")</f>
        <v/>
      </c>
      <c r="S440" s="151">
        <f>IF(TCD!I441="","",IF(TCD!I441&gt;8.5,17,8.5))</f>
        <v/>
      </c>
      <c r="T440" s="151">
        <f>TCD!Y441</f>
        <v/>
      </c>
    </row>
    <row r="441">
      <c r="A441" s="13">
        <f>TCD!V442</f>
        <v/>
      </c>
      <c r="B441" s="1">
        <f>B440</f>
        <v/>
      </c>
      <c r="F441">
        <f>TCD!E442</f>
        <v/>
      </c>
      <c r="H441" s="6">
        <f>IF(RIGHT(J441,3)="BTB","E","P")</f>
        <v/>
      </c>
      <c r="I441">
        <f>LOOKUP(F441,'Facture Chronopost'!L:L,'Facture Chronopost'!H:H)</f>
        <v/>
      </c>
      <c r="J441" s="6">
        <f>TCD!U442</f>
        <v/>
      </c>
      <c r="K441">
        <f>K440</f>
        <v/>
      </c>
      <c r="L441" s="151">
        <f>_xlfn.XLOOKUP(F441,'TCD poids'!A:A,'TCD poids'!C:C)</f>
        <v/>
      </c>
      <c r="M441">
        <f>TCD!T442</f>
        <v/>
      </c>
      <c r="N441">
        <f>IF(I441="",0.2,LOOKUP(I441,'Pays TVA'!A:A,'Pays TVA'!B:B))</f>
        <v/>
      </c>
      <c r="O441" s="151">
        <f>IF(TCD!M442="","",TCD!M442)</f>
        <v/>
      </c>
      <c r="P441" s="151">
        <f>IF(TCD!J442="","",TCD!J442)</f>
        <v/>
      </c>
      <c r="Q441" s="151">
        <f>IF(AND(TCD!L442="",TCD!Q442=""),"",IF(SUM(TCD!L442,TCD!Q442)&gt;15,29,9.5))</f>
        <v/>
      </c>
      <c r="R441" s="151">
        <f>_xlfn.XLOOKUP(F441,TCD!E:E,TCD!K:K,"")</f>
        <v/>
      </c>
      <c r="S441" s="151">
        <f>IF(TCD!I442="","",IF(TCD!I442&gt;8.5,17,8.5))</f>
        <v/>
      </c>
      <c r="T441" s="151">
        <f>TCD!Y442</f>
        <v/>
      </c>
    </row>
    <row r="442">
      <c r="A442" s="13">
        <f>TCD!V443</f>
        <v/>
      </c>
      <c r="B442" s="1">
        <f>B441</f>
        <v/>
      </c>
      <c r="F442">
        <f>TCD!E443</f>
        <v/>
      </c>
      <c r="H442" s="6">
        <f>IF(RIGHT(J442,3)="BTB","E","P")</f>
        <v/>
      </c>
      <c r="I442">
        <f>LOOKUP(F442,'Facture Chronopost'!L:L,'Facture Chronopost'!H:H)</f>
        <v/>
      </c>
      <c r="J442" s="6">
        <f>TCD!U443</f>
        <v/>
      </c>
      <c r="K442">
        <f>K441</f>
        <v/>
      </c>
      <c r="L442" s="151">
        <f>_xlfn.XLOOKUP(F442,'TCD poids'!A:A,'TCD poids'!C:C)</f>
        <v/>
      </c>
      <c r="M442">
        <f>TCD!T443</f>
        <v/>
      </c>
      <c r="N442">
        <f>IF(I442="",0.2,LOOKUP(I442,'Pays TVA'!A:A,'Pays TVA'!B:B))</f>
        <v/>
      </c>
      <c r="O442" s="151">
        <f>IF(TCD!M443="","",TCD!M443)</f>
        <v/>
      </c>
      <c r="P442" s="151">
        <f>IF(TCD!J443="","",TCD!J443)</f>
        <v/>
      </c>
      <c r="Q442" s="151">
        <f>IF(AND(TCD!L443="",TCD!Q443=""),"",IF(SUM(TCD!L443,TCD!Q443)&gt;15,29,9.5))</f>
        <v/>
      </c>
      <c r="R442" s="151">
        <f>_xlfn.XLOOKUP(F442,TCD!E:E,TCD!K:K,"")</f>
        <v/>
      </c>
      <c r="S442" s="151">
        <f>IF(TCD!I443="","",IF(TCD!I443&gt;8.5,17,8.5))</f>
        <v/>
      </c>
      <c r="T442" s="151">
        <f>TCD!Y443</f>
        <v/>
      </c>
    </row>
    <row r="443">
      <c r="A443" s="13">
        <f>TCD!V444</f>
        <v/>
      </c>
      <c r="B443" s="1">
        <f>B442</f>
        <v/>
      </c>
      <c r="F443">
        <f>TCD!E444</f>
        <v/>
      </c>
      <c r="H443" s="6">
        <f>IF(RIGHT(J443,3)="BTB","E","P")</f>
        <v/>
      </c>
      <c r="I443">
        <f>LOOKUP(F443,'Facture Chronopost'!L:L,'Facture Chronopost'!H:H)</f>
        <v/>
      </c>
      <c r="J443" s="6">
        <f>TCD!U444</f>
        <v/>
      </c>
      <c r="K443">
        <f>K442</f>
        <v/>
      </c>
      <c r="L443" s="151">
        <f>_xlfn.XLOOKUP(F443,'TCD poids'!A:A,'TCD poids'!C:C)</f>
        <v/>
      </c>
      <c r="M443">
        <f>TCD!T444</f>
        <v/>
      </c>
      <c r="N443">
        <f>IF(I443="",0.2,LOOKUP(I443,'Pays TVA'!A:A,'Pays TVA'!B:B))</f>
        <v/>
      </c>
      <c r="O443" s="151">
        <f>IF(TCD!M444="","",TCD!M444)</f>
        <v/>
      </c>
      <c r="P443" s="151">
        <f>IF(TCD!J444="","",TCD!J444)</f>
        <v/>
      </c>
      <c r="Q443" s="151">
        <f>IF(AND(TCD!L444="",TCD!Q444=""),"",IF(SUM(TCD!L444,TCD!Q444)&gt;15,29,9.5))</f>
        <v/>
      </c>
      <c r="R443" s="151">
        <f>_xlfn.XLOOKUP(F443,TCD!E:E,TCD!K:K,"")</f>
        <v/>
      </c>
      <c r="S443" s="151">
        <f>IF(TCD!I444="","",IF(TCD!I444&gt;8.5,17,8.5))</f>
        <v/>
      </c>
      <c r="T443" s="151">
        <f>TCD!Y444</f>
        <v/>
      </c>
    </row>
    <row r="444">
      <c r="A444" s="13">
        <f>TCD!V445</f>
        <v/>
      </c>
      <c r="B444" s="1">
        <f>B443</f>
        <v/>
      </c>
      <c r="F444">
        <f>TCD!E445</f>
        <v/>
      </c>
      <c r="H444" s="6">
        <f>IF(RIGHT(J444,3)="BTB","E","P")</f>
        <v/>
      </c>
      <c r="I444">
        <f>LOOKUP(F444,'Facture Chronopost'!L:L,'Facture Chronopost'!H:H)</f>
        <v/>
      </c>
      <c r="J444" s="6">
        <f>TCD!U445</f>
        <v/>
      </c>
      <c r="K444">
        <f>K443</f>
        <v/>
      </c>
      <c r="L444" s="151">
        <f>_xlfn.XLOOKUP(F444,'TCD poids'!A:A,'TCD poids'!C:C)</f>
        <v/>
      </c>
      <c r="M444">
        <f>TCD!T445</f>
        <v/>
      </c>
      <c r="N444">
        <f>IF(I444="",0.2,LOOKUP(I444,'Pays TVA'!A:A,'Pays TVA'!B:B))</f>
        <v/>
      </c>
      <c r="O444" s="151">
        <f>IF(TCD!M445="","",TCD!M445)</f>
        <v/>
      </c>
      <c r="P444" s="151">
        <f>IF(TCD!J445="","",TCD!J445)</f>
        <v/>
      </c>
      <c r="Q444" s="151">
        <f>IF(AND(TCD!L445="",TCD!Q445=""),"",IF(SUM(TCD!L445,TCD!Q445)&gt;15,29,9.5))</f>
        <v/>
      </c>
      <c r="R444" s="151">
        <f>_xlfn.XLOOKUP(F444,TCD!E:E,TCD!K:K,"")</f>
        <v/>
      </c>
      <c r="S444" s="151">
        <f>IF(TCD!I445="","",IF(TCD!I445&gt;8.5,17,8.5))</f>
        <v/>
      </c>
      <c r="T444" s="151">
        <f>TCD!Y445</f>
        <v/>
      </c>
    </row>
    <row r="445">
      <c r="A445" s="13">
        <f>TCD!V446</f>
        <v/>
      </c>
      <c r="B445" s="1">
        <f>B444</f>
        <v/>
      </c>
      <c r="F445">
        <f>TCD!E446</f>
        <v/>
      </c>
      <c r="H445" s="6">
        <f>IF(RIGHT(J445,3)="BTB","E","P")</f>
        <v/>
      </c>
      <c r="I445">
        <f>LOOKUP(F445,'Facture Chronopost'!L:L,'Facture Chronopost'!H:H)</f>
        <v/>
      </c>
      <c r="J445" s="6">
        <f>TCD!U446</f>
        <v/>
      </c>
      <c r="K445">
        <f>K444</f>
        <v/>
      </c>
      <c r="L445" s="151">
        <f>_xlfn.XLOOKUP(F445,'TCD poids'!A:A,'TCD poids'!C:C)</f>
        <v/>
      </c>
      <c r="M445">
        <f>TCD!T446</f>
        <v/>
      </c>
      <c r="N445">
        <f>IF(I445="",0.2,LOOKUP(I445,'Pays TVA'!A:A,'Pays TVA'!B:B))</f>
        <v/>
      </c>
      <c r="O445" s="151">
        <f>IF(TCD!M446="","",TCD!M446)</f>
        <v/>
      </c>
      <c r="P445" s="151">
        <f>IF(TCD!J446="","",TCD!J446)</f>
        <v/>
      </c>
      <c r="Q445" s="151">
        <f>IF(AND(TCD!L446="",TCD!Q446=""),"",IF(SUM(TCD!L446,TCD!Q446)&gt;15,29,9.5))</f>
        <v/>
      </c>
      <c r="R445" s="151">
        <f>_xlfn.XLOOKUP(F445,TCD!E:E,TCD!K:K,"")</f>
        <v/>
      </c>
      <c r="S445" s="151">
        <f>IF(TCD!I446="","",IF(TCD!I446&gt;8.5,17,8.5))</f>
        <v/>
      </c>
      <c r="T445" s="151">
        <f>TCD!Y446</f>
        <v/>
      </c>
    </row>
    <row r="446">
      <c r="A446" s="13">
        <f>TCD!V447</f>
        <v/>
      </c>
      <c r="B446" s="1">
        <f>B445</f>
        <v/>
      </c>
      <c r="F446">
        <f>TCD!E447</f>
        <v/>
      </c>
      <c r="H446" s="6">
        <f>IF(RIGHT(J446,3)="BTB","E","P")</f>
        <v/>
      </c>
      <c r="I446">
        <f>LOOKUP(F446,'Facture Chronopost'!L:L,'Facture Chronopost'!H:H)</f>
        <v/>
      </c>
      <c r="J446" s="6">
        <f>TCD!U447</f>
        <v/>
      </c>
      <c r="K446">
        <f>K445</f>
        <v/>
      </c>
      <c r="L446" s="151">
        <f>_xlfn.XLOOKUP(F446,'TCD poids'!A:A,'TCD poids'!C:C)</f>
        <v/>
      </c>
      <c r="M446">
        <f>TCD!T447</f>
        <v/>
      </c>
      <c r="N446">
        <f>IF(I446="",0.2,LOOKUP(I446,'Pays TVA'!A:A,'Pays TVA'!B:B))</f>
        <v/>
      </c>
      <c r="O446" s="151">
        <f>IF(TCD!M447="","",TCD!M447)</f>
        <v/>
      </c>
      <c r="P446" s="151">
        <f>IF(TCD!J447="","",TCD!J447)</f>
        <v/>
      </c>
      <c r="Q446" s="151">
        <f>IF(AND(TCD!L447="",TCD!Q447=""),"",IF(SUM(TCD!L447,TCD!Q447)&gt;15,29,9.5))</f>
        <v/>
      </c>
      <c r="R446" s="151">
        <f>_xlfn.XLOOKUP(F446,TCD!E:E,TCD!K:K,"")</f>
        <v/>
      </c>
      <c r="S446" s="151">
        <f>IF(TCD!I447="","",IF(TCD!I447&gt;8.5,17,8.5))</f>
        <v/>
      </c>
      <c r="T446" s="151">
        <f>TCD!Y447</f>
        <v/>
      </c>
    </row>
    <row r="447">
      <c r="A447" s="13">
        <f>TCD!V448</f>
        <v/>
      </c>
      <c r="B447" s="1">
        <f>B446</f>
        <v/>
      </c>
      <c r="F447">
        <f>TCD!E448</f>
        <v/>
      </c>
      <c r="H447" s="6">
        <f>IF(RIGHT(J447,3)="BTB","E","P")</f>
        <v/>
      </c>
      <c r="I447">
        <f>LOOKUP(F447,'Facture Chronopost'!L:L,'Facture Chronopost'!H:H)</f>
        <v/>
      </c>
      <c r="J447" s="6">
        <f>TCD!U448</f>
        <v/>
      </c>
      <c r="K447">
        <f>K446</f>
        <v/>
      </c>
      <c r="L447" s="151">
        <f>_xlfn.XLOOKUP(F447,'TCD poids'!A:A,'TCD poids'!C:C)</f>
        <v/>
      </c>
      <c r="M447">
        <f>TCD!T448</f>
        <v/>
      </c>
      <c r="N447">
        <f>IF(I447="",0.2,LOOKUP(I447,'Pays TVA'!A:A,'Pays TVA'!B:B))</f>
        <v/>
      </c>
      <c r="O447" s="151">
        <f>IF(TCD!M448="","",TCD!M448)</f>
        <v/>
      </c>
      <c r="P447" s="151">
        <f>IF(TCD!J448="","",TCD!J448)</f>
        <v/>
      </c>
      <c r="Q447" s="151">
        <f>IF(AND(TCD!L448="",TCD!Q448=""),"",IF(SUM(TCD!L448,TCD!Q448)&gt;15,29,9.5))</f>
        <v/>
      </c>
      <c r="R447" s="151">
        <f>_xlfn.XLOOKUP(F447,TCD!E:E,TCD!K:K,"")</f>
        <v/>
      </c>
      <c r="S447" s="151">
        <f>IF(TCD!I448="","",IF(TCD!I448&gt;8.5,17,8.5))</f>
        <v/>
      </c>
      <c r="T447" s="151">
        <f>TCD!Y448</f>
        <v/>
      </c>
    </row>
    <row r="448">
      <c r="A448" s="13">
        <f>TCD!V449</f>
        <v/>
      </c>
      <c r="B448" s="1">
        <f>B447</f>
        <v/>
      </c>
      <c r="F448">
        <f>TCD!E449</f>
        <v/>
      </c>
      <c r="H448" s="6">
        <f>IF(RIGHT(J448,3)="BTB","E","P")</f>
        <v/>
      </c>
      <c r="I448">
        <f>LOOKUP(F448,'Facture Chronopost'!L:L,'Facture Chronopost'!H:H)</f>
        <v/>
      </c>
      <c r="J448" s="6">
        <f>TCD!U449</f>
        <v/>
      </c>
      <c r="K448">
        <f>K447</f>
        <v/>
      </c>
      <c r="L448" s="151">
        <f>_xlfn.XLOOKUP(F448,'TCD poids'!A:A,'TCD poids'!C:C)</f>
        <v/>
      </c>
      <c r="M448">
        <f>TCD!T449</f>
        <v/>
      </c>
      <c r="N448">
        <f>IF(I448="",0.2,LOOKUP(I448,'Pays TVA'!A:A,'Pays TVA'!B:B))</f>
        <v/>
      </c>
      <c r="O448" s="151">
        <f>IF(TCD!M449="","",TCD!M449)</f>
        <v/>
      </c>
      <c r="P448" s="151">
        <f>IF(TCD!J449="","",TCD!J449)</f>
        <v/>
      </c>
      <c r="Q448" s="151">
        <f>IF(AND(TCD!L449="",TCD!Q449=""),"",IF(SUM(TCD!L449,TCD!Q449)&gt;15,29,9.5))</f>
        <v/>
      </c>
      <c r="R448" s="151">
        <f>_xlfn.XLOOKUP(F448,TCD!E:E,TCD!K:K,"")</f>
        <v/>
      </c>
      <c r="S448" s="151">
        <f>IF(TCD!I449="","",IF(TCD!I449&gt;8.5,17,8.5))</f>
        <v/>
      </c>
      <c r="T448" s="151">
        <f>TCD!Y449</f>
        <v/>
      </c>
    </row>
    <row r="449">
      <c r="A449" s="13">
        <f>TCD!V450</f>
        <v/>
      </c>
      <c r="B449" s="1">
        <f>B448</f>
        <v/>
      </c>
      <c r="F449">
        <f>TCD!E450</f>
        <v/>
      </c>
      <c r="H449" s="6">
        <f>IF(RIGHT(J449,3)="BTB","E","P")</f>
        <v/>
      </c>
      <c r="I449">
        <f>LOOKUP(F449,'Facture Chronopost'!L:L,'Facture Chronopost'!H:H)</f>
        <v/>
      </c>
      <c r="J449" s="6">
        <f>TCD!U450</f>
        <v/>
      </c>
      <c r="K449">
        <f>K448</f>
        <v/>
      </c>
      <c r="L449" s="151">
        <f>_xlfn.XLOOKUP(F449,'TCD poids'!A:A,'TCD poids'!C:C)</f>
        <v/>
      </c>
      <c r="M449">
        <f>TCD!T450</f>
        <v/>
      </c>
      <c r="N449">
        <f>IF(I449="",0.2,LOOKUP(I449,'Pays TVA'!A:A,'Pays TVA'!B:B))</f>
        <v/>
      </c>
      <c r="O449" s="151">
        <f>IF(TCD!M450="","",TCD!M450)</f>
        <v/>
      </c>
      <c r="P449" s="151">
        <f>IF(TCD!J450="","",TCD!J450)</f>
        <v/>
      </c>
      <c r="Q449" s="151">
        <f>IF(AND(TCD!L450="",TCD!Q450=""),"",IF(SUM(TCD!L450,TCD!Q450)&gt;15,29,9.5))</f>
        <v/>
      </c>
      <c r="R449" s="151">
        <f>_xlfn.XLOOKUP(F449,TCD!E:E,TCD!K:K,"")</f>
        <v/>
      </c>
      <c r="S449" s="151">
        <f>IF(TCD!I450="","",IF(TCD!I450&gt;8.5,17,8.5))</f>
        <v/>
      </c>
      <c r="T449" s="151">
        <f>TCD!Y450</f>
        <v/>
      </c>
    </row>
    <row r="450">
      <c r="A450" s="13">
        <f>TCD!V451</f>
        <v/>
      </c>
      <c r="B450" s="1">
        <f>B449</f>
        <v/>
      </c>
      <c r="F450">
        <f>TCD!E451</f>
        <v/>
      </c>
      <c r="H450" s="6">
        <f>IF(RIGHT(J450,3)="BTB","E","P")</f>
        <v/>
      </c>
      <c r="I450">
        <f>LOOKUP(F450,'Facture Chronopost'!L:L,'Facture Chronopost'!H:H)</f>
        <v/>
      </c>
      <c r="J450" s="6">
        <f>TCD!U451</f>
        <v/>
      </c>
      <c r="K450">
        <f>K449</f>
        <v/>
      </c>
      <c r="L450" s="151">
        <f>_xlfn.XLOOKUP(F450,'TCD poids'!A:A,'TCD poids'!C:C)</f>
        <v/>
      </c>
      <c r="M450">
        <f>TCD!T451</f>
        <v/>
      </c>
      <c r="N450">
        <f>IF(I450="",0.2,LOOKUP(I450,'Pays TVA'!A:A,'Pays TVA'!B:B))</f>
        <v/>
      </c>
      <c r="O450" s="151">
        <f>IF(TCD!M451="","",TCD!M451)</f>
        <v/>
      </c>
      <c r="P450" s="151">
        <f>IF(TCD!J451="","",TCD!J451)</f>
        <v/>
      </c>
      <c r="Q450" s="151">
        <f>IF(AND(TCD!L451="",TCD!Q451=""),"",IF(SUM(TCD!L451,TCD!Q451)&gt;15,29,9.5))</f>
        <v/>
      </c>
      <c r="R450" s="151">
        <f>_xlfn.XLOOKUP(F450,TCD!E:E,TCD!K:K,"")</f>
        <v/>
      </c>
      <c r="S450" s="151">
        <f>IF(TCD!I451="","",IF(TCD!I451&gt;8.5,17,8.5))</f>
        <v/>
      </c>
      <c r="T450" s="151">
        <f>TCD!Y451</f>
        <v/>
      </c>
    </row>
    <row r="451">
      <c r="A451" s="13">
        <f>TCD!V452</f>
        <v/>
      </c>
      <c r="B451" s="1">
        <f>B450</f>
        <v/>
      </c>
      <c r="F451">
        <f>TCD!E452</f>
        <v/>
      </c>
      <c r="H451" s="6">
        <f>IF(RIGHT(J451,3)="BTB","E","P")</f>
        <v/>
      </c>
      <c r="I451">
        <f>LOOKUP(F451,'Facture Chronopost'!L:L,'Facture Chronopost'!H:H)</f>
        <v/>
      </c>
      <c r="J451" s="6">
        <f>TCD!U452</f>
        <v/>
      </c>
      <c r="K451">
        <f>K450</f>
        <v/>
      </c>
      <c r="L451" s="151">
        <f>_xlfn.XLOOKUP(F451,'TCD poids'!A:A,'TCD poids'!C:C)</f>
        <v/>
      </c>
      <c r="M451">
        <f>TCD!T452</f>
        <v/>
      </c>
      <c r="N451">
        <f>IF(I451="",0.2,LOOKUP(I451,'Pays TVA'!A:A,'Pays TVA'!B:B))</f>
        <v/>
      </c>
      <c r="O451" s="151">
        <f>IF(TCD!M452="","",TCD!M452)</f>
        <v/>
      </c>
      <c r="P451" s="151">
        <f>IF(TCD!J452="","",TCD!J452)</f>
        <v/>
      </c>
      <c r="Q451" s="151">
        <f>IF(AND(TCD!L452="",TCD!Q452=""),"",IF(SUM(TCD!L452,TCD!Q452)&gt;15,29,9.5))</f>
        <v/>
      </c>
      <c r="R451" s="151">
        <f>_xlfn.XLOOKUP(F451,TCD!E:E,TCD!K:K,"")</f>
        <v/>
      </c>
      <c r="S451" s="151">
        <f>IF(TCD!I452="","",IF(TCD!I452&gt;8.5,17,8.5))</f>
        <v/>
      </c>
      <c r="T451" s="151">
        <f>TCD!Y452</f>
        <v/>
      </c>
    </row>
    <row r="452">
      <c r="A452" s="13">
        <f>TCD!V453</f>
        <v/>
      </c>
      <c r="B452" s="1">
        <f>B451</f>
        <v/>
      </c>
      <c r="F452">
        <f>TCD!E453</f>
        <v/>
      </c>
      <c r="H452" s="6">
        <f>IF(RIGHT(J452,3)="BTB","E","P")</f>
        <v/>
      </c>
      <c r="I452">
        <f>LOOKUP(F452,'Facture Chronopost'!L:L,'Facture Chronopost'!H:H)</f>
        <v/>
      </c>
      <c r="J452" s="6">
        <f>TCD!U453</f>
        <v/>
      </c>
      <c r="K452">
        <f>K451</f>
        <v/>
      </c>
      <c r="L452" s="151">
        <f>_xlfn.XLOOKUP(F452,'TCD poids'!A:A,'TCD poids'!C:C)</f>
        <v/>
      </c>
      <c r="M452">
        <f>TCD!T453</f>
        <v/>
      </c>
      <c r="N452">
        <f>IF(I452="",0.2,LOOKUP(I452,'Pays TVA'!A:A,'Pays TVA'!B:B))</f>
        <v/>
      </c>
      <c r="O452" s="151">
        <f>IF(TCD!M453="","",TCD!M453)</f>
        <v/>
      </c>
      <c r="P452" s="151">
        <f>IF(TCD!J453="","",TCD!J453)</f>
        <v/>
      </c>
      <c r="Q452" s="151">
        <f>IF(AND(TCD!L453="",TCD!Q453=""),"",IF(SUM(TCD!L453,TCD!Q453)&gt;15,29,9.5))</f>
        <v/>
      </c>
      <c r="R452" s="151">
        <f>_xlfn.XLOOKUP(F452,TCD!E:E,TCD!K:K,"")</f>
        <v/>
      </c>
      <c r="S452" s="151">
        <f>IF(TCD!I453="","",IF(TCD!I453&gt;8.5,17,8.5))</f>
        <v/>
      </c>
      <c r="T452" s="151">
        <f>TCD!Y453</f>
        <v/>
      </c>
    </row>
    <row r="453">
      <c r="A453" s="13">
        <f>TCD!V454</f>
        <v/>
      </c>
      <c r="B453" s="1">
        <f>B452</f>
        <v/>
      </c>
      <c r="F453">
        <f>TCD!E454</f>
        <v/>
      </c>
      <c r="H453" s="6">
        <f>IF(RIGHT(J453,3)="BTB","E","P")</f>
        <v/>
      </c>
      <c r="I453">
        <f>LOOKUP(F453,'Facture Chronopost'!L:L,'Facture Chronopost'!H:H)</f>
        <v/>
      </c>
      <c r="J453" s="6">
        <f>TCD!U454</f>
        <v/>
      </c>
      <c r="K453">
        <f>K452</f>
        <v/>
      </c>
      <c r="L453" s="151">
        <f>_xlfn.XLOOKUP(F453,'TCD poids'!A:A,'TCD poids'!C:C)</f>
        <v/>
      </c>
      <c r="M453">
        <f>TCD!T454</f>
        <v/>
      </c>
      <c r="N453">
        <f>IF(I453="",0.2,LOOKUP(I453,'Pays TVA'!A:A,'Pays TVA'!B:B))</f>
        <v/>
      </c>
      <c r="O453" s="151">
        <f>IF(TCD!M454="","",TCD!M454)</f>
        <v/>
      </c>
      <c r="P453" s="151">
        <f>IF(TCD!J454="","",TCD!J454)</f>
        <v/>
      </c>
      <c r="Q453" s="151">
        <f>IF(AND(TCD!L454="",TCD!Q454=""),"",IF(SUM(TCD!L454,TCD!Q454)&gt;15,29,9.5))</f>
        <v/>
      </c>
      <c r="R453" s="151">
        <f>_xlfn.XLOOKUP(F453,TCD!E:E,TCD!K:K,"")</f>
        <v/>
      </c>
      <c r="S453" s="151">
        <f>IF(TCD!I454="","",IF(TCD!I454&gt;8.5,17,8.5))</f>
        <v/>
      </c>
      <c r="T453" s="151">
        <f>TCD!Y454</f>
        <v/>
      </c>
    </row>
    <row r="454">
      <c r="A454" s="13">
        <f>TCD!V455</f>
        <v/>
      </c>
      <c r="B454" s="1">
        <f>B453</f>
        <v/>
      </c>
      <c r="F454">
        <f>TCD!E455</f>
        <v/>
      </c>
      <c r="H454" s="6">
        <f>IF(RIGHT(J454,3)="BTB","E","P")</f>
        <v/>
      </c>
      <c r="I454">
        <f>LOOKUP(F454,'Facture Chronopost'!L:L,'Facture Chronopost'!H:H)</f>
        <v/>
      </c>
      <c r="J454" s="6">
        <f>TCD!U455</f>
        <v/>
      </c>
      <c r="K454">
        <f>K453</f>
        <v/>
      </c>
      <c r="L454" s="151">
        <f>_xlfn.XLOOKUP(F454,'TCD poids'!A:A,'TCD poids'!C:C)</f>
        <v/>
      </c>
      <c r="M454">
        <f>TCD!T455</f>
        <v/>
      </c>
      <c r="N454">
        <f>IF(I454="",0.2,LOOKUP(I454,'Pays TVA'!A:A,'Pays TVA'!B:B))</f>
        <v/>
      </c>
      <c r="O454" s="151">
        <f>IF(TCD!M455="","",TCD!M455)</f>
        <v/>
      </c>
      <c r="P454" s="151">
        <f>IF(TCD!J455="","",TCD!J455)</f>
        <v/>
      </c>
      <c r="Q454" s="151">
        <f>IF(AND(TCD!L455="",TCD!Q455=""),"",IF(SUM(TCD!L455,TCD!Q455)&gt;15,29,9.5))</f>
        <v/>
      </c>
      <c r="R454" s="151">
        <f>_xlfn.XLOOKUP(F454,TCD!E:E,TCD!K:K,"")</f>
        <v/>
      </c>
      <c r="S454" s="151">
        <f>IF(TCD!I455="","",IF(TCD!I455&gt;8.5,17,8.5))</f>
        <v/>
      </c>
      <c r="T454" s="151">
        <f>TCD!Y455</f>
        <v/>
      </c>
    </row>
    <row r="455">
      <c r="A455" s="13">
        <f>TCD!V456</f>
        <v/>
      </c>
      <c r="B455" s="1">
        <f>B454</f>
        <v/>
      </c>
      <c r="F455">
        <f>TCD!E456</f>
        <v/>
      </c>
      <c r="H455" s="6">
        <f>IF(RIGHT(J455,3)="BTB","E","P")</f>
        <v/>
      </c>
      <c r="I455">
        <f>LOOKUP(F455,'Facture Chronopost'!L:L,'Facture Chronopost'!H:H)</f>
        <v/>
      </c>
      <c r="J455" s="6">
        <f>TCD!U456</f>
        <v/>
      </c>
      <c r="K455">
        <f>K454</f>
        <v/>
      </c>
      <c r="L455" s="151">
        <f>_xlfn.XLOOKUP(F455,'TCD poids'!A:A,'TCD poids'!C:C)</f>
        <v/>
      </c>
      <c r="M455">
        <f>TCD!T456</f>
        <v/>
      </c>
      <c r="N455">
        <f>IF(I455="",0.2,LOOKUP(I455,'Pays TVA'!A:A,'Pays TVA'!B:B))</f>
        <v/>
      </c>
      <c r="O455" s="151">
        <f>IF(TCD!M456="","",TCD!M456)</f>
        <v/>
      </c>
      <c r="P455" s="151">
        <f>IF(TCD!J456="","",TCD!J456)</f>
        <v/>
      </c>
      <c r="Q455" s="151">
        <f>IF(AND(TCD!L456="",TCD!Q456=""),"",IF(SUM(TCD!L456,TCD!Q456)&gt;15,29,9.5))</f>
        <v/>
      </c>
      <c r="R455" s="151">
        <f>_xlfn.XLOOKUP(F455,TCD!E:E,TCD!K:K,"")</f>
        <v/>
      </c>
      <c r="S455" s="151">
        <f>IF(TCD!I456="","",IF(TCD!I456&gt;8.5,17,8.5))</f>
        <v/>
      </c>
      <c r="T455" s="151">
        <f>TCD!Y456</f>
        <v/>
      </c>
    </row>
    <row r="456">
      <c r="A456" s="13">
        <f>TCD!V457</f>
        <v/>
      </c>
      <c r="B456" s="1">
        <f>B455</f>
        <v/>
      </c>
      <c r="F456">
        <f>TCD!E457</f>
        <v/>
      </c>
      <c r="H456" s="6">
        <f>IF(RIGHT(J456,3)="BTB","E","P")</f>
        <v/>
      </c>
      <c r="I456">
        <f>LOOKUP(F456,'Facture Chronopost'!L:L,'Facture Chronopost'!H:H)</f>
        <v/>
      </c>
      <c r="J456" s="6">
        <f>TCD!U457</f>
        <v/>
      </c>
      <c r="K456">
        <f>K455</f>
        <v/>
      </c>
      <c r="L456" s="151">
        <f>_xlfn.XLOOKUP(F456,'TCD poids'!A:A,'TCD poids'!C:C)</f>
        <v/>
      </c>
      <c r="M456">
        <f>TCD!T457</f>
        <v/>
      </c>
      <c r="N456">
        <f>IF(I456="",0.2,LOOKUP(I456,'Pays TVA'!A:A,'Pays TVA'!B:B))</f>
        <v/>
      </c>
      <c r="O456" s="151">
        <f>IF(TCD!M457="","",TCD!M457)</f>
        <v/>
      </c>
      <c r="P456" s="151">
        <f>IF(TCD!J457="","",TCD!J457)</f>
        <v/>
      </c>
      <c r="Q456" s="151">
        <f>IF(AND(TCD!L457="",TCD!Q457=""),"",IF(SUM(TCD!L457,TCD!Q457)&gt;15,29,9.5))</f>
        <v/>
      </c>
      <c r="R456" s="151">
        <f>_xlfn.XLOOKUP(F456,TCD!E:E,TCD!K:K,"")</f>
        <v/>
      </c>
      <c r="S456" s="151">
        <f>IF(TCD!I457="","",IF(TCD!I457&gt;8.5,17,8.5))</f>
        <v/>
      </c>
      <c r="T456" s="151">
        <f>TCD!Y457</f>
        <v/>
      </c>
    </row>
    <row r="457">
      <c r="A457" s="13">
        <f>TCD!V458</f>
        <v/>
      </c>
      <c r="B457" s="1">
        <f>B456</f>
        <v/>
      </c>
      <c r="F457">
        <f>TCD!E458</f>
        <v/>
      </c>
      <c r="H457" s="6">
        <f>IF(RIGHT(J457,3)="BTB","E","P")</f>
        <v/>
      </c>
      <c r="I457">
        <f>LOOKUP(F457,'Facture Chronopost'!L:L,'Facture Chronopost'!H:H)</f>
        <v/>
      </c>
      <c r="J457" s="6">
        <f>TCD!U458</f>
        <v/>
      </c>
      <c r="K457">
        <f>K456</f>
        <v/>
      </c>
      <c r="L457" s="151">
        <f>_xlfn.XLOOKUP(F457,'TCD poids'!A:A,'TCD poids'!C:C)</f>
        <v/>
      </c>
      <c r="M457">
        <f>TCD!T458</f>
        <v/>
      </c>
      <c r="N457">
        <f>IF(I457="",0.2,LOOKUP(I457,'Pays TVA'!A:A,'Pays TVA'!B:B))</f>
        <v/>
      </c>
      <c r="O457" s="151">
        <f>IF(TCD!M458="","",TCD!M458)</f>
        <v/>
      </c>
      <c r="P457" s="151">
        <f>IF(TCD!J458="","",TCD!J458)</f>
        <v/>
      </c>
      <c r="Q457" s="151">
        <f>IF(AND(TCD!L458="",TCD!Q458=""),"",IF(SUM(TCD!L458,TCD!Q458)&gt;15,29,9.5))</f>
        <v/>
      </c>
      <c r="R457" s="151">
        <f>_xlfn.XLOOKUP(F457,TCD!E:E,TCD!K:K,"")</f>
        <v/>
      </c>
      <c r="S457" s="151">
        <f>IF(TCD!I458="","",IF(TCD!I458&gt;8.5,17,8.5))</f>
        <v/>
      </c>
      <c r="T457" s="151">
        <f>TCD!Y458</f>
        <v/>
      </c>
    </row>
    <row r="458">
      <c r="A458" s="13">
        <f>TCD!V459</f>
        <v/>
      </c>
      <c r="B458" s="1">
        <f>B457</f>
        <v/>
      </c>
      <c r="F458">
        <f>TCD!E459</f>
        <v/>
      </c>
      <c r="H458" s="6">
        <f>IF(RIGHT(J458,3)="BTB","E","P")</f>
        <v/>
      </c>
      <c r="I458">
        <f>LOOKUP(F458,'Facture Chronopost'!L:L,'Facture Chronopost'!H:H)</f>
        <v/>
      </c>
      <c r="J458" s="6">
        <f>TCD!U459</f>
        <v/>
      </c>
      <c r="K458">
        <f>K457</f>
        <v/>
      </c>
      <c r="L458" s="151">
        <f>_xlfn.XLOOKUP(F458,'TCD poids'!A:A,'TCD poids'!C:C)</f>
        <v/>
      </c>
      <c r="M458">
        <f>TCD!T459</f>
        <v/>
      </c>
      <c r="N458">
        <f>IF(I458="",0.2,LOOKUP(I458,'Pays TVA'!A:A,'Pays TVA'!B:B))</f>
        <v/>
      </c>
      <c r="O458" s="151">
        <f>IF(TCD!M459="","",TCD!M459)</f>
        <v/>
      </c>
      <c r="P458" s="151">
        <f>IF(TCD!J459="","",TCD!J459)</f>
        <v/>
      </c>
      <c r="Q458" s="151">
        <f>IF(AND(TCD!L459="",TCD!Q459=""),"",IF(SUM(TCD!L459,TCD!Q459)&gt;15,29,9.5))</f>
        <v/>
      </c>
      <c r="R458" s="151">
        <f>_xlfn.XLOOKUP(F458,TCD!E:E,TCD!K:K,"")</f>
        <v/>
      </c>
      <c r="S458" s="151">
        <f>IF(TCD!I459="","",IF(TCD!I459&gt;8.5,17,8.5))</f>
        <v/>
      </c>
      <c r="T458" s="151">
        <f>TCD!Y459</f>
        <v/>
      </c>
    </row>
    <row r="459">
      <c r="A459" s="13">
        <f>TCD!V460</f>
        <v/>
      </c>
      <c r="B459" s="1">
        <f>B458</f>
        <v/>
      </c>
      <c r="F459">
        <f>TCD!E460</f>
        <v/>
      </c>
      <c r="H459" s="6">
        <f>IF(RIGHT(J459,3)="BTB","E","P")</f>
        <v/>
      </c>
      <c r="I459">
        <f>LOOKUP(F459,'Facture Chronopost'!L:L,'Facture Chronopost'!H:H)</f>
        <v/>
      </c>
      <c r="J459" s="6">
        <f>TCD!U460</f>
        <v/>
      </c>
      <c r="K459">
        <f>K458</f>
        <v/>
      </c>
      <c r="L459" s="151">
        <f>_xlfn.XLOOKUP(F459,'TCD poids'!A:A,'TCD poids'!C:C)</f>
        <v/>
      </c>
      <c r="M459">
        <f>TCD!T460</f>
        <v/>
      </c>
      <c r="N459">
        <f>IF(I459="",0.2,LOOKUP(I459,'Pays TVA'!A:A,'Pays TVA'!B:B))</f>
        <v/>
      </c>
      <c r="O459" s="151">
        <f>IF(TCD!M460="","",TCD!M460)</f>
        <v/>
      </c>
      <c r="P459" s="151">
        <f>IF(TCD!J460="","",TCD!J460)</f>
        <v/>
      </c>
      <c r="Q459" s="151">
        <f>IF(AND(TCD!L460="",TCD!Q460=""),"",IF(SUM(TCD!L460,TCD!Q460)&gt;15,29,9.5))</f>
        <v/>
      </c>
      <c r="R459" s="151">
        <f>_xlfn.XLOOKUP(F459,TCD!E:E,TCD!K:K,"")</f>
        <v/>
      </c>
      <c r="S459" s="151">
        <f>IF(TCD!I460="","",IF(TCD!I460&gt;8.5,17,8.5))</f>
        <v/>
      </c>
      <c r="T459" s="151">
        <f>TCD!Y460</f>
        <v/>
      </c>
    </row>
    <row r="460">
      <c r="A460" s="13">
        <f>TCD!V461</f>
        <v/>
      </c>
      <c r="B460" s="1">
        <f>B459</f>
        <v/>
      </c>
      <c r="F460">
        <f>TCD!E461</f>
        <v/>
      </c>
      <c r="H460" s="6">
        <f>IF(RIGHT(J460,3)="BTB","E","P")</f>
        <v/>
      </c>
      <c r="I460">
        <f>LOOKUP(F460,'Facture Chronopost'!L:L,'Facture Chronopost'!H:H)</f>
        <v/>
      </c>
      <c r="J460" s="6">
        <f>TCD!U461</f>
        <v/>
      </c>
      <c r="K460">
        <f>K459</f>
        <v/>
      </c>
      <c r="L460" s="151">
        <f>_xlfn.XLOOKUP(F460,'TCD poids'!A:A,'TCD poids'!C:C)</f>
        <v/>
      </c>
      <c r="M460">
        <f>TCD!T461</f>
        <v/>
      </c>
      <c r="N460">
        <f>IF(I460="",0.2,LOOKUP(I460,'Pays TVA'!A:A,'Pays TVA'!B:B))</f>
        <v/>
      </c>
      <c r="O460" s="151">
        <f>IF(TCD!M461="","",TCD!M461)</f>
        <v/>
      </c>
      <c r="P460" s="151">
        <f>IF(TCD!J461="","",TCD!J461)</f>
        <v/>
      </c>
      <c r="Q460" s="151">
        <f>IF(AND(TCD!L461="",TCD!Q461=""),"",IF(SUM(TCD!L461,TCD!Q461)&gt;15,29,9.5))</f>
        <v/>
      </c>
      <c r="R460" s="151">
        <f>_xlfn.XLOOKUP(F460,TCD!E:E,TCD!K:K,"")</f>
        <v/>
      </c>
      <c r="S460" s="151">
        <f>IF(TCD!I461="","",IF(TCD!I461&gt;8.5,17,8.5))</f>
        <v/>
      </c>
      <c r="T460" s="151">
        <f>TCD!Y461</f>
        <v/>
      </c>
    </row>
    <row r="461">
      <c r="A461" s="13">
        <f>TCD!V462</f>
        <v/>
      </c>
      <c r="B461" s="1">
        <f>B460</f>
        <v/>
      </c>
      <c r="F461">
        <f>TCD!E462</f>
        <v/>
      </c>
      <c r="H461" s="6">
        <f>IF(RIGHT(J461,3)="BTB","E","P")</f>
        <v/>
      </c>
      <c r="I461">
        <f>LOOKUP(F461,'Facture Chronopost'!L:L,'Facture Chronopost'!H:H)</f>
        <v/>
      </c>
      <c r="J461" s="6">
        <f>TCD!U462</f>
        <v/>
      </c>
      <c r="K461">
        <f>K460</f>
        <v/>
      </c>
      <c r="L461" s="151">
        <f>_xlfn.XLOOKUP(F461,'TCD poids'!A:A,'TCD poids'!C:C)</f>
        <v/>
      </c>
      <c r="M461">
        <f>TCD!T462</f>
        <v/>
      </c>
      <c r="N461">
        <f>IF(I461="",0.2,LOOKUP(I461,'Pays TVA'!A:A,'Pays TVA'!B:B))</f>
        <v/>
      </c>
      <c r="O461" s="151">
        <f>IF(TCD!M462="","",TCD!M462)</f>
        <v/>
      </c>
      <c r="P461" s="151">
        <f>IF(TCD!J462="","",TCD!J462)</f>
        <v/>
      </c>
      <c r="Q461" s="151">
        <f>IF(AND(TCD!L462="",TCD!Q462=""),"",IF(SUM(TCD!L462,TCD!Q462)&gt;15,29,9.5))</f>
        <v/>
      </c>
      <c r="R461" s="151">
        <f>_xlfn.XLOOKUP(F461,TCD!E:E,TCD!K:K,"")</f>
        <v/>
      </c>
      <c r="S461" s="151">
        <f>IF(TCD!I462="","",IF(TCD!I462&gt;8.5,17,8.5))</f>
        <v/>
      </c>
      <c r="T461" s="151">
        <f>TCD!Y462</f>
        <v/>
      </c>
    </row>
    <row r="462">
      <c r="A462" s="13">
        <f>TCD!V463</f>
        <v/>
      </c>
      <c r="B462" s="1">
        <f>B461</f>
        <v/>
      </c>
      <c r="F462">
        <f>TCD!E463</f>
        <v/>
      </c>
      <c r="H462" s="6">
        <f>IF(RIGHT(J462,3)="BTB","E","P")</f>
        <v/>
      </c>
      <c r="I462">
        <f>LOOKUP(F462,'Facture Chronopost'!L:L,'Facture Chronopost'!H:H)</f>
        <v/>
      </c>
      <c r="J462" s="6">
        <f>TCD!U463</f>
        <v/>
      </c>
      <c r="K462">
        <f>K461</f>
        <v/>
      </c>
      <c r="L462" s="151">
        <f>_xlfn.XLOOKUP(F462,'TCD poids'!A:A,'TCD poids'!C:C)</f>
        <v/>
      </c>
      <c r="M462">
        <f>TCD!T463</f>
        <v/>
      </c>
      <c r="N462">
        <f>IF(I462="",0.2,LOOKUP(I462,'Pays TVA'!A:A,'Pays TVA'!B:B))</f>
        <v/>
      </c>
      <c r="O462" s="151">
        <f>IF(TCD!M463="","",TCD!M463)</f>
        <v/>
      </c>
      <c r="P462" s="151">
        <f>IF(TCD!J463="","",TCD!J463)</f>
        <v/>
      </c>
      <c r="Q462" s="151">
        <f>IF(AND(TCD!L463="",TCD!Q463=""),"",IF(SUM(TCD!L463,TCD!Q463)&gt;15,29,9.5))</f>
        <v/>
      </c>
      <c r="R462" s="151">
        <f>_xlfn.XLOOKUP(F462,TCD!E:E,TCD!K:K,"")</f>
        <v/>
      </c>
      <c r="S462" s="151">
        <f>IF(TCD!I463="","",IF(TCD!I463&gt;8.5,17,8.5))</f>
        <v/>
      </c>
      <c r="T462" s="151">
        <f>TCD!Y463</f>
        <v/>
      </c>
    </row>
    <row r="463">
      <c r="A463" s="13">
        <f>TCD!V464</f>
        <v/>
      </c>
      <c r="B463" s="1">
        <f>B462</f>
        <v/>
      </c>
      <c r="F463">
        <f>TCD!E464</f>
        <v/>
      </c>
      <c r="H463" s="6">
        <f>IF(RIGHT(J463,3)="BTB","E","P")</f>
        <v/>
      </c>
      <c r="I463">
        <f>LOOKUP(F463,'Facture Chronopost'!L:L,'Facture Chronopost'!H:H)</f>
        <v/>
      </c>
      <c r="J463" s="6">
        <f>TCD!U464</f>
        <v/>
      </c>
      <c r="K463">
        <f>K462</f>
        <v/>
      </c>
      <c r="L463" s="151">
        <f>_xlfn.XLOOKUP(F463,'TCD poids'!A:A,'TCD poids'!C:C)</f>
        <v/>
      </c>
      <c r="M463">
        <f>TCD!T464</f>
        <v/>
      </c>
      <c r="N463">
        <f>IF(I463="",0.2,LOOKUP(I463,'Pays TVA'!A:A,'Pays TVA'!B:B))</f>
        <v/>
      </c>
      <c r="O463" s="151">
        <f>IF(TCD!M464="","",TCD!M464)</f>
        <v/>
      </c>
      <c r="P463" s="151">
        <f>IF(TCD!J464="","",TCD!J464)</f>
        <v/>
      </c>
      <c r="Q463" s="151">
        <f>IF(AND(TCD!L464="",TCD!Q464=""),"",IF(SUM(TCD!L464,TCD!Q464)&gt;15,29,9.5))</f>
        <v/>
      </c>
      <c r="R463" s="151">
        <f>_xlfn.XLOOKUP(F463,TCD!E:E,TCD!K:K,"")</f>
        <v/>
      </c>
      <c r="S463" s="151">
        <f>IF(TCD!I464="","",IF(TCD!I464&gt;8.5,17,8.5))</f>
        <v/>
      </c>
      <c r="T463" s="151">
        <f>TCD!Y464</f>
        <v/>
      </c>
    </row>
    <row r="464">
      <c r="A464" s="13">
        <f>TCD!V465</f>
        <v/>
      </c>
      <c r="B464" s="1">
        <f>B463</f>
        <v/>
      </c>
      <c r="F464">
        <f>TCD!E465</f>
        <v/>
      </c>
      <c r="H464" s="6">
        <f>IF(RIGHT(J464,3)="BTB","E","P")</f>
        <v/>
      </c>
      <c r="I464">
        <f>LOOKUP(F464,'Facture Chronopost'!L:L,'Facture Chronopost'!H:H)</f>
        <v/>
      </c>
      <c r="J464" s="6">
        <f>TCD!U465</f>
        <v/>
      </c>
      <c r="K464">
        <f>K463</f>
        <v/>
      </c>
      <c r="L464" s="151">
        <f>_xlfn.XLOOKUP(F464,'TCD poids'!A:A,'TCD poids'!C:C)</f>
        <v/>
      </c>
      <c r="M464">
        <f>TCD!T465</f>
        <v/>
      </c>
      <c r="N464">
        <f>IF(I464="",0.2,LOOKUP(I464,'Pays TVA'!A:A,'Pays TVA'!B:B))</f>
        <v/>
      </c>
      <c r="O464" s="151">
        <f>IF(TCD!M465="","",TCD!M465)</f>
        <v/>
      </c>
      <c r="P464" s="151">
        <f>IF(TCD!J465="","",TCD!J465)</f>
        <v/>
      </c>
      <c r="Q464" s="151">
        <f>IF(AND(TCD!L465="",TCD!Q465=""),"",IF(SUM(TCD!L465,TCD!Q465)&gt;15,29,9.5))</f>
        <v/>
      </c>
      <c r="R464" s="151">
        <f>_xlfn.XLOOKUP(F464,TCD!E:E,TCD!K:K,"")</f>
        <v/>
      </c>
      <c r="S464" s="151">
        <f>IF(TCD!I465="","",IF(TCD!I465&gt;8.5,17,8.5))</f>
        <v/>
      </c>
      <c r="T464" s="151">
        <f>TCD!Y465</f>
        <v/>
      </c>
    </row>
    <row r="465">
      <c r="A465" s="13">
        <f>TCD!V466</f>
        <v/>
      </c>
      <c r="B465" s="1">
        <f>B464</f>
        <v/>
      </c>
      <c r="F465">
        <f>TCD!E466</f>
        <v/>
      </c>
      <c r="H465" s="6">
        <f>IF(RIGHT(J465,3)="BTB","E","P")</f>
        <v/>
      </c>
      <c r="I465">
        <f>LOOKUP(F465,'Facture Chronopost'!L:L,'Facture Chronopost'!H:H)</f>
        <v/>
      </c>
      <c r="J465" s="6">
        <f>TCD!U466</f>
        <v/>
      </c>
      <c r="K465">
        <f>K464</f>
        <v/>
      </c>
      <c r="L465" s="151">
        <f>_xlfn.XLOOKUP(F465,'TCD poids'!A:A,'TCD poids'!C:C)</f>
        <v/>
      </c>
      <c r="M465">
        <f>TCD!T466</f>
        <v/>
      </c>
      <c r="N465">
        <f>IF(I465="",0.2,LOOKUP(I465,'Pays TVA'!A:A,'Pays TVA'!B:B))</f>
        <v/>
      </c>
      <c r="O465" s="151">
        <f>IF(TCD!M466="","",TCD!M466)</f>
        <v/>
      </c>
      <c r="P465" s="151">
        <f>IF(TCD!J466="","",TCD!J466)</f>
        <v/>
      </c>
      <c r="Q465" s="151">
        <f>IF(AND(TCD!L466="",TCD!Q466=""),"",IF(SUM(TCD!L466,TCD!Q466)&gt;15,29,9.5))</f>
        <v/>
      </c>
      <c r="R465" s="151">
        <f>_xlfn.XLOOKUP(F465,TCD!E:E,TCD!K:K,"")</f>
        <v/>
      </c>
      <c r="S465" s="151">
        <f>IF(TCD!I466="","",IF(TCD!I466&gt;8.5,17,8.5))</f>
        <v/>
      </c>
      <c r="T465" s="151">
        <f>TCD!Y466</f>
        <v/>
      </c>
    </row>
    <row r="466">
      <c r="A466" s="13">
        <f>TCD!V467</f>
        <v/>
      </c>
      <c r="B466" s="1">
        <f>B465</f>
        <v/>
      </c>
      <c r="F466">
        <f>TCD!E467</f>
        <v/>
      </c>
      <c r="H466" s="6">
        <f>IF(RIGHT(J466,3)="BTB","E","P")</f>
        <v/>
      </c>
      <c r="I466">
        <f>LOOKUP(F466,'Facture Chronopost'!L:L,'Facture Chronopost'!H:H)</f>
        <v/>
      </c>
      <c r="J466" s="6">
        <f>TCD!U467</f>
        <v/>
      </c>
      <c r="K466">
        <f>K465</f>
        <v/>
      </c>
      <c r="L466" s="151">
        <f>_xlfn.XLOOKUP(F466,'TCD poids'!A:A,'TCD poids'!C:C)</f>
        <v/>
      </c>
      <c r="M466">
        <f>TCD!T467</f>
        <v/>
      </c>
      <c r="N466">
        <f>IF(I466="",0.2,LOOKUP(I466,'Pays TVA'!A:A,'Pays TVA'!B:B))</f>
        <v/>
      </c>
      <c r="O466" s="151">
        <f>IF(TCD!M467="","",TCD!M467)</f>
        <v/>
      </c>
      <c r="P466" s="151">
        <f>IF(TCD!J467="","",TCD!J467)</f>
        <v/>
      </c>
      <c r="Q466" s="151">
        <f>IF(AND(TCD!L467="",TCD!Q467=""),"",IF(SUM(TCD!L467,TCD!Q467)&gt;15,29,9.5))</f>
        <v/>
      </c>
      <c r="R466" s="151">
        <f>_xlfn.XLOOKUP(F466,TCD!E:E,TCD!K:K,"")</f>
        <v/>
      </c>
      <c r="S466" s="151">
        <f>IF(TCD!I467="","",IF(TCD!I467&gt;8.5,17,8.5))</f>
        <v/>
      </c>
      <c r="T466" s="151">
        <f>TCD!Y467</f>
        <v/>
      </c>
    </row>
    <row r="467">
      <c r="A467" s="13">
        <f>TCD!V468</f>
        <v/>
      </c>
      <c r="B467" s="1">
        <f>B466</f>
        <v/>
      </c>
      <c r="F467">
        <f>TCD!E468</f>
        <v/>
      </c>
      <c r="H467" s="6">
        <f>IF(RIGHT(J467,3)="BTB","E","P")</f>
        <v/>
      </c>
      <c r="I467">
        <f>LOOKUP(F467,'Facture Chronopost'!L:L,'Facture Chronopost'!H:H)</f>
        <v/>
      </c>
      <c r="J467" s="6">
        <f>TCD!U468</f>
        <v/>
      </c>
      <c r="K467">
        <f>K466</f>
        <v/>
      </c>
      <c r="L467" s="151">
        <f>_xlfn.XLOOKUP(F467,'TCD poids'!A:A,'TCD poids'!C:C)</f>
        <v/>
      </c>
      <c r="M467">
        <f>TCD!T468</f>
        <v/>
      </c>
      <c r="N467">
        <f>IF(I467="",0.2,LOOKUP(I467,'Pays TVA'!A:A,'Pays TVA'!B:B))</f>
        <v/>
      </c>
      <c r="O467" s="151">
        <f>IF(TCD!M468="","",TCD!M468)</f>
        <v/>
      </c>
      <c r="P467" s="151">
        <f>IF(TCD!J468="","",TCD!J468)</f>
        <v/>
      </c>
      <c r="Q467" s="151">
        <f>IF(AND(TCD!L468="",TCD!Q468=""),"",IF(SUM(TCD!L468,TCD!Q468)&gt;15,29,9.5))</f>
        <v/>
      </c>
      <c r="R467" s="151">
        <f>_xlfn.XLOOKUP(F467,TCD!E:E,TCD!K:K,"")</f>
        <v/>
      </c>
      <c r="S467" s="151">
        <f>IF(TCD!I468="","",IF(TCD!I468&gt;8.5,17,8.5))</f>
        <v/>
      </c>
      <c r="T467" s="151">
        <f>TCD!Y468</f>
        <v/>
      </c>
    </row>
    <row r="468">
      <c r="A468" s="13">
        <f>TCD!V469</f>
        <v/>
      </c>
      <c r="B468" s="1">
        <f>B467</f>
        <v/>
      </c>
      <c r="F468">
        <f>TCD!E469</f>
        <v/>
      </c>
      <c r="H468" s="6">
        <f>IF(RIGHT(J468,3)="BTB","E","P")</f>
        <v/>
      </c>
      <c r="I468">
        <f>LOOKUP(F468,'Facture Chronopost'!L:L,'Facture Chronopost'!H:H)</f>
        <v/>
      </c>
      <c r="J468" s="6">
        <f>TCD!U469</f>
        <v/>
      </c>
      <c r="K468">
        <f>K467</f>
        <v/>
      </c>
      <c r="L468" s="151">
        <f>_xlfn.XLOOKUP(F468,'TCD poids'!A:A,'TCD poids'!C:C)</f>
        <v/>
      </c>
      <c r="M468">
        <f>TCD!T469</f>
        <v/>
      </c>
      <c r="N468">
        <f>IF(I468="",0.2,LOOKUP(I468,'Pays TVA'!A:A,'Pays TVA'!B:B))</f>
        <v/>
      </c>
      <c r="O468" s="151">
        <f>IF(TCD!M469="","",TCD!M469)</f>
        <v/>
      </c>
      <c r="P468" s="151">
        <f>IF(TCD!J469="","",TCD!J469)</f>
        <v/>
      </c>
      <c r="Q468" s="151">
        <f>IF(AND(TCD!L469="",TCD!Q469=""),"",IF(SUM(TCD!L469,TCD!Q469)&gt;15,29,9.5))</f>
        <v/>
      </c>
      <c r="R468" s="151">
        <f>_xlfn.XLOOKUP(F468,TCD!E:E,TCD!K:K,"")</f>
        <v/>
      </c>
      <c r="S468" s="151">
        <f>IF(TCD!I469="","",IF(TCD!I469&gt;8.5,17,8.5))</f>
        <v/>
      </c>
      <c r="T468" s="151">
        <f>TCD!Y469</f>
        <v/>
      </c>
    </row>
    <row r="469">
      <c r="A469" s="13">
        <f>TCD!V470</f>
        <v/>
      </c>
      <c r="B469" s="1">
        <f>B468</f>
        <v/>
      </c>
      <c r="F469">
        <f>TCD!E470</f>
        <v/>
      </c>
      <c r="H469" s="6">
        <f>IF(RIGHT(J469,3)="BTB","E","P")</f>
        <v/>
      </c>
      <c r="I469">
        <f>LOOKUP(F469,'Facture Chronopost'!L:L,'Facture Chronopost'!H:H)</f>
        <v/>
      </c>
      <c r="J469" s="6">
        <f>TCD!U470</f>
        <v/>
      </c>
      <c r="K469">
        <f>K468</f>
        <v/>
      </c>
      <c r="L469" s="151">
        <f>_xlfn.XLOOKUP(F469,'TCD poids'!A:A,'TCD poids'!C:C)</f>
        <v/>
      </c>
      <c r="M469">
        <f>TCD!T470</f>
        <v/>
      </c>
      <c r="N469">
        <f>IF(I469="",0.2,LOOKUP(I469,'Pays TVA'!A:A,'Pays TVA'!B:B))</f>
        <v/>
      </c>
      <c r="O469" s="151">
        <f>IF(TCD!M470="","",TCD!M470)</f>
        <v/>
      </c>
      <c r="P469" s="151">
        <f>IF(TCD!J470="","",TCD!J470)</f>
        <v/>
      </c>
      <c r="Q469" s="151">
        <f>IF(AND(TCD!L470="",TCD!Q470=""),"",IF(SUM(TCD!L470,TCD!Q470)&gt;15,29,9.5))</f>
        <v/>
      </c>
      <c r="R469" s="151">
        <f>_xlfn.XLOOKUP(F469,TCD!E:E,TCD!K:K,"")</f>
        <v/>
      </c>
      <c r="S469" s="151">
        <f>IF(TCD!I470="","",IF(TCD!I470&gt;8.5,17,8.5))</f>
        <v/>
      </c>
      <c r="T469" s="151">
        <f>TCD!Y470</f>
        <v/>
      </c>
    </row>
    <row r="470">
      <c r="A470" s="13">
        <f>TCD!V471</f>
        <v/>
      </c>
      <c r="B470" s="1">
        <f>B469</f>
        <v/>
      </c>
      <c r="F470">
        <f>TCD!E471</f>
        <v/>
      </c>
      <c r="H470" s="6">
        <f>IF(RIGHT(J470,3)="BTB","E","P")</f>
        <v/>
      </c>
      <c r="I470">
        <f>LOOKUP(F470,'Facture Chronopost'!L:L,'Facture Chronopost'!H:H)</f>
        <v/>
      </c>
      <c r="J470" s="6">
        <f>TCD!U471</f>
        <v/>
      </c>
      <c r="K470">
        <f>K469</f>
        <v/>
      </c>
      <c r="L470" s="151">
        <f>_xlfn.XLOOKUP(F470,'TCD poids'!A:A,'TCD poids'!C:C)</f>
        <v/>
      </c>
      <c r="M470">
        <f>TCD!T471</f>
        <v/>
      </c>
      <c r="N470">
        <f>IF(I470="",0.2,LOOKUP(I470,'Pays TVA'!A:A,'Pays TVA'!B:B))</f>
        <v/>
      </c>
      <c r="O470" s="151">
        <f>IF(TCD!M471="","",TCD!M471)</f>
        <v/>
      </c>
      <c r="P470" s="151">
        <f>IF(TCD!J471="","",TCD!J471)</f>
        <v/>
      </c>
      <c r="Q470" s="151">
        <f>IF(AND(TCD!L471="",TCD!Q471=""),"",IF(SUM(TCD!L471,TCD!Q471)&gt;15,29,9.5))</f>
        <v/>
      </c>
      <c r="R470" s="151">
        <f>_xlfn.XLOOKUP(F470,TCD!E:E,TCD!K:K,"")</f>
        <v/>
      </c>
      <c r="S470" s="151">
        <f>IF(TCD!I471="","",IF(TCD!I471&gt;8.5,17,8.5))</f>
        <v/>
      </c>
      <c r="T470" s="151">
        <f>TCD!Y471</f>
        <v/>
      </c>
    </row>
    <row r="471">
      <c r="A471" s="13">
        <f>TCD!V472</f>
        <v/>
      </c>
      <c r="B471" s="1">
        <f>B470</f>
        <v/>
      </c>
      <c r="F471">
        <f>TCD!E472</f>
        <v/>
      </c>
      <c r="H471" s="6">
        <f>IF(RIGHT(J471,3)="BTB","E","P")</f>
        <v/>
      </c>
      <c r="I471">
        <f>LOOKUP(F471,'Facture Chronopost'!L:L,'Facture Chronopost'!H:H)</f>
        <v/>
      </c>
      <c r="J471" s="6">
        <f>TCD!U472</f>
        <v/>
      </c>
      <c r="K471">
        <f>K470</f>
        <v/>
      </c>
      <c r="L471" s="151">
        <f>_xlfn.XLOOKUP(F471,'TCD poids'!A:A,'TCD poids'!C:C)</f>
        <v/>
      </c>
      <c r="M471">
        <f>TCD!T472</f>
        <v/>
      </c>
      <c r="N471">
        <f>IF(I471="",0.2,LOOKUP(I471,'Pays TVA'!A:A,'Pays TVA'!B:B))</f>
        <v/>
      </c>
      <c r="O471" s="151">
        <f>IF(TCD!M472="","",TCD!M472)</f>
        <v/>
      </c>
      <c r="P471" s="151">
        <f>IF(TCD!J472="","",TCD!J472)</f>
        <v/>
      </c>
      <c r="Q471" s="151">
        <f>IF(AND(TCD!L472="",TCD!Q472=""),"",IF(SUM(TCD!L472,TCD!Q472)&gt;15,29,9.5))</f>
        <v/>
      </c>
      <c r="R471" s="151">
        <f>_xlfn.XLOOKUP(F471,TCD!E:E,TCD!K:K,"")</f>
        <v/>
      </c>
      <c r="S471" s="151">
        <f>IF(TCD!I472="","",IF(TCD!I472&gt;8.5,17,8.5))</f>
        <v/>
      </c>
      <c r="T471" s="151">
        <f>TCD!Y472</f>
        <v/>
      </c>
    </row>
    <row r="472">
      <c r="A472" s="13">
        <f>TCD!V473</f>
        <v/>
      </c>
      <c r="B472" s="1">
        <f>B471</f>
        <v/>
      </c>
      <c r="F472">
        <f>TCD!E473</f>
        <v/>
      </c>
      <c r="H472" s="6">
        <f>IF(RIGHT(J472,3)="BTB","E","P")</f>
        <v/>
      </c>
      <c r="I472">
        <f>LOOKUP(F472,'Facture Chronopost'!L:L,'Facture Chronopost'!H:H)</f>
        <v/>
      </c>
      <c r="J472" s="6">
        <f>TCD!U473</f>
        <v/>
      </c>
      <c r="K472">
        <f>K471</f>
        <v/>
      </c>
      <c r="L472" s="151">
        <f>_xlfn.XLOOKUP(F472,'TCD poids'!A:A,'TCD poids'!C:C)</f>
        <v/>
      </c>
      <c r="M472">
        <f>TCD!T473</f>
        <v/>
      </c>
      <c r="N472">
        <f>IF(I472="",0.2,LOOKUP(I472,'Pays TVA'!A:A,'Pays TVA'!B:B))</f>
        <v/>
      </c>
      <c r="O472" s="151">
        <f>IF(TCD!M473="","",TCD!M473)</f>
        <v/>
      </c>
      <c r="P472" s="151">
        <f>IF(TCD!J473="","",TCD!J473)</f>
        <v/>
      </c>
      <c r="Q472" s="151">
        <f>IF(AND(TCD!L473="",TCD!Q473=""),"",IF(SUM(TCD!L473,TCD!Q473)&gt;15,29,9.5))</f>
        <v/>
      </c>
      <c r="R472" s="151">
        <f>_xlfn.XLOOKUP(F472,TCD!E:E,TCD!K:K,"")</f>
        <v/>
      </c>
      <c r="S472" s="151">
        <f>IF(TCD!I473="","",IF(TCD!I473&gt;8.5,17,8.5))</f>
        <v/>
      </c>
      <c r="T472" s="151">
        <f>TCD!Y473</f>
        <v/>
      </c>
    </row>
    <row r="473">
      <c r="A473" s="13">
        <f>TCD!V474</f>
        <v/>
      </c>
      <c r="B473" s="1">
        <f>B472</f>
        <v/>
      </c>
      <c r="F473">
        <f>TCD!E474</f>
        <v/>
      </c>
      <c r="H473" s="6">
        <f>IF(RIGHT(J473,3)="BTB","E","P")</f>
        <v/>
      </c>
      <c r="I473">
        <f>LOOKUP(F473,'Facture Chronopost'!L:L,'Facture Chronopost'!H:H)</f>
        <v/>
      </c>
      <c r="J473" s="6">
        <f>TCD!U474</f>
        <v/>
      </c>
      <c r="K473">
        <f>K472</f>
        <v/>
      </c>
      <c r="L473" s="151">
        <f>_xlfn.XLOOKUP(F473,'TCD poids'!A:A,'TCD poids'!C:C)</f>
        <v/>
      </c>
      <c r="M473">
        <f>TCD!T474</f>
        <v/>
      </c>
      <c r="N473">
        <f>IF(I473="",0.2,LOOKUP(I473,'Pays TVA'!A:A,'Pays TVA'!B:B))</f>
        <v/>
      </c>
      <c r="O473" s="151">
        <f>IF(TCD!M474="","",TCD!M474)</f>
        <v/>
      </c>
      <c r="P473" s="151">
        <f>IF(TCD!J474="","",TCD!J474)</f>
        <v/>
      </c>
      <c r="Q473" s="151">
        <f>IF(AND(TCD!L474="",TCD!Q474=""),"",IF(SUM(TCD!L474,TCD!Q474)&gt;15,29,9.5))</f>
        <v/>
      </c>
      <c r="R473" s="151">
        <f>_xlfn.XLOOKUP(F473,TCD!E:E,TCD!K:K,"")</f>
        <v/>
      </c>
      <c r="S473" s="151">
        <f>IF(TCD!I474="","",IF(TCD!I474&gt;8.5,17,8.5))</f>
        <v/>
      </c>
      <c r="T473" s="151">
        <f>TCD!Y474</f>
        <v/>
      </c>
    </row>
    <row r="474">
      <c r="A474" s="13">
        <f>TCD!V475</f>
        <v/>
      </c>
      <c r="B474" s="1">
        <f>B473</f>
        <v/>
      </c>
      <c r="F474">
        <f>TCD!E475</f>
        <v/>
      </c>
      <c r="H474" s="6">
        <f>IF(RIGHT(J474,3)="BTB","E","P")</f>
        <v/>
      </c>
      <c r="I474">
        <f>LOOKUP(F474,'Facture Chronopost'!L:L,'Facture Chronopost'!H:H)</f>
        <v/>
      </c>
      <c r="J474" s="6">
        <f>TCD!U475</f>
        <v/>
      </c>
      <c r="K474">
        <f>K473</f>
        <v/>
      </c>
      <c r="L474" s="151">
        <f>_xlfn.XLOOKUP(F474,'TCD poids'!A:A,'TCD poids'!C:C)</f>
        <v/>
      </c>
      <c r="M474">
        <f>TCD!T475</f>
        <v/>
      </c>
      <c r="N474">
        <f>IF(I474="",0.2,LOOKUP(I474,'Pays TVA'!A:A,'Pays TVA'!B:B))</f>
        <v/>
      </c>
      <c r="O474" s="151">
        <f>IF(TCD!M475="","",TCD!M475)</f>
        <v/>
      </c>
      <c r="P474" s="151">
        <f>IF(TCD!J475="","",TCD!J475)</f>
        <v/>
      </c>
      <c r="Q474" s="151">
        <f>IF(AND(TCD!L475="",TCD!Q475=""),"",IF(SUM(TCD!L475,TCD!Q475)&gt;15,29,9.5))</f>
        <v/>
      </c>
      <c r="R474" s="151">
        <f>_xlfn.XLOOKUP(F474,TCD!E:E,TCD!K:K,"")</f>
        <v/>
      </c>
      <c r="S474" s="151">
        <f>IF(TCD!I475="","",IF(TCD!I475&gt;8.5,17,8.5))</f>
        <v/>
      </c>
      <c r="T474" s="151">
        <f>TCD!Y475</f>
        <v/>
      </c>
    </row>
    <row r="475">
      <c r="A475" s="13">
        <f>TCD!V476</f>
        <v/>
      </c>
      <c r="B475" s="1">
        <f>B474</f>
        <v/>
      </c>
      <c r="F475">
        <f>TCD!E476</f>
        <v/>
      </c>
      <c r="H475" s="6">
        <f>IF(RIGHT(J475,3)="BTB","E","P")</f>
        <v/>
      </c>
      <c r="I475">
        <f>LOOKUP(F475,'Facture Chronopost'!L:L,'Facture Chronopost'!H:H)</f>
        <v/>
      </c>
      <c r="J475" s="6">
        <f>TCD!U476</f>
        <v/>
      </c>
      <c r="K475">
        <f>K474</f>
        <v/>
      </c>
      <c r="L475" s="151">
        <f>_xlfn.XLOOKUP(F475,'TCD poids'!A:A,'TCD poids'!C:C)</f>
        <v/>
      </c>
      <c r="M475">
        <f>TCD!T476</f>
        <v/>
      </c>
      <c r="N475">
        <f>IF(I475="",0.2,LOOKUP(I475,'Pays TVA'!A:A,'Pays TVA'!B:B))</f>
        <v/>
      </c>
      <c r="O475" s="151">
        <f>IF(TCD!M476="","",TCD!M476)</f>
        <v/>
      </c>
      <c r="P475" s="151">
        <f>IF(TCD!J476="","",TCD!J476)</f>
        <v/>
      </c>
      <c r="Q475" s="151">
        <f>IF(AND(TCD!L476="",TCD!Q476=""),"",IF(SUM(TCD!L476,TCD!Q476)&gt;15,29,9.5))</f>
        <v/>
      </c>
      <c r="R475" s="151">
        <f>_xlfn.XLOOKUP(F475,TCD!E:E,TCD!K:K,"")</f>
        <v/>
      </c>
      <c r="S475" s="151">
        <f>IF(TCD!I476="","",IF(TCD!I476&gt;8.5,17,8.5))</f>
        <v/>
      </c>
      <c r="T475" s="151">
        <f>TCD!Y476</f>
        <v/>
      </c>
    </row>
    <row r="476">
      <c r="A476" s="13">
        <f>TCD!V477</f>
        <v/>
      </c>
      <c r="B476" s="1">
        <f>B475</f>
        <v/>
      </c>
      <c r="F476">
        <f>TCD!E477</f>
        <v/>
      </c>
      <c r="H476" s="6">
        <f>IF(RIGHT(J476,3)="BTB","E","P")</f>
        <v/>
      </c>
      <c r="I476">
        <f>LOOKUP(F476,'Facture Chronopost'!L:L,'Facture Chronopost'!H:H)</f>
        <v/>
      </c>
      <c r="J476" s="6">
        <f>TCD!U477</f>
        <v/>
      </c>
      <c r="K476">
        <f>K475</f>
        <v/>
      </c>
      <c r="L476" s="151">
        <f>_xlfn.XLOOKUP(F476,'TCD poids'!A:A,'TCD poids'!C:C)</f>
        <v/>
      </c>
      <c r="M476">
        <f>TCD!T477</f>
        <v/>
      </c>
      <c r="N476">
        <f>IF(I476="",0.2,LOOKUP(I476,'Pays TVA'!A:A,'Pays TVA'!B:B))</f>
        <v/>
      </c>
      <c r="O476" s="151">
        <f>IF(TCD!M477="","",TCD!M477)</f>
        <v/>
      </c>
      <c r="P476" s="151">
        <f>IF(TCD!J477="","",TCD!J477)</f>
        <v/>
      </c>
      <c r="Q476" s="151">
        <f>IF(AND(TCD!L477="",TCD!Q477=""),"",IF(SUM(TCD!L477,TCD!Q477)&gt;15,29,9.5))</f>
        <v/>
      </c>
      <c r="R476" s="151">
        <f>_xlfn.XLOOKUP(F476,TCD!E:E,TCD!K:K,"")</f>
        <v/>
      </c>
      <c r="S476" s="151">
        <f>IF(TCD!I477="","",IF(TCD!I477&gt;8.5,17,8.5))</f>
        <v/>
      </c>
      <c r="T476" s="151">
        <f>TCD!Y477</f>
        <v/>
      </c>
    </row>
    <row r="477">
      <c r="A477" s="13">
        <f>TCD!V478</f>
        <v/>
      </c>
      <c r="B477" s="1">
        <f>B476</f>
        <v/>
      </c>
      <c r="F477">
        <f>TCD!E478</f>
        <v/>
      </c>
      <c r="H477" s="6">
        <f>IF(RIGHT(J477,3)="BTB","E","P")</f>
        <v/>
      </c>
      <c r="I477">
        <f>LOOKUP(F477,'Facture Chronopost'!L:L,'Facture Chronopost'!H:H)</f>
        <v/>
      </c>
      <c r="J477" s="6">
        <f>TCD!U478</f>
        <v/>
      </c>
      <c r="K477">
        <f>K476</f>
        <v/>
      </c>
      <c r="L477" s="151">
        <f>_xlfn.XLOOKUP(F477,'TCD poids'!A:A,'TCD poids'!C:C)</f>
        <v/>
      </c>
      <c r="M477">
        <f>TCD!T478</f>
        <v/>
      </c>
      <c r="N477">
        <f>IF(I477="",0.2,LOOKUP(I477,'Pays TVA'!A:A,'Pays TVA'!B:B))</f>
        <v/>
      </c>
      <c r="O477" s="151">
        <f>IF(TCD!M478="","",TCD!M478)</f>
        <v/>
      </c>
      <c r="P477" s="151">
        <f>IF(TCD!J478="","",TCD!J478)</f>
        <v/>
      </c>
      <c r="Q477" s="151">
        <f>IF(AND(TCD!L478="",TCD!Q478=""),"",IF(SUM(TCD!L478,TCD!Q478)&gt;15,29,9.5))</f>
        <v/>
      </c>
      <c r="R477" s="151">
        <f>_xlfn.XLOOKUP(F477,TCD!E:E,TCD!K:K,"")</f>
        <v/>
      </c>
      <c r="S477" s="151">
        <f>IF(TCD!I478="","",IF(TCD!I478&gt;8.5,17,8.5))</f>
        <v/>
      </c>
      <c r="T477" s="151">
        <f>TCD!Y478</f>
        <v/>
      </c>
    </row>
    <row r="478">
      <c r="A478" s="13">
        <f>TCD!V479</f>
        <v/>
      </c>
      <c r="B478" s="1">
        <f>B477</f>
        <v/>
      </c>
      <c r="F478">
        <f>TCD!E479</f>
        <v/>
      </c>
      <c r="H478" s="6">
        <f>IF(RIGHT(J478,3)="BTB","E","P")</f>
        <v/>
      </c>
      <c r="I478">
        <f>LOOKUP(F478,'Facture Chronopost'!L:L,'Facture Chronopost'!H:H)</f>
        <v/>
      </c>
      <c r="J478" s="6">
        <f>TCD!U479</f>
        <v/>
      </c>
      <c r="K478">
        <f>K477</f>
        <v/>
      </c>
      <c r="L478" s="151">
        <f>_xlfn.XLOOKUP(F478,'TCD poids'!A:A,'TCD poids'!C:C)</f>
        <v/>
      </c>
      <c r="M478">
        <f>TCD!T479</f>
        <v/>
      </c>
      <c r="N478">
        <f>IF(I478="",0.2,LOOKUP(I478,'Pays TVA'!A:A,'Pays TVA'!B:B))</f>
        <v/>
      </c>
      <c r="O478" s="151">
        <f>IF(TCD!M479="","",TCD!M479)</f>
        <v/>
      </c>
      <c r="P478" s="151">
        <f>IF(TCD!J479="","",TCD!J479)</f>
        <v/>
      </c>
      <c r="Q478" s="151">
        <f>IF(AND(TCD!L479="",TCD!Q479=""),"",IF(SUM(TCD!L479,TCD!Q479)&gt;15,29,9.5))</f>
        <v/>
      </c>
      <c r="R478" s="151">
        <f>_xlfn.XLOOKUP(F478,TCD!E:E,TCD!K:K,"")</f>
        <v/>
      </c>
      <c r="S478" s="151">
        <f>IF(TCD!I479="","",IF(TCD!I479&gt;8.5,17,8.5))</f>
        <v/>
      </c>
      <c r="T478" s="151">
        <f>TCD!Y479</f>
        <v/>
      </c>
    </row>
    <row r="479">
      <c r="A479" s="13">
        <f>TCD!V480</f>
        <v/>
      </c>
      <c r="B479" s="1">
        <f>B478</f>
        <v/>
      </c>
      <c r="F479">
        <f>TCD!E480</f>
        <v/>
      </c>
      <c r="H479" s="6">
        <f>IF(RIGHT(J479,3)="BTB","E","P")</f>
        <v/>
      </c>
      <c r="I479">
        <f>LOOKUP(F479,'Facture Chronopost'!L:L,'Facture Chronopost'!H:H)</f>
        <v/>
      </c>
      <c r="J479" s="6">
        <f>TCD!U480</f>
        <v/>
      </c>
      <c r="K479">
        <f>K478</f>
        <v/>
      </c>
      <c r="L479" s="151">
        <f>_xlfn.XLOOKUP(F479,'TCD poids'!A:A,'TCD poids'!C:C)</f>
        <v/>
      </c>
      <c r="M479">
        <f>TCD!T480</f>
        <v/>
      </c>
      <c r="N479">
        <f>IF(I479="",0.2,LOOKUP(I479,'Pays TVA'!A:A,'Pays TVA'!B:B))</f>
        <v/>
      </c>
      <c r="O479" s="151">
        <f>IF(TCD!M480="","",TCD!M480)</f>
        <v/>
      </c>
      <c r="P479" s="151">
        <f>IF(TCD!J480="","",TCD!J480)</f>
        <v/>
      </c>
      <c r="Q479" s="151">
        <f>IF(AND(TCD!L480="",TCD!Q480=""),"",IF(SUM(TCD!L480,TCD!Q480)&gt;15,29,9.5))</f>
        <v/>
      </c>
      <c r="R479" s="151">
        <f>_xlfn.XLOOKUP(F479,TCD!E:E,TCD!K:K,"")</f>
        <v/>
      </c>
      <c r="S479" s="151">
        <f>IF(TCD!I480="","",IF(TCD!I480&gt;8.5,17,8.5))</f>
        <v/>
      </c>
      <c r="T479" s="151">
        <f>TCD!Y480</f>
        <v/>
      </c>
    </row>
    <row r="480">
      <c r="A480" s="13">
        <f>TCD!V481</f>
        <v/>
      </c>
      <c r="B480" s="1">
        <f>B479</f>
        <v/>
      </c>
      <c r="F480">
        <f>TCD!E481</f>
        <v/>
      </c>
      <c r="H480" s="6">
        <f>IF(RIGHT(J480,3)="BTB","E","P")</f>
        <v/>
      </c>
      <c r="I480">
        <f>LOOKUP(F480,'Facture Chronopost'!L:L,'Facture Chronopost'!H:H)</f>
        <v/>
      </c>
      <c r="J480" s="6">
        <f>TCD!U481</f>
        <v/>
      </c>
      <c r="K480">
        <f>K479</f>
        <v/>
      </c>
      <c r="L480" s="151">
        <f>_xlfn.XLOOKUP(F480,'TCD poids'!A:A,'TCD poids'!C:C)</f>
        <v/>
      </c>
      <c r="M480">
        <f>TCD!T481</f>
        <v/>
      </c>
      <c r="N480">
        <f>IF(I480="",0.2,LOOKUP(I480,'Pays TVA'!A:A,'Pays TVA'!B:B))</f>
        <v/>
      </c>
      <c r="O480" s="151">
        <f>IF(TCD!M481="","",TCD!M481)</f>
        <v/>
      </c>
      <c r="P480" s="151">
        <f>IF(TCD!J481="","",TCD!J481)</f>
        <v/>
      </c>
      <c r="Q480" s="151">
        <f>IF(AND(TCD!L481="",TCD!Q481=""),"",IF(SUM(TCD!L481,TCD!Q481)&gt;15,29,9.5))</f>
        <v/>
      </c>
      <c r="R480" s="151">
        <f>_xlfn.XLOOKUP(F480,TCD!E:E,TCD!K:K,"")</f>
        <v/>
      </c>
      <c r="S480" s="151">
        <f>IF(TCD!I481="","",IF(TCD!I481&gt;8.5,17,8.5))</f>
        <v/>
      </c>
      <c r="T480" s="151">
        <f>TCD!Y481</f>
        <v/>
      </c>
    </row>
    <row r="481">
      <c r="A481" s="13">
        <f>TCD!V482</f>
        <v/>
      </c>
      <c r="B481" s="1">
        <f>B480</f>
        <v/>
      </c>
      <c r="F481">
        <f>TCD!E482</f>
        <v/>
      </c>
      <c r="H481" s="6">
        <f>IF(RIGHT(J481,3)="BTB","E","P")</f>
        <v/>
      </c>
      <c r="I481">
        <f>LOOKUP(F481,'Facture Chronopost'!L:L,'Facture Chronopost'!H:H)</f>
        <v/>
      </c>
      <c r="J481" s="6">
        <f>TCD!U482</f>
        <v/>
      </c>
      <c r="K481">
        <f>K480</f>
        <v/>
      </c>
      <c r="L481" s="151">
        <f>_xlfn.XLOOKUP(F481,'TCD poids'!A:A,'TCD poids'!C:C)</f>
        <v/>
      </c>
      <c r="M481">
        <f>TCD!T482</f>
        <v/>
      </c>
      <c r="N481">
        <f>IF(I481="",0.2,LOOKUP(I481,'Pays TVA'!A:A,'Pays TVA'!B:B))</f>
        <v/>
      </c>
      <c r="O481" s="151">
        <f>IF(TCD!M482="","",TCD!M482)</f>
        <v/>
      </c>
      <c r="P481" s="151">
        <f>IF(TCD!J482="","",TCD!J482)</f>
        <v/>
      </c>
      <c r="Q481" s="151">
        <f>IF(AND(TCD!L482="",TCD!Q482=""),"",IF(SUM(TCD!L482,TCD!Q482)&gt;15,29,9.5))</f>
        <v/>
      </c>
      <c r="R481" s="151">
        <f>_xlfn.XLOOKUP(F481,TCD!E:E,TCD!K:K,"")</f>
        <v/>
      </c>
      <c r="S481" s="151">
        <f>IF(TCD!I482="","",IF(TCD!I482&gt;8.5,17,8.5))</f>
        <v/>
      </c>
      <c r="T481" s="151">
        <f>TCD!Y482</f>
        <v/>
      </c>
    </row>
    <row r="482">
      <c r="A482" s="13">
        <f>TCD!V483</f>
        <v/>
      </c>
      <c r="B482" s="1">
        <f>B481</f>
        <v/>
      </c>
      <c r="F482">
        <f>TCD!E483</f>
        <v/>
      </c>
      <c r="H482" s="6">
        <f>IF(RIGHT(J482,3)="BTB","E","P")</f>
        <v/>
      </c>
      <c r="I482">
        <f>LOOKUP(F482,'Facture Chronopost'!L:L,'Facture Chronopost'!H:H)</f>
        <v/>
      </c>
      <c r="J482" s="6">
        <f>TCD!U483</f>
        <v/>
      </c>
      <c r="K482">
        <f>K481</f>
        <v/>
      </c>
      <c r="L482" s="151">
        <f>_xlfn.XLOOKUP(F482,'TCD poids'!A:A,'TCD poids'!C:C)</f>
        <v/>
      </c>
      <c r="M482">
        <f>TCD!T483</f>
        <v/>
      </c>
      <c r="N482">
        <f>IF(I482="",0.2,LOOKUP(I482,'Pays TVA'!A:A,'Pays TVA'!B:B))</f>
        <v/>
      </c>
      <c r="O482" s="151">
        <f>IF(TCD!M483="","",TCD!M483)</f>
        <v/>
      </c>
      <c r="P482" s="151">
        <f>IF(TCD!J483="","",TCD!J483)</f>
        <v/>
      </c>
      <c r="Q482" s="151">
        <f>IF(AND(TCD!L483="",TCD!Q483=""),"",IF(SUM(TCD!L483,TCD!Q483)&gt;15,29,9.5))</f>
        <v/>
      </c>
      <c r="R482" s="151">
        <f>_xlfn.XLOOKUP(F482,TCD!E:E,TCD!K:K,"")</f>
        <v/>
      </c>
      <c r="S482" s="151">
        <f>IF(TCD!I483="","",IF(TCD!I483&gt;8.5,17,8.5))</f>
        <v/>
      </c>
      <c r="T482" s="151">
        <f>TCD!Y483</f>
        <v/>
      </c>
    </row>
    <row r="483">
      <c r="A483" s="13">
        <f>TCD!V484</f>
        <v/>
      </c>
      <c r="B483" s="1">
        <f>B482</f>
        <v/>
      </c>
      <c r="F483">
        <f>TCD!E484</f>
        <v/>
      </c>
      <c r="H483" s="6">
        <f>IF(RIGHT(J483,3)="BTB","E","P")</f>
        <v/>
      </c>
      <c r="I483">
        <f>LOOKUP(F483,'Facture Chronopost'!L:L,'Facture Chronopost'!H:H)</f>
        <v/>
      </c>
      <c r="J483" s="6">
        <f>TCD!U484</f>
        <v/>
      </c>
      <c r="K483">
        <f>K482</f>
        <v/>
      </c>
      <c r="L483" s="151">
        <f>_xlfn.XLOOKUP(F483,'TCD poids'!A:A,'TCD poids'!C:C)</f>
        <v/>
      </c>
      <c r="M483">
        <f>TCD!T484</f>
        <v/>
      </c>
      <c r="N483">
        <f>IF(I483="",0.2,LOOKUP(I483,'Pays TVA'!A:A,'Pays TVA'!B:B))</f>
        <v/>
      </c>
      <c r="O483" s="151">
        <f>IF(TCD!M484="","",TCD!M484)</f>
        <v/>
      </c>
      <c r="P483" s="151">
        <f>IF(TCD!J484="","",TCD!J484)</f>
        <v/>
      </c>
      <c r="Q483" s="151">
        <f>IF(AND(TCD!L484="",TCD!Q484=""),"",IF(SUM(TCD!L484,TCD!Q484)&gt;15,29,9.5))</f>
        <v/>
      </c>
      <c r="R483" s="151">
        <f>_xlfn.XLOOKUP(F483,TCD!E:E,TCD!K:K,"")</f>
        <v/>
      </c>
      <c r="S483" s="151">
        <f>IF(TCD!I484="","",IF(TCD!I484&gt;8.5,17,8.5))</f>
        <v/>
      </c>
      <c r="T483" s="151">
        <f>TCD!Y484</f>
        <v/>
      </c>
    </row>
    <row r="484">
      <c r="A484" s="13">
        <f>TCD!V485</f>
        <v/>
      </c>
      <c r="B484" s="1">
        <f>B483</f>
        <v/>
      </c>
      <c r="F484">
        <f>TCD!E485</f>
        <v/>
      </c>
      <c r="H484" s="6">
        <f>IF(RIGHT(J484,3)="BTB","E","P")</f>
        <v/>
      </c>
      <c r="I484">
        <f>LOOKUP(F484,'Facture Chronopost'!L:L,'Facture Chronopost'!H:H)</f>
        <v/>
      </c>
      <c r="J484" s="6">
        <f>TCD!U485</f>
        <v/>
      </c>
      <c r="K484">
        <f>K483</f>
        <v/>
      </c>
      <c r="L484" s="151">
        <f>_xlfn.XLOOKUP(F484,'TCD poids'!A:A,'TCD poids'!C:C)</f>
        <v/>
      </c>
      <c r="M484">
        <f>TCD!T485</f>
        <v/>
      </c>
      <c r="N484">
        <f>IF(I484="",0.2,LOOKUP(I484,'Pays TVA'!A:A,'Pays TVA'!B:B))</f>
        <v/>
      </c>
      <c r="O484" s="151">
        <f>IF(TCD!M485="","",TCD!M485)</f>
        <v/>
      </c>
      <c r="P484" s="151">
        <f>IF(TCD!J485="","",TCD!J485)</f>
        <v/>
      </c>
      <c r="Q484" s="151">
        <f>IF(AND(TCD!L485="",TCD!Q485=""),"",IF(SUM(TCD!L485,TCD!Q485)&gt;15,29,9.5))</f>
        <v/>
      </c>
      <c r="R484" s="151">
        <f>_xlfn.XLOOKUP(F484,TCD!E:E,TCD!K:K,"")</f>
        <v/>
      </c>
      <c r="S484" s="151">
        <f>IF(TCD!I485="","",IF(TCD!I485&gt;8.5,17,8.5))</f>
        <v/>
      </c>
      <c r="T484" s="151">
        <f>TCD!Y485</f>
        <v/>
      </c>
    </row>
    <row r="485">
      <c r="A485" s="13">
        <f>TCD!V486</f>
        <v/>
      </c>
      <c r="B485" s="1">
        <f>B484</f>
        <v/>
      </c>
      <c r="F485">
        <f>TCD!E486</f>
        <v/>
      </c>
      <c r="H485" s="6">
        <f>IF(RIGHT(J485,3)="BTB","E","P")</f>
        <v/>
      </c>
      <c r="I485">
        <f>LOOKUP(F485,'Facture Chronopost'!L:L,'Facture Chronopost'!H:H)</f>
        <v/>
      </c>
      <c r="J485" s="6">
        <f>TCD!U486</f>
        <v/>
      </c>
      <c r="K485">
        <f>K484</f>
        <v/>
      </c>
      <c r="L485" s="151">
        <f>_xlfn.XLOOKUP(F485,'TCD poids'!A:A,'TCD poids'!C:C)</f>
        <v/>
      </c>
      <c r="M485">
        <f>TCD!T486</f>
        <v/>
      </c>
      <c r="N485">
        <f>IF(I485="",0.2,LOOKUP(I485,'Pays TVA'!A:A,'Pays TVA'!B:B))</f>
        <v/>
      </c>
      <c r="O485" s="151">
        <f>IF(TCD!M486="","",TCD!M486)</f>
        <v/>
      </c>
      <c r="P485" s="151">
        <f>IF(TCD!J486="","",TCD!J486)</f>
        <v/>
      </c>
      <c r="Q485" s="151">
        <f>IF(AND(TCD!L486="",TCD!Q486=""),"",IF(SUM(TCD!L486,TCD!Q486)&gt;15,29,9.5))</f>
        <v/>
      </c>
      <c r="R485" s="151">
        <f>_xlfn.XLOOKUP(F485,TCD!E:E,TCD!K:K,"")</f>
        <v/>
      </c>
      <c r="S485" s="151">
        <f>IF(TCD!I486="","",IF(TCD!I486&gt;8.5,17,8.5))</f>
        <v/>
      </c>
      <c r="T485" s="151">
        <f>TCD!Y486</f>
        <v/>
      </c>
    </row>
    <row r="486">
      <c r="A486" s="13">
        <f>TCD!V487</f>
        <v/>
      </c>
      <c r="B486" s="1">
        <f>B485</f>
        <v/>
      </c>
      <c r="F486">
        <f>TCD!E487</f>
        <v/>
      </c>
      <c r="H486" s="6">
        <f>IF(RIGHT(J486,3)="BTB","E","P")</f>
        <v/>
      </c>
      <c r="I486">
        <f>LOOKUP(F486,'Facture Chronopost'!L:L,'Facture Chronopost'!H:H)</f>
        <v/>
      </c>
      <c r="J486" s="6">
        <f>TCD!U487</f>
        <v/>
      </c>
      <c r="K486">
        <f>K485</f>
        <v/>
      </c>
      <c r="L486" s="151">
        <f>_xlfn.XLOOKUP(F486,'TCD poids'!A:A,'TCD poids'!C:C)</f>
        <v/>
      </c>
      <c r="M486">
        <f>TCD!T487</f>
        <v/>
      </c>
      <c r="N486">
        <f>IF(I486="",0.2,LOOKUP(I486,'Pays TVA'!A:A,'Pays TVA'!B:B))</f>
        <v/>
      </c>
      <c r="O486" s="151">
        <f>IF(TCD!M487="","",TCD!M487)</f>
        <v/>
      </c>
      <c r="P486" s="151">
        <f>IF(TCD!J487="","",TCD!J487)</f>
        <v/>
      </c>
      <c r="Q486" s="151">
        <f>IF(AND(TCD!L487="",TCD!Q487=""),"",IF(SUM(TCD!L487,TCD!Q487)&gt;15,29,9.5))</f>
        <v/>
      </c>
      <c r="R486" s="151">
        <f>_xlfn.XLOOKUP(F486,TCD!E:E,TCD!K:K,"")</f>
        <v/>
      </c>
      <c r="S486" s="151">
        <f>IF(TCD!I487="","",IF(TCD!I487&gt;8.5,17,8.5))</f>
        <v/>
      </c>
      <c r="T486" s="151">
        <f>TCD!Y487</f>
        <v/>
      </c>
    </row>
    <row r="487">
      <c r="A487" s="13">
        <f>TCD!V488</f>
        <v/>
      </c>
      <c r="B487" s="1">
        <f>B486</f>
        <v/>
      </c>
      <c r="F487">
        <f>TCD!E488</f>
        <v/>
      </c>
      <c r="H487" s="6">
        <f>IF(RIGHT(J487,3)="BTB","E","P")</f>
        <v/>
      </c>
      <c r="I487">
        <f>LOOKUP(F487,'Facture Chronopost'!L:L,'Facture Chronopost'!H:H)</f>
        <v/>
      </c>
      <c r="J487" s="6">
        <f>TCD!U488</f>
        <v/>
      </c>
      <c r="K487">
        <f>K486</f>
        <v/>
      </c>
      <c r="L487" s="151">
        <f>_xlfn.XLOOKUP(F487,'TCD poids'!A:A,'TCD poids'!C:C)</f>
        <v/>
      </c>
      <c r="M487">
        <f>TCD!T488</f>
        <v/>
      </c>
      <c r="N487">
        <f>IF(I487="",0.2,LOOKUP(I487,'Pays TVA'!A:A,'Pays TVA'!B:B))</f>
        <v/>
      </c>
      <c r="O487" s="151">
        <f>IF(TCD!M488="","",TCD!M488)</f>
        <v/>
      </c>
      <c r="P487" s="151">
        <f>IF(TCD!J488="","",TCD!J488)</f>
        <v/>
      </c>
      <c r="Q487" s="151">
        <f>IF(AND(TCD!L488="",TCD!Q488=""),"",IF(SUM(TCD!L488,TCD!Q488)&gt;15,29,9.5))</f>
        <v/>
      </c>
      <c r="R487" s="151">
        <f>_xlfn.XLOOKUP(F487,TCD!E:E,TCD!K:K,"")</f>
        <v/>
      </c>
      <c r="S487" s="151">
        <f>IF(TCD!I488="","",IF(TCD!I488&gt;8.5,17,8.5))</f>
        <v/>
      </c>
      <c r="T487" s="151">
        <f>TCD!Y488</f>
        <v/>
      </c>
    </row>
    <row r="488">
      <c r="A488" s="13">
        <f>TCD!V489</f>
        <v/>
      </c>
      <c r="B488" s="1">
        <f>B487</f>
        <v/>
      </c>
      <c r="F488">
        <f>TCD!E489</f>
        <v/>
      </c>
      <c r="H488" s="6">
        <f>IF(RIGHT(J488,3)="BTB","E","P")</f>
        <v/>
      </c>
      <c r="I488">
        <f>LOOKUP(F488,'Facture Chronopost'!L:L,'Facture Chronopost'!H:H)</f>
        <v/>
      </c>
      <c r="J488" s="6">
        <f>TCD!U489</f>
        <v/>
      </c>
      <c r="K488">
        <f>K487</f>
        <v/>
      </c>
      <c r="L488" s="151">
        <f>_xlfn.XLOOKUP(F488,'TCD poids'!A:A,'TCD poids'!C:C)</f>
        <v/>
      </c>
      <c r="M488">
        <f>TCD!T489</f>
        <v/>
      </c>
      <c r="N488">
        <f>IF(I488="",0.2,LOOKUP(I488,'Pays TVA'!A:A,'Pays TVA'!B:B))</f>
        <v/>
      </c>
      <c r="O488" s="151">
        <f>IF(TCD!M489="","",TCD!M489)</f>
        <v/>
      </c>
      <c r="P488" s="151">
        <f>IF(TCD!J489="","",TCD!J489)</f>
        <v/>
      </c>
      <c r="Q488" s="151">
        <f>IF(AND(TCD!L489="",TCD!Q489=""),"",IF(SUM(TCD!L489,TCD!Q489)&gt;15,29,9.5))</f>
        <v/>
      </c>
      <c r="R488" s="151">
        <f>_xlfn.XLOOKUP(F488,TCD!E:E,TCD!K:K,"")</f>
        <v/>
      </c>
      <c r="S488" s="151">
        <f>IF(TCD!I489="","",IF(TCD!I489&gt;8.5,17,8.5))</f>
        <v/>
      </c>
      <c r="T488" s="151">
        <f>TCD!Y489</f>
        <v/>
      </c>
    </row>
    <row r="489">
      <c r="A489" s="13">
        <f>TCD!V490</f>
        <v/>
      </c>
      <c r="B489" s="1">
        <f>B488</f>
        <v/>
      </c>
      <c r="F489">
        <f>TCD!E490</f>
        <v/>
      </c>
      <c r="H489" s="6">
        <f>IF(RIGHT(J489,3)="BTB","E","P")</f>
        <v/>
      </c>
      <c r="I489">
        <f>LOOKUP(F489,'Facture Chronopost'!L:L,'Facture Chronopost'!H:H)</f>
        <v/>
      </c>
      <c r="J489" s="6">
        <f>TCD!U490</f>
        <v/>
      </c>
      <c r="K489">
        <f>K488</f>
        <v/>
      </c>
      <c r="L489" s="151">
        <f>_xlfn.XLOOKUP(F489,'TCD poids'!A:A,'TCD poids'!C:C)</f>
        <v/>
      </c>
      <c r="M489">
        <f>TCD!T490</f>
        <v/>
      </c>
      <c r="N489">
        <f>IF(I489="",0.2,LOOKUP(I489,'Pays TVA'!A:A,'Pays TVA'!B:B))</f>
        <v/>
      </c>
      <c r="O489" s="151">
        <f>IF(TCD!M490="","",TCD!M490)</f>
        <v/>
      </c>
      <c r="P489" s="151">
        <f>IF(TCD!J490="","",TCD!J490)</f>
        <v/>
      </c>
      <c r="Q489" s="151">
        <f>IF(AND(TCD!L490="",TCD!Q490=""),"",IF(SUM(TCD!L490,TCD!Q490)&gt;15,29,9.5))</f>
        <v/>
      </c>
      <c r="R489" s="151">
        <f>_xlfn.XLOOKUP(F489,TCD!E:E,TCD!K:K,"")</f>
        <v/>
      </c>
      <c r="S489" s="151">
        <f>IF(TCD!I490="","",IF(TCD!I490&gt;8.5,17,8.5))</f>
        <v/>
      </c>
      <c r="T489" s="151">
        <f>TCD!Y490</f>
        <v/>
      </c>
    </row>
    <row r="490">
      <c r="A490" s="13">
        <f>TCD!V491</f>
        <v/>
      </c>
      <c r="B490" s="1">
        <f>B489</f>
        <v/>
      </c>
      <c r="F490">
        <f>TCD!E491</f>
        <v/>
      </c>
      <c r="H490" s="6">
        <f>IF(RIGHT(J490,3)="BTB","E","P")</f>
        <v/>
      </c>
      <c r="I490">
        <f>LOOKUP(F490,'Facture Chronopost'!L:L,'Facture Chronopost'!H:H)</f>
        <v/>
      </c>
      <c r="J490" s="6">
        <f>TCD!U491</f>
        <v/>
      </c>
      <c r="K490">
        <f>K489</f>
        <v/>
      </c>
      <c r="L490" s="151">
        <f>_xlfn.XLOOKUP(F490,'TCD poids'!A:A,'TCD poids'!C:C)</f>
        <v/>
      </c>
      <c r="M490">
        <f>TCD!T491</f>
        <v/>
      </c>
      <c r="N490">
        <f>IF(I490="",0.2,LOOKUP(I490,'Pays TVA'!A:A,'Pays TVA'!B:B))</f>
        <v/>
      </c>
      <c r="O490" s="151">
        <f>IF(TCD!M491="","",TCD!M491)</f>
        <v/>
      </c>
      <c r="P490" s="151">
        <f>IF(TCD!J491="","",TCD!J491)</f>
        <v/>
      </c>
      <c r="Q490" s="151">
        <f>IF(AND(TCD!L491="",TCD!Q491=""),"",IF(SUM(TCD!L491,TCD!Q491)&gt;15,29,9.5))</f>
        <v/>
      </c>
      <c r="R490" s="151">
        <f>_xlfn.XLOOKUP(F490,TCD!E:E,TCD!K:K,"")</f>
        <v/>
      </c>
      <c r="S490" s="151">
        <f>IF(TCD!I491="","",IF(TCD!I491&gt;8.5,17,8.5))</f>
        <v/>
      </c>
      <c r="T490" s="151">
        <f>TCD!Y491</f>
        <v/>
      </c>
    </row>
    <row r="491">
      <c r="A491" s="13">
        <f>TCD!V492</f>
        <v/>
      </c>
      <c r="B491" s="1">
        <f>B490</f>
        <v/>
      </c>
      <c r="F491">
        <f>TCD!E492</f>
        <v/>
      </c>
      <c r="H491" s="6">
        <f>IF(RIGHT(J491,3)="BTB","E","P")</f>
        <v/>
      </c>
      <c r="I491">
        <f>LOOKUP(F491,'Facture Chronopost'!L:L,'Facture Chronopost'!H:H)</f>
        <v/>
      </c>
      <c r="J491" s="6">
        <f>TCD!U492</f>
        <v/>
      </c>
      <c r="K491">
        <f>K490</f>
        <v/>
      </c>
      <c r="L491" s="151">
        <f>_xlfn.XLOOKUP(F491,'TCD poids'!A:A,'TCD poids'!C:C)</f>
        <v/>
      </c>
      <c r="M491">
        <f>TCD!T492</f>
        <v/>
      </c>
      <c r="N491">
        <f>IF(I491="",0.2,LOOKUP(I491,'Pays TVA'!A:A,'Pays TVA'!B:B))</f>
        <v/>
      </c>
      <c r="O491" s="151">
        <f>IF(TCD!M492="","",TCD!M492)</f>
        <v/>
      </c>
      <c r="P491" s="151">
        <f>IF(TCD!J492="","",TCD!J492)</f>
        <v/>
      </c>
      <c r="Q491" s="151">
        <f>IF(AND(TCD!L492="",TCD!Q492=""),"",IF(SUM(TCD!L492,TCD!Q492)&gt;15,29,9.5))</f>
        <v/>
      </c>
      <c r="R491" s="151">
        <f>_xlfn.XLOOKUP(F491,TCD!E:E,TCD!K:K,"")</f>
        <v/>
      </c>
      <c r="S491" s="151">
        <f>IF(TCD!I492="","",IF(TCD!I492&gt;8.5,17,8.5))</f>
        <v/>
      </c>
      <c r="T491" s="151">
        <f>TCD!Y492</f>
        <v/>
      </c>
    </row>
    <row r="492">
      <c r="A492" s="13">
        <f>TCD!V493</f>
        <v/>
      </c>
      <c r="B492" s="1">
        <f>B491</f>
        <v/>
      </c>
      <c r="F492">
        <f>TCD!E493</f>
        <v/>
      </c>
      <c r="H492" s="6">
        <f>IF(RIGHT(J492,3)="BTB","E","P")</f>
        <v/>
      </c>
      <c r="I492">
        <f>LOOKUP(F492,'Facture Chronopost'!L:L,'Facture Chronopost'!H:H)</f>
        <v/>
      </c>
      <c r="J492" s="6">
        <f>TCD!U493</f>
        <v/>
      </c>
      <c r="K492">
        <f>K491</f>
        <v/>
      </c>
      <c r="L492" s="151">
        <f>_xlfn.XLOOKUP(F492,'TCD poids'!A:A,'TCD poids'!C:C)</f>
        <v/>
      </c>
      <c r="M492">
        <f>TCD!T493</f>
        <v/>
      </c>
      <c r="N492">
        <f>IF(I492="",0.2,LOOKUP(I492,'Pays TVA'!A:A,'Pays TVA'!B:B))</f>
        <v/>
      </c>
      <c r="O492" s="151">
        <f>IF(TCD!M493="","",TCD!M493)</f>
        <v/>
      </c>
      <c r="P492" s="151">
        <f>IF(TCD!J493="","",TCD!J493)</f>
        <v/>
      </c>
      <c r="Q492" s="151">
        <f>IF(AND(TCD!L493="",TCD!Q493=""),"",IF(SUM(TCD!L493,TCD!Q493)&gt;15,29,9.5))</f>
        <v/>
      </c>
      <c r="R492" s="151">
        <f>_xlfn.XLOOKUP(F492,TCD!E:E,TCD!K:K,"")</f>
        <v/>
      </c>
      <c r="S492" s="151">
        <f>IF(TCD!I493="","",IF(TCD!I493&gt;8.5,17,8.5))</f>
        <v/>
      </c>
      <c r="T492" s="151">
        <f>TCD!Y493</f>
        <v/>
      </c>
    </row>
    <row r="493">
      <c r="A493" s="13">
        <f>TCD!V494</f>
        <v/>
      </c>
      <c r="B493" s="1">
        <f>B492</f>
        <v/>
      </c>
      <c r="F493">
        <f>TCD!E494</f>
        <v/>
      </c>
      <c r="H493" s="6">
        <f>IF(RIGHT(J493,3)="BTB","E","P")</f>
        <v/>
      </c>
      <c r="I493">
        <f>LOOKUP(F493,'Facture Chronopost'!L:L,'Facture Chronopost'!H:H)</f>
        <v/>
      </c>
      <c r="J493" s="6">
        <f>TCD!U494</f>
        <v/>
      </c>
      <c r="K493">
        <f>K492</f>
        <v/>
      </c>
      <c r="L493" s="151">
        <f>_xlfn.XLOOKUP(F493,'TCD poids'!A:A,'TCD poids'!C:C)</f>
        <v/>
      </c>
      <c r="M493">
        <f>TCD!T494</f>
        <v/>
      </c>
      <c r="N493">
        <f>IF(I493="",0.2,LOOKUP(I493,'Pays TVA'!A:A,'Pays TVA'!B:B))</f>
        <v/>
      </c>
      <c r="O493" s="151">
        <f>IF(TCD!M494="","",TCD!M494)</f>
        <v/>
      </c>
      <c r="P493" s="151">
        <f>IF(TCD!J494="","",TCD!J494)</f>
        <v/>
      </c>
      <c r="Q493" s="151">
        <f>IF(AND(TCD!L494="",TCD!Q494=""),"",IF(SUM(TCD!L494,TCD!Q494)&gt;15,29,9.5))</f>
        <v/>
      </c>
      <c r="R493" s="151">
        <f>_xlfn.XLOOKUP(F493,TCD!E:E,TCD!K:K,"")</f>
        <v/>
      </c>
      <c r="S493" s="151">
        <f>IF(TCD!I494="","",IF(TCD!I494&gt;8.5,17,8.5))</f>
        <v/>
      </c>
      <c r="T493" s="151">
        <f>TCD!Y494</f>
        <v/>
      </c>
    </row>
    <row r="494">
      <c r="A494" s="13">
        <f>TCD!V495</f>
        <v/>
      </c>
      <c r="B494" s="1">
        <f>B493</f>
        <v/>
      </c>
      <c r="F494">
        <f>TCD!E495</f>
        <v/>
      </c>
      <c r="H494" s="6">
        <f>IF(RIGHT(J494,3)="BTB","E","P")</f>
        <v/>
      </c>
      <c r="I494">
        <f>LOOKUP(F494,'Facture Chronopost'!L:L,'Facture Chronopost'!H:H)</f>
        <v/>
      </c>
      <c r="J494" s="6">
        <f>TCD!U495</f>
        <v/>
      </c>
      <c r="K494">
        <f>K493</f>
        <v/>
      </c>
      <c r="L494" s="151">
        <f>_xlfn.XLOOKUP(F494,'TCD poids'!A:A,'TCD poids'!C:C)</f>
        <v/>
      </c>
      <c r="M494">
        <f>TCD!T495</f>
        <v/>
      </c>
      <c r="N494">
        <f>IF(I494="",0.2,LOOKUP(I494,'Pays TVA'!A:A,'Pays TVA'!B:B))</f>
        <v/>
      </c>
      <c r="O494" s="151">
        <f>IF(TCD!M495="","",TCD!M495)</f>
        <v/>
      </c>
      <c r="P494" s="151">
        <f>IF(TCD!J495="","",TCD!J495)</f>
        <v/>
      </c>
      <c r="Q494" s="151">
        <f>IF(AND(TCD!L495="",TCD!Q495=""),"",IF(SUM(TCD!L495,TCD!Q495)&gt;15,29,9.5))</f>
        <v/>
      </c>
      <c r="R494" s="151">
        <f>_xlfn.XLOOKUP(F494,TCD!E:E,TCD!K:K,"")</f>
        <v/>
      </c>
      <c r="S494" s="151">
        <f>IF(TCD!I495="","",IF(TCD!I495&gt;8.5,17,8.5))</f>
        <v/>
      </c>
      <c r="T494" s="151">
        <f>TCD!Y495</f>
        <v/>
      </c>
    </row>
    <row r="495">
      <c r="A495" s="13">
        <f>TCD!V496</f>
        <v/>
      </c>
      <c r="B495" s="1">
        <f>B494</f>
        <v/>
      </c>
      <c r="F495">
        <f>TCD!E496</f>
        <v/>
      </c>
      <c r="H495" s="6">
        <f>IF(RIGHT(J495,3)="BTB","E","P")</f>
        <v/>
      </c>
      <c r="I495">
        <f>LOOKUP(F495,'Facture Chronopost'!L:L,'Facture Chronopost'!H:H)</f>
        <v/>
      </c>
      <c r="J495" s="6">
        <f>TCD!U496</f>
        <v/>
      </c>
      <c r="K495">
        <f>K494</f>
        <v/>
      </c>
      <c r="L495" s="151">
        <f>_xlfn.XLOOKUP(F495,'TCD poids'!A:A,'TCD poids'!C:C)</f>
        <v/>
      </c>
      <c r="M495">
        <f>TCD!T496</f>
        <v/>
      </c>
      <c r="N495">
        <f>IF(I495="",0.2,LOOKUP(I495,'Pays TVA'!A:A,'Pays TVA'!B:B))</f>
        <v/>
      </c>
      <c r="O495" s="151">
        <f>IF(TCD!M496="","",TCD!M496)</f>
        <v/>
      </c>
      <c r="P495" s="151">
        <f>IF(TCD!J496="","",TCD!J496)</f>
        <v/>
      </c>
      <c r="Q495" s="151">
        <f>IF(AND(TCD!L496="",TCD!Q496=""),"",IF(SUM(TCD!L496,TCD!Q496)&gt;15,29,9.5))</f>
        <v/>
      </c>
      <c r="R495" s="151">
        <f>_xlfn.XLOOKUP(F495,TCD!E:E,TCD!K:K,"")</f>
        <v/>
      </c>
      <c r="S495" s="151">
        <f>IF(TCD!I496="","",IF(TCD!I496&gt;8.5,17,8.5))</f>
        <v/>
      </c>
      <c r="T495" s="151">
        <f>TCD!Y496</f>
        <v/>
      </c>
    </row>
    <row r="496">
      <c r="A496" s="13">
        <f>TCD!V497</f>
        <v/>
      </c>
      <c r="B496" s="1">
        <f>B495</f>
        <v/>
      </c>
      <c r="F496">
        <f>TCD!E497</f>
        <v/>
      </c>
      <c r="H496" s="6">
        <f>IF(RIGHT(J496,3)="BTB","E","P")</f>
        <v/>
      </c>
      <c r="I496">
        <f>LOOKUP(F496,'Facture Chronopost'!L:L,'Facture Chronopost'!H:H)</f>
        <v/>
      </c>
      <c r="J496" s="6">
        <f>TCD!U497</f>
        <v/>
      </c>
      <c r="K496">
        <f>K495</f>
        <v/>
      </c>
      <c r="L496" s="151">
        <f>_xlfn.XLOOKUP(F496,'TCD poids'!A:A,'TCD poids'!C:C)</f>
        <v/>
      </c>
      <c r="M496">
        <f>TCD!T497</f>
        <v/>
      </c>
      <c r="N496">
        <f>IF(I496="",0.2,LOOKUP(I496,'Pays TVA'!A:A,'Pays TVA'!B:B))</f>
        <v/>
      </c>
      <c r="O496" s="151">
        <f>IF(TCD!M497="","",TCD!M497)</f>
        <v/>
      </c>
      <c r="P496" s="151">
        <f>IF(TCD!J497="","",TCD!J497)</f>
        <v/>
      </c>
      <c r="Q496" s="151">
        <f>IF(AND(TCD!L497="",TCD!Q497=""),"",IF(SUM(TCD!L497,TCD!Q497)&gt;15,29,9.5))</f>
        <v/>
      </c>
      <c r="R496" s="151">
        <f>_xlfn.XLOOKUP(F496,TCD!E:E,TCD!K:K,"")</f>
        <v/>
      </c>
      <c r="S496" s="151">
        <f>IF(TCD!I497="","",IF(TCD!I497&gt;8.5,17,8.5))</f>
        <v/>
      </c>
      <c r="T496" s="151">
        <f>TCD!Y497</f>
        <v/>
      </c>
    </row>
    <row r="497">
      <c r="A497" s="13">
        <f>TCD!V498</f>
        <v/>
      </c>
      <c r="B497" s="1">
        <f>B496</f>
        <v/>
      </c>
      <c r="F497">
        <f>TCD!E498</f>
        <v/>
      </c>
      <c r="H497" s="6">
        <f>IF(RIGHT(J497,3)="BTB","E","P")</f>
        <v/>
      </c>
      <c r="I497">
        <f>LOOKUP(F497,'Facture Chronopost'!L:L,'Facture Chronopost'!H:H)</f>
        <v/>
      </c>
      <c r="J497" s="6">
        <f>TCD!U498</f>
        <v/>
      </c>
      <c r="K497">
        <f>K496</f>
        <v/>
      </c>
      <c r="L497" s="151">
        <f>_xlfn.XLOOKUP(F497,'TCD poids'!A:A,'TCD poids'!C:C)</f>
        <v/>
      </c>
      <c r="M497">
        <f>TCD!T498</f>
        <v/>
      </c>
      <c r="N497">
        <f>IF(I497="",0.2,LOOKUP(I497,'Pays TVA'!A:A,'Pays TVA'!B:B))</f>
        <v/>
      </c>
      <c r="O497" s="151">
        <f>IF(TCD!M498="","",TCD!M498)</f>
        <v/>
      </c>
      <c r="P497" s="151">
        <f>IF(TCD!J498="","",TCD!J498)</f>
        <v/>
      </c>
      <c r="Q497" s="151">
        <f>IF(AND(TCD!L498="",TCD!Q498=""),"",IF(SUM(TCD!L498,TCD!Q498)&gt;15,29,9.5))</f>
        <v/>
      </c>
      <c r="R497" s="151">
        <f>_xlfn.XLOOKUP(F497,TCD!E:E,TCD!K:K,"")</f>
        <v/>
      </c>
      <c r="S497" s="151">
        <f>IF(TCD!I498="","",IF(TCD!I498&gt;8.5,17,8.5))</f>
        <v/>
      </c>
      <c r="T497" s="151">
        <f>TCD!Y498</f>
        <v/>
      </c>
    </row>
    <row r="498">
      <c r="A498" s="13">
        <f>TCD!V499</f>
        <v/>
      </c>
      <c r="B498" s="1">
        <f>B497</f>
        <v/>
      </c>
      <c r="F498">
        <f>TCD!E499</f>
        <v/>
      </c>
      <c r="H498" s="6">
        <f>IF(RIGHT(J498,3)="BTB","E","P")</f>
        <v/>
      </c>
      <c r="I498">
        <f>LOOKUP(F498,'Facture Chronopost'!L:L,'Facture Chronopost'!H:H)</f>
        <v/>
      </c>
      <c r="J498" s="6">
        <f>TCD!U499</f>
        <v/>
      </c>
      <c r="K498">
        <f>K497</f>
        <v/>
      </c>
      <c r="L498" s="151">
        <f>_xlfn.XLOOKUP(F498,'TCD poids'!A:A,'TCD poids'!C:C)</f>
        <v/>
      </c>
      <c r="M498">
        <f>TCD!T499</f>
        <v/>
      </c>
      <c r="N498">
        <f>IF(I498="",0.2,LOOKUP(I498,'Pays TVA'!A:A,'Pays TVA'!B:B))</f>
        <v/>
      </c>
      <c r="O498" s="151">
        <f>IF(TCD!M499="","",TCD!M499)</f>
        <v/>
      </c>
      <c r="P498" s="151">
        <f>IF(TCD!J499="","",TCD!J499)</f>
        <v/>
      </c>
      <c r="Q498" s="151">
        <f>IF(AND(TCD!L499="",TCD!Q499=""),"",IF(SUM(TCD!L499,TCD!Q499)&gt;15,29,9.5))</f>
        <v/>
      </c>
      <c r="R498" s="151">
        <f>_xlfn.XLOOKUP(F498,TCD!E:E,TCD!K:K,"")</f>
        <v/>
      </c>
      <c r="S498" s="151">
        <f>IF(TCD!I499="","",IF(TCD!I499&gt;8.5,17,8.5))</f>
        <v/>
      </c>
      <c r="T498" s="151">
        <f>TCD!Y499</f>
        <v/>
      </c>
    </row>
    <row r="499">
      <c r="A499" s="13">
        <f>TCD!V500</f>
        <v/>
      </c>
      <c r="B499" s="1">
        <f>B498</f>
        <v/>
      </c>
      <c r="F499">
        <f>TCD!E500</f>
        <v/>
      </c>
      <c r="H499" s="6">
        <f>IF(RIGHT(J499,3)="BTB","E","P")</f>
        <v/>
      </c>
      <c r="I499">
        <f>LOOKUP(F499,'Facture Chronopost'!L:L,'Facture Chronopost'!H:H)</f>
        <v/>
      </c>
      <c r="J499" s="6">
        <f>TCD!U500</f>
        <v/>
      </c>
      <c r="K499">
        <f>K498</f>
        <v/>
      </c>
      <c r="L499" s="151">
        <f>_xlfn.XLOOKUP(F499,'TCD poids'!A:A,'TCD poids'!C:C)</f>
        <v/>
      </c>
      <c r="M499">
        <f>TCD!T500</f>
        <v/>
      </c>
      <c r="N499">
        <f>IF(I499="",0.2,LOOKUP(I499,'Pays TVA'!A:A,'Pays TVA'!B:B))</f>
        <v/>
      </c>
      <c r="O499" s="151">
        <f>IF(TCD!M500="","",TCD!M500)</f>
        <v/>
      </c>
      <c r="P499" s="151">
        <f>IF(TCD!J500="","",TCD!J500)</f>
        <v/>
      </c>
      <c r="Q499" s="151">
        <f>IF(AND(TCD!L500="",TCD!Q500=""),"",IF(SUM(TCD!L500,TCD!Q500)&gt;15,29,9.5))</f>
        <v/>
      </c>
      <c r="R499" s="151">
        <f>_xlfn.XLOOKUP(F499,TCD!E:E,TCD!K:K,"")</f>
        <v/>
      </c>
      <c r="S499" s="151">
        <f>IF(TCD!I500="","",IF(TCD!I500&gt;8.5,17,8.5))</f>
        <v/>
      </c>
      <c r="T499" s="151">
        <f>TCD!Y500</f>
        <v/>
      </c>
    </row>
    <row r="500">
      <c r="A500" s="13">
        <f>TCD!V501</f>
        <v/>
      </c>
      <c r="B500" s="1">
        <f>B499</f>
        <v/>
      </c>
      <c r="F500">
        <f>TCD!E501</f>
        <v/>
      </c>
      <c r="H500" s="6">
        <f>IF(RIGHT(J500,3)="BTB","E","P")</f>
        <v/>
      </c>
      <c r="I500">
        <f>LOOKUP(F500,'Facture Chronopost'!L:L,'Facture Chronopost'!H:H)</f>
        <v/>
      </c>
      <c r="J500" s="6">
        <f>TCD!U501</f>
        <v/>
      </c>
      <c r="K500">
        <f>K499</f>
        <v/>
      </c>
      <c r="L500" s="151">
        <f>_xlfn.XLOOKUP(F500,'TCD poids'!A:A,'TCD poids'!C:C)</f>
        <v/>
      </c>
      <c r="M500">
        <f>TCD!T501</f>
        <v/>
      </c>
      <c r="N500">
        <f>IF(I500="",0.2,LOOKUP(I500,'Pays TVA'!A:A,'Pays TVA'!B:B))</f>
        <v/>
      </c>
      <c r="O500" s="151">
        <f>IF(TCD!M501="","",TCD!M501)</f>
        <v/>
      </c>
      <c r="P500" s="151">
        <f>IF(TCD!J501="","",TCD!J501)</f>
        <v/>
      </c>
      <c r="Q500" s="151">
        <f>IF(AND(TCD!L501="",TCD!Q501=""),"",IF(SUM(TCD!L501,TCD!Q501)&gt;15,29,9.5))</f>
        <v/>
      </c>
      <c r="R500" s="151">
        <f>_xlfn.XLOOKUP(F500,TCD!E:E,TCD!K:K,"")</f>
        <v/>
      </c>
      <c r="S500" s="151">
        <f>IF(TCD!I501="","",IF(TCD!I501&gt;8.5,17,8.5))</f>
        <v/>
      </c>
      <c r="T500" s="151">
        <f>TCD!Y501</f>
        <v/>
      </c>
    </row>
    <row r="501">
      <c r="A501" s="13">
        <f>TCD!V502</f>
        <v/>
      </c>
      <c r="B501" s="1">
        <f>B500</f>
        <v/>
      </c>
      <c r="F501">
        <f>TCD!E502</f>
        <v/>
      </c>
      <c r="H501" s="6">
        <f>IF(RIGHT(J501,3)="BTB","E","P")</f>
        <v/>
      </c>
      <c r="I501">
        <f>LOOKUP(F501,'Facture Chronopost'!L:L,'Facture Chronopost'!H:H)</f>
        <v/>
      </c>
      <c r="J501" s="6">
        <f>TCD!U502</f>
        <v/>
      </c>
      <c r="K501">
        <f>K500</f>
        <v/>
      </c>
      <c r="L501" s="151">
        <f>_xlfn.XLOOKUP(F501,'TCD poids'!A:A,'TCD poids'!C:C)</f>
        <v/>
      </c>
      <c r="M501">
        <f>TCD!T502</f>
        <v/>
      </c>
      <c r="N501">
        <f>IF(I501="",0.2,LOOKUP(I501,'Pays TVA'!A:A,'Pays TVA'!B:B))</f>
        <v/>
      </c>
      <c r="O501" s="151">
        <f>IF(TCD!M502="","",TCD!M502)</f>
        <v/>
      </c>
      <c r="P501" s="151">
        <f>IF(TCD!J502="","",TCD!J502)</f>
        <v/>
      </c>
      <c r="Q501" s="151">
        <f>IF(AND(TCD!L502="",TCD!Q502=""),"",IF(SUM(TCD!L502,TCD!Q502)&gt;15,29,9.5))</f>
        <v/>
      </c>
      <c r="R501" s="151">
        <f>_xlfn.XLOOKUP(F501,TCD!E:E,TCD!K:K,"")</f>
        <v/>
      </c>
      <c r="S501" s="151">
        <f>IF(TCD!I502="","",IF(TCD!I502&gt;8.5,17,8.5))</f>
        <v/>
      </c>
      <c r="T501" s="151">
        <f>TCD!Y502</f>
        <v/>
      </c>
    </row>
    <row r="502">
      <c r="A502" s="13">
        <f>TCD!V503</f>
        <v/>
      </c>
      <c r="B502" s="1">
        <f>B501</f>
        <v/>
      </c>
      <c r="F502">
        <f>TCD!E503</f>
        <v/>
      </c>
      <c r="H502" s="6">
        <f>IF(RIGHT(J502,3)="BTB","E","P")</f>
        <v/>
      </c>
      <c r="I502">
        <f>LOOKUP(F502,'Facture Chronopost'!L:L,'Facture Chronopost'!H:H)</f>
        <v/>
      </c>
      <c r="J502" s="6">
        <f>TCD!U503</f>
        <v/>
      </c>
      <c r="K502">
        <f>K501</f>
        <v/>
      </c>
      <c r="L502" s="151">
        <f>_xlfn.XLOOKUP(F502,'TCD poids'!A:A,'TCD poids'!C:C)</f>
        <v/>
      </c>
      <c r="M502">
        <f>TCD!T503</f>
        <v/>
      </c>
      <c r="N502">
        <f>IF(I502="",0.2,LOOKUP(I502,'Pays TVA'!A:A,'Pays TVA'!B:B))</f>
        <v/>
      </c>
      <c r="O502" s="151">
        <f>IF(TCD!M503="","",TCD!M503)</f>
        <v/>
      </c>
      <c r="P502" s="151">
        <f>IF(TCD!J503="","",TCD!J503)</f>
        <v/>
      </c>
      <c r="Q502" s="151">
        <f>IF(AND(TCD!L503="",TCD!Q503=""),"",IF(SUM(TCD!L503,TCD!Q503)&gt;15,29,9.5))</f>
        <v/>
      </c>
      <c r="R502" s="151">
        <f>_xlfn.XLOOKUP(F502,TCD!E:E,TCD!K:K,"")</f>
        <v/>
      </c>
      <c r="S502" s="151">
        <f>IF(TCD!I503="","",IF(TCD!I503&gt;8.5,17,8.5))</f>
        <v/>
      </c>
      <c r="T502" s="151">
        <f>TCD!Y503</f>
        <v/>
      </c>
    </row>
    <row r="503">
      <c r="A503" s="13">
        <f>TCD!V504</f>
        <v/>
      </c>
      <c r="B503" s="1">
        <f>B502</f>
        <v/>
      </c>
      <c r="F503">
        <f>TCD!E504</f>
        <v/>
      </c>
      <c r="H503" s="6">
        <f>IF(RIGHT(J503,3)="BTB","E","P")</f>
        <v/>
      </c>
      <c r="I503">
        <f>LOOKUP(F503,'Facture Chronopost'!L:L,'Facture Chronopost'!H:H)</f>
        <v/>
      </c>
      <c r="J503" s="6">
        <f>TCD!U504</f>
        <v/>
      </c>
      <c r="K503">
        <f>K502</f>
        <v/>
      </c>
      <c r="L503" s="151">
        <f>_xlfn.XLOOKUP(F503,'TCD poids'!A:A,'TCD poids'!C:C)</f>
        <v/>
      </c>
      <c r="M503">
        <f>TCD!T504</f>
        <v/>
      </c>
      <c r="N503">
        <f>IF(I503="",0.2,LOOKUP(I503,'Pays TVA'!A:A,'Pays TVA'!B:B))</f>
        <v/>
      </c>
      <c r="O503" s="151">
        <f>IF(TCD!M504="","",TCD!M504)</f>
        <v/>
      </c>
      <c r="P503" s="151">
        <f>IF(TCD!J504="","",TCD!J504)</f>
        <v/>
      </c>
      <c r="Q503" s="151">
        <f>IF(AND(TCD!L504="",TCD!Q504=""),"",IF(SUM(TCD!L504,TCD!Q504)&gt;15,29,9.5))</f>
        <v/>
      </c>
      <c r="R503" s="151">
        <f>_xlfn.XLOOKUP(F503,TCD!E:E,TCD!K:K,"")</f>
        <v/>
      </c>
      <c r="S503" s="151">
        <f>IF(TCD!I504="","",IF(TCD!I504&gt;8.5,17,8.5))</f>
        <v/>
      </c>
      <c r="T503" s="151">
        <f>TCD!Y504</f>
        <v/>
      </c>
    </row>
    <row r="504">
      <c r="A504" s="13">
        <f>TCD!V505</f>
        <v/>
      </c>
      <c r="B504" s="1">
        <f>B503</f>
        <v/>
      </c>
      <c r="F504">
        <f>TCD!E505</f>
        <v/>
      </c>
      <c r="H504" s="6">
        <f>IF(RIGHT(J504,3)="BTB","E","P")</f>
        <v/>
      </c>
      <c r="I504">
        <f>LOOKUP(F504,'Facture Chronopost'!L:L,'Facture Chronopost'!H:H)</f>
        <v/>
      </c>
      <c r="J504" s="6">
        <f>TCD!U505</f>
        <v/>
      </c>
      <c r="K504">
        <f>K503</f>
        <v/>
      </c>
      <c r="L504" s="151">
        <f>_xlfn.XLOOKUP(F504,'TCD poids'!A:A,'TCD poids'!C:C)</f>
        <v/>
      </c>
      <c r="M504">
        <f>TCD!T505</f>
        <v/>
      </c>
      <c r="N504">
        <f>IF(I504="",0.2,LOOKUP(I504,'Pays TVA'!A:A,'Pays TVA'!B:B))</f>
        <v/>
      </c>
      <c r="O504" s="151">
        <f>IF(TCD!M505="","",TCD!M505)</f>
        <v/>
      </c>
      <c r="P504" s="151">
        <f>IF(TCD!J505="","",TCD!J505)</f>
        <v/>
      </c>
      <c r="Q504" s="151">
        <f>IF(AND(TCD!L505="",TCD!Q505=""),"",IF(SUM(TCD!L505,TCD!Q505)&gt;15,29,9.5))</f>
        <v/>
      </c>
      <c r="R504" s="151">
        <f>_xlfn.XLOOKUP(F504,TCD!E:E,TCD!K:K,"")</f>
        <v/>
      </c>
      <c r="S504" s="151">
        <f>IF(TCD!I505="","",IF(TCD!I505&gt;8.5,17,8.5))</f>
        <v/>
      </c>
      <c r="T504" s="151">
        <f>TCD!Y505</f>
        <v/>
      </c>
    </row>
    <row r="505">
      <c r="A505" s="13">
        <f>TCD!V506</f>
        <v/>
      </c>
      <c r="B505" s="1">
        <f>B504</f>
        <v/>
      </c>
      <c r="F505">
        <f>TCD!E506</f>
        <v/>
      </c>
      <c r="H505" s="6">
        <f>IF(RIGHT(J505,3)="BTB","E","P")</f>
        <v/>
      </c>
      <c r="I505">
        <f>LOOKUP(F505,'Facture Chronopost'!L:L,'Facture Chronopost'!H:H)</f>
        <v/>
      </c>
      <c r="J505" s="6">
        <f>TCD!U506</f>
        <v/>
      </c>
      <c r="K505">
        <f>K504</f>
        <v/>
      </c>
      <c r="L505" s="151">
        <f>_xlfn.XLOOKUP(F505,'TCD poids'!A:A,'TCD poids'!C:C)</f>
        <v/>
      </c>
      <c r="M505">
        <f>TCD!T506</f>
        <v/>
      </c>
      <c r="N505">
        <f>IF(I505="",0.2,LOOKUP(I505,'Pays TVA'!A:A,'Pays TVA'!B:B))</f>
        <v/>
      </c>
      <c r="O505" s="151">
        <f>IF(TCD!M506="","",TCD!M506)</f>
        <v/>
      </c>
      <c r="P505" s="151">
        <f>IF(TCD!J506="","",TCD!J506)</f>
        <v/>
      </c>
      <c r="Q505" s="151">
        <f>IF(AND(TCD!L506="",TCD!Q506=""),"",IF(SUM(TCD!L506,TCD!Q506)&gt;15,29,9.5))</f>
        <v/>
      </c>
      <c r="R505" s="151">
        <f>_xlfn.XLOOKUP(F505,TCD!E:E,TCD!K:K,"")</f>
        <v/>
      </c>
      <c r="S505" s="151">
        <f>IF(TCD!I506="","",IF(TCD!I506&gt;8.5,17,8.5))</f>
        <v/>
      </c>
      <c r="T505" s="151">
        <f>TCD!Y506</f>
        <v/>
      </c>
    </row>
    <row r="506">
      <c r="A506" s="13">
        <f>TCD!V507</f>
        <v/>
      </c>
      <c r="B506" s="1">
        <f>B505</f>
        <v/>
      </c>
      <c r="F506">
        <f>TCD!E507</f>
        <v/>
      </c>
      <c r="H506" s="6">
        <f>IF(RIGHT(J506,3)="BTB","E","P")</f>
        <v/>
      </c>
      <c r="I506">
        <f>LOOKUP(F506,'Facture Chronopost'!L:L,'Facture Chronopost'!H:H)</f>
        <v/>
      </c>
      <c r="J506" s="6">
        <f>TCD!U507</f>
        <v/>
      </c>
      <c r="K506">
        <f>K505</f>
        <v/>
      </c>
      <c r="L506" s="151">
        <f>_xlfn.XLOOKUP(F506,'TCD poids'!A:A,'TCD poids'!C:C)</f>
        <v/>
      </c>
      <c r="M506">
        <f>TCD!T507</f>
        <v/>
      </c>
      <c r="N506">
        <f>IF(I506="",0.2,LOOKUP(I506,'Pays TVA'!A:A,'Pays TVA'!B:B))</f>
        <v/>
      </c>
      <c r="O506" s="151">
        <f>IF(TCD!M507="","",TCD!M507)</f>
        <v/>
      </c>
      <c r="P506" s="151">
        <f>IF(TCD!J507="","",TCD!J507)</f>
        <v/>
      </c>
      <c r="Q506" s="151">
        <f>IF(AND(TCD!L507="",TCD!Q507=""),"",IF(SUM(TCD!L507,TCD!Q507)&gt;15,29,9.5))</f>
        <v/>
      </c>
      <c r="R506" s="151">
        <f>_xlfn.XLOOKUP(F506,TCD!E:E,TCD!K:K,"")</f>
        <v/>
      </c>
      <c r="S506" s="151">
        <f>IF(TCD!I507="","",IF(TCD!I507&gt;8.5,17,8.5))</f>
        <v/>
      </c>
      <c r="T506" s="151">
        <f>TCD!Y507</f>
        <v/>
      </c>
    </row>
    <row r="507">
      <c r="A507" s="13">
        <f>TCD!V508</f>
        <v/>
      </c>
      <c r="B507" s="1">
        <f>B506</f>
        <v/>
      </c>
      <c r="F507">
        <f>TCD!E508</f>
        <v/>
      </c>
      <c r="H507" s="6">
        <f>IF(RIGHT(J507,3)="BTB","E","P")</f>
        <v/>
      </c>
      <c r="I507">
        <f>LOOKUP(F507,'Facture Chronopost'!L:L,'Facture Chronopost'!H:H)</f>
        <v/>
      </c>
      <c r="J507" s="6">
        <f>TCD!U508</f>
        <v/>
      </c>
      <c r="K507">
        <f>K506</f>
        <v/>
      </c>
      <c r="L507" s="151">
        <f>_xlfn.XLOOKUP(F507,'TCD poids'!A:A,'TCD poids'!C:C)</f>
        <v/>
      </c>
      <c r="M507">
        <f>TCD!T508</f>
        <v/>
      </c>
      <c r="N507">
        <f>IF(I507="",0.2,LOOKUP(I507,'Pays TVA'!A:A,'Pays TVA'!B:B))</f>
        <v/>
      </c>
      <c r="O507" s="151">
        <f>IF(TCD!M508="","",TCD!M508)</f>
        <v/>
      </c>
      <c r="P507" s="151">
        <f>IF(TCD!J508="","",TCD!J508)</f>
        <v/>
      </c>
      <c r="Q507" s="151">
        <f>IF(AND(TCD!L508="",TCD!Q508=""),"",IF(SUM(TCD!L508,TCD!Q508)&gt;15,29,9.5))</f>
        <v/>
      </c>
      <c r="R507" s="151">
        <f>_xlfn.XLOOKUP(F507,TCD!E:E,TCD!K:K,"")</f>
        <v/>
      </c>
      <c r="S507" s="151">
        <f>IF(TCD!I508="","",IF(TCD!I508&gt;8.5,17,8.5))</f>
        <v/>
      </c>
      <c r="T507" s="151">
        <f>TCD!Y508</f>
        <v/>
      </c>
    </row>
    <row r="508">
      <c r="A508" s="13">
        <f>TCD!V509</f>
        <v/>
      </c>
      <c r="B508" s="1">
        <f>B507</f>
        <v/>
      </c>
      <c r="F508">
        <f>TCD!E509</f>
        <v/>
      </c>
      <c r="H508" s="6">
        <f>IF(RIGHT(J508,3)="BTB","E","P")</f>
        <v/>
      </c>
      <c r="I508">
        <f>LOOKUP(F508,'Facture Chronopost'!L:L,'Facture Chronopost'!H:H)</f>
        <v/>
      </c>
      <c r="J508" s="6">
        <f>TCD!U509</f>
        <v/>
      </c>
      <c r="K508">
        <f>K507</f>
        <v/>
      </c>
      <c r="L508" s="151">
        <f>_xlfn.XLOOKUP(F508,'TCD poids'!A:A,'TCD poids'!C:C)</f>
        <v/>
      </c>
      <c r="M508">
        <f>TCD!T509</f>
        <v/>
      </c>
      <c r="N508">
        <f>IF(I508="",0.2,LOOKUP(I508,'Pays TVA'!A:A,'Pays TVA'!B:B))</f>
        <v/>
      </c>
      <c r="O508" s="151">
        <f>IF(TCD!M509="","",TCD!M509)</f>
        <v/>
      </c>
      <c r="P508" s="151">
        <f>IF(TCD!J509="","",TCD!J509)</f>
        <v/>
      </c>
      <c r="Q508" s="151">
        <f>IF(AND(TCD!L509="",TCD!Q509=""),"",IF(SUM(TCD!L509,TCD!Q509)&gt;15,29,9.5))</f>
        <v/>
      </c>
      <c r="R508" s="151">
        <f>_xlfn.XLOOKUP(F508,TCD!E:E,TCD!K:K,"")</f>
        <v/>
      </c>
      <c r="S508" s="151">
        <f>IF(TCD!I509="","",IF(TCD!I509&gt;8.5,17,8.5))</f>
        <v/>
      </c>
      <c r="T508" s="151">
        <f>TCD!Y509</f>
        <v/>
      </c>
    </row>
    <row r="509">
      <c r="A509" s="13">
        <f>TCD!V510</f>
        <v/>
      </c>
      <c r="B509" s="1">
        <f>B508</f>
        <v/>
      </c>
      <c r="F509">
        <f>TCD!E510</f>
        <v/>
      </c>
      <c r="H509" s="6">
        <f>IF(RIGHT(J509,3)="BTB","E","P")</f>
        <v/>
      </c>
      <c r="I509">
        <f>LOOKUP(F509,'Facture Chronopost'!L:L,'Facture Chronopost'!H:H)</f>
        <v/>
      </c>
      <c r="J509" s="6">
        <f>TCD!U510</f>
        <v/>
      </c>
      <c r="K509">
        <f>K508</f>
        <v/>
      </c>
      <c r="L509" s="151">
        <f>_xlfn.XLOOKUP(F509,'TCD poids'!A:A,'TCD poids'!C:C)</f>
        <v/>
      </c>
      <c r="M509">
        <f>TCD!T510</f>
        <v/>
      </c>
      <c r="N509">
        <f>IF(I509="",0.2,LOOKUP(I509,'Pays TVA'!A:A,'Pays TVA'!B:B))</f>
        <v/>
      </c>
      <c r="O509" s="151">
        <f>IF(TCD!M510="","",TCD!M510)</f>
        <v/>
      </c>
      <c r="P509" s="151">
        <f>IF(TCD!J510="","",TCD!J510)</f>
        <v/>
      </c>
      <c r="Q509" s="151">
        <f>IF(AND(TCD!L510="",TCD!Q510=""),"",IF(SUM(TCD!L510,TCD!Q510)&gt;15,29,9.5))</f>
        <v/>
      </c>
      <c r="R509" s="151">
        <f>_xlfn.XLOOKUP(F509,TCD!E:E,TCD!K:K,"")</f>
        <v/>
      </c>
      <c r="S509" s="151">
        <f>IF(TCD!I510="","",IF(TCD!I510&gt;8.5,17,8.5))</f>
        <v/>
      </c>
      <c r="T509" s="151">
        <f>TCD!Y510</f>
        <v/>
      </c>
    </row>
    <row r="510">
      <c r="A510" s="13">
        <f>TCD!V511</f>
        <v/>
      </c>
      <c r="B510" s="1">
        <f>B509</f>
        <v/>
      </c>
      <c r="F510">
        <f>TCD!E511</f>
        <v/>
      </c>
      <c r="H510" s="6">
        <f>IF(RIGHT(J510,3)="BTB","E","P")</f>
        <v/>
      </c>
      <c r="I510">
        <f>LOOKUP(F510,'Facture Chronopost'!L:L,'Facture Chronopost'!H:H)</f>
        <v/>
      </c>
      <c r="J510" s="6">
        <f>TCD!U511</f>
        <v/>
      </c>
      <c r="K510">
        <f>K509</f>
        <v/>
      </c>
      <c r="L510" s="151">
        <f>_xlfn.XLOOKUP(F510,'TCD poids'!A:A,'TCD poids'!C:C)</f>
        <v/>
      </c>
      <c r="M510">
        <f>TCD!T511</f>
        <v/>
      </c>
      <c r="N510">
        <f>IF(I510="",0.2,LOOKUP(I510,'Pays TVA'!A:A,'Pays TVA'!B:B))</f>
        <v/>
      </c>
      <c r="O510" s="151">
        <f>IF(TCD!M511="","",TCD!M511)</f>
        <v/>
      </c>
      <c r="P510" s="151">
        <f>IF(TCD!J511="","",TCD!J511)</f>
        <v/>
      </c>
      <c r="Q510" s="151">
        <f>IF(AND(TCD!L511="",TCD!Q511=""),"",IF(SUM(TCD!L511,TCD!Q511)&gt;15,29,9.5))</f>
        <v/>
      </c>
      <c r="R510" s="151">
        <f>_xlfn.XLOOKUP(F510,TCD!E:E,TCD!K:K,"")</f>
        <v/>
      </c>
      <c r="S510" s="151">
        <f>IF(TCD!I511="","",IF(TCD!I511&gt;8.5,17,8.5))</f>
        <v/>
      </c>
      <c r="T510" s="151">
        <f>TCD!Y511</f>
        <v/>
      </c>
    </row>
    <row r="511">
      <c r="A511" s="13">
        <f>TCD!V512</f>
        <v/>
      </c>
      <c r="B511" s="1">
        <f>B510</f>
        <v/>
      </c>
      <c r="F511">
        <f>TCD!E512</f>
        <v/>
      </c>
      <c r="H511" s="6">
        <f>IF(RIGHT(J511,3)="BTB","E","P")</f>
        <v/>
      </c>
      <c r="I511">
        <f>LOOKUP(F511,'Facture Chronopost'!L:L,'Facture Chronopost'!H:H)</f>
        <v/>
      </c>
      <c r="J511" s="6">
        <f>TCD!U512</f>
        <v/>
      </c>
      <c r="K511">
        <f>K510</f>
        <v/>
      </c>
      <c r="L511" s="151">
        <f>_xlfn.XLOOKUP(F511,'TCD poids'!A:A,'TCD poids'!C:C)</f>
        <v/>
      </c>
      <c r="M511">
        <f>TCD!T512</f>
        <v/>
      </c>
      <c r="N511">
        <f>IF(I511="",0.2,LOOKUP(I511,'Pays TVA'!A:A,'Pays TVA'!B:B))</f>
        <v/>
      </c>
      <c r="O511" s="151">
        <f>IF(TCD!M512="","",TCD!M512)</f>
        <v/>
      </c>
      <c r="P511" s="151">
        <f>IF(TCD!J512="","",TCD!J512)</f>
        <v/>
      </c>
      <c r="Q511" s="151">
        <f>IF(AND(TCD!L512="",TCD!Q512=""),"",IF(SUM(TCD!L512,TCD!Q512)&gt;15,29,9.5))</f>
        <v/>
      </c>
      <c r="R511" s="151">
        <f>_xlfn.XLOOKUP(F511,TCD!E:E,TCD!K:K,"")</f>
        <v/>
      </c>
      <c r="S511" s="151">
        <f>IF(TCD!I512="","",IF(TCD!I512&gt;8.5,17,8.5))</f>
        <v/>
      </c>
      <c r="T511" s="151">
        <f>TCD!Y512</f>
        <v/>
      </c>
    </row>
    <row r="512">
      <c r="A512" s="13">
        <f>TCD!V513</f>
        <v/>
      </c>
      <c r="B512" s="1">
        <f>B511</f>
        <v/>
      </c>
      <c r="F512">
        <f>TCD!E513</f>
        <v/>
      </c>
      <c r="H512" s="6">
        <f>IF(RIGHT(J512,3)="BTB","E","P")</f>
        <v/>
      </c>
      <c r="I512">
        <f>LOOKUP(F512,'Facture Chronopost'!L:L,'Facture Chronopost'!H:H)</f>
        <v/>
      </c>
      <c r="J512" s="6">
        <f>TCD!U513</f>
        <v/>
      </c>
      <c r="K512">
        <f>K511</f>
        <v/>
      </c>
      <c r="L512" s="151">
        <f>_xlfn.XLOOKUP(F512,'TCD poids'!A:A,'TCD poids'!C:C)</f>
        <v/>
      </c>
      <c r="M512">
        <f>TCD!T513</f>
        <v/>
      </c>
      <c r="N512">
        <f>IF(I512="",0.2,LOOKUP(I512,'Pays TVA'!A:A,'Pays TVA'!B:B))</f>
        <v/>
      </c>
      <c r="O512" s="151">
        <f>IF(TCD!M513="","",TCD!M513)</f>
        <v/>
      </c>
      <c r="P512" s="151">
        <f>IF(TCD!J513="","",TCD!J513)</f>
        <v/>
      </c>
      <c r="Q512" s="151">
        <f>IF(AND(TCD!L513="",TCD!Q513=""),"",IF(SUM(TCD!L513,TCD!Q513)&gt;15,29,9.5))</f>
        <v/>
      </c>
      <c r="R512" s="151">
        <f>_xlfn.XLOOKUP(F512,TCD!E:E,TCD!K:K,"")</f>
        <v/>
      </c>
      <c r="S512" s="151">
        <f>IF(TCD!I513="","",IF(TCD!I513&gt;8.5,17,8.5))</f>
        <v/>
      </c>
      <c r="T512" s="151">
        <f>TCD!Y513</f>
        <v/>
      </c>
    </row>
    <row r="513">
      <c r="A513" s="13">
        <f>TCD!V514</f>
        <v/>
      </c>
      <c r="B513" s="1">
        <f>B512</f>
        <v/>
      </c>
      <c r="F513">
        <f>TCD!E514</f>
        <v/>
      </c>
      <c r="H513" s="6">
        <f>IF(RIGHT(J513,3)="BTB","E","P")</f>
        <v/>
      </c>
      <c r="I513">
        <f>LOOKUP(F513,'Facture Chronopost'!L:L,'Facture Chronopost'!H:H)</f>
        <v/>
      </c>
      <c r="J513" s="6">
        <f>TCD!U514</f>
        <v/>
      </c>
      <c r="K513">
        <f>K512</f>
        <v/>
      </c>
      <c r="L513" s="151">
        <f>_xlfn.XLOOKUP(F513,'TCD poids'!A:A,'TCD poids'!C:C)</f>
        <v/>
      </c>
      <c r="M513">
        <f>TCD!T514</f>
        <v/>
      </c>
      <c r="N513">
        <f>IF(I513="",0.2,LOOKUP(I513,'Pays TVA'!A:A,'Pays TVA'!B:B))</f>
        <v/>
      </c>
      <c r="O513" s="151">
        <f>IF(TCD!M514="","",TCD!M514)</f>
        <v/>
      </c>
      <c r="P513" s="151">
        <f>IF(TCD!J514="","",TCD!J514)</f>
        <v/>
      </c>
      <c r="Q513" s="151">
        <f>IF(AND(TCD!L514="",TCD!Q514=""),"",IF(SUM(TCD!L514,TCD!Q514)&gt;15,29,9.5))</f>
        <v/>
      </c>
      <c r="R513" s="151">
        <f>_xlfn.XLOOKUP(F513,TCD!E:E,TCD!K:K,"")</f>
        <v/>
      </c>
      <c r="S513" s="151">
        <f>IF(TCD!I514="","",IF(TCD!I514&gt;8.5,17,8.5))</f>
        <v/>
      </c>
      <c r="T513" s="151">
        <f>TCD!Y514</f>
        <v/>
      </c>
    </row>
    <row r="514">
      <c r="A514" s="13">
        <f>TCD!V515</f>
        <v/>
      </c>
      <c r="B514" s="1">
        <f>B513</f>
        <v/>
      </c>
      <c r="F514">
        <f>TCD!E515</f>
        <v/>
      </c>
      <c r="H514" s="6">
        <f>IF(RIGHT(J514,3)="BTB","E","P")</f>
        <v/>
      </c>
      <c r="I514">
        <f>LOOKUP(F514,'Facture Chronopost'!L:L,'Facture Chronopost'!H:H)</f>
        <v/>
      </c>
      <c r="J514" s="6">
        <f>TCD!U515</f>
        <v/>
      </c>
      <c r="K514">
        <f>K513</f>
        <v/>
      </c>
      <c r="L514" s="151">
        <f>_xlfn.XLOOKUP(F514,'TCD poids'!A:A,'TCD poids'!C:C)</f>
        <v/>
      </c>
      <c r="M514">
        <f>TCD!T515</f>
        <v/>
      </c>
      <c r="N514">
        <f>IF(I514="",0.2,LOOKUP(I514,'Pays TVA'!A:A,'Pays TVA'!B:B))</f>
        <v/>
      </c>
      <c r="O514" s="151">
        <f>IF(TCD!M515="","",TCD!M515)</f>
        <v/>
      </c>
      <c r="P514" s="151">
        <f>IF(TCD!J515="","",TCD!J515)</f>
        <v/>
      </c>
      <c r="Q514" s="151">
        <f>IF(AND(TCD!L515="",TCD!Q515=""),"",IF(SUM(TCD!L515,TCD!Q515)&gt;15,29,9.5))</f>
        <v/>
      </c>
      <c r="R514" s="151">
        <f>_xlfn.XLOOKUP(F514,TCD!E:E,TCD!K:K,"")</f>
        <v/>
      </c>
      <c r="S514" s="151">
        <f>IF(TCD!I515="","",IF(TCD!I515&gt;8.5,17,8.5))</f>
        <v/>
      </c>
      <c r="T514" s="151">
        <f>TCD!Y515</f>
        <v/>
      </c>
    </row>
    <row r="515">
      <c r="A515" s="13">
        <f>TCD!V516</f>
        <v/>
      </c>
      <c r="B515" s="1">
        <f>B514</f>
        <v/>
      </c>
      <c r="F515">
        <f>TCD!E516</f>
        <v/>
      </c>
      <c r="H515" s="6">
        <f>IF(RIGHT(J515,3)="BTB","E","P")</f>
        <v/>
      </c>
      <c r="I515">
        <f>LOOKUP(F515,'Facture Chronopost'!L:L,'Facture Chronopost'!H:H)</f>
        <v/>
      </c>
      <c r="J515" s="6">
        <f>TCD!U516</f>
        <v/>
      </c>
      <c r="K515">
        <f>K514</f>
        <v/>
      </c>
      <c r="L515" s="151">
        <f>_xlfn.XLOOKUP(F515,'TCD poids'!A:A,'TCD poids'!C:C)</f>
        <v/>
      </c>
      <c r="M515">
        <f>TCD!T516</f>
        <v/>
      </c>
      <c r="N515">
        <f>IF(I515="",0.2,LOOKUP(I515,'Pays TVA'!A:A,'Pays TVA'!B:B))</f>
        <v/>
      </c>
      <c r="O515" s="151">
        <f>IF(TCD!M516="","",TCD!M516)</f>
        <v/>
      </c>
      <c r="P515" s="151">
        <f>IF(TCD!J516="","",TCD!J516)</f>
        <v/>
      </c>
      <c r="Q515" s="151">
        <f>IF(AND(TCD!L516="",TCD!Q516=""),"",IF(SUM(TCD!L516,TCD!Q516)&gt;15,29,9.5))</f>
        <v/>
      </c>
      <c r="R515" s="151">
        <f>_xlfn.XLOOKUP(F515,TCD!E:E,TCD!K:K,"")</f>
        <v/>
      </c>
      <c r="S515" s="151">
        <f>IF(TCD!I516="","",IF(TCD!I516&gt;8.5,17,8.5))</f>
        <v/>
      </c>
      <c r="T515" s="151">
        <f>TCD!Y516</f>
        <v/>
      </c>
    </row>
    <row r="516">
      <c r="A516" s="13">
        <f>TCD!V517</f>
        <v/>
      </c>
      <c r="B516" s="1">
        <f>B515</f>
        <v/>
      </c>
      <c r="F516">
        <f>TCD!E517</f>
        <v/>
      </c>
      <c r="H516" s="6">
        <f>IF(RIGHT(J516,3)="BTB","E","P")</f>
        <v/>
      </c>
      <c r="I516">
        <f>LOOKUP(F516,'Facture Chronopost'!L:L,'Facture Chronopost'!H:H)</f>
        <v/>
      </c>
      <c r="J516" s="6">
        <f>TCD!U517</f>
        <v/>
      </c>
      <c r="K516">
        <f>K515</f>
        <v/>
      </c>
      <c r="L516" s="151">
        <f>_xlfn.XLOOKUP(F516,'TCD poids'!A:A,'TCD poids'!C:C)</f>
        <v/>
      </c>
      <c r="M516">
        <f>TCD!T517</f>
        <v/>
      </c>
      <c r="N516">
        <f>IF(I516="",0.2,LOOKUP(I516,'Pays TVA'!A:A,'Pays TVA'!B:B))</f>
        <v/>
      </c>
      <c r="O516" s="151">
        <f>IF(TCD!M517="","",TCD!M517)</f>
        <v/>
      </c>
      <c r="P516" s="151">
        <f>IF(TCD!J517="","",TCD!J517)</f>
        <v/>
      </c>
      <c r="Q516" s="151">
        <f>IF(AND(TCD!L517="",TCD!Q517=""),"",IF(SUM(TCD!L517,TCD!Q517)&gt;15,29,9.5))</f>
        <v/>
      </c>
      <c r="R516" s="151">
        <f>_xlfn.XLOOKUP(F516,TCD!E:E,TCD!K:K,"")</f>
        <v/>
      </c>
      <c r="S516" s="151">
        <f>IF(TCD!I517="","",IF(TCD!I517&gt;8.5,17,8.5))</f>
        <v/>
      </c>
      <c r="T516" s="151">
        <f>TCD!Y517</f>
        <v/>
      </c>
    </row>
    <row r="517">
      <c r="A517" s="13">
        <f>TCD!V518</f>
        <v/>
      </c>
      <c r="B517" s="1">
        <f>B516</f>
        <v/>
      </c>
      <c r="F517">
        <f>TCD!E518</f>
        <v/>
      </c>
      <c r="H517" s="6">
        <f>IF(RIGHT(J517,3)="BTB","E","P")</f>
        <v/>
      </c>
      <c r="I517">
        <f>LOOKUP(F517,'Facture Chronopost'!L:L,'Facture Chronopost'!H:H)</f>
        <v/>
      </c>
      <c r="J517" s="6">
        <f>TCD!U518</f>
        <v/>
      </c>
      <c r="K517">
        <f>K516</f>
        <v/>
      </c>
      <c r="L517" s="151">
        <f>_xlfn.XLOOKUP(F517,'TCD poids'!A:A,'TCD poids'!C:C)</f>
        <v/>
      </c>
      <c r="M517">
        <f>TCD!T518</f>
        <v/>
      </c>
      <c r="N517">
        <f>IF(I517="",0.2,LOOKUP(I517,'Pays TVA'!A:A,'Pays TVA'!B:B))</f>
        <v/>
      </c>
      <c r="O517" s="151">
        <f>IF(TCD!M518="","",TCD!M518)</f>
        <v/>
      </c>
      <c r="P517" s="151">
        <f>IF(TCD!J518="","",TCD!J518)</f>
        <v/>
      </c>
      <c r="Q517" s="151">
        <f>IF(AND(TCD!L518="",TCD!Q518=""),"",IF(SUM(TCD!L518,TCD!Q518)&gt;15,29,9.5))</f>
        <v/>
      </c>
      <c r="R517" s="151">
        <f>_xlfn.XLOOKUP(F517,TCD!E:E,TCD!K:K,"")</f>
        <v/>
      </c>
      <c r="S517" s="151">
        <f>IF(TCD!I518="","",IF(TCD!I518&gt;8.5,17,8.5))</f>
        <v/>
      </c>
      <c r="T517" s="151">
        <f>TCD!Y518</f>
        <v/>
      </c>
    </row>
    <row r="518">
      <c r="A518" s="13">
        <f>TCD!V519</f>
        <v/>
      </c>
      <c r="B518" s="1">
        <f>B517</f>
        <v/>
      </c>
      <c r="F518">
        <f>TCD!E519</f>
        <v/>
      </c>
      <c r="H518" s="6">
        <f>IF(RIGHT(J518,3)="BTB","E","P")</f>
        <v/>
      </c>
      <c r="I518">
        <f>LOOKUP(F518,'Facture Chronopost'!L:L,'Facture Chronopost'!H:H)</f>
        <v/>
      </c>
      <c r="J518" s="6">
        <f>TCD!U519</f>
        <v/>
      </c>
      <c r="K518">
        <f>K517</f>
        <v/>
      </c>
      <c r="L518" s="151">
        <f>_xlfn.XLOOKUP(F518,'TCD poids'!A:A,'TCD poids'!C:C)</f>
        <v/>
      </c>
      <c r="M518">
        <f>TCD!T519</f>
        <v/>
      </c>
      <c r="N518">
        <f>IF(I518="",0.2,LOOKUP(I518,'Pays TVA'!A:A,'Pays TVA'!B:B))</f>
        <v/>
      </c>
      <c r="O518" s="151">
        <f>IF(TCD!M519="","",TCD!M519)</f>
        <v/>
      </c>
      <c r="P518" s="151">
        <f>IF(TCD!J519="","",TCD!J519)</f>
        <v/>
      </c>
      <c r="Q518" s="151">
        <f>IF(AND(TCD!L519="",TCD!Q519=""),"",IF(SUM(TCD!L519,TCD!Q519)&gt;15,29,9.5))</f>
        <v/>
      </c>
      <c r="R518" s="151">
        <f>_xlfn.XLOOKUP(F518,TCD!E:E,TCD!K:K,"")</f>
        <v/>
      </c>
      <c r="S518" s="151">
        <f>IF(TCD!I519="","",IF(TCD!I519&gt;8.5,17,8.5))</f>
        <v/>
      </c>
      <c r="T518" s="151">
        <f>TCD!Y519</f>
        <v/>
      </c>
    </row>
    <row r="519">
      <c r="A519" s="13">
        <f>TCD!V520</f>
        <v/>
      </c>
      <c r="B519" s="1">
        <f>B518</f>
        <v/>
      </c>
      <c r="F519">
        <f>TCD!E520</f>
        <v/>
      </c>
      <c r="H519" s="6">
        <f>IF(RIGHT(J519,3)="BTB","E","P")</f>
        <v/>
      </c>
      <c r="I519">
        <f>LOOKUP(F519,'Facture Chronopost'!L:L,'Facture Chronopost'!H:H)</f>
        <v/>
      </c>
      <c r="J519" s="6">
        <f>TCD!U520</f>
        <v/>
      </c>
      <c r="K519">
        <f>K518</f>
        <v/>
      </c>
      <c r="L519" s="151">
        <f>_xlfn.XLOOKUP(F519,'TCD poids'!A:A,'TCD poids'!C:C)</f>
        <v/>
      </c>
      <c r="M519">
        <f>TCD!T520</f>
        <v/>
      </c>
      <c r="N519">
        <f>IF(I519="",0.2,LOOKUP(I519,'Pays TVA'!A:A,'Pays TVA'!B:B))</f>
        <v/>
      </c>
      <c r="O519" s="151">
        <f>IF(TCD!M520="","",TCD!M520)</f>
        <v/>
      </c>
      <c r="P519" s="151">
        <f>IF(TCD!J520="","",TCD!J520)</f>
        <v/>
      </c>
      <c r="Q519" s="151">
        <f>IF(AND(TCD!L520="",TCD!Q520=""),"",IF(SUM(TCD!L520,TCD!Q520)&gt;15,29,9.5))</f>
        <v/>
      </c>
      <c r="R519" s="151">
        <f>_xlfn.XLOOKUP(F519,TCD!E:E,TCD!K:K,"")</f>
        <v/>
      </c>
      <c r="S519" s="151">
        <f>IF(TCD!I520="","",IF(TCD!I520&gt;8.5,17,8.5))</f>
        <v/>
      </c>
      <c r="T519" s="151">
        <f>TCD!Y520</f>
        <v/>
      </c>
    </row>
    <row r="520">
      <c r="A520" s="13">
        <f>TCD!V521</f>
        <v/>
      </c>
      <c r="B520" s="1">
        <f>B519</f>
        <v/>
      </c>
      <c r="F520">
        <f>TCD!E521</f>
        <v/>
      </c>
      <c r="H520" s="6">
        <f>IF(RIGHT(J520,3)="BTB","E","P")</f>
        <v/>
      </c>
      <c r="I520">
        <f>LOOKUP(F520,'Facture Chronopost'!L:L,'Facture Chronopost'!H:H)</f>
        <v/>
      </c>
      <c r="J520" s="6">
        <f>TCD!U521</f>
        <v/>
      </c>
      <c r="K520">
        <f>K519</f>
        <v/>
      </c>
      <c r="L520" s="151">
        <f>_xlfn.XLOOKUP(F520,'TCD poids'!A:A,'TCD poids'!C:C)</f>
        <v/>
      </c>
      <c r="M520">
        <f>TCD!T521</f>
        <v/>
      </c>
      <c r="N520">
        <f>IF(I520="",0.2,LOOKUP(I520,'Pays TVA'!A:A,'Pays TVA'!B:B))</f>
        <v/>
      </c>
      <c r="O520" s="151">
        <f>IF(TCD!M521="","",TCD!M521)</f>
        <v/>
      </c>
      <c r="P520" s="151">
        <f>IF(TCD!J521="","",TCD!J521)</f>
        <v/>
      </c>
      <c r="Q520" s="151">
        <f>IF(AND(TCD!L521="",TCD!Q521=""),"",IF(SUM(TCD!L521,TCD!Q521)&gt;15,29,9.5))</f>
        <v/>
      </c>
      <c r="R520" s="151">
        <f>_xlfn.XLOOKUP(F520,TCD!E:E,TCD!K:K,"")</f>
        <v/>
      </c>
      <c r="S520" s="151">
        <f>IF(TCD!I521="","",IF(TCD!I521&gt;8.5,17,8.5))</f>
        <v/>
      </c>
      <c r="T520" s="151">
        <f>TCD!Y521</f>
        <v/>
      </c>
    </row>
    <row r="521">
      <c r="A521" s="13">
        <f>TCD!V522</f>
        <v/>
      </c>
      <c r="B521" s="1">
        <f>B520</f>
        <v/>
      </c>
      <c r="F521">
        <f>TCD!E522</f>
        <v/>
      </c>
      <c r="H521" s="6">
        <f>IF(RIGHT(J521,3)="BTB","E","P")</f>
        <v/>
      </c>
      <c r="I521">
        <f>LOOKUP(F521,'Facture Chronopost'!L:L,'Facture Chronopost'!H:H)</f>
        <v/>
      </c>
      <c r="J521" s="6">
        <f>TCD!U522</f>
        <v/>
      </c>
      <c r="K521">
        <f>K520</f>
        <v/>
      </c>
      <c r="L521" s="151">
        <f>_xlfn.XLOOKUP(F521,'TCD poids'!A:A,'TCD poids'!C:C)</f>
        <v/>
      </c>
      <c r="M521">
        <f>TCD!T522</f>
        <v/>
      </c>
      <c r="N521">
        <f>IF(I521="",0.2,LOOKUP(I521,'Pays TVA'!A:A,'Pays TVA'!B:B))</f>
        <v/>
      </c>
      <c r="O521" s="151">
        <f>IF(TCD!M522="","",TCD!M522)</f>
        <v/>
      </c>
      <c r="P521" s="151">
        <f>IF(TCD!J522="","",TCD!J522)</f>
        <v/>
      </c>
      <c r="Q521" s="151">
        <f>IF(AND(TCD!L522="",TCD!Q522=""),"",IF(SUM(TCD!L522,TCD!Q522)&gt;15,29,9.5))</f>
        <v/>
      </c>
      <c r="R521" s="151">
        <f>_xlfn.XLOOKUP(F521,TCD!E:E,TCD!K:K,"")</f>
        <v/>
      </c>
      <c r="S521" s="151">
        <f>IF(TCD!I522="","",IF(TCD!I522&gt;8.5,17,8.5))</f>
        <v/>
      </c>
      <c r="T521" s="151">
        <f>TCD!Y522</f>
        <v/>
      </c>
    </row>
    <row r="522">
      <c r="A522" s="13">
        <f>TCD!V523</f>
        <v/>
      </c>
      <c r="B522" s="1">
        <f>B521</f>
        <v/>
      </c>
      <c r="F522">
        <f>TCD!E523</f>
        <v/>
      </c>
      <c r="H522" s="6">
        <f>IF(RIGHT(J522,3)="BTB","E","P")</f>
        <v/>
      </c>
      <c r="I522">
        <f>LOOKUP(F522,'Facture Chronopost'!L:L,'Facture Chronopost'!H:H)</f>
        <v/>
      </c>
      <c r="J522" s="6">
        <f>TCD!U523</f>
        <v/>
      </c>
      <c r="K522">
        <f>K521</f>
        <v/>
      </c>
      <c r="L522" s="151">
        <f>_xlfn.XLOOKUP(F522,'TCD poids'!A:A,'TCD poids'!C:C)</f>
        <v/>
      </c>
      <c r="M522">
        <f>TCD!T523</f>
        <v/>
      </c>
      <c r="N522">
        <f>IF(I522="",0.2,LOOKUP(I522,'Pays TVA'!A:A,'Pays TVA'!B:B))</f>
        <v/>
      </c>
      <c r="O522" s="151">
        <f>IF(TCD!M523="","",TCD!M523)</f>
        <v/>
      </c>
      <c r="P522" s="151">
        <f>IF(TCD!J523="","",TCD!J523)</f>
        <v/>
      </c>
      <c r="Q522" s="151">
        <f>IF(AND(TCD!L523="",TCD!Q523=""),"",IF(SUM(TCD!L523,TCD!Q523)&gt;15,29,9.5))</f>
        <v/>
      </c>
      <c r="R522" s="151">
        <f>_xlfn.XLOOKUP(F522,TCD!E:E,TCD!K:K,"")</f>
        <v/>
      </c>
      <c r="S522" s="151">
        <f>IF(TCD!I523="","",IF(TCD!I523&gt;8.5,17,8.5))</f>
        <v/>
      </c>
      <c r="T522" s="151">
        <f>TCD!Y523</f>
        <v/>
      </c>
    </row>
    <row r="523">
      <c r="A523" s="13">
        <f>TCD!V524</f>
        <v/>
      </c>
      <c r="B523" s="1">
        <f>B522</f>
        <v/>
      </c>
      <c r="F523">
        <f>TCD!E524</f>
        <v/>
      </c>
      <c r="H523" s="6">
        <f>IF(RIGHT(J523,3)="BTB","E","P")</f>
        <v/>
      </c>
      <c r="I523">
        <f>LOOKUP(F523,'Facture Chronopost'!L:L,'Facture Chronopost'!H:H)</f>
        <v/>
      </c>
      <c r="J523" s="6">
        <f>TCD!U524</f>
        <v/>
      </c>
      <c r="K523">
        <f>K522</f>
        <v/>
      </c>
      <c r="L523" s="151">
        <f>_xlfn.XLOOKUP(F523,'TCD poids'!A:A,'TCD poids'!C:C)</f>
        <v/>
      </c>
      <c r="M523">
        <f>TCD!T524</f>
        <v/>
      </c>
      <c r="N523">
        <f>IF(I523="",0.2,LOOKUP(I523,'Pays TVA'!A:A,'Pays TVA'!B:B))</f>
        <v/>
      </c>
      <c r="O523" s="151">
        <f>IF(TCD!M524="","",TCD!M524)</f>
        <v/>
      </c>
      <c r="P523" s="151">
        <f>IF(TCD!J524="","",TCD!J524)</f>
        <v/>
      </c>
      <c r="Q523" s="151">
        <f>IF(AND(TCD!L524="",TCD!Q524=""),"",IF(SUM(TCD!L524,TCD!Q524)&gt;15,29,9.5))</f>
        <v/>
      </c>
      <c r="R523" s="151">
        <f>_xlfn.XLOOKUP(F523,TCD!E:E,TCD!K:K,"")</f>
        <v/>
      </c>
      <c r="S523" s="151">
        <f>IF(TCD!I524="","",IF(TCD!I524&gt;8.5,17,8.5))</f>
        <v/>
      </c>
      <c r="T523" s="151">
        <f>TCD!Y524</f>
        <v/>
      </c>
    </row>
    <row r="524">
      <c r="A524" s="13">
        <f>TCD!V525</f>
        <v/>
      </c>
      <c r="B524" s="1">
        <f>B523</f>
        <v/>
      </c>
      <c r="F524">
        <f>TCD!E525</f>
        <v/>
      </c>
      <c r="H524" s="6">
        <f>IF(RIGHT(J524,3)="BTB","E","P")</f>
        <v/>
      </c>
      <c r="I524">
        <f>LOOKUP(F524,'Facture Chronopost'!L:L,'Facture Chronopost'!H:H)</f>
        <v/>
      </c>
      <c r="J524" s="6">
        <f>TCD!U525</f>
        <v/>
      </c>
      <c r="K524">
        <f>K523</f>
        <v/>
      </c>
      <c r="L524" s="151">
        <f>_xlfn.XLOOKUP(F524,'TCD poids'!A:A,'TCD poids'!C:C)</f>
        <v/>
      </c>
      <c r="M524">
        <f>TCD!T525</f>
        <v/>
      </c>
      <c r="N524">
        <f>IF(I524="",0.2,LOOKUP(I524,'Pays TVA'!A:A,'Pays TVA'!B:B))</f>
        <v/>
      </c>
      <c r="O524" s="151">
        <f>IF(TCD!M525="","",TCD!M525)</f>
        <v/>
      </c>
      <c r="P524" s="151">
        <f>IF(TCD!J525="","",TCD!J525)</f>
        <v/>
      </c>
      <c r="Q524" s="151">
        <f>IF(AND(TCD!L525="",TCD!Q525=""),"",IF(SUM(TCD!L525,TCD!Q525)&gt;15,29,9.5))</f>
        <v/>
      </c>
      <c r="R524" s="151">
        <f>_xlfn.XLOOKUP(F524,TCD!E:E,TCD!K:K,"")</f>
        <v/>
      </c>
      <c r="S524" s="151">
        <f>IF(TCD!I525="","",IF(TCD!I525&gt;8.5,17,8.5))</f>
        <v/>
      </c>
      <c r="T524" s="151">
        <f>TCD!Y525</f>
        <v/>
      </c>
    </row>
    <row r="525">
      <c r="A525" s="13">
        <f>TCD!V526</f>
        <v/>
      </c>
      <c r="B525" s="1">
        <f>B524</f>
        <v/>
      </c>
      <c r="F525">
        <f>TCD!E526</f>
        <v/>
      </c>
      <c r="H525" s="6">
        <f>IF(RIGHT(J525,3)="BTB","E","P")</f>
        <v/>
      </c>
      <c r="I525">
        <f>LOOKUP(F525,'Facture Chronopost'!L:L,'Facture Chronopost'!H:H)</f>
        <v/>
      </c>
      <c r="J525" s="6">
        <f>TCD!U526</f>
        <v/>
      </c>
      <c r="K525">
        <f>K524</f>
        <v/>
      </c>
      <c r="L525" s="151">
        <f>_xlfn.XLOOKUP(F525,'TCD poids'!A:A,'TCD poids'!C:C)</f>
        <v/>
      </c>
      <c r="M525">
        <f>TCD!T526</f>
        <v/>
      </c>
      <c r="N525">
        <f>IF(I525="",0.2,LOOKUP(I525,'Pays TVA'!A:A,'Pays TVA'!B:B))</f>
        <v/>
      </c>
      <c r="O525" s="151">
        <f>IF(TCD!M526="","",TCD!M526)</f>
        <v/>
      </c>
      <c r="P525" s="151">
        <f>IF(TCD!J526="","",TCD!J526)</f>
        <v/>
      </c>
      <c r="Q525" s="151">
        <f>IF(AND(TCD!L526="",TCD!Q526=""),"",IF(SUM(TCD!L526,TCD!Q526)&gt;15,29,9.5))</f>
        <v/>
      </c>
      <c r="R525" s="151">
        <f>_xlfn.XLOOKUP(F525,TCD!E:E,TCD!K:K,"")</f>
        <v/>
      </c>
      <c r="S525" s="151">
        <f>IF(TCD!I526="","",IF(TCD!I526&gt;8.5,17,8.5))</f>
        <v/>
      </c>
      <c r="T525" s="151">
        <f>TCD!Y526</f>
        <v/>
      </c>
    </row>
    <row r="526">
      <c r="A526" s="13">
        <f>TCD!V527</f>
        <v/>
      </c>
      <c r="B526" s="1">
        <f>B525</f>
        <v/>
      </c>
      <c r="F526">
        <f>TCD!E527</f>
        <v/>
      </c>
      <c r="H526" s="6">
        <f>IF(RIGHT(J526,3)="BTB","E","P")</f>
        <v/>
      </c>
      <c r="I526">
        <f>LOOKUP(F526,'Facture Chronopost'!L:L,'Facture Chronopost'!H:H)</f>
        <v/>
      </c>
      <c r="J526" s="6">
        <f>TCD!U527</f>
        <v/>
      </c>
      <c r="K526">
        <f>K525</f>
        <v/>
      </c>
      <c r="L526" s="151">
        <f>_xlfn.XLOOKUP(F526,'TCD poids'!A:A,'TCD poids'!C:C)</f>
        <v/>
      </c>
      <c r="M526">
        <f>TCD!T527</f>
        <v/>
      </c>
      <c r="N526">
        <f>IF(I526="",0.2,LOOKUP(I526,'Pays TVA'!A:A,'Pays TVA'!B:B))</f>
        <v/>
      </c>
      <c r="O526" s="151">
        <f>IF(TCD!M527="","",TCD!M527)</f>
        <v/>
      </c>
      <c r="P526" s="151">
        <f>IF(TCD!J527="","",TCD!J527)</f>
        <v/>
      </c>
      <c r="Q526" s="151">
        <f>IF(AND(TCD!L527="",TCD!Q527=""),"",IF(SUM(TCD!L527,TCD!Q527)&gt;15,29,9.5))</f>
        <v/>
      </c>
      <c r="R526" s="151">
        <f>_xlfn.XLOOKUP(F526,TCD!E:E,TCD!K:K,"")</f>
        <v/>
      </c>
      <c r="S526" s="151">
        <f>IF(TCD!I527="","",IF(TCD!I527&gt;8.5,17,8.5))</f>
        <v/>
      </c>
      <c r="T526" s="151">
        <f>TCD!Y527</f>
        <v/>
      </c>
    </row>
    <row r="527">
      <c r="A527" s="13">
        <f>TCD!V528</f>
        <v/>
      </c>
      <c r="B527" s="1">
        <f>B526</f>
        <v/>
      </c>
      <c r="F527">
        <f>TCD!E528</f>
        <v/>
      </c>
      <c r="H527" s="6">
        <f>IF(RIGHT(J527,3)="BTB","E","P")</f>
        <v/>
      </c>
      <c r="I527">
        <f>LOOKUP(F527,'Facture Chronopost'!L:L,'Facture Chronopost'!H:H)</f>
        <v/>
      </c>
      <c r="J527" s="6">
        <f>TCD!U528</f>
        <v/>
      </c>
      <c r="K527">
        <f>K526</f>
        <v/>
      </c>
      <c r="L527" s="151">
        <f>_xlfn.XLOOKUP(F527,'TCD poids'!A:A,'TCD poids'!C:C)</f>
        <v/>
      </c>
      <c r="M527">
        <f>TCD!T528</f>
        <v/>
      </c>
      <c r="N527">
        <f>IF(I527="",0.2,LOOKUP(I527,'Pays TVA'!A:A,'Pays TVA'!B:B))</f>
        <v/>
      </c>
      <c r="O527" s="151">
        <f>IF(TCD!M528="","",TCD!M528)</f>
        <v/>
      </c>
      <c r="P527" s="151">
        <f>IF(TCD!J528="","",TCD!J528)</f>
        <v/>
      </c>
      <c r="Q527" s="151">
        <f>IF(AND(TCD!L528="",TCD!Q528=""),"",IF(SUM(TCD!L528,TCD!Q528)&gt;15,29,9.5))</f>
        <v/>
      </c>
      <c r="R527" s="151">
        <f>_xlfn.XLOOKUP(F527,TCD!E:E,TCD!K:K,"")</f>
        <v/>
      </c>
      <c r="S527" s="151">
        <f>IF(TCD!I528="","",IF(TCD!I528&gt;8.5,17,8.5))</f>
        <v/>
      </c>
      <c r="T527" s="151">
        <f>TCD!Y528</f>
        <v/>
      </c>
    </row>
    <row r="528">
      <c r="A528" s="13">
        <f>TCD!V529</f>
        <v/>
      </c>
      <c r="B528" s="1">
        <f>B527</f>
        <v/>
      </c>
      <c r="F528">
        <f>TCD!E529</f>
        <v/>
      </c>
      <c r="H528" s="6">
        <f>IF(RIGHT(J528,3)="BTB","E","P")</f>
        <v/>
      </c>
      <c r="I528">
        <f>LOOKUP(F528,'Facture Chronopost'!L:L,'Facture Chronopost'!H:H)</f>
        <v/>
      </c>
      <c r="J528" s="6">
        <f>TCD!U529</f>
        <v/>
      </c>
      <c r="K528">
        <f>K527</f>
        <v/>
      </c>
      <c r="L528" s="151">
        <f>_xlfn.XLOOKUP(F528,'TCD poids'!A:A,'TCD poids'!C:C)</f>
        <v/>
      </c>
      <c r="M528">
        <f>TCD!T529</f>
        <v/>
      </c>
      <c r="N528">
        <f>IF(I528="",0.2,LOOKUP(I528,'Pays TVA'!A:A,'Pays TVA'!B:B))</f>
        <v/>
      </c>
      <c r="O528" s="151">
        <f>IF(TCD!M529="","",TCD!M529)</f>
        <v/>
      </c>
      <c r="P528" s="151">
        <f>IF(TCD!J529="","",TCD!J529)</f>
        <v/>
      </c>
      <c r="Q528" s="151">
        <f>IF(AND(TCD!L529="",TCD!Q529=""),"",IF(SUM(TCD!L529,TCD!Q529)&gt;15,29,9.5))</f>
        <v/>
      </c>
      <c r="R528" s="151">
        <f>_xlfn.XLOOKUP(F528,TCD!E:E,TCD!K:K,"")</f>
        <v/>
      </c>
      <c r="S528" s="151">
        <f>IF(TCD!I529="","",IF(TCD!I529&gt;8.5,17,8.5))</f>
        <v/>
      </c>
      <c r="T528" s="151">
        <f>TCD!Y529</f>
        <v/>
      </c>
    </row>
    <row r="529">
      <c r="A529" s="13">
        <f>TCD!V530</f>
        <v/>
      </c>
      <c r="B529" s="1">
        <f>B528</f>
        <v/>
      </c>
      <c r="F529">
        <f>TCD!E530</f>
        <v/>
      </c>
      <c r="H529" s="6">
        <f>IF(RIGHT(J529,3)="BTB","E","P")</f>
        <v/>
      </c>
      <c r="I529">
        <f>LOOKUP(F529,'Facture Chronopost'!L:L,'Facture Chronopost'!H:H)</f>
        <v/>
      </c>
      <c r="J529" s="6">
        <f>TCD!U530</f>
        <v/>
      </c>
      <c r="K529">
        <f>K528</f>
        <v/>
      </c>
      <c r="L529" s="151">
        <f>_xlfn.XLOOKUP(F529,'TCD poids'!A:A,'TCD poids'!C:C)</f>
        <v/>
      </c>
      <c r="M529">
        <f>TCD!T530</f>
        <v/>
      </c>
      <c r="N529">
        <f>IF(I529="",0.2,LOOKUP(I529,'Pays TVA'!A:A,'Pays TVA'!B:B))</f>
        <v/>
      </c>
      <c r="O529" s="151">
        <f>IF(TCD!M530="","",TCD!M530)</f>
        <v/>
      </c>
      <c r="P529" s="151">
        <f>IF(TCD!J530="","",TCD!J530)</f>
        <v/>
      </c>
      <c r="Q529" s="151">
        <f>IF(AND(TCD!L530="",TCD!Q530=""),"",IF(SUM(TCD!L530,TCD!Q530)&gt;15,29,9.5))</f>
        <v/>
      </c>
      <c r="R529" s="151">
        <f>_xlfn.XLOOKUP(F529,TCD!E:E,TCD!K:K,"")</f>
        <v/>
      </c>
      <c r="S529" s="151">
        <f>IF(TCD!I530="","",IF(TCD!I530&gt;8.5,17,8.5))</f>
        <v/>
      </c>
      <c r="T529" s="151">
        <f>TCD!Y530</f>
        <v/>
      </c>
    </row>
    <row r="530">
      <c r="A530" s="13">
        <f>TCD!V531</f>
        <v/>
      </c>
      <c r="B530" s="1">
        <f>B529</f>
        <v/>
      </c>
      <c r="F530">
        <f>TCD!E531</f>
        <v/>
      </c>
      <c r="H530" s="6">
        <f>IF(RIGHT(J530,3)="BTB","E","P")</f>
        <v/>
      </c>
      <c r="I530">
        <f>LOOKUP(F530,'Facture Chronopost'!L:L,'Facture Chronopost'!H:H)</f>
        <v/>
      </c>
      <c r="J530" s="6">
        <f>TCD!U531</f>
        <v/>
      </c>
      <c r="K530">
        <f>K529</f>
        <v/>
      </c>
      <c r="L530" s="151">
        <f>_xlfn.XLOOKUP(F530,'TCD poids'!A:A,'TCD poids'!C:C)</f>
        <v/>
      </c>
      <c r="M530">
        <f>TCD!T531</f>
        <v/>
      </c>
      <c r="N530">
        <f>IF(I530="",0.2,LOOKUP(I530,'Pays TVA'!A:A,'Pays TVA'!B:B))</f>
        <v/>
      </c>
      <c r="O530" s="151">
        <f>IF(TCD!M531="","",TCD!M531)</f>
        <v/>
      </c>
      <c r="P530" s="151">
        <f>IF(TCD!J531="","",TCD!J531)</f>
        <v/>
      </c>
      <c r="Q530" s="151">
        <f>IF(AND(TCD!L531="",TCD!Q531=""),"",IF(SUM(TCD!L531,TCD!Q531)&gt;15,29,9.5))</f>
        <v/>
      </c>
      <c r="R530" s="151">
        <f>_xlfn.XLOOKUP(F530,TCD!E:E,TCD!K:K,"")</f>
        <v/>
      </c>
      <c r="S530" s="151">
        <f>IF(TCD!I531="","",IF(TCD!I531&gt;8.5,17,8.5))</f>
        <v/>
      </c>
      <c r="T530" s="151">
        <f>TCD!Y531</f>
        <v/>
      </c>
    </row>
    <row r="531">
      <c r="A531" s="13">
        <f>TCD!V532</f>
        <v/>
      </c>
      <c r="B531" s="1">
        <f>B530</f>
        <v/>
      </c>
      <c r="F531">
        <f>TCD!E532</f>
        <v/>
      </c>
      <c r="H531" s="6">
        <f>IF(RIGHT(J531,3)="BTB","E","P")</f>
        <v/>
      </c>
      <c r="I531">
        <f>LOOKUP(F531,'Facture Chronopost'!L:L,'Facture Chronopost'!H:H)</f>
        <v/>
      </c>
      <c r="J531" s="6">
        <f>TCD!U532</f>
        <v/>
      </c>
      <c r="K531">
        <f>K530</f>
        <v/>
      </c>
      <c r="L531" s="151">
        <f>_xlfn.XLOOKUP(F531,'TCD poids'!A:A,'TCD poids'!C:C)</f>
        <v/>
      </c>
      <c r="M531">
        <f>TCD!T532</f>
        <v/>
      </c>
      <c r="N531">
        <f>IF(I531="",0.2,LOOKUP(I531,'Pays TVA'!A:A,'Pays TVA'!B:B))</f>
        <v/>
      </c>
      <c r="O531" s="151">
        <f>IF(TCD!M532="","",TCD!M532)</f>
        <v/>
      </c>
      <c r="P531" s="151">
        <f>IF(TCD!J532="","",TCD!J532)</f>
        <v/>
      </c>
      <c r="Q531" s="151">
        <f>IF(AND(TCD!L532="",TCD!Q532=""),"",IF(SUM(TCD!L532,TCD!Q532)&gt;15,29,9.5))</f>
        <v/>
      </c>
      <c r="R531" s="151">
        <f>_xlfn.XLOOKUP(F531,TCD!E:E,TCD!K:K,"")</f>
        <v/>
      </c>
      <c r="S531" s="151">
        <f>IF(TCD!I532="","",IF(TCD!I532&gt;8.5,17,8.5))</f>
        <v/>
      </c>
      <c r="T531" s="151">
        <f>TCD!Y532</f>
        <v/>
      </c>
    </row>
    <row r="532">
      <c r="A532" s="13">
        <f>TCD!V533</f>
        <v/>
      </c>
      <c r="B532" s="1">
        <f>B531</f>
        <v/>
      </c>
      <c r="F532">
        <f>TCD!E533</f>
        <v/>
      </c>
      <c r="H532" s="6">
        <f>IF(RIGHT(J532,3)="BTB","E","P")</f>
        <v/>
      </c>
      <c r="I532">
        <f>LOOKUP(F532,'Facture Chronopost'!L:L,'Facture Chronopost'!H:H)</f>
        <v/>
      </c>
      <c r="J532" s="6">
        <f>TCD!U533</f>
        <v/>
      </c>
      <c r="K532">
        <f>K531</f>
        <v/>
      </c>
      <c r="L532" s="151">
        <f>_xlfn.XLOOKUP(F532,'TCD poids'!A:A,'TCD poids'!C:C)</f>
        <v/>
      </c>
      <c r="M532">
        <f>TCD!T533</f>
        <v/>
      </c>
      <c r="N532">
        <f>IF(I532="",0.2,LOOKUP(I532,'Pays TVA'!A:A,'Pays TVA'!B:B))</f>
        <v/>
      </c>
      <c r="O532" s="151">
        <f>IF(TCD!M533="","",TCD!M533)</f>
        <v/>
      </c>
      <c r="P532" s="151">
        <f>IF(TCD!J533="","",TCD!J533)</f>
        <v/>
      </c>
      <c r="Q532" s="151">
        <f>IF(AND(TCD!L533="",TCD!Q533=""),"",IF(SUM(TCD!L533,TCD!Q533)&gt;15,29,9.5))</f>
        <v/>
      </c>
      <c r="R532" s="151">
        <f>_xlfn.XLOOKUP(F532,TCD!E:E,TCD!K:K,"")</f>
        <v/>
      </c>
      <c r="S532" s="151">
        <f>IF(TCD!I533="","",IF(TCD!I533&gt;8.5,17,8.5))</f>
        <v/>
      </c>
      <c r="T532" s="151">
        <f>TCD!Y533</f>
        <v/>
      </c>
    </row>
    <row r="533">
      <c r="A533" s="13">
        <f>TCD!V534</f>
        <v/>
      </c>
      <c r="B533" s="1">
        <f>B532</f>
        <v/>
      </c>
      <c r="F533">
        <f>TCD!E534</f>
        <v/>
      </c>
      <c r="H533" s="6">
        <f>IF(RIGHT(J533,3)="BTB","E","P")</f>
        <v/>
      </c>
      <c r="I533">
        <f>LOOKUP(F533,'Facture Chronopost'!L:L,'Facture Chronopost'!H:H)</f>
        <v/>
      </c>
      <c r="J533" s="6">
        <f>TCD!U534</f>
        <v/>
      </c>
      <c r="K533">
        <f>K532</f>
        <v/>
      </c>
      <c r="L533" s="151">
        <f>_xlfn.XLOOKUP(F533,'TCD poids'!A:A,'TCD poids'!C:C)</f>
        <v/>
      </c>
      <c r="M533">
        <f>TCD!T534</f>
        <v/>
      </c>
      <c r="N533">
        <f>IF(I533="",0.2,LOOKUP(I533,'Pays TVA'!A:A,'Pays TVA'!B:B))</f>
        <v/>
      </c>
      <c r="O533" s="151">
        <f>IF(TCD!M534="","",TCD!M534)</f>
        <v/>
      </c>
      <c r="P533" s="151">
        <f>IF(TCD!J534="","",TCD!J534)</f>
        <v/>
      </c>
      <c r="Q533" s="151">
        <f>IF(AND(TCD!L534="",TCD!Q534=""),"",IF(SUM(TCD!L534,TCD!Q534)&gt;15,29,9.5))</f>
        <v/>
      </c>
      <c r="R533" s="151">
        <f>_xlfn.XLOOKUP(F533,TCD!E:E,TCD!K:K,"")</f>
        <v/>
      </c>
      <c r="S533" s="151">
        <f>IF(TCD!I534="","",IF(TCD!I534&gt;8.5,17,8.5))</f>
        <v/>
      </c>
      <c r="T533" s="151">
        <f>TCD!Y534</f>
        <v/>
      </c>
    </row>
    <row r="534">
      <c r="A534" s="13">
        <f>TCD!V535</f>
        <v/>
      </c>
      <c r="B534" s="1">
        <f>B533</f>
        <v/>
      </c>
      <c r="F534">
        <f>TCD!E535</f>
        <v/>
      </c>
      <c r="H534" s="6">
        <f>IF(RIGHT(J534,3)="BTB","E","P")</f>
        <v/>
      </c>
      <c r="I534">
        <f>LOOKUP(F534,'Facture Chronopost'!L:L,'Facture Chronopost'!H:H)</f>
        <v/>
      </c>
      <c r="J534" s="6">
        <f>TCD!U535</f>
        <v/>
      </c>
      <c r="K534">
        <f>K533</f>
        <v/>
      </c>
      <c r="L534" s="151">
        <f>_xlfn.XLOOKUP(F534,'TCD poids'!A:A,'TCD poids'!C:C)</f>
        <v/>
      </c>
      <c r="M534">
        <f>TCD!T535</f>
        <v/>
      </c>
      <c r="N534">
        <f>IF(I534="",0.2,LOOKUP(I534,'Pays TVA'!A:A,'Pays TVA'!B:B))</f>
        <v/>
      </c>
      <c r="O534" s="151">
        <f>IF(TCD!M535="","",TCD!M535)</f>
        <v/>
      </c>
      <c r="P534" s="151">
        <f>IF(TCD!J535="","",TCD!J535)</f>
        <v/>
      </c>
      <c r="Q534" s="151">
        <f>IF(AND(TCD!L535="",TCD!Q535=""),"",IF(SUM(TCD!L535,TCD!Q535)&gt;15,29,9.5))</f>
        <v/>
      </c>
      <c r="R534" s="151">
        <f>_xlfn.XLOOKUP(F534,TCD!E:E,TCD!K:K,"")</f>
        <v/>
      </c>
      <c r="S534" s="151">
        <f>IF(TCD!I535="","",IF(TCD!I535&gt;8.5,17,8.5))</f>
        <v/>
      </c>
      <c r="T534" s="151">
        <f>TCD!Y535</f>
        <v/>
      </c>
    </row>
    <row r="535">
      <c r="A535" s="13">
        <f>TCD!V536</f>
        <v/>
      </c>
      <c r="B535" s="1">
        <f>B534</f>
        <v/>
      </c>
      <c r="F535">
        <f>TCD!E536</f>
        <v/>
      </c>
      <c r="H535" s="6">
        <f>IF(RIGHT(J535,3)="BTB","E","P")</f>
        <v/>
      </c>
      <c r="I535">
        <f>LOOKUP(F535,'Facture Chronopost'!L:L,'Facture Chronopost'!H:H)</f>
        <v/>
      </c>
      <c r="J535" s="6">
        <f>TCD!U536</f>
        <v/>
      </c>
      <c r="K535">
        <f>K534</f>
        <v/>
      </c>
      <c r="L535" s="151">
        <f>_xlfn.XLOOKUP(F535,'TCD poids'!A:A,'TCD poids'!C:C)</f>
        <v/>
      </c>
      <c r="M535">
        <f>TCD!T536</f>
        <v/>
      </c>
      <c r="N535">
        <f>IF(I535="",0.2,LOOKUP(I535,'Pays TVA'!A:A,'Pays TVA'!B:B))</f>
        <v/>
      </c>
      <c r="O535" s="151">
        <f>IF(TCD!M536="","",TCD!M536)</f>
        <v/>
      </c>
      <c r="P535" s="151">
        <f>IF(TCD!J536="","",TCD!J536)</f>
        <v/>
      </c>
      <c r="Q535" s="151">
        <f>IF(AND(TCD!L536="",TCD!Q536=""),"",IF(SUM(TCD!L536,TCD!Q536)&gt;15,29,9.5))</f>
        <v/>
      </c>
      <c r="R535" s="151">
        <f>_xlfn.XLOOKUP(F535,TCD!E:E,TCD!K:K,"")</f>
        <v/>
      </c>
      <c r="S535" s="151">
        <f>IF(TCD!I536="","",IF(TCD!I536&gt;8.5,17,8.5))</f>
        <v/>
      </c>
      <c r="T535" s="151">
        <f>TCD!Y536</f>
        <v/>
      </c>
    </row>
    <row r="536">
      <c r="A536" s="13">
        <f>TCD!V537</f>
        <v/>
      </c>
      <c r="B536" s="1">
        <f>B535</f>
        <v/>
      </c>
      <c r="F536">
        <f>TCD!E537</f>
        <v/>
      </c>
      <c r="H536" s="6">
        <f>IF(RIGHT(J536,3)="BTB","E","P")</f>
        <v/>
      </c>
      <c r="I536">
        <f>LOOKUP(F536,'Facture Chronopost'!L:L,'Facture Chronopost'!H:H)</f>
        <v/>
      </c>
      <c r="J536" s="6">
        <f>TCD!U537</f>
        <v/>
      </c>
      <c r="K536">
        <f>K535</f>
        <v/>
      </c>
      <c r="L536" s="151">
        <f>_xlfn.XLOOKUP(F536,'TCD poids'!A:A,'TCD poids'!C:C)</f>
        <v/>
      </c>
      <c r="M536">
        <f>TCD!T537</f>
        <v/>
      </c>
      <c r="N536">
        <f>IF(I536="",0.2,LOOKUP(I536,'Pays TVA'!A:A,'Pays TVA'!B:B))</f>
        <v/>
      </c>
      <c r="O536" s="151">
        <f>IF(TCD!M537="","",TCD!M537)</f>
        <v/>
      </c>
      <c r="P536" s="151">
        <f>IF(TCD!J537="","",TCD!J537)</f>
        <v/>
      </c>
      <c r="Q536" s="151">
        <f>IF(AND(TCD!L537="",TCD!Q537=""),"",IF(SUM(TCD!L537,TCD!Q537)&gt;15,29,9.5))</f>
        <v/>
      </c>
      <c r="R536" s="151">
        <f>_xlfn.XLOOKUP(F536,TCD!E:E,TCD!K:K,"")</f>
        <v/>
      </c>
      <c r="S536" s="151">
        <f>IF(TCD!I537="","",IF(TCD!I537&gt;8.5,17,8.5))</f>
        <v/>
      </c>
      <c r="T536" s="151">
        <f>TCD!Y537</f>
        <v/>
      </c>
    </row>
    <row r="537">
      <c r="A537" s="13">
        <f>TCD!V538</f>
        <v/>
      </c>
      <c r="B537" s="1">
        <f>B536</f>
        <v/>
      </c>
      <c r="F537">
        <f>TCD!E538</f>
        <v/>
      </c>
      <c r="H537" s="6">
        <f>IF(RIGHT(J537,3)="BTB","E","P")</f>
        <v/>
      </c>
      <c r="I537">
        <f>LOOKUP(F537,'Facture Chronopost'!L:L,'Facture Chronopost'!H:H)</f>
        <v/>
      </c>
      <c r="J537" s="6">
        <f>TCD!U538</f>
        <v/>
      </c>
      <c r="K537">
        <f>K536</f>
        <v/>
      </c>
      <c r="L537" s="151">
        <f>_xlfn.XLOOKUP(F537,'TCD poids'!A:A,'TCD poids'!C:C)</f>
        <v/>
      </c>
      <c r="M537">
        <f>TCD!T538</f>
        <v/>
      </c>
      <c r="N537">
        <f>IF(I537="",0.2,LOOKUP(I537,'Pays TVA'!A:A,'Pays TVA'!B:B))</f>
        <v/>
      </c>
      <c r="O537" s="151">
        <f>IF(TCD!M538="","",TCD!M538)</f>
        <v/>
      </c>
      <c r="P537" s="151">
        <f>IF(TCD!J538="","",TCD!J538)</f>
        <v/>
      </c>
      <c r="Q537" s="151">
        <f>IF(AND(TCD!L538="",TCD!Q538=""),"",IF(SUM(TCD!L538,TCD!Q538)&gt;15,29,9.5))</f>
        <v/>
      </c>
      <c r="R537" s="151">
        <f>_xlfn.XLOOKUP(F537,TCD!E:E,TCD!K:K,"")</f>
        <v/>
      </c>
      <c r="S537" s="151">
        <f>IF(TCD!I538="","",IF(TCD!I538&gt;8.5,17,8.5))</f>
        <v/>
      </c>
      <c r="T537" s="151">
        <f>TCD!Y538</f>
        <v/>
      </c>
    </row>
    <row r="538">
      <c r="A538" s="13">
        <f>TCD!V539</f>
        <v/>
      </c>
      <c r="B538" s="1">
        <f>B537</f>
        <v/>
      </c>
      <c r="F538">
        <f>TCD!E539</f>
        <v/>
      </c>
      <c r="H538" s="6">
        <f>IF(RIGHT(J538,3)="BTB","E","P")</f>
        <v/>
      </c>
      <c r="I538">
        <f>LOOKUP(F538,'Facture Chronopost'!L:L,'Facture Chronopost'!H:H)</f>
        <v/>
      </c>
      <c r="J538" s="6">
        <f>TCD!U539</f>
        <v/>
      </c>
      <c r="K538">
        <f>K537</f>
        <v/>
      </c>
      <c r="L538" s="151">
        <f>_xlfn.XLOOKUP(F538,'TCD poids'!A:A,'TCD poids'!C:C)</f>
        <v/>
      </c>
      <c r="M538">
        <f>TCD!T539</f>
        <v/>
      </c>
      <c r="N538">
        <f>IF(I538="",0.2,LOOKUP(I538,'Pays TVA'!A:A,'Pays TVA'!B:B))</f>
        <v/>
      </c>
      <c r="O538" s="151">
        <f>IF(TCD!M539="","",TCD!M539)</f>
        <v/>
      </c>
      <c r="P538" s="151">
        <f>IF(TCD!J539="","",TCD!J539)</f>
        <v/>
      </c>
      <c r="Q538" s="151">
        <f>IF(AND(TCD!L539="",TCD!Q539=""),"",IF(SUM(TCD!L539,TCD!Q539)&gt;15,29,9.5))</f>
        <v/>
      </c>
      <c r="R538" s="151">
        <f>_xlfn.XLOOKUP(F538,TCD!E:E,TCD!K:K,"")</f>
        <v/>
      </c>
      <c r="S538" s="151">
        <f>IF(TCD!I539="","",IF(TCD!I539&gt;8.5,17,8.5))</f>
        <v/>
      </c>
      <c r="T538" s="151">
        <f>TCD!Y539</f>
        <v/>
      </c>
    </row>
    <row r="539">
      <c r="A539" s="13">
        <f>TCD!V540</f>
        <v/>
      </c>
      <c r="B539" s="1">
        <f>B538</f>
        <v/>
      </c>
      <c r="F539">
        <f>TCD!E540</f>
        <v/>
      </c>
      <c r="H539" s="6">
        <f>IF(RIGHT(J539,3)="BTB","E","P")</f>
        <v/>
      </c>
      <c r="I539">
        <f>LOOKUP(F539,'Facture Chronopost'!L:L,'Facture Chronopost'!H:H)</f>
        <v/>
      </c>
      <c r="J539" s="6">
        <f>TCD!U540</f>
        <v/>
      </c>
      <c r="K539">
        <f>K538</f>
        <v/>
      </c>
      <c r="L539" s="151">
        <f>_xlfn.XLOOKUP(F539,'TCD poids'!A:A,'TCD poids'!C:C)</f>
        <v/>
      </c>
      <c r="M539">
        <f>TCD!T540</f>
        <v/>
      </c>
      <c r="N539">
        <f>IF(I539="",0.2,LOOKUP(I539,'Pays TVA'!A:A,'Pays TVA'!B:B))</f>
        <v/>
      </c>
      <c r="O539" s="151">
        <f>IF(TCD!M540="","",TCD!M540)</f>
        <v/>
      </c>
      <c r="P539" s="151">
        <f>IF(TCD!J540="","",TCD!J540)</f>
        <v/>
      </c>
      <c r="Q539" s="151">
        <f>IF(AND(TCD!L540="",TCD!Q540=""),"",IF(SUM(TCD!L540,TCD!Q540)&gt;15,29,9.5))</f>
        <v/>
      </c>
      <c r="R539" s="151">
        <f>_xlfn.XLOOKUP(F539,TCD!E:E,TCD!K:K,"")</f>
        <v/>
      </c>
      <c r="S539" s="151">
        <f>IF(TCD!I540="","",IF(TCD!I540&gt;8.5,17,8.5))</f>
        <v/>
      </c>
      <c r="T539" s="151">
        <f>TCD!Y540</f>
        <v/>
      </c>
    </row>
    <row r="540">
      <c r="A540" s="13">
        <f>TCD!V541</f>
        <v/>
      </c>
      <c r="B540" s="1">
        <f>B539</f>
        <v/>
      </c>
      <c r="F540">
        <f>TCD!E541</f>
        <v/>
      </c>
      <c r="H540" s="6">
        <f>IF(RIGHT(J540,3)="BTB","E","P")</f>
        <v/>
      </c>
      <c r="I540">
        <f>LOOKUP(F540,'Facture Chronopost'!L:L,'Facture Chronopost'!H:H)</f>
        <v/>
      </c>
      <c r="J540" s="6">
        <f>TCD!U541</f>
        <v/>
      </c>
      <c r="K540">
        <f>K539</f>
        <v/>
      </c>
      <c r="L540" s="151">
        <f>_xlfn.XLOOKUP(F540,'TCD poids'!A:A,'TCD poids'!C:C)</f>
        <v/>
      </c>
      <c r="M540">
        <f>TCD!T541</f>
        <v/>
      </c>
      <c r="N540">
        <f>IF(I540="",0.2,LOOKUP(I540,'Pays TVA'!A:A,'Pays TVA'!B:B))</f>
        <v/>
      </c>
      <c r="O540" s="151">
        <f>IF(TCD!M541="","",TCD!M541)</f>
        <v/>
      </c>
      <c r="P540" s="151">
        <f>IF(TCD!J541="","",TCD!J541)</f>
        <v/>
      </c>
      <c r="Q540" s="151">
        <f>IF(AND(TCD!L541="",TCD!Q541=""),"",IF(SUM(TCD!L541,TCD!Q541)&gt;15,29,9.5))</f>
        <v/>
      </c>
      <c r="R540" s="151">
        <f>_xlfn.XLOOKUP(F540,TCD!E:E,TCD!K:K,"")</f>
        <v/>
      </c>
      <c r="S540" s="151">
        <f>IF(TCD!I541="","",IF(TCD!I541&gt;8.5,17,8.5))</f>
        <v/>
      </c>
      <c r="T540" s="151">
        <f>TCD!Y541</f>
        <v/>
      </c>
    </row>
    <row r="541">
      <c r="A541" s="13">
        <f>TCD!V542</f>
        <v/>
      </c>
      <c r="B541" s="1">
        <f>B540</f>
        <v/>
      </c>
      <c r="F541">
        <f>TCD!E542</f>
        <v/>
      </c>
      <c r="H541" s="6">
        <f>IF(RIGHT(J541,3)="BTB","E","P")</f>
        <v/>
      </c>
      <c r="I541">
        <f>LOOKUP(F541,'Facture Chronopost'!L:L,'Facture Chronopost'!H:H)</f>
        <v/>
      </c>
      <c r="J541" s="6">
        <f>TCD!U542</f>
        <v/>
      </c>
      <c r="K541">
        <f>K540</f>
        <v/>
      </c>
      <c r="L541" s="151">
        <f>_xlfn.XLOOKUP(F541,'TCD poids'!A:A,'TCD poids'!C:C)</f>
        <v/>
      </c>
      <c r="M541">
        <f>TCD!T542</f>
        <v/>
      </c>
      <c r="N541">
        <f>IF(I541="",0.2,LOOKUP(I541,'Pays TVA'!A:A,'Pays TVA'!B:B))</f>
        <v/>
      </c>
      <c r="O541" s="151">
        <f>IF(TCD!M542="","",TCD!M542)</f>
        <v/>
      </c>
      <c r="P541" s="151">
        <f>IF(TCD!J542="","",TCD!J542)</f>
        <v/>
      </c>
      <c r="Q541" s="151">
        <f>IF(AND(TCD!L542="",TCD!Q542=""),"",IF(SUM(TCD!L542,TCD!Q542)&gt;15,29,9.5))</f>
        <v/>
      </c>
      <c r="R541" s="151">
        <f>_xlfn.XLOOKUP(F541,TCD!E:E,TCD!K:K,"")</f>
        <v/>
      </c>
      <c r="S541" s="151">
        <f>IF(TCD!I542="","",IF(TCD!I542&gt;8.5,17,8.5))</f>
        <v/>
      </c>
      <c r="T541" s="151">
        <f>TCD!Y542</f>
        <v/>
      </c>
    </row>
    <row r="542">
      <c r="A542" s="13">
        <f>TCD!V543</f>
        <v/>
      </c>
      <c r="B542" s="1">
        <f>B541</f>
        <v/>
      </c>
      <c r="F542">
        <f>TCD!E543</f>
        <v/>
      </c>
      <c r="H542" s="6">
        <f>IF(RIGHT(J542,3)="BTB","E","P")</f>
        <v/>
      </c>
      <c r="I542">
        <f>LOOKUP(F542,'Facture Chronopost'!L:L,'Facture Chronopost'!H:H)</f>
        <v/>
      </c>
      <c r="J542" s="6">
        <f>TCD!U543</f>
        <v/>
      </c>
      <c r="K542">
        <f>K541</f>
        <v/>
      </c>
      <c r="L542" s="151">
        <f>_xlfn.XLOOKUP(F542,'TCD poids'!A:A,'TCD poids'!C:C)</f>
        <v/>
      </c>
      <c r="M542">
        <f>TCD!T543</f>
        <v/>
      </c>
      <c r="N542">
        <f>IF(I542="",0.2,LOOKUP(I542,'Pays TVA'!A:A,'Pays TVA'!B:B))</f>
        <v/>
      </c>
      <c r="O542" s="151">
        <f>IF(TCD!M543="","",TCD!M543)</f>
        <v/>
      </c>
      <c r="P542" s="151">
        <f>IF(TCD!J543="","",TCD!J543)</f>
        <v/>
      </c>
      <c r="Q542" s="151">
        <f>IF(AND(TCD!L543="",TCD!Q543=""),"",IF(SUM(TCD!L543,TCD!Q543)&gt;15,29,9.5))</f>
        <v/>
      </c>
      <c r="R542" s="151">
        <f>_xlfn.XLOOKUP(F542,TCD!E:E,TCD!K:K,"")</f>
        <v/>
      </c>
      <c r="S542" s="151">
        <f>IF(TCD!I543="","",IF(TCD!I543&gt;8.5,17,8.5))</f>
        <v/>
      </c>
      <c r="T542" s="151">
        <f>TCD!Y543</f>
        <v/>
      </c>
    </row>
    <row r="543">
      <c r="A543" s="13">
        <f>TCD!V544</f>
        <v/>
      </c>
      <c r="B543" s="1">
        <f>B542</f>
        <v/>
      </c>
      <c r="F543">
        <f>TCD!E544</f>
        <v/>
      </c>
      <c r="H543" s="6">
        <f>IF(RIGHT(J543,3)="BTB","E","P")</f>
        <v/>
      </c>
      <c r="I543">
        <f>LOOKUP(F543,'Facture Chronopost'!L:L,'Facture Chronopost'!H:H)</f>
        <v/>
      </c>
      <c r="J543" s="6">
        <f>TCD!U544</f>
        <v/>
      </c>
      <c r="K543">
        <f>K542</f>
        <v/>
      </c>
      <c r="L543" s="151">
        <f>_xlfn.XLOOKUP(F543,'TCD poids'!A:A,'TCD poids'!C:C)</f>
        <v/>
      </c>
      <c r="M543">
        <f>TCD!T544</f>
        <v/>
      </c>
      <c r="N543">
        <f>IF(I543="",0.2,LOOKUP(I543,'Pays TVA'!A:A,'Pays TVA'!B:B))</f>
        <v/>
      </c>
      <c r="O543" s="151">
        <f>IF(TCD!M544="","",TCD!M544)</f>
        <v/>
      </c>
      <c r="P543" s="151">
        <f>IF(TCD!J544="","",TCD!J544)</f>
        <v/>
      </c>
      <c r="Q543" s="151">
        <f>IF(AND(TCD!L544="",TCD!Q544=""),"",IF(SUM(TCD!L544,TCD!Q544)&gt;15,29,9.5))</f>
        <v/>
      </c>
      <c r="R543" s="151">
        <f>_xlfn.XLOOKUP(F543,TCD!E:E,TCD!K:K,"")</f>
        <v/>
      </c>
      <c r="S543" s="151">
        <f>IF(TCD!I544="","",IF(TCD!I544&gt;8.5,17,8.5))</f>
        <v/>
      </c>
      <c r="T543" s="151">
        <f>TCD!Y544</f>
        <v/>
      </c>
    </row>
    <row r="544">
      <c r="A544" s="13">
        <f>TCD!V545</f>
        <v/>
      </c>
      <c r="B544" s="1">
        <f>B543</f>
        <v/>
      </c>
      <c r="F544">
        <f>TCD!E545</f>
        <v/>
      </c>
      <c r="H544" s="6">
        <f>IF(RIGHT(J544,3)="BTB","E","P")</f>
        <v/>
      </c>
      <c r="I544">
        <f>LOOKUP(F544,'Facture Chronopost'!L:L,'Facture Chronopost'!H:H)</f>
        <v/>
      </c>
      <c r="J544" s="6">
        <f>TCD!U545</f>
        <v/>
      </c>
      <c r="K544">
        <f>K543</f>
        <v/>
      </c>
      <c r="L544" s="151">
        <f>_xlfn.XLOOKUP(F544,'TCD poids'!A:A,'TCD poids'!C:C)</f>
        <v/>
      </c>
      <c r="M544">
        <f>TCD!T545</f>
        <v/>
      </c>
      <c r="N544">
        <f>IF(I544="",0.2,LOOKUP(I544,'Pays TVA'!A:A,'Pays TVA'!B:B))</f>
        <v/>
      </c>
      <c r="O544" s="151">
        <f>IF(TCD!M545="","",TCD!M545)</f>
        <v/>
      </c>
      <c r="P544" s="151">
        <f>IF(TCD!J545="","",TCD!J545)</f>
        <v/>
      </c>
      <c r="Q544" s="151">
        <f>IF(AND(TCD!L545="",TCD!Q545=""),"",IF(SUM(TCD!L545,TCD!Q545)&gt;15,29,9.5))</f>
        <v/>
      </c>
      <c r="R544" s="151">
        <f>_xlfn.XLOOKUP(F544,TCD!E:E,TCD!K:K,"")</f>
        <v/>
      </c>
      <c r="S544" s="151">
        <f>IF(TCD!I545="","",IF(TCD!I545&gt;8.5,17,8.5))</f>
        <v/>
      </c>
      <c r="T544" s="151">
        <f>TCD!Y545</f>
        <v/>
      </c>
    </row>
    <row r="545">
      <c r="A545" s="13">
        <f>TCD!V546</f>
        <v/>
      </c>
      <c r="B545" s="1">
        <f>B544</f>
        <v/>
      </c>
      <c r="F545">
        <f>TCD!E546</f>
        <v/>
      </c>
      <c r="H545" s="6">
        <f>IF(RIGHT(J545,3)="BTB","E","P")</f>
        <v/>
      </c>
      <c r="I545">
        <f>LOOKUP(F545,'Facture Chronopost'!L:L,'Facture Chronopost'!H:H)</f>
        <v/>
      </c>
      <c r="J545" s="6">
        <f>TCD!U546</f>
        <v/>
      </c>
      <c r="K545">
        <f>K544</f>
        <v/>
      </c>
      <c r="L545" s="151">
        <f>_xlfn.XLOOKUP(F545,'TCD poids'!A:A,'TCD poids'!C:C)</f>
        <v/>
      </c>
      <c r="M545">
        <f>TCD!T546</f>
        <v/>
      </c>
      <c r="N545">
        <f>IF(I545="",0.2,LOOKUP(I545,'Pays TVA'!A:A,'Pays TVA'!B:B))</f>
        <v/>
      </c>
      <c r="O545" s="151">
        <f>IF(TCD!M546="","",TCD!M546)</f>
        <v/>
      </c>
      <c r="P545" s="151">
        <f>IF(TCD!J546="","",TCD!J546)</f>
        <v/>
      </c>
      <c r="Q545" s="151">
        <f>IF(AND(TCD!L546="",TCD!Q546=""),"",IF(SUM(TCD!L546,TCD!Q546)&gt;15,29,9.5))</f>
        <v/>
      </c>
      <c r="R545" s="151">
        <f>_xlfn.XLOOKUP(F545,TCD!E:E,TCD!K:K,"")</f>
        <v/>
      </c>
      <c r="S545" s="151">
        <f>IF(TCD!I546="","",IF(TCD!I546&gt;8.5,17,8.5))</f>
        <v/>
      </c>
      <c r="T545" s="151">
        <f>TCD!Y546</f>
        <v/>
      </c>
    </row>
    <row r="546">
      <c r="A546" s="13">
        <f>TCD!V547</f>
        <v/>
      </c>
      <c r="B546" s="1">
        <f>B545</f>
        <v/>
      </c>
      <c r="F546">
        <f>TCD!E547</f>
        <v/>
      </c>
      <c r="H546" s="6">
        <f>IF(RIGHT(J546,3)="BTB","E","P")</f>
        <v/>
      </c>
      <c r="I546">
        <f>LOOKUP(F546,'Facture Chronopost'!L:L,'Facture Chronopost'!H:H)</f>
        <v/>
      </c>
      <c r="J546" s="6">
        <f>TCD!U547</f>
        <v/>
      </c>
      <c r="K546">
        <f>K545</f>
        <v/>
      </c>
      <c r="L546" s="151">
        <f>_xlfn.XLOOKUP(F546,'TCD poids'!A:A,'TCD poids'!C:C)</f>
        <v/>
      </c>
      <c r="M546">
        <f>TCD!T547</f>
        <v/>
      </c>
      <c r="N546">
        <f>IF(I546="",0.2,LOOKUP(I546,'Pays TVA'!A:A,'Pays TVA'!B:B))</f>
        <v/>
      </c>
      <c r="O546" s="151">
        <f>IF(TCD!M547="","",TCD!M547)</f>
        <v/>
      </c>
      <c r="P546" s="151">
        <f>IF(TCD!J547="","",TCD!J547)</f>
        <v/>
      </c>
      <c r="Q546" s="151">
        <f>IF(AND(TCD!L547="",TCD!Q547=""),"",IF(SUM(TCD!L547,TCD!Q547)&gt;15,29,9.5))</f>
        <v/>
      </c>
      <c r="R546" s="151">
        <f>_xlfn.XLOOKUP(F546,TCD!E:E,TCD!K:K,"")</f>
        <v/>
      </c>
      <c r="S546" s="151">
        <f>IF(TCD!I547="","",IF(TCD!I547&gt;8.5,17,8.5))</f>
        <v/>
      </c>
      <c r="T546" s="151">
        <f>TCD!Y547</f>
        <v/>
      </c>
    </row>
    <row r="547">
      <c r="A547" s="13">
        <f>TCD!V548</f>
        <v/>
      </c>
      <c r="B547" s="1">
        <f>B546</f>
        <v/>
      </c>
      <c r="F547">
        <f>TCD!E548</f>
        <v/>
      </c>
      <c r="H547" s="6">
        <f>IF(RIGHT(J547,3)="BTB","E","P")</f>
        <v/>
      </c>
      <c r="I547">
        <f>LOOKUP(F547,'Facture Chronopost'!L:L,'Facture Chronopost'!H:H)</f>
        <v/>
      </c>
      <c r="J547" s="6">
        <f>TCD!U548</f>
        <v/>
      </c>
      <c r="K547">
        <f>K546</f>
        <v/>
      </c>
      <c r="L547" s="151">
        <f>_xlfn.XLOOKUP(F547,'TCD poids'!A:A,'TCD poids'!C:C)</f>
        <v/>
      </c>
      <c r="M547">
        <f>TCD!T548</f>
        <v/>
      </c>
      <c r="N547">
        <f>IF(I547="",0.2,LOOKUP(I547,'Pays TVA'!A:A,'Pays TVA'!B:B))</f>
        <v/>
      </c>
      <c r="O547" s="151">
        <f>IF(TCD!M548="","",TCD!M548)</f>
        <v/>
      </c>
      <c r="P547" s="151">
        <f>IF(TCD!J548="","",TCD!J548)</f>
        <v/>
      </c>
      <c r="Q547" s="151">
        <f>IF(AND(TCD!L548="",TCD!Q548=""),"",IF(SUM(TCD!L548,TCD!Q548)&gt;15,29,9.5))</f>
        <v/>
      </c>
      <c r="R547" s="151">
        <f>_xlfn.XLOOKUP(F547,TCD!E:E,TCD!K:K,"")</f>
        <v/>
      </c>
      <c r="S547" s="151">
        <f>IF(TCD!I548="","",IF(TCD!I548&gt;8.5,17,8.5))</f>
        <v/>
      </c>
      <c r="T547" s="151">
        <f>TCD!Y548</f>
        <v/>
      </c>
    </row>
    <row r="548">
      <c r="A548" s="13">
        <f>TCD!V549</f>
        <v/>
      </c>
      <c r="B548" s="1">
        <f>B547</f>
        <v/>
      </c>
      <c r="F548">
        <f>TCD!E549</f>
        <v/>
      </c>
      <c r="H548" s="6">
        <f>IF(RIGHT(J548,3)="BTB","E","P")</f>
        <v/>
      </c>
      <c r="I548">
        <f>LOOKUP(F548,'Facture Chronopost'!L:L,'Facture Chronopost'!H:H)</f>
        <v/>
      </c>
      <c r="J548" s="6">
        <f>TCD!U549</f>
        <v/>
      </c>
      <c r="K548">
        <f>K547</f>
        <v/>
      </c>
      <c r="L548" s="151">
        <f>_xlfn.XLOOKUP(F548,'TCD poids'!A:A,'TCD poids'!C:C)</f>
        <v/>
      </c>
      <c r="M548">
        <f>TCD!T549</f>
        <v/>
      </c>
      <c r="N548">
        <f>IF(I548="",0.2,LOOKUP(I548,'Pays TVA'!A:A,'Pays TVA'!B:B))</f>
        <v/>
      </c>
      <c r="O548" s="151">
        <f>IF(TCD!M549="","",TCD!M549)</f>
        <v/>
      </c>
      <c r="P548" s="151">
        <f>IF(TCD!J549="","",TCD!J549)</f>
        <v/>
      </c>
      <c r="Q548" s="151">
        <f>IF(AND(TCD!L549="",TCD!Q549=""),"",IF(SUM(TCD!L549,TCD!Q549)&gt;15,29,9.5))</f>
        <v/>
      </c>
      <c r="R548" s="151">
        <f>_xlfn.XLOOKUP(F548,TCD!E:E,TCD!K:K,"")</f>
        <v/>
      </c>
      <c r="S548" s="151">
        <f>IF(TCD!I549="","",IF(TCD!I549&gt;8.5,17,8.5))</f>
        <v/>
      </c>
      <c r="T548" s="151">
        <f>TCD!Y549</f>
        <v/>
      </c>
    </row>
    <row r="549">
      <c r="A549" s="13">
        <f>TCD!V550</f>
        <v/>
      </c>
      <c r="B549" s="1">
        <f>B548</f>
        <v/>
      </c>
      <c r="F549">
        <f>TCD!E550</f>
        <v/>
      </c>
      <c r="H549" s="6">
        <f>IF(RIGHT(J549,3)="BTB","E","P")</f>
        <v/>
      </c>
      <c r="I549">
        <f>LOOKUP(F549,'Facture Chronopost'!L:L,'Facture Chronopost'!H:H)</f>
        <v/>
      </c>
      <c r="J549" s="6">
        <f>TCD!U550</f>
        <v/>
      </c>
      <c r="K549">
        <f>K548</f>
        <v/>
      </c>
      <c r="L549" s="151">
        <f>_xlfn.XLOOKUP(F549,'TCD poids'!A:A,'TCD poids'!C:C)</f>
        <v/>
      </c>
      <c r="M549">
        <f>TCD!T550</f>
        <v/>
      </c>
      <c r="N549">
        <f>IF(I549="",0.2,LOOKUP(I549,'Pays TVA'!A:A,'Pays TVA'!B:B))</f>
        <v/>
      </c>
      <c r="O549" s="151">
        <f>IF(TCD!M550="","",TCD!M550)</f>
        <v/>
      </c>
      <c r="P549" s="151">
        <f>IF(TCD!J550="","",TCD!J550)</f>
        <v/>
      </c>
      <c r="Q549" s="151">
        <f>IF(AND(TCD!L550="",TCD!Q550=""),"",IF(SUM(TCD!L550,TCD!Q550)&gt;15,29,9.5))</f>
        <v/>
      </c>
      <c r="R549" s="151">
        <f>_xlfn.XLOOKUP(F549,TCD!E:E,TCD!K:K,"")</f>
        <v/>
      </c>
      <c r="S549" s="151">
        <f>IF(TCD!I550="","",IF(TCD!I550&gt;8.5,17,8.5))</f>
        <v/>
      </c>
      <c r="T549" s="151">
        <f>TCD!Y550</f>
        <v/>
      </c>
    </row>
    <row r="550">
      <c r="A550" s="13">
        <f>TCD!V551</f>
        <v/>
      </c>
      <c r="B550" s="1">
        <f>B549</f>
        <v/>
      </c>
      <c r="F550">
        <f>TCD!E551</f>
        <v/>
      </c>
      <c r="H550" s="6">
        <f>IF(RIGHT(J550,3)="BTB","E","P")</f>
        <v/>
      </c>
      <c r="I550">
        <f>LOOKUP(F550,'Facture Chronopost'!L:L,'Facture Chronopost'!H:H)</f>
        <v/>
      </c>
      <c r="J550" s="6">
        <f>TCD!U551</f>
        <v/>
      </c>
      <c r="K550">
        <f>K549</f>
        <v/>
      </c>
      <c r="L550" s="151">
        <f>_xlfn.XLOOKUP(F550,'TCD poids'!A:A,'TCD poids'!C:C)</f>
        <v/>
      </c>
      <c r="M550">
        <f>TCD!T551</f>
        <v/>
      </c>
      <c r="N550">
        <f>IF(I550="",0.2,LOOKUP(I550,'Pays TVA'!A:A,'Pays TVA'!B:B))</f>
        <v/>
      </c>
      <c r="O550" s="151">
        <f>IF(TCD!M551="","",TCD!M551)</f>
        <v/>
      </c>
      <c r="P550" s="151">
        <f>IF(TCD!J551="","",TCD!J551)</f>
        <v/>
      </c>
      <c r="Q550" s="151">
        <f>IF(AND(TCD!L551="",TCD!Q551=""),"",IF(SUM(TCD!L551,TCD!Q551)&gt;15,29,9.5))</f>
        <v/>
      </c>
      <c r="R550" s="151">
        <f>_xlfn.XLOOKUP(F550,TCD!E:E,TCD!K:K,"")</f>
        <v/>
      </c>
      <c r="S550" s="151">
        <f>IF(TCD!I551="","",IF(TCD!I551&gt;8.5,17,8.5))</f>
        <v/>
      </c>
      <c r="T550" s="151">
        <f>TCD!Y551</f>
        <v/>
      </c>
    </row>
    <row r="551">
      <c r="A551" s="13">
        <f>TCD!V552</f>
        <v/>
      </c>
      <c r="B551" s="1">
        <f>B550</f>
        <v/>
      </c>
      <c r="F551">
        <f>TCD!E552</f>
        <v/>
      </c>
      <c r="H551" s="6">
        <f>IF(RIGHT(J551,3)="BTB","E","P")</f>
        <v/>
      </c>
      <c r="I551">
        <f>LOOKUP(F551,'Facture Chronopost'!L:L,'Facture Chronopost'!H:H)</f>
        <v/>
      </c>
      <c r="J551" s="6">
        <f>TCD!U552</f>
        <v/>
      </c>
      <c r="K551">
        <f>K550</f>
        <v/>
      </c>
      <c r="L551" s="151">
        <f>_xlfn.XLOOKUP(F551,'TCD poids'!A:A,'TCD poids'!C:C)</f>
        <v/>
      </c>
      <c r="M551">
        <f>TCD!T552</f>
        <v/>
      </c>
      <c r="N551">
        <f>IF(I551="",0.2,LOOKUP(I551,'Pays TVA'!A:A,'Pays TVA'!B:B))</f>
        <v/>
      </c>
      <c r="O551" s="151">
        <f>IF(TCD!M552="","",TCD!M552)</f>
        <v/>
      </c>
      <c r="P551" s="151">
        <f>IF(TCD!J552="","",TCD!J552)</f>
        <v/>
      </c>
      <c r="Q551" s="151">
        <f>IF(AND(TCD!L552="",TCD!Q552=""),"",IF(SUM(TCD!L552,TCD!Q552)&gt;15,29,9.5))</f>
        <v/>
      </c>
      <c r="R551" s="151">
        <f>_xlfn.XLOOKUP(F551,TCD!E:E,TCD!K:K,"")</f>
        <v/>
      </c>
      <c r="S551" s="151">
        <f>IF(TCD!I552="","",IF(TCD!I552&gt;8.5,17,8.5))</f>
        <v/>
      </c>
      <c r="T551" s="151">
        <f>TCD!Y552</f>
        <v/>
      </c>
    </row>
    <row r="552">
      <c r="A552" s="13">
        <f>TCD!V553</f>
        <v/>
      </c>
      <c r="B552" s="1">
        <f>B551</f>
        <v/>
      </c>
      <c r="F552">
        <f>TCD!E553</f>
        <v/>
      </c>
      <c r="H552" s="6">
        <f>IF(RIGHT(J552,3)="BTB","E","P")</f>
        <v/>
      </c>
      <c r="I552">
        <f>LOOKUP(F552,'Facture Chronopost'!L:L,'Facture Chronopost'!H:H)</f>
        <v/>
      </c>
      <c r="J552" s="6">
        <f>TCD!U553</f>
        <v/>
      </c>
      <c r="K552">
        <f>K551</f>
        <v/>
      </c>
      <c r="L552" s="151">
        <f>_xlfn.XLOOKUP(F552,'TCD poids'!A:A,'TCD poids'!C:C)</f>
        <v/>
      </c>
      <c r="M552">
        <f>TCD!T553</f>
        <v/>
      </c>
      <c r="N552">
        <f>IF(I552="",0.2,LOOKUP(I552,'Pays TVA'!A:A,'Pays TVA'!B:B))</f>
        <v/>
      </c>
      <c r="O552" s="151">
        <f>IF(TCD!M553="","",TCD!M553)</f>
        <v/>
      </c>
      <c r="P552" s="151">
        <f>IF(TCD!J553="","",TCD!J553)</f>
        <v/>
      </c>
      <c r="Q552" s="151">
        <f>IF(AND(TCD!L553="",TCD!Q553=""),"",IF(SUM(TCD!L553,TCD!Q553)&gt;15,29,9.5))</f>
        <v/>
      </c>
      <c r="R552" s="151">
        <f>_xlfn.XLOOKUP(F552,TCD!E:E,TCD!K:K,"")</f>
        <v/>
      </c>
      <c r="S552" s="151">
        <f>IF(TCD!I553="","",IF(TCD!I553&gt;8.5,17,8.5))</f>
        <v/>
      </c>
      <c r="T552" s="151">
        <f>TCD!Y553</f>
        <v/>
      </c>
    </row>
    <row r="553">
      <c r="A553" s="13">
        <f>TCD!V554</f>
        <v/>
      </c>
      <c r="B553" s="1">
        <f>B552</f>
        <v/>
      </c>
      <c r="F553">
        <f>TCD!E554</f>
        <v/>
      </c>
      <c r="H553" s="6">
        <f>IF(RIGHT(J553,3)="BTB","E","P")</f>
        <v/>
      </c>
      <c r="I553">
        <f>LOOKUP(F553,'Facture Chronopost'!L:L,'Facture Chronopost'!H:H)</f>
        <v/>
      </c>
      <c r="J553" s="6">
        <f>TCD!U554</f>
        <v/>
      </c>
      <c r="K553">
        <f>K552</f>
        <v/>
      </c>
      <c r="L553" s="151">
        <f>_xlfn.XLOOKUP(F553,'TCD poids'!A:A,'TCD poids'!C:C)</f>
        <v/>
      </c>
      <c r="M553">
        <f>TCD!T554</f>
        <v/>
      </c>
      <c r="N553">
        <f>IF(I553="",0.2,LOOKUP(I553,'Pays TVA'!A:A,'Pays TVA'!B:B))</f>
        <v/>
      </c>
      <c r="O553" s="151">
        <f>IF(TCD!M554="","",TCD!M554)</f>
        <v/>
      </c>
      <c r="P553" s="151">
        <f>IF(TCD!J554="","",TCD!J554)</f>
        <v/>
      </c>
      <c r="Q553" s="151">
        <f>IF(AND(TCD!L554="",TCD!Q554=""),"",IF(SUM(TCD!L554,TCD!Q554)&gt;15,29,9.5))</f>
        <v/>
      </c>
      <c r="R553" s="151">
        <f>_xlfn.XLOOKUP(F553,TCD!E:E,TCD!K:K,"")</f>
        <v/>
      </c>
      <c r="S553" s="151">
        <f>IF(TCD!I554="","",IF(TCD!I554&gt;8.5,17,8.5))</f>
        <v/>
      </c>
      <c r="T553" s="151">
        <f>TCD!Y554</f>
        <v/>
      </c>
    </row>
    <row r="554">
      <c r="A554" s="13">
        <f>TCD!V555</f>
        <v/>
      </c>
      <c r="B554" s="1">
        <f>B553</f>
        <v/>
      </c>
      <c r="F554">
        <f>TCD!E555</f>
        <v/>
      </c>
      <c r="H554" s="6">
        <f>IF(RIGHT(J554,3)="BTB","E","P")</f>
        <v/>
      </c>
      <c r="I554">
        <f>LOOKUP(F554,'Facture Chronopost'!L:L,'Facture Chronopost'!H:H)</f>
        <v/>
      </c>
      <c r="J554" s="6">
        <f>TCD!U555</f>
        <v/>
      </c>
      <c r="K554">
        <f>K553</f>
        <v/>
      </c>
      <c r="L554" s="151">
        <f>_xlfn.XLOOKUP(F554,'TCD poids'!A:A,'TCD poids'!C:C)</f>
        <v/>
      </c>
      <c r="M554">
        <f>TCD!T555</f>
        <v/>
      </c>
      <c r="N554">
        <f>IF(I554="",0.2,LOOKUP(I554,'Pays TVA'!A:A,'Pays TVA'!B:B))</f>
        <v/>
      </c>
      <c r="O554" s="151">
        <f>IF(TCD!M555="","",TCD!M555)</f>
        <v/>
      </c>
      <c r="P554" s="151">
        <f>IF(TCD!J555="","",TCD!J555)</f>
        <v/>
      </c>
      <c r="Q554" s="151">
        <f>IF(AND(TCD!L555="",TCD!Q555=""),"",IF(SUM(TCD!L555,TCD!Q555)&gt;15,29,9.5))</f>
        <v/>
      </c>
      <c r="R554" s="151">
        <f>_xlfn.XLOOKUP(F554,TCD!E:E,TCD!K:K,"")</f>
        <v/>
      </c>
      <c r="S554" s="151">
        <f>IF(TCD!I555="","",IF(TCD!I555&gt;8.5,17,8.5))</f>
        <v/>
      </c>
      <c r="T554" s="151">
        <f>TCD!Y555</f>
        <v/>
      </c>
    </row>
    <row r="555">
      <c r="A555" s="13">
        <f>TCD!V556</f>
        <v/>
      </c>
      <c r="B555" s="1">
        <f>B554</f>
        <v/>
      </c>
      <c r="F555">
        <f>TCD!E556</f>
        <v/>
      </c>
      <c r="H555" s="6">
        <f>IF(RIGHT(J555,3)="BTB","E","P")</f>
        <v/>
      </c>
      <c r="I555">
        <f>LOOKUP(F555,'Facture Chronopost'!L:L,'Facture Chronopost'!H:H)</f>
        <v/>
      </c>
      <c r="J555" s="6">
        <f>TCD!U556</f>
        <v/>
      </c>
      <c r="K555">
        <f>K554</f>
        <v/>
      </c>
      <c r="L555" s="151">
        <f>_xlfn.XLOOKUP(F555,'TCD poids'!A:A,'TCD poids'!C:C)</f>
        <v/>
      </c>
      <c r="M555">
        <f>TCD!T556</f>
        <v/>
      </c>
      <c r="N555">
        <f>IF(I555="",0.2,LOOKUP(I555,'Pays TVA'!A:A,'Pays TVA'!B:B))</f>
        <v/>
      </c>
      <c r="O555" s="151">
        <f>IF(TCD!M556="","",TCD!M556)</f>
        <v/>
      </c>
      <c r="P555" s="151">
        <f>IF(TCD!J556="","",TCD!J556)</f>
        <v/>
      </c>
      <c r="Q555" s="151">
        <f>IF(AND(TCD!L556="",TCD!Q556=""),"",IF(SUM(TCD!L556,TCD!Q556)&gt;15,29,9.5))</f>
        <v/>
      </c>
      <c r="R555" s="151">
        <f>_xlfn.XLOOKUP(F555,TCD!E:E,TCD!K:K,"")</f>
        <v/>
      </c>
      <c r="S555" s="151">
        <f>IF(TCD!I556="","",IF(TCD!I556&gt;8.5,17,8.5))</f>
        <v/>
      </c>
      <c r="T555" s="151">
        <f>TCD!Y556</f>
        <v/>
      </c>
    </row>
    <row r="556">
      <c r="A556" s="13">
        <f>TCD!V557</f>
        <v/>
      </c>
      <c r="B556" s="1">
        <f>B555</f>
        <v/>
      </c>
      <c r="F556">
        <f>TCD!E557</f>
        <v/>
      </c>
      <c r="H556" s="6">
        <f>IF(RIGHT(J556,3)="BTB","E","P")</f>
        <v/>
      </c>
      <c r="I556">
        <f>LOOKUP(F556,'Facture Chronopost'!L:L,'Facture Chronopost'!H:H)</f>
        <v/>
      </c>
      <c r="J556" s="6">
        <f>TCD!U557</f>
        <v/>
      </c>
      <c r="K556">
        <f>K555</f>
        <v/>
      </c>
      <c r="L556" s="151">
        <f>_xlfn.XLOOKUP(F556,'TCD poids'!A:A,'TCD poids'!C:C)</f>
        <v/>
      </c>
      <c r="M556">
        <f>TCD!T557</f>
        <v/>
      </c>
      <c r="N556">
        <f>IF(I556="",0.2,LOOKUP(I556,'Pays TVA'!A:A,'Pays TVA'!B:B))</f>
        <v/>
      </c>
      <c r="O556" s="151">
        <f>IF(TCD!M557="","",TCD!M557)</f>
        <v/>
      </c>
      <c r="P556" s="151">
        <f>IF(TCD!J557="","",TCD!J557)</f>
        <v/>
      </c>
      <c r="Q556" s="151">
        <f>IF(AND(TCD!L557="",TCD!Q557=""),"",IF(SUM(TCD!L557,TCD!Q557)&gt;15,29,9.5))</f>
        <v/>
      </c>
      <c r="R556" s="151">
        <f>_xlfn.XLOOKUP(F556,TCD!E:E,TCD!K:K,"")</f>
        <v/>
      </c>
      <c r="S556" s="151">
        <f>IF(TCD!I557="","",IF(TCD!I557&gt;8.5,17,8.5))</f>
        <v/>
      </c>
      <c r="T556" s="151">
        <f>TCD!Y557</f>
        <v/>
      </c>
    </row>
    <row r="557">
      <c r="A557" s="13">
        <f>TCD!V558</f>
        <v/>
      </c>
      <c r="B557" s="1">
        <f>B556</f>
        <v/>
      </c>
      <c r="F557">
        <f>TCD!E558</f>
        <v/>
      </c>
      <c r="H557" s="6">
        <f>IF(RIGHT(J557,3)="BTB","E","P")</f>
        <v/>
      </c>
      <c r="I557">
        <f>LOOKUP(F557,'Facture Chronopost'!L:L,'Facture Chronopost'!H:H)</f>
        <v/>
      </c>
      <c r="J557" s="6">
        <f>TCD!U558</f>
        <v/>
      </c>
      <c r="K557">
        <f>K556</f>
        <v/>
      </c>
      <c r="L557" s="151">
        <f>_xlfn.XLOOKUP(F557,'TCD poids'!A:A,'TCD poids'!C:C)</f>
        <v/>
      </c>
      <c r="M557">
        <f>TCD!T558</f>
        <v/>
      </c>
      <c r="N557">
        <f>IF(I557="",0.2,LOOKUP(I557,'Pays TVA'!A:A,'Pays TVA'!B:B))</f>
        <v/>
      </c>
      <c r="O557" s="151">
        <f>IF(TCD!M558="","",TCD!M558)</f>
        <v/>
      </c>
      <c r="P557" s="151">
        <f>IF(TCD!J558="","",TCD!J558)</f>
        <v/>
      </c>
      <c r="Q557" s="151">
        <f>IF(AND(TCD!L558="",TCD!Q558=""),"",IF(SUM(TCD!L558,TCD!Q558)&gt;15,29,9.5))</f>
        <v/>
      </c>
      <c r="R557" s="151">
        <f>_xlfn.XLOOKUP(F557,TCD!E:E,TCD!K:K,"")</f>
        <v/>
      </c>
      <c r="S557" s="151">
        <f>IF(TCD!I558="","",IF(TCD!I558&gt;8.5,17,8.5))</f>
        <v/>
      </c>
      <c r="T557" s="151">
        <f>TCD!Y558</f>
        <v/>
      </c>
    </row>
    <row r="558">
      <c r="A558" s="13">
        <f>TCD!V559</f>
        <v/>
      </c>
      <c r="B558" s="1">
        <f>B557</f>
        <v/>
      </c>
      <c r="F558">
        <f>TCD!E559</f>
        <v/>
      </c>
      <c r="H558" s="6">
        <f>IF(RIGHT(J558,3)="BTB","E","P")</f>
        <v/>
      </c>
      <c r="I558">
        <f>LOOKUP(F558,'Facture Chronopost'!L:L,'Facture Chronopost'!H:H)</f>
        <v/>
      </c>
      <c r="J558" s="6">
        <f>TCD!U559</f>
        <v/>
      </c>
      <c r="K558">
        <f>K557</f>
        <v/>
      </c>
      <c r="L558" s="151">
        <f>_xlfn.XLOOKUP(F558,'TCD poids'!A:A,'TCD poids'!C:C)</f>
        <v/>
      </c>
      <c r="M558">
        <f>TCD!T559</f>
        <v/>
      </c>
      <c r="N558">
        <f>IF(I558="",0.2,LOOKUP(I558,'Pays TVA'!A:A,'Pays TVA'!B:B))</f>
        <v/>
      </c>
      <c r="O558" s="151">
        <f>IF(TCD!M559="","",TCD!M559)</f>
        <v/>
      </c>
      <c r="P558" s="151">
        <f>IF(TCD!J559="","",TCD!J559)</f>
        <v/>
      </c>
      <c r="Q558" s="151">
        <f>IF(AND(TCD!L559="",TCD!Q559=""),"",IF(SUM(TCD!L559,TCD!Q559)&gt;15,29,9.5))</f>
        <v/>
      </c>
      <c r="R558" s="151">
        <f>_xlfn.XLOOKUP(F558,TCD!E:E,TCD!K:K,"")</f>
        <v/>
      </c>
      <c r="S558" s="151">
        <f>IF(TCD!I559="","",IF(TCD!I559&gt;8.5,17,8.5))</f>
        <v/>
      </c>
      <c r="T558" s="151">
        <f>TCD!Y559</f>
        <v/>
      </c>
    </row>
    <row r="559">
      <c r="A559" s="13">
        <f>TCD!V560</f>
        <v/>
      </c>
      <c r="B559" s="1">
        <f>B558</f>
        <v/>
      </c>
      <c r="F559">
        <f>TCD!E560</f>
        <v/>
      </c>
      <c r="H559" s="6">
        <f>IF(RIGHT(J559,3)="BTB","E","P")</f>
        <v/>
      </c>
      <c r="I559">
        <f>LOOKUP(F559,'Facture Chronopost'!L:L,'Facture Chronopost'!H:H)</f>
        <v/>
      </c>
      <c r="J559" s="6">
        <f>TCD!U560</f>
        <v/>
      </c>
      <c r="K559">
        <f>K558</f>
        <v/>
      </c>
      <c r="L559" s="151">
        <f>_xlfn.XLOOKUP(F559,'TCD poids'!A:A,'TCD poids'!C:C)</f>
        <v/>
      </c>
      <c r="M559">
        <f>TCD!T560</f>
        <v/>
      </c>
      <c r="N559">
        <f>IF(I559="",0.2,LOOKUP(I559,'Pays TVA'!A:A,'Pays TVA'!B:B))</f>
        <v/>
      </c>
      <c r="O559" s="151">
        <f>IF(TCD!M560="","",TCD!M560)</f>
        <v/>
      </c>
      <c r="P559" s="151">
        <f>IF(TCD!J560="","",TCD!J560)</f>
        <v/>
      </c>
      <c r="Q559" s="151">
        <f>IF(AND(TCD!L560="",TCD!Q560=""),"",IF(SUM(TCD!L560,TCD!Q560)&gt;15,29,9.5))</f>
        <v/>
      </c>
      <c r="R559" s="151">
        <f>_xlfn.XLOOKUP(F559,TCD!E:E,TCD!K:K,"")</f>
        <v/>
      </c>
      <c r="S559" s="151">
        <f>IF(TCD!I560="","",IF(TCD!I560&gt;8.5,17,8.5))</f>
        <v/>
      </c>
      <c r="T559" s="151">
        <f>TCD!Y560</f>
        <v/>
      </c>
    </row>
    <row r="560">
      <c r="A560" s="13">
        <f>TCD!V561</f>
        <v/>
      </c>
      <c r="B560" s="1">
        <f>B559</f>
        <v/>
      </c>
      <c r="F560">
        <f>TCD!E561</f>
        <v/>
      </c>
      <c r="H560" s="6">
        <f>IF(RIGHT(J560,3)="BTB","E","P")</f>
        <v/>
      </c>
      <c r="I560">
        <f>LOOKUP(F560,'Facture Chronopost'!L:L,'Facture Chronopost'!H:H)</f>
        <v/>
      </c>
      <c r="J560" s="6">
        <f>TCD!U561</f>
        <v/>
      </c>
      <c r="K560">
        <f>K559</f>
        <v/>
      </c>
      <c r="L560" s="151">
        <f>_xlfn.XLOOKUP(F560,'TCD poids'!A:A,'TCD poids'!C:C)</f>
        <v/>
      </c>
      <c r="M560">
        <f>TCD!T561</f>
        <v/>
      </c>
      <c r="N560">
        <f>IF(I560="",0.2,LOOKUP(I560,'Pays TVA'!A:A,'Pays TVA'!B:B))</f>
        <v/>
      </c>
      <c r="O560" s="151">
        <f>IF(TCD!M561="","",TCD!M561)</f>
        <v/>
      </c>
      <c r="P560" s="151">
        <f>IF(TCD!J561="","",TCD!J561)</f>
        <v/>
      </c>
      <c r="Q560" s="151">
        <f>IF(AND(TCD!L561="",TCD!Q561=""),"",IF(SUM(TCD!L561,TCD!Q561)&gt;15,29,9.5))</f>
        <v/>
      </c>
      <c r="R560" s="151">
        <f>_xlfn.XLOOKUP(F560,TCD!E:E,TCD!K:K,"")</f>
        <v/>
      </c>
      <c r="S560" s="151">
        <f>IF(TCD!I561="","",IF(TCD!I561&gt;8.5,17,8.5))</f>
        <v/>
      </c>
      <c r="T560" s="151">
        <f>TCD!Y561</f>
        <v/>
      </c>
    </row>
    <row r="561">
      <c r="A561" s="13">
        <f>TCD!V562</f>
        <v/>
      </c>
      <c r="B561" s="1">
        <f>B560</f>
        <v/>
      </c>
      <c r="F561">
        <f>TCD!E562</f>
        <v/>
      </c>
      <c r="H561" s="6">
        <f>IF(RIGHT(J561,3)="BTB","E","P")</f>
        <v/>
      </c>
      <c r="I561">
        <f>LOOKUP(F561,'Facture Chronopost'!L:L,'Facture Chronopost'!H:H)</f>
        <v/>
      </c>
      <c r="J561" s="6">
        <f>TCD!U562</f>
        <v/>
      </c>
      <c r="K561">
        <f>K560</f>
        <v/>
      </c>
      <c r="L561" s="151">
        <f>_xlfn.XLOOKUP(F561,'TCD poids'!A:A,'TCD poids'!C:C)</f>
        <v/>
      </c>
      <c r="M561">
        <f>TCD!T562</f>
        <v/>
      </c>
      <c r="N561">
        <f>IF(I561="",0.2,LOOKUP(I561,'Pays TVA'!A:A,'Pays TVA'!B:B))</f>
        <v/>
      </c>
      <c r="O561" s="151">
        <f>IF(TCD!M562="","",TCD!M562)</f>
        <v/>
      </c>
      <c r="P561" s="151">
        <f>IF(TCD!J562="","",TCD!J562)</f>
        <v/>
      </c>
      <c r="Q561" s="151">
        <f>IF(AND(TCD!L562="",TCD!Q562=""),"",IF(SUM(TCD!L562,TCD!Q562)&gt;15,29,9.5))</f>
        <v/>
      </c>
      <c r="R561" s="151">
        <f>_xlfn.XLOOKUP(F561,TCD!E:E,TCD!K:K,"")</f>
        <v/>
      </c>
      <c r="S561" s="151">
        <f>IF(TCD!I562="","",IF(TCD!I562&gt;8.5,17,8.5))</f>
        <v/>
      </c>
      <c r="T561" s="151">
        <f>TCD!Y562</f>
        <v/>
      </c>
    </row>
    <row r="562">
      <c r="A562" s="13">
        <f>TCD!V563</f>
        <v/>
      </c>
      <c r="B562" s="1">
        <f>B561</f>
        <v/>
      </c>
      <c r="F562">
        <f>TCD!E563</f>
        <v/>
      </c>
      <c r="H562" s="6">
        <f>IF(RIGHT(J562,3)="BTB","E","P")</f>
        <v/>
      </c>
      <c r="I562">
        <f>LOOKUP(F562,'Facture Chronopost'!L:L,'Facture Chronopost'!H:H)</f>
        <v/>
      </c>
      <c r="J562" s="6">
        <f>TCD!U563</f>
        <v/>
      </c>
      <c r="K562">
        <f>K561</f>
        <v/>
      </c>
      <c r="L562" s="151">
        <f>_xlfn.XLOOKUP(F562,'TCD poids'!A:A,'TCD poids'!C:C)</f>
        <v/>
      </c>
      <c r="M562">
        <f>TCD!T563</f>
        <v/>
      </c>
      <c r="N562">
        <f>IF(I562="",0.2,LOOKUP(I562,'Pays TVA'!A:A,'Pays TVA'!B:B))</f>
        <v/>
      </c>
      <c r="O562" s="151">
        <f>IF(TCD!M563="","",TCD!M563)</f>
        <v/>
      </c>
      <c r="P562" s="151">
        <f>IF(TCD!J563="","",TCD!J563)</f>
        <v/>
      </c>
      <c r="Q562" s="151">
        <f>IF(AND(TCD!L563="",TCD!Q563=""),"",IF(SUM(TCD!L563,TCD!Q563)&gt;15,29,9.5))</f>
        <v/>
      </c>
      <c r="R562" s="151">
        <f>_xlfn.XLOOKUP(F562,TCD!E:E,TCD!K:K,"")</f>
        <v/>
      </c>
      <c r="S562" s="151">
        <f>IF(TCD!I563="","",IF(TCD!I563&gt;8.5,17,8.5))</f>
        <v/>
      </c>
      <c r="T562" s="151">
        <f>TCD!Y563</f>
        <v/>
      </c>
    </row>
    <row r="563">
      <c r="A563" s="13">
        <f>TCD!V564</f>
        <v/>
      </c>
      <c r="B563" s="1">
        <f>B562</f>
        <v/>
      </c>
      <c r="F563">
        <f>TCD!E564</f>
        <v/>
      </c>
      <c r="H563" s="6">
        <f>IF(RIGHT(J563,3)="BTB","E","P")</f>
        <v/>
      </c>
      <c r="I563">
        <f>LOOKUP(F563,'Facture Chronopost'!L:L,'Facture Chronopost'!H:H)</f>
        <v/>
      </c>
      <c r="J563" s="6">
        <f>TCD!U564</f>
        <v/>
      </c>
      <c r="K563">
        <f>K562</f>
        <v/>
      </c>
      <c r="L563" s="151">
        <f>_xlfn.XLOOKUP(F563,'TCD poids'!A:A,'TCD poids'!C:C)</f>
        <v/>
      </c>
      <c r="M563">
        <f>TCD!T564</f>
        <v/>
      </c>
      <c r="N563">
        <f>IF(I563="",0.2,LOOKUP(I563,'Pays TVA'!A:A,'Pays TVA'!B:B))</f>
        <v/>
      </c>
      <c r="O563" s="151">
        <f>IF(TCD!M564="","",TCD!M564)</f>
        <v/>
      </c>
      <c r="P563" s="151">
        <f>IF(TCD!J564="","",TCD!J564)</f>
        <v/>
      </c>
      <c r="Q563" s="151">
        <f>IF(AND(TCD!L564="",TCD!Q564=""),"",IF(SUM(TCD!L564,TCD!Q564)&gt;15,29,9.5))</f>
        <v/>
      </c>
      <c r="R563" s="151">
        <f>_xlfn.XLOOKUP(F563,TCD!E:E,TCD!K:K,"")</f>
        <v/>
      </c>
      <c r="S563" s="151">
        <f>IF(TCD!I564="","",IF(TCD!I564&gt;8.5,17,8.5))</f>
        <v/>
      </c>
      <c r="T563" s="151">
        <f>TCD!Y564</f>
        <v/>
      </c>
    </row>
    <row r="564">
      <c r="A564" s="13">
        <f>TCD!V565</f>
        <v/>
      </c>
      <c r="B564" s="1">
        <f>B563</f>
        <v/>
      </c>
      <c r="F564">
        <f>TCD!E565</f>
        <v/>
      </c>
      <c r="H564" s="6">
        <f>IF(RIGHT(J564,3)="BTB","E","P")</f>
        <v/>
      </c>
      <c r="I564">
        <f>LOOKUP(F564,'Facture Chronopost'!L:L,'Facture Chronopost'!H:H)</f>
        <v/>
      </c>
      <c r="J564" s="6">
        <f>TCD!U565</f>
        <v/>
      </c>
      <c r="K564">
        <f>K563</f>
        <v/>
      </c>
      <c r="L564" s="151">
        <f>_xlfn.XLOOKUP(F564,'TCD poids'!A:A,'TCD poids'!C:C)</f>
        <v/>
      </c>
      <c r="M564">
        <f>TCD!T565</f>
        <v/>
      </c>
      <c r="N564">
        <f>IF(I564="",0.2,LOOKUP(I564,'Pays TVA'!A:A,'Pays TVA'!B:B))</f>
        <v/>
      </c>
      <c r="O564" s="151">
        <f>IF(TCD!M565="","",TCD!M565)</f>
        <v/>
      </c>
      <c r="P564" s="151">
        <f>IF(TCD!J565="","",TCD!J565)</f>
        <v/>
      </c>
      <c r="Q564" s="151">
        <f>IF(AND(TCD!L565="",TCD!Q565=""),"",IF(SUM(TCD!L565,TCD!Q565)&gt;15,29,9.5))</f>
        <v/>
      </c>
      <c r="R564" s="151">
        <f>_xlfn.XLOOKUP(F564,TCD!E:E,TCD!K:K,"")</f>
        <v/>
      </c>
      <c r="S564" s="151">
        <f>IF(TCD!I565="","",IF(TCD!I565&gt;8.5,17,8.5))</f>
        <v/>
      </c>
      <c r="T564" s="151">
        <f>TCD!Y565</f>
        <v/>
      </c>
    </row>
    <row r="565">
      <c r="A565" s="13">
        <f>TCD!V566</f>
        <v/>
      </c>
      <c r="B565" s="1">
        <f>B564</f>
        <v/>
      </c>
      <c r="F565">
        <f>TCD!E566</f>
        <v/>
      </c>
      <c r="H565" s="6">
        <f>IF(RIGHT(J565,3)="BTB","E","P")</f>
        <v/>
      </c>
      <c r="I565">
        <f>LOOKUP(F565,'Facture Chronopost'!L:L,'Facture Chronopost'!H:H)</f>
        <v/>
      </c>
      <c r="J565" s="6">
        <f>TCD!U566</f>
        <v/>
      </c>
      <c r="K565">
        <f>K564</f>
        <v/>
      </c>
      <c r="L565" s="151">
        <f>_xlfn.XLOOKUP(F565,'TCD poids'!A:A,'TCD poids'!C:C)</f>
        <v/>
      </c>
      <c r="M565">
        <f>TCD!T566</f>
        <v/>
      </c>
      <c r="N565">
        <f>IF(I565="",0.2,LOOKUP(I565,'Pays TVA'!A:A,'Pays TVA'!B:B))</f>
        <v/>
      </c>
      <c r="O565" s="151">
        <f>IF(TCD!M566="","",TCD!M566)</f>
        <v/>
      </c>
      <c r="P565" s="151">
        <f>IF(TCD!J566="","",TCD!J566)</f>
        <v/>
      </c>
      <c r="Q565" s="151">
        <f>IF(AND(TCD!L566="",TCD!Q566=""),"",IF(SUM(TCD!L566,TCD!Q566)&gt;15,29,9.5))</f>
        <v/>
      </c>
      <c r="R565" s="151">
        <f>_xlfn.XLOOKUP(F565,TCD!E:E,TCD!K:K,"")</f>
        <v/>
      </c>
      <c r="S565" s="151">
        <f>IF(TCD!I566="","",IF(TCD!I566&gt;8.5,17,8.5))</f>
        <v/>
      </c>
      <c r="T565" s="151">
        <f>TCD!Y566</f>
        <v/>
      </c>
    </row>
    <row r="566">
      <c r="A566" s="13">
        <f>TCD!V567</f>
        <v/>
      </c>
      <c r="B566" s="1">
        <f>B565</f>
        <v/>
      </c>
      <c r="F566">
        <f>TCD!E567</f>
        <v/>
      </c>
      <c r="H566" s="6">
        <f>IF(RIGHT(J566,3)="BTB","E","P")</f>
        <v/>
      </c>
      <c r="I566">
        <f>LOOKUP(F566,'Facture Chronopost'!L:L,'Facture Chronopost'!H:H)</f>
        <v/>
      </c>
      <c r="J566" s="6">
        <f>TCD!U567</f>
        <v/>
      </c>
      <c r="K566">
        <f>K565</f>
        <v/>
      </c>
      <c r="L566" s="151">
        <f>_xlfn.XLOOKUP(F566,'TCD poids'!A:A,'TCD poids'!C:C)</f>
        <v/>
      </c>
      <c r="M566">
        <f>TCD!T567</f>
        <v/>
      </c>
      <c r="N566">
        <f>IF(I566="",0.2,LOOKUP(I566,'Pays TVA'!A:A,'Pays TVA'!B:B))</f>
        <v/>
      </c>
      <c r="O566" s="151">
        <f>IF(TCD!M567="","",TCD!M567)</f>
        <v/>
      </c>
      <c r="P566" s="151">
        <f>IF(TCD!J567="","",TCD!J567)</f>
        <v/>
      </c>
      <c r="Q566" s="151">
        <f>IF(AND(TCD!L567="",TCD!Q567=""),"",IF(SUM(TCD!L567,TCD!Q567)&gt;15,29,9.5))</f>
        <v/>
      </c>
      <c r="R566" s="151">
        <f>_xlfn.XLOOKUP(F566,TCD!E:E,TCD!K:K,"")</f>
        <v/>
      </c>
      <c r="S566" s="151">
        <f>IF(TCD!I567="","",IF(TCD!I567&gt;8.5,17,8.5))</f>
        <v/>
      </c>
      <c r="T566" s="151">
        <f>TCD!Y567</f>
        <v/>
      </c>
    </row>
    <row r="567">
      <c r="A567" s="13">
        <f>TCD!V568</f>
        <v/>
      </c>
      <c r="B567" s="1">
        <f>B566</f>
        <v/>
      </c>
      <c r="F567">
        <f>TCD!E568</f>
        <v/>
      </c>
      <c r="H567" s="6">
        <f>IF(RIGHT(J567,3)="BTB","E","P")</f>
        <v/>
      </c>
      <c r="I567">
        <f>LOOKUP(F567,'Facture Chronopost'!L:L,'Facture Chronopost'!H:H)</f>
        <v/>
      </c>
      <c r="J567" s="6">
        <f>TCD!U568</f>
        <v/>
      </c>
      <c r="K567">
        <f>K566</f>
        <v/>
      </c>
      <c r="L567" s="151">
        <f>_xlfn.XLOOKUP(F567,'TCD poids'!A:A,'TCD poids'!C:C)</f>
        <v/>
      </c>
      <c r="M567">
        <f>TCD!T568</f>
        <v/>
      </c>
      <c r="N567">
        <f>IF(I567="",0.2,LOOKUP(I567,'Pays TVA'!A:A,'Pays TVA'!B:B))</f>
        <v/>
      </c>
      <c r="O567" s="151">
        <f>IF(TCD!M568="","",TCD!M568)</f>
        <v/>
      </c>
      <c r="P567" s="151">
        <f>IF(TCD!J568="","",TCD!J568)</f>
        <v/>
      </c>
      <c r="Q567" s="151">
        <f>IF(AND(TCD!L568="",TCD!Q568=""),"",IF(SUM(TCD!L568,TCD!Q568)&gt;15,29,9.5))</f>
        <v/>
      </c>
      <c r="R567" s="151">
        <f>_xlfn.XLOOKUP(F567,TCD!E:E,TCD!K:K,"")</f>
        <v/>
      </c>
      <c r="S567" s="151">
        <f>IF(TCD!I568="","",IF(TCD!I568&gt;8.5,17,8.5))</f>
        <v/>
      </c>
      <c r="T567" s="151">
        <f>TCD!Y568</f>
        <v/>
      </c>
    </row>
    <row r="568">
      <c r="A568" s="13">
        <f>TCD!V569</f>
        <v/>
      </c>
      <c r="B568" s="1">
        <f>B567</f>
        <v/>
      </c>
      <c r="F568">
        <f>TCD!E569</f>
        <v/>
      </c>
      <c r="H568" s="6">
        <f>IF(RIGHT(J568,3)="BTB","E","P")</f>
        <v/>
      </c>
      <c r="I568">
        <f>LOOKUP(F568,'Facture Chronopost'!L:L,'Facture Chronopost'!H:H)</f>
        <v/>
      </c>
      <c r="J568" s="6">
        <f>TCD!U569</f>
        <v/>
      </c>
      <c r="K568">
        <f>K567</f>
        <v/>
      </c>
      <c r="L568" s="151">
        <f>_xlfn.XLOOKUP(F568,'TCD poids'!A:A,'TCD poids'!C:C)</f>
        <v/>
      </c>
      <c r="M568">
        <f>TCD!T569</f>
        <v/>
      </c>
      <c r="N568">
        <f>IF(I568="",0.2,LOOKUP(I568,'Pays TVA'!A:A,'Pays TVA'!B:B))</f>
        <v/>
      </c>
      <c r="O568" s="151">
        <f>IF(TCD!M569="","",TCD!M569)</f>
        <v/>
      </c>
      <c r="P568" s="151">
        <f>IF(TCD!J569="","",TCD!J569)</f>
        <v/>
      </c>
      <c r="Q568" s="151">
        <f>IF(AND(TCD!L569="",TCD!Q569=""),"",IF(SUM(TCD!L569,TCD!Q569)&gt;15,29,9.5))</f>
        <v/>
      </c>
      <c r="R568" s="151">
        <f>_xlfn.XLOOKUP(F568,TCD!E:E,TCD!K:K,"")</f>
        <v/>
      </c>
      <c r="S568" s="151">
        <f>IF(TCD!I569="","",IF(TCD!I569&gt;8.5,17,8.5))</f>
        <v/>
      </c>
      <c r="T568" s="151">
        <f>TCD!Y569</f>
        <v/>
      </c>
    </row>
    <row r="569">
      <c r="A569" s="13">
        <f>TCD!V570</f>
        <v/>
      </c>
      <c r="B569" s="1">
        <f>B568</f>
        <v/>
      </c>
      <c r="F569">
        <f>TCD!E570</f>
        <v/>
      </c>
      <c r="H569" s="6">
        <f>IF(RIGHT(J569,3)="BTB","E","P")</f>
        <v/>
      </c>
      <c r="I569">
        <f>LOOKUP(F569,'Facture Chronopost'!L:L,'Facture Chronopost'!H:H)</f>
        <v/>
      </c>
      <c r="J569" s="6">
        <f>TCD!U570</f>
        <v/>
      </c>
      <c r="K569">
        <f>K568</f>
        <v/>
      </c>
      <c r="L569" s="151">
        <f>_xlfn.XLOOKUP(F569,'TCD poids'!A:A,'TCD poids'!C:C)</f>
        <v/>
      </c>
      <c r="M569">
        <f>TCD!T570</f>
        <v/>
      </c>
      <c r="N569">
        <f>IF(I569="",0.2,LOOKUP(I569,'Pays TVA'!A:A,'Pays TVA'!B:B))</f>
        <v/>
      </c>
      <c r="O569" s="151">
        <f>IF(TCD!M570="","",TCD!M570)</f>
        <v/>
      </c>
      <c r="P569" s="151">
        <f>IF(TCD!J570="","",TCD!J570)</f>
        <v/>
      </c>
      <c r="Q569" s="151">
        <f>IF(AND(TCD!L570="",TCD!Q570=""),"",IF(SUM(TCD!L570,TCD!Q570)&gt;15,29,9.5))</f>
        <v/>
      </c>
      <c r="R569" s="151">
        <f>_xlfn.XLOOKUP(F569,TCD!E:E,TCD!K:K,"")</f>
        <v/>
      </c>
      <c r="S569" s="151">
        <f>IF(TCD!I570="","",IF(TCD!I570&gt;8.5,17,8.5))</f>
        <v/>
      </c>
      <c r="T569" s="151">
        <f>TCD!Y570</f>
        <v/>
      </c>
    </row>
    <row r="570">
      <c r="A570" s="13">
        <f>TCD!V571</f>
        <v/>
      </c>
      <c r="B570" s="1">
        <f>B569</f>
        <v/>
      </c>
      <c r="F570">
        <f>TCD!E571</f>
        <v/>
      </c>
      <c r="H570" s="6">
        <f>IF(RIGHT(J570,3)="BTB","E","P")</f>
        <v/>
      </c>
      <c r="I570">
        <f>LOOKUP(F570,'Facture Chronopost'!L:L,'Facture Chronopost'!H:H)</f>
        <v/>
      </c>
      <c r="J570" s="6">
        <f>TCD!U571</f>
        <v/>
      </c>
      <c r="K570">
        <f>K569</f>
        <v/>
      </c>
      <c r="L570" s="151">
        <f>_xlfn.XLOOKUP(F570,'TCD poids'!A:A,'TCD poids'!C:C)</f>
        <v/>
      </c>
      <c r="M570">
        <f>TCD!T571</f>
        <v/>
      </c>
      <c r="N570">
        <f>IF(I570="",0.2,LOOKUP(I570,'Pays TVA'!A:A,'Pays TVA'!B:B))</f>
        <v/>
      </c>
      <c r="O570" s="151">
        <f>IF(TCD!M571="","",TCD!M571)</f>
        <v/>
      </c>
      <c r="P570" s="151">
        <f>IF(TCD!J571="","",TCD!J571)</f>
        <v/>
      </c>
      <c r="Q570" s="151">
        <f>IF(AND(TCD!L571="",TCD!Q571=""),"",IF(SUM(TCD!L571,TCD!Q571)&gt;15,29,9.5))</f>
        <v/>
      </c>
      <c r="R570" s="151">
        <f>_xlfn.XLOOKUP(F570,TCD!E:E,TCD!K:K,"")</f>
        <v/>
      </c>
      <c r="S570" s="151">
        <f>IF(TCD!I571="","",IF(TCD!I571&gt;8.5,17,8.5))</f>
        <v/>
      </c>
      <c r="T570" s="151">
        <f>TCD!Y571</f>
        <v/>
      </c>
    </row>
    <row r="571">
      <c r="A571" s="13">
        <f>TCD!V572</f>
        <v/>
      </c>
      <c r="B571" s="1">
        <f>B570</f>
        <v/>
      </c>
      <c r="F571">
        <f>TCD!E572</f>
        <v/>
      </c>
      <c r="H571" s="6">
        <f>IF(RIGHT(J571,3)="BTB","E","P")</f>
        <v/>
      </c>
      <c r="I571">
        <f>LOOKUP(F571,'Facture Chronopost'!L:L,'Facture Chronopost'!H:H)</f>
        <v/>
      </c>
      <c r="J571" s="6">
        <f>TCD!U572</f>
        <v/>
      </c>
      <c r="K571">
        <f>K570</f>
        <v/>
      </c>
      <c r="L571" s="151">
        <f>_xlfn.XLOOKUP(F571,'TCD poids'!A:A,'TCD poids'!C:C)</f>
        <v/>
      </c>
      <c r="M571">
        <f>TCD!T572</f>
        <v/>
      </c>
      <c r="N571">
        <f>IF(I571="",0.2,LOOKUP(I571,'Pays TVA'!A:A,'Pays TVA'!B:B))</f>
        <v/>
      </c>
      <c r="O571" s="151">
        <f>IF(TCD!M572="","",TCD!M572)</f>
        <v/>
      </c>
      <c r="P571" s="151">
        <f>IF(TCD!J572="","",TCD!J572)</f>
        <v/>
      </c>
      <c r="Q571" s="151">
        <f>IF(AND(TCD!L572="",TCD!Q572=""),"",IF(SUM(TCD!L572,TCD!Q572)&gt;15,29,9.5))</f>
        <v/>
      </c>
      <c r="R571" s="151">
        <f>_xlfn.XLOOKUP(F571,TCD!E:E,TCD!K:K,"")</f>
        <v/>
      </c>
      <c r="S571" s="151">
        <f>IF(TCD!I572="","",IF(TCD!I572&gt;8.5,17,8.5))</f>
        <v/>
      </c>
      <c r="T571" s="151">
        <f>TCD!Y572</f>
        <v/>
      </c>
    </row>
    <row r="572">
      <c r="A572" s="13">
        <f>TCD!V573</f>
        <v/>
      </c>
      <c r="B572" s="1">
        <f>B571</f>
        <v/>
      </c>
      <c r="F572">
        <f>TCD!E573</f>
        <v/>
      </c>
      <c r="H572" s="6">
        <f>IF(RIGHT(J572,3)="BTB","E","P")</f>
        <v/>
      </c>
      <c r="I572">
        <f>LOOKUP(F572,'Facture Chronopost'!L:L,'Facture Chronopost'!H:H)</f>
        <v/>
      </c>
      <c r="J572" s="6">
        <f>TCD!U573</f>
        <v/>
      </c>
      <c r="K572">
        <f>K571</f>
        <v/>
      </c>
      <c r="L572" s="151">
        <f>_xlfn.XLOOKUP(F572,'TCD poids'!A:A,'TCD poids'!C:C)</f>
        <v/>
      </c>
      <c r="M572">
        <f>TCD!T573</f>
        <v/>
      </c>
      <c r="N572">
        <f>IF(I572="",0.2,LOOKUP(I572,'Pays TVA'!A:A,'Pays TVA'!B:B))</f>
        <v/>
      </c>
      <c r="O572" s="151">
        <f>IF(TCD!M573="","",TCD!M573)</f>
        <v/>
      </c>
      <c r="P572" s="151">
        <f>IF(TCD!J573="","",TCD!J573)</f>
        <v/>
      </c>
      <c r="Q572" s="151">
        <f>IF(AND(TCD!L573="",TCD!Q573=""),"",IF(SUM(TCD!L573,TCD!Q573)&gt;15,29,9.5))</f>
        <v/>
      </c>
      <c r="R572" s="151">
        <f>_xlfn.XLOOKUP(F572,TCD!E:E,TCD!K:K,"")</f>
        <v/>
      </c>
      <c r="S572" s="151">
        <f>IF(TCD!I573="","",IF(TCD!I573&gt;8.5,17,8.5))</f>
        <v/>
      </c>
      <c r="T572" s="151">
        <f>TCD!Y573</f>
        <v/>
      </c>
    </row>
    <row r="573">
      <c r="A573" s="13">
        <f>TCD!V574</f>
        <v/>
      </c>
      <c r="B573" s="1">
        <f>B572</f>
        <v/>
      </c>
      <c r="F573">
        <f>TCD!E574</f>
        <v/>
      </c>
      <c r="H573" s="6">
        <f>IF(RIGHT(J573,3)="BTB","E","P")</f>
        <v/>
      </c>
      <c r="I573">
        <f>LOOKUP(F573,'Facture Chronopost'!L:L,'Facture Chronopost'!H:H)</f>
        <v/>
      </c>
      <c r="J573" s="6">
        <f>TCD!U574</f>
        <v/>
      </c>
      <c r="K573">
        <f>K572</f>
        <v/>
      </c>
      <c r="L573" s="151">
        <f>_xlfn.XLOOKUP(F573,'TCD poids'!A:A,'TCD poids'!C:C)</f>
        <v/>
      </c>
      <c r="M573">
        <f>TCD!T574</f>
        <v/>
      </c>
      <c r="N573">
        <f>IF(I573="",0.2,LOOKUP(I573,'Pays TVA'!A:A,'Pays TVA'!B:B))</f>
        <v/>
      </c>
      <c r="O573" s="151">
        <f>IF(TCD!M574="","",TCD!M574)</f>
        <v/>
      </c>
      <c r="P573" s="151">
        <f>IF(TCD!J574="","",TCD!J574)</f>
        <v/>
      </c>
      <c r="Q573" s="151">
        <f>IF(AND(TCD!L574="",TCD!Q574=""),"",IF(SUM(TCD!L574,TCD!Q574)&gt;15,29,9.5))</f>
        <v/>
      </c>
      <c r="R573" s="151">
        <f>_xlfn.XLOOKUP(F573,TCD!E:E,TCD!K:K,"")</f>
        <v/>
      </c>
      <c r="S573" s="151">
        <f>IF(TCD!I574="","",IF(TCD!I574&gt;8.5,17,8.5))</f>
        <v/>
      </c>
      <c r="T573" s="151">
        <f>TCD!Y574</f>
        <v/>
      </c>
    </row>
    <row r="574">
      <c r="A574" s="13">
        <f>TCD!V575</f>
        <v/>
      </c>
      <c r="B574" s="1">
        <f>B573</f>
        <v/>
      </c>
      <c r="F574">
        <f>TCD!E575</f>
        <v/>
      </c>
      <c r="H574" s="6">
        <f>IF(RIGHT(J574,3)="BTB","E","P")</f>
        <v/>
      </c>
      <c r="I574">
        <f>LOOKUP(F574,'Facture Chronopost'!L:L,'Facture Chronopost'!H:H)</f>
        <v/>
      </c>
      <c r="J574" s="6">
        <f>TCD!U575</f>
        <v/>
      </c>
      <c r="K574">
        <f>K573</f>
        <v/>
      </c>
      <c r="L574" s="151">
        <f>_xlfn.XLOOKUP(F574,'TCD poids'!A:A,'TCD poids'!C:C)</f>
        <v/>
      </c>
      <c r="M574">
        <f>TCD!T575</f>
        <v/>
      </c>
      <c r="N574">
        <f>IF(I574="",0.2,LOOKUP(I574,'Pays TVA'!A:A,'Pays TVA'!B:B))</f>
        <v/>
      </c>
      <c r="O574" s="151">
        <f>IF(TCD!M575="","",TCD!M575)</f>
        <v/>
      </c>
      <c r="P574" s="151">
        <f>IF(TCD!J575="","",TCD!J575)</f>
        <v/>
      </c>
      <c r="Q574" s="151">
        <f>IF(AND(TCD!L575="",TCD!Q575=""),"",IF(SUM(TCD!L575,TCD!Q575)&gt;15,29,9.5))</f>
        <v/>
      </c>
      <c r="R574" s="151">
        <f>_xlfn.XLOOKUP(F574,TCD!E:E,TCD!K:K,"")</f>
        <v/>
      </c>
      <c r="S574" s="151">
        <f>IF(TCD!I575="","",IF(TCD!I575&gt;8.5,17,8.5))</f>
        <v/>
      </c>
      <c r="T574" s="151">
        <f>TCD!Y575</f>
        <v/>
      </c>
    </row>
    <row r="575">
      <c r="A575" s="13">
        <f>TCD!V576</f>
        <v/>
      </c>
      <c r="B575" s="1">
        <f>B574</f>
        <v/>
      </c>
      <c r="F575">
        <f>TCD!E576</f>
        <v/>
      </c>
      <c r="H575" s="6">
        <f>IF(RIGHT(J575,3)="BTB","E","P")</f>
        <v/>
      </c>
      <c r="I575">
        <f>LOOKUP(F575,'Facture Chronopost'!L:L,'Facture Chronopost'!H:H)</f>
        <v/>
      </c>
      <c r="J575" s="6">
        <f>TCD!U576</f>
        <v/>
      </c>
      <c r="K575">
        <f>K574</f>
        <v/>
      </c>
      <c r="L575" s="151">
        <f>_xlfn.XLOOKUP(F575,'TCD poids'!A:A,'TCD poids'!C:C)</f>
        <v/>
      </c>
      <c r="M575">
        <f>TCD!T576</f>
        <v/>
      </c>
      <c r="N575">
        <f>IF(I575="",0.2,LOOKUP(I575,'Pays TVA'!A:A,'Pays TVA'!B:B))</f>
        <v/>
      </c>
      <c r="O575" s="151">
        <f>IF(TCD!M576="","",TCD!M576)</f>
        <v/>
      </c>
      <c r="P575" s="151">
        <f>IF(TCD!J576="","",TCD!J576)</f>
        <v/>
      </c>
      <c r="Q575" s="151">
        <f>IF(AND(TCD!L576="",TCD!Q576=""),"",IF(SUM(TCD!L576,TCD!Q576)&gt;15,29,9.5))</f>
        <v/>
      </c>
      <c r="R575" s="151">
        <f>_xlfn.XLOOKUP(F575,TCD!E:E,TCD!K:K,"")</f>
        <v/>
      </c>
      <c r="S575" s="151">
        <f>IF(TCD!I576="","",IF(TCD!I576&gt;8.5,17,8.5))</f>
        <v/>
      </c>
      <c r="T575" s="151">
        <f>TCD!Y576</f>
        <v/>
      </c>
    </row>
    <row r="576">
      <c r="A576" s="13">
        <f>TCD!V577</f>
        <v/>
      </c>
      <c r="B576" s="1">
        <f>B575</f>
        <v/>
      </c>
      <c r="F576">
        <f>TCD!E577</f>
        <v/>
      </c>
      <c r="H576" s="6">
        <f>IF(RIGHT(J576,3)="BTB","E","P")</f>
        <v/>
      </c>
      <c r="I576">
        <f>LOOKUP(F576,'Facture Chronopost'!L:L,'Facture Chronopost'!H:H)</f>
        <v/>
      </c>
      <c r="J576" s="6">
        <f>TCD!U577</f>
        <v/>
      </c>
      <c r="K576">
        <f>K575</f>
        <v/>
      </c>
      <c r="L576" s="151">
        <f>_xlfn.XLOOKUP(F576,'TCD poids'!A:A,'TCD poids'!C:C)</f>
        <v/>
      </c>
      <c r="M576">
        <f>TCD!T577</f>
        <v/>
      </c>
      <c r="N576">
        <f>IF(I576="",0.2,LOOKUP(I576,'Pays TVA'!A:A,'Pays TVA'!B:B))</f>
        <v/>
      </c>
      <c r="O576" s="151">
        <f>IF(TCD!M577="","",TCD!M577)</f>
        <v/>
      </c>
      <c r="P576" s="151">
        <f>IF(TCD!J577="","",TCD!J577)</f>
        <v/>
      </c>
      <c r="Q576" s="151">
        <f>IF(AND(TCD!L577="",TCD!Q577=""),"",IF(SUM(TCD!L577,TCD!Q577)&gt;15,29,9.5))</f>
        <v/>
      </c>
      <c r="R576" s="151">
        <f>_xlfn.XLOOKUP(F576,TCD!E:E,TCD!K:K,"")</f>
        <v/>
      </c>
      <c r="S576" s="151">
        <f>IF(TCD!I577="","",IF(TCD!I577&gt;8.5,17,8.5))</f>
        <v/>
      </c>
      <c r="T576" s="151">
        <f>TCD!Y577</f>
        <v/>
      </c>
    </row>
    <row r="577">
      <c r="A577" s="13">
        <f>TCD!V578</f>
        <v/>
      </c>
      <c r="B577" s="1">
        <f>B576</f>
        <v/>
      </c>
      <c r="F577">
        <f>TCD!E578</f>
        <v/>
      </c>
      <c r="H577" s="6">
        <f>IF(RIGHT(J577,3)="BTB","E","P")</f>
        <v/>
      </c>
      <c r="I577">
        <f>LOOKUP(F577,'Facture Chronopost'!L:L,'Facture Chronopost'!H:H)</f>
        <v/>
      </c>
      <c r="J577" s="6">
        <f>TCD!U578</f>
        <v/>
      </c>
      <c r="K577">
        <f>K576</f>
        <v/>
      </c>
      <c r="L577" s="151">
        <f>_xlfn.XLOOKUP(F577,'TCD poids'!A:A,'TCD poids'!C:C)</f>
        <v/>
      </c>
      <c r="M577">
        <f>TCD!T578</f>
        <v/>
      </c>
      <c r="N577">
        <f>IF(I577="",0.2,LOOKUP(I577,'Pays TVA'!A:A,'Pays TVA'!B:B))</f>
        <v/>
      </c>
      <c r="O577" s="151">
        <f>IF(TCD!M578="","",TCD!M578)</f>
        <v/>
      </c>
      <c r="P577" s="151">
        <f>IF(TCD!J578="","",TCD!J578)</f>
        <v/>
      </c>
      <c r="Q577" s="151">
        <f>IF(AND(TCD!L578="",TCD!Q578=""),"",IF(SUM(TCD!L578,TCD!Q578)&gt;15,29,9.5))</f>
        <v/>
      </c>
      <c r="R577" s="151">
        <f>_xlfn.XLOOKUP(F577,TCD!E:E,TCD!K:K,"")</f>
        <v/>
      </c>
      <c r="S577" s="151">
        <f>IF(TCD!I578="","",IF(TCD!I578&gt;8.5,17,8.5))</f>
        <v/>
      </c>
      <c r="T577" s="151">
        <f>TCD!Y578</f>
        <v/>
      </c>
    </row>
    <row r="578">
      <c r="A578" s="13">
        <f>TCD!V579</f>
        <v/>
      </c>
      <c r="B578" s="1">
        <f>B577</f>
        <v/>
      </c>
      <c r="F578">
        <f>TCD!E579</f>
        <v/>
      </c>
      <c r="H578" s="6">
        <f>IF(RIGHT(J578,3)="BTB","E","P")</f>
        <v/>
      </c>
      <c r="I578">
        <f>LOOKUP(F578,'Facture Chronopost'!L:L,'Facture Chronopost'!H:H)</f>
        <v/>
      </c>
      <c r="J578" s="6">
        <f>TCD!U579</f>
        <v/>
      </c>
      <c r="K578">
        <f>K577</f>
        <v/>
      </c>
      <c r="L578" s="151">
        <f>_xlfn.XLOOKUP(F578,'TCD poids'!A:A,'TCD poids'!C:C)</f>
        <v/>
      </c>
      <c r="M578">
        <f>TCD!T579</f>
        <v/>
      </c>
      <c r="N578">
        <f>IF(I578="",0.2,LOOKUP(I578,'Pays TVA'!A:A,'Pays TVA'!B:B))</f>
        <v/>
      </c>
      <c r="O578" s="151">
        <f>IF(TCD!M579="","",TCD!M579)</f>
        <v/>
      </c>
      <c r="P578" s="151">
        <f>IF(TCD!J579="","",TCD!J579)</f>
        <v/>
      </c>
      <c r="Q578" s="151">
        <f>IF(AND(TCD!L579="",TCD!Q579=""),"",IF(SUM(TCD!L579,TCD!Q579)&gt;15,29,9.5))</f>
        <v/>
      </c>
      <c r="R578" s="151">
        <f>_xlfn.XLOOKUP(F578,TCD!E:E,TCD!K:K,"")</f>
        <v/>
      </c>
      <c r="S578" s="151">
        <f>IF(TCD!I579="","",IF(TCD!I579&gt;8.5,17,8.5))</f>
        <v/>
      </c>
      <c r="T578" s="151">
        <f>TCD!Y579</f>
        <v/>
      </c>
    </row>
    <row r="579">
      <c r="A579" s="13">
        <f>TCD!V580</f>
        <v/>
      </c>
      <c r="B579" s="1">
        <f>B578</f>
        <v/>
      </c>
      <c r="F579">
        <f>TCD!E580</f>
        <v/>
      </c>
      <c r="H579" s="6">
        <f>IF(RIGHT(J579,3)="BTB","E","P")</f>
        <v/>
      </c>
      <c r="I579">
        <f>LOOKUP(F579,'Facture Chronopost'!L:L,'Facture Chronopost'!H:H)</f>
        <v/>
      </c>
      <c r="J579" s="6">
        <f>TCD!U580</f>
        <v/>
      </c>
      <c r="K579">
        <f>K578</f>
        <v/>
      </c>
      <c r="L579" s="151">
        <f>_xlfn.XLOOKUP(F579,'TCD poids'!A:A,'TCD poids'!C:C)</f>
        <v/>
      </c>
      <c r="M579">
        <f>TCD!T580</f>
        <v/>
      </c>
      <c r="N579">
        <f>IF(I579="",0.2,LOOKUP(I579,'Pays TVA'!A:A,'Pays TVA'!B:B))</f>
        <v/>
      </c>
      <c r="O579" s="151">
        <f>IF(TCD!M580="","",TCD!M580)</f>
        <v/>
      </c>
      <c r="P579" s="151">
        <f>IF(TCD!J580="","",TCD!J580)</f>
        <v/>
      </c>
      <c r="Q579" s="151">
        <f>IF(AND(TCD!L580="",TCD!Q580=""),"",IF(SUM(TCD!L580,TCD!Q580)&gt;15,29,9.5))</f>
        <v/>
      </c>
      <c r="R579" s="151">
        <f>_xlfn.XLOOKUP(F579,TCD!E:E,TCD!K:K,"")</f>
        <v/>
      </c>
      <c r="S579" s="151">
        <f>IF(TCD!I580="","",IF(TCD!I580&gt;8.5,17,8.5))</f>
        <v/>
      </c>
      <c r="T579" s="151">
        <f>TCD!Y580</f>
        <v/>
      </c>
    </row>
    <row r="580">
      <c r="A580" s="13">
        <f>TCD!V581</f>
        <v/>
      </c>
      <c r="B580" s="1">
        <f>B579</f>
        <v/>
      </c>
      <c r="F580">
        <f>TCD!E581</f>
        <v/>
      </c>
      <c r="H580" s="6">
        <f>IF(RIGHT(J580,3)="BTB","E","P")</f>
        <v/>
      </c>
      <c r="I580">
        <f>LOOKUP(F580,'Facture Chronopost'!L:L,'Facture Chronopost'!H:H)</f>
        <v/>
      </c>
      <c r="J580" s="6">
        <f>TCD!U581</f>
        <v/>
      </c>
      <c r="K580">
        <f>K579</f>
        <v/>
      </c>
      <c r="L580" s="151">
        <f>_xlfn.XLOOKUP(F580,'TCD poids'!A:A,'TCD poids'!C:C)</f>
        <v/>
      </c>
      <c r="M580">
        <f>TCD!T581</f>
        <v/>
      </c>
      <c r="N580">
        <f>IF(I580="",0.2,LOOKUP(I580,'Pays TVA'!A:A,'Pays TVA'!B:B))</f>
        <v/>
      </c>
      <c r="O580" s="151">
        <f>IF(TCD!M581="","",TCD!M581)</f>
        <v/>
      </c>
      <c r="P580" s="151">
        <f>IF(TCD!J581="","",TCD!J581)</f>
        <v/>
      </c>
      <c r="Q580" s="151">
        <f>IF(AND(TCD!L581="",TCD!Q581=""),"",IF(SUM(TCD!L581,TCD!Q581)&gt;15,29,9.5))</f>
        <v/>
      </c>
      <c r="R580" s="151">
        <f>_xlfn.XLOOKUP(F580,TCD!E:E,TCD!K:K,"")</f>
        <v/>
      </c>
      <c r="S580" s="151">
        <f>IF(TCD!I581="","",IF(TCD!I581&gt;8.5,17,8.5))</f>
        <v/>
      </c>
      <c r="T580" s="151">
        <f>TCD!Y581</f>
        <v/>
      </c>
    </row>
    <row r="581">
      <c r="A581" s="13">
        <f>TCD!V582</f>
        <v/>
      </c>
      <c r="B581" s="1">
        <f>B580</f>
        <v/>
      </c>
      <c r="F581">
        <f>TCD!E582</f>
        <v/>
      </c>
      <c r="H581" s="6">
        <f>IF(RIGHT(J581,3)="BTB","E","P")</f>
        <v/>
      </c>
      <c r="I581">
        <f>LOOKUP(F581,'Facture Chronopost'!L:L,'Facture Chronopost'!H:H)</f>
        <v/>
      </c>
      <c r="J581" s="6">
        <f>TCD!U582</f>
        <v/>
      </c>
      <c r="K581">
        <f>K580</f>
        <v/>
      </c>
      <c r="L581" s="151">
        <f>_xlfn.XLOOKUP(F581,'TCD poids'!A:A,'TCD poids'!C:C)</f>
        <v/>
      </c>
      <c r="M581">
        <f>TCD!T582</f>
        <v/>
      </c>
      <c r="N581">
        <f>IF(I581="",0.2,LOOKUP(I581,'Pays TVA'!A:A,'Pays TVA'!B:B))</f>
        <v/>
      </c>
      <c r="O581" s="151">
        <f>IF(TCD!M582="","",TCD!M582)</f>
        <v/>
      </c>
      <c r="P581" s="151">
        <f>IF(TCD!J582="","",TCD!J582)</f>
        <v/>
      </c>
      <c r="Q581" s="151">
        <f>IF(AND(TCD!L582="",TCD!Q582=""),"",IF(SUM(TCD!L582,TCD!Q582)&gt;15,29,9.5))</f>
        <v/>
      </c>
      <c r="R581" s="151">
        <f>_xlfn.XLOOKUP(F581,TCD!E:E,TCD!K:K,"")</f>
        <v/>
      </c>
      <c r="S581" s="151">
        <f>IF(TCD!I582="","",IF(TCD!I582&gt;8.5,17,8.5))</f>
        <v/>
      </c>
      <c r="T581" s="151">
        <f>TCD!Y582</f>
        <v/>
      </c>
    </row>
    <row r="582">
      <c r="A582" s="13">
        <f>TCD!V583</f>
        <v/>
      </c>
      <c r="B582" s="1">
        <f>B581</f>
        <v/>
      </c>
      <c r="F582">
        <f>TCD!E583</f>
        <v/>
      </c>
      <c r="H582" s="6">
        <f>IF(RIGHT(J582,3)="BTB","E","P")</f>
        <v/>
      </c>
      <c r="I582">
        <f>LOOKUP(F582,'Facture Chronopost'!L:L,'Facture Chronopost'!H:H)</f>
        <v/>
      </c>
      <c r="J582" s="6">
        <f>TCD!U583</f>
        <v/>
      </c>
      <c r="K582">
        <f>K581</f>
        <v/>
      </c>
      <c r="L582" s="151">
        <f>_xlfn.XLOOKUP(F582,'TCD poids'!A:A,'TCD poids'!C:C)</f>
        <v/>
      </c>
      <c r="M582">
        <f>TCD!T583</f>
        <v/>
      </c>
      <c r="N582">
        <f>IF(I582="",0.2,LOOKUP(I582,'Pays TVA'!A:A,'Pays TVA'!B:B))</f>
        <v/>
      </c>
      <c r="O582" s="151">
        <f>IF(TCD!M583="","",TCD!M583)</f>
        <v/>
      </c>
      <c r="P582" s="151">
        <f>IF(TCD!J583="","",TCD!J583)</f>
        <v/>
      </c>
      <c r="Q582" s="151">
        <f>IF(AND(TCD!L583="",TCD!Q583=""),"",IF(SUM(TCD!L583,TCD!Q583)&gt;15,29,9.5))</f>
        <v/>
      </c>
      <c r="R582" s="151">
        <f>_xlfn.XLOOKUP(F582,TCD!E:E,TCD!K:K,"")</f>
        <v/>
      </c>
      <c r="S582" s="151">
        <f>IF(TCD!I583="","",IF(TCD!I583&gt;8.5,17,8.5))</f>
        <v/>
      </c>
      <c r="T582" s="151">
        <f>TCD!Y583</f>
        <v/>
      </c>
    </row>
    <row r="583">
      <c r="A583" s="13">
        <f>TCD!V584</f>
        <v/>
      </c>
      <c r="B583" s="1">
        <f>B582</f>
        <v/>
      </c>
      <c r="F583">
        <f>TCD!E584</f>
        <v/>
      </c>
      <c r="H583" s="6">
        <f>IF(RIGHT(J583,3)="BTB","E","P")</f>
        <v/>
      </c>
      <c r="I583">
        <f>LOOKUP(F583,'Facture Chronopost'!L:L,'Facture Chronopost'!H:H)</f>
        <v/>
      </c>
      <c r="J583" s="6">
        <f>TCD!U584</f>
        <v/>
      </c>
      <c r="K583">
        <f>K582</f>
        <v/>
      </c>
      <c r="L583" s="151">
        <f>_xlfn.XLOOKUP(F583,'TCD poids'!A:A,'TCD poids'!C:C)</f>
        <v/>
      </c>
      <c r="M583">
        <f>TCD!T584</f>
        <v/>
      </c>
      <c r="N583">
        <f>IF(I583="",0.2,LOOKUP(I583,'Pays TVA'!A:A,'Pays TVA'!B:B))</f>
        <v/>
      </c>
      <c r="O583" s="151">
        <f>IF(TCD!M584="","",TCD!M584)</f>
        <v/>
      </c>
      <c r="P583" s="151">
        <f>IF(TCD!J584="","",TCD!J584)</f>
        <v/>
      </c>
      <c r="Q583" s="151">
        <f>IF(AND(TCD!L584="",TCD!Q584=""),"",IF(SUM(TCD!L584,TCD!Q584)&gt;15,29,9.5))</f>
        <v/>
      </c>
      <c r="R583" s="151">
        <f>_xlfn.XLOOKUP(F583,TCD!E:E,TCD!K:K,"")</f>
        <v/>
      </c>
      <c r="S583" s="151">
        <f>IF(TCD!I584="","",IF(TCD!I584&gt;8.5,17,8.5))</f>
        <v/>
      </c>
      <c r="T583" s="151">
        <f>TCD!Y584</f>
        <v/>
      </c>
    </row>
    <row r="584">
      <c r="A584" s="13">
        <f>TCD!V585</f>
        <v/>
      </c>
      <c r="B584" s="1">
        <f>B583</f>
        <v/>
      </c>
      <c r="F584">
        <f>TCD!E585</f>
        <v/>
      </c>
      <c r="H584" s="6">
        <f>IF(RIGHT(J584,3)="BTB","E","P")</f>
        <v/>
      </c>
      <c r="I584">
        <f>LOOKUP(F584,'Facture Chronopost'!L:L,'Facture Chronopost'!H:H)</f>
        <v/>
      </c>
      <c r="J584" s="6">
        <f>TCD!U585</f>
        <v/>
      </c>
      <c r="K584">
        <f>K583</f>
        <v/>
      </c>
      <c r="L584" s="151">
        <f>_xlfn.XLOOKUP(F584,'TCD poids'!A:A,'TCD poids'!C:C)</f>
        <v/>
      </c>
      <c r="M584">
        <f>TCD!T585</f>
        <v/>
      </c>
      <c r="N584">
        <f>IF(I584="",0.2,LOOKUP(I584,'Pays TVA'!A:A,'Pays TVA'!B:B))</f>
        <v/>
      </c>
      <c r="O584" s="151">
        <f>IF(TCD!M585="","",TCD!M585)</f>
        <v/>
      </c>
      <c r="P584" s="151">
        <f>IF(TCD!J585="","",TCD!J585)</f>
        <v/>
      </c>
      <c r="Q584" s="151">
        <f>IF(AND(TCD!L585="",TCD!Q585=""),"",IF(SUM(TCD!L585,TCD!Q585)&gt;15,29,9.5))</f>
        <v/>
      </c>
      <c r="R584" s="151">
        <f>_xlfn.XLOOKUP(F584,TCD!E:E,TCD!K:K,"")</f>
        <v/>
      </c>
      <c r="S584" s="151">
        <f>IF(TCD!I585="","",IF(TCD!I585&gt;8.5,17,8.5))</f>
        <v/>
      </c>
      <c r="T584" s="151">
        <f>TCD!Y585</f>
        <v/>
      </c>
    </row>
    <row r="585">
      <c r="A585" s="13">
        <f>TCD!V586</f>
        <v/>
      </c>
      <c r="B585" s="1">
        <f>B584</f>
        <v/>
      </c>
      <c r="F585">
        <f>TCD!E586</f>
        <v/>
      </c>
      <c r="H585" s="6">
        <f>IF(RIGHT(J585,3)="BTB","E","P")</f>
        <v/>
      </c>
      <c r="I585">
        <f>LOOKUP(F585,'Facture Chronopost'!L:L,'Facture Chronopost'!H:H)</f>
        <v/>
      </c>
      <c r="J585" s="6">
        <f>TCD!U586</f>
        <v/>
      </c>
      <c r="K585">
        <f>K584</f>
        <v/>
      </c>
      <c r="L585" s="151">
        <f>_xlfn.XLOOKUP(F585,'TCD poids'!A:A,'TCD poids'!C:C)</f>
        <v/>
      </c>
      <c r="M585">
        <f>TCD!T586</f>
        <v/>
      </c>
      <c r="N585">
        <f>IF(I585="",0.2,LOOKUP(I585,'Pays TVA'!A:A,'Pays TVA'!B:B))</f>
        <v/>
      </c>
      <c r="O585" s="151">
        <f>IF(TCD!M586="","",TCD!M586)</f>
        <v/>
      </c>
      <c r="P585" s="151">
        <f>IF(TCD!J586="","",TCD!J586)</f>
        <v/>
      </c>
      <c r="Q585" s="151">
        <f>IF(AND(TCD!L586="",TCD!Q586=""),"",IF(SUM(TCD!L586,TCD!Q586)&gt;15,29,9.5))</f>
        <v/>
      </c>
      <c r="R585" s="151">
        <f>_xlfn.XLOOKUP(F585,TCD!E:E,TCD!K:K,"")</f>
        <v/>
      </c>
      <c r="S585" s="151">
        <f>IF(TCD!I586="","",IF(TCD!I586&gt;8.5,17,8.5))</f>
        <v/>
      </c>
      <c r="T585" s="151">
        <f>TCD!Y586</f>
        <v/>
      </c>
    </row>
    <row r="586">
      <c r="A586" s="13">
        <f>TCD!V587</f>
        <v/>
      </c>
      <c r="B586" s="1">
        <f>B585</f>
        <v/>
      </c>
      <c r="F586">
        <f>TCD!E587</f>
        <v/>
      </c>
      <c r="H586" s="6">
        <f>IF(RIGHT(J586,3)="BTB","E","P")</f>
        <v/>
      </c>
      <c r="I586">
        <f>LOOKUP(F586,'Facture Chronopost'!L:L,'Facture Chronopost'!H:H)</f>
        <v/>
      </c>
      <c r="J586" s="6">
        <f>TCD!U587</f>
        <v/>
      </c>
      <c r="K586">
        <f>K585</f>
        <v/>
      </c>
      <c r="L586" s="151">
        <f>_xlfn.XLOOKUP(F586,'TCD poids'!A:A,'TCD poids'!C:C)</f>
        <v/>
      </c>
      <c r="M586">
        <f>TCD!T587</f>
        <v/>
      </c>
      <c r="N586">
        <f>IF(I586="",0.2,LOOKUP(I586,'Pays TVA'!A:A,'Pays TVA'!B:B))</f>
        <v/>
      </c>
      <c r="O586" s="151">
        <f>IF(TCD!M587="","",TCD!M587)</f>
        <v/>
      </c>
      <c r="P586" s="151">
        <f>IF(TCD!J587="","",TCD!J587)</f>
        <v/>
      </c>
      <c r="Q586" s="151">
        <f>IF(AND(TCD!L587="",TCD!Q587=""),"",IF(SUM(TCD!L587,TCD!Q587)&gt;15,29,9.5))</f>
        <v/>
      </c>
      <c r="R586" s="151">
        <f>_xlfn.XLOOKUP(F586,TCD!E:E,TCD!K:K,"")</f>
        <v/>
      </c>
      <c r="S586" s="151">
        <f>IF(TCD!I587="","",IF(TCD!I587&gt;8.5,17,8.5))</f>
        <v/>
      </c>
      <c r="T586" s="151">
        <f>TCD!Y587</f>
        <v/>
      </c>
    </row>
    <row r="587">
      <c r="A587" s="13">
        <f>TCD!V588</f>
        <v/>
      </c>
      <c r="B587" s="1">
        <f>B586</f>
        <v/>
      </c>
      <c r="F587">
        <f>TCD!E588</f>
        <v/>
      </c>
      <c r="H587" s="6">
        <f>IF(RIGHT(J587,3)="BTB","E","P")</f>
        <v/>
      </c>
      <c r="I587">
        <f>LOOKUP(F587,'Facture Chronopost'!L:L,'Facture Chronopost'!H:H)</f>
        <v/>
      </c>
      <c r="J587" s="6">
        <f>TCD!U588</f>
        <v/>
      </c>
      <c r="K587">
        <f>K586</f>
        <v/>
      </c>
      <c r="L587" s="151">
        <f>_xlfn.XLOOKUP(F587,'TCD poids'!A:A,'TCD poids'!C:C)</f>
        <v/>
      </c>
      <c r="M587">
        <f>TCD!T588</f>
        <v/>
      </c>
      <c r="N587">
        <f>IF(I587="",0.2,LOOKUP(I587,'Pays TVA'!A:A,'Pays TVA'!B:B))</f>
        <v/>
      </c>
      <c r="O587" s="151">
        <f>IF(TCD!M588="","",TCD!M588)</f>
        <v/>
      </c>
      <c r="P587" s="151">
        <f>IF(TCD!J588="","",TCD!J588)</f>
        <v/>
      </c>
      <c r="Q587" s="151">
        <f>IF(AND(TCD!L588="",TCD!Q588=""),"",IF(SUM(TCD!L588,TCD!Q588)&gt;15,29,9.5))</f>
        <v/>
      </c>
      <c r="R587" s="151">
        <f>_xlfn.XLOOKUP(F587,TCD!E:E,TCD!K:K,"")</f>
        <v/>
      </c>
      <c r="S587" s="151">
        <f>IF(TCD!I588="","",IF(TCD!I588&gt;8.5,17,8.5))</f>
        <v/>
      </c>
      <c r="T587" s="151">
        <f>TCD!Y588</f>
        <v/>
      </c>
    </row>
    <row r="588">
      <c r="A588" s="13">
        <f>TCD!V589</f>
        <v/>
      </c>
      <c r="B588" s="1">
        <f>B587</f>
        <v/>
      </c>
      <c r="F588">
        <f>TCD!E589</f>
        <v/>
      </c>
      <c r="H588" s="6">
        <f>IF(RIGHT(J588,3)="BTB","E","P")</f>
        <v/>
      </c>
      <c r="I588">
        <f>LOOKUP(F588,'Facture Chronopost'!L:L,'Facture Chronopost'!H:H)</f>
        <v/>
      </c>
      <c r="J588" s="6">
        <f>TCD!U589</f>
        <v/>
      </c>
      <c r="K588">
        <f>K587</f>
        <v/>
      </c>
      <c r="L588" s="151">
        <f>_xlfn.XLOOKUP(F588,'TCD poids'!A:A,'TCD poids'!C:C)</f>
        <v/>
      </c>
      <c r="M588">
        <f>TCD!T589</f>
        <v/>
      </c>
      <c r="N588">
        <f>IF(I588="",0.2,LOOKUP(I588,'Pays TVA'!A:A,'Pays TVA'!B:B))</f>
        <v/>
      </c>
      <c r="O588" s="151">
        <f>IF(TCD!M589="","",TCD!M589)</f>
        <v/>
      </c>
      <c r="P588" s="151">
        <f>IF(TCD!J589="","",TCD!J589)</f>
        <v/>
      </c>
      <c r="Q588" s="151">
        <f>IF(AND(TCD!L589="",TCD!Q589=""),"",IF(SUM(TCD!L589,TCD!Q589)&gt;15,29,9.5))</f>
        <v/>
      </c>
      <c r="R588" s="151">
        <f>_xlfn.XLOOKUP(F588,TCD!E:E,TCD!K:K,"")</f>
        <v/>
      </c>
      <c r="S588" s="151">
        <f>IF(TCD!I589="","",IF(TCD!I589&gt;8.5,17,8.5))</f>
        <v/>
      </c>
      <c r="T588" s="151">
        <f>TCD!Y589</f>
        <v/>
      </c>
    </row>
    <row r="589">
      <c r="A589" s="13">
        <f>TCD!V590</f>
        <v/>
      </c>
      <c r="B589" s="1">
        <f>B588</f>
        <v/>
      </c>
      <c r="F589">
        <f>TCD!E590</f>
        <v/>
      </c>
      <c r="H589" s="6">
        <f>IF(RIGHT(J589,3)="BTB","E","P")</f>
        <v/>
      </c>
      <c r="I589">
        <f>LOOKUP(F589,'Facture Chronopost'!L:L,'Facture Chronopost'!H:H)</f>
        <v/>
      </c>
      <c r="J589" s="6">
        <f>TCD!U590</f>
        <v/>
      </c>
      <c r="K589">
        <f>K588</f>
        <v/>
      </c>
      <c r="L589" s="151">
        <f>_xlfn.XLOOKUP(F589,'TCD poids'!A:A,'TCD poids'!C:C)</f>
        <v/>
      </c>
      <c r="M589">
        <f>TCD!T590</f>
        <v/>
      </c>
      <c r="N589">
        <f>IF(I589="",0.2,LOOKUP(I589,'Pays TVA'!A:A,'Pays TVA'!B:B))</f>
        <v/>
      </c>
      <c r="O589" s="151">
        <f>IF(TCD!M590="","",TCD!M590)</f>
        <v/>
      </c>
      <c r="P589" s="151">
        <f>IF(TCD!J590="","",TCD!J590)</f>
        <v/>
      </c>
      <c r="Q589" s="151">
        <f>IF(AND(TCD!L590="",TCD!Q590=""),"",IF(SUM(TCD!L590,TCD!Q590)&gt;15,29,9.5))</f>
        <v/>
      </c>
      <c r="R589" s="151">
        <f>_xlfn.XLOOKUP(F589,TCD!E:E,TCD!K:K,"")</f>
        <v/>
      </c>
      <c r="S589" s="151">
        <f>IF(TCD!I590="","",IF(TCD!I590&gt;8.5,17,8.5))</f>
        <v/>
      </c>
      <c r="T589" s="151">
        <f>TCD!Y590</f>
        <v/>
      </c>
    </row>
    <row r="590">
      <c r="A590" s="13">
        <f>TCD!V591</f>
        <v/>
      </c>
      <c r="B590" s="1">
        <f>B589</f>
        <v/>
      </c>
      <c r="F590">
        <f>TCD!E591</f>
        <v/>
      </c>
      <c r="H590" s="6">
        <f>IF(RIGHT(J590,3)="BTB","E","P")</f>
        <v/>
      </c>
      <c r="I590">
        <f>LOOKUP(F590,'Facture Chronopost'!L:L,'Facture Chronopost'!H:H)</f>
        <v/>
      </c>
      <c r="J590" s="6">
        <f>TCD!U591</f>
        <v/>
      </c>
      <c r="K590">
        <f>K589</f>
        <v/>
      </c>
      <c r="L590" s="151">
        <f>_xlfn.XLOOKUP(F590,'TCD poids'!A:A,'TCD poids'!C:C)</f>
        <v/>
      </c>
      <c r="M590">
        <f>TCD!T591</f>
        <v/>
      </c>
      <c r="N590">
        <f>IF(I590="",0.2,LOOKUP(I590,'Pays TVA'!A:A,'Pays TVA'!B:B))</f>
        <v/>
      </c>
      <c r="O590" s="151">
        <f>IF(TCD!M591="","",TCD!M591)</f>
        <v/>
      </c>
      <c r="P590" s="151">
        <f>IF(TCD!J591="","",TCD!J591)</f>
        <v/>
      </c>
      <c r="Q590" s="151">
        <f>IF(AND(TCD!L591="",TCD!Q591=""),"",IF(SUM(TCD!L591,TCD!Q591)&gt;15,29,9.5))</f>
        <v/>
      </c>
      <c r="R590" s="151">
        <f>_xlfn.XLOOKUP(F590,TCD!E:E,TCD!K:K,"")</f>
        <v/>
      </c>
      <c r="S590" s="151">
        <f>IF(TCD!I591="","",IF(TCD!I591&gt;8.5,17,8.5))</f>
        <v/>
      </c>
      <c r="T590" s="151">
        <f>TCD!Y591</f>
        <v/>
      </c>
    </row>
    <row r="591">
      <c r="A591" s="13">
        <f>TCD!V592</f>
        <v/>
      </c>
      <c r="B591" s="1">
        <f>B590</f>
        <v/>
      </c>
      <c r="F591">
        <f>TCD!E592</f>
        <v/>
      </c>
      <c r="H591" s="6">
        <f>IF(RIGHT(J591,3)="BTB","E","P")</f>
        <v/>
      </c>
      <c r="I591">
        <f>LOOKUP(F591,'Facture Chronopost'!L:L,'Facture Chronopost'!H:H)</f>
        <v/>
      </c>
      <c r="J591" s="6">
        <f>TCD!U592</f>
        <v/>
      </c>
      <c r="K591">
        <f>K590</f>
        <v/>
      </c>
      <c r="L591" s="151">
        <f>_xlfn.XLOOKUP(F591,'TCD poids'!A:A,'TCD poids'!C:C)</f>
        <v/>
      </c>
      <c r="M591">
        <f>TCD!T592</f>
        <v/>
      </c>
      <c r="N591">
        <f>IF(I591="",0.2,LOOKUP(I591,'Pays TVA'!A:A,'Pays TVA'!B:B))</f>
        <v/>
      </c>
      <c r="O591" s="151">
        <f>IF(TCD!M592="","",TCD!M592)</f>
        <v/>
      </c>
      <c r="P591" s="151">
        <f>IF(TCD!J592="","",TCD!J592)</f>
        <v/>
      </c>
      <c r="Q591" s="151">
        <f>IF(AND(TCD!L592="",TCD!Q592=""),"",IF(SUM(TCD!L592,TCD!Q592)&gt;15,29,9.5))</f>
        <v/>
      </c>
      <c r="R591" s="151">
        <f>_xlfn.XLOOKUP(F591,TCD!E:E,TCD!K:K,"")</f>
        <v/>
      </c>
      <c r="S591" s="151">
        <f>IF(TCD!I592="","",IF(TCD!I592&gt;8.5,17,8.5))</f>
        <v/>
      </c>
      <c r="T591" s="151">
        <f>TCD!Y592</f>
        <v/>
      </c>
    </row>
    <row r="592">
      <c r="A592" s="13">
        <f>TCD!V593</f>
        <v/>
      </c>
      <c r="B592" s="1">
        <f>B591</f>
        <v/>
      </c>
      <c r="F592">
        <f>TCD!E593</f>
        <v/>
      </c>
      <c r="H592" s="6">
        <f>IF(RIGHT(J592,3)="BTB","E","P")</f>
        <v/>
      </c>
      <c r="I592">
        <f>LOOKUP(F592,'Facture Chronopost'!L:L,'Facture Chronopost'!H:H)</f>
        <v/>
      </c>
      <c r="J592" s="6">
        <f>TCD!U593</f>
        <v/>
      </c>
      <c r="K592">
        <f>K591</f>
        <v/>
      </c>
      <c r="L592" s="151">
        <f>_xlfn.XLOOKUP(F592,'TCD poids'!A:A,'TCD poids'!C:C)</f>
        <v/>
      </c>
      <c r="M592">
        <f>TCD!T593</f>
        <v/>
      </c>
      <c r="N592">
        <f>IF(I592="",0.2,LOOKUP(I592,'Pays TVA'!A:A,'Pays TVA'!B:B))</f>
        <v/>
      </c>
      <c r="O592" s="151">
        <f>IF(TCD!M593="","",TCD!M593)</f>
        <v/>
      </c>
      <c r="P592" s="151">
        <f>IF(TCD!J593="","",TCD!J593)</f>
        <v/>
      </c>
      <c r="Q592" s="151">
        <f>IF(AND(TCD!L593="",TCD!Q593=""),"",IF(SUM(TCD!L593,TCD!Q593)&gt;15,29,9.5))</f>
        <v/>
      </c>
      <c r="R592" s="151">
        <f>_xlfn.XLOOKUP(F592,TCD!E:E,TCD!K:K,"")</f>
        <v/>
      </c>
      <c r="S592" s="151">
        <f>IF(TCD!I593="","",IF(TCD!I593&gt;8.5,17,8.5))</f>
        <v/>
      </c>
      <c r="T592" s="151">
        <f>TCD!Y593</f>
        <v/>
      </c>
    </row>
    <row r="593">
      <c r="A593" s="13">
        <f>TCD!V594</f>
        <v/>
      </c>
      <c r="B593" s="1">
        <f>B592</f>
        <v/>
      </c>
      <c r="F593">
        <f>TCD!E594</f>
        <v/>
      </c>
      <c r="H593" s="6">
        <f>IF(RIGHT(J593,3)="BTB","E","P")</f>
        <v/>
      </c>
      <c r="I593">
        <f>LOOKUP(F593,'Facture Chronopost'!L:L,'Facture Chronopost'!H:H)</f>
        <v/>
      </c>
      <c r="J593" s="6">
        <f>TCD!U594</f>
        <v/>
      </c>
      <c r="K593">
        <f>K592</f>
        <v/>
      </c>
      <c r="L593" s="151">
        <f>_xlfn.XLOOKUP(F593,'TCD poids'!A:A,'TCD poids'!C:C)</f>
        <v/>
      </c>
      <c r="M593">
        <f>TCD!T594</f>
        <v/>
      </c>
      <c r="N593">
        <f>IF(I593="",0.2,LOOKUP(I593,'Pays TVA'!A:A,'Pays TVA'!B:B))</f>
        <v/>
      </c>
      <c r="O593" s="151">
        <f>IF(TCD!M594="","",TCD!M594)</f>
        <v/>
      </c>
      <c r="P593" s="151">
        <f>IF(TCD!J594="","",TCD!J594)</f>
        <v/>
      </c>
      <c r="Q593" s="151">
        <f>IF(AND(TCD!L594="",TCD!Q594=""),"",IF(SUM(TCD!L594,TCD!Q594)&gt;15,29,9.5))</f>
        <v/>
      </c>
      <c r="R593" s="151">
        <f>_xlfn.XLOOKUP(F593,TCD!E:E,TCD!K:K,"")</f>
        <v/>
      </c>
      <c r="S593" s="151">
        <f>IF(TCD!I594="","",IF(TCD!I594&gt;8.5,17,8.5))</f>
        <v/>
      </c>
      <c r="T593" s="151">
        <f>TCD!Y594</f>
        <v/>
      </c>
    </row>
    <row r="594">
      <c r="A594" s="13">
        <f>TCD!V595</f>
        <v/>
      </c>
      <c r="B594" s="1">
        <f>B593</f>
        <v/>
      </c>
      <c r="F594">
        <f>TCD!E595</f>
        <v/>
      </c>
      <c r="H594" s="6">
        <f>IF(RIGHT(J594,3)="BTB","E","P")</f>
        <v/>
      </c>
      <c r="I594">
        <f>LOOKUP(F594,'Facture Chronopost'!L:L,'Facture Chronopost'!H:H)</f>
        <v/>
      </c>
      <c r="J594" s="6">
        <f>TCD!U595</f>
        <v/>
      </c>
      <c r="K594">
        <f>K593</f>
        <v/>
      </c>
      <c r="L594" s="151">
        <f>_xlfn.XLOOKUP(F594,'TCD poids'!A:A,'TCD poids'!C:C)</f>
        <v/>
      </c>
      <c r="M594">
        <f>TCD!T595</f>
        <v/>
      </c>
      <c r="N594">
        <f>IF(I594="",0.2,LOOKUP(I594,'Pays TVA'!A:A,'Pays TVA'!B:B))</f>
        <v/>
      </c>
      <c r="O594" s="151">
        <f>IF(TCD!M595="","",TCD!M595)</f>
        <v/>
      </c>
      <c r="P594" s="151">
        <f>IF(TCD!J595="","",TCD!J595)</f>
        <v/>
      </c>
      <c r="Q594" s="151">
        <f>IF(AND(TCD!L595="",TCD!Q595=""),"",IF(SUM(TCD!L595,TCD!Q595)&gt;15,29,9.5))</f>
        <v/>
      </c>
      <c r="R594" s="151">
        <f>_xlfn.XLOOKUP(F594,TCD!E:E,TCD!K:K,"")</f>
        <v/>
      </c>
      <c r="S594" s="151">
        <f>IF(TCD!I595="","",IF(TCD!I595&gt;8.5,17,8.5))</f>
        <v/>
      </c>
      <c r="T594" s="151">
        <f>TCD!Y595</f>
        <v/>
      </c>
    </row>
    <row r="595">
      <c r="A595" s="13">
        <f>TCD!V596</f>
        <v/>
      </c>
      <c r="B595" s="1">
        <f>B594</f>
        <v/>
      </c>
      <c r="F595">
        <f>TCD!E596</f>
        <v/>
      </c>
      <c r="H595" s="6">
        <f>IF(RIGHT(J595,3)="BTB","E","P")</f>
        <v/>
      </c>
      <c r="I595">
        <f>LOOKUP(F595,'Facture Chronopost'!L:L,'Facture Chronopost'!H:H)</f>
        <v/>
      </c>
      <c r="J595" s="6">
        <f>TCD!U596</f>
        <v/>
      </c>
      <c r="K595">
        <f>K594</f>
        <v/>
      </c>
      <c r="L595" s="151">
        <f>_xlfn.XLOOKUP(F595,'TCD poids'!A:A,'TCD poids'!C:C)</f>
        <v/>
      </c>
      <c r="M595">
        <f>TCD!T596</f>
        <v/>
      </c>
      <c r="N595">
        <f>IF(I595="",0.2,LOOKUP(I595,'Pays TVA'!A:A,'Pays TVA'!B:B))</f>
        <v/>
      </c>
      <c r="O595" s="151">
        <f>IF(TCD!M596="","",TCD!M596)</f>
        <v/>
      </c>
      <c r="P595" s="151">
        <f>IF(TCD!J596="","",TCD!J596)</f>
        <v/>
      </c>
      <c r="Q595" s="151">
        <f>IF(AND(TCD!L596="",TCD!Q596=""),"",IF(SUM(TCD!L596,TCD!Q596)&gt;15,29,9.5))</f>
        <v/>
      </c>
      <c r="R595" s="151">
        <f>_xlfn.XLOOKUP(F595,TCD!E:E,TCD!K:K,"")</f>
        <v/>
      </c>
      <c r="S595" s="151">
        <f>IF(TCD!I596="","",IF(TCD!I596&gt;8.5,17,8.5))</f>
        <v/>
      </c>
      <c r="T595" s="151">
        <f>TCD!Y596</f>
        <v/>
      </c>
    </row>
    <row r="596">
      <c r="A596" s="13">
        <f>TCD!V597</f>
        <v/>
      </c>
      <c r="B596" s="1">
        <f>B595</f>
        <v/>
      </c>
      <c r="F596">
        <f>TCD!E597</f>
        <v/>
      </c>
      <c r="H596" s="6">
        <f>IF(RIGHT(J596,3)="BTB","E","P")</f>
        <v/>
      </c>
      <c r="I596">
        <f>LOOKUP(F596,'Facture Chronopost'!L:L,'Facture Chronopost'!H:H)</f>
        <v/>
      </c>
      <c r="J596" s="6">
        <f>TCD!U597</f>
        <v/>
      </c>
      <c r="K596">
        <f>K595</f>
        <v/>
      </c>
      <c r="L596" s="151">
        <f>_xlfn.XLOOKUP(F596,'TCD poids'!A:A,'TCD poids'!C:C)</f>
        <v/>
      </c>
      <c r="M596">
        <f>TCD!T597</f>
        <v/>
      </c>
      <c r="N596">
        <f>IF(I596="",0.2,LOOKUP(I596,'Pays TVA'!A:A,'Pays TVA'!B:B))</f>
        <v/>
      </c>
      <c r="O596" s="151">
        <f>IF(TCD!M597="","",TCD!M597)</f>
        <v/>
      </c>
      <c r="P596" s="151">
        <f>IF(TCD!J597="","",TCD!J597)</f>
        <v/>
      </c>
      <c r="Q596" s="151">
        <f>IF(AND(TCD!L597="",TCD!Q597=""),"",IF(SUM(TCD!L597,TCD!Q597)&gt;15,29,9.5))</f>
        <v/>
      </c>
      <c r="R596" s="151">
        <f>_xlfn.XLOOKUP(F596,TCD!E:E,TCD!K:K,"")</f>
        <v/>
      </c>
      <c r="S596" s="151">
        <f>IF(TCD!I597="","",IF(TCD!I597&gt;8.5,17,8.5))</f>
        <v/>
      </c>
      <c r="T596" s="151">
        <f>TCD!Y597</f>
        <v/>
      </c>
    </row>
    <row r="597">
      <c r="A597" s="13">
        <f>TCD!V598</f>
        <v/>
      </c>
      <c r="B597" s="1">
        <f>B596</f>
        <v/>
      </c>
      <c r="F597">
        <f>TCD!E598</f>
        <v/>
      </c>
      <c r="H597" s="6">
        <f>IF(RIGHT(J597,3)="BTB","E","P")</f>
        <v/>
      </c>
      <c r="I597">
        <f>LOOKUP(F597,'Facture Chronopost'!L:L,'Facture Chronopost'!H:H)</f>
        <v/>
      </c>
      <c r="J597" s="6">
        <f>TCD!U598</f>
        <v/>
      </c>
      <c r="K597">
        <f>K596</f>
        <v/>
      </c>
      <c r="L597" s="151">
        <f>_xlfn.XLOOKUP(F597,'TCD poids'!A:A,'TCD poids'!C:C)</f>
        <v/>
      </c>
      <c r="M597">
        <f>TCD!T598</f>
        <v/>
      </c>
      <c r="N597">
        <f>IF(I597="",0.2,LOOKUP(I597,'Pays TVA'!A:A,'Pays TVA'!B:B))</f>
        <v/>
      </c>
      <c r="O597" s="151">
        <f>IF(TCD!M598="","",TCD!M598)</f>
        <v/>
      </c>
      <c r="P597" s="151">
        <f>IF(TCD!J598="","",TCD!J598)</f>
        <v/>
      </c>
      <c r="Q597" s="151">
        <f>IF(AND(TCD!L598="",TCD!Q598=""),"",IF(SUM(TCD!L598,TCD!Q598)&gt;15,29,9.5))</f>
        <v/>
      </c>
      <c r="R597" s="151">
        <f>_xlfn.XLOOKUP(F597,TCD!E:E,TCD!K:K,"")</f>
        <v/>
      </c>
      <c r="S597" s="151">
        <f>IF(TCD!I598="","",IF(TCD!I598&gt;8.5,17,8.5))</f>
        <v/>
      </c>
      <c r="T597" s="151">
        <f>TCD!Y598</f>
        <v/>
      </c>
    </row>
    <row r="598">
      <c r="A598" s="13">
        <f>TCD!V599</f>
        <v/>
      </c>
      <c r="B598" s="1">
        <f>B597</f>
        <v/>
      </c>
      <c r="F598">
        <f>TCD!E599</f>
        <v/>
      </c>
      <c r="H598" s="6">
        <f>IF(RIGHT(J598,3)="BTB","E","P")</f>
        <v/>
      </c>
      <c r="I598">
        <f>LOOKUP(F598,'Facture Chronopost'!L:L,'Facture Chronopost'!H:H)</f>
        <v/>
      </c>
      <c r="J598" s="6">
        <f>TCD!U599</f>
        <v/>
      </c>
      <c r="K598">
        <f>K597</f>
        <v/>
      </c>
      <c r="L598" s="151">
        <f>_xlfn.XLOOKUP(F598,'TCD poids'!A:A,'TCD poids'!C:C)</f>
        <v/>
      </c>
      <c r="M598">
        <f>TCD!T599</f>
        <v/>
      </c>
      <c r="N598">
        <f>IF(I598="",0.2,LOOKUP(I598,'Pays TVA'!A:A,'Pays TVA'!B:B))</f>
        <v/>
      </c>
      <c r="O598" s="151">
        <f>IF(TCD!M599="","",TCD!M599)</f>
        <v/>
      </c>
      <c r="P598" s="151">
        <f>IF(TCD!J599="","",TCD!J599)</f>
        <v/>
      </c>
      <c r="Q598" s="151">
        <f>IF(AND(TCD!L599="",TCD!Q599=""),"",IF(SUM(TCD!L599,TCD!Q599)&gt;15,29,9.5))</f>
        <v/>
      </c>
      <c r="R598" s="151">
        <f>_xlfn.XLOOKUP(F598,TCD!E:E,TCD!K:K,"")</f>
        <v/>
      </c>
      <c r="S598" s="151">
        <f>IF(TCD!I599="","",IF(TCD!I599&gt;8.5,17,8.5))</f>
        <v/>
      </c>
      <c r="T598" s="151">
        <f>TCD!Y599</f>
        <v/>
      </c>
    </row>
    <row r="599">
      <c r="A599" s="13">
        <f>TCD!V600</f>
        <v/>
      </c>
      <c r="B599" s="1">
        <f>B598</f>
        <v/>
      </c>
      <c r="F599">
        <f>TCD!E600</f>
        <v/>
      </c>
      <c r="H599" s="6">
        <f>IF(RIGHT(J599,3)="BTB","E","P")</f>
        <v/>
      </c>
      <c r="I599">
        <f>LOOKUP(F599,'Facture Chronopost'!L:L,'Facture Chronopost'!H:H)</f>
        <v/>
      </c>
      <c r="J599" s="6">
        <f>TCD!U600</f>
        <v/>
      </c>
      <c r="K599">
        <f>K598</f>
        <v/>
      </c>
      <c r="L599" s="151">
        <f>_xlfn.XLOOKUP(F599,'TCD poids'!A:A,'TCD poids'!C:C)</f>
        <v/>
      </c>
      <c r="M599">
        <f>TCD!T600</f>
        <v/>
      </c>
      <c r="N599">
        <f>IF(I599="",0.2,LOOKUP(I599,'Pays TVA'!A:A,'Pays TVA'!B:B))</f>
        <v/>
      </c>
      <c r="O599" s="151">
        <f>IF(TCD!M600="","",TCD!M600)</f>
        <v/>
      </c>
      <c r="P599" s="151">
        <f>IF(TCD!J600="","",TCD!J600)</f>
        <v/>
      </c>
      <c r="Q599" s="151">
        <f>IF(AND(TCD!L600="",TCD!Q600=""),"",IF(SUM(TCD!L600,TCD!Q600)&gt;15,29,9.5))</f>
        <v/>
      </c>
      <c r="R599" s="151">
        <f>_xlfn.XLOOKUP(F599,TCD!E:E,TCD!K:K,"")</f>
        <v/>
      </c>
      <c r="S599" s="151">
        <f>IF(TCD!I600="","",IF(TCD!I600&gt;8.5,17,8.5))</f>
        <v/>
      </c>
      <c r="T599" s="151">
        <f>TCD!Y600</f>
        <v/>
      </c>
    </row>
    <row r="600">
      <c r="A600" s="13">
        <f>TCD!V601</f>
        <v/>
      </c>
      <c r="B600" s="1">
        <f>B599</f>
        <v/>
      </c>
      <c r="F600">
        <f>TCD!E601</f>
        <v/>
      </c>
      <c r="H600" s="6">
        <f>IF(RIGHT(J600,3)="BTB","E","P")</f>
        <v/>
      </c>
      <c r="I600">
        <f>LOOKUP(F600,'Facture Chronopost'!L:L,'Facture Chronopost'!H:H)</f>
        <v/>
      </c>
      <c r="J600" s="6">
        <f>TCD!U601</f>
        <v/>
      </c>
      <c r="K600">
        <f>K599</f>
        <v/>
      </c>
      <c r="L600" s="151">
        <f>_xlfn.XLOOKUP(F600,'TCD poids'!A:A,'TCD poids'!C:C)</f>
        <v/>
      </c>
      <c r="M600">
        <f>TCD!T601</f>
        <v/>
      </c>
      <c r="N600">
        <f>IF(I600="",0.2,LOOKUP(I600,'Pays TVA'!A:A,'Pays TVA'!B:B))</f>
        <v/>
      </c>
      <c r="O600" s="151">
        <f>IF(TCD!M601="","",TCD!M601)</f>
        <v/>
      </c>
      <c r="P600" s="151">
        <f>IF(TCD!J601="","",TCD!J601)</f>
        <v/>
      </c>
      <c r="Q600" s="151">
        <f>IF(AND(TCD!L601="",TCD!Q601=""),"",IF(SUM(TCD!L601,TCD!Q601)&gt;15,29,9.5))</f>
        <v/>
      </c>
      <c r="R600" s="151">
        <f>_xlfn.XLOOKUP(F600,TCD!E:E,TCD!K:K,"")</f>
        <v/>
      </c>
      <c r="S600" s="151">
        <f>IF(TCD!I601="","",IF(TCD!I601&gt;8.5,17,8.5))</f>
        <v/>
      </c>
      <c r="T600" s="151">
        <f>TCD!Y601</f>
        <v/>
      </c>
    </row>
    <row r="601">
      <c r="A601" s="13">
        <f>TCD!V602</f>
        <v/>
      </c>
      <c r="B601" s="1">
        <f>B600</f>
        <v/>
      </c>
      <c r="F601">
        <f>TCD!E602</f>
        <v/>
      </c>
      <c r="H601" s="6">
        <f>IF(RIGHT(J601,3)="BTB","E","P")</f>
        <v/>
      </c>
      <c r="I601">
        <f>LOOKUP(F601,'Facture Chronopost'!L:L,'Facture Chronopost'!H:H)</f>
        <v/>
      </c>
      <c r="J601" s="6">
        <f>TCD!U602</f>
        <v/>
      </c>
      <c r="K601">
        <f>K600</f>
        <v/>
      </c>
      <c r="L601" s="151">
        <f>_xlfn.XLOOKUP(F601,'TCD poids'!A:A,'TCD poids'!C:C)</f>
        <v/>
      </c>
      <c r="M601">
        <f>TCD!T602</f>
        <v/>
      </c>
      <c r="N601">
        <f>IF(I601="",0.2,LOOKUP(I601,'Pays TVA'!A:A,'Pays TVA'!B:B))</f>
        <v/>
      </c>
      <c r="O601" s="151">
        <f>IF(TCD!M602="","",TCD!M602)</f>
        <v/>
      </c>
      <c r="P601" s="151">
        <f>IF(TCD!J602="","",TCD!J602)</f>
        <v/>
      </c>
      <c r="Q601" s="151">
        <f>IF(AND(TCD!L602="",TCD!Q602=""),"",IF(SUM(TCD!L602,TCD!Q602)&gt;15,29,9.5))</f>
        <v/>
      </c>
      <c r="R601" s="151">
        <f>_xlfn.XLOOKUP(F601,TCD!E:E,TCD!K:K,"")</f>
        <v/>
      </c>
      <c r="S601" s="151">
        <f>IF(TCD!I602="","",IF(TCD!I602&gt;8.5,17,8.5))</f>
        <v/>
      </c>
      <c r="T601" s="151">
        <f>TCD!Y602</f>
        <v/>
      </c>
    </row>
    <row r="602">
      <c r="A602" s="13">
        <f>TCD!V603</f>
        <v/>
      </c>
      <c r="B602" s="1">
        <f>B601</f>
        <v/>
      </c>
      <c r="F602">
        <f>TCD!E603</f>
        <v/>
      </c>
      <c r="H602" s="6">
        <f>IF(RIGHT(J602,3)="BTB","E","P")</f>
        <v/>
      </c>
      <c r="I602">
        <f>LOOKUP(F602,'Facture Chronopost'!L:L,'Facture Chronopost'!H:H)</f>
        <v/>
      </c>
      <c r="J602" s="6">
        <f>TCD!U603</f>
        <v/>
      </c>
      <c r="K602">
        <f>K601</f>
        <v/>
      </c>
      <c r="L602" s="151">
        <f>_xlfn.XLOOKUP(F602,'TCD poids'!A:A,'TCD poids'!C:C)</f>
        <v/>
      </c>
      <c r="M602">
        <f>TCD!T603</f>
        <v/>
      </c>
      <c r="N602">
        <f>IF(I602="",0.2,LOOKUP(I602,'Pays TVA'!A:A,'Pays TVA'!B:B))</f>
        <v/>
      </c>
      <c r="O602" s="151">
        <f>IF(TCD!M603="","",TCD!M603)</f>
        <v/>
      </c>
      <c r="P602" s="151">
        <f>IF(TCD!J603="","",TCD!J603)</f>
        <v/>
      </c>
      <c r="Q602" s="151">
        <f>IF(AND(TCD!L603="",TCD!Q603=""),"",IF(SUM(TCD!L603,TCD!Q603)&gt;15,29,9.5))</f>
        <v/>
      </c>
      <c r="R602" s="151">
        <f>_xlfn.XLOOKUP(F602,TCD!E:E,TCD!K:K,"")</f>
        <v/>
      </c>
      <c r="S602" s="151">
        <f>IF(TCD!I603="","",IF(TCD!I603&gt;8.5,17,8.5))</f>
        <v/>
      </c>
      <c r="T602" s="151">
        <f>TCD!Y603</f>
        <v/>
      </c>
    </row>
    <row r="603">
      <c r="A603" s="13">
        <f>TCD!V604</f>
        <v/>
      </c>
      <c r="B603" s="1">
        <f>B602</f>
        <v/>
      </c>
      <c r="F603">
        <f>TCD!E604</f>
        <v/>
      </c>
      <c r="H603" s="6">
        <f>IF(RIGHT(J603,3)="BTB","E","P")</f>
        <v/>
      </c>
      <c r="I603">
        <f>LOOKUP(F603,'Facture Chronopost'!L:L,'Facture Chronopost'!H:H)</f>
        <v/>
      </c>
      <c r="J603" s="6">
        <f>TCD!U604</f>
        <v/>
      </c>
      <c r="K603">
        <f>K602</f>
        <v/>
      </c>
      <c r="L603" s="151">
        <f>_xlfn.XLOOKUP(F603,'TCD poids'!A:A,'TCD poids'!C:C)</f>
        <v/>
      </c>
      <c r="M603">
        <f>TCD!T604</f>
        <v/>
      </c>
      <c r="N603">
        <f>IF(I603="",0.2,LOOKUP(I603,'Pays TVA'!A:A,'Pays TVA'!B:B))</f>
        <v/>
      </c>
      <c r="O603" s="151">
        <f>IF(TCD!M604="","",TCD!M604)</f>
        <v/>
      </c>
      <c r="P603" s="151">
        <f>IF(TCD!J604="","",TCD!J604)</f>
        <v/>
      </c>
      <c r="Q603" s="151">
        <f>IF(AND(TCD!L604="",TCD!Q604=""),"",IF(SUM(TCD!L604,TCD!Q604)&gt;15,29,9.5))</f>
        <v/>
      </c>
      <c r="R603" s="151">
        <f>_xlfn.XLOOKUP(F603,TCD!E:E,TCD!K:K,"")</f>
        <v/>
      </c>
      <c r="S603" s="151">
        <f>IF(TCD!I604="","",IF(TCD!I604&gt;8.5,17,8.5))</f>
        <v/>
      </c>
      <c r="T603" s="151">
        <f>TCD!Y604</f>
        <v/>
      </c>
    </row>
    <row r="604">
      <c r="A604" s="13">
        <f>TCD!V605</f>
        <v/>
      </c>
      <c r="B604" s="1">
        <f>B603</f>
        <v/>
      </c>
      <c r="F604">
        <f>TCD!E605</f>
        <v/>
      </c>
      <c r="H604" s="6">
        <f>IF(RIGHT(J604,3)="BTB","E","P")</f>
        <v/>
      </c>
      <c r="I604">
        <f>LOOKUP(F604,'Facture Chronopost'!L:L,'Facture Chronopost'!H:H)</f>
        <v/>
      </c>
      <c r="J604" s="6">
        <f>TCD!U605</f>
        <v/>
      </c>
      <c r="K604">
        <f>K603</f>
        <v/>
      </c>
      <c r="L604" s="151">
        <f>_xlfn.XLOOKUP(F604,'TCD poids'!A:A,'TCD poids'!C:C)</f>
        <v/>
      </c>
      <c r="M604">
        <f>TCD!T605</f>
        <v/>
      </c>
      <c r="N604">
        <f>IF(I604="",0.2,LOOKUP(I604,'Pays TVA'!A:A,'Pays TVA'!B:B))</f>
        <v/>
      </c>
      <c r="O604" s="151">
        <f>IF(TCD!M605="","",TCD!M605)</f>
        <v/>
      </c>
      <c r="P604" s="151">
        <f>IF(TCD!J605="","",TCD!J605)</f>
        <v/>
      </c>
      <c r="Q604" s="151">
        <f>IF(AND(TCD!L605="",TCD!Q605=""),"",IF(SUM(TCD!L605,TCD!Q605)&gt;15,29,9.5))</f>
        <v/>
      </c>
      <c r="R604" s="151">
        <f>_xlfn.XLOOKUP(F604,TCD!E:E,TCD!K:K,"")</f>
        <v/>
      </c>
      <c r="S604" s="151">
        <f>IF(TCD!I605="","",IF(TCD!I605&gt;8.5,17,8.5))</f>
        <v/>
      </c>
      <c r="T604" s="151">
        <f>TCD!Y605</f>
        <v/>
      </c>
    </row>
    <row r="605">
      <c r="A605" s="13">
        <f>TCD!V606</f>
        <v/>
      </c>
      <c r="B605" s="1">
        <f>B604</f>
        <v/>
      </c>
      <c r="F605">
        <f>TCD!E606</f>
        <v/>
      </c>
      <c r="H605" s="6">
        <f>IF(RIGHT(J605,3)="BTB","E","P")</f>
        <v/>
      </c>
      <c r="I605">
        <f>LOOKUP(F605,'Facture Chronopost'!L:L,'Facture Chronopost'!H:H)</f>
        <v/>
      </c>
      <c r="J605" s="6">
        <f>TCD!U606</f>
        <v/>
      </c>
      <c r="K605">
        <f>K604</f>
        <v/>
      </c>
      <c r="L605" s="151">
        <f>_xlfn.XLOOKUP(F605,'TCD poids'!A:A,'TCD poids'!C:C)</f>
        <v/>
      </c>
      <c r="M605">
        <f>TCD!T606</f>
        <v/>
      </c>
      <c r="N605">
        <f>IF(I605="",0.2,LOOKUP(I605,'Pays TVA'!A:A,'Pays TVA'!B:B))</f>
        <v/>
      </c>
      <c r="O605" s="151">
        <f>IF(TCD!M606="","",TCD!M606)</f>
        <v/>
      </c>
      <c r="P605" s="151">
        <f>IF(TCD!J606="","",TCD!J606)</f>
        <v/>
      </c>
      <c r="Q605" s="151">
        <f>IF(AND(TCD!L606="",TCD!Q606=""),"",IF(SUM(TCD!L606,TCD!Q606)&gt;15,29,9.5))</f>
        <v/>
      </c>
      <c r="R605" s="151">
        <f>_xlfn.XLOOKUP(F605,TCD!E:E,TCD!K:K,"")</f>
        <v/>
      </c>
      <c r="S605" s="151">
        <f>IF(TCD!I606="","",IF(TCD!I606&gt;8.5,17,8.5))</f>
        <v/>
      </c>
      <c r="T605" s="151">
        <f>TCD!Y606</f>
        <v/>
      </c>
    </row>
    <row r="606">
      <c r="A606" s="13">
        <f>TCD!V607</f>
        <v/>
      </c>
      <c r="B606" s="1">
        <f>B605</f>
        <v/>
      </c>
      <c r="F606">
        <f>TCD!E607</f>
        <v/>
      </c>
      <c r="H606" s="6">
        <f>IF(RIGHT(J606,3)="BTB","E","P")</f>
        <v/>
      </c>
      <c r="I606">
        <f>LOOKUP(F606,'Facture Chronopost'!L:L,'Facture Chronopost'!H:H)</f>
        <v/>
      </c>
      <c r="J606" s="6">
        <f>TCD!U607</f>
        <v/>
      </c>
      <c r="K606">
        <f>K605</f>
        <v/>
      </c>
      <c r="L606" s="151">
        <f>_xlfn.XLOOKUP(F606,'TCD poids'!A:A,'TCD poids'!C:C)</f>
        <v/>
      </c>
      <c r="M606">
        <f>TCD!T607</f>
        <v/>
      </c>
      <c r="N606">
        <f>IF(I606="",0.2,LOOKUP(I606,'Pays TVA'!A:A,'Pays TVA'!B:B))</f>
        <v/>
      </c>
      <c r="O606" s="151">
        <f>IF(TCD!M607="","",TCD!M607)</f>
        <v/>
      </c>
      <c r="P606" s="151">
        <f>IF(TCD!J607="","",TCD!J607)</f>
        <v/>
      </c>
      <c r="Q606" s="151">
        <f>IF(AND(TCD!L607="",TCD!Q607=""),"",IF(SUM(TCD!L607,TCD!Q607)&gt;15,29,9.5))</f>
        <v/>
      </c>
      <c r="R606" s="151">
        <f>_xlfn.XLOOKUP(F606,TCD!E:E,TCD!K:K,"")</f>
        <v/>
      </c>
      <c r="S606" s="151">
        <f>IF(TCD!I607="","",IF(TCD!I607&gt;8.5,17,8.5))</f>
        <v/>
      </c>
      <c r="T606" s="151">
        <f>TCD!Y607</f>
        <v/>
      </c>
    </row>
    <row r="607">
      <c r="A607" s="13">
        <f>TCD!V608</f>
        <v/>
      </c>
      <c r="B607" s="1">
        <f>B606</f>
        <v/>
      </c>
      <c r="F607">
        <f>TCD!E608</f>
        <v/>
      </c>
      <c r="H607" s="6">
        <f>IF(RIGHT(J607,3)="BTB","E","P")</f>
        <v/>
      </c>
      <c r="I607">
        <f>LOOKUP(F607,'Facture Chronopost'!L:L,'Facture Chronopost'!H:H)</f>
        <v/>
      </c>
      <c r="J607" s="6">
        <f>TCD!U608</f>
        <v/>
      </c>
      <c r="K607">
        <f>K606</f>
        <v/>
      </c>
      <c r="L607" s="151">
        <f>_xlfn.XLOOKUP(F607,'TCD poids'!A:A,'TCD poids'!C:C)</f>
        <v/>
      </c>
      <c r="M607">
        <f>TCD!T608</f>
        <v/>
      </c>
      <c r="N607">
        <f>IF(I607="",0.2,LOOKUP(I607,'Pays TVA'!A:A,'Pays TVA'!B:B))</f>
        <v/>
      </c>
      <c r="O607" s="151">
        <f>IF(TCD!M608="","",TCD!M608)</f>
        <v/>
      </c>
      <c r="P607" s="151">
        <f>IF(TCD!J608="","",TCD!J608)</f>
        <v/>
      </c>
      <c r="Q607" s="151">
        <f>IF(AND(TCD!L608="",TCD!Q608=""),"",IF(SUM(TCD!L608,TCD!Q608)&gt;15,29,9.5))</f>
        <v/>
      </c>
      <c r="R607" s="151">
        <f>_xlfn.XLOOKUP(F607,TCD!E:E,TCD!K:K,"")</f>
        <v/>
      </c>
      <c r="S607" s="151">
        <f>IF(TCD!I608="","",IF(TCD!I608&gt;8.5,17,8.5))</f>
        <v/>
      </c>
      <c r="T607" s="151">
        <f>TCD!Y608</f>
        <v/>
      </c>
    </row>
    <row r="608">
      <c r="A608" s="13">
        <f>TCD!V609</f>
        <v/>
      </c>
      <c r="B608" s="1">
        <f>B607</f>
        <v/>
      </c>
      <c r="F608">
        <f>TCD!E609</f>
        <v/>
      </c>
      <c r="H608" s="6">
        <f>IF(RIGHT(J608,3)="BTB","E","P")</f>
        <v/>
      </c>
      <c r="I608">
        <f>LOOKUP(F608,'Facture Chronopost'!L:L,'Facture Chronopost'!H:H)</f>
        <v/>
      </c>
      <c r="J608" s="6">
        <f>TCD!U609</f>
        <v/>
      </c>
      <c r="K608">
        <f>K607</f>
        <v/>
      </c>
      <c r="L608" s="151">
        <f>_xlfn.XLOOKUP(F608,'TCD poids'!A:A,'TCD poids'!C:C)</f>
        <v/>
      </c>
      <c r="M608">
        <f>TCD!T609</f>
        <v/>
      </c>
      <c r="N608">
        <f>IF(I608="",0.2,LOOKUP(I608,'Pays TVA'!A:A,'Pays TVA'!B:B))</f>
        <v/>
      </c>
      <c r="O608" s="151">
        <f>IF(TCD!M609="","",TCD!M609)</f>
        <v/>
      </c>
      <c r="P608" s="151">
        <f>IF(TCD!J609="","",TCD!J609)</f>
        <v/>
      </c>
      <c r="Q608" s="151">
        <f>IF(AND(TCD!L609="",TCD!Q609=""),"",IF(SUM(TCD!L609,TCD!Q609)&gt;15,29,9.5))</f>
        <v/>
      </c>
      <c r="R608" s="151">
        <f>_xlfn.XLOOKUP(F608,TCD!E:E,TCD!K:K,"")</f>
        <v/>
      </c>
      <c r="S608" s="151">
        <f>IF(TCD!I609="","",IF(TCD!I609&gt;8.5,17,8.5))</f>
        <v/>
      </c>
      <c r="T608" s="151">
        <f>TCD!Y609</f>
        <v/>
      </c>
    </row>
    <row r="609">
      <c r="A609" s="13">
        <f>TCD!V610</f>
        <v/>
      </c>
      <c r="B609" s="1">
        <f>B608</f>
        <v/>
      </c>
      <c r="F609">
        <f>TCD!E610</f>
        <v/>
      </c>
      <c r="H609" s="6">
        <f>IF(RIGHT(J609,3)="BTB","E","P")</f>
        <v/>
      </c>
      <c r="I609">
        <f>LOOKUP(F609,'Facture Chronopost'!L:L,'Facture Chronopost'!H:H)</f>
        <v/>
      </c>
      <c r="J609" s="6">
        <f>TCD!U610</f>
        <v/>
      </c>
      <c r="K609">
        <f>K608</f>
        <v/>
      </c>
      <c r="L609" s="151">
        <f>_xlfn.XLOOKUP(F609,'TCD poids'!A:A,'TCD poids'!C:C)</f>
        <v/>
      </c>
      <c r="M609">
        <f>TCD!T610</f>
        <v/>
      </c>
      <c r="N609">
        <f>IF(I609="",0.2,LOOKUP(I609,'Pays TVA'!A:A,'Pays TVA'!B:B))</f>
        <v/>
      </c>
      <c r="O609" s="151">
        <f>IF(TCD!M610="","",TCD!M610)</f>
        <v/>
      </c>
      <c r="P609" s="151">
        <f>IF(TCD!J610="","",TCD!J610)</f>
        <v/>
      </c>
      <c r="Q609" s="151">
        <f>IF(AND(TCD!L610="",TCD!Q610=""),"",IF(SUM(TCD!L610,TCD!Q610)&gt;15,29,9.5))</f>
        <v/>
      </c>
      <c r="R609" s="151">
        <f>_xlfn.XLOOKUP(F609,TCD!E:E,TCD!K:K,"")</f>
        <v/>
      </c>
      <c r="S609" s="151">
        <f>IF(TCD!I610="","",IF(TCD!I610&gt;8.5,17,8.5))</f>
        <v/>
      </c>
      <c r="T609" s="151">
        <f>TCD!Y610</f>
        <v/>
      </c>
    </row>
    <row r="610">
      <c r="A610" s="13">
        <f>TCD!V611</f>
        <v/>
      </c>
      <c r="B610" s="1">
        <f>B609</f>
        <v/>
      </c>
      <c r="F610">
        <f>TCD!E611</f>
        <v/>
      </c>
      <c r="H610" s="6">
        <f>IF(RIGHT(J610,3)="BTB","E","P")</f>
        <v/>
      </c>
      <c r="I610">
        <f>LOOKUP(F610,'Facture Chronopost'!L:L,'Facture Chronopost'!H:H)</f>
        <v/>
      </c>
      <c r="J610" s="6">
        <f>TCD!U611</f>
        <v/>
      </c>
      <c r="K610">
        <f>K609</f>
        <v/>
      </c>
      <c r="L610" s="151">
        <f>_xlfn.XLOOKUP(F610,'TCD poids'!A:A,'TCD poids'!C:C)</f>
        <v/>
      </c>
      <c r="M610">
        <f>TCD!T611</f>
        <v/>
      </c>
      <c r="N610">
        <f>IF(I610="",0.2,LOOKUP(I610,'Pays TVA'!A:A,'Pays TVA'!B:B))</f>
        <v/>
      </c>
      <c r="O610" s="151">
        <f>IF(TCD!M611="","",TCD!M611)</f>
        <v/>
      </c>
      <c r="P610" s="151">
        <f>IF(TCD!J611="","",TCD!J611)</f>
        <v/>
      </c>
      <c r="Q610" s="151">
        <f>IF(AND(TCD!L611="",TCD!Q611=""),"",IF(SUM(TCD!L611,TCD!Q611)&gt;15,29,9.5))</f>
        <v/>
      </c>
      <c r="R610" s="151">
        <f>_xlfn.XLOOKUP(F610,TCD!E:E,TCD!K:K,"")</f>
        <v/>
      </c>
      <c r="S610" s="151">
        <f>IF(TCD!I611="","",IF(TCD!I611&gt;8.5,17,8.5))</f>
        <v/>
      </c>
      <c r="T610" s="151">
        <f>TCD!Y611</f>
        <v/>
      </c>
    </row>
    <row r="611">
      <c r="A611" s="13">
        <f>TCD!V612</f>
        <v/>
      </c>
      <c r="B611" s="1">
        <f>B610</f>
        <v/>
      </c>
      <c r="F611">
        <f>TCD!E612</f>
        <v/>
      </c>
      <c r="H611" s="6">
        <f>IF(RIGHT(J611,3)="BTB","E","P")</f>
        <v/>
      </c>
      <c r="I611">
        <f>LOOKUP(F611,'Facture Chronopost'!L:L,'Facture Chronopost'!H:H)</f>
        <v/>
      </c>
      <c r="J611" s="6">
        <f>TCD!U612</f>
        <v/>
      </c>
      <c r="K611">
        <f>K610</f>
        <v/>
      </c>
      <c r="L611" s="151">
        <f>_xlfn.XLOOKUP(F611,'TCD poids'!A:A,'TCD poids'!C:C)</f>
        <v/>
      </c>
      <c r="M611">
        <f>TCD!T612</f>
        <v/>
      </c>
      <c r="N611">
        <f>IF(I611="",0.2,LOOKUP(I611,'Pays TVA'!A:A,'Pays TVA'!B:B))</f>
        <v/>
      </c>
      <c r="O611" s="151">
        <f>IF(TCD!M612="","",TCD!M612)</f>
        <v/>
      </c>
      <c r="P611" s="151">
        <f>IF(TCD!J612="","",TCD!J612)</f>
        <v/>
      </c>
      <c r="Q611" s="151">
        <f>IF(AND(TCD!L612="",TCD!Q612=""),"",IF(SUM(TCD!L612,TCD!Q612)&gt;15,29,9.5))</f>
        <v/>
      </c>
      <c r="R611" s="151">
        <f>_xlfn.XLOOKUP(F611,TCD!E:E,TCD!K:K,"")</f>
        <v/>
      </c>
      <c r="S611" s="151">
        <f>IF(TCD!I612="","",IF(TCD!I612&gt;8.5,17,8.5))</f>
        <v/>
      </c>
      <c r="T611" s="151">
        <f>TCD!Y612</f>
        <v/>
      </c>
    </row>
    <row r="612">
      <c r="A612" s="13">
        <f>TCD!V613</f>
        <v/>
      </c>
      <c r="B612" s="1">
        <f>B611</f>
        <v/>
      </c>
      <c r="F612">
        <f>TCD!E613</f>
        <v/>
      </c>
      <c r="H612" s="6">
        <f>IF(RIGHT(J612,3)="BTB","E","P")</f>
        <v/>
      </c>
      <c r="I612">
        <f>LOOKUP(F612,'Facture Chronopost'!L:L,'Facture Chronopost'!H:H)</f>
        <v/>
      </c>
      <c r="J612" s="6">
        <f>TCD!U613</f>
        <v/>
      </c>
      <c r="K612">
        <f>K611</f>
        <v/>
      </c>
      <c r="L612" s="151">
        <f>_xlfn.XLOOKUP(F612,'TCD poids'!A:A,'TCD poids'!C:C)</f>
        <v/>
      </c>
      <c r="M612">
        <f>TCD!T613</f>
        <v/>
      </c>
      <c r="N612">
        <f>IF(I612="",0.2,LOOKUP(I612,'Pays TVA'!A:A,'Pays TVA'!B:B))</f>
        <v/>
      </c>
      <c r="O612" s="151">
        <f>IF(TCD!M613="","",TCD!M613)</f>
        <v/>
      </c>
      <c r="P612" s="151">
        <f>IF(TCD!J613="","",TCD!J613)</f>
        <v/>
      </c>
      <c r="Q612" s="151">
        <f>IF(AND(TCD!L613="",TCD!Q613=""),"",IF(SUM(TCD!L613,TCD!Q613)&gt;15,29,9.5))</f>
        <v/>
      </c>
      <c r="R612" s="151">
        <f>_xlfn.XLOOKUP(F612,TCD!E:E,TCD!K:K,"")</f>
        <v/>
      </c>
      <c r="S612" s="151">
        <f>IF(TCD!I613="","",IF(TCD!I613&gt;8.5,17,8.5))</f>
        <v/>
      </c>
      <c r="T612" s="151">
        <f>TCD!Y613</f>
        <v/>
      </c>
    </row>
    <row r="613">
      <c r="A613" s="13">
        <f>TCD!V614</f>
        <v/>
      </c>
      <c r="B613" s="1">
        <f>B612</f>
        <v/>
      </c>
      <c r="F613">
        <f>TCD!E614</f>
        <v/>
      </c>
      <c r="H613" s="6">
        <f>IF(RIGHT(J613,3)="BTB","E","P")</f>
        <v/>
      </c>
      <c r="I613">
        <f>LOOKUP(F613,'Facture Chronopost'!L:L,'Facture Chronopost'!H:H)</f>
        <v/>
      </c>
      <c r="J613" s="6">
        <f>TCD!U614</f>
        <v/>
      </c>
      <c r="K613">
        <f>K612</f>
        <v/>
      </c>
      <c r="L613" s="151">
        <f>_xlfn.XLOOKUP(F613,'TCD poids'!A:A,'TCD poids'!C:C)</f>
        <v/>
      </c>
      <c r="M613">
        <f>TCD!T614</f>
        <v/>
      </c>
      <c r="N613">
        <f>IF(I613="",0.2,LOOKUP(I613,'Pays TVA'!A:A,'Pays TVA'!B:B))</f>
        <v/>
      </c>
      <c r="O613" s="151">
        <f>IF(TCD!M614="","",TCD!M614)</f>
        <v/>
      </c>
      <c r="P613" s="151">
        <f>IF(TCD!J614="","",TCD!J614)</f>
        <v/>
      </c>
      <c r="Q613" s="151">
        <f>IF(AND(TCD!L614="",TCD!Q614=""),"",IF(SUM(TCD!L614,TCD!Q614)&gt;15,29,9.5))</f>
        <v/>
      </c>
      <c r="R613" s="151">
        <f>_xlfn.XLOOKUP(F613,TCD!E:E,TCD!K:K,"")</f>
        <v/>
      </c>
      <c r="S613" s="151">
        <f>IF(TCD!I614="","",IF(TCD!I614&gt;8.5,17,8.5))</f>
        <v/>
      </c>
      <c r="T613" s="151">
        <f>TCD!Y614</f>
        <v/>
      </c>
    </row>
    <row r="614">
      <c r="A614" s="13">
        <f>TCD!V615</f>
        <v/>
      </c>
      <c r="B614" s="1">
        <f>B613</f>
        <v/>
      </c>
      <c r="F614">
        <f>TCD!E615</f>
        <v/>
      </c>
      <c r="H614" s="6">
        <f>IF(RIGHT(J614,3)="BTB","E","P")</f>
        <v/>
      </c>
      <c r="I614">
        <f>LOOKUP(F614,'Facture Chronopost'!L:L,'Facture Chronopost'!H:H)</f>
        <v/>
      </c>
      <c r="J614" s="6">
        <f>TCD!U615</f>
        <v/>
      </c>
      <c r="K614">
        <f>K613</f>
        <v/>
      </c>
      <c r="L614" s="151">
        <f>_xlfn.XLOOKUP(F614,'TCD poids'!A:A,'TCD poids'!C:C)</f>
        <v/>
      </c>
      <c r="M614">
        <f>TCD!T615</f>
        <v/>
      </c>
      <c r="N614">
        <f>IF(I614="",0.2,LOOKUP(I614,'Pays TVA'!A:A,'Pays TVA'!B:B))</f>
        <v/>
      </c>
      <c r="O614" s="151">
        <f>IF(TCD!M615="","",TCD!M615)</f>
        <v/>
      </c>
      <c r="P614" s="151">
        <f>IF(TCD!J615="","",TCD!J615)</f>
        <v/>
      </c>
      <c r="Q614" s="151">
        <f>IF(AND(TCD!L615="",TCD!Q615=""),"",IF(SUM(TCD!L615,TCD!Q615)&gt;15,29,9.5))</f>
        <v/>
      </c>
      <c r="R614" s="151">
        <f>_xlfn.XLOOKUP(F614,TCD!E:E,TCD!K:K,"")</f>
        <v/>
      </c>
      <c r="S614" s="151">
        <f>IF(TCD!I615="","",IF(TCD!I615&gt;8.5,17,8.5))</f>
        <v/>
      </c>
      <c r="T614" s="151">
        <f>TCD!Y615</f>
        <v/>
      </c>
    </row>
    <row r="615">
      <c r="A615" s="13">
        <f>TCD!V616</f>
        <v/>
      </c>
      <c r="B615" s="1">
        <f>B614</f>
        <v/>
      </c>
      <c r="F615">
        <f>TCD!E616</f>
        <v/>
      </c>
      <c r="H615" s="6">
        <f>IF(RIGHT(J615,3)="BTB","E","P")</f>
        <v/>
      </c>
      <c r="I615">
        <f>LOOKUP(F615,'Facture Chronopost'!L:L,'Facture Chronopost'!H:H)</f>
        <v/>
      </c>
      <c r="J615" s="6">
        <f>TCD!U616</f>
        <v/>
      </c>
      <c r="K615">
        <f>K614</f>
        <v/>
      </c>
      <c r="L615" s="151">
        <f>_xlfn.XLOOKUP(F615,'TCD poids'!A:A,'TCD poids'!C:C)</f>
        <v/>
      </c>
      <c r="M615">
        <f>TCD!T616</f>
        <v/>
      </c>
      <c r="N615">
        <f>IF(I615="",0.2,LOOKUP(I615,'Pays TVA'!A:A,'Pays TVA'!B:B))</f>
        <v/>
      </c>
      <c r="O615" s="151">
        <f>IF(TCD!M616="","",TCD!M616)</f>
        <v/>
      </c>
      <c r="P615" s="151">
        <f>IF(TCD!J616="","",TCD!J616)</f>
        <v/>
      </c>
      <c r="Q615" s="151">
        <f>IF(AND(TCD!L616="",TCD!Q616=""),"",IF(SUM(TCD!L616,TCD!Q616)&gt;15,29,9.5))</f>
        <v/>
      </c>
      <c r="R615" s="151">
        <f>_xlfn.XLOOKUP(F615,TCD!E:E,TCD!K:K,"")</f>
        <v/>
      </c>
      <c r="S615" s="151">
        <f>IF(TCD!I616="","",IF(TCD!I616&gt;8.5,17,8.5))</f>
        <v/>
      </c>
      <c r="T615" s="151">
        <f>TCD!Y616</f>
        <v/>
      </c>
    </row>
    <row r="616">
      <c r="A616" s="13">
        <f>TCD!V617</f>
        <v/>
      </c>
      <c r="B616" s="1">
        <f>B615</f>
        <v/>
      </c>
      <c r="F616">
        <f>TCD!E617</f>
        <v/>
      </c>
      <c r="H616" s="6">
        <f>IF(RIGHT(J616,3)="BTB","E","P")</f>
        <v/>
      </c>
      <c r="I616">
        <f>LOOKUP(F616,'Facture Chronopost'!L:L,'Facture Chronopost'!H:H)</f>
        <v/>
      </c>
      <c r="J616" s="6">
        <f>TCD!U617</f>
        <v/>
      </c>
      <c r="K616">
        <f>K615</f>
        <v/>
      </c>
      <c r="L616" s="151">
        <f>_xlfn.XLOOKUP(F616,'TCD poids'!A:A,'TCD poids'!C:C)</f>
        <v/>
      </c>
      <c r="M616">
        <f>TCD!T617</f>
        <v/>
      </c>
      <c r="N616">
        <f>IF(I616="",0.2,LOOKUP(I616,'Pays TVA'!A:A,'Pays TVA'!B:B))</f>
        <v/>
      </c>
      <c r="O616" s="151">
        <f>IF(TCD!M617="","",TCD!M617)</f>
        <v/>
      </c>
      <c r="P616" s="151">
        <f>IF(TCD!J617="","",TCD!J617)</f>
        <v/>
      </c>
      <c r="Q616" s="151">
        <f>IF(AND(TCD!L617="",TCD!Q617=""),"",IF(SUM(TCD!L617,TCD!Q617)&gt;15,29,9.5))</f>
        <v/>
      </c>
      <c r="R616" s="151">
        <f>_xlfn.XLOOKUP(F616,TCD!E:E,TCD!K:K,"")</f>
        <v/>
      </c>
      <c r="S616" s="151">
        <f>IF(TCD!I617="","",IF(TCD!I617&gt;8.5,17,8.5))</f>
        <v/>
      </c>
      <c r="T616" s="151">
        <f>TCD!Y617</f>
        <v/>
      </c>
    </row>
    <row r="617">
      <c r="A617" s="13">
        <f>TCD!V618</f>
        <v/>
      </c>
      <c r="B617" s="1">
        <f>B616</f>
        <v/>
      </c>
      <c r="F617">
        <f>TCD!E618</f>
        <v/>
      </c>
      <c r="H617" s="6">
        <f>IF(RIGHT(J617,3)="BTB","E","P")</f>
        <v/>
      </c>
      <c r="I617">
        <f>LOOKUP(F617,'Facture Chronopost'!L:L,'Facture Chronopost'!H:H)</f>
        <v/>
      </c>
      <c r="J617" s="6">
        <f>TCD!U618</f>
        <v/>
      </c>
      <c r="K617">
        <f>K616</f>
        <v/>
      </c>
      <c r="L617" s="151">
        <f>_xlfn.XLOOKUP(F617,'TCD poids'!A:A,'TCD poids'!C:C)</f>
        <v/>
      </c>
      <c r="M617">
        <f>TCD!T618</f>
        <v/>
      </c>
      <c r="N617">
        <f>IF(I617="",0.2,LOOKUP(I617,'Pays TVA'!A:A,'Pays TVA'!B:B))</f>
        <v/>
      </c>
      <c r="O617" s="151">
        <f>IF(TCD!M618="","",TCD!M618)</f>
        <v/>
      </c>
      <c r="P617" s="151">
        <f>IF(TCD!J618="","",TCD!J618)</f>
        <v/>
      </c>
      <c r="Q617" s="151">
        <f>IF(AND(TCD!L618="",TCD!Q618=""),"",IF(SUM(TCD!L618,TCD!Q618)&gt;15,29,9.5))</f>
        <v/>
      </c>
      <c r="R617" s="151">
        <f>_xlfn.XLOOKUP(F617,TCD!E:E,TCD!K:K,"")</f>
        <v/>
      </c>
      <c r="S617" s="151">
        <f>IF(TCD!I618="","",IF(TCD!I618&gt;8.5,17,8.5))</f>
        <v/>
      </c>
      <c r="T617" s="151">
        <f>TCD!Y618</f>
        <v/>
      </c>
    </row>
    <row r="618">
      <c r="A618" s="13">
        <f>TCD!V619</f>
        <v/>
      </c>
      <c r="B618" s="1">
        <f>B617</f>
        <v/>
      </c>
      <c r="F618">
        <f>TCD!E619</f>
        <v/>
      </c>
      <c r="H618" s="6">
        <f>IF(RIGHT(J618,3)="BTB","E","P")</f>
        <v/>
      </c>
      <c r="I618">
        <f>LOOKUP(F618,'Facture Chronopost'!L:L,'Facture Chronopost'!H:H)</f>
        <v/>
      </c>
      <c r="J618" s="6">
        <f>TCD!U619</f>
        <v/>
      </c>
      <c r="K618">
        <f>K617</f>
        <v/>
      </c>
      <c r="L618" s="151">
        <f>_xlfn.XLOOKUP(F618,'TCD poids'!A:A,'TCD poids'!C:C)</f>
        <v/>
      </c>
      <c r="M618">
        <f>TCD!T619</f>
        <v/>
      </c>
      <c r="N618">
        <f>IF(I618="",0.2,LOOKUP(I618,'Pays TVA'!A:A,'Pays TVA'!B:B))</f>
        <v/>
      </c>
      <c r="O618" s="151">
        <f>IF(TCD!M619="","",TCD!M619)</f>
        <v/>
      </c>
      <c r="P618" s="151">
        <f>IF(TCD!J619="","",TCD!J619)</f>
        <v/>
      </c>
      <c r="Q618" s="151">
        <f>IF(AND(TCD!L619="",TCD!Q619=""),"",IF(SUM(TCD!L619,TCD!Q619)&gt;15,29,9.5))</f>
        <v/>
      </c>
      <c r="R618" s="151">
        <f>_xlfn.XLOOKUP(F618,TCD!E:E,TCD!K:K,"")</f>
        <v/>
      </c>
      <c r="S618" s="151">
        <f>IF(TCD!I619="","",IF(TCD!I619&gt;8.5,17,8.5))</f>
        <v/>
      </c>
      <c r="T618" s="151">
        <f>TCD!Y619</f>
        <v/>
      </c>
    </row>
    <row r="619">
      <c r="A619" s="13">
        <f>TCD!V620</f>
        <v/>
      </c>
      <c r="B619" s="1">
        <f>B618</f>
        <v/>
      </c>
      <c r="F619">
        <f>TCD!E620</f>
        <v/>
      </c>
      <c r="H619" s="6">
        <f>IF(RIGHT(J619,3)="BTB","E","P")</f>
        <v/>
      </c>
      <c r="I619">
        <f>LOOKUP(F619,'Facture Chronopost'!L:L,'Facture Chronopost'!H:H)</f>
        <v/>
      </c>
      <c r="J619" s="6">
        <f>TCD!U620</f>
        <v/>
      </c>
      <c r="K619">
        <f>K618</f>
        <v/>
      </c>
      <c r="L619" s="151">
        <f>_xlfn.XLOOKUP(F619,'TCD poids'!A:A,'TCD poids'!C:C)</f>
        <v/>
      </c>
      <c r="M619">
        <f>TCD!T620</f>
        <v/>
      </c>
      <c r="N619">
        <f>IF(I619="",0.2,LOOKUP(I619,'Pays TVA'!A:A,'Pays TVA'!B:B))</f>
        <v/>
      </c>
      <c r="O619" s="151">
        <f>IF(TCD!M620="","",TCD!M620)</f>
        <v/>
      </c>
      <c r="P619" s="151">
        <f>IF(TCD!J620="","",TCD!J620)</f>
        <v/>
      </c>
      <c r="Q619" s="151">
        <f>IF(AND(TCD!L620="",TCD!Q620=""),"",IF(SUM(TCD!L620,TCD!Q620)&gt;15,29,9.5))</f>
        <v/>
      </c>
      <c r="R619" s="151">
        <f>_xlfn.XLOOKUP(F619,TCD!E:E,TCD!K:K,"")</f>
        <v/>
      </c>
      <c r="S619" s="151">
        <f>IF(TCD!I620="","",IF(TCD!I620&gt;8.5,17,8.5))</f>
        <v/>
      </c>
      <c r="T619" s="151">
        <f>TCD!Y620</f>
        <v/>
      </c>
    </row>
    <row r="620">
      <c r="A620" s="13">
        <f>TCD!V621</f>
        <v/>
      </c>
      <c r="B620" s="1">
        <f>B619</f>
        <v/>
      </c>
      <c r="F620">
        <f>TCD!E621</f>
        <v/>
      </c>
      <c r="H620" s="6">
        <f>IF(RIGHT(J620,3)="BTB","E","P")</f>
        <v/>
      </c>
      <c r="I620">
        <f>LOOKUP(F620,'Facture Chronopost'!L:L,'Facture Chronopost'!H:H)</f>
        <v/>
      </c>
      <c r="J620" s="6">
        <f>TCD!U621</f>
        <v/>
      </c>
      <c r="K620">
        <f>K619</f>
        <v/>
      </c>
      <c r="L620" s="151">
        <f>_xlfn.XLOOKUP(F620,'TCD poids'!A:A,'TCD poids'!C:C)</f>
        <v/>
      </c>
      <c r="M620">
        <f>TCD!T621</f>
        <v/>
      </c>
      <c r="N620">
        <f>IF(I620="",0.2,LOOKUP(I620,'Pays TVA'!A:A,'Pays TVA'!B:B))</f>
        <v/>
      </c>
      <c r="O620" s="151">
        <f>IF(TCD!M621="","",TCD!M621)</f>
        <v/>
      </c>
      <c r="P620" s="151">
        <f>IF(TCD!J621="","",TCD!J621)</f>
        <v/>
      </c>
      <c r="Q620" s="151">
        <f>IF(AND(TCD!L621="",TCD!Q621=""),"",IF(SUM(TCD!L621,TCD!Q621)&gt;15,29,9.5))</f>
        <v/>
      </c>
      <c r="R620" s="151">
        <f>_xlfn.XLOOKUP(F620,TCD!E:E,TCD!K:K,"")</f>
        <v/>
      </c>
      <c r="S620" s="151">
        <f>IF(TCD!I621="","",IF(TCD!I621&gt;8.5,17,8.5))</f>
        <v/>
      </c>
      <c r="T620" s="151">
        <f>TCD!Y621</f>
        <v/>
      </c>
    </row>
    <row r="621">
      <c r="A621" s="13">
        <f>TCD!V622</f>
        <v/>
      </c>
      <c r="B621" s="1">
        <f>B620</f>
        <v/>
      </c>
      <c r="F621">
        <f>TCD!E622</f>
        <v/>
      </c>
      <c r="H621" s="6">
        <f>IF(RIGHT(J621,3)="BTB","E","P")</f>
        <v/>
      </c>
      <c r="I621">
        <f>LOOKUP(F621,'Facture Chronopost'!L:L,'Facture Chronopost'!H:H)</f>
        <v/>
      </c>
      <c r="J621" s="6">
        <f>TCD!U622</f>
        <v/>
      </c>
      <c r="K621">
        <f>K620</f>
        <v/>
      </c>
      <c r="L621" s="151">
        <f>_xlfn.XLOOKUP(F621,'TCD poids'!A:A,'TCD poids'!C:C)</f>
        <v/>
      </c>
      <c r="M621">
        <f>TCD!T622</f>
        <v/>
      </c>
      <c r="N621">
        <f>IF(I621="",0.2,LOOKUP(I621,'Pays TVA'!A:A,'Pays TVA'!B:B))</f>
        <v/>
      </c>
      <c r="O621" s="151">
        <f>IF(TCD!M622="","",TCD!M622)</f>
        <v/>
      </c>
      <c r="P621" s="151">
        <f>IF(TCD!J622="","",TCD!J622)</f>
        <v/>
      </c>
      <c r="Q621" s="151">
        <f>IF(AND(TCD!L622="",TCD!Q622=""),"",IF(SUM(TCD!L622,TCD!Q622)&gt;15,29,9.5))</f>
        <v/>
      </c>
      <c r="R621" s="151">
        <f>_xlfn.XLOOKUP(F621,TCD!E:E,TCD!K:K,"")</f>
        <v/>
      </c>
      <c r="S621" s="151">
        <f>IF(TCD!I622="","",IF(TCD!I622&gt;8.5,17,8.5))</f>
        <v/>
      </c>
      <c r="T621" s="151">
        <f>TCD!Y622</f>
        <v/>
      </c>
    </row>
    <row r="622">
      <c r="A622" s="13">
        <f>TCD!V623</f>
        <v/>
      </c>
      <c r="B622" s="1">
        <f>B621</f>
        <v/>
      </c>
      <c r="F622">
        <f>TCD!E623</f>
        <v/>
      </c>
      <c r="H622" s="6">
        <f>IF(RIGHT(J622,3)="BTB","E","P")</f>
        <v/>
      </c>
      <c r="I622">
        <f>LOOKUP(F622,'Facture Chronopost'!L:L,'Facture Chronopost'!H:H)</f>
        <v/>
      </c>
      <c r="J622" s="6">
        <f>TCD!U623</f>
        <v/>
      </c>
      <c r="K622">
        <f>K621</f>
        <v/>
      </c>
      <c r="L622" s="151">
        <f>_xlfn.XLOOKUP(F622,'TCD poids'!A:A,'TCD poids'!C:C)</f>
        <v/>
      </c>
      <c r="M622">
        <f>TCD!T623</f>
        <v/>
      </c>
      <c r="N622">
        <f>IF(I622="",0.2,LOOKUP(I622,'Pays TVA'!A:A,'Pays TVA'!B:B))</f>
        <v/>
      </c>
      <c r="O622" s="151">
        <f>IF(TCD!M623="","",TCD!M623)</f>
        <v/>
      </c>
      <c r="P622" s="151">
        <f>IF(TCD!J623="","",TCD!J623)</f>
        <v/>
      </c>
      <c r="Q622" s="151">
        <f>IF(AND(TCD!L623="",TCD!Q623=""),"",IF(SUM(TCD!L623,TCD!Q623)&gt;15,29,9.5))</f>
        <v/>
      </c>
      <c r="R622" s="151">
        <f>_xlfn.XLOOKUP(F622,TCD!E:E,TCD!K:K,"")</f>
        <v/>
      </c>
      <c r="S622" s="151">
        <f>IF(TCD!I623="","",IF(TCD!I623&gt;8.5,17,8.5))</f>
        <v/>
      </c>
      <c r="T622" s="151">
        <f>TCD!Y623</f>
        <v/>
      </c>
    </row>
    <row r="623">
      <c r="A623" s="13">
        <f>TCD!V624</f>
        <v/>
      </c>
      <c r="B623" s="1">
        <f>B622</f>
        <v/>
      </c>
      <c r="F623">
        <f>TCD!E624</f>
        <v/>
      </c>
      <c r="H623" s="6">
        <f>IF(RIGHT(J623,3)="BTB","E","P")</f>
        <v/>
      </c>
      <c r="I623">
        <f>LOOKUP(F623,'Facture Chronopost'!L:L,'Facture Chronopost'!H:H)</f>
        <v/>
      </c>
      <c r="J623" s="6">
        <f>TCD!U624</f>
        <v/>
      </c>
      <c r="K623">
        <f>K622</f>
        <v/>
      </c>
      <c r="L623" s="151">
        <f>_xlfn.XLOOKUP(F623,'TCD poids'!A:A,'TCD poids'!C:C)</f>
        <v/>
      </c>
      <c r="M623">
        <f>TCD!T624</f>
        <v/>
      </c>
      <c r="N623">
        <f>IF(I623="",0.2,LOOKUP(I623,'Pays TVA'!A:A,'Pays TVA'!B:B))</f>
        <v/>
      </c>
      <c r="O623" s="151">
        <f>IF(TCD!M624="","",TCD!M624)</f>
        <v/>
      </c>
      <c r="P623" s="151">
        <f>IF(TCD!J624="","",TCD!J624)</f>
        <v/>
      </c>
      <c r="Q623" s="151">
        <f>IF(AND(TCD!L624="",TCD!Q624=""),"",IF(SUM(TCD!L624,TCD!Q624)&gt;15,29,9.5))</f>
        <v/>
      </c>
      <c r="R623" s="151">
        <f>_xlfn.XLOOKUP(F623,TCD!E:E,TCD!K:K,"")</f>
        <v/>
      </c>
      <c r="S623" s="151">
        <f>IF(TCD!I624="","",IF(TCD!I624&gt;8.5,17,8.5))</f>
        <v/>
      </c>
      <c r="T623" s="151">
        <f>TCD!Y624</f>
        <v/>
      </c>
    </row>
    <row r="624">
      <c r="A624" s="13">
        <f>TCD!V625</f>
        <v/>
      </c>
      <c r="B624" s="1">
        <f>B623</f>
        <v/>
      </c>
      <c r="F624">
        <f>TCD!E625</f>
        <v/>
      </c>
      <c r="H624" s="6">
        <f>IF(RIGHT(J624,3)="BTB","E","P")</f>
        <v/>
      </c>
      <c r="I624">
        <f>LOOKUP(F624,'Facture Chronopost'!L:L,'Facture Chronopost'!H:H)</f>
        <v/>
      </c>
      <c r="J624" s="6">
        <f>TCD!U625</f>
        <v/>
      </c>
      <c r="K624">
        <f>K623</f>
        <v/>
      </c>
      <c r="L624" s="151">
        <f>_xlfn.XLOOKUP(F624,'TCD poids'!A:A,'TCD poids'!C:C)</f>
        <v/>
      </c>
      <c r="M624">
        <f>TCD!T625</f>
        <v/>
      </c>
      <c r="N624">
        <f>IF(I624="",0.2,LOOKUP(I624,'Pays TVA'!A:A,'Pays TVA'!B:B))</f>
        <v/>
      </c>
      <c r="O624" s="151">
        <f>IF(TCD!M625="","",TCD!M625)</f>
        <v/>
      </c>
      <c r="P624" s="151">
        <f>IF(TCD!J625="","",TCD!J625)</f>
        <v/>
      </c>
      <c r="Q624" s="151">
        <f>IF(AND(TCD!L625="",TCD!Q625=""),"",IF(SUM(TCD!L625,TCD!Q625)&gt;15,29,9.5))</f>
        <v/>
      </c>
      <c r="R624" s="151">
        <f>_xlfn.XLOOKUP(F624,TCD!E:E,TCD!K:K,"")</f>
        <v/>
      </c>
      <c r="S624" s="151">
        <f>IF(TCD!I625="","",IF(TCD!I625&gt;8.5,17,8.5))</f>
        <v/>
      </c>
      <c r="T624" s="151">
        <f>TCD!Y625</f>
        <v/>
      </c>
    </row>
    <row r="625">
      <c r="A625" s="13">
        <f>TCD!V626</f>
        <v/>
      </c>
      <c r="B625" s="1">
        <f>B624</f>
        <v/>
      </c>
      <c r="F625">
        <f>TCD!E626</f>
        <v/>
      </c>
      <c r="H625" s="6">
        <f>IF(RIGHT(J625,3)="BTB","E","P")</f>
        <v/>
      </c>
      <c r="I625">
        <f>LOOKUP(F625,'Facture Chronopost'!L:L,'Facture Chronopost'!H:H)</f>
        <v/>
      </c>
      <c r="J625" s="6">
        <f>TCD!U626</f>
        <v/>
      </c>
      <c r="K625">
        <f>K624</f>
        <v/>
      </c>
      <c r="L625" s="151">
        <f>_xlfn.XLOOKUP(F625,'TCD poids'!A:A,'TCD poids'!C:C)</f>
        <v/>
      </c>
      <c r="M625">
        <f>TCD!T626</f>
        <v/>
      </c>
      <c r="N625">
        <f>IF(I625="",0.2,LOOKUP(I625,'Pays TVA'!A:A,'Pays TVA'!B:B))</f>
        <v/>
      </c>
      <c r="O625" s="151">
        <f>IF(TCD!M626="","",TCD!M626)</f>
        <v/>
      </c>
      <c r="P625" s="151">
        <f>IF(TCD!J626="","",TCD!J626)</f>
        <v/>
      </c>
      <c r="Q625" s="151">
        <f>IF(AND(TCD!L626="",TCD!Q626=""),"",IF(SUM(TCD!L626,TCD!Q626)&gt;15,29,9.5))</f>
        <v/>
      </c>
      <c r="R625" s="151">
        <f>_xlfn.XLOOKUP(F625,TCD!E:E,TCD!K:K,"")</f>
        <v/>
      </c>
      <c r="S625" s="151">
        <f>IF(TCD!I626="","",IF(TCD!I626&gt;8.5,17,8.5))</f>
        <v/>
      </c>
      <c r="T625" s="151">
        <f>TCD!Y626</f>
        <v/>
      </c>
    </row>
    <row r="626">
      <c r="A626" s="13">
        <f>TCD!V627</f>
        <v/>
      </c>
      <c r="B626" s="1">
        <f>B625</f>
        <v/>
      </c>
      <c r="F626">
        <f>TCD!E627</f>
        <v/>
      </c>
      <c r="H626" s="6">
        <f>IF(RIGHT(J626,3)="BTB","E","P")</f>
        <v/>
      </c>
      <c r="I626">
        <f>LOOKUP(F626,'Facture Chronopost'!L:L,'Facture Chronopost'!H:H)</f>
        <v/>
      </c>
      <c r="J626" s="6">
        <f>TCD!U627</f>
        <v/>
      </c>
      <c r="K626">
        <f>K625</f>
        <v/>
      </c>
      <c r="L626" s="151">
        <f>_xlfn.XLOOKUP(F626,'TCD poids'!A:A,'TCD poids'!C:C)</f>
        <v/>
      </c>
      <c r="M626">
        <f>TCD!T627</f>
        <v/>
      </c>
      <c r="N626">
        <f>IF(I626="",0.2,LOOKUP(I626,'Pays TVA'!A:A,'Pays TVA'!B:B))</f>
        <v/>
      </c>
      <c r="O626" s="151">
        <f>IF(TCD!M627="","",TCD!M627)</f>
        <v/>
      </c>
      <c r="P626" s="151">
        <f>IF(TCD!J627="","",TCD!J627)</f>
        <v/>
      </c>
      <c r="Q626" s="151">
        <f>IF(AND(TCD!L627="",TCD!Q627=""),"",IF(SUM(TCD!L627,TCD!Q627)&gt;15,29,9.5))</f>
        <v/>
      </c>
      <c r="R626" s="151">
        <f>_xlfn.XLOOKUP(F626,TCD!E:E,TCD!K:K,"")</f>
        <v/>
      </c>
      <c r="S626" s="151">
        <f>IF(TCD!I627="","",IF(TCD!I627&gt;8.5,17,8.5))</f>
        <v/>
      </c>
      <c r="T626" s="151">
        <f>TCD!Y627</f>
        <v/>
      </c>
    </row>
    <row r="627">
      <c r="A627" s="13">
        <f>TCD!V628</f>
        <v/>
      </c>
      <c r="B627" s="1">
        <f>B626</f>
        <v/>
      </c>
      <c r="F627">
        <f>TCD!E628</f>
        <v/>
      </c>
      <c r="H627" s="6">
        <f>IF(RIGHT(J627,3)="BTB","E","P")</f>
        <v/>
      </c>
      <c r="I627">
        <f>LOOKUP(F627,'Facture Chronopost'!L:L,'Facture Chronopost'!H:H)</f>
        <v/>
      </c>
      <c r="J627" s="6">
        <f>TCD!U628</f>
        <v/>
      </c>
      <c r="K627">
        <f>K626</f>
        <v/>
      </c>
      <c r="L627" s="151">
        <f>_xlfn.XLOOKUP(F627,'TCD poids'!A:A,'TCD poids'!C:C)</f>
        <v/>
      </c>
      <c r="M627">
        <f>TCD!T628</f>
        <v/>
      </c>
      <c r="N627">
        <f>IF(I627="",0.2,LOOKUP(I627,'Pays TVA'!A:A,'Pays TVA'!B:B))</f>
        <v/>
      </c>
      <c r="O627" s="151">
        <f>IF(TCD!M628="","",TCD!M628)</f>
        <v/>
      </c>
      <c r="P627" s="151">
        <f>IF(TCD!J628="","",TCD!J628)</f>
        <v/>
      </c>
      <c r="Q627" s="151">
        <f>IF(AND(TCD!L628="",TCD!Q628=""),"",IF(SUM(TCD!L628,TCD!Q628)&gt;15,29,9.5))</f>
        <v/>
      </c>
      <c r="R627" s="151">
        <f>_xlfn.XLOOKUP(F627,TCD!E:E,TCD!K:K,"")</f>
        <v/>
      </c>
      <c r="S627" s="151">
        <f>IF(TCD!I628="","",IF(TCD!I628&gt;8.5,17,8.5))</f>
        <v/>
      </c>
      <c r="T627" s="151">
        <f>TCD!Y628</f>
        <v/>
      </c>
    </row>
    <row r="628">
      <c r="A628" s="13">
        <f>TCD!V629</f>
        <v/>
      </c>
      <c r="B628" s="1">
        <f>B627</f>
        <v/>
      </c>
      <c r="F628">
        <f>TCD!E629</f>
        <v/>
      </c>
      <c r="H628" s="6">
        <f>IF(RIGHT(J628,3)="BTB","E","P")</f>
        <v/>
      </c>
      <c r="I628">
        <f>LOOKUP(F628,'Facture Chronopost'!L:L,'Facture Chronopost'!H:H)</f>
        <v/>
      </c>
      <c r="J628" s="6">
        <f>TCD!U629</f>
        <v/>
      </c>
      <c r="K628">
        <f>K627</f>
        <v/>
      </c>
      <c r="L628" s="151">
        <f>_xlfn.XLOOKUP(F628,'TCD poids'!A:A,'TCD poids'!C:C)</f>
        <v/>
      </c>
      <c r="M628">
        <f>TCD!T629</f>
        <v/>
      </c>
      <c r="N628">
        <f>IF(I628="",0.2,LOOKUP(I628,'Pays TVA'!A:A,'Pays TVA'!B:B))</f>
        <v/>
      </c>
      <c r="O628" s="151">
        <f>IF(TCD!M629="","",TCD!M629)</f>
        <v/>
      </c>
      <c r="P628" s="151">
        <f>IF(TCD!J629="","",TCD!J629)</f>
        <v/>
      </c>
      <c r="Q628" s="151">
        <f>IF(AND(TCD!L629="",TCD!Q629=""),"",IF(SUM(TCD!L629,TCD!Q629)&gt;15,29,9.5))</f>
        <v/>
      </c>
      <c r="R628" s="151">
        <f>_xlfn.XLOOKUP(F628,TCD!E:E,TCD!K:K,"")</f>
        <v/>
      </c>
      <c r="S628" s="151">
        <f>IF(TCD!I629="","",IF(TCD!I629&gt;8.5,17,8.5))</f>
        <v/>
      </c>
      <c r="T628" s="151">
        <f>TCD!Y629</f>
        <v/>
      </c>
    </row>
    <row r="629">
      <c r="A629" s="13">
        <f>TCD!V630</f>
        <v/>
      </c>
      <c r="B629" s="1">
        <f>B628</f>
        <v/>
      </c>
      <c r="F629">
        <f>TCD!E630</f>
        <v/>
      </c>
      <c r="H629" s="6">
        <f>IF(RIGHT(J629,3)="BTB","E","P")</f>
        <v/>
      </c>
      <c r="I629">
        <f>LOOKUP(F629,'Facture Chronopost'!L:L,'Facture Chronopost'!H:H)</f>
        <v/>
      </c>
      <c r="J629" s="6">
        <f>TCD!U630</f>
        <v/>
      </c>
      <c r="K629">
        <f>K628</f>
        <v/>
      </c>
      <c r="L629" s="151">
        <f>_xlfn.XLOOKUP(F629,'TCD poids'!A:A,'TCD poids'!C:C)</f>
        <v/>
      </c>
      <c r="M629">
        <f>TCD!T630</f>
        <v/>
      </c>
      <c r="N629">
        <f>IF(I629="",0.2,LOOKUP(I629,'Pays TVA'!A:A,'Pays TVA'!B:B))</f>
        <v/>
      </c>
      <c r="O629" s="151">
        <f>IF(TCD!M630="","",TCD!M630)</f>
        <v/>
      </c>
      <c r="P629" s="151">
        <f>IF(TCD!J630="","",TCD!J630)</f>
        <v/>
      </c>
      <c r="Q629" s="151">
        <f>IF(AND(TCD!L630="",TCD!Q630=""),"",IF(SUM(TCD!L630,TCD!Q630)&gt;15,29,9.5))</f>
        <v/>
      </c>
      <c r="R629" s="151">
        <f>_xlfn.XLOOKUP(F629,TCD!E:E,TCD!K:K,"")</f>
        <v/>
      </c>
      <c r="S629" s="151">
        <f>IF(TCD!I630="","",IF(TCD!I630&gt;8.5,17,8.5))</f>
        <v/>
      </c>
      <c r="T629" s="151">
        <f>TCD!Y630</f>
        <v/>
      </c>
    </row>
    <row r="630">
      <c r="A630" s="13">
        <f>TCD!V631</f>
        <v/>
      </c>
      <c r="B630" s="1">
        <f>B629</f>
        <v/>
      </c>
      <c r="F630">
        <f>TCD!E631</f>
        <v/>
      </c>
      <c r="H630" s="6">
        <f>IF(RIGHT(J630,3)="BTB","E","P")</f>
        <v/>
      </c>
      <c r="I630">
        <f>LOOKUP(F630,'Facture Chronopost'!L:L,'Facture Chronopost'!H:H)</f>
        <v/>
      </c>
      <c r="J630" s="6">
        <f>TCD!U631</f>
        <v/>
      </c>
      <c r="K630">
        <f>K629</f>
        <v/>
      </c>
      <c r="L630" s="151">
        <f>_xlfn.XLOOKUP(F630,'TCD poids'!A:A,'TCD poids'!C:C)</f>
        <v/>
      </c>
      <c r="M630">
        <f>TCD!T631</f>
        <v/>
      </c>
      <c r="N630">
        <f>IF(I630="",0.2,LOOKUP(I630,'Pays TVA'!A:A,'Pays TVA'!B:B))</f>
        <v/>
      </c>
      <c r="O630" s="151">
        <f>IF(TCD!M631="","",TCD!M631)</f>
        <v/>
      </c>
      <c r="P630" s="151">
        <f>IF(TCD!J631="","",TCD!J631)</f>
        <v/>
      </c>
      <c r="Q630" s="151">
        <f>IF(AND(TCD!L631="",TCD!Q631=""),"",IF(SUM(TCD!L631,TCD!Q631)&gt;15,29,9.5))</f>
        <v/>
      </c>
      <c r="R630" s="151">
        <f>_xlfn.XLOOKUP(F630,TCD!E:E,TCD!K:K,"")</f>
        <v/>
      </c>
      <c r="S630" s="151">
        <f>IF(TCD!I631="","",IF(TCD!I631&gt;8.5,17,8.5))</f>
        <v/>
      </c>
      <c r="T630" s="151">
        <f>TCD!Y631</f>
        <v/>
      </c>
    </row>
    <row r="631">
      <c r="A631" s="13">
        <f>TCD!V632</f>
        <v/>
      </c>
      <c r="B631" s="1">
        <f>B630</f>
        <v/>
      </c>
      <c r="F631">
        <f>TCD!E632</f>
        <v/>
      </c>
      <c r="H631" s="6">
        <f>IF(RIGHT(J631,3)="BTB","E","P")</f>
        <v/>
      </c>
      <c r="I631">
        <f>LOOKUP(F631,'Facture Chronopost'!L:L,'Facture Chronopost'!H:H)</f>
        <v/>
      </c>
      <c r="J631" s="6">
        <f>TCD!U632</f>
        <v/>
      </c>
      <c r="K631">
        <f>K630</f>
        <v/>
      </c>
      <c r="L631" s="151">
        <f>_xlfn.XLOOKUP(F631,'TCD poids'!A:A,'TCD poids'!C:C)</f>
        <v/>
      </c>
      <c r="M631">
        <f>TCD!T632</f>
        <v/>
      </c>
      <c r="N631">
        <f>IF(I631="",0.2,LOOKUP(I631,'Pays TVA'!A:A,'Pays TVA'!B:B))</f>
        <v/>
      </c>
      <c r="O631" s="151">
        <f>IF(TCD!M632="","",TCD!M632)</f>
        <v/>
      </c>
      <c r="P631" s="151">
        <f>IF(TCD!J632="","",TCD!J632)</f>
        <v/>
      </c>
      <c r="Q631" s="151">
        <f>IF(AND(TCD!L632="",TCD!Q632=""),"",IF(SUM(TCD!L632,TCD!Q632)&gt;15,29,9.5))</f>
        <v/>
      </c>
      <c r="R631" s="151">
        <f>_xlfn.XLOOKUP(F631,TCD!E:E,TCD!K:K,"")</f>
        <v/>
      </c>
      <c r="S631" s="151">
        <f>IF(TCD!I632="","",IF(TCD!I632&gt;8.5,17,8.5))</f>
        <v/>
      </c>
      <c r="T631" s="151">
        <f>TCD!Y632</f>
        <v/>
      </c>
    </row>
    <row r="632">
      <c r="A632" s="13">
        <f>TCD!V633</f>
        <v/>
      </c>
      <c r="B632" s="1">
        <f>B631</f>
        <v/>
      </c>
      <c r="F632">
        <f>TCD!E633</f>
        <v/>
      </c>
      <c r="H632" s="6">
        <f>IF(RIGHT(J632,3)="BTB","E","P")</f>
        <v/>
      </c>
      <c r="I632">
        <f>LOOKUP(F632,'Facture Chronopost'!L:L,'Facture Chronopost'!H:H)</f>
        <v/>
      </c>
      <c r="J632" s="6">
        <f>TCD!U633</f>
        <v/>
      </c>
      <c r="K632">
        <f>K631</f>
        <v/>
      </c>
      <c r="L632" s="151">
        <f>_xlfn.XLOOKUP(F632,'TCD poids'!A:A,'TCD poids'!C:C)</f>
        <v/>
      </c>
      <c r="M632">
        <f>TCD!T633</f>
        <v/>
      </c>
      <c r="N632">
        <f>IF(I632="",0.2,LOOKUP(I632,'Pays TVA'!A:A,'Pays TVA'!B:B))</f>
        <v/>
      </c>
      <c r="O632" s="151">
        <f>IF(TCD!M633="","",TCD!M633)</f>
        <v/>
      </c>
      <c r="P632" s="151">
        <f>IF(TCD!J633="","",TCD!J633)</f>
        <v/>
      </c>
      <c r="Q632" s="151">
        <f>IF(AND(TCD!L633="",TCD!Q633=""),"",IF(SUM(TCD!L633,TCD!Q633)&gt;15,29,9.5))</f>
        <v/>
      </c>
      <c r="R632" s="151">
        <f>_xlfn.XLOOKUP(F632,TCD!E:E,TCD!K:K,"")</f>
        <v/>
      </c>
      <c r="S632" s="151">
        <f>IF(TCD!I633="","",IF(TCD!I633&gt;8.5,17,8.5))</f>
        <v/>
      </c>
      <c r="T632" s="151">
        <f>TCD!Y633</f>
        <v/>
      </c>
    </row>
    <row r="633">
      <c r="A633" s="13">
        <f>TCD!V634</f>
        <v/>
      </c>
      <c r="B633" s="1">
        <f>B632</f>
        <v/>
      </c>
      <c r="F633">
        <f>TCD!E634</f>
        <v/>
      </c>
      <c r="H633" s="6">
        <f>IF(RIGHT(J633,3)="BTB","E","P")</f>
        <v/>
      </c>
      <c r="I633">
        <f>LOOKUP(F633,'Facture Chronopost'!L:L,'Facture Chronopost'!H:H)</f>
        <v/>
      </c>
      <c r="J633" s="6">
        <f>TCD!U634</f>
        <v/>
      </c>
      <c r="K633">
        <f>K632</f>
        <v/>
      </c>
      <c r="L633" s="151">
        <f>_xlfn.XLOOKUP(F633,'TCD poids'!A:A,'TCD poids'!C:C)</f>
        <v/>
      </c>
      <c r="M633">
        <f>TCD!T634</f>
        <v/>
      </c>
      <c r="N633">
        <f>IF(I633="",0.2,LOOKUP(I633,'Pays TVA'!A:A,'Pays TVA'!B:B))</f>
        <v/>
      </c>
      <c r="O633" s="151">
        <f>IF(TCD!M634="","",TCD!M634)</f>
        <v/>
      </c>
      <c r="P633" s="151">
        <f>IF(TCD!J634="","",TCD!J634)</f>
        <v/>
      </c>
      <c r="Q633" s="151">
        <f>IF(AND(TCD!L634="",TCD!Q634=""),"",IF(SUM(TCD!L634,TCD!Q634)&gt;15,29,9.5))</f>
        <v/>
      </c>
      <c r="R633" s="151">
        <f>_xlfn.XLOOKUP(F633,TCD!E:E,TCD!K:K,"")</f>
        <v/>
      </c>
      <c r="S633" s="151">
        <f>IF(TCD!I634="","",IF(TCD!I634&gt;8.5,17,8.5))</f>
        <v/>
      </c>
      <c r="T633" s="151">
        <f>TCD!Y634</f>
        <v/>
      </c>
    </row>
    <row r="634">
      <c r="A634" s="13">
        <f>TCD!V635</f>
        <v/>
      </c>
      <c r="B634" s="1">
        <f>B633</f>
        <v/>
      </c>
      <c r="F634">
        <f>TCD!E635</f>
        <v/>
      </c>
      <c r="H634" s="6">
        <f>IF(RIGHT(J634,3)="BTB","E","P")</f>
        <v/>
      </c>
      <c r="I634">
        <f>LOOKUP(F634,'Facture Chronopost'!L:L,'Facture Chronopost'!H:H)</f>
        <v/>
      </c>
      <c r="J634" s="6">
        <f>TCD!U635</f>
        <v/>
      </c>
      <c r="K634">
        <f>K633</f>
        <v/>
      </c>
      <c r="L634" s="151">
        <f>_xlfn.XLOOKUP(F634,'TCD poids'!A:A,'TCD poids'!C:C)</f>
        <v/>
      </c>
      <c r="M634">
        <f>TCD!T635</f>
        <v/>
      </c>
      <c r="N634">
        <f>IF(I634="",0.2,LOOKUP(I634,'Pays TVA'!A:A,'Pays TVA'!B:B))</f>
        <v/>
      </c>
      <c r="O634" s="151">
        <f>IF(TCD!M635="","",TCD!M635)</f>
        <v/>
      </c>
      <c r="P634" s="151">
        <f>IF(TCD!J635="","",TCD!J635)</f>
        <v/>
      </c>
      <c r="Q634" s="151">
        <f>IF(AND(TCD!L635="",TCD!Q635=""),"",IF(SUM(TCD!L635,TCD!Q635)&gt;15,29,9.5))</f>
        <v/>
      </c>
      <c r="R634" s="151">
        <f>_xlfn.XLOOKUP(F634,TCD!E:E,TCD!K:K,"")</f>
        <v/>
      </c>
      <c r="S634" s="151">
        <f>IF(TCD!I635="","",IF(TCD!I635&gt;8.5,17,8.5))</f>
        <v/>
      </c>
      <c r="T634" s="151">
        <f>TCD!Y635</f>
        <v/>
      </c>
    </row>
    <row r="635">
      <c r="A635" s="13">
        <f>TCD!V636</f>
        <v/>
      </c>
      <c r="B635" s="1">
        <f>B634</f>
        <v/>
      </c>
      <c r="F635">
        <f>TCD!E636</f>
        <v/>
      </c>
      <c r="H635" s="6">
        <f>IF(RIGHT(J635,3)="BTB","E","P")</f>
        <v/>
      </c>
      <c r="I635">
        <f>LOOKUP(F635,'Facture Chronopost'!L:L,'Facture Chronopost'!H:H)</f>
        <v/>
      </c>
      <c r="J635" s="6">
        <f>TCD!U636</f>
        <v/>
      </c>
      <c r="K635">
        <f>K634</f>
        <v/>
      </c>
      <c r="L635" s="151">
        <f>_xlfn.XLOOKUP(F635,'TCD poids'!A:A,'TCD poids'!C:C)</f>
        <v/>
      </c>
      <c r="M635">
        <f>TCD!T636</f>
        <v/>
      </c>
      <c r="N635">
        <f>IF(I635="",0.2,LOOKUP(I635,'Pays TVA'!A:A,'Pays TVA'!B:B))</f>
        <v/>
      </c>
      <c r="O635" s="151">
        <f>IF(TCD!M636="","",TCD!M636)</f>
        <v/>
      </c>
      <c r="P635" s="151">
        <f>IF(TCD!J636="","",TCD!J636)</f>
        <v/>
      </c>
      <c r="Q635" s="151">
        <f>IF(AND(TCD!L636="",TCD!Q636=""),"",IF(SUM(TCD!L636,TCD!Q636)&gt;15,29,9.5))</f>
        <v/>
      </c>
      <c r="R635" s="151">
        <f>_xlfn.XLOOKUP(F635,TCD!E:E,TCD!K:K,"")</f>
        <v/>
      </c>
      <c r="S635" s="151">
        <f>IF(TCD!I636="","",IF(TCD!I636&gt;8.5,17,8.5))</f>
        <v/>
      </c>
      <c r="T635" s="151">
        <f>TCD!Y636</f>
        <v/>
      </c>
    </row>
    <row r="636">
      <c r="A636" s="13">
        <f>TCD!V637</f>
        <v/>
      </c>
      <c r="B636" s="1">
        <f>B635</f>
        <v/>
      </c>
      <c r="F636">
        <f>TCD!E637</f>
        <v/>
      </c>
      <c r="H636" s="6">
        <f>IF(RIGHT(J636,3)="BTB","E","P")</f>
        <v/>
      </c>
      <c r="I636">
        <f>LOOKUP(F636,'Facture Chronopost'!L:L,'Facture Chronopost'!H:H)</f>
        <v/>
      </c>
      <c r="J636" s="6">
        <f>TCD!U637</f>
        <v/>
      </c>
      <c r="K636">
        <f>K635</f>
        <v/>
      </c>
      <c r="L636" s="151">
        <f>_xlfn.XLOOKUP(F636,'TCD poids'!A:A,'TCD poids'!C:C)</f>
        <v/>
      </c>
      <c r="M636">
        <f>TCD!T637</f>
        <v/>
      </c>
      <c r="N636">
        <f>IF(I636="",0.2,LOOKUP(I636,'Pays TVA'!A:A,'Pays TVA'!B:B))</f>
        <v/>
      </c>
      <c r="O636" s="151">
        <f>IF(TCD!M637="","",TCD!M637)</f>
        <v/>
      </c>
      <c r="P636" s="151">
        <f>IF(TCD!J637="","",TCD!J637)</f>
        <v/>
      </c>
      <c r="Q636" s="151">
        <f>IF(AND(TCD!L637="",TCD!Q637=""),"",IF(SUM(TCD!L637,TCD!Q637)&gt;15,29,9.5))</f>
        <v/>
      </c>
      <c r="R636" s="151">
        <f>_xlfn.XLOOKUP(F636,TCD!E:E,TCD!K:K,"")</f>
        <v/>
      </c>
      <c r="S636" s="151">
        <f>IF(TCD!I637="","",IF(TCD!I637&gt;8.5,17,8.5))</f>
        <v/>
      </c>
      <c r="T636" s="151">
        <f>TCD!Y637</f>
        <v/>
      </c>
    </row>
    <row r="637">
      <c r="A637" s="13">
        <f>TCD!V638</f>
        <v/>
      </c>
      <c r="B637" s="1">
        <f>B636</f>
        <v/>
      </c>
      <c r="F637">
        <f>TCD!E638</f>
        <v/>
      </c>
      <c r="H637" s="6">
        <f>IF(RIGHT(J637,3)="BTB","E","P")</f>
        <v/>
      </c>
      <c r="I637">
        <f>LOOKUP(F637,'Facture Chronopost'!L:L,'Facture Chronopost'!H:H)</f>
        <v/>
      </c>
      <c r="J637" s="6">
        <f>TCD!U638</f>
        <v/>
      </c>
      <c r="K637">
        <f>K636</f>
        <v/>
      </c>
      <c r="L637" s="151">
        <f>_xlfn.XLOOKUP(F637,'TCD poids'!A:A,'TCD poids'!C:C)</f>
        <v/>
      </c>
      <c r="M637">
        <f>TCD!T638</f>
        <v/>
      </c>
      <c r="N637">
        <f>IF(I637="",0.2,LOOKUP(I637,'Pays TVA'!A:A,'Pays TVA'!B:B))</f>
        <v/>
      </c>
      <c r="O637" s="151">
        <f>IF(TCD!M638="","",TCD!M638)</f>
        <v/>
      </c>
      <c r="P637" s="151">
        <f>IF(TCD!J638="","",TCD!J638)</f>
        <v/>
      </c>
      <c r="Q637" s="151">
        <f>IF(AND(TCD!L638="",TCD!Q638=""),"",IF(SUM(TCD!L638,TCD!Q638)&gt;15,29,9.5))</f>
        <v/>
      </c>
      <c r="R637" s="151">
        <f>_xlfn.XLOOKUP(F637,TCD!E:E,TCD!K:K,"")</f>
        <v/>
      </c>
      <c r="S637" s="151">
        <f>IF(TCD!I638="","",IF(TCD!I638&gt;8.5,17,8.5))</f>
        <v/>
      </c>
      <c r="T637" s="151">
        <f>TCD!Y638</f>
        <v/>
      </c>
    </row>
    <row r="638">
      <c r="A638" s="13">
        <f>TCD!V639</f>
        <v/>
      </c>
      <c r="B638" s="1">
        <f>B637</f>
        <v/>
      </c>
      <c r="F638">
        <f>TCD!E639</f>
        <v/>
      </c>
      <c r="H638" s="6">
        <f>IF(RIGHT(J638,3)="BTB","E","P")</f>
        <v/>
      </c>
      <c r="I638">
        <f>LOOKUP(F638,'Facture Chronopost'!L:L,'Facture Chronopost'!H:H)</f>
        <v/>
      </c>
      <c r="J638" s="6">
        <f>TCD!U639</f>
        <v/>
      </c>
      <c r="K638">
        <f>K637</f>
        <v/>
      </c>
      <c r="L638" s="151">
        <f>_xlfn.XLOOKUP(F638,'TCD poids'!A:A,'TCD poids'!C:C)</f>
        <v/>
      </c>
      <c r="M638">
        <f>TCD!T639</f>
        <v/>
      </c>
      <c r="N638">
        <f>IF(I638="",0.2,LOOKUP(I638,'Pays TVA'!A:A,'Pays TVA'!B:B))</f>
        <v/>
      </c>
      <c r="O638" s="151">
        <f>IF(TCD!M639="","",TCD!M639)</f>
        <v/>
      </c>
      <c r="P638" s="151">
        <f>IF(TCD!J639="","",TCD!J639)</f>
        <v/>
      </c>
      <c r="Q638" s="151">
        <f>IF(AND(TCD!L639="",TCD!Q639=""),"",IF(SUM(TCD!L639,TCD!Q639)&gt;15,29,9.5))</f>
        <v/>
      </c>
      <c r="R638" s="151">
        <f>_xlfn.XLOOKUP(F638,TCD!E:E,TCD!K:K,"")</f>
        <v/>
      </c>
      <c r="S638" s="151">
        <f>IF(TCD!I639="","",IF(TCD!I639&gt;8.5,17,8.5))</f>
        <v/>
      </c>
      <c r="T638" s="151">
        <f>TCD!Y639</f>
        <v/>
      </c>
    </row>
    <row r="639">
      <c r="A639" s="13">
        <f>TCD!V640</f>
        <v/>
      </c>
      <c r="B639" s="1">
        <f>B638</f>
        <v/>
      </c>
      <c r="F639">
        <f>TCD!E640</f>
        <v/>
      </c>
      <c r="H639" s="6">
        <f>IF(RIGHT(J639,3)="BTB","E","P")</f>
        <v/>
      </c>
      <c r="I639">
        <f>LOOKUP(F639,'Facture Chronopost'!L:L,'Facture Chronopost'!H:H)</f>
        <v/>
      </c>
      <c r="J639" s="6">
        <f>TCD!U640</f>
        <v/>
      </c>
      <c r="K639">
        <f>K638</f>
        <v/>
      </c>
      <c r="L639" s="151">
        <f>_xlfn.XLOOKUP(F639,'TCD poids'!A:A,'TCD poids'!C:C)</f>
        <v/>
      </c>
      <c r="M639">
        <f>TCD!T640</f>
        <v/>
      </c>
      <c r="N639">
        <f>IF(I639="",0.2,LOOKUP(I639,'Pays TVA'!A:A,'Pays TVA'!B:B))</f>
        <v/>
      </c>
      <c r="O639" s="151">
        <f>IF(TCD!M640="","",TCD!M640)</f>
        <v/>
      </c>
      <c r="P639" s="151">
        <f>IF(TCD!J640="","",TCD!J640)</f>
        <v/>
      </c>
      <c r="Q639" s="151">
        <f>IF(AND(TCD!L640="",TCD!Q640=""),"",IF(SUM(TCD!L640,TCD!Q640)&gt;15,29,9.5))</f>
        <v/>
      </c>
      <c r="R639" s="151">
        <f>_xlfn.XLOOKUP(F639,TCD!E:E,TCD!K:K,"")</f>
        <v/>
      </c>
      <c r="S639" s="151">
        <f>IF(TCD!I640="","",IF(TCD!I640&gt;8.5,17,8.5))</f>
        <v/>
      </c>
      <c r="T639" s="151">
        <f>TCD!Y640</f>
        <v/>
      </c>
    </row>
    <row r="640">
      <c r="A640" s="13">
        <f>TCD!V641</f>
        <v/>
      </c>
      <c r="B640" s="1">
        <f>B639</f>
        <v/>
      </c>
      <c r="F640">
        <f>TCD!E641</f>
        <v/>
      </c>
      <c r="H640" s="6">
        <f>IF(RIGHT(J640,3)="BTB","E","P")</f>
        <v/>
      </c>
      <c r="I640">
        <f>LOOKUP(F640,'Facture Chronopost'!L:L,'Facture Chronopost'!H:H)</f>
        <v/>
      </c>
      <c r="J640" s="6">
        <f>TCD!U641</f>
        <v/>
      </c>
      <c r="K640">
        <f>K639</f>
        <v/>
      </c>
      <c r="L640" s="151">
        <f>_xlfn.XLOOKUP(F640,'TCD poids'!A:A,'TCD poids'!C:C)</f>
        <v/>
      </c>
      <c r="M640">
        <f>TCD!T641</f>
        <v/>
      </c>
      <c r="N640">
        <f>IF(I640="",0.2,LOOKUP(I640,'Pays TVA'!A:A,'Pays TVA'!B:B))</f>
        <v/>
      </c>
      <c r="O640" s="151">
        <f>IF(TCD!M641="","",TCD!M641)</f>
        <v/>
      </c>
      <c r="P640" s="151">
        <f>IF(TCD!J641="","",TCD!J641)</f>
        <v/>
      </c>
      <c r="Q640" s="151">
        <f>IF(AND(TCD!L641="",TCD!Q641=""),"",IF(SUM(TCD!L641,TCD!Q641)&gt;15,29,9.5))</f>
        <v/>
      </c>
      <c r="R640" s="151">
        <f>_xlfn.XLOOKUP(F640,TCD!E:E,TCD!K:K,"")</f>
        <v/>
      </c>
      <c r="S640" s="151">
        <f>IF(TCD!I641="","",IF(TCD!I641&gt;8.5,17,8.5))</f>
        <v/>
      </c>
      <c r="T640" s="151">
        <f>TCD!Y641</f>
        <v/>
      </c>
    </row>
    <row r="641">
      <c r="A641" s="13">
        <f>TCD!V642</f>
        <v/>
      </c>
      <c r="B641" s="1">
        <f>B640</f>
        <v/>
      </c>
      <c r="F641">
        <f>TCD!E642</f>
        <v/>
      </c>
      <c r="H641" s="6">
        <f>IF(RIGHT(J641,3)="BTB","E","P")</f>
        <v/>
      </c>
      <c r="I641">
        <f>LOOKUP(F641,'Facture Chronopost'!L:L,'Facture Chronopost'!H:H)</f>
        <v/>
      </c>
      <c r="J641" s="6">
        <f>TCD!U642</f>
        <v/>
      </c>
      <c r="K641">
        <f>K640</f>
        <v/>
      </c>
      <c r="L641" s="151">
        <f>_xlfn.XLOOKUP(F641,'TCD poids'!A:A,'TCD poids'!C:C)</f>
        <v/>
      </c>
      <c r="M641">
        <f>TCD!T642</f>
        <v/>
      </c>
      <c r="N641">
        <f>IF(I641="",0.2,LOOKUP(I641,'Pays TVA'!A:A,'Pays TVA'!B:B))</f>
        <v/>
      </c>
      <c r="O641" s="151">
        <f>IF(TCD!M642="","",TCD!M642)</f>
        <v/>
      </c>
      <c r="P641" s="151">
        <f>IF(TCD!J642="","",TCD!J642)</f>
        <v/>
      </c>
      <c r="Q641" s="151">
        <f>IF(AND(TCD!L642="",TCD!Q642=""),"",IF(SUM(TCD!L642,TCD!Q642)&gt;15,29,9.5))</f>
        <v/>
      </c>
      <c r="R641" s="151">
        <f>_xlfn.XLOOKUP(F641,TCD!E:E,TCD!K:K,"")</f>
        <v/>
      </c>
      <c r="S641" s="151">
        <f>IF(TCD!I642="","",IF(TCD!I642&gt;8.5,17,8.5))</f>
        <v/>
      </c>
      <c r="T641" s="151">
        <f>TCD!Y642</f>
        <v/>
      </c>
    </row>
    <row r="642">
      <c r="A642" s="13">
        <f>TCD!V643</f>
        <v/>
      </c>
      <c r="B642" s="1">
        <f>B641</f>
        <v/>
      </c>
      <c r="F642">
        <f>TCD!E643</f>
        <v/>
      </c>
      <c r="H642" s="6">
        <f>IF(RIGHT(J642,3)="BTB","E","P")</f>
        <v/>
      </c>
      <c r="I642">
        <f>LOOKUP(F642,'Facture Chronopost'!L:L,'Facture Chronopost'!H:H)</f>
        <v/>
      </c>
      <c r="J642" s="6">
        <f>TCD!U643</f>
        <v/>
      </c>
      <c r="K642">
        <f>K641</f>
        <v/>
      </c>
      <c r="L642" s="151">
        <f>_xlfn.XLOOKUP(F642,'TCD poids'!A:A,'TCD poids'!C:C)</f>
        <v/>
      </c>
      <c r="M642">
        <f>TCD!T643</f>
        <v/>
      </c>
      <c r="N642">
        <f>IF(I642="",0.2,LOOKUP(I642,'Pays TVA'!A:A,'Pays TVA'!B:B))</f>
        <v/>
      </c>
      <c r="O642" s="151">
        <f>IF(TCD!M643="","",TCD!M643)</f>
        <v/>
      </c>
      <c r="P642" s="151">
        <f>IF(TCD!J643="","",TCD!J643)</f>
        <v/>
      </c>
      <c r="Q642" s="151">
        <f>IF(AND(TCD!L643="",TCD!Q643=""),"",IF(SUM(TCD!L643,TCD!Q643)&gt;15,29,9.5))</f>
        <v/>
      </c>
      <c r="R642" s="151">
        <f>_xlfn.XLOOKUP(F642,TCD!E:E,TCD!K:K,"")</f>
        <v/>
      </c>
      <c r="S642" s="151">
        <f>IF(TCD!I643="","",IF(TCD!I643&gt;8.5,17,8.5))</f>
        <v/>
      </c>
      <c r="T642" s="151">
        <f>TCD!Y643</f>
        <v/>
      </c>
    </row>
    <row r="643">
      <c r="A643" s="13">
        <f>TCD!V644</f>
        <v/>
      </c>
      <c r="B643" s="1">
        <f>B642</f>
        <v/>
      </c>
      <c r="F643">
        <f>TCD!E644</f>
        <v/>
      </c>
      <c r="H643" s="6">
        <f>IF(RIGHT(J643,3)="BTB","E","P")</f>
        <v/>
      </c>
      <c r="I643">
        <f>LOOKUP(F643,'Facture Chronopost'!L:L,'Facture Chronopost'!H:H)</f>
        <v/>
      </c>
      <c r="J643" s="6">
        <f>TCD!U644</f>
        <v/>
      </c>
      <c r="K643">
        <f>K642</f>
        <v/>
      </c>
      <c r="L643" s="151">
        <f>_xlfn.XLOOKUP(F643,'TCD poids'!A:A,'TCD poids'!C:C)</f>
        <v/>
      </c>
      <c r="M643">
        <f>TCD!T644</f>
        <v/>
      </c>
      <c r="N643">
        <f>IF(I643="",0.2,LOOKUP(I643,'Pays TVA'!A:A,'Pays TVA'!B:B))</f>
        <v/>
      </c>
      <c r="O643" s="151">
        <f>IF(TCD!M644="","",TCD!M644)</f>
        <v/>
      </c>
      <c r="P643" s="151">
        <f>IF(TCD!J644="","",TCD!J644)</f>
        <v/>
      </c>
      <c r="Q643" s="151">
        <f>IF(AND(TCD!L644="",TCD!Q644=""),"",IF(SUM(TCD!L644,TCD!Q644)&gt;15,29,9.5))</f>
        <v/>
      </c>
      <c r="R643" s="151">
        <f>_xlfn.XLOOKUP(F643,TCD!E:E,TCD!K:K,"")</f>
        <v/>
      </c>
      <c r="S643" s="151">
        <f>IF(TCD!I644="","",IF(TCD!I644&gt;8.5,17,8.5))</f>
        <v/>
      </c>
      <c r="T643" s="151">
        <f>TCD!Y644</f>
        <v/>
      </c>
    </row>
    <row r="644">
      <c r="A644" s="13">
        <f>TCD!V645</f>
        <v/>
      </c>
      <c r="B644" s="1">
        <f>B643</f>
        <v/>
      </c>
      <c r="F644">
        <f>TCD!E645</f>
        <v/>
      </c>
      <c r="H644" s="6">
        <f>IF(RIGHT(J644,3)="BTB","E","P")</f>
        <v/>
      </c>
      <c r="I644">
        <f>LOOKUP(F644,'Facture Chronopost'!L:L,'Facture Chronopost'!H:H)</f>
        <v/>
      </c>
      <c r="J644" s="6">
        <f>TCD!U645</f>
        <v/>
      </c>
      <c r="K644">
        <f>K643</f>
        <v/>
      </c>
      <c r="L644" s="151">
        <f>_xlfn.XLOOKUP(F644,'TCD poids'!A:A,'TCD poids'!C:C)</f>
        <v/>
      </c>
      <c r="M644">
        <f>TCD!T645</f>
        <v/>
      </c>
      <c r="N644">
        <f>IF(I644="",0.2,LOOKUP(I644,'Pays TVA'!A:A,'Pays TVA'!B:B))</f>
        <v/>
      </c>
      <c r="O644" s="151">
        <f>IF(TCD!M645="","",TCD!M645)</f>
        <v/>
      </c>
      <c r="P644" s="151">
        <f>IF(TCD!J645="","",TCD!J645)</f>
        <v/>
      </c>
      <c r="Q644" s="151">
        <f>IF(AND(TCD!L645="",TCD!Q645=""),"",IF(SUM(TCD!L645,TCD!Q645)&gt;15,29,9.5))</f>
        <v/>
      </c>
      <c r="R644" s="151">
        <f>_xlfn.XLOOKUP(F644,TCD!E:E,TCD!K:K,"")</f>
        <v/>
      </c>
      <c r="S644" s="151">
        <f>IF(TCD!I645="","",IF(TCD!I645&gt;8.5,17,8.5))</f>
        <v/>
      </c>
      <c r="T644" s="151">
        <f>TCD!Y645</f>
        <v/>
      </c>
    </row>
    <row r="645">
      <c r="A645" s="13">
        <f>TCD!V646</f>
        <v/>
      </c>
      <c r="B645" s="1">
        <f>B644</f>
        <v/>
      </c>
      <c r="F645">
        <f>TCD!E646</f>
        <v/>
      </c>
      <c r="H645" s="6">
        <f>IF(RIGHT(J645,3)="BTB","E","P")</f>
        <v/>
      </c>
      <c r="I645">
        <f>LOOKUP(F645,'Facture Chronopost'!L:L,'Facture Chronopost'!H:H)</f>
        <v/>
      </c>
      <c r="J645" s="6">
        <f>TCD!U646</f>
        <v/>
      </c>
      <c r="K645">
        <f>K644</f>
        <v/>
      </c>
      <c r="L645" s="151">
        <f>_xlfn.XLOOKUP(F645,'TCD poids'!A:A,'TCD poids'!C:C)</f>
        <v/>
      </c>
      <c r="M645">
        <f>TCD!T646</f>
        <v/>
      </c>
      <c r="N645">
        <f>IF(I645="",0.2,LOOKUP(I645,'Pays TVA'!A:A,'Pays TVA'!B:B))</f>
        <v/>
      </c>
      <c r="O645" s="151">
        <f>IF(TCD!M646="","",TCD!M646)</f>
        <v/>
      </c>
      <c r="P645" s="151">
        <f>IF(TCD!J646="","",TCD!J646)</f>
        <v/>
      </c>
      <c r="Q645" s="151">
        <f>IF(AND(TCD!L646="",TCD!Q646=""),"",IF(SUM(TCD!L646,TCD!Q646)&gt;15,29,9.5))</f>
        <v/>
      </c>
      <c r="R645" s="151">
        <f>_xlfn.XLOOKUP(F645,TCD!E:E,TCD!K:K,"")</f>
        <v/>
      </c>
      <c r="S645" s="151">
        <f>IF(TCD!I646="","",IF(TCD!I646&gt;8.5,17,8.5))</f>
        <v/>
      </c>
      <c r="T645" s="151">
        <f>TCD!Y646</f>
        <v/>
      </c>
    </row>
    <row r="646">
      <c r="A646" s="13">
        <f>TCD!V647</f>
        <v/>
      </c>
      <c r="B646" s="1">
        <f>B645</f>
        <v/>
      </c>
      <c r="F646">
        <f>TCD!E647</f>
        <v/>
      </c>
      <c r="H646" s="6">
        <f>IF(RIGHT(J646,3)="BTB","E","P")</f>
        <v/>
      </c>
      <c r="I646">
        <f>LOOKUP(F646,'Facture Chronopost'!L:L,'Facture Chronopost'!H:H)</f>
        <v/>
      </c>
      <c r="J646" s="6">
        <f>TCD!U647</f>
        <v/>
      </c>
      <c r="K646">
        <f>K645</f>
        <v/>
      </c>
      <c r="L646" s="151">
        <f>_xlfn.XLOOKUP(F646,'TCD poids'!A:A,'TCD poids'!C:C)</f>
        <v/>
      </c>
      <c r="M646">
        <f>TCD!T647</f>
        <v/>
      </c>
      <c r="N646">
        <f>IF(I646="",0.2,LOOKUP(I646,'Pays TVA'!A:A,'Pays TVA'!B:B))</f>
        <v/>
      </c>
      <c r="O646" s="151">
        <f>IF(TCD!M647="","",TCD!M647)</f>
        <v/>
      </c>
      <c r="P646" s="151">
        <f>IF(TCD!J647="","",TCD!J647)</f>
        <v/>
      </c>
      <c r="Q646" s="151">
        <f>IF(AND(TCD!L647="",TCD!Q647=""),"",IF(SUM(TCD!L647,TCD!Q647)&gt;15,29,9.5))</f>
        <v/>
      </c>
      <c r="R646" s="151">
        <f>_xlfn.XLOOKUP(F646,TCD!E:E,TCD!K:K,"")</f>
        <v/>
      </c>
      <c r="S646" s="151">
        <f>IF(TCD!I647="","",IF(TCD!I647&gt;8.5,17,8.5))</f>
        <v/>
      </c>
      <c r="T646" s="151">
        <f>TCD!Y647</f>
        <v/>
      </c>
    </row>
    <row r="647">
      <c r="A647" s="13">
        <f>TCD!V648</f>
        <v/>
      </c>
      <c r="B647" s="1">
        <f>B646</f>
        <v/>
      </c>
      <c r="F647">
        <f>TCD!E648</f>
        <v/>
      </c>
      <c r="H647" s="6">
        <f>IF(RIGHT(J647,3)="BTB","E","P")</f>
        <v/>
      </c>
      <c r="I647">
        <f>LOOKUP(F647,'Facture Chronopost'!L:L,'Facture Chronopost'!H:H)</f>
        <v/>
      </c>
      <c r="J647" s="6">
        <f>TCD!U648</f>
        <v/>
      </c>
      <c r="K647">
        <f>K646</f>
        <v/>
      </c>
      <c r="L647" s="151">
        <f>_xlfn.XLOOKUP(F647,'TCD poids'!A:A,'TCD poids'!C:C)</f>
        <v/>
      </c>
      <c r="M647">
        <f>TCD!T648</f>
        <v/>
      </c>
      <c r="N647">
        <f>IF(I647="",0.2,LOOKUP(I647,'Pays TVA'!A:A,'Pays TVA'!B:B))</f>
        <v/>
      </c>
      <c r="O647" s="151">
        <f>IF(TCD!M648="","",TCD!M648)</f>
        <v/>
      </c>
      <c r="P647" s="151">
        <f>IF(TCD!J648="","",TCD!J648)</f>
        <v/>
      </c>
      <c r="Q647" s="151">
        <f>IF(AND(TCD!L648="",TCD!Q648=""),"",IF(SUM(TCD!L648,TCD!Q648)&gt;15,29,9.5))</f>
        <v/>
      </c>
      <c r="R647" s="151">
        <f>_xlfn.XLOOKUP(F647,TCD!E:E,TCD!K:K,"")</f>
        <v/>
      </c>
      <c r="S647" s="151">
        <f>IF(TCD!I648="","",IF(TCD!I648&gt;8.5,17,8.5))</f>
        <v/>
      </c>
      <c r="T647" s="151">
        <f>TCD!Y648</f>
        <v/>
      </c>
    </row>
    <row r="648">
      <c r="A648" s="13">
        <f>TCD!V649</f>
        <v/>
      </c>
      <c r="B648" s="1">
        <f>B647</f>
        <v/>
      </c>
      <c r="F648">
        <f>TCD!E649</f>
        <v/>
      </c>
      <c r="H648" s="6">
        <f>IF(RIGHT(J648,3)="BTB","E","P")</f>
        <v/>
      </c>
      <c r="I648">
        <f>LOOKUP(F648,'Facture Chronopost'!L:L,'Facture Chronopost'!H:H)</f>
        <v/>
      </c>
      <c r="J648" s="6">
        <f>TCD!U649</f>
        <v/>
      </c>
      <c r="K648">
        <f>K647</f>
        <v/>
      </c>
      <c r="L648" s="151">
        <f>_xlfn.XLOOKUP(F648,'TCD poids'!A:A,'TCD poids'!C:C)</f>
        <v/>
      </c>
      <c r="M648">
        <f>TCD!T649</f>
        <v/>
      </c>
      <c r="N648">
        <f>IF(I648="",0.2,LOOKUP(I648,'Pays TVA'!A:A,'Pays TVA'!B:B))</f>
        <v/>
      </c>
      <c r="O648" s="151">
        <f>IF(TCD!M649="","",TCD!M649)</f>
        <v/>
      </c>
      <c r="P648" s="151">
        <f>IF(TCD!J649="","",TCD!J649)</f>
        <v/>
      </c>
      <c r="Q648" s="151">
        <f>IF(AND(TCD!L649="",TCD!Q649=""),"",IF(SUM(TCD!L649,TCD!Q649)&gt;15,29,9.5))</f>
        <v/>
      </c>
      <c r="R648" s="151">
        <f>_xlfn.XLOOKUP(F648,TCD!E:E,TCD!K:K,"")</f>
        <v/>
      </c>
      <c r="S648" s="151">
        <f>IF(TCD!I649="","",IF(TCD!I649&gt;8.5,17,8.5))</f>
        <v/>
      </c>
      <c r="T648" s="151">
        <f>TCD!Y649</f>
        <v/>
      </c>
    </row>
    <row r="649">
      <c r="A649" s="13">
        <f>TCD!V650</f>
        <v/>
      </c>
      <c r="B649" s="1">
        <f>B648</f>
        <v/>
      </c>
      <c r="F649">
        <f>TCD!E650</f>
        <v/>
      </c>
      <c r="H649" s="6">
        <f>IF(RIGHT(J649,3)="BTB","E","P")</f>
        <v/>
      </c>
      <c r="I649">
        <f>LOOKUP(F649,'Facture Chronopost'!L:L,'Facture Chronopost'!H:H)</f>
        <v/>
      </c>
      <c r="J649" s="6">
        <f>TCD!U650</f>
        <v/>
      </c>
      <c r="K649">
        <f>K648</f>
        <v/>
      </c>
      <c r="L649" s="151">
        <f>_xlfn.XLOOKUP(F649,'TCD poids'!A:A,'TCD poids'!C:C)</f>
        <v/>
      </c>
      <c r="M649">
        <f>TCD!T650</f>
        <v/>
      </c>
      <c r="N649">
        <f>IF(I649="",0.2,LOOKUP(I649,'Pays TVA'!A:A,'Pays TVA'!B:B))</f>
        <v/>
      </c>
      <c r="O649" s="151">
        <f>IF(TCD!M650="","",TCD!M650)</f>
        <v/>
      </c>
      <c r="P649" s="151">
        <f>IF(TCD!J650="","",TCD!J650)</f>
        <v/>
      </c>
      <c r="Q649" s="151">
        <f>IF(AND(TCD!L650="",TCD!Q650=""),"",IF(SUM(TCD!L650,TCD!Q650)&gt;15,29,9.5))</f>
        <v/>
      </c>
      <c r="R649" s="151">
        <f>_xlfn.XLOOKUP(F649,TCD!E:E,TCD!K:K,"")</f>
        <v/>
      </c>
      <c r="S649" s="151">
        <f>IF(TCD!I650="","",IF(TCD!I650&gt;8.5,17,8.5))</f>
        <v/>
      </c>
      <c r="T649" s="151">
        <f>TCD!Y650</f>
        <v/>
      </c>
    </row>
    <row r="650">
      <c r="A650" s="13">
        <f>TCD!V651</f>
        <v/>
      </c>
      <c r="B650" s="1">
        <f>B649</f>
        <v/>
      </c>
      <c r="F650">
        <f>TCD!E651</f>
        <v/>
      </c>
      <c r="H650" s="6">
        <f>IF(RIGHT(J650,3)="BTB","E","P")</f>
        <v/>
      </c>
      <c r="I650">
        <f>LOOKUP(F650,'Facture Chronopost'!L:L,'Facture Chronopost'!H:H)</f>
        <v/>
      </c>
      <c r="J650" s="6">
        <f>TCD!U651</f>
        <v/>
      </c>
      <c r="K650">
        <f>K649</f>
        <v/>
      </c>
      <c r="L650" s="151">
        <f>_xlfn.XLOOKUP(F650,'TCD poids'!A:A,'TCD poids'!C:C)</f>
        <v/>
      </c>
      <c r="M650">
        <f>TCD!T651</f>
        <v/>
      </c>
      <c r="N650">
        <f>IF(I650="",0.2,LOOKUP(I650,'Pays TVA'!A:A,'Pays TVA'!B:B))</f>
        <v/>
      </c>
      <c r="O650" s="151">
        <f>IF(TCD!M651="","",TCD!M651)</f>
        <v/>
      </c>
      <c r="P650" s="151">
        <f>IF(TCD!J651="","",TCD!J651)</f>
        <v/>
      </c>
      <c r="Q650" s="151">
        <f>IF(AND(TCD!L651="",TCD!Q651=""),"",IF(SUM(TCD!L651,TCD!Q651)&gt;15,29,9.5))</f>
        <v/>
      </c>
      <c r="R650" s="151">
        <f>_xlfn.XLOOKUP(F650,TCD!E:E,TCD!K:K,"")</f>
        <v/>
      </c>
      <c r="S650" s="151">
        <f>IF(TCD!I651="","",IF(TCD!I651&gt;8.5,17,8.5))</f>
        <v/>
      </c>
      <c r="T650" s="151">
        <f>TCD!Y651</f>
        <v/>
      </c>
    </row>
    <row r="651">
      <c r="A651" s="13">
        <f>TCD!V652</f>
        <v/>
      </c>
      <c r="B651" s="1">
        <f>B650</f>
        <v/>
      </c>
      <c r="F651">
        <f>TCD!E652</f>
        <v/>
      </c>
      <c r="H651" s="6">
        <f>IF(RIGHT(J651,3)="BTB","E","P")</f>
        <v/>
      </c>
      <c r="I651">
        <f>LOOKUP(F651,'Facture Chronopost'!L:L,'Facture Chronopost'!H:H)</f>
        <v/>
      </c>
      <c r="J651" s="6">
        <f>TCD!U652</f>
        <v/>
      </c>
      <c r="K651">
        <f>K650</f>
        <v/>
      </c>
      <c r="L651" s="151">
        <f>_xlfn.XLOOKUP(F651,'TCD poids'!A:A,'TCD poids'!C:C)</f>
        <v/>
      </c>
      <c r="M651">
        <f>TCD!T652</f>
        <v/>
      </c>
      <c r="N651">
        <f>IF(I651="",0.2,LOOKUP(I651,'Pays TVA'!A:A,'Pays TVA'!B:B))</f>
        <v/>
      </c>
      <c r="O651" s="151">
        <f>IF(TCD!M652="","",TCD!M652)</f>
        <v/>
      </c>
      <c r="P651" s="151">
        <f>IF(TCD!J652="","",TCD!J652)</f>
        <v/>
      </c>
      <c r="Q651" s="151">
        <f>IF(AND(TCD!L652="",TCD!Q652=""),"",IF(SUM(TCD!L652,TCD!Q652)&gt;15,29,9.5))</f>
        <v/>
      </c>
      <c r="R651" s="151">
        <f>_xlfn.XLOOKUP(F651,TCD!E:E,TCD!K:K,"")</f>
        <v/>
      </c>
      <c r="S651" s="151">
        <f>IF(TCD!I652="","",IF(TCD!I652&gt;8.5,17,8.5))</f>
        <v/>
      </c>
      <c r="T651" s="151">
        <f>TCD!Y652</f>
        <v/>
      </c>
    </row>
    <row r="652">
      <c r="A652" s="13">
        <f>TCD!V653</f>
        <v/>
      </c>
      <c r="B652" s="1">
        <f>B651</f>
        <v/>
      </c>
      <c r="F652">
        <f>TCD!E653</f>
        <v/>
      </c>
      <c r="H652" s="6">
        <f>IF(RIGHT(J652,3)="BTB","E","P")</f>
        <v/>
      </c>
      <c r="I652">
        <f>LOOKUP(F652,'Facture Chronopost'!L:L,'Facture Chronopost'!H:H)</f>
        <v/>
      </c>
      <c r="J652" s="6">
        <f>TCD!U653</f>
        <v/>
      </c>
      <c r="K652">
        <f>K651</f>
        <v/>
      </c>
      <c r="L652" s="151">
        <f>_xlfn.XLOOKUP(F652,'TCD poids'!A:A,'TCD poids'!C:C)</f>
        <v/>
      </c>
      <c r="M652">
        <f>TCD!T653</f>
        <v/>
      </c>
      <c r="N652">
        <f>IF(I652="",0.2,LOOKUP(I652,'Pays TVA'!A:A,'Pays TVA'!B:B))</f>
        <v/>
      </c>
      <c r="O652" s="151">
        <f>IF(TCD!M653="","",TCD!M653)</f>
        <v/>
      </c>
      <c r="P652" s="151">
        <f>IF(TCD!J653="","",TCD!J653)</f>
        <v/>
      </c>
      <c r="Q652" s="151">
        <f>IF(AND(TCD!L653="",TCD!Q653=""),"",IF(SUM(TCD!L653,TCD!Q653)&gt;15,29,9.5))</f>
        <v/>
      </c>
      <c r="R652" s="151">
        <f>_xlfn.XLOOKUP(F652,TCD!E:E,TCD!K:K,"")</f>
        <v/>
      </c>
      <c r="S652" s="151">
        <f>IF(TCD!I653="","",IF(TCD!I653&gt;8.5,17,8.5))</f>
        <v/>
      </c>
      <c r="T652" s="151">
        <f>TCD!Y653</f>
        <v/>
      </c>
    </row>
    <row r="653">
      <c r="A653" s="13">
        <f>TCD!V654</f>
        <v/>
      </c>
      <c r="B653" s="1">
        <f>B652</f>
        <v/>
      </c>
      <c r="F653">
        <f>TCD!E654</f>
        <v/>
      </c>
      <c r="H653" s="6">
        <f>IF(RIGHT(J653,3)="BTB","E","P")</f>
        <v/>
      </c>
      <c r="I653">
        <f>LOOKUP(F653,'Facture Chronopost'!L:L,'Facture Chronopost'!H:H)</f>
        <v/>
      </c>
      <c r="J653" s="6">
        <f>TCD!U654</f>
        <v/>
      </c>
      <c r="K653">
        <f>K652</f>
        <v/>
      </c>
      <c r="L653" s="151">
        <f>_xlfn.XLOOKUP(F653,'TCD poids'!A:A,'TCD poids'!C:C)</f>
        <v/>
      </c>
      <c r="M653">
        <f>TCD!T654</f>
        <v/>
      </c>
      <c r="N653">
        <f>IF(I653="",0.2,LOOKUP(I653,'Pays TVA'!A:A,'Pays TVA'!B:B))</f>
        <v/>
      </c>
      <c r="O653" s="151">
        <f>IF(TCD!M654="","",TCD!M654)</f>
        <v/>
      </c>
      <c r="P653" s="151">
        <f>IF(TCD!J654="","",TCD!J654)</f>
        <v/>
      </c>
      <c r="Q653" s="151">
        <f>IF(AND(TCD!L654="",TCD!Q654=""),"",IF(SUM(TCD!L654,TCD!Q654)&gt;15,29,9.5))</f>
        <v/>
      </c>
      <c r="R653" s="151">
        <f>_xlfn.XLOOKUP(F653,TCD!E:E,TCD!K:K,"")</f>
        <v/>
      </c>
      <c r="S653" s="151">
        <f>IF(TCD!I654="","",IF(TCD!I654&gt;8.5,17,8.5))</f>
        <v/>
      </c>
      <c r="T653" s="151">
        <f>TCD!Y654</f>
        <v/>
      </c>
    </row>
    <row r="654">
      <c r="A654" s="13">
        <f>TCD!V655</f>
        <v/>
      </c>
      <c r="B654" s="1">
        <f>B653</f>
        <v/>
      </c>
      <c r="F654">
        <f>TCD!E655</f>
        <v/>
      </c>
      <c r="H654" s="6">
        <f>IF(RIGHT(J654,3)="BTB","E","P")</f>
        <v/>
      </c>
      <c r="I654">
        <f>LOOKUP(F654,'Facture Chronopost'!L:L,'Facture Chronopost'!H:H)</f>
        <v/>
      </c>
      <c r="J654" s="6">
        <f>TCD!U655</f>
        <v/>
      </c>
      <c r="K654">
        <f>K653</f>
        <v/>
      </c>
      <c r="L654" s="151">
        <f>_xlfn.XLOOKUP(F654,'TCD poids'!A:A,'TCD poids'!C:C)</f>
        <v/>
      </c>
      <c r="M654">
        <f>TCD!T655</f>
        <v/>
      </c>
      <c r="N654">
        <f>IF(I654="",0.2,LOOKUP(I654,'Pays TVA'!A:A,'Pays TVA'!B:B))</f>
        <v/>
      </c>
      <c r="O654" s="151">
        <f>IF(TCD!M655="","",TCD!M655)</f>
        <v/>
      </c>
      <c r="P654" s="151">
        <f>IF(TCD!J655="","",TCD!J655)</f>
        <v/>
      </c>
      <c r="Q654" s="151">
        <f>IF(AND(TCD!L655="",TCD!Q655=""),"",IF(SUM(TCD!L655,TCD!Q655)&gt;15,29,9.5))</f>
        <v/>
      </c>
      <c r="R654" s="151">
        <f>_xlfn.XLOOKUP(F654,TCD!E:E,TCD!K:K,"")</f>
        <v/>
      </c>
      <c r="S654" s="151">
        <f>IF(TCD!I655="","",IF(TCD!I655&gt;8.5,17,8.5))</f>
        <v/>
      </c>
      <c r="T654" s="151">
        <f>TCD!Y655</f>
        <v/>
      </c>
    </row>
    <row r="655">
      <c r="A655" s="13">
        <f>TCD!V656</f>
        <v/>
      </c>
      <c r="B655" s="1">
        <f>B654</f>
        <v/>
      </c>
      <c r="F655">
        <f>TCD!E656</f>
        <v/>
      </c>
      <c r="H655" s="6">
        <f>IF(RIGHT(J655,3)="BTB","E","P")</f>
        <v/>
      </c>
      <c r="I655">
        <f>LOOKUP(F655,'Facture Chronopost'!L:L,'Facture Chronopost'!H:H)</f>
        <v/>
      </c>
      <c r="J655" s="6">
        <f>TCD!U656</f>
        <v/>
      </c>
      <c r="K655">
        <f>K654</f>
        <v/>
      </c>
      <c r="L655" s="151">
        <f>_xlfn.XLOOKUP(F655,'TCD poids'!A:A,'TCD poids'!C:C)</f>
        <v/>
      </c>
      <c r="M655">
        <f>TCD!T656</f>
        <v/>
      </c>
      <c r="N655">
        <f>IF(I655="",0.2,LOOKUP(I655,'Pays TVA'!A:A,'Pays TVA'!B:B))</f>
        <v/>
      </c>
      <c r="O655" s="151">
        <f>IF(TCD!M656="","",TCD!M656)</f>
        <v/>
      </c>
      <c r="P655" s="151">
        <f>IF(TCD!J656="","",TCD!J656)</f>
        <v/>
      </c>
      <c r="Q655" s="151">
        <f>IF(AND(TCD!L656="",TCD!Q656=""),"",IF(SUM(TCD!L656,TCD!Q656)&gt;15,29,9.5))</f>
        <v/>
      </c>
      <c r="R655" s="151">
        <f>_xlfn.XLOOKUP(F655,TCD!E:E,TCD!K:K,"")</f>
        <v/>
      </c>
      <c r="S655" s="151">
        <f>IF(TCD!I656="","",IF(TCD!I656&gt;8.5,17,8.5))</f>
        <v/>
      </c>
      <c r="T655" s="151">
        <f>TCD!Y656</f>
        <v/>
      </c>
    </row>
    <row r="656">
      <c r="A656" s="13">
        <f>TCD!V657</f>
        <v/>
      </c>
      <c r="B656" s="1">
        <f>B655</f>
        <v/>
      </c>
      <c r="F656">
        <f>TCD!E657</f>
        <v/>
      </c>
      <c r="H656" s="6">
        <f>IF(RIGHT(J656,3)="BTB","E","P")</f>
        <v/>
      </c>
      <c r="I656">
        <f>LOOKUP(F656,'Facture Chronopost'!L:L,'Facture Chronopost'!H:H)</f>
        <v/>
      </c>
      <c r="J656" s="6">
        <f>TCD!U657</f>
        <v/>
      </c>
      <c r="K656">
        <f>K655</f>
        <v/>
      </c>
      <c r="L656" s="151">
        <f>_xlfn.XLOOKUP(F656,'TCD poids'!A:A,'TCD poids'!C:C)</f>
        <v/>
      </c>
      <c r="M656">
        <f>TCD!T657</f>
        <v/>
      </c>
      <c r="N656">
        <f>IF(I656="",0.2,LOOKUP(I656,'Pays TVA'!A:A,'Pays TVA'!B:B))</f>
        <v/>
      </c>
      <c r="O656" s="151">
        <f>IF(TCD!M657="","",TCD!M657)</f>
        <v/>
      </c>
      <c r="P656" s="151">
        <f>IF(TCD!J657="","",TCD!J657)</f>
        <v/>
      </c>
      <c r="Q656" s="151">
        <f>IF(AND(TCD!L657="",TCD!Q657=""),"",IF(SUM(TCD!L657,TCD!Q657)&gt;15,29,9.5))</f>
        <v/>
      </c>
      <c r="R656" s="151">
        <f>_xlfn.XLOOKUP(F656,TCD!E:E,TCD!K:K,"")</f>
        <v/>
      </c>
      <c r="S656" s="151">
        <f>IF(TCD!I657="","",IF(TCD!I657&gt;8.5,17,8.5))</f>
        <v/>
      </c>
      <c r="T656" s="151">
        <f>TCD!Y657</f>
        <v/>
      </c>
    </row>
    <row r="657">
      <c r="A657" s="13">
        <f>TCD!V658</f>
        <v/>
      </c>
      <c r="B657" s="1">
        <f>B656</f>
        <v/>
      </c>
      <c r="F657">
        <f>TCD!E658</f>
        <v/>
      </c>
      <c r="H657" s="6">
        <f>IF(RIGHT(J657,3)="BTB","E","P")</f>
        <v/>
      </c>
      <c r="I657">
        <f>LOOKUP(F657,'Facture Chronopost'!L:L,'Facture Chronopost'!H:H)</f>
        <v/>
      </c>
      <c r="J657" s="6">
        <f>TCD!U658</f>
        <v/>
      </c>
      <c r="K657">
        <f>K656</f>
        <v/>
      </c>
      <c r="L657" s="151">
        <f>_xlfn.XLOOKUP(F657,'TCD poids'!A:A,'TCD poids'!C:C)</f>
        <v/>
      </c>
      <c r="M657">
        <f>TCD!T658</f>
        <v/>
      </c>
      <c r="N657">
        <f>IF(I657="",0.2,LOOKUP(I657,'Pays TVA'!A:A,'Pays TVA'!B:B))</f>
        <v/>
      </c>
      <c r="O657" s="151">
        <f>IF(TCD!M658="","",TCD!M658)</f>
        <v/>
      </c>
      <c r="P657" s="151">
        <f>IF(TCD!J658="","",TCD!J658)</f>
        <v/>
      </c>
      <c r="Q657" s="151">
        <f>IF(AND(TCD!L658="",TCD!Q658=""),"",IF(SUM(TCD!L658,TCD!Q658)&gt;15,29,9.5))</f>
        <v/>
      </c>
      <c r="R657" s="151">
        <f>_xlfn.XLOOKUP(F657,TCD!E:E,TCD!K:K,"")</f>
        <v/>
      </c>
      <c r="S657" s="151">
        <f>IF(TCD!I658="","",IF(TCD!I658&gt;8.5,17,8.5))</f>
        <v/>
      </c>
      <c r="T657" s="151">
        <f>TCD!Y658</f>
        <v/>
      </c>
    </row>
    <row r="658">
      <c r="A658" s="13">
        <f>TCD!V659</f>
        <v/>
      </c>
      <c r="B658" s="1">
        <f>B657</f>
        <v/>
      </c>
      <c r="F658">
        <f>TCD!E659</f>
        <v/>
      </c>
      <c r="H658" s="6">
        <f>IF(RIGHT(J658,3)="BTB","E","P")</f>
        <v/>
      </c>
      <c r="I658">
        <f>LOOKUP(F658,'Facture Chronopost'!L:L,'Facture Chronopost'!H:H)</f>
        <v/>
      </c>
      <c r="J658" s="6">
        <f>TCD!U659</f>
        <v/>
      </c>
      <c r="K658">
        <f>K657</f>
        <v/>
      </c>
      <c r="L658" s="151">
        <f>_xlfn.XLOOKUP(F658,'TCD poids'!A:A,'TCD poids'!C:C)</f>
        <v/>
      </c>
      <c r="M658">
        <f>TCD!T659</f>
        <v/>
      </c>
      <c r="N658">
        <f>IF(I658="",0.2,LOOKUP(I658,'Pays TVA'!A:A,'Pays TVA'!B:B))</f>
        <v/>
      </c>
      <c r="O658" s="151">
        <f>IF(TCD!M659="","",TCD!M659)</f>
        <v/>
      </c>
      <c r="P658" s="151">
        <f>IF(TCD!J659="","",TCD!J659)</f>
        <v/>
      </c>
      <c r="Q658" s="151">
        <f>IF(AND(TCD!L659="",TCD!Q659=""),"",IF(SUM(TCD!L659,TCD!Q659)&gt;15,29,9.5))</f>
        <v/>
      </c>
      <c r="R658" s="151">
        <f>_xlfn.XLOOKUP(F658,TCD!E:E,TCD!K:K,"")</f>
        <v/>
      </c>
      <c r="S658" s="151">
        <f>IF(TCD!I659="","",IF(TCD!I659&gt;8.5,17,8.5))</f>
        <v/>
      </c>
      <c r="T658" s="151">
        <f>TCD!Y659</f>
        <v/>
      </c>
    </row>
    <row r="659">
      <c r="A659" s="13">
        <f>TCD!V660</f>
        <v/>
      </c>
      <c r="B659" s="1">
        <f>B658</f>
        <v/>
      </c>
      <c r="F659">
        <f>TCD!E660</f>
        <v/>
      </c>
      <c r="H659" s="6">
        <f>IF(RIGHT(J659,3)="BTB","E","P")</f>
        <v/>
      </c>
      <c r="I659">
        <f>LOOKUP(F659,'Facture Chronopost'!L:L,'Facture Chronopost'!H:H)</f>
        <v/>
      </c>
      <c r="J659" s="6">
        <f>TCD!U660</f>
        <v/>
      </c>
      <c r="K659">
        <f>K658</f>
        <v/>
      </c>
      <c r="L659" s="151">
        <f>_xlfn.XLOOKUP(F659,'TCD poids'!A:A,'TCD poids'!C:C)</f>
        <v/>
      </c>
      <c r="M659">
        <f>TCD!T660</f>
        <v/>
      </c>
      <c r="N659">
        <f>IF(I659="",0.2,LOOKUP(I659,'Pays TVA'!A:A,'Pays TVA'!B:B))</f>
        <v/>
      </c>
      <c r="O659" s="151">
        <f>IF(TCD!M660="","",TCD!M660)</f>
        <v/>
      </c>
      <c r="P659" s="151">
        <f>IF(TCD!J660="","",TCD!J660)</f>
        <v/>
      </c>
      <c r="Q659" s="151">
        <f>IF(AND(TCD!L660="",TCD!Q660=""),"",IF(SUM(TCD!L660,TCD!Q660)&gt;15,29,9.5))</f>
        <v/>
      </c>
      <c r="R659" s="151">
        <f>_xlfn.XLOOKUP(F659,TCD!E:E,TCD!K:K,"")</f>
        <v/>
      </c>
      <c r="S659" s="151">
        <f>IF(TCD!I660="","",IF(TCD!I660&gt;8.5,17,8.5))</f>
        <v/>
      </c>
      <c r="T659" s="151">
        <f>TCD!Y660</f>
        <v/>
      </c>
    </row>
    <row r="660">
      <c r="A660" s="13">
        <f>TCD!V661</f>
        <v/>
      </c>
      <c r="B660" s="1">
        <f>B659</f>
        <v/>
      </c>
      <c r="F660">
        <f>TCD!E661</f>
        <v/>
      </c>
      <c r="H660" s="6">
        <f>IF(RIGHT(J660,3)="BTB","E","P")</f>
        <v/>
      </c>
      <c r="I660">
        <f>LOOKUP(F660,'Facture Chronopost'!L:L,'Facture Chronopost'!H:H)</f>
        <v/>
      </c>
      <c r="J660" s="6">
        <f>TCD!U661</f>
        <v/>
      </c>
      <c r="K660">
        <f>K659</f>
        <v/>
      </c>
      <c r="L660" s="151">
        <f>_xlfn.XLOOKUP(F660,'TCD poids'!A:A,'TCD poids'!C:C)</f>
        <v/>
      </c>
      <c r="M660">
        <f>TCD!T661</f>
        <v/>
      </c>
      <c r="N660">
        <f>IF(I660="",0.2,LOOKUP(I660,'Pays TVA'!A:A,'Pays TVA'!B:B))</f>
        <v/>
      </c>
      <c r="O660" s="151">
        <f>IF(TCD!M661="","",TCD!M661)</f>
        <v/>
      </c>
      <c r="P660" s="151">
        <f>IF(TCD!J661="","",TCD!J661)</f>
        <v/>
      </c>
      <c r="Q660" s="151">
        <f>IF(AND(TCD!L661="",TCD!Q661=""),"",IF(SUM(TCD!L661,TCD!Q661)&gt;15,29,9.5))</f>
        <v/>
      </c>
      <c r="R660" s="151">
        <f>_xlfn.XLOOKUP(F660,TCD!E:E,TCD!K:K,"")</f>
        <v/>
      </c>
      <c r="S660" s="151">
        <f>IF(TCD!I661="","",IF(TCD!I661&gt;8.5,17,8.5))</f>
        <v/>
      </c>
      <c r="T660" s="151">
        <f>TCD!Y661</f>
        <v/>
      </c>
    </row>
    <row r="661">
      <c r="A661" s="13">
        <f>TCD!V662</f>
        <v/>
      </c>
      <c r="B661" s="1">
        <f>B660</f>
        <v/>
      </c>
      <c r="F661">
        <f>TCD!E662</f>
        <v/>
      </c>
      <c r="H661" s="6">
        <f>IF(RIGHT(J661,3)="BTB","E","P")</f>
        <v/>
      </c>
      <c r="I661">
        <f>LOOKUP(F661,'Facture Chronopost'!L:L,'Facture Chronopost'!H:H)</f>
        <v/>
      </c>
      <c r="J661" s="6">
        <f>TCD!U662</f>
        <v/>
      </c>
      <c r="K661">
        <f>K660</f>
        <v/>
      </c>
      <c r="L661" s="151">
        <f>_xlfn.XLOOKUP(F661,'TCD poids'!A:A,'TCD poids'!C:C)</f>
        <v/>
      </c>
      <c r="M661">
        <f>TCD!T662</f>
        <v/>
      </c>
      <c r="N661">
        <f>IF(I661="",0.2,LOOKUP(I661,'Pays TVA'!A:A,'Pays TVA'!B:B))</f>
        <v/>
      </c>
      <c r="O661" s="151">
        <f>IF(TCD!M662="","",TCD!M662)</f>
        <v/>
      </c>
      <c r="P661" s="151">
        <f>IF(TCD!J662="","",TCD!J662)</f>
        <v/>
      </c>
      <c r="Q661" s="151">
        <f>IF(AND(TCD!L662="",TCD!Q662=""),"",IF(SUM(TCD!L662,TCD!Q662)&gt;15,29,9.5))</f>
        <v/>
      </c>
      <c r="R661" s="151">
        <f>_xlfn.XLOOKUP(F661,TCD!E:E,TCD!K:K,"")</f>
        <v/>
      </c>
      <c r="S661" s="151">
        <f>IF(TCD!I662="","",IF(TCD!I662&gt;8.5,17,8.5))</f>
        <v/>
      </c>
      <c r="T661" s="151">
        <f>TCD!Y662</f>
        <v/>
      </c>
    </row>
    <row r="662">
      <c r="A662" s="13">
        <f>TCD!V663</f>
        <v/>
      </c>
      <c r="B662" s="1">
        <f>B661</f>
        <v/>
      </c>
      <c r="F662">
        <f>TCD!E663</f>
        <v/>
      </c>
      <c r="H662" s="6">
        <f>IF(RIGHT(J662,3)="BTB","E","P")</f>
        <v/>
      </c>
      <c r="I662">
        <f>LOOKUP(F662,'Facture Chronopost'!L:L,'Facture Chronopost'!H:H)</f>
        <v/>
      </c>
      <c r="J662" s="6">
        <f>TCD!U663</f>
        <v/>
      </c>
      <c r="K662">
        <f>K661</f>
        <v/>
      </c>
      <c r="L662" s="151">
        <f>_xlfn.XLOOKUP(F662,'TCD poids'!A:A,'TCD poids'!C:C)</f>
        <v/>
      </c>
      <c r="M662">
        <f>TCD!T663</f>
        <v/>
      </c>
      <c r="N662">
        <f>IF(I662="",0.2,LOOKUP(I662,'Pays TVA'!A:A,'Pays TVA'!B:B))</f>
        <v/>
      </c>
      <c r="O662" s="151">
        <f>IF(TCD!M663="","",TCD!M663)</f>
        <v/>
      </c>
      <c r="P662" s="151">
        <f>IF(TCD!J663="","",TCD!J663)</f>
        <v/>
      </c>
      <c r="Q662" s="151">
        <f>IF(AND(TCD!L663="",TCD!Q663=""),"",IF(SUM(TCD!L663,TCD!Q663)&gt;15,29,9.5))</f>
        <v/>
      </c>
      <c r="R662" s="151">
        <f>_xlfn.XLOOKUP(F662,TCD!E:E,TCD!K:K,"")</f>
        <v/>
      </c>
      <c r="S662" s="151">
        <f>IF(TCD!I663="","",IF(TCD!I663&gt;8.5,17,8.5))</f>
        <v/>
      </c>
      <c r="T662" s="151">
        <f>TCD!Y663</f>
        <v/>
      </c>
    </row>
    <row r="663">
      <c r="A663" s="13">
        <f>TCD!V664</f>
        <v/>
      </c>
      <c r="B663" s="1">
        <f>B662</f>
        <v/>
      </c>
      <c r="F663">
        <f>TCD!E664</f>
        <v/>
      </c>
      <c r="H663" s="6">
        <f>IF(RIGHT(J663,3)="BTB","E","P")</f>
        <v/>
      </c>
      <c r="I663">
        <f>LOOKUP(F663,'Facture Chronopost'!L:L,'Facture Chronopost'!H:H)</f>
        <v/>
      </c>
      <c r="J663" s="6">
        <f>TCD!U664</f>
        <v/>
      </c>
      <c r="K663">
        <f>K662</f>
        <v/>
      </c>
      <c r="L663" s="151">
        <f>_xlfn.XLOOKUP(F663,'TCD poids'!A:A,'TCD poids'!C:C)</f>
        <v/>
      </c>
      <c r="M663">
        <f>TCD!T664</f>
        <v/>
      </c>
      <c r="N663">
        <f>IF(I663="",0.2,LOOKUP(I663,'Pays TVA'!A:A,'Pays TVA'!B:B))</f>
        <v/>
      </c>
      <c r="O663" s="151">
        <f>IF(TCD!M664="","",TCD!M664)</f>
        <v/>
      </c>
      <c r="P663" s="151">
        <f>IF(TCD!J664="","",TCD!J664)</f>
        <v/>
      </c>
      <c r="Q663" s="151">
        <f>IF(AND(TCD!L664="",TCD!Q664=""),"",IF(SUM(TCD!L664,TCD!Q664)&gt;15,29,9.5))</f>
        <v/>
      </c>
      <c r="R663" s="151">
        <f>_xlfn.XLOOKUP(F663,TCD!E:E,TCD!K:K,"")</f>
        <v/>
      </c>
      <c r="S663" s="151">
        <f>IF(TCD!I664="","",IF(TCD!I664&gt;8.5,17,8.5))</f>
        <v/>
      </c>
      <c r="T663" s="151">
        <f>TCD!Y664</f>
        <v/>
      </c>
    </row>
    <row r="664">
      <c r="A664" s="13">
        <f>TCD!V665</f>
        <v/>
      </c>
      <c r="B664" s="1">
        <f>B663</f>
        <v/>
      </c>
      <c r="F664">
        <f>TCD!E665</f>
        <v/>
      </c>
      <c r="H664" s="6">
        <f>IF(RIGHT(J664,3)="BTB","E","P")</f>
        <v/>
      </c>
      <c r="I664">
        <f>LOOKUP(F664,'Facture Chronopost'!L:L,'Facture Chronopost'!H:H)</f>
        <v/>
      </c>
      <c r="J664" s="6">
        <f>TCD!U665</f>
        <v/>
      </c>
      <c r="K664">
        <f>K663</f>
        <v/>
      </c>
      <c r="L664" s="151">
        <f>_xlfn.XLOOKUP(F664,'TCD poids'!A:A,'TCD poids'!C:C)</f>
        <v/>
      </c>
      <c r="M664">
        <f>TCD!T665</f>
        <v/>
      </c>
      <c r="N664">
        <f>IF(I664="",0.2,LOOKUP(I664,'Pays TVA'!A:A,'Pays TVA'!B:B))</f>
        <v/>
      </c>
      <c r="O664" s="151">
        <f>IF(TCD!M665="","",TCD!M665)</f>
        <v/>
      </c>
      <c r="P664" s="151">
        <f>IF(TCD!J665="","",TCD!J665)</f>
        <v/>
      </c>
      <c r="Q664" s="151">
        <f>IF(AND(TCD!L665="",TCD!Q665=""),"",IF(SUM(TCD!L665,TCD!Q665)&gt;15,29,9.5))</f>
        <v/>
      </c>
      <c r="R664" s="151">
        <f>_xlfn.XLOOKUP(F664,TCD!E:E,TCD!K:K,"")</f>
        <v/>
      </c>
      <c r="S664" s="151">
        <f>IF(TCD!I665="","",IF(TCD!I665&gt;8.5,17,8.5))</f>
        <v/>
      </c>
      <c r="T664" s="151">
        <f>TCD!Y665</f>
        <v/>
      </c>
    </row>
    <row r="665">
      <c r="A665" s="13">
        <f>TCD!V666</f>
        <v/>
      </c>
      <c r="B665" s="1">
        <f>B664</f>
        <v/>
      </c>
      <c r="F665">
        <f>TCD!E666</f>
        <v/>
      </c>
      <c r="H665" s="6">
        <f>IF(RIGHT(J665,3)="BTB","E","P")</f>
        <v/>
      </c>
      <c r="I665">
        <f>LOOKUP(F665,'Facture Chronopost'!L:L,'Facture Chronopost'!H:H)</f>
        <v/>
      </c>
      <c r="J665" s="6">
        <f>TCD!U666</f>
        <v/>
      </c>
      <c r="K665">
        <f>K664</f>
        <v/>
      </c>
      <c r="L665" s="151">
        <f>_xlfn.XLOOKUP(F665,'TCD poids'!A:A,'TCD poids'!C:C)</f>
        <v/>
      </c>
      <c r="M665">
        <f>TCD!T666</f>
        <v/>
      </c>
      <c r="N665">
        <f>IF(I665="",0.2,LOOKUP(I665,'Pays TVA'!A:A,'Pays TVA'!B:B))</f>
        <v/>
      </c>
      <c r="O665" s="151">
        <f>IF(TCD!M666="","",TCD!M666)</f>
        <v/>
      </c>
      <c r="P665" s="151">
        <f>IF(TCD!J666="","",TCD!J666)</f>
        <v/>
      </c>
      <c r="Q665" s="151">
        <f>IF(AND(TCD!L666="",TCD!Q666=""),"",IF(SUM(TCD!L666,TCD!Q666)&gt;15,29,9.5))</f>
        <v/>
      </c>
      <c r="R665" s="151">
        <f>_xlfn.XLOOKUP(F665,TCD!E:E,TCD!K:K,"")</f>
        <v/>
      </c>
      <c r="S665" s="151">
        <f>IF(TCD!I666="","",IF(TCD!I666&gt;8.5,17,8.5))</f>
        <v/>
      </c>
      <c r="T665" s="151">
        <f>TCD!Y666</f>
        <v/>
      </c>
    </row>
    <row r="666">
      <c r="A666" s="13">
        <f>TCD!V667</f>
        <v/>
      </c>
      <c r="B666" s="1">
        <f>B665</f>
        <v/>
      </c>
      <c r="F666">
        <f>TCD!E667</f>
        <v/>
      </c>
      <c r="H666" s="6">
        <f>IF(RIGHT(J666,3)="BTB","E","P")</f>
        <v/>
      </c>
      <c r="I666">
        <f>LOOKUP(F666,'Facture Chronopost'!L:L,'Facture Chronopost'!H:H)</f>
        <v/>
      </c>
      <c r="J666" s="6">
        <f>TCD!U667</f>
        <v/>
      </c>
      <c r="K666">
        <f>K665</f>
        <v/>
      </c>
      <c r="L666" s="151">
        <f>_xlfn.XLOOKUP(F666,'TCD poids'!A:A,'TCD poids'!C:C)</f>
        <v/>
      </c>
      <c r="M666">
        <f>TCD!T667</f>
        <v/>
      </c>
      <c r="N666">
        <f>IF(I666="",0.2,LOOKUP(I666,'Pays TVA'!A:A,'Pays TVA'!B:B))</f>
        <v/>
      </c>
      <c r="O666" s="151">
        <f>IF(TCD!M667="","",TCD!M667)</f>
        <v/>
      </c>
      <c r="P666" s="151">
        <f>IF(TCD!J667="","",TCD!J667)</f>
        <v/>
      </c>
      <c r="Q666" s="151">
        <f>IF(AND(TCD!L667="",TCD!Q667=""),"",IF(SUM(TCD!L667,TCD!Q667)&gt;15,29,9.5))</f>
        <v/>
      </c>
      <c r="R666" s="151">
        <f>_xlfn.XLOOKUP(F666,TCD!E:E,TCD!K:K,"")</f>
        <v/>
      </c>
      <c r="S666" s="151">
        <f>IF(TCD!I667="","",IF(TCD!I667&gt;8.5,17,8.5))</f>
        <v/>
      </c>
      <c r="T666" s="151">
        <f>TCD!Y667</f>
        <v/>
      </c>
    </row>
    <row r="667">
      <c r="A667" s="13">
        <f>TCD!V668</f>
        <v/>
      </c>
      <c r="B667" s="1">
        <f>B666</f>
        <v/>
      </c>
      <c r="F667">
        <f>TCD!E668</f>
        <v/>
      </c>
      <c r="H667" s="6">
        <f>IF(RIGHT(J667,3)="BTB","E","P")</f>
        <v/>
      </c>
      <c r="I667">
        <f>LOOKUP(F667,'Facture Chronopost'!L:L,'Facture Chronopost'!H:H)</f>
        <v/>
      </c>
      <c r="J667" s="6">
        <f>TCD!U668</f>
        <v/>
      </c>
      <c r="K667">
        <f>K666</f>
        <v/>
      </c>
      <c r="L667" s="151">
        <f>_xlfn.XLOOKUP(F667,'TCD poids'!A:A,'TCD poids'!C:C)</f>
        <v/>
      </c>
      <c r="M667">
        <f>TCD!T668</f>
        <v/>
      </c>
      <c r="N667">
        <f>IF(I667="",0.2,LOOKUP(I667,'Pays TVA'!A:A,'Pays TVA'!B:B))</f>
        <v/>
      </c>
      <c r="O667" s="151">
        <f>IF(TCD!M668="","",TCD!M668)</f>
        <v/>
      </c>
      <c r="P667" s="151">
        <f>IF(TCD!J668="","",TCD!J668)</f>
        <v/>
      </c>
      <c r="Q667" s="151">
        <f>IF(AND(TCD!L668="",TCD!Q668=""),"",IF(SUM(TCD!L668,TCD!Q668)&gt;15,29,9.5))</f>
        <v/>
      </c>
      <c r="R667" s="151">
        <f>_xlfn.XLOOKUP(F667,TCD!E:E,TCD!K:K,"")</f>
        <v/>
      </c>
      <c r="S667" s="151">
        <f>IF(TCD!I668="","",IF(TCD!I668&gt;8.5,17,8.5))</f>
        <v/>
      </c>
      <c r="T667" s="151">
        <f>TCD!Y668</f>
        <v/>
      </c>
    </row>
    <row r="668">
      <c r="A668" s="13">
        <f>TCD!V669</f>
        <v/>
      </c>
      <c r="B668" s="1">
        <f>B667</f>
        <v/>
      </c>
      <c r="F668">
        <f>TCD!E669</f>
        <v/>
      </c>
      <c r="H668" s="6">
        <f>IF(RIGHT(J668,3)="BTB","E","P")</f>
        <v/>
      </c>
      <c r="I668">
        <f>LOOKUP(F668,'Facture Chronopost'!L:L,'Facture Chronopost'!H:H)</f>
        <v/>
      </c>
      <c r="J668" s="6">
        <f>TCD!U669</f>
        <v/>
      </c>
      <c r="K668">
        <f>K667</f>
        <v/>
      </c>
      <c r="L668" s="151">
        <f>_xlfn.XLOOKUP(F668,'TCD poids'!A:A,'TCD poids'!C:C)</f>
        <v/>
      </c>
      <c r="M668">
        <f>TCD!T669</f>
        <v/>
      </c>
      <c r="N668">
        <f>IF(I668="",0.2,LOOKUP(I668,'Pays TVA'!A:A,'Pays TVA'!B:B))</f>
        <v/>
      </c>
      <c r="O668" s="151">
        <f>IF(TCD!M669="","",TCD!M669)</f>
        <v/>
      </c>
      <c r="P668" s="151">
        <f>IF(TCD!J669="","",TCD!J669)</f>
        <v/>
      </c>
      <c r="Q668" s="151">
        <f>IF(AND(TCD!L669="",TCD!Q669=""),"",IF(SUM(TCD!L669,TCD!Q669)&gt;15,29,9.5))</f>
        <v/>
      </c>
      <c r="R668" s="151">
        <f>_xlfn.XLOOKUP(F668,TCD!E:E,TCD!K:K,"")</f>
        <v/>
      </c>
      <c r="S668" s="151">
        <f>IF(TCD!I669="","",IF(TCD!I669&gt;8.5,17,8.5))</f>
        <v/>
      </c>
      <c r="T668" s="151">
        <f>TCD!Y669</f>
        <v/>
      </c>
    </row>
    <row r="669">
      <c r="A669" s="13">
        <f>TCD!V670</f>
        <v/>
      </c>
      <c r="B669" s="1">
        <f>B668</f>
        <v/>
      </c>
      <c r="F669">
        <f>TCD!E670</f>
        <v/>
      </c>
      <c r="H669" s="6">
        <f>IF(RIGHT(J669,3)="BTB","E","P")</f>
        <v/>
      </c>
      <c r="I669">
        <f>LOOKUP(F669,'Facture Chronopost'!L:L,'Facture Chronopost'!H:H)</f>
        <v/>
      </c>
      <c r="J669" s="6">
        <f>TCD!U670</f>
        <v/>
      </c>
      <c r="K669">
        <f>K668</f>
        <v/>
      </c>
      <c r="L669" s="151">
        <f>_xlfn.XLOOKUP(F669,'TCD poids'!A:A,'TCD poids'!C:C)</f>
        <v/>
      </c>
      <c r="M669">
        <f>TCD!T670</f>
        <v/>
      </c>
      <c r="N669">
        <f>IF(I669="",0.2,LOOKUP(I669,'Pays TVA'!A:A,'Pays TVA'!B:B))</f>
        <v/>
      </c>
      <c r="O669" s="151">
        <f>IF(TCD!M670="","",TCD!M670)</f>
        <v/>
      </c>
      <c r="P669" s="151">
        <f>IF(TCD!J670="","",TCD!J670)</f>
        <v/>
      </c>
      <c r="Q669" s="151">
        <f>IF(AND(TCD!L670="",TCD!Q670=""),"",IF(SUM(TCD!L670,TCD!Q670)&gt;15,29,9.5))</f>
        <v/>
      </c>
      <c r="R669" s="151">
        <f>_xlfn.XLOOKUP(F669,TCD!E:E,TCD!K:K,"")</f>
        <v/>
      </c>
      <c r="S669" s="151">
        <f>IF(TCD!I670="","",IF(TCD!I670&gt;8.5,17,8.5))</f>
        <v/>
      </c>
      <c r="T669" s="151">
        <f>TCD!Y670</f>
        <v/>
      </c>
    </row>
    <row r="670">
      <c r="A670" s="13">
        <f>TCD!V671</f>
        <v/>
      </c>
      <c r="B670" s="1">
        <f>B669</f>
        <v/>
      </c>
      <c r="F670">
        <f>TCD!E671</f>
        <v/>
      </c>
      <c r="H670" s="6">
        <f>IF(RIGHT(J670,3)="BTB","E","P")</f>
        <v/>
      </c>
      <c r="I670">
        <f>LOOKUP(F670,'Facture Chronopost'!L:L,'Facture Chronopost'!H:H)</f>
        <v/>
      </c>
      <c r="J670" s="6">
        <f>TCD!U671</f>
        <v/>
      </c>
      <c r="K670">
        <f>K669</f>
        <v/>
      </c>
      <c r="L670" s="151">
        <f>_xlfn.XLOOKUP(F670,'TCD poids'!A:A,'TCD poids'!C:C)</f>
        <v/>
      </c>
      <c r="M670">
        <f>TCD!T671</f>
        <v/>
      </c>
      <c r="N670">
        <f>IF(I670="",0.2,LOOKUP(I670,'Pays TVA'!A:A,'Pays TVA'!B:B))</f>
        <v/>
      </c>
      <c r="O670" s="151">
        <f>IF(TCD!M671="","",TCD!M671)</f>
        <v/>
      </c>
      <c r="P670" s="151">
        <f>IF(TCD!J671="","",TCD!J671)</f>
        <v/>
      </c>
      <c r="Q670" s="151">
        <f>IF(AND(TCD!L671="",TCD!Q671=""),"",IF(SUM(TCD!L671,TCD!Q671)&gt;15,29,9.5))</f>
        <v/>
      </c>
      <c r="R670" s="151">
        <f>_xlfn.XLOOKUP(F670,TCD!E:E,TCD!K:K,"")</f>
        <v/>
      </c>
      <c r="S670" s="151">
        <f>IF(TCD!I671="","",IF(TCD!I671&gt;8.5,17,8.5))</f>
        <v/>
      </c>
      <c r="T670" s="151">
        <f>TCD!Y671</f>
        <v/>
      </c>
    </row>
    <row r="671">
      <c r="A671" s="13">
        <f>TCD!V672</f>
        <v/>
      </c>
      <c r="B671" s="1">
        <f>B670</f>
        <v/>
      </c>
      <c r="F671">
        <f>TCD!E672</f>
        <v/>
      </c>
      <c r="H671" s="6">
        <f>IF(RIGHT(J671,3)="BTB","E","P")</f>
        <v/>
      </c>
      <c r="I671">
        <f>LOOKUP(F671,'Facture Chronopost'!L:L,'Facture Chronopost'!H:H)</f>
        <v/>
      </c>
      <c r="J671" s="6">
        <f>TCD!U672</f>
        <v/>
      </c>
      <c r="K671">
        <f>K670</f>
        <v/>
      </c>
      <c r="L671" s="151">
        <f>_xlfn.XLOOKUP(F671,'TCD poids'!A:A,'TCD poids'!C:C)</f>
        <v/>
      </c>
      <c r="M671">
        <f>TCD!T672</f>
        <v/>
      </c>
      <c r="N671">
        <f>IF(I671="",0.2,LOOKUP(I671,'Pays TVA'!A:A,'Pays TVA'!B:B))</f>
        <v/>
      </c>
      <c r="O671" s="151">
        <f>IF(TCD!M672="","",TCD!M672)</f>
        <v/>
      </c>
      <c r="P671" s="151">
        <f>IF(TCD!J672="","",TCD!J672)</f>
        <v/>
      </c>
      <c r="Q671" s="151">
        <f>IF(AND(TCD!L672="",TCD!Q672=""),"",IF(SUM(TCD!L672,TCD!Q672)&gt;15,29,9.5))</f>
        <v/>
      </c>
      <c r="R671" s="151">
        <f>_xlfn.XLOOKUP(F671,TCD!E:E,TCD!K:K,"")</f>
        <v/>
      </c>
      <c r="S671" s="151">
        <f>IF(TCD!I672="","",IF(TCD!I672&gt;8.5,17,8.5))</f>
        <v/>
      </c>
      <c r="T671" s="151">
        <f>TCD!Y672</f>
        <v/>
      </c>
    </row>
    <row r="672">
      <c r="A672" s="13">
        <f>TCD!V673</f>
        <v/>
      </c>
      <c r="B672" s="1">
        <f>B671</f>
        <v/>
      </c>
      <c r="F672">
        <f>TCD!E673</f>
        <v/>
      </c>
      <c r="H672" s="6">
        <f>IF(RIGHT(J672,3)="BTB","E","P")</f>
        <v/>
      </c>
      <c r="I672">
        <f>LOOKUP(F672,'Facture Chronopost'!L:L,'Facture Chronopost'!H:H)</f>
        <v/>
      </c>
      <c r="J672" s="6">
        <f>TCD!U673</f>
        <v/>
      </c>
      <c r="K672">
        <f>K671</f>
        <v/>
      </c>
      <c r="L672" s="151">
        <f>_xlfn.XLOOKUP(F672,'TCD poids'!A:A,'TCD poids'!C:C)</f>
        <v/>
      </c>
      <c r="M672">
        <f>TCD!T673</f>
        <v/>
      </c>
      <c r="N672">
        <f>IF(I672="",0.2,LOOKUP(I672,'Pays TVA'!A:A,'Pays TVA'!B:B))</f>
        <v/>
      </c>
      <c r="O672" s="151">
        <f>IF(TCD!M673="","",TCD!M673)</f>
        <v/>
      </c>
      <c r="P672" s="151">
        <f>IF(TCD!J673="","",TCD!J673)</f>
        <v/>
      </c>
      <c r="Q672" s="151">
        <f>IF(AND(TCD!L673="",TCD!Q673=""),"",IF(SUM(TCD!L673,TCD!Q673)&gt;15,29,9.5))</f>
        <v/>
      </c>
      <c r="R672" s="151">
        <f>_xlfn.XLOOKUP(F672,TCD!E:E,TCD!K:K,"")</f>
        <v/>
      </c>
      <c r="S672" s="151">
        <f>IF(TCD!I673="","",IF(TCD!I673&gt;8.5,17,8.5))</f>
        <v/>
      </c>
      <c r="T672" s="151">
        <f>TCD!Y673</f>
        <v/>
      </c>
    </row>
    <row r="673">
      <c r="A673" s="13">
        <f>TCD!V674</f>
        <v/>
      </c>
      <c r="B673" s="1">
        <f>B672</f>
        <v/>
      </c>
      <c r="F673">
        <f>TCD!E674</f>
        <v/>
      </c>
      <c r="H673" s="6">
        <f>IF(RIGHT(J673,3)="BTB","E","P")</f>
        <v/>
      </c>
      <c r="I673">
        <f>LOOKUP(F673,'Facture Chronopost'!L:L,'Facture Chronopost'!H:H)</f>
        <v/>
      </c>
      <c r="J673" s="6">
        <f>TCD!U674</f>
        <v/>
      </c>
      <c r="K673">
        <f>K672</f>
        <v/>
      </c>
      <c r="L673" s="151">
        <f>_xlfn.XLOOKUP(F673,'TCD poids'!A:A,'TCD poids'!C:C)</f>
        <v/>
      </c>
      <c r="M673">
        <f>TCD!T674</f>
        <v/>
      </c>
      <c r="N673">
        <f>IF(I673="",0.2,LOOKUP(I673,'Pays TVA'!A:A,'Pays TVA'!B:B))</f>
        <v/>
      </c>
      <c r="O673" s="151">
        <f>IF(TCD!M674="","",TCD!M674)</f>
        <v/>
      </c>
      <c r="P673" s="151">
        <f>IF(TCD!J674="","",TCD!J674)</f>
        <v/>
      </c>
      <c r="Q673" s="151">
        <f>IF(AND(TCD!L674="",TCD!Q674=""),"",IF(SUM(TCD!L674,TCD!Q674)&gt;15,29,9.5))</f>
        <v/>
      </c>
      <c r="R673" s="151">
        <f>_xlfn.XLOOKUP(F673,TCD!E:E,TCD!K:K,"")</f>
        <v/>
      </c>
      <c r="S673" s="151">
        <f>IF(TCD!I674="","",IF(TCD!I674&gt;8.5,17,8.5))</f>
        <v/>
      </c>
      <c r="T673" s="151">
        <f>TCD!Y674</f>
        <v/>
      </c>
    </row>
    <row r="674">
      <c r="A674" s="13">
        <f>TCD!V675</f>
        <v/>
      </c>
      <c r="B674" s="1">
        <f>B673</f>
        <v/>
      </c>
      <c r="F674">
        <f>TCD!E675</f>
        <v/>
      </c>
      <c r="H674" s="6">
        <f>IF(RIGHT(J674,3)="BTB","E","P")</f>
        <v/>
      </c>
      <c r="I674">
        <f>LOOKUP(F674,'Facture Chronopost'!L:L,'Facture Chronopost'!H:H)</f>
        <v/>
      </c>
      <c r="J674" s="6">
        <f>TCD!U675</f>
        <v/>
      </c>
      <c r="K674">
        <f>K673</f>
        <v/>
      </c>
      <c r="L674" s="151">
        <f>_xlfn.XLOOKUP(F674,'TCD poids'!A:A,'TCD poids'!C:C)</f>
        <v/>
      </c>
      <c r="M674">
        <f>TCD!T675</f>
        <v/>
      </c>
      <c r="N674">
        <f>IF(I674="",0.2,LOOKUP(I674,'Pays TVA'!A:A,'Pays TVA'!B:B))</f>
        <v/>
      </c>
      <c r="O674" s="151">
        <f>IF(TCD!M675="","",TCD!M675)</f>
        <v/>
      </c>
      <c r="P674" s="151">
        <f>IF(TCD!J675="","",TCD!J675)</f>
        <v/>
      </c>
      <c r="Q674" s="151">
        <f>IF(AND(TCD!L675="",TCD!Q675=""),"",IF(SUM(TCD!L675,TCD!Q675)&gt;15,29,9.5))</f>
        <v/>
      </c>
      <c r="R674" s="151">
        <f>_xlfn.XLOOKUP(F674,TCD!E:E,TCD!K:K,"")</f>
        <v/>
      </c>
      <c r="S674" s="151">
        <f>IF(TCD!I675="","",IF(TCD!I675&gt;8.5,17,8.5))</f>
        <v/>
      </c>
      <c r="T674" s="151">
        <f>TCD!Y675</f>
        <v/>
      </c>
    </row>
    <row r="675">
      <c r="A675" s="13">
        <f>TCD!V676</f>
        <v/>
      </c>
      <c r="B675" s="1">
        <f>B674</f>
        <v/>
      </c>
      <c r="F675">
        <f>TCD!E676</f>
        <v/>
      </c>
      <c r="H675" s="6">
        <f>IF(RIGHT(J675,3)="BTB","E","P")</f>
        <v/>
      </c>
      <c r="I675">
        <f>LOOKUP(F675,'Facture Chronopost'!L:L,'Facture Chronopost'!H:H)</f>
        <v/>
      </c>
      <c r="J675" s="6">
        <f>TCD!U676</f>
        <v/>
      </c>
      <c r="K675">
        <f>K674</f>
        <v/>
      </c>
      <c r="L675" s="151">
        <f>_xlfn.XLOOKUP(F675,'TCD poids'!A:A,'TCD poids'!C:C)</f>
        <v/>
      </c>
      <c r="M675">
        <f>TCD!T676</f>
        <v/>
      </c>
      <c r="N675">
        <f>IF(I675="",0.2,LOOKUP(I675,'Pays TVA'!A:A,'Pays TVA'!B:B))</f>
        <v/>
      </c>
      <c r="O675" s="151">
        <f>IF(TCD!M676="","",TCD!M676)</f>
        <v/>
      </c>
      <c r="P675" s="151">
        <f>IF(TCD!J676="","",TCD!J676)</f>
        <v/>
      </c>
      <c r="Q675" s="151">
        <f>IF(AND(TCD!L676="",TCD!Q676=""),"",IF(SUM(TCD!L676,TCD!Q676)&gt;15,29,9.5))</f>
        <v/>
      </c>
      <c r="R675" s="151">
        <f>_xlfn.XLOOKUP(F675,TCD!E:E,TCD!K:K,"")</f>
        <v/>
      </c>
      <c r="S675" s="151">
        <f>IF(TCD!I676="","",IF(TCD!I676&gt;8.5,17,8.5))</f>
        <v/>
      </c>
      <c r="T675" s="151">
        <f>TCD!Y676</f>
        <v/>
      </c>
    </row>
    <row r="676">
      <c r="A676" s="13">
        <f>TCD!V677</f>
        <v/>
      </c>
      <c r="B676" s="1">
        <f>B675</f>
        <v/>
      </c>
      <c r="F676">
        <f>TCD!E677</f>
        <v/>
      </c>
      <c r="H676" s="6">
        <f>IF(RIGHT(J676,3)="BTB","E","P")</f>
        <v/>
      </c>
      <c r="I676">
        <f>LOOKUP(F676,'Facture Chronopost'!L:L,'Facture Chronopost'!H:H)</f>
        <v/>
      </c>
      <c r="J676" s="6">
        <f>TCD!U677</f>
        <v/>
      </c>
      <c r="K676">
        <f>K675</f>
        <v/>
      </c>
      <c r="L676" s="151">
        <f>_xlfn.XLOOKUP(F676,'TCD poids'!A:A,'TCD poids'!C:C)</f>
        <v/>
      </c>
      <c r="M676">
        <f>TCD!T677</f>
        <v/>
      </c>
      <c r="N676">
        <f>IF(I676="",0.2,LOOKUP(I676,'Pays TVA'!A:A,'Pays TVA'!B:B))</f>
        <v/>
      </c>
      <c r="O676" s="151">
        <f>IF(TCD!M677="","",TCD!M677)</f>
        <v/>
      </c>
      <c r="P676" s="151">
        <f>IF(TCD!J677="","",TCD!J677)</f>
        <v/>
      </c>
      <c r="Q676" s="151">
        <f>IF(AND(TCD!L677="",TCD!Q677=""),"",IF(SUM(TCD!L677,TCD!Q677)&gt;15,29,9.5))</f>
        <v/>
      </c>
      <c r="R676" s="151">
        <f>_xlfn.XLOOKUP(F676,TCD!E:E,TCD!K:K,"")</f>
        <v/>
      </c>
      <c r="S676" s="151">
        <f>IF(TCD!I677="","",IF(TCD!I677&gt;8.5,17,8.5))</f>
        <v/>
      </c>
      <c r="T676" s="151">
        <f>TCD!Y677</f>
        <v/>
      </c>
    </row>
    <row r="677">
      <c r="A677" s="13">
        <f>TCD!V678</f>
        <v/>
      </c>
      <c r="B677" s="1">
        <f>B676</f>
        <v/>
      </c>
      <c r="F677">
        <f>TCD!E678</f>
        <v/>
      </c>
      <c r="H677" s="6">
        <f>IF(RIGHT(J677,3)="BTB","E","P")</f>
        <v/>
      </c>
      <c r="I677">
        <f>LOOKUP(F677,'Facture Chronopost'!L:L,'Facture Chronopost'!H:H)</f>
        <v/>
      </c>
      <c r="J677" s="6">
        <f>TCD!U678</f>
        <v/>
      </c>
      <c r="K677">
        <f>K676</f>
        <v/>
      </c>
      <c r="L677" s="151">
        <f>_xlfn.XLOOKUP(F677,'TCD poids'!A:A,'TCD poids'!C:C)</f>
        <v/>
      </c>
      <c r="M677">
        <f>TCD!T678</f>
        <v/>
      </c>
      <c r="N677">
        <f>IF(I677="",0.2,LOOKUP(I677,'Pays TVA'!A:A,'Pays TVA'!B:B))</f>
        <v/>
      </c>
      <c r="O677" s="151">
        <f>IF(TCD!M678="","",TCD!M678)</f>
        <v/>
      </c>
      <c r="P677" s="151">
        <f>IF(TCD!J678="","",TCD!J678)</f>
        <v/>
      </c>
      <c r="Q677" s="151">
        <f>IF(AND(TCD!L678="",TCD!Q678=""),"",IF(SUM(TCD!L678,TCD!Q678)&gt;15,29,9.5))</f>
        <v/>
      </c>
      <c r="R677" s="151">
        <f>_xlfn.XLOOKUP(F677,TCD!E:E,TCD!K:K,"")</f>
        <v/>
      </c>
      <c r="S677" s="151">
        <f>IF(TCD!I678="","",IF(TCD!I678&gt;8.5,17,8.5))</f>
        <v/>
      </c>
      <c r="T677" s="151">
        <f>TCD!Y678</f>
        <v/>
      </c>
    </row>
    <row r="678">
      <c r="A678" s="13">
        <f>TCD!V679</f>
        <v/>
      </c>
      <c r="B678" s="1">
        <f>B677</f>
        <v/>
      </c>
      <c r="F678">
        <f>TCD!E679</f>
        <v/>
      </c>
      <c r="H678" s="6">
        <f>IF(RIGHT(J678,3)="BTB","E","P")</f>
        <v/>
      </c>
      <c r="I678">
        <f>LOOKUP(F678,'Facture Chronopost'!L:L,'Facture Chronopost'!H:H)</f>
        <v/>
      </c>
      <c r="J678" s="6">
        <f>TCD!U679</f>
        <v/>
      </c>
      <c r="K678">
        <f>K677</f>
        <v/>
      </c>
      <c r="L678" s="151">
        <f>_xlfn.XLOOKUP(F678,'TCD poids'!A:A,'TCD poids'!C:C)</f>
        <v/>
      </c>
      <c r="M678">
        <f>TCD!T679</f>
        <v/>
      </c>
      <c r="N678">
        <f>IF(I678="",0.2,LOOKUP(I678,'Pays TVA'!A:A,'Pays TVA'!B:B))</f>
        <v/>
      </c>
      <c r="O678" s="151">
        <f>IF(TCD!M679="","",TCD!M679)</f>
        <v/>
      </c>
      <c r="P678" s="151">
        <f>IF(TCD!J679="","",TCD!J679)</f>
        <v/>
      </c>
      <c r="Q678" s="151">
        <f>IF(AND(TCD!L679="",TCD!Q679=""),"",IF(SUM(TCD!L679,TCD!Q679)&gt;15,29,9.5))</f>
        <v/>
      </c>
      <c r="R678" s="151">
        <f>_xlfn.XLOOKUP(F678,TCD!E:E,TCD!K:K,"")</f>
        <v/>
      </c>
      <c r="S678" s="151">
        <f>IF(TCD!I679="","",IF(TCD!I679&gt;8.5,17,8.5))</f>
        <v/>
      </c>
      <c r="T678" s="151">
        <f>TCD!Y679</f>
        <v/>
      </c>
    </row>
    <row r="679">
      <c r="A679" s="13">
        <f>TCD!V680</f>
        <v/>
      </c>
      <c r="B679" s="1">
        <f>B678</f>
        <v/>
      </c>
      <c r="F679">
        <f>TCD!E680</f>
        <v/>
      </c>
      <c r="H679" s="6">
        <f>IF(RIGHT(J679,3)="BTB","E","P")</f>
        <v/>
      </c>
      <c r="I679">
        <f>LOOKUP(F679,'Facture Chronopost'!L:L,'Facture Chronopost'!H:H)</f>
        <v/>
      </c>
      <c r="J679" s="6">
        <f>TCD!U680</f>
        <v/>
      </c>
      <c r="K679">
        <f>K678</f>
        <v/>
      </c>
      <c r="L679" s="151">
        <f>_xlfn.XLOOKUP(F679,'TCD poids'!A:A,'TCD poids'!C:C)</f>
        <v/>
      </c>
      <c r="M679">
        <f>TCD!T680</f>
        <v/>
      </c>
      <c r="N679">
        <f>IF(I679="",0.2,LOOKUP(I679,'Pays TVA'!A:A,'Pays TVA'!B:B))</f>
        <v/>
      </c>
      <c r="O679" s="151">
        <f>IF(TCD!M680="","",TCD!M680)</f>
        <v/>
      </c>
      <c r="P679" s="151">
        <f>IF(TCD!J680="","",TCD!J680)</f>
        <v/>
      </c>
      <c r="Q679" s="151">
        <f>IF(AND(TCD!L680="",TCD!Q680=""),"",IF(SUM(TCD!L680,TCD!Q680)&gt;15,29,9.5))</f>
        <v/>
      </c>
      <c r="R679" s="151">
        <f>_xlfn.XLOOKUP(F679,TCD!E:E,TCD!K:K,"")</f>
        <v/>
      </c>
      <c r="S679" s="151">
        <f>IF(TCD!I680="","",IF(TCD!I680&gt;8.5,17,8.5))</f>
        <v/>
      </c>
      <c r="T679" s="151">
        <f>TCD!Y680</f>
        <v/>
      </c>
    </row>
    <row r="680">
      <c r="A680" s="13">
        <f>TCD!V681</f>
        <v/>
      </c>
      <c r="B680" s="1">
        <f>B679</f>
        <v/>
      </c>
      <c r="F680">
        <f>TCD!E681</f>
        <v/>
      </c>
      <c r="H680" s="6">
        <f>IF(RIGHT(J680,3)="BTB","E","P")</f>
        <v/>
      </c>
      <c r="I680">
        <f>LOOKUP(F680,'Facture Chronopost'!L:L,'Facture Chronopost'!H:H)</f>
        <v/>
      </c>
      <c r="J680" s="6">
        <f>TCD!U681</f>
        <v/>
      </c>
      <c r="K680">
        <f>K679</f>
        <v/>
      </c>
      <c r="L680" s="151">
        <f>_xlfn.XLOOKUP(F680,'TCD poids'!A:A,'TCD poids'!C:C)</f>
        <v/>
      </c>
      <c r="M680">
        <f>TCD!T681</f>
        <v/>
      </c>
      <c r="N680">
        <f>IF(I680="",0.2,LOOKUP(I680,'Pays TVA'!A:A,'Pays TVA'!B:B))</f>
        <v/>
      </c>
      <c r="O680" s="151">
        <f>IF(TCD!M681="","",TCD!M681)</f>
        <v/>
      </c>
      <c r="P680" s="151">
        <f>IF(TCD!J681="","",TCD!J681)</f>
        <v/>
      </c>
      <c r="Q680" s="151">
        <f>IF(AND(TCD!L681="",TCD!Q681=""),"",IF(SUM(TCD!L681,TCD!Q681)&gt;15,29,9.5))</f>
        <v/>
      </c>
      <c r="R680" s="151">
        <f>_xlfn.XLOOKUP(F680,TCD!E:E,TCD!K:K,"")</f>
        <v/>
      </c>
      <c r="S680" s="151">
        <f>IF(TCD!I681="","",IF(TCD!I681&gt;8.5,17,8.5))</f>
        <v/>
      </c>
      <c r="T680" s="151">
        <f>TCD!Y681</f>
        <v/>
      </c>
    </row>
    <row r="681">
      <c r="A681" s="13">
        <f>TCD!V682</f>
        <v/>
      </c>
      <c r="B681" s="1">
        <f>B680</f>
        <v/>
      </c>
      <c r="F681">
        <f>TCD!E682</f>
        <v/>
      </c>
      <c r="H681" s="6">
        <f>IF(RIGHT(J681,3)="BTB","E","P")</f>
        <v/>
      </c>
      <c r="I681">
        <f>LOOKUP(F681,'Facture Chronopost'!L:L,'Facture Chronopost'!H:H)</f>
        <v/>
      </c>
      <c r="J681" s="6">
        <f>TCD!U682</f>
        <v/>
      </c>
      <c r="K681">
        <f>K680</f>
        <v/>
      </c>
      <c r="L681" s="151">
        <f>_xlfn.XLOOKUP(F681,'TCD poids'!A:A,'TCD poids'!C:C)</f>
        <v/>
      </c>
      <c r="M681">
        <f>TCD!T682</f>
        <v/>
      </c>
      <c r="N681">
        <f>IF(I681="",0.2,LOOKUP(I681,'Pays TVA'!A:A,'Pays TVA'!B:B))</f>
        <v/>
      </c>
      <c r="O681" s="151">
        <f>IF(TCD!M682="","",TCD!M682)</f>
        <v/>
      </c>
      <c r="P681" s="151">
        <f>IF(TCD!J682="","",TCD!J682)</f>
        <v/>
      </c>
      <c r="Q681" s="151">
        <f>IF(AND(TCD!L682="",TCD!Q682=""),"",IF(SUM(TCD!L682,TCD!Q682)&gt;15,29,9.5))</f>
        <v/>
      </c>
      <c r="R681" s="151">
        <f>_xlfn.XLOOKUP(F681,TCD!E:E,TCD!K:K,"")</f>
        <v/>
      </c>
      <c r="S681" s="151">
        <f>IF(TCD!I682="","",IF(TCD!I682&gt;8.5,17,8.5))</f>
        <v/>
      </c>
      <c r="T681" s="151">
        <f>TCD!Y682</f>
        <v/>
      </c>
    </row>
    <row r="682">
      <c r="A682" s="13">
        <f>TCD!V683</f>
        <v/>
      </c>
      <c r="B682" s="1">
        <f>B681</f>
        <v/>
      </c>
      <c r="F682">
        <f>TCD!E683</f>
        <v/>
      </c>
      <c r="H682" s="6">
        <f>IF(RIGHT(J682,3)="BTB","E","P")</f>
        <v/>
      </c>
      <c r="I682">
        <f>LOOKUP(F682,'Facture Chronopost'!L:L,'Facture Chronopost'!H:H)</f>
        <v/>
      </c>
      <c r="J682" s="6">
        <f>TCD!U683</f>
        <v/>
      </c>
      <c r="K682">
        <f>K681</f>
        <v/>
      </c>
      <c r="L682" s="151">
        <f>_xlfn.XLOOKUP(F682,'TCD poids'!A:A,'TCD poids'!C:C)</f>
        <v/>
      </c>
      <c r="M682">
        <f>TCD!T683</f>
        <v/>
      </c>
      <c r="N682">
        <f>IF(I682="",0.2,LOOKUP(I682,'Pays TVA'!A:A,'Pays TVA'!B:B))</f>
        <v/>
      </c>
      <c r="O682" s="151">
        <f>IF(TCD!M683="","",TCD!M683)</f>
        <v/>
      </c>
      <c r="P682" s="151">
        <f>IF(TCD!J683="","",TCD!J683)</f>
        <v/>
      </c>
      <c r="Q682" s="151">
        <f>IF(AND(TCD!L683="",TCD!Q683=""),"",IF(SUM(TCD!L683,TCD!Q683)&gt;15,29,9.5))</f>
        <v/>
      </c>
      <c r="R682" s="151">
        <f>_xlfn.XLOOKUP(F682,TCD!E:E,TCD!K:K,"")</f>
        <v/>
      </c>
      <c r="S682" s="151">
        <f>IF(TCD!I683="","",IF(TCD!I683&gt;8.5,17,8.5))</f>
        <v/>
      </c>
      <c r="T682" s="151">
        <f>TCD!Y683</f>
        <v/>
      </c>
    </row>
    <row r="683">
      <c r="A683" s="13">
        <f>TCD!V684</f>
        <v/>
      </c>
      <c r="B683" s="1">
        <f>B682</f>
        <v/>
      </c>
      <c r="F683">
        <f>TCD!E684</f>
        <v/>
      </c>
      <c r="H683" s="6">
        <f>IF(RIGHT(J683,3)="BTB","E","P")</f>
        <v/>
      </c>
      <c r="I683">
        <f>LOOKUP(F683,'Facture Chronopost'!L:L,'Facture Chronopost'!H:H)</f>
        <v/>
      </c>
      <c r="J683" s="6">
        <f>TCD!U684</f>
        <v/>
      </c>
      <c r="K683">
        <f>K682</f>
        <v/>
      </c>
      <c r="L683" s="151">
        <f>_xlfn.XLOOKUP(F683,'TCD poids'!A:A,'TCD poids'!C:C)</f>
        <v/>
      </c>
      <c r="M683">
        <f>TCD!T684</f>
        <v/>
      </c>
      <c r="N683">
        <f>IF(I683="",0.2,LOOKUP(I683,'Pays TVA'!A:A,'Pays TVA'!B:B))</f>
        <v/>
      </c>
      <c r="O683" s="151">
        <f>IF(TCD!M684="","",TCD!M684)</f>
        <v/>
      </c>
      <c r="P683" s="151">
        <f>IF(TCD!J684="","",TCD!J684)</f>
        <v/>
      </c>
      <c r="Q683" s="151">
        <f>IF(AND(TCD!L684="",TCD!Q684=""),"",IF(SUM(TCD!L684,TCD!Q684)&gt;15,29,9.5))</f>
        <v/>
      </c>
      <c r="R683" s="151">
        <f>_xlfn.XLOOKUP(F683,TCD!E:E,TCD!K:K,"")</f>
        <v/>
      </c>
      <c r="S683" s="151">
        <f>IF(TCD!I684="","",IF(TCD!I684&gt;8.5,17,8.5))</f>
        <v/>
      </c>
      <c r="T683" s="151">
        <f>TCD!Y684</f>
        <v/>
      </c>
    </row>
    <row r="684">
      <c r="A684" s="13">
        <f>TCD!V685</f>
        <v/>
      </c>
      <c r="B684" s="1">
        <f>B683</f>
        <v/>
      </c>
      <c r="F684">
        <f>TCD!E685</f>
        <v/>
      </c>
      <c r="H684" s="6">
        <f>IF(RIGHT(J684,3)="BTB","E","P")</f>
        <v/>
      </c>
      <c r="I684">
        <f>LOOKUP(F684,'Facture Chronopost'!L:L,'Facture Chronopost'!H:H)</f>
        <v/>
      </c>
      <c r="J684" s="6">
        <f>TCD!U685</f>
        <v/>
      </c>
      <c r="K684">
        <f>K683</f>
        <v/>
      </c>
      <c r="L684" s="151">
        <f>_xlfn.XLOOKUP(F684,'TCD poids'!A:A,'TCD poids'!C:C)</f>
        <v/>
      </c>
      <c r="M684">
        <f>TCD!T685</f>
        <v/>
      </c>
      <c r="N684">
        <f>IF(I684="",0.2,LOOKUP(I684,'Pays TVA'!A:A,'Pays TVA'!B:B))</f>
        <v/>
      </c>
      <c r="O684" s="151">
        <f>IF(TCD!M685="","",TCD!M685)</f>
        <v/>
      </c>
      <c r="P684" s="151">
        <f>IF(TCD!J685="","",TCD!J685)</f>
        <v/>
      </c>
      <c r="Q684" s="151">
        <f>IF(AND(TCD!L685="",TCD!Q685=""),"",IF(SUM(TCD!L685,TCD!Q685)&gt;15,29,9.5))</f>
        <v/>
      </c>
      <c r="R684" s="151">
        <f>_xlfn.XLOOKUP(F684,TCD!E:E,TCD!K:K,"")</f>
        <v/>
      </c>
      <c r="S684" s="151">
        <f>IF(TCD!I685="","",IF(TCD!I685&gt;8.5,17,8.5))</f>
        <v/>
      </c>
      <c r="T684" s="151">
        <f>TCD!Y685</f>
        <v/>
      </c>
    </row>
    <row r="685">
      <c r="A685" s="13">
        <f>TCD!V686</f>
        <v/>
      </c>
      <c r="B685" s="1">
        <f>B684</f>
        <v/>
      </c>
      <c r="F685">
        <f>TCD!E686</f>
        <v/>
      </c>
      <c r="H685" s="6">
        <f>IF(RIGHT(J685,3)="BTB","E","P")</f>
        <v/>
      </c>
      <c r="I685">
        <f>LOOKUP(F685,'Facture Chronopost'!L:L,'Facture Chronopost'!H:H)</f>
        <v/>
      </c>
      <c r="J685" s="6">
        <f>TCD!U686</f>
        <v/>
      </c>
      <c r="K685">
        <f>K684</f>
        <v/>
      </c>
      <c r="L685" s="151">
        <f>_xlfn.XLOOKUP(F685,'TCD poids'!A:A,'TCD poids'!C:C)</f>
        <v/>
      </c>
      <c r="M685">
        <f>TCD!T686</f>
        <v/>
      </c>
      <c r="N685">
        <f>IF(I685="",0.2,LOOKUP(I685,'Pays TVA'!A:A,'Pays TVA'!B:B))</f>
        <v/>
      </c>
      <c r="O685" s="151">
        <f>IF(TCD!M686="","",TCD!M686)</f>
        <v/>
      </c>
      <c r="P685" s="151">
        <f>IF(TCD!J686="","",TCD!J686)</f>
        <v/>
      </c>
      <c r="Q685" s="151">
        <f>IF(AND(TCD!L686="",TCD!Q686=""),"",IF(SUM(TCD!L686,TCD!Q686)&gt;15,29,9.5))</f>
        <v/>
      </c>
      <c r="R685" s="151">
        <f>_xlfn.XLOOKUP(F685,TCD!E:E,TCD!K:K,"")</f>
        <v/>
      </c>
      <c r="S685" s="151">
        <f>IF(TCD!I686="","",IF(TCD!I686&gt;8.5,17,8.5))</f>
        <v/>
      </c>
      <c r="T685" s="151">
        <f>TCD!Y686</f>
        <v/>
      </c>
    </row>
    <row r="686">
      <c r="A686" s="13">
        <f>TCD!V687</f>
        <v/>
      </c>
      <c r="B686" s="1">
        <f>B685</f>
        <v/>
      </c>
      <c r="F686">
        <f>TCD!E687</f>
        <v/>
      </c>
      <c r="H686" s="6">
        <f>IF(RIGHT(J686,3)="BTB","E","P")</f>
        <v/>
      </c>
      <c r="I686">
        <f>LOOKUP(F686,'Facture Chronopost'!L:L,'Facture Chronopost'!H:H)</f>
        <v/>
      </c>
      <c r="J686" s="6">
        <f>TCD!U687</f>
        <v/>
      </c>
      <c r="K686">
        <f>K685</f>
        <v/>
      </c>
      <c r="L686" s="151">
        <f>_xlfn.XLOOKUP(F686,'TCD poids'!A:A,'TCD poids'!C:C)</f>
        <v/>
      </c>
      <c r="M686">
        <f>TCD!T687</f>
        <v/>
      </c>
      <c r="N686">
        <f>IF(I686="",0.2,LOOKUP(I686,'Pays TVA'!A:A,'Pays TVA'!B:B))</f>
        <v/>
      </c>
      <c r="O686" s="151">
        <f>IF(TCD!M687="","",TCD!M687)</f>
        <v/>
      </c>
      <c r="P686" s="151">
        <f>IF(TCD!J687="","",TCD!J687)</f>
        <v/>
      </c>
      <c r="Q686" s="151">
        <f>IF(AND(TCD!L687="",TCD!Q687=""),"",IF(SUM(TCD!L687,TCD!Q687)&gt;15,29,9.5))</f>
        <v/>
      </c>
      <c r="R686" s="151">
        <f>_xlfn.XLOOKUP(F686,TCD!E:E,TCD!K:K,"")</f>
        <v/>
      </c>
      <c r="S686" s="151">
        <f>IF(TCD!I687="","",IF(TCD!I687&gt;8.5,17,8.5))</f>
        <v/>
      </c>
      <c r="T686" s="151">
        <f>TCD!Y687</f>
        <v/>
      </c>
    </row>
    <row r="687">
      <c r="A687" s="13">
        <f>TCD!V688</f>
        <v/>
      </c>
      <c r="B687" s="1">
        <f>B686</f>
        <v/>
      </c>
      <c r="F687">
        <f>TCD!E688</f>
        <v/>
      </c>
      <c r="H687" s="6">
        <f>IF(RIGHT(J687,3)="BTB","E","P")</f>
        <v/>
      </c>
      <c r="I687">
        <f>LOOKUP(F687,'Facture Chronopost'!L:L,'Facture Chronopost'!H:H)</f>
        <v/>
      </c>
      <c r="J687" s="6">
        <f>TCD!U688</f>
        <v/>
      </c>
      <c r="K687">
        <f>K686</f>
        <v/>
      </c>
      <c r="L687" s="151">
        <f>_xlfn.XLOOKUP(F687,'TCD poids'!A:A,'TCD poids'!C:C)</f>
        <v/>
      </c>
      <c r="M687">
        <f>TCD!T688</f>
        <v/>
      </c>
      <c r="N687">
        <f>IF(I687="",0.2,LOOKUP(I687,'Pays TVA'!A:A,'Pays TVA'!B:B))</f>
        <v/>
      </c>
      <c r="O687" s="151">
        <f>IF(TCD!M688="","",TCD!M688)</f>
        <v/>
      </c>
      <c r="P687" s="151">
        <f>IF(TCD!J688="","",TCD!J688)</f>
        <v/>
      </c>
      <c r="Q687" s="151">
        <f>IF(AND(TCD!L688="",TCD!Q688=""),"",IF(SUM(TCD!L688,TCD!Q688)&gt;15,29,9.5))</f>
        <v/>
      </c>
      <c r="R687" s="151">
        <f>_xlfn.XLOOKUP(F687,TCD!E:E,TCD!K:K,"")</f>
        <v/>
      </c>
      <c r="S687" s="151">
        <f>IF(TCD!I688="","",IF(TCD!I688&gt;8.5,17,8.5))</f>
        <v/>
      </c>
      <c r="T687" s="151">
        <f>TCD!Y688</f>
        <v/>
      </c>
    </row>
    <row r="688">
      <c r="A688" s="13">
        <f>TCD!V689</f>
        <v/>
      </c>
      <c r="B688" s="1">
        <f>B687</f>
        <v/>
      </c>
      <c r="F688">
        <f>TCD!E689</f>
        <v/>
      </c>
      <c r="H688" s="6">
        <f>IF(RIGHT(J688,3)="BTB","E","P")</f>
        <v/>
      </c>
      <c r="I688">
        <f>LOOKUP(F688,'Facture Chronopost'!L:L,'Facture Chronopost'!H:H)</f>
        <v/>
      </c>
      <c r="J688" s="6">
        <f>TCD!U689</f>
        <v/>
      </c>
      <c r="K688">
        <f>K687</f>
        <v/>
      </c>
      <c r="L688" s="151">
        <f>_xlfn.XLOOKUP(F688,'TCD poids'!A:A,'TCD poids'!C:C)</f>
        <v/>
      </c>
      <c r="M688">
        <f>TCD!T689</f>
        <v/>
      </c>
      <c r="N688">
        <f>IF(I688="",0.2,LOOKUP(I688,'Pays TVA'!A:A,'Pays TVA'!B:B))</f>
        <v/>
      </c>
      <c r="O688" s="151">
        <f>IF(TCD!M689="","",TCD!M689)</f>
        <v/>
      </c>
      <c r="P688" s="151">
        <f>IF(TCD!J689="","",TCD!J689)</f>
        <v/>
      </c>
      <c r="Q688" s="151">
        <f>IF(AND(TCD!L689="",TCD!Q689=""),"",IF(SUM(TCD!L689,TCD!Q689)&gt;15,29,9.5))</f>
        <v/>
      </c>
      <c r="R688" s="151">
        <f>_xlfn.XLOOKUP(F688,TCD!E:E,TCD!K:K,"")</f>
        <v/>
      </c>
      <c r="S688" s="151">
        <f>IF(TCD!I689="","",IF(TCD!I689&gt;8.5,17,8.5))</f>
        <v/>
      </c>
      <c r="T688" s="151">
        <f>TCD!Y689</f>
        <v/>
      </c>
    </row>
    <row r="689">
      <c r="A689" s="13">
        <f>TCD!V690</f>
        <v/>
      </c>
      <c r="B689" s="1">
        <f>B688</f>
        <v/>
      </c>
      <c r="F689">
        <f>TCD!E690</f>
        <v/>
      </c>
      <c r="H689" s="6">
        <f>IF(RIGHT(J689,3)="BTB","E","P")</f>
        <v/>
      </c>
      <c r="I689">
        <f>LOOKUP(F689,'Facture Chronopost'!L:L,'Facture Chronopost'!H:H)</f>
        <v/>
      </c>
      <c r="J689" s="6">
        <f>TCD!U690</f>
        <v/>
      </c>
      <c r="K689">
        <f>K688</f>
        <v/>
      </c>
      <c r="L689" s="151">
        <f>_xlfn.XLOOKUP(F689,'TCD poids'!A:A,'TCD poids'!C:C)</f>
        <v/>
      </c>
      <c r="M689">
        <f>TCD!T690</f>
        <v/>
      </c>
      <c r="N689">
        <f>IF(I689="",0.2,LOOKUP(I689,'Pays TVA'!A:A,'Pays TVA'!B:B))</f>
        <v/>
      </c>
      <c r="O689" s="151">
        <f>IF(TCD!M690="","",TCD!M690)</f>
        <v/>
      </c>
      <c r="P689" s="151">
        <f>IF(TCD!J690="","",TCD!J690)</f>
        <v/>
      </c>
      <c r="Q689" s="151">
        <f>IF(AND(TCD!L690="",TCD!Q690=""),"",IF(SUM(TCD!L690,TCD!Q690)&gt;15,29,9.5))</f>
        <v/>
      </c>
      <c r="R689" s="151">
        <f>_xlfn.XLOOKUP(F689,TCD!E:E,TCD!K:K,"")</f>
        <v/>
      </c>
      <c r="S689" s="151">
        <f>IF(TCD!I690="","",IF(TCD!I690&gt;8.5,17,8.5))</f>
        <v/>
      </c>
      <c r="T689" s="151">
        <f>TCD!Y690</f>
        <v/>
      </c>
    </row>
    <row r="690">
      <c r="A690" s="13">
        <f>TCD!V691</f>
        <v/>
      </c>
      <c r="B690" s="1">
        <f>B689</f>
        <v/>
      </c>
      <c r="F690">
        <f>TCD!E691</f>
        <v/>
      </c>
      <c r="H690" s="6">
        <f>IF(RIGHT(J690,3)="BTB","E","P")</f>
        <v/>
      </c>
      <c r="I690">
        <f>LOOKUP(F690,'Facture Chronopost'!L:L,'Facture Chronopost'!H:H)</f>
        <v/>
      </c>
      <c r="J690" s="6">
        <f>TCD!U691</f>
        <v/>
      </c>
      <c r="K690">
        <f>K689</f>
        <v/>
      </c>
      <c r="L690" s="151">
        <f>_xlfn.XLOOKUP(F690,'TCD poids'!A:A,'TCD poids'!C:C)</f>
        <v/>
      </c>
      <c r="M690">
        <f>TCD!T691</f>
        <v/>
      </c>
      <c r="N690">
        <f>IF(I690="",0.2,LOOKUP(I690,'Pays TVA'!A:A,'Pays TVA'!B:B))</f>
        <v/>
      </c>
      <c r="O690" s="151">
        <f>IF(TCD!M691="","",TCD!M691)</f>
        <v/>
      </c>
      <c r="P690" s="151">
        <f>IF(TCD!J691="","",TCD!J691)</f>
        <v/>
      </c>
      <c r="Q690" s="151">
        <f>IF(AND(TCD!L691="",TCD!Q691=""),"",IF(SUM(TCD!L691,TCD!Q691)&gt;15,29,9.5))</f>
        <v/>
      </c>
      <c r="R690" s="151">
        <f>_xlfn.XLOOKUP(F690,TCD!E:E,TCD!K:K,"")</f>
        <v/>
      </c>
      <c r="S690" s="151">
        <f>IF(TCD!I691="","",IF(TCD!I691&gt;8.5,17,8.5))</f>
        <v/>
      </c>
      <c r="T690" s="151">
        <f>TCD!Y691</f>
        <v/>
      </c>
    </row>
    <row r="691">
      <c r="A691" s="13">
        <f>TCD!V692</f>
        <v/>
      </c>
      <c r="B691" s="1">
        <f>B690</f>
        <v/>
      </c>
      <c r="F691">
        <f>TCD!E692</f>
        <v/>
      </c>
      <c r="H691" s="6">
        <f>IF(RIGHT(J691,3)="BTB","E","P")</f>
        <v/>
      </c>
      <c r="I691">
        <f>LOOKUP(F691,'Facture Chronopost'!L:L,'Facture Chronopost'!H:H)</f>
        <v/>
      </c>
      <c r="J691" s="6">
        <f>TCD!U692</f>
        <v/>
      </c>
      <c r="K691">
        <f>K690</f>
        <v/>
      </c>
      <c r="L691" s="151">
        <f>_xlfn.XLOOKUP(F691,'TCD poids'!A:A,'TCD poids'!C:C)</f>
        <v/>
      </c>
      <c r="M691">
        <f>TCD!T692</f>
        <v/>
      </c>
      <c r="N691">
        <f>IF(I691="",0.2,LOOKUP(I691,'Pays TVA'!A:A,'Pays TVA'!B:B))</f>
        <v/>
      </c>
      <c r="O691" s="151">
        <f>IF(TCD!M692="","",TCD!M692)</f>
        <v/>
      </c>
      <c r="P691" s="151">
        <f>IF(TCD!J692="","",TCD!J692)</f>
        <v/>
      </c>
      <c r="Q691" s="151">
        <f>IF(AND(TCD!L692="",TCD!Q692=""),"",IF(SUM(TCD!L692,TCD!Q692)&gt;15,29,9.5))</f>
        <v/>
      </c>
      <c r="R691" s="151">
        <f>_xlfn.XLOOKUP(F691,TCD!E:E,TCD!K:K,"")</f>
        <v/>
      </c>
      <c r="S691" s="151">
        <f>IF(TCD!I692="","",IF(TCD!I692&gt;8.5,17,8.5))</f>
        <v/>
      </c>
      <c r="T691" s="151">
        <f>TCD!Y692</f>
        <v/>
      </c>
    </row>
    <row r="692">
      <c r="A692" s="13">
        <f>TCD!V693</f>
        <v/>
      </c>
      <c r="B692" s="1">
        <f>B691</f>
        <v/>
      </c>
      <c r="F692">
        <f>TCD!E693</f>
        <v/>
      </c>
      <c r="H692" s="6">
        <f>IF(RIGHT(J692,3)="BTB","E","P")</f>
        <v/>
      </c>
      <c r="I692">
        <f>LOOKUP(F692,'Facture Chronopost'!L:L,'Facture Chronopost'!H:H)</f>
        <v/>
      </c>
      <c r="J692" s="6">
        <f>TCD!U693</f>
        <v/>
      </c>
      <c r="K692">
        <f>K691</f>
        <v/>
      </c>
      <c r="L692" s="151">
        <f>_xlfn.XLOOKUP(F692,'TCD poids'!A:A,'TCD poids'!C:C)</f>
        <v/>
      </c>
      <c r="M692">
        <f>TCD!T693</f>
        <v/>
      </c>
      <c r="N692">
        <f>IF(I692="",0.2,LOOKUP(I692,'Pays TVA'!A:A,'Pays TVA'!B:B))</f>
        <v/>
      </c>
      <c r="O692" s="151">
        <f>IF(TCD!M693="","",TCD!M693)</f>
        <v/>
      </c>
      <c r="P692" s="151">
        <f>IF(TCD!J693="","",TCD!J693)</f>
        <v/>
      </c>
      <c r="Q692" s="151">
        <f>IF(AND(TCD!L693="",TCD!Q693=""),"",IF(SUM(TCD!L693,TCD!Q693)&gt;15,29,9.5))</f>
        <v/>
      </c>
      <c r="R692" s="151">
        <f>_xlfn.XLOOKUP(F692,TCD!E:E,TCD!K:K,"")</f>
        <v/>
      </c>
      <c r="S692" s="151">
        <f>IF(TCD!I693="","",IF(TCD!I693&gt;8.5,17,8.5))</f>
        <v/>
      </c>
      <c r="T692" s="151">
        <f>TCD!Y693</f>
        <v/>
      </c>
    </row>
    <row r="693">
      <c r="A693" s="13">
        <f>TCD!V694</f>
        <v/>
      </c>
      <c r="B693" s="1">
        <f>B692</f>
        <v/>
      </c>
      <c r="F693">
        <f>TCD!E694</f>
        <v/>
      </c>
      <c r="H693" s="6">
        <f>IF(RIGHT(J693,3)="BTB","E","P")</f>
        <v/>
      </c>
      <c r="I693">
        <f>LOOKUP(F693,'Facture Chronopost'!L:L,'Facture Chronopost'!H:H)</f>
        <v/>
      </c>
      <c r="J693" s="6">
        <f>TCD!U694</f>
        <v/>
      </c>
      <c r="K693">
        <f>K692</f>
        <v/>
      </c>
      <c r="L693" s="151">
        <f>_xlfn.XLOOKUP(F693,'TCD poids'!A:A,'TCD poids'!C:C)</f>
        <v/>
      </c>
      <c r="M693">
        <f>TCD!T694</f>
        <v/>
      </c>
      <c r="N693">
        <f>IF(I693="",0.2,LOOKUP(I693,'Pays TVA'!A:A,'Pays TVA'!B:B))</f>
        <v/>
      </c>
      <c r="O693" s="151">
        <f>IF(TCD!M694="","",TCD!M694)</f>
        <v/>
      </c>
      <c r="P693" s="151">
        <f>IF(TCD!J694="","",TCD!J694)</f>
        <v/>
      </c>
      <c r="Q693" s="151">
        <f>IF(AND(TCD!L694="",TCD!Q694=""),"",IF(SUM(TCD!L694,TCD!Q694)&gt;15,29,9.5))</f>
        <v/>
      </c>
      <c r="R693" s="151">
        <f>_xlfn.XLOOKUP(F693,TCD!E:E,TCD!K:K,"")</f>
        <v/>
      </c>
      <c r="S693" s="151">
        <f>IF(TCD!I694="","",IF(TCD!I694&gt;8.5,17,8.5))</f>
        <v/>
      </c>
      <c r="T693" s="151">
        <f>TCD!Y694</f>
        <v/>
      </c>
    </row>
    <row r="694">
      <c r="A694" s="13">
        <f>TCD!V695</f>
        <v/>
      </c>
      <c r="B694" s="1">
        <f>B693</f>
        <v/>
      </c>
      <c r="F694">
        <f>TCD!E695</f>
        <v/>
      </c>
      <c r="H694" s="6">
        <f>IF(RIGHT(J694,3)="BTB","E","P")</f>
        <v/>
      </c>
      <c r="I694">
        <f>LOOKUP(F694,'Facture Chronopost'!L:L,'Facture Chronopost'!H:H)</f>
        <v/>
      </c>
      <c r="J694" s="6">
        <f>TCD!U695</f>
        <v/>
      </c>
      <c r="K694">
        <f>K693</f>
        <v/>
      </c>
      <c r="L694" s="151">
        <f>_xlfn.XLOOKUP(F694,'TCD poids'!A:A,'TCD poids'!C:C)</f>
        <v/>
      </c>
      <c r="M694">
        <f>TCD!T695</f>
        <v/>
      </c>
      <c r="N694">
        <f>IF(I694="",0.2,LOOKUP(I694,'Pays TVA'!A:A,'Pays TVA'!B:B))</f>
        <v/>
      </c>
      <c r="O694" s="151">
        <f>IF(TCD!M695="","",TCD!M695)</f>
        <v/>
      </c>
      <c r="P694" s="151">
        <f>IF(TCD!J695="","",TCD!J695)</f>
        <v/>
      </c>
      <c r="Q694" s="151">
        <f>IF(AND(TCD!L695="",TCD!Q695=""),"",IF(SUM(TCD!L695,TCD!Q695)&gt;15,29,9.5))</f>
        <v/>
      </c>
      <c r="R694" s="151">
        <f>_xlfn.XLOOKUP(F694,TCD!E:E,TCD!K:K,"")</f>
        <v/>
      </c>
      <c r="S694" s="151">
        <f>IF(TCD!I695="","",IF(TCD!I695&gt;8.5,17,8.5))</f>
        <v/>
      </c>
      <c r="T694" s="151">
        <f>TCD!Y695</f>
        <v/>
      </c>
    </row>
    <row r="695">
      <c r="A695" s="13">
        <f>TCD!V696</f>
        <v/>
      </c>
      <c r="B695" s="1">
        <f>B694</f>
        <v/>
      </c>
      <c r="F695">
        <f>TCD!E696</f>
        <v/>
      </c>
      <c r="H695" s="6">
        <f>IF(RIGHT(J695,3)="BTB","E","P")</f>
        <v/>
      </c>
      <c r="I695">
        <f>LOOKUP(F695,'Facture Chronopost'!L:L,'Facture Chronopost'!H:H)</f>
        <v/>
      </c>
      <c r="J695" s="6">
        <f>TCD!U696</f>
        <v/>
      </c>
      <c r="K695">
        <f>K694</f>
        <v/>
      </c>
      <c r="L695" s="151">
        <f>_xlfn.XLOOKUP(F695,'TCD poids'!A:A,'TCD poids'!C:C)</f>
        <v/>
      </c>
      <c r="M695">
        <f>TCD!T696</f>
        <v/>
      </c>
      <c r="N695">
        <f>IF(I695="",0.2,LOOKUP(I695,'Pays TVA'!A:A,'Pays TVA'!B:B))</f>
        <v/>
      </c>
      <c r="O695" s="151">
        <f>IF(TCD!M696="","",TCD!M696)</f>
        <v/>
      </c>
      <c r="P695" s="151">
        <f>IF(TCD!J696="","",TCD!J696)</f>
        <v/>
      </c>
      <c r="Q695" s="151">
        <f>IF(AND(TCD!L696="",TCD!Q696=""),"",IF(SUM(TCD!L696,TCD!Q696)&gt;15,29,9.5))</f>
        <v/>
      </c>
      <c r="R695" s="151">
        <f>_xlfn.XLOOKUP(F695,TCD!E:E,TCD!K:K,"")</f>
        <v/>
      </c>
      <c r="S695" s="151">
        <f>IF(TCD!I696="","",IF(TCD!I696&gt;8.5,17,8.5))</f>
        <v/>
      </c>
      <c r="T695" s="151">
        <f>TCD!Y696</f>
        <v/>
      </c>
    </row>
    <row r="696">
      <c r="A696" s="13">
        <f>TCD!V697</f>
        <v/>
      </c>
      <c r="B696" s="1">
        <f>B695</f>
        <v/>
      </c>
      <c r="F696">
        <f>TCD!E697</f>
        <v/>
      </c>
      <c r="H696" s="6">
        <f>IF(RIGHT(J696,3)="BTB","E","P")</f>
        <v/>
      </c>
      <c r="I696">
        <f>LOOKUP(F696,'Facture Chronopost'!L:L,'Facture Chronopost'!H:H)</f>
        <v/>
      </c>
      <c r="J696" s="6">
        <f>TCD!U697</f>
        <v/>
      </c>
      <c r="K696">
        <f>K695</f>
        <v/>
      </c>
      <c r="L696" s="151">
        <f>_xlfn.XLOOKUP(F696,'TCD poids'!A:A,'TCD poids'!C:C)</f>
        <v/>
      </c>
      <c r="M696">
        <f>TCD!T697</f>
        <v/>
      </c>
      <c r="N696">
        <f>IF(I696="",0.2,LOOKUP(I696,'Pays TVA'!A:A,'Pays TVA'!B:B))</f>
        <v/>
      </c>
      <c r="O696" s="151">
        <f>IF(TCD!M697="","",TCD!M697)</f>
        <v/>
      </c>
      <c r="P696" s="151">
        <f>IF(TCD!J697="","",TCD!J697)</f>
        <v/>
      </c>
      <c r="Q696" s="151">
        <f>IF(AND(TCD!L697="",TCD!Q697=""),"",IF(SUM(TCD!L697,TCD!Q697)&gt;15,29,9.5))</f>
        <v/>
      </c>
      <c r="R696" s="151">
        <f>_xlfn.XLOOKUP(F696,TCD!E:E,TCD!K:K,"")</f>
        <v/>
      </c>
      <c r="S696" s="151">
        <f>IF(TCD!I697="","",IF(TCD!I697&gt;8.5,17,8.5))</f>
        <v/>
      </c>
      <c r="T696" s="151">
        <f>TCD!Y697</f>
        <v/>
      </c>
    </row>
    <row r="697">
      <c r="A697" s="13">
        <f>TCD!V698</f>
        <v/>
      </c>
      <c r="B697" s="1">
        <f>B696</f>
        <v/>
      </c>
      <c r="F697">
        <f>TCD!E698</f>
        <v/>
      </c>
      <c r="H697" s="6">
        <f>IF(RIGHT(J697,3)="BTB","E","P")</f>
        <v/>
      </c>
      <c r="I697">
        <f>LOOKUP(F697,'Facture Chronopost'!L:L,'Facture Chronopost'!H:H)</f>
        <v/>
      </c>
      <c r="J697" s="6">
        <f>TCD!U698</f>
        <v/>
      </c>
      <c r="K697">
        <f>K696</f>
        <v/>
      </c>
      <c r="L697" s="151">
        <f>_xlfn.XLOOKUP(F697,'TCD poids'!A:A,'TCD poids'!C:C)</f>
        <v/>
      </c>
      <c r="M697">
        <f>TCD!T698</f>
        <v/>
      </c>
      <c r="N697">
        <f>IF(I697="",0.2,LOOKUP(I697,'Pays TVA'!A:A,'Pays TVA'!B:B))</f>
        <v/>
      </c>
      <c r="O697" s="151">
        <f>IF(TCD!M698="","",TCD!M698)</f>
        <v/>
      </c>
      <c r="P697" s="151">
        <f>IF(TCD!J698="","",TCD!J698)</f>
        <v/>
      </c>
      <c r="Q697" s="151">
        <f>IF(AND(TCD!L698="",TCD!Q698=""),"",IF(SUM(TCD!L698,TCD!Q698)&gt;15,29,9.5))</f>
        <v/>
      </c>
      <c r="R697" s="151">
        <f>_xlfn.XLOOKUP(F697,TCD!E:E,TCD!K:K,"")</f>
        <v/>
      </c>
      <c r="S697" s="151">
        <f>IF(TCD!I698="","",IF(TCD!I698&gt;8.5,17,8.5))</f>
        <v/>
      </c>
      <c r="T697" s="151">
        <f>TCD!Y698</f>
        <v/>
      </c>
    </row>
    <row r="698">
      <c r="A698" s="13">
        <f>TCD!V699</f>
        <v/>
      </c>
      <c r="B698" s="1">
        <f>B697</f>
        <v/>
      </c>
      <c r="F698">
        <f>TCD!E699</f>
        <v/>
      </c>
      <c r="H698" s="6">
        <f>IF(RIGHT(J698,3)="BTB","E","P")</f>
        <v/>
      </c>
      <c r="I698">
        <f>LOOKUP(F698,'Facture Chronopost'!L:L,'Facture Chronopost'!H:H)</f>
        <v/>
      </c>
      <c r="J698" s="6">
        <f>TCD!U699</f>
        <v/>
      </c>
      <c r="K698">
        <f>K697</f>
        <v/>
      </c>
      <c r="L698" s="151">
        <f>_xlfn.XLOOKUP(F698,'TCD poids'!A:A,'TCD poids'!C:C)</f>
        <v/>
      </c>
      <c r="M698">
        <f>TCD!T699</f>
        <v/>
      </c>
      <c r="N698">
        <f>IF(I698="",0.2,LOOKUP(I698,'Pays TVA'!A:A,'Pays TVA'!B:B))</f>
        <v/>
      </c>
      <c r="O698" s="151">
        <f>IF(TCD!M699="","",TCD!M699)</f>
        <v/>
      </c>
      <c r="P698" s="151">
        <f>IF(TCD!J699="","",TCD!J699)</f>
        <v/>
      </c>
      <c r="Q698" s="151">
        <f>IF(AND(TCD!L699="",TCD!Q699=""),"",IF(SUM(TCD!L699,TCD!Q699)&gt;15,29,9.5))</f>
        <v/>
      </c>
      <c r="R698" s="151">
        <f>_xlfn.XLOOKUP(F698,TCD!E:E,TCD!K:K,"")</f>
        <v/>
      </c>
      <c r="S698" s="151">
        <f>IF(TCD!I699="","",IF(TCD!I699&gt;8.5,17,8.5))</f>
        <v/>
      </c>
      <c r="T698" s="151">
        <f>TCD!Y699</f>
        <v/>
      </c>
    </row>
    <row r="699">
      <c r="A699" s="13">
        <f>TCD!V700</f>
        <v/>
      </c>
      <c r="B699" s="1">
        <f>B698</f>
        <v/>
      </c>
      <c r="F699">
        <f>TCD!E700</f>
        <v/>
      </c>
      <c r="H699" s="6">
        <f>IF(RIGHT(J699,3)="BTB","E","P")</f>
        <v/>
      </c>
      <c r="I699">
        <f>LOOKUP(F699,'Facture Chronopost'!L:L,'Facture Chronopost'!H:H)</f>
        <v/>
      </c>
      <c r="J699" s="6">
        <f>TCD!U700</f>
        <v/>
      </c>
      <c r="K699">
        <f>K698</f>
        <v/>
      </c>
      <c r="L699" s="151">
        <f>_xlfn.XLOOKUP(F699,'TCD poids'!A:A,'TCD poids'!C:C)</f>
        <v/>
      </c>
      <c r="M699">
        <f>TCD!T700</f>
        <v/>
      </c>
      <c r="N699">
        <f>IF(I699="",0.2,LOOKUP(I699,'Pays TVA'!A:A,'Pays TVA'!B:B))</f>
        <v/>
      </c>
      <c r="O699" s="151">
        <f>IF(TCD!M700="","",TCD!M700)</f>
        <v/>
      </c>
      <c r="P699" s="151">
        <f>IF(TCD!J700="","",TCD!J700)</f>
        <v/>
      </c>
      <c r="Q699" s="151">
        <f>IF(AND(TCD!L700="",TCD!Q700=""),"",IF(SUM(TCD!L700,TCD!Q700)&gt;15,29,9.5))</f>
        <v/>
      </c>
      <c r="R699" s="151">
        <f>_xlfn.XLOOKUP(F699,TCD!E:E,TCD!K:K,"")</f>
        <v/>
      </c>
      <c r="S699" s="151">
        <f>IF(TCD!I700="","",IF(TCD!I700&gt;8.5,17,8.5))</f>
        <v/>
      </c>
      <c r="T699" s="151">
        <f>TCD!Y700</f>
        <v/>
      </c>
    </row>
    <row r="700">
      <c r="A700" s="13">
        <f>TCD!V701</f>
        <v/>
      </c>
      <c r="B700" s="1">
        <f>B699</f>
        <v/>
      </c>
      <c r="F700">
        <f>TCD!E701</f>
        <v/>
      </c>
      <c r="H700" s="6">
        <f>IF(RIGHT(J700,3)="BTB","E","P")</f>
        <v/>
      </c>
      <c r="I700">
        <f>LOOKUP(F700,'Facture Chronopost'!L:L,'Facture Chronopost'!H:H)</f>
        <v/>
      </c>
      <c r="J700" s="6">
        <f>TCD!U701</f>
        <v/>
      </c>
      <c r="K700">
        <f>K699</f>
        <v/>
      </c>
      <c r="L700" s="151">
        <f>_xlfn.XLOOKUP(F700,'TCD poids'!A:A,'TCD poids'!C:C)</f>
        <v/>
      </c>
      <c r="M700">
        <f>TCD!T701</f>
        <v/>
      </c>
      <c r="N700">
        <f>IF(I700="",0.2,LOOKUP(I700,'Pays TVA'!A:A,'Pays TVA'!B:B))</f>
        <v/>
      </c>
      <c r="O700" s="151">
        <f>IF(TCD!M701="","",TCD!M701)</f>
        <v/>
      </c>
      <c r="P700" s="151">
        <f>IF(TCD!J701="","",TCD!J701)</f>
        <v/>
      </c>
      <c r="Q700" s="151">
        <f>IF(AND(TCD!L701="",TCD!Q701=""),"",IF(SUM(TCD!L701,TCD!Q701)&gt;15,29,9.5))</f>
        <v/>
      </c>
      <c r="R700" s="151">
        <f>_xlfn.XLOOKUP(F700,TCD!E:E,TCD!K:K,"")</f>
        <v/>
      </c>
      <c r="S700" s="151">
        <f>IF(TCD!I701="","",IF(TCD!I701&gt;8.5,17,8.5))</f>
        <v/>
      </c>
      <c r="T700" s="151">
        <f>TCD!Y701</f>
        <v/>
      </c>
    </row>
    <row r="701">
      <c r="A701" s="13">
        <f>TCD!V702</f>
        <v/>
      </c>
      <c r="B701" s="1">
        <f>B700</f>
        <v/>
      </c>
      <c r="F701">
        <f>TCD!E702</f>
        <v/>
      </c>
      <c r="H701" s="6">
        <f>IF(RIGHT(J701,3)="BTB","E","P")</f>
        <v/>
      </c>
      <c r="I701">
        <f>LOOKUP(F701,'Facture Chronopost'!L:L,'Facture Chronopost'!H:H)</f>
        <v/>
      </c>
      <c r="J701" s="6">
        <f>TCD!U702</f>
        <v/>
      </c>
      <c r="K701">
        <f>K700</f>
        <v/>
      </c>
      <c r="L701" s="151">
        <f>_xlfn.XLOOKUP(F701,'TCD poids'!A:A,'TCD poids'!C:C)</f>
        <v/>
      </c>
      <c r="M701">
        <f>TCD!T702</f>
        <v/>
      </c>
      <c r="N701">
        <f>IF(I701="",0.2,LOOKUP(I701,'Pays TVA'!A:A,'Pays TVA'!B:B))</f>
        <v/>
      </c>
      <c r="O701" s="151">
        <f>IF(TCD!M702="","",TCD!M702)</f>
        <v/>
      </c>
      <c r="P701" s="151">
        <f>IF(TCD!J702="","",TCD!J702)</f>
        <v/>
      </c>
      <c r="Q701" s="151">
        <f>IF(AND(TCD!L702="",TCD!Q702=""),"",IF(SUM(TCD!L702,TCD!Q702)&gt;15,29,9.5))</f>
        <v/>
      </c>
      <c r="R701" s="151">
        <f>_xlfn.XLOOKUP(F701,TCD!E:E,TCD!K:K,"")</f>
        <v/>
      </c>
      <c r="S701" s="151">
        <f>IF(TCD!I702="","",IF(TCD!I702&gt;8.5,17,8.5))</f>
        <v/>
      </c>
      <c r="T701" s="151">
        <f>TCD!Y702</f>
        <v/>
      </c>
    </row>
    <row r="702">
      <c r="A702" s="13">
        <f>TCD!V703</f>
        <v/>
      </c>
      <c r="B702" s="1">
        <f>B701</f>
        <v/>
      </c>
      <c r="F702">
        <f>TCD!E703</f>
        <v/>
      </c>
      <c r="H702" s="6">
        <f>IF(RIGHT(J702,3)="BTB","E","P")</f>
        <v/>
      </c>
      <c r="I702">
        <f>LOOKUP(F702,'Facture Chronopost'!L:L,'Facture Chronopost'!H:H)</f>
        <v/>
      </c>
      <c r="J702" s="6">
        <f>TCD!U703</f>
        <v/>
      </c>
      <c r="K702">
        <f>K701</f>
        <v/>
      </c>
      <c r="L702" s="151">
        <f>_xlfn.XLOOKUP(F702,'TCD poids'!A:A,'TCD poids'!C:C)</f>
        <v/>
      </c>
      <c r="M702">
        <f>TCD!T703</f>
        <v/>
      </c>
      <c r="N702">
        <f>IF(I702="",0.2,LOOKUP(I702,'Pays TVA'!A:A,'Pays TVA'!B:B))</f>
        <v/>
      </c>
      <c r="O702" s="151">
        <f>IF(TCD!M703="","",TCD!M703)</f>
        <v/>
      </c>
      <c r="P702" s="151">
        <f>IF(TCD!J703="","",TCD!J703)</f>
        <v/>
      </c>
      <c r="Q702" s="151">
        <f>IF(AND(TCD!L703="",TCD!Q703=""),"",IF(SUM(TCD!L703,TCD!Q703)&gt;15,29,9.5))</f>
        <v/>
      </c>
      <c r="R702" s="151">
        <f>_xlfn.XLOOKUP(F702,TCD!E:E,TCD!K:K,"")</f>
        <v/>
      </c>
      <c r="S702" s="151">
        <f>IF(TCD!I703="","",IF(TCD!I703&gt;8.5,17,8.5))</f>
        <v/>
      </c>
      <c r="T702" s="151">
        <f>TCD!Y703</f>
        <v/>
      </c>
    </row>
    <row r="703">
      <c r="A703" s="13">
        <f>TCD!V704</f>
        <v/>
      </c>
      <c r="B703" s="1">
        <f>B702</f>
        <v/>
      </c>
      <c r="F703">
        <f>TCD!E704</f>
        <v/>
      </c>
      <c r="H703" s="6">
        <f>IF(RIGHT(J703,3)="BTB","E","P")</f>
        <v/>
      </c>
      <c r="I703">
        <f>LOOKUP(F703,'Facture Chronopost'!L:L,'Facture Chronopost'!H:H)</f>
        <v/>
      </c>
      <c r="J703" s="6">
        <f>TCD!U704</f>
        <v/>
      </c>
      <c r="K703">
        <f>K702</f>
        <v/>
      </c>
      <c r="L703" s="151">
        <f>_xlfn.XLOOKUP(F703,'TCD poids'!A:A,'TCD poids'!C:C)</f>
        <v/>
      </c>
      <c r="M703">
        <f>TCD!T704</f>
        <v/>
      </c>
      <c r="N703">
        <f>IF(I703="",0.2,LOOKUP(I703,'Pays TVA'!A:A,'Pays TVA'!B:B))</f>
        <v/>
      </c>
      <c r="O703" s="151">
        <f>IF(TCD!M704="","",TCD!M704)</f>
        <v/>
      </c>
      <c r="P703" s="151">
        <f>IF(TCD!J704="","",TCD!J704)</f>
        <v/>
      </c>
      <c r="Q703" s="151">
        <f>IF(AND(TCD!L704="",TCD!Q704=""),"",IF(SUM(TCD!L704,TCD!Q704)&gt;15,29,9.5))</f>
        <v/>
      </c>
      <c r="R703" s="151">
        <f>_xlfn.XLOOKUP(F703,TCD!E:E,TCD!K:K,"")</f>
        <v/>
      </c>
      <c r="S703" s="151">
        <f>IF(TCD!I704="","",IF(TCD!I704&gt;8.5,17,8.5))</f>
        <v/>
      </c>
      <c r="T703" s="151">
        <f>TCD!Y704</f>
        <v/>
      </c>
    </row>
    <row r="704">
      <c r="A704" s="13">
        <f>TCD!V705</f>
        <v/>
      </c>
      <c r="B704" s="1">
        <f>B703</f>
        <v/>
      </c>
      <c r="F704">
        <f>TCD!E705</f>
        <v/>
      </c>
      <c r="H704" s="6">
        <f>IF(RIGHT(J704,3)="BTB","E","P")</f>
        <v/>
      </c>
      <c r="I704">
        <f>LOOKUP(F704,'Facture Chronopost'!L:L,'Facture Chronopost'!H:H)</f>
        <v/>
      </c>
      <c r="J704" s="6">
        <f>TCD!U705</f>
        <v/>
      </c>
      <c r="K704">
        <f>K703</f>
        <v/>
      </c>
      <c r="L704" s="151">
        <f>_xlfn.XLOOKUP(F704,'TCD poids'!A:A,'TCD poids'!C:C)</f>
        <v/>
      </c>
      <c r="M704">
        <f>TCD!T705</f>
        <v/>
      </c>
      <c r="N704">
        <f>IF(I704="",0.2,LOOKUP(I704,'Pays TVA'!A:A,'Pays TVA'!B:B))</f>
        <v/>
      </c>
      <c r="O704" s="151">
        <f>IF(TCD!M705="","",TCD!M705)</f>
        <v/>
      </c>
      <c r="P704" s="151">
        <f>IF(TCD!J705="","",TCD!J705)</f>
        <v/>
      </c>
      <c r="Q704" s="151">
        <f>IF(AND(TCD!L705="",TCD!Q705=""),"",IF(SUM(TCD!L705,TCD!Q705)&gt;15,29,9.5))</f>
        <v/>
      </c>
      <c r="R704" s="151">
        <f>_xlfn.XLOOKUP(F704,TCD!E:E,TCD!K:K,"")</f>
        <v/>
      </c>
      <c r="S704" s="151">
        <f>IF(TCD!I705="","",IF(TCD!I705&gt;8.5,17,8.5))</f>
        <v/>
      </c>
      <c r="T704" s="151">
        <f>TCD!Y705</f>
        <v/>
      </c>
    </row>
    <row r="705">
      <c r="A705" s="13">
        <f>TCD!V706</f>
        <v/>
      </c>
      <c r="B705" s="1">
        <f>B704</f>
        <v/>
      </c>
      <c r="F705">
        <f>TCD!E706</f>
        <v/>
      </c>
      <c r="H705" s="6">
        <f>IF(RIGHT(J705,3)="BTB","E","P")</f>
        <v/>
      </c>
      <c r="I705">
        <f>LOOKUP(F705,'Facture Chronopost'!L:L,'Facture Chronopost'!H:H)</f>
        <v/>
      </c>
      <c r="J705" s="6">
        <f>TCD!U706</f>
        <v/>
      </c>
      <c r="K705">
        <f>K704</f>
        <v/>
      </c>
      <c r="L705" s="151">
        <f>_xlfn.XLOOKUP(F705,'TCD poids'!A:A,'TCD poids'!C:C)</f>
        <v/>
      </c>
      <c r="M705">
        <f>TCD!T706</f>
        <v/>
      </c>
      <c r="N705">
        <f>IF(I705="",0.2,LOOKUP(I705,'Pays TVA'!A:A,'Pays TVA'!B:B))</f>
        <v/>
      </c>
      <c r="O705" s="151">
        <f>IF(TCD!M706="","",TCD!M706)</f>
        <v/>
      </c>
      <c r="P705" s="151">
        <f>IF(TCD!J706="","",TCD!J706)</f>
        <v/>
      </c>
      <c r="Q705" s="151">
        <f>IF(AND(TCD!L706="",TCD!Q706=""),"",IF(SUM(TCD!L706,TCD!Q706)&gt;15,29,9.5))</f>
        <v/>
      </c>
      <c r="R705" s="151">
        <f>_xlfn.XLOOKUP(F705,TCD!E:E,TCD!K:K,"")</f>
        <v/>
      </c>
      <c r="S705" s="151">
        <f>IF(TCD!I706="","",IF(TCD!I706&gt;8.5,17,8.5))</f>
        <v/>
      </c>
      <c r="T705" s="151">
        <f>TCD!Y706</f>
        <v/>
      </c>
    </row>
    <row r="706">
      <c r="A706" s="13">
        <f>TCD!V707</f>
        <v/>
      </c>
      <c r="B706" s="1">
        <f>B705</f>
        <v/>
      </c>
      <c r="F706">
        <f>TCD!E707</f>
        <v/>
      </c>
      <c r="H706" s="6">
        <f>IF(RIGHT(J706,3)="BTB","E","P")</f>
        <v/>
      </c>
      <c r="I706">
        <f>LOOKUP(F706,'Facture Chronopost'!L:L,'Facture Chronopost'!H:H)</f>
        <v/>
      </c>
      <c r="J706" s="6">
        <f>TCD!U707</f>
        <v/>
      </c>
      <c r="K706">
        <f>K705</f>
        <v/>
      </c>
      <c r="L706" s="151">
        <f>_xlfn.XLOOKUP(F706,'TCD poids'!A:A,'TCD poids'!C:C)</f>
        <v/>
      </c>
      <c r="M706">
        <f>TCD!T707</f>
        <v/>
      </c>
      <c r="N706">
        <f>IF(I706="",0.2,LOOKUP(I706,'Pays TVA'!A:A,'Pays TVA'!B:B))</f>
        <v/>
      </c>
      <c r="O706" s="151">
        <f>IF(TCD!M707="","",TCD!M707)</f>
        <v/>
      </c>
      <c r="P706" s="151">
        <f>IF(TCD!J707="","",TCD!J707)</f>
        <v/>
      </c>
      <c r="Q706" s="151">
        <f>IF(AND(TCD!L707="",TCD!Q707=""),"",IF(SUM(TCD!L707,TCD!Q707)&gt;15,29,9.5))</f>
        <v/>
      </c>
      <c r="R706" s="151">
        <f>_xlfn.XLOOKUP(F706,TCD!E:E,TCD!K:K,"")</f>
        <v/>
      </c>
      <c r="S706" s="151">
        <f>IF(TCD!I707="","",IF(TCD!I707&gt;8.5,17,8.5))</f>
        <v/>
      </c>
      <c r="T706" s="151">
        <f>TCD!Y707</f>
        <v/>
      </c>
    </row>
    <row r="707">
      <c r="A707" s="13">
        <f>TCD!V708</f>
        <v/>
      </c>
      <c r="B707" s="1">
        <f>B706</f>
        <v/>
      </c>
      <c r="F707">
        <f>TCD!E708</f>
        <v/>
      </c>
      <c r="H707" s="6">
        <f>IF(RIGHT(J707,3)="BTB","E","P")</f>
        <v/>
      </c>
      <c r="I707">
        <f>LOOKUP(F707,'Facture Chronopost'!L:L,'Facture Chronopost'!H:H)</f>
        <v/>
      </c>
      <c r="J707" s="6">
        <f>TCD!U708</f>
        <v/>
      </c>
      <c r="K707">
        <f>K706</f>
        <v/>
      </c>
      <c r="L707" s="151">
        <f>_xlfn.XLOOKUP(F707,'TCD poids'!A:A,'TCD poids'!C:C)</f>
        <v/>
      </c>
      <c r="M707">
        <f>TCD!T708</f>
        <v/>
      </c>
      <c r="N707">
        <f>IF(I707="",0.2,LOOKUP(I707,'Pays TVA'!A:A,'Pays TVA'!B:B))</f>
        <v/>
      </c>
      <c r="O707" s="151">
        <f>IF(TCD!M708="","",TCD!M708)</f>
        <v/>
      </c>
      <c r="P707" s="151">
        <f>IF(TCD!J708="","",TCD!J708)</f>
        <v/>
      </c>
      <c r="Q707" s="151">
        <f>IF(AND(TCD!L708="",TCD!Q708=""),"",IF(SUM(TCD!L708,TCD!Q708)&gt;15,29,9.5))</f>
        <v/>
      </c>
      <c r="R707" s="151">
        <f>_xlfn.XLOOKUP(F707,TCD!E:E,TCD!K:K,"")</f>
        <v/>
      </c>
      <c r="S707" s="151">
        <f>IF(TCD!I708="","",IF(TCD!I708&gt;8.5,17,8.5))</f>
        <v/>
      </c>
      <c r="T707" s="151">
        <f>TCD!Y708</f>
        <v/>
      </c>
    </row>
    <row r="708">
      <c r="A708" s="13">
        <f>TCD!V709</f>
        <v/>
      </c>
      <c r="B708" s="1">
        <f>B707</f>
        <v/>
      </c>
      <c r="F708">
        <f>TCD!E709</f>
        <v/>
      </c>
      <c r="H708" s="6">
        <f>IF(RIGHT(J708,3)="BTB","E","P")</f>
        <v/>
      </c>
      <c r="I708">
        <f>LOOKUP(F708,'Facture Chronopost'!L:L,'Facture Chronopost'!H:H)</f>
        <v/>
      </c>
      <c r="J708" s="6">
        <f>TCD!U709</f>
        <v/>
      </c>
      <c r="K708">
        <f>K707</f>
        <v/>
      </c>
      <c r="L708" s="151">
        <f>_xlfn.XLOOKUP(F708,'TCD poids'!A:A,'TCD poids'!C:C)</f>
        <v/>
      </c>
      <c r="M708">
        <f>TCD!T709</f>
        <v/>
      </c>
      <c r="N708">
        <f>IF(I708="",0.2,LOOKUP(I708,'Pays TVA'!A:A,'Pays TVA'!B:B))</f>
        <v/>
      </c>
      <c r="O708" s="151">
        <f>IF(TCD!M709="","",TCD!M709)</f>
        <v/>
      </c>
      <c r="P708" s="151">
        <f>IF(TCD!J709="","",TCD!J709)</f>
        <v/>
      </c>
      <c r="Q708" s="151">
        <f>IF(AND(TCD!L709="",TCD!Q709=""),"",IF(SUM(TCD!L709,TCD!Q709)&gt;15,29,9.5))</f>
        <v/>
      </c>
      <c r="R708" s="151">
        <f>_xlfn.XLOOKUP(F708,TCD!E:E,TCD!K:K,"")</f>
        <v/>
      </c>
      <c r="S708" s="151">
        <f>IF(TCD!I709="","",IF(TCD!I709&gt;8.5,17,8.5))</f>
        <v/>
      </c>
      <c r="T708" s="151">
        <f>TCD!Y709</f>
        <v/>
      </c>
    </row>
    <row r="709">
      <c r="A709" s="13">
        <f>TCD!V710</f>
        <v/>
      </c>
      <c r="B709" s="1">
        <f>B708</f>
        <v/>
      </c>
      <c r="F709">
        <f>TCD!E710</f>
        <v/>
      </c>
      <c r="H709" s="6">
        <f>IF(RIGHT(J709,3)="BTB","E","P")</f>
        <v/>
      </c>
      <c r="I709">
        <f>LOOKUP(F709,'Facture Chronopost'!L:L,'Facture Chronopost'!H:H)</f>
        <v/>
      </c>
      <c r="J709" s="6">
        <f>TCD!U710</f>
        <v/>
      </c>
      <c r="K709">
        <f>K708</f>
        <v/>
      </c>
      <c r="L709" s="151">
        <f>_xlfn.XLOOKUP(F709,'TCD poids'!A:A,'TCD poids'!C:C)</f>
        <v/>
      </c>
      <c r="M709">
        <f>TCD!T710</f>
        <v/>
      </c>
      <c r="N709">
        <f>IF(I709="",0.2,LOOKUP(I709,'Pays TVA'!A:A,'Pays TVA'!B:B))</f>
        <v/>
      </c>
      <c r="O709" s="151">
        <f>IF(TCD!M710="","",TCD!M710)</f>
        <v/>
      </c>
      <c r="P709" s="151">
        <f>IF(TCD!J710="","",TCD!J710)</f>
        <v/>
      </c>
      <c r="Q709" s="151">
        <f>IF(AND(TCD!L710="",TCD!Q710=""),"",IF(SUM(TCD!L710,TCD!Q710)&gt;15,29,9.5))</f>
        <v/>
      </c>
      <c r="R709" s="151">
        <f>_xlfn.XLOOKUP(F709,TCD!E:E,TCD!K:K,"")</f>
        <v/>
      </c>
      <c r="S709" s="151">
        <f>IF(TCD!I710="","",IF(TCD!I710&gt;8.5,17,8.5))</f>
        <v/>
      </c>
      <c r="T709" s="151">
        <f>TCD!Y710</f>
        <v/>
      </c>
    </row>
    <row r="710">
      <c r="A710" s="13">
        <f>TCD!V711</f>
        <v/>
      </c>
      <c r="B710" s="1">
        <f>B709</f>
        <v/>
      </c>
      <c r="F710">
        <f>TCD!E711</f>
        <v/>
      </c>
      <c r="H710" s="6">
        <f>IF(RIGHT(J710,3)="BTB","E","P")</f>
        <v/>
      </c>
      <c r="I710">
        <f>LOOKUP(F710,'Facture Chronopost'!L:L,'Facture Chronopost'!H:H)</f>
        <v/>
      </c>
      <c r="J710" s="6">
        <f>TCD!U711</f>
        <v/>
      </c>
      <c r="K710">
        <f>K709</f>
        <v/>
      </c>
      <c r="L710" s="151">
        <f>_xlfn.XLOOKUP(F710,'TCD poids'!A:A,'TCD poids'!C:C)</f>
        <v/>
      </c>
      <c r="M710">
        <f>TCD!T711</f>
        <v/>
      </c>
      <c r="N710">
        <f>IF(I710="",0.2,LOOKUP(I710,'Pays TVA'!A:A,'Pays TVA'!B:B))</f>
        <v/>
      </c>
      <c r="O710" s="151">
        <f>IF(TCD!M711="","",TCD!M711)</f>
        <v/>
      </c>
      <c r="P710" s="151">
        <f>IF(TCD!J711="","",TCD!J711)</f>
        <v/>
      </c>
      <c r="Q710" s="151">
        <f>IF(AND(TCD!L711="",TCD!Q711=""),"",IF(SUM(TCD!L711,TCD!Q711)&gt;15,29,9.5))</f>
        <v/>
      </c>
      <c r="R710" s="151">
        <f>_xlfn.XLOOKUP(F710,TCD!E:E,TCD!K:K,"")</f>
        <v/>
      </c>
      <c r="S710" s="151">
        <f>IF(TCD!I711="","",IF(TCD!I711&gt;8.5,17,8.5))</f>
        <v/>
      </c>
      <c r="T710" s="151">
        <f>TCD!Y711</f>
        <v/>
      </c>
    </row>
    <row r="711">
      <c r="A711" s="13">
        <f>TCD!V712</f>
        <v/>
      </c>
      <c r="B711" s="1">
        <f>B710</f>
        <v/>
      </c>
      <c r="F711">
        <f>TCD!E712</f>
        <v/>
      </c>
      <c r="H711" s="6">
        <f>IF(RIGHT(J711,3)="BTB","E","P")</f>
        <v/>
      </c>
      <c r="I711">
        <f>LOOKUP(F711,'Facture Chronopost'!L:L,'Facture Chronopost'!H:H)</f>
        <v/>
      </c>
      <c r="J711" s="6">
        <f>TCD!U712</f>
        <v/>
      </c>
      <c r="K711">
        <f>K710</f>
        <v/>
      </c>
      <c r="L711" s="151">
        <f>_xlfn.XLOOKUP(F711,'TCD poids'!A:A,'TCD poids'!C:C)</f>
        <v/>
      </c>
      <c r="M711">
        <f>TCD!T712</f>
        <v/>
      </c>
      <c r="N711">
        <f>IF(I711="",0.2,LOOKUP(I711,'Pays TVA'!A:A,'Pays TVA'!B:B))</f>
        <v/>
      </c>
      <c r="O711" s="151">
        <f>IF(TCD!M712="","",TCD!M712)</f>
        <v/>
      </c>
      <c r="P711" s="151">
        <f>IF(TCD!J712="","",TCD!J712)</f>
        <v/>
      </c>
      <c r="Q711" s="151">
        <f>IF(AND(TCD!L712="",TCD!Q712=""),"",IF(SUM(TCD!L712,TCD!Q712)&gt;15,29,9.5))</f>
        <v/>
      </c>
      <c r="R711" s="151">
        <f>_xlfn.XLOOKUP(F711,TCD!E:E,TCD!K:K,"")</f>
        <v/>
      </c>
      <c r="S711" s="151">
        <f>IF(TCD!I712="","",IF(TCD!I712&gt;8.5,17,8.5))</f>
        <v/>
      </c>
      <c r="T711" s="151">
        <f>TCD!Y712</f>
        <v/>
      </c>
    </row>
    <row r="712">
      <c r="A712" s="13">
        <f>TCD!V713</f>
        <v/>
      </c>
      <c r="B712" s="1">
        <f>B711</f>
        <v/>
      </c>
      <c r="F712">
        <f>TCD!E713</f>
        <v/>
      </c>
      <c r="H712" s="6">
        <f>IF(RIGHT(J712,3)="BTB","E","P")</f>
        <v/>
      </c>
      <c r="I712">
        <f>LOOKUP(F712,'Facture Chronopost'!L:L,'Facture Chronopost'!H:H)</f>
        <v/>
      </c>
      <c r="J712" s="6">
        <f>TCD!U713</f>
        <v/>
      </c>
      <c r="K712">
        <f>K711</f>
        <v/>
      </c>
      <c r="L712" s="151">
        <f>_xlfn.XLOOKUP(F712,'TCD poids'!A:A,'TCD poids'!C:C)</f>
        <v/>
      </c>
      <c r="M712">
        <f>TCD!T713</f>
        <v/>
      </c>
      <c r="N712">
        <f>IF(I712="",0.2,LOOKUP(I712,'Pays TVA'!A:A,'Pays TVA'!B:B))</f>
        <v/>
      </c>
      <c r="O712" s="151">
        <f>IF(TCD!M713="","",TCD!M713)</f>
        <v/>
      </c>
      <c r="P712" s="151">
        <f>IF(TCD!J713="","",TCD!J713)</f>
        <v/>
      </c>
      <c r="Q712" s="151">
        <f>IF(AND(TCD!L713="",TCD!Q713=""),"",IF(SUM(TCD!L713,TCD!Q713)&gt;15,29,9.5))</f>
        <v/>
      </c>
      <c r="R712" s="151">
        <f>_xlfn.XLOOKUP(F712,TCD!E:E,TCD!K:K,"")</f>
        <v/>
      </c>
      <c r="S712" s="151">
        <f>IF(TCD!I713="","",IF(TCD!I713&gt;8.5,17,8.5))</f>
        <v/>
      </c>
      <c r="T712" s="151">
        <f>TCD!Y713</f>
        <v/>
      </c>
    </row>
    <row r="713">
      <c r="A713" s="13">
        <f>TCD!V714</f>
        <v/>
      </c>
      <c r="B713" s="1">
        <f>B712</f>
        <v/>
      </c>
      <c r="F713">
        <f>TCD!E714</f>
        <v/>
      </c>
      <c r="H713" s="6">
        <f>IF(RIGHT(J713,3)="BTB","E","P")</f>
        <v/>
      </c>
      <c r="I713">
        <f>LOOKUP(F713,'Facture Chronopost'!L:L,'Facture Chronopost'!H:H)</f>
        <v/>
      </c>
      <c r="J713" s="6">
        <f>TCD!U714</f>
        <v/>
      </c>
      <c r="K713">
        <f>K712</f>
        <v/>
      </c>
      <c r="L713" s="151">
        <f>_xlfn.XLOOKUP(F713,'TCD poids'!A:A,'TCD poids'!C:C)</f>
        <v/>
      </c>
      <c r="M713">
        <f>TCD!T714</f>
        <v/>
      </c>
      <c r="N713">
        <f>IF(I713="",0.2,LOOKUP(I713,'Pays TVA'!A:A,'Pays TVA'!B:B))</f>
        <v/>
      </c>
      <c r="O713" s="151">
        <f>IF(TCD!M714="","",TCD!M714)</f>
        <v/>
      </c>
      <c r="P713" s="151">
        <f>IF(TCD!J714="","",TCD!J714)</f>
        <v/>
      </c>
      <c r="Q713" s="151">
        <f>IF(AND(TCD!L714="",TCD!Q714=""),"",IF(SUM(TCD!L714,TCD!Q714)&gt;15,29,9.5))</f>
        <v/>
      </c>
      <c r="R713" s="151">
        <f>_xlfn.XLOOKUP(F713,TCD!E:E,TCD!K:K,"")</f>
        <v/>
      </c>
      <c r="S713" s="151">
        <f>IF(TCD!I714="","",IF(TCD!I714&gt;8.5,17,8.5))</f>
        <v/>
      </c>
      <c r="T713" s="151">
        <f>TCD!Y714</f>
        <v/>
      </c>
    </row>
    <row r="714">
      <c r="A714" s="13">
        <f>TCD!V715</f>
        <v/>
      </c>
      <c r="B714" s="1">
        <f>B713</f>
        <v/>
      </c>
      <c r="F714">
        <f>TCD!E715</f>
        <v/>
      </c>
      <c r="H714" s="6">
        <f>IF(RIGHT(J714,3)="BTB","E","P")</f>
        <v/>
      </c>
      <c r="I714">
        <f>LOOKUP(F714,'Facture Chronopost'!L:L,'Facture Chronopost'!H:H)</f>
        <v/>
      </c>
      <c r="J714" s="6">
        <f>TCD!U715</f>
        <v/>
      </c>
      <c r="K714">
        <f>K713</f>
        <v/>
      </c>
      <c r="L714" s="151">
        <f>_xlfn.XLOOKUP(F714,'TCD poids'!A:A,'TCD poids'!C:C)</f>
        <v/>
      </c>
      <c r="M714">
        <f>TCD!T715</f>
        <v/>
      </c>
      <c r="N714">
        <f>IF(I714="",0.2,LOOKUP(I714,'Pays TVA'!A:A,'Pays TVA'!B:B))</f>
        <v/>
      </c>
      <c r="O714" s="151">
        <f>IF(TCD!M715="","",TCD!M715)</f>
        <v/>
      </c>
      <c r="P714" s="151">
        <f>IF(TCD!J715="","",TCD!J715)</f>
        <v/>
      </c>
      <c r="Q714" s="151">
        <f>IF(AND(TCD!L715="",TCD!Q715=""),"",IF(SUM(TCD!L715,TCD!Q715)&gt;15,29,9.5))</f>
        <v/>
      </c>
      <c r="R714" s="151">
        <f>_xlfn.XLOOKUP(F714,TCD!E:E,TCD!K:K,"")</f>
        <v/>
      </c>
      <c r="S714" s="151">
        <f>IF(TCD!I715="","",IF(TCD!I715&gt;8.5,17,8.5))</f>
        <v/>
      </c>
      <c r="T714" s="151">
        <f>TCD!Y715</f>
        <v/>
      </c>
    </row>
    <row r="715">
      <c r="A715" s="13">
        <f>TCD!V716</f>
        <v/>
      </c>
      <c r="B715" s="1">
        <f>B714</f>
        <v/>
      </c>
      <c r="F715">
        <f>TCD!E716</f>
        <v/>
      </c>
      <c r="H715" s="6">
        <f>IF(RIGHT(J715,3)="BTB","E","P")</f>
        <v/>
      </c>
      <c r="I715">
        <f>LOOKUP(F715,'Facture Chronopost'!L:L,'Facture Chronopost'!H:H)</f>
        <v/>
      </c>
      <c r="J715" s="6">
        <f>TCD!U716</f>
        <v/>
      </c>
      <c r="K715">
        <f>K714</f>
        <v/>
      </c>
      <c r="L715" s="151">
        <f>_xlfn.XLOOKUP(F715,'TCD poids'!A:A,'TCD poids'!C:C)</f>
        <v/>
      </c>
      <c r="M715">
        <f>TCD!T716</f>
        <v/>
      </c>
      <c r="N715">
        <f>IF(I715="",0.2,LOOKUP(I715,'Pays TVA'!A:A,'Pays TVA'!B:B))</f>
        <v/>
      </c>
      <c r="O715" s="151">
        <f>IF(TCD!M716="","",TCD!M716)</f>
        <v/>
      </c>
      <c r="P715" s="151">
        <f>IF(TCD!J716="","",TCD!J716)</f>
        <v/>
      </c>
      <c r="Q715" s="151">
        <f>IF(AND(TCD!L716="",TCD!Q716=""),"",IF(SUM(TCD!L716,TCD!Q716)&gt;15,29,9.5))</f>
        <v/>
      </c>
      <c r="R715" s="151">
        <f>_xlfn.XLOOKUP(F715,TCD!E:E,TCD!K:K,"")</f>
        <v/>
      </c>
      <c r="S715" s="151">
        <f>IF(TCD!I716="","",IF(TCD!I716&gt;8.5,17,8.5))</f>
        <v/>
      </c>
      <c r="T715" s="151">
        <f>TCD!Y716</f>
        <v/>
      </c>
    </row>
    <row r="716">
      <c r="A716" s="13">
        <f>TCD!V717</f>
        <v/>
      </c>
      <c r="B716" s="1">
        <f>B715</f>
        <v/>
      </c>
      <c r="F716">
        <f>TCD!E717</f>
        <v/>
      </c>
      <c r="H716" s="6">
        <f>IF(RIGHT(J716,3)="BTB","E","P")</f>
        <v/>
      </c>
      <c r="I716">
        <f>LOOKUP(F716,'Facture Chronopost'!L:L,'Facture Chronopost'!H:H)</f>
        <v/>
      </c>
      <c r="J716" s="6">
        <f>TCD!U717</f>
        <v/>
      </c>
      <c r="K716">
        <f>K715</f>
        <v/>
      </c>
      <c r="L716" s="151">
        <f>_xlfn.XLOOKUP(F716,'TCD poids'!A:A,'TCD poids'!C:C)</f>
        <v/>
      </c>
      <c r="M716">
        <f>TCD!T717</f>
        <v/>
      </c>
      <c r="N716">
        <f>IF(I716="",0.2,LOOKUP(I716,'Pays TVA'!A:A,'Pays TVA'!B:B))</f>
        <v/>
      </c>
      <c r="O716" s="151">
        <f>IF(TCD!M717="","",TCD!M717)</f>
        <v/>
      </c>
      <c r="P716" s="151">
        <f>IF(TCD!J717="","",TCD!J717)</f>
        <v/>
      </c>
      <c r="Q716" s="151">
        <f>IF(AND(TCD!L717="",TCD!Q717=""),"",IF(SUM(TCD!L717,TCD!Q717)&gt;15,29,9.5))</f>
        <v/>
      </c>
      <c r="R716" s="151">
        <f>_xlfn.XLOOKUP(F716,TCD!E:E,TCD!K:K,"")</f>
        <v/>
      </c>
      <c r="S716" s="151">
        <f>IF(TCD!I717="","",IF(TCD!I717&gt;8.5,17,8.5))</f>
        <v/>
      </c>
      <c r="T716" s="151">
        <f>TCD!Y717</f>
        <v/>
      </c>
    </row>
    <row r="717">
      <c r="A717" s="13">
        <f>TCD!V718</f>
        <v/>
      </c>
      <c r="B717" s="1">
        <f>B716</f>
        <v/>
      </c>
      <c r="F717">
        <f>TCD!E718</f>
        <v/>
      </c>
      <c r="H717" s="6">
        <f>IF(RIGHT(J717,3)="BTB","E","P")</f>
        <v/>
      </c>
      <c r="I717">
        <f>LOOKUP(F717,'Facture Chronopost'!L:L,'Facture Chronopost'!H:H)</f>
        <v/>
      </c>
      <c r="J717" s="6">
        <f>TCD!U718</f>
        <v/>
      </c>
      <c r="K717">
        <f>K716</f>
        <v/>
      </c>
      <c r="L717" s="151">
        <f>_xlfn.XLOOKUP(F717,'TCD poids'!A:A,'TCD poids'!C:C)</f>
        <v/>
      </c>
      <c r="M717">
        <f>TCD!T718</f>
        <v/>
      </c>
      <c r="N717">
        <f>IF(I717="",0.2,LOOKUP(I717,'Pays TVA'!A:A,'Pays TVA'!B:B))</f>
        <v/>
      </c>
      <c r="O717" s="151">
        <f>IF(TCD!M718="","",TCD!M718)</f>
        <v/>
      </c>
      <c r="P717" s="151">
        <f>IF(TCD!J718="","",TCD!J718)</f>
        <v/>
      </c>
      <c r="Q717" s="151">
        <f>IF(AND(TCD!L718="",TCD!Q718=""),"",IF(SUM(TCD!L718,TCD!Q718)&gt;15,29,9.5))</f>
        <v/>
      </c>
      <c r="R717" s="151">
        <f>_xlfn.XLOOKUP(F717,TCD!E:E,TCD!K:K,"")</f>
        <v/>
      </c>
      <c r="S717" s="151">
        <f>IF(TCD!I718="","",IF(TCD!I718&gt;8.5,17,8.5))</f>
        <v/>
      </c>
      <c r="T717" s="151">
        <f>TCD!Y718</f>
        <v/>
      </c>
    </row>
    <row r="718">
      <c r="A718" s="13">
        <f>TCD!V719</f>
        <v/>
      </c>
      <c r="B718" s="1">
        <f>B717</f>
        <v/>
      </c>
      <c r="F718">
        <f>TCD!E719</f>
        <v/>
      </c>
      <c r="H718" s="6">
        <f>IF(RIGHT(J718,3)="BTB","E","P")</f>
        <v/>
      </c>
      <c r="I718">
        <f>LOOKUP(F718,'Facture Chronopost'!L:L,'Facture Chronopost'!H:H)</f>
        <v/>
      </c>
      <c r="J718" s="6">
        <f>TCD!U719</f>
        <v/>
      </c>
      <c r="K718">
        <f>K717</f>
        <v/>
      </c>
      <c r="L718" s="151">
        <f>_xlfn.XLOOKUP(F718,'TCD poids'!A:A,'TCD poids'!C:C)</f>
        <v/>
      </c>
      <c r="M718">
        <f>TCD!T719</f>
        <v/>
      </c>
      <c r="N718">
        <f>IF(I718="",0.2,LOOKUP(I718,'Pays TVA'!A:A,'Pays TVA'!B:B))</f>
        <v/>
      </c>
      <c r="O718" s="151">
        <f>IF(TCD!M719="","",TCD!M719)</f>
        <v/>
      </c>
      <c r="P718" s="151">
        <f>IF(TCD!J719="","",TCD!J719)</f>
        <v/>
      </c>
      <c r="Q718" s="151">
        <f>IF(AND(TCD!L719="",TCD!Q719=""),"",IF(SUM(TCD!L719,TCD!Q719)&gt;15,29,9.5))</f>
        <v/>
      </c>
      <c r="R718" s="151">
        <f>_xlfn.XLOOKUP(F718,TCD!E:E,TCD!K:K,"")</f>
        <v/>
      </c>
      <c r="S718" s="151">
        <f>IF(TCD!I719="","",IF(TCD!I719&gt;8.5,17,8.5))</f>
        <v/>
      </c>
      <c r="T718" s="151">
        <f>TCD!Y719</f>
        <v/>
      </c>
    </row>
    <row r="719">
      <c r="A719" s="13">
        <f>TCD!V720</f>
        <v/>
      </c>
      <c r="B719" s="1">
        <f>B718</f>
        <v/>
      </c>
      <c r="F719">
        <f>TCD!E720</f>
        <v/>
      </c>
      <c r="H719" s="6">
        <f>IF(RIGHT(J719,3)="BTB","E","P")</f>
        <v/>
      </c>
      <c r="I719">
        <f>LOOKUP(F719,'Facture Chronopost'!L:L,'Facture Chronopost'!H:H)</f>
        <v/>
      </c>
      <c r="J719" s="6">
        <f>TCD!U720</f>
        <v/>
      </c>
      <c r="K719">
        <f>K718</f>
        <v/>
      </c>
      <c r="L719" s="151">
        <f>_xlfn.XLOOKUP(F719,'TCD poids'!A:A,'TCD poids'!C:C)</f>
        <v/>
      </c>
      <c r="M719">
        <f>TCD!T720</f>
        <v/>
      </c>
      <c r="N719">
        <f>IF(I719="",0.2,LOOKUP(I719,'Pays TVA'!A:A,'Pays TVA'!B:B))</f>
        <v/>
      </c>
      <c r="O719" s="151">
        <f>IF(TCD!M720="","",TCD!M720)</f>
        <v/>
      </c>
      <c r="P719" s="151">
        <f>IF(TCD!J720="","",TCD!J720)</f>
        <v/>
      </c>
      <c r="Q719" s="151">
        <f>IF(AND(TCD!L720="",TCD!Q720=""),"",IF(SUM(TCD!L720,TCD!Q720)&gt;15,29,9.5))</f>
        <v/>
      </c>
      <c r="R719" s="151">
        <f>_xlfn.XLOOKUP(F719,TCD!E:E,TCD!K:K,"")</f>
        <v/>
      </c>
      <c r="S719" s="151">
        <f>IF(TCD!I720="","",IF(TCD!I720&gt;8.5,17,8.5))</f>
        <v/>
      </c>
      <c r="T719" s="151">
        <f>TCD!Y720</f>
        <v/>
      </c>
    </row>
    <row r="720">
      <c r="A720" s="13">
        <f>TCD!V721</f>
        <v/>
      </c>
      <c r="B720" s="1">
        <f>B719</f>
        <v/>
      </c>
      <c r="F720">
        <f>TCD!E721</f>
        <v/>
      </c>
      <c r="H720" s="6">
        <f>IF(RIGHT(J720,3)="BTB","E","P")</f>
        <v/>
      </c>
      <c r="I720">
        <f>LOOKUP(F720,'Facture Chronopost'!L:L,'Facture Chronopost'!H:H)</f>
        <v/>
      </c>
      <c r="J720" s="6">
        <f>TCD!U721</f>
        <v/>
      </c>
      <c r="K720">
        <f>K719</f>
        <v/>
      </c>
      <c r="L720" s="151">
        <f>_xlfn.XLOOKUP(F720,'TCD poids'!A:A,'TCD poids'!C:C)</f>
        <v/>
      </c>
      <c r="M720">
        <f>TCD!T721</f>
        <v/>
      </c>
      <c r="N720">
        <f>IF(I720="",0.2,LOOKUP(I720,'Pays TVA'!A:A,'Pays TVA'!B:B))</f>
        <v/>
      </c>
      <c r="O720" s="151">
        <f>IF(TCD!M721="","",TCD!M721)</f>
        <v/>
      </c>
      <c r="P720" s="151">
        <f>IF(TCD!J721="","",TCD!J721)</f>
        <v/>
      </c>
      <c r="Q720" s="151">
        <f>IF(AND(TCD!L721="",TCD!Q721=""),"",IF(SUM(TCD!L721,TCD!Q721)&gt;15,29,9.5))</f>
        <v/>
      </c>
      <c r="R720" s="151">
        <f>_xlfn.XLOOKUP(F720,TCD!E:E,TCD!K:K,"")</f>
        <v/>
      </c>
      <c r="S720" s="151">
        <f>IF(TCD!I721="","",IF(TCD!I721&gt;8.5,17,8.5))</f>
        <v/>
      </c>
      <c r="T720" s="151">
        <f>TCD!Y721</f>
        <v/>
      </c>
    </row>
    <row r="721">
      <c r="A721" s="13">
        <f>TCD!V722</f>
        <v/>
      </c>
      <c r="B721" s="1">
        <f>B720</f>
        <v/>
      </c>
      <c r="F721">
        <f>TCD!E722</f>
        <v/>
      </c>
      <c r="H721" s="6">
        <f>IF(RIGHT(J721,3)="BTB","E","P")</f>
        <v/>
      </c>
      <c r="I721">
        <f>LOOKUP(F721,'Facture Chronopost'!L:L,'Facture Chronopost'!H:H)</f>
        <v/>
      </c>
      <c r="J721" s="6">
        <f>TCD!U722</f>
        <v/>
      </c>
      <c r="K721">
        <f>K720</f>
        <v/>
      </c>
      <c r="L721" s="151">
        <f>_xlfn.XLOOKUP(F721,'TCD poids'!A:A,'TCD poids'!C:C)</f>
        <v/>
      </c>
      <c r="M721">
        <f>TCD!T722</f>
        <v/>
      </c>
      <c r="N721">
        <f>IF(I721="",0.2,LOOKUP(I721,'Pays TVA'!A:A,'Pays TVA'!B:B))</f>
        <v/>
      </c>
      <c r="O721" s="151">
        <f>IF(TCD!M722="","",TCD!M722)</f>
        <v/>
      </c>
      <c r="P721" s="151">
        <f>IF(TCD!J722="","",TCD!J722)</f>
        <v/>
      </c>
      <c r="Q721" s="151">
        <f>IF(AND(TCD!L722="",TCD!Q722=""),"",IF(SUM(TCD!L722,TCD!Q722)&gt;15,29,9.5))</f>
        <v/>
      </c>
      <c r="R721" s="151">
        <f>_xlfn.XLOOKUP(F721,TCD!E:E,TCD!K:K,"")</f>
        <v/>
      </c>
      <c r="S721" s="151">
        <f>IF(TCD!I722="","",IF(TCD!I722&gt;8.5,17,8.5))</f>
        <v/>
      </c>
      <c r="T721" s="151">
        <f>TCD!Y722</f>
        <v/>
      </c>
    </row>
    <row r="722">
      <c r="A722" s="13">
        <f>TCD!V723</f>
        <v/>
      </c>
      <c r="B722" s="1">
        <f>B721</f>
        <v/>
      </c>
      <c r="F722">
        <f>TCD!E723</f>
        <v/>
      </c>
      <c r="H722" s="6">
        <f>IF(RIGHT(J722,3)="BTB","E","P")</f>
        <v/>
      </c>
      <c r="I722">
        <f>LOOKUP(F722,'Facture Chronopost'!L:L,'Facture Chronopost'!H:H)</f>
        <v/>
      </c>
      <c r="J722" s="6">
        <f>TCD!U723</f>
        <v/>
      </c>
      <c r="K722">
        <f>K721</f>
        <v/>
      </c>
      <c r="L722" s="151">
        <f>_xlfn.XLOOKUP(F722,'TCD poids'!A:A,'TCD poids'!C:C)</f>
        <v/>
      </c>
      <c r="M722">
        <f>TCD!T723</f>
        <v/>
      </c>
      <c r="N722">
        <f>IF(I722="",0.2,LOOKUP(I722,'Pays TVA'!A:A,'Pays TVA'!B:B))</f>
        <v/>
      </c>
      <c r="O722" s="151">
        <f>IF(TCD!M723="","",TCD!M723)</f>
        <v/>
      </c>
      <c r="P722" s="151">
        <f>IF(TCD!J723="","",TCD!J723)</f>
        <v/>
      </c>
      <c r="Q722" s="151">
        <f>IF(AND(TCD!L723="",TCD!Q723=""),"",IF(SUM(TCD!L723,TCD!Q723)&gt;15,29,9.5))</f>
        <v/>
      </c>
      <c r="R722" s="151">
        <f>_xlfn.XLOOKUP(F722,TCD!E:E,TCD!K:K,"")</f>
        <v/>
      </c>
      <c r="S722" s="151">
        <f>IF(TCD!I723="","",IF(TCD!I723&gt;8.5,17,8.5))</f>
        <v/>
      </c>
      <c r="T722" s="151">
        <f>TCD!Y723</f>
        <v/>
      </c>
    </row>
    <row r="723">
      <c r="A723" s="13">
        <f>TCD!V724</f>
        <v/>
      </c>
      <c r="B723" s="1">
        <f>B722</f>
        <v/>
      </c>
      <c r="F723">
        <f>TCD!E724</f>
        <v/>
      </c>
      <c r="H723" s="6">
        <f>IF(RIGHT(J723,3)="BTB","E","P")</f>
        <v/>
      </c>
      <c r="I723">
        <f>LOOKUP(F723,'Facture Chronopost'!L:L,'Facture Chronopost'!H:H)</f>
        <v/>
      </c>
      <c r="J723" s="6">
        <f>TCD!U724</f>
        <v/>
      </c>
      <c r="K723">
        <f>K722</f>
        <v/>
      </c>
      <c r="L723" s="151">
        <f>_xlfn.XLOOKUP(F723,'TCD poids'!A:A,'TCD poids'!C:C)</f>
        <v/>
      </c>
      <c r="M723">
        <f>TCD!T724</f>
        <v/>
      </c>
      <c r="N723">
        <f>IF(I723="",0.2,LOOKUP(I723,'Pays TVA'!A:A,'Pays TVA'!B:B))</f>
        <v/>
      </c>
      <c r="O723" s="151">
        <f>IF(TCD!M724="","",TCD!M724)</f>
        <v/>
      </c>
      <c r="P723" s="151">
        <f>IF(TCD!J724="","",TCD!J724)</f>
        <v/>
      </c>
      <c r="Q723" s="151">
        <f>IF(AND(TCD!L724="",TCD!Q724=""),"",IF(SUM(TCD!L724,TCD!Q724)&gt;15,29,9.5))</f>
        <v/>
      </c>
      <c r="R723" s="151">
        <f>_xlfn.XLOOKUP(F723,TCD!E:E,TCD!K:K,"")</f>
        <v/>
      </c>
      <c r="S723" s="151">
        <f>IF(TCD!I724="","",IF(TCD!I724&gt;8.5,17,8.5))</f>
        <v/>
      </c>
      <c r="T723" s="151">
        <f>TCD!Y724</f>
        <v/>
      </c>
    </row>
    <row r="724">
      <c r="A724" s="13">
        <f>TCD!V725</f>
        <v/>
      </c>
      <c r="B724" s="1">
        <f>B723</f>
        <v/>
      </c>
      <c r="F724">
        <f>TCD!E725</f>
        <v/>
      </c>
      <c r="H724" s="6">
        <f>IF(RIGHT(J724,3)="BTB","E","P")</f>
        <v/>
      </c>
      <c r="I724">
        <f>LOOKUP(F724,'Facture Chronopost'!L:L,'Facture Chronopost'!H:H)</f>
        <v/>
      </c>
      <c r="J724" s="6">
        <f>TCD!U725</f>
        <v/>
      </c>
      <c r="K724">
        <f>K723</f>
        <v/>
      </c>
      <c r="L724" s="151">
        <f>_xlfn.XLOOKUP(F724,'TCD poids'!A:A,'TCD poids'!C:C)</f>
        <v/>
      </c>
      <c r="M724">
        <f>TCD!T725</f>
        <v/>
      </c>
      <c r="N724">
        <f>IF(I724="",0.2,LOOKUP(I724,'Pays TVA'!A:A,'Pays TVA'!B:B))</f>
        <v/>
      </c>
      <c r="O724" s="151">
        <f>IF(TCD!M725="","",TCD!M725)</f>
        <v/>
      </c>
      <c r="P724" s="151">
        <f>IF(TCD!J725="","",TCD!J725)</f>
        <v/>
      </c>
      <c r="Q724" s="151">
        <f>IF(AND(TCD!L725="",TCD!Q725=""),"",IF(SUM(TCD!L725,TCD!Q725)&gt;15,29,9.5))</f>
        <v/>
      </c>
      <c r="R724" s="151">
        <f>_xlfn.XLOOKUP(F724,TCD!E:E,TCD!K:K,"")</f>
        <v/>
      </c>
      <c r="S724" s="151">
        <f>IF(TCD!I725="","",IF(TCD!I725&gt;8.5,17,8.5))</f>
        <v/>
      </c>
      <c r="T724" s="151">
        <f>TCD!Y725</f>
        <v/>
      </c>
    </row>
    <row r="725">
      <c r="A725" s="13">
        <f>TCD!V726</f>
        <v/>
      </c>
      <c r="B725" s="1">
        <f>B724</f>
        <v/>
      </c>
      <c r="F725">
        <f>TCD!E726</f>
        <v/>
      </c>
      <c r="H725" s="6">
        <f>IF(RIGHT(J725,3)="BTB","E","P")</f>
        <v/>
      </c>
      <c r="I725">
        <f>LOOKUP(F725,'Facture Chronopost'!L:L,'Facture Chronopost'!H:H)</f>
        <v/>
      </c>
      <c r="J725" s="6">
        <f>TCD!U726</f>
        <v/>
      </c>
      <c r="K725">
        <f>K724</f>
        <v/>
      </c>
      <c r="L725" s="151">
        <f>_xlfn.XLOOKUP(F725,'TCD poids'!A:A,'TCD poids'!C:C)</f>
        <v/>
      </c>
      <c r="M725">
        <f>TCD!T726</f>
        <v/>
      </c>
      <c r="N725">
        <f>IF(I725="",0.2,LOOKUP(I725,'Pays TVA'!A:A,'Pays TVA'!B:B))</f>
        <v/>
      </c>
      <c r="O725" s="151">
        <f>IF(TCD!M726="","",TCD!M726)</f>
        <v/>
      </c>
      <c r="P725" s="151">
        <f>IF(TCD!J726="","",TCD!J726)</f>
        <v/>
      </c>
      <c r="Q725" s="151">
        <f>IF(AND(TCD!L726="",TCD!Q726=""),"",IF(SUM(TCD!L726,TCD!Q726)&gt;15,29,9.5))</f>
        <v/>
      </c>
      <c r="R725" s="151">
        <f>_xlfn.XLOOKUP(F725,TCD!E:E,TCD!K:K,"")</f>
        <v/>
      </c>
      <c r="S725" s="151">
        <f>IF(TCD!I726="","",IF(TCD!I726&gt;8.5,17,8.5))</f>
        <v/>
      </c>
      <c r="T725" s="151">
        <f>TCD!Y726</f>
        <v/>
      </c>
    </row>
    <row r="726">
      <c r="A726" s="13">
        <f>TCD!V727</f>
        <v/>
      </c>
      <c r="B726" s="1">
        <f>B725</f>
        <v/>
      </c>
      <c r="F726">
        <f>TCD!E727</f>
        <v/>
      </c>
      <c r="H726" s="6">
        <f>IF(RIGHT(J726,3)="BTB","E","P")</f>
        <v/>
      </c>
      <c r="I726">
        <f>LOOKUP(F726,'Facture Chronopost'!L:L,'Facture Chronopost'!H:H)</f>
        <v/>
      </c>
      <c r="J726" s="6">
        <f>TCD!U727</f>
        <v/>
      </c>
      <c r="K726">
        <f>K725</f>
        <v/>
      </c>
      <c r="L726" s="151">
        <f>_xlfn.XLOOKUP(F726,'TCD poids'!A:A,'TCD poids'!C:C)</f>
        <v/>
      </c>
      <c r="M726">
        <f>TCD!T727</f>
        <v/>
      </c>
      <c r="N726">
        <f>IF(I726="",0.2,LOOKUP(I726,'Pays TVA'!A:A,'Pays TVA'!B:B))</f>
        <v/>
      </c>
      <c r="O726" s="151">
        <f>IF(TCD!M727="","",TCD!M727)</f>
        <v/>
      </c>
      <c r="P726" s="151">
        <f>IF(TCD!J727="","",TCD!J727)</f>
        <v/>
      </c>
      <c r="Q726" s="151">
        <f>IF(AND(TCD!L727="",TCD!Q727=""),"",IF(SUM(TCD!L727,TCD!Q727)&gt;15,29,9.5))</f>
        <v/>
      </c>
      <c r="R726" s="151">
        <f>_xlfn.XLOOKUP(F726,TCD!E:E,TCD!K:K,"")</f>
        <v/>
      </c>
      <c r="S726" s="151">
        <f>IF(TCD!I727="","",IF(TCD!I727&gt;8.5,17,8.5))</f>
        <v/>
      </c>
      <c r="T726" s="151">
        <f>TCD!Y727</f>
        <v/>
      </c>
    </row>
    <row r="727">
      <c r="A727" s="13">
        <f>TCD!V728</f>
        <v/>
      </c>
      <c r="B727" s="1">
        <f>B726</f>
        <v/>
      </c>
      <c r="F727">
        <f>TCD!E728</f>
        <v/>
      </c>
      <c r="H727" s="6">
        <f>IF(RIGHT(J727,3)="BTB","E","P")</f>
        <v/>
      </c>
      <c r="I727">
        <f>LOOKUP(F727,'Facture Chronopost'!L:L,'Facture Chronopost'!H:H)</f>
        <v/>
      </c>
      <c r="J727" s="6">
        <f>TCD!U728</f>
        <v/>
      </c>
      <c r="K727">
        <f>K726</f>
        <v/>
      </c>
      <c r="L727" s="151">
        <f>_xlfn.XLOOKUP(F727,'TCD poids'!A:A,'TCD poids'!C:C)</f>
        <v/>
      </c>
      <c r="M727">
        <f>TCD!T728</f>
        <v/>
      </c>
      <c r="N727">
        <f>IF(I727="",0.2,LOOKUP(I727,'Pays TVA'!A:A,'Pays TVA'!B:B))</f>
        <v/>
      </c>
      <c r="O727" s="151">
        <f>IF(TCD!M728="","",TCD!M728)</f>
        <v/>
      </c>
      <c r="P727" s="151">
        <f>IF(TCD!J728="","",TCD!J728)</f>
        <v/>
      </c>
      <c r="Q727" s="151">
        <f>IF(AND(TCD!L728="",TCD!Q728=""),"",IF(SUM(TCD!L728,TCD!Q728)&gt;15,29,9.5))</f>
        <v/>
      </c>
      <c r="R727" s="151">
        <f>_xlfn.XLOOKUP(F727,TCD!E:E,TCD!K:K,"")</f>
        <v/>
      </c>
      <c r="S727" s="151">
        <f>IF(TCD!I728="","",IF(TCD!I728&gt;8.5,17,8.5))</f>
        <v/>
      </c>
      <c r="T727" s="151">
        <f>TCD!Y728</f>
        <v/>
      </c>
    </row>
    <row r="728">
      <c r="A728" s="13">
        <f>TCD!V729</f>
        <v/>
      </c>
      <c r="B728" s="1">
        <f>B727</f>
        <v/>
      </c>
      <c r="F728">
        <f>TCD!E729</f>
        <v/>
      </c>
      <c r="H728" s="6">
        <f>IF(RIGHT(J728,3)="BTB","E","P")</f>
        <v/>
      </c>
      <c r="I728">
        <f>LOOKUP(F728,'Facture Chronopost'!L:L,'Facture Chronopost'!H:H)</f>
        <v/>
      </c>
      <c r="J728" s="6">
        <f>TCD!U729</f>
        <v/>
      </c>
      <c r="K728">
        <f>K727</f>
        <v/>
      </c>
      <c r="L728" s="151">
        <f>_xlfn.XLOOKUP(F728,'TCD poids'!A:A,'TCD poids'!C:C)</f>
        <v/>
      </c>
      <c r="M728">
        <f>TCD!T729</f>
        <v/>
      </c>
      <c r="N728">
        <f>IF(I728="",0.2,LOOKUP(I728,'Pays TVA'!A:A,'Pays TVA'!B:B))</f>
        <v/>
      </c>
      <c r="O728" s="151">
        <f>IF(TCD!M729="","",TCD!M729)</f>
        <v/>
      </c>
      <c r="P728" s="151">
        <f>IF(TCD!J729="","",TCD!J729)</f>
        <v/>
      </c>
      <c r="Q728" s="151">
        <f>IF(AND(TCD!L729="",TCD!Q729=""),"",IF(SUM(TCD!L729,TCD!Q729)&gt;15,29,9.5))</f>
        <v/>
      </c>
      <c r="R728" s="151">
        <f>_xlfn.XLOOKUP(F728,TCD!E:E,TCD!K:K,"")</f>
        <v/>
      </c>
      <c r="S728" s="151">
        <f>IF(TCD!I729="","",IF(TCD!I729&gt;8.5,17,8.5))</f>
        <v/>
      </c>
      <c r="T728" s="151">
        <f>TCD!Y729</f>
        <v/>
      </c>
    </row>
    <row r="729">
      <c r="A729" s="13">
        <f>TCD!V730</f>
        <v/>
      </c>
      <c r="B729" s="1">
        <f>B728</f>
        <v/>
      </c>
      <c r="F729">
        <f>TCD!E730</f>
        <v/>
      </c>
      <c r="H729" s="6">
        <f>IF(RIGHT(J729,3)="BTB","E","P")</f>
        <v/>
      </c>
      <c r="I729">
        <f>LOOKUP(F729,'Facture Chronopost'!L:L,'Facture Chronopost'!H:H)</f>
        <v/>
      </c>
      <c r="J729" s="6">
        <f>TCD!U730</f>
        <v/>
      </c>
      <c r="K729">
        <f>K728</f>
        <v/>
      </c>
      <c r="L729" s="151">
        <f>_xlfn.XLOOKUP(F729,'TCD poids'!A:A,'TCD poids'!C:C)</f>
        <v/>
      </c>
      <c r="M729">
        <f>TCD!T730</f>
        <v/>
      </c>
      <c r="N729">
        <f>IF(I729="",0.2,LOOKUP(I729,'Pays TVA'!A:A,'Pays TVA'!B:B))</f>
        <v/>
      </c>
      <c r="O729" s="151">
        <f>IF(TCD!M730="","",TCD!M730)</f>
        <v/>
      </c>
      <c r="P729" s="151">
        <f>IF(TCD!J730="","",TCD!J730)</f>
        <v/>
      </c>
      <c r="Q729" s="151">
        <f>IF(AND(TCD!L730="",TCD!Q730=""),"",IF(SUM(TCD!L730,TCD!Q730)&gt;15,29,9.5))</f>
        <v/>
      </c>
      <c r="R729" s="151">
        <f>_xlfn.XLOOKUP(F729,TCD!E:E,TCD!K:K,"")</f>
        <v/>
      </c>
      <c r="S729" s="151">
        <f>IF(TCD!I730="","",IF(TCD!I730&gt;8.5,17,8.5))</f>
        <v/>
      </c>
      <c r="T729" s="151">
        <f>TCD!Y730</f>
        <v/>
      </c>
    </row>
    <row r="730">
      <c r="A730" s="13">
        <f>TCD!V731</f>
        <v/>
      </c>
      <c r="B730" s="1">
        <f>B729</f>
        <v/>
      </c>
      <c r="F730">
        <f>TCD!E731</f>
        <v/>
      </c>
      <c r="H730" s="6">
        <f>IF(RIGHT(J730,3)="BTB","E","P")</f>
        <v/>
      </c>
      <c r="I730">
        <f>LOOKUP(F730,'Facture Chronopost'!L:L,'Facture Chronopost'!H:H)</f>
        <v/>
      </c>
      <c r="J730" s="6">
        <f>TCD!U731</f>
        <v/>
      </c>
      <c r="K730">
        <f>K729</f>
        <v/>
      </c>
      <c r="L730" s="151">
        <f>_xlfn.XLOOKUP(F730,'TCD poids'!A:A,'TCD poids'!C:C)</f>
        <v/>
      </c>
      <c r="M730">
        <f>TCD!T731</f>
        <v/>
      </c>
      <c r="N730">
        <f>IF(I730="",0.2,LOOKUP(I730,'Pays TVA'!A:A,'Pays TVA'!B:B))</f>
        <v/>
      </c>
      <c r="O730" s="151">
        <f>IF(TCD!M731="","",TCD!M731)</f>
        <v/>
      </c>
      <c r="P730" s="151">
        <f>IF(TCD!J731="","",TCD!J731)</f>
        <v/>
      </c>
      <c r="Q730" s="151">
        <f>IF(AND(TCD!L731="",TCD!Q731=""),"",IF(SUM(TCD!L731,TCD!Q731)&gt;15,29,9.5))</f>
        <v/>
      </c>
      <c r="R730" s="151">
        <f>_xlfn.XLOOKUP(F730,TCD!E:E,TCD!K:K,"")</f>
        <v/>
      </c>
      <c r="S730" s="151">
        <f>IF(TCD!I731="","",IF(TCD!I731&gt;8.5,17,8.5))</f>
        <v/>
      </c>
      <c r="T730" s="151">
        <f>TCD!Y731</f>
        <v/>
      </c>
    </row>
    <row r="731">
      <c r="A731" s="13">
        <f>TCD!V732</f>
        <v/>
      </c>
      <c r="B731" s="1">
        <f>B730</f>
        <v/>
      </c>
      <c r="F731">
        <f>TCD!E732</f>
        <v/>
      </c>
      <c r="H731" s="6">
        <f>IF(RIGHT(J731,3)="BTB","E","P")</f>
        <v/>
      </c>
      <c r="I731">
        <f>LOOKUP(F731,'Facture Chronopost'!L:L,'Facture Chronopost'!H:H)</f>
        <v/>
      </c>
      <c r="J731" s="6">
        <f>TCD!U732</f>
        <v/>
      </c>
      <c r="K731">
        <f>K730</f>
        <v/>
      </c>
      <c r="L731" s="151">
        <f>_xlfn.XLOOKUP(F731,'TCD poids'!A:A,'TCD poids'!C:C)</f>
        <v/>
      </c>
      <c r="M731">
        <f>TCD!T732</f>
        <v/>
      </c>
      <c r="N731">
        <f>IF(I731="",0.2,LOOKUP(I731,'Pays TVA'!A:A,'Pays TVA'!B:B))</f>
        <v/>
      </c>
      <c r="O731" s="151">
        <f>IF(TCD!M732="","",TCD!M732)</f>
        <v/>
      </c>
      <c r="P731" s="151">
        <f>IF(TCD!J732="","",TCD!J732)</f>
        <v/>
      </c>
      <c r="Q731" s="151">
        <f>IF(AND(TCD!L732="",TCD!Q732=""),"",IF(SUM(TCD!L732,TCD!Q732)&gt;15,29,9.5))</f>
        <v/>
      </c>
      <c r="R731" s="151">
        <f>_xlfn.XLOOKUP(F731,TCD!E:E,TCD!K:K,"")</f>
        <v/>
      </c>
      <c r="S731" s="151">
        <f>IF(TCD!I732="","",IF(TCD!I732&gt;8.5,17,8.5))</f>
        <v/>
      </c>
      <c r="T731" s="151">
        <f>TCD!Y732</f>
        <v/>
      </c>
    </row>
    <row r="732">
      <c r="A732" s="13">
        <f>TCD!V733</f>
        <v/>
      </c>
      <c r="B732" s="1">
        <f>B731</f>
        <v/>
      </c>
      <c r="F732">
        <f>TCD!E733</f>
        <v/>
      </c>
      <c r="H732" s="6">
        <f>IF(RIGHT(J732,3)="BTB","E","P")</f>
        <v/>
      </c>
      <c r="I732">
        <f>LOOKUP(F732,'Facture Chronopost'!L:L,'Facture Chronopost'!H:H)</f>
        <v/>
      </c>
      <c r="J732" s="6">
        <f>TCD!U733</f>
        <v/>
      </c>
      <c r="K732">
        <f>K731</f>
        <v/>
      </c>
      <c r="L732" s="151">
        <f>_xlfn.XLOOKUP(F732,'TCD poids'!A:A,'TCD poids'!C:C)</f>
        <v/>
      </c>
      <c r="M732">
        <f>TCD!T733</f>
        <v/>
      </c>
      <c r="N732">
        <f>IF(I732="",0.2,LOOKUP(I732,'Pays TVA'!A:A,'Pays TVA'!B:B))</f>
        <v/>
      </c>
      <c r="O732" s="151">
        <f>IF(TCD!M733="","",TCD!M733)</f>
        <v/>
      </c>
      <c r="P732" s="151">
        <f>IF(TCD!J733="","",TCD!J733)</f>
        <v/>
      </c>
      <c r="Q732" s="151">
        <f>IF(AND(TCD!L733="",TCD!Q733=""),"",IF(SUM(TCD!L733,TCD!Q733)&gt;15,29,9.5))</f>
        <v/>
      </c>
      <c r="R732" s="151">
        <f>_xlfn.XLOOKUP(F732,TCD!E:E,TCD!K:K,"")</f>
        <v/>
      </c>
      <c r="S732" s="151">
        <f>IF(TCD!I733="","",IF(TCD!I733&gt;8.5,17,8.5))</f>
        <v/>
      </c>
      <c r="T732" s="151">
        <f>TCD!Y733</f>
        <v/>
      </c>
    </row>
    <row r="733">
      <c r="A733" s="13">
        <f>TCD!V734</f>
        <v/>
      </c>
      <c r="B733" s="1">
        <f>B732</f>
        <v/>
      </c>
      <c r="F733">
        <f>TCD!E734</f>
        <v/>
      </c>
      <c r="H733" s="6">
        <f>IF(RIGHT(J733,3)="BTB","E","P")</f>
        <v/>
      </c>
      <c r="I733">
        <f>LOOKUP(F733,'Facture Chronopost'!L:L,'Facture Chronopost'!H:H)</f>
        <v/>
      </c>
      <c r="J733" s="6">
        <f>TCD!U734</f>
        <v/>
      </c>
      <c r="K733">
        <f>K732</f>
        <v/>
      </c>
      <c r="L733" s="151">
        <f>_xlfn.XLOOKUP(F733,'TCD poids'!A:A,'TCD poids'!C:C)</f>
        <v/>
      </c>
      <c r="M733">
        <f>TCD!T734</f>
        <v/>
      </c>
      <c r="N733">
        <f>IF(I733="",0.2,LOOKUP(I733,'Pays TVA'!A:A,'Pays TVA'!B:B))</f>
        <v/>
      </c>
      <c r="O733" s="151">
        <f>IF(TCD!M734="","",TCD!M734)</f>
        <v/>
      </c>
      <c r="P733" s="151">
        <f>IF(TCD!J734="","",TCD!J734)</f>
        <v/>
      </c>
      <c r="Q733" s="151">
        <f>IF(AND(TCD!L734="",TCD!Q734=""),"",IF(SUM(TCD!L734,TCD!Q734)&gt;15,29,9.5))</f>
        <v/>
      </c>
      <c r="R733" s="151">
        <f>_xlfn.XLOOKUP(F733,TCD!E:E,TCD!K:K,"")</f>
        <v/>
      </c>
      <c r="S733" s="151">
        <f>IF(TCD!I734="","",IF(TCD!I734&gt;8.5,17,8.5))</f>
        <v/>
      </c>
      <c r="T733" s="151">
        <f>TCD!Y734</f>
        <v/>
      </c>
    </row>
    <row r="734">
      <c r="A734" s="13">
        <f>TCD!V735</f>
        <v/>
      </c>
      <c r="B734" s="1">
        <f>B733</f>
        <v/>
      </c>
      <c r="F734">
        <f>TCD!E735</f>
        <v/>
      </c>
      <c r="H734" s="6">
        <f>IF(RIGHT(J734,3)="BTB","E","P")</f>
        <v/>
      </c>
      <c r="I734">
        <f>LOOKUP(F734,'Facture Chronopost'!L:L,'Facture Chronopost'!H:H)</f>
        <v/>
      </c>
      <c r="J734" s="6">
        <f>TCD!U735</f>
        <v/>
      </c>
      <c r="K734">
        <f>K733</f>
        <v/>
      </c>
      <c r="L734" s="151">
        <f>_xlfn.XLOOKUP(F734,'TCD poids'!A:A,'TCD poids'!C:C)</f>
        <v/>
      </c>
      <c r="M734">
        <f>TCD!T735</f>
        <v/>
      </c>
      <c r="N734">
        <f>IF(I734="",0.2,LOOKUP(I734,'Pays TVA'!A:A,'Pays TVA'!B:B))</f>
        <v/>
      </c>
      <c r="O734" s="151">
        <f>IF(TCD!M735="","",TCD!M735)</f>
        <v/>
      </c>
      <c r="P734" s="151">
        <f>IF(TCD!J735="","",TCD!J735)</f>
        <v/>
      </c>
      <c r="Q734" s="151">
        <f>IF(AND(TCD!L735="",TCD!Q735=""),"",IF(SUM(TCD!L735,TCD!Q735)&gt;15,29,9.5))</f>
        <v/>
      </c>
      <c r="R734" s="151">
        <f>_xlfn.XLOOKUP(F734,TCD!E:E,TCD!K:K,"")</f>
        <v/>
      </c>
      <c r="S734" s="151">
        <f>IF(TCD!I735="","",IF(TCD!I735&gt;8.5,17,8.5))</f>
        <v/>
      </c>
      <c r="T734" s="151">
        <f>TCD!Y735</f>
        <v/>
      </c>
    </row>
    <row r="735">
      <c r="A735" s="13">
        <f>TCD!V736</f>
        <v/>
      </c>
      <c r="B735" s="1">
        <f>B734</f>
        <v/>
      </c>
      <c r="F735">
        <f>TCD!E736</f>
        <v/>
      </c>
      <c r="H735" s="6">
        <f>IF(RIGHT(J735,3)="BTB","E","P")</f>
        <v/>
      </c>
      <c r="I735">
        <f>LOOKUP(F735,'Facture Chronopost'!L:L,'Facture Chronopost'!H:H)</f>
        <v/>
      </c>
      <c r="J735" s="6">
        <f>TCD!U736</f>
        <v/>
      </c>
      <c r="K735">
        <f>K734</f>
        <v/>
      </c>
      <c r="L735" s="151">
        <f>_xlfn.XLOOKUP(F735,'TCD poids'!A:A,'TCD poids'!C:C)</f>
        <v/>
      </c>
      <c r="M735">
        <f>TCD!T736</f>
        <v/>
      </c>
      <c r="N735">
        <f>IF(I735="",0.2,LOOKUP(I735,'Pays TVA'!A:A,'Pays TVA'!B:B))</f>
        <v/>
      </c>
      <c r="O735" s="151">
        <f>IF(TCD!M736="","",TCD!M736)</f>
        <v/>
      </c>
      <c r="P735" s="151">
        <f>IF(TCD!J736="","",TCD!J736)</f>
        <v/>
      </c>
      <c r="Q735" s="151">
        <f>IF(AND(TCD!L736="",TCD!Q736=""),"",IF(SUM(TCD!L736,TCD!Q736)&gt;15,29,9.5))</f>
        <v/>
      </c>
      <c r="R735" s="151">
        <f>_xlfn.XLOOKUP(F735,TCD!E:E,TCD!K:K,"")</f>
        <v/>
      </c>
      <c r="S735" s="151">
        <f>IF(TCD!I736="","",IF(TCD!I736&gt;8.5,17,8.5))</f>
        <v/>
      </c>
      <c r="T735" s="151">
        <f>TCD!Y736</f>
        <v/>
      </c>
    </row>
    <row r="736">
      <c r="A736" s="13">
        <f>TCD!V737</f>
        <v/>
      </c>
      <c r="B736" s="1">
        <f>B735</f>
        <v/>
      </c>
      <c r="F736">
        <f>TCD!E737</f>
        <v/>
      </c>
      <c r="H736" s="6">
        <f>IF(RIGHT(J736,3)="BTB","E","P")</f>
        <v/>
      </c>
      <c r="I736">
        <f>LOOKUP(F736,'Facture Chronopost'!L:L,'Facture Chronopost'!H:H)</f>
        <v/>
      </c>
      <c r="J736" s="6">
        <f>TCD!U737</f>
        <v/>
      </c>
      <c r="K736">
        <f>K735</f>
        <v/>
      </c>
      <c r="L736" s="151">
        <f>_xlfn.XLOOKUP(F736,'TCD poids'!A:A,'TCD poids'!C:C)</f>
        <v/>
      </c>
      <c r="M736">
        <f>TCD!T737</f>
        <v/>
      </c>
      <c r="N736">
        <f>IF(I736="",0.2,LOOKUP(I736,'Pays TVA'!A:A,'Pays TVA'!B:B))</f>
        <v/>
      </c>
      <c r="O736" s="151">
        <f>IF(TCD!M737="","",TCD!M737)</f>
        <v/>
      </c>
      <c r="P736" s="151">
        <f>IF(TCD!J737="","",TCD!J737)</f>
        <v/>
      </c>
      <c r="Q736" s="151">
        <f>IF(AND(TCD!L737="",TCD!Q737=""),"",IF(SUM(TCD!L737,TCD!Q737)&gt;15,29,9.5))</f>
        <v/>
      </c>
      <c r="R736" s="151">
        <f>_xlfn.XLOOKUP(F736,TCD!E:E,TCD!K:K,"")</f>
        <v/>
      </c>
      <c r="S736" s="151">
        <f>IF(TCD!I737="","",IF(TCD!I737&gt;8.5,17,8.5))</f>
        <v/>
      </c>
      <c r="T736" s="151">
        <f>TCD!Y737</f>
        <v/>
      </c>
    </row>
    <row r="737">
      <c r="A737" s="13">
        <f>TCD!V738</f>
        <v/>
      </c>
      <c r="B737" s="1">
        <f>B736</f>
        <v/>
      </c>
      <c r="F737">
        <f>TCD!E738</f>
        <v/>
      </c>
      <c r="H737" s="6">
        <f>IF(RIGHT(J737,3)="BTB","E","P")</f>
        <v/>
      </c>
      <c r="I737">
        <f>LOOKUP(F737,'Facture Chronopost'!L:L,'Facture Chronopost'!H:H)</f>
        <v/>
      </c>
      <c r="J737" s="6">
        <f>TCD!U738</f>
        <v/>
      </c>
      <c r="K737">
        <f>K736</f>
        <v/>
      </c>
      <c r="L737" s="151">
        <f>_xlfn.XLOOKUP(F737,'TCD poids'!A:A,'TCD poids'!C:C)</f>
        <v/>
      </c>
      <c r="M737">
        <f>TCD!T738</f>
        <v/>
      </c>
      <c r="N737">
        <f>IF(I737="",0.2,LOOKUP(I737,'Pays TVA'!A:A,'Pays TVA'!B:B))</f>
        <v/>
      </c>
      <c r="O737" s="151">
        <f>IF(TCD!M738="","",TCD!M738)</f>
        <v/>
      </c>
      <c r="P737" s="151">
        <f>IF(TCD!J738="","",TCD!J738)</f>
        <v/>
      </c>
      <c r="Q737" s="151">
        <f>IF(AND(TCD!L738="",TCD!Q738=""),"",IF(SUM(TCD!L738,TCD!Q738)&gt;15,29,9.5))</f>
        <v/>
      </c>
      <c r="R737" s="151">
        <f>_xlfn.XLOOKUP(F737,TCD!E:E,TCD!K:K,"")</f>
        <v/>
      </c>
      <c r="S737" s="151">
        <f>IF(TCD!I738="","",IF(TCD!I738&gt;8.5,17,8.5))</f>
        <v/>
      </c>
      <c r="T737" s="151">
        <f>TCD!Y738</f>
        <v/>
      </c>
    </row>
    <row r="738">
      <c r="A738" s="13">
        <f>TCD!V739</f>
        <v/>
      </c>
      <c r="B738" s="1">
        <f>B737</f>
        <v/>
      </c>
      <c r="F738">
        <f>TCD!E739</f>
        <v/>
      </c>
      <c r="H738" s="6">
        <f>IF(RIGHT(J738,3)="BTB","E","P")</f>
        <v/>
      </c>
      <c r="I738">
        <f>LOOKUP(F738,'Facture Chronopost'!L:L,'Facture Chronopost'!H:H)</f>
        <v/>
      </c>
      <c r="J738" s="6">
        <f>TCD!U739</f>
        <v/>
      </c>
      <c r="K738">
        <f>K737</f>
        <v/>
      </c>
      <c r="L738" s="151">
        <f>_xlfn.XLOOKUP(F738,'TCD poids'!A:A,'TCD poids'!C:C)</f>
        <v/>
      </c>
      <c r="M738">
        <f>TCD!T739</f>
        <v/>
      </c>
      <c r="N738">
        <f>IF(I738="",0.2,LOOKUP(I738,'Pays TVA'!A:A,'Pays TVA'!B:B))</f>
        <v/>
      </c>
      <c r="O738" s="151">
        <f>IF(TCD!M739="","",TCD!M739)</f>
        <v/>
      </c>
      <c r="P738" s="151">
        <f>IF(TCD!J739="","",TCD!J739)</f>
        <v/>
      </c>
      <c r="Q738" s="151">
        <f>IF(AND(TCD!L739="",TCD!Q739=""),"",IF(SUM(TCD!L739,TCD!Q739)&gt;15,29,9.5))</f>
        <v/>
      </c>
      <c r="R738" s="151">
        <f>_xlfn.XLOOKUP(F738,TCD!E:E,TCD!K:K,"")</f>
        <v/>
      </c>
      <c r="S738" s="151">
        <f>IF(TCD!I739="","",IF(TCD!I739&gt;8.5,17,8.5))</f>
        <v/>
      </c>
      <c r="T738" s="151">
        <f>TCD!Y739</f>
        <v/>
      </c>
    </row>
    <row r="739">
      <c r="A739" s="13">
        <f>TCD!V740</f>
        <v/>
      </c>
      <c r="B739" s="1">
        <f>B738</f>
        <v/>
      </c>
      <c r="F739">
        <f>TCD!E740</f>
        <v/>
      </c>
      <c r="H739" s="6">
        <f>IF(RIGHT(J739,3)="BTB","E","P")</f>
        <v/>
      </c>
      <c r="I739">
        <f>LOOKUP(F739,'Facture Chronopost'!L:L,'Facture Chronopost'!H:H)</f>
        <v/>
      </c>
      <c r="J739" s="6">
        <f>TCD!U740</f>
        <v/>
      </c>
      <c r="K739">
        <f>K738</f>
        <v/>
      </c>
      <c r="L739" s="151">
        <f>_xlfn.XLOOKUP(F739,'TCD poids'!A:A,'TCD poids'!C:C)</f>
        <v/>
      </c>
      <c r="M739">
        <f>TCD!T740</f>
        <v/>
      </c>
      <c r="N739">
        <f>IF(I739="",0.2,LOOKUP(I739,'Pays TVA'!A:A,'Pays TVA'!B:B))</f>
        <v/>
      </c>
      <c r="O739" s="151">
        <f>IF(TCD!M740="","",TCD!M740)</f>
        <v/>
      </c>
      <c r="P739" s="151">
        <f>IF(TCD!J740="","",TCD!J740)</f>
        <v/>
      </c>
      <c r="Q739" s="151">
        <f>IF(AND(TCD!L740="",TCD!Q740=""),"",IF(SUM(TCD!L740,TCD!Q740)&gt;15,29,9.5))</f>
        <v/>
      </c>
      <c r="R739" s="151">
        <f>_xlfn.XLOOKUP(F739,TCD!E:E,TCD!K:K,"")</f>
        <v/>
      </c>
      <c r="S739" s="151">
        <f>IF(TCD!I740="","",IF(TCD!I740&gt;8.5,17,8.5))</f>
        <v/>
      </c>
      <c r="T739" s="151">
        <f>TCD!Y740</f>
        <v/>
      </c>
    </row>
    <row r="740">
      <c r="A740" s="13">
        <f>TCD!V741</f>
        <v/>
      </c>
      <c r="B740" s="1">
        <f>B739</f>
        <v/>
      </c>
      <c r="F740">
        <f>TCD!E741</f>
        <v/>
      </c>
      <c r="H740" s="6">
        <f>IF(RIGHT(J740,3)="BTB","E","P")</f>
        <v/>
      </c>
      <c r="I740">
        <f>LOOKUP(F740,'Facture Chronopost'!L:L,'Facture Chronopost'!H:H)</f>
        <v/>
      </c>
      <c r="J740" s="6">
        <f>TCD!U741</f>
        <v/>
      </c>
      <c r="K740">
        <f>K739</f>
        <v/>
      </c>
      <c r="L740" s="151">
        <f>_xlfn.XLOOKUP(F740,'TCD poids'!A:A,'TCD poids'!C:C)</f>
        <v/>
      </c>
      <c r="M740">
        <f>TCD!T741</f>
        <v/>
      </c>
      <c r="N740">
        <f>IF(I740="",0.2,LOOKUP(I740,'Pays TVA'!A:A,'Pays TVA'!B:B))</f>
        <v/>
      </c>
      <c r="O740" s="151">
        <f>IF(TCD!M741="","",TCD!M741)</f>
        <v/>
      </c>
      <c r="P740" s="151">
        <f>IF(TCD!J741="","",TCD!J741)</f>
        <v/>
      </c>
      <c r="Q740" s="151">
        <f>IF(AND(TCD!L741="",TCD!Q741=""),"",IF(SUM(TCD!L741,TCD!Q741)&gt;15,29,9.5))</f>
        <v/>
      </c>
      <c r="R740" s="151">
        <f>_xlfn.XLOOKUP(F740,TCD!E:E,TCD!K:K,"")</f>
        <v/>
      </c>
      <c r="S740" s="151">
        <f>IF(TCD!I741="","",IF(TCD!I741&gt;8.5,17,8.5))</f>
        <v/>
      </c>
      <c r="T740" s="151">
        <f>TCD!Y741</f>
        <v/>
      </c>
    </row>
    <row r="741">
      <c r="A741" s="13">
        <f>TCD!V742</f>
        <v/>
      </c>
      <c r="B741" s="1">
        <f>B740</f>
        <v/>
      </c>
      <c r="F741">
        <f>TCD!E742</f>
        <v/>
      </c>
      <c r="H741" s="6">
        <f>IF(RIGHT(J741,3)="BTB","E","P")</f>
        <v/>
      </c>
      <c r="I741">
        <f>LOOKUP(F741,'Facture Chronopost'!L:L,'Facture Chronopost'!H:H)</f>
        <v/>
      </c>
      <c r="J741" s="6">
        <f>TCD!U742</f>
        <v/>
      </c>
      <c r="K741">
        <f>K740</f>
        <v/>
      </c>
      <c r="L741" s="151">
        <f>_xlfn.XLOOKUP(F741,'TCD poids'!A:A,'TCD poids'!C:C)</f>
        <v/>
      </c>
      <c r="M741">
        <f>TCD!T742</f>
        <v/>
      </c>
      <c r="N741">
        <f>IF(I741="",0.2,LOOKUP(I741,'Pays TVA'!A:A,'Pays TVA'!B:B))</f>
        <v/>
      </c>
      <c r="O741" s="151">
        <f>IF(TCD!M742="","",TCD!M742)</f>
        <v/>
      </c>
      <c r="P741" s="151">
        <f>IF(TCD!J742="","",TCD!J742)</f>
        <v/>
      </c>
      <c r="Q741" s="151">
        <f>IF(AND(TCD!L742="",TCD!Q742=""),"",IF(SUM(TCD!L742,TCD!Q742)&gt;15,29,9.5))</f>
        <v/>
      </c>
      <c r="R741" s="151">
        <f>_xlfn.XLOOKUP(F741,TCD!E:E,TCD!K:K,"")</f>
        <v/>
      </c>
      <c r="S741" s="151">
        <f>IF(TCD!I742="","",IF(TCD!I742&gt;8.5,17,8.5))</f>
        <v/>
      </c>
      <c r="T741" s="151">
        <f>TCD!Y742</f>
        <v/>
      </c>
    </row>
    <row r="742">
      <c r="A742" s="13">
        <f>TCD!V743</f>
        <v/>
      </c>
      <c r="B742" s="1">
        <f>B741</f>
        <v/>
      </c>
      <c r="F742">
        <f>TCD!E743</f>
        <v/>
      </c>
      <c r="H742" s="6">
        <f>IF(RIGHT(J742,3)="BTB","E","P")</f>
        <v/>
      </c>
      <c r="I742">
        <f>LOOKUP(F742,'Facture Chronopost'!L:L,'Facture Chronopost'!H:H)</f>
        <v/>
      </c>
      <c r="J742" s="6">
        <f>TCD!U743</f>
        <v/>
      </c>
      <c r="K742">
        <f>K741</f>
        <v/>
      </c>
      <c r="L742" s="151">
        <f>_xlfn.XLOOKUP(F742,'TCD poids'!A:A,'TCD poids'!C:C)</f>
        <v/>
      </c>
      <c r="M742">
        <f>TCD!T743</f>
        <v/>
      </c>
      <c r="N742">
        <f>IF(I742="",0.2,LOOKUP(I742,'Pays TVA'!A:A,'Pays TVA'!B:B))</f>
        <v/>
      </c>
      <c r="O742" s="151">
        <f>IF(TCD!M743="","",TCD!M743)</f>
        <v/>
      </c>
      <c r="P742" s="151">
        <f>IF(TCD!J743="","",TCD!J743)</f>
        <v/>
      </c>
      <c r="Q742" s="151">
        <f>IF(AND(TCD!L743="",TCD!Q743=""),"",IF(SUM(TCD!L743,TCD!Q743)&gt;15,29,9.5))</f>
        <v/>
      </c>
      <c r="R742" s="151">
        <f>_xlfn.XLOOKUP(F742,TCD!E:E,TCD!K:K,"")</f>
        <v/>
      </c>
      <c r="S742" s="151">
        <f>IF(TCD!I743="","",IF(TCD!I743&gt;8.5,17,8.5))</f>
        <v/>
      </c>
      <c r="T742" s="151">
        <f>TCD!Y743</f>
        <v/>
      </c>
    </row>
    <row r="743">
      <c r="A743" s="13">
        <f>TCD!V744</f>
        <v/>
      </c>
      <c r="B743" s="1">
        <f>B742</f>
        <v/>
      </c>
      <c r="F743">
        <f>TCD!E744</f>
        <v/>
      </c>
      <c r="H743" s="6">
        <f>IF(RIGHT(J743,3)="BTB","E","P")</f>
        <v/>
      </c>
      <c r="I743">
        <f>LOOKUP(F743,'Facture Chronopost'!L:L,'Facture Chronopost'!H:H)</f>
        <v/>
      </c>
      <c r="J743" s="6">
        <f>TCD!U744</f>
        <v/>
      </c>
      <c r="K743">
        <f>K742</f>
        <v/>
      </c>
      <c r="L743" s="151">
        <f>_xlfn.XLOOKUP(F743,'TCD poids'!A:A,'TCD poids'!C:C)</f>
        <v/>
      </c>
      <c r="M743">
        <f>TCD!T744</f>
        <v/>
      </c>
      <c r="N743">
        <f>IF(I743="",0.2,LOOKUP(I743,'Pays TVA'!A:A,'Pays TVA'!B:B))</f>
        <v/>
      </c>
      <c r="O743" s="151">
        <f>IF(TCD!M744="","",TCD!M744)</f>
        <v/>
      </c>
      <c r="P743" s="151">
        <f>IF(TCD!J744="","",TCD!J744)</f>
        <v/>
      </c>
      <c r="Q743" s="151">
        <f>IF(AND(TCD!L744="",TCD!Q744=""),"",IF(SUM(TCD!L744,TCD!Q744)&gt;15,29,9.5))</f>
        <v/>
      </c>
      <c r="R743" s="151">
        <f>_xlfn.XLOOKUP(F743,TCD!E:E,TCD!K:K,"")</f>
        <v/>
      </c>
      <c r="S743" s="151">
        <f>IF(TCD!I744="","",IF(TCD!I744&gt;8.5,17,8.5))</f>
        <v/>
      </c>
      <c r="T743" s="151">
        <f>TCD!Y744</f>
        <v/>
      </c>
    </row>
    <row r="744">
      <c r="A744" s="13">
        <f>TCD!V745</f>
        <v/>
      </c>
      <c r="B744" s="1">
        <f>B743</f>
        <v/>
      </c>
      <c r="F744">
        <f>TCD!E745</f>
        <v/>
      </c>
      <c r="H744" s="6">
        <f>IF(RIGHT(J744,3)="BTB","E","P")</f>
        <v/>
      </c>
      <c r="I744">
        <f>LOOKUP(F744,'Facture Chronopost'!L:L,'Facture Chronopost'!H:H)</f>
        <v/>
      </c>
      <c r="J744" s="6">
        <f>TCD!U745</f>
        <v/>
      </c>
      <c r="K744">
        <f>K743</f>
        <v/>
      </c>
      <c r="L744" s="151">
        <f>_xlfn.XLOOKUP(F744,'TCD poids'!A:A,'TCD poids'!C:C)</f>
        <v/>
      </c>
      <c r="M744">
        <f>TCD!T745</f>
        <v/>
      </c>
      <c r="N744">
        <f>IF(I744="",0.2,LOOKUP(I744,'Pays TVA'!A:A,'Pays TVA'!B:B))</f>
        <v/>
      </c>
      <c r="O744" s="151">
        <f>IF(TCD!M745="","",TCD!M745)</f>
        <v/>
      </c>
      <c r="P744" s="151">
        <f>IF(TCD!J745="","",TCD!J745)</f>
        <v/>
      </c>
      <c r="Q744" s="151">
        <f>IF(AND(TCD!L745="",TCD!Q745=""),"",IF(SUM(TCD!L745,TCD!Q745)&gt;15,29,9.5))</f>
        <v/>
      </c>
      <c r="R744" s="151">
        <f>_xlfn.XLOOKUP(F744,TCD!E:E,TCD!K:K,"")</f>
        <v/>
      </c>
      <c r="S744" s="151">
        <f>IF(TCD!I745="","",IF(TCD!I745&gt;8.5,17,8.5))</f>
        <v/>
      </c>
      <c r="T744" s="151">
        <f>TCD!Y745</f>
        <v/>
      </c>
    </row>
    <row r="745">
      <c r="A745" s="13">
        <f>TCD!V746</f>
        <v/>
      </c>
      <c r="B745" s="1">
        <f>B744</f>
        <v/>
      </c>
      <c r="F745">
        <f>TCD!E746</f>
        <v/>
      </c>
      <c r="H745" s="6">
        <f>IF(RIGHT(J745,3)="BTB","E","P")</f>
        <v/>
      </c>
      <c r="I745">
        <f>LOOKUP(F745,'Facture Chronopost'!L:L,'Facture Chronopost'!H:H)</f>
        <v/>
      </c>
      <c r="J745" s="6">
        <f>TCD!U746</f>
        <v/>
      </c>
      <c r="K745">
        <f>K744</f>
        <v/>
      </c>
      <c r="L745" s="151">
        <f>_xlfn.XLOOKUP(F745,'TCD poids'!A:A,'TCD poids'!C:C)</f>
        <v/>
      </c>
      <c r="M745">
        <f>TCD!T746</f>
        <v/>
      </c>
      <c r="N745">
        <f>IF(I745="",0.2,LOOKUP(I745,'Pays TVA'!A:A,'Pays TVA'!B:B))</f>
        <v/>
      </c>
      <c r="O745" s="151">
        <f>IF(TCD!M746="","",TCD!M746)</f>
        <v/>
      </c>
      <c r="P745" s="151">
        <f>IF(TCD!J746="","",TCD!J746)</f>
        <v/>
      </c>
      <c r="Q745" s="151">
        <f>IF(AND(TCD!L746="",TCD!Q746=""),"",IF(SUM(TCD!L746,TCD!Q746)&gt;15,29,9.5))</f>
        <v/>
      </c>
      <c r="R745" s="151">
        <f>_xlfn.XLOOKUP(F745,TCD!E:E,TCD!K:K,"")</f>
        <v/>
      </c>
      <c r="S745" s="151">
        <f>IF(TCD!I746="","",IF(TCD!I746&gt;8.5,17,8.5))</f>
        <v/>
      </c>
      <c r="T745" s="151">
        <f>TCD!Y746</f>
        <v/>
      </c>
    </row>
    <row r="746">
      <c r="A746" s="13">
        <f>TCD!V747</f>
        <v/>
      </c>
      <c r="B746" s="1">
        <f>B745</f>
        <v/>
      </c>
      <c r="F746">
        <f>TCD!E747</f>
        <v/>
      </c>
      <c r="H746" s="6">
        <f>IF(RIGHT(J746,3)="BTB","E","P")</f>
        <v/>
      </c>
      <c r="I746">
        <f>LOOKUP(F746,'Facture Chronopost'!L:L,'Facture Chronopost'!H:H)</f>
        <v/>
      </c>
      <c r="J746" s="6">
        <f>TCD!U747</f>
        <v/>
      </c>
      <c r="K746">
        <f>K745</f>
        <v/>
      </c>
      <c r="L746" s="151">
        <f>_xlfn.XLOOKUP(F746,'TCD poids'!A:A,'TCD poids'!C:C)</f>
        <v/>
      </c>
      <c r="M746">
        <f>TCD!T747</f>
        <v/>
      </c>
      <c r="N746">
        <f>IF(I746="",0.2,LOOKUP(I746,'Pays TVA'!A:A,'Pays TVA'!B:B))</f>
        <v/>
      </c>
      <c r="O746" s="151">
        <f>IF(TCD!M747="","",TCD!M747)</f>
        <v/>
      </c>
      <c r="P746" s="151">
        <f>IF(TCD!J747="","",TCD!J747)</f>
        <v/>
      </c>
      <c r="Q746" s="151">
        <f>IF(AND(TCD!L747="",TCD!Q747=""),"",IF(SUM(TCD!L747,TCD!Q747)&gt;15,29,9.5))</f>
        <v/>
      </c>
      <c r="R746" s="151">
        <f>_xlfn.XLOOKUP(F746,TCD!E:E,TCD!K:K,"")</f>
        <v/>
      </c>
      <c r="S746" s="151">
        <f>IF(TCD!I747="","",IF(TCD!I747&gt;8.5,17,8.5))</f>
        <v/>
      </c>
      <c r="T746" s="151">
        <f>TCD!Y747</f>
        <v/>
      </c>
    </row>
    <row r="747">
      <c r="A747" s="13">
        <f>TCD!V748</f>
        <v/>
      </c>
      <c r="B747" s="1">
        <f>B746</f>
        <v/>
      </c>
      <c r="F747">
        <f>TCD!E748</f>
        <v/>
      </c>
      <c r="H747" s="6">
        <f>IF(RIGHT(J747,3)="BTB","E","P")</f>
        <v/>
      </c>
      <c r="I747">
        <f>LOOKUP(F747,'Facture Chronopost'!L:L,'Facture Chronopost'!H:H)</f>
        <v/>
      </c>
      <c r="J747" s="6">
        <f>TCD!U748</f>
        <v/>
      </c>
      <c r="K747">
        <f>K746</f>
        <v/>
      </c>
      <c r="L747" s="151">
        <f>_xlfn.XLOOKUP(F747,'TCD poids'!A:A,'TCD poids'!C:C)</f>
        <v/>
      </c>
      <c r="M747">
        <f>TCD!T748</f>
        <v/>
      </c>
      <c r="N747">
        <f>IF(I747="",0.2,LOOKUP(I747,'Pays TVA'!A:A,'Pays TVA'!B:B))</f>
        <v/>
      </c>
      <c r="O747" s="151">
        <f>IF(TCD!M748="","",TCD!M748)</f>
        <v/>
      </c>
      <c r="P747" s="151">
        <f>IF(TCD!J748="","",TCD!J748)</f>
        <v/>
      </c>
      <c r="Q747" s="151">
        <f>IF(AND(TCD!L748="",TCD!Q748=""),"",IF(SUM(TCD!L748,TCD!Q748)&gt;15,29,9.5))</f>
        <v/>
      </c>
      <c r="R747" s="151">
        <f>_xlfn.XLOOKUP(F747,TCD!E:E,TCD!K:K,"")</f>
        <v/>
      </c>
      <c r="S747" s="151">
        <f>IF(TCD!I748="","",IF(TCD!I748&gt;8.5,17,8.5))</f>
        <v/>
      </c>
      <c r="T747" s="151">
        <f>TCD!Y748</f>
        <v/>
      </c>
    </row>
    <row r="748">
      <c r="A748" s="13">
        <f>TCD!V749</f>
        <v/>
      </c>
      <c r="B748" s="1">
        <f>B747</f>
        <v/>
      </c>
      <c r="F748">
        <f>TCD!E749</f>
        <v/>
      </c>
      <c r="H748" s="6">
        <f>IF(RIGHT(J748,3)="BTB","E","P")</f>
        <v/>
      </c>
      <c r="I748">
        <f>LOOKUP(F748,'Facture Chronopost'!L:L,'Facture Chronopost'!H:H)</f>
        <v/>
      </c>
      <c r="J748" s="6">
        <f>TCD!U749</f>
        <v/>
      </c>
      <c r="K748">
        <f>K747</f>
        <v/>
      </c>
      <c r="L748" s="151">
        <f>_xlfn.XLOOKUP(F748,'TCD poids'!A:A,'TCD poids'!C:C)</f>
        <v/>
      </c>
      <c r="M748">
        <f>TCD!T749</f>
        <v/>
      </c>
      <c r="N748">
        <f>IF(I748="",0.2,LOOKUP(I748,'Pays TVA'!A:A,'Pays TVA'!B:B))</f>
        <v/>
      </c>
      <c r="O748" s="151">
        <f>IF(TCD!M749="","",TCD!M749)</f>
        <v/>
      </c>
      <c r="P748" s="151">
        <f>IF(TCD!J749="","",TCD!J749)</f>
        <v/>
      </c>
      <c r="Q748" s="151">
        <f>IF(AND(TCD!L749="",TCD!Q749=""),"",IF(SUM(TCD!L749,TCD!Q749)&gt;15,29,9.5))</f>
        <v/>
      </c>
      <c r="R748" s="151">
        <f>_xlfn.XLOOKUP(F748,TCD!E:E,TCD!K:K,"")</f>
        <v/>
      </c>
      <c r="S748" s="151">
        <f>IF(TCD!I749="","",IF(TCD!I749&gt;8.5,17,8.5))</f>
        <v/>
      </c>
      <c r="T748" s="151">
        <f>TCD!Y749</f>
        <v/>
      </c>
    </row>
    <row r="749">
      <c r="A749" s="13">
        <f>TCD!V750</f>
        <v/>
      </c>
      <c r="B749" s="1">
        <f>B748</f>
        <v/>
      </c>
      <c r="F749">
        <f>TCD!E750</f>
        <v/>
      </c>
      <c r="H749" s="6">
        <f>IF(RIGHT(J749,3)="BTB","E","P")</f>
        <v/>
      </c>
      <c r="I749">
        <f>LOOKUP(F749,'Facture Chronopost'!L:L,'Facture Chronopost'!H:H)</f>
        <v/>
      </c>
      <c r="J749" s="6">
        <f>TCD!U750</f>
        <v/>
      </c>
      <c r="K749">
        <f>K748</f>
        <v/>
      </c>
      <c r="L749" s="151">
        <f>_xlfn.XLOOKUP(F749,'TCD poids'!A:A,'TCD poids'!C:C)</f>
        <v/>
      </c>
      <c r="M749">
        <f>TCD!T750</f>
        <v/>
      </c>
      <c r="N749">
        <f>IF(I749="",0.2,LOOKUP(I749,'Pays TVA'!A:A,'Pays TVA'!B:B))</f>
        <v/>
      </c>
      <c r="O749" s="151">
        <f>IF(TCD!M750="","",TCD!M750)</f>
        <v/>
      </c>
      <c r="P749" s="151">
        <f>IF(TCD!J750="","",TCD!J750)</f>
        <v/>
      </c>
      <c r="Q749" s="151">
        <f>IF(AND(TCD!L750="",TCD!Q750=""),"",IF(SUM(TCD!L750,TCD!Q750)&gt;15,29,9.5))</f>
        <v/>
      </c>
      <c r="R749" s="151">
        <f>_xlfn.XLOOKUP(F749,TCD!E:E,TCD!K:K,"")</f>
        <v/>
      </c>
      <c r="S749" s="151">
        <f>IF(TCD!I750="","",IF(TCD!I750&gt;8.5,17,8.5))</f>
        <v/>
      </c>
      <c r="T749" s="151">
        <f>TCD!Y750</f>
        <v/>
      </c>
    </row>
    <row r="750">
      <c r="A750" s="13">
        <f>TCD!V751</f>
        <v/>
      </c>
      <c r="B750" s="1">
        <f>B749</f>
        <v/>
      </c>
      <c r="F750">
        <f>TCD!E751</f>
        <v/>
      </c>
      <c r="H750" s="6">
        <f>IF(RIGHT(J750,3)="BTB","E","P")</f>
        <v/>
      </c>
      <c r="I750">
        <f>LOOKUP(F750,'Facture Chronopost'!L:L,'Facture Chronopost'!H:H)</f>
        <v/>
      </c>
      <c r="J750" s="6">
        <f>TCD!U751</f>
        <v/>
      </c>
      <c r="K750">
        <f>K749</f>
        <v/>
      </c>
      <c r="L750" s="151">
        <f>_xlfn.XLOOKUP(F750,'TCD poids'!A:A,'TCD poids'!C:C)</f>
        <v/>
      </c>
      <c r="M750">
        <f>TCD!T751</f>
        <v/>
      </c>
      <c r="N750">
        <f>IF(I750="",0.2,LOOKUP(I750,'Pays TVA'!A:A,'Pays TVA'!B:B))</f>
        <v/>
      </c>
      <c r="O750" s="151">
        <f>IF(TCD!M751="","",TCD!M751)</f>
        <v/>
      </c>
      <c r="P750" s="151">
        <f>IF(TCD!J751="","",TCD!J751)</f>
        <v/>
      </c>
      <c r="Q750" s="151">
        <f>IF(AND(TCD!L751="",TCD!Q751=""),"",IF(SUM(TCD!L751,TCD!Q751)&gt;15,29,9.5))</f>
        <v/>
      </c>
      <c r="R750" s="151">
        <f>_xlfn.XLOOKUP(F750,TCD!E:E,TCD!K:K,"")</f>
        <v/>
      </c>
      <c r="S750" s="151">
        <f>IF(TCD!I751="","",IF(TCD!I751&gt;8.5,17,8.5))</f>
        <v/>
      </c>
      <c r="T750" s="151">
        <f>TCD!Y751</f>
        <v/>
      </c>
    </row>
    <row r="751">
      <c r="A751" s="13">
        <f>TCD!V752</f>
        <v/>
      </c>
      <c r="B751" s="1">
        <f>B750</f>
        <v/>
      </c>
      <c r="F751">
        <f>TCD!E752</f>
        <v/>
      </c>
      <c r="H751" s="6">
        <f>IF(RIGHT(J751,3)="BTB","E","P")</f>
        <v/>
      </c>
      <c r="I751">
        <f>LOOKUP(F751,'Facture Chronopost'!L:L,'Facture Chronopost'!H:H)</f>
        <v/>
      </c>
      <c r="J751" s="6">
        <f>TCD!U752</f>
        <v/>
      </c>
      <c r="K751">
        <f>K750</f>
        <v/>
      </c>
      <c r="L751" s="151">
        <f>_xlfn.XLOOKUP(F751,'TCD poids'!A:A,'TCD poids'!C:C)</f>
        <v/>
      </c>
      <c r="M751">
        <f>TCD!T752</f>
        <v/>
      </c>
      <c r="N751">
        <f>IF(I751="",0.2,LOOKUP(I751,'Pays TVA'!A:A,'Pays TVA'!B:B))</f>
        <v/>
      </c>
      <c r="O751" s="151">
        <f>IF(TCD!M752="","",TCD!M752)</f>
        <v/>
      </c>
      <c r="P751" s="151">
        <f>IF(TCD!J752="","",TCD!J752)</f>
        <v/>
      </c>
      <c r="Q751" s="151">
        <f>IF(AND(TCD!L752="",TCD!Q752=""),"",IF(SUM(TCD!L752,TCD!Q752)&gt;15,29,9.5))</f>
        <v/>
      </c>
      <c r="R751" s="151">
        <f>_xlfn.XLOOKUP(F751,TCD!E:E,TCD!K:K,"")</f>
        <v/>
      </c>
      <c r="S751" s="151">
        <f>IF(TCD!I752="","",IF(TCD!I752&gt;8.5,17,8.5))</f>
        <v/>
      </c>
      <c r="T751" s="151">
        <f>TCD!Y752</f>
        <v/>
      </c>
    </row>
    <row r="752">
      <c r="A752" s="13">
        <f>TCD!V753</f>
        <v/>
      </c>
      <c r="B752" s="1">
        <f>B751</f>
        <v/>
      </c>
      <c r="F752">
        <f>TCD!E753</f>
        <v/>
      </c>
      <c r="H752" s="6">
        <f>IF(RIGHT(J752,3)="BTB","E","P")</f>
        <v/>
      </c>
      <c r="I752">
        <f>LOOKUP(F752,'Facture Chronopost'!L:L,'Facture Chronopost'!H:H)</f>
        <v/>
      </c>
      <c r="J752" s="6">
        <f>TCD!U753</f>
        <v/>
      </c>
      <c r="K752">
        <f>K751</f>
        <v/>
      </c>
      <c r="L752" s="151">
        <f>_xlfn.XLOOKUP(F752,'TCD poids'!A:A,'TCD poids'!C:C)</f>
        <v/>
      </c>
      <c r="M752">
        <f>TCD!T753</f>
        <v/>
      </c>
      <c r="N752">
        <f>IF(I752="",0.2,LOOKUP(I752,'Pays TVA'!A:A,'Pays TVA'!B:B))</f>
        <v/>
      </c>
      <c r="O752" s="151">
        <f>IF(TCD!M753="","",TCD!M753)</f>
        <v/>
      </c>
      <c r="P752" s="151">
        <f>IF(TCD!J753="","",TCD!J753)</f>
        <v/>
      </c>
      <c r="Q752" s="151">
        <f>IF(AND(TCD!L753="",TCD!Q753=""),"",IF(SUM(TCD!L753,TCD!Q753)&gt;15,29,9.5))</f>
        <v/>
      </c>
      <c r="R752" s="151">
        <f>_xlfn.XLOOKUP(F752,TCD!E:E,TCD!K:K,"")</f>
        <v/>
      </c>
      <c r="S752" s="151">
        <f>IF(TCD!I753="","",IF(TCD!I753&gt;8.5,17,8.5))</f>
        <v/>
      </c>
      <c r="T752" s="151">
        <f>TCD!Y753</f>
        <v/>
      </c>
    </row>
    <row r="753">
      <c r="A753" s="13">
        <f>TCD!V754</f>
        <v/>
      </c>
      <c r="B753" s="1">
        <f>B752</f>
        <v/>
      </c>
      <c r="F753">
        <f>TCD!E754</f>
        <v/>
      </c>
      <c r="H753" s="6">
        <f>IF(RIGHT(J753,3)="BTB","E","P")</f>
        <v/>
      </c>
      <c r="I753">
        <f>LOOKUP(F753,'Facture Chronopost'!L:L,'Facture Chronopost'!H:H)</f>
        <v/>
      </c>
      <c r="J753" s="6">
        <f>TCD!U754</f>
        <v/>
      </c>
      <c r="K753">
        <f>K752</f>
        <v/>
      </c>
      <c r="L753" s="151">
        <f>_xlfn.XLOOKUP(F753,'TCD poids'!A:A,'TCD poids'!C:C)</f>
        <v/>
      </c>
      <c r="M753">
        <f>TCD!T754</f>
        <v/>
      </c>
      <c r="N753">
        <f>IF(I753="",0.2,LOOKUP(I753,'Pays TVA'!A:A,'Pays TVA'!B:B))</f>
        <v/>
      </c>
      <c r="O753" s="151">
        <f>IF(TCD!M754="","",TCD!M754)</f>
        <v/>
      </c>
      <c r="P753" s="151">
        <f>IF(TCD!J754="","",TCD!J754)</f>
        <v/>
      </c>
      <c r="Q753" s="151">
        <f>IF(AND(TCD!L754="",TCD!Q754=""),"",IF(SUM(TCD!L754,TCD!Q754)&gt;15,29,9.5))</f>
        <v/>
      </c>
      <c r="R753" s="151">
        <f>_xlfn.XLOOKUP(F753,TCD!E:E,TCD!K:K,"")</f>
        <v/>
      </c>
      <c r="S753" s="151">
        <f>IF(TCD!I754="","",IF(TCD!I754&gt;8.5,17,8.5))</f>
        <v/>
      </c>
      <c r="T753" s="151">
        <f>TCD!Y754</f>
        <v/>
      </c>
    </row>
    <row r="754">
      <c r="A754" s="13">
        <f>TCD!V755</f>
        <v/>
      </c>
      <c r="B754" s="1">
        <f>B753</f>
        <v/>
      </c>
      <c r="F754">
        <f>TCD!E755</f>
        <v/>
      </c>
      <c r="H754" s="6">
        <f>IF(RIGHT(J754,3)="BTB","E","P")</f>
        <v/>
      </c>
      <c r="I754">
        <f>LOOKUP(F754,'Facture Chronopost'!L:L,'Facture Chronopost'!H:H)</f>
        <v/>
      </c>
      <c r="J754" s="6">
        <f>TCD!U755</f>
        <v/>
      </c>
      <c r="K754">
        <f>K753</f>
        <v/>
      </c>
      <c r="L754" s="151">
        <f>_xlfn.XLOOKUP(F754,'TCD poids'!A:A,'TCD poids'!C:C)</f>
        <v/>
      </c>
      <c r="M754">
        <f>TCD!T755</f>
        <v/>
      </c>
      <c r="N754">
        <f>IF(I754="",0.2,LOOKUP(I754,'Pays TVA'!A:A,'Pays TVA'!B:B))</f>
        <v/>
      </c>
      <c r="O754" s="151">
        <f>IF(TCD!M755="","",TCD!M755)</f>
        <v/>
      </c>
      <c r="P754" s="151">
        <f>IF(TCD!J755="","",TCD!J755)</f>
        <v/>
      </c>
      <c r="Q754" s="151">
        <f>IF(AND(TCD!L755="",TCD!Q755=""),"",IF(SUM(TCD!L755,TCD!Q755)&gt;15,29,9.5))</f>
        <v/>
      </c>
      <c r="R754" s="151">
        <f>_xlfn.XLOOKUP(F754,TCD!E:E,TCD!K:K,"")</f>
        <v/>
      </c>
      <c r="S754" s="151">
        <f>IF(TCD!I755="","",IF(TCD!I755&gt;8.5,17,8.5))</f>
        <v/>
      </c>
      <c r="T754" s="151">
        <f>TCD!Y755</f>
        <v/>
      </c>
    </row>
    <row r="755">
      <c r="A755" s="13">
        <f>TCD!V756</f>
        <v/>
      </c>
      <c r="B755" s="1">
        <f>B754</f>
        <v/>
      </c>
      <c r="F755">
        <f>TCD!E756</f>
        <v/>
      </c>
      <c r="H755" s="6">
        <f>IF(RIGHT(J755,3)="BTB","E","P")</f>
        <v/>
      </c>
      <c r="I755">
        <f>LOOKUP(F755,'Facture Chronopost'!L:L,'Facture Chronopost'!H:H)</f>
        <v/>
      </c>
      <c r="J755" s="6">
        <f>TCD!U756</f>
        <v/>
      </c>
      <c r="K755">
        <f>K754</f>
        <v/>
      </c>
      <c r="L755" s="151">
        <f>_xlfn.XLOOKUP(F755,'TCD poids'!A:A,'TCD poids'!C:C)</f>
        <v/>
      </c>
      <c r="M755">
        <f>TCD!T756</f>
        <v/>
      </c>
      <c r="N755">
        <f>IF(I755="",0.2,LOOKUP(I755,'Pays TVA'!A:A,'Pays TVA'!B:B))</f>
        <v/>
      </c>
      <c r="O755" s="151">
        <f>IF(TCD!M756="","",TCD!M756)</f>
        <v/>
      </c>
      <c r="P755" s="151">
        <f>IF(TCD!J756="","",TCD!J756)</f>
        <v/>
      </c>
      <c r="Q755" s="151">
        <f>IF(AND(TCD!L756="",TCD!Q756=""),"",IF(SUM(TCD!L756,TCD!Q756)&gt;15,29,9.5))</f>
        <v/>
      </c>
      <c r="R755" s="151">
        <f>_xlfn.XLOOKUP(F755,TCD!E:E,TCD!K:K,"")</f>
        <v/>
      </c>
      <c r="S755" s="151">
        <f>IF(TCD!I756="","",IF(TCD!I756&gt;8.5,17,8.5))</f>
        <v/>
      </c>
      <c r="T755" s="151">
        <f>TCD!Y756</f>
        <v/>
      </c>
    </row>
    <row r="756">
      <c r="A756" s="13">
        <f>TCD!V757</f>
        <v/>
      </c>
      <c r="B756" s="1">
        <f>B755</f>
        <v/>
      </c>
      <c r="F756">
        <f>TCD!E757</f>
        <v/>
      </c>
      <c r="H756" s="6">
        <f>IF(RIGHT(J756,3)="BTB","E","P")</f>
        <v/>
      </c>
      <c r="I756">
        <f>LOOKUP(F756,'Facture Chronopost'!L:L,'Facture Chronopost'!H:H)</f>
        <v/>
      </c>
      <c r="J756" s="6">
        <f>TCD!U757</f>
        <v/>
      </c>
      <c r="K756">
        <f>K755</f>
        <v/>
      </c>
      <c r="L756" s="151">
        <f>_xlfn.XLOOKUP(F756,'TCD poids'!A:A,'TCD poids'!C:C)</f>
        <v/>
      </c>
      <c r="M756">
        <f>TCD!T757</f>
        <v/>
      </c>
      <c r="N756">
        <f>IF(I756="",0.2,LOOKUP(I756,'Pays TVA'!A:A,'Pays TVA'!B:B))</f>
        <v/>
      </c>
      <c r="O756" s="151">
        <f>IF(TCD!M757="","",TCD!M757)</f>
        <v/>
      </c>
      <c r="P756" s="151">
        <f>IF(TCD!J757="","",TCD!J757)</f>
        <v/>
      </c>
      <c r="Q756" s="151">
        <f>IF(AND(TCD!L757="",TCD!Q757=""),"",IF(SUM(TCD!L757,TCD!Q757)&gt;15,29,9.5))</f>
        <v/>
      </c>
      <c r="R756" s="151">
        <f>_xlfn.XLOOKUP(F756,TCD!E:E,TCD!K:K,"")</f>
        <v/>
      </c>
      <c r="S756" s="151">
        <f>IF(TCD!I757="","",IF(TCD!I757&gt;8.5,17,8.5))</f>
        <v/>
      </c>
      <c r="T756" s="151">
        <f>TCD!Y757</f>
        <v/>
      </c>
    </row>
    <row r="757">
      <c r="A757" s="13">
        <f>TCD!V758</f>
        <v/>
      </c>
      <c r="B757" s="1">
        <f>B756</f>
        <v/>
      </c>
      <c r="F757">
        <f>TCD!E758</f>
        <v/>
      </c>
      <c r="H757" s="6">
        <f>IF(RIGHT(J757,3)="BTB","E","P")</f>
        <v/>
      </c>
      <c r="I757">
        <f>LOOKUP(F757,'Facture Chronopost'!L:L,'Facture Chronopost'!H:H)</f>
        <v/>
      </c>
      <c r="J757" s="6">
        <f>TCD!U758</f>
        <v/>
      </c>
      <c r="K757">
        <f>K756</f>
        <v/>
      </c>
      <c r="L757" s="151">
        <f>_xlfn.XLOOKUP(F757,'TCD poids'!A:A,'TCD poids'!C:C)</f>
        <v/>
      </c>
      <c r="M757">
        <f>TCD!T758</f>
        <v/>
      </c>
      <c r="N757">
        <f>IF(I757="",0.2,LOOKUP(I757,'Pays TVA'!A:A,'Pays TVA'!B:B))</f>
        <v/>
      </c>
      <c r="O757" s="151">
        <f>IF(TCD!M758="","",TCD!M758)</f>
        <v/>
      </c>
      <c r="P757" s="151">
        <f>IF(TCD!J758="","",TCD!J758)</f>
        <v/>
      </c>
      <c r="Q757" s="151">
        <f>IF(AND(TCD!L758="",TCD!Q758=""),"",IF(SUM(TCD!L758,TCD!Q758)&gt;15,29,9.5))</f>
        <v/>
      </c>
      <c r="R757" s="151">
        <f>_xlfn.XLOOKUP(F757,TCD!E:E,TCD!K:K,"")</f>
        <v/>
      </c>
      <c r="S757" s="151">
        <f>IF(TCD!I758="","",IF(TCD!I758&gt;8.5,17,8.5))</f>
        <v/>
      </c>
      <c r="T757" s="151">
        <f>TCD!Y758</f>
        <v/>
      </c>
    </row>
    <row r="758">
      <c r="A758" s="13">
        <f>TCD!V759</f>
        <v/>
      </c>
      <c r="B758" s="1">
        <f>B757</f>
        <v/>
      </c>
      <c r="F758">
        <f>TCD!E759</f>
        <v/>
      </c>
      <c r="H758" s="6">
        <f>IF(RIGHT(J758,3)="BTB","E","P")</f>
        <v/>
      </c>
      <c r="I758">
        <f>LOOKUP(F758,'Facture Chronopost'!L:L,'Facture Chronopost'!H:H)</f>
        <v/>
      </c>
      <c r="J758" s="6">
        <f>TCD!U759</f>
        <v/>
      </c>
      <c r="K758">
        <f>K757</f>
        <v/>
      </c>
      <c r="L758" s="151">
        <f>_xlfn.XLOOKUP(F758,'TCD poids'!A:A,'TCD poids'!C:C)</f>
        <v/>
      </c>
      <c r="M758">
        <f>TCD!T759</f>
        <v/>
      </c>
      <c r="N758">
        <f>IF(I758="",0.2,LOOKUP(I758,'Pays TVA'!A:A,'Pays TVA'!B:B))</f>
        <v/>
      </c>
      <c r="O758" s="151">
        <f>IF(TCD!M759="","",TCD!M759)</f>
        <v/>
      </c>
      <c r="P758" s="151">
        <f>IF(TCD!J759="","",TCD!J759)</f>
        <v/>
      </c>
      <c r="Q758" s="151">
        <f>IF(AND(TCD!L759="",TCD!Q759=""),"",IF(SUM(TCD!L759,TCD!Q759)&gt;15,29,9.5))</f>
        <v/>
      </c>
      <c r="R758" s="151">
        <f>_xlfn.XLOOKUP(F758,TCD!E:E,TCD!K:K,"")</f>
        <v/>
      </c>
      <c r="S758" s="151">
        <f>IF(TCD!I759="","",IF(TCD!I759&gt;8.5,17,8.5))</f>
        <v/>
      </c>
      <c r="T758" s="151">
        <f>TCD!Y759</f>
        <v/>
      </c>
    </row>
    <row r="759">
      <c r="A759" s="13">
        <f>TCD!V760</f>
        <v/>
      </c>
      <c r="B759" s="1">
        <f>B758</f>
        <v/>
      </c>
      <c r="F759">
        <f>TCD!E760</f>
        <v/>
      </c>
      <c r="H759" s="6">
        <f>IF(RIGHT(J759,3)="BTB","E","P")</f>
        <v/>
      </c>
      <c r="I759">
        <f>LOOKUP(F759,'Facture Chronopost'!L:L,'Facture Chronopost'!H:H)</f>
        <v/>
      </c>
      <c r="J759" s="6">
        <f>TCD!U760</f>
        <v/>
      </c>
      <c r="K759">
        <f>K758</f>
        <v/>
      </c>
      <c r="L759" s="151">
        <f>_xlfn.XLOOKUP(F759,'TCD poids'!A:A,'TCD poids'!C:C)</f>
        <v/>
      </c>
      <c r="M759">
        <f>TCD!T760</f>
        <v/>
      </c>
      <c r="N759">
        <f>IF(I759="",0.2,LOOKUP(I759,'Pays TVA'!A:A,'Pays TVA'!B:B))</f>
        <v/>
      </c>
      <c r="O759" s="151">
        <f>IF(TCD!M760="","",TCD!M760)</f>
        <v/>
      </c>
      <c r="P759" s="151">
        <f>IF(TCD!J760="","",TCD!J760)</f>
        <v/>
      </c>
      <c r="Q759" s="151">
        <f>IF(AND(TCD!L760="",TCD!Q760=""),"",IF(SUM(TCD!L760,TCD!Q760)&gt;15,29,9.5))</f>
        <v/>
      </c>
      <c r="R759" s="151">
        <f>_xlfn.XLOOKUP(F759,TCD!E:E,TCD!K:K,"")</f>
        <v/>
      </c>
      <c r="S759" s="151">
        <f>IF(TCD!I760="","",IF(TCD!I760&gt;8.5,17,8.5))</f>
        <v/>
      </c>
      <c r="T759" s="151">
        <f>TCD!Y760</f>
        <v/>
      </c>
    </row>
    <row r="760">
      <c r="A760" s="13">
        <f>TCD!V761</f>
        <v/>
      </c>
      <c r="B760" s="1">
        <f>B759</f>
        <v/>
      </c>
      <c r="F760">
        <f>TCD!E761</f>
        <v/>
      </c>
      <c r="H760" s="6">
        <f>IF(RIGHT(J760,3)="BTB","E","P")</f>
        <v/>
      </c>
      <c r="I760">
        <f>LOOKUP(F760,'Facture Chronopost'!L:L,'Facture Chronopost'!H:H)</f>
        <v/>
      </c>
      <c r="J760" s="6">
        <f>TCD!U761</f>
        <v/>
      </c>
      <c r="K760">
        <f>K759</f>
        <v/>
      </c>
      <c r="L760" s="151">
        <f>_xlfn.XLOOKUP(F760,'TCD poids'!A:A,'TCD poids'!C:C)</f>
        <v/>
      </c>
      <c r="M760">
        <f>TCD!T761</f>
        <v/>
      </c>
      <c r="N760">
        <f>IF(I760="",0.2,LOOKUP(I760,'Pays TVA'!A:A,'Pays TVA'!B:B))</f>
        <v/>
      </c>
      <c r="O760" s="151">
        <f>IF(TCD!M761="","",TCD!M761)</f>
        <v/>
      </c>
      <c r="P760" s="151">
        <f>IF(TCD!J761="","",TCD!J761)</f>
        <v/>
      </c>
      <c r="Q760" s="151">
        <f>IF(AND(TCD!L761="",TCD!Q761=""),"",IF(SUM(TCD!L761,TCD!Q761)&gt;15,29,9.5))</f>
        <v/>
      </c>
      <c r="R760" s="151">
        <f>_xlfn.XLOOKUP(F760,TCD!E:E,TCD!K:K,"")</f>
        <v/>
      </c>
      <c r="S760" s="151">
        <f>IF(TCD!I761="","",IF(TCD!I761&gt;8.5,17,8.5))</f>
        <v/>
      </c>
      <c r="T760" s="151">
        <f>TCD!Y761</f>
        <v/>
      </c>
    </row>
    <row r="761">
      <c r="A761" s="13">
        <f>TCD!V762</f>
        <v/>
      </c>
      <c r="B761" s="1">
        <f>B760</f>
        <v/>
      </c>
      <c r="F761">
        <f>TCD!E762</f>
        <v/>
      </c>
      <c r="H761" s="6">
        <f>IF(RIGHT(J761,3)="BTB","E","P")</f>
        <v/>
      </c>
      <c r="I761">
        <f>LOOKUP(F761,'Facture Chronopost'!L:L,'Facture Chronopost'!H:H)</f>
        <v/>
      </c>
      <c r="J761" s="6">
        <f>TCD!U762</f>
        <v/>
      </c>
      <c r="K761">
        <f>K760</f>
        <v/>
      </c>
      <c r="L761" s="151">
        <f>_xlfn.XLOOKUP(F761,'TCD poids'!A:A,'TCD poids'!C:C)</f>
        <v/>
      </c>
      <c r="M761">
        <f>TCD!T762</f>
        <v/>
      </c>
      <c r="N761">
        <f>IF(I761="",0.2,LOOKUP(I761,'Pays TVA'!A:A,'Pays TVA'!B:B))</f>
        <v/>
      </c>
      <c r="O761" s="151">
        <f>IF(TCD!M762="","",TCD!M762)</f>
        <v/>
      </c>
      <c r="P761" s="151">
        <f>IF(TCD!J762="","",TCD!J762)</f>
        <v/>
      </c>
      <c r="Q761" s="151">
        <f>IF(AND(TCD!L762="",TCD!Q762=""),"",IF(SUM(TCD!L762,TCD!Q762)&gt;15,29,9.5))</f>
        <v/>
      </c>
      <c r="R761" s="151">
        <f>_xlfn.XLOOKUP(F761,TCD!E:E,TCD!K:K,"")</f>
        <v/>
      </c>
      <c r="S761" s="151">
        <f>IF(TCD!I762="","",IF(TCD!I762&gt;8.5,17,8.5))</f>
        <v/>
      </c>
      <c r="T761" s="151">
        <f>TCD!Y762</f>
        <v/>
      </c>
    </row>
    <row r="762">
      <c r="A762" s="13">
        <f>TCD!V763</f>
        <v/>
      </c>
      <c r="B762" s="1">
        <f>B761</f>
        <v/>
      </c>
      <c r="F762">
        <f>TCD!E763</f>
        <v/>
      </c>
      <c r="H762" s="6">
        <f>IF(RIGHT(J762,3)="BTB","E","P")</f>
        <v/>
      </c>
      <c r="I762">
        <f>LOOKUP(F762,'Facture Chronopost'!L:L,'Facture Chronopost'!H:H)</f>
        <v/>
      </c>
      <c r="J762" s="6">
        <f>TCD!U763</f>
        <v/>
      </c>
      <c r="K762">
        <f>K761</f>
        <v/>
      </c>
      <c r="L762" s="151">
        <f>_xlfn.XLOOKUP(F762,'TCD poids'!A:A,'TCD poids'!C:C)</f>
        <v/>
      </c>
      <c r="M762">
        <f>TCD!T763</f>
        <v/>
      </c>
      <c r="N762">
        <f>IF(I762="",0.2,LOOKUP(I762,'Pays TVA'!A:A,'Pays TVA'!B:B))</f>
        <v/>
      </c>
      <c r="O762" s="151">
        <f>IF(TCD!M763="","",TCD!M763)</f>
        <v/>
      </c>
      <c r="P762" s="151">
        <f>IF(TCD!J763="","",TCD!J763)</f>
        <v/>
      </c>
      <c r="Q762" s="151">
        <f>IF(AND(TCD!L763="",TCD!Q763=""),"",IF(SUM(TCD!L763,TCD!Q763)&gt;15,29,9.5))</f>
        <v/>
      </c>
      <c r="R762" s="151">
        <f>_xlfn.XLOOKUP(F762,TCD!E:E,TCD!K:K,"")</f>
        <v/>
      </c>
      <c r="S762" s="151">
        <f>IF(TCD!I763="","",IF(TCD!I763&gt;8.5,17,8.5))</f>
        <v/>
      </c>
      <c r="T762" s="151">
        <f>TCD!Y763</f>
        <v/>
      </c>
    </row>
    <row r="763">
      <c r="A763" s="13">
        <f>TCD!V764</f>
        <v/>
      </c>
      <c r="B763" s="1">
        <f>B762</f>
        <v/>
      </c>
      <c r="F763">
        <f>TCD!E764</f>
        <v/>
      </c>
      <c r="H763" s="6">
        <f>IF(RIGHT(J763,3)="BTB","E","P")</f>
        <v/>
      </c>
      <c r="I763">
        <f>LOOKUP(F763,'Facture Chronopost'!L:L,'Facture Chronopost'!H:H)</f>
        <v/>
      </c>
      <c r="J763" s="6">
        <f>TCD!U764</f>
        <v/>
      </c>
      <c r="K763">
        <f>K762</f>
        <v/>
      </c>
      <c r="L763" s="151">
        <f>_xlfn.XLOOKUP(F763,'TCD poids'!A:A,'TCD poids'!C:C)</f>
        <v/>
      </c>
      <c r="M763">
        <f>TCD!T764</f>
        <v/>
      </c>
      <c r="N763">
        <f>IF(I763="",0.2,LOOKUP(I763,'Pays TVA'!A:A,'Pays TVA'!B:B))</f>
        <v/>
      </c>
      <c r="O763" s="151">
        <f>IF(TCD!M764="","",TCD!M764)</f>
        <v/>
      </c>
      <c r="P763" s="151">
        <f>IF(TCD!J764="","",TCD!J764)</f>
        <v/>
      </c>
      <c r="Q763" s="151">
        <f>IF(AND(TCD!L764="",TCD!Q764=""),"",IF(SUM(TCD!L764,TCD!Q764)&gt;15,29,9.5))</f>
        <v/>
      </c>
      <c r="R763" s="151">
        <f>_xlfn.XLOOKUP(F763,TCD!E:E,TCD!K:K,"")</f>
        <v/>
      </c>
      <c r="S763" s="151">
        <f>IF(TCD!I764="","",IF(TCD!I764&gt;8.5,17,8.5))</f>
        <v/>
      </c>
      <c r="T763" s="151">
        <f>TCD!Y764</f>
        <v/>
      </c>
    </row>
    <row r="764">
      <c r="A764" s="13">
        <f>TCD!V765</f>
        <v/>
      </c>
      <c r="B764" s="1">
        <f>B763</f>
        <v/>
      </c>
      <c r="F764">
        <f>TCD!E765</f>
        <v/>
      </c>
      <c r="H764" s="6">
        <f>IF(RIGHT(J764,3)="BTB","E","P")</f>
        <v/>
      </c>
      <c r="I764">
        <f>LOOKUP(F764,'Facture Chronopost'!L:L,'Facture Chronopost'!H:H)</f>
        <v/>
      </c>
      <c r="J764" s="6">
        <f>TCD!U765</f>
        <v/>
      </c>
      <c r="K764">
        <f>K763</f>
        <v/>
      </c>
      <c r="L764" s="151">
        <f>_xlfn.XLOOKUP(F764,'TCD poids'!A:A,'TCD poids'!C:C)</f>
        <v/>
      </c>
      <c r="M764">
        <f>TCD!T765</f>
        <v/>
      </c>
      <c r="N764">
        <f>IF(I764="",0.2,LOOKUP(I764,'Pays TVA'!A:A,'Pays TVA'!B:B))</f>
        <v/>
      </c>
      <c r="O764" s="151">
        <f>IF(TCD!M765="","",TCD!M765)</f>
        <v/>
      </c>
      <c r="P764" s="151">
        <f>IF(TCD!J765="","",TCD!J765)</f>
        <v/>
      </c>
      <c r="Q764" s="151">
        <f>IF(AND(TCD!L765="",TCD!Q765=""),"",IF(SUM(TCD!L765,TCD!Q765)&gt;15,29,9.5))</f>
        <v/>
      </c>
      <c r="R764" s="151">
        <f>_xlfn.XLOOKUP(F764,TCD!E:E,TCD!K:K,"")</f>
        <v/>
      </c>
      <c r="S764" s="151">
        <f>IF(TCD!I765="","",IF(TCD!I765&gt;8.5,17,8.5))</f>
        <v/>
      </c>
      <c r="T764" s="151">
        <f>TCD!Y765</f>
        <v/>
      </c>
    </row>
    <row r="765">
      <c r="A765" s="13">
        <f>TCD!V766</f>
        <v/>
      </c>
      <c r="B765" s="1">
        <f>B764</f>
        <v/>
      </c>
      <c r="F765">
        <f>TCD!E766</f>
        <v/>
      </c>
      <c r="H765" s="6">
        <f>IF(RIGHT(J765,3)="BTB","E","P")</f>
        <v/>
      </c>
      <c r="I765">
        <f>LOOKUP(F765,'Facture Chronopost'!L:L,'Facture Chronopost'!H:H)</f>
        <v/>
      </c>
      <c r="J765" s="6">
        <f>TCD!U766</f>
        <v/>
      </c>
      <c r="K765">
        <f>K764</f>
        <v/>
      </c>
      <c r="L765" s="151">
        <f>_xlfn.XLOOKUP(F765,'TCD poids'!A:A,'TCD poids'!C:C)</f>
        <v/>
      </c>
      <c r="M765">
        <f>TCD!T766</f>
        <v/>
      </c>
      <c r="N765">
        <f>IF(I765="",0.2,LOOKUP(I765,'Pays TVA'!A:A,'Pays TVA'!B:B))</f>
        <v/>
      </c>
      <c r="O765" s="151">
        <f>IF(TCD!M766="","",TCD!M766)</f>
        <v/>
      </c>
      <c r="P765" s="151">
        <f>IF(TCD!J766="","",TCD!J766)</f>
        <v/>
      </c>
      <c r="Q765" s="151">
        <f>IF(AND(TCD!L766="",TCD!Q766=""),"",IF(SUM(TCD!L766,TCD!Q766)&gt;15,29,9.5))</f>
        <v/>
      </c>
      <c r="R765" s="151">
        <f>_xlfn.XLOOKUP(F765,TCD!E:E,TCD!K:K,"")</f>
        <v/>
      </c>
      <c r="S765" s="151">
        <f>IF(TCD!I766="","",IF(TCD!I766&gt;8.5,17,8.5))</f>
        <v/>
      </c>
      <c r="T765" s="151">
        <f>TCD!Y766</f>
        <v/>
      </c>
    </row>
    <row r="766">
      <c r="A766" s="13">
        <f>TCD!V767</f>
        <v/>
      </c>
      <c r="B766" s="1">
        <f>B765</f>
        <v/>
      </c>
      <c r="F766">
        <f>TCD!E767</f>
        <v/>
      </c>
      <c r="H766" s="6">
        <f>IF(RIGHT(J766,3)="BTB","E","P")</f>
        <v/>
      </c>
      <c r="I766">
        <f>LOOKUP(F766,'Facture Chronopost'!L:L,'Facture Chronopost'!H:H)</f>
        <v/>
      </c>
      <c r="J766" s="6">
        <f>TCD!U767</f>
        <v/>
      </c>
      <c r="K766">
        <f>K765</f>
        <v/>
      </c>
      <c r="L766" s="151">
        <f>_xlfn.XLOOKUP(F766,'TCD poids'!A:A,'TCD poids'!C:C)</f>
        <v/>
      </c>
      <c r="M766">
        <f>TCD!T767</f>
        <v/>
      </c>
      <c r="N766">
        <f>IF(I766="",0.2,LOOKUP(I766,'Pays TVA'!A:A,'Pays TVA'!B:B))</f>
        <v/>
      </c>
      <c r="O766" s="151">
        <f>IF(TCD!M767="","",TCD!M767)</f>
        <v/>
      </c>
      <c r="P766" s="151">
        <f>IF(TCD!J767="","",TCD!J767)</f>
        <v/>
      </c>
      <c r="Q766" s="151">
        <f>IF(AND(TCD!L767="",TCD!Q767=""),"",IF(SUM(TCD!L767,TCD!Q767)&gt;15,29,9.5))</f>
        <v/>
      </c>
      <c r="R766" s="151">
        <f>_xlfn.XLOOKUP(F766,TCD!E:E,TCD!K:K,"")</f>
        <v/>
      </c>
      <c r="S766" s="151">
        <f>IF(TCD!I767="","",IF(TCD!I767&gt;8.5,17,8.5))</f>
        <v/>
      </c>
      <c r="T766" s="151">
        <f>TCD!Y767</f>
        <v/>
      </c>
    </row>
    <row r="767">
      <c r="A767" s="13">
        <f>TCD!V768</f>
        <v/>
      </c>
      <c r="B767" s="1">
        <f>B766</f>
        <v/>
      </c>
      <c r="F767">
        <f>TCD!E768</f>
        <v/>
      </c>
      <c r="H767" s="6">
        <f>IF(RIGHT(J767,3)="BTB","E","P")</f>
        <v/>
      </c>
      <c r="I767">
        <f>LOOKUP(F767,'Facture Chronopost'!L:L,'Facture Chronopost'!H:H)</f>
        <v/>
      </c>
      <c r="J767" s="6">
        <f>TCD!U768</f>
        <v/>
      </c>
      <c r="K767">
        <f>K766</f>
        <v/>
      </c>
      <c r="L767" s="151">
        <f>_xlfn.XLOOKUP(F767,'TCD poids'!A:A,'TCD poids'!C:C)</f>
        <v/>
      </c>
      <c r="M767">
        <f>TCD!T768</f>
        <v/>
      </c>
      <c r="N767">
        <f>IF(I767="",0.2,LOOKUP(I767,'Pays TVA'!A:A,'Pays TVA'!B:B))</f>
        <v/>
      </c>
      <c r="O767" s="151">
        <f>IF(TCD!M768="","",TCD!M768)</f>
        <v/>
      </c>
      <c r="P767" s="151">
        <f>IF(TCD!J768="","",TCD!J768)</f>
        <v/>
      </c>
      <c r="Q767" s="151">
        <f>IF(AND(TCD!L768="",TCD!Q768=""),"",IF(SUM(TCD!L768,TCD!Q768)&gt;15,29,9.5))</f>
        <v/>
      </c>
      <c r="R767" s="151">
        <f>_xlfn.XLOOKUP(F767,TCD!E:E,TCD!K:K,"")</f>
        <v/>
      </c>
      <c r="S767" s="151">
        <f>IF(TCD!I768="","",IF(TCD!I768&gt;8.5,17,8.5))</f>
        <v/>
      </c>
      <c r="T767" s="151">
        <f>TCD!Y768</f>
        <v/>
      </c>
    </row>
    <row r="768">
      <c r="A768" s="13">
        <f>TCD!V769</f>
        <v/>
      </c>
      <c r="B768" s="1">
        <f>B767</f>
        <v/>
      </c>
      <c r="F768">
        <f>TCD!E769</f>
        <v/>
      </c>
      <c r="H768" s="6">
        <f>IF(RIGHT(J768,3)="BTB","E","P")</f>
        <v/>
      </c>
      <c r="I768">
        <f>LOOKUP(F768,'Facture Chronopost'!L:L,'Facture Chronopost'!H:H)</f>
        <v/>
      </c>
      <c r="J768" s="6">
        <f>TCD!U769</f>
        <v/>
      </c>
      <c r="K768">
        <f>K767</f>
        <v/>
      </c>
      <c r="L768" s="151">
        <f>_xlfn.XLOOKUP(F768,'TCD poids'!A:A,'TCD poids'!C:C)</f>
        <v/>
      </c>
      <c r="M768">
        <f>TCD!T769</f>
        <v/>
      </c>
      <c r="N768">
        <f>IF(I768="",0.2,LOOKUP(I768,'Pays TVA'!A:A,'Pays TVA'!B:B))</f>
        <v/>
      </c>
      <c r="O768" s="151">
        <f>IF(TCD!M769="","",TCD!M769)</f>
        <v/>
      </c>
      <c r="P768" s="151">
        <f>IF(TCD!J769="","",TCD!J769)</f>
        <v/>
      </c>
      <c r="Q768" s="151">
        <f>IF(AND(TCD!L769="",TCD!Q769=""),"",IF(SUM(TCD!L769,TCD!Q769)&gt;15,29,9.5))</f>
        <v/>
      </c>
      <c r="R768" s="151">
        <f>_xlfn.XLOOKUP(F768,TCD!E:E,TCD!K:K,"")</f>
        <v/>
      </c>
      <c r="S768" s="151">
        <f>IF(TCD!I769="","",IF(TCD!I769&gt;8.5,17,8.5))</f>
        <v/>
      </c>
      <c r="T768" s="151">
        <f>TCD!Y769</f>
        <v/>
      </c>
    </row>
    <row r="769">
      <c r="A769" s="13">
        <f>TCD!V770</f>
        <v/>
      </c>
      <c r="B769" s="1">
        <f>B768</f>
        <v/>
      </c>
      <c r="F769">
        <f>TCD!E770</f>
        <v/>
      </c>
      <c r="H769" s="6">
        <f>IF(RIGHT(J769,3)="BTB","E","P")</f>
        <v/>
      </c>
      <c r="I769">
        <f>LOOKUP(F769,'Facture Chronopost'!L:L,'Facture Chronopost'!H:H)</f>
        <v/>
      </c>
      <c r="J769" s="6">
        <f>TCD!U770</f>
        <v/>
      </c>
      <c r="K769">
        <f>K768</f>
        <v/>
      </c>
      <c r="L769" s="151">
        <f>_xlfn.XLOOKUP(F769,'TCD poids'!A:A,'TCD poids'!C:C)</f>
        <v/>
      </c>
      <c r="M769">
        <f>TCD!T770</f>
        <v/>
      </c>
      <c r="N769">
        <f>IF(I769="",0.2,LOOKUP(I769,'Pays TVA'!A:A,'Pays TVA'!B:B))</f>
        <v/>
      </c>
      <c r="O769" s="151">
        <f>IF(TCD!M770="","",TCD!M770)</f>
        <v/>
      </c>
      <c r="P769" s="151">
        <f>IF(TCD!J770="","",TCD!J770)</f>
        <v/>
      </c>
      <c r="Q769" s="151">
        <f>IF(AND(TCD!L770="",TCD!Q770=""),"",IF(SUM(TCD!L770,TCD!Q770)&gt;15,29,9.5))</f>
        <v/>
      </c>
      <c r="R769" s="151">
        <f>_xlfn.XLOOKUP(F769,TCD!E:E,TCD!K:K,"")</f>
        <v/>
      </c>
      <c r="S769" s="151">
        <f>IF(TCD!I770="","",IF(TCD!I770&gt;8.5,17,8.5))</f>
        <v/>
      </c>
      <c r="T769" s="151">
        <f>TCD!Y770</f>
        <v/>
      </c>
    </row>
    <row r="770">
      <c r="A770" s="13">
        <f>TCD!V771</f>
        <v/>
      </c>
      <c r="B770" s="1">
        <f>B769</f>
        <v/>
      </c>
      <c r="F770">
        <f>TCD!E771</f>
        <v/>
      </c>
      <c r="H770" s="6">
        <f>IF(RIGHT(J770,3)="BTB","E","P")</f>
        <v/>
      </c>
      <c r="I770">
        <f>LOOKUP(F770,'Facture Chronopost'!L:L,'Facture Chronopost'!H:H)</f>
        <v/>
      </c>
      <c r="J770" s="6">
        <f>TCD!U771</f>
        <v/>
      </c>
      <c r="K770">
        <f>K769</f>
        <v/>
      </c>
      <c r="L770" s="151">
        <f>_xlfn.XLOOKUP(F770,'TCD poids'!A:A,'TCD poids'!C:C)</f>
        <v/>
      </c>
      <c r="M770">
        <f>TCD!T771</f>
        <v/>
      </c>
      <c r="N770">
        <f>IF(I770="",0.2,LOOKUP(I770,'Pays TVA'!A:A,'Pays TVA'!B:B))</f>
        <v/>
      </c>
      <c r="O770" s="151">
        <f>IF(TCD!M771="","",TCD!M771)</f>
        <v/>
      </c>
      <c r="P770" s="151">
        <f>IF(TCD!J771="","",TCD!J771)</f>
        <v/>
      </c>
      <c r="Q770" s="151">
        <f>IF(AND(TCD!L771="",TCD!Q771=""),"",IF(SUM(TCD!L771,TCD!Q771)&gt;15,29,9.5))</f>
        <v/>
      </c>
      <c r="R770" s="151">
        <f>_xlfn.XLOOKUP(F770,TCD!E:E,TCD!K:K,"")</f>
        <v/>
      </c>
      <c r="S770" s="151">
        <f>IF(TCD!I771="","",IF(TCD!I771&gt;8.5,17,8.5))</f>
        <v/>
      </c>
      <c r="T770" s="151">
        <f>TCD!Y771</f>
        <v/>
      </c>
    </row>
    <row r="771">
      <c r="A771" s="13">
        <f>TCD!V772</f>
        <v/>
      </c>
      <c r="B771" s="1">
        <f>B770</f>
        <v/>
      </c>
      <c r="F771">
        <f>TCD!E772</f>
        <v/>
      </c>
      <c r="H771" s="6">
        <f>IF(RIGHT(J771,3)="BTB","E","P")</f>
        <v/>
      </c>
      <c r="I771">
        <f>LOOKUP(F771,'Facture Chronopost'!L:L,'Facture Chronopost'!H:H)</f>
        <v/>
      </c>
      <c r="J771" s="6">
        <f>TCD!U772</f>
        <v/>
      </c>
      <c r="K771">
        <f>K770</f>
        <v/>
      </c>
      <c r="L771" s="151">
        <f>_xlfn.XLOOKUP(F771,'TCD poids'!A:A,'TCD poids'!C:C)</f>
        <v/>
      </c>
      <c r="M771">
        <f>TCD!T772</f>
        <v/>
      </c>
      <c r="N771">
        <f>IF(I771="",0.2,LOOKUP(I771,'Pays TVA'!A:A,'Pays TVA'!B:B))</f>
        <v/>
      </c>
      <c r="O771" s="151">
        <f>IF(TCD!M772="","",TCD!M772)</f>
        <v/>
      </c>
      <c r="P771" s="151">
        <f>IF(TCD!J772="","",TCD!J772)</f>
        <v/>
      </c>
      <c r="Q771" s="151">
        <f>IF(AND(TCD!L772="",TCD!Q772=""),"",IF(SUM(TCD!L772,TCD!Q772)&gt;15,29,9.5))</f>
        <v/>
      </c>
      <c r="R771" s="151">
        <f>_xlfn.XLOOKUP(F771,TCD!E:E,TCD!K:K,"")</f>
        <v/>
      </c>
      <c r="S771" s="151">
        <f>IF(TCD!I772="","",IF(TCD!I772&gt;8.5,17,8.5))</f>
        <v/>
      </c>
      <c r="T771" s="151">
        <f>TCD!Y772</f>
        <v/>
      </c>
    </row>
    <row r="772">
      <c r="A772" s="13">
        <f>TCD!V773</f>
        <v/>
      </c>
      <c r="B772" s="1">
        <f>B771</f>
        <v/>
      </c>
      <c r="F772">
        <f>TCD!E773</f>
        <v/>
      </c>
      <c r="H772" s="6">
        <f>IF(RIGHT(J772,3)="BTB","E","P")</f>
        <v/>
      </c>
      <c r="I772">
        <f>LOOKUP(F772,'Facture Chronopost'!L:L,'Facture Chronopost'!H:H)</f>
        <v/>
      </c>
      <c r="J772" s="6">
        <f>TCD!U773</f>
        <v/>
      </c>
      <c r="K772">
        <f>K771</f>
        <v/>
      </c>
      <c r="L772" s="151">
        <f>_xlfn.XLOOKUP(F772,'TCD poids'!A:A,'TCD poids'!C:C)</f>
        <v/>
      </c>
      <c r="M772">
        <f>TCD!T773</f>
        <v/>
      </c>
      <c r="N772">
        <f>IF(I772="",0.2,LOOKUP(I772,'Pays TVA'!A:A,'Pays TVA'!B:B))</f>
        <v/>
      </c>
      <c r="O772" s="151">
        <f>IF(TCD!M773="","",TCD!M773)</f>
        <v/>
      </c>
      <c r="P772" s="151">
        <f>IF(TCD!J773="","",TCD!J773)</f>
        <v/>
      </c>
      <c r="Q772" s="151">
        <f>IF(AND(TCD!L773="",TCD!Q773=""),"",IF(SUM(TCD!L773,TCD!Q773)&gt;15,29,9.5))</f>
        <v/>
      </c>
      <c r="R772" s="151">
        <f>_xlfn.XLOOKUP(F772,TCD!E:E,TCD!K:K,"")</f>
        <v/>
      </c>
      <c r="S772" s="151">
        <f>IF(TCD!I773="","",IF(TCD!I773&gt;8.5,17,8.5))</f>
        <v/>
      </c>
      <c r="T772" s="151">
        <f>TCD!Y773</f>
        <v/>
      </c>
    </row>
    <row r="773">
      <c r="A773" s="13">
        <f>TCD!V774</f>
        <v/>
      </c>
      <c r="B773" s="1">
        <f>B772</f>
        <v/>
      </c>
      <c r="F773">
        <f>TCD!E774</f>
        <v/>
      </c>
      <c r="H773" s="6">
        <f>IF(RIGHT(J773,3)="BTB","E","P")</f>
        <v/>
      </c>
      <c r="I773">
        <f>LOOKUP(F773,'Facture Chronopost'!L:L,'Facture Chronopost'!H:H)</f>
        <v/>
      </c>
      <c r="J773" s="6">
        <f>TCD!U774</f>
        <v/>
      </c>
      <c r="K773">
        <f>K772</f>
        <v/>
      </c>
      <c r="L773" s="151">
        <f>_xlfn.XLOOKUP(F773,'TCD poids'!A:A,'TCD poids'!C:C)</f>
        <v/>
      </c>
      <c r="M773">
        <f>TCD!T774</f>
        <v/>
      </c>
      <c r="N773">
        <f>IF(I773="",0.2,LOOKUP(I773,'Pays TVA'!A:A,'Pays TVA'!B:B))</f>
        <v/>
      </c>
      <c r="O773" s="151">
        <f>IF(TCD!M774="","",TCD!M774)</f>
        <v/>
      </c>
      <c r="P773" s="151">
        <f>IF(TCD!J774="","",TCD!J774)</f>
        <v/>
      </c>
      <c r="Q773" s="151">
        <f>IF(AND(TCD!L774="",TCD!Q774=""),"",IF(SUM(TCD!L774,TCD!Q774)&gt;15,29,9.5))</f>
        <v/>
      </c>
      <c r="R773" s="151">
        <f>_xlfn.XLOOKUP(F773,TCD!E:E,TCD!K:K,"")</f>
        <v/>
      </c>
      <c r="S773" s="151">
        <f>IF(TCD!I774="","",IF(TCD!I774&gt;8.5,17,8.5))</f>
        <v/>
      </c>
      <c r="T773" s="151">
        <f>TCD!Y774</f>
        <v/>
      </c>
    </row>
    <row r="774">
      <c r="A774" s="13">
        <f>TCD!V775</f>
        <v/>
      </c>
      <c r="B774" s="1">
        <f>B773</f>
        <v/>
      </c>
      <c r="F774">
        <f>TCD!E775</f>
        <v/>
      </c>
      <c r="H774" s="6">
        <f>IF(RIGHT(J774,3)="BTB","E","P")</f>
        <v/>
      </c>
      <c r="I774">
        <f>LOOKUP(F774,'Facture Chronopost'!L:L,'Facture Chronopost'!H:H)</f>
        <v/>
      </c>
      <c r="J774" s="6">
        <f>TCD!U775</f>
        <v/>
      </c>
      <c r="K774">
        <f>K773</f>
        <v/>
      </c>
      <c r="L774" s="151">
        <f>_xlfn.XLOOKUP(F774,'TCD poids'!A:A,'TCD poids'!C:C)</f>
        <v/>
      </c>
      <c r="M774">
        <f>TCD!T775</f>
        <v/>
      </c>
      <c r="N774">
        <f>IF(I774="",0.2,LOOKUP(I774,'Pays TVA'!A:A,'Pays TVA'!B:B))</f>
        <v/>
      </c>
      <c r="O774" s="151">
        <f>IF(TCD!M775="","",TCD!M775)</f>
        <v/>
      </c>
      <c r="P774" s="151">
        <f>IF(TCD!J775="","",TCD!J775)</f>
        <v/>
      </c>
      <c r="Q774" s="151">
        <f>IF(AND(TCD!L775="",TCD!Q775=""),"",IF(SUM(TCD!L775,TCD!Q775)&gt;15,29,9.5))</f>
        <v/>
      </c>
      <c r="R774" s="151">
        <f>_xlfn.XLOOKUP(F774,TCD!E:E,TCD!K:K,"")</f>
        <v/>
      </c>
      <c r="S774" s="151">
        <f>IF(TCD!I775="","",IF(TCD!I775&gt;8.5,17,8.5))</f>
        <v/>
      </c>
      <c r="T774" s="151">
        <f>TCD!Y775</f>
        <v/>
      </c>
    </row>
    <row r="775">
      <c r="A775" s="13">
        <f>TCD!V776</f>
        <v/>
      </c>
      <c r="B775" s="1">
        <f>B774</f>
        <v/>
      </c>
      <c r="F775">
        <f>TCD!E776</f>
        <v/>
      </c>
      <c r="H775" s="6">
        <f>IF(RIGHT(J775,3)="BTB","E","P")</f>
        <v/>
      </c>
      <c r="I775">
        <f>LOOKUP(F775,'Facture Chronopost'!L:L,'Facture Chronopost'!H:H)</f>
        <v/>
      </c>
      <c r="J775" s="6">
        <f>TCD!U776</f>
        <v/>
      </c>
      <c r="K775">
        <f>K774</f>
        <v/>
      </c>
      <c r="L775" s="151">
        <f>_xlfn.XLOOKUP(F775,'TCD poids'!A:A,'TCD poids'!C:C)</f>
        <v/>
      </c>
      <c r="M775">
        <f>TCD!T776</f>
        <v/>
      </c>
      <c r="N775">
        <f>IF(I775="",0.2,LOOKUP(I775,'Pays TVA'!A:A,'Pays TVA'!B:B))</f>
        <v/>
      </c>
      <c r="O775" s="151">
        <f>IF(TCD!M776="","",TCD!M776)</f>
        <v/>
      </c>
      <c r="P775" s="151">
        <f>IF(TCD!J776="","",TCD!J776)</f>
        <v/>
      </c>
      <c r="Q775" s="151">
        <f>IF(AND(TCD!L776="",TCD!Q776=""),"",IF(SUM(TCD!L776,TCD!Q776)&gt;15,29,9.5))</f>
        <v/>
      </c>
      <c r="R775" s="151">
        <f>_xlfn.XLOOKUP(F775,TCD!E:E,TCD!K:K,"")</f>
        <v/>
      </c>
      <c r="S775" s="151">
        <f>IF(TCD!I776="","",IF(TCD!I776&gt;8.5,17,8.5))</f>
        <v/>
      </c>
      <c r="T775" s="151">
        <f>TCD!Y776</f>
        <v/>
      </c>
    </row>
    <row r="776">
      <c r="A776" s="13">
        <f>TCD!V777</f>
        <v/>
      </c>
      <c r="B776" s="1">
        <f>B775</f>
        <v/>
      </c>
      <c r="F776">
        <f>TCD!E777</f>
        <v/>
      </c>
      <c r="H776" s="6">
        <f>IF(RIGHT(J776,3)="BTB","E","P")</f>
        <v/>
      </c>
      <c r="I776">
        <f>LOOKUP(F776,'Facture Chronopost'!L:L,'Facture Chronopost'!H:H)</f>
        <v/>
      </c>
      <c r="J776" s="6">
        <f>TCD!U777</f>
        <v/>
      </c>
      <c r="K776">
        <f>K775</f>
        <v/>
      </c>
      <c r="L776" s="151">
        <f>_xlfn.XLOOKUP(F776,'TCD poids'!A:A,'TCD poids'!C:C)</f>
        <v/>
      </c>
      <c r="M776">
        <f>TCD!T777</f>
        <v/>
      </c>
      <c r="N776">
        <f>IF(I776="",0.2,LOOKUP(I776,'Pays TVA'!A:A,'Pays TVA'!B:B))</f>
        <v/>
      </c>
      <c r="O776" s="151">
        <f>IF(TCD!M777="","",TCD!M777)</f>
        <v/>
      </c>
      <c r="P776" s="151">
        <f>IF(TCD!J777="","",TCD!J777)</f>
        <v/>
      </c>
      <c r="Q776" s="151">
        <f>IF(AND(TCD!L777="",TCD!Q777=""),"",IF(SUM(TCD!L777,TCD!Q777)&gt;15,29,9.5))</f>
        <v/>
      </c>
      <c r="R776" s="151">
        <f>_xlfn.XLOOKUP(F776,TCD!E:E,TCD!K:K,"")</f>
        <v/>
      </c>
      <c r="S776" s="151">
        <f>IF(TCD!I777="","",IF(TCD!I777&gt;8.5,17,8.5))</f>
        <v/>
      </c>
      <c r="T776" s="151">
        <f>TCD!Y777</f>
        <v/>
      </c>
    </row>
    <row r="777">
      <c r="A777" s="13">
        <f>TCD!V778</f>
        <v/>
      </c>
      <c r="B777" s="1">
        <f>B776</f>
        <v/>
      </c>
      <c r="F777">
        <f>TCD!E778</f>
        <v/>
      </c>
      <c r="H777" s="6">
        <f>IF(RIGHT(J777,3)="BTB","E","P")</f>
        <v/>
      </c>
      <c r="I777">
        <f>LOOKUP(F777,'Facture Chronopost'!L:L,'Facture Chronopost'!H:H)</f>
        <v/>
      </c>
      <c r="J777" s="6">
        <f>TCD!U778</f>
        <v/>
      </c>
      <c r="K777">
        <f>K776</f>
        <v/>
      </c>
      <c r="L777" s="151">
        <f>_xlfn.XLOOKUP(F777,'TCD poids'!A:A,'TCD poids'!C:C)</f>
        <v/>
      </c>
      <c r="M777">
        <f>TCD!T778</f>
        <v/>
      </c>
      <c r="N777">
        <f>IF(I777="",0.2,LOOKUP(I777,'Pays TVA'!A:A,'Pays TVA'!B:B))</f>
        <v/>
      </c>
      <c r="O777" s="151">
        <f>IF(TCD!M778="","",TCD!M778)</f>
        <v/>
      </c>
      <c r="P777" s="151">
        <f>IF(TCD!J778="","",TCD!J778)</f>
        <v/>
      </c>
      <c r="Q777" s="151">
        <f>IF(AND(TCD!L778="",TCD!Q778=""),"",IF(SUM(TCD!L778,TCD!Q778)&gt;15,29,9.5))</f>
        <v/>
      </c>
      <c r="R777" s="151">
        <f>_xlfn.XLOOKUP(F777,TCD!E:E,TCD!K:K,"")</f>
        <v/>
      </c>
      <c r="S777" s="151">
        <f>IF(TCD!I778="","",IF(TCD!I778&gt;8.5,17,8.5))</f>
        <v/>
      </c>
      <c r="T777" s="151">
        <f>TCD!Y778</f>
        <v/>
      </c>
    </row>
    <row r="778">
      <c r="A778" s="13">
        <f>TCD!V779</f>
        <v/>
      </c>
      <c r="B778" s="1">
        <f>B777</f>
        <v/>
      </c>
      <c r="F778">
        <f>TCD!E779</f>
        <v/>
      </c>
      <c r="H778" s="6">
        <f>IF(RIGHT(J778,3)="BTB","E","P")</f>
        <v/>
      </c>
      <c r="I778">
        <f>LOOKUP(F778,'Facture Chronopost'!L:L,'Facture Chronopost'!H:H)</f>
        <v/>
      </c>
      <c r="J778" s="6">
        <f>TCD!U779</f>
        <v/>
      </c>
      <c r="K778">
        <f>K777</f>
        <v/>
      </c>
      <c r="L778" s="151">
        <f>_xlfn.XLOOKUP(F778,'TCD poids'!A:A,'TCD poids'!C:C)</f>
        <v/>
      </c>
      <c r="M778">
        <f>TCD!T779</f>
        <v/>
      </c>
      <c r="N778">
        <f>IF(I778="",0.2,LOOKUP(I778,'Pays TVA'!A:A,'Pays TVA'!B:B))</f>
        <v/>
      </c>
      <c r="O778" s="151">
        <f>IF(TCD!M779="","",TCD!M779)</f>
        <v/>
      </c>
      <c r="P778" s="151">
        <f>IF(TCD!J779="","",TCD!J779)</f>
        <v/>
      </c>
      <c r="Q778" s="151">
        <f>IF(AND(TCD!L779="",TCD!Q779=""),"",IF(SUM(TCD!L779,TCD!Q779)&gt;15,29,9.5))</f>
        <v/>
      </c>
      <c r="R778" s="151">
        <f>_xlfn.XLOOKUP(F778,TCD!E:E,TCD!K:K,"")</f>
        <v/>
      </c>
      <c r="S778" s="151">
        <f>IF(TCD!I779="","",IF(TCD!I779&gt;8.5,17,8.5))</f>
        <v/>
      </c>
      <c r="T778" s="151">
        <f>TCD!Y779</f>
        <v/>
      </c>
    </row>
    <row r="779">
      <c r="A779" s="13">
        <f>TCD!V780</f>
        <v/>
      </c>
      <c r="B779" s="1">
        <f>B778</f>
        <v/>
      </c>
      <c r="F779">
        <f>TCD!E780</f>
        <v/>
      </c>
      <c r="H779" s="6">
        <f>IF(RIGHT(J779,3)="BTB","E","P")</f>
        <v/>
      </c>
      <c r="I779">
        <f>LOOKUP(F779,'Facture Chronopost'!L:L,'Facture Chronopost'!H:H)</f>
        <v/>
      </c>
      <c r="J779" s="6">
        <f>TCD!U780</f>
        <v/>
      </c>
      <c r="K779">
        <f>K778</f>
        <v/>
      </c>
      <c r="L779" s="151">
        <f>_xlfn.XLOOKUP(F779,'TCD poids'!A:A,'TCD poids'!C:C)</f>
        <v/>
      </c>
      <c r="M779">
        <f>TCD!T780</f>
        <v/>
      </c>
      <c r="N779">
        <f>IF(I779="",0.2,LOOKUP(I779,'Pays TVA'!A:A,'Pays TVA'!B:B))</f>
        <v/>
      </c>
      <c r="O779" s="151">
        <f>IF(TCD!M780="","",TCD!M780)</f>
        <v/>
      </c>
      <c r="P779" s="151">
        <f>IF(TCD!J780="","",TCD!J780)</f>
        <v/>
      </c>
      <c r="Q779" s="151">
        <f>IF(AND(TCD!L780="",TCD!Q780=""),"",IF(SUM(TCD!L780,TCD!Q780)&gt;15,29,9.5))</f>
        <v/>
      </c>
      <c r="R779" s="151">
        <f>_xlfn.XLOOKUP(F779,TCD!E:E,TCD!K:K,"")</f>
        <v/>
      </c>
      <c r="S779" s="151">
        <f>IF(TCD!I780="","",IF(TCD!I780&gt;8.5,17,8.5))</f>
        <v/>
      </c>
      <c r="T779" s="151">
        <f>TCD!Y780</f>
        <v/>
      </c>
    </row>
    <row r="780">
      <c r="A780" s="13">
        <f>TCD!V781</f>
        <v/>
      </c>
      <c r="B780" s="1">
        <f>B779</f>
        <v/>
      </c>
      <c r="F780">
        <f>TCD!E781</f>
        <v/>
      </c>
      <c r="H780" s="6">
        <f>IF(RIGHT(J780,3)="BTB","E","P")</f>
        <v/>
      </c>
      <c r="I780">
        <f>LOOKUP(F780,'Facture Chronopost'!L:L,'Facture Chronopost'!H:H)</f>
        <v/>
      </c>
      <c r="J780" s="6">
        <f>TCD!U781</f>
        <v/>
      </c>
      <c r="K780">
        <f>K779</f>
        <v/>
      </c>
      <c r="L780" s="151">
        <f>_xlfn.XLOOKUP(F780,'TCD poids'!A:A,'TCD poids'!C:C)</f>
        <v/>
      </c>
      <c r="M780">
        <f>TCD!T781</f>
        <v/>
      </c>
      <c r="N780">
        <f>IF(I780="",0.2,LOOKUP(I780,'Pays TVA'!A:A,'Pays TVA'!B:B))</f>
        <v/>
      </c>
      <c r="O780" s="151">
        <f>IF(TCD!M781="","",TCD!M781)</f>
        <v/>
      </c>
      <c r="P780" s="151">
        <f>IF(TCD!J781="","",TCD!J781)</f>
        <v/>
      </c>
      <c r="Q780" s="151">
        <f>IF(AND(TCD!L781="",TCD!Q781=""),"",IF(SUM(TCD!L781,TCD!Q781)&gt;15,29,9.5))</f>
        <v/>
      </c>
      <c r="R780" s="151">
        <f>_xlfn.XLOOKUP(F780,TCD!E:E,TCD!K:K,"")</f>
        <v/>
      </c>
      <c r="S780" s="151">
        <f>IF(TCD!I781="","",IF(TCD!I781&gt;8.5,17,8.5))</f>
        <v/>
      </c>
      <c r="T780" s="151">
        <f>TCD!Y781</f>
        <v/>
      </c>
    </row>
    <row r="781">
      <c r="A781" s="13">
        <f>TCD!V782</f>
        <v/>
      </c>
      <c r="B781" s="1">
        <f>B780</f>
        <v/>
      </c>
      <c r="F781">
        <f>TCD!E782</f>
        <v/>
      </c>
      <c r="H781" s="6">
        <f>IF(RIGHT(J781,3)="BTB","E","P")</f>
        <v/>
      </c>
      <c r="I781">
        <f>LOOKUP(F781,'Facture Chronopost'!L:L,'Facture Chronopost'!H:H)</f>
        <v/>
      </c>
      <c r="J781" s="6">
        <f>TCD!U782</f>
        <v/>
      </c>
      <c r="K781">
        <f>K780</f>
        <v/>
      </c>
      <c r="L781" s="151">
        <f>_xlfn.XLOOKUP(F781,'TCD poids'!A:A,'TCD poids'!C:C)</f>
        <v/>
      </c>
      <c r="M781">
        <f>TCD!T782</f>
        <v/>
      </c>
      <c r="N781">
        <f>IF(I781="",0.2,LOOKUP(I781,'Pays TVA'!A:A,'Pays TVA'!B:B))</f>
        <v/>
      </c>
      <c r="O781" s="151">
        <f>IF(TCD!M782="","",TCD!M782)</f>
        <v/>
      </c>
      <c r="P781" s="151">
        <f>IF(TCD!J782="","",TCD!J782)</f>
        <v/>
      </c>
      <c r="Q781" s="151">
        <f>IF(AND(TCD!L782="",TCD!Q782=""),"",IF(SUM(TCD!L782,TCD!Q782)&gt;15,29,9.5))</f>
        <v/>
      </c>
      <c r="R781" s="151">
        <f>_xlfn.XLOOKUP(F781,TCD!E:E,TCD!K:K,"")</f>
        <v/>
      </c>
      <c r="S781" s="151">
        <f>IF(TCD!I782="","",IF(TCD!I782&gt;8.5,17,8.5))</f>
        <v/>
      </c>
      <c r="T781" s="151">
        <f>TCD!Y782</f>
        <v/>
      </c>
    </row>
    <row r="782">
      <c r="A782" s="13">
        <f>TCD!V783</f>
        <v/>
      </c>
      <c r="B782" s="1">
        <f>B781</f>
        <v/>
      </c>
      <c r="F782">
        <f>TCD!E783</f>
        <v/>
      </c>
      <c r="H782" s="6">
        <f>IF(RIGHT(J782,3)="BTB","E","P")</f>
        <v/>
      </c>
      <c r="I782">
        <f>LOOKUP(F782,'Facture Chronopost'!L:L,'Facture Chronopost'!H:H)</f>
        <v/>
      </c>
      <c r="J782" s="6">
        <f>TCD!U783</f>
        <v/>
      </c>
      <c r="K782">
        <f>K781</f>
        <v/>
      </c>
      <c r="L782" s="151">
        <f>_xlfn.XLOOKUP(F782,'TCD poids'!A:A,'TCD poids'!C:C)</f>
        <v/>
      </c>
      <c r="M782">
        <f>TCD!T783</f>
        <v/>
      </c>
      <c r="N782">
        <f>IF(I782="",0.2,LOOKUP(I782,'Pays TVA'!A:A,'Pays TVA'!B:B))</f>
        <v/>
      </c>
      <c r="O782" s="151">
        <f>IF(TCD!M783="","",TCD!M783)</f>
        <v/>
      </c>
      <c r="P782" s="151">
        <f>IF(TCD!J783="","",TCD!J783)</f>
        <v/>
      </c>
      <c r="Q782" s="151">
        <f>IF(AND(TCD!L783="",TCD!Q783=""),"",IF(SUM(TCD!L783,TCD!Q783)&gt;15,29,9.5))</f>
        <v/>
      </c>
      <c r="R782" s="151">
        <f>_xlfn.XLOOKUP(F782,TCD!E:E,TCD!K:K,"")</f>
        <v/>
      </c>
      <c r="S782" s="151">
        <f>IF(TCD!I783="","",IF(TCD!I783&gt;8.5,17,8.5))</f>
        <v/>
      </c>
      <c r="T782" s="151">
        <f>TCD!Y783</f>
        <v/>
      </c>
    </row>
    <row r="783">
      <c r="A783" s="13">
        <f>TCD!V784</f>
        <v/>
      </c>
      <c r="B783" s="1">
        <f>B782</f>
        <v/>
      </c>
      <c r="F783">
        <f>TCD!E784</f>
        <v/>
      </c>
      <c r="H783" s="6">
        <f>IF(RIGHT(J783,3)="BTB","E","P")</f>
        <v/>
      </c>
      <c r="I783">
        <f>LOOKUP(F783,'Facture Chronopost'!L:L,'Facture Chronopost'!H:H)</f>
        <v/>
      </c>
      <c r="J783" s="6">
        <f>TCD!U784</f>
        <v/>
      </c>
      <c r="K783">
        <f>K782</f>
        <v/>
      </c>
      <c r="L783" s="151">
        <f>_xlfn.XLOOKUP(F783,'TCD poids'!A:A,'TCD poids'!C:C)</f>
        <v/>
      </c>
      <c r="M783">
        <f>TCD!T784</f>
        <v/>
      </c>
      <c r="N783">
        <f>IF(I783="",0.2,LOOKUP(I783,'Pays TVA'!A:A,'Pays TVA'!B:B))</f>
        <v/>
      </c>
      <c r="O783" s="151">
        <f>IF(TCD!M784="","",TCD!M784)</f>
        <v/>
      </c>
      <c r="P783" s="151">
        <f>IF(TCD!J784="","",TCD!J784)</f>
        <v/>
      </c>
      <c r="Q783" s="151">
        <f>IF(AND(TCD!L784="",TCD!Q784=""),"",IF(SUM(TCD!L784,TCD!Q784)&gt;15,29,9.5))</f>
        <v/>
      </c>
      <c r="R783" s="151">
        <f>_xlfn.XLOOKUP(F783,TCD!E:E,TCD!K:K,"")</f>
        <v/>
      </c>
      <c r="S783" s="151">
        <f>IF(TCD!I784="","",IF(TCD!I784&gt;8.5,17,8.5))</f>
        <v/>
      </c>
      <c r="T783" s="151">
        <f>TCD!Y784</f>
        <v/>
      </c>
    </row>
    <row r="784">
      <c r="A784" s="13">
        <f>TCD!V785</f>
        <v/>
      </c>
      <c r="B784" s="1">
        <f>B783</f>
        <v/>
      </c>
      <c r="F784">
        <f>TCD!E785</f>
        <v/>
      </c>
      <c r="H784" s="6">
        <f>IF(RIGHT(J784,3)="BTB","E","P")</f>
        <v/>
      </c>
      <c r="I784">
        <f>LOOKUP(F784,'Facture Chronopost'!L:L,'Facture Chronopost'!H:H)</f>
        <v/>
      </c>
      <c r="J784" s="6">
        <f>TCD!U785</f>
        <v/>
      </c>
      <c r="K784">
        <f>K783</f>
        <v/>
      </c>
      <c r="L784" s="151">
        <f>_xlfn.XLOOKUP(F784,'TCD poids'!A:A,'TCD poids'!C:C)</f>
        <v/>
      </c>
      <c r="M784">
        <f>TCD!T785</f>
        <v/>
      </c>
      <c r="N784">
        <f>IF(I784="",0.2,LOOKUP(I784,'Pays TVA'!A:A,'Pays TVA'!B:B))</f>
        <v/>
      </c>
      <c r="O784" s="151">
        <f>IF(TCD!M785="","",TCD!M785)</f>
        <v/>
      </c>
      <c r="P784" s="151">
        <f>IF(TCD!J785="","",TCD!J785)</f>
        <v/>
      </c>
      <c r="Q784" s="151">
        <f>IF(AND(TCD!L785="",TCD!Q785=""),"",IF(SUM(TCD!L785,TCD!Q785)&gt;15,29,9.5))</f>
        <v/>
      </c>
      <c r="R784" s="151">
        <f>_xlfn.XLOOKUP(F784,TCD!E:E,TCD!K:K,"")</f>
        <v/>
      </c>
      <c r="S784" s="151">
        <f>IF(TCD!I785="","",IF(TCD!I785&gt;8.5,17,8.5))</f>
        <v/>
      </c>
      <c r="T784" s="151">
        <f>TCD!Y785</f>
        <v/>
      </c>
    </row>
    <row r="785">
      <c r="A785" s="13">
        <f>TCD!V786</f>
        <v/>
      </c>
      <c r="B785" s="1">
        <f>B784</f>
        <v/>
      </c>
      <c r="F785">
        <f>TCD!E786</f>
        <v/>
      </c>
      <c r="H785" s="6">
        <f>IF(RIGHT(J785,3)="BTB","E","P")</f>
        <v/>
      </c>
      <c r="I785">
        <f>LOOKUP(F785,'Facture Chronopost'!L:L,'Facture Chronopost'!H:H)</f>
        <v/>
      </c>
      <c r="J785" s="6">
        <f>TCD!U786</f>
        <v/>
      </c>
      <c r="K785">
        <f>K784</f>
        <v/>
      </c>
      <c r="L785" s="151">
        <f>_xlfn.XLOOKUP(F785,'TCD poids'!A:A,'TCD poids'!C:C)</f>
        <v/>
      </c>
      <c r="M785">
        <f>TCD!T786</f>
        <v/>
      </c>
      <c r="N785">
        <f>IF(I785="",0.2,LOOKUP(I785,'Pays TVA'!A:A,'Pays TVA'!B:B))</f>
        <v/>
      </c>
      <c r="O785" s="151">
        <f>IF(TCD!M786="","",TCD!M786)</f>
        <v/>
      </c>
      <c r="P785" s="151">
        <f>IF(TCD!J786="","",TCD!J786)</f>
        <v/>
      </c>
      <c r="Q785" s="151">
        <f>IF(AND(TCD!L786="",TCD!Q786=""),"",IF(SUM(TCD!L786,TCD!Q786)&gt;15,29,9.5))</f>
        <v/>
      </c>
      <c r="R785" s="151">
        <f>_xlfn.XLOOKUP(F785,TCD!E:E,TCD!K:K,"")</f>
        <v/>
      </c>
      <c r="S785" s="151">
        <f>IF(TCD!I786="","",IF(TCD!I786&gt;8.5,17,8.5))</f>
        <v/>
      </c>
      <c r="T785" s="151">
        <f>TCD!Y786</f>
        <v/>
      </c>
    </row>
    <row r="786">
      <c r="A786" s="13">
        <f>TCD!V787</f>
        <v/>
      </c>
      <c r="B786" s="1">
        <f>B785</f>
        <v/>
      </c>
      <c r="F786">
        <f>TCD!E787</f>
        <v/>
      </c>
      <c r="H786" s="6">
        <f>IF(RIGHT(J786,3)="BTB","E","P")</f>
        <v/>
      </c>
      <c r="I786">
        <f>LOOKUP(F786,'Facture Chronopost'!L:L,'Facture Chronopost'!H:H)</f>
        <v/>
      </c>
      <c r="J786" s="6">
        <f>TCD!U787</f>
        <v/>
      </c>
      <c r="K786">
        <f>K785</f>
        <v/>
      </c>
      <c r="L786" s="151">
        <f>_xlfn.XLOOKUP(F786,'TCD poids'!A:A,'TCD poids'!C:C)</f>
        <v/>
      </c>
      <c r="M786">
        <f>TCD!T787</f>
        <v/>
      </c>
      <c r="N786">
        <f>IF(I786="",0.2,LOOKUP(I786,'Pays TVA'!A:A,'Pays TVA'!B:B))</f>
        <v/>
      </c>
      <c r="O786" s="151">
        <f>IF(TCD!M787="","",TCD!M787)</f>
        <v/>
      </c>
      <c r="P786" s="151">
        <f>IF(TCD!J787="","",TCD!J787)</f>
        <v/>
      </c>
      <c r="Q786" s="151">
        <f>IF(AND(TCD!L787="",TCD!Q787=""),"",IF(SUM(TCD!L787,TCD!Q787)&gt;15,29,9.5))</f>
        <v/>
      </c>
      <c r="R786" s="151">
        <f>_xlfn.XLOOKUP(F786,TCD!E:E,TCD!K:K,"")</f>
        <v/>
      </c>
      <c r="S786" s="151">
        <f>IF(TCD!I787="","",IF(TCD!I787&gt;8.5,17,8.5))</f>
        <v/>
      </c>
      <c r="T786" s="151">
        <f>TCD!Y787</f>
        <v/>
      </c>
    </row>
    <row r="787">
      <c r="A787" s="13">
        <f>TCD!V788</f>
        <v/>
      </c>
      <c r="B787" s="1">
        <f>B786</f>
        <v/>
      </c>
      <c r="F787">
        <f>TCD!E788</f>
        <v/>
      </c>
      <c r="H787" s="6">
        <f>IF(RIGHT(J787,3)="BTB","E","P")</f>
        <v/>
      </c>
      <c r="I787">
        <f>LOOKUP(F787,'Facture Chronopost'!L:L,'Facture Chronopost'!H:H)</f>
        <v/>
      </c>
      <c r="J787" s="6">
        <f>TCD!U788</f>
        <v/>
      </c>
      <c r="K787">
        <f>K786</f>
        <v/>
      </c>
      <c r="L787" s="151">
        <f>_xlfn.XLOOKUP(F787,'TCD poids'!A:A,'TCD poids'!C:C)</f>
        <v/>
      </c>
      <c r="M787">
        <f>TCD!T788</f>
        <v/>
      </c>
      <c r="N787">
        <f>IF(I787="",0.2,LOOKUP(I787,'Pays TVA'!A:A,'Pays TVA'!B:B))</f>
        <v/>
      </c>
      <c r="O787" s="151">
        <f>IF(TCD!M788="","",TCD!M788)</f>
        <v/>
      </c>
      <c r="P787" s="151">
        <f>IF(TCD!J788="","",TCD!J788)</f>
        <v/>
      </c>
      <c r="Q787" s="151">
        <f>IF(AND(TCD!L788="",TCD!Q788=""),"",IF(SUM(TCD!L788,TCD!Q788)&gt;15,29,9.5))</f>
        <v/>
      </c>
      <c r="R787" s="151">
        <f>_xlfn.XLOOKUP(F787,TCD!E:E,TCD!K:K,"")</f>
        <v/>
      </c>
      <c r="S787" s="151">
        <f>IF(TCD!I788="","",IF(TCD!I788&gt;8.5,17,8.5))</f>
        <v/>
      </c>
      <c r="T787" s="151">
        <f>TCD!Y788</f>
        <v/>
      </c>
    </row>
    <row r="788">
      <c r="A788" s="13">
        <f>TCD!V789</f>
        <v/>
      </c>
      <c r="B788" s="1">
        <f>B787</f>
        <v/>
      </c>
      <c r="F788">
        <f>TCD!E789</f>
        <v/>
      </c>
      <c r="H788" s="6">
        <f>IF(RIGHT(J788,3)="BTB","E","P")</f>
        <v/>
      </c>
      <c r="I788">
        <f>LOOKUP(F788,'Facture Chronopost'!L:L,'Facture Chronopost'!H:H)</f>
        <v/>
      </c>
      <c r="J788" s="6">
        <f>TCD!U789</f>
        <v/>
      </c>
      <c r="K788">
        <f>K787</f>
        <v/>
      </c>
      <c r="L788" s="151">
        <f>_xlfn.XLOOKUP(F788,'TCD poids'!A:A,'TCD poids'!C:C)</f>
        <v/>
      </c>
      <c r="M788">
        <f>TCD!T789</f>
        <v/>
      </c>
      <c r="N788">
        <f>IF(I788="",0.2,LOOKUP(I788,'Pays TVA'!A:A,'Pays TVA'!B:B))</f>
        <v/>
      </c>
      <c r="O788" s="151">
        <f>IF(TCD!M789="","",TCD!M789)</f>
        <v/>
      </c>
      <c r="P788" s="151">
        <f>IF(TCD!J789="","",TCD!J789)</f>
        <v/>
      </c>
      <c r="Q788" s="151">
        <f>IF(AND(TCD!L789="",TCD!Q789=""),"",IF(SUM(TCD!L789,TCD!Q789)&gt;15,29,9.5))</f>
        <v/>
      </c>
      <c r="R788" s="151">
        <f>_xlfn.XLOOKUP(F788,TCD!E:E,TCD!K:K,"")</f>
        <v/>
      </c>
      <c r="S788" s="151">
        <f>IF(TCD!I789="","",IF(TCD!I789&gt;8.5,17,8.5))</f>
        <v/>
      </c>
      <c r="T788" s="151">
        <f>TCD!Y789</f>
        <v/>
      </c>
    </row>
    <row r="789">
      <c r="A789" s="13">
        <f>TCD!V790</f>
        <v/>
      </c>
      <c r="B789" s="1">
        <f>B788</f>
        <v/>
      </c>
      <c r="F789">
        <f>TCD!E790</f>
        <v/>
      </c>
      <c r="H789" s="6">
        <f>IF(RIGHT(J789,3)="BTB","E","P")</f>
        <v/>
      </c>
      <c r="I789">
        <f>LOOKUP(F789,'Facture Chronopost'!L:L,'Facture Chronopost'!H:H)</f>
        <v/>
      </c>
      <c r="J789" s="6">
        <f>TCD!U790</f>
        <v/>
      </c>
      <c r="K789">
        <f>K788</f>
        <v/>
      </c>
      <c r="L789" s="151">
        <f>_xlfn.XLOOKUP(F789,'TCD poids'!A:A,'TCD poids'!C:C)</f>
        <v/>
      </c>
      <c r="M789">
        <f>TCD!T790</f>
        <v/>
      </c>
      <c r="N789">
        <f>IF(I789="",0.2,LOOKUP(I789,'Pays TVA'!A:A,'Pays TVA'!B:B))</f>
        <v/>
      </c>
      <c r="O789" s="151">
        <f>IF(TCD!M790="","",TCD!M790)</f>
        <v/>
      </c>
      <c r="P789" s="151">
        <f>IF(TCD!J790="","",TCD!J790)</f>
        <v/>
      </c>
      <c r="Q789" s="151">
        <f>IF(AND(TCD!L790="",TCD!Q790=""),"",IF(SUM(TCD!L790,TCD!Q790)&gt;15,29,9.5))</f>
        <v/>
      </c>
      <c r="R789" s="151">
        <f>_xlfn.XLOOKUP(F789,TCD!E:E,TCD!K:K,"")</f>
        <v/>
      </c>
      <c r="S789" s="151">
        <f>IF(TCD!I790="","",IF(TCD!I790&gt;8.5,17,8.5))</f>
        <v/>
      </c>
      <c r="T789" s="151">
        <f>TCD!Y790</f>
        <v/>
      </c>
    </row>
    <row r="790">
      <c r="A790" s="13">
        <f>TCD!V791</f>
        <v/>
      </c>
      <c r="B790" s="1">
        <f>B789</f>
        <v/>
      </c>
      <c r="F790">
        <f>TCD!E791</f>
        <v/>
      </c>
      <c r="H790" s="6">
        <f>IF(RIGHT(J790,3)="BTB","E","P")</f>
        <v/>
      </c>
      <c r="I790">
        <f>LOOKUP(F790,'Facture Chronopost'!L:L,'Facture Chronopost'!H:H)</f>
        <v/>
      </c>
      <c r="J790" s="6">
        <f>TCD!U791</f>
        <v/>
      </c>
      <c r="K790">
        <f>K789</f>
        <v/>
      </c>
      <c r="L790" s="151">
        <f>_xlfn.XLOOKUP(F790,'TCD poids'!A:A,'TCD poids'!C:C)</f>
        <v/>
      </c>
      <c r="M790">
        <f>TCD!T791</f>
        <v/>
      </c>
      <c r="N790">
        <f>IF(I790="",0.2,LOOKUP(I790,'Pays TVA'!A:A,'Pays TVA'!B:B))</f>
        <v/>
      </c>
      <c r="O790" s="151">
        <f>IF(TCD!M791="","",TCD!M791)</f>
        <v/>
      </c>
      <c r="P790" s="151">
        <f>IF(TCD!J791="","",TCD!J791)</f>
        <v/>
      </c>
      <c r="Q790" s="151">
        <f>IF(AND(TCD!L791="",TCD!Q791=""),"",IF(SUM(TCD!L791,TCD!Q791)&gt;15,29,9.5))</f>
        <v/>
      </c>
      <c r="R790" s="151">
        <f>_xlfn.XLOOKUP(F790,TCD!E:E,TCD!K:K,"")</f>
        <v/>
      </c>
      <c r="S790" s="151">
        <f>IF(TCD!I791="","",IF(TCD!I791&gt;8.5,17,8.5))</f>
        <v/>
      </c>
      <c r="T790" s="151">
        <f>TCD!Y791</f>
        <v/>
      </c>
    </row>
    <row r="791">
      <c r="A791" s="13">
        <f>TCD!V792</f>
        <v/>
      </c>
      <c r="B791" s="1">
        <f>B790</f>
        <v/>
      </c>
      <c r="F791">
        <f>TCD!E792</f>
        <v/>
      </c>
      <c r="H791" s="6">
        <f>IF(RIGHT(J791,3)="BTB","E","P")</f>
        <v/>
      </c>
      <c r="I791">
        <f>LOOKUP(F791,'Facture Chronopost'!L:L,'Facture Chronopost'!H:H)</f>
        <v/>
      </c>
      <c r="J791" s="6">
        <f>TCD!U792</f>
        <v/>
      </c>
      <c r="K791">
        <f>K790</f>
        <v/>
      </c>
      <c r="L791" s="151">
        <f>_xlfn.XLOOKUP(F791,'TCD poids'!A:A,'TCD poids'!C:C)</f>
        <v/>
      </c>
      <c r="M791">
        <f>TCD!T792</f>
        <v/>
      </c>
      <c r="N791">
        <f>IF(I791="",0.2,LOOKUP(I791,'Pays TVA'!A:A,'Pays TVA'!B:B))</f>
        <v/>
      </c>
      <c r="O791" s="151">
        <f>IF(TCD!M792="","",TCD!M792)</f>
        <v/>
      </c>
      <c r="P791" s="151">
        <f>IF(TCD!J792="","",TCD!J792)</f>
        <v/>
      </c>
      <c r="Q791" s="151">
        <f>IF(AND(TCD!L792="",TCD!Q792=""),"",IF(SUM(TCD!L792,TCD!Q792)&gt;15,29,9.5))</f>
        <v/>
      </c>
      <c r="R791" s="151">
        <f>_xlfn.XLOOKUP(F791,TCD!E:E,TCD!K:K,"")</f>
        <v/>
      </c>
      <c r="S791" s="151">
        <f>IF(TCD!I792="","",IF(TCD!I792&gt;8.5,17,8.5))</f>
        <v/>
      </c>
      <c r="T791" s="151">
        <f>TCD!Y792</f>
        <v/>
      </c>
    </row>
    <row r="792">
      <c r="A792" s="13">
        <f>TCD!V793</f>
        <v/>
      </c>
      <c r="B792" s="1">
        <f>B791</f>
        <v/>
      </c>
      <c r="F792">
        <f>TCD!E793</f>
        <v/>
      </c>
      <c r="H792" s="6">
        <f>IF(RIGHT(J792,3)="BTB","E","P")</f>
        <v/>
      </c>
      <c r="I792">
        <f>LOOKUP(F792,'Facture Chronopost'!L:L,'Facture Chronopost'!H:H)</f>
        <v/>
      </c>
      <c r="J792" s="6">
        <f>TCD!U793</f>
        <v/>
      </c>
      <c r="K792">
        <f>K791</f>
        <v/>
      </c>
      <c r="L792" s="151">
        <f>_xlfn.XLOOKUP(F792,'TCD poids'!A:A,'TCD poids'!C:C)</f>
        <v/>
      </c>
      <c r="M792">
        <f>TCD!T793</f>
        <v/>
      </c>
      <c r="N792">
        <f>IF(I792="",0.2,LOOKUP(I792,'Pays TVA'!A:A,'Pays TVA'!B:B))</f>
        <v/>
      </c>
      <c r="O792" s="151">
        <f>IF(TCD!M793="","",TCD!M793)</f>
        <v/>
      </c>
      <c r="P792" s="151">
        <f>IF(TCD!J793="","",TCD!J793)</f>
        <v/>
      </c>
      <c r="Q792" s="151">
        <f>IF(AND(TCD!L793="",TCD!Q793=""),"",IF(SUM(TCD!L793,TCD!Q793)&gt;15,29,9.5))</f>
        <v/>
      </c>
      <c r="R792" s="151">
        <f>_xlfn.XLOOKUP(F792,TCD!E:E,TCD!K:K,"")</f>
        <v/>
      </c>
      <c r="S792" s="151">
        <f>IF(TCD!I793="","",IF(TCD!I793&gt;8.5,17,8.5))</f>
        <v/>
      </c>
      <c r="T792" s="151">
        <f>TCD!Y793</f>
        <v/>
      </c>
    </row>
    <row r="793">
      <c r="A793" s="13">
        <f>TCD!V794</f>
        <v/>
      </c>
      <c r="B793" s="1">
        <f>B792</f>
        <v/>
      </c>
      <c r="F793">
        <f>TCD!E794</f>
        <v/>
      </c>
      <c r="H793" s="6">
        <f>IF(RIGHT(J793,3)="BTB","E","P")</f>
        <v/>
      </c>
      <c r="I793">
        <f>LOOKUP(F793,'Facture Chronopost'!L:L,'Facture Chronopost'!H:H)</f>
        <v/>
      </c>
      <c r="J793" s="6">
        <f>TCD!U794</f>
        <v/>
      </c>
      <c r="K793">
        <f>K792</f>
        <v/>
      </c>
      <c r="L793" s="151">
        <f>_xlfn.XLOOKUP(F793,'TCD poids'!A:A,'TCD poids'!C:C)</f>
        <v/>
      </c>
      <c r="M793">
        <f>TCD!T794</f>
        <v/>
      </c>
      <c r="N793">
        <f>IF(I793="",0.2,LOOKUP(I793,'Pays TVA'!A:A,'Pays TVA'!B:B))</f>
        <v/>
      </c>
      <c r="O793" s="151">
        <f>IF(TCD!M794="","",TCD!M794)</f>
        <v/>
      </c>
      <c r="P793" s="151">
        <f>IF(TCD!J794="","",TCD!J794)</f>
        <v/>
      </c>
      <c r="Q793" s="151">
        <f>IF(AND(TCD!L794="",TCD!Q794=""),"",IF(SUM(TCD!L794,TCD!Q794)&gt;15,29,9.5))</f>
        <v/>
      </c>
      <c r="R793" s="151">
        <f>_xlfn.XLOOKUP(F793,TCD!E:E,TCD!K:K,"")</f>
        <v/>
      </c>
      <c r="S793" s="151">
        <f>IF(TCD!I794="","",IF(TCD!I794&gt;8.5,17,8.5))</f>
        <v/>
      </c>
      <c r="T793" s="151">
        <f>TCD!Y794</f>
        <v/>
      </c>
    </row>
    <row r="794">
      <c r="A794" s="13">
        <f>TCD!V795</f>
        <v/>
      </c>
      <c r="B794" s="1">
        <f>B793</f>
        <v/>
      </c>
      <c r="F794">
        <f>TCD!E795</f>
        <v/>
      </c>
      <c r="H794" s="6">
        <f>IF(RIGHT(J794,3)="BTB","E","P")</f>
        <v/>
      </c>
      <c r="I794">
        <f>LOOKUP(F794,'Facture Chronopost'!L:L,'Facture Chronopost'!H:H)</f>
        <v/>
      </c>
      <c r="J794" s="6">
        <f>TCD!U795</f>
        <v/>
      </c>
      <c r="K794">
        <f>K793</f>
        <v/>
      </c>
      <c r="L794" s="151">
        <f>_xlfn.XLOOKUP(F794,'TCD poids'!A:A,'TCD poids'!C:C)</f>
        <v/>
      </c>
      <c r="M794">
        <f>TCD!T795</f>
        <v/>
      </c>
      <c r="N794">
        <f>IF(I794="",0.2,LOOKUP(I794,'Pays TVA'!A:A,'Pays TVA'!B:B))</f>
        <v/>
      </c>
      <c r="O794" s="151">
        <f>IF(TCD!M795="","",TCD!M795)</f>
        <v/>
      </c>
      <c r="P794" s="151">
        <f>IF(TCD!J795="","",TCD!J795)</f>
        <v/>
      </c>
      <c r="Q794" s="151">
        <f>IF(AND(TCD!L795="",TCD!Q795=""),"",IF(SUM(TCD!L795,TCD!Q795)&gt;15,29,9.5))</f>
        <v/>
      </c>
      <c r="R794" s="151">
        <f>_xlfn.XLOOKUP(F794,TCD!E:E,TCD!K:K,"")</f>
        <v/>
      </c>
      <c r="S794" s="151">
        <f>IF(TCD!I795="","",IF(TCD!I795&gt;8.5,17,8.5))</f>
        <v/>
      </c>
      <c r="T794" s="151">
        <f>TCD!Y795</f>
        <v/>
      </c>
    </row>
    <row r="795">
      <c r="A795" s="13">
        <f>TCD!V796</f>
        <v/>
      </c>
      <c r="B795" s="1">
        <f>B794</f>
        <v/>
      </c>
      <c r="F795">
        <f>TCD!E796</f>
        <v/>
      </c>
      <c r="H795" s="6">
        <f>IF(RIGHT(J795,3)="BTB","E","P")</f>
        <v/>
      </c>
      <c r="I795">
        <f>LOOKUP(F795,'Facture Chronopost'!L:L,'Facture Chronopost'!H:H)</f>
        <v/>
      </c>
      <c r="J795" s="6">
        <f>TCD!U796</f>
        <v/>
      </c>
      <c r="K795">
        <f>K794</f>
        <v/>
      </c>
      <c r="L795" s="151">
        <f>_xlfn.XLOOKUP(F795,'TCD poids'!A:A,'TCD poids'!C:C)</f>
        <v/>
      </c>
      <c r="M795">
        <f>TCD!T796</f>
        <v/>
      </c>
      <c r="N795">
        <f>IF(I795="",0.2,LOOKUP(I795,'Pays TVA'!A:A,'Pays TVA'!B:B))</f>
        <v/>
      </c>
      <c r="O795" s="151">
        <f>IF(TCD!M796="","",TCD!M796)</f>
        <v/>
      </c>
      <c r="P795" s="151">
        <f>IF(TCD!J796="","",TCD!J796)</f>
        <v/>
      </c>
      <c r="Q795" s="151">
        <f>IF(AND(TCD!L796="",TCD!Q796=""),"",IF(SUM(TCD!L796,TCD!Q796)&gt;15,29,9.5))</f>
        <v/>
      </c>
      <c r="R795" s="151">
        <f>_xlfn.XLOOKUP(F795,TCD!E:E,TCD!K:K,"")</f>
        <v/>
      </c>
      <c r="S795" s="151">
        <f>IF(TCD!I796="","",IF(TCD!I796&gt;8.5,17,8.5))</f>
        <v/>
      </c>
      <c r="T795" s="151">
        <f>TCD!Y796</f>
        <v/>
      </c>
    </row>
    <row r="796">
      <c r="A796" s="13">
        <f>TCD!V797</f>
        <v/>
      </c>
      <c r="B796" s="1">
        <f>B795</f>
        <v/>
      </c>
      <c r="F796">
        <f>TCD!E797</f>
        <v/>
      </c>
      <c r="H796" s="6">
        <f>IF(RIGHT(J796,3)="BTB","E","P")</f>
        <v/>
      </c>
      <c r="I796">
        <f>LOOKUP(F796,'Facture Chronopost'!L:L,'Facture Chronopost'!H:H)</f>
        <v/>
      </c>
      <c r="J796" s="6">
        <f>TCD!U797</f>
        <v/>
      </c>
      <c r="K796">
        <f>K795</f>
        <v/>
      </c>
      <c r="L796" s="151">
        <f>_xlfn.XLOOKUP(F796,'TCD poids'!A:A,'TCD poids'!C:C)</f>
        <v/>
      </c>
      <c r="M796">
        <f>TCD!T797</f>
        <v/>
      </c>
      <c r="N796">
        <f>IF(I796="",0.2,LOOKUP(I796,'Pays TVA'!A:A,'Pays TVA'!B:B))</f>
        <v/>
      </c>
      <c r="O796" s="151">
        <f>IF(TCD!M797="","",TCD!M797)</f>
        <v/>
      </c>
      <c r="P796" s="151">
        <f>IF(TCD!J797="","",TCD!J797)</f>
        <v/>
      </c>
      <c r="Q796" s="151">
        <f>IF(AND(TCD!L797="",TCD!Q797=""),"",IF(SUM(TCD!L797,TCD!Q797)&gt;15,29,9.5))</f>
        <v/>
      </c>
      <c r="R796" s="151">
        <f>_xlfn.XLOOKUP(F796,TCD!E:E,TCD!K:K,"")</f>
        <v/>
      </c>
      <c r="S796" s="151">
        <f>IF(TCD!I797="","",IF(TCD!I797&gt;8.5,17,8.5))</f>
        <v/>
      </c>
      <c r="T796" s="151">
        <f>TCD!Y797</f>
        <v/>
      </c>
    </row>
    <row r="797">
      <c r="A797" s="13">
        <f>TCD!V798</f>
        <v/>
      </c>
      <c r="B797" s="1">
        <f>B796</f>
        <v/>
      </c>
      <c r="F797">
        <f>TCD!E798</f>
        <v/>
      </c>
      <c r="H797" s="6">
        <f>IF(RIGHT(J797,3)="BTB","E","P")</f>
        <v/>
      </c>
      <c r="I797">
        <f>LOOKUP(F797,'Facture Chronopost'!L:L,'Facture Chronopost'!H:H)</f>
        <v/>
      </c>
      <c r="J797" s="6">
        <f>TCD!U798</f>
        <v/>
      </c>
      <c r="K797">
        <f>K796</f>
        <v/>
      </c>
      <c r="L797" s="151">
        <f>_xlfn.XLOOKUP(F797,'TCD poids'!A:A,'TCD poids'!C:C)</f>
        <v/>
      </c>
      <c r="M797">
        <f>TCD!T798</f>
        <v/>
      </c>
      <c r="N797">
        <f>IF(I797="",0.2,LOOKUP(I797,'Pays TVA'!A:A,'Pays TVA'!B:B))</f>
        <v/>
      </c>
      <c r="O797" s="151">
        <f>IF(TCD!M798="","",TCD!M798)</f>
        <v/>
      </c>
      <c r="P797" s="151">
        <f>IF(TCD!J798="","",TCD!J798)</f>
        <v/>
      </c>
      <c r="Q797" s="151">
        <f>IF(AND(TCD!L798="",TCD!Q798=""),"",IF(SUM(TCD!L798,TCD!Q798)&gt;15,29,9.5))</f>
        <v/>
      </c>
      <c r="R797" s="151">
        <f>_xlfn.XLOOKUP(F797,TCD!E:E,TCD!K:K,"")</f>
        <v/>
      </c>
      <c r="S797" s="151">
        <f>IF(TCD!I798="","",IF(TCD!I798&gt;8.5,17,8.5))</f>
        <v/>
      </c>
      <c r="T797" s="151">
        <f>TCD!Y798</f>
        <v/>
      </c>
    </row>
    <row r="798">
      <c r="A798" s="13">
        <f>TCD!V799</f>
        <v/>
      </c>
      <c r="B798" s="1">
        <f>B797</f>
        <v/>
      </c>
      <c r="F798">
        <f>TCD!E799</f>
        <v/>
      </c>
      <c r="H798" s="6">
        <f>IF(RIGHT(J798,3)="BTB","E","P")</f>
        <v/>
      </c>
      <c r="I798">
        <f>LOOKUP(F798,'Facture Chronopost'!L:L,'Facture Chronopost'!H:H)</f>
        <v/>
      </c>
      <c r="J798" s="6">
        <f>TCD!U799</f>
        <v/>
      </c>
      <c r="K798">
        <f>K797</f>
        <v/>
      </c>
      <c r="L798" s="151">
        <f>_xlfn.XLOOKUP(F798,'TCD poids'!A:A,'TCD poids'!C:C)</f>
        <v/>
      </c>
      <c r="M798">
        <f>TCD!T799</f>
        <v/>
      </c>
      <c r="N798">
        <f>IF(I798="",0.2,LOOKUP(I798,'Pays TVA'!A:A,'Pays TVA'!B:B))</f>
        <v/>
      </c>
      <c r="O798" s="151">
        <f>IF(TCD!M799="","",TCD!M799)</f>
        <v/>
      </c>
      <c r="P798" s="151">
        <f>IF(TCD!J799="","",TCD!J799)</f>
        <v/>
      </c>
      <c r="Q798" s="151">
        <f>IF(AND(TCD!L799="",TCD!Q799=""),"",IF(SUM(TCD!L799,TCD!Q799)&gt;15,29,9.5))</f>
        <v/>
      </c>
      <c r="R798" s="151">
        <f>_xlfn.XLOOKUP(F798,TCD!E:E,TCD!K:K,"")</f>
        <v/>
      </c>
      <c r="S798" s="151">
        <f>IF(TCD!I799="","",IF(TCD!I799&gt;8.5,17,8.5))</f>
        <v/>
      </c>
      <c r="T798" s="151">
        <f>TCD!Y799</f>
        <v/>
      </c>
    </row>
    <row r="799">
      <c r="A799" s="13">
        <f>TCD!V800</f>
        <v/>
      </c>
      <c r="B799" s="1">
        <f>B798</f>
        <v/>
      </c>
      <c r="F799">
        <f>TCD!E800</f>
        <v/>
      </c>
      <c r="H799" s="6">
        <f>IF(RIGHT(J799,3)="BTB","E","P")</f>
        <v/>
      </c>
      <c r="I799">
        <f>LOOKUP(F799,'Facture Chronopost'!L:L,'Facture Chronopost'!H:H)</f>
        <v/>
      </c>
      <c r="J799" s="6">
        <f>TCD!U800</f>
        <v/>
      </c>
      <c r="K799">
        <f>K798</f>
        <v/>
      </c>
      <c r="L799" s="151">
        <f>_xlfn.XLOOKUP(F799,'TCD poids'!A:A,'TCD poids'!C:C)</f>
        <v/>
      </c>
      <c r="M799">
        <f>TCD!T800</f>
        <v/>
      </c>
      <c r="N799">
        <f>IF(I799="",0.2,LOOKUP(I799,'Pays TVA'!A:A,'Pays TVA'!B:B))</f>
        <v/>
      </c>
      <c r="O799" s="151">
        <f>IF(TCD!M800="","",TCD!M800)</f>
        <v/>
      </c>
      <c r="P799" s="151">
        <f>IF(TCD!J800="","",TCD!J800)</f>
        <v/>
      </c>
      <c r="Q799" s="151">
        <f>IF(AND(TCD!L800="",TCD!Q800=""),"",IF(SUM(TCD!L800,TCD!Q800)&gt;15,29,9.5))</f>
        <v/>
      </c>
      <c r="R799" s="151">
        <f>_xlfn.XLOOKUP(F799,TCD!E:E,TCD!K:K,"")</f>
        <v/>
      </c>
      <c r="S799" s="151">
        <f>IF(TCD!I800="","",IF(TCD!I800&gt;8.5,17,8.5))</f>
        <v/>
      </c>
      <c r="T799" s="151">
        <f>TCD!Y800</f>
        <v/>
      </c>
    </row>
    <row r="800">
      <c r="A800" s="13">
        <f>TCD!V801</f>
        <v/>
      </c>
      <c r="B800" s="1">
        <f>B799</f>
        <v/>
      </c>
      <c r="F800">
        <f>TCD!E801</f>
        <v/>
      </c>
      <c r="H800" s="6">
        <f>IF(RIGHT(J800,3)="BTB","E","P")</f>
        <v/>
      </c>
      <c r="I800">
        <f>LOOKUP(F800,'Facture Chronopost'!L:L,'Facture Chronopost'!H:H)</f>
        <v/>
      </c>
      <c r="J800" s="6">
        <f>TCD!U801</f>
        <v/>
      </c>
      <c r="K800">
        <f>K799</f>
        <v/>
      </c>
      <c r="L800" s="151">
        <f>_xlfn.XLOOKUP(F800,'TCD poids'!A:A,'TCD poids'!C:C)</f>
        <v/>
      </c>
      <c r="M800">
        <f>TCD!T801</f>
        <v/>
      </c>
      <c r="N800">
        <f>IF(I800="",0.2,LOOKUP(I800,'Pays TVA'!A:A,'Pays TVA'!B:B))</f>
        <v/>
      </c>
      <c r="O800" s="151">
        <f>IF(TCD!M801="","",TCD!M801)</f>
        <v/>
      </c>
      <c r="P800" s="151">
        <f>IF(TCD!J801="","",TCD!J801)</f>
        <v/>
      </c>
      <c r="Q800" s="151">
        <f>IF(AND(TCD!L801="",TCD!Q801=""),"",IF(SUM(TCD!L801,TCD!Q801)&gt;15,29,9.5))</f>
        <v/>
      </c>
      <c r="R800" s="151">
        <f>_xlfn.XLOOKUP(F800,TCD!E:E,TCD!K:K,"")</f>
        <v/>
      </c>
      <c r="S800" s="151">
        <f>IF(TCD!I801="","",IF(TCD!I801&gt;8.5,17,8.5))</f>
        <v/>
      </c>
      <c r="T800" s="151">
        <f>TCD!Y801</f>
        <v/>
      </c>
    </row>
    <row r="801">
      <c r="A801" s="13">
        <f>TCD!V802</f>
        <v/>
      </c>
      <c r="B801" s="1">
        <f>B800</f>
        <v/>
      </c>
      <c r="F801">
        <f>TCD!E802</f>
        <v/>
      </c>
      <c r="H801" s="6">
        <f>IF(RIGHT(J801,3)="BTB","E","P")</f>
        <v/>
      </c>
      <c r="I801">
        <f>LOOKUP(F801,'Facture Chronopost'!L:L,'Facture Chronopost'!H:H)</f>
        <v/>
      </c>
      <c r="J801" s="6">
        <f>TCD!U802</f>
        <v/>
      </c>
      <c r="K801">
        <f>K800</f>
        <v/>
      </c>
      <c r="L801" s="151">
        <f>_xlfn.XLOOKUP(F801,'TCD poids'!A:A,'TCD poids'!C:C)</f>
        <v/>
      </c>
      <c r="M801">
        <f>TCD!T802</f>
        <v/>
      </c>
      <c r="N801">
        <f>IF(I801="",0.2,LOOKUP(I801,'Pays TVA'!A:A,'Pays TVA'!B:B))</f>
        <v/>
      </c>
      <c r="O801" s="151">
        <f>IF(TCD!M802="","",TCD!M802)</f>
        <v/>
      </c>
      <c r="P801" s="151">
        <f>IF(TCD!J802="","",TCD!J802)</f>
        <v/>
      </c>
      <c r="Q801" s="151">
        <f>IF(AND(TCD!L802="",TCD!Q802=""),"",IF(SUM(TCD!L802,TCD!Q802)&gt;15,29,9.5))</f>
        <v/>
      </c>
      <c r="R801" s="151">
        <f>_xlfn.XLOOKUP(F801,TCD!E:E,TCD!K:K,"")</f>
        <v/>
      </c>
      <c r="S801" s="151">
        <f>IF(TCD!I802="","",IF(TCD!I802&gt;8.5,17,8.5))</f>
        <v/>
      </c>
      <c r="T801" s="151">
        <f>TCD!Y802</f>
        <v/>
      </c>
    </row>
    <row r="802">
      <c r="A802" s="13">
        <f>TCD!V803</f>
        <v/>
      </c>
      <c r="B802" s="1">
        <f>B801</f>
        <v/>
      </c>
      <c r="F802">
        <f>TCD!E803</f>
        <v/>
      </c>
      <c r="H802" s="6">
        <f>IF(RIGHT(J802,3)="BTB","E","P")</f>
        <v/>
      </c>
      <c r="I802">
        <f>LOOKUP(F802,'Facture Chronopost'!L:L,'Facture Chronopost'!H:H)</f>
        <v/>
      </c>
      <c r="J802" s="6">
        <f>TCD!U803</f>
        <v/>
      </c>
      <c r="K802">
        <f>K801</f>
        <v/>
      </c>
      <c r="L802" s="151">
        <f>_xlfn.XLOOKUP(F802,'TCD poids'!A:A,'TCD poids'!C:C)</f>
        <v/>
      </c>
      <c r="M802">
        <f>TCD!T803</f>
        <v/>
      </c>
      <c r="N802">
        <f>IF(I802="",0.2,LOOKUP(I802,'Pays TVA'!A:A,'Pays TVA'!B:B))</f>
        <v/>
      </c>
      <c r="O802" s="151">
        <f>IF(TCD!M803="","",TCD!M803)</f>
        <v/>
      </c>
      <c r="P802" s="151">
        <f>IF(TCD!J803="","",TCD!J803)</f>
        <v/>
      </c>
      <c r="Q802" s="151">
        <f>IF(AND(TCD!L803="",TCD!Q803=""),"",IF(SUM(TCD!L803,TCD!Q803)&gt;15,29,9.5))</f>
        <v/>
      </c>
      <c r="R802" s="151">
        <f>_xlfn.XLOOKUP(F802,TCD!E:E,TCD!K:K,"")</f>
        <v/>
      </c>
      <c r="S802" s="151">
        <f>IF(TCD!I803="","",IF(TCD!I803&gt;8.5,17,8.5))</f>
        <v/>
      </c>
      <c r="T802" s="151">
        <f>TCD!Y803</f>
        <v/>
      </c>
    </row>
    <row r="803">
      <c r="A803" s="13">
        <f>TCD!V804</f>
        <v/>
      </c>
      <c r="B803" s="1">
        <f>B802</f>
        <v/>
      </c>
      <c r="F803">
        <f>TCD!E804</f>
        <v/>
      </c>
      <c r="H803" s="6">
        <f>IF(RIGHT(J803,3)="BTB","E","P")</f>
        <v/>
      </c>
      <c r="I803">
        <f>LOOKUP(F803,'Facture Chronopost'!L:L,'Facture Chronopost'!H:H)</f>
        <v/>
      </c>
      <c r="J803" s="6">
        <f>TCD!U804</f>
        <v/>
      </c>
      <c r="K803">
        <f>K802</f>
        <v/>
      </c>
      <c r="L803" s="151">
        <f>_xlfn.XLOOKUP(F803,'TCD poids'!A:A,'TCD poids'!C:C)</f>
        <v/>
      </c>
      <c r="M803">
        <f>TCD!T804</f>
        <v/>
      </c>
      <c r="N803">
        <f>IF(I803="",0.2,LOOKUP(I803,'Pays TVA'!A:A,'Pays TVA'!B:B))</f>
        <v/>
      </c>
      <c r="O803" s="151">
        <f>IF(TCD!M804="","",TCD!M804)</f>
        <v/>
      </c>
      <c r="P803" s="151">
        <f>IF(TCD!J804="","",TCD!J804)</f>
        <v/>
      </c>
      <c r="Q803" s="151">
        <f>IF(AND(TCD!L804="",TCD!Q804=""),"",IF(SUM(TCD!L804,TCD!Q804)&gt;15,29,9.5))</f>
        <v/>
      </c>
      <c r="R803" s="151">
        <f>_xlfn.XLOOKUP(F803,TCD!E:E,TCD!K:K,"")</f>
        <v/>
      </c>
      <c r="S803" s="151">
        <f>IF(TCD!I804="","",IF(TCD!I804&gt;8.5,17,8.5))</f>
        <v/>
      </c>
      <c r="T803" s="151">
        <f>TCD!Y804</f>
        <v/>
      </c>
    </row>
    <row r="804">
      <c r="A804" s="13">
        <f>TCD!V805</f>
        <v/>
      </c>
      <c r="B804" s="1">
        <f>B803</f>
        <v/>
      </c>
      <c r="F804">
        <f>TCD!E805</f>
        <v/>
      </c>
      <c r="H804" s="6">
        <f>IF(RIGHT(J804,3)="BTB","E","P")</f>
        <v/>
      </c>
      <c r="I804">
        <f>LOOKUP(F804,'Facture Chronopost'!L:L,'Facture Chronopost'!H:H)</f>
        <v/>
      </c>
      <c r="J804" s="6">
        <f>TCD!U805</f>
        <v/>
      </c>
      <c r="K804">
        <f>K803</f>
        <v/>
      </c>
      <c r="L804" s="151">
        <f>_xlfn.XLOOKUP(F804,'TCD poids'!A:A,'TCD poids'!C:C)</f>
        <v/>
      </c>
      <c r="M804">
        <f>TCD!T805</f>
        <v/>
      </c>
      <c r="N804">
        <f>IF(I804="",0.2,LOOKUP(I804,'Pays TVA'!A:A,'Pays TVA'!B:B))</f>
        <v/>
      </c>
      <c r="O804" s="151">
        <f>IF(TCD!M805="","",TCD!M805)</f>
        <v/>
      </c>
      <c r="P804" s="151">
        <f>IF(TCD!J805="","",TCD!J805)</f>
        <v/>
      </c>
      <c r="Q804" s="151">
        <f>IF(AND(TCD!L805="",TCD!Q805=""),"",IF(SUM(TCD!L805,TCD!Q805)&gt;15,29,9.5))</f>
        <v/>
      </c>
      <c r="R804" s="151">
        <f>_xlfn.XLOOKUP(F804,TCD!E:E,TCD!K:K,"")</f>
        <v/>
      </c>
      <c r="S804" s="151">
        <f>IF(TCD!I805="","",IF(TCD!I805&gt;8.5,17,8.5))</f>
        <v/>
      </c>
      <c r="T804" s="151">
        <f>TCD!Y805</f>
        <v/>
      </c>
    </row>
    <row r="805">
      <c r="A805" s="13">
        <f>TCD!V806</f>
        <v/>
      </c>
      <c r="B805" s="1">
        <f>B804</f>
        <v/>
      </c>
      <c r="F805">
        <f>TCD!E806</f>
        <v/>
      </c>
      <c r="H805" s="6">
        <f>IF(RIGHT(J805,3)="BTB","E","P")</f>
        <v/>
      </c>
      <c r="I805">
        <f>LOOKUP(F805,'Facture Chronopost'!L:L,'Facture Chronopost'!H:H)</f>
        <v/>
      </c>
      <c r="J805" s="6">
        <f>TCD!U806</f>
        <v/>
      </c>
      <c r="K805">
        <f>K804</f>
        <v/>
      </c>
      <c r="L805" s="151">
        <f>_xlfn.XLOOKUP(F805,'TCD poids'!A:A,'TCD poids'!C:C)</f>
        <v/>
      </c>
      <c r="M805">
        <f>TCD!T806</f>
        <v/>
      </c>
      <c r="N805">
        <f>IF(I805="",0.2,LOOKUP(I805,'Pays TVA'!A:A,'Pays TVA'!B:B))</f>
        <v/>
      </c>
      <c r="O805" s="151">
        <f>IF(TCD!M806="","",TCD!M806)</f>
        <v/>
      </c>
      <c r="P805" s="151">
        <f>IF(TCD!J806="","",TCD!J806)</f>
        <v/>
      </c>
      <c r="Q805" s="151">
        <f>IF(AND(TCD!L806="",TCD!Q806=""),"",IF(SUM(TCD!L806,TCD!Q806)&gt;15,29,9.5))</f>
        <v/>
      </c>
      <c r="R805" s="151">
        <f>_xlfn.XLOOKUP(F805,TCD!E:E,TCD!K:K,"")</f>
        <v/>
      </c>
      <c r="S805" s="151">
        <f>IF(TCD!I806="","",IF(TCD!I806&gt;8.5,17,8.5))</f>
        <v/>
      </c>
      <c r="T805" s="151">
        <f>TCD!Y806</f>
        <v/>
      </c>
    </row>
    <row r="806">
      <c r="A806" s="13">
        <f>TCD!V807</f>
        <v/>
      </c>
      <c r="B806" s="1">
        <f>B805</f>
        <v/>
      </c>
      <c r="F806">
        <f>TCD!E807</f>
        <v/>
      </c>
      <c r="H806" s="6">
        <f>IF(RIGHT(J806,3)="BTB","E","P")</f>
        <v/>
      </c>
      <c r="I806">
        <f>LOOKUP(F806,'Facture Chronopost'!L:L,'Facture Chronopost'!H:H)</f>
        <v/>
      </c>
      <c r="J806" s="6">
        <f>TCD!U807</f>
        <v/>
      </c>
      <c r="K806">
        <f>K805</f>
        <v/>
      </c>
      <c r="L806" s="151">
        <f>_xlfn.XLOOKUP(F806,'TCD poids'!A:A,'TCD poids'!C:C)</f>
        <v/>
      </c>
      <c r="M806">
        <f>TCD!T807</f>
        <v/>
      </c>
      <c r="N806">
        <f>IF(I806="",0.2,LOOKUP(I806,'Pays TVA'!A:A,'Pays TVA'!B:B))</f>
        <v/>
      </c>
      <c r="O806" s="151">
        <f>IF(TCD!M807="","",TCD!M807)</f>
        <v/>
      </c>
      <c r="P806" s="151">
        <f>IF(TCD!J807="","",TCD!J807)</f>
        <v/>
      </c>
      <c r="Q806" s="151">
        <f>IF(AND(TCD!L807="",TCD!Q807=""),"",IF(SUM(TCD!L807,TCD!Q807)&gt;15,29,9.5))</f>
        <v/>
      </c>
      <c r="R806" s="151">
        <f>_xlfn.XLOOKUP(F806,TCD!E:E,TCD!K:K,"")</f>
        <v/>
      </c>
      <c r="S806" s="151">
        <f>IF(TCD!I807="","",IF(TCD!I807&gt;8.5,17,8.5))</f>
        <v/>
      </c>
      <c r="T806" s="151">
        <f>TCD!Y807</f>
        <v/>
      </c>
    </row>
    <row r="807">
      <c r="A807" s="13">
        <f>TCD!V808</f>
        <v/>
      </c>
      <c r="B807" s="1">
        <f>B806</f>
        <v/>
      </c>
      <c r="F807">
        <f>TCD!E808</f>
        <v/>
      </c>
      <c r="H807" s="6">
        <f>IF(RIGHT(J807,3)="BTB","E","P")</f>
        <v/>
      </c>
      <c r="I807">
        <f>LOOKUP(F807,'Facture Chronopost'!L:L,'Facture Chronopost'!H:H)</f>
        <v/>
      </c>
      <c r="J807" s="6">
        <f>TCD!U808</f>
        <v/>
      </c>
      <c r="K807">
        <f>K806</f>
        <v/>
      </c>
      <c r="L807" s="151">
        <f>_xlfn.XLOOKUP(F807,'TCD poids'!A:A,'TCD poids'!C:C)</f>
        <v/>
      </c>
      <c r="M807">
        <f>TCD!T808</f>
        <v/>
      </c>
      <c r="N807">
        <f>IF(I807="",0.2,LOOKUP(I807,'Pays TVA'!A:A,'Pays TVA'!B:B))</f>
        <v/>
      </c>
      <c r="O807" s="151">
        <f>IF(TCD!M808="","",TCD!M808)</f>
        <v/>
      </c>
      <c r="P807" s="151">
        <f>IF(TCD!J808="","",TCD!J808)</f>
        <v/>
      </c>
      <c r="Q807" s="151">
        <f>IF(AND(TCD!L808="",TCD!Q808=""),"",IF(SUM(TCD!L808,TCD!Q808)&gt;15,29,9.5))</f>
        <v/>
      </c>
      <c r="R807" s="151">
        <f>_xlfn.XLOOKUP(F807,TCD!E:E,TCD!K:K,"")</f>
        <v/>
      </c>
      <c r="S807" s="151">
        <f>IF(TCD!I808="","",IF(TCD!I808&gt;8.5,17,8.5))</f>
        <v/>
      </c>
      <c r="T807" s="151">
        <f>TCD!Y808</f>
        <v/>
      </c>
    </row>
    <row r="808">
      <c r="A808" s="13">
        <f>TCD!V809</f>
        <v/>
      </c>
      <c r="B808" s="1">
        <f>B807</f>
        <v/>
      </c>
      <c r="F808">
        <f>TCD!E809</f>
        <v/>
      </c>
      <c r="H808" s="6">
        <f>IF(RIGHT(J808,3)="BTB","E","P")</f>
        <v/>
      </c>
      <c r="I808">
        <f>LOOKUP(F808,'Facture Chronopost'!L:L,'Facture Chronopost'!H:H)</f>
        <v/>
      </c>
      <c r="J808" s="6">
        <f>TCD!U809</f>
        <v/>
      </c>
      <c r="K808">
        <f>K807</f>
        <v/>
      </c>
      <c r="L808" s="151">
        <f>_xlfn.XLOOKUP(F808,'TCD poids'!A:A,'TCD poids'!C:C)</f>
        <v/>
      </c>
      <c r="M808">
        <f>TCD!T809</f>
        <v/>
      </c>
      <c r="N808">
        <f>IF(I808="",0.2,LOOKUP(I808,'Pays TVA'!A:A,'Pays TVA'!B:B))</f>
        <v/>
      </c>
      <c r="O808" s="151">
        <f>IF(TCD!M809="","",TCD!M809)</f>
        <v/>
      </c>
      <c r="P808" s="151">
        <f>IF(TCD!J809="","",TCD!J809)</f>
        <v/>
      </c>
      <c r="Q808" s="151">
        <f>IF(AND(TCD!L809="",TCD!Q809=""),"",IF(SUM(TCD!L809,TCD!Q809)&gt;15,29,9.5))</f>
        <v/>
      </c>
      <c r="R808" s="151">
        <f>_xlfn.XLOOKUP(F808,TCD!E:E,TCD!K:K,"")</f>
        <v/>
      </c>
      <c r="S808" s="151">
        <f>IF(TCD!I809="","",IF(TCD!I809&gt;8.5,17,8.5))</f>
        <v/>
      </c>
      <c r="T808" s="151">
        <f>TCD!Y809</f>
        <v/>
      </c>
    </row>
    <row r="809">
      <c r="A809" s="13">
        <f>TCD!V810</f>
        <v/>
      </c>
      <c r="B809" s="1">
        <f>B808</f>
        <v/>
      </c>
      <c r="F809">
        <f>TCD!E810</f>
        <v/>
      </c>
      <c r="H809" s="6">
        <f>IF(RIGHT(J809,3)="BTB","E","P")</f>
        <v/>
      </c>
      <c r="I809">
        <f>LOOKUP(F809,'Facture Chronopost'!L:L,'Facture Chronopost'!H:H)</f>
        <v/>
      </c>
      <c r="J809" s="6">
        <f>TCD!U810</f>
        <v/>
      </c>
      <c r="K809">
        <f>K808</f>
        <v/>
      </c>
      <c r="L809" s="151">
        <f>_xlfn.XLOOKUP(F809,'TCD poids'!A:A,'TCD poids'!C:C)</f>
        <v/>
      </c>
      <c r="M809">
        <f>TCD!T810</f>
        <v/>
      </c>
      <c r="N809">
        <f>IF(I809="",0.2,LOOKUP(I809,'Pays TVA'!A:A,'Pays TVA'!B:B))</f>
        <v/>
      </c>
      <c r="O809" s="151">
        <f>IF(TCD!M810="","",TCD!M810)</f>
        <v/>
      </c>
      <c r="P809" s="151">
        <f>IF(TCD!J810="","",TCD!J810)</f>
        <v/>
      </c>
      <c r="Q809" s="151">
        <f>IF(AND(TCD!L810="",TCD!Q810=""),"",IF(SUM(TCD!L810,TCD!Q810)&gt;15,29,9.5))</f>
        <v/>
      </c>
      <c r="R809" s="151">
        <f>_xlfn.XLOOKUP(F809,TCD!E:E,TCD!K:K,"")</f>
        <v/>
      </c>
      <c r="S809" s="151">
        <f>IF(TCD!I810="","",IF(TCD!I810&gt;8.5,17,8.5))</f>
        <v/>
      </c>
      <c r="T809" s="151">
        <f>TCD!Y810</f>
        <v/>
      </c>
    </row>
    <row r="810">
      <c r="A810" s="13">
        <f>TCD!V811</f>
        <v/>
      </c>
      <c r="B810" s="1">
        <f>B809</f>
        <v/>
      </c>
      <c r="F810">
        <f>TCD!E811</f>
        <v/>
      </c>
      <c r="H810" s="6">
        <f>IF(RIGHT(J810,3)="BTB","E","P")</f>
        <v/>
      </c>
      <c r="I810">
        <f>LOOKUP(F810,'Facture Chronopost'!L:L,'Facture Chronopost'!H:H)</f>
        <v/>
      </c>
      <c r="J810" s="6">
        <f>TCD!U811</f>
        <v/>
      </c>
      <c r="K810">
        <f>K809</f>
        <v/>
      </c>
      <c r="L810" s="151">
        <f>_xlfn.XLOOKUP(F810,'TCD poids'!A:A,'TCD poids'!C:C)</f>
        <v/>
      </c>
      <c r="M810">
        <f>TCD!T811</f>
        <v/>
      </c>
      <c r="N810">
        <f>IF(I810="",0.2,LOOKUP(I810,'Pays TVA'!A:A,'Pays TVA'!B:B))</f>
        <v/>
      </c>
      <c r="O810" s="151">
        <f>IF(TCD!M811="","",TCD!M811)</f>
        <v/>
      </c>
      <c r="P810" s="151">
        <f>IF(TCD!J811="","",TCD!J811)</f>
        <v/>
      </c>
      <c r="Q810" s="151">
        <f>IF(AND(TCD!L811="",TCD!Q811=""),"",IF(SUM(TCD!L811,TCD!Q811)&gt;15,29,9.5))</f>
        <v/>
      </c>
      <c r="R810" s="151">
        <f>_xlfn.XLOOKUP(F810,TCD!E:E,TCD!K:K,"")</f>
        <v/>
      </c>
      <c r="S810" s="151">
        <f>IF(TCD!I811="","",IF(TCD!I811&gt;8.5,17,8.5))</f>
        <v/>
      </c>
      <c r="T810" s="151">
        <f>TCD!Y811</f>
        <v/>
      </c>
    </row>
    <row r="811">
      <c r="A811" s="13">
        <f>TCD!V812</f>
        <v/>
      </c>
      <c r="B811" s="1">
        <f>B810</f>
        <v/>
      </c>
      <c r="F811">
        <f>TCD!E812</f>
        <v/>
      </c>
      <c r="H811" s="6">
        <f>IF(RIGHT(J811,3)="BTB","E","P")</f>
        <v/>
      </c>
      <c r="I811">
        <f>LOOKUP(F811,'Facture Chronopost'!L:L,'Facture Chronopost'!H:H)</f>
        <v/>
      </c>
      <c r="J811" s="6">
        <f>TCD!U812</f>
        <v/>
      </c>
      <c r="K811">
        <f>K810</f>
        <v/>
      </c>
      <c r="L811" s="151">
        <f>_xlfn.XLOOKUP(F811,'TCD poids'!A:A,'TCD poids'!C:C)</f>
        <v/>
      </c>
      <c r="M811">
        <f>TCD!T812</f>
        <v/>
      </c>
      <c r="N811">
        <f>IF(I811="",0.2,LOOKUP(I811,'Pays TVA'!A:A,'Pays TVA'!B:B))</f>
        <v/>
      </c>
      <c r="O811" s="151">
        <f>IF(TCD!M812="","",TCD!M812)</f>
        <v/>
      </c>
      <c r="P811" s="151">
        <f>IF(TCD!J812="","",TCD!J812)</f>
        <v/>
      </c>
      <c r="Q811" s="151">
        <f>IF(AND(TCD!L812="",TCD!Q812=""),"",IF(SUM(TCD!L812,TCD!Q812)&gt;15,29,9.5))</f>
        <v/>
      </c>
      <c r="R811" s="151">
        <f>_xlfn.XLOOKUP(F811,TCD!E:E,TCD!K:K,"")</f>
        <v/>
      </c>
      <c r="S811" s="151">
        <f>IF(TCD!I812="","",IF(TCD!I812&gt;8.5,17,8.5))</f>
        <v/>
      </c>
      <c r="T811" s="151">
        <f>TCD!Y812</f>
        <v/>
      </c>
    </row>
    <row r="812">
      <c r="A812" s="13">
        <f>TCD!V813</f>
        <v/>
      </c>
      <c r="B812" s="1">
        <f>B811</f>
        <v/>
      </c>
      <c r="F812">
        <f>TCD!E813</f>
        <v/>
      </c>
      <c r="H812" s="6">
        <f>IF(RIGHT(J812,3)="BTB","E","P")</f>
        <v/>
      </c>
      <c r="I812">
        <f>LOOKUP(F812,'Facture Chronopost'!L:L,'Facture Chronopost'!H:H)</f>
        <v/>
      </c>
      <c r="J812" s="6">
        <f>TCD!U813</f>
        <v/>
      </c>
      <c r="K812">
        <f>K811</f>
        <v/>
      </c>
      <c r="L812" s="151">
        <f>_xlfn.XLOOKUP(F812,'TCD poids'!A:A,'TCD poids'!C:C)</f>
        <v/>
      </c>
      <c r="M812">
        <f>TCD!T813</f>
        <v/>
      </c>
      <c r="N812">
        <f>IF(I812="",0.2,LOOKUP(I812,'Pays TVA'!A:A,'Pays TVA'!B:B))</f>
        <v/>
      </c>
      <c r="O812" s="151">
        <f>IF(TCD!M813="","",TCD!M813)</f>
        <v/>
      </c>
      <c r="P812" s="151">
        <f>IF(TCD!J813="","",TCD!J813)</f>
        <v/>
      </c>
      <c r="Q812" s="151">
        <f>IF(AND(TCD!L813="",TCD!Q813=""),"",IF(SUM(TCD!L813,TCD!Q813)&gt;15,29,9.5))</f>
        <v/>
      </c>
      <c r="R812" s="151">
        <f>_xlfn.XLOOKUP(F812,TCD!E:E,TCD!K:K,"")</f>
        <v/>
      </c>
      <c r="S812" s="151">
        <f>IF(TCD!I813="","",IF(TCD!I813&gt;8.5,17,8.5))</f>
        <v/>
      </c>
      <c r="T812" s="151">
        <f>TCD!Y813</f>
        <v/>
      </c>
    </row>
    <row r="813">
      <c r="A813" s="13">
        <f>TCD!V814</f>
        <v/>
      </c>
      <c r="B813" s="1">
        <f>B812</f>
        <v/>
      </c>
      <c r="F813">
        <f>TCD!E814</f>
        <v/>
      </c>
      <c r="H813" s="6">
        <f>IF(RIGHT(J813,3)="BTB","E","P")</f>
        <v/>
      </c>
      <c r="I813">
        <f>LOOKUP(F813,'Facture Chronopost'!L:L,'Facture Chronopost'!H:H)</f>
        <v/>
      </c>
      <c r="J813" s="6">
        <f>TCD!U814</f>
        <v/>
      </c>
      <c r="K813">
        <f>K812</f>
        <v/>
      </c>
      <c r="L813" s="151">
        <f>_xlfn.XLOOKUP(F813,'TCD poids'!A:A,'TCD poids'!C:C)</f>
        <v/>
      </c>
      <c r="M813">
        <f>TCD!T814</f>
        <v/>
      </c>
      <c r="N813">
        <f>IF(I813="",0.2,LOOKUP(I813,'Pays TVA'!A:A,'Pays TVA'!B:B))</f>
        <v/>
      </c>
      <c r="O813" s="151">
        <f>IF(TCD!M814="","",TCD!M814)</f>
        <v/>
      </c>
      <c r="P813" s="151">
        <f>IF(TCD!J814="","",TCD!J814)</f>
        <v/>
      </c>
      <c r="Q813" s="151">
        <f>IF(AND(TCD!L814="",TCD!Q814=""),"",IF(SUM(TCD!L814,TCD!Q814)&gt;15,29,9.5))</f>
        <v/>
      </c>
      <c r="R813" s="151">
        <f>_xlfn.XLOOKUP(F813,TCD!E:E,TCD!K:K,"")</f>
        <v/>
      </c>
      <c r="S813" s="151">
        <f>IF(TCD!I814="","",IF(TCD!I814&gt;8.5,17,8.5))</f>
        <v/>
      </c>
      <c r="T813" s="151">
        <f>TCD!Y814</f>
        <v/>
      </c>
    </row>
    <row r="814">
      <c r="A814" s="13">
        <f>TCD!V815</f>
        <v/>
      </c>
      <c r="B814" s="1">
        <f>B813</f>
        <v/>
      </c>
      <c r="F814">
        <f>TCD!E815</f>
        <v/>
      </c>
      <c r="H814" s="6">
        <f>IF(RIGHT(J814,3)="BTB","E","P")</f>
        <v/>
      </c>
      <c r="I814">
        <f>LOOKUP(F814,'Facture Chronopost'!L:L,'Facture Chronopost'!H:H)</f>
        <v/>
      </c>
      <c r="J814" s="6">
        <f>TCD!U815</f>
        <v/>
      </c>
      <c r="K814">
        <f>K813</f>
        <v/>
      </c>
      <c r="L814" s="151">
        <f>_xlfn.XLOOKUP(F814,'TCD poids'!A:A,'TCD poids'!C:C)</f>
        <v/>
      </c>
      <c r="M814">
        <f>TCD!T815</f>
        <v/>
      </c>
      <c r="N814">
        <f>IF(I814="",0.2,LOOKUP(I814,'Pays TVA'!A:A,'Pays TVA'!B:B))</f>
        <v/>
      </c>
      <c r="O814" s="151">
        <f>IF(TCD!M815="","",TCD!M815)</f>
        <v/>
      </c>
      <c r="P814" s="151">
        <f>IF(TCD!J815="","",TCD!J815)</f>
        <v/>
      </c>
      <c r="Q814" s="151">
        <f>IF(AND(TCD!L815="",TCD!Q815=""),"",IF(SUM(TCD!L815,TCD!Q815)&gt;15,29,9.5))</f>
        <v/>
      </c>
      <c r="R814" s="151">
        <f>_xlfn.XLOOKUP(F814,TCD!E:E,TCD!K:K,"")</f>
        <v/>
      </c>
      <c r="S814" s="151">
        <f>IF(TCD!I815="","",IF(TCD!I815&gt;8.5,17,8.5))</f>
        <v/>
      </c>
      <c r="T814" s="151">
        <f>TCD!Y815</f>
        <v/>
      </c>
    </row>
    <row r="815">
      <c r="A815" s="13">
        <f>TCD!V816</f>
        <v/>
      </c>
      <c r="B815" s="1">
        <f>B814</f>
        <v/>
      </c>
      <c r="F815">
        <f>TCD!E816</f>
        <v/>
      </c>
      <c r="H815" s="6">
        <f>IF(RIGHT(J815,3)="BTB","E","P")</f>
        <v/>
      </c>
      <c r="I815">
        <f>LOOKUP(F815,'Facture Chronopost'!L:L,'Facture Chronopost'!H:H)</f>
        <v/>
      </c>
      <c r="J815" s="6">
        <f>TCD!U816</f>
        <v/>
      </c>
      <c r="K815">
        <f>K814</f>
        <v/>
      </c>
      <c r="L815" s="151">
        <f>_xlfn.XLOOKUP(F815,'TCD poids'!A:A,'TCD poids'!C:C)</f>
        <v/>
      </c>
      <c r="M815">
        <f>TCD!T816</f>
        <v/>
      </c>
      <c r="N815">
        <f>IF(I815="",0.2,LOOKUP(I815,'Pays TVA'!A:A,'Pays TVA'!B:B))</f>
        <v/>
      </c>
      <c r="O815" s="151">
        <f>IF(TCD!M816="","",TCD!M816)</f>
        <v/>
      </c>
      <c r="P815" s="151">
        <f>IF(TCD!J816="","",TCD!J816)</f>
        <v/>
      </c>
      <c r="Q815" s="151">
        <f>IF(AND(TCD!L816="",TCD!Q816=""),"",IF(SUM(TCD!L816,TCD!Q816)&gt;15,29,9.5))</f>
        <v/>
      </c>
      <c r="R815" s="151">
        <f>_xlfn.XLOOKUP(F815,TCD!E:E,TCD!K:K,"")</f>
        <v/>
      </c>
      <c r="S815" s="151">
        <f>IF(TCD!I816="","",IF(TCD!I816&gt;8.5,17,8.5))</f>
        <v/>
      </c>
      <c r="T815" s="151">
        <f>TCD!Y816</f>
        <v/>
      </c>
    </row>
    <row r="816">
      <c r="A816" s="13">
        <f>TCD!V817</f>
        <v/>
      </c>
      <c r="B816" s="1">
        <f>B815</f>
        <v/>
      </c>
      <c r="F816">
        <f>TCD!E817</f>
        <v/>
      </c>
      <c r="H816" s="6">
        <f>IF(RIGHT(J816,3)="BTB","E","P")</f>
        <v/>
      </c>
      <c r="I816">
        <f>LOOKUP(F816,'Facture Chronopost'!L:L,'Facture Chronopost'!H:H)</f>
        <v/>
      </c>
      <c r="J816" s="6">
        <f>TCD!U817</f>
        <v/>
      </c>
      <c r="K816">
        <f>K815</f>
        <v/>
      </c>
      <c r="L816" s="151">
        <f>_xlfn.XLOOKUP(F816,'TCD poids'!A:A,'TCD poids'!C:C)</f>
        <v/>
      </c>
      <c r="M816">
        <f>TCD!T817</f>
        <v/>
      </c>
      <c r="N816">
        <f>IF(I816="",0.2,LOOKUP(I816,'Pays TVA'!A:A,'Pays TVA'!B:B))</f>
        <v/>
      </c>
      <c r="O816" s="151">
        <f>IF(TCD!M817="","",TCD!M817)</f>
        <v/>
      </c>
      <c r="P816" s="151">
        <f>IF(TCD!J817="","",TCD!J817)</f>
        <v/>
      </c>
      <c r="Q816" s="151">
        <f>IF(AND(TCD!L817="",TCD!Q817=""),"",IF(SUM(TCD!L817,TCD!Q817)&gt;15,29,9.5))</f>
        <v/>
      </c>
      <c r="R816" s="151">
        <f>_xlfn.XLOOKUP(F816,TCD!E:E,TCD!K:K,"")</f>
        <v/>
      </c>
      <c r="S816" s="151">
        <f>IF(TCD!I817="","",IF(TCD!I817&gt;8.5,17,8.5))</f>
        <v/>
      </c>
      <c r="T816" s="151">
        <f>TCD!Y817</f>
        <v/>
      </c>
    </row>
    <row r="817">
      <c r="A817" s="13">
        <f>TCD!V818</f>
        <v/>
      </c>
      <c r="B817" s="1">
        <f>B816</f>
        <v/>
      </c>
      <c r="F817">
        <f>TCD!E818</f>
        <v/>
      </c>
      <c r="H817" s="6">
        <f>IF(RIGHT(J817,3)="BTB","E","P")</f>
        <v/>
      </c>
      <c r="I817">
        <f>LOOKUP(F817,'Facture Chronopost'!L:L,'Facture Chronopost'!H:H)</f>
        <v/>
      </c>
      <c r="J817" s="6">
        <f>TCD!U818</f>
        <v/>
      </c>
      <c r="K817">
        <f>K816</f>
        <v/>
      </c>
      <c r="L817" s="151">
        <f>_xlfn.XLOOKUP(F817,'TCD poids'!A:A,'TCD poids'!C:C)</f>
        <v/>
      </c>
      <c r="M817">
        <f>TCD!T818</f>
        <v/>
      </c>
      <c r="N817">
        <f>IF(I817="",0.2,LOOKUP(I817,'Pays TVA'!A:A,'Pays TVA'!B:B))</f>
        <v/>
      </c>
      <c r="O817" s="151">
        <f>IF(TCD!M818="","",TCD!M818)</f>
        <v/>
      </c>
      <c r="P817" s="151">
        <f>IF(TCD!J818="","",TCD!J818)</f>
        <v/>
      </c>
      <c r="Q817" s="151">
        <f>IF(AND(TCD!L818="",TCD!Q818=""),"",IF(SUM(TCD!L818,TCD!Q818)&gt;15,29,9.5))</f>
        <v/>
      </c>
      <c r="R817" s="151">
        <f>_xlfn.XLOOKUP(F817,TCD!E:E,TCD!K:K,"")</f>
        <v/>
      </c>
      <c r="S817" s="151">
        <f>IF(TCD!I818="","",IF(TCD!I818&gt;8.5,17,8.5))</f>
        <v/>
      </c>
      <c r="T817" s="151">
        <f>TCD!Y818</f>
        <v/>
      </c>
    </row>
    <row r="818">
      <c r="A818" s="13">
        <f>TCD!V819</f>
        <v/>
      </c>
      <c r="B818" s="1">
        <f>B817</f>
        <v/>
      </c>
      <c r="F818">
        <f>TCD!E819</f>
        <v/>
      </c>
      <c r="H818" s="6">
        <f>IF(RIGHT(J818,3)="BTB","E","P")</f>
        <v/>
      </c>
      <c r="I818">
        <f>LOOKUP(F818,'Facture Chronopost'!L:L,'Facture Chronopost'!H:H)</f>
        <v/>
      </c>
      <c r="J818" s="6">
        <f>TCD!U819</f>
        <v/>
      </c>
      <c r="K818">
        <f>K817</f>
        <v/>
      </c>
      <c r="L818" s="151">
        <f>_xlfn.XLOOKUP(F818,'TCD poids'!A:A,'TCD poids'!C:C)</f>
        <v/>
      </c>
      <c r="M818">
        <f>TCD!T819</f>
        <v/>
      </c>
      <c r="N818">
        <f>IF(I818="",0.2,LOOKUP(I818,'Pays TVA'!A:A,'Pays TVA'!B:B))</f>
        <v/>
      </c>
      <c r="O818" s="151">
        <f>IF(TCD!M819="","",TCD!M819)</f>
        <v/>
      </c>
      <c r="P818" s="151">
        <f>IF(TCD!J819="","",TCD!J819)</f>
        <v/>
      </c>
      <c r="Q818" s="151">
        <f>IF(AND(TCD!L819="",TCD!Q819=""),"",IF(SUM(TCD!L819,TCD!Q819)&gt;15,29,9.5))</f>
        <v/>
      </c>
      <c r="R818" s="151">
        <f>_xlfn.XLOOKUP(F818,TCD!E:E,TCD!K:K,"")</f>
        <v/>
      </c>
      <c r="S818" s="151">
        <f>IF(TCD!I819="","",IF(TCD!I819&gt;8.5,17,8.5))</f>
        <v/>
      </c>
      <c r="T818" s="151">
        <f>TCD!Y819</f>
        <v/>
      </c>
    </row>
    <row r="819">
      <c r="A819" s="13">
        <f>TCD!V820</f>
        <v/>
      </c>
      <c r="B819" s="1">
        <f>B818</f>
        <v/>
      </c>
      <c r="F819">
        <f>TCD!E820</f>
        <v/>
      </c>
      <c r="H819" s="6">
        <f>IF(RIGHT(J819,3)="BTB","E","P")</f>
        <v/>
      </c>
      <c r="I819">
        <f>LOOKUP(F819,'Facture Chronopost'!L:L,'Facture Chronopost'!H:H)</f>
        <v/>
      </c>
      <c r="J819" s="6">
        <f>TCD!U820</f>
        <v/>
      </c>
      <c r="K819">
        <f>K818</f>
        <v/>
      </c>
      <c r="L819" s="151">
        <f>_xlfn.XLOOKUP(F819,'TCD poids'!A:A,'TCD poids'!C:C)</f>
        <v/>
      </c>
      <c r="M819">
        <f>TCD!T820</f>
        <v/>
      </c>
      <c r="N819">
        <f>IF(I819="",0.2,LOOKUP(I819,'Pays TVA'!A:A,'Pays TVA'!B:B))</f>
        <v/>
      </c>
      <c r="O819" s="151">
        <f>IF(TCD!M820="","",TCD!M820)</f>
        <v/>
      </c>
      <c r="P819" s="151">
        <f>IF(TCD!J820="","",TCD!J820)</f>
        <v/>
      </c>
      <c r="Q819" s="151">
        <f>IF(AND(TCD!L820="",TCD!Q820=""),"",IF(SUM(TCD!L820,TCD!Q820)&gt;15,29,9.5))</f>
        <v/>
      </c>
      <c r="R819" s="151">
        <f>_xlfn.XLOOKUP(F819,TCD!E:E,TCD!K:K,"")</f>
        <v/>
      </c>
      <c r="S819" s="151">
        <f>IF(TCD!I820="","",IF(TCD!I820&gt;8.5,17,8.5))</f>
        <v/>
      </c>
      <c r="T819" s="151">
        <f>TCD!Y820</f>
        <v/>
      </c>
    </row>
    <row r="820">
      <c r="A820" s="13">
        <f>TCD!V821</f>
        <v/>
      </c>
      <c r="B820" s="1">
        <f>B819</f>
        <v/>
      </c>
      <c r="F820">
        <f>TCD!E821</f>
        <v/>
      </c>
      <c r="H820" s="6">
        <f>IF(RIGHT(J820,3)="BTB","E","P")</f>
        <v/>
      </c>
      <c r="I820">
        <f>LOOKUP(F820,'Facture Chronopost'!L:L,'Facture Chronopost'!H:H)</f>
        <v/>
      </c>
      <c r="J820" s="6">
        <f>TCD!U821</f>
        <v/>
      </c>
      <c r="K820">
        <f>K819</f>
        <v/>
      </c>
      <c r="L820" s="151">
        <f>_xlfn.XLOOKUP(F820,'TCD poids'!A:A,'TCD poids'!C:C)</f>
        <v/>
      </c>
      <c r="M820">
        <f>TCD!T821</f>
        <v/>
      </c>
      <c r="N820">
        <f>IF(I820="",0.2,LOOKUP(I820,'Pays TVA'!A:A,'Pays TVA'!B:B))</f>
        <v/>
      </c>
      <c r="O820" s="151">
        <f>IF(TCD!M821="","",TCD!M821)</f>
        <v/>
      </c>
      <c r="P820" s="151">
        <f>IF(TCD!J821="","",TCD!J821)</f>
        <v/>
      </c>
      <c r="Q820" s="151">
        <f>IF(AND(TCD!L821="",TCD!Q821=""),"",IF(SUM(TCD!L821,TCD!Q821)&gt;15,29,9.5))</f>
        <v/>
      </c>
      <c r="R820" s="151">
        <f>_xlfn.XLOOKUP(F820,TCD!E:E,TCD!K:K,"")</f>
        <v/>
      </c>
      <c r="S820" s="151">
        <f>IF(TCD!I821="","",IF(TCD!I821&gt;8.5,17,8.5))</f>
        <v/>
      </c>
      <c r="T820" s="151">
        <f>TCD!Y821</f>
        <v/>
      </c>
    </row>
    <row r="821">
      <c r="A821" s="13">
        <f>TCD!V822</f>
        <v/>
      </c>
      <c r="B821" s="1">
        <f>B820</f>
        <v/>
      </c>
      <c r="F821">
        <f>TCD!E822</f>
        <v/>
      </c>
      <c r="H821" s="6">
        <f>IF(RIGHT(J821,3)="BTB","E","P")</f>
        <v/>
      </c>
      <c r="I821">
        <f>LOOKUP(F821,'Facture Chronopost'!L:L,'Facture Chronopost'!H:H)</f>
        <v/>
      </c>
      <c r="J821" s="6">
        <f>TCD!U822</f>
        <v/>
      </c>
      <c r="K821">
        <f>K820</f>
        <v/>
      </c>
      <c r="L821" s="151">
        <f>_xlfn.XLOOKUP(F821,'TCD poids'!A:A,'TCD poids'!C:C)</f>
        <v/>
      </c>
      <c r="M821">
        <f>TCD!T822</f>
        <v/>
      </c>
      <c r="N821">
        <f>IF(I821="",0.2,LOOKUP(I821,'Pays TVA'!A:A,'Pays TVA'!B:B))</f>
        <v/>
      </c>
      <c r="O821" s="151">
        <f>IF(TCD!M822="","",TCD!M822)</f>
        <v/>
      </c>
      <c r="P821" s="151">
        <f>IF(TCD!J822="","",TCD!J822)</f>
        <v/>
      </c>
      <c r="Q821" s="151">
        <f>IF(AND(TCD!L822="",TCD!Q822=""),"",IF(SUM(TCD!L822,TCD!Q822)&gt;15,29,9.5))</f>
        <v/>
      </c>
      <c r="R821" s="151">
        <f>_xlfn.XLOOKUP(F821,TCD!E:E,TCD!K:K,"")</f>
        <v/>
      </c>
      <c r="S821" s="151">
        <f>IF(TCD!I822="","",IF(TCD!I822&gt;8.5,17,8.5))</f>
        <v/>
      </c>
      <c r="T821" s="151">
        <f>TCD!Y822</f>
        <v/>
      </c>
    </row>
    <row r="822">
      <c r="A822" s="13">
        <f>TCD!V823</f>
        <v/>
      </c>
      <c r="B822" s="1">
        <f>B821</f>
        <v/>
      </c>
      <c r="F822">
        <f>TCD!E823</f>
        <v/>
      </c>
      <c r="H822" s="6">
        <f>IF(RIGHT(J822,3)="BTB","E","P")</f>
        <v/>
      </c>
      <c r="I822">
        <f>LOOKUP(F822,'Facture Chronopost'!L:L,'Facture Chronopost'!H:H)</f>
        <v/>
      </c>
      <c r="J822" s="6">
        <f>TCD!U823</f>
        <v/>
      </c>
      <c r="K822">
        <f>K821</f>
        <v/>
      </c>
      <c r="L822" s="151">
        <f>_xlfn.XLOOKUP(F822,'TCD poids'!A:A,'TCD poids'!C:C)</f>
        <v/>
      </c>
      <c r="M822">
        <f>TCD!T823</f>
        <v/>
      </c>
      <c r="N822">
        <f>IF(I822="",0.2,LOOKUP(I822,'Pays TVA'!A:A,'Pays TVA'!B:B))</f>
        <v/>
      </c>
      <c r="O822" s="151">
        <f>IF(TCD!M823="","",TCD!M823)</f>
        <v/>
      </c>
      <c r="P822" s="151">
        <f>IF(TCD!J823="","",TCD!J823)</f>
        <v/>
      </c>
      <c r="Q822" s="151">
        <f>IF(AND(TCD!L823="",TCD!Q823=""),"",IF(SUM(TCD!L823,TCD!Q823)&gt;15,29,9.5))</f>
        <v/>
      </c>
      <c r="R822" s="151">
        <f>_xlfn.XLOOKUP(F822,TCD!E:E,TCD!K:K,"")</f>
        <v/>
      </c>
      <c r="S822" s="151">
        <f>IF(TCD!I823="","",IF(TCD!I823&gt;8.5,17,8.5))</f>
        <v/>
      </c>
      <c r="T822" s="151">
        <f>TCD!Y823</f>
        <v/>
      </c>
    </row>
    <row r="823">
      <c r="A823" s="13">
        <f>TCD!V824</f>
        <v/>
      </c>
      <c r="B823" s="1">
        <f>B822</f>
        <v/>
      </c>
      <c r="F823">
        <f>TCD!E824</f>
        <v/>
      </c>
      <c r="H823" s="6">
        <f>IF(RIGHT(J823,3)="BTB","E","P")</f>
        <v/>
      </c>
      <c r="I823">
        <f>LOOKUP(F823,'Facture Chronopost'!L:L,'Facture Chronopost'!H:H)</f>
        <v/>
      </c>
      <c r="J823" s="6">
        <f>TCD!U824</f>
        <v/>
      </c>
      <c r="K823">
        <f>K822</f>
        <v/>
      </c>
      <c r="L823" s="151">
        <f>_xlfn.XLOOKUP(F823,'TCD poids'!A:A,'TCD poids'!C:C)</f>
        <v/>
      </c>
      <c r="M823">
        <f>TCD!T824</f>
        <v/>
      </c>
      <c r="N823">
        <f>IF(I823="",0.2,LOOKUP(I823,'Pays TVA'!A:A,'Pays TVA'!B:B))</f>
        <v/>
      </c>
      <c r="O823" s="151">
        <f>IF(TCD!M824="","",TCD!M824)</f>
        <v/>
      </c>
      <c r="P823" s="151">
        <f>IF(TCD!J824="","",TCD!J824)</f>
        <v/>
      </c>
      <c r="Q823" s="151">
        <f>IF(AND(TCD!L824="",TCD!Q824=""),"",IF(SUM(TCD!L824,TCD!Q824)&gt;15,29,9.5))</f>
        <v/>
      </c>
      <c r="R823" s="151">
        <f>_xlfn.XLOOKUP(F823,TCD!E:E,TCD!K:K,"")</f>
        <v/>
      </c>
      <c r="S823" s="151">
        <f>IF(TCD!I824="","",IF(TCD!I824&gt;8.5,17,8.5))</f>
        <v/>
      </c>
      <c r="T823" s="151">
        <f>TCD!Y824</f>
        <v/>
      </c>
    </row>
    <row r="824">
      <c r="A824" s="13">
        <f>TCD!V825</f>
        <v/>
      </c>
      <c r="B824" s="1">
        <f>B823</f>
        <v/>
      </c>
      <c r="F824">
        <f>TCD!E825</f>
        <v/>
      </c>
      <c r="H824" s="6">
        <f>IF(RIGHT(J824,3)="BTB","E","P")</f>
        <v/>
      </c>
      <c r="I824">
        <f>LOOKUP(F824,'Facture Chronopost'!L:L,'Facture Chronopost'!H:H)</f>
        <v/>
      </c>
      <c r="J824" s="6">
        <f>TCD!U825</f>
        <v/>
      </c>
      <c r="K824">
        <f>K823</f>
        <v/>
      </c>
      <c r="L824" s="151">
        <f>_xlfn.XLOOKUP(F824,'TCD poids'!A:A,'TCD poids'!C:C)</f>
        <v/>
      </c>
      <c r="M824">
        <f>TCD!T825</f>
        <v/>
      </c>
      <c r="N824">
        <f>IF(I824="",0.2,LOOKUP(I824,'Pays TVA'!A:A,'Pays TVA'!B:B))</f>
        <v/>
      </c>
      <c r="O824" s="151">
        <f>IF(TCD!M825="","",TCD!M825)</f>
        <v/>
      </c>
      <c r="P824" s="151">
        <f>IF(TCD!J825="","",TCD!J825)</f>
        <v/>
      </c>
      <c r="Q824" s="151">
        <f>IF(AND(TCD!L825="",TCD!Q825=""),"",IF(SUM(TCD!L825,TCD!Q825)&gt;15,29,9.5))</f>
        <v/>
      </c>
      <c r="R824" s="151">
        <f>_xlfn.XLOOKUP(F824,TCD!E:E,TCD!K:K,"")</f>
        <v/>
      </c>
      <c r="S824" s="151">
        <f>IF(TCD!I825="","",IF(TCD!I825&gt;8.5,17,8.5))</f>
        <v/>
      </c>
      <c r="T824" s="151">
        <f>TCD!Y825</f>
        <v/>
      </c>
    </row>
    <row r="825">
      <c r="A825" s="13">
        <f>TCD!V826</f>
        <v/>
      </c>
      <c r="B825" s="1">
        <f>B824</f>
        <v/>
      </c>
      <c r="F825">
        <f>TCD!E826</f>
        <v/>
      </c>
      <c r="H825" s="6">
        <f>IF(RIGHT(J825,3)="BTB","E","P")</f>
        <v/>
      </c>
      <c r="I825">
        <f>LOOKUP(F825,'Facture Chronopost'!L:L,'Facture Chronopost'!H:H)</f>
        <v/>
      </c>
      <c r="J825" s="6">
        <f>TCD!U826</f>
        <v/>
      </c>
      <c r="K825">
        <f>K824</f>
        <v/>
      </c>
      <c r="L825" s="151">
        <f>_xlfn.XLOOKUP(F825,'TCD poids'!A:A,'TCD poids'!C:C)</f>
        <v/>
      </c>
      <c r="M825">
        <f>TCD!T826</f>
        <v/>
      </c>
      <c r="N825">
        <f>IF(I825="",0.2,LOOKUP(I825,'Pays TVA'!A:A,'Pays TVA'!B:B))</f>
        <v/>
      </c>
      <c r="O825" s="151">
        <f>IF(TCD!M826="","",TCD!M826)</f>
        <v/>
      </c>
      <c r="P825" s="151">
        <f>IF(TCD!J826="","",TCD!J826)</f>
        <v/>
      </c>
      <c r="Q825" s="151">
        <f>IF(AND(TCD!L826="",TCD!Q826=""),"",IF(SUM(TCD!L826,TCD!Q826)&gt;15,29,9.5))</f>
        <v/>
      </c>
      <c r="R825" s="151">
        <f>_xlfn.XLOOKUP(F825,TCD!E:E,TCD!K:K,"")</f>
        <v/>
      </c>
      <c r="S825" s="151">
        <f>IF(TCD!I826="","",IF(TCD!I826&gt;8.5,17,8.5))</f>
        <v/>
      </c>
      <c r="T825" s="151">
        <f>TCD!Y826</f>
        <v/>
      </c>
    </row>
    <row r="826">
      <c r="A826" s="13">
        <f>TCD!V827</f>
        <v/>
      </c>
      <c r="B826" s="1">
        <f>B825</f>
        <v/>
      </c>
      <c r="F826">
        <f>TCD!E827</f>
        <v/>
      </c>
      <c r="H826" s="6">
        <f>IF(RIGHT(J826,3)="BTB","E","P")</f>
        <v/>
      </c>
      <c r="I826">
        <f>LOOKUP(F826,'Facture Chronopost'!L:L,'Facture Chronopost'!H:H)</f>
        <v/>
      </c>
      <c r="J826" s="6">
        <f>TCD!U827</f>
        <v/>
      </c>
      <c r="K826">
        <f>K825</f>
        <v/>
      </c>
      <c r="L826" s="151">
        <f>_xlfn.XLOOKUP(F826,'TCD poids'!A:A,'TCD poids'!C:C)</f>
        <v/>
      </c>
      <c r="M826">
        <f>TCD!T827</f>
        <v/>
      </c>
      <c r="N826">
        <f>IF(I826="",0.2,LOOKUP(I826,'Pays TVA'!A:A,'Pays TVA'!B:B))</f>
        <v/>
      </c>
      <c r="O826" s="151">
        <f>IF(TCD!M827="","",TCD!M827)</f>
        <v/>
      </c>
      <c r="P826" s="151">
        <f>IF(TCD!J827="","",TCD!J827)</f>
        <v/>
      </c>
      <c r="Q826" s="151">
        <f>IF(AND(TCD!L827="",TCD!Q827=""),"",IF(SUM(TCD!L827,TCD!Q827)&gt;15,29,9.5))</f>
        <v/>
      </c>
      <c r="R826" s="151">
        <f>_xlfn.XLOOKUP(F826,TCD!E:E,TCD!K:K,"")</f>
        <v/>
      </c>
      <c r="S826" s="151">
        <f>IF(TCD!I827="","",IF(TCD!I827&gt;8.5,17,8.5))</f>
        <v/>
      </c>
      <c r="T826" s="151">
        <f>TCD!Y827</f>
        <v/>
      </c>
    </row>
    <row r="827">
      <c r="A827" s="13">
        <f>TCD!V828</f>
        <v/>
      </c>
      <c r="B827" s="1">
        <f>B826</f>
        <v/>
      </c>
      <c r="F827">
        <f>TCD!E828</f>
        <v/>
      </c>
      <c r="H827" s="6">
        <f>IF(RIGHT(J827,3)="BTB","E","P")</f>
        <v/>
      </c>
      <c r="I827">
        <f>LOOKUP(F827,'Facture Chronopost'!L:L,'Facture Chronopost'!H:H)</f>
        <v/>
      </c>
      <c r="J827" s="6">
        <f>TCD!U828</f>
        <v/>
      </c>
      <c r="K827">
        <f>K826</f>
        <v/>
      </c>
      <c r="L827" s="151">
        <f>_xlfn.XLOOKUP(F827,'TCD poids'!A:A,'TCD poids'!C:C)</f>
        <v/>
      </c>
      <c r="M827">
        <f>TCD!T828</f>
        <v/>
      </c>
      <c r="N827">
        <f>IF(I827="",0.2,LOOKUP(I827,'Pays TVA'!A:A,'Pays TVA'!B:B))</f>
        <v/>
      </c>
      <c r="O827" s="151">
        <f>IF(TCD!M828="","",TCD!M828)</f>
        <v/>
      </c>
      <c r="P827" s="151">
        <f>IF(TCD!J828="","",TCD!J828)</f>
        <v/>
      </c>
      <c r="Q827" s="151">
        <f>IF(AND(TCD!L828="",TCD!Q828=""),"",IF(SUM(TCD!L828,TCD!Q828)&gt;15,29,9.5))</f>
        <v/>
      </c>
      <c r="R827" s="151">
        <f>_xlfn.XLOOKUP(F827,TCD!E:E,TCD!K:K,"")</f>
        <v/>
      </c>
      <c r="S827" s="151">
        <f>IF(TCD!I828="","",IF(TCD!I828&gt;8.5,17,8.5))</f>
        <v/>
      </c>
      <c r="T827" s="151">
        <f>TCD!Y828</f>
        <v/>
      </c>
    </row>
    <row r="828">
      <c r="A828" s="13">
        <f>TCD!V829</f>
        <v/>
      </c>
      <c r="B828" s="1">
        <f>B827</f>
        <v/>
      </c>
      <c r="F828">
        <f>TCD!E829</f>
        <v/>
      </c>
      <c r="H828" s="6">
        <f>IF(RIGHT(J828,3)="BTB","E","P")</f>
        <v/>
      </c>
      <c r="I828">
        <f>LOOKUP(F828,'Facture Chronopost'!L:L,'Facture Chronopost'!H:H)</f>
        <v/>
      </c>
      <c r="J828" s="6">
        <f>TCD!U829</f>
        <v/>
      </c>
      <c r="K828">
        <f>K827</f>
        <v/>
      </c>
      <c r="L828" s="151">
        <f>_xlfn.XLOOKUP(F828,'TCD poids'!A:A,'TCD poids'!C:C)</f>
        <v/>
      </c>
      <c r="M828">
        <f>TCD!T829</f>
        <v/>
      </c>
      <c r="N828">
        <f>IF(I828="",0.2,LOOKUP(I828,'Pays TVA'!A:A,'Pays TVA'!B:B))</f>
        <v/>
      </c>
      <c r="O828" s="151">
        <f>IF(TCD!M829="","",TCD!M829)</f>
        <v/>
      </c>
      <c r="P828" s="151">
        <f>IF(TCD!J829="","",TCD!J829)</f>
        <v/>
      </c>
      <c r="Q828" s="151">
        <f>IF(AND(TCD!L829="",TCD!Q829=""),"",IF(SUM(TCD!L829,TCD!Q829)&gt;15,29,9.5))</f>
        <v/>
      </c>
      <c r="R828" s="151">
        <f>_xlfn.XLOOKUP(F828,TCD!E:E,TCD!K:K,"")</f>
        <v/>
      </c>
      <c r="S828" s="151">
        <f>IF(TCD!I829="","",IF(TCD!I829&gt;8.5,17,8.5))</f>
        <v/>
      </c>
      <c r="T828" s="151">
        <f>TCD!Y829</f>
        <v/>
      </c>
    </row>
    <row r="829">
      <c r="A829" s="13">
        <f>TCD!V830</f>
        <v/>
      </c>
      <c r="B829" s="1">
        <f>B828</f>
        <v/>
      </c>
      <c r="F829">
        <f>TCD!E830</f>
        <v/>
      </c>
      <c r="H829" s="6">
        <f>IF(RIGHT(J829,3)="BTB","E","P")</f>
        <v/>
      </c>
      <c r="I829">
        <f>LOOKUP(F829,'Facture Chronopost'!L:L,'Facture Chronopost'!H:H)</f>
        <v/>
      </c>
      <c r="J829" s="6">
        <f>TCD!U830</f>
        <v/>
      </c>
      <c r="K829">
        <f>K828</f>
        <v/>
      </c>
      <c r="L829" s="151">
        <f>_xlfn.XLOOKUP(F829,'TCD poids'!A:A,'TCD poids'!C:C)</f>
        <v/>
      </c>
      <c r="M829">
        <f>TCD!T830</f>
        <v/>
      </c>
      <c r="N829">
        <f>IF(I829="",0.2,LOOKUP(I829,'Pays TVA'!A:A,'Pays TVA'!B:B))</f>
        <v/>
      </c>
      <c r="O829" s="151">
        <f>IF(TCD!M830="","",TCD!M830)</f>
        <v/>
      </c>
      <c r="P829" s="151">
        <f>IF(TCD!J830="","",TCD!J830)</f>
        <v/>
      </c>
      <c r="Q829" s="151">
        <f>IF(AND(TCD!L830="",TCD!Q830=""),"",IF(SUM(TCD!L830,TCD!Q830)&gt;15,29,9.5))</f>
        <v/>
      </c>
      <c r="R829" s="151">
        <f>_xlfn.XLOOKUP(F829,TCD!E:E,TCD!K:K,"")</f>
        <v/>
      </c>
      <c r="S829" s="151">
        <f>IF(TCD!I830="","",IF(TCD!I830&gt;8.5,17,8.5))</f>
        <v/>
      </c>
      <c r="T829" s="151">
        <f>TCD!Y830</f>
        <v/>
      </c>
    </row>
    <row r="830">
      <c r="A830" s="13">
        <f>TCD!V831</f>
        <v/>
      </c>
      <c r="B830" s="1">
        <f>B829</f>
        <v/>
      </c>
      <c r="F830">
        <f>TCD!E831</f>
        <v/>
      </c>
      <c r="H830" s="6">
        <f>IF(RIGHT(J830,3)="BTB","E","P")</f>
        <v/>
      </c>
      <c r="I830">
        <f>LOOKUP(F830,'Facture Chronopost'!L:L,'Facture Chronopost'!H:H)</f>
        <v/>
      </c>
      <c r="J830" s="6">
        <f>TCD!U831</f>
        <v/>
      </c>
      <c r="K830">
        <f>K829</f>
        <v/>
      </c>
      <c r="L830" s="151">
        <f>_xlfn.XLOOKUP(F830,'TCD poids'!A:A,'TCD poids'!C:C)</f>
        <v/>
      </c>
      <c r="M830">
        <f>TCD!T831</f>
        <v/>
      </c>
      <c r="N830">
        <f>IF(I830="",0.2,LOOKUP(I830,'Pays TVA'!A:A,'Pays TVA'!B:B))</f>
        <v/>
      </c>
      <c r="O830" s="151">
        <f>IF(TCD!M831="","",TCD!M831)</f>
        <v/>
      </c>
      <c r="P830" s="151">
        <f>IF(TCD!J831="","",TCD!J831)</f>
        <v/>
      </c>
      <c r="Q830" s="151">
        <f>IF(AND(TCD!L831="",TCD!Q831=""),"",IF(SUM(TCD!L831,TCD!Q831)&gt;15,29,9.5))</f>
        <v/>
      </c>
      <c r="R830" s="151">
        <f>_xlfn.XLOOKUP(F830,TCD!E:E,TCD!K:K,"")</f>
        <v/>
      </c>
      <c r="S830" s="151">
        <f>IF(TCD!I831="","",IF(TCD!I831&gt;8.5,17,8.5))</f>
        <v/>
      </c>
      <c r="T830" s="151">
        <f>TCD!Y831</f>
        <v/>
      </c>
    </row>
    <row r="831">
      <c r="A831" s="13">
        <f>TCD!V832</f>
        <v/>
      </c>
      <c r="B831" s="1">
        <f>B830</f>
        <v/>
      </c>
      <c r="F831">
        <f>TCD!E832</f>
        <v/>
      </c>
      <c r="H831" s="6">
        <f>IF(RIGHT(J831,3)="BTB","E","P")</f>
        <v/>
      </c>
      <c r="I831">
        <f>LOOKUP(F831,'Facture Chronopost'!L:L,'Facture Chronopost'!H:H)</f>
        <v/>
      </c>
      <c r="J831" s="6">
        <f>TCD!U832</f>
        <v/>
      </c>
      <c r="K831">
        <f>K830</f>
        <v/>
      </c>
      <c r="L831" s="151">
        <f>_xlfn.XLOOKUP(F831,'TCD poids'!A:A,'TCD poids'!C:C)</f>
        <v/>
      </c>
      <c r="M831">
        <f>TCD!T832</f>
        <v/>
      </c>
      <c r="N831">
        <f>IF(I831="",0.2,LOOKUP(I831,'Pays TVA'!A:A,'Pays TVA'!B:B))</f>
        <v/>
      </c>
      <c r="O831" s="151">
        <f>IF(TCD!M832="","",TCD!M832)</f>
        <v/>
      </c>
      <c r="P831" s="151">
        <f>IF(TCD!J832="","",TCD!J832)</f>
        <v/>
      </c>
      <c r="Q831" s="151">
        <f>IF(AND(TCD!L832="",TCD!Q832=""),"",IF(SUM(TCD!L832,TCD!Q832)&gt;15,29,9.5))</f>
        <v/>
      </c>
      <c r="R831" s="151">
        <f>_xlfn.XLOOKUP(F831,TCD!E:E,TCD!K:K,"")</f>
        <v/>
      </c>
      <c r="S831" s="151">
        <f>IF(TCD!I832="","",IF(TCD!I832&gt;8.5,17,8.5))</f>
        <v/>
      </c>
      <c r="T831" s="151">
        <f>TCD!Y832</f>
        <v/>
      </c>
    </row>
    <row r="832">
      <c r="A832" s="13">
        <f>TCD!V833</f>
        <v/>
      </c>
      <c r="B832" s="1">
        <f>B831</f>
        <v/>
      </c>
      <c r="F832">
        <f>TCD!E833</f>
        <v/>
      </c>
      <c r="H832" s="6">
        <f>IF(RIGHT(J832,3)="BTB","E","P")</f>
        <v/>
      </c>
      <c r="I832">
        <f>LOOKUP(F832,'Facture Chronopost'!L:L,'Facture Chronopost'!H:H)</f>
        <v/>
      </c>
      <c r="J832" s="6">
        <f>TCD!U833</f>
        <v/>
      </c>
      <c r="K832">
        <f>K831</f>
        <v/>
      </c>
      <c r="L832" s="151">
        <f>_xlfn.XLOOKUP(F832,'TCD poids'!A:A,'TCD poids'!C:C)</f>
        <v/>
      </c>
      <c r="M832">
        <f>TCD!T833</f>
        <v/>
      </c>
      <c r="N832">
        <f>IF(I832="",0.2,LOOKUP(I832,'Pays TVA'!A:A,'Pays TVA'!B:B))</f>
        <v/>
      </c>
      <c r="O832" s="151">
        <f>IF(TCD!M833="","",TCD!M833)</f>
        <v/>
      </c>
      <c r="P832" s="151">
        <f>IF(TCD!J833="","",TCD!J833)</f>
        <v/>
      </c>
      <c r="Q832" s="151">
        <f>IF(AND(TCD!L833="",TCD!Q833=""),"",IF(SUM(TCD!L833,TCD!Q833)&gt;15,29,9.5))</f>
        <v/>
      </c>
      <c r="R832" s="151">
        <f>_xlfn.XLOOKUP(F832,TCD!E:E,TCD!K:K,"")</f>
        <v/>
      </c>
      <c r="S832" s="151">
        <f>IF(TCD!I833="","",IF(TCD!I833&gt;8.5,17,8.5))</f>
        <v/>
      </c>
      <c r="T832" s="151">
        <f>TCD!Y833</f>
        <v/>
      </c>
    </row>
    <row r="833">
      <c r="A833" s="13">
        <f>TCD!V834</f>
        <v/>
      </c>
      <c r="B833" s="1">
        <f>B832</f>
        <v/>
      </c>
      <c r="F833">
        <f>TCD!E834</f>
        <v/>
      </c>
      <c r="H833" s="6">
        <f>IF(RIGHT(J833,3)="BTB","E","P")</f>
        <v/>
      </c>
      <c r="I833">
        <f>LOOKUP(F833,'Facture Chronopost'!L:L,'Facture Chronopost'!H:H)</f>
        <v/>
      </c>
      <c r="J833" s="6">
        <f>TCD!U834</f>
        <v/>
      </c>
      <c r="K833">
        <f>K832</f>
        <v/>
      </c>
      <c r="L833" s="151">
        <f>_xlfn.XLOOKUP(F833,'TCD poids'!A:A,'TCD poids'!C:C)</f>
        <v/>
      </c>
      <c r="M833">
        <f>TCD!T834</f>
        <v/>
      </c>
      <c r="N833">
        <f>IF(I833="",0.2,LOOKUP(I833,'Pays TVA'!A:A,'Pays TVA'!B:B))</f>
        <v/>
      </c>
      <c r="O833" s="151">
        <f>IF(TCD!M834="","",TCD!M834)</f>
        <v/>
      </c>
      <c r="P833" s="151">
        <f>IF(TCD!J834="","",TCD!J834)</f>
        <v/>
      </c>
      <c r="Q833" s="151">
        <f>IF(AND(TCD!L834="",TCD!Q834=""),"",IF(SUM(TCD!L834,TCD!Q834)&gt;15,29,9.5))</f>
        <v/>
      </c>
      <c r="R833" s="151">
        <f>_xlfn.XLOOKUP(F833,TCD!E:E,TCD!K:K,"")</f>
        <v/>
      </c>
      <c r="S833" s="151">
        <f>IF(TCD!I834="","",IF(TCD!I834&gt;8.5,17,8.5))</f>
        <v/>
      </c>
      <c r="T833" s="151">
        <f>TCD!Y834</f>
        <v/>
      </c>
    </row>
    <row r="834">
      <c r="A834" s="13">
        <f>TCD!V835</f>
        <v/>
      </c>
      <c r="B834" s="1">
        <f>B833</f>
        <v/>
      </c>
      <c r="F834">
        <f>TCD!E835</f>
        <v/>
      </c>
      <c r="H834" s="6">
        <f>IF(RIGHT(J834,3)="BTB","E","P")</f>
        <v/>
      </c>
      <c r="I834">
        <f>LOOKUP(F834,'Facture Chronopost'!L:L,'Facture Chronopost'!H:H)</f>
        <v/>
      </c>
      <c r="J834" s="6">
        <f>TCD!U835</f>
        <v/>
      </c>
      <c r="K834">
        <f>K833</f>
        <v/>
      </c>
      <c r="L834" s="151">
        <f>_xlfn.XLOOKUP(F834,'TCD poids'!A:A,'TCD poids'!C:C)</f>
        <v/>
      </c>
      <c r="M834">
        <f>TCD!T835</f>
        <v/>
      </c>
      <c r="N834">
        <f>IF(I834="",0.2,LOOKUP(I834,'Pays TVA'!A:A,'Pays TVA'!B:B))</f>
        <v/>
      </c>
      <c r="O834" s="151">
        <f>IF(TCD!M835="","",TCD!M835)</f>
        <v/>
      </c>
      <c r="P834" s="151">
        <f>IF(TCD!J835="","",TCD!J835)</f>
        <v/>
      </c>
      <c r="Q834" s="151">
        <f>IF(AND(TCD!L835="",TCD!Q835=""),"",IF(SUM(TCD!L835,TCD!Q835)&gt;15,29,9.5))</f>
        <v/>
      </c>
      <c r="R834" s="151">
        <f>_xlfn.XLOOKUP(F834,TCD!E:E,TCD!K:K,"")</f>
        <v/>
      </c>
      <c r="S834" s="151">
        <f>IF(TCD!I835="","",IF(TCD!I835&gt;8.5,17,8.5))</f>
        <v/>
      </c>
      <c r="T834" s="151">
        <f>TCD!Y835</f>
        <v/>
      </c>
    </row>
    <row r="835">
      <c r="A835" s="13">
        <f>TCD!V836</f>
        <v/>
      </c>
      <c r="B835" s="1">
        <f>B834</f>
        <v/>
      </c>
      <c r="F835">
        <f>TCD!E836</f>
        <v/>
      </c>
      <c r="H835" s="6">
        <f>IF(RIGHT(J835,3)="BTB","E","P")</f>
        <v/>
      </c>
      <c r="I835">
        <f>LOOKUP(F835,'Facture Chronopost'!L:L,'Facture Chronopost'!H:H)</f>
        <v/>
      </c>
      <c r="J835" s="6">
        <f>TCD!U836</f>
        <v/>
      </c>
      <c r="K835">
        <f>K834</f>
        <v/>
      </c>
      <c r="L835" s="151">
        <f>_xlfn.XLOOKUP(F835,'TCD poids'!A:A,'TCD poids'!C:C)</f>
        <v/>
      </c>
      <c r="M835">
        <f>TCD!T836</f>
        <v/>
      </c>
      <c r="N835">
        <f>IF(I835="",0.2,LOOKUP(I835,'Pays TVA'!A:A,'Pays TVA'!B:B))</f>
        <v/>
      </c>
      <c r="O835" s="151">
        <f>IF(TCD!M836="","",TCD!M836)</f>
        <v/>
      </c>
      <c r="P835" s="151">
        <f>IF(TCD!J836="","",TCD!J836)</f>
        <v/>
      </c>
      <c r="Q835" s="151">
        <f>IF(AND(TCD!L836="",TCD!Q836=""),"",IF(SUM(TCD!L836,TCD!Q836)&gt;15,29,9.5))</f>
        <v/>
      </c>
      <c r="R835" s="151">
        <f>_xlfn.XLOOKUP(F835,TCD!E:E,TCD!K:K,"")</f>
        <v/>
      </c>
      <c r="S835" s="151">
        <f>IF(TCD!I836="","",IF(TCD!I836&gt;8.5,17,8.5))</f>
        <v/>
      </c>
      <c r="T835" s="151">
        <f>TCD!Y836</f>
        <v/>
      </c>
    </row>
    <row r="836">
      <c r="A836" s="13">
        <f>TCD!V837</f>
        <v/>
      </c>
      <c r="B836" s="1">
        <f>B835</f>
        <v/>
      </c>
      <c r="F836">
        <f>TCD!E837</f>
        <v/>
      </c>
      <c r="H836" s="6">
        <f>IF(RIGHT(J836,3)="BTB","E","P")</f>
        <v/>
      </c>
      <c r="I836">
        <f>LOOKUP(F836,'Facture Chronopost'!L:L,'Facture Chronopost'!H:H)</f>
        <v/>
      </c>
      <c r="J836" s="6">
        <f>TCD!U837</f>
        <v/>
      </c>
      <c r="K836">
        <f>K835</f>
        <v/>
      </c>
      <c r="L836" s="151">
        <f>_xlfn.XLOOKUP(F836,'TCD poids'!A:A,'TCD poids'!C:C)</f>
        <v/>
      </c>
      <c r="M836">
        <f>TCD!T837</f>
        <v/>
      </c>
      <c r="N836">
        <f>IF(I836="",0.2,LOOKUP(I836,'Pays TVA'!A:A,'Pays TVA'!B:B))</f>
        <v/>
      </c>
      <c r="O836" s="151">
        <f>IF(TCD!M837="","",TCD!M837)</f>
        <v/>
      </c>
      <c r="P836" s="151">
        <f>IF(TCD!J837="","",TCD!J837)</f>
        <v/>
      </c>
      <c r="Q836" s="151">
        <f>IF(AND(TCD!L837="",TCD!Q837=""),"",IF(SUM(TCD!L837,TCD!Q837)&gt;15,29,9.5))</f>
        <v/>
      </c>
      <c r="R836" s="151">
        <f>_xlfn.XLOOKUP(F836,TCD!E:E,TCD!K:K,"")</f>
        <v/>
      </c>
      <c r="S836" s="151">
        <f>IF(TCD!I837="","",IF(TCD!I837&gt;8.5,17,8.5))</f>
        <v/>
      </c>
      <c r="T836" s="151">
        <f>TCD!Y837</f>
        <v/>
      </c>
    </row>
    <row r="837">
      <c r="A837" s="13">
        <f>TCD!V838</f>
        <v/>
      </c>
      <c r="B837" s="1">
        <f>B836</f>
        <v/>
      </c>
      <c r="F837">
        <f>TCD!E838</f>
        <v/>
      </c>
      <c r="H837" s="6">
        <f>IF(RIGHT(J837,3)="BTB","E","P")</f>
        <v/>
      </c>
      <c r="I837">
        <f>LOOKUP(F837,'Facture Chronopost'!L:L,'Facture Chronopost'!H:H)</f>
        <v/>
      </c>
      <c r="J837" s="6">
        <f>TCD!U838</f>
        <v/>
      </c>
      <c r="K837">
        <f>K836</f>
        <v/>
      </c>
      <c r="L837" s="151">
        <f>_xlfn.XLOOKUP(F837,'TCD poids'!A:A,'TCD poids'!C:C)</f>
        <v/>
      </c>
      <c r="M837">
        <f>TCD!T838</f>
        <v/>
      </c>
      <c r="N837">
        <f>IF(I837="",0.2,LOOKUP(I837,'Pays TVA'!A:A,'Pays TVA'!B:B))</f>
        <v/>
      </c>
      <c r="O837" s="151">
        <f>IF(TCD!M838="","",TCD!M838)</f>
        <v/>
      </c>
      <c r="P837" s="151">
        <f>IF(TCD!J838="","",TCD!J838)</f>
        <v/>
      </c>
      <c r="Q837" s="151">
        <f>IF(AND(TCD!L838="",TCD!Q838=""),"",IF(SUM(TCD!L838,TCD!Q838)&gt;15,29,9.5))</f>
        <v/>
      </c>
      <c r="R837" s="151">
        <f>_xlfn.XLOOKUP(F837,TCD!E:E,TCD!K:K,"")</f>
        <v/>
      </c>
      <c r="S837" s="151">
        <f>IF(TCD!I838="","",IF(TCD!I838&gt;8.5,17,8.5))</f>
        <v/>
      </c>
      <c r="T837" s="151">
        <f>TCD!Y838</f>
        <v/>
      </c>
    </row>
    <row r="838">
      <c r="A838" s="13">
        <f>TCD!V839</f>
        <v/>
      </c>
      <c r="B838" s="1">
        <f>B837</f>
        <v/>
      </c>
      <c r="F838">
        <f>TCD!E839</f>
        <v/>
      </c>
      <c r="H838" s="6">
        <f>IF(RIGHT(J838,3)="BTB","E","P")</f>
        <v/>
      </c>
      <c r="I838">
        <f>LOOKUP(F838,'Facture Chronopost'!L:L,'Facture Chronopost'!H:H)</f>
        <v/>
      </c>
      <c r="J838" s="6">
        <f>TCD!U839</f>
        <v/>
      </c>
      <c r="K838">
        <f>K837</f>
        <v/>
      </c>
      <c r="L838" s="151">
        <f>_xlfn.XLOOKUP(F838,'TCD poids'!A:A,'TCD poids'!C:C)</f>
        <v/>
      </c>
      <c r="M838">
        <f>TCD!T839</f>
        <v/>
      </c>
      <c r="N838">
        <f>IF(I838="",0.2,LOOKUP(I838,'Pays TVA'!A:A,'Pays TVA'!B:B))</f>
        <v/>
      </c>
      <c r="O838" s="151">
        <f>IF(TCD!M839="","",TCD!M839)</f>
        <v/>
      </c>
      <c r="P838" s="151">
        <f>IF(TCD!J839="","",TCD!J839)</f>
        <v/>
      </c>
      <c r="Q838" s="151">
        <f>IF(AND(TCD!L839="",TCD!Q839=""),"",IF(SUM(TCD!L839,TCD!Q839)&gt;15,29,9.5))</f>
        <v/>
      </c>
      <c r="R838" s="151">
        <f>_xlfn.XLOOKUP(F838,TCD!E:E,TCD!K:K,"")</f>
        <v/>
      </c>
      <c r="S838" s="151">
        <f>IF(TCD!I839="","",IF(TCD!I839&gt;8.5,17,8.5))</f>
        <v/>
      </c>
      <c r="T838" s="151">
        <f>TCD!Y839</f>
        <v/>
      </c>
    </row>
    <row r="839">
      <c r="A839" s="13">
        <f>TCD!V840</f>
        <v/>
      </c>
      <c r="B839" s="1">
        <f>B838</f>
        <v/>
      </c>
      <c r="F839">
        <f>TCD!E840</f>
        <v/>
      </c>
      <c r="H839" s="6">
        <f>IF(RIGHT(J839,3)="BTB","E","P")</f>
        <v/>
      </c>
      <c r="I839">
        <f>LOOKUP(F839,'Facture Chronopost'!L:L,'Facture Chronopost'!H:H)</f>
        <v/>
      </c>
      <c r="J839" s="6">
        <f>TCD!U840</f>
        <v/>
      </c>
      <c r="K839">
        <f>K838</f>
        <v/>
      </c>
      <c r="L839" s="151">
        <f>_xlfn.XLOOKUP(F839,'TCD poids'!A:A,'TCD poids'!C:C)</f>
        <v/>
      </c>
      <c r="M839">
        <f>TCD!T840</f>
        <v/>
      </c>
      <c r="N839">
        <f>IF(I839="",0.2,LOOKUP(I839,'Pays TVA'!A:A,'Pays TVA'!B:B))</f>
        <v/>
      </c>
      <c r="O839" s="151">
        <f>IF(TCD!M840="","",TCD!M840)</f>
        <v/>
      </c>
      <c r="P839" s="151">
        <f>IF(TCD!J840="","",TCD!J840)</f>
        <v/>
      </c>
      <c r="Q839" s="151">
        <f>IF(AND(TCD!L840="",TCD!Q840=""),"",IF(SUM(TCD!L840,TCD!Q840)&gt;15,29,9.5))</f>
        <v/>
      </c>
      <c r="R839" s="151">
        <f>_xlfn.XLOOKUP(F839,TCD!E:E,TCD!K:K,"")</f>
        <v/>
      </c>
      <c r="S839" s="151">
        <f>IF(TCD!I840="","",IF(TCD!I840&gt;8.5,17,8.5))</f>
        <v/>
      </c>
      <c r="T839" s="151">
        <f>TCD!Y840</f>
        <v/>
      </c>
    </row>
    <row r="840">
      <c r="A840" s="13">
        <f>TCD!V841</f>
        <v/>
      </c>
      <c r="B840" s="1">
        <f>B839</f>
        <v/>
      </c>
      <c r="F840">
        <f>TCD!E841</f>
        <v/>
      </c>
      <c r="H840" s="6">
        <f>IF(RIGHT(J840,3)="BTB","E","P")</f>
        <v/>
      </c>
      <c r="I840">
        <f>LOOKUP(F840,'Facture Chronopost'!L:L,'Facture Chronopost'!H:H)</f>
        <v/>
      </c>
      <c r="J840" s="6">
        <f>TCD!U841</f>
        <v/>
      </c>
      <c r="K840">
        <f>K839</f>
        <v/>
      </c>
      <c r="L840" s="151">
        <f>_xlfn.XLOOKUP(F840,'TCD poids'!A:A,'TCD poids'!C:C)</f>
        <v/>
      </c>
      <c r="M840">
        <f>TCD!T841</f>
        <v/>
      </c>
      <c r="N840">
        <f>IF(I840="",0.2,LOOKUP(I840,'Pays TVA'!A:A,'Pays TVA'!B:B))</f>
        <v/>
      </c>
      <c r="O840" s="151">
        <f>IF(TCD!M841="","",TCD!M841)</f>
        <v/>
      </c>
      <c r="P840" s="151">
        <f>IF(TCD!J841="","",TCD!J841)</f>
        <v/>
      </c>
      <c r="Q840" s="151">
        <f>IF(AND(TCD!L841="",TCD!Q841=""),"",IF(SUM(TCD!L841,TCD!Q841)&gt;15,29,9.5))</f>
        <v/>
      </c>
      <c r="R840" s="151">
        <f>_xlfn.XLOOKUP(F840,TCD!E:E,TCD!K:K,"")</f>
        <v/>
      </c>
      <c r="S840" s="151">
        <f>IF(TCD!I841="","",IF(TCD!I841&gt;8.5,17,8.5))</f>
        <v/>
      </c>
      <c r="T840" s="151">
        <f>TCD!Y841</f>
        <v/>
      </c>
    </row>
    <row r="841">
      <c r="A841" s="13">
        <f>TCD!V842</f>
        <v/>
      </c>
      <c r="B841" s="1">
        <f>B840</f>
        <v/>
      </c>
      <c r="F841">
        <f>TCD!E842</f>
        <v/>
      </c>
      <c r="H841" s="6">
        <f>IF(RIGHT(J841,3)="BTB","E","P")</f>
        <v/>
      </c>
      <c r="I841">
        <f>LOOKUP(F841,'Facture Chronopost'!L:L,'Facture Chronopost'!H:H)</f>
        <v/>
      </c>
      <c r="J841" s="6">
        <f>TCD!U842</f>
        <v/>
      </c>
      <c r="K841">
        <f>K840</f>
        <v/>
      </c>
      <c r="L841" s="151">
        <f>_xlfn.XLOOKUP(F841,'TCD poids'!A:A,'TCD poids'!C:C)</f>
        <v/>
      </c>
      <c r="M841">
        <f>TCD!T842</f>
        <v/>
      </c>
      <c r="N841">
        <f>IF(I841="",0.2,LOOKUP(I841,'Pays TVA'!A:A,'Pays TVA'!B:B))</f>
        <v/>
      </c>
      <c r="O841" s="151">
        <f>IF(TCD!M842="","",TCD!M842)</f>
        <v/>
      </c>
      <c r="P841" s="151">
        <f>IF(TCD!J842="","",TCD!J842)</f>
        <v/>
      </c>
      <c r="Q841" s="151">
        <f>IF(AND(TCD!L842="",TCD!Q842=""),"",IF(SUM(TCD!L842,TCD!Q842)&gt;15,29,9.5))</f>
        <v/>
      </c>
      <c r="R841" s="151">
        <f>_xlfn.XLOOKUP(F841,TCD!E:E,TCD!K:K,"")</f>
        <v/>
      </c>
      <c r="S841" s="151">
        <f>IF(TCD!I842="","",IF(TCD!I842&gt;8.5,17,8.5))</f>
        <v/>
      </c>
      <c r="T841" s="151">
        <f>TCD!Y842</f>
        <v/>
      </c>
    </row>
    <row r="842">
      <c r="A842" s="13">
        <f>TCD!V843</f>
        <v/>
      </c>
      <c r="B842" s="1">
        <f>B841</f>
        <v/>
      </c>
      <c r="F842">
        <f>TCD!E843</f>
        <v/>
      </c>
      <c r="H842" s="6">
        <f>IF(RIGHT(J842,3)="BTB","E","P")</f>
        <v/>
      </c>
      <c r="I842">
        <f>LOOKUP(F842,'Facture Chronopost'!L:L,'Facture Chronopost'!H:H)</f>
        <v/>
      </c>
      <c r="J842" s="6">
        <f>TCD!U843</f>
        <v/>
      </c>
      <c r="K842">
        <f>K841</f>
        <v/>
      </c>
      <c r="L842" s="151">
        <f>_xlfn.XLOOKUP(F842,'TCD poids'!A:A,'TCD poids'!C:C)</f>
        <v/>
      </c>
      <c r="M842">
        <f>TCD!T843</f>
        <v/>
      </c>
      <c r="N842">
        <f>IF(I842="",0.2,LOOKUP(I842,'Pays TVA'!A:A,'Pays TVA'!B:B))</f>
        <v/>
      </c>
      <c r="O842" s="151">
        <f>IF(TCD!M843="","",TCD!M843)</f>
        <v/>
      </c>
      <c r="P842" s="151">
        <f>IF(TCD!J843="","",TCD!J843)</f>
        <v/>
      </c>
      <c r="Q842" s="151">
        <f>IF(AND(TCD!L843="",TCD!Q843=""),"",IF(SUM(TCD!L843,TCD!Q843)&gt;15,29,9.5))</f>
        <v/>
      </c>
      <c r="R842" s="151">
        <f>_xlfn.XLOOKUP(F842,TCD!E:E,TCD!K:K,"")</f>
        <v/>
      </c>
      <c r="S842" s="151">
        <f>IF(TCD!I843="","",IF(TCD!I843&gt;8.5,17,8.5))</f>
        <v/>
      </c>
      <c r="T842" s="151">
        <f>TCD!Y843</f>
        <v/>
      </c>
    </row>
    <row r="843">
      <c r="A843" s="13">
        <f>TCD!V844</f>
        <v/>
      </c>
      <c r="B843" s="1">
        <f>B842</f>
        <v/>
      </c>
      <c r="F843">
        <f>TCD!E844</f>
        <v/>
      </c>
      <c r="H843" s="6">
        <f>IF(RIGHT(J843,3)="BTB","E","P")</f>
        <v/>
      </c>
      <c r="I843">
        <f>LOOKUP(F843,'Facture Chronopost'!L:L,'Facture Chronopost'!H:H)</f>
        <v/>
      </c>
      <c r="J843" s="6">
        <f>TCD!U844</f>
        <v/>
      </c>
      <c r="K843">
        <f>K842</f>
        <v/>
      </c>
      <c r="L843" s="151">
        <f>_xlfn.XLOOKUP(F843,'TCD poids'!A:A,'TCD poids'!C:C)</f>
        <v/>
      </c>
      <c r="M843">
        <f>TCD!T844</f>
        <v/>
      </c>
      <c r="N843">
        <f>IF(I843="",0.2,LOOKUP(I843,'Pays TVA'!A:A,'Pays TVA'!B:B))</f>
        <v/>
      </c>
      <c r="O843" s="151">
        <f>IF(TCD!M844="","",TCD!M844)</f>
        <v/>
      </c>
      <c r="P843" s="151">
        <f>IF(TCD!J844="","",TCD!J844)</f>
        <v/>
      </c>
      <c r="Q843" s="151">
        <f>IF(AND(TCD!L844="",TCD!Q844=""),"",IF(SUM(TCD!L844,TCD!Q844)&gt;15,29,9.5))</f>
        <v/>
      </c>
      <c r="R843" s="151">
        <f>_xlfn.XLOOKUP(F843,TCD!E:E,TCD!K:K,"")</f>
        <v/>
      </c>
      <c r="S843" s="151">
        <f>IF(TCD!I844="","",IF(TCD!I844&gt;8.5,17,8.5))</f>
        <v/>
      </c>
      <c r="T843" s="151">
        <f>TCD!Y844</f>
        <v/>
      </c>
    </row>
    <row r="844">
      <c r="A844" s="13">
        <f>TCD!V845</f>
        <v/>
      </c>
      <c r="B844" s="1">
        <f>B843</f>
        <v/>
      </c>
      <c r="F844">
        <f>TCD!E845</f>
        <v/>
      </c>
      <c r="H844" s="6">
        <f>IF(RIGHT(J844,3)="BTB","E","P")</f>
        <v/>
      </c>
      <c r="I844">
        <f>LOOKUP(F844,'Facture Chronopost'!L:L,'Facture Chronopost'!H:H)</f>
        <v/>
      </c>
      <c r="J844" s="6">
        <f>TCD!U845</f>
        <v/>
      </c>
      <c r="K844">
        <f>K843</f>
        <v/>
      </c>
      <c r="L844" s="151">
        <f>_xlfn.XLOOKUP(F844,'TCD poids'!A:A,'TCD poids'!C:C)</f>
        <v/>
      </c>
      <c r="M844">
        <f>TCD!T845</f>
        <v/>
      </c>
      <c r="N844">
        <f>IF(I844="",0.2,LOOKUP(I844,'Pays TVA'!A:A,'Pays TVA'!B:B))</f>
        <v/>
      </c>
      <c r="O844" s="151">
        <f>IF(TCD!M845="","",TCD!M845)</f>
        <v/>
      </c>
      <c r="P844" s="151">
        <f>IF(TCD!J845="","",TCD!J845)</f>
        <v/>
      </c>
      <c r="Q844" s="151">
        <f>IF(AND(TCD!L845="",TCD!Q845=""),"",IF(SUM(TCD!L845,TCD!Q845)&gt;15,29,9.5))</f>
        <v/>
      </c>
      <c r="R844" s="151">
        <f>_xlfn.XLOOKUP(F844,TCD!E:E,TCD!K:K,"")</f>
        <v/>
      </c>
      <c r="S844" s="151">
        <f>IF(TCD!I845="","",IF(TCD!I845&gt;8.5,17,8.5))</f>
        <v/>
      </c>
      <c r="T844" s="151">
        <f>TCD!Y845</f>
        <v/>
      </c>
    </row>
    <row r="845">
      <c r="A845" s="13">
        <f>TCD!V846</f>
        <v/>
      </c>
      <c r="B845" s="1">
        <f>B844</f>
        <v/>
      </c>
      <c r="F845">
        <f>TCD!E846</f>
        <v/>
      </c>
      <c r="H845" s="6">
        <f>IF(RIGHT(J845,3)="BTB","E","P")</f>
        <v/>
      </c>
      <c r="I845">
        <f>LOOKUP(F845,'Facture Chronopost'!L:L,'Facture Chronopost'!H:H)</f>
        <v/>
      </c>
      <c r="J845" s="6">
        <f>TCD!U846</f>
        <v/>
      </c>
      <c r="K845">
        <f>K844</f>
        <v/>
      </c>
      <c r="L845" s="151">
        <f>_xlfn.XLOOKUP(F845,'TCD poids'!A:A,'TCD poids'!C:C)</f>
        <v/>
      </c>
      <c r="M845">
        <f>TCD!T846</f>
        <v/>
      </c>
      <c r="N845">
        <f>IF(I845="",0.2,LOOKUP(I845,'Pays TVA'!A:A,'Pays TVA'!B:B))</f>
        <v/>
      </c>
      <c r="O845" s="151">
        <f>IF(TCD!M846="","",TCD!M846)</f>
        <v/>
      </c>
      <c r="P845" s="151">
        <f>IF(TCD!J846="","",TCD!J846)</f>
        <v/>
      </c>
      <c r="Q845" s="151">
        <f>IF(AND(TCD!L846="",TCD!Q846=""),"",IF(SUM(TCD!L846,TCD!Q846)&gt;15,29,9.5))</f>
        <v/>
      </c>
      <c r="R845" s="151">
        <f>_xlfn.XLOOKUP(F845,TCD!E:E,TCD!K:K,"")</f>
        <v/>
      </c>
      <c r="S845" s="151">
        <f>IF(TCD!I846="","",IF(TCD!I846&gt;8.5,17,8.5))</f>
        <v/>
      </c>
      <c r="T845" s="151">
        <f>TCD!Y846</f>
        <v/>
      </c>
    </row>
    <row r="846">
      <c r="A846" s="13">
        <f>TCD!V847</f>
        <v/>
      </c>
      <c r="B846" s="1">
        <f>B845</f>
        <v/>
      </c>
      <c r="F846">
        <f>TCD!E847</f>
        <v/>
      </c>
      <c r="H846" s="6">
        <f>IF(RIGHT(J846,3)="BTB","E","P")</f>
        <v/>
      </c>
      <c r="I846">
        <f>LOOKUP(F846,'Facture Chronopost'!L:L,'Facture Chronopost'!H:H)</f>
        <v/>
      </c>
      <c r="J846" s="6">
        <f>TCD!U847</f>
        <v/>
      </c>
      <c r="K846">
        <f>K845</f>
        <v/>
      </c>
      <c r="L846" s="151">
        <f>_xlfn.XLOOKUP(F846,'TCD poids'!A:A,'TCD poids'!C:C)</f>
        <v/>
      </c>
      <c r="M846">
        <f>TCD!T847</f>
        <v/>
      </c>
      <c r="N846">
        <f>IF(I846="",0.2,LOOKUP(I846,'Pays TVA'!A:A,'Pays TVA'!B:B))</f>
        <v/>
      </c>
      <c r="O846" s="151">
        <f>IF(TCD!M847="","",TCD!M847)</f>
        <v/>
      </c>
      <c r="P846" s="151">
        <f>IF(TCD!J847="","",TCD!J847)</f>
        <v/>
      </c>
      <c r="Q846" s="151">
        <f>IF(AND(TCD!L847="",TCD!Q847=""),"",IF(SUM(TCD!L847,TCD!Q847)&gt;15,29,9.5))</f>
        <v/>
      </c>
      <c r="R846" s="151">
        <f>_xlfn.XLOOKUP(F846,TCD!E:E,TCD!K:K,"")</f>
        <v/>
      </c>
      <c r="S846" s="151">
        <f>IF(TCD!I847="","",IF(TCD!I847&gt;8.5,17,8.5))</f>
        <v/>
      </c>
      <c r="T846" s="151">
        <f>TCD!Y847</f>
        <v/>
      </c>
    </row>
    <row r="847">
      <c r="A847" s="13">
        <f>TCD!V848</f>
        <v/>
      </c>
      <c r="B847" s="1">
        <f>B846</f>
        <v/>
      </c>
      <c r="F847">
        <f>TCD!E848</f>
        <v/>
      </c>
      <c r="H847" s="6">
        <f>IF(RIGHT(J847,3)="BTB","E","P")</f>
        <v/>
      </c>
      <c r="I847">
        <f>LOOKUP(F847,'Facture Chronopost'!L:L,'Facture Chronopost'!H:H)</f>
        <v/>
      </c>
      <c r="J847" s="6">
        <f>TCD!U848</f>
        <v/>
      </c>
      <c r="K847">
        <f>K846</f>
        <v/>
      </c>
      <c r="L847" s="151">
        <f>_xlfn.XLOOKUP(F847,'TCD poids'!A:A,'TCD poids'!C:C)</f>
        <v/>
      </c>
      <c r="M847">
        <f>TCD!T848</f>
        <v/>
      </c>
      <c r="N847">
        <f>IF(I847="",0.2,LOOKUP(I847,'Pays TVA'!A:A,'Pays TVA'!B:B))</f>
        <v/>
      </c>
      <c r="O847" s="151">
        <f>IF(TCD!M848="","",TCD!M848)</f>
        <v/>
      </c>
      <c r="P847" s="151">
        <f>IF(TCD!J848="","",TCD!J848)</f>
        <v/>
      </c>
      <c r="Q847" s="151">
        <f>IF(AND(TCD!L848="",TCD!Q848=""),"",IF(SUM(TCD!L848,TCD!Q848)&gt;15,29,9.5))</f>
        <v/>
      </c>
      <c r="R847" s="151">
        <f>_xlfn.XLOOKUP(F847,TCD!E:E,TCD!K:K,"")</f>
        <v/>
      </c>
      <c r="S847" s="151">
        <f>IF(TCD!I848="","",IF(TCD!I848&gt;8.5,17,8.5))</f>
        <v/>
      </c>
      <c r="T847" s="151">
        <f>TCD!Y848</f>
        <v/>
      </c>
    </row>
    <row r="848">
      <c r="A848" s="13">
        <f>TCD!V849</f>
        <v/>
      </c>
      <c r="B848" s="1">
        <f>B847</f>
        <v/>
      </c>
      <c r="F848">
        <f>TCD!E849</f>
        <v/>
      </c>
      <c r="H848" s="6">
        <f>IF(RIGHT(J848,3)="BTB","E","P")</f>
        <v/>
      </c>
      <c r="I848">
        <f>LOOKUP(F848,'Facture Chronopost'!L:L,'Facture Chronopost'!H:H)</f>
        <v/>
      </c>
      <c r="J848" s="6">
        <f>TCD!U849</f>
        <v/>
      </c>
      <c r="K848">
        <f>K847</f>
        <v/>
      </c>
      <c r="L848" s="151">
        <f>_xlfn.XLOOKUP(F848,'TCD poids'!A:A,'TCD poids'!C:C)</f>
        <v/>
      </c>
      <c r="M848">
        <f>TCD!T849</f>
        <v/>
      </c>
      <c r="N848">
        <f>IF(I848="",0.2,LOOKUP(I848,'Pays TVA'!A:A,'Pays TVA'!B:B))</f>
        <v/>
      </c>
      <c r="O848" s="151">
        <f>IF(TCD!M849="","",TCD!M849)</f>
        <v/>
      </c>
      <c r="P848" s="151">
        <f>IF(TCD!J849="","",TCD!J849)</f>
        <v/>
      </c>
      <c r="Q848" s="151">
        <f>IF(AND(TCD!L849="",TCD!Q849=""),"",IF(SUM(TCD!L849,TCD!Q849)&gt;15,29,9.5))</f>
        <v/>
      </c>
      <c r="R848" s="151">
        <f>_xlfn.XLOOKUP(F848,TCD!E:E,TCD!K:K,"")</f>
        <v/>
      </c>
      <c r="S848" s="151">
        <f>IF(TCD!I849="","",IF(TCD!I849&gt;8.5,17,8.5))</f>
        <v/>
      </c>
      <c r="T848" s="151">
        <f>TCD!Y849</f>
        <v/>
      </c>
    </row>
    <row r="849">
      <c r="A849" s="13">
        <f>TCD!V850</f>
        <v/>
      </c>
      <c r="B849" s="1">
        <f>B848</f>
        <v/>
      </c>
      <c r="F849">
        <f>TCD!E850</f>
        <v/>
      </c>
      <c r="H849" s="6">
        <f>IF(RIGHT(J849,3)="BTB","E","P")</f>
        <v/>
      </c>
      <c r="I849">
        <f>LOOKUP(F849,'Facture Chronopost'!L:L,'Facture Chronopost'!H:H)</f>
        <v/>
      </c>
      <c r="J849" s="6">
        <f>TCD!U850</f>
        <v/>
      </c>
      <c r="K849">
        <f>K848</f>
        <v/>
      </c>
      <c r="L849" s="151">
        <f>_xlfn.XLOOKUP(F849,'TCD poids'!A:A,'TCD poids'!C:C)</f>
        <v/>
      </c>
      <c r="M849">
        <f>TCD!T850</f>
        <v/>
      </c>
      <c r="N849">
        <f>IF(I849="",0.2,LOOKUP(I849,'Pays TVA'!A:A,'Pays TVA'!B:B))</f>
        <v/>
      </c>
      <c r="O849" s="151">
        <f>IF(TCD!M850="","",TCD!M850)</f>
        <v/>
      </c>
      <c r="P849" s="151">
        <f>IF(TCD!J850="","",TCD!J850)</f>
        <v/>
      </c>
      <c r="Q849" s="151">
        <f>IF(AND(TCD!L850="",TCD!Q850=""),"",IF(SUM(TCD!L850,TCD!Q850)&gt;15,29,9.5))</f>
        <v/>
      </c>
      <c r="R849" s="151">
        <f>_xlfn.XLOOKUP(F849,TCD!E:E,TCD!K:K,"")</f>
        <v/>
      </c>
      <c r="S849" s="151">
        <f>IF(TCD!I850="","",IF(TCD!I850&gt;8.5,17,8.5))</f>
        <v/>
      </c>
      <c r="T849" s="151">
        <f>TCD!Y850</f>
        <v/>
      </c>
    </row>
    <row r="850">
      <c r="A850" s="13">
        <f>TCD!V851</f>
        <v/>
      </c>
      <c r="B850" s="1">
        <f>B849</f>
        <v/>
      </c>
      <c r="F850">
        <f>TCD!E851</f>
        <v/>
      </c>
      <c r="H850" s="6">
        <f>IF(RIGHT(J850,3)="BTB","E","P")</f>
        <v/>
      </c>
      <c r="I850">
        <f>LOOKUP(F850,'Facture Chronopost'!L:L,'Facture Chronopost'!H:H)</f>
        <v/>
      </c>
      <c r="J850" s="6">
        <f>TCD!U851</f>
        <v/>
      </c>
      <c r="K850">
        <f>K849</f>
        <v/>
      </c>
      <c r="L850" s="151">
        <f>_xlfn.XLOOKUP(F850,'TCD poids'!A:A,'TCD poids'!C:C)</f>
        <v/>
      </c>
      <c r="M850">
        <f>TCD!T851</f>
        <v/>
      </c>
      <c r="N850">
        <f>IF(I850="",0.2,LOOKUP(I850,'Pays TVA'!A:A,'Pays TVA'!B:B))</f>
        <v/>
      </c>
      <c r="O850" s="151">
        <f>IF(TCD!M851="","",TCD!M851)</f>
        <v/>
      </c>
      <c r="P850" s="151">
        <f>IF(TCD!J851="","",TCD!J851)</f>
        <v/>
      </c>
      <c r="Q850" s="151">
        <f>IF(AND(TCD!L851="",TCD!Q851=""),"",IF(SUM(TCD!L851,TCD!Q851)&gt;15,29,9.5))</f>
        <v/>
      </c>
      <c r="R850" s="151">
        <f>_xlfn.XLOOKUP(F850,TCD!E:E,TCD!K:K,"")</f>
        <v/>
      </c>
      <c r="S850" s="151">
        <f>IF(TCD!I851="","",IF(TCD!I851&gt;8.5,17,8.5))</f>
        <v/>
      </c>
      <c r="T850" s="151">
        <f>TCD!Y851</f>
        <v/>
      </c>
    </row>
    <row r="851">
      <c r="A851" s="13">
        <f>TCD!V852</f>
        <v/>
      </c>
      <c r="B851" s="1">
        <f>B850</f>
        <v/>
      </c>
      <c r="F851">
        <f>TCD!E852</f>
        <v/>
      </c>
      <c r="H851" s="6">
        <f>IF(RIGHT(J851,3)="BTB","E","P")</f>
        <v/>
      </c>
      <c r="I851">
        <f>LOOKUP(F851,'Facture Chronopost'!L:L,'Facture Chronopost'!H:H)</f>
        <v/>
      </c>
      <c r="J851" s="6">
        <f>TCD!U852</f>
        <v/>
      </c>
      <c r="K851">
        <f>K850</f>
        <v/>
      </c>
      <c r="L851" s="151">
        <f>_xlfn.XLOOKUP(F851,'TCD poids'!A:A,'TCD poids'!C:C)</f>
        <v/>
      </c>
      <c r="M851">
        <f>TCD!T852</f>
        <v/>
      </c>
      <c r="N851">
        <f>IF(I851="",0.2,LOOKUP(I851,'Pays TVA'!A:A,'Pays TVA'!B:B))</f>
        <v/>
      </c>
      <c r="O851" s="151">
        <f>IF(TCD!M852="","",TCD!M852)</f>
        <v/>
      </c>
      <c r="P851" s="151">
        <f>IF(TCD!J852="","",TCD!J852)</f>
        <v/>
      </c>
      <c r="Q851" s="151">
        <f>IF(AND(TCD!L852="",TCD!Q852=""),"",IF(SUM(TCD!L852,TCD!Q852)&gt;15,29,9.5))</f>
        <v/>
      </c>
      <c r="R851" s="151">
        <f>_xlfn.XLOOKUP(F851,TCD!E:E,TCD!K:K,"")</f>
        <v/>
      </c>
      <c r="S851" s="151">
        <f>IF(TCD!I852="","",IF(TCD!I852&gt;8.5,17,8.5))</f>
        <v/>
      </c>
      <c r="T851" s="151">
        <f>TCD!Y852</f>
        <v/>
      </c>
    </row>
    <row r="852">
      <c r="A852" s="13">
        <f>TCD!V853</f>
        <v/>
      </c>
      <c r="B852" s="1">
        <f>B851</f>
        <v/>
      </c>
      <c r="F852">
        <f>TCD!E853</f>
        <v/>
      </c>
      <c r="H852" s="6">
        <f>IF(RIGHT(J852,3)="BTB","E","P")</f>
        <v/>
      </c>
      <c r="I852">
        <f>LOOKUP(F852,'Facture Chronopost'!L:L,'Facture Chronopost'!H:H)</f>
        <v/>
      </c>
      <c r="J852" s="6">
        <f>TCD!U853</f>
        <v/>
      </c>
      <c r="K852">
        <f>K851</f>
        <v/>
      </c>
      <c r="L852" s="151">
        <f>_xlfn.XLOOKUP(F852,'TCD poids'!A:A,'TCD poids'!C:C)</f>
        <v/>
      </c>
      <c r="M852">
        <f>TCD!T853</f>
        <v/>
      </c>
      <c r="N852">
        <f>IF(I852="",0.2,LOOKUP(I852,'Pays TVA'!A:A,'Pays TVA'!B:B))</f>
        <v/>
      </c>
      <c r="O852" s="151">
        <f>IF(TCD!M853="","",TCD!M853)</f>
        <v/>
      </c>
      <c r="P852" s="151">
        <f>IF(TCD!J853="","",TCD!J853)</f>
        <v/>
      </c>
      <c r="Q852" s="151">
        <f>IF(AND(TCD!L853="",TCD!Q853=""),"",IF(SUM(TCD!L853,TCD!Q853)&gt;15,29,9.5))</f>
        <v/>
      </c>
      <c r="R852" s="151">
        <f>_xlfn.XLOOKUP(F852,TCD!E:E,TCD!K:K,"")</f>
        <v/>
      </c>
      <c r="S852" s="151">
        <f>IF(TCD!I853="","",IF(TCD!I853&gt;8.5,17,8.5))</f>
        <v/>
      </c>
      <c r="T852" s="151">
        <f>TCD!Y853</f>
        <v/>
      </c>
    </row>
    <row r="853">
      <c r="A853" s="13">
        <f>TCD!V854</f>
        <v/>
      </c>
      <c r="B853" s="1">
        <f>B852</f>
        <v/>
      </c>
      <c r="F853">
        <f>TCD!E854</f>
        <v/>
      </c>
      <c r="H853" s="6">
        <f>IF(RIGHT(J853,3)="BTB","E","P")</f>
        <v/>
      </c>
      <c r="I853">
        <f>LOOKUP(F853,'Facture Chronopost'!L:L,'Facture Chronopost'!H:H)</f>
        <v/>
      </c>
      <c r="J853" s="6">
        <f>TCD!U854</f>
        <v/>
      </c>
      <c r="K853">
        <f>K852</f>
        <v/>
      </c>
      <c r="L853" s="151">
        <f>_xlfn.XLOOKUP(F853,'TCD poids'!A:A,'TCD poids'!C:C)</f>
        <v/>
      </c>
      <c r="M853">
        <f>TCD!T854</f>
        <v/>
      </c>
      <c r="N853">
        <f>IF(I853="",0.2,LOOKUP(I853,'Pays TVA'!A:A,'Pays TVA'!B:B))</f>
        <v/>
      </c>
      <c r="O853" s="151">
        <f>IF(TCD!M854="","",TCD!M854)</f>
        <v/>
      </c>
      <c r="P853" s="151">
        <f>IF(TCD!J854="","",TCD!J854)</f>
        <v/>
      </c>
      <c r="Q853" s="151">
        <f>IF(AND(TCD!L854="",TCD!Q854=""),"",IF(SUM(TCD!L854,TCD!Q854)&gt;15,29,9.5))</f>
        <v/>
      </c>
      <c r="R853" s="151">
        <f>_xlfn.XLOOKUP(F853,TCD!E:E,TCD!K:K,"")</f>
        <v/>
      </c>
      <c r="S853" s="151">
        <f>IF(TCD!I854="","",IF(TCD!I854&gt;8.5,17,8.5))</f>
        <v/>
      </c>
      <c r="T853" s="151">
        <f>TCD!Y854</f>
        <v/>
      </c>
    </row>
    <row r="854">
      <c r="A854" s="13">
        <f>TCD!V855</f>
        <v/>
      </c>
      <c r="B854" s="1">
        <f>B853</f>
        <v/>
      </c>
      <c r="F854">
        <f>TCD!E855</f>
        <v/>
      </c>
      <c r="H854" s="6">
        <f>IF(RIGHT(J854,3)="BTB","E","P")</f>
        <v/>
      </c>
      <c r="I854">
        <f>LOOKUP(F854,'Facture Chronopost'!L:L,'Facture Chronopost'!H:H)</f>
        <v/>
      </c>
      <c r="J854" s="6">
        <f>TCD!U855</f>
        <v/>
      </c>
      <c r="K854">
        <f>K853</f>
        <v/>
      </c>
      <c r="L854" s="151">
        <f>_xlfn.XLOOKUP(F854,'TCD poids'!A:A,'TCD poids'!C:C)</f>
        <v/>
      </c>
      <c r="M854">
        <f>TCD!T855</f>
        <v/>
      </c>
      <c r="N854">
        <f>IF(I854="",0.2,LOOKUP(I854,'Pays TVA'!A:A,'Pays TVA'!B:B))</f>
        <v/>
      </c>
      <c r="O854" s="151">
        <f>IF(TCD!M855="","",TCD!M855)</f>
        <v/>
      </c>
      <c r="P854" s="151">
        <f>IF(TCD!J855="","",TCD!J855)</f>
        <v/>
      </c>
      <c r="Q854" s="151">
        <f>IF(AND(TCD!L855="",TCD!Q855=""),"",IF(SUM(TCD!L855,TCD!Q855)&gt;15,29,9.5))</f>
        <v/>
      </c>
      <c r="R854" s="151">
        <f>_xlfn.XLOOKUP(F854,TCD!E:E,TCD!K:K,"")</f>
        <v/>
      </c>
      <c r="S854" s="151">
        <f>IF(TCD!I855="","",IF(TCD!I855&gt;8.5,17,8.5))</f>
        <v/>
      </c>
      <c r="T854" s="151">
        <f>TCD!Y855</f>
        <v/>
      </c>
    </row>
    <row r="855">
      <c r="A855" s="13">
        <f>TCD!V856</f>
        <v/>
      </c>
      <c r="B855" s="1">
        <f>B854</f>
        <v/>
      </c>
      <c r="F855">
        <f>TCD!E856</f>
        <v/>
      </c>
      <c r="H855" s="6">
        <f>IF(RIGHT(J855,3)="BTB","E","P")</f>
        <v/>
      </c>
      <c r="I855">
        <f>LOOKUP(F855,'Facture Chronopost'!L:L,'Facture Chronopost'!H:H)</f>
        <v/>
      </c>
      <c r="J855" s="6">
        <f>TCD!U856</f>
        <v/>
      </c>
      <c r="K855">
        <f>K854</f>
        <v/>
      </c>
      <c r="L855" s="151">
        <f>_xlfn.XLOOKUP(F855,'TCD poids'!A:A,'TCD poids'!C:C)</f>
        <v/>
      </c>
      <c r="M855">
        <f>TCD!T856</f>
        <v/>
      </c>
      <c r="N855">
        <f>IF(I855="",0.2,LOOKUP(I855,'Pays TVA'!A:A,'Pays TVA'!B:B))</f>
        <v/>
      </c>
      <c r="O855" s="151">
        <f>IF(TCD!M856="","",TCD!M856)</f>
        <v/>
      </c>
      <c r="P855" s="151">
        <f>IF(TCD!J856="","",TCD!J856)</f>
        <v/>
      </c>
      <c r="Q855" s="151">
        <f>IF(AND(TCD!L856="",TCD!Q856=""),"",IF(SUM(TCD!L856,TCD!Q856)&gt;15,29,9.5))</f>
        <v/>
      </c>
      <c r="R855" s="151">
        <f>_xlfn.XLOOKUP(F855,TCD!E:E,TCD!K:K,"")</f>
        <v/>
      </c>
      <c r="S855" s="151">
        <f>IF(TCD!I856="","",IF(TCD!I856&gt;8.5,17,8.5))</f>
        <v/>
      </c>
      <c r="T855" s="151">
        <f>TCD!Y856</f>
        <v/>
      </c>
    </row>
    <row r="856">
      <c r="A856" s="13">
        <f>TCD!V857</f>
        <v/>
      </c>
      <c r="B856" s="1">
        <f>B855</f>
        <v/>
      </c>
      <c r="F856">
        <f>TCD!E857</f>
        <v/>
      </c>
      <c r="H856" s="6">
        <f>IF(RIGHT(J856,3)="BTB","E","P")</f>
        <v/>
      </c>
      <c r="I856">
        <f>LOOKUP(F856,'Facture Chronopost'!L:L,'Facture Chronopost'!H:H)</f>
        <v/>
      </c>
      <c r="J856" s="6">
        <f>TCD!U857</f>
        <v/>
      </c>
      <c r="K856">
        <f>K855</f>
        <v/>
      </c>
      <c r="L856" s="151">
        <f>_xlfn.XLOOKUP(F856,'TCD poids'!A:A,'TCD poids'!C:C)</f>
        <v/>
      </c>
      <c r="M856">
        <f>TCD!T857</f>
        <v/>
      </c>
      <c r="N856">
        <f>IF(I856="",0.2,LOOKUP(I856,'Pays TVA'!A:A,'Pays TVA'!B:B))</f>
        <v/>
      </c>
      <c r="O856" s="151">
        <f>IF(TCD!M857="","",TCD!M857)</f>
        <v/>
      </c>
      <c r="P856" s="151">
        <f>IF(TCD!J857="","",TCD!J857)</f>
        <v/>
      </c>
      <c r="Q856" s="151">
        <f>IF(AND(TCD!L857="",TCD!Q857=""),"",IF(SUM(TCD!L857,TCD!Q857)&gt;15,29,9.5))</f>
        <v/>
      </c>
      <c r="R856" s="151">
        <f>_xlfn.XLOOKUP(F856,TCD!E:E,TCD!K:K,"")</f>
        <v/>
      </c>
      <c r="S856" s="151">
        <f>IF(TCD!I857="","",IF(TCD!I857&gt;8.5,17,8.5))</f>
        <v/>
      </c>
      <c r="T856" s="151">
        <f>TCD!Y857</f>
        <v/>
      </c>
    </row>
    <row r="857">
      <c r="A857" s="13">
        <f>TCD!V858</f>
        <v/>
      </c>
      <c r="B857" s="1">
        <f>B856</f>
        <v/>
      </c>
      <c r="F857">
        <f>TCD!E858</f>
        <v/>
      </c>
      <c r="H857" s="6">
        <f>IF(RIGHT(J857,3)="BTB","E","P")</f>
        <v/>
      </c>
      <c r="I857">
        <f>LOOKUP(F857,'Facture Chronopost'!L:L,'Facture Chronopost'!H:H)</f>
        <v/>
      </c>
      <c r="J857" s="6">
        <f>TCD!U858</f>
        <v/>
      </c>
      <c r="K857">
        <f>K856</f>
        <v/>
      </c>
      <c r="L857" s="151">
        <f>_xlfn.XLOOKUP(F857,'TCD poids'!A:A,'TCD poids'!C:C)</f>
        <v/>
      </c>
      <c r="M857">
        <f>TCD!T858</f>
        <v/>
      </c>
      <c r="N857">
        <f>IF(I857="",0.2,LOOKUP(I857,'Pays TVA'!A:A,'Pays TVA'!B:B))</f>
        <v/>
      </c>
      <c r="O857" s="151">
        <f>IF(TCD!M858="","",TCD!M858)</f>
        <v/>
      </c>
      <c r="P857" s="151">
        <f>IF(TCD!J858="","",TCD!J858)</f>
        <v/>
      </c>
      <c r="Q857" s="151">
        <f>IF(AND(TCD!L858="",TCD!Q858=""),"",IF(SUM(TCD!L858,TCD!Q858)&gt;15,29,9.5))</f>
        <v/>
      </c>
      <c r="R857" s="151">
        <f>_xlfn.XLOOKUP(F857,TCD!E:E,TCD!K:K,"")</f>
        <v/>
      </c>
      <c r="S857" s="151">
        <f>IF(TCD!I858="","",IF(TCD!I858&gt;8.5,17,8.5))</f>
        <v/>
      </c>
      <c r="T857" s="151">
        <f>TCD!Y858</f>
        <v/>
      </c>
    </row>
    <row r="858">
      <c r="A858" s="13">
        <f>TCD!V859</f>
        <v/>
      </c>
      <c r="B858" s="1">
        <f>B857</f>
        <v/>
      </c>
      <c r="F858">
        <f>TCD!E859</f>
        <v/>
      </c>
      <c r="H858" s="6">
        <f>IF(RIGHT(J858,3)="BTB","E","P")</f>
        <v/>
      </c>
      <c r="I858">
        <f>LOOKUP(F858,'Facture Chronopost'!L:L,'Facture Chronopost'!H:H)</f>
        <v/>
      </c>
      <c r="J858" s="6">
        <f>TCD!U859</f>
        <v/>
      </c>
      <c r="K858">
        <f>K857</f>
        <v/>
      </c>
      <c r="L858" s="151">
        <f>_xlfn.XLOOKUP(F858,'TCD poids'!A:A,'TCD poids'!C:C)</f>
        <v/>
      </c>
      <c r="M858">
        <f>TCD!T859</f>
        <v/>
      </c>
      <c r="N858">
        <f>IF(I858="",0.2,LOOKUP(I858,'Pays TVA'!A:A,'Pays TVA'!B:B))</f>
        <v/>
      </c>
      <c r="O858" s="151">
        <f>IF(TCD!M859="","",TCD!M859)</f>
        <v/>
      </c>
      <c r="P858" s="151">
        <f>IF(TCD!J859="","",TCD!J859)</f>
        <v/>
      </c>
      <c r="Q858" s="151">
        <f>IF(AND(TCD!L859="",TCD!Q859=""),"",IF(SUM(TCD!L859,TCD!Q859)&gt;15,29,9.5))</f>
        <v/>
      </c>
      <c r="R858" s="151">
        <f>_xlfn.XLOOKUP(F858,TCD!E:E,TCD!K:K,"")</f>
        <v/>
      </c>
      <c r="S858" s="151">
        <f>IF(TCD!I859="","",IF(TCD!I859&gt;8.5,17,8.5))</f>
        <v/>
      </c>
      <c r="T858" s="151">
        <f>TCD!Y859</f>
        <v/>
      </c>
    </row>
    <row r="859">
      <c r="A859" s="13">
        <f>TCD!V860</f>
        <v/>
      </c>
      <c r="B859" s="1">
        <f>B858</f>
        <v/>
      </c>
      <c r="F859">
        <f>TCD!E860</f>
        <v/>
      </c>
      <c r="H859" s="6">
        <f>IF(RIGHT(J859,3)="BTB","E","P")</f>
        <v/>
      </c>
      <c r="I859">
        <f>LOOKUP(F859,'Facture Chronopost'!L:L,'Facture Chronopost'!H:H)</f>
        <v/>
      </c>
      <c r="J859" s="6">
        <f>TCD!U860</f>
        <v/>
      </c>
      <c r="K859">
        <f>K858</f>
        <v/>
      </c>
      <c r="L859" s="151">
        <f>_xlfn.XLOOKUP(F859,'TCD poids'!A:A,'TCD poids'!C:C)</f>
        <v/>
      </c>
      <c r="M859">
        <f>TCD!T860</f>
        <v/>
      </c>
      <c r="N859">
        <f>IF(I859="",0.2,LOOKUP(I859,'Pays TVA'!A:A,'Pays TVA'!B:B))</f>
        <v/>
      </c>
      <c r="O859" s="151">
        <f>IF(TCD!M860="","",TCD!M860)</f>
        <v/>
      </c>
      <c r="P859" s="151">
        <f>IF(TCD!J860="","",TCD!J860)</f>
        <v/>
      </c>
      <c r="Q859" s="151">
        <f>IF(AND(TCD!L860="",TCD!Q860=""),"",IF(SUM(TCD!L860,TCD!Q860)&gt;15,29,9.5))</f>
        <v/>
      </c>
      <c r="R859" s="151">
        <f>_xlfn.XLOOKUP(F859,TCD!E:E,TCD!K:K,"")</f>
        <v/>
      </c>
      <c r="S859" s="151">
        <f>IF(TCD!I860="","",IF(TCD!I860&gt;8.5,17,8.5))</f>
        <v/>
      </c>
      <c r="T859" s="151">
        <f>TCD!Y860</f>
        <v/>
      </c>
    </row>
    <row r="860">
      <c r="A860" s="13">
        <f>TCD!V861</f>
        <v/>
      </c>
      <c r="B860" s="1">
        <f>B859</f>
        <v/>
      </c>
      <c r="F860">
        <f>TCD!E861</f>
        <v/>
      </c>
      <c r="H860" s="6">
        <f>IF(RIGHT(J860,3)="BTB","E","P")</f>
        <v/>
      </c>
      <c r="I860">
        <f>LOOKUP(F860,'Facture Chronopost'!L:L,'Facture Chronopost'!H:H)</f>
        <v/>
      </c>
      <c r="J860" s="6">
        <f>TCD!U861</f>
        <v/>
      </c>
      <c r="K860">
        <f>K859</f>
        <v/>
      </c>
      <c r="L860" s="151">
        <f>_xlfn.XLOOKUP(F860,'TCD poids'!A:A,'TCD poids'!C:C)</f>
        <v/>
      </c>
      <c r="M860">
        <f>TCD!T861</f>
        <v/>
      </c>
      <c r="N860">
        <f>IF(I860="",0.2,LOOKUP(I860,'Pays TVA'!A:A,'Pays TVA'!B:B))</f>
        <v/>
      </c>
      <c r="O860" s="151">
        <f>IF(TCD!M861="","",TCD!M861)</f>
        <v/>
      </c>
      <c r="P860" s="151">
        <f>IF(TCD!J861="","",TCD!J861)</f>
        <v/>
      </c>
      <c r="Q860" s="151">
        <f>IF(AND(TCD!L861="",TCD!Q861=""),"",IF(SUM(TCD!L861,TCD!Q861)&gt;15,29,9.5))</f>
        <v/>
      </c>
      <c r="R860" s="151">
        <f>_xlfn.XLOOKUP(F860,TCD!E:E,TCD!K:K,"")</f>
        <v/>
      </c>
      <c r="S860" s="151">
        <f>IF(TCD!I861="","",IF(TCD!I861&gt;8.5,17,8.5))</f>
        <v/>
      </c>
      <c r="T860" s="151">
        <f>TCD!Y861</f>
        <v/>
      </c>
    </row>
    <row r="861">
      <c r="A861" s="13">
        <f>TCD!V862</f>
        <v/>
      </c>
      <c r="B861" s="1">
        <f>B860</f>
        <v/>
      </c>
      <c r="F861">
        <f>TCD!E862</f>
        <v/>
      </c>
      <c r="H861" s="6">
        <f>IF(RIGHT(J861,3)="BTB","E","P")</f>
        <v/>
      </c>
      <c r="I861">
        <f>LOOKUP(F861,'Facture Chronopost'!L:L,'Facture Chronopost'!H:H)</f>
        <v/>
      </c>
      <c r="J861" s="6">
        <f>TCD!U862</f>
        <v/>
      </c>
      <c r="K861">
        <f>K860</f>
        <v/>
      </c>
      <c r="L861" s="151">
        <f>_xlfn.XLOOKUP(F861,'TCD poids'!A:A,'TCD poids'!C:C)</f>
        <v/>
      </c>
      <c r="M861">
        <f>TCD!T862</f>
        <v/>
      </c>
      <c r="N861">
        <f>IF(I861="",0.2,LOOKUP(I861,'Pays TVA'!A:A,'Pays TVA'!B:B))</f>
        <v/>
      </c>
      <c r="O861" s="151">
        <f>IF(TCD!M862="","",TCD!M862)</f>
        <v/>
      </c>
      <c r="P861" s="151">
        <f>IF(TCD!J862="","",TCD!J862)</f>
        <v/>
      </c>
      <c r="Q861" s="151">
        <f>IF(AND(TCD!L862="",TCD!Q862=""),"",IF(SUM(TCD!L862,TCD!Q862)&gt;15,29,9.5))</f>
        <v/>
      </c>
      <c r="R861" s="151">
        <f>_xlfn.XLOOKUP(F861,TCD!E:E,TCD!K:K,"")</f>
        <v/>
      </c>
      <c r="S861" s="151">
        <f>IF(TCD!I862="","",IF(TCD!I862&gt;8.5,17,8.5))</f>
        <v/>
      </c>
      <c r="T861" s="151">
        <f>TCD!Y862</f>
        <v/>
      </c>
    </row>
    <row r="862">
      <c r="A862" s="13">
        <f>TCD!V863</f>
        <v/>
      </c>
      <c r="B862" s="1">
        <f>B861</f>
        <v/>
      </c>
      <c r="F862">
        <f>TCD!E863</f>
        <v/>
      </c>
      <c r="H862" s="6">
        <f>IF(RIGHT(J862,3)="BTB","E","P")</f>
        <v/>
      </c>
      <c r="I862">
        <f>LOOKUP(F862,'Facture Chronopost'!L:L,'Facture Chronopost'!H:H)</f>
        <v/>
      </c>
      <c r="J862" s="6">
        <f>TCD!U863</f>
        <v/>
      </c>
      <c r="K862">
        <f>K861</f>
        <v/>
      </c>
      <c r="L862" s="151">
        <f>_xlfn.XLOOKUP(F862,'TCD poids'!A:A,'TCD poids'!C:C)</f>
        <v/>
      </c>
      <c r="M862">
        <f>TCD!T863</f>
        <v/>
      </c>
      <c r="N862">
        <f>IF(I862="",0.2,LOOKUP(I862,'Pays TVA'!A:A,'Pays TVA'!B:B))</f>
        <v/>
      </c>
      <c r="O862" s="151">
        <f>IF(TCD!M863="","",TCD!M863)</f>
        <v/>
      </c>
      <c r="P862" s="151">
        <f>IF(TCD!J863="","",TCD!J863)</f>
        <v/>
      </c>
      <c r="Q862" s="151">
        <f>IF(AND(TCD!L863="",TCD!Q863=""),"",IF(SUM(TCD!L863,TCD!Q863)&gt;15,29,9.5))</f>
        <v/>
      </c>
      <c r="R862" s="151">
        <f>_xlfn.XLOOKUP(F862,TCD!E:E,TCD!K:K,"")</f>
        <v/>
      </c>
      <c r="S862" s="151">
        <f>IF(TCD!I863="","",IF(TCD!I863&gt;8.5,17,8.5))</f>
        <v/>
      </c>
      <c r="T862" s="151">
        <f>TCD!Y863</f>
        <v/>
      </c>
    </row>
    <row r="863">
      <c r="A863" s="13">
        <f>TCD!V864</f>
        <v/>
      </c>
      <c r="B863" s="1">
        <f>B862</f>
        <v/>
      </c>
      <c r="F863">
        <f>TCD!E864</f>
        <v/>
      </c>
      <c r="H863" s="6">
        <f>IF(RIGHT(J863,3)="BTB","E","P")</f>
        <v/>
      </c>
      <c r="I863">
        <f>LOOKUP(F863,'Facture Chronopost'!L:L,'Facture Chronopost'!H:H)</f>
        <v/>
      </c>
      <c r="J863" s="6">
        <f>TCD!U864</f>
        <v/>
      </c>
      <c r="K863">
        <f>K862</f>
        <v/>
      </c>
      <c r="L863" s="151">
        <f>_xlfn.XLOOKUP(F863,'TCD poids'!A:A,'TCD poids'!C:C)</f>
        <v/>
      </c>
      <c r="M863">
        <f>TCD!T864</f>
        <v/>
      </c>
      <c r="N863">
        <f>IF(I863="",0.2,LOOKUP(I863,'Pays TVA'!A:A,'Pays TVA'!B:B))</f>
        <v/>
      </c>
      <c r="O863" s="151">
        <f>IF(TCD!M864="","",TCD!M864)</f>
        <v/>
      </c>
      <c r="P863" s="151">
        <f>IF(TCD!J864="","",TCD!J864)</f>
        <v/>
      </c>
      <c r="Q863" s="151">
        <f>IF(AND(TCD!L864="",TCD!Q864=""),"",IF(SUM(TCD!L864,TCD!Q864)&gt;15,29,9.5))</f>
        <v/>
      </c>
      <c r="R863" s="151">
        <f>_xlfn.XLOOKUP(F863,TCD!E:E,TCD!K:K,"")</f>
        <v/>
      </c>
      <c r="S863" s="151">
        <f>IF(TCD!I864="","",IF(TCD!I864&gt;8.5,17,8.5))</f>
        <v/>
      </c>
      <c r="T863" s="151">
        <f>TCD!Y864</f>
        <v/>
      </c>
    </row>
    <row r="864">
      <c r="A864" s="13">
        <f>TCD!V865</f>
        <v/>
      </c>
      <c r="B864" s="1">
        <f>B863</f>
        <v/>
      </c>
      <c r="F864">
        <f>TCD!E865</f>
        <v/>
      </c>
      <c r="H864" s="6">
        <f>IF(RIGHT(J864,3)="BTB","E","P")</f>
        <v/>
      </c>
      <c r="I864">
        <f>LOOKUP(F864,'Facture Chronopost'!L:L,'Facture Chronopost'!H:H)</f>
        <v/>
      </c>
      <c r="J864" s="6">
        <f>TCD!U865</f>
        <v/>
      </c>
      <c r="K864">
        <f>K863</f>
        <v/>
      </c>
      <c r="L864" s="151">
        <f>_xlfn.XLOOKUP(F864,'TCD poids'!A:A,'TCD poids'!C:C)</f>
        <v/>
      </c>
      <c r="M864">
        <f>TCD!T865</f>
        <v/>
      </c>
      <c r="N864">
        <f>IF(I864="",0.2,LOOKUP(I864,'Pays TVA'!A:A,'Pays TVA'!B:B))</f>
        <v/>
      </c>
      <c r="O864" s="151">
        <f>IF(TCD!M865="","",TCD!M865)</f>
        <v/>
      </c>
      <c r="P864" s="151">
        <f>IF(TCD!J865="","",TCD!J865)</f>
        <v/>
      </c>
      <c r="Q864" s="151">
        <f>IF(AND(TCD!L865="",TCD!Q865=""),"",IF(SUM(TCD!L865,TCD!Q865)&gt;15,29,9.5))</f>
        <v/>
      </c>
      <c r="R864" s="151">
        <f>_xlfn.XLOOKUP(F864,TCD!E:E,TCD!K:K,"")</f>
        <v/>
      </c>
      <c r="S864" s="151">
        <f>IF(TCD!I865="","",IF(TCD!I865&gt;8.5,17,8.5))</f>
        <v/>
      </c>
      <c r="T864" s="151">
        <f>TCD!Y865</f>
        <v/>
      </c>
    </row>
    <row r="865">
      <c r="A865" s="13">
        <f>TCD!V866</f>
        <v/>
      </c>
      <c r="B865" s="1">
        <f>B864</f>
        <v/>
      </c>
      <c r="F865">
        <f>TCD!E866</f>
        <v/>
      </c>
      <c r="H865" s="6">
        <f>IF(RIGHT(J865,3)="BTB","E","P")</f>
        <v/>
      </c>
      <c r="I865">
        <f>LOOKUP(F865,'Facture Chronopost'!L:L,'Facture Chronopost'!H:H)</f>
        <v/>
      </c>
      <c r="J865" s="6">
        <f>TCD!U866</f>
        <v/>
      </c>
      <c r="K865">
        <f>K864</f>
        <v/>
      </c>
      <c r="L865" s="151">
        <f>_xlfn.XLOOKUP(F865,'TCD poids'!A:A,'TCD poids'!C:C)</f>
        <v/>
      </c>
      <c r="M865">
        <f>TCD!T866</f>
        <v/>
      </c>
      <c r="N865">
        <f>IF(I865="",0.2,LOOKUP(I865,'Pays TVA'!A:A,'Pays TVA'!B:B))</f>
        <v/>
      </c>
      <c r="O865" s="151">
        <f>IF(TCD!M866="","",TCD!M866)</f>
        <v/>
      </c>
      <c r="P865" s="151">
        <f>IF(TCD!J866="","",TCD!J866)</f>
        <v/>
      </c>
      <c r="Q865" s="151">
        <f>IF(AND(TCD!L866="",TCD!Q866=""),"",IF(SUM(TCD!L866,TCD!Q866)&gt;15,29,9.5))</f>
        <v/>
      </c>
      <c r="R865" s="151">
        <f>_xlfn.XLOOKUP(F865,TCD!E:E,TCD!K:K,"")</f>
        <v/>
      </c>
      <c r="S865" s="151">
        <f>IF(TCD!I866="","",IF(TCD!I866&gt;8.5,17,8.5))</f>
        <v/>
      </c>
      <c r="T865" s="151">
        <f>TCD!Y866</f>
        <v/>
      </c>
    </row>
    <row r="866">
      <c r="A866" s="13">
        <f>TCD!V867</f>
        <v/>
      </c>
      <c r="B866" s="1">
        <f>B865</f>
        <v/>
      </c>
      <c r="F866">
        <f>TCD!E867</f>
        <v/>
      </c>
      <c r="H866" s="6">
        <f>IF(RIGHT(J866,3)="BTB","E","P")</f>
        <v/>
      </c>
      <c r="I866">
        <f>LOOKUP(F866,'Facture Chronopost'!L:L,'Facture Chronopost'!H:H)</f>
        <v/>
      </c>
      <c r="J866" s="6">
        <f>TCD!U867</f>
        <v/>
      </c>
      <c r="K866">
        <f>K865</f>
        <v/>
      </c>
      <c r="L866" s="151">
        <f>_xlfn.XLOOKUP(F866,'TCD poids'!A:A,'TCD poids'!C:C)</f>
        <v/>
      </c>
      <c r="M866">
        <f>TCD!T867</f>
        <v/>
      </c>
      <c r="N866">
        <f>IF(I866="",0.2,LOOKUP(I866,'Pays TVA'!A:A,'Pays TVA'!B:B))</f>
        <v/>
      </c>
      <c r="O866" s="151">
        <f>IF(TCD!M867="","",TCD!M867)</f>
        <v/>
      </c>
      <c r="P866" s="151">
        <f>IF(TCD!J867="","",TCD!J867)</f>
        <v/>
      </c>
      <c r="Q866" s="151">
        <f>IF(AND(TCD!L867="",TCD!Q867=""),"",IF(SUM(TCD!L867,TCD!Q867)&gt;15,29,9.5))</f>
        <v/>
      </c>
      <c r="R866" s="151">
        <f>_xlfn.XLOOKUP(F866,TCD!E:E,TCD!K:K,"")</f>
        <v/>
      </c>
      <c r="S866" s="151">
        <f>IF(TCD!I867="","",IF(TCD!I867&gt;8.5,17,8.5))</f>
        <v/>
      </c>
      <c r="T866" s="151">
        <f>TCD!Y867</f>
        <v/>
      </c>
    </row>
    <row r="867">
      <c r="A867" s="13">
        <f>TCD!V868</f>
        <v/>
      </c>
      <c r="B867" s="1">
        <f>B866</f>
        <v/>
      </c>
      <c r="F867">
        <f>TCD!E868</f>
        <v/>
      </c>
      <c r="H867" s="6">
        <f>IF(RIGHT(J867,3)="BTB","E","P")</f>
        <v/>
      </c>
      <c r="I867">
        <f>LOOKUP(F867,'Facture Chronopost'!L:L,'Facture Chronopost'!H:H)</f>
        <v/>
      </c>
      <c r="J867" s="6">
        <f>TCD!U868</f>
        <v/>
      </c>
      <c r="K867">
        <f>K866</f>
        <v/>
      </c>
      <c r="L867" s="151">
        <f>_xlfn.XLOOKUP(F867,'TCD poids'!A:A,'TCD poids'!C:C)</f>
        <v/>
      </c>
      <c r="M867">
        <f>TCD!T868</f>
        <v/>
      </c>
      <c r="N867">
        <f>IF(I867="",0.2,LOOKUP(I867,'Pays TVA'!A:A,'Pays TVA'!B:B))</f>
        <v/>
      </c>
      <c r="O867" s="151">
        <f>IF(TCD!M868="","",TCD!M868)</f>
        <v/>
      </c>
      <c r="P867" s="151">
        <f>IF(TCD!J868="","",TCD!J868)</f>
        <v/>
      </c>
      <c r="Q867" s="151">
        <f>IF(AND(TCD!L868="",TCD!Q868=""),"",IF(SUM(TCD!L868,TCD!Q868)&gt;15,29,9.5))</f>
        <v/>
      </c>
      <c r="R867" s="151">
        <f>_xlfn.XLOOKUP(F867,TCD!E:E,TCD!K:K,"")</f>
        <v/>
      </c>
      <c r="S867" s="151">
        <f>IF(TCD!I868="","",IF(TCD!I868&gt;8.5,17,8.5))</f>
        <v/>
      </c>
      <c r="T867" s="151">
        <f>TCD!Y868</f>
        <v/>
      </c>
    </row>
    <row r="868">
      <c r="A868" s="13">
        <f>TCD!V869</f>
        <v/>
      </c>
      <c r="B868" s="1">
        <f>B867</f>
        <v/>
      </c>
      <c r="F868">
        <f>TCD!E869</f>
        <v/>
      </c>
      <c r="H868" s="6">
        <f>IF(RIGHT(J868,3)="BTB","E","P")</f>
        <v/>
      </c>
      <c r="I868">
        <f>LOOKUP(F868,'Facture Chronopost'!L:L,'Facture Chronopost'!H:H)</f>
        <v/>
      </c>
      <c r="J868" s="6">
        <f>TCD!U869</f>
        <v/>
      </c>
      <c r="K868">
        <f>K867</f>
        <v/>
      </c>
      <c r="L868" s="151">
        <f>_xlfn.XLOOKUP(F868,'TCD poids'!A:A,'TCD poids'!C:C)</f>
        <v/>
      </c>
      <c r="M868">
        <f>TCD!T869</f>
        <v/>
      </c>
      <c r="N868">
        <f>IF(I868="",0.2,LOOKUP(I868,'Pays TVA'!A:A,'Pays TVA'!B:B))</f>
        <v/>
      </c>
      <c r="O868" s="151">
        <f>IF(TCD!M869="","",TCD!M869)</f>
        <v/>
      </c>
      <c r="P868" s="151">
        <f>IF(TCD!J869="","",TCD!J869)</f>
        <v/>
      </c>
      <c r="Q868" s="151">
        <f>IF(AND(TCD!L869="",TCD!Q869=""),"",IF(SUM(TCD!L869,TCD!Q869)&gt;15,29,9.5))</f>
        <v/>
      </c>
      <c r="R868" s="151">
        <f>_xlfn.XLOOKUP(F868,TCD!E:E,TCD!K:K,"")</f>
        <v/>
      </c>
      <c r="S868" s="151">
        <f>IF(TCD!I869="","",IF(TCD!I869&gt;8.5,17,8.5))</f>
        <v/>
      </c>
      <c r="T868" s="151">
        <f>TCD!Y869</f>
        <v/>
      </c>
    </row>
    <row r="869">
      <c r="A869" s="13">
        <f>TCD!V870</f>
        <v/>
      </c>
      <c r="B869" s="1">
        <f>B868</f>
        <v/>
      </c>
      <c r="F869">
        <f>TCD!E870</f>
        <v/>
      </c>
      <c r="H869" s="6">
        <f>IF(RIGHT(J869,3)="BTB","E","P")</f>
        <v/>
      </c>
      <c r="I869">
        <f>LOOKUP(F869,'Facture Chronopost'!L:L,'Facture Chronopost'!H:H)</f>
        <v/>
      </c>
      <c r="J869" s="6">
        <f>TCD!U870</f>
        <v/>
      </c>
      <c r="K869">
        <f>K868</f>
        <v/>
      </c>
      <c r="L869" s="151">
        <f>_xlfn.XLOOKUP(F869,'TCD poids'!A:A,'TCD poids'!C:C)</f>
        <v/>
      </c>
      <c r="M869">
        <f>TCD!T870</f>
        <v/>
      </c>
      <c r="N869">
        <f>IF(I869="",0.2,LOOKUP(I869,'Pays TVA'!A:A,'Pays TVA'!B:B))</f>
        <v/>
      </c>
      <c r="O869" s="151">
        <f>IF(TCD!M870="","",TCD!M870)</f>
        <v/>
      </c>
      <c r="P869" s="151">
        <f>IF(TCD!J870="","",TCD!J870)</f>
        <v/>
      </c>
      <c r="Q869" s="151">
        <f>IF(AND(TCD!L870="",TCD!Q870=""),"",IF(SUM(TCD!L870,TCD!Q870)&gt;15,29,9.5))</f>
        <v/>
      </c>
      <c r="R869" s="151">
        <f>_xlfn.XLOOKUP(F869,TCD!E:E,TCD!K:K,"")</f>
        <v/>
      </c>
      <c r="S869" s="151">
        <f>IF(TCD!I870="","",IF(TCD!I870&gt;8.5,17,8.5))</f>
        <v/>
      </c>
      <c r="T869" s="151">
        <f>TCD!Y870</f>
        <v/>
      </c>
    </row>
    <row r="870">
      <c r="A870" s="13">
        <f>TCD!V871</f>
        <v/>
      </c>
      <c r="B870" s="1">
        <f>B869</f>
        <v/>
      </c>
      <c r="F870">
        <f>TCD!E871</f>
        <v/>
      </c>
      <c r="H870" s="6">
        <f>IF(RIGHT(J870,3)="BTB","E","P")</f>
        <v/>
      </c>
      <c r="I870">
        <f>LOOKUP(F870,'Facture Chronopost'!L:L,'Facture Chronopost'!H:H)</f>
        <v/>
      </c>
      <c r="J870" s="6">
        <f>TCD!U871</f>
        <v/>
      </c>
      <c r="K870">
        <f>K869</f>
        <v/>
      </c>
      <c r="L870" s="151">
        <f>_xlfn.XLOOKUP(F870,'TCD poids'!A:A,'TCD poids'!C:C)</f>
        <v/>
      </c>
      <c r="M870">
        <f>TCD!T871</f>
        <v/>
      </c>
      <c r="N870">
        <f>IF(I870="",0.2,LOOKUP(I870,'Pays TVA'!A:A,'Pays TVA'!B:B))</f>
        <v/>
      </c>
      <c r="O870" s="151">
        <f>IF(TCD!M871="","",TCD!M871)</f>
        <v/>
      </c>
      <c r="P870" s="151">
        <f>IF(TCD!J871="","",TCD!J871)</f>
        <v/>
      </c>
      <c r="Q870" s="151">
        <f>IF(AND(TCD!L871="",TCD!Q871=""),"",IF(SUM(TCD!L871,TCD!Q871)&gt;15,29,9.5))</f>
        <v/>
      </c>
      <c r="R870" s="151">
        <f>_xlfn.XLOOKUP(F870,TCD!E:E,TCD!K:K,"")</f>
        <v/>
      </c>
      <c r="S870" s="151">
        <f>IF(TCD!I871="","",IF(TCD!I871&gt;8.5,17,8.5))</f>
        <v/>
      </c>
      <c r="T870" s="151">
        <f>TCD!Y871</f>
        <v/>
      </c>
    </row>
    <row r="871">
      <c r="A871" s="13">
        <f>TCD!V872</f>
        <v/>
      </c>
      <c r="B871" s="1">
        <f>B870</f>
        <v/>
      </c>
      <c r="F871">
        <f>TCD!E872</f>
        <v/>
      </c>
      <c r="H871" s="6">
        <f>IF(RIGHT(J871,3)="BTB","E","P")</f>
        <v/>
      </c>
      <c r="I871">
        <f>LOOKUP(F871,'Facture Chronopost'!L:L,'Facture Chronopost'!H:H)</f>
        <v/>
      </c>
      <c r="J871" s="6">
        <f>TCD!U872</f>
        <v/>
      </c>
      <c r="K871">
        <f>K870</f>
        <v/>
      </c>
      <c r="L871" s="151">
        <f>_xlfn.XLOOKUP(F871,'TCD poids'!A:A,'TCD poids'!C:C)</f>
        <v/>
      </c>
      <c r="M871">
        <f>TCD!T872</f>
        <v/>
      </c>
      <c r="N871">
        <f>IF(I871="",0.2,LOOKUP(I871,'Pays TVA'!A:A,'Pays TVA'!B:B))</f>
        <v/>
      </c>
      <c r="O871" s="151">
        <f>IF(TCD!M872="","",TCD!M872)</f>
        <v/>
      </c>
      <c r="P871" s="151">
        <f>IF(TCD!J872="","",TCD!J872)</f>
        <v/>
      </c>
      <c r="Q871" s="151">
        <f>IF(AND(TCD!L872="",TCD!Q872=""),"",IF(SUM(TCD!L872,TCD!Q872)&gt;15,29,9.5))</f>
        <v/>
      </c>
      <c r="R871" s="151">
        <f>_xlfn.XLOOKUP(F871,TCD!E:E,TCD!K:K,"")</f>
        <v/>
      </c>
      <c r="S871" s="151">
        <f>IF(TCD!I872="","",IF(TCD!I872&gt;8.5,17,8.5))</f>
        <v/>
      </c>
      <c r="T871" s="151">
        <f>TCD!Y872</f>
        <v/>
      </c>
    </row>
    <row r="872">
      <c r="A872" s="13">
        <f>TCD!V873</f>
        <v/>
      </c>
      <c r="B872" s="1">
        <f>B871</f>
        <v/>
      </c>
      <c r="F872">
        <f>TCD!E873</f>
        <v/>
      </c>
      <c r="H872" s="6">
        <f>IF(RIGHT(J872,3)="BTB","E","P")</f>
        <v/>
      </c>
      <c r="I872">
        <f>LOOKUP(F872,'Facture Chronopost'!L:L,'Facture Chronopost'!H:H)</f>
        <v/>
      </c>
      <c r="J872" s="6">
        <f>TCD!U873</f>
        <v/>
      </c>
      <c r="K872">
        <f>K871</f>
        <v/>
      </c>
      <c r="L872" s="151">
        <f>_xlfn.XLOOKUP(F872,'TCD poids'!A:A,'TCD poids'!C:C)</f>
        <v/>
      </c>
      <c r="M872">
        <f>TCD!T873</f>
        <v/>
      </c>
      <c r="N872">
        <f>IF(I872="",0.2,LOOKUP(I872,'Pays TVA'!A:A,'Pays TVA'!B:B))</f>
        <v/>
      </c>
      <c r="O872" s="151">
        <f>IF(TCD!M873="","",TCD!M873)</f>
        <v/>
      </c>
      <c r="P872" s="151">
        <f>IF(TCD!J873="","",TCD!J873)</f>
        <v/>
      </c>
      <c r="Q872" s="151">
        <f>IF(AND(TCD!L873="",TCD!Q873=""),"",IF(SUM(TCD!L873,TCD!Q873)&gt;15,29,9.5))</f>
        <v/>
      </c>
      <c r="R872" s="151">
        <f>_xlfn.XLOOKUP(F872,TCD!E:E,TCD!K:K,"")</f>
        <v/>
      </c>
      <c r="S872" s="151">
        <f>IF(TCD!I873="","",IF(TCD!I873&gt;8.5,17,8.5))</f>
        <v/>
      </c>
      <c r="T872" s="151">
        <f>TCD!Y873</f>
        <v/>
      </c>
    </row>
    <row r="873">
      <c r="A873" s="13">
        <f>TCD!V874</f>
        <v/>
      </c>
      <c r="B873" s="1">
        <f>B872</f>
        <v/>
      </c>
      <c r="F873">
        <f>TCD!E874</f>
        <v/>
      </c>
      <c r="H873" s="6">
        <f>IF(RIGHT(J873,3)="BTB","E","P")</f>
        <v/>
      </c>
      <c r="I873">
        <f>LOOKUP(F873,'Facture Chronopost'!L:L,'Facture Chronopost'!H:H)</f>
        <v/>
      </c>
      <c r="J873" s="6">
        <f>TCD!U874</f>
        <v/>
      </c>
      <c r="K873">
        <f>K872</f>
        <v/>
      </c>
      <c r="L873" s="151">
        <f>_xlfn.XLOOKUP(F873,'TCD poids'!A:A,'TCD poids'!C:C)</f>
        <v/>
      </c>
      <c r="M873">
        <f>TCD!T874</f>
        <v/>
      </c>
      <c r="N873">
        <f>IF(I873="",0.2,LOOKUP(I873,'Pays TVA'!A:A,'Pays TVA'!B:B))</f>
        <v/>
      </c>
      <c r="O873" s="151">
        <f>IF(TCD!M874="","",TCD!M874)</f>
        <v/>
      </c>
      <c r="P873" s="151">
        <f>IF(TCD!J874="","",TCD!J874)</f>
        <v/>
      </c>
      <c r="Q873" s="151">
        <f>IF(AND(TCD!L874="",TCD!Q874=""),"",IF(SUM(TCD!L874,TCD!Q874)&gt;15,29,9.5))</f>
        <v/>
      </c>
      <c r="R873" s="151">
        <f>_xlfn.XLOOKUP(F873,TCD!E:E,TCD!K:K,"")</f>
        <v/>
      </c>
      <c r="S873" s="151">
        <f>IF(TCD!I874="","",IF(TCD!I874&gt;8.5,17,8.5))</f>
        <v/>
      </c>
      <c r="T873" s="151">
        <f>TCD!Y874</f>
        <v/>
      </c>
    </row>
    <row r="874">
      <c r="A874" s="13">
        <f>TCD!V875</f>
        <v/>
      </c>
      <c r="B874" s="1">
        <f>B873</f>
        <v/>
      </c>
      <c r="F874">
        <f>TCD!E875</f>
        <v/>
      </c>
      <c r="H874" s="6">
        <f>IF(RIGHT(J874,3)="BTB","E","P")</f>
        <v/>
      </c>
      <c r="I874">
        <f>LOOKUP(F874,'Facture Chronopost'!L:L,'Facture Chronopost'!H:H)</f>
        <v/>
      </c>
      <c r="J874" s="6">
        <f>TCD!U875</f>
        <v/>
      </c>
      <c r="K874">
        <f>K873</f>
        <v/>
      </c>
      <c r="L874" s="151">
        <f>_xlfn.XLOOKUP(F874,'TCD poids'!A:A,'TCD poids'!C:C)</f>
        <v/>
      </c>
      <c r="M874">
        <f>TCD!T875</f>
        <v/>
      </c>
      <c r="N874">
        <f>IF(I874="",0.2,LOOKUP(I874,'Pays TVA'!A:A,'Pays TVA'!B:B))</f>
        <v/>
      </c>
      <c r="O874" s="151">
        <f>IF(TCD!M875="","",TCD!M875)</f>
        <v/>
      </c>
      <c r="P874" s="151">
        <f>IF(TCD!J875="","",TCD!J875)</f>
        <v/>
      </c>
      <c r="Q874" s="151">
        <f>IF(AND(TCD!L875="",TCD!Q875=""),"",IF(SUM(TCD!L875,TCD!Q875)&gt;15,29,9.5))</f>
        <v/>
      </c>
      <c r="R874" s="151">
        <f>_xlfn.XLOOKUP(F874,TCD!E:E,TCD!K:K,"")</f>
        <v/>
      </c>
      <c r="S874" s="151">
        <f>IF(TCD!I875="","",IF(TCD!I875&gt;8.5,17,8.5))</f>
        <v/>
      </c>
      <c r="T874" s="151">
        <f>TCD!Y875</f>
        <v/>
      </c>
    </row>
    <row r="875">
      <c r="A875" s="13">
        <f>TCD!V876</f>
        <v/>
      </c>
      <c r="B875" s="1">
        <f>B874</f>
        <v/>
      </c>
      <c r="F875">
        <f>TCD!E876</f>
        <v/>
      </c>
      <c r="H875" s="6">
        <f>IF(RIGHT(J875,3)="BTB","E","P")</f>
        <v/>
      </c>
      <c r="I875">
        <f>LOOKUP(F875,'Facture Chronopost'!L:L,'Facture Chronopost'!H:H)</f>
        <v/>
      </c>
      <c r="J875" s="6">
        <f>TCD!U876</f>
        <v/>
      </c>
      <c r="K875">
        <f>K874</f>
        <v/>
      </c>
      <c r="L875" s="151">
        <f>_xlfn.XLOOKUP(F875,'TCD poids'!A:A,'TCD poids'!C:C)</f>
        <v/>
      </c>
      <c r="M875">
        <f>TCD!T876</f>
        <v/>
      </c>
      <c r="N875">
        <f>IF(I875="",0.2,LOOKUP(I875,'Pays TVA'!A:A,'Pays TVA'!B:B))</f>
        <v/>
      </c>
      <c r="O875" s="151">
        <f>IF(TCD!M876="","",TCD!M876)</f>
        <v/>
      </c>
      <c r="P875" s="151">
        <f>IF(TCD!J876="","",TCD!J876)</f>
        <v/>
      </c>
      <c r="Q875" s="151">
        <f>IF(AND(TCD!L876="",TCD!Q876=""),"",IF(SUM(TCD!L876,TCD!Q876)&gt;15,29,9.5))</f>
        <v/>
      </c>
      <c r="R875" s="151">
        <f>_xlfn.XLOOKUP(F875,TCD!E:E,TCD!K:K,"")</f>
        <v/>
      </c>
      <c r="S875" s="151">
        <f>IF(TCD!I876="","",IF(TCD!I876&gt;8.5,17,8.5))</f>
        <v/>
      </c>
      <c r="T875" s="151">
        <f>TCD!Y876</f>
        <v/>
      </c>
    </row>
    <row r="876">
      <c r="A876" s="13">
        <f>TCD!V877</f>
        <v/>
      </c>
      <c r="B876" s="1">
        <f>B875</f>
        <v/>
      </c>
      <c r="F876">
        <f>TCD!E877</f>
        <v/>
      </c>
      <c r="H876" s="6">
        <f>IF(RIGHT(J876,3)="BTB","E","P")</f>
        <v/>
      </c>
      <c r="I876">
        <f>LOOKUP(F876,'Facture Chronopost'!L:L,'Facture Chronopost'!H:H)</f>
        <v/>
      </c>
      <c r="J876" s="6">
        <f>TCD!U877</f>
        <v/>
      </c>
      <c r="K876">
        <f>K875</f>
        <v/>
      </c>
      <c r="L876" s="151">
        <f>_xlfn.XLOOKUP(F876,'TCD poids'!A:A,'TCD poids'!C:C)</f>
        <v/>
      </c>
      <c r="M876">
        <f>TCD!T877</f>
        <v/>
      </c>
      <c r="N876">
        <f>IF(I876="",0.2,LOOKUP(I876,'Pays TVA'!A:A,'Pays TVA'!B:B))</f>
        <v/>
      </c>
      <c r="O876" s="151">
        <f>IF(TCD!M877="","",TCD!M877)</f>
        <v/>
      </c>
      <c r="P876" s="151">
        <f>IF(TCD!J877="","",TCD!J877)</f>
        <v/>
      </c>
      <c r="Q876" s="151">
        <f>IF(AND(TCD!L877="",TCD!Q877=""),"",IF(SUM(TCD!L877,TCD!Q877)&gt;15,29,9.5))</f>
        <v/>
      </c>
      <c r="R876" s="151">
        <f>_xlfn.XLOOKUP(F876,TCD!E:E,TCD!K:K,"")</f>
        <v/>
      </c>
      <c r="S876" s="151">
        <f>IF(TCD!I877="","",IF(TCD!I877&gt;8.5,17,8.5))</f>
        <v/>
      </c>
      <c r="T876" s="151">
        <f>TCD!Y877</f>
        <v/>
      </c>
    </row>
    <row r="877">
      <c r="A877" s="13">
        <f>TCD!V878</f>
        <v/>
      </c>
      <c r="B877" s="1">
        <f>B876</f>
        <v/>
      </c>
      <c r="F877">
        <f>TCD!E878</f>
        <v/>
      </c>
      <c r="H877" s="6">
        <f>IF(RIGHT(J877,3)="BTB","E","P")</f>
        <v/>
      </c>
      <c r="I877">
        <f>LOOKUP(F877,'Facture Chronopost'!L:L,'Facture Chronopost'!H:H)</f>
        <v/>
      </c>
      <c r="J877" s="6">
        <f>TCD!U878</f>
        <v/>
      </c>
      <c r="K877">
        <f>K876</f>
        <v/>
      </c>
      <c r="L877" s="151">
        <f>_xlfn.XLOOKUP(F877,'TCD poids'!A:A,'TCD poids'!C:C)</f>
        <v/>
      </c>
      <c r="M877">
        <f>TCD!T878</f>
        <v/>
      </c>
      <c r="N877">
        <f>IF(I877="",0.2,LOOKUP(I877,'Pays TVA'!A:A,'Pays TVA'!B:B))</f>
        <v/>
      </c>
      <c r="O877" s="151">
        <f>IF(TCD!M878="","",TCD!M878)</f>
        <v/>
      </c>
      <c r="P877" s="151">
        <f>IF(TCD!J878="","",TCD!J878)</f>
        <v/>
      </c>
      <c r="Q877" s="151">
        <f>IF(AND(TCD!L878="",TCD!Q878=""),"",IF(SUM(TCD!L878,TCD!Q878)&gt;15,29,9.5))</f>
        <v/>
      </c>
      <c r="R877" s="151">
        <f>_xlfn.XLOOKUP(F877,TCD!E:E,TCD!K:K,"")</f>
        <v/>
      </c>
      <c r="S877" s="151">
        <f>IF(TCD!I878="","",IF(TCD!I878&gt;8.5,17,8.5))</f>
        <v/>
      </c>
      <c r="T877" s="151">
        <f>TCD!Y878</f>
        <v/>
      </c>
    </row>
    <row r="878">
      <c r="A878" s="13">
        <f>TCD!V879</f>
        <v/>
      </c>
      <c r="B878" s="1">
        <f>B877</f>
        <v/>
      </c>
      <c r="F878">
        <f>TCD!E879</f>
        <v/>
      </c>
      <c r="H878" s="6">
        <f>IF(RIGHT(J878,3)="BTB","E","P")</f>
        <v/>
      </c>
      <c r="I878">
        <f>LOOKUP(F878,'Facture Chronopost'!L:L,'Facture Chronopost'!H:H)</f>
        <v/>
      </c>
      <c r="J878" s="6">
        <f>TCD!U879</f>
        <v/>
      </c>
      <c r="K878">
        <f>K877</f>
        <v/>
      </c>
      <c r="L878" s="151">
        <f>_xlfn.XLOOKUP(F878,'TCD poids'!A:A,'TCD poids'!C:C)</f>
        <v/>
      </c>
      <c r="M878">
        <f>TCD!T879</f>
        <v/>
      </c>
      <c r="N878">
        <f>IF(I878="",0.2,LOOKUP(I878,'Pays TVA'!A:A,'Pays TVA'!B:B))</f>
        <v/>
      </c>
      <c r="O878" s="151">
        <f>IF(TCD!M879="","",TCD!M879)</f>
        <v/>
      </c>
      <c r="P878" s="151">
        <f>IF(TCD!J879="","",TCD!J879)</f>
        <v/>
      </c>
      <c r="Q878" s="151">
        <f>IF(AND(TCD!L879="",TCD!Q879=""),"",IF(SUM(TCD!L879,TCD!Q879)&gt;15,29,9.5))</f>
        <v/>
      </c>
      <c r="R878" s="151">
        <f>_xlfn.XLOOKUP(F878,TCD!E:E,TCD!K:K,"")</f>
        <v/>
      </c>
      <c r="S878" s="151">
        <f>IF(TCD!I879="","",IF(TCD!I879&gt;8.5,17,8.5))</f>
        <v/>
      </c>
      <c r="T878" s="151">
        <f>TCD!Y879</f>
        <v/>
      </c>
    </row>
    <row r="879">
      <c r="A879" s="13">
        <f>TCD!V880</f>
        <v/>
      </c>
      <c r="B879" s="1">
        <f>B878</f>
        <v/>
      </c>
      <c r="F879">
        <f>TCD!E880</f>
        <v/>
      </c>
      <c r="H879" s="6">
        <f>IF(RIGHT(J879,3)="BTB","E","P")</f>
        <v/>
      </c>
      <c r="I879">
        <f>LOOKUP(F879,'Facture Chronopost'!L:L,'Facture Chronopost'!H:H)</f>
        <v/>
      </c>
      <c r="J879" s="6">
        <f>TCD!U880</f>
        <v/>
      </c>
      <c r="K879">
        <f>K878</f>
        <v/>
      </c>
      <c r="L879" s="151">
        <f>_xlfn.XLOOKUP(F879,'TCD poids'!A:A,'TCD poids'!C:C)</f>
        <v/>
      </c>
      <c r="M879">
        <f>TCD!T880</f>
        <v/>
      </c>
      <c r="N879">
        <f>IF(I879="",0.2,LOOKUP(I879,'Pays TVA'!A:A,'Pays TVA'!B:B))</f>
        <v/>
      </c>
      <c r="O879" s="151">
        <f>IF(TCD!M880="","",TCD!M880)</f>
        <v/>
      </c>
      <c r="P879" s="151">
        <f>IF(TCD!J880="","",TCD!J880)</f>
        <v/>
      </c>
      <c r="Q879" s="151">
        <f>IF(AND(TCD!L880="",TCD!Q880=""),"",IF(SUM(TCD!L880,TCD!Q880)&gt;15,29,9.5))</f>
        <v/>
      </c>
      <c r="R879" s="151">
        <f>_xlfn.XLOOKUP(F879,TCD!E:E,TCD!K:K,"")</f>
        <v/>
      </c>
      <c r="S879" s="151">
        <f>IF(TCD!I880="","",IF(TCD!I880&gt;8.5,17,8.5))</f>
        <v/>
      </c>
      <c r="T879" s="151">
        <f>TCD!Y880</f>
        <v/>
      </c>
    </row>
    <row r="880">
      <c r="A880" s="13">
        <f>TCD!V881</f>
        <v/>
      </c>
      <c r="B880" s="1">
        <f>B879</f>
        <v/>
      </c>
      <c r="F880">
        <f>TCD!E881</f>
        <v/>
      </c>
      <c r="H880" s="6">
        <f>IF(RIGHT(J880,3)="BTB","E","P")</f>
        <v/>
      </c>
      <c r="I880">
        <f>LOOKUP(F880,'Facture Chronopost'!L:L,'Facture Chronopost'!H:H)</f>
        <v/>
      </c>
      <c r="J880" s="6">
        <f>TCD!U881</f>
        <v/>
      </c>
      <c r="K880">
        <f>K879</f>
        <v/>
      </c>
      <c r="L880" s="151">
        <f>_xlfn.XLOOKUP(F880,'TCD poids'!A:A,'TCD poids'!C:C)</f>
        <v/>
      </c>
      <c r="M880">
        <f>TCD!T881</f>
        <v/>
      </c>
      <c r="N880">
        <f>IF(I880="",0.2,LOOKUP(I880,'Pays TVA'!A:A,'Pays TVA'!B:B))</f>
        <v/>
      </c>
      <c r="O880" s="151">
        <f>IF(TCD!M881="","",TCD!M881)</f>
        <v/>
      </c>
      <c r="P880" s="151">
        <f>IF(TCD!J881="","",TCD!J881)</f>
        <v/>
      </c>
      <c r="Q880" s="151">
        <f>IF(AND(TCD!L881="",TCD!Q881=""),"",IF(SUM(TCD!L881,TCD!Q881)&gt;15,29,9.5))</f>
        <v/>
      </c>
      <c r="R880" s="151">
        <f>_xlfn.XLOOKUP(F880,TCD!E:E,TCD!K:K,"")</f>
        <v/>
      </c>
      <c r="S880" s="151">
        <f>IF(TCD!I881="","",IF(TCD!I881&gt;8.5,17,8.5))</f>
        <v/>
      </c>
      <c r="T880" s="151">
        <f>TCD!Y881</f>
        <v/>
      </c>
    </row>
    <row r="881">
      <c r="A881" s="13">
        <f>TCD!V882</f>
        <v/>
      </c>
      <c r="B881" s="1">
        <f>B880</f>
        <v/>
      </c>
      <c r="F881">
        <f>TCD!E882</f>
        <v/>
      </c>
      <c r="H881" s="6">
        <f>IF(RIGHT(J881,3)="BTB","E","P")</f>
        <v/>
      </c>
      <c r="I881">
        <f>LOOKUP(F881,'Facture Chronopost'!L:L,'Facture Chronopost'!H:H)</f>
        <v/>
      </c>
      <c r="J881" s="6">
        <f>TCD!U882</f>
        <v/>
      </c>
      <c r="K881">
        <f>K880</f>
        <v/>
      </c>
      <c r="L881" s="151">
        <f>_xlfn.XLOOKUP(F881,'TCD poids'!A:A,'TCD poids'!C:C)</f>
        <v/>
      </c>
      <c r="M881">
        <f>TCD!T882</f>
        <v/>
      </c>
      <c r="N881">
        <f>IF(I881="",0.2,LOOKUP(I881,'Pays TVA'!A:A,'Pays TVA'!B:B))</f>
        <v/>
      </c>
      <c r="O881" s="151">
        <f>IF(TCD!M882="","",TCD!M882)</f>
        <v/>
      </c>
      <c r="P881" s="151">
        <f>IF(TCD!J882="","",TCD!J882)</f>
        <v/>
      </c>
      <c r="Q881" s="151">
        <f>IF(AND(TCD!L882="",TCD!Q882=""),"",IF(SUM(TCD!L882,TCD!Q882)&gt;15,29,9.5))</f>
        <v/>
      </c>
      <c r="R881" s="151">
        <f>_xlfn.XLOOKUP(F881,TCD!E:E,TCD!K:K,"")</f>
        <v/>
      </c>
      <c r="S881" s="151">
        <f>IF(TCD!I882="","",IF(TCD!I882&gt;8.5,17,8.5))</f>
        <v/>
      </c>
      <c r="T881" s="151">
        <f>TCD!Y882</f>
        <v/>
      </c>
    </row>
    <row r="882">
      <c r="A882" s="13">
        <f>TCD!V883</f>
        <v/>
      </c>
      <c r="B882" s="1">
        <f>B881</f>
        <v/>
      </c>
      <c r="F882">
        <f>TCD!E883</f>
        <v/>
      </c>
      <c r="H882" s="6">
        <f>IF(RIGHT(J882,3)="BTB","E","P")</f>
        <v/>
      </c>
      <c r="I882">
        <f>LOOKUP(F882,'Facture Chronopost'!L:L,'Facture Chronopost'!H:H)</f>
        <v/>
      </c>
      <c r="J882" s="6">
        <f>TCD!U883</f>
        <v/>
      </c>
      <c r="K882">
        <f>K881</f>
        <v/>
      </c>
      <c r="L882" s="151">
        <f>_xlfn.XLOOKUP(F882,'TCD poids'!A:A,'TCD poids'!C:C)</f>
        <v/>
      </c>
      <c r="M882">
        <f>TCD!T883</f>
        <v/>
      </c>
      <c r="N882">
        <f>IF(I882="",0.2,LOOKUP(I882,'Pays TVA'!A:A,'Pays TVA'!B:B))</f>
        <v/>
      </c>
      <c r="O882" s="151">
        <f>IF(TCD!M883="","",TCD!M883)</f>
        <v/>
      </c>
      <c r="P882" s="151">
        <f>IF(TCD!J883="","",TCD!J883)</f>
        <v/>
      </c>
      <c r="Q882" s="151">
        <f>IF(AND(TCD!L883="",TCD!Q883=""),"",IF(SUM(TCD!L883,TCD!Q883)&gt;15,29,9.5))</f>
        <v/>
      </c>
      <c r="R882" s="151">
        <f>_xlfn.XLOOKUP(F882,TCD!E:E,TCD!K:K,"")</f>
        <v/>
      </c>
      <c r="S882" s="151">
        <f>IF(TCD!I883="","",IF(TCD!I883&gt;8.5,17,8.5))</f>
        <v/>
      </c>
      <c r="T882" s="151">
        <f>TCD!Y883</f>
        <v/>
      </c>
    </row>
    <row r="883">
      <c r="A883" s="13">
        <f>TCD!V884</f>
        <v/>
      </c>
      <c r="B883" s="1">
        <f>B882</f>
        <v/>
      </c>
      <c r="F883">
        <f>TCD!E884</f>
        <v/>
      </c>
      <c r="H883" s="6">
        <f>IF(RIGHT(J883,3)="BTB","E","P")</f>
        <v/>
      </c>
      <c r="I883">
        <f>LOOKUP(F883,'Facture Chronopost'!L:L,'Facture Chronopost'!H:H)</f>
        <v/>
      </c>
      <c r="J883" s="6">
        <f>TCD!U884</f>
        <v/>
      </c>
      <c r="K883">
        <f>K882</f>
        <v/>
      </c>
      <c r="L883" s="151">
        <f>_xlfn.XLOOKUP(F883,'TCD poids'!A:A,'TCD poids'!C:C)</f>
        <v/>
      </c>
      <c r="M883">
        <f>TCD!T884</f>
        <v/>
      </c>
      <c r="N883">
        <f>IF(I883="",0.2,LOOKUP(I883,'Pays TVA'!A:A,'Pays TVA'!B:B))</f>
        <v/>
      </c>
      <c r="O883" s="151">
        <f>IF(TCD!M884="","",TCD!M884)</f>
        <v/>
      </c>
      <c r="P883" s="151">
        <f>IF(TCD!J884="","",TCD!J884)</f>
        <v/>
      </c>
      <c r="Q883" s="151">
        <f>IF(AND(TCD!L884="",TCD!Q884=""),"",IF(SUM(TCD!L884,TCD!Q884)&gt;15,29,9.5))</f>
        <v/>
      </c>
      <c r="R883" s="151">
        <f>_xlfn.XLOOKUP(F883,TCD!E:E,TCD!K:K,"")</f>
        <v/>
      </c>
      <c r="S883" s="151">
        <f>IF(TCD!I884="","",IF(TCD!I884&gt;8.5,17,8.5))</f>
        <v/>
      </c>
      <c r="T883" s="151">
        <f>TCD!Y884</f>
        <v/>
      </c>
    </row>
    <row r="884">
      <c r="A884" s="13">
        <f>TCD!V885</f>
        <v/>
      </c>
      <c r="B884" s="1">
        <f>B883</f>
        <v/>
      </c>
      <c r="F884">
        <f>TCD!E885</f>
        <v/>
      </c>
      <c r="H884" s="6">
        <f>IF(RIGHT(J884,3)="BTB","E","P")</f>
        <v/>
      </c>
      <c r="I884">
        <f>LOOKUP(F884,'Facture Chronopost'!L:L,'Facture Chronopost'!H:H)</f>
        <v/>
      </c>
      <c r="J884" s="6">
        <f>TCD!U885</f>
        <v/>
      </c>
      <c r="K884">
        <f>K883</f>
        <v/>
      </c>
      <c r="L884" s="151">
        <f>_xlfn.XLOOKUP(F884,'TCD poids'!A:A,'TCD poids'!C:C)</f>
        <v/>
      </c>
      <c r="M884">
        <f>TCD!T885</f>
        <v/>
      </c>
      <c r="N884">
        <f>IF(I884="",0.2,LOOKUP(I884,'Pays TVA'!A:A,'Pays TVA'!B:B))</f>
        <v/>
      </c>
      <c r="O884" s="151">
        <f>IF(TCD!M885="","",TCD!M885)</f>
        <v/>
      </c>
      <c r="P884" s="151">
        <f>IF(TCD!J885="","",TCD!J885)</f>
        <v/>
      </c>
      <c r="Q884" s="151">
        <f>IF(AND(TCD!L885="",TCD!Q885=""),"",IF(SUM(TCD!L885,TCD!Q885)&gt;15,29,9.5))</f>
        <v/>
      </c>
      <c r="R884" s="151">
        <f>_xlfn.XLOOKUP(F884,TCD!E:E,TCD!K:K,"")</f>
        <v/>
      </c>
      <c r="S884" s="151">
        <f>IF(TCD!I885="","",IF(TCD!I885&gt;8.5,17,8.5))</f>
        <v/>
      </c>
      <c r="T884" s="151">
        <f>TCD!Y885</f>
        <v/>
      </c>
    </row>
    <row r="885">
      <c r="A885" s="13">
        <f>TCD!V886</f>
        <v/>
      </c>
      <c r="B885" s="1">
        <f>B884</f>
        <v/>
      </c>
      <c r="F885">
        <f>TCD!E886</f>
        <v/>
      </c>
      <c r="H885" s="6">
        <f>IF(RIGHT(J885,3)="BTB","E","P")</f>
        <v/>
      </c>
      <c r="I885">
        <f>LOOKUP(F885,'Facture Chronopost'!L:L,'Facture Chronopost'!H:H)</f>
        <v/>
      </c>
      <c r="J885" s="6">
        <f>TCD!U886</f>
        <v/>
      </c>
      <c r="K885">
        <f>K884</f>
        <v/>
      </c>
      <c r="L885" s="151">
        <f>_xlfn.XLOOKUP(F885,'TCD poids'!A:A,'TCD poids'!C:C)</f>
        <v/>
      </c>
      <c r="M885">
        <f>TCD!T886</f>
        <v/>
      </c>
      <c r="N885">
        <f>IF(I885="",0.2,LOOKUP(I885,'Pays TVA'!A:A,'Pays TVA'!B:B))</f>
        <v/>
      </c>
      <c r="O885" s="151">
        <f>IF(TCD!M886="","",TCD!M886)</f>
        <v/>
      </c>
      <c r="P885" s="151">
        <f>IF(TCD!J886="","",TCD!J886)</f>
        <v/>
      </c>
      <c r="Q885" s="151">
        <f>IF(AND(TCD!L886="",TCD!Q886=""),"",IF(SUM(TCD!L886,TCD!Q886)&gt;15,29,9.5))</f>
        <v/>
      </c>
      <c r="R885" s="151">
        <f>_xlfn.XLOOKUP(F885,TCD!E:E,TCD!K:K,"")</f>
        <v/>
      </c>
      <c r="S885" s="151">
        <f>IF(TCD!I886="","",IF(TCD!I886&gt;8.5,17,8.5))</f>
        <v/>
      </c>
      <c r="T885" s="151">
        <f>TCD!Y886</f>
        <v/>
      </c>
    </row>
    <row r="886">
      <c r="A886" s="13">
        <f>TCD!V887</f>
        <v/>
      </c>
      <c r="B886" s="1">
        <f>B885</f>
        <v/>
      </c>
      <c r="F886">
        <f>TCD!E887</f>
        <v/>
      </c>
      <c r="H886" s="6">
        <f>IF(RIGHT(J886,3)="BTB","E","P")</f>
        <v/>
      </c>
      <c r="I886">
        <f>LOOKUP(F886,'Facture Chronopost'!L:L,'Facture Chronopost'!H:H)</f>
        <v/>
      </c>
      <c r="J886" s="6">
        <f>TCD!U887</f>
        <v/>
      </c>
      <c r="K886">
        <f>K885</f>
        <v/>
      </c>
      <c r="L886" s="151">
        <f>_xlfn.XLOOKUP(F886,'TCD poids'!A:A,'TCD poids'!C:C)</f>
        <v/>
      </c>
      <c r="M886">
        <f>TCD!T887</f>
        <v/>
      </c>
      <c r="N886">
        <f>IF(I886="",0.2,LOOKUP(I886,'Pays TVA'!A:A,'Pays TVA'!B:B))</f>
        <v/>
      </c>
      <c r="O886" s="151">
        <f>IF(TCD!M887="","",TCD!M887)</f>
        <v/>
      </c>
      <c r="P886" s="151">
        <f>IF(TCD!J887="","",TCD!J887)</f>
        <v/>
      </c>
      <c r="Q886" s="151">
        <f>IF(AND(TCD!L887="",TCD!Q887=""),"",IF(SUM(TCD!L887,TCD!Q887)&gt;15,29,9.5))</f>
        <v/>
      </c>
      <c r="R886" s="151">
        <f>_xlfn.XLOOKUP(F886,TCD!E:E,TCD!K:K,"")</f>
        <v/>
      </c>
      <c r="S886" s="151">
        <f>IF(TCD!I887="","",IF(TCD!I887&gt;8.5,17,8.5))</f>
        <v/>
      </c>
      <c r="T886" s="151">
        <f>TCD!Y887</f>
        <v/>
      </c>
    </row>
    <row r="887">
      <c r="A887" s="13">
        <f>TCD!V888</f>
        <v/>
      </c>
      <c r="B887" s="1">
        <f>B886</f>
        <v/>
      </c>
      <c r="F887">
        <f>TCD!E888</f>
        <v/>
      </c>
      <c r="H887" s="6">
        <f>IF(RIGHT(J887,3)="BTB","E","P")</f>
        <v/>
      </c>
      <c r="I887">
        <f>LOOKUP(F887,'Facture Chronopost'!L:L,'Facture Chronopost'!H:H)</f>
        <v/>
      </c>
      <c r="J887" s="6">
        <f>TCD!U888</f>
        <v/>
      </c>
      <c r="K887">
        <f>K886</f>
        <v/>
      </c>
      <c r="L887" s="151">
        <f>_xlfn.XLOOKUP(F887,'TCD poids'!A:A,'TCD poids'!C:C)</f>
        <v/>
      </c>
      <c r="M887">
        <f>TCD!T888</f>
        <v/>
      </c>
      <c r="N887">
        <f>IF(I887="",0.2,LOOKUP(I887,'Pays TVA'!A:A,'Pays TVA'!B:B))</f>
        <v/>
      </c>
      <c r="O887" s="151">
        <f>IF(TCD!M888="","",TCD!M888)</f>
        <v/>
      </c>
      <c r="P887" s="151">
        <f>IF(TCD!J888="","",TCD!J888)</f>
        <v/>
      </c>
      <c r="Q887" s="151">
        <f>IF(AND(TCD!L888="",TCD!Q888=""),"",IF(SUM(TCD!L888,TCD!Q888)&gt;15,29,9.5))</f>
        <v/>
      </c>
      <c r="R887" s="151">
        <f>_xlfn.XLOOKUP(F887,TCD!E:E,TCD!K:K,"")</f>
        <v/>
      </c>
      <c r="S887" s="151">
        <f>IF(TCD!I888="","",IF(TCD!I888&gt;8.5,17,8.5))</f>
        <v/>
      </c>
      <c r="T887" s="151">
        <f>TCD!Y888</f>
        <v/>
      </c>
    </row>
    <row r="888">
      <c r="A888" s="13">
        <f>TCD!V889</f>
        <v/>
      </c>
      <c r="B888" s="1">
        <f>B887</f>
        <v/>
      </c>
      <c r="F888">
        <f>TCD!E889</f>
        <v/>
      </c>
      <c r="H888" s="6">
        <f>IF(RIGHT(J888,3)="BTB","E","P")</f>
        <v/>
      </c>
      <c r="I888">
        <f>LOOKUP(F888,'Facture Chronopost'!L:L,'Facture Chronopost'!H:H)</f>
        <v/>
      </c>
      <c r="J888" s="6">
        <f>TCD!U889</f>
        <v/>
      </c>
      <c r="K888">
        <f>K887</f>
        <v/>
      </c>
      <c r="L888" s="151">
        <f>_xlfn.XLOOKUP(F888,'TCD poids'!A:A,'TCD poids'!C:C)</f>
        <v/>
      </c>
      <c r="M888">
        <f>TCD!T889</f>
        <v/>
      </c>
      <c r="N888">
        <f>IF(I888="",0.2,LOOKUP(I888,'Pays TVA'!A:A,'Pays TVA'!B:B))</f>
        <v/>
      </c>
      <c r="O888" s="151">
        <f>IF(TCD!M889="","",TCD!M889)</f>
        <v/>
      </c>
      <c r="P888" s="151">
        <f>IF(TCD!J889="","",TCD!J889)</f>
        <v/>
      </c>
      <c r="Q888" s="151">
        <f>IF(AND(TCD!L889="",TCD!Q889=""),"",IF(SUM(TCD!L889,TCD!Q889)&gt;15,29,9.5))</f>
        <v/>
      </c>
      <c r="R888" s="151">
        <f>_xlfn.XLOOKUP(F888,TCD!E:E,TCD!K:K,"")</f>
        <v/>
      </c>
      <c r="S888" s="151">
        <f>IF(TCD!I889="","",IF(TCD!I889&gt;8.5,17,8.5))</f>
        <v/>
      </c>
      <c r="T888" s="151">
        <f>TCD!Y889</f>
        <v/>
      </c>
    </row>
    <row r="889">
      <c r="A889" s="13">
        <f>TCD!V890</f>
        <v/>
      </c>
      <c r="B889" s="1">
        <f>B888</f>
        <v/>
      </c>
      <c r="F889">
        <f>TCD!E890</f>
        <v/>
      </c>
      <c r="H889" s="6">
        <f>IF(RIGHT(J889,3)="BTB","E","P")</f>
        <v/>
      </c>
      <c r="I889">
        <f>LOOKUP(F889,'Facture Chronopost'!L:L,'Facture Chronopost'!H:H)</f>
        <v/>
      </c>
      <c r="J889" s="6">
        <f>TCD!U890</f>
        <v/>
      </c>
      <c r="K889">
        <f>K888</f>
        <v/>
      </c>
      <c r="L889" s="151">
        <f>_xlfn.XLOOKUP(F889,'TCD poids'!A:A,'TCD poids'!C:C)</f>
        <v/>
      </c>
      <c r="M889">
        <f>TCD!T890</f>
        <v/>
      </c>
      <c r="N889">
        <f>IF(I889="",0.2,LOOKUP(I889,'Pays TVA'!A:A,'Pays TVA'!B:B))</f>
        <v/>
      </c>
      <c r="O889" s="151">
        <f>IF(TCD!M890="","",TCD!M890)</f>
        <v/>
      </c>
      <c r="P889" s="151">
        <f>IF(TCD!J890="","",TCD!J890)</f>
        <v/>
      </c>
      <c r="Q889" s="151">
        <f>IF(AND(TCD!L890="",TCD!Q890=""),"",IF(SUM(TCD!L890,TCD!Q890)&gt;15,29,9.5))</f>
        <v/>
      </c>
      <c r="R889" s="151">
        <f>_xlfn.XLOOKUP(F889,TCD!E:E,TCD!K:K,"")</f>
        <v/>
      </c>
      <c r="S889" s="151">
        <f>IF(TCD!I890="","",IF(TCD!I890&gt;8.5,17,8.5))</f>
        <v/>
      </c>
      <c r="T889" s="151">
        <f>TCD!Y890</f>
        <v/>
      </c>
    </row>
    <row r="890">
      <c r="A890" s="13">
        <f>TCD!V891</f>
        <v/>
      </c>
      <c r="B890" s="1">
        <f>B889</f>
        <v/>
      </c>
      <c r="F890">
        <f>TCD!E891</f>
        <v/>
      </c>
      <c r="H890" s="6">
        <f>IF(RIGHT(J890,3)="BTB","E","P")</f>
        <v/>
      </c>
      <c r="I890">
        <f>LOOKUP(F890,'Facture Chronopost'!L:L,'Facture Chronopost'!H:H)</f>
        <v/>
      </c>
      <c r="J890" s="6">
        <f>TCD!U891</f>
        <v/>
      </c>
      <c r="K890">
        <f>K889</f>
        <v/>
      </c>
      <c r="L890" s="151">
        <f>_xlfn.XLOOKUP(F890,'TCD poids'!A:A,'TCD poids'!C:C)</f>
        <v/>
      </c>
      <c r="M890">
        <f>TCD!T891</f>
        <v/>
      </c>
      <c r="N890">
        <f>IF(I890="",0.2,LOOKUP(I890,'Pays TVA'!A:A,'Pays TVA'!B:B))</f>
        <v/>
      </c>
      <c r="O890" s="151">
        <f>IF(TCD!M891="","",TCD!M891)</f>
        <v/>
      </c>
      <c r="P890" s="151">
        <f>IF(TCD!J891="","",TCD!J891)</f>
        <v/>
      </c>
      <c r="Q890" s="151">
        <f>IF(AND(TCD!L891="",TCD!Q891=""),"",IF(SUM(TCD!L891,TCD!Q891)&gt;15,29,9.5))</f>
        <v/>
      </c>
      <c r="R890" s="151">
        <f>_xlfn.XLOOKUP(F890,TCD!E:E,TCD!K:K,"")</f>
        <v/>
      </c>
      <c r="S890" s="151">
        <f>IF(TCD!I891="","",IF(TCD!I891&gt;8.5,17,8.5))</f>
        <v/>
      </c>
      <c r="T890" s="151">
        <f>TCD!Y891</f>
        <v/>
      </c>
    </row>
    <row r="891">
      <c r="A891" s="13">
        <f>TCD!V892</f>
        <v/>
      </c>
      <c r="B891" s="1">
        <f>B890</f>
        <v/>
      </c>
      <c r="F891">
        <f>TCD!E892</f>
        <v/>
      </c>
      <c r="H891" s="6">
        <f>IF(RIGHT(J891,3)="BTB","E","P")</f>
        <v/>
      </c>
      <c r="I891">
        <f>LOOKUP(F891,'Facture Chronopost'!L:L,'Facture Chronopost'!H:H)</f>
        <v/>
      </c>
      <c r="J891" s="6">
        <f>TCD!U892</f>
        <v/>
      </c>
      <c r="K891">
        <f>K890</f>
        <v/>
      </c>
      <c r="L891" s="151">
        <f>_xlfn.XLOOKUP(F891,'TCD poids'!A:A,'TCD poids'!C:C)</f>
        <v/>
      </c>
      <c r="M891">
        <f>TCD!T892</f>
        <v/>
      </c>
      <c r="N891">
        <f>IF(I891="",0.2,LOOKUP(I891,'Pays TVA'!A:A,'Pays TVA'!B:B))</f>
        <v/>
      </c>
      <c r="O891" s="151">
        <f>IF(TCD!M892="","",TCD!M892)</f>
        <v/>
      </c>
      <c r="P891" s="151">
        <f>IF(TCD!J892="","",TCD!J892)</f>
        <v/>
      </c>
      <c r="Q891" s="151">
        <f>IF(AND(TCD!L892="",TCD!Q892=""),"",IF(SUM(TCD!L892,TCD!Q892)&gt;15,29,9.5))</f>
        <v/>
      </c>
      <c r="R891" s="151">
        <f>_xlfn.XLOOKUP(F891,TCD!E:E,TCD!K:K,"")</f>
        <v/>
      </c>
      <c r="S891" s="151">
        <f>IF(TCD!I892="","",IF(TCD!I892&gt;8.5,17,8.5))</f>
        <v/>
      </c>
      <c r="T891" s="151">
        <f>TCD!Y892</f>
        <v/>
      </c>
    </row>
    <row r="892">
      <c r="A892" s="13">
        <f>TCD!V893</f>
        <v/>
      </c>
      <c r="B892" s="1">
        <f>B891</f>
        <v/>
      </c>
      <c r="F892">
        <f>TCD!E893</f>
        <v/>
      </c>
      <c r="H892" s="6">
        <f>IF(RIGHT(J892,3)="BTB","E","P")</f>
        <v/>
      </c>
      <c r="I892">
        <f>LOOKUP(F892,'Facture Chronopost'!L:L,'Facture Chronopost'!H:H)</f>
        <v/>
      </c>
      <c r="J892" s="6">
        <f>TCD!U893</f>
        <v/>
      </c>
      <c r="K892">
        <f>K891</f>
        <v/>
      </c>
      <c r="L892" s="151">
        <f>_xlfn.XLOOKUP(F892,'TCD poids'!A:A,'TCD poids'!C:C)</f>
        <v/>
      </c>
      <c r="M892">
        <f>TCD!T893</f>
        <v/>
      </c>
      <c r="N892">
        <f>IF(I892="",0.2,LOOKUP(I892,'Pays TVA'!A:A,'Pays TVA'!B:B))</f>
        <v/>
      </c>
      <c r="O892" s="151">
        <f>IF(TCD!M893="","",TCD!M893)</f>
        <v/>
      </c>
      <c r="P892" s="151">
        <f>IF(TCD!J893="","",TCD!J893)</f>
        <v/>
      </c>
      <c r="Q892" s="151">
        <f>IF(AND(TCD!L893="",TCD!Q893=""),"",IF(SUM(TCD!L893,TCD!Q893)&gt;15,29,9.5))</f>
        <v/>
      </c>
      <c r="R892" s="151">
        <f>_xlfn.XLOOKUP(F892,TCD!E:E,TCD!K:K,"")</f>
        <v/>
      </c>
      <c r="S892" s="151">
        <f>IF(TCD!I893="","",IF(TCD!I893&gt;8.5,17,8.5))</f>
        <v/>
      </c>
      <c r="T892" s="151">
        <f>TCD!Y893</f>
        <v/>
      </c>
    </row>
    <row r="893">
      <c r="A893" s="13">
        <f>TCD!V894</f>
        <v/>
      </c>
      <c r="B893" s="1">
        <f>B892</f>
        <v/>
      </c>
      <c r="F893">
        <f>TCD!E894</f>
        <v/>
      </c>
      <c r="H893" s="6">
        <f>IF(RIGHT(J893,3)="BTB","E","P")</f>
        <v/>
      </c>
      <c r="I893">
        <f>LOOKUP(F893,'Facture Chronopost'!L:L,'Facture Chronopost'!H:H)</f>
        <v/>
      </c>
      <c r="J893" s="6">
        <f>TCD!U894</f>
        <v/>
      </c>
      <c r="K893">
        <f>K892</f>
        <v/>
      </c>
      <c r="L893" s="151">
        <f>_xlfn.XLOOKUP(F893,'TCD poids'!A:A,'TCD poids'!C:C)</f>
        <v/>
      </c>
      <c r="M893">
        <f>TCD!T894</f>
        <v/>
      </c>
      <c r="N893">
        <f>IF(I893="",0.2,LOOKUP(I893,'Pays TVA'!A:A,'Pays TVA'!B:B))</f>
        <v/>
      </c>
      <c r="O893" s="151">
        <f>IF(TCD!M894="","",TCD!M894)</f>
        <v/>
      </c>
      <c r="P893" s="151">
        <f>IF(TCD!J894="","",TCD!J894)</f>
        <v/>
      </c>
      <c r="Q893" s="151">
        <f>IF(AND(TCD!L894="",TCD!Q894=""),"",IF(SUM(TCD!L894,TCD!Q894)&gt;15,29,9.5))</f>
        <v/>
      </c>
      <c r="R893" s="151">
        <f>_xlfn.XLOOKUP(F893,TCD!E:E,TCD!K:K,"")</f>
        <v/>
      </c>
      <c r="S893" s="151">
        <f>IF(TCD!I894="","",IF(TCD!I894&gt;8.5,17,8.5))</f>
        <v/>
      </c>
      <c r="T893" s="151">
        <f>TCD!Y894</f>
        <v/>
      </c>
    </row>
    <row r="894">
      <c r="A894" s="13">
        <f>TCD!V895</f>
        <v/>
      </c>
      <c r="B894" s="1">
        <f>B893</f>
        <v/>
      </c>
      <c r="F894">
        <f>TCD!E895</f>
        <v/>
      </c>
      <c r="H894" s="6">
        <f>IF(RIGHT(J894,3)="BTB","E","P")</f>
        <v/>
      </c>
      <c r="I894">
        <f>LOOKUP(F894,'Facture Chronopost'!L:L,'Facture Chronopost'!H:H)</f>
        <v/>
      </c>
      <c r="J894" s="6">
        <f>TCD!U895</f>
        <v/>
      </c>
      <c r="K894">
        <f>K893</f>
        <v/>
      </c>
      <c r="L894" s="151">
        <f>_xlfn.XLOOKUP(F894,'TCD poids'!A:A,'TCD poids'!C:C)</f>
        <v/>
      </c>
      <c r="M894">
        <f>TCD!T895</f>
        <v/>
      </c>
      <c r="N894">
        <f>IF(I894="",0.2,LOOKUP(I894,'Pays TVA'!A:A,'Pays TVA'!B:B))</f>
        <v/>
      </c>
      <c r="O894" s="151">
        <f>IF(TCD!M895="","",TCD!M895)</f>
        <v/>
      </c>
      <c r="P894" s="151">
        <f>IF(TCD!J895="","",TCD!J895)</f>
        <v/>
      </c>
      <c r="Q894" s="151">
        <f>IF(AND(TCD!L895="",TCD!Q895=""),"",IF(SUM(TCD!L895,TCD!Q895)&gt;15,29,9.5))</f>
        <v/>
      </c>
      <c r="R894" s="151">
        <f>_xlfn.XLOOKUP(F894,TCD!E:E,TCD!K:K,"")</f>
        <v/>
      </c>
      <c r="S894" s="151">
        <f>IF(TCD!I895="","",IF(TCD!I895&gt;8.5,17,8.5))</f>
        <v/>
      </c>
      <c r="T894" s="151">
        <f>TCD!Y895</f>
        <v/>
      </c>
    </row>
    <row r="895">
      <c r="A895" s="13">
        <f>TCD!V896</f>
        <v/>
      </c>
      <c r="B895" s="1">
        <f>B894</f>
        <v/>
      </c>
      <c r="F895">
        <f>TCD!E896</f>
        <v/>
      </c>
      <c r="H895" s="6">
        <f>IF(RIGHT(J895,3)="BTB","E","P")</f>
        <v/>
      </c>
      <c r="I895">
        <f>LOOKUP(F895,'Facture Chronopost'!L:L,'Facture Chronopost'!H:H)</f>
        <v/>
      </c>
      <c r="J895" s="6">
        <f>TCD!U896</f>
        <v/>
      </c>
      <c r="K895">
        <f>K894</f>
        <v/>
      </c>
      <c r="L895" s="151">
        <f>_xlfn.XLOOKUP(F895,'TCD poids'!A:A,'TCD poids'!C:C)</f>
        <v/>
      </c>
      <c r="M895">
        <f>TCD!T896</f>
        <v/>
      </c>
      <c r="N895">
        <f>IF(I895="",0.2,LOOKUP(I895,'Pays TVA'!A:A,'Pays TVA'!B:B))</f>
        <v/>
      </c>
      <c r="O895" s="151">
        <f>IF(TCD!M896="","",TCD!M896)</f>
        <v/>
      </c>
      <c r="P895" s="151">
        <f>IF(TCD!J896="","",TCD!J896)</f>
        <v/>
      </c>
      <c r="Q895" s="151">
        <f>IF(AND(TCD!L896="",TCD!Q896=""),"",IF(SUM(TCD!L896,TCD!Q896)&gt;15,29,9.5))</f>
        <v/>
      </c>
      <c r="R895" s="151">
        <f>_xlfn.XLOOKUP(F895,TCD!E:E,TCD!K:K,"")</f>
        <v/>
      </c>
      <c r="S895" s="151">
        <f>IF(TCD!I896="","",IF(TCD!I896&gt;8.5,17,8.5))</f>
        <v/>
      </c>
      <c r="T895" s="151">
        <f>TCD!Y896</f>
        <v/>
      </c>
    </row>
    <row r="896">
      <c r="A896" s="13">
        <f>TCD!V897</f>
        <v/>
      </c>
      <c r="B896" s="1">
        <f>B895</f>
        <v/>
      </c>
      <c r="F896">
        <f>TCD!E897</f>
        <v/>
      </c>
      <c r="H896" s="6">
        <f>IF(RIGHT(J896,3)="BTB","E","P")</f>
        <v/>
      </c>
      <c r="I896">
        <f>LOOKUP(F896,'Facture Chronopost'!L:L,'Facture Chronopost'!H:H)</f>
        <v/>
      </c>
      <c r="J896" s="6">
        <f>TCD!U897</f>
        <v/>
      </c>
      <c r="K896">
        <f>K895</f>
        <v/>
      </c>
      <c r="L896" s="151">
        <f>_xlfn.XLOOKUP(F896,'TCD poids'!A:A,'TCD poids'!C:C)</f>
        <v/>
      </c>
      <c r="M896">
        <f>TCD!T897</f>
        <v/>
      </c>
      <c r="N896">
        <f>IF(I896="",0.2,LOOKUP(I896,'Pays TVA'!A:A,'Pays TVA'!B:B))</f>
        <v/>
      </c>
      <c r="O896" s="151">
        <f>IF(TCD!M897="","",TCD!M897)</f>
        <v/>
      </c>
      <c r="P896" s="151">
        <f>IF(TCD!J897="","",TCD!J897)</f>
        <v/>
      </c>
      <c r="Q896" s="151">
        <f>IF(AND(TCD!L897="",TCD!Q897=""),"",IF(SUM(TCD!L897,TCD!Q897)&gt;15,29,9.5))</f>
        <v/>
      </c>
      <c r="R896" s="151">
        <f>_xlfn.XLOOKUP(F896,TCD!E:E,TCD!K:K,"")</f>
        <v/>
      </c>
      <c r="S896" s="151">
        <f>IF(TCD!I897="","",IF(TCD!I897&gt;8.5,17,8.5))</f>
        <v/>
      </c>
      <c r="T896" s="151">
        <f>TCD!Y897</f>
        <v/>
      </c>
    </row>
    <row r="897">
      <c r="A897" s="13">
        <f>TCD!V898</f>
        <v/>
      </c>
      <c r="B897" s="1">
        <f>B896</f>
        <v/>
      </c>
      <c r="F897">
        <f>TCD!E898</f>
        <v/>
      </c>
      <c r="H897" s="6">
        <f>IF(RIGHT(J897,3)="BTB","E","P")</f>
        <v/>
      </c>
      <c r="I897">
        <f>LOOKUP(F897,'Facture Chronopost'!L:L,'Facture Chronopost'!H:H)</f>
        <v/>
      </c>
      <c r="J897" s="6">
        <f>TCD!U898</f>
        <v/>
      </c>
      <c r="K897">
        <f>K896</f>
        <v/>
      </c>
      <c r="L897" s="151">
        <f>_xlfn.XLOOKUP(F897,'TCD poids'!A:A,'TCD poids'!C:C)</f>
        <v/>
      </c>
      <c r="M897">
        <f>TCD!T898</f>
        <v/>
      </c>
      <c r="N897">
        <f>IF(I897="",0.2,LOOKUP(I897,'Pays TVA'!A:A,'Pays TVA'!B:B))</f>
        <v/>
      </c>
      <c r="O897" s="151">
        <f>IF(TCD!M898="","",TCD!M898)</f>
        <v/>
      </c>
      <c r="P897" s="151">
        <f>IF(TCD!J898="","",TCD!J898)</f>
        <v/>
      </c>
      <c r="Q897" s="151">
        <f>IF(AND(TCD!L898="",TCD!Q898=""),"",IF(SUM(TCD!L898,TCD!Q898)&gt;15,29,9.5))</f>
        <v/>
      </c>
      <c r="R897" s="151">
        <f>_xlfn.XLOOKUP(F897,TCD!E:E,TCD!K:K,"")</f>
        <v/>
      </c>
      <c r="S897" s="151">
        <f>IF(TCD!I898="","",IF(TCD!I898&gt;8.5,17,8.5))</f>
        <v/>
      </c>
      <c r="T897" s="151">
        <f>TCD!Y898</f>
        <v/>
      </c>
    </row>
    <row r="898">
      <c r="A898" s="13">
        <f>TCD!V899</f>
        <v/>
      </c>
      <c r="B898" s="1">
        <f>B897</f>
        <v/>
      </c>
      <c r="F898">
        <f>TCD!E899</f>
        <v/>
      </c>
      <c r="H898" s="6">
        <f>IF(RIGHT(J898,3)="BTB","E","P")</f>
        <v/>
      </c>
      <c r="I898">
        <f>LOOKUP(F898,'Facture Chronopost'!L:L,'Facture Chronopost'!H:H)</f>
        <v/>
      </c>
      <c r="J898" s="6">
        <f>TCD!U899</f>
        <v/>
      </c>
      <c r="K898">
        <f>K897</f>
        <v/>
      </c>
      <c r="L898" s="151">
        <f>_xlfn.XLOOKUP(F898,'TCD poids'!A:A,'TCD poids'!C:C)</f>
        <v/>
      </c>
      <c r="M898">
        <f>TCD!T899</f>
        <v/>
      </c>
      <c r="N898">
        <f>IF(I898="",0.2,LOOKUP(I898,'Pays TVA'!A:A,'Pays TVA'!B:B))</f>
        <v/>
      </c>
      <c r="O898" s="151">
        <f>IF(TCD!M899="","",TCD!M899)</f>
        <v/>
      </c>
      <c r="P898" s="151">
        <f>IF(TCD!J899="","",TCD!J899)</f>
        <v/>
      </c>
      <c r="Q898" s="151">
        <f>IF(AND(TCD!L899="",TCD!Q899=""),"",IF(SUM(TCD!L899,TCD!Q899)&gt;15,29,9.5))</f>
        <v/>
      </c>
      <c r="R898" s="151">
        <f>_xlfn.XLOOKUP(F898,TCD!E:E,TCD!K:K,"")</f>
        <v/>
      </c>
      <c r="S898" s="151">
        <f>IF(TCD!I899="","",IF(TCD!I899&gt;8.5,17,8.5))</f>
        <v/>
      </c>
      <c r="T898" s="151">
        <f>TCD!Y899</f>
        <v/>
      </c>
    </row>
    <row r="899">
      <c r="A899" s="13">
        <f>TCD!V900</f>
        <v/>
      </c>
      <c r="B899" s="1">
        <f>B898</f>
        <v/>
      </c>
      <c r="F899">
        <f>TCD!E900</f>
        <v/>
      </c>
      <c r="H899" s="6">
        <f>IF(RIGHT(J899,3)="BTB","E","P")</f>
        <v/>
      </c>
      <c r="I899">
        <f>LOOKUP(F899,'Facture Chronopost'!L:L,'Facture Chronopost'!H:H)</f>
        <v/>
      </c>
      <c r="J899" s="6">
        <f>TCD!U900</f>
        <v/>
      </c>
      <c r="K899">
        <f>K898</f>
        <v/>
      </c>
      <c r="L899" s="151">
        <f>_xlfn.XLOOKUP(F899,'TCD poids'!A:A,'TCD poids'!C:C)</f>
        <v/>
      </c>
      <c r="M899">
        <f>TCD!T900</f>
        <v/>
      </c>
      <c r="N899">
        <f>IF(I899="",0.2,LOOKUP(I899,'Pays TVA'!A:A,'Pays TVA'!B:B))</f>
        <v/>
      </c>
      <c r="O899" s="151">
        <f>IF(TCD!M900="","",TCD!M900)</f>
        <v/>
      </c>
      <c r="P899" s="151">
        <f>IF(TCD!J900="","",TCD!J900)</f>
        <v/>
      </c>
      <c r="Q899" s="151">
        <f>IF(AND(TCD!L900="",TCD!Q900=""),"",IF(SUM(TCD!L900,TCD!Q900)&gt;15,29,9.5))</f>
        <v/>
      </c>
      <c r="R899" s="151">
        <f>_xlfn.XLOOKUP(F899,TCD!E:E,TCD!K:K,"")</f>
        <v/>
      </c>
      <c r="S899" s="151">
        <f>IF(TCD!I900="","",IF(TCD!I900&gt;8.5,17,8.5))</f>
        <v/>
      </c>
      <c r="T899" s="151">
        <f>TCD!Y900</f>
        <v/>
      </c>
    </row>
    <row r="900">
      <c r="A900" s="13">
        <f>TCD!V901</f>
        <v/>
      </c>
      <c r="B900" s="1">
        <f>B899</f>
        <v/>
      </c>
      <c r="F900">
        <f>TCD!E901</f>
        <v/>
      </c>
      <c r="H900" s="6">
        <f>IF(RIGHT(J900,3)="BTB","E","P")</f>
        <v/>
      </c>
      <c r="I900">
        <f>LOOKUP(F900,'Facture Chronopost'!L:L,'Facture Chronopost'!H:H)</f>
        <v/>
      </c>
      <c r="J900" s="6">
        <f>TCD!U901</f>
        <v/>
      </c>
      <c r="K900">
        <f>K899</f>
        <v/>
      </c>
      <c r="L900" s="151">
        <f>_xlfn.XLOOKUP(F900,'TCD poids'!A:A,'TCD poids'!C:C)</f>
        <v/>
      </c>
      <c r="M900">
        <f>TCD!T901</f>
        <v/>
      </c>
      <c r="N900">
        <f>IF(I900="",0.2,LOOKUP(I900,'Pays TVA'!A:A,'Pays TVA'!B:B))</f>
        <v/>
      </c>
      <c r="O900" s="151">
        <f>IF(TCD!M901="","",TCD!M901)</f>
        <v/>
      </c>
      <c r="P900" s="151">
        <f>IF(TCD!J901="","",TCD!J901)</f>
        <v/>
      </c>
      <c r="Q900" s="151">
        <f>IF(AND(TCD!L901="",TCD!Q901=""),"",IF(SUM(TCD!L901,TCD!Q901)&gt;15,29,9.5))</f>
        <v/>
      </c>
      <c r="R900" s="151">
        <f>_xlfn.XLOOKUP(F900,TCD!E:E,TCD!K:K,"")</f>
        <v/>
      </c>
      <c r="S900" s="151">
        <f>IF(TCD!I901="","",IF(TCD!I901&gt;8.5,17,8.5))</f>
        <v/>
      </c>
      <c r="T900" s="151">
        <f>TCD!Y901</f>
        <v/>
      </c>
    </row>
    <row r="901">
      <c r="A901" s="13">
        <f>TCD!V902</f>
        <v/>
      </c>
      <c r="B901" s="1">
        <f>B900</f>
        <v/>
      </c>
      <c r="F901">
        <f>TCD!E902</f>
        <v/>
      </c>
      <c r="H901" s="6">
        <f>IF(RIGHT(J901,3)="BTB","E","P")</f>
        <v/>
      </c>
      <c r="I901">
        <f>LOOKUP(F901,'Facture Chronopost'!L:L,'Facture Chronopost'!H:H)</f>
        <v/>
      </c>
      <c r="J901" s="6">
        <f>TCD!U902</f>
        <v/>
      </c>
      <c r="K901">
        <f>K900</f>
        <v/>
      </c>
      <c r="L901" s="151">
        <f>_xlfn.XLOOKUP(F901,'TCD poids'!A:A,'TCD poids'!C:C)</f>
        <v/>
      </c>
      <c r="M901">
        <f>TCD!T902</f>
        <v/>
      </c>
      <c r="N901">
        <f>IF(I901="",0.2,LOOKUP(I901,'Pays TVA'!A:A,'Pays TVA'!B:B))</f>
        <v/>
      </c>
      <c r="O901" s="151">
        <f>IF(TCD!M902="","",TCD!M902)</f>
        <v/>
      </c>
      <c r="P901" s="151">
        <f>IF(TCD!J902="","",TCD!J902)</f>
        <v/>
      </c>
      <c r="Q901" s="151">
        <f>IF(AND(TCD!L902="",TCD!Q902=""),"",IF(SUM(TCD!L902,TCD!Q902)&gt;15,29,9.5))</f>
        <v/>
      </c>
      <c r="R901" s="151">
        <f>_xlfn.XLOOKUP(F901,TCD!E:E,TCD!K:K,"")</f>
        <v/>
      </c>
      <c r="S901" s="151">
        <f>IF(TCD!I902="","",IF(TCD!I902&gt;8.5,17,8.5))</f>
        <v/>
      </c>
      <c r="T901" s="151">
        <f>TCD!Y902</f>
        <v/>
      </c>
    </row>
    <row r="902">
      <c r="A902" s="13">
        <f>TCD!V903</f>
        <v/>
      </c>
      <c r="B902" s="1">
        <f>B901</f>
        <v/>
      </c>
      <c r="F902">
        <f>TCD!E903</f>
        <v/>
      </c>
      <c r="H902" s="6">
        <f>IF(RIGHT(J902,3)="BTB","E","P")</f>
        <v/>
      </c>
      <c r="I902">
        <f>LOOKUP(F902,'Facture Chronopost'!L:L,'Facture Chronopost'!H:H)</f>
        <v/>
      </c>
      <c r="J902" s="6">
        <f>TCD!U903</f>
        <v/>
      </c>
      <c r="K902">
        <f>K901</f>
        <v/>
      </c>
      <c r="L902" s="151">
        <f>_xlfn.XLOOKUP(F902,'TCD poids'!A:A,'TCD poids'!C:C)</f>
        <v/>
      </c>
      <c r="M902">
        <f>TCD!T903</f>
        <v/>
      </c>
      <c r="N902">
        <f>IF(I902="",0.2,LOOKUP(I902,'Pays TVA'!A:A,'Pays TVA'!B:B))</f>
        <v/>
      </c>
      <c r="O902" s="151">
        <f>IF(TCD!M903="","",TCD!M903)</f>
        <v/>
      </c>
      <c r="P902" s="151">
        <f>IF(TCD!J903="","",TCD!J903)</f>
        <v/>
      </c>
      <c r="Q902" s="151">
        <f>IF(AND(TCD!L903="",TCD!Q903=""),"",IF(SUM(TCD!L903,TCD!Q903)&gt;15,29,9.5))</f>
        <v/>
      </c>
      <c r="R902" s="151">
        <f>_xlfn.XLOOKUP(F902,TCD!E:E,TCD!K:K,"")</f>
        <v/>
      </c>
      <c r="S902" s="151">
        <f>IF(TCD!I903="","",IF(TCD!I903&gt;8.5,17,8.5))</f>
        <v/>
      </c>
      <c r="T902" s="151">
        <f>TCD!Y903</f>
        <v/>
      </c>
    </row>
    <row r="903">
      <c r="A903" s="13">
        <f>TCD!V904</f>
        <v/>
      </c>
      <c r="B903" s="1">
        <f>B902</f>
        <v/>
      </c>
      <c r="F903">
        <f>TCD!E904</f>
        <v/>
      </c>
      <c r="H903" s="6">
        <f>IF(RIGHT(J903,3)="BTB","E","P")</f>
        <v/>
      </c>
      <c r="I903">
        <f>LOOKUP(F903,'Facture Chronopost'!L:L,'Facture Chronopost'!H:H)</f>
        <v/>
      </c>
      <c r="J903" s="6">
        <f>TCD!U904</f>
        <v/>
      </c>
      <c r="K903">
        <f>K902</f>
        <v/>
      </c>
      <c r="L903" s="151">
        <f>_xlfn.XLOOKUP(F903,'TCD poids'!A:A,'TCD poids'!C:C)</f>
        <v/>
      </c>
      <c r="M903">
        <f>TCD!T904</f>
        <v/>
      </c>
      <c r="N903">
        <f>IF(I903="",0.2,LOOKUP(I903,'Pays TVA'!A:A,'Pays TVA'!B:B))</f>
        <v/>
      </c>
      <c r="O903" s="151">
        <f>IF(TCD!M904="","",TCD!M904)</f>
        <v/>
      </c>
      <c r="P903" s="151">
        <f>IF(TCD!J904="","",TCD!J904)</f>
        <v/>
      </c>
      <c r="Q903" s="151">
        <f>IF(AND(TCD!L904="",TCD!Q904=""),"",IF(SUM(TCD!L904,TCD!Q904)&gt;15,29,9.5))</f>
        <v/>
      </c>
      <c r="R903" s="151">
        <f>_xlfn.XLOOKUP(F903,TCD!E:E,TCD!K:K,"")</f>
        <v/>
      </c>
      <c r="S903" s="151">
        <f>IF(TCD!I904="","",IF(TCD!I904&gt;8.5,17,8.5))</f>
        <v/>
      </c>
      <c r="T903" s="151">
        <f>TCD!Y904</f>
        <v/>
      </c>
    </row>
    <row r="904">
      <c r="A904" s="13">
        <f>TCD!V905</f>
        <v/>
      </c>
      <c r="B904" s="1">
        <f>B903</f>
        <v/>
      </c>
      <c r="F904">
        <f>TCD!E905</f>
        <v/>
      </c>
      <c r="H904" s="6">
        <f>IF(RIGHT(J904,3)="BTB","E","P")</f>
        <v/>
      </c>
      <c r="I904">
        <f>LOOKUP(F904,'Facture Chronopost'!L:L,'Facture Chronopost'!H:H)</f>
        <v/>
      </c>
      <c r="J904" s="6">
        <f>TCD!U905</f>
        <v/>
      </c>
      <c r="K904">
        <f>K903</f>
        <v/>
      </c>
      <c r="L904" s="151">
        <f>_xlfn.XLOOKUP(F904,'TCD poids'!A:A,'TCD poids'!C:C)</f>
        <v/>
      </c>
      <c r="M904">
        <f>TCD!T905</f>
        <v/>
      </c>
      <c r="N904">
        <f>IF(I904="",0.2,LOOKUP(I904,'Pays TVA'!A:A,'Pays TVA'!B:B))</f>
        <v/>
      </c>
      <c r="O904" s="151">
        <f>IF(TCD!M905="","",TCD!M905)</f>
        <v/>
      </c>
      <c r="P904" s="151">
        <f>IF(TCD!J905="","",TCD!J905)</f>
        <v/>
      </c>
      <c r="Q904" s="151">
        <f>IF(AND(TCD!L905="",TCD!Q905=""),"",IF(SUM(TCD!L905,TCD!Q905)&gt;15,29,9.5))</f>
        <v/>
      </c>
      <c r="R904" s="151">
        <f>_xlfn.XLOOKUP(F904,TCD!E:E,TCD!K:K,"")</f>
        <v/>
      </c>
      <c r="S904" s="151">
        <f>IF(TCD!I905="","",IF(TCD!I905&gt;8.5,17,8.5))</f>
        <v/>
      </c>
      <c r="T904" s="151">
        <f>TCD!Y905</f>
        <v/>
      </c>
    </row>
    <row r="905">
      <c r="A905" s="13">
        <f>TCD!V906</f>
        <v/>
      </c>
      <c r="B905" s="1">
        <f>B904</f>
        <v/>
      </c>
      <c r="F905">
        <f>TCD!E906</f>
        <v/>
      </c>
      <c r="H905" s="6">
        <f>IF(RIGHT(J905,3)="BTB","E","P")</f>
        <v/>
      </c>
      <c r="I905">
        <f>LOOKUP(F905,'Facture Chronopost'!L:L,'Facture Chronopost'!H:H)</f>
        <v/>
      </c>
      <c r="J905" s="6">
        <f>TCD!U906</f>
        <v/>
      </c>
      <c r="K905">
        <f>K904</f>
        <v/>
      </c>
      <c r="L905" s="151">
        <f>_xlfn.XLOOKUP(F905,'TCD poids'!A:A,'TCD poids'!C:C)</f>
        <v/>
      </c>
      <c r="M905">
        <f>TCD!T906</f>
        <v/>
      </c>
      <c r="N905">
        <f>IF(I905="",0.2,LOOKUP(I905,'Pays TVA'!A:A,'Pays TVA'!B:B))</f>
        <v/>
      </c>
      <c r="O905" s="151">
        <f>IF(TCD!M906="","",TCD!M906)</f>
        <v/>
      </c>
      <c r="P905" s="151">
        <f>IF(TCD!J906="","",TCD!J906)</f>
        <v/>
      </c>
      <c r="Q905" s="151">
        <f>IF(AND(TCD!L906="",TCD!Q906=""),"",IF(SUM(TCD!L906,TCD!Q906)&gt;15,29,9.5))</f>
        <v/>
      </c>
      <c r="R905" s="151">
        <f>_xlfn.XLOOKUP(F905,TCD!E:E,TCD!K:K,"")</f>
        <v/>
      </c>
      <c r="S905" s="151">
        <f>IF(TCD!I906="","",IF(TCD!I906&gt;8.5,17,8.5))</f>
        <v/>
      </c>
      <c r="T905" s="151">
        <f>TCD!Y906</f>
        <v/>
      </c>
    </row>
    <row r="906">
      <c r="A906" s="13">
        <f>TCD!V907</f>
        <v/>
      </c>
      <c r="B906" s="1">
        <f>B905</f>
        <v/>
      </c>
      <c r="F906">
        <f>TCD!E907</f>
        <v/>
      </c>
      <c r="H906" s="6">
        <f>IF(RIGHT(J906,3)="BTB","E","P")</f>
        <v/>
      </c>
      <c r="I906">
        <f>LOOKUP(F906,'Facture Chronopost'!L:L,'Facture Chronopost'!H:H)</f>
        <v/>
      </c>
      <c r="J906" s="6">
        <f>TCD!U907</f>
        <v/>
      </c>
      <c r="K906">
        <f>K905</f>
        <v/>
      </c>
      <c r="L906" s="151">
        <f>_xlfn.XLOOKUP(F906,'TCD poids'!A:A,'TCD poids'!C:C)</f>
        <v/>
      </c>
      <c r="M906">
        <f>TCD!T907</f>
        <v/>
      </c>
      <c r="N906">
        <f>IF(I906="",0.2,LOOKUP(I906,'Pays TVA'!A:A,'Pays TVA'!B:B))</f>
        <v/>
      </c>
      <c r="O906" s="151">
        <f>IF(TCD!M907="","",TCD!M907)</f>
        <v/>
      </c>
      <c r="P906" s="151">
        <f>IF(TCD!J907="","",TCD!J907)</f>
        <v/>
      </c>
      <c r="Q906" s="151">
        <f>IF(AND(TCD!L907="",TCD!Q907=""),"",IF(SUM(TCD!L907,TCD!Q907)&gt;15,29,9.5))</f>
        <v/>
      </c>
      <c r="R906" s="151">
        <f>_xlfn.XLOOKUP(F906,TCD!E:E,TCD!K:K,"")</f>
        <v/>
      </c>
      <c r="S906" s="151">
        <f>IF(TCD!I907="","",IF(TCD!I907&gt;8.5,17,8.5))</f>
        <v/>
      </c>
      <c r="T906" s="151">
        <f>TCD!Y907</f>
        <v/>
      </c>
    </row>
    <row r="907">
      <c r="A907" s="13">
        <f>TCD!V908</f>
        <v/>
      </c>
      <c r="B907" s="1">
        <f>B906</f>
        <v/>
      </c>
      <c r="F907">
        <f>TCD!E908</f>
        <v/>
      </c>
      <c r="H907" s="6">
        <f>IF(RIGHT(J907,3)="BTB","E","P")</f>
        <v/>
      </c>
      <c r="I907">
        <f>LOOKUP(F907,'Facture Chronopost'!L:L,'Facture Chronopost'!H:H)</f>
        <v/>
      </c>
      <c r="J907" s="6">
        <f>TCD!U908</f>
        <v/>
      </c>
      <c r="K907">
        <f>K906</f>
        <v/>
      </c>
      <c r="L907" s="151">
        <f>_xlfn.XLOOKUP(F907,'TCD poids'!A:A,'TCD poids'!C:C)</f>
        <v/>
      </c>
      <c r="M907">
        <f>TCD!T908</f>
        <v/>
      </c>
      <c r="N907">
        <f>IF(I907="",0.2,LOOKUP(I907,'Pays TVA'!A:A,'Pays TVA'!B:B))</f>
        <v/>
      </c>
      <c r="O907" s="151">
        <f>IF(TCD!M908="","",TCD!M908)</f>
        <v/>
      </c>
      <c r="P907" s="151">
        <f>IF(TCD!J908="","",TCD!J908)</f>
        <v/>
      </c>
      <c r="Q907" s="151">
        <f>IF(AND(TCD!L908="",TCD!Q908=""),"",IF(SUM(TCD!L908,TCD!Q908)&gt;15,29,9.5))</f>
        <v/>
      </c>
      <c r="R907" s="151">
        <f>_xlfn.XLOOKUP(F907,TCD!E:E,TCD!K:K,"")</f>
        <v/>
      </c>
      <c r="S907" s="151">
        <f>IF(TCD!I908="","",IF(TCD!I908&gt;8.5,17,8.5))</f>
        <v/>
      </c>
      <c r="T907" s="151">
        <f>TCD!Y908</f>
        <v/>
      </c>
    </row>
    <row r="908">
      <c r="A908" s="13">
        <f>TCD!V909</f>
        <v/>
      </c>
      <c r="B908" s="1">
        <f>B907</f>
        <v/>
      </c>
      <c r="F908">
        <f>TCD!E909</f>
        <v/>
      </c>
      <c r="H908" s="6">
        <f>IF(RIGHT(J908,3)="BTB","E","P")</f>
        <v/>
      </c>
      <c r="I908">
        <f>LOOKUP(F908,'Facture Chronopost'!L:L,'Facture Chronopost'!H:H)</f>
        <v/>
      </c>
      <c r="J908" s="6">
        <f>TCD!U909</f>
        <v/>
      </c>
      <c r="K908">
        <f>K907</f>
        <v/>
      </c>
      <c r="L908" s="151">
        <f>_xlfn.XLOOKUP(F908,'TCD poids'!A:A,'TCD poids'!C:C)</f>
        <v/>
      </c>
      <c r="M908">
        <f>TCD!T909</f>
        <v/>
      </c>
      <c r="N908">
        <f>IF(I908="",0.2,LOOKUP(I908,'Pays TVA'!A:A,'Pays TVA'!B:B))</f>
        <v/>
      </c>
      <c r="O908" s="151">
        <f>IF(TCD!M909="","",TCD!M909)</f>
        <v/>
      </c>
      <c r="P908" s="151">
        <f>IF(TCD!J909="","",TCD!J909)</f>
        <v/>
      </c>
      <c r="Q908" s="151">
        <f>IF(AND(TCD!L909="",TCD!Q909=""),"",IF(SUM(TCD!L909,TCD!Q909)&gt;15,29,9.5))</f>
        <v/>
      </c>
      <c r="R908" s="151">
        <f>_xlfn.XLOOKUP(F908,TCD!E:E,TCD!K:K,"")</f>
        <v/>
      </c>
      <c r="S908" s="151">
        <f>IF(TCD!I909="","",IF(TCD!I909&gt;8.5,17,8.5))</f>
        <v/>
      </c>
      <c r="T908" s="151">
        <f>TCD!Y909</f>
        <v/>
      </c>
    </row>
    <row r="909">
      <c r="A909" s="13">
        <f>TCD!V910</f>
        <v/>
      </c>
      <c r="B909" s="1">
        <f>B908</f>
        <v/>
      </c>
      <c r="F909">
        <f>TCD!E910</f>
        <v/>
      </c>
      <c r="H909" s="6">
        <f>IF(RIGHT(J909,3)="BTB","E","P")</f>
        <v/>
      </c>
      <c r="I909">
        <f>LOOKUP(F909,'Facture Chronopost'!L:L,'Facture Chronopost'!H:H)</f>
        <v/>
      </c>
      <c r="J909" s="6">
        <f>TCD!U910</f>
        <v/>
      </c>
      <c r="K909">
        <f>K908</f>
        <v/>
      </c>
      <c r="L909" s="151">
        <f>_xlfn.XLOOKUP(F909,'TCD poids'!A:A,'TCD poids'!C:C)</f>
        <v/>
      </c>
      <c r="M909">
        <f>TCD!T910</f>
        <v/>
      </c>
      <c r="N909">
        <f>IF(I909="",0.2,LOOKUP(I909,'Pays TVA'!A:A,'Pays TVA'!B:B))</f>
        <v/>
      </c>
      <c r="O909" s="151">
        <f>IF(TCD!M910="","",TCD!M910)</f>
        <v/>
      </c>
      <c r="P909" s="151">
        <f>IF(TCD!J910="","",TCD!J910)</f>
        <v/>
      </c>
      <c r="Q909" s="151">
        <f>IF(AND(TCD!L910="",TCD!Q910=""),"",IF(SUM(TCD!L910,TCD!Q910)&gt;15,29,9.5))</f>
        <v/>
      </c>
      <c r="R909" s="151">
        <f>_xlfn.XLOOKUP(F909,TCD!E:E,TCD!K:K,"")</f>
        <v/>
      </c>
      <c r="S909" s="151">
        <f>IF(TCD!I910="","",IF(TCD!I910&gt;8.5,17,8.5))</f>
        <v/>
      </c>
      <c r="T909" s="151">
        <f>TCD!Y910</f>
        <v/>
      </c>
    </row>
    <row r="910">
      <c r="A910" s="13">
        <f>TCD!V911</f>
        <v/>
      </c>
      <c r="B910" s="1">
        <f>B909</f>
        <v/>
      </c>
      <c r="F910">
        <f>TCD!E911</f>
        <v/>
      </c>
      <c r="H910" s="6">
        <f>IF(RIGHT(J910,3)="BTB","E","P")</f>
        <v/>
      </c>
      <c r="I910">
        <f>LOOKUP(F910,'Facture Chronopost'!L:L,'Facture Chronopost'!H:H)</f>
        <v/>
      </c>
      <c r="J910" s="6">
        <f>TCD!U911</f>
        <v/>
      </c>
      <c r="K910">
        <f>K909</f>
        <v/>
      </c>
      <c r="L910" s="151">
        <f>_xlfn.XLOOKUP(F910,'TCD poids'!A:A,'TCD poids'!C:C)</f>
        <v/>
      </c>
      <c r="M910">
        <f>TCD!T911</f>
        <v/>
      </c>
      <c r="N910">
        <f>IF(I910="",0.2,LOOKUP(I910,'Pays TVA'!A:A,'Pays TVA'!B:B))</f>
        <v/>
      </c>
      <c r="O910" s="151">
        <f>IF(TCD!M911="","",TCD!M911)</f>
        <v/>
      </c>
      <c r="P910" s="151">
        <f>IF(TCD!J911="","",TCD!J911)</f>
        <v/>
      </c>
      <c r="Q910" s="151">
        <f>IF(AND(TCD!L911="",TCD!Q911=""),"",IF(SUM(TCD!L911,TCD!Q911)&gt;15,29,9.5))</f>
        <v/>
      </c>
      <c r="R910" s="151">
        <f>_xlfn.XLOOKUP(F910,TCD!E:E,TCD!K:K,"")</f>
        <v/>
      </c>
      <c r="S910" s="151">
        <f>IF(TCD!I911="","",IF(TCD!I911&gt;8.5,17,8.5))</f>
        <v/>
      </c>
      <c r="T910" s="151">
        <f>TCD!Y911</f>
        <v/>
      </c>
    </row>
    <row r="911">
      <c r="A911" s="13">
        <f>TCD!V912</f>
        <v/>
      </c>
      <c r="B911" s="1">
        <f>B910</f>
        <v/>
      </c>
      <c r="F911">
        <f>TCD!E912</f>
        <v/>
      </c>
      <c r="H911" s="6">
        <f>IF(RIGHT(J911,3)="BTB","E","P")</f>
        <v/>
      </c>
      <c r="I911">
        <f>LOOKUP(F911,'Facture Chronopost'!L:L,'Facture Chronopost'!H:H)</f>
        <v/>
      </c>
      <c r="J911" s="6">
        <f>TCD!U912</f>
        <v/>
      </c>
      <c r="K911">
        <f>K910</f>
        <v/>
      </c>
      <c r="L911" s="151">
        <f>_xlfn.XLOOKUP(F911,'TCD poids'!A:A,'TCD poids'!C:C)</f>
        <v/>
      </c>
      <c r="M911">
        <f>TCD!T912</f>
        <v/>
      </c>
      <c r="N911">
        <f>IF(I911="",0.2,LOOKUP(I911,'Pays TVA'!A:A,'Pays TVA'!B:B))</f>
        <v/>
      </c>
      <c r="O911" s="151">
        <f>IF(TCD!M912="","",TCD!M912)</f>
        <v/>
      </c>
      <c r="P911" s="151">
        <f>IF(TCD!J912="","",TCD!J912)</f>
        <v/>
      </c>
      <c r="Q911" s="151">
        <f>IF(AND(TCD!L912="",TCD!Q912=""),"",IF(SUM(TCD!L912,TCD!Q912)&gt;15,29,9.5))</f>
        <v/>
      </c>
      <c r="R911" s="151">
        <f>_xlfn.XLOOKUP(F911,TCD!E:E,TCD!K:K,"")</f>
        <v/>
      </c>
      <c r="S911" s="151">
        <f>IF(TCD!I912="","",IF(TCD!I912&gt;8.5,17,8.5))</f>
        <v/>
      </c>
      <c r="T911" s="151">
        <f>TCD!Y912</f>
        <v/>
      </c>
    </row>
    <row r="912">
      <c r="A912" s="13">
        <f>TCD!V913</f>
        <v/>
      </c>
      <c r="B912" s="1">
        <f>B911</f>
        <v/>
      </c>
      <c r="F912">
        <f>TCD!E913</f>
        <v/>
      </c>
      <c r="H912" s="6">
        <f>IF(RIGHT(J912,3)="BTB","E","P")</f>
        <v/>
      </c>
      <c r="I912">
        <f>LOOKUP(F912,'Facture Chronopost'!L:L,'Facture Chronopost'!H:H)</f>
        <v/>
      </c>
      <c r="J912" s="6">
        <f>TCD!U913</f>
        <v/>
      </c>
      <c r="K912">
        <f>K911</f>
        <v/>
      </c>
      <c r="L912" s="151">
        <f>_xlfn.XLOOKUP(F912,'TCD poids'!A:A,'TCD poids'!C:C)</f>
        <v/>
      </c>
      <c r="M912">
        <f>TCD!T913</f>
        <v/>
      </c>
      <c r="N912">
        <f>IF(I912="",0.2,LOOKUP(I912,'Pays TVA'!A:A,'Pays TVA'!B:B))</f>
        <v/>
      </c>
      <c r="O912" s="151">
        <f>IF(TCD!M913="","",TCD!M913)</f>
        <v/>
      </c>
      <c r="P912" s="151">
        <f>IF(TCD!J913="","",TCD!J913)</f>
        <v/>
      </c>
      <c r="Q912" s="151">
        <f>IF(AND(TCD!L913="",TCD!Q913=""),"",IF(SUM(TCD!L913,TCD!Q913)&gt;15,29,9.5))</f>
        <v/>
      </c>
      <c r="R912" s="151">
        <f>_xlfn.XLOOKUP(F912,TCD!E:E,TCD!K:K,"")</f>
        <v/>
      </c>
      <c r="S912" s="151">
        <f>IF(TCD!I913="","",IF(TCD!I913&gt;8.5,17,8.5))</f>
        <v/>
      </c>
      <c r="T912" s="151">
        <f>TCD!Y913</f>
        <v/>
      </c>
    </row>
    <row r="913">
      <c r="A913" s="13">
        <f>TCD!V914</f>
        <v/>
      </c>
      <c r="B913" s="1">
        <f>B912</f>
        <v/>
      </c>
      <c r="F913">
        <f>TCD!E914</f>
        <v/>
      </c>
      <c r="H913" s="6">
        <f>IF(RIGHT(J913,3)="BTB","E","P")</f>
        <v/>
      </c>
      <c r="I913">
        <f>LOOKUP(F913,'Facture Chronopost'!L:L,'Facture Chronopost'!H:H)</f>
        <v/>
      </c>
      <c r="J913" s="6">
        <f>TCD!U914</f>
        <v/>
      </c>
      <c r="K913">
        <f>K912</f>
        <v/>
      </c>
      <c r="L913" s="151">
        <f>_xlfn.XLOOKUP(F913,'TCD poids'!A:A,'TCD poids'!C:C)</f>
        <v/>
      </c>
      <c r="M913">
        <f>TCD!T914</f>
        <v/>
      </c>
      <c r="N913">
        <f>IF(I913="",0.2,LOOKUP(I913,'Pays TVA'!A:A,'Pays TVA'!B:B))</f>
        <v/>
      </c>
      <c r="O913" s="151">
        <f>IF(TCD!M914="","",TCD!M914)</f>
        <v/>
      </c>
      <c r="P913" s="151">
        <f>IF(TCD!J914="","",TCD!J914)</f>
        <v/>
      </c>
      <c r="Q913" s="151">
        <f>IF(AND(TCD!L914="",TCD!Q914=""),"",IF(SUM(TCD!L914,TCD!Q914)&gt;15,29,9.5))</f>
        <v/>
      </c>
      <c r="R913" s="151">
        <f>_xlfn.XLOOKUP(F913,TCD!E:E,TCD!K:K,"")</f>
        <v/>
      </c>
      <c r="S913" s="151">
        <f>IF(TCD!I914="","",IF(TCD!I914&gt;8.5,17,8.5))</f>
        <v/>
      </c>
      <c r="T913" s="151">
        <f>TCD!Y914</f>
        <v/>
      </c>
    </row>
    <row r="914">
      <c r="A914" s="13">
        <f>TCD!V915</f>
        <v/>
      </c>
      <c r="B914" s="1">
        <f>B913</f>
        <v/>
      </c>
      <c r="F914">
        <f>TCD!E915</f>
        <v/>
      </c>
      <c r="H914" s="6">
        <f>IF(RIGHT(J914,3)="BTB","E","P")</f>
        <v/>
      </c>
      <c r="I914">
        <f>LOOKUP(F914,'Facture Chronopost'!L:L,'Facture Chronopost'!H:H)</f>
        <v/>
      </c>
      <c r="J914" s="6">
        <f>TCD!U915</f>
        <v/>
      </c>
      <c r="K914">
        <f>K913</f>
        <v/>
      </c>
      <c r="L914" s="151">
        <f>_xlfn.XLOOKUP(F914,'TCD poids'!A:A,'TCD poids'!C:C)</f>
        <v/>
      </c>
      <c r="M914">
        <f>TCD!T915</f>
        <v/>
      </c>
      <c r="N914">
        <f>IF(I914="",0.2,LOOKUP(I914,'Pays TVA'!A:A,'Pays TVA'!B:B))</f>
        <v/>
      </c>
      <c r="O914" s="151">
        <f>IF(TCD!M915="","",TCD!M915)</f>
        <v/>
      </c>
      <c r="P914" s="151">
        <f>IF(TCD!J915="","",TCD!J915)</f>
        <v/>
      </c>
      <c r="Q914" s="151">
        <f>IF(AND(TCD!L915="",TCD!Q915=""),"",IF(SUM(TCD!L915,TCD!Q915)&gt;15,29,9.5))</f>
        <v/>
      </c>
      <c r="R914" s="151">
        <f>_xlfn.XLOOKUP(F914,TCD!E:E,TCD!K:K,"")</f>
        <v/>
      </c>
      <c r="S914" s="151">
        <f>IF(TCD!I915="","",IF(TCD!I915&gt;8.5,17,8.5))</f>
        <v/>
      </c>
      <c r="T914" s="151">
        <f>TCD!Y915</f>
        <v/>
      </c>
    </row>
    <row r="915">
      <c r="A915" s="13">
        <f>TCD!V916</f>
        <v/>
      </c>
      <c r="B915" s="1">
        <f>B914</f>
        <v/>
      </c>
      <c r="F915">
        <f>TCD!E916</f>
        <v/>
      </c>
      <c r="H915" s="6">
        <f>IF(RIGHT(J915,3)="BTB","E","P")</f>
        <v/>
      </c>
      <c r="I915">
        <f>LOOKUP(F915,'Facture Chronopost'!L:L,'Facture Chronopost'!H:H)</f>
        <v/>
      </c>
      <c r="J915" s="6">
        <f>TCD!U916</f>
        <v/>
      </c>
      <c r="K915">
        <f>K914</f>
        <v/>
      </c>
      <c r="L915" s="151">
        <f>_xlfn.XLOOKUP(F915,'TCD poids'!A:A,'TCD poids'!C:C)</f>
        <v/>
      </c>
      <c r="M915">
        <f>TCD!T916</f>
        <v/>
      </c>
      <c r="N915">
        <f>IF(I915="",0.2,LOOKUP(I915,'Pays TVA'!A:A,'Pays TVA'!B:B))</f>
        <v/>
      </c>
      <c r="O915" s="151">
        <f>IF(TCD!M916="","",TCD!M916)</f>
        <v/>
      </c>
      <c r="P915" s="151">
        <f>IF(TCD!J916="","",TCD!J916)</f>
        <v/>
      </c>
      <c r="Q915" s="151">
        <f>IF(AND(TCD!L916="",TCD!Q916=""),"",IF(SUM(TCD!L916,TCD!Q916)&gt;15,29,9.5))</f>
        <v/>
      </c>
      <c r="R915" s="151">
        <f>_xlfn.XLOOKUP(F915,TCD!E:E,TCD!K:K,"")</f>
        <v/>
      </c>
      <c r="S915" s="151">
        <f>IF(TCD!I916="","",IF(TCD!I916&gt;8.5,17,8.5))</f>
        <v/>
      </c>
      <c r="T915" s="151">
        <f>TCD!Y916</f>
        <v/>
      </c>
    </row>
    <row r="916">
      <c r="A916" s="13">
        <f>TCD!V917</f>
        <v/>
      </c>
      <c r="B916" s="1">
        <f>B915</f>
        <v/>
      </c>
      <c r="F916">
        <f>TCD!E917</f>
        <v/>
      </c>
      <c r="H916" s="6">
        <f>IF(RIGHT(J916,3)="BTB","E","P")</f>
        <v/>
      </c>
      <c r="I916">
        <f>LOOKUP(F916,'Facture Chronopost'!L:L,'Facture Chronopost'!H:H)</f>
        <v/>
      </c>
      <c r="J916" s="6">
        <f>TCD!U917</f>
        <v/>
      </c>
      <c r="K916">
        <f>K915</f>
        <v/>
      </c>
      <c r="L916" s="151">
        <f>_xlfn.XLOOKUP(F916,'TCD poids'!A:A,'TCD poids'!C:C)</f>
        <v/>
      </c>
      <c r="M916">
        <f>TCD!T917</f>
        <v/>
      </c>
      <c r="N916">
        <f>IF(I916="",0.2,LOOKUP(I916,'Pays TVA'!A:A,'Pays TVA'!B:B))</f>
        <v/>
      </c>
      <c r="O916" s="151">
        <f>IF(TCD!M917="","",TCD!M917)</f>
        <v/>
      </c>
      <c r="P916" s="151">
        <f>IF(TCD!J917="","",TCD!J917)</f>
        <v/>
      </c>
      <c r="Q916" s="151">
        <f>IF(AND(TCD!L917="",TCD!Q917=""),"",IF(SUM(TCD!L917,TCD!Q917)&gt;15,29,9.5))</f>
        <v/>
      </c>
      <c r="R916" s="151">
        <f>_xlfn.XLOOKUP(F916,TCD!E:E,TCD!K:K,"")</f>
        <v/>
      </c>
      <c r="S916" s="151">
        <f>IF(TCD!I917="","",IF(TCD!I917&gt;8.5,17,8.5))</f>
        <v/>
      </c>
      <c r="T916" s="151">
        <f>TCD!Y917</f>
        <v/>
      </c>
    </row>
    <row r="917">
      <c r="A917" s="13">
        <f>TCD!V918</f>
        <v/>
      </c>
      <c r="B917" s="1">
        <f>B916</f>
        <v/>
      </c>
      <c r="F917">
        <f>TCD!E918</f>
        <v/>
      </c>
      <c r="H917" s="6">
        <f>IF(RIGHT(J917,3)="BTB","E","P")</f>
        <v/>
      </c>
      <c r="I917">
        <f>LOOKUP(F917,'Facture Chronopost'!L:L,'Facture Chronopost'!H:H)</f>
        <v/>
      </c>
      <c r="J917" s="6">
        <f>TCD!U918</f>
        <v/>
      </c>
      <c r="K917">
        <f>K916</f>
        <v/>
      </c>
      <c r="L917" s="151">
        <f>_xlfn.XLOOKUP(F917,'TCD poids'!A:A,'TCD poids'!C:C)</f>
        <v/>
      </c>
      <c r="M917">
        <f>TCD!T918</f>
        <v/>
      </c>
      <c r="N917">
        <f>IF(I917="",0.2,LOOKUP(I917,'Pays TVA'!A:A,'Pays TVA'!B:B))</f>
        <v/>
      </c>
      <c r="O917" s="151">
        <f>IF(TCD!M918="","",TCD!M918)</f>
        <v/>
      </c>
      <c r="P917" s="151">
        <f>IF(TCD!J918="","",TCD!J918)</f>
        <v/>
      </c>
      <c r="Q917" s="151">
        <f>IF(AND(TCD!L918="",TCD!Q918=""),"",IF(SUM(TCD!L918,TCD!Q918)&gt;15,29,9.5))</f>
        <v/>
      </c>
      <c r="R917" s="151">
        <f>_xlfn.XLOOKUP(F917,TCD!E:E,TCD!K:K,"")</f>
        <v/>
      </c>
      <c r="S917" s="151">
        <f>IF(TCD!I918="","",IF(TCD!I918&gt;8.5,17,8.5))</f>
        <v/>
      </c>
      <c r="T917" s="151">
        <f>TCD!Y918</f>
        <v/>
      </c>
    </row>
    <row r="918">
      <c r="A918" s="13">
        <f>TCD!V919</f>
        <v/>
      </c>
      <c r="B918" s="1">
        <f>B917</f>
        <v/>
      </c>
      <c r="F918">
        <f>TCD!E919</f>
        <v/>
      </c>
      <c r="H918" s="6">
        <f>IF(RIGHT(J918,3)="BTB","E","P")</f>
        <v/>
      </c>
      <c r="I918">
        <f>LOOKUP(F918,'Facture Chronopost'!L:L,'Facture Chronopost'!H:H)</f>
        <v/>
      </c>
      <c r="J918" s="6">
        <f>TCD!U919</f>
        <v/>
      </c>
      <c r="K918">
        <f>K917</f>
        <v/>
      </c>
      <c r="L918" s="151">
        <f>_xlfn.XLOOKUP(F918,'TCD poids'!A:A,'TCD poids'!C:C)</f>
        <v/>
      </c>
      <c r="M918">
        <f>TCD!T919</f>
        <v/>
      </c>
      <c r="N918">
        <f>IF(I918="",0.2,LOOKUP(I918,'Pays TVA'!A:A,'Pays TVA'!B:B))</f>
        <v/>
      </c>
      <c r="O918" s="151">
        <f>IF(TCD!M919="","",TCD!M919)</f>
        <v/>
      </c>
      <c r="P918" s="151">
        <f>IF(TCD!J919="","",TCD!J919)</f>
        <v/>
      </c>
      <c r="Q918" s="151">
        <f>IF(AND(TCD!L919="",TCD!Q919=""),"",IF(SUM(TCD!L919,TCD!Q919)&gt;15,29,9.5))</f>
        <v/>
      </c>
      <c r="R918" s="151">
        <f>_xlfn.XLOOKUP(F918,TCD!E:E,TCD!K:K,"")</f>
        <v/>
      </c>
      <c r="S918" s="151">
        <f>IF(TCD!I919="","",IF(TCD!I919&gt;8.5,17,8.5))</f>
        <v/>
      </c>
      <c r="T918" s="151">
        <f>TCD!Y919</f>
        <v/>
      </c>
    </row>
    <row r="919">
      <c r="A919" s="13">
        <f>TCD!V920</f>
        <v/>
      </c>
      <c r="B919" s="1">
        <f>B918</f>
        <v/>
      </c>
      <c r="F919">
        <f>TCD!E920</f>
        <v/>
      </c>
      <c r="H919" s="6">
        <f>IF(RIGHT(J919,3)="BTB","E","P")</f>
        <v/>
      </c>
      <c r="I919">
        <f>LOOKUP(F919,'Facture Chronopost'!L:L,'Facture Chronopost'!H:H)</f>
        <v/>
      </c>
      <c r="J919" s="6">
        <f>TCD!U920</f>
        <v/>
      </c>
      <c r="K919">
        <f>K918</f>
        <v/>
      </c>
      <c r="L919" s="151">
        <f>_xlfn.XLOOKUP(F919,'TCD poids'!A:A,'TCD poids'!C:C)</f>
        <v/>
      </c>
      <c r="M919">
        <f>TCD!T920</f>
        <v/>
      </c>
      <c r="N919">
        <f>IF(I919="",0.2,LOOKUP(I919,'Pays TVA'!A:A,'Pays TVA'!B:B))</f>
        <v/>
      </c>
      <c r="O919" s="151">
        <f>IF(TCD!M920="","",TCD!M920)</f>
        <v/>
      </c>
      <c r="P919" s="151">
        <f>IF(TCD!J920="","",TCD!J920)</f>
        <v/>
      </c>
      <c r="Q919" s="151">
        <f>IF(AND(TCD!L920="",TCD!Q920=""),"",IF(SUM(TCD!L920,TCD!Q920)&gt;15,29,9.5))</f>
        <v/>
      </c>
      <c r="R919" s="151">
        <f>_xlfn.XLOOKUP(F919,TCD!E:E,TCD!K:K,"")</f>
        <v/>
      </c>
      <c r="S919" s="151">
        <f>IF(TCD!I920="","",IF(TCD!I920&gt;8.5,17,8.5))</f>
        <v/>
      </c>
      <c r="T919" s="151">
        <f>TCD!Y920</f>
        <v/>
      </c>
    </row>
    <row r="920">
      <c r="A920" s="13">
        <f>TCD!V921</f>
        <v/>
      </c>
      <c r="B920" s="1">
        <f>B919</f>
        <v/>
      </c>
      <c r="F920">
        <f>TCD!E921</f>
        <v/>
      </c>
      <c r="H920" s="6">
        <f>IF(RIGHT(J920,3)="BTB","E","P")</f>
        <v/>
      </c>
      <c r="I920">
        <f>LOOKUP(F920,'Facture Chronopost'!L:L,'Facture Chronopost'!H:H)</f>
        <v/>
      </c>
      <c r="J920" s="6">
        <f>TCD!U921</f>
        <v/>
      </c>
      <c r="K920">
        <f>K919</f>
        <v/>
      </c>
      <c r="L920" s="151">
        <f>_xlfn.XLOOKUP(F920,'TCD poids'!A:A,'TCD poids'!C:C)</f>
        <v/>
      </c>
      <c r="M920">
        <f>TCD!T921</f>
        <v/>
      </c>
      <c r="N920">
        <f>IF(I920="",0.2,LOOKUP(I920,'Pays TVA'!A:A,'Pays TVA'!B:B))</f>
        <v/>
      </c>
      <c r="O920" s="151">
        <f>IF(TCD!M921="","",TCD!M921)</f>
        <v/>
      </c>
      <c r="P920" s="151">
        <f>IF(TCD!J921="","",TCD!J921)</f>
        <v/>
      </c>
      <c r="Q920" s="151">
        <f>IF(AND(TCD!L921="",TCD!Q921=""),"",IF(SUM(TCD!L921,TCD!Q921)&gt;15,29,9.5))</f>
        <v/>
      </c>
      <c r="R920" s="151">
        <f>_xlfn.XLOOKUP(F920,TCD!E:E,TCD!K:K,"")</f>
        <v/>
      </c>
      <c r="S920" s="151">
        <f>IF(TCD!I921="","",IF(TCD!I921&gt;8.5,17,8.5))</f>
        <v/>
      </c>
      <c r="T920" s="151">
        <f>TCD!Y921</f>
        <v/>
      </c>
    </row>
    <row r="921">
      <c r="A921" s="13">
        <f>TCD!V922</f>
        <v/>
      </c>
      <c r="B921" s="1">
        <f>B920</f>
        <v/>
      </c>
      <c r="F921">
        <f>TCD!E922</f>
        <v/>
      </c>
      <c r="H921" s="6">
        <f>IF(RIGHT(J921,3)="BTB","E","P")</f>
        <v/>
      </c>
      <c r="I921">
        <f>LOOKUP(F921,'Facture Chronopost'!L:L,'Facture Chronopost'!H:H)</f>
        <v/>
      </c>
      <c r="J921" s="6">
        <f>TCD!U922</f>
        <v/>
      </c>
      <c r="K921">
        <f>K920</f>
        <v/>
      </c>
      <c r="L921" s="151">
        <f>_xlfn.XLOOKUP(F921,'TCD poids'!A:A,'TCD poids'!C:C)</f>
        <v/>
      </c>
      <c r="M921">
        <f>TCD!T922</f>
        <v/>
      </c>
      <c r="N921">
        <f>IF(I921="",0.2,LOOKUP(I921,'Pays TVA'!A:A,'Pays TVA'!B:B))</f>
        <v/>
      </c>
      <c r="O921" s="151">
        <f>IF(TCD!M922="","",TCD!M922)</f>
        <v/>
      </c>
      <c r="P921" s="151">
        <f>IF(TCD!J922="","",TCD!J922)</f>
        <v/>
      </c>
      <c r="Q921" s="151">
        <f>IF(AND(TCD!L922="",TCD!Q922=""),"",IF(SUM(TCD!L922,TCD!Q922)&gt;15,29,9.5))</f>
        <v/>
      </c>
      <c r="R921" s="151">
        <f>_xlfn.XLOOKUP(F921,TCD!E:E,TCD!K:K,"")</f>
        <v/>
      </c>
      <c r="S921" s="151">
        <f>IF(TCD!I922="","",IF(TCD!I922&gt;8.5,17,8.5))</f>
        <v/>
      </c>
      <c r="T921" s="151">
        <f>TCD!Y922</f>
        <v/>
      </c>
    </row>
    <row r="922">
      <c r="A922" s="13">
        <f>TCD!V923</f>
        <v/>
      </c>
      <c r="B922" s="1">
        <f>B921</f>
        <v/>
      </c>
      <c r="F922">
        <f>TCD!E923</f>
        <v/>
      </c>
      <c r="H922" s="6">
        <f>IF(RIGHT(J922,3)="BTB","E","P")</f>
        <v/>
      </c>
      <c r="I922">
        <f>LOOKUP(F922,'Facture Chronopost'!L:L,'Facture Chronopost'!H:H)</f>
        <v/>
      </c>
      <c r="J922" s="6">
        <f>TCD!U923</f>
        <v/>
      </c>
      <c r="K922">
        <f>K921</f>
        <v/>
      </c>
      <c r="L922" s="151">
        <f>_xlfn.XLOOKUP(F922,'TCD poids'!A:A,'TCD poids'!C:C)</f>
        <v/>
      </c>
      <c r="M922">
        <f>TCD!T923</f>
        <v/>
      </c>
      <c r="N922">
        <f>IF(I922="",0.2,LOOKUP(I922,'Pays TVA'!A:A,'Pays TVA'!B:B))</f>
        <v/>
      </c>
      <c r="O922" s="151">
        <f>IF(TCD!M923="","",TCD!M923)</f>
        <v/>
      </c>
      <c r="P922" s="151">
        <f>IF(TCD!J923="","",TCD!J923)</f>
        <v/>
      </c>
      <c r="Q922" s="151">
        <f>IF(AND(TCD!L923="",TCD!Q923=""),"",IF(SUM(TCD!L923,TCD!Q923)&gt;15,29,9.5))</f>
        <v/>
      </c>
      <c r="R922" s="151">
        <f>_xlfn.XLOOKUP(F922,TCD!E:E,TCD!K:K,"")</f>
        <v/>
      </c>
      <c r="S922" s="151">
        <f>IF(TCD!I923="","",IF(TCD!I923&gt;8.5,17,8.5))</f>
        <v/>
      </c>
      <c r="T922" s="151">
        <f>TCD!Y923</f>
        <v/>
      </c>
    </row>
    <row r="923">
      <c r="A923" s="13">
        <f>TCD!V924</f>
        <v/>
      </c>
      <c r="B923" s="1">
        <f>B922</f>
        <v/>
      </c>
      <c r="F923">
        <f>TCD!E924</f>
        <v/>
      </c>
      <c r="H923" s="6">
        <f>IF(RIGHT(J923,3)="BTB","E","P")</f>
        <v/>
      </c>
      <c r="I923">
        <f>LOOKUP(F923,'Facture Chronopost'!L:L,'Facture Chronopost'!H:H)</f>
        <v/>
      </c>
      <c r="J923" s="6">
        <f>TCD!U924</f>
        <v/>
      </c>
      <c r="K923">
        <f>K922</f>
        <v/>
      </c>
      <c r="L923" s="151">
        <f>_xlfn.XLOOKUP(F923,'TCD poids'!A:A,'TCD poids'!C:C)</f>
        <v/>
      </c>
      <c r="M923">
        <f>TCD!T924</f>
        <v/>
      </c>
      <c r="N923">
        <f>IF(I923="",0.2,LOOKUP(I923,'Pays TVA'!A:A,'Pays TVA'!B:B))</f>
        <v/>
      </c>
      <c r="O923" s="151">
        <f>IF(TCD!M924="","",TCD!M924)</f>
        <v/>
      </c>
      <c r="P923" s="151">
        <f>IF(TCD!J924="","",TCD!J924)</f>
        <v/>
      </c>
      <c r="Q923" s="151">
        <f>IF(AND(TCD!L924="",TCD!Q924=""),"",IF(SUM(TCD!L924,TCD!Q924)&gt;15,29,9.5))</f>
        <v/>
      </c>
      <c r="R923" s="151">
        <f>_xlfn.XLOOKUP(F923,TCD!E:E,TCD!K:K,"")</f>
        <v/>
      </c>
      <c r="S923" s="151">
        <f>IF(TCD!I924="","",IF(TCD!I924&gt;8.5,17,8.5))</f>
        <v/>
      </c>
      <c r="T923" s="151">
        <f>TCD!Y924</f>
        <v/>
      </c>
    </row>
    <row r="924">
      <c r="A924" s="13">
        <f>TCD!V925</f>
        <v/>
      </c>
      <c r="B924" s="1">
        <f>B923</f>
        <v/>
      </c>
      <c r="F924">
        <f>TCD!E925</f>
        <v/>
      </c>
      <c r="H924" s="6">
        <f>IF(RIGHT(J924,3)="BTB","E","P")</f>
        <v/>
      </c>
      <c r="I924">
        <f>LOOKUP(F924,'Facture Chronopost'!L:L,'Facture Chronopost'!H:H)</f>
        <v/>
      </c>
      <c r="J924" s="6">
        <f>TCD!U925</f>
        <v/>
      </c>
      <c r="K924">
        <f>K923</f>
        <v/>
      </c>
      <c r="L924" s="151">
        <f>_xlfn.XLOOKUP(F924,'TCD poids'!A:A,'TCD poids'!C:C)</f>
        <v/>
      </c>
      <c r="M924">
        <f>TCD!T925</f>
        <v/>
      </c>
      <c r="N924">
        <f>IF(I924="",0.2,LOOKUP(I924,'Pays TVA'!A:A,'Pays TVA'!B:B))</f>
        <v/>
      </c>
      <c r="O924" s="151">
        <f>IF(TCD!M925="","",TCD!M925)</f>
        <v/>
      </c>
      <c r="P924" s="151">
        <f>IF(TCD!J925="","",TCD!J925)</f>
        <v/>
      </c>
      <c r="Q924" s="151">
        <f>IF(AND(TCD!L925="",TCD!Q925=""),"",IF(SUM(TCD!L925,TCD!Q925)&gt;15,29,9.5))</f>
        <v/>
      </c>
      <c r="R924" s="151">
        <f>_xlfn.XLOOKUP(F924,TCD!E:E,TCD!K:K,"")</f>
        <v/>
      </c>
      <c r="S924" s="151">
        <f>IF(TCD!I925="","",IF(TCD!I925&gt;8.5,17,8.5))</f>
        <v/>
      </c>
      <c r="T924" s="151">
        <f>TCD!Y925</f>
        <v/>
      </c>
    </row>
    <row r="925">
      <c r="A925" s="13">
        <f>TCD!V926</f>
        <v/>
      </c>
      <c r="B925" s="1">
        <f>B924</f>
        <v/>
      </c>
      <c r="F925">
        <f>TCD!E926</f>
        <v/>
      </c>
      <c r="H925" s="6">
        <f>IF(RIGHT(J925,3)="BTB","E","P")</f>
        <v/>
      </c>
      <c r="I925">
        <f>LOOKUP(F925,'Facture Chronopost'!L:L,'Facture Chronopost'!H:H)</f>
        <v/>
      </c>
      <c r="J925" s="6">
        <f>TCD!U926</f>
        <v/>
      </c>
      <c r="K925">
        <f>K924</f>
        <v/>
      </c>
      <c r="L925" s="151">
        <f>_xlfn.XLOOKUP(F925,'TCD poids'!A:A,'TCD poids'!C:C)</f>
        <v/>
      </c>
      <c r="M925">
        <f>TCD!T926</f>
        <v/>
      </c>
      <c r="N925">
        <f>IF(I925="",0.2,LOOKUP(I925,'Pays TVA'!A:A,'Pays TVA'!B:B))</f>
        <v/>
      </c>
      <c r="O925" s="151">
        <f>IF(TCD!M926="","",TCD!M926)</f>
        <v/>
      </c>
      <c r="P925" s="151">
        <f>IF(TCD!J926="","",TCD!J926)</f>
        <v/>
      </c>
      <c r="Q925" s="151">
        <f>IF(AND(TCD!L926="",TCD!Q926=""),"",IF(SUM(TCD!L926,TCD!Q926)&gt;15,29,9.5))</f>
        <v/>
      </c>
      <c r="R925" s="151">
        <f>_xlfn.XLOOKUP(F925,TCD!E:E,TCD!K:K,"")</f>
        <v/>
      </c>
      <c r="S925" s="151">
        <f>IF(TCD!I926="","",IF(TCD!I926&gt;8.5,17,8.5))</f>
        <v/>
      </c>
      <c r="T925" s="151">
        <f>TCD!Y926</f>
        <v/>
      </c>
    </row>
    <row r="926">
      <c r="A926" s="13">
        <f>TCD!V927</f>
        <v/>
      </c>
      <c r="B926" s="1">
        <f>B925</f>
        <v/>
      </c>
      <c r="F926">
        <f>TCD!E927</f>
        <v/>
      </c>
      <c r="H926" s="6">
        <f>IF(RIGHT(J926,3)="BTB","E","P")</f>
        <v/>
      </c>
      <c r="I926">
        <f>LOOKUP(F926,'Facture Chronopost'!L:L,'Facture Chronopost'!H:H)</f>
        <v/>
      </c>
      <c r="J926" s="6">
        <f>TCD!U927</f>
        <v/>
      </c>
      <c r="K926">
        <f>K925</f>
        <v/>
      </c>
      <c r="L926" s="151">
        <f>_xlfn.XLOOKUP(F926,'TCD poids'!A:A,'TCD poids'!C:C)</f>
        <v/>
      </c>
      <c r="M926">
        <f>TCD!T927</f>
        <v/>
      </c>
      <c r="N926">
        <f>IF(I926="",0.2,LOOKUP(I926,'Pays TVA'!A:A,'Pays TVA'!B:B))</f>
        <v/>
      </c>
      <c r="O926" s="151">
        <f>IF(TCD!M927="","",TCD!M927)</f>
        <v/>
      </c>
      <c r="P926" s="151">
        <f>IF(TCD!J927="","",TCD!J927)</f>
        <v/>
      </c>
      <c r="Q926" s="151">
        <f>IF(AND(TCD!L927="",TCD!Q927=""),"",IF(SUM(TCD!L927,TCD!Q927)&gt;15,29,9.5))</f>
        <v/>
      </c>
      <c r="R926" s="151">
        <f>_xlfn.XLOOKUP(F926,TCD!E:E,TCD!K:K,"")</f>
        <v/>
      </c>
      <c r="S926" s="151">
        <f>IF(TCD!I927="","",IF(TCD!I927&gt;8.5,17,8.5))</f>
        <v/>
      </c>
      <c r="T926" s="151">
        <f>TCD!Y927</f>
        <v/>
      </c>
    </row>
    <row r="927">
      <c r="A927" s="13">
        <f>TCD!V928</f>
        <v/>
      </c>
      <c r="B927" s="1">
        <f>B926</f>
        <v/>
      </c>
      <c r="F927">
        <f>TCD!E928</f>
        <v/>
      </c>
      <c r="H927" s="6">
        <f>IF(RIGHT(J927,3)="BTB","E","P")</f>
        <v/>
      </c>
      <c r="I927">
        <f>LOOKUP(F927,'Facture Chronopost'!L:L,'Facture Chronopost'!H:H)</f>
        <v/>
      </c>
      <c r="J927" s="6">
        <f>TCD!U928</f>
        <v/>
      </c>
      <c r="K927">
        <f>K926</f>
        <v/>
      </c>
      <c r="L927" s="151">
        <f>_xlfn.XLOOKUP(F927,'TCD poids'!A:A,'TCD poids'!C:C)</f>
        <v/>
      </c>
      <c r="M927">
        <f>TCD!T928</f>
        <v/>
      </c>
      <c r="N927">
        <f>IF(I927="",0.2,LOOKUP(I927,'Pays TVA'!A:A,'Pays TVA'!B:B))</f>
        <v/>
      </c>
      <c r="O927" s="151">
        <f>IF(TCD!M928="","",TCD!M928)</f>
        <v/>
      </c>
      <c r="P927" s="151">
        <f>IF(TCD!J928="","",TCD!J928)</f>
        <v/>
      </c>
      <c r="Q927" s="151">
        <f>IF(AND(TCD!L928="",TCD!Q928=""),"",IF(SUM(TCD!L928,TCD!Q928)&gt;15,29,9.5))</f>
        <v/>
      </c>
      <c r="R927" s="151">
        <f>_xlfn.XLOOKUP(F927,TCD!E:E,TCD!K:K,"")</f>
        <v/>
      </c>
      <c r="S927" s="151">
        <f>IF(TCD!I928="","",IF(TCD!I928&gt;8.5,17,8.5))</f>
        <v/>
      </c>
      <c r="T927" s="151">
        <f>TCD!Y928</f>
        <v/>
      </c>
    </row>
    <row r="928">
      <c r="A928" s="13">
        <f>TCD!V929</f>
        <v/>
      </c>
      <c r="B928" s="1">
        <f>B927</f>
        <v/>
      </c>
      <c r="F928">
        <f>TCD!E929</f>
        <v/>
      </c>
      <c r="H928" s="6">
        <f>IF(RIGHT(J928,3)="BTB","E","P")</f>
        <v/>
      </c>
      <c r="I928">
        <f>LOOKUP(F928,'Facture Chronopost'!L:L,'Facture Chronopost'!H:H)</f>
        <v/>
      </c>
      <c r="J928" s="6">
        <f>TCD!U929</f>
        <v/>
      </c>
      <c r="K928">
        <f>K927</f>
        <v/>
      </c>
      <c r="L928" s="151">
        <f>_xlfn.XLOOKUP(F928,'TCD poids'!A:A,'TCD poids'!C:C)</f>
        <v/>
      </c>
      <c r="M928">
        <f>TCD!T929</f>
        <v/>
      </c>
      <c r="N928">
        <f>IF(I928="",0.2,LOOKUP(I928,'Pays TVA'!A:A,'Pays TVA'!B:B))</f>
        <v/>
      </c>
      <c r="O928" s="151">
        <f>IF(TCD!M929="","",TCD!M929)</f>
        <v/>
      </c>
      <c r="P928" s="151">
        <f>IF(TCD!J929="","",TCD!J929)</f>
        <v/>
      </c>
      <c r="Q928" s="151">
        <f>IF(AND(TCD!L929="",TCD!Q929=""),"",IF(SUM(TCD!L929,TCD!Q929)&gt;15,29,9.5))</f>
        <v/>
      </c>
      <c r="R928" s="151">
        <f>_xlfn.XLOOKUP(F928,TCD!E:E,TCD!K:K,"")</f>
        <v/>
      </c>
      <c r="S928" s="151">
        <f>IF(TCD!I929="","",IF(TCD!I929&gt;8.5,17,8.5))</f>
        <v/>
      </c>
      <c r="T928" s="151">
        <f>TCD!Y929</f>
        <v/>
      </c>
    </row>
    <row r="929">
      <c r="A929" s="13">
        <f>TCD!V930</f>
        <v/>
      </c>
      <c r="B929" s="1">
        <f>B928</f>
        <v/>
      </c>
      <c r="F929">
        <f>TCD!E930</f>
        <v/>
      </c>
      <c r="H929" s="6">
        <f>IF(RIGHT(J929,3)="BTB","E","P")</f>
        <v/>
      </c>
      <c r="I929">
        <f>LOOKUP(F929,'Facture Chronopost'!L:L,'Facture Chronopost'!H:H)</f>
        <v/>
      </c>
      <c r="J929" s="6">
        <f>TCD!U930</f>
        <v/>
      </c>
      <c r="K929">
        <f>K928</f>
        <v/>
      </c>
      <c r="L929" s="151">
        <f>_xlfn.XLOOKUP(F929,'TCD poids'!A:A,'TCD poids'!C:C)</f>
        <v/>
      </c>
      <c r="M929">
        <f>TCD!T930</f>
        <v/>
      </c>
      <c r="N929">
        <f>IF(I929="",0.2,LOOKUP(I929,'Pays TVA'!A:A,'Pays TVA'!B:B))</f>
        <v/>
      </c>
      <c r="O929" s="151">
        <f>IF(TCD!M930="","",TCD!M930)</f>
        <v/>
      </c>
      <c r="P929" s="151">
        <f>IF(TCD!J930="","",TCD!J930)</f>
        <v/>
      </c>
      <c r="Q929" s="151">
        <f>IF(AND(TCD!L930="",TCD!Q930=""),"",IF(SUM(TCD!L930,TCD!Q930)&gt;15,29,9.5))</f>
        <v/>
      </c>
      <c r="R929" s="151">
        <f>_xlfn.XLOOKUP(F929,TCD!E:E,TCD!K:K,"")</f>
        <v/>
      </c>
      <c r="S929" s="151">
        <f>IF(TCD!I930="","",IF(TCD!I930&gt;8.5,17,8.5))</f>
        <v/>
      </c>
      <c r="T929" s="151">
        <f>TCD!Y930</f>
        <v/>
      </c>
    </row>
    <row r="930">
      <c r="A930" s="13">
        <f>TCD!V931</f>
        <v/>
      </c>
      <c r="B930" s="1">
        <f>B929</f>
        <v/>
      </c>
      <c r="F930">
        <f>TCD!E931</f>
        <v/>
      </c>
      <c r="H930" s="6">
        <f>IF(RIGHT(J930,3)="BTB","E","P")</f>
        <v/>
      </c>
      <c r="I930">
        <f>LOOKUP(F930,'Facture Chronopost'!L:L,'Facture Chronopost'!H:H)</f>
        <v/>
      </c>
      <c r="J930" s="6">
        <f>TCD!U931</f>
        <v/>
      </c>
      <c r="K930">
        <f>K929</f>
        <v/>
      </c>
      <c r="L930" s="151">
        <f>_xlfn.XLOOKUP(F930,'TCD poids'!A:A,'TCD poids'!C:C)</f>
        <v/>
      </c>
      <c r="M930">
        <f>TCD!T931</f>
        <v/>
      </c>
      <c r="N930">
        <f>IF(I930="",0.2,LOOKUP(I930,'Pays TVA'!A:A,'Pays TVA'!B:B))</f>
        <v/>
      </c>
      <c r="O930" s="151">
        <f>IF(TCD!M931="","",TCD!M931)</f>
        <v/>
      </c>
      <c r="P930" s="151">
        <f>IF(TCD!J931="","",TCD!J931)</f>
        <v/>
      </c>
      <c r="Q930" s="151">
        <f>IF(AND(TCD!L931="",TCD!Q931=""),"",IF(SUM(TCD!L931,TCD!Q931)&gt;15,29,9.5))</f>
        <v/>
      </c>
      <c r="R930" s="151">
        <f>_xlfn.XLOOKUP(F930,TCD!E:E,TCD!K:K,"")</f>
        <v/>
      </c>
      <c r="S930" s="151">
        <f>IF(TCD!I931="","",IF(TCD!I931&gt;8.5,17,8.5))</f>
        <v/>
      </c>
      <c r="T930" s="151">
        <f>TCD!Y931</f>
        <v/>
      </c>
    </row>
    <row r="931">
      <c r="A931" s="13">
        <f>TCD!V932</f>
        <v/>
      </c>
      <c r="B931" s="1">
        <f>B930</f>
        <v/>
      </c>
      <c r="F931">
        <f>TCD!E932</f>
        <v/>
      </c>
      <c r="H931" s="6">
        <f>IF(RIGHT(J931,3)="BTB","E","P")</f>
        <v/>
      </c>
      <c r="I931">
        <f>LOOKUP(F931,'Facture Chronopost'!L:L,'Facture Chronopost'!H:H)</f>
        <v/>
      </c>
      <c r="J931" s="6">
        <f>TCD!U932</f>
        <v/>
      </c>
      <c r="K931">
        <f>K930</f>
        <v/>
      </c>
      <c r="L931" s="151">
        <f>_xlfn.XLOOKUP(F931,'TCD poids'!A:A,'TCD poids'!C:C)</f>
        <v/>
      </c>
      <c r="M931">
        <f>TCD!T932</f>
        <v/>
      </c>
      <c r="N931">
        <f>IF(I931="",0.2,LOOKUP(I931,'Pays TVA'!A:A,'Pays TVA'!B:B))</f>
        <v/>
      </c>
      <c r="O931" s="151">
        <f>IF(TCD!M932="","",TCD!M932)</f>
        <v/>
      </c>
      <c r="P931" s="151">
        <f>IF(TCD!J932="","",TCD!J932)</f>
        <v/>
      </c>
      <c r="Q931" s="151">
        <f>IF(AND(TCD!L932="",TCD!Q932=""),"",IF(SUM(TCD!L932,TCD!Q932)&gt;15,29,9.5))</f>
        <v/>
      </c>
      <c r="R931" s="151">
        <f>_xlfn.XLOOKUP(F931,TCD!E:E,TCD!K:K,"")</f>
        <v/>
      </c>
      <c r="S931" s="151">
        <f>IF(TCD!I932="","",IF(TCD!I932&gt;8.5,17,8.5))</f>
        <v/>
      </c>
      <c r="T931" s="151">
        <f>TCD!Y932</f>
        <v/>
      </c>
    </row>
    <row r="932">
      <c r="A932" s="13">
        <f>TCD!V933</f>
        <v/>
      </c>
      <c r="B932" s="1">
        <f>B931</f>
        <v/>
      </c>
      <c r="F932">
        <f>TCD!E933</f>
        <v/>
      </c>
      <c r="H932" s="6">
        <f>IF(RIGHT(J932,3)="BTB","E","P")</f>
        <v/>
      </c>
      <c r="I932">
        <f>LOOKUP(F932,'Facture Chronopost'!L:L,'Facture Chronopost'!H:H)</f>
        <v/>
      </c>
      <c r="J932" s="6">
        <f>TCD!U933</f>
        <v/>
      </c>
      <c r="K932">
        <f>K931</f>
        <v/>
      </c>
      <c r="L932" s="151">
        <f>_xlfn.XLOOKUP(F932,'TCD poids'!A:A,'TCD poids'!C:C)</f>
        <v/>
      </c>
      <c r="M932">
        <f>TCD!T933</f>
        <v/>
      </c>
      <c r="N932">
        <f>IF(I932="",0.2,LOOKUP(I932,'Pays TVA'!A:A,'Pays TVA'!B:B))</f>
        <v/>
      </c>
      <c r="O932" s="151">
        <f>IF(TCD!M933="","",TCD!M933)</f>
        <v/>
      </c>
      <c r="P932" s="151">
        <f>IF(TCD!J933="","",TCD!J933)</f>
        <v/>
      </c>
      <c r="Q932" s="151">
        <f>IF(AND(TCD!L933="",TCD!Q933=""),"",IF(SUM(TCD!L933,TCD!Q933)&gt;15,29,9.5))</f>
        <v/>
      </c>
      <c r="R932" s="151">
        <f>_xlfn.XLOOKUP(F932,TCD!E:E,TCD!K:K,"")</f>
        <v/>
      </c>
      <c r="S932" s="151">
        <f>IF(TCD!I933="","",IF(TCD!I933&gt;8.5,17,8.5))</f>
        <v/>
      </c>
      <c r="T932" s="151">
        <f>TCD!Y933</f>
        <v/>
      </c>
    </row>
    <row r="933">
      <c r="A933" s="13">
        <f>TCD!V934</f>
        <v/>
      </c>
      <c r="B933" s="1">
        <f>B932</f>
        <v/>
      </c>
      <c r="F933">
        <f>TCD!E934</f>
        <v/>
      </c>
      <c r="H933" s="6">
        <f>IF(RIGHT(J933,3)="BTB","E","P")</f>
        <v/>
      </c>
      <c r="I933">
        <f>LOOKUP(F933,'Facture Chronopost'!L:L,'Facture Chronopost'!H:H)</f>
        <v/>
      </c>
      <c r="J933" s="6">
        <f>TCD!U934</f>
        <v/>
      </c>
      <c r="K933">
        <f>K932</f>
        <v/>
      </c>
      <c r="L933" s="151">
        <f>_xlfn.XLOOKUP(F933,'TCD poids'!A:A,'TCD poids'!C:C)</f>
        <v/>
      </c>
      <c r="M933">
        <f>TCD!T934</f>
        <v/>
      </c>
      <c r="N933">
        <f>IF(I933="",0.2,LOOKUP(I933,'Pays TVA'!A:A,'Pays TVA'!B:B))</f>
        <v/>
      </c>
      <c r="O933" s="151">
        <f>IF(TCD!M934="","",TCD!M934)</f>
        <v/>
      </c>
      <c r="P933" s="151">
        <f>IF(TCD!J934="","",TCD!J934)</f>
        <v/>
      </c>
      <c r="Q933" s="151">
        <f>IF(AND(TCD!L934="",TCD!Q934=""),"",IF(SUM(TCD!L934,TCD!Q934)&gt;15,29,9.5))</f>
        <v/>
      </c>
      <c r="R933" s="151">
        <f>_xlfn.XLOOKUP(F933,TCD!E:E,TCD!K:K,"")</f>
        <v/>
      </c>
      <c r="S933" s="151">
        <f>IF(TCD!I934="","",IF(TCD!I934&gt;8.5,17,8.5))</f>
        <v/>
      </c>
      <c r="T933" s="151">
        <f>TCD!Y934</f>
        <v/>
      </c>
    </row>
    <row r="934">
      <c r="A934" s="13">
        <f>TCD!V935</f>
        <v/>
      </c>
      <c r="B934" s="1">
        <f>B933</f>
        <v/>
      </c>
      <c r="F934">
        <f>TCD!E935</f>
        <v/>
      </c>
      <c r="H934" s="6">
        <f>IF(RIGHT(J934,3)="BTB","E","P")</f>
        <v/>
      </c>
      <c r="I934">
        <f>LOOKUP(F934,'Facture Chronopost'!L:L,'Facture Chronopost'!H:H)</f>
        <v/>
      </c>
      <c r="J934" s="6">
        <f>TCD!U935</f>
        <v/>
      </c>
      <c r="K934">
        <f>K933</f>
        <v/>
      </c>
      <c r="L934" s="151">
        <f>_xlfn.XLOOKUP(F934,'TCD poids'!A:A,'TCD poids'!C:C)</f>
        <v/>
      </c>
      <c r="M934">
        <f>TCD!T935</f>
        <v/>
      </c>
      <c r="N934">
        <f>IF(I934="",0.2,LOOKUP(I934,'Pays TVA'!A:A,'Pays TVA'!B:B))</f>
        <v/>
      </c>
      <c r="O934" s="151">
        <f>IF(TCD!M935="","",TCD!M935)</f>
        <v/>
      </c>
      <c r="P934" s="151">
        <f>IF(TCD!J935="","",TCD!J935)</f>
        <v/>
      </c>
      <c r="Q934" s="151">
        <f>IF(AND(TCD!L935="",TCD!Q935=""),"",IF(SUM(TCD!L935,TCD!Q935)&gt;15,29,9.5))</f>
        <v/>
      </c>
      <c r="R934" s="151">
        <f>_xlfn.XLOOKUP(F934,TCD!E:E,TCD!K:K,"")</f>
        <v/>
      </c>
      <c r="S934" s="151">
        <f>IF(TCD!I935="","",IF(TCD!I935&gt;8.5,17,8.5))</f>
        <v/>
      </c>
      <c r="T934" s="151">
        <f>TCD!Y935</f>
        <v/>
      </c>
    </row>
    <row r="935">
      <c r="A935" s="13">
        <f>TCD!V936</f>
        <v/>
      </c>
      <c r="B935" s="1">
        <f>B934</f>
        <v/>
      </c>
      <c r="F935">
        <f>TCD!E936</f>
        <v/>
      </c>
      <c r="H935" s="6">
        <f>IF(RIGHT(J935,3)="BTB","E","P")</f>
        <v/>
      </c>
      <c r="I935">
        <f>LOOKUP(F935,'Facture Chronopost'!L:L,'Facture Chronopost'!H:H)</f>
        <v/>
      </c>
      <c r="J935" s="6">
        <f>TCD!U936</f>
        <v/>
      </c>
      <c r="K935">
        <f>K934</f>
        <v/>
      </c>
      <c r="L935" s="151">
        <f>_xlfn.XLOOKUP(F935,'TCD poids'!A:A,'TCD poids'!C:C)</f>
        <v/>
      </c>
      <c r="M935">
        <f>TCD!T936</f>
        <v/>
      </c>
      <c r="N935">
        <f>IF(I935="",0.2,LOOKUP(I935,'Pays TVA'!A:A,'Pays TVA'!B:B))</f>
        <v/>
      </c>
      <c r="O935" s="151">
        <f>IF(TCD!M936="","",TCD!M936)</f>
        <v/>
      </c>
      <c r="P935" s="151">
        <f>IF(TCD!J936="","",TCD!J936)</f>
        <v/>
      </c>
      <c r="Q935" s="151">
        <f>IF(AND(TCD!L936="",TCD!Q936=""),"",IF(SUM(TCD!L936,TCD!Q936)&gt;15,29,9.5))</f>
        <v/>
      </c>
      <c r="R935" s="151">
        <f>_xlfn.XLOOKUP(F935,TCD!E:E,TCD!K:K,"")</f>
        <v/>
      </c>
      <c r="S935" s="151">
        <f>IF(TCD!I936="","",IF(TCD!I936&gt;8.5,17,8.5))</f>
        <v/>
      </c>
      <c r="T935" s="151">
        <f>TCD!Y936</f>
        <v/>
      </c>
    </row>
    <row r="936">
      <c r="A936" s="13">
        <f>TCD!V937</f>
        <v/>
      </c>
      <c r="B936" s="1">
        <f>B935</f>
        <v/>
      </c>
      <c r="F936">
        <f>TCD!E937</f>
        <v/>
      </c>
      <c r="H936" s="6">
        <f>IF(RIGHT(J936,3)="BTB","E","P")</f>
        <v/>
      </c>
      <c r="I936">
        <f>LOOKUP(F936,'Facture Chronopost'!L:L,'Facture Chronopost'!H:H)</f>
        <v/>
      </c>
      <c r="J936" s="6">
        <f>TCD!U937</f>
        <v/>
      </c>
      <c r="K936">
        <f>K935</f>
        <v/>
      </c>
      <c r="L936" s="151">
        <f>_xlfn.XLOOKUP(F936,'TCD poids'!A:A,'TCD poids'!C:C)</f>
        <v/>
      </c>
      <c r="M936">
        <f>TCD!T937</f>
        <v/>
      </c>
      <c r="N936">
        <f>IF(I936="",0.2,LOOKUP(I936,'Pays TVA'!A:A,'Pays TVA'!B:B))</f>
        <v/>
      </c>
      <c r="O936" s="151">
        <f>IF(TCD!M937="","",TCD!M937)</f>
        <v/>
      </c>
      <c r="P936" s="151">
        <f>IF(TCD!J937="","",TCD!J937)</f>
        <v/>
      </c>
      <c r="Q936" s="151">
        <f>IF(AND(TCD!L937="",TCD!Q937=""),"",IF(SUM(TCD!L937,TCD!Q937)&gt;15,29,9.5))</f>
        <v/>
      </c>
      <c r="R936" s="151">
        <f>_xlfn.XLOOKUP(F936,TCD!E:E,TCD!K:K,"")</f>
        <v/>
      </c>
      <c r="S936" s="151">
        <f>IF(TCD!I937="","",IF(TCD!I937&gt;8.5,17,8.5))</f>
        <v/>
      </c>
      <c r="T936" s="151">
        <f>TCD!Y937</f>
        <v/>
      </c>
    </row>
    <row r="937">
      <c r="A937" s="13">
        <f>TCD!V938</f>
        <v/>
      </c>
      <c r="B937" s="1">
        <f>B936</f>
        <v/>
      </c>
      <c r="F937">
        <f>TCD!E938</f>
        <v/>
      </c>
      <c r="H937" s="6">
        <f>IF(RIGHT(J937,3)="BTB","E","P")</f>
        <v/>
      </c>
      <c r="I937">
        <f>LOOKUP(F937,'Facture Chronopost'!L:L,'Facture Chronopost'!H:H)</f>
        <v/>
      </c>
      <c r="J937" s="6">
        <f>TCD!U938</f>
        <v/>
      </c>
      <c r="K937">
        <f>K936</f>
        <v/>
      </c>
      <c r="L937" s="151">
        <f>_xlfn.XLOOKUP(F937,'TCD poids'!A:A,'TCD poids'!C:C)</f>
        <v/>
      </c>
      <c r="M937">
        <f>TCD!T938</f>
        <v/>
      </c>
      <c r="N937">
        <f>IF(I937="",0.2,LOOKUP(I937,'Pays TVA'!A:A,'Pays TVA'!B:B))</f>
        <v/>
      </c>
      <c r="O937" s="151">
        <f>IF(TCD!M938="","",TCD!M938)</f>
        <v/>
      </c>
      <c r="P937" s="151">
        <f>IF(TCD!J938="","",TCD!J938)</f>
        <v/>
      </c>
      <c r="Q937" s="151">
        <f>IF(AND(TCD!L938="",TCD!Q938=""),"",IF(SUM(TCD!L938,TCD!Q938)&gt;15,29,9.5))</f>
        <v/>
      </c>
      <c r="R937" s="151">
        <f>_xlfn.XLOOKUP(F937,TCD!E:E,TCD!K:K,"")</f>
        <v/>
      </c>
      <c r="S937" s="151">
        <f>IF(TCD!I938="","",IF(TCD!I938&gt;8.5,17,8.5))</f>
        <v/>
      </c>
      <c r="T937" s="151">
        <f>TCD!Y938</f>
        <v/>
      </c>
    </row>
    <row r="938">
      <c r="A938" s="13">
        <f>TCD!V939</f>
        <v/>
      </c>
      <c r="B938" s="1">
        <f>B937</f>
        <v/>
      </c>
      <c r="F938">
        <f>TCD!E939</f>
        <v/>
      </c>
      <c r="H938" s="6">
        <f>IF(RIGHT(J938,3)="BTB","E","P")</f>
        <v/>
      </c>
      <c r="I938">
        <f>LOOKUP(F938,'Facture Chronopost'!L:L,'Facture Chronopost'!H:H)</f>
        <v/>
      </c>
      <c r="J938" s="6">
        <f>TCD!U939</f>
        <v/>
      </c>
      <c r="K938">
        <f>K937</f>
        <v/>
      </c>
      <c r="L938" s="151">
        <f>_xlfn.XLOOKUP(F938,'TCD poids'!A:A,'TCD poids'!C:C)</f>
        <v/>
      </c>
      <c r="M938">
        <f>TCD!T939</f>
        <v/>
      </c>
      <c r="N938">
        <f>IF(I938="",0.2,LOOKUP(I938,'Pays TVA'!A:A,'Pays TVA'!B:B))</f>
        <v/>
      </c>
      <c r="O938" s="151">
        <f>IF(TCD!M939="","",TCD!M939)</f>
        <v/>
      </c>
      <c r="P938" s="151">
        <f>IF(TCD!J939="","",TCD!J939)</f>
        <v/>
      </c>
      <c r="Q938" s="151">
        <f>IF(AND(TCD!L939="",TCD!Q939=""),"",IF(SUM(TCD!L939,TCD!Q939)&gt;15,29,9.5))</f>
        <v/>
      </c>
      <c r="R938" s="151">
        <f>_xlfn.XLOOKUP(F938,TCD!E:E,TCD!K:K,"")</f>
        <v/>
      </c>
      <c r="S938" s="151">
        <f>IF(TCD!I939="","",IF(TCD!I939&gt;8.5,17,8.5))</f>
        <v/>
      </c>
      <c r="T938" s="151">
        <f>TCD!Y939</f>
        <v/>
      </c>
    </row>
    <row r="939">
      <c r="A939" s="13">
        <f>TCD!V940</f>
        <v/>
      </c>
      <c r="B939" s="1">
        <f>B938</f>
        <v/>
      </c>
      <c r="F939">
        <f>TCD!E940</f>
        <v/>
      </c>
      <c r="H939" s="6">
        <f>IF(RIGHT(J939,3)="BTB","E","P")</f>
        <v/>
      </c>
      <c r="I939">
        <f>LOOKUP(F939,'Facture Chronopost'!L:L,'Facture Chronopost'!H:H)</f>
        <v/>
      </c>
      <c r="J939" s="6">
        <f>TCD!U940</f>
        <v/>
      </c>
      <c r="K939">
        <f>K938</f>
        <v/>
      </c>
      <c r="L939" s="151">
        <f>_xlfn.XLOOKUP(F939,'TCD poids'!A:A,'TCD poids'!C:C)</f>
        <v/>
      </c>
      <c r="M939">
        <f>TCD!T940</f>
        <v/>
      </c>
      <c r="N939">
        <f>IF(I939="",0.2,LOOKUP(I939,'Pays TVA'!A:A,'Pays TVA'!B:B))</f>
        <v/>
      </c>
      <c r="O939" s="151">
        <f>IF(TCD!M940="","",TCD!M940)</f>
        <v/>
      </c>
      <c r="P939" s="151">
        <f>IF(TCD!J940="","",TCD!J940)</f>
        <v/>
      </c>
      <c r="Q939" s="151">
        <f>IF(AND(TCD!L940="",TCD!Q940=""),"",IF(SUM(TCD!L940,TCD!Q940)&gt;15,29,9.5))</f>
        <v/>
      </c>
      <c r="R939" s="151">
        <f>_xlfn.XLOOKUP(F939,TCD!E:E,TCD!K:K,"")</f>
        <v/>
      </c>
      <c r="S939" s="151">
        <f>IF(TCD!I940="","",IF(TCD!I940&gt;8.5,17,8.5))</f>
        <v/>
      </c>
      <c r="T939" s="151">
        <f>TCD!Y940</f>
        <v/>
      </c>
    </row>
    <row r="940">
      <c r="A940" s="13">
        <f>TCD!V941</f>
        <v/>
      </c>
      <c r="B940" s="1">
        <f>B939</f>
        <v/>
      </c>
      <c r="F940">
        <f>TCD!E941</f>
        <v/>
      </c>
      <c r="H940" s="6">
        <f>IF(RIGHT(J940,3)="BTB","E","P")</f>
        <v/>
      </c>
      <c r="I940">
        <f>LOOKUP(F940,'Facture Chronopost'!L:L,'Facture Chronopost'!H:H)</f>
        <v/>
      </c>
      <c r="J940" s="6">
        <f>TCD!U941</f>
        <v/>
      </c>
      <c r="K940">
        <f>K939</f>
        <v/>
      </c>
      <c r="L940" s="151">
        <f>_xlfn.XLOOKUP(F940,'TCD poids'!A:A,'TCD poids'!C:C)</f>
        <v/>
      </c>
      <c r="M940">
        <f>TCD!T941</f>
        <v/>
      </c>
      <c r="N940">
        <f>IF(I940="",0.2,LOOKUP(I940,'Pays TVA'!A:A,'Pays TVA'!B:B))</f>
        <v/>
      </c>
      <c r="O940" s="151">
        <f>IF(TCD!M941="","",TCD!M941)</f>
        <v/>
      </c>
      <c r="P940" s="151">
        <f>IF(TCD!J941="","",TCD!J941)</f>
        <v/>
      </c>
      <c r="Q940" s="151">
        <f>IF(AND(TCD!L941="",TCD!Q941=""),"",IF(SUM(TCD!L941,TCD!Q941)&gt;15,29,9.5))</f>
        <v/>
      </c>
      <c r="R940" s="151">
        <f>_xlfn.XLOOKUP(F940,TCD!E:E,TCD!K:K,"")</f>
        <v/>
      </c>
      <c r="S940" s="151">
        <f>IF(TCD!I941="","",IF(TCD!I941&gt;8.5,17,8.5))</f>
        <v/>
      </c>
      <c r="T940" s="151">
        <f>TCD!Y941</f>
        <v/>
      </c>
    </row>
    <row r="941">
      <c r="A941" s="13">
        <f>TCD!V942</f>
        <v/>
      </c>
      <c r="B941" s="1">
        <f>B940</f>
        <v/>
      </c>
      <c r="F941">
        <f>TCD!E942</f>
        <v/>
      </c>
      <c r="H941" s="6">
        <f>IF(RIGHT(J941,3)="BTB","E","P")</f>
        <v/>
      </c>
      <c r="I941">
        <f>LOOKUP(F941,'Facture Chronopost'!L:L,'Facture Chronopost'!H:H)</f>
        <v/>
      </c>
      <c r="J941" s="6">
        <f>TCD!U942</f>
        <v/>
      </c>
      <c r="K941">
        <f>K940</f>
        <v/>
      </c>
      <c r="L941" s="151">
        <f>_xlfn.XLOOKUP(F941,'TCD poids'!A:A,'TCD poids'!C:C)</f>
        <v/>
      </c>
      <c r="M941">
        <f>TCD!T942</f>
        <v/>
      </c>
      <c r="N941">
        <f>IF(I941="",0.2,LOOKUP(I941,'Pays TVA'!A:A,'Pays TVA'!B:B))</f>
        <v/>
      </c>
      <c r="O941" s="151">
        <f>IF(TCD!M942="","",TCD!M942)</f>
        <v/>
      </c>
      <c r="P941" s="151">
        <f>IF(TCD!J942="","",TCD!J942)</f>
        <v/>
      </c>
      <c r="Q941" s="151">
        <f>IF(AND(TCD!L942="",TCD!Q942=""),"",IF(SUM(TCD!L942,TCD!Q942)&gt;15,29,9.5))</f>
        <v/>
      </c>
      <c r="R941" s="151">
        <f>_xlfn.XLOOKUP(F941,TCD!E:E,TCD!K:K,"")</f>
        <v/>
      </c>
      <c r="S941" s="151">
        <f>IF(TCD!I942="","",IF(TCD!I942&gt;8.5,17,8.5))</f>
        <v/>
      </c>
      <c r="T941" s="151">
        <f>TCD!Y942</f>
        <v/>
      </c>
    </row>
    <row r="942">
      <c r="A942" s="13">
        <f>TCD!V943</f>
        <v/>
      </c>
      <c r="B942" s="1">
        <f>B941</f>
        <v/>
      </c>
      <c r="F942">
        <f>TCD!E943</f>
        <v/>
      </c>
      <c r="H942" s="6">
        <f>IF(RIGHT(J942,3)="BTB","E","P")</f>
        <v/>
      </c>
      <c r="I942">
        <f>LOOKUP(F942,'Facture Chronopost'!L:L,'Facture Chronopost'!H:H)</f>
        <v/>
      </c>
      <c r="J942" s="6">
        <f>TCD!U943</f>
        <v/>
      </c>
      <c r="K942">
        <f>K941</f>
        <v/>
      </c>
      <c r="L942" s="151">
        <f>_xlfn.XLOOKUP(F942,'TCD poids'!A:A,'TCD poids'!C:C)</f>
        <v/>
      </c>
      <c r="M942">
        <f>TCD!T943</f>
        <v/>
      </c>
      <c r="N942">
        <f>IF(I942="",0.2,LOOKUP(I942,'Pays TVA'!A:A,'Pays TVA'!B:B))</f>
        <v/>
      </c>
      <c r="O942" s="151">
        <f>IF(TCD!M943="","",TCD!M943)</f>
        <v/>
      </c>
      <c r="P942" s="151">
        <f>IF(TCD!J943="","",TCD!J943)</f>
        <v/>
      </c>
      <c r="Q942" s="151">
        <f>IF(AND(TCD!L943="",TCD!Q943=""),"",IF(SUM(TCD!L943,TCD!Q943)&gt;15,29,9.5))</f>
        <v/>
      </c>
      <c r="R942" s="151">
        <f>_xlfn.XLOOKUP(F942,TCD!E:E,TCD!K:K,"")</f>
        <v/>
      </c>
      <c r="S942" s="151">
        <f>IF(TCD!I943="","",IF(TCD!I943&gt;8.5,17,8.5))</f>
        <v/>
      </c>
      <c r="T942" s="151">
        <f>TCD!Y943</f>
        <v/>
      </c>
    </row>
    <row r="943">
      <c r="A943" s="13">
        <f>TCD!V944</f>
        <v/>
      </c>
      <c r="B943" s="1">
        <f>B942</f>
        <v/>
      </c>
      <c r="F943">
        <f>TCD!E944</f>
        <v/>
      </c>
      <c r="H943" s="6">
        <f>IF(RIGHT(J943,3)="BTB","E","P")</f>
        <v/>
      </c>
      <c r="I943">
        <f>LOOKUP(F943,'Facture Chronopost'!L:L,'Facture Chronopost'!H:H)</f>
        <v/>
      </c>
      <c r="J943" s="6">
        <f>TCD!U944</f>
        <v/>
      </c>
      <c r="K943">
        <f>K942</f>
        <v/>
      </c>
      <c r="L943" s="151">
        <f>_xlfn.XLOOKUP(F943,'TCD poids'!A:A,'TCD poids'!C:C)</f>
        <v/>
      </c>
      <c r="M943">
        <f>TCD!T944</f>
        <v/>
      </c>
      <c r="N943">
        <f>IF(I943="",0.2,LOOKUP(I943,'Pays TVA'!A:A,'Pays TVA'!B:B))</f>
        <v/>
      </c>
      <c r="O943" s="151">
        <f>IF(TCD!M944="","",TCD!M944)</f>
        <v/>
      </c>
      <c r="P943" s="151">
        <f>IF(TCD!J944="","",TCD!J944)</f>
        <v/>
      </c>
      <c r="Q943" s="151">
        <f>IF(AND(TCD!L944="",TCD!Q944=""),"",IF(SUM(TCD!L944,TCD!Q944)&gt;15,29,9.5))</f>
        <v/>
      </c>
      <c r="R943" s="151">
        <f>_xlfn.XLOOKUP(F943,TCD!E:E,TCD!K:K,"")</f>
        <v/>
      </c>
      <c r="S943" s="151">
        <f>IF(TCD!I944="","",IF(TCD!I944&gt;8.5,17,8.5))</f>
        <v/>
      </c>
      <c r="T943" s="151">
        <f>TCD!Y944</f>
        <v/>
      </c>
    </row>
    <row r="944">
      <c r="A944" s="13">
        <f>TCD!V945</f>
        <v/>
      </c>
      <c r="B944" s="1">
        <f>B943</f>
        <v/>
      </c>
      <c r="F944">
        <f>TCD!E945</f>
        <v/>
      </c>
      <c r="H944" s="6">
        <f>IF(RIGHT(J944,3)="BTB","E","P")</f>
        <v/>
      </c>
      <c r="I944">
        <f>LOOKUP(F944,'Facture Chronopost'!L:L,'Facture Chronopost'!H:H)</f>
        <v/>
      </c>
      <c r="J944" s="6">
        <f>TCD!U945</f>
        <v/>
      </c>
      <c r="K944">
        <f>K943</f>
        <v/>
      </c>
      <c r="L944" s="151">
        <f>_xlfn.XLOOKUP(F944,'TCD poids'!A:A,'TCD poids'!C:C)</f>
        <v/>
      </c>
      <c r="M944">
        <f>TCD!T945</f>
        <v/>
      </c>
      <c r="N944">
        <f>IF(I944="",0.2,LOOKUP(I944,'Pays TVA'!A:A,'Pays TVA'!B:B))</f>
        <v/>
      </c>
      <c r="O944" s="151">
        <f>IF(TCD!M945="","",TCD!M945)</f>
        <v/>
      </c>
      <c r="P944" s="151">
        <f>IF(TCD!J945="","",TCD!J945)</f>
        <v/>
      </c>
      <c r="Q944" s="151">
        <f>IF(AND(TCD!L945="",TCD!Q945=""),"",IF(SUM(TCD!L945,TCD!Q945)&gt;15,29,9.5))</f>
        <v/>
      </c>
      <c r="R944" s="151">
        <f>_xlfn.XLOOKUP(F944,TCD!E:E,TCD!K:K,"")</f>
        <v/>
      </c>
      <c r="S944" s="151">
        <f>IF(TCD!I945="","",IF(TCD!I945&gt;8.5,17,8.5))</f>
        <v/>
      </c>
      <c r="T944" s="151">
        <f>TCD!Y945</f>
        <v/>
      </c>
    </row>
    <row r="945">
      <c r="A945" s="13">
        <f>TCD!V946</f>
        <v/>
      </c>
      <c r="B945" s="1">
        <f>B944</f>
        <v/>
      </c>
      <c r="F945">
        <f>TCD!E946</f>
        <v/>
      </c>
      <c r="H945" s="6">
        <f>IF(RIGHT(J945,3)="BTB","E","P")</f>
        <v/>
      </c>
      <c r="I945">
        <f>LOOKUP(F945,'Facture Chronopost'!L:L,'Facture Chronopost'!H:H)</f>
        <v/>
      </c>
      <c r="J945" s="6">
        <f>TCD!U946</f>
        <v/>
      </c>
      <c r="K945">
        <f>K944</f>
        <v/>
      </c>
      <c r="L945" s="151">
        <f>_xlfn.XLOOKUP(F945,'TCD poids'!A:A,'TCD poids'!C:C)</f>
        <v/>
      </c>
      <c r="M945">
        <f>TCD!T946</f>
        <v/>
      </c>
      <c r="N945">
        <f>IF(I945="",0.2,LOOKUP(I945,'Pays TVA'!A:A,'Pays TVA'!B:B))</f>
        <v/>
      </c>
      <c r="O945" s="151">
        <f>IF(TCD!M946="","",TCD!M946)</f>
        <v/>
      </c>
      <c r="P945" s="151">
        <f>IF(TCD!J946="","",TCD!J946)</f>
        <v/>
      </c>
      <c r="Q945" s="151">
        <f>IF(AND(TCD!L946="",TCD!Q946=""),"",IF(SUM(TCD!L946,TCD!Q946)&gt;15,29,9.5))</f>
        <v/>
      </c>
      <c r="R945" s="151">
        <f>_xlfn.XLOOKUP(F945,TCD!E:E,TCD!K:K,"")</f>
        <v/>
      </c>
      <c r="S945" s="151">
        <f>IF(TCD!I946="","",IF(TCD!I946&gt;8.5,17,8.5))</f>
        <v/>
      </c>
      <c r="T945" s="151">
        <f>TCD!Y946</f>
        <v/>
      </c>
    </row>
    <row r="946">
      <c r="A946" s="13">
        <f>TCD!V947</f>
        <v/>
      </c>
      <c r="B946" s="1">
        <f>B945</f>
        <v/>
      </c>
      <c r="F946">
        <f>TCD!E947</f>
        <v/>
      </c>
      <c r="H946" s="6">
        <f>IF(RIGHT(J946,3)="BTB","E","P")</f>
        <v/>
      </c>
      <c r="I946">
        <f>LOOKUP(F946,'Facture Chronopost'!L:L,'Facture Chronopost'!H:H)</f>
        <v/>
      </c>
      <c r="J946" s="6">
        <f>TCD!U947</f>
        <v/>
      </c>
      <c r="K946">
        <f>K945</f>
        <v/>
      </c>
      <c r="L946" s="151">
        <f>_xlfn.XLOOKUP(F946,'TCD poids'!A:A,'TCD poids'!C:C)</f>
        <v/>
      </c>
      <c r="M946">
        <f>TCD!T947</f>
        <v/>
      </c>
      <c r="N946">
        <f>IF(I946="",0.2,LOOKUP(I946,'Pays TVA'!A:A,'Pays TVA'!B:B))</f>
        <v/>
      </c>
      <c r="O946" s="151">
        <f>IF(TCD!M947="","",TCD!M947)</f>
        <v/>
      </c>
      <c r="P946" s="151">
        <f>IF(TCD!J947="","",TCD!J947)</f>
        <v/>
      </c>
      <c r="Q946" s="151">
        <f>IF(AND(TCD!L947="",TCD!Q947=""),"",IF(SUM(TCD!L947,TCD!Q947)&gt;15,29,9.5))</f>
        <v/>
      </c>
      <c r="R946" s="151">
        <f>_xlfn.XLOOKUP(F946,TCD!E:E,TCD!K:K,"")</f>
        <v/>
      </c>
      <c r="S946" s="151">
        <f>IF(TCD!I947="","",IF(TCD!I947&gt;8.5,17,8.5))</f>
        <v/>
      </c>
      <c r="T946" s="151">
        <f>TCD!Y947</f>
        <v/>
      </c>
    </row>
    <row r="947">
      <c r="A947" s="13">
        <f>TCD!V948</f>
        <v/>
      </c>
      <c r="B947" s="1">
        <f>B946</f>
        <v/>
      </c>
      <c r="F947">
        <f>TCD!E948</f>
        <v/>
      </c>
      <c r="H947" s="6">
        <f>IF(RIGHT(J947,3)="BTB","E","P")</f>
        <v/>
      </c>
      <c r="I947">
        <f>LOOKUP(F947,'Facture Chronopost'!L:L,'Facture Chronopost'!H:H)</f>
        <v/>
      </c>
      <c r="J947" s="6">
        <f>TCD!U948</f>
        <v/>
      </c>
      <c r="K947">
        <f>K946</f>
        <v/>
      </c>
      <c r="L947" s="151">
        <f>_xlfn.XLOOKUP(F947,'TCD poids'!A:A,'TCD poids'!C:C)</f>
        <v/>
      </c>
      <c r="M947">
        <f>TCD!T948</f>
        <v/>
      </c>
      <c r="N947">
        <f>IF(I947="",0.2,LOOKUP(I947,'Pays TVA'!A:A,'Pays TVA'!B:B))</f>
        <v/>
      </c>
      <c r="O947" s="151">
        <f>IF(TCD!M948="","",TCD!M948)</f>
        <v/>
      </c>
      <c r="P947" s="151">
        <f>IF(TCD!J948="","",TCD!J948)</f>
        <v/>
      </c>
      <c r="Q947" s="151">
        <f>IF(AND(TCD!L948="",TCD!Q948=""),"",IF(SUM(TCD!L948,TCD!Q948)&gt;15,29,9.5))</f>
        <v/>
      </c>
      <c r="R947" s="151">
        <f>_xlfn.XLOOKUP(F947,TCD!E:E,TCD!K:K,"")</f>
        <v/>
      </c>
      <c r="S947" s="151">
        <f>IF(TCD!I948="","",IF(TCD!I948&gt;8.5,17,8.5))</f>
        <v/>
      </c>
      <c r="T947" s="151">
        <f>TCD!Y948</f>
        <v/>
      </c>
    </row>
    <row r="948">
      <c r="A948" s="13">
        <f>TCD!V949</f>
        <v/>
      </c>
      <c r="B948" s="1">
        <f>B947</f>
        <v/>
      </c>
      <c r="F948">
        <f>TCD!E949</f>
        <v/>
      </c>
      <c r="H948" s="6">
        <f>IF(RIGHT(J948,3)="BTB","E","P")</f>
        <v/>
      </c>
      <c r="I948">
        <f>LOOKUP(F948,'Facture Chronopost'!L:L,'Facture Chronopost'!H:H)</f>
        <v/>
      </c>
      <c r="J948" s="6">
        <f>TCD!U949</f>
        <v/>
      </c>
      <c r="K948">
        <f>K947</f>
        <v/>
      </c>
      <c r="L948" s="151">
        <f>_xlfn.XLOOKUP(F948,'TCD poids'!A:A,'TCD poids'!C:C)</f>
        <v/>
      </c>
      <c r="M948">
        <f>TCD!T949</f>
        <v/>
      </c>
      <c r="N948">
        <f>IF(I948="",0.2,LOOKUP(I948,'Pays TVA'!A:A,'Pays TVA'!B:B))</f>
        <v/>
      </c>
      <c r="O948" s="151">
        <f>IF(TCD!M949="","",TCD!M949)</f>
        <v/>
      </c>
      <c r="P948" s="151">
        <f>IF(TCD!J949="","",TCD!J949)</f>
        <v/>
      </c>
      <c r="Q948" s="151">
        <f>IF(AND(TCD!L949="",TCD!Q949=""),"",IF(SUM(TCD!L949,TCD!Q949)&gt;15,29,9.5))</f>
        <v/>
      </c>
      <c r="R948" s="151">
        <f>_xlfn.XLOOKUP(F948,TCD!E:E,TCD!K:K,"")</f>
        <v/>
      </c>
      <c r="S948" s="151">
        <f>IF(TCD!I949="","",IF(TCD!I949&gt;8.5,17,8.5))</f>
        <v/>
      </c>
      <c r="T948" s="151">
        <f>TCD!Y949</f>
        <v/>
      </c>
    </row>
    <row r="949">
      <c r="A949" s="13">
        <f>TCD!V950</f>
        <v/>
      </c>
      <c r="B949" s="1">
        <f>B948</f>
        <v/>
      </c>
      <c r="F949">
        <f>TCD!E950</f>
        <v/>
      </c>
      <c r="H949" s="6">
        <f>IF(RIGHT(J949,3)="BTB","E","P")</f>
        <v/>
      </c>
      <c r="I949">
        <f>LOOKUP(F949,'Facture Chronopost'!L:L,'Facture Chronopost'!H:H)</f>
        <v/>
      </c>
      <c r="J949" s="6">
        <f>TCD!U950</f>
        <v/>
      </c>
      <c r="K949">
        <f>K948</f>
        <v/>
      </c>
      <c r="L949" s="151">
        <f>_xlfn.XLOOKUP(F949,'TCD poids'!A:A,'TCD poids'!C:C)</f>
        <v/>
      </c>
      <c r="M949">
        <f>TCD!T950</f>
        <v/>
      </c>
      <c r="N949">
        <f>IF(I949="",0.2,LOOKUP(I949,'Pays TVA'!A:A,'Pays TVA'!B:B))</f>
        <v/>
      </c>
      <c r="O949" s="151">
        <f>IF(TCD!M950="","",TCD!M950)</f>
        <v/>
      </c>
      <c r="P949" s="151">
        <f>IF(TCD!J950="","",TCD!J950)</f>
        <v/>
      </c>
      <c r="Q949" s="151">
        <f>IF(AND(TCD!L950="",TCD!Q950=""),"",IF(SUM(TCD!L950,TCD!Q950)&gt;15,29,9.5))</f>
        <v/>
      </c>
      <c r="R949" s="151">
        <f>_xlfn.XLOOKUP(F949,TCD!E:E,TCD!K:K,"")</f>
        <v/>
      </c>
      <c r="S949" s="151">
        <f>IF(TCD!I950="","",IF(TCD!I950&gt;8.5,17,8.5))</f>
        <v/>
      </c>
      <c r="T949" s="151">
        <f>TCD!Y950</f>
        <v/>
      </c>
    </row>
    <row r="950">
      <c r="A950" s="13">
        <f>TCD!V951</f>
        <v/>
      </c>
      <c r="B950" s="1">
        <f>B949</f>
        <v/>
      </c>
      <c r="F950">
        <f>TCD!E951</f>
        <v/>
      </c>
      <c r="H950" s="6">
        <f>IF(RIGHT(J950,3)="BTB","E","P")</f>
        <v/>
      </c>
      <c r="I950">
        <f>LOOKUP(F950,'Facture Chronopost'!L:L,'Facture Chronopost'!H:H)</f>
        <v/>
      </c>
      <c r="J950" s="6">
        <f>TCD!U951</f>
        <v/>
      </c>
      <c r="K950">
        <f>K949</f>
        <v/>
      </c>
      <c r="L950" s="151">
        <f>_xlfn.XLOOKUP(F950,'TCD poids'!A:A,'TCD poids'!C:C)</f>
        <v/>
      </c>
      <c r="M950">
        <f>TCD!T951</f>
        <v/>
      </c>
      <c r="N950">
        <f>IF(I950="",0.2,LOOKUP(I950,'Pays TVA'!A:A,'Pays TVA'!B:B))</f>
        <v/>
      </c>
      <c r="O950" s="151">
        <f>IF(TCD!M951="","",TCD!M951)</f>
        <v/>
      </c>
      <c r="P950" s="151">
        <f>IF(TCD!J951="","",TCD!J951)</f>
        <v/>
      </c>
      <c r="Q950" s="151">
        <f>IF(AND(TCD!L951="",TCD!Q951=""),"",IF(SUM(TCD!L951,TCD!Q951)&gt;15,29,9.5))</f>
        <v/>
      </c>
      <c r="R950" s="151">
        <f>_xlfn.XLOOKUP(F950,TCD!E:E,TCD!K:K,"")</f>
        <v/>
      </c>
      <c r="S950" s="151">
        <f>IF(TCD!I951="","",IF(TCD!I951&gt;8.5,17,8.5))</f>
        <v/>
      </c>
      <c r="T950" s="151">
        <f>TCD!Y951</f>
        <v/>
      </c>
    </row>
    <row r="951">
      <c r="A951" s="13">
        <f>TCD!V952</f>
        <v/>
      </c>
      <c r="B951" s="1">
        <f>B950</f>
        <v/>
      </c>
      <c r="F951">
        <f>TCD!E952</f>
        <v/>
      </c>
      <c r="H951" s="6">
        <f>IF(RIGHT(J951,3)="BTB","E","P")</f>
        <v/>
      </c>
      <c r="I951">
        <f>LOOKUP(F951,'Facture Chronopost'!L:L,'Facture Chronopost'!H:H)</f>
        <v/>
      </c>
      <c r="J951" s="6">
        <f>TCD!U952</f>
        <v/>
      </c>
      <c r="K951">
        <f>K950</f>
        <v/>
      </c>
      <c r="L951" s="151">
        <f>_xlfn.XLOOKUP(F951,'TCD poids'!A:A,'TCD poids'!C:C)</f>
        <v/>
      </c>
      <c r="M951">
        <f>TCD!T952</f>
        <v/>
      </c>
      <c r="N951">
        <f>IF(I951="",0.2,LOOKUP(I951,'Pays TVA'!A:A,'Pays TVA'!B:B))</f>
        <v/>
      </c>
      <c r="O951" s="151">
        <f>IF(TCD!M952="","",TCD!M952)</f>
        <v/>
      </c>
      <c r="P951" s="151">
        <f>IF(TCD!J952="","",TCD!J952)</f>
        <v/>
      </c>
      <c r="Q951" s="151">
        <f>IF(AND(TCD!L952="",TCD!Q952=""),"",IF(SUM(TCD!L952,TCD!Q952)&gt;15,29,9.5))</f>
        <v/>
      </c>
      <c r="R951" s="151">
        <f>_xlfn.XLOOKUP(F951,TCD!E:E,TCD!K:K,"")</f>
        <v/>
      </c>
      <c r="S951" s="151">
        <f>IF(TCD!I952="","",IF(TCD!I952&gt;8.5,17,8.5))</f>
        <v/>
      </c>
      <c r="T951" s="151">
        <f>TCD!Y952</f>
        <v/>
      </c>
    </row>
    <row r="952">
      <c r="A952" s="13">
        <f>TCD!V953</f>
        <v/>
      </c>
      <c r="B952" s="1">
        <f>B951</f>
        <v/>
      </c>
      <c r="F952">
        <f>TCD!E953</f>
        <v/>
      </c>
      <c r="H952" s="6">
        <f>IF(RIGHT(J952,3)="BTB","E","P")</f>
        <v/>
      </c>
      <c r="I952">
        <f>LOOKUP(F952,'Facture Chronopost'!L:L,'Facture Chronopost'!H:H)</f>
        <v/>
      </c>
      <c r="J952" s="6">
        <f>TCD!U953</f>
        <v/>
      </c>
      <c r="K952">
        <f>K951</f>
        <v/>
      </c>
      <c r="L952" s="151">
        <f>_xlfn.XLOOKUP(F952,'TCD poids'!A:A,'TCD poids'!C:C)</f>
        <v/>
      </c>
      <c r="M952">
        <f>TCD!T953</f>
        <v/>
      </c>
      <c r="N952">
        <f>IF(I952="",0.2,LOOKUP(I952,'Pays TVA'!A:A,'Pays TVA'!B:B))</f>
        <v/>
      </c>
      <c r="O952" s="151">
        <f>IF(TCD!M953="","",TCD!M953)</f>
        <v/>
      </c>
      <c r="P952" s="151">
        <f>IF(TCD!J953="","",TCD!J953)</f>
        <v/>
      </c>
      <c r="Q952" s="151">
        <f>IF(AND(TCD!L953="",TCD!Q953=""),"",IF(SUM(TCD!L953,TCD!Q953)&gt;15,29,9.5))</f>
        <v/>
      </c>
      <c r="R952" s="151">
        <f>_xlfn.XLOOKUP(F952,TCD!E:E,TCD!K:K,"")</f>
        <v/>
      </c>
      <c r="S952" s="151">
        <f>IF(TCD!I953="","",IF(TCD!I953&gt;8.5,17,8.5))</f>
        <v/>
      </c>
      <c r="T952" s="151">
        <f>TCD!Y953</f>
        <v/>
      </c>
    </row>
    <row r="953">
      <c r="A953" s="13">
        <f>TCD!V954</f>
        <v/>
      </c>
      <c r="B953" s="1">
        <f>B952</f>
        <v/>
      </c>
      <c r="F953">
        <f>TCD!E954</f>
        <v/>
      </c>
      <c r="H953" s="6">
        <f>IF(RIGHT(J953,3)="BTB","E","P")</f>
        <v/>
      </c>
      <c r="I953">
        <f>LOOKUP(F953,'Facture Chronopost'!L:L,'Facture Chronopost'!H:H)</f>
        <v/>
      </c>
      <c r="J953" s="6">
        <f>TCD!U954</f>
        <v/>
      </c>
      <c r="K953">
        <f>K952</f>
        <v/>
      </c>
      <c r="L953" s="151">
        <f>_xlfn.XLOOKUP(F953,'TCD poids'!A:A,'TCD poids'!C:C)</f>
        <v/>
      </c>
      <c r="M953">
        <f>TCD!T954</f>
        <v/>
      </c>
      <c r="N953">
        <f>IF(I953="",0.2,LOOKUP(I953,'Pays TVA'!A:A,'Pays TVA'!B:B))</f>
        <v/>
      </c>
      <c r="O953" s="151">
        <f>IF(TCD!M954="","",TCD!M954)</f>
        <v/>
      </c>
      <c r="P953" s="151">
        <f>IF(TCD!J954="","",TCD!J954)</f>
        <v/>
      </c>
      <c r="Q953" s="151">
        <f>IF(AND(TCD!L954="",TCD!Q954=""),"",IF(SUM(TCD!L954,TCD!Q954)&gt;15,29,9.5))</f>
        <v/>
      </c>
      <c r="R953" s="151">
        <f>_xlfn.XLOOKUP(F953,TCD!E:E,TCD!K:K,"")</f>
        <v/>
      </c>
      <c r="S953" s="151">
        <f>IF(TCD!I954="","",IF(TCD!I954&gt;8.5,17,8.5))</f>
        <v/>
      </c>
      <c r="T953" s="151">
        <f>TCD!Y954</f>
        <v/>
      </c>
    </row>
    <row r="954">
      <c r="A954" s="13">
        <f>TCD!V955</f>
        <v/>
      </c>
      <c r="B954" s="1">
        <f>B953</f>
        <v/>
      </c>
      <c r="F954">
        <f>TCD!E955</f>
        <v/>
      </c>
      <c r="H954" s="6">
        <f>IF(RIGHT(J954,3)="BTB","E","P")</f>
        <v/>
      </c>
      <c r="I954">
        <f>LOOKUP(F954,'Facture Chronopost'!L:L,'Facture Chronopost'!H:H)</f>
        <v/>
      </c>
      <c r="J954" s="6">
        <f>TCD!U955</f>
        <v/>
      </c>
      <c r="K954">
        <f>K953</f>
        <v/>
      </c>
      <c r="L954" s="151">
        <f>_xlfn.XLOOKUP(F954,'TCD poids'!A:A,'TCD poids'!C:C)</f>
        <v/>
      </c>
      <c r="M954">
        <f>TCD!T955</f>
        <v/>
      </c>
      <c r="N954">
        <f>IF(I954="",0.2,LOOKUP(I954,'Pays TVA'!A:A,'Pays TVA'!B:B))</f>
        <v/>
      </c>
      <c r="O954" s="151">
        <f>IF(TCD!M955="","",TCD!M955)</f>
        <v/>
      </c>
      <c r="P954" s="151">
        <f>IF(TCD!J955="","",TCD!J955)</f>
        <v/>
      </c>
      <c r="Q954" s="151">
        <f>IF(AND(TCD!L955="",TCD!Q955=""),"",IF(SUM(TCD!L955,TCD!Q955)&gt;15,29,9.5))</f>
        <v/>
      </c>
      <c r="R954" s="151">
        <f>_xlfn.XLOOKUP(F954,TCD!E:E,TCD!K:K,"")</f>
        <v/>
      </c>
      <c r="S954" s="151">
        <f>IF(TCD!I955="","",IF(TCD!I955&gt;8.5,17,8.5))</f>
        <v/>
      </c>
      <c r="T954" s="151">
        <f>TCD!Y955</f>
        <v/>
      </c>
    </row>
    <row r="955">
      <c r="A955" s="13">
        <f>TCD!V956</f>
        <v/>
      </c>
      <c r="B955" s="1">
        <f>B954</f>
        <v/>
      </c>
      <c r="F955">
        <f>TCD!E956</f>
        <v/>
      </c>
      <c r="H955" s="6">
        <f>IF(RIGHT(J955,3)="BTB","E","P")</f>
        <v/>
      </c>
      <c r="I955">
        <f>LOOKUP(F955,'Facture Chronopost'!L:L,'Facture Chronopost'!H:H)</f>
        <v/>
      </c>
      <c r="J955" s="6">
        <f>TCD!U956</f>
        <v/>
      </c>
      <c r="K955">
        <f>K954</f>
        <v/>
      </c>
      <c r="L955" s="151">
        <f>_xlfn.XLOOKUP(F955,'TCD poids'!A:A,'TCD poids'!C:C)</f>
        <v/>
      </c>
      <c r="M955">
        <f>TCD!T956</f>
        <v/>
      </c>
      <c r="N955">
        <f>IF(I955="",0.2,LOOKUP(I955,'Pays TVA'!A:A,'Pays TVA'!B:B))</f>
        <v/>
      </c>
      <c r="O955" s="151">
        <f>IF(TCD!M956="","",TCD!M956)</f>
        <v/>
      </c>
      <c r="P955" s="151">
        <f>IF(TCD!J956="","",TCD!J956)</f>
        <v/>
      </c>
      <c r="Q955" s="151">
        <f>IF(AND(TCD!L956="",TCD!Q956=""),"",IF(SUM(TCD!L956,TCD!Q956)&gt;15,29,9.5))</f>
        <v/>
      </c>
      <c r="R955" s="151">
        <f>_xlfn.XLOOKUP(F955,TCD!E:E,TCD!K:K,"")</f>
        <v/>
      </c>
      <c r="S955" s="151">
        <f>IF(TCD!I956="","",IF(TCD!I956&gt;8.5,17,8.5))</f>
        <v/>
      </c>
      <c r="T955" s="151">
        <f>TCD!Y956</f>
        <v/>
      </c>
    </row>
    <row r="956">
      <c r="A956" s="13">
        <f>TCD!V957</f>
        <v/>
      </c>
      <c r="B956" s="1">
        <f>B955</f>
        <v/>
      </c>
      <c r="F956">
        <f>TCD!E957</f>
        <v/>
      </c>
      <c r="H956" s="6">
        <f>IF(RIGHT(J956,3)="BTB","E","P")</f>
        <v/>
      </c>
      <c r="I956">
        <f>LOOKUP(F956,'Facture Chronopost'!L:L,'Facture Chronopost'!H:H)</f>
        <v/>
      </c>
      <c r="J956" s="6">
        <f>TCD!U957</f>
        <v/>
      </c>
      <c r="K956">
        <f>K955</f>
        <v/>
      </c>
      <c r="L956" s="151">
        <f>_xlfn.XLOOKUP(F956,'TCD poids'!A:A,'TCD poids'!C:C)</f>
        <v/>
      </c>
      <c r="M956">
        <f>TCD!T957</f>
        <v/>
      </c>
      <c r="N956">
        <f>IF(I956="",0.2,LOOKUP(I956,'Pays TVA'!A:A,'Pays TVA'!B:B))</f>
        <v/>
      </c>
      <c r="O956" s="151">
        <f>IF(TCD!M957="","",TCD!M957)</f>
        <v/>
      </c>
      <c r="P956" s="151">
        <f>IF(TCD!J957="","",TCD!J957)</f>
        <v/>
      </c>
      <c r="Q956" s="151">
        <f>IF(AND(TCD!L957="",TCD!Q957=""),"",IF(SUM(TCD!L957,TCD!Q957)&gt;15,29,9.5))</f>
        <v/>
      </c>
      <c r="R956" s="151">
        <f>_xlfn.XLOOKUP(F956,TCD!E:E,TCD!K:K,"")</f>
        <v/>
      </c>
      <c r="S956" s="151">
        <f>IF(TCD!I957="","",IF(TCD!I957&gt;8.5,17,8.5))</f>
        <v/>
      </c>
      <c r="T956" s="151">
        <f>TCD!Y957</f>
        <v/>
      </c>
    </row>
    <row r="957">
      <c r="A957" s="13">
        <f>TCD!V958</f>
        <v/>
      </c>
      <c r="B957" s="1">
        <f>B956</f>
        <v/>
      </c>
      <c r="F957">
        <f>TCD!E958</f>
        <v/>
      </c>
      <c r="H957" s="6">
        <f>IF(RIGHT(J957,3)="BTB","E","P")</f>
        <v/>
      </c>
      <c r="I957">
        <f>LOOKUP(F957,'Facture Chronopost'!L:L,'Facture Chronopost'!H:H)</f>
        <v/>
      </c>
      <c r="J957" s="6">
        <f>TCD!U958</f>
        <v/>
      </c>
      <c r="K957">
        <f>K956</f>
        <v/>
      </c>
      <c r="L957" s="151">
        <f>_xlfn.XLOOKUP(F957,'TCD poids'!A:A,'TCD poids'!C:C)</f>
        <v/>
      </c>
      <c r="M957">
        <f>TCD!T958</f>
        <v/>
      </c>
      <c r="N957">
        <f>IF(I957="",0.2,LOOKUP(I957,'Pays TVA'!A:A,'Pays TVA'!B:B))</f>
        <v/>
      </c>
      <c r="O957" s="151">
        <f>IF(TCD!M958="","",TCD!M958)</f>
        <v/>
      </c>
      <c r="P957" s="151">
        <f>IF(TCD!J958="","",TCD!J958)</f>
        <v/>
      </c>
      <c r="Q957" s="151">
        <f>IF(AND(TCD!L958="",TCD!Q958=""),"",IF(SUM(TCD!L958,TCD!Q958)&gt;15,29,9.5))</f>
        <v/>
      </c>
      <c r="R957" s="151">
        <f>_xlfn.XLOOKUP(F957,TCD!E:E,TCD!K:K,"")</f>
        <v/>
      </c>
      <c r="S957" s="151">
        <f>IF(TCD!I958="","",IF(TCD!I958&gt;8.5,17,8.5))</f>
        <v/>
      </c>
      <c r="T957" s="151">
        <f>TCD!Y958</f>
        <v/>
      </c>
    </row>
    <row r="958">
      <c r="A958" s="13">
        <f>TCD!V959</f>
        <v/>
      </c>
      <c r="B958" s="1">
        <f>B957</f>
        <v/>
      </c>
      <c r="F958">
        <f>TCD!E959</f>
        <v/>
      </c>
      <c r="H958" s="6">
        <f>IF(RIGHT(J958,3)="BTB","E","P")</f>
        <v/>
      </c>
      <c r="I958">
        <f>LOOKUP(F958,'Facture Chronopost'!L:L,'Facture Chronopost'!H:H)</f>
        <v/>
      </c>
      <c r="J958" s="6">
        <f>TCD!U959</f>
        <v/>
      </c>
      <c r="K958">
        <f>K957</f>
        <v/>
      </c>
      <c r="L958" s="151">
        <f>_xlfn.XLOOKUP(F958,'TCD poids'!A:A,'TCD poids'!C:C)</f>
        <v/>
      </c>
      <c r="M958">
        <f>TCD!T959</f>
        <v/>
      </c>
      <c r="N958">
        <f>IF(I958="",0.2,LOOKUP(I958,'Pays TVA'!A:A,'Pays TVA'!B:B))</f>
        <v/>
      </c>
      <c r="O958" s="151">
        <f>IF(TCD!M959="","",TCD!M959)</f>
        <v/>
      </c>
      <c r="P958" s="151">
        <f>IF(TCD!J959="","",TCD!J959)</f>
        <v/>
      </c>
      <c r="Q958" s="151">
        <f>IF(AND(TCD!L959="",TCD!Q959=""),"",IF(SUM(TCD!L959,TCD!Q959)&gt;15,29,9.5))</f>
        <v/>
      </c>
      <c r="R958" s="151">
        <f>_xlfn.XLOOKUP(F958,TCD!E:E,TCD!K:K,"")</f>
        <v/>
      </c>
      <c r="S958" s="151">
        <f>IF(TCD!I959="","",IF(TCD!I959&gt;8.5,17,8.5))</f>
        <v/>
      </c>
      <c r="T958" s="151">
        <f>TCD!Y959</f>
        <v/>
      </c>
    </row>
    <row r="959">
      <c r="A959" s="13">
        <f>TCD!V960</f>
        <v/>
      </c>
      <c r="B959" s="1">
        <f>B958</f>
        <v/>
      </c>
      <c r="F959">
        <f>TCD!E960</f>
        <v/>
      </c>
      <c r="H959" s="6">
        <f>IF(RIGHT(J959,3)="BTB","E","P")</f>
        <v/>
      </c>
      <c r="I959">
        <f>LOOKUP(F959,'Facture Chronopost'!L:L,'Facture Chronopost'!H:H)</f>
        <v/>
      </c>
      <c r="J959" s="6">
        <f>TCD!U960</f>
        <v/>
      </c>
      <c r="K959">
        <f>K958</f>
        <v/>
      </c>
      <c r="L959" s="151">
        <f>_xlfn.XLOOKUP(F959,'TCD poids'!A:A,'TCD poids'!C:C)</f>
        <v/>
      </c>
      <c r="M959">
        <f>TCD!T960</f>
        <v/>
      </c>
      <c r="N959">
        <f>IF(I959="",0.2,LOOKUP(I959,'Pays TVA'!A:A,'Pays TVA'!B:B))</f>
        <v/>
      </c>
      <c r="O959" s="151">
        <f>IF(TCD!M960="","",TCD!M960)</f>
        <v/>
      </c>
      <c r="P959" s="151">
        <f>IF(TCD!J960="","",TCD!J960)</f>
        <v/>
      </c>
      <c r="Q959" s="151">
        <f>IF(AND(TCD!L960="",TCD!Q960=""),"",IF(SUM(TCD!L960,TCD!Q960)&gt;15,29,9.5))</f>
        <v/>
      </c>
      <c r="R959" s="151">
        <f>_xlfn.XLOOKUP(F959,TCD!E:E,TCD!K:K,"")</f>
        <v/>
      </c>
      <c r="S959" s="151">
        <f>IF(TCD!I960="","",IF(TCD!I960&gt;8.5,17,8.5))</f>
        <v/>
      </c>
      <c r="T959" s="151">
        <f>TCD!Y960</f>
        <v/>
      </c>
    </row>
    <row r="960">
      <c r="A960" s="13">
        <f>TCD!V961</f>
        <v/>
      </c>
      <c r="B960" s="1">
        <f>B959</f>
        <v/>
      </c>
      <c r="F960">
        <f>TCD!E961</f>
        <v/>
      </c>
      <c r="H960" s="6">
        <f>IF(RIGHT(J960,3)="BTB","E","P")</f>
        <v/>
      </c>
      <c r="I960">
        <f>LOOKUP(F960,'Facture Chronopost'!L:L,'Facture Chronopost'!H:H)</f>
        <v/>
      </c>
      <c r="J960" s="6">
        <f>TCD!U961</f>
        <v/>
      </c>
      <c r="K960">
        <f>K959</f>
        <v/>
      </c>
      <c r="L960" s="151">
        <f>_xlfn.XLOOKUP(F960,'TCD poids'!A:A,'TCD poids'!C:C)</f>
        <v/>
      </c>
      <c r="M960">
        <f>TCD!T961</f>
        <v/>
      </c>
      <c r="N960">
        <f>IF(I960="",0.2,LOOKUP(I960,'Pays TVA'!A:A,'Pays TVA'!B:B))</f>
        <v/>
      </c>
      <c r="O960" s="151">
        <f>IF(TCD!M961="","",TCD!M961)</f>
        <v/>
      </c>
      <c r="P960" s="151">
        <f>IF(TCD!J961="","",TCD!J961)</f>
        <v/>
      </c>
      <c r="Q960" s="151">
        <f>IF(AND(TCD!L961="",TCD!Q961=""),"",IF(SUM(TCD!L961,TCD!Q961)&gt;15,29,9.5))</f>
        <v/>
      </c>
      <c r="R960" s="151">
        <f>_xlfn.XLOOKUP(F960,TCD!E:E,TCD!K:K,"")</f>
        <v/>
      </c>
      <c r="S960" s="151">
        <f>IF(TCD!I961="","",IF(TCD!I961&gt;8.5,17,8.5))</f>
        <v/>
      </c>
      <c r="T960" s="151">
        <f>TCD!Y961</f>
        <v/>
      </c>
    </row>
    <row r="961">
      <c r="A961" s="13">
        <f>TCD!V962</f>
        <v/>
      </c>
      <c r="B961" s="1">
        <f>B960</f>
        <v/>
      </c>
      <c r="F961">
        <f>TCD!E962</f>
        <v/>
      </c>
      <c r="H961" s="6">
        <f>IF(RIGHT(J961,3)="BTB","E","P")</f>
        <v/>
      </c>
      <c r="I961">
        <f>LOOKUP(F961,'Facture Chronopost'!L:L,'Facture Chronopost'!H:H)</f>
        <v/>
      </c>
      <c r="J961" s="6">
        <f>TCD!U962</f>
        <v/>
      </c>
      <c r="K961">
        <f>K960</f>
        <v/>
      </c>
      <c r="L961" s="151">
        <f>_xlfn.XLOOKUP(F961,'TCD poids'!A:A,'TCD poids'!C:C)</f>
        <v/>
      </c>
      <c r="M961">
        <f>TCD!T962</f>
        <v/>
      </c>
      <c r="N961">
        <f>IF(I961="",0.2,LOOKUP(I961,'Pays TVA'!A:A,'Pays TVA'!B:B))</f>
        <v/>
      </c>
      <c r="O961" s="151">
        <f>IF(TCD!M962="","",TCD!M962)</f>
        <v/>
      </c>
      <c r="P961" s="151">
        <f>IF(TCD!J962="","",TCD!J962)</f>
        <v/>
      </c>
      <c r="Q961" s="151">
        <f>IF(AND(TCD!L962="",TCD!Q962=""),"",IF(SUM(TCD!L962,TCD!Q962)&gt;15,29,9.5))</f>
        <v/>
      </c>
      <c r="R961" s="151">
        <f>_xlfn.XLOOKUP(F961,TCD!E:E,TCD!K:K,"")</f>
        <v/>
      </c>
      <c r="S961" s="151">
        <f>IF(TCD!I962="","",IF(TCD!I962&gt;8.5,17,8.5))</f>
        <v/>
      </c>
      <c r="T961" s="151">
        <f>TCD!Y962</f>
        <v/>
      </c>
    </row>
    <row r="962">
      <c r="A962" s="13">
        <f>TCD!V963</f>
        <v/>
      </c>
      <c r="B962" s="1">
        <f>B961</f>
        <v/>
      </c>
      <c r="F962">
        <f>TCD!E963</f>
        <v/>
      </c>
      <c r="H962" s="6">
        <f>IF(RIGHT(J962,3)="BTB","E","P")</f>
        <v/>
      </c>
      <c r="I962">
        <f>LOOKUP(F962,'Facture Chronopost'!L:L,'Facture Chronopost'!H:H)</f>
        <v/>
      </c>
      <c r="J962" s="6">
        <f>TCD!U963</f>
        <v/>
      </c>
      <c r="K962">
        <f>K961</f>
        <v/>
      </c>
      <c r="L962" s="151">
        <f>_xlfn.XLOOKUP(F962,'TCD poids'!A:A,'TCD poids'!C:C)</f>
        <v/>
      </c>
      <c r="M962">
        <f>TCD!T963</f>
        <v/>
      </c>
      <c r="N962">
        <f>IF(I962="",0.2,LOOKUP(I962,'Pays TVA'!A:A,'Pays TVA'!B:B))</f>
        <v/>
      </c>
      <c r="O962" s="151">
        <f>IF(TCD!M963="","",TCD!M963)</f>
        <v/>
      </c>
      <c r="P962" s="151">
        <f>IF(TCD!J963="","",TCD!J963)</f>
        <v/>
      </c>
      <c r="Q962" s="151">
        <f>IF(AND(TCD!L963="",TCD!Q963=""),"",IF(SUM(TCD!L963,TCD!Q963)&gt;15,29,9.5))</f>
        <v/>
      </c>
      <c r="R962" s="151">
        <f>_xlfn.XLOOKUP(F962,TCD!E:E,TCD!K:K,"")</f>
        <v/>
      </c>
      <c r="S962" s="151">
        <f>IF(TCD!I963="","",IF(TCD!I963&gt;8.5,17,8.5))</f>
        <v/>
      </c>
      <c r="T962" s="151">
        <f>TCD!Y963</f>
        <v/>
      </c>
    </row>
    <row r="963">
      <c r="A963" s="13">
        <f>TCD!V964</f>
        <v/>
      </c>
      <c r="B963" s="1">
        <f>B962</f>
        <v/>
      </c>
      <c r="F963">
        <f>TCD!E964</f>
        <v/>
      </c>
      <c r="H963" s="6">
        <f>IF(RIGHT(J963,3)="BTB","E","P")</f>
        <v/>
      </c>
      <c r="I963">
        <f>LOOKUP(F963,'Facture Chronopost'!L:L,'Facture Chronopost'!H:H)</f>
        <v/>
      </c>
      <c r="J963" s="6">
        <f>TCD!U964</f>
        <v/>
      </c>
      <c r="K963">
        <f>K962</f>
        <v/>
      </c>
      <c r="L963" s="151">
        <f>_xlfn.XLOOKUP(F963,'TCD poids'!A:A,'TCD poids'!C:C)</f>
        <v/>
      </c>
      <c r="M963">
        <f>TCD!T964</f>
        <v/>
      </c>
      <c r="N963">
        <f>IF(I963="",0.2,LOOKUP(I963,'Pays TVA'!A:A,'Pays TVA'!B:B))</f>
        <v/>
      </c>
      <c r="O963" s="151">
        <f>IF(TCD!M964="","",TCD!M964)</f>
        <v/>
      </c>
      <c r="P963" s="151">
        <f>IF(TCD!J964="","",TCD!J964)</f>
        <v/>
      </c>
      <c r="Q963" s="151">
        <f>IF(AND(TCD!L964="",TCD!Q964=""),"",IF(SUM(TCD!L964,TCD!Q964)&gt;15,29,9.5))</f>
        <v/>
      </c>
      <c r="R963" s="151">
        <f>_xlfn.XLOOKUP(F963,TCD!E:E,TCD!K:K,"")</f>
        <v/>
      </c>
      <c r="S963" s="151">
        <f>IF(TCD!I964="","",IF(TCD!I964&gt;8.5,17,8.5))</f>
        <v/>
      </c>
      <c r="T963" s="151">
        <f>TCD!Y964</f>
        <v/>
      </c>
    </row>
    <row r="964">
      <c r="A964" s="13">
        <f>TCD!V965</f>
        <v/>
      </c>
      <c r="B964" s="1">
        <f>B963</f>
        <v/>
      </c>
      <c r="F964">
        <f>TCD!E965</f>
        <v/>
      </c>
      <c r="H964" s="6">
        <f>IF(RIGHT(J964,3)="BTB","E","P")</f>
        <v/>
      </c>
      <c r="I964">
        <f>LOOKUP(F964,'Facture Chronopost'!L:L,'Facture Chronopost'!H:H)</f>
        <v/>
      </c>
      <c r="J964" s="6">
        <f>TCD!U965</f>
        <v/>
      </c>
      <c r="K964">
        <f>K963</f>
        <v/>
      </c>
      <c r="L964" s="151">
        <f>_xlfn.XLOOKUP(F964,'TCD poids'!A:A,'TCD poids'!C:C)</f>
        <v/>
      </c>
      <c r="M964">
        <f>TCD!T965</f>
        <v/>
      </c>
      <c r="N964">
        <f>IF(I964="",0.2,LOOKUP(I964,'Pays TVA'!A:A,'Pays TVA'!B:B))</f>
        <v/>
      </c>
      <c r="O964" s="151">
        <f>IF(TCD!M965="","",TCD!M965)</f>
        <v/>
      </c>
      <c r="P964" s="151">
        <f>IF(TCD!J965="","",TCD!J965)</f>
        <v/>
      </c>
      <c r="Q964" s="151">
        <f>IF(AND(TCD!L965="",TCD!Q965=""),"",IF(SUM(TCD!L965,TCD!Q965)&gt;15,29,9.5))</f>
        <v/>
      </c>
      <c r="R964" s="151">
        <f>_xlfn.XLOOKUP(F964,TCD!E:E,TCD!K:K,"")</f>
        <v/>
      </c>
      <c r="S964" s="151">
        <f>IF(TCD!I965="","",IF(TCD!I965&gt;8.5,17,8.5))</f>
        <v/>
      </c>
      <c r="T964" s="151">
        <f>TCD!Y965</f>
        <v/>
      </c>
    </row>
    <row r="965">
      <c r="A965" s="13">
        <f>TCD!V966</f>
        <v/>
      </c>
      <c r="B965" s="1">
        <f>B964</f>
        <v/>
      </c>
      <c r="F965">
        <f>TCD!E966</f>
        <v/>
      </c>
      <c r="H965" s="6">
        <f>IF(RIGHT(J965,3)="BTB","E","P")</f>
        <v/>
      </c>
      <c r="I965">
        <f>LOOKUP(F965,'Facture Chronopost'!L:L,'Facture Chronopost'!H:H)</f>
        <v/>
      </c>
      <c r="J965" s="6">
        <f>TCD!U966</f>
        <v/>
      </c>
      <c r="K965">
        <f>K964</f>
        <v/>
      </c>
      <c r="L965" s="151">
        <f>_xlfn.XLOOKUP(F965,'TCD poids'!A:A,'TCD poids'!C:C)</f>
        <v/>
      </c>
      <c r="M965">
        <f>TCD!T966</f>
        <v/>
      </c>
      <c r="N965">
        <f>IF(I965="",0.2,LOOKUP(I965,'Pays TVA'!A:A,'Pays TVA'!B:B))</f>
        <v/>
      </c>
      <c r="O965" s="151">
        <f>IF(TCD!M966="","",TCD!M966)</f>
        <v/>
      </c>
      <c r="P965" s="151">
        <f>IF(TCD!J966="","",TCD!J966)</f>
        <v/>
      </c>
      <c r="Q965" s="151">
        <f>IF(AND(TCD!L966="",TCD!Q966=""),"",IF(SUM(TCD!L966,TCD!Q966)&gt;15,29,9.5))</f>
        <v/>
      </c>
      <c r="R965" s="151">
        <f>_xlfn.XLOOKUP(F965,TCD!E:E,TCD!K:K,"")</f>
        <v/>
      </c>
      <c r="S965" s="151">
        <f>IF(TCD!I966="","",IF(TCD!I966&gt;8.5,17,8.5))</f>
        <v/>
      </c>
      <c r="T965" s="151">
        <f>TCD!Y966</f>
        <v/>
      </c>
    </row>
    <row r="966">
      <c r="A966" s="13">
        <f>TCD!V967</f>
        <v/>
      </c>
      <c r="B966" s="1">
        <f>B965</f>
        <v/>
      </c>
      <c r="F966">
        <f>TCD!E967</f>
        <v/>
      </c>
      <c r="H966" s="6">
        <f>IF(RIGHT(J966,3)="BTB","E","P")</f>
        <v/>
      </c>
      <c r="I966">
        <f>LOOKUP(F966,'Facture Chronopost'!L:L,'Facture Chronopost'!H:H)</f>
        <v/>
      </c>
      <c r="J966" s="6">
        <f>TCD!U967</f>
        <v/>
      </c>
      <c r="K966">
        <f>K965</f>
        <v/>
      </c>
      <c r="L966" s="151">
        <f>_xlfn.XLOOKUP(F966,'TCD poids'!A:A,'TCD poids'!C:C)</f>
        <v/>
      </c>
      <c r="M966">
        <f>TCD!T967</f>
        <v/>
      </c>
      <c r="N966">
        <f>IF(I966="",0.2,LOOKUP(I966,'Pays TVA'!A:A,'Pays TVA'!B:B))</f>
        <v/>
      </c>
      <c r="O966" s="151">
        <f>IF(TCD!M967="","",TCD!M967)</f>
        <v/>
      </c>
      <c r="P966" s="151">
        <f>IF(TCD!J967="","",TCD!J967)</f>
        <v/>
      </c>
      <c r="Q966" s="151">
        <f>IF(AND(TCD!L967="",TCD!Q967=""),"",IF(SUM(TCD!L967,TCD!Q967)&gt;15,29,9.5))</f>
        <v/>
      </c>
      <c r="R966" s="151">
        <f>_xlfn.XLOOKUP(F966,TCD!E:E,TCD!K:K,"")</f>
        <v/>
      </c>
      <c r="S966" s="151">
        <f>IF(TCD!I967="","",IF(TCD!I967&gt;8.5,17,8.5))</f>
        <v/>
      </c>
      <c r="T966" s="151">
        <f>TCD!Y967</f>
        <v/>
      </c>
    </row>
    <row r="967">
      <c r="A967" s="13">
        <f>TCD!V968</f>
        <v/>
      </c>
      <c r="B967" s="1">
        <f>B966</f>
        <v/>
      </c>
      <c r="F967">
        <f>TCD!E968</f>
        <v/>
      </c>
      <c r="H967" s="6">
        <f>IF(RIGHT(J967,3)="BTB","E","P")</f>
        <v/>
      </c>
      <c r="I967">
        <f>LOOKUP(F967,'Facture Chronopost'!L:L,'Facture Chronopost'!H:H)</f>
        <v/>
      </c>
      <c r="J967" s="6">
        <f>TCD!U968</f>
        <v/>
      </c>
      <c r="K967">
        <f>K966</f>
        <v/>
      </c>
      <c r="L967" s="151">
        <f>_xlfn.XLOOKUP(F967,'TCD poids'!A:A,'TCD poids'!C:C)</f>
        <v/>
      </c>
      <c r="M967">
        <f>TCD!T968</f>
        <v/>
      </c>
      <c r="N967">
        <f>IF(I967="",0.2,LOOKUP(I967,'Pays TVA'!A:A,'Pays TVA'!B:B))</f>
        <v/>
      </c>
      <c r="O967" s="151">
        <f>IF(TCD!M968="","",TCD!M968)</f>
        <v/>
      </c>
      <c r="P967" s="151">
        <f>IF(TCD!J968="","",TCD!J968)</f>
        <v/>
      </c>
      <c r="Q967" s="151">
        <f>IF(AND(TCD!L968="",TCD!Q968=""),"",IF(SUM(TCD!L968,TCD!Q968)&gt;15,29,9.5))</f>
        <v/>
      </c>
      <c r="R967" s="151">
        <f>_xlfn.XLOOKUP(F967,TCD!E:E,TCD!K:K,"")</f>
        <v/>
      </c>
      <c r="S967" s="151">
        <f>IF(TCD!I968="","",IF(TCD!I968&gt;8.5,17,8.5))</f>
        <v/>
      </c>
      <c r="T967" s="151">
        <f>TCD!Y968</f>
        <v/>
      </c>
    </row>
    <row r="968">
      <c r="A968" s="13">
        <f>TCD!V969</f>
        <v/>
      </c>
      <c r="B968" s="1">
        <f>B967</f>
        <v/>
      </c>
      <c r="F968">
        <f>TCD!E969</f>
        <v/>
      </c>
      <c r="H968" s="6">
        <f>IF(RIGHT(J968,3)="BTB","E","P")</f>
        <v/>
      </c>
      <c r="I968">
        <f>LOOKUP(F968,'Facture Chronopost'!L:L,'Facture Chronopost'!H:H)</f>
        <v/>
      </c>
      <c r="J968" s="6">
        <f>TCD!U969</f>
        <v/>
      </c>
      <c r="K968">
        <f>K967</f>
        <v/>
      </c>
      <c r="L968" s="151">
        <f>_xlfn.XLOOKUP(F968,'TCD poids'!A:A,'TCD poids'!C:C)</f>
        <v/>
      </c>
      <c r="M968">
        <f>TCD!T969</f>
        <v/>
      </c>
      <c r="N968">
        <f>IF(I968="",0.2,LOOKUP(I968,'Pays TVA'!A:A,'Pays TVA'!B:B))</f>
        <v/>
      </c>
      <c r="O968" s="151">
        <f>IF(TCD!M969="","",TCD!M969)</f>
        <v/>
      </c>
      <c r="P968" s="151">
        <f>IF(TCD!J969="","",TCD!J969)</f>
        <v/>
      </c>
      <c r="Q968" s="151">
        <f>IF(AND(TCD!L969="",TCD!Q969=""),"",IF(SUM(TCD!L969,TCD!Q969)&gt;15,29,9.5))</f>
        <v/>
      </c>
      <c r="R968" s="151">
        <f>_xlfn.XLOOKUP(F968,TCD!E:E,TCD!K:K,"")</f>
        <v/>
      </c>
      <c r="S968" s="151">
        <f>IF(TCD!I969="","",IF(TCD!I969&gt;8.5,17,8.5))</f>
        <v/>
      </c>
      <c r="T968" s="151">
        <f>TCD!Y969</f>
        <v/>
      </c>
    </row>
    <row r="969">
      <c r="A969" s="13">
        <f>TCD!V970</f>
        <v/>
      </c>
      <c r="B969" s="1">
        <f>B968</f>
        <v/>
      </c>
      <c r="F969">
        <f>TCD!E970</f>
        <v/>
      </c>
      <c r="H969" s="6">
        <f>IF(RIGHT(J969,3)="BTB","E","P")</f>
        <v/>
      </c>
      <c r="I969">
        <f>LOOKUP(F969,'Facture Chronopost'!L:L,'Facture Chronopost'!H:H)</f>
        <v/>
      </c>
      <c r="J969" s="6">
        <f>TCD!U970</f>
        <v/>
      </c>
      <c r="K969">
        <f>K968</f>
        <v/>
      </c>
      <c r="L969" s="151">
        <f>_xlfn.XLOOKUP(F969,'TCD poids'!A:A,'TCD poids'!C:C)</f>
        <v/>
      </c>
      <c r="M969">
        <f>TCD!T970</f>
        <v/>
      </c>
      <c r="N969">
        <f>IF(I969="",0.2,LOOKUP(I969,'Pays TVA'!A:A,'Pays TVA'!B:B))</f>
        <v/>
      </c>
      <c r="O969" s="151">
        <f>IF(TCD!M970="","",TCD!M970)</f>
        <v/>
      </c>
      <c r="P969" s="151">
        <f>IF(TCD!J970="","",TCD!J970)</f>
        <v/>
      </c>
      <c r="Q969" s="151">
        <f>IF(AND(TCD!L970="",TCD!Q970=""),"",IF(SUM(TCD!L970,TCD!Q970)&gt;15,29,9.5))</f>
        <v/>
      </c>
      <c r="R969" s="151">
        <f>_xlfn.XLOOKUP(F969,TCD!E:E,TCD!K:K,"")</f>
        <v/>
      </c>
      <c r="S969" s="151">
        <f>IF(TCD!I970="","",IF(TCD!I970&gt;8.5,17,8.5))</f>
        <v/>
      </c>
      <c r="T969" s="151">
        <f>TCD!Y970</f>
        <v/>
      </c>
    </row>
    <row r="970">
      <c r="A970" s="13">
        <f>TCD!V971</f>
        <v/>
      </c>
      <c r="B970" s="1">
        <f>B969</f>
        <v/>
      </c>
      <c r="F970">
        <f>TCD!E971</f>
        <v/>
      </c>
      <c r="H970" s="6">
        <f>IF(RIGHT(J970,3)="BTB","E","P")</f>
        <v/>
      </c>
      <c r="I970">
        <f>LOOKUP(F970,'Facture Chronopost'!L:L,'Facture Chronopost'!H:H)</f>
        <v/>
      </c>
      <c r="J970" s="6">
        <f>TCD!U971</f>
        <v/>
      </c>
      <c r="K970">
        <f>K969</f>
        <v/>
      </c>
      <c r="L970" s="151">
        <f>_xlfn.XLOOKUP(F970,'TCD poids'!A:A,'TCD poids'!C:C)</f>
        <v/>
      </c>
      <c r="M970">
        <f>TCD!T971</f>
        <v/>
      </c>
      <c r="N970">
        <f>IF(I970="",0.2,LOOKUP(I970,'Pays TVA'!A:A,'Pays TVA'!B:B))</f>
        <v/>
      </c>
      <c r="O970" s="151">
        <f>IF(TCD!M971="","",TCD!M971)</f>
        <v/>
      </c>
      <c r="P970" s="151">
        <f>IF(TCD!J971="","",TCD!J971)</f>
        <v/>
      </c>
      <c r="Q970" s="151">
        <f>IF(AND(TCD!L971="",TCD!Q971=""),"",IF(SUM(TCD!L971,TCD!Q971)&gt;15,29,9.5))</f>
        <v/>
      </c>
      <c r="R970" s="151">
        <f>_xlfn.XLOOKUP(F970,TCD!E:E,TCD!K:K,"")</f>
        <v/>
      </c>
      <c r="S970" s="151">
        <f>IF(TCD!I971="","",IF(TCD!I971&gt;8.5,17,8.5))</f>
        <v/>
      </c>
      <c r="T970" s="151">
        <f>TCD!Y971</f>
        <v/>
      </c>
    </row>
    <row r="971">
      <c r="A971" s="13">
        <f>TCD!V972</f>
        <v/>
      </c>
      <c r="B971" s="1">
        <f>B970</f>
        <v/>
      </c>
      <c r="F971">
        <f>TCD!E972</f>
        <v/>
      </c>
      <c r="H971" s="6">
        <f>IF(RIGHT(J971,3)="BTB","E","P")</f>
        <v/>
      </c>
      <c r="I971">
        <f>LOOKUP(F971,'Facture Chronopost'!L:L,'Facture Chronopost'!H:H)</f>
        <v/>
      </c>
      <c r="J971" s="6">
        <f>TCD!U972</f>
        <v/>
      </c>
      <c r="K971">
        <f>K970</f>
        <v/>
      </c>
      <c r="L971" s="151">
        <f>_xlfn.XLOOKUP(F971,'TCD poids'!A:A,'TCD poids'!C:C)</f>
        <v/>
      </c>
      <c r="M971">
        <f>TCD!T972</f>
        <v/>
      </c>
      <c r="N971">
        <f>IF(I971="",0.2,LOOKUP(I971,'Pays TVA'!A:A,'Pays TVA'!B:B))</f>
        <v/>
      </c>
      <c r="O971" s="151">
        <f>IF(TCD!M972="","",TCD!M972)</f>
        <v/>
      </c>
      <c r="P971" s="151">
        <f>IF(TCD!J972="","",TCD!J972)</f>
        <v/>
      </c>
      <c r="Q971" s="151">
        <f>IF(AND(TCD!L972="",TCD!Q972=""),"",IF(SUM(TCD!L972,TCD!Q972)&gt;15,29,9.5))</f>
        <v/>
      </c>
      <c r="R971" s="151">
        <f>_xlfn.XLOOKUP(F971,TCD!E:E,TCD!K:K,"")</f>
        <v/>
      </c>
      <c r="S971" s="151">
        <f>IF(TCD!I972="","",IF(TCD!I972&gt;8.5,17,8.5))</f>
        <v/>
      </c>
      <c r="T971" s="151">
        <f>TCD!Y972</f>
        <v/>
      </c>
    </row>
    <row r="972">
      <c r="A972" s="13">
        <f>TCD!V973</f>
        <v/>
      </c>
      <c r="B972" s="1">
        <f>B971</f>
        <v/>
      </c>
      <c r="F972">
        <f>TCD!E973</f>
        <v/>
      </c>
      <c r="H972" s="6">
        <f>IF(RIGHT(J972,3)="BTB","E","P")</f>
        <v/>
      </c>
      <c r="I972">
        <f>LOOKUP(F972,'Facture Chronopost'!L:L,'Facture Chronopost'!H:H)</f>
        <v/>
      </c>
      <c r="J972" s="6">
        <f>TCD!U973</f>
        <v/>
      </c>
      <c r="K972">
        <f>K971</f>
        <v/>
      </c>
      <c r="L972" s="151">
        <f>_xlfn.XLOOKUP(F972,'TCD poids'!A:A,'TCD poids'!C:C)</f>
        <v/>
      </c>
      <c r="M972">
        <f>TCD!T973</f>
        <v/>
      </c>
      <c r="N972">
        <f>IF(I972="",0.2,LOOKUP(I972,'Pays TVA'!A:A,'Pays TVA'!B:B))</f>
        <v/>
      </c>
      <c r="O972" s="151">
        <f>IF(TCD!M973="","",TCD!M973)</f>
        <v/>
      </c>
      <c r="P972" s="151">
        <f>IF(TCD!J973="","",TCD!J973)</f>
        <v/>
      </c>
      <c r="Q972" s="151">
        <f>IF(AND(TCD!L973="",TCD!Q973=""),"",IF(SUM(TCD!L973,TCD!Q973)&gt;15,29,9.5))</f>
        <v/>
      </c>
      <c r="R972" s="151">
        <f>_xlfn.XLOOKUP(F972,TCD!E:E,TCD!K:K,"")</f>
        <v/>
      </c>
      <c r="S972" s="151">
        <f>IF(TCD!I973="","",IF(TCD!I973&gt;8.5,17,8.5))</f>
        <v/>
      </c>
      <c r="T972" s="151">
        <f>TCD!Y973</f>
        <v/>
      </c>
    </row>
    <row r="973">
      <c r="A973" s="13">
        <f>TCD!V974</f>
        <v/>
      </c>
      <c r="B973" s="1">
        <f>B972</f>
        <v/>
      </c>
      <c r="F973">
        <f>TCD!E974</f>
        <v/>
      </c>
      <c r="H973" s="6">
        <f>IF(RIGHT(J973,3)="BTB","E","P")</f>
        <v/>
      </c>
      <c r="I973">
        <f>LOOKUP(F973,'Facture Chronopost'!L:L,'Facture Chronopost'!H:H)</f>
        <v/>
      </c>
      <c r="J973" s="6">
        <f>TCD!U974</f>
        <v/>
      </c>
      <c r="K973">
        <f>K972</f>
        <v/>
      </c>
      <c r="L973" s="151">
        <f>_xlfn.XLOOKUP(F973,'TCD poids'!A:A,'TCD poids'!C:C)</f>
        <v/>
      </c>
      <c r="M973">
        <f>TCD!T974</f>
        <v/>
      </c>
      <c r="N973">
        <f>IF(I973="",0.2,LOOKUP(I973,'Pays TVA'!A:A,'Pays TVA'!B:B))</f>
        <v/>
      </c>
      <c r="O973" s="151">
        <f>IF(TCD!M974="","",TCD!M974)</f>
        <v/>
      </c>
      <c r="P973" s="151">
        <f>IF(TCD!J974="","",TCD!J974)</f>
        <v/>
      </c>
      <c r="Q973" s="151">
        <f>IF(AND(TCD!L974="",TCD!Q974=""),"",IF(SUM(TCD!L974,TCD!Q974)&gt;15,29,9.5))</f>
        <v/>
      </c>
      <c r="R973" s="151">
        <f>_xlfn.XLOOKUP(F973,TCD!E:E,TCD!K:K,"")</f>
        <v/>
      </c>
      <c r="S973" s="151">
        <f>IF(TCD!I974="","",IF(TCD!I974&gt;8.5,17,8.5))</f>
        <v/>
      </c>
      <c r="T973" s="151">
        <f>TCD!Y974</f>
        <v/>
      </c>
    </row>
    <row r="974">
      <c r="A974" s="13">
        <f>TCD!V975</f>
        <v/>
      </c>
      <c r="B974" s="1">
        <f>B973</f>
        <v/>
      </c>
      <c r="F974">
        <f>TCD!E975</f>
        <v/>
      </c>
      <c r="H974" s="6">
        <f>IF(RIGHT(J974,3)="BTB","E","P")</f>
        <v/>
      </c>
      <c r="I974">
        <f>LOOKUP(F974,'Facture Chronopost'!L:L,'Facture Chronopost'!H:H)</f>
        <v/>
      </c>
      <c r="J974" s="6">
        <f>TCD!U975</f>
        <v/>
      </c>
      <c r="K974">
        <f>K973</f>
        <v/>
      </c>
      <c r="L974" s="151">
        <f>_xlfn.XLOOKUP(F974,'TCD poids'!A:A,'TCD poids'!C:C)</f>
        <v/>
      </c>
      <c r="M974">
        <f>TCD!T975</f>
        <v/>
      </c>
      <c r="N974">
        <f>IF(I974="",0.2,LOOKUP(I974,'Pays TVA'!A:A,'Pays TVA'!B:B))</f>
        <v/>
      </c>
      <c r="O974" s="151">
        <f>IF(TCD!M975="","",TCD!M975)</f>
        <v/>
      </c>
      <c r="P974" s="151">
        <f>IF(TCD!J975="","",TCD!J975)</f>
        <v/>
      </c>
      <c r="Q974" s="151">
        <f>IF(AND(TCD!L975="",TCD!Q975=""),"",IF(SUM(TCD!L975,TCD!Q975)&gt;15,29,9.5))</f>
        <v/>
      </c>
      <c r="R974" s="151">
        <f>_xlfn.XLOOKUP(F974,TCD!E:E,TCD!K:K,"")</f>
        <v/>
      </c>
      <c r="S974" s="151">
        <f>IF(TCD!I975="","",IF(TCD!I975&gt;8.5,17,8.5))</f>
        <v/>
      </c>
      <c r="T974" s="151">
        <f>TCD!Y975</f>
        <v/>
      </c>
    </row>
    <row r="975">
      <c r="A975" s="13">
        <f>TCD!V976</f>
        <v/>
      </c>
      <c r="B975" s="1">
        <f>B974</f>
        <v/>
      </c>
      <c r="F975">
        <f>TCD!E976</f>
        <v/>
      </c>
      <c r="H975" s="6">
        <f>IF(RIGHT(J975,3)="BTB","E","P")</f>
        <v/>
      </c>
      <c r="I975">
        <f>LOOKUP(F975,'Facture Chronopost'!L:L,'Facture Chronopost'!H:H)</f>
        <v/>
      </c>
      <c r="J975" s="6">
        <f>TCD!U976</f>
        <v/>
      </c>
      <c r="K975">
        <f>K974</f>
        <v/>
      </c>
      <c r="L975" s="151">
        <f>_xlfn.XLOOKUP(F975,'TCD poids'!A:A,'TCD poids'!C:C)</f>
        <v/>
      </c>
      <c r="M975">
        <f>TCD!T976</f>
        <v/>
      </c>
      <c r="N975">
        <f>IF(I975="",0.2,LOOKUP(I975,'Pays TVA'!A:A,'Pays TVA'!B:B))</f>
        <v/>
      </c>
      <c r="O975" s="151">
        <f>IF(TCD!M976="","",TCD!M976)</f>
        <v/>
      </c>
      <c r="P975" s="151">
        <f>IF(TCD!J976="","",TCD!J976)</f>
        <v/>
      </c>
      <c r="Q975" s="151">
        <f>IF(AND(TCD!L976="",TCD!Q976=""),"",IF(SUM(TCD!L976,TCD!Q976)&gt;15,29,9.5))</f>
        <v/>
      </c>
      <c r="R975" s="151">
        <f>_xlfn.XLOOKUP(F975,TCD!E:E,TCD!K:K,"")</f>
        <v/>
      </c>
      <c r="S975" s="151">
        <f>IF(TCD!I976="","",IF(TCD!I976&gt;8.5,17,8.5))</f>
        <v/>
      </c>
      <c r="T975" s="151">
        <f>TCD!Y976</f>
        <v/>
      </c>
    </row>
    <row r="976">
      <c r="A976" s="13">
        <f>TCD!V977</f>
        <v/>
      </c>
      <c r="B976" s="1">
        <f>B975</f>
        <v/>
      </c>
      <c r="F976">
        <f>TCD!E977</f>
        <v/>
      </c>
      <c r="H976" s="6">
        <f>IF(RIGHT(J976,3)="BTB","E","P")</f>
        <v/>
      </c>
      <c r="I976">
        <f>LOOKUP(F976,'Facture Chronopost'!L:L,'Facture Chronopost'!H:H)</f>
        <v/>
      </c>
      <c r="J976" s="6">
        <f>TCD!U977</f>
        <v/>
      </c>
      <c r="K976">
        <f>K975</f>
        <v/>
      </c>
      <c r="L976" s="151">
        <f>_xlfn.XLOOKUP(F976,'TCD poids'!A:A,'TCD poids'!C:C)</f>
        <v/>
      </c>
      <c r="M976">
        <f>TCD!T977</f>
        <v/>
      </c>
      <c r="N976">
        <f>IF(I976="",0.2,LOOKUP(I976,'Pays TVA'!A:A,'Pays TVA'!B:B))</f>
        <v/>
      </c>
      <c r="O976" s="151">
        <f>IF(TCD!M977="","",TCD!M977)</f>
        <v/>
      </c>
      <c r="P976" s="151">
        <f>IF(TCD!J977="","",TCD!J977)</f>
        <v/>
      </c>
      <c r="Q976" s="151">
        <f>IF(AND(TCD!L977="",TCD!Q977=""),"",IF(SUM(TCD!L977,TCD!Q977)&gt;15,29,9.5))</f>
        <v/>
      </c>
      <c r="R976" s="151">
        <f>_xlfn.XLOOKUP(F976,TCD!E:E,TCD!K:K,"")</f>
        <v/>
      </c>
      <c r="S976" s="151">
        <f>IF(TCD!I977="","",IF(TCD!I977&gt;8.5,17,8.5))</f>
        <v/>
      </c>
      <c r="T976" s="151">
        <f>TCD!Y977</f>
        <v/>
      </c>
    </row>
    <row r="977">
      <c r="A977" s="13">
        <f>TCD!V978</f>
        <v/>
      </c>
      <c r="B977" s="1">
        <f>B976</f>
        <v/>
      </c>
      <c r="F977">
        <f>TCD!E978</f>
        <v/>
      </c>
      <c r="H977" s="6">
        <f>IF(RIGHT(J977,3)="BTB","E","P")</f>
        <v/>
      </c>
      <c r="I977">
        <f>LOOKUP(F977,'Facture Chronopost'!L:L,'Facture Chronopost'!H:H)</f>
        <v/>
      </c>
      <c r="J977" s="6">
        <f>TCD!U978</f>
        <v/>
      </c>
      <c r="K977">
        <f>K976</f>
        <v/>
      </c>
      <c r="L977" s="151">
        <f>_xlfn.XLOOKUP(F977,'TCD poids'!A:A,'TCD poids'!C:C)</f>
        <v/>
      </c>
      <c r="M977">
        <f>TCD!T978</f>
        <v/>
      </c>
      <c r="N977">
        <f>IF(I977="",0.2,LOOKUP(I977,'Pays TVA'!A:A,'Pays TVA'!B:B))</f>
        <v/>
      </c>
      <c r="O977" s="151">
        <f>IF(TCD!M978="","",TCD!M978)</f>
        <v/>
      </c>
      <c r="P977" s="151">
        <f>IF(TCD!J978="","",TCD!J978)</f>
        <v/>
      </c>
      <c r="Q977" s="151">
        <f>IF(AND(TCD!L978="",TCD!Q978=""),"",IF(SUM(TCD!L978,TCD!Q978)&gt;15,29,9.5))</f>
        <v/>
      </c>
      <c r="R977" s="151">
        <f>_xlfn.XLOOKUP(F977,TCD!E:E,TCD!K:K,"")</f>
        <v/>
      </c>
      <c r="S977" s="151">
        <f>IF(TCD!I978="","",IF(TCD!I978&gt;8.5,17,8.5))</f>
        <v/>
      </c>
      <c r="T977" s="151">
        <f>TCD!Y978</f>
        <v/>
      </c>
    </row>
    <row r="978">
      <c r="A978" s="13">
        <f>TCD!V979</f>
        <v/>
      </c>
      <c r="B978" s="1">
        <f>B977</f>
        <v/>
      </c>
      <c r="F978">
        <f>TCD!E979</f>
        <v/>
      </c>
      <c r="H978" s="6">
        <f>IF(RIGHT(J978,3)="BTB","E","P")</f>
        <v/>
      </c>
      <c r="I978">
        <f>LOOKUP(F978,'Facture Chronopost'!L:L,'Facture Chronopost'!H:H)</f>
        <v/>
      </c>
      <c r="J978" s="6">
        <f>TCD!U979</f>
        <v/>
      </c>
      <c r="K978">
        <f>K977</f>
        <v/>
      </c>
      <c r="L978" s="151">
        <f>_xlfn.XLOOKUP(F978,'TCD poids'!A:A,'TCD poids'!C:C)</f>
        <v/>
      </c>
      <c r="M978">
        <f>TCD!T979</f>
        <v/>
      </c>
      <c r="N978">
        <f>IF(I978="",0.2,LOOKUP(I978,'Pays TVA'!A:A,'Pays TVA'!B:B))</f>
        <v/>
      </c>
      <c r="O978" s="151">
        <f>IF(TCD!M979="","",TCD!M979)</f>
        <v/>
      </c>
      <c r="P978" s="151">
        <f>IF(TCD!J979="","",TCD!J979)</f>
        <v/>
      </c>
      <c r="Q978" s="151">
        <f>IF(AND(TCD!L979="",TCD!Q979=""),"",IF(SUM(TCD!L979,TCD!Q979)&gt;15,29,9.5))</f>
        <v/>
      </c>
      <c r="R978" s="151">
        <f>_xlfn.XLOOKUP(F978,TCD!E:E,TCD!K:K,"")</f>
        <v/>
      </c>
      <c r="S978" s="151">
        <f>IF(TCD!I979="","",IF(TCD!I979&gt;8.5,17,8.5))</f>
        <v/>
      </c>
      <c r="T978" s="151">
        <f>TCD!Y979</f>
        <v/>
      </c>
    </row>
    <row r="979">
      <c r="A979" s="13">
        <f>TCD!V980</f>
        <v/>
      </c>
      <c r="B979" s="1">
        <f>B978</f>
        <v/>
      </c>
      <c r="F979">
        <f>TCD!E980</f>
        <v/>
      </c>
      <c r="H979" s="6">
        <f>IF(RIGHT(J979,3)="BTB","E","P")</f>
        <v/>
      </c>
      <c r="I979">
        <f>LOOKUP(F979,'Facture Chronopost'!L:L,'Facture Chronopost'!H:H)</f>
        <v/>
      </c>
      <c r="J979" s="6">
        <f>TCD!U980</f>
        <v/>
      </c>
      <c r="K979">
        <f>K978</f>
        <v/>
      </c>
      <c r="L979" s="151">
        <f>_xlfn.XLOOKUP(F979,'TCD poids'!A:A,'TCD poids'!C:C)</f>
        <v/>
      </c>
      <c r="M979">
        <f>TCD!T980</f>
        <v/>
      </c>
      <c r="N979">
        <f>IF(I979="",0.2,LOOKUP(I979,'Pays TVA'!A:A,'Pays TVA'!B:B))</f>
        <v/>
      </c>
      <c r="O979" s="151">
        <f>IF(TCD!M980="","",TCD!M980)</f>
        <v/>
      </c>
      <c r="P979" s="151">
        <f>IF(TCD!J980="","",TCD!J980)</f>
        <v/>
      </c>
      <c r="Q979" s="151">
        <f>IF(AND(TCD!L980="",TCD!Q980=""),"",IF(SUM(TCD!L980,TCD!Q980)&gt;15,29,9.5))</f>
        <v/>
      </c>
      <c r="R979" s="151">
        <f>_xlfn.XLOOKUP(F979,TCD!E:E,TCD!K:K,"")</f>
        <v/>
      </c>
      <c r="S979" s="151">
        <f>IF(TCD!I980="","",IF(TCD!I980&gt;8.5,17,8.5))</f>
        <v/>
      </c>
      <c r="T979" s="151">
        <f>TCD!Y980</f>
        <v/>
      </c>
    </row>
    <row r="980">
      <c r="A980" s="13">
        <f>TCD!V981</f>
        <v/>
      </c>
      <c r="B980" s="1">
        <f>B979</f>
        <v/>
      </c>
      <c r="F980">
        <f>TCD!E981</f>
        <v/>
      </c>
      <c r="H980" s="6">
        <f>IF(RIGHT(J980,3)="BTB","E","P")</f>
        <v/>
      </c>
      <c r="I980">
        <f>LOOKUP(F980,'Facture Chronopost'!L:L,'Facture Chronopost'!H:H)</f>
        <v/>
      </c>
      <c r="J980" s="6">
        <f>TCD!U981</f>
        <v/>
      </c>
      <c r="K980">
        <f>K979</f>
        <v/>
      </c>
      <c r="L980" s="151">
        <f>_xlfn.XLOOKUP(F980,'TCD poids'!A:A,'TCD poids'!C:C)</f>
        <v/>
      </c>
      <c r="M980">
        <f>TCD!T981</f>
        <v/>
      </c>
      <c r="N980">
        <f>IF(I980="",0.2,LOOKUP(I980,'Pays TVA'!A:A,'Pays TVA'!B:B))</f>
        <v/>
      </c>
      <c r="O980" s="151">
        <f>IF(TCD!M981="","",TCD!M981)</f>
        <v/>
      </c>
      <c r="P980" s="151">
        <f>IF(TCD!J981="","",TCD!J981)</f>
        <v/>
      </c>
      <c r="Q980" s="151">
        <f>IF(AND(TCD!L981="",TCD!Q981=""),"",IF(SUM(TCD!L981,TCD!Q981)&gt;15,29,9.5))</f>
        <v/>
      </c>
      <c r="R980" s="151">
        <f>_xlfn.XLOOKUP(F980,TCD!E:E,TCD!K:K,"")</f>
        <v/>
      </c>
      <c r="S980" s="151">
        <f>IF(TCD!I981="","",IF(TCD!I981&gt;8.5,17,8.5))</f>
        <v/>
      </c>
      <c r="T980" s="151">
        <f>TCD!Y981</f>
        <v/>
      </c>
    </row>
    <row r="981">
      <c r="A981" s="13">
        <f>TCD!V982</f>
        <v/>
      </c>
      <c r="B981" s="1">
        <f>B980</f>
        <v/>
      </c>
      <c r="F981">
        <f>TCD!E982</f>
        <v/>
      </c>
      <c r="H981" s="6">
        <f>IF(RIGHT(J981,3)="BTB","E","P")</f>
        <v/>
      </c>
      <c r="I981">
        <f>LOOKUP(F981,'Facture Chronopost'!L:L,'Facture Chronopost'!H:H)</f>
        <v/>
      </c>
      <c r="J981" s="6">
        <f>TCD!U982</f>
        <v/>
      </c>
      <c r="K981">
        <f>K980</f>
        <v/>
      </c>
      <c r="L981" s="151">
        <f>_xlfn.XLOOKUP(F981,'TCD poids'!A:A,'TCD poids'!C:C)</f>
        <v/>
      </c>
      <c r="M981">
        <f>TCD!T982</f>
        <v/>
      </c>
      <c r="N981">
        <f>IF(I981="",0.2,LOOKUP(I981,'Pays TVA'!A:A,'Pays TVA'!B:B))</f>
        <v/>
      </c>
      <c r="O981" s="151">
        <f>IF(TCD!M982="","",TCD!M982)</f>
        <v/>
      </c>
      <c r="P981" s="151">
        <f>IF(TCD!J982="","",TCD!J982)</f>
        <v/>
      </c>
      <c r="Q981" s="151">
        <f>IF(AND(TCD!L982="",TCD!Q982=""),"",IF(SUM(TCD!L982,TCD!Q982)&gt;15,29,9.5))</f>
        <v/>
      </c>
      <c r="R981" s="151">
        <f>_xlfn.XLOOKUP(F981,TCD!E:E,TCD!K:K,"")</f>
        <v/>
      </c>
      <c r="S981" s="151">
        <f>IF(TCD!I982="","",IF(TCD!I982&gt;8.5,17,8.5))</f>
        <v/>
      </c>
      <c r="T981" s="151">
        <f>TCD!Y982</f>
        <v/>
      </c>
    </row>
    <row r="982">
      <c r="A982" s="13">
        <f>TCD!V983</f>
        <v/>
      </c>
      <c r="B982" s="1">
        <f>B981</f>
        <v/>
      </c>
      <c r="F982">
        <f>TCD!E983</f>
        <v/>
      </c>
      <c r="H982" s="6">
        <f>IF(RIGHT(J982,3)="BTB","E","P")</f>
        <v/>
      </c>
      <c r="I982">
        <f>LOOKUP(F982,'Facture Chronopost'!L:L,'Facture Chronopost'!H:H)</f>
        <v/>
      </c>
      <c r="J982" s="6">
        <f>TCD!U983</f>
        <v/>
      </c>
      <c r="K982">
        <f>K981</f>
        <v/>
      </c>
      <c r="L982" s="151">
        <f>_xlfn.XLOOKUP(F982,'TCD poids'!A:A,'TCD poids'!C:C)</f>
        <v/>
      </c>
      <c r="M982">
        <f>TCD!T983</f>
        <v/>
      </c>
      <c r="N982">
        <f>IF(I982="",0.2,LOOKUP(I982,'Pays TVA'!A:A,'Pays TVA'!B:B))</f>
        <v/>
      </c>
      <c r="O982" s="151">
        <f>IF(TCD!M983="","",TCD!M983)</f>
        <v/>
      </c>
      <c r="P982" s="151">
        <f>IF(TCD!J983="","",TCD!J983)</f>
        <v/>
      </c>
      <c r="Q982" s="151">
        <f>IF(AND(TCD!L983="",TCD!Q983=""),"",IF(SUM(TCD!L983,TCD!Q983)&gt;15,29,9.5))</f>
        <v/>
      </c>
      <c r="R982" s="151">
        <f>_xlfn.XLOOKUP(F982,TCD!E:E,TCD!K:K,"")</f>
        <v/>
      </c>
      <c r="S982" s="151">
        <f>IF(TCD!I983="","",IF(TCD!I983&gt;8.5,17,8.5))</f>
        <v/>
      </c>
      <c r="T982" s="151">
        <f>TCD!Y983</f>
        <v/>
      </c>
    </row>
    <row r="983">
      <c r="A983" s="13">
        <f>TCD!V984</f>
        <v/>
      </c>
      <c r="B983" s="1">
        <f>B982</f>
        <v/>
      </c>
      <c r="F983">
        <f>TCD!E984</f>
        <v/>
      </c>
      <c r="H983" s="6">
        <f>IF(RIGHT(J983,3)="BTB","E","P")</f>
        <v/>
      </c>
      <c r="I983">
        <f>LOOKUP(F983,'Facture Chronopost'!L:L,'Facture Chronopost'!H:H)</f>
        <v/>
      </c>
      <c r="J983" s="6">
        <f>TCD!U984</f>
        <v/>
      </c>
      <c r="K983">
        <f>K982</f>
        <v/>
      </c>
      <c r="L983" s="151">
        <f>_xlfn.XLOOKUP(F983,'TCD poids'!A:A,'TCD poids'!C:C)</f>
        <v/>
      </c>
      <c r="M983">
        <f>TCD!T984</f>
        <v/>
      </c>
      <c r="N983">
        <f>IF(I983="",0.2,LOOKUP(I983,'Pays TVA'!A:A,'Pays TVA'!B:B))</f>
        <v/>
      </c>
      <c r="O983" s="151">
        <f>IF(TCD!M984="","",TCD!M984)</f>
        <v/>
      </c>
      <c r="P983" s="151">
        <f>IF(TCD!J984="","",TCD!J984)</f>
        <v/>
      </c>
      <c r="Q983" s="151">
        <f>IF(AND(TCD!L984="",TCD!Q984=""),"",IF(SUM(TCD!L984,TCD!Q984)&gt;15,29,9.5))</f>
        <v/>
      </c>
      <c r="R983" s="151">
        <f>_xlfn.XLOOKUP(F983,TCD!E:E,TCD!K:K,"")</f>
        <v/>
      </c>
      <c r="S983" s="151">
        <f>IF(TCD!I984="","",IF(TCD!I984&gt;8.5,17,8.5))</f>
        <v/>
      </c>
      <c r="T983" s="151">
        <f>TCD!Y984</f>
        <v/>
      </c>
    </row>
    <row r="984">
      <c r="A984" s="13">
        <f>TCD!V985</f>
        <v/>
      </c>
      <c r="B984" s="1">
        <f>B983</f>
        <v/>
      </c>
      <c r="F984">
        <f>TCD!E985</f>
        <v/>
      </c>
      <c r="H984" s="6">
        <f>IF(RIGHT(J984,3)="BTB","E","P")</f>
        <v/>
      </c>
      <c r="I984">
        <f>LOOKUP(F984,'Facture Chronopost'!L:L,'Facture Chronopost'!H:H)</f>
        <v/>
      </c>
      <c r="J984" s="6">
        <f>TCD!U985</f>
        <v/>
      </c>
      <c r="K984">
        <f>K983</f>
        <v/>
      </c>
      <c r="L984" s="151">
        <f>_xlfn.XLOOKUP(F984,'TCD poids'!A:A,'TCD poids'!C:C)</f>
        <v/>
      </c>
      <c r="M984">
        <f>TCD!T985</f>
        <v/>
      </c>
      <c r="N984">
        <f>IF(I984="",0.2,LOOKUP(I984,'Pays TVA'!A:A,'Pays TVA'!B:B))</f>
        <v/>
      </c>
      <c r="O984" s="151">
        <f>IF(TCD!M985="","",TCD!M985)</f>
        <v/>
      </c>
      <c r="P984" s="151">
        <f>IF(TCD!J985="","",TCD!J985)</f>
        <v/>
      </c>
      <c r="Q984" s="151">
        <f>IF(AND(TCD!L985="",TCD!Q985=""),"",IF(SUM(TCD!L985,TCD!Q985)&gt;15,29,9.5))</f>
        <v/>
      </c>
      <c r="R984" s="151">
        <f>_xlfn.XLOOKUP(F984,TCD!E:E,TCD!K:K,"")</f>
        <v/>
      </c>
      <c r="S984" s="151">
        <f>IF(TCD!I985="","",IF(TCD!I985&gt;8.5,17,8.5))</f>
        <v/>
      </c>
      <c r="T984" s="151">
        <f>TCD!Y985</f>
        <v/>
      </c>
    </row>
    <row r="985">
      <c r="A985" s="13">
        <f>TCD!V986</f>
        <v/>
      </c>
      <c r="B985" s="1">
        <f>B984</f>
        <v/>
      </c>
      <c r="F985">
        <f>TCD!E986</f>
        <v/>
      </c>
      <c r="H985" s="6">
        <f>IF(RIGHT(J985,3)="BTB","E","P")</f>
        <v/>
      </c>
      <c r="I985">
        <f>LOOKUP(F985,'Facture Chronopost'!L:L,'Facture Chronopost'!H:H)</f>
        <v/>
      </c>
      <c r="J985" s="6">
        <f>TCD!U986</f>
        <v/>
      </c>
      <c r="K985">
        <f>K984</f>
        <v/>
      </c>
      <c r="L985" s="151">
        <f>_xlfn.XLOOKUP(F985,'TCD poids'!A:A,'TCD poids'!C:C)</f>
        <v/>
      </c>
      <c r="M985">
        <f>TCD!T986</f>
        <v/>
      </c>
      <c r="N985">
        <f>IF(I985="",0.2,LOOKUP(I985,'Pays TVA'!A:A,'Pays TVA'!B:B))</f>
        <v/>
      </c>
      <c r="O985" s="151">
        <f>IF(TCD!M986="","",TCD!M986)</f>
        <v/>
      </c>
      <c r="P985" s="151">
        <f>IF(TCD!J986="","",TCD!J986)</f>
        <v/>
      </c>
      <c r="Q985" s="151">
        <f>IF(AND(TCD!L986="",TCD!Q986=""),"",IF(SUM(TCD!L986,TCD!Q986)&gt;15,29,9.5))</f>
        <v/>
      </c>
      <c r="R985" s="151">
        <f>_xlfn.XLOOKUP(F985,TCD!E:E,TCD!K:K,"")</f>
        <v/>
      </c>
      <c r="S985" s="151">
        <f>IF(TCD!I986="","",IF(TCD!I986&gt;8.5,17,8.5))</f>
        <v/>
      </c>
      <c r="T985" s="151">
        <f>TCD!Y986</f>
        <v/>
      </c>
    </row>
    <row r="986">
      <c r="A986" s="13">
        <f>TCD!V987</f>
        <v/>
      </c>
      <c r="B986" s="1">
        <f>B985</f>
        <v/>
      </c>
      <c r="F986">
        <f>TCD!E987</f>
        <v/>
      </c>
      <c r="H986" s="6">
        <f>IF(RIGHT(J986,3)="BTB","E","P")</f>
        <v/>
      </c>
      <c r="I986">
        <f>LOOKUP(F986,'Facture Chronopost'!L:L,'Facture Chronopost'!H:H)</f>
        <v/>
      </c>
      <c r="J986" s="6">
        <f>TCD!U987</f>
        <v/>
      </c>
      <c r="K986">
        <f>K985</f>
        <v/>
      </c>
      <c r="L986" s="151">
        <f>_xlfn.XLOOKUP(F986,'TCD poids'!A:A,'TCD poids'!C:C)</f>
        <v/>
      </c>
      <c r="M986">
        <f>TCD!T987</f>
        <v/>
      </c>
      <c r="N986">
        <f>IF(I986="",0.2,LOOKUP(I986,'Pays TVA'!A:A,'Pays TVA'!B:B))</f>
        <v/>
      </c>
      <c r="O986" s="151">
        <f>IF(TCD!M987="","",TCD!M987)</f>
        <v/>
      </c>
      <c r="P986" s="151">
        <f>IF(TCD!J987="","",TCD!J987)</f>
        <v/>
      </c>
      <c r="Q986" s="151">
        <f>IF(AND(TCD!L987="",TCD!Q987=""),"",IF(SUM(TCD!L987,TCD!Q987)&gt;15,29,9.5))</f>
        <v/>
      </c>
      <c r="R986" s="151">
        <f>_xlfn.XLOOKUP(F986,TCD!E:E,TCD!K:K,"")</f>
        <v/>
      </c>
      <c r="S986" s="151">
        <f>IF(TCD!I987="","",IF(TCD!I987&gt;8.5,17,8.5))</f>
        <v/>
      </c>
      <c r="T986" s="151">
        <f>TCD!Y987</f>
        <v/>
      </c>
    </row>
    <row r="987">
      <c r="A987" s="13">
        <f>TCD!V988</f>
        <v/>
      </c>
      <c r="B987" s="1">
        <f>B986</f>
        <v/>
      </c>
      <c r="F987">
        <f>TCD!E988</f>
        <v/>
      </c>
      <c r="H987" s="6">
        <f>IF(RIGHT(J987,3)="BTB","E","P")</f>
        <v/>
      </c>
      <c r="I987">
        <f>LOOKUP(F987,'Facture Chronopost'!L:L,'Facture Chronopost'!H:H)</f>
        <v/>
      </c>
      <c r="J987" s="6">
        <f>TCD!U988</f>
        <v/>
      </c>
      <c r="K987">
        <f>K986</f>
        <v/>
      </c>
      <c r="L987" s="151">
        <f>_xlfn.XLOOKUP(F987,'TCD poids'!A:A,'TCD poids'!C:C)</f>
        <v/>
      </c>
      <c r="M987">
        <f>TCD!T988</f>
        <v/>
      </c>
      <c r="N987">
        <f>IF(I987="",0.2,LOOKUP(I987,'Pays TVA'!A:A,'Pays TVA'!B:B))</f>
        <v/>
      </c>
      <c r="O987" s="151">
        <f>IF(TCD!M988="","",TCD!M988)</f>
        <v/>
      </c>
      <c r="P987" s="151">
        <f>IF(TCD!J988="","",TCD!J988)</f>
        <v/>
      </c>
      <c r="Q987" s="151">
        <f>IF(AND(TCD!L988="",TCD!Q988=""),"",IF(SUM(TCD!L988,TCD!Q988)&gt;15,29,9.5))</f>
        <v/>
      </c>
      <c r="R987" s="151">
        <f>_xlfn.XLOOKUP(F987,TCD!E:E,TCD!K:K,"")</f>
        <v/>
      </c>
      <c r="S987" s="151">
        <f>IF(TCD!I988="","",IF(TCD!I988&gt;8.5,17,8.5))</f>
        <v/>
      </c>
      <c r="T987" s="151">
        <f>TCD!Y988</f>
        <v/>
      </c>
    </row>
    <row r="988">
      <c r="A988" s="13">
        <f>TCD!V989</f>
        <v/>
      </c>
      <c r="B988" s="1">
        <f>B987</f>
        <v/>
      </c>
      <c r="F988">
        <f>TCD!E989</f>
        <v/>
      </c>
      <c r="H988" s="6">
        <f>IF(RIGHT(J988,3)="BTB","E","P")</f>
        <v/>
      </c>
      <c r="I988">
        <f>LOOKUP(F988,'Facture Chronopost'!L:L,'Facture Chronopost'!H:H)</f>
        <v/>
      </c>
      <c r="J988" s="6">
        <f>TCD!U989</f>
        <v/>
      </c>
      <c r="K988">
        <f>K987</f>
        <v/>
      </c>
      <c r="L988" s="151">
        <f>_xlfn.XLOOKUP(F988,'TCD poids'!A:A,'TCD poids'!C:C)</f>
        <v/>
      </c>
      <c r="M988">
        <f>TCD!T989</f>
        <v/>
      </c>
      <c r="N988">
        <f>IF(I988="",0.2,LOOKUP(I988,'Pays TVA'!A:A,'Pays TVA'!B:B))</f>
        <v/>
      </c>
      <c r="O988" s="151">
        <f>IF(TCD!M989="","",TCD!M989)</f>
        <v/>
      </c>
      <c r="P988" s="151">
        <f>IF(TCD!J989="","",TCD!J989)</f>
        <v/>
      </c>
      <c r="Q988" s="151">
        <f>IF(AND(TCD!L989="",TCD!Q989=""),"",IF(SUM(TCD!L989,TCD!Q989)&gt;15,29,9.5))</f>
        <v/>
      </c>
      <c r="R988" s="151">
        <f>_xlfn.XLOOKUP(F988,TCD!E:E,TCD!K:K,"")</f>
        <v/>
      </c>
      <c r="S988" s="151">
        <f>IF(TCD!I989="","",IF(TCD!I989&gt;8.5,17,8.5))</f>
        <v/>
      </c>
      <c r="T988" s="151">
        <f>TCD!Y989</f>
        <v/>
      </c>
    </row>
    <row r="989">
      <c r="A989" s="13">
        <f>TCD!V990</f>
        <v/>
      </c>
      <c r="B989" s="1">
        <f>B988</f>
        <v/>
      </c>
      <c r="F989">
        <f>TCD!E990</f>
        <v/>
      </c>
      <c r="H989" s="6">
        <f>IF(RIGHT(J989,3)="BTB","E","P")</f>
        <v/>
      </c>
      <c r="I989">
        <f>LOOKUP(F989,'Facture Chronopost'!L:L,'Facture Chronopost'!H:H)</f>
        <v/>
      </c>
      <c r="J989" s="6">
        <f>TCD!U990</f>
        <v/>
      </c>
      <c r="K989">
        <f>K988</f>
        <v/>
      </c>
      <c r="L989" s="151">
        <f>_xlfn.XLOOKUP(F989,'TCD poids'!A:A,'TCD poids'!C:C)</f>
        <v/>
      </c>
      <c r="M989">
        <f>TCD!T990</f>
        <v/>
      </c>
      <c r="N989">
        <f>IF(I989="",0.2,LOOKUP(I989,'Pays TVA'!A:A,'Pays TVA'!B:B))</f>
        <v/>
      </c>
      <c r="O989" s="151">
        <f>IF(TCD!M990="","",TCD!M990)</f>
        <v/>
      </c>
      <c r="P989" s="151">
        <f>IF(TCD!J990="","",TCD!J990)</f>
        <v/>
      </c>
      <c r="Q989" s="151">
        <f>IF(AND(TCD!L990="",TCD!Q990=""),"",IF(SUM(TCD!L990,TCD!Q990)&gt;15,29,9.5))</f>
        <v/>
      </c>
      <c r="R989" s="151">
        <f>_xlfn.XLOOKUP(F989,TCD!E:E,TCD!K:K,"")</f>
        <v/>
      </c>
      <c r="S989" s="151">
        <f>IF(TCD!I990="","",IF(TCD!I990&gt;8.5,17,8.5))</f>
        <v/>
      </c>
      <c r="T989" s="151">
        <f>TCD!Y990</f>
        <v/>
      </c>
    </row>
    <row r="990">
      <c r="A990" s="13">
        <f>TCD!V991</f>
        <v/>
      </c>
      <c r="B990" s="1">
        <f>B989</f>
        <v/>
      </c>
      <c r="F990">
        <f>TCD!E991</f>
        <v/>
      </c>
      <c r="H990" s="6">
        <f>IF(RIGHT(J990,3)="BTB","E","P")</f>
        <v/>
      </c>
      <c r="I990">
        <f>LOOKUP(F990,'Facture Chronopost'!L:L,'Facture Chronopost'!H:H)</f>
        <v/>
      </c>
      <c r="J990" s="6">
        <f>TCD!U991</f>
        <v/>
      </c>
      <c r="K990">
        <f>K989</f>
        <v/>
      </c>
      <c r="L990" s="151">
        <f>_xlfn.XLOOKUP(F990,'TCD poids'!A:A,'TCD poids'!C:C)</f>
        <v/>
      </c>
      <c r="M990">
        <f>TCD!T991</f>
        <v/>
      </c>
      <c r="N990">
        <f>IF(I990="",0.2,LOOKUP(I990,'Pays TVA'!A:A,'Pays TVA'!B:B))</f>
        <v/>
      </c>
      <c r="O990" s="151">
        <f>IF(TCD!M991="","",TCD!M991)</f>
        <v/>
      </c>
      <c r="P990" s="151">
        <f>IF(TCD!J991="","",TCD!J991)</f>
        <v/>
      </c>
      <c r="Q990" s="151">
        <f>IF(AND(TCD!L991="",TCD!Q991=""),"",IF(SUM(TCD!L991,TCD!Q991)&gt;15,29,9.5))</f>
        <v/>
      </c>
      <c r="R990" s="151">
        <f>_xlfn.XLOOKUP(F990,TCD!E:E,TCD!K:K,"")</f>
        <v/>
      </c>
      <c r="S990" s="151">
        <f>IF(TCD!I991="","",IF(TCD!I991&gt;8.5,17,8.5))</f>
        <v/>
      </c>
      <c r="T990" s="151">
        <f>TCD!Y991</f>
        <v/>
      </c>
    </row>
    <row r="991">
      <c r="A991" s="13">
        <f>TCD!V992</f>
        <v/>
      </c>
      <c r="B991" s="1">
        <f>B990</f>
        <v/>
      </c>
      <c r="F991">
        <f>TCD!E992</f>
        <v/>
      </c>
      <c r="H991" s="6">
        <f>IF(RIGHT(J991,3)="BTB","E","P")</f>
        <v/>
      </c>
      <c r="I991">
        <f>LOOKUP(F991,'Facture Chronopost'!L:L,'Facture Chronopost'!H:H)</f>
        <v/>
      </c>
      <c r="J991" s="6">
        <f>TCD!U992</f>
        <v/>
      </c>
      <c r="K991">
        <f>K990</f>
        <v/>
      </c>
      <c r="L991" s="151">
        <f>_xlfn.XLOOKUP(F991,'TCD poids'!A:A,'TCD poids'!C:C)</f>
        <v/>
      </c>
      <c r="M991">
        <f>TCD!T992</f>
        <v/>
      </c>
      <c r="N991">
        <f>IF(I991="",0.2,LOOKUP(I991,'Pays TVA'!A:A,'Pays TVA'!B:B))</f>
        <v/>
      </c>
      <c r="O991" s="151">
        <f>IF(TCD!M992="","",TCD!M992)</f>
        <v/>
      </c>
      <c r="P991" s="151">
        <f>IF(TCD!J992="","",TCD!J992)</f>
        <v/>
      </c>
      <c r="Q991" s="151">
        <f>IF(AND(TCD!L992="",TCD!Q992=""),"",IF(SUM(TCD!L992,TCD!Q992)&gt;15,29,9.5))</f>
        <v/>
      </c>
      <c r="R991" s="151">
        <f>_xlfn.XLOOKUP(F991,TCD!E:E,TCD!K:K,"")</f>
        <v/>
      </c>
      <c r="S991" s="151">
        <f>IF(TCD!I992="","",IF(TCD!I992&gt;8.5,17,8.5))</f>
        <v/>
      </c>
      <c r="T991" s="151">
        <f>TCD!Y992</f>
        <v/>
      </c>
    </row>
    <row r="992">
      <c r="A992" s="13">
        <f>TCD!V993</f>
        <v/>
      </c>
      <c r="B992" s="1">
        <f>B991</f>
        <v/>
      </c>
      <c r="F992">
        <f>TCD!E993</f>
        <v/>
      </c>
      <c r="H992" s="6">
        <f>IF(RIGHT(J992,3)="BTB","E","P")</f>
        <v/>
      </c>
      <c r="I992">
        <f>LOOKUP(F992,'Facture Chronopost'!L:L,'Facture Chronopost'!H:H)</f>
        <v/>
      </c>
      <c r="J992" s="6">
        <f>TCD!U993</f>
        <v/>
      </c>
      <c r="K992">
        <f>K991</f>
        <v/>
      </c>
      <c r="L992" s="151">
        <f>_xlfn.XLOOKUP(F992,'TCD poids'!A:A,'TCD poids'!C:C)</f>
        <v/>
      </c>
      <c r="M992">
        <f>TCD!T993</f>
        <v/>
      </c>
      <c r="N992">
        <f>IF(I992="",0.2,LOOKUP(I992,'Pays TVA'!A:A,'Pays TVA'!B:B))</f>
        <v/>
      </c>
      <c r="O992" s="151">
        <f>IF(TCD!M993="","",TCD!M993)</f>
        <v/>
      </c>
      <c r="P992" s="151">
        <f>IF(TCD!J993="","",TCD!J993)</f>
        <v/>
      </c>
      <c r="Q992" s="151">
        <f>IF(AND(TCD!L993="",TCD!Q993=""),"",IF(SUM(TCD!L993,TCD!Q993)&gt;15,29,9.5))</f>
        <v/>
      </c>
      <c r="R992" s="151">
        <f>_xlfn.XLOOKUP(F992,TCD!E:E,TCD!K:K,"")</f>
        <v/>
      </c>
      <c r="S992" s="151">
        <f>IF(TCD!I993="","",IF(TCD!I993&gt;8.5,17,8.5))</f>
        <v/>
      </c>
      <c r="T992" s="151">
        <f>TCD!Y993</f>
        <v/>
      </c>
    </row>
    <row r="993">
      <c r="A993" s="13">
        <f>TCD!V994</f>
        <v/>
      </c>
      <c r="B993" s="1">
        <f>B992</f>
        <v/>
      </c>
      <c r="F993">
        <f>TCD!E994</f>
        <v/>
      </c>
      <c r="H993" s="6">
        <f>IF(RIGHT(J993,3)="BTB","E","P")</f>
        <v/>
      </c>
      <c r="I993">
        <f>LOOKUP(F993,'Facture Chronopost'!L:L,'Facture Chronopost'!H:H)</f>
        <v/>
      </c>
      <c r="J993" s="6">
        <f>TCD!U994</f>
        <v/>
      </c>
      <c r="K993">
        <f>K992</f>
        <v/>
      </c>
      <c r="L993" s="151">
        <f>_xlfn.XLOOKUP(F993,'TCD poids'!A:A,'TCD poids'!C:C)</f>
        <v/>
      </c>
      <c r="M993">
        <f>TCD!T994</f>
        <v/>
      </c>
      <c r="N993">
        <f>IF(I993="",0.2,LOOKUP(I993,'Pays TVA'!A:A,'Pays TVA'!B:B))</f>
        <v/>
      </c>
      <c r="O993" s="151">
        <f>IF(TCD!M994="","",TCD!M994)</f>
        <v/>
      </c>
      <c r="P993" s="151">
        <f>IF(TCD!J994="","",TCD!J994)</f>
        <v/>
      </c>
      <c r="Q993" s="151">
        <f>IF(AND(TCD!L994="",TCD!Q994=""),"",IF(SUM(TCD!L994,TCD!Q994)&gt;15,29,9.5))</f>
        <v/>
      </c>
      <c r="R993" s="151">
        <f>_xlfn.XLOOKUP(F993,TCD!E:E,TCD!K:K,"")</f>
        <v/>
      </c>
      <c r="S993" s="151">
        <f>IF(TCD!I994="","",IF(TCD!I994&gt;8.5,17,8.5))</f>
        <v/>
      </c>
      <c r="T993" s="151">
        <f>TCD!Y994</f>
        <v/>
      </c>
    </row>
    <row r="994">
      <c r="A994" s="13">
        <f>TCD!V995</f>
        <v/>
      </c>
      <c r="B994" s="1">
        <f>B993</f>
        <v/>
      </c>
      <c r="F994">
        <f>TCD!E995</f>
        <v/>
      </c>
      <c r="H994" s="6">
        <f>IF(RIGHT(J994,3)="BTB","E","P")</f>
        <v/>
      </c>
      <c r="I994">
        <f>LOOKUP(F994,'Facture Chronopost'!L:L,'Facture Chronopost'!H:H)</f>
        <v/>
      </c>
      <c r="J994" s="6">
        <f>TCD!U995</f>
        <v/>
      </c>
      <c r="K994">
        <f>K993</f>
        <v/>
      </c>
      <c r="L994" s="151">
        <f>_xlfn.XLOOKUP(F994,'TCD poids'!A:A,'TCD poids'!C:C)</f>
        <v/>
      </c>
      <c r="M994">
        <f>TCD!T995</f>
        <v/>
      </c>
      <c r="N994">
        <f>IF(I994="",0.2,LOOKUP(I994,'Pays TVA'!A:A,'Pays TVA'!B:B))</f>
        <v/>
      </c>
      <c r="O994" s="151">
        <f>IF(TCD!M995="","",TCD!M995)</f>
        <v/>
      </c>
      <c r="P994" s="151">
        <f>IF(TCD!J995="","",TCD!J995)</f>
        <v/>
      </c>
      <c r="Q994" s="151">
        <f>IF(AND(TCD!L995="",TCD!Q995=""),"",IF(SUM(TCD!L995,TCD!Q995)&gt;15,29,9.5))</f>
        <v/>
      </c>
      <c r="R994" s="151">
        <f>_xlfn.XLOOKUP(F994,TCD!E:E,TCD!K:K,"")</f>
        <v/>
      </c>
      <c r="S994" s="151">
        <f>IF(TCD!I995="","",IF(TCD!I995&gt;8.5,17,8.5))</f>
        <v/>
      </c>
      <c r="T994" s="151">
        <f>TCD!Y995</f>
        <v/>
      </c>
    </row>
    <row r="995">
      <c r="A995" s="13">
        <f>TCD!V996</f>
        <v/>
      </c>
      <c r="B995" s="1">
        <f>B994</f>
        <v/>
      </c>
      <c r="F995">
        <f>TCD!E996</f>
        <v/>
      </c>
      <c r="H995" s="6">
        <f>IF(RIGHT(J995,3)="BTB","E","P")</f>
        <v/>
      </c>
      <c r="I995">
        <f>LOOKUP(F995,'Facture Chronopost'!L:L,'Facture Chronopost'!H:H)</f>
        <v/>
      </c>
      <c r="J995" s="6">
        <f>TCD!U996</f>
        <v/>
      </c>
      <c r="K995">
        <f>K994</f>
        <v/>
      </c>
      <c r="L995" s="151">
        <f>_xlfn.XLOOKUP(F995,'TCD poids'!A:A,'TCD poids'!C:C)</f>
        <v/>
      </c>
      <c r="M995">
        <f>TCD!T996</f>
        <v/>
      </c>
      <c r="N995">
        <f>IF(I995="",0.2,LOOKUP(I995,'Pays TVA'!A:A,'Pays TVA'!B:B))</f>
        <v/>
      </c>
      <c r="O995" s="151">
        <f>IF(TCD!M996="","",TCD!M996)</f>
        <v/>
      </c>
      <c r="P995" s="151">
        <f>IF(TCD!J996="","",TCD!J996)</f>
        <v/>
      </c>
      <c r="Q995" s="151">
        <f>IF(AND(TCD!L996="",TCD!Q996=""),"",IF(SUM(TCD!L996,TCD!Q996)&gt;15,29,9.5))</f>
        <v/>
      </c>
      <c r="R995" s="151">
        <f>_xlfn.XLOOKUP(F995,TCD!E:E,TCD!K:K,"")</f>
        <v/>
      </c>
      <c r="S995" s="151">
        <f>IF(TCD!I996="","",IF(TCD!I996&gt;8.5,17,8.5))</f>
        <v/>
      </c>
      <c r="T995" s="151">
        <f>TCD!Y996</f>
        <v/>
      </c>
    </row>
    <row r="996">
      <c r="A996" s="13">
        <f>TCD!V997</f>
        <v/>
      </c>
      <c r="B996" s="1">
        <f>B995</f>
        <v/>
      </c>
      <c r="F996">
        <f>TCD!E997</f>
        <v/>
      </c>
      <c r="H996" s="6">
        <f>IF(RIGHT(J996,3)="BTB","E","P")</f>
        <v/>
      </c>
      <c r="I996">
        <f>LOOKUP(F996,'Facture Chronopost'!L:L,'Facture Chronopost'!H:H)</f>
        <v/>
      </c>
      <c r="J996" s="6">
        <f>TCD!U997</f>
        <v/>
      </c>
      <c r="K996">
        <f>K995</f>
        <v/>
      </c>
      <c r="L996" s="151">
        <f>_xlfn.XLOOKUP(F996,'TCD poids'!A:A,'TCD poids'!C:C)</f>
        <v/>
      </c>
      <c r="M996">
        <f>TCD!T997</f>
        <v/>
      </c>
      <c r="N996">
        <f>IF(I996="",0.2,LOOKUP(I996,'Pays TVA'!A:A,'Pays TVA'!B:B))</f>
        <v/>
      </c>
      <c r="O996" s="151">
        <f>IF(TCD!M997="","",TCD!M997)</f>
        <v/>
      </c>
      <c r="P996" s="151">
        <f>IF(TCD!J997="","",TCD!J997)</f>
        <v/>
      </c>
      <c r="Q996" s="151">
        <f>IF(AND(TCD!L997="",TCD!Q997=""),"",IF(SUM(TCD!L997,TCD!Q997)&gt;15,29,9.5))</f>
        <v/>
      </c>
      <c r="R996" s="151">
        <f>_xlfn.XLOOKUP(F996,TCD!E:E,TCD!K:K,"")</f>
        <v/>
      </c>
      <c r="S996" s="151">
        <f>IF(TCD!I997="","",IF(TCD!I997&gt;8.5,17,8.5))</f>
        <v/>
      </c>
      <c r="T996" s="151">
        <f>TCD!Y997</f>
        <v/>
      </c>
    </row>
    <row r="997">
      <c r="A997" s="13">
        <f>TCD!V998</f>
        <v/>
      </c>
      <c r="B997" s="1">
        <f>B996</f>
        <v/>
      </c>
      <c r="F997">
        <f>TCD!E998</f>
        <v/>
      </c>
      <c r="H997" s="6">
        <f>IF(RIGHT(J997,3)="BTB","E","P")</f>
        <v/>
      </c>
      <c r="I997">
        <f>LOOKUP(F997,'Facture Chronopost'!L:L,'Facture Chronopost'!H:H)</f>
        <v/>
      </c>
      <c r="J997" s="6">
        <f>TCD!U998</f>
        <v/>
      </c>
      <c r="K997">
        <f>K996</f>
        <v/>
      </c>
      <c r="L997" s="151">
        <f>_xlfn.XLOOKUP(F997,'TCD poids'!A:A,'TCD poids'!C:C)</f>
        <v/>
      </c>
      <c r="M997">
        <f>TCD!T998</f>
        <v/>
      </c>
      <c r="N997">
        <f>IF(I997="",0.2,LOOKUP(I997,'Pays TVA'!A:A,'Pays TVA'!B:B))</f>
        <v/>
      </c>
      <c r="O997" s="151">
        <f>IF(TCD!M998="","",TCD!M998)</f>
        <v/>
      </c>
      <c r="P997" s="151">
        <f>IF(TCD!J998="","",TCD!J998)</f>
        <v/>
      </c>
      <c r="Q997" s="151">
        <f>IF(AND(TCD!L998="",TCD!Q998=""),"",IF(SUM(TCD!L998,TCD!Q998)&gt;15,29,9.5))</f>
        <v/>
      </c>
      <c r="R997" s="151">
        <f>_xlfn.XLOOKUP(F997,TCD!E:E,TCD!K:K,"")</f>
        <v/>
      </c>
      <c r="S997" s="151">
        <f>IF(TCD!I998="","",IF(TCD!I998&gt;8.5,17,8.5))</f>
        <v/>
      </c>
      <c r="T997" s="151">
        <f>TCD!Y998</f>
        <v/>
      </c>
    </row>
    <row r="998">
      <c r="A998" s="13">
        <f>TCD!V999</f>
        <v/>
      </c>
      <c r="B998" s="1">
        <f>B997</f>
        <v/>
      </c>
      <c r="F998">
        <f>TCD!E999</f>
        <v/>
      </c>
      <c r="H998" s="6">
        <f>IF(RIGHT(J998,3)="BTB","E","P")</f>
        <v/>
      </c>
      <c r="I998">
        <f>LOOKUP(F998,'Facture Chronopost'!L:L,'Facture Chronopost'!H:H)</f>
        <v/>
      </c>
      <c r="J998" s="6">
        <f>TCD!U999</f>
        <v/>
      </c>
      <c r="K998">
        <f>K997</f>
        <v/>
      </c>
      <c r="L998" s="151">
        <f>_xlfn.XLOOKUP(F998,'TCD poids'!A:A,'TCD poids'!C:C)</f>
        <v/>
      </c>
      <c r="M998">
        <f>TCD!T999</f>
        <v/>
      </c>
      <c r="N998">
        <f>IF(I998="",0.2,LOOKUP(I998,'Pays TVA'!A:A,'Pays TVA'!B:B))</f>
        <v/>
      </c>
      <c r="O998" s="151">
        <f>IF(TCD!M999="","",TCD!M999)</f>
        <v/>
      </c>
      <c r="P998" s="151">
        <f>IF(TCD!J999="","",TCD!J999)</f>
        <v/>
      </c>
      <c r="Q998" s="151">
        <f>IF(AND(TCD!L999="",TCD!Q999=""),"",IF(SUM(TCD!L999,TCD!Q999)&gt;15,29,9.5))</f>
        <v/>
      </c>
      <c r="R998" s="151">
        <f>_xlfn.XLOOKUP(F998,TCD!E:E,TCD!K:K,"")</f>
        <v/>
      </c>
      <c r="S998" s="151">
        <f>IF(TCD!I999="","",IF(TCD!I999&gt;8.5,17,8.5))</f>
        <v/>
      </c>
      <c r="T998" s="151">
        <f>TCD!Y999</f>
        <v/>
      </c>
    </row>
    <row r="999">
      <c r="A999" s="13">
        <f>TCD!V1000</f>
        <v/>
      </c>
      <c r="B999" s="1">
        <f>B998</f>
        <v/>
      </c>
      <c r="F999">
        <f>TCD!E1000</f>
        <v/>
      </c>
      <c r="H999" s="6">
        <f>IF(RIGHT(J999,3)="BTB","E","P")</f>
        <v/>
      </c>
      <c r="I999">
        <f>LOOKUP(F999,'Facture Chronopost'!L:L,'Facture Chronopost'!H:H)</f>
        <v/>
      </c>
      <c r="J999" s="6">
        <f>TCD!U1000</f>
        <v/>
      </c>
      <c r="K999">
        <f>K998</f>
        <v/>
      </c>
      <c r="L999" s="151">
        <f>_xlfn.XLOOKUP(F999,'TCD poids'!A:A,'TCD poids'!C:C)</f>
        <v/>
      </c>
      <c r="M999">
        <f>TCD!T1000</f>
        <v/>
      </c>
      <c r="N999">
        <f>IF(I999="",0.2,LOOKUP(I999,'Pays TVA'!A:A,'Pays TVA'!B:B))</f>
        <v/>
      </c>
      <c r="O999" s="151">
        <f>IF(TCD!M1000="","",TCD!M1000)</f>
        <v/>
      </c>
      <c r="P999" s="151">
        <f>IF(TCD!J1000="","",TCD!J1000)</f>
        <v/>
      </c>
      <c r="Q999" s="151">
        <f>IF(AND(TCD!L1000="",TCD!Q1000=""),"",IF(SUM(TCD!L1000,TCD!Q1000)&gt;15,29,9.5))</f>
        <v/>
      </c>
      <c r="R999" s="151">
        <f>_xlfn.XLOOKUP(F999,TCD!E:E,TCD!K:K,"")</f>
        <v/>
      </c>
      <c r="S999" s="151">
        <f>IF(TCD!I1000="","",IF(TCD!I1000&gt;8.5,17,8.5))</f>
        <v/>
      </c>
      <c r="T999" s="151">
        <f>TCD!Y1000</f>
        <v/>
      </c>
    </row>
    <row r="1000">
      <c r="A1000" s="13">
        <f>TCD!V1001</f>
        <v/>
      </c>
      <c r="B1000" s="1">
        <f>B999</f>
        <v/>
      </c>
      <c r="F1000">
        <f>TCD!E1001</f>
        <v/>
      </c>
      <c r="H1000" s="6">
        <f>IF(RIGHT(J1000,3)="BTB","E","P")</f>
        <v/>
      </c>
      <c r="I1000">
        <f>LOOKUP(F1000,'Facture Chronopost'!L:L,'Facture Chronopost'!H:H)</f>
        <v/>
      </c>
      <c r="J1000" s="6">
        <f>TCD!U1001</f>
        <v/>
      </c>
      <c r="K1000">
        <f>K999</f>
        <v/>
      </c>
      <c r="L1000" s="151">
        <f>_xlfn.XLOOKUP(F1000,'TCD poids'!A:A,'TCD poids'!C:C)</f>
        <v/>
      </c>
      <c r="M1000">
        <f>TCD!T1001</f>
        <v/>
      </c>
      <c r="N1000">
        <f>IF(I1000="",0.2,LOOKUP(I1000,'Pays TVA'!A:A,'Pays TVA'!B:B))</f>
        <v/>
      </c>
      <c r="O1000" s="151">
        <f>IF(TCD!M1001="","",TCD!M1001)</f>
        <v/>
      </c>
      <c r="P1000" s="151">
        <f>IF(TCD!J1001="","",TCD!J1001)</f>
        <v/>
      </c>
      <c r="Q1000" s="151">
        <f>IF(AND(TCD!L1001="",TCD!Q1001=""),"",IF(SUM(TCD!L1001,TCD!Q1001)&gt;15,29,9.5))</f>
        <v/>
      </c>
      <c r="R1000" s="151">
        <f>_xlfn.XLOOKUP(F1000,TCD!E:E,TCD!K:K,"")</f>
        <v/>
      </c>
      <c r="S1000" s="151">
        <f>IF(TCD!I1001="","",IF(TCD!I1001&gt;8.5,17,8.5))</f>
        <v/>
      </c>
      <c r="T1000" s="151">
        <f>TCD!Y1001</f>
        <v/>
      </c>
    </row>
    <row r="1001">
      <c r="A1001" s="13">
        <f>TCD!V1002</f>
        <v/>
      </c>
      <c r="B1001" s="1">
        <f>B1000</f>
        <v/>
      </c>
      <c r="F1001">
        <f>TCD!E1002</f>
        <v/>
      </c>
      <c r="H1001" s="6">
        <f>IF(RIGHT(J1001,3)="BTB","E","P")</f>
        <v/>
      </c>
      <c r="I1001">
        <f>LOOKUP(F1001,'Facture Chronopost'!L:L,'Facture Chronopost'!H:H)</f>
        <v/>
      </c>
      <c r="J1001" s="6">
        <f>TCD!U1002</f>
        <v/>
      </c>
      <c r="K1001">
        <f>K1000</f>
        <v/>
      </c>
      <c r="L1001" s="151">
        <f>_xlfn.XLOOKUP(F1001,'TCD poids'!A:A,'TCD poids'!C:C)</f>
        <v/>
      </c>
      <c r="M1001">
        <f>TCD!T1002</f>
        <v/>
      </c>
      <c r="N1001">
        <f>IF(I1001="",0.2,LOOKUP(I1001,'Pays TVA'!A:A,'Pays TVA'!B:B))</f>
        <v/>
      </c>
      <c r="O1001" s="151">
        <f>IF(TCD!M1002="","",TCD!M1002)</f>
        <v/>
      </c>
      <c r="P1001" s="151">
        <f>IF(TCD!J1002="","",TCD!J1002)</f>
        <v/>
      </c>
      <c r="Q1001" s="151">
        <f>IF(AND(TCD!L1002="",TCD!Q1002=""),"",IF(SUM(TCD!L1002,TCD!Q1002)&gt;15,29,9.5))</f>
        <v/>
      </c>
      <c r="R1001" s="151">
        <f>_xlfn.XLOOKUP(F1001,TCD!E:E,TCD!K:K,"")</f>
        <v/>
      </c>
      <c r="S1001" s="151">
        <f>IF(TCD!I1002="","",IF(TCD!I1002&gt;8.5,17,8.5))</f>
        <v/>
      </c>
      <c r="T1001" s="151">
        <f>TCD!Y1002</f>
        <v/>
      </c>
    </row>
    <row r="1002">
      <c r="A1002" s="13">
        <f>TCD!V1003</f>
        <v/>
      </c>
      <c r="B1002" s="1">
        <f>B1001</f>
        <v/>
      </c>
      <c r="F1002">
        <f>TCD!E1003</f>
        <v/>
      </c>
      <c r="H1002" s="6">
        <f>IF(RIGHT(J1002,3)="BTB","E","P")</f>
        <v/>
      </c>
      <c r="I1002">
        <f>LOOKUP(F1002,'Facture Chronopost'!L:L,'Facture Chronopost'!H:H)</f>
        <v/>
      </c>
      <c r="J1002" s="6">
        <f>TCD!U1003</f>
        <v/>
      </c>
      <c r="K1002">
        <f>K1001</f>
        <v/>
      </c>
      <c r="L1002" s="151">
        <f>_xlfn.XLOOKUP(F1002,'TCD poids'!A:A,'TCD poids'!C:C)</f>
        <v/>
      </c>
      <c r="M1002">
        <f>TCD!T1003</f>
        <v/>
      </c>
      <c r="N1002">
        <f>IF(I1002="",0.2,LOOKUP(I1002,'Pays TVA'!A:A,'Pays TVA'!B:B))</f>
        <v/>
      </c>
      <c r="O1002" s="151">
        <f>IF(TCD!M1003="","",TCD!M1003)</f>
        <v/>
      </c>
      <c r="P1002" s="151">
        <f>IF(TCD!J1003="","",TCD!J1003)</f>
        <v/>
      </c>
      <c r="Q1002" s="151">
        <f>IF(AND(TCD!L1003="",TCD!Q1003=""),"",IF(SUM(TCD!L1003,TCD!Q1003)&gt;15,29,9.5))</f>
        <v/>
      </c>
      <c r="R1002" s="151">
        <f>_xlfn.XLOOKUP(F1002,TCD!E:E,TCD!K:K,"")</f>
        <v/>
      </c>
      <c r="S1002" s="151">
        <f>IF(TCD!I1003="","",IF(TCD!I1003&gt;8.5,17,8.5))</f>
        <v/>
      </c>
      <c r="T1002" s="151">
        <f>TCD!Y1003</f>
        <v/>
      </c>
    </row>
    <row r="1003">
      <c r="A1003" s="13">
        <f>TCD!V1004</f>
        <v/>
      </c>
      <c r="B1003" s="1">
        <f>B1002</f>
        <v/>
      </c>
      <c r="F1003">
        <f>TCD!E1004</f>
        <v/>
      </c>
      <c r="H1003" s="6">
        <f>IF(RIGHT(J1003,3)="BTB","E","P")</f>
        <v/>
      </c>
      <c r="I1003">
        <f>LOOKUP(F1003,'Facture Chronopost'!L:L,'Facture Chronopost'!H:H)</f>
        <v/>
      </c>
      <c r="J1003" s="6">
        <f>TCD!U1004</f>
        <v/>
      </c>
      <c r="K1003">
        <f>K1002</f>
        <v/>
      </c>
      <c r="L1003" s="151">
        <f>_xlfn.XLOOKUP(F1003,'TCD poids'!A:A,'TCD poids'!C:C)</f>
        <v/>
      </c>
      <c r="M1003">
        <f>TCD!T1004</f>
        <v/>
      </c>
      <c r="N1003">
        <f>IF(I1003="",0.2,LOOKUP(I1003,'Pays TVA'!A:A,'Pays TVA'!B:B))</f>
        <v/>
      </c>
      <c r="O1003" s="151">
        <f>IF(TCD!M1004="","",TCD!M1004)</f>
        <v/>
      </c>
      <c r="P1003" s="151">
        <f>IF(TCD!J1004="","",TCD!J1004)</f>
        <v/>
      </c>
      <c r="Q1003" s="151">
        <f>IF(AND(TCD!L1004="",TCD!Q1004=""),"",IF(SUM(TCD!L1004,TCD!Q1004)&gt;15,29,9.5))</f>
        <v/>
      </c>
      <c r="R1003" s="151">
        <f>_xlfn.XLOOKUP(F1003,TCD!E:E,TCD!K:K,"")</f>
        <v/>
      </c>
      <c r="S1003" s="151">
        <f>IF(TCD!I1004="","",IF(TCD!I1004&gt;8.5,17,8.5))</f>
        <v/>
      </c>
      <c r="T1003" s="151">
        <f>TCD!Y1004</f>
        <v/>
      </c>
    </row>
    <row r="1004">
      <c r="A1004" s="13">
        <f>TCD!V1005</f>
        <v/>
      </c>
      <c r="B1004" s="1">
        <f>B1003</f>
        <v/>
      </c>
      <c r="F1004">
        <f>TCD!E1005</f>
        <v/>
      </c>
      <c r="H1004" s="6">
        <f>IF(RIGHT(J1004,3)="BTB","E","P")</f>
        <v/>
      </c>
      <c r="I1004">
        <f>LOOKUP(F1004,'Facture Chronopost'!L:L,'Facture Chronopost'!H:H)</f>
        <v/>
      </c>
      <c r="J1004" s="6">
        <f>TCD!U1005</f>
        <v/>
      </c>
      <c r="K1004">
        <f>K1003</f>
        <v/>
      </c>
      <c r="L1004" s="151">
        <f>_xlfn.XLOOKUP(F1004,'TCD poids'!A:A,'TCD poids'!C:C)</f>
        <v/>
      </c>
      <c r="M1004">
        <f>TCD!T1005</f>
        <v/>
      </c>
      <c r="N1004">
        <f>IF(I1004="",0.2,LOOKUP(I1004,'Pays TVA'!A:A,'Pays TVA'!B:B))</f>
        <v/>
      </c>
      <c r="O1004" s="151">
        <f>IF(TCD!M1005="","",TCD!M1005)</f>
        <v/>
      </c>
      <c r="P1004" s="151">
        <f>IF(TCD!J1005="","",TCD!J1005)</f>
        <v/>
      </c>
      <c r="Q1004" s="151">
        <f>IF(AND(TCD!L1005="",TCD!Q1005=""),"",IF(SUM(TCD!L1005,TCD!Q1005)&gt;15,29,9.5))</f>
        <v/>
      </c>
      <c r="R1004" s="151">
        <f>_xlfn.XLOOKUP(F1004,TCD!E:E,TCD!K:K,"")</f>
        <v/>
      </c>
      <c r="S1004" s="151">
        <f>IF(TCD!I1005="","",IF(TCD!I1005&gt;8.5,17,8.5))</f>
        <v/>
      </c>
      <c r="T1004" s="151">
        <f>TCD!Y1005</f>
        <v/>
      </c>
    </row>
    <row r="1005">
      <c r="A1005" s="13">
        <f>TCD!V1006</f>
        <v/>
      </c>
      <c r="B1005" s="1">
        <f>B1004</f>
        <v/>
      </c>
      <c r="F1005">
        <f>TCD!E1006</f>
        <v/>
      </c>
      <c r="H1005" s="6">
        <f>IF(RIGHT(J1005,3)="BTB","E","P")</f>
        <v/>
      </c>
      <c r="I1005">
        <f>LOOKUP(F1005,'Facture Chronopost'!L:L,'Facture Chronopost'!H:H)</f>
        <v/>
      </c>
      <c r="J1005" s="6">
        <f>TCD!U1006</f>
        <v/>
      </c>
      <c r="K1005">
        <f>K1004</f>
        <v/>
      </c>
      <c r="L1005" s="151">
        <f>_xlfn.XLOOKUP(F1005,'TCD poids'!A:A,'TCD poids'!C:C)</f>
        <v/>
      </c>
      <c r="M1005">
        <f>TCD!T1006</f>
        <v/>
      </c>
      <c r="N1005">
        <f>IF(I1005="",0.2,LOOKUP(I1005,'Pays TVA'!A:A,'Pays TVA'!B:B))</f>
        <v/>
      </c>
      <c r="O1005" s="151">
        <f>IF(TCD!M1006="","",TCD!M1006)</f>
        <v/>
      </c>
      <c r="P1005" s="151">
        <f>IF(TCD!J1006="","",TCD!J1006)</f>
        <v/>
      </c>
      <c r="Q1005" s="151">
        <f>IF(AND(TCD!L1006="",TCD!Q1006=""),"",IF(SUM(TCD!L1006,TCD!Q1006)&gt;15,29,9.5))</f>
        <v/>
      </c>
      <c r="R1005" s="151">
        <f>_xlfn.XLOOKUP(F1005,TCD!E:E,TCD!K:K,"")</f>
        <v/>
      </c>
      <c r="S1005" s="151">
        <f>IF(TCD!I1006="","",IF(TCD!I1006&gt;8.5,17,8.5))</f>
        <v/>
      </c>
      <c r="T1005" s="151">
        <f>TCD!Y1006</f>
        <v/>
      </c>
    </row>
    <row r="1006">
      <c r="A1006" s="13">
        <f>TCD!V1007</f>
        <v/>
      </c>
      <c r="B1006" s="1">
        <f>B1005</f>
        <v/>
      </c>
      <c r="F1006">
        <f>TCD!E1007</f>
        <v/>
      </c>
      <c r="H1006" s="6">
        <f>IF(RIGHT(J1006,3)="BTB","E","P")</f>
        <v/>
      </c>
      <c r="I1006">
        <f>LOOKUP(F1006,'Facture Chronopost'!L:L,'Facture Chronopost'!H:H)</f>
        <v/>
      </c>
      <c r="J1006" s="6">
        <f>TCD!U1007</f>
        <v/>
      </c>
      <c r="K1006">
        <f>K1005</f>
        <v/>
      </c>
      <c r="L1006" s="151">
        <f>_xlfn.XLOOKUP(F1006,'TCD poids'!A:A,'TCD poids'!C:C)</f>
        <v/>
      </c>
      <c r="M1006">
        <f>TCD!T1007</f>
        <v/>
      </c>
      <c r="N1006">
        <f>IF(I1006="",0.2,LOOKUP(I1006,'Pays TVA'!A:A,'Pays TVA'!B:B))</f>
        <v/>
      </c>
      <c r="O1006" s="151">
        <f>IF(TCD!M1007="","",TCD!M1007)</f>
        <v/>
      </c>
      <c r="P1006" s="151">
        <f>IF(TCD!J1007="","",TCD!J1007)</f>
        <v/>
      </c>
      <c r="Q1006" s="151">
        <f>IF(AND(TCD!L1007="",TCD!Q1007=""),"",IF(SUM(TCD!L1007,TCD!Q1007)&gt;15,29,9.5))</f>
        <v/>
      </c>
      <c r="R1006" s="151">
        <f>_xlfn.XLOOKUP(F1006,TCD!E:E,TCD!K:K,"")</f>
        <v/>
      </c>
      <c r="S1006" s="151">
        <f>IF(TCD!I1007="","",IF(TCD!I1007&gt;8.5,17,8.5))</f>
        <v/>
      </c>
      <c r="T1006" s="151">
        <f>TCD!Y1007</f>
        <v/>
      </c>
    </row>
    <row r="1007">
      <c r="A1007" s="13">
        <f>TCD!V1008</f>
        <v/>
      </c>
      <c r="B1007" s="1">
        <f>B1006</f>
        <v/>
      </c>
      <c r="F1007">
        <f>TCD!E1008</f>
        <v/>
      </c>
      <c r="H1007" s="6">
        <f>IF(RIGHT(J1007,3)="BTB","E","P")</f>
        <v/>
      </c>
      <c r="I1007">
        <f>LOOKUP(F1007,'Facture Chronopost'!L:L,'Facture Chronopost'!H:H)</f>
        <v/>
      </c>
      <c r="J1007" s="6">
        <f>TCD!U1008</f>
        <v/>
      </c>
      <c r="K1007">
        <f>K1006</f>
        <v/>
      </c>
      <c r="L1007" s="151">
        <f>_xlfn.XLOOKUP(F1007,'TCD poids'!A:A,'TCD poids'!C:C)</f>
        <v/>
      </c>
      <c r="M1007">
        <f>TCD!T1008</f>
        <v/>
      </c>
      <c r="N1007">
        <f>IF(I1007="",0.2,LOOKUP(I1007,'Pays TVA'!A:A,'Pays TVA'!B:B))</f>
        <v/>
      </c>
      <c r="O1007" s="151">
        <f>IF(TCD!M1008="","",TCD!M1008)</f>
        <v/>
      </c>
      <c r="P1007" s="151">
        <f>IF(TCD!J1008="","",TCD!J1008)</f>
        <v/>
      </c>
      <c r="Q1007" s="151">
        <f>IF(AND(TCD!L1008="",TCD!Q1008=""),"",IF(SUM(TCD!L1008,TCD!Q1008)&gt;15,29,9.5))</f>
        <v/>
      </c>
      <c r="R1007" s="151">
        <f>_xlfn.XLOOKUP(F1007,TCD!E:E,TCD!K:K,"")</f>
        <v/>
      </c>
      <c r="S1007" s="151">
        <f>IF(TCD!I1008="","",IF(TCD!I1008&gt;8.5,17,8.5))</f>
        <v/>
      </c>
      <c r="T1007" s="151">
        <f>TCD!Y1008</f>
        <v/>
      </c>
    </row>
    <row r="1008">
      <c r="A1008" s="13">
        <f>TCD!V1009</f>
        <v/>
      </c>
      <c r="B1008" s="1">
        <f>B1007</f>
        <v/>
      </c>
      <c r="F1008">
        <f>TCD!E1009</f>
        <v/>
      </c>
      <c r="H1008" s="6">
        <f>IF(RIGHT(J1008,3)="BTB","E","P")</f>
        <v/>
      </c>
      <c r="I1008">
        <f>LOOKUP(F1008,'Facture Chronopost'!L:L,'Facture Chronopost'!H:H)</f>
        <v/>
      </c>
      <c r="J1008" s="6">
        <f>TCD!U1009</f>
        <v/>
      </c>
      <c r="K1008">
        <f>K1007</f>
        <v/>
      </c>
      <c r="L1008" s="151">
        <f>_xlfn.XLOOKUP(F1008,'TCD poids'!A:A,'TCD poids'!C:C)</f>
        <v/>
      </c>
      <c r="M1008">
        <f>TCD!T1009</f>
        <v/>
      </c>
      <c r="N1008">
        <f>IF(I1008="",0.2,LOOKUP(I1008,'Pays TVA'!A:A,'Pays TVA'!B:B))</f>
        <v/>
      </c>
      <c r="O1008" s="151">
        <f>IF(TCD!M1009="","",TCD!M1009)</f>
        <v/>
      </c>
      <c r="P1008" s="151">
        <f>IF(TCD!J1009="","",TCD!J1009)</f>
        <v/>
      </c>
      <c r="Q1008" s="151">
        <f>IF(AND(TCD!L1009="",TCD!Q1009=""),"",IF(SUM(TCD!L1009,TCD!Q1009)&gt;15,29,9.5))</f>
        <v/>
      </c>
      <c r="R1008" s="151">
        <f>_xlfn.XLOOKUP(F1008,TCD!E:E,TCD!K:K,"")</f>
        <v/>
      </c>
      <c r="S1008" s="151">
        <f>IF(TCD!I1009="","",IF(TCD!I1009&gt;8.5,17,8.5))</f>
        <v/>
      </c>
      <c r="T1008" s="151">
        <f>TCD!Y1009</f>
        <v/>
      </c>
    </row>
    <row r="1009">
      <c r="A1009" s="13">
        <f>TCD!V1010</f>
        <v/>
      </c>
      <c r="B1009" s="1">
        <f>B1008</f>
        <v/>
      </c>
      <c r="F1009">
        <f>TCD!E1010</f>
        <v/>
      </c>
      <c r="H1009" s="6">
        <f>IF(RIGHT(J1009,3)="BTB","E","P")</f>
        <v/>
      </c>
      <c r="I1009">
        <f>LOOKUP(F1009,'Facture Chronopost'!L:L,'Facture Chronopost'!H:H)</f>
        <v/>
      </c>
      <c r="J1009" s="6">
        <f>TCD!U1010</f>
        <v/>
      </c>
      <c r="K1009">
        <f>K1008</f>
        <v/>
      </c>
      <c r="L1009" s="151">
        <f>_xlfn.XLOOKUP(F1009,'TCD poids'!A:A,'TCD poids'!C:C)</f>
        <v/>
      </c>
      <c r="M1009">
        <f>TCD!T1010</f>
        <v/>
      </c>
      <c r="N1009">
        <f>IF(I1009="",0.2,LOOKUP(I1009,'Pays TVA'!A:A,'Pays TVA'!B:B))</f>
        <v/>
      </c>
      <c r="O1009" s="151">
        <f>IF(TCD!M1010="","",TCD!M1010)</f>
        <v/>
      </c>
      <c r="P1009" s="151">
        <f>IF(TCD!J1010="","",TCD!J1010)</f>
        <v/>
      </c>
      <c r="Q1009" s="151">
        <f>IF(AND(TCD!L1010="",TCD!Q1010=""),"",IF(SUM(TCD!L1010,TCD!Q1010)&gt;15,29,9.5))</f>
        <v/>
      </c>
      <c r="R1009" s="151">
        <f>_xlfn.XLOOKUP(F1009,TCD!E:E,TCD!K:K,"")</f>
        <v/>
      </c>
      <c r="S1009" s="151">
        <f>IF(TCD!I1010="","",IF(TCD!I1010&gt;8.5,17,8.5))</f>
        <v/>
      </c>
      <c r="T1009" s="151">
        <f>TCD!Y1010</f>
        <v/>
      </c>
    </row>
    <row r="1010">
      <c r="A1010" s="13">
        <f>TCD!V1011</f>
        <v/>
      </c>
      <c r="B1010" s="1">
        <f>B1009</f>
        <v/>
      </c>
      <c r="F1010">
        <f>TCD!E1011</f>
        <v/>
      </c>
      <c r="H1010" s="6">
        <f>IF(RIGHT(J1010,3)="BTB","E","P")</f>
        <v/>
      </c>
      <c r="I1010">
        <f>LOOKUP(F1010,'Facture Chronopost'!L:L,'Facture Chronopost'!H:H)</f>
        <v/>
      </c>
      <c r="J1010" s="6">
        <f>TCD!U1011</f>
        <v/>
      </c>
      <c r="K1010">
        <f>K1009</f>
        <v/>
      </c>
      <c r="L1010" s="151">
        <f>_xlfn.XLOOKUP(F1010,'TCD poids'!A:A,'TCD poids'!C:C)</f>
        <v/>
      </c>
      <c r="M1010">
        <f>TCD!T1011</f>
        <v/>
      </c>
      <c r="N1010">
        <f>IF(I1010="",0.2,LOOKUP(I1010,'Pays TVA'!A:A,'Pays TVA'!B:B))</f>
        <v/>
      </c>
      <c r="O1010" s="151">
        <f>IF(TCD!M1011="","",TCD!M1011)</f>
        <v/>
      </c>
      <c r="P1010" s="151">
        <f>IF(TCD!J1011="","",TCD!J1011)</f>
        <v/>
      </c>
      <c r="Q1010" s="151">
        <f>IF(AND(TCD!L1011="",TCD!Q1011=""),"",IF(SUM(TCD!L1011,TCD!Q1011)&gt;15,29,9.5))</f>
        <v/>
      </c>
      <c r="R1010" s="151">
        <f>_xlfn.XLOOKUP(F1010,TCD!E:E,TCD!K:K,"")</f>
        <v/>
      </c>
      <c r="S1010" s="151">
        <f>IF(TCD!I1011="","",IF(TCD!I1011&gt;8.5,17,8.5))</f>
        <v/>
      </c>
      <c r="T1010" s="151">
        <f>TCD!Y1011</f>
        <v/>
      </c>
    </row>
    <row r="1011">
      <c r="A1011" s="13">
        <f>TCD!V1012</f>
        <v/>
      </c>
      <c r="B1011" s="1">
        <f>B1010</f>
        <v/>
      </c>
      <c r="F1011">
        <f>TCD!E1012</f>
        <v/>
      </c>
      <c r="H1011" s="6">
        <f>IF(RIGHT(J1011,3)="BTB","E","P")</f>
        <v/>
      </c>
      <c r="I1011">
        <f>LOOKUP(F1011,'Facture Chronopost'!L:L,'Facture Chronopost'!H:H)</f>
        <v/>
      </c>
      <c r="J1011" s="6">
        <f>TCD!U1012</f>
        <v/>
      </c>
      <c r="K1011">
        <f>K1010</f>
        <v/>
      </c>
      <c r="L1011" s="151">
        <f>_xlfn.XLOOKUP(F1011,'TCD poids'!A:A,'TCD poids'!C:C)</f>
        <v/>
      </c>
      <c r="M1011">
        <f>TCD!T1012</f>
        <v/>
      </c>
      <c r="N1011">
        <f>IF(I1011="",0.2,LOOKUP(I1011,'Pays TVA'!A:A,'Pays TVA'!B:B))</f>
        <v/>
      </c>
      <c r="O1011" s="151">
        <f>IF(TCD!M1012="","",TCD!M1012)</f>
        <v/>
      </c>
      <c r="P1011" s="151">
        <f>IF(TCD!J1012="","",TCD!J1012)</f>
        <v/>
      </c>
      <c r="Q1011" s="151">
        <f>IF(AND(TCD!L1012="",TCD!Q1012=""),"",IF(SUM(TCD!L1012,TCD!Q1012)&gt;15,29,9.5))</f>
        <v/>
      </c>
      <c r="R1011" s="151">
        <f>_xlfn.XLOOKUP(F1011,TCD!E:E,TCD!K:K,"")</f>
        <v/>
      </c>
      <c r="S1011" s="151">
        <f>IF(TCD!I1012="","",IF(TCD!I1012&gt;8.5,17,8.5))</f>
        <v/>
      </c>
      <c r="T1011" s="151">
        <f>TCD!Y1012</f>
        <v/>
      </c>
    </row>
    <row r="1012">
      <c r="A1012" s="13">
        <f>TCD!V1013</f>
        <v/>
      </c>
      <c r="B1012" s="1">
        <f>B1011</f>
        <v/>
      </c>
      <c r="F1012">
        <f>TCD!E1013</f>
        <v/>
      </c>
      <c r="H1012" s="6">
        <f>IF(RIGHT(J1012,3)="BTB","E","P")</f>
        <v/>
      </c>
      <c r="I1012">
        <f>LOOKUP(F1012,'Facture Chronopost'!L:L,'Facture Chronopost'!H:H)</f>
        <v/>
      </c>
      <c r="J1012" s="6">
        <f>TCD!U1013</f>
        <v/>
      </c>
      <c r="K1012">
        <f>K1011</f>
        <v/>
      </c>
      <c r="L1012" s="151">
        <f>_xlfn.XLOOKUP(F1012,'TCD poids'!A:A,'TCD poids'!C:C)</f>
        <v/>
      </c>
      <c r="M1012">
        <f>TCD!T1013</f>
        <v/>
      </c>
      <c r="N1012">
        <f>IF(I1012="",0.2,LOOKUP(I1012,'Pays TVA'!A:A,'Pays TVA'!B:B))</f>
        <v/>
      </c>
      <c r="O1012" s="151">
        <f>IF(TCD!M1013="","",TCD!M1013)</f>
        <v/>
      </c>
      <c r="P1012" s="151">
        <f>IF(TCD!J1013="","",TCD!J1013)</f>
        <v/>
      </c>
      <c r="Q1012" s="151">
        <f>IF(AND(TCD!L1013="",TCD!Q1013=""),"",IF(SUM(TCD!L1013,TCD!Q1013)&gt;15,29,9.5))</f>
        <v/>
      </c>
      <c r="R1012" s="151">
        <f>_xlfn.XLOOKUP(F1012,TCD!E:E,TCD!K:K,"")</f>
        <v/>
      </c>
      <c r="S1012" s="151">
        <f>IF(TCD!I1013="","",IF(TCD!I1013&gt;8.5,17,8.5))</f>
        <v/>
      </c>
      <c r="T1012" s="151">
        <f>TCD!Y1013</f>
        <v/>
      </c>
    </row>
    <row r="1013">
      <c r="A1013" s="13">
        <f>TCD!V1014</f>
        <v/>
      </c>
      <c r="B1013" s="1">
        <f>B1012</f>
        <v/>
      </c>
      <c r="F1013">
        <f>TCD!E1014</f>
        <v/>
      </c>
      <c r="H1013" s="6">
        <f>IF(RIGHT(J1013,3)="BTB","E","P")</f>
        <v/>
      </c>
      <c r="I1013">
        <f>LOOKUP(F1013,'Facture Chronopost'!L:L,'Facture Chronopost'!H:H)</f>
        <v/>
      </c>
      <c r="J1013" s="6">
        <f>TCD!U1014</f>
        <v/>
      </c>
      <c r="K1013">
        <f>K1012</f>
        <v/>
      </c>
      <c r="L1013" s="151">
        <f>_xlfn.XLOOKUP(F1013,'TCD poids'!A:A,'TCD poids'!C:C)</f>
        <v/>
      </c>
      <c r="M1013">
        <f>TCD!T1014</f>
        <v/>
      </c>
      <c r="N1013">
        <f>IF(I1013="",0.2,LOOKUP(I1013,'Pays TVA'!A:A,'Pays TVA'!B:B))</f>
        <v/>
      </c>
      <c r="O1013" s="151">
        <f>IF(TCD!M1014="","",TCD!M1014)</f>
        <v/>
      </c>
      <c r="P1013" s="151">
        <f>IF(TCD!J1014="","",TCD!J1014)</f>
        <v/>
      </c>
      <c r="Q1013" s="151">
        <f>IF(AND(TCD!L1014="",TCD!Q1014=""),"",IF(SUM(TCD!L1014,TCD!Q1014)&gt;15,29,9.5))</f>
        <v/>
      </c>
      <c r="R1013" s="151">
        <f>_xlfn.XLOOKUP(F1013,TCD!E:E,TCD!K:K,"")</f>
        <v/>
      </c>
      <c r="S1013" s="151">
        <f>IF(TCD!I1014="","",IF(TCD!I1014&gt;8.5,17,8.5))</f>
        <v/>
      </c>
      <c r="T1013" s="151">
        <f>TCD!Y1014</f>
        <v/>
      </c>
    </row>
    <row r="1014">
      <c r="A1014" s="13">
        <f>TCD!V1015</f>
        <v/>
      </c>
      <c r="B1014" s="1">
        <f>B1013</f>
        <v/>
      </c>
      <c r="F1014">
        <f>TCD!E1015</f>
        <v/>
      </c>
      <c r="H1014" s="6">
        <f>IF(RIGHT(J1014,3)="BTB","E","P")</f>
        <v/>
      </c>
      <c r="I1014">
        <f>LOOKUP(F1014,'Facture Chronopost'!L:L,'Facture Chronopost'!H:H)</f>
        <v/>
      </c>
      <c r="J1014" s="6">
        <f>TCD!U1015</f>
        <v/>
      </c>
      <c r="K1014">
        <f>K1013</f>
        <v/>
      </c>
      <c r="L1014" s="151">
        <f>_xlfn.XLOOKUP(F1014,'TCD poids'!A:A,'TCD poids'!C:C)</f>
        <v/>
      </c>
      <c r="M1014">
        <f>TCD!T1015</f>
        <v/>
      </c>
      <c r="N1014">
        <f>IF(I1014="",0.2,LOOKUP(I1014,'Pays TVA'!A:A,'Pays TVA'!B:B))</f>
        <v/>
      </c>
      <c r="O1014" s="151">
        <f>IF(TCD!M1015="","",TCD!M1015)</f>
        <v/>
      </c>
      <c r="P1014" s="151">
        <f>IF(TCD!J1015="","",TCD!J1015)</f>
        <v/>
      </c>
      <c r="Q1014" s="151">
        <f>IF(AND(TCD!L1015="",TCD!Q1015=""),"",IF(SUM(TCD!L1015,TCD!Q1015)&gt;15,29,9.5))</f>
        <v/>
      </c>
      <c r="R1014" s="151">
        <f>_xlfn.XLOOKUP(F1014,TCD!E:E,TCD!K:K,"")</f>
        <v/>
      </c>
      <c r="S1014" s="151">
        <f>IF(TCD!I1015="","",IF(TCD!I1015&gt;8.5,17,8.5))</f>
        <v/>
      </c>
      <c r="T1014" s="151">
        <f>TCD!Y1015</f>
        <v/>
      </c>
    </row>
    <row r="1015">
      <c r="A1015" s="13">
        <f>TCD!V1016</f>
        <v/>
      </c>
      <c r="B1015" s="1">
        <f>B1014</f>
        <v/>
      </c>
      <c r="F1015">
        <f>TCD!E1016</f>
        <v/>
      </c>
      <c r="H1015" s="6">
        <f>IF(RIGHT(J1015,3)="BTB","E","P")</f>
        <v/>
      </c>
      <c r="I1015">
        <f>LOOKUP(F1015,'Facture Chronopost'!L:L,'Facture Chronopost'!H:H)</f>
        <v/>
      </c>
      <c r="J1015" s="6">
        <f>TCD!U1016</f>
        <v/>
      </c>
      <c r="K1015">
        <f>K1014</f>
        <v/>
      </c>
      <c r="L1015" s="151">
        <f>_xlfn.XLOOKUP(F1015,'TCD poids'!A:A,'TCD poids'!C:C)</f>
        <v/>
      </c>
      <c r="M1015">
        <f>TCD!T1016</f>
        <v/>
      </c>
      <c r="N1015">
        <f>IF(I1015="",0.2,LOOKUP(I1015,'Pays TVA'!A:A,'Pays TVA'!B:B))</f>
        <v/>
      </c>
      <c r="O1015" s="151">
        <f>IF(TCD!M1016="","",TCD!M1016)</f>
        <v/>
      </c>
      <c r="P1015" s="151">
        <f>IF(TCD!J1016="","",TCD!J1016)</f>
        <v/>
      </c>
      <c r="Q1015" s="151">
        <f>IF(AND(TCD!L1016="",TCD!Q1016=""),"",IF(SUM(TCD!L1016,TCD!Q1016)&gt;15,29,9.5))</f>
        <v/>
      </c>
      <c r="R1015" s="151">
        <f>_xlfn.XLOOKUP(F1015,TCD!E:E,TCD!K:K,"")</f>
        <v/>
      </c>
      <c r="S1015" s="151">
        <f>IF(TCD!I1016="","",IF(TCD!I1016&gt;8.5,17,8.5))</f>
        <v/>
      </c>
      <c r="T1015" s="151">
        <f>TCD!Y1016</f>
        <v/>
      </c>
    </row>
    <row r="1016">
      <c r="A1016" s="13">
        <f>TCD!V1017</f>
        <v/>
      </c>
      <c r="B1016" s="1">
        <f>B1015</f>
        <v/>
      </c>
      <c r="F1016">
        <f>TCD!E1017</f>
        <v/>
      </c>
      <c r="H1016" s="6">
        <f>IF(RIGHT(J1016,3)="BTB","E","P")</f>
        <v/>
      </c>
      <c r="I1016">
        <f>LOOKUP(F1016,'Facture Chronopost'!L:L,'Facture Chronopost'!H:H)</f>
        <v/>
      </c>
      <c r="J1016" s="6">
        <f>TCD!U1017</f>
        <v/>
      </c>
      <c r="K1016">
        <f>K1015</f>
        <v/>
      </c>
      <c r="L1016" s="151">
        <f>_xlfn.XLOOKUP(F1016,'TCD poids'!A:A,'TCD poids'!C:C)</f>
        <v/>
      </c>
      <c r="M1016">
        <f>TCD!T1017</f>
        <v/>
      </c>
      <c r="N1016">
        <f>IF(I1016="",0.2,LOOKUP(I1016,'Pays TVA'!A:A,'Pays TVA'!B:B))</f>
        <v/>
      </c>
      <c r="O1016" s="151">
        <f>IF(TCD!M1017="","",TCD!M1017)</f>
        <v/>
      </c>
      <c r="P1016" s="151">
        <f>IF(TCD!J1017="","",TCD!J1017)</f>
        <v/>
      </c>
      <c r="Q1016" s="151">
        <f>IF(AND(TCD!L1017="",TCD!Q1017=""),"",IF(SUM(TCD!L1017,TCD!Q1017)&gt;15,29,9.5))</f>
        <v/>
      </c>
      <c r="R1016" s="151">
        <f>_xlfn.XLOOKUP(F1016,TCD!E:E,TCD!K:K,"")</f>
        <v/>
      </c>
      <c r="S1016" s="151">
        <f>IF(TCD!I1017="","",IF(TCD!I1017&gt;8.5,17,8.5))</f>
        <v/>
      </c>
      <c r="T1016" s="151">
        <f>TCD!Y1017</f>
        <v/>
      </c>
    </row>
    <row r="1017">
      <c r="A1017" s="13">
        <f>TCD!V1018</f>
        <v/>
      </c>
      <c r="B1017" s="1">
        <f>B1016</f>
        <v/>
      </c>
      <c r="F1017">
        <f>TCD!E1018</f>
        <v/>
      </c>
      <c r="H1017" s="6">
        <f>IF(RIGHT(J1017,3)="BTB","E","P")</f>
        <v/>
      </c>
      <c r="I1017">
        <f>LOOKUP(F1017,'Facture Chronopost'!L:L,'Facture Chronopost'!H:H)</f>
        <v/>
      </c>
      <c r="J1017" s="6">
        <f>TCD!U1018</f>
        <v/>
      </c>
      <c r="K1017">
        <f>K1016</f>
        <v/>
      </c>
      <c r="L1017" s="151">
        <f>_xlfn.XLOOKUP(F1017,'TCD poids'!A:A,'TCD poids'!C:C)</f>
        <v/>
      </c>
      <c r="M1017">
        <f>TCD!T1018</f>
        <v/>
      </c>
      <c r="N1017">
        <f>IF(I1017="",0.2,LOOKUP(I1017,'Pays TVA'!A:A,'Pays TVA'!B:B))</f>
        <v/>
      </c>
      <c r="O1017" s="151">
        <f>IF(TCD!M1018="","",TCD!M1018)</f>
        <v/>
      </c>
      <c r="P1017" s="151">
        <f>IF(TCD!J1018="","",TCD!J1018)</f>
        <v/>
      </c>
      <c r="Q1017" s="151">
        <f>IF(AND(TCD!L1018="",TCD!Q1018=""),"",IF(SUM(TCD!L1018,TCD!Q1018)&gt;15,29,9.5))</f>
        <v/>
      </c>
      <c r="R1017" s="151">
        <f>_xlfn.XLOOKUP(F1017,TCD!E:E,TCD!K:K,"")</f>
        <v/>
      </c>
      <c r="S1017" s="151">
        <f>IF(TCD!I1018="","",IF(TCD!I1018&gt;8.5,17,8.5))</f>
        <v/>
      </c>
      <c r="T1017" s="151">
        <f>TCD!Y1018</f>
        <v/>
      </c>
    </row>
    <row r="1018">
      <c r="A1018" s="13">
        <f>TCD!V1019</f>
        <v/>
      </c>
      <c r="B1018" s="1">
        <f>B1017</f>
        <v/>
      </c>
      <c r="F1018">
        <f>TCD!E1019</f>
        <v/>
      </c>
      <c r="H1018" s="6">
        <f>IF(RIGHT(J1018,3)="BTB","E","P")</f>
        <v/>
      </c>
      <c r="I1018">
        <f>LOOKUP(F1018,'Facture Chronopost'!L:L,'Facture Chronopost'!H:H)</f>
        <v/>
      </c>
      <c r="J1018" s="6">
        <f>TCD!U1019</f>
        <v/>
      </c>
      <c r="K1018">
        <f>K1017</f>
        <v/>
      </c>
      <c r="L1018" s="151">
        <f>_xlfn.XLOOKUP(F1018,'TCD poids'!A:A,'TCD poids'!C:C)</f>
        <v/>
      </c>
      <c r="M1018">
        <f>TCD!T1019</f>
        <v/>
      </c>
      <c r="N1018">
        <f>IF(I1018="",0.2,LOOKUP(I1018,'Pays TVA'!A:A,'Pays TVA'!B:B))</f>
        <v/>
      </c>
      <c r="O1018" s="151">
        <f>IF(TCD!M1019="","",TCD!M1019)</f>
        <v/>
      </c>
      <c r="P1018" s="151">
        <f>IF(TCD!J1019="","",TCD!J1019)</f>
        <v/>
      </c>
      <c r="Q1018" s="151">
        <f>IF(AND(TCD!L1019="",TCD!Q1019=""),"",IF(SUM(TCD!L1019,TCD!Q1019)&gt;15,29,9.5))</f>
        <v/>
      </c>
      <c r="R1018" s="151">
        <f>_xlfn.XLOOKUP(F1018,TCD!E:E,TCD!K:K,"")</f>
        <v/>
      </c>
      <c r="S1018" s="151">
        <f>IF(TCD!I1019="","",IF(TCD!I1019&gt;8.5,17,8.5))</f>
        <v/>
      </c>
      <c r="T1018" s="151">
        <f>TCD!Y1019</f>
        <v/>
      </c>
    </row>
    <row r="1019">
      <c r="A1019" s="13">
        <f>TCD!V1020</f>
        <v/>
      </c>
      <c r="B1019" s="1">
        <f>B1018</f>
        <v/>
      </c>
      <c r="F1019">
        <f>TCD!E1020</f>
        <v/>
      </c>
      <c r="H1019" s="6">
        <f>IF(RIGHT(J1019,3)="BTB","E","P")</f>
        <v/>
      </c>
      <c r="I1019">
        <f>LOOKUP(F1019,'Facture Chronopost'!L:L,'Facture Chronopost'!H:H)</f>
        <v/>
      </c>
      <c r="J1019" s="6">
        <f>TCD!U1020</f>
        <v/>
      </c>
      <c r="K1019">
        <f>K1018</f>
        <v/>
      </c>
      <c r="L1019" s="151">
        <f>_xlfn.XLOOKUP(F1019,'TCD poids'!A:A,'TCD poids'!C:C)</f>
        <v/>
      </c>
      <c r="M1019">
        <f>TCD!T1020</f>
        <v/>
      </c>
      <c r="N1019">
        <f>IF(I1019="",0.2,LOOKUP(I1019,'Pays TVA'!A:A,'Pays TVA'!B:B))</f>
        <v/>
      </c>
      <c r="O1019" s="151">
        <f>IF(TCD!M1020="","",TCD!M1020)</f>
        <v/>
      </c>
      <c r="P1019" s="151">
        <f>IF(TCD!J1020="","",TCD!J1020)</f>
        <v/>
      </c>
      <c r="Q1019" s="151">
        <f>IF(AND(TCD!L1020="",TCD!Q1020=""),"",IF(SUM(TCD!L1020,TCD!Q1020)&gt;15,29,9.5))</f>
        <v/>
      </c>
      <c r="R1019" s="151">
        <f>_xlfn.XLOOKUP(F1019,TCD!E:E,TCD!K:K,"")</f>
        <v/>
      </c>
      <c r="S1019" s="151">
        <f>IF(TCD!I1020="","",IF(TCD!I1020&gt;8.5,17,8.5))</f>
        <v/>
      </c>
      <c r="T1019" s="151">
        <f>TCD!Y1020</f>
        <v/>
      </c>
    </row>
    <row r="1020">
      <c r="A1020" s="13">
        <f>TCD!V1021</f>
        <v/>
      </c>
      <c r="B1020" s="1">
        <f>B1019</f>
        <v/>
      </c>
      <c r="F1020">
        <f>TCD!E1021</f>
        <v/>
      </c>
      <c r="H1020" s="6">
        <f>IF(RIGHT(J1020,3)="BTB","E","P")</f>
        <v/>
      </c>
      <c r="I1020">
        <f>LOOKUP(F1020,'Facture Chronopost'!L:L,'Facture Chronopost'!H:H)</f>
        <v/>
      </c>
      <c r="J1020" s="6">
        <f>TCD!U1021</f>
        <v/>
      </c>
      <c r="K1020">
        <f>K1019</f>
        <v/>
      </c>
      <c r="L1020" s="151">
        <f>_xlfn.XLOOKUP(F1020,'TCD poids'!A:A,'TCD poids'!C:C)</f>
        <v/>
      </c>
      <c r="M1020">
        <f>TCD!T1021</f>
        <v/>
      </c>
      <c r="N1020">
        <f>IF(I1020="",0.2,LOOKUP(I1020,'Pays TVA'!A:A,'Pays TVA'!B:B))</f>
        <v/>
      </c>
      <c r="O1020" s="151">
        <f>IF(TCD!M1021="","",TCD!M1021)</f>
        <v/>
      </c>
      <c r="P1020" s="151">
        <f>IF(TCD!J1021="","",TCD!J1021)</f>
        <v/>
      </c>
      <c r="Q1020" s="151">
        <f>IF(AND(TCD!L1021="",TCD!Q1021=""),"",IF(SUM(TCD!L1021,TCD!Q1021)&gt;15,29,9.5))</f>
        <v/>
      </c>
      <c r="R1020" s="151">
        <f>_xlfn.XLOOKUP(F1020,TCD!E:E,TCD!K:K,"")</f>
        <v/>
      </c>
      <c r="S1020" s="151">
        <f>IF(TCD!I1021="","",IF(TCD!I1021&gt;8.5,17,8.5))</f>
        <v/>
      </c>
      <c r="T1020" s="151">
        <f>TCD!Y1021</f>
        <v/>
      </c>
    </row>
    <row r="1021">
      <c r="A1021" s="13">
        <f>TCD!V1022</f>
        <v/>
      </c>
      <c r="B1021" s="1">
        <f>B1020</f>
        <v/>
      </c>
      <c r="F1021">
        <f>TCD!E1022</f>
        <v/>
      </c>
      <c r="H1021" s="6">
        <f>IF(RIGHT(J1021,3)="BTB","E","P")</f>
        <v/>
      </c>
      <c r="I1021">
        <f>LOOKUP(F1021,'Facture Chronopost'!L:L,'Facture Chronopost'!H:H)</f>
        <v/>
      </c>
      <c r="J1021" s="6">
        <f>TCD!U1022</f>
        <v/>
      </c>
      <c r="K1021">
        <f>K1020</f>
        <v/>
      </c>
      <c r="L1021" s="151">
        <f>_xlfn.XLOOKUP(F1021,'TCD poids'!A:A,'TCD poids'!C:C)</f>
        <v/>
      </c>
      <c r="M1021">
        <f>TCD!T1022</f>
        <v/>
      </c>
      <c r="N1021">
        <f>IF(I1021="",0.2,LOOKUP(I1021,'Pays TVA'!A:A,'Pays TVA'!B:B))</f>
        <v/>
      </c>
      <c r="O1021" s="151">
        <f>IF(TCD!M1022="","",TCD!M1022)</f>
        <v/>
      </c>
      <c r="P1021" s="151">
        <f>IF(TCD!J1022="","",TCD!J1022)</f>
        <v/>
      </c>
      <c r="Q1021" s="151">
        <f>IF(AND(TCD!L1022="",TCD!Q1022=""),"",IF(SUM(TCD!L1022,TCD!Q1022)&gt;15,29,9.5))</f>
        <v/>
      </c>
      <c r="R1021" s="151">
        <f>_xlfn.XLOOKUP(F1021,TCD!E:E,TCD!K:K,"")</f>
        <v/>
      </c>
      <c r="S1021" s="151">
        <f>IF(TCD!I1022="","",IF(TCD!I1022&gt;8.5,17,8.5))</f>
        <v/>
      </c>
      <c r="T1021" s="151">
        <f>TCD!Y1022</f>
        <v/>
      </c>
    </row>
    <row r="1022">
      <c r="A1022" s="13">
        <f>TCD!V1023</f>
        <v/>
      </c>
      <c r="B1022" s="1">
        <f>B1021</f>
        <v/>
      </c>
      <c r="F1022">
        <f>TCD!E1023</f>
        <v/>
      </c>
      <c r="H1022" s="6">
        <f>IF(RIGHT(J1022,3)="BTB","E","P")</f>
        <v/>
      </c>
      <c r="I1022">
        <f>LOOKUP(F1022,'Facture Chronopost'!L:L,'Facture Chronopost'!H:H)</f>
        <v/>
      </c>
      <c r="J1022" s="6">
        <f>TCD!U1023</f>
        <v/>
      </c>
      <c r="K1022">
        <f>K1021</f>
        <v/>
      </c>
      <c r="L1022" s="151">
        <f>_xlfn.XLOOKUP(F1022,'TCD poids'!A:A,'TCD poids'!C:C)</f>
        <v/>
      </c>
      <c r="M1022">
        <f>TCD!T1023</f>
        <v/>
      </c>
      <c r="N1022">
        <f>IF(I1022="",0.2,LOOKUP(I1022,'Pays TVA'!A:A,'Pays TVA'!B:B))</f>
        <v/>
      </c>
      <c r="O1022" s="151">
        <f>IF(TCD!M1023="","",TCD!M1023)</f>
        <v/>
      </c>
      <c r="P1022" s="151">
        <f>IF(TCD!J1023="","",TCD!J1023)</f>
        <v/>
      </c>
      <c r="Q1022" s="151">
        <f>IF(AND(TCD!L1023="",TCD!Q1023=""),"",IF(SUM(TCD!L1023,TCD!Q1023)&gt;15,29,9.5))</f>
        <v/>
      </c>
      <c r="R1022" s="151">
        <f>_xlfn.XLOOKUP(F1022,TCD!E:E,TCD!K:K,"")</f>
        <v/>
      </c>
      <c r="S1022" s="151">
        <f>IF(TCD!I1023="","",IF(TCD!I1023&gt;8.5,17,8.5))</f>
        <v/>
      </c>
      <c r="T1022" s="151">
        <f>TCD!Y1023</f>
        <v/>
      </c>
    </row>
    <row r="1023">
      <c r="A1023" s="13">
        <f>TCD!V1024</f>
        <v/>
      </c>
      <c r="B1023" s="1">
        <f>B1022</f>
        <v/>
      </c>
      <c r="F1023">
        <f>TCD!E1024</f>
        <v/>
      </c>
      <c r="H1023" s="6">
        <f>IF(RIGHT(J1023,3)="BTB","E","P")</f>
        <v/>
      </c>
      <c r="I1023">
        <f>LOOKUP(F1023,'Facture Chronopost'!L:L,'Facture Chronopost'!H:H)</f>
        <v/>
      </c>
      <c r="J1023" s="6">
        <f>TCD!U1024</f>
        <v/>
      </c>
      <c r="K1023">
        <f>K1022</f>
        <v/>
      </c>
      <c r="L1023" s="151">
        <f>_xlfn.XLOOKUP(F1023,'TCD poids'!A:A,'TCD poids'!C:C)</f>
        <v/>
      </c>
      <c r="M1023">
        <f>TCD!T1024</f>
        <v/>
      </c>
      <c r="N1023">
        <f>IF(I1023="",0.2,LOOKUP(I1023,'Pays TVA'!A:A,'Pays TVA'!B:B))</f>
        <v/>
      </c>
      <c r="O1023" s="151">
        <f>IF(TCD!M1024="","",TCD!M1024)</f>
        <v/>
      </c>
      <c r="P1023" s="151">
        <f>IF(TCD!J1024="","",TCD!J1024)</f>
        <v/>
      </c>
      <c r="Q1023" s="151">
        <f>IF(AND(TCD!L1024="",TCD!Q1024=""),"",IF(SUM(TCD!L1024,TCD!Q1024)&gt;15,29,9.5))</f>
        <v/>
      </c>
      <c r="R1023" s="151">
        <f>_xlfn.XLOOKUP(F1023,TCD!E:E,TCD!K:K,"")</f>
        <v/>
      </c>
      <c r="S1023" s="151">
        <f>IF(TCD!I1024="","",IF(TCD!I1024&gt;8.5,17,8.5))</f>
        <v/>
      </c>
      <c r="T1023" s="151">
        <f>TCD!Y1024</f>
        <v/>
      </c>
    </row>
    <row r="1024">
      <c r="A1024" s="13">
        <f>TCD!V1025</f>
        <v/>
      </c>
      <c r="B1024" s="1">
        <f>B1023</f>
        <v/>
      </c>
      <c r="F1024">
        <f>TCD!E1025</f>
        <v/>
      </c>
      <c r="H1024" s="6">
        <f>IF(RIGHT(J1024,3)="BTB","E","P")</f>
        <v/>
      </c>
      <c r="I1024">
        <f>LOOKUP(F1024,'Facture Chronopost'!L:L,'Facture Chronopost'!H:H)</f>
        <v/>
      </c>
      <c r="J1024" s="6">
        <f>TCD!U1025</f>
        <v/>
      </c>
      <c r="K1024">
        <f>K1023</f>
        <v/>
      </c>
      <c r="L1024" s="151">
        <f>_xlfn.XLOOKUP(F1024,'TCD poids'!A:A,'TCD poids'!C:C)</f>
        <v/>
      </c>
      <c r="M1024">
        <f>TCD!T1025</f>
        <v/>
      </c>
      <c r="N1024">
        <f>IF(I1024="",0.2,LOOKUP(I1024,'Pays TVA'!A:A,'Pays TVA'!B:B))</f>
        <v/>
      </c>
      <c r="O1024" s="151">
        <f>IF(TCD!M1025="","",TCD!M1025)</f>
        <v/>
      </c>
      <c r="P1024" s="151">
        <f>IF(TCD!J1025="","",TCD!J1025)</f>
        <v/>
      </c>
      <c r="Q1024" s="151">
        <f>IF(AND(TCD!L1025="",TCD!Q1025=""),"",IF(SUM(TCD!L1025,TCD!Q1025)&gt;15,29,9.5))</f>
        <v/>
      </c>
      <c r="R1024" s="151">
        <f>_xlfn.XLOOKUP(F1024,TCD!E:E,TCD!K:K,"")</f>
        <v/>
      </c>
      <c r="S1024" s="151">
        <f>IF(TCD!I1025="","",IF(TCD!I1025&gt;8.5,17,8.5))</f>
        <v/>
      </c>
      <c r="T1024" s="151">
        <f>TCD!Y1025</f>
        <v/>
      </c>
    </row>
    <row r="1025">
      <c r="A1025" s="13">
        <f>TCD!V1026</f>
        <v/>
      </c>
      <c r="B1025" s="1">
        <f>B1024</f>
        <v/>
      </c>
      <c r="F1025">
        <f>TCD!E1026</f>
        <v/>
      </c>
      <c r="H1025" s="6">
        <f>IF(RIGHT(J1025,3)="BTB","E","P")</f>
        <v/>
      </c>
      <c r="I1025">
        <f>LOOKUP(F1025,'Facture Chronopost'!L:L,'Facture Chronopost'!H:H)</f>
        <v/>
      </c>
      <c r="J1025" s="6">
        <f>TCD!U1026</f>
        <v/>
      </c>
      <c r="K1025">
        <f>K1024</f>
        <v/>
      </c>
      <c r="L1025" s="151">
        <f>_xlfn.XLOOKUP(F1025,'TCD poids'!A:A,'TCD poids'!C:C)</f>
        <v/>
      </c>
      <c r="M1025">
        <f>TCD!T1026</f>
        <v/>
      </c>
      <c r="N1025">
        <f>IF(I1025="",0.2,LOOKUP(I1025,'Pays TVA'!A:A,'Pays TVA'!B:B))</f>
        <v/>
      </c>
      <c r="O1025" s="151">
        <f>IF(TCD!M1026="","",TCD!M1026)</f>
        <v/>
      </c>
      <c r="P1025" s="151">
        <f>IF(TCD!J1026="","",TCD!J1026)</f>
        <v/>
      </c>
      <c r="Q1025" s="151">
        <f>IF(AND(TCD!L1026="",TCD!Q1026=""),"",IF(SUM(TCD!L1026,TCD!Q1026)&gt;15,29,9.5))</f>
        <v/>
      </c>
      <c r="R1025" s="151">
        <f>_xlfn.XLOOKUP(F1025,TCD!E:E,TCD!K:K,"")</f>
        <v/>
      </c>
      <c r="S1025" s="151">
        <f>IF(TCD!I1026="","",IF(TCD!I1026&gt;8.5,17,8.5))</f>
        <v/>
      </c>
      <c r="T1025" s="151">
        <f>TCD!Y1026</f>
        <v/>
      </c>
    </row>
    <row r="1026">
      <c r="A1026" s="13">
        <f>TCD!V1027</f>
        <v/>
      </c>
      <c r="B1026" s="1">
        <f>B1025</f>
        <v/>
      </c>
      <c r="F1026">
        <f>TCD!E1027</f>
        <v/>
      </c>
      <c r="H1026" s="6">
        <f>IF(RIGHT(J1026,3)="BTB","E","P")</f>
        <v/>
      </c>
      <c r="I1026">
        <f>LOOKUP(F1026,'Facture Chronopost'!L:L,'Facture Chronopost'!H:H)</f>
        <v/>
      </c>
      <c r="J1026" s="6">
        <f>TCD!U1027</f>
        <v/>
      </c>
      <c r="K1026">
        <f>K1025</f>
        <v/>
      </c>
      <c r="L1026" s="151">
        <f>_xlfn.XLOOKUP(F1026,'TCD poids'!A:A,'TCD poids'!C:C)</f>
        <v/>
      </c>
      <c r="M1026">
        <f>TCD!T1027</f>
        <v/>
      </c>
      <c r="N1026">
        <f>IF(I1026="",0.2,LOOKUP(I1026,'Pays TVA'!A:A,'Pays TVA'!B:B))</f>
        <v/>
      </c>
      <c r="O1026" s="151">
        <f>IF(TCD!M1027="","",TCD!M1027)</f>
        <v/>
      </c>
      <c r="P1026" s="151">
        <f>IF(TCD!J1027="","",TCD!J1027)</f>
        <v/>
      </c>
      <c r="Q1026" s="151">
        <f>IF(AND(TCD!L1027="",TCD!Q1027=""),"",IF(SUM(TCD!L1027,TCD!Q1027)&gt;15,29,9.5))</f>
        <v/>
      </c>
      <c r="R1026" s="151">
        <f>_xlfn.XLOOKUP(F1026,TCD!E:E,TCD!K:K,"")</f>
        <v/>
      </c>
      <c r="S1026" s="151">
        <f>IF(TCD!I1027="","",IF(TCD!I1027&gt;8.5,17,8.5))</f>
        <v/>
      </c>
      <c r="T1026" s="151">
        <f>TCD!Y1027</f>
        <v/>
      </c>
    </row>
    <row r="1027">
      <c r="A1027" s="13">
        <f>TCD!V1028</f>
        <v/>
      </c>
      <c r="B1027" s="1">
        <f>B1026</f>
        <v/>
      </c>
      <c r="F1027">
        <f>TCD!E1028</f>
        <v/>
      </c>
      <c r="H1027" s="6">
        <f>IF(RIGHT(J1027,3)="BTB","E","P")</f>
        <v/>
      </c>
      <c r="I1027">
        <f>LOOKUP(F1027,'Facture Chronopost'!L:L,'Facture Chronopost'!H:H)</f>
        <v/>
      </c>
      <c r="J1027" s="6">
        <f>TCD!U1028</f>
        <v/>
      </c>
      <c r="K1027">
        <f>K1026</f>
        <v/>
      </c>
      <c r="L1027" s="151">
        <f>_xlfn.XLOOKUP(F1027,'TCD poids'!A:A,'TCD poids'!C:C)</f>
        <v/>
      </c>
      <c r="M1027">
        <f>TCD!T1028</f>
        <v/>
      </c>
      <c r="N1027">
        <f>IF(I1027="",0.2,LOOKUP(I1027,'Pays TVA'!A:A,'Pays TVA'!B:B))</f>
        <v/>
      </c>
      <c r="O1027" s="151">
        <f>IF(TCD!M1028="","",TCD!M1028)</f>
        <v/>
      </c>
      <c r="P1027" s="151">
        <f>IF(TCD!J1028="","",TCD!J1028)</f>
        <v/>
      </c>
      <c r="Q1027" s="151">
        <f>IF(AND(TCD!L1028="",TCD!Q1028=""),"",IF(SUM(TCD!L1028,TCD!Q1028)&gt;15,29,9.5))</f>
        <v/>
      </c>
      <c r="R1027" s="151">
        <f>_xlfn.XLOOKUP(F1027,TCD!E:E,TCD!K:K,"")</f>
        <v/>
      </c>
      <c r="S1027" s="151">
        <f>IF(TCD!I1028="","",IF(TCD!I1028&gt;8.5,17,8.5))</f>
        <v/>
      </c>
      <c r="T1027" s="151">
        <f>TCD!Y1028</f>
        <v/>
      </c>
    </row>
    <row r="1028">
      <c r="A1028" s="13">
        <f>TCD!V1029</f>
        <v/>
      </c>
      <c r="B1028" s="1">
        <f>B1027</f>
        <v/>
      </c>
      <c r="F1028">
        <f>TCD!E1029</f>
        <v/>
      </c>
      <c r="H1028" s="6">
        <f>IF(RIGHT(J1028,3)="BTB","E","P")</f>
        <v/>
      </c>
      <c r="I1028">
        <f>LOOKUP(F1028,'Facture Chronopost'!L:L,'Facture Chronopost'!H:H)</f>
        <v/>
      </c>
      <c r="J1028" s="6">
        <f>TCD!U1029</f>
        <v/>
      </c>
      <c r="K1028">
        <f>K1027</f>
        <v/>
      </c>
      <c r="L1028" s="151">
        <f>_xlfn.XLOOKUP(F1028,'TCD poids'!A:A,'TCD poids'!C:C)</f>
        <v/>
      </c>
      <c r="M1028">
        <f>TCD!T1029</f>
        <v/>
      </c>
      <c r="N1028">
        <f>IF(I1028="",0.2,LOOKUP(I1028,'Pays TVA'!A:A,'Pays TVA'!B:B))</f>
        <v/>
      </c>
      <c r="O1028" s="151">
        <f>IF(TCD!M1029="","",TCD!M1029)</f>
        <v/>
      </c>
      <c r="P1028" s="151">
        <f>IF(TCD!J1029="","",TCD!J1029)</f>
        <v/>
      </c>
      <c r="Q1028" s="151">
        <f>IF(AND(TCD!L1029="",TCD!Q1029=""),"",IF(SUM(TCD!L1029,TCD!Q1029)&gt;15,29,9.5))</f>
        <v/>
      </c>
      <c r="R1028" s="151">
        <f>_xlfn.XLOOKUP(F1028,TCD!E:E,TCD!K:K,"")</f>
        <v/>
      </c>
      <c r="S1028" s="151">
        <f>IF(TCD!I1029="","",IF(TCD!I1029&gt;8.5,17,8.5))</f>
        <v/>
      </c>
      <c r="T1028" s="151">
        <f>TCD!Y1029</f>
        <v/>
      </c>
    </row>
    <row r="1029">
      <c r="A1029" s="13">
        <f>TCD!V1030</f>
        <v/>
      </c>
      <c r="B1029" s="1">
        <f>B1028</f>
        <v/>
      </c>
      <c r="F1029">
        <f>TCD!E1030</f>
        <v/>
      </c>
      <c r="H1029" s="6">
        <f>IF(RIGHT(J1029,3)="BTB","E","P")</f>
        <v/>
      </c>
      <c r="I1029">
        <f>LOOKUP(F1029,'Facture Chronopost'!L:L,'Facture Chronopost'!H:H)</f>
        <v/>
      </c>
      <c r="J1029" s="6">
        <f>TCD!U1030</f>
        <v/>
      </c>
      <c r="K1029">
        <f>K1028</f>
        <v/>
      </c>
      <c r="L1029" s="151">
        <f>_xlfn.XLOOKUP(F1029,'TCD poids'!A:A,'TCD poids'!C:C)</f>
        <v/>
      </c>
      <c r="M1029">
        <f>TCD!T1030</f>
        <v/>
      </c>
      <c r="N1029">
        <f>IF(I1029="",0.2,LOOKUP(I1029,'Pays TVA'!A:A,'Pays TVA'!B:B))</f>
        <v/>
      </c>
      <c r="O1029" s="151">
        <f>IF(TCD!M1030="","",TCD!M1030)</f>
        <v/>
      </c>
      <c r="P1029" s="151">
        <f>IF(TCD!J1030="","",TCD!J1030)</f>
        <v/>
      </c>
      <c r="Q1029" s="151">
        <f>IF(AND(TCD!L1030="",TCD!Q1030=""),"",IF(SUM(TCD!L1030,TCD!Q1030)&gt;15,29,9.5))</f>
        <v/>
      </c>
      <c r="R1029" s="151">
        <f>_xlfn.XLOOKUP(F1029,TCD!E:E,TCD!K:K,"")</f>
        <v/>
      </c>
      <c r="S1029" s="151">
        <f>IF(TCD!I1030="","",IF(TCD!I1030&gt;8.5,17,8.5))</f>
        <v/>
      </c>
      <c r="T1029" s="151">
        <f>TCD!Y1030</f>
        <v/>
      </c>
    </row>
    <row r="1030">
      <c r="A1030" s="13">
        <f>TCD!V1031</f>
        <v/>
      </c>
      <c r="B1030" s="1">
        <f>B1029</f>
        <v/>
      </c>
      <c r="F1030">
        <f>TCD!E1031</f>
        <v/>
      </c>
      <c r="H1030" s="6">
        <f>IF(RIGHT(J1030,3)="BTB","E","P")</f>
        <v/>
      </c>
      <c r="I1030">
        <f>LOOKUP(F1030,'Facture Chronopost'!L:L,'Facture Chronopost'!H:H)</f>
        <v/>
      </c>
      <c r="J1030" s="6">
        <f>TCD!U1031</f>
        <v/>
      </c>
      <c r="K1030">
        <f>K1029</f>
        <v/>
      </c>
      <c r="L1030" s="151">
        <f>_xlfn.XLOOKUP(F1030,'TCD poids'!A:A,'TCD poids'!C:C)</f>
        <v/>
      </c>
      <c r="M1030">
        <f>TCD!T1031</f>
        <v/>
      </c>
      <c r="N1030">
        <f>IF(I1030="",0.2,LOOKUP(I1030,'Pays TVA'!A:A,'Pays TVA'!B:B))</f>
        <v/>
      </c>
      <c r="O1030" s="151">
        <f>IF(TCD!M1031="","",TCD!M1031)</f>
        <v/>
      </c>
      <c r="P1030" s="151">
        <f>IF(TCD!J1031="","",TCD!J1031)</f>
        <v/>
      </c>
      <c r="Q1030" s="151">
        <f>IF(AND(TCD!L1031="",TCD!Q1031=""),"",IF(SUM(TCD!L1031,TCD!Q1031)&gt;15,29,9.5))</f>
        <v/>
      </c>
      <c r="R1030" s="151">
        <f>_xlfn.XLOOKUP(F1030,TCD!E:E,TCD!K:K,"")</f>
        <v/>
      </c>
      <c r="S1030" s="151">
        <f>IF(TCD!I1031="","",IF(TCD!I1031&gt;8.5,17,8.5))</f>
        <v/>
      </c>
      <c r="T1030" s="151">
        <f>TCD!Y1031</f>
        <v/>
      </c>
    </row>
    <row r="1031">
      <c r="A1031" s="13">
        <f>TCD!V1032</f>
        <v/>
      </c>
      <c r="B1031" s="1">
        <f>B1030</f>
        <v/>
      </c>
      <c r="F1031">
        <f>TCD!E1032</f>
        <v/>
      </c>
      <c r="H1031" s="6">
        <f>IF(RIGHT(J1031,3)="BTB","E","P")</f>
        <v/>
      </c>
      <c r="I1031">
        <f>LOOKUP(F1031,'Facture Chronopost'!L:L,'Facture Chronopost'!H:H)</f>
        <v/>
      </c>
      <c r="J1031" s="6">
        <f>TCD!U1032</f>
        <v/>
      </c>
      <c r="K1031">
        <f>K1030</f>
        <v/>
      </c>
      <c r="L1031" s="151">
        <f>_xlfn.XLOOKUP(F1031,'TCD poids'!A:A,'TCD poids'!C:C)</f>
        <v/>
      </c>
      <c r="M1031">
        <f>TCD!T1032</f>
        <v/>
      </c>
      <c r="N1031">
        <f>IF(I1031="",0.2,LOOKUP(I1031,'Pays TVA'!A:A,'Pays TVA'!B:B))</f>
        <v/>
      </c>
      <c r="O1031" s="151">
        <f>IF(TCD!M1032="","",TCD!M1032)</f>
        <v/>
      </c>
      <c r="P1031" s="151">
        <f>IF(TCD!J1032="","",TCD!J1032)</f>
        <v/>
      </c>
      <c r="Q1031" s="151">
        <f>IF(AND(TCD!L1032="",TCD!Q1032=""),"",IF(SUM(TCD!L1032,TCD!Q1032)&gt;15,29,9.5))</f>
        <v/>
      </c>
      <c r="R1031" s="151">
        <f>_xlfn.XLOOKUP(F1031,TCD!E:E,TCD!K:K,"")</f>
        <v/>
      </c>
      <c r="S1031" s="151">
        <f>IF(TCD!I1032="","",IF(TCD!I1032&gt;8.5,17,8.5))</f>
        <v/>
      </c>
      <c r="T1031" s="151">
        <f>TCD!Y1032</f>
        <v/>
      </c>
    </row>
    <row r="1032">
      <c r="A1032" s="13">
        <f>TCD!V1033</f>
        <v/>
      </c>
      <c r="B1032" s="1">
        <f>B1031</f>
        <v/>
      </c>
      <c r="F1032">
        <f>TCD!E1033</f>
        <v/>
      </c>
      <c r="H1032" s="6">
        <f>IF(RIGHT(J1032,3)="BTB","E","P")</f>
        <v/>
      </c>
      <c r="I1032">
        <f>LOOKUP(F1032,'Facture Chronopost'!L:L,'Facture Chronopost'!H:H)</f>
        <v/>
      </c>
      <c r="J1032" s="6">
        <f>TCD!U1033</f>
        <v/>
      </c>
      <c r="K1032">
        <f>K1031</f>
        <v/>
      </c>
      <c r="L1032" s="151">
        <f>_xlfn.XLOOKUP(F1032,'TCD poids'!A:A,'TCD poids'!C:C)</f>
        <v/>
      </c>
      <c r="M1032">
        <f>TCD!T1033</f>
        <v/>
      </c>
      <c r="N1032">
        <f>IF(I1032="",0.2,LOOKUP(I1032,'Pays TVA'!A:A,'Pays TVA'!B:B))</f>
        <v/>
      </c>
      <c r="O1032" s="151">
        <f>IF(TCD!M1033="","",TCD!M1033)</f>
        <v/>
      </c>
      <c r="P1032" s="151">
        <f>IF(TCD!J1033="","",TCD!J1033)</f>
        <v/>
      </c>
      <c r="Q1032" s="151">
        <f>IF(AND(TCD!L1033="",TCD!Q1033=""),"",IF(SUM(TCD!L1033,TCD!Q1033)&gt;15,29,9.5))</f>
        <v/>
      </c>
      <c r="R1032" s="151">
        <f>_xlfn.XLOOKUP(F1032,TCD!E:E,TCD!K:K,"")</f>
        <v/>
      </c>
      <c r="S1032" s="151">
        <f>IF(TCD!I1033="","",IF(TCD!I1033&gt;8.5,17,8.5))</f>
        <v/>
      </c>
      <c r="T1032" s="151">
        <f>TCD!Y1033</f>
        <v/>
      </c>
    </row>
    <row r="1033">
      <c r="A1033" s="13">
        <f>TCD!V1034</f>
        <v/>
      </c>
      <c r="B1033" s="1">
        <f>B1032</f>
        <v/>
      </c>
      <c r="F1033">
        <f>TCD!E1034</f>
        <v/>
      </c>
      <c r="H1033" s="6">
        <f>IF(RIGHT(J1033,3)="BTB","E","P")</f>
        <v/>
      </c>
      <c r="I1033">
        <f>LOOKUP(F1033,'Facture Chronopost'!L:L,'Facture Chronopost'!H:H)</f>
        <v/>
      </c>
      <c r="J1033" s="6">
        <f>TCD!U1034</f>
        <v/>
      </c>
      <c r="K1033">
        <f>K1032</f>
        <v/>
      </c>
      <c r="L1033" s="151">
        <f>_xlfn.XLOOKUP(F1033,'TCD poids'!A:A,'TCD poids'!C:C)</f>
        <v/>
      </c>
      <c r="M1033">
        <f>TCD!T1034</f>
        <v/>
      </c>
      <c r="N1033">
        <f>IF(I1033="",0.2,LOOKUP(I1033,'Pays TVA'!A:A,'Pays TVA'!B:B))</f>
        <v/>
      </c>
      <c r="O1033" s="151">
        <f>IF(TCD!M1034="","",TCD!M1034)</f>
        <v/>
      </c>
      <c r="P1033" s="151">
        <f>IF(TCD!J1034="","",TCD!J1034)</f>
        <v/>
      </c>
      <c r="Q1033" s="151">
        <f>IF(AND(TCD!L1034="",TCD!Q1034=""),"",IF(SUM(TCD!L1034,TCD!Q1034)&gt;15,29,9.5))</f>
        <v/>
      </c>
      <c r="R1033" s="151">
        <f>_xlfn.XLOOKUP(F1033,TCD!E:E,TCD!K:K,"")</f>
        <v/>
      </c>
      <c r="S1033" s="151">
        <f>IF(TCD!I1034="","",IF(TCD!I1034&gt;8.5,17,8.5))</f>
        <v/>
      </c>
      <c r="T1033" s="151">
        <f>TCD!Y1034</f>
        <v/>
      </c>
    </row>
    <row r="1034">
      <c r="A1034" s="13">
        <f>TCD!V1035</f>
        <v/>
      </c>
      <c r="B1034" s="1">
        <f>B1033</f>
        <v/>
      </c>
      <c r="F1034">
        <f>TCD!E1035</f>
        <v/>
      </c>
      <c r="H1034" s="6">
        <f>IF(RIGHT(J1034,3)="BTB","E","P")</f>
        <v/>
      </c>
      <c r="I1034">
        <f>LOOKUP(F1034,'Facture Chronopost'!L:L,'Facture Chronopost'!H:H)</f>
        <v/>
      </c>
      <c r="J1034" s="6">
        <f>TCD!U1035</f>
        <v/>
      </c>
      <c r="K1034">
        <f>K1033</f>
        <v/>
      </c>
      <c r="L1034" s="151">
        <f>_xlfn.XLOOKUP(F1034,'TCD poids'!A:A,'TCD poids'!C:C)</f>
        <v/>
      </c>
      <c r="M1034">
        <f>TCD!T1035</f>
        <v/>
      </c>
      <c r="N1034">
        <f>IF(I1034="",0.2,LOOKUP(I1034,'Pays TVA'!A:A,'Pays TVA'!B:B))</f>
        <v/>
      </c>
      <c r="O1034" s="151">
        <f>IF(TCD!M1035="","",TCD!M1035)</f>
        <v/>
      </c>
      <c r="P1034" s="151">
        <f>IF(TCD!J1035="","",TCD!J1035)</f>
        <v/>
      </c>
      <c r="Q1034" s="151">
        <f>IF(AND(TCD!L1035="",TCD!Q1035=""),"",IF(SUM(TCD!L1035,TCD!Q1035)&gt;15,29,9.5))</f>
        <v/>
      </c>
      <c r="R1034" s="151">
        <f>_xlfn.XLOOKUP(F1034,TCD!E:E,TCD!K:K,"")</f>
        <v/>
      </c>
      <c r="S1034" s="151">
        <f>IF(TCD!I1035="","",IF(TCD!I1035&gt;8.5,17,8.5))</f>
        <v/>
      </c>
      <c r="T1034" s="151">
        <f>TCD!Y1035</f>
        <v/>
      </c>
    </row>
    <row r="1035">
      <c r="A1035" s="13">
        <f>TCD!V1036</f>
        <v/>
      </c>
      <c r="B1035" s="1">
        <f>B1034</f>
        <v/>
      </c>
      <c r="F1035">
        <f>TCD!E1036</f>
        <v/>
      </c>
      <c r="H1035" s="6">
        <f>IF(RIGHT(J1035,3)="BTB","E","P")</f>
        <v/>
      </c>
      <c r="I1035">
        <f>LOOKUP(F1035,'Facture Chronopost'!L:L,'Facture Chronopost'!H:H)</f>
        <v/>
      </c>
      <c r="J1035" s="6">
        <f>TCD!U1036</f>
        <v/>
      </c>
      <c r="K1035">
        <f>K1034</f>
        <v/>
      </c>
      <c r="L1035" s="151">
        <f>_xlfn.XLOOKUP(F1035,'TCD poids'!A:A,'TCD poids'!C:C)</f>
        <v/>
      </c>
      <c r="M1035">
        <f>TCD!T1036</f>
        <v/>
      </c>
      <c r="N1035">
        <f>IF(I1035="",0.2,LOOKUP(I1035,'Pays TVA'!A:A,'Pays TVA'!B:B))</f>
        <v/>
      </c>
      <c r="O1035" s="151">
        <f>IF(TCD!M1036="","",TCD!M1036)</f>
        <v/>
      </c>
      <c r="P1035" s="151">
        <f>IF(TCD!J1036="","",TCD!J1036)</f>
        <v/>
      </c>
      <c r="Q1035" s="151">
        <f>IF(AND(TCD!L1036="",TCD!Q1036=""),"",IF(SUM(TCD!L1036,TCD!Q1036)&gt;15,29,9.5))</f>
        <v/>
      </c>
      <c r="R1035" s="151">
        <f>_xlfn.XLOOKUP(F1035,TCD!E:E,TCD!K:K,"")</f>
        <v/>
      </c>
      <c r="S1035" s="151">
        <f>IF(TCD!I1036="","",IF(TCD!I1036&gt;8.5,17,8.5))</f>
        <v/>
      </c>
      <c r="T1035" s="151">
        <f>TCD!Y1036</f>
        <v/>
      </c>
    </row>
    <row r="1036">
      <c r="A1036" s="13">
        <f>TCD!V1037</f>
        <v/>
      </c>
      <c r="B1036" s="1">
        <f>B1035</f>
        <v/>
      </c>
      <c r="F1036">
        <f>TCD!E1037</f>
        <v/>
      </c>
      <c r="H1036" s="6">
        <f>IF(RIGHT(J1036,3)="BTB","E","P")</f>
        <v/>
      </c>
      <c r="I1036">
        <f>LOOKUP(F1036,'Facture Chronopost'!L:L,'Facture Chronopost'!H:H)</f>
        <v/>
      </c>
      <c r="J1036" s="6">
        <f>TCD!U1037</f>
        <v/>
      </c>
      <c r="K1036">
        <f>K1035</f>
        <v/>
      </c>
      <c r="L1036" s="151">
        <f>_xlfn.XLOOKUP(F1036,'TCD poids'!A:A,'TCD poids'!C:C)</f>
        <v/>
      </c>
      <c r="M1036">
        <f>TCD!T1037</f>
        <v/>
      </c>
      <c r="N1036">
        <f>IF(I1036="",0.2,LOOKUP(I1036,'Pays TVA'!A:A,'Pays TVA'!B:B))</f>
        <v/>
      </c>
      <c r="O1036" s="151">
        <f>IF(TCD!M1037="","",TCD!M1037)</f>
        <v/>
      </c>
      <c r="P1036" s="151">
        <f>IF(TCD!J1037="","",TCD!J1037)</f>
        <v/>
      </c>
      <c r="Q1036" s="151">
        <f>IF(AND(TCD!L1037="",TCD!Q1037=""),"",IF(SUM(TCD!L1037,TCD!Q1037)&gt;15,29,9.5))</f>
        <v/>
      </c>
      <c r="R1036" s="151">
        <f>_xlfn.XLOOKUP(F1036,TCD!E:E,TCD!K:K,"")</f>
        <v/>
      </c>
      <c r="S1036" s="151">
        <f>IF(TCD!I1037="","",IF(TCD!I1037&gt;8.5,17,8.5))</f>
        <v/>
      </c>
      <c r="T1036" s="151">
        <f>TCD!Y1037</f>
        <v/>
      </c>
    </row>
    <row r="1037">
      <c r="A1037" s="13">
        <f>TCD!V1038</f>
        <v/>
      </c>
      <c r="B1037" s="1">
        <f>B1036</f>
        <v/>
      </c>
      <c r="F1037">
        <f>TCD!E1038</f>
        <v/>
      </c>
      <c r="H1037" s="6">
        <f>IF(RIGHT(J1037,3)="BTB","E","P")</f>
        <v/>
      </c>
      <c r="I1037">
        <f>LOOKUP(F1037,'Facture Chronopost'!L:L,'Facture Chronopost'!H:H)</f>
        <v/>
      </c>
      <c r="J1037" s="6">
        <f>TCD!U1038</f>
        <v/>
      </c>
      <c r="K1037">
        <f>K1036</f>
        <v/>
      </c>
      <c r="L1037" s="151">
        <f>_xlfn.XLOOKUP(F1037,'TCD poids'!A:A,'TCD poids'!C:C)</f>
        <v/>
      </c>
      <c r="M1037">
        <f>TCD!T1038</f>
        <v/>
      </c>
      <c r="N1037">
        <f>IF(I1037="",0.2,LOOKUP(I1037,'Pays TVA'!A:A,'Pays TVA'!B:B))</f>
        <v/>
      </c>
      <c r="O1037" s="151">
        <f>IF(TCD!M1038="","",TCD!M1038)</f>
        <v/>
      </c>
      <c r="P1037" s="151">
        <f>IF(TCD!J1038="","",TCD!J1038)</f>
        <v/>
      </c>
      <c r="Q1037" s="151">
        <f>IF(AND(TCD!L1038="",TCD!Q1038=""),"",IF(SUM(TCD!L1038,TCD!Q1038)&gt;15,29,9.5))</f>
        <v/>
      </c>
      <c r="R1037" s="151">
        <f>_xlfn.XLOOKUP(F1037,TCD!E:E,TCD!K:K,"")</f>
        <v/>
      </c>
      <c r="S1037" s="151">
        <f>IF(TCD!I1038="","",IF(TCD!I1038&gt;8.5,17,8.5))</f>
        <v/>
      </c>
      <c r="T1037" s="151">
        <f>TCD!Y1038</f>
        <v/>
      </c>
    </row>
    <row r="1038">
      <c r="A1038" s="13">
        <f>TCD!V1039</f>
        <v/>
      </c>
      <c r="B1038" s="1">
        <f>B1037</f>
        <v/>
      </c>
      <c r="F1038">
        <f>TCD!E1039</f>
        <v/>
      </c>
      <c r="H1038" s="6">
        <f>IF(RIGHT(J1038,3)="BTB","E","P")</f>
        <v/>
      </c>
      <c r="I1038">
        <f>LOOKUP(F1038,'Facture Chronopost'!L:L,'Facture Chronopost'!H:H)</f>
        <v/>
      </c>
      <c r="J1038" s="6">
        <f>TCD!U1039</f>
        <v/>
      </c>
      <c r="K1038">
        <f>K1037</f>
        <v/>
      </c>
      <c r="L1038" s="151">
        <f>_xlfn.XLOOKUP(F1038,'TCD poids'!A:A,'TCD poids'!C:C)</f>
        <v/>
      </c>
      <c r="M1038">
        <f>TCD!T1039</f>
        <v/>
      </c>
      <c r="N1038">
        <f>IF(I1038="",0.2,LOOKUP(I1038,'Pays TVA'!A:A,'Pays TVA'!B:B))</f>
        <v/>
      </c>
      <c r="O1038" s="151">
        <f>IF(TCD!M1039="","",TCD!M1039)</f>
        <v/>
      </c>
      <c r="P1038" s="151">
        <f>IF(TCD!J1039="","",TCD!J1039)</f>
        <v/>
      </c>
      <c r="Q1038" s="151">
        <f>IF(AND(TCD!L1039="",TCD!Q1039=""),"",IF(SUM(TCD!L1039,TCD!Q1039)&gt;15,29,9.5))</f>
        <v/>
      </c>
      <c r="R1038" s="151">
        <f>_xlfn.XLOOKUP(F1038,TCD!E:E,TCD!K:K,"")</f>
        <v/>
      </c>
      <c r="S1038" s="151">
        <f>IF(TCD!I1039="","",IF(TCD!I1039&gt;8.5,17,8.5))</f>
        <v/>
      </c>
      <c r="T1038" s="151">
        <f>TCD!Y1039</f>
        <v/>
      </c>
    </row>
    <row r="1039">
      <c r="A1039" s="13">
        <f>TCD!V1040</f>
        <v/>
      </c>
      <c r="B1039" s="1">
        <f>B1038</f>
        <v/>
      </c>
      <c r="F1039">
        <f>TCD!E1040</f>
        <v/>
      </c>
      <c r="H1039" s="6">
        <f>IF(RIGHT(J1039,3)="BTB","E","P")</f>
        <v/>
      </c>
      <c r="I1039">
        <f>LOOKUP(F1039,'Facture Chronopost'!L:L,'Facture Chronopost'!H:H)</f>
        <v/>
      </c>
      <c r="J1039" s="6">
        <f>TCD!U1040</f>
        <v/>
      </c>
      <c r="K1039">
        <f>K1038</f>
        <v/>
      </c>
      <c r="L1039" s="151">
        <f>_xlfn.XLOOKUP(F1039,'TCD poids'!A:A,'TCD poids'!C:C)</f>
        <v/>
      </c>
      <c r="M1039">
        <f>TCD!T1040</f>
        <v/>
      </c>
      <c r="N1039">
        <f>IF(I1039="",0.2,LOOKUP(I1039,'Pays TVA'!A:A,'Pays TVA'!B:B))</f>
        <v/>
      </c>
      <c r="O1039" s="151">
        <f>IF(TCD!M1040="","",TCD!M1040)</f>
        <v/>
      </c>
      <c r="P1039" s="151">
        <f>IF(TCD!J1040="","",TCD!J1040)</f>
        <v/>
      </c>
      <c r="Q1039" s="151">
        <f>IF(AND(TCD!L1040="",TCD!Q1040=""),"",IF(SUM(TCD!L1040,TCD!Q1040)&gt;15,29,9.5))</f>
        <v/>
      </c>
      <c r="R1039" s="151">
        <f>_xlfn.XLOOKUP(F1039,TCD!E:E,TCD!K:K,"")</f>
        <v/>
      </c>
      <c r="S1039" s="151">
        <f>IF(TCD!I1040="","",IF(TCD!I1040&gt;8.5,17,8.5))</f>
        <v/>
      </c>
      <c r="T1039" s="151">
        <f>TCD!Y1040</f>
        <v/>
      </c>
    </row>
    <row r="1040">
      <c r="A1040" s="13">
        <f>TCD!V1041</f>
        <v/>
      </c>
      <c r="B1040" s="1">
        <f>B1039</f>
        <v/>
      </c>
      <c r="F1040">
        <f>TCD!E1041</f>
        <v/>
      </c>
      <c r="H1040" s="6">
        <f>IF(RIGHT(J1040,3)="BTB","E","P")</f>
        <v/>
      </c>
      <c r="I1040">
        <f>LOOKUP(F1040,'Facture Chronopost'!L:L,'Facture Chronopost'!H:H)</f>
        <v/>
      </c>
      <c r="J1040" s="6">
        <f>TCD!U1041</f>
        <v/>
      </c>
      <c r="K1040">
        <f>K1039</f>
        <v/>
      </c>
      <c r="L1040" s="151">
        <f>_xlfn.XLOOKUP(F1040,'TCD poids'!A:A,'TCD poids'!C:C)</f>
        <v/>
      </c>
      <c r="M1040">
        <f>TCD!T1041</f>
        <v/>
      </c>
      <c r="N1040">
        <f>IF(I1040="",0.2,LOOKUP(I1040,'Pays TVA'!A:A,'Pays TVA'!B:B))</f>
        <v/>
      </c>
      <c r="O1040" s="151">
        <f>IF(TCD!M1041="","",TCD!M1041)</f>
        <v/>
      </c>
      <c r="P1040" s="151">
        <f>IF(TCD!J1041="","",TCD!J1041)</f>
        <v/>
      </c>
      <c r="Q1040" s="151">
        <f>IF(AND(TCD!L1041="",TCD!Q1041=""),"",IF(SUM(TCD!L1041,TCD!Q1041)&gt;15,29,9.5))</f>
        <v/>
      </c>
      <c r="R1040" s="151">
        <f>_xlfn.XLOOKUP(F1040,TCD!E:E,TCD!K:K,"")</f>
        <v/>
      </c>
      <c r="S1040" s="151">
        <f>IF(TCD!I1041="","",IF(TCD!I1041&gt;8.5,17,8.5))</f>
        <v/>
      </c>
      <c r="T1040" s="151">
        <f>TCD!Y1041</f>
        <v/>
      </c>
    </row>
    <row r="1041">
      <c r="A1041" s="13">
        <f>TCD!V1042</f>
        <v/>
      </c>
      <c r="B1041" s="1">
        <f>B1040</f>
        <v/>
      </c>
      <c r="F1041">
        <f>TCD!E1042</f>
        <v/>
      </c>
      <c r="H1041" s="6">
        <f>IF(RIGHT(J1041,3)="BTB","E","P")</f>
        <v/>
      </c>
      <c r="I1041">
        <f>LOOKUP(F1041,'Facture Chronopost'!L:L,'Facture Chronopost'!H:H)</f>
        <v/>
      </c>
      <c r="J1041" s="6">
        <f>TCD!U1042</f>
        <v/>
      </c>
      <c r="K1041">
        <f>K1040</f>
        <v/>
      </c>
      <c r="L1041" s="151">
        <f>_xlfn.XLOOKUP(F1041,'TCD poids'!A:A,'TCD poids'!C:C)</f>
        <v/>
      </c>
      <c r="M1041">
        <f>TCD!T1042</f>
        <v/>
      </c>
      <c r="N1041">
        <f>IF(I1041="",0.2,LOOKUP(I1041,'Pays TVA'!A:A,'Pays TVA'!B:B))</f>
        <v/>
      </c>
      <c r="O1041" s="151">
        <f>IF(TCD!M1042="","",TCD!M1042)</f>
        <v/>
      </c>
      <c r="P1041" s="151">
        <f>IF(TCD!J1042="","",TCD!J1042)</f>
        <v/>
      </c>
      <c r="Q1041" s="151">
        <f>IF(AND(TCD!L1042="",TCD!Q1042=""),"",IF(SUM(TCD!L1042,TCD!Q1042)&gt;15,29,9.5))</f>
        <v/>
      </c>
      <c r="R1041" s="151">
        <f>_xlfn.XLOOKUP(F1041,TCD!E:E,TCD!K:K,"")</f>
        <v/>
      </c>
      <c r="S1041" s="151">
        <f>IF(TCD!I1042="","",IF(TCD!I1042&gt;8.5,17,8.5))</f>
        <v/>
      </c>
      <c r="T1041" s="151">
        <f>TCD!Y1042</f>
        <v/>
      </c>
    </row>
    <row r="1042">
      <c r="A1042" s="13">
        <f>TCD!V1043</f>
        <v/>
      </c>
      <c r="B1042" s="1">
        <f>B1041</f>
        <v/>
      </c>
      <c r="F1042">
        <f>TCD!E1043</f>
        <v/>
      </c>
      <c r="H1042" s="6">
        <f>IF(RIGHT(J1042,3)="BTB","E","P")</f>
        <v/>
      </c>
      <c r="I1042">
        <f>LOOKUP(F1042,'Facture Chronopost'!L:L,'Facture Chronopost'!H:H)</f>
        <v/>
      </c>
      <c r="J1042" s="6">
        <f>TCD!U1043</f>
        <v/>
      </c>
      <c r="K1042">
        <f>K1041</f>
        <v/>
      </c>
      <c r="L1042" s="151">
        <f>_xlfn.XLOOKUP(F1042,'TCD poids'!A:A,'TCD poids'!C:C)</f>
        <v/>
      </c>
      <c r="M1042">
        <f>TCD!T1043</f>
        <v/>
      </c>
      <c r="N1042">
        <f>IF(I1042="",0.2,LOOKUP(I1042,'Pays TVA'!A:A,'Pays TVA'!B:B))</f>
        <v/>
      </c>
      <c r="O1042" s="151">
        <f>IF(TCD!M1043="","",TCD!M1043)</f>
        <v/>
      </c>
      <c r="P1042" s="151">
        <f>IF(TCD!J1043="","",TCD!J1043)</f>
        <v/>
      </c>
      <c r="Q1042" s="151">
        <f>IF(AND(TCD!L1043="",TCD!Q1043=""),"",IF(SUM(TCD!L1043,TCD!Q1043)&gt;15,29,9.5))</f>
        <v/>
      </c>
      <c r="R1042" s="151">
        <f>_xlfn.XLOOKUP(F1042,TCD!E:E,TCD!K:K,"")</f>
        <v/>
      </c>
      <c r="S1042" s="151">
        <f>IF(TCD!I1043="","",IF(TCD!I1043&gt;8.5,17,8.5))</f>
        <v/>
      </c>
      <c r="T1042" s="151">
        <f>TCD!Y1043</f>
        <v/>
      </c>
    </row>
    <row r="1043">
      <c r="A1043" s="13">
        <f>TCD!V1044</f>
        <v/>
      </c>
      <c r="B1043" s="1">
        <f>B1042</f>
        <v/>
      </c>
      <c r="F1043">
        <f>TCD!E1044</f>
        <v/>
      </c>
      <c r="H1043" s="6">
        <f>IF(RIGHT(J1043,3)="BTB","E","P")</f>
        <v/>
      </c>
      <c r="I1043">
        <f>LOOKUP(F1043,'Facture Chronopost'!L:L,'Facture Chronopost'!H:H)</f>
        <v/>
      </c>
      <c r="J1043" s="6">
        <f>TCD!U1044</f>
        <v/>
      </c>
      <c r="K1043">
        <f>K1042</f>
        <v/>
      </c>
      <c r="L1043" s="151">
        <f>_xlfn.XLOOKUP(F1043,'TCD poids'!A:A,'TCD poids'!C:C)</f>
        <v/>
      </c>
      <c r="M1043">
        <f>TCD!T1044</f>
        <v/>
      </c>
      <c r="N1043">
        <f>IF(I1043="",0.2,LOOKUP(I1043,'Pays TVA'!A:A,'Pays TVA'!B:B))</f>
        <v/>
      </c>
      <c r="O1043" s="151">
        <f>IF(TCD!M1044="","",TCD!M1044)</f>
        <v/>
      </c>
      <c r="P1043" s="151">
        <f>IF(TCD!J1044="","",TCD!J1044)</f>
        <v/>
      </c>
      <c r="Q1043" s="151">
        <f>IF(AND(TCD!L1044="",TCD!Q1044=""),"",IF(SUM(TCD!L1044,TCD!Q1044)&gt;15,29,9.5))</f>
        <v/>
      </c>
      <c r="R1043" s="151">
        <f>_xlfn.XLOOKUP(F1043,TCD!E:E,TCD!K:K,"")</f>
        <v/>
      </c>
      <c r="S1043" s="151">
        <f>IF(TCD!I1044="","",IF(TCD!I1044&gt;8.5,17,8.5))</f>
        <v/>
      </c>
      <c r="T1043" s="151">
        <f>TCD!Y1044</f>
        <v/>
      </c>
    </row>
    <row r="1044">
      <c r="A1044" s="13">
        <f>TCD!V1045</f>
        <v/>
      </c>
      <c r="B1044" s="1">
        <f>B1043</f>
        <v/>
      </c>
      <c r="F1044">
        <f>TCD!E1045</f>
        <v/>
      </c>
      <c r="H1044" s="6">
        <f>IF(RIGHT(J1044,3)="BTB","E","P")</f>
        <v/>
      </c>
      <c r="I1044">
        <f>LOOKUP(F1044,'Facture Chronopost'!L:L,'Facture Chronopost'!H:H)</f>
        <v/>
      </c>
      <c r="J1044" s="6">
        <f>TCD!U1045</f>
        <v/>
      </c>
      <c r="K1044">
        <f>K1043</f>
        <v/>
      </c>
      <c r="L1044" s="151">
        <f>_xlfn.XLOOKUP(F1044,'TCD poids'!A:A,'TCD poids'!C:C)</f>
        <v/>
      </c>
      <c r="M1044">
        <f>TCD!T1045</f>
        <v/>
      </c>
      <c r="N1044">
        <f>IF(I1044="",0.2,LOOKUP(I1044,'Pays TVA'!A:A,'Pays TVA'!B:B))</f>
        <v/>
      </c>
      <c r="O1044" s="151">
        <f>IF(TCD!M1045="","",TCD!M1045)</f>
        <v/>
      </c>
      <c r="P1044" s="151">
        <f>IF(TCD!J1045="","",TCD!J1045)</f>
        <v/>
      </c>
      <c r="Q1044" s="151">
        <f>IF(AND(TCD!L1045="",TCD!Q1045=""),"",IF(SUM(TCD!L1045,TCD!Q1045)&gt;15,29,9.5))</f>
        <v/>
      </c>
      <c r="R1044" s="151">
        <f>_xlfn.XLOOKUP(F1044,TCD!E:E,TCD!K:K,"")</f>
        <v/>
      </c>
      <c r="S1044" s="151">
        <f>IF(TCD!I1045="","",IF(TCD!I1045&gt;8.5,17,8.5))</f>
        <v/>
      </c>
      <c r="T1044" s="151">
        <f>TCD!Y1045</f>
        <v/>
      </c>
    </row>
    <row r="1045">
      <c r="A1045" s="13">
        <f>TCD!V1046</f>
        <v/>
      </c>
      <c r="B1045" s="1">
        <f>B1044</f>
        <v/>
      </c>
      <c r="F1045">
        <f>TCD!E1046</f>
        <v/>
      </c>
      <c r="H1045" s="6">
        <f>IF(RIGHT(J1045,3)="BTB","E","P")</f>
        <v/>
      </c>
      <c r="I1045">
        <f>LOOKUP(F1045,'Facture Chronopost'!L:L,'Facture Chronopost'!H:H)</f>
        <v/>
      </c>
      <c r="J1045" s="6">
        <f>TCD!U1046</f>
        <v/>
      </c>
      <c r="K1045">
        <f>K1044</f>
        <v/>
      </c>
      <c r="L1045" s="151">
        <f>_xlfn.XLOOKUP(F1045,'TCD poids'!A:A,'TCD poids'!C:C)</f>
        <v/>
      </c>
      <c r="M1045">
        <f>TCD!T1046</f>
        <v/>
      </c>
      <c r="N1045">
        <f>IF(I1045="",0.2,LOOKUP(I1045,'Pays TVA'!A:A,'Pays TVA'!B:B))</f>
        <v/>
      </c>
      <c r="O1045" s="151">
        <f>IF(TCD!M1046="","",TCD!M1046)</f>
        <v/>
      </c>
      <c r="P1045" s="151">
        <f>IF(TCD!J1046="","",TCD!J1046)</f>
        <v/>
      </c>
      <c r="Q1045" s="151">
        <f>IF(AND(TCD!L1046="",TCD!Q1046=""),"",IF(SUM(TCD!L1046,TCD!Q1046)&gt;15,29,9.5))</f>
        <v/>
      </c>
      <c r="R1045" s="151">
        <f>_xlfn.XLOOKUP(F1045,TCD!E:E,TCD!K:K,"")</f>
        <v/>
      </c>
      <c r="S1045" s="151">
        <f>IF(TCD!I1046="","",IF(TCD!I1046&gt;8.5,17,8.5))</f>
        <v/>
      </c>
      <c r="T1045" s="151">
        <f>TCD!Y1046</f>
        <v/>
      </c>
    </row>
    <row r="1046">
      <c r="A1046" s="13">
        <f>TCD!V1047</f>
        <v/>
      </c>
      <c r="B1046" s="1">
        <f>B1045</f>
        <v/>
      </c>
      <c r="F1046">
        <f>TCD!E1047</f>
        <v/>
      </c>
      <c r="H1046" s="6">
        <f>IF(RIGHT(J1046,3)="BTB","E","P")</f>
        <v/>
      </c>
      <c r="I1046">
        <f>LOOKUP(F1046,'Facture Chronopost'!L:L,'Facture Chronopost'!H:H)</f>
        <v/>
      </c>
      <c r="J1046" s="6">
        <f>TCD!U1047</f>
        <v/>
      </c>
      <c r="K1046">
        <f>K1045</f>
        <v/>
      </c>
      <c r="L1046" s="151">
        <f>_xlfn.XLOOKUP(F1046,'TCD poids'!A:A,'TCD poids'!C:C)</f>
        <v/>
      </c>
      <c r="M1046">
        <f>TCD!T1047</f>
        <v/>
      </c>
      <c r="N1046">
        <f>IF(I1046="",0.2,LOOKUP(I1046,'Pays TVA'!A:A,'Pays TVA'!B:B))</f>
        <v/>
      </c>
      <c r="O1046" s="151">
        <f>IF(TCD!M1047="","",TCD!M1047)</f>
        <v/>
      </c>
      <c r="P1046" s="151">
        <f>IF(TCD!J1047="","",TCD!J1047)</f>
        <v/>
      </c>
      <c r="Q1046" s="151">
        <f>IF(AND(TCD!L1047="",TCD!Q1047=""),"",IF(SUM(TCD!L1047,TCD!Q1047)&gt;15,29,9.5))</f>
        <v/>
      </c>
      <c r="R1046" s="151">
        <f>_xlfn.XLOOKUP(F1046,TCD!E:E,TCD!K:K,"")</f>
        <v/>
      </c>
      <c r="S1046" s="151">
        <f>IF(TCD!I1047="","",IF(TCD!I1047&gt;8.5,17,8.5))</f>
        <v/>
      </c>
      <c r="T1046" s="151">
        <f>TCD!Y1047</f>
        <v/>
      </c>
    </row>
    <row r="1047">
      <c r="A1047" s="13">
        <f>TCD!V1048</f>
        <v/>
      </c>
      <c r="B1047" s="1">
        <f>B1046</f>
        <v/>
      </c>
      <c r="F1047">
        <f>TCD!E1048</f>
        <v/>
      </c>
      <c r="H1047" s="6">
        <f>IF(RIGHT(J1047,3)="BTB","E","P")</f>
        <v/>
      </c>
      <c r="I1047">
        <f>LOOKUP(F1047,'Facture Chronopost'!L:L,'Facture Chronopost'!H:H)</f>
        <v/>
      </c>
      <c r="J1047" s="6">
        <f>TCD!U1048</f>
        <v/>
      </c>
      <c r="K1047">
        <f>K1046</f>
        <v/>
      </c>
      <c r="L1047" s="151">
        <f>_xlfn.XLOOKUP(F1047,'TCD poids'!A:A,'TCD poids'!C:C)</f>
        <v/>
      </c>
      <c r="M1047">
        <f>TCD!T1048</f>
        <v/>
      </c>
      <c r="N1047">
        <f>IF(I1047="",0.2,LOOKUP(I1047,'Pays TVA'!A:A,'Pays TVA'!B:B))</f>
        <v/>
      </c>
      <c r="O1047" s="151">
        <f>IF(TCD!M1048="","",TCD!M1048)</f>
        <v/>
      </c>
      <c r="P1047" s="151">
        <f>IF(TCD!J1048="","",TCD!J1048)</f>
        <v/>
      </c>
      <c r="Q1047" s="151">
        <f>IF(AND(TCD!L1048="",TCD!Q1048=""),"",IF(SUM(TCD!L1048,TCD!Q1048)&gt;15,29,9.5))</f>
        <v/>
      </c>
      <c r="R1047" s="151">
        <f>_xlfn.XLOOKUP(F1047,TCD!E:E,TCD!K:K,"")</f>
        <v/>
      </c>
      <c r="S1047" s="151">
        <f>IF(TCD!I1048="","",IF(TCD!I1048&gt;8.5,17,8.5))</f>
        <v/>
      </c>
      <c r="T1047" s="151">
        <f>TCD!Y1048</f>
        <v/>
      </c>
    </row>
    <row r="1048">
      <c r="A1048" s="13">
        <f>TCD!V1049</f>
        <v/>
      </c>
      <c r="B1048" s="1">
        <f>B1047</f>
        <v/>
      </c>
      <c r="F1048">
        <f>TCD!E1049</f>
        <v/>
      </c>
      <c r="H1048" s="6">
        <f>IF(RIGHT(J1048,3)="BTB","E","P")</f>
        <v/>
      </c>
      <c r="I1048">
        <f>LOOKUP(F1048,'Facture Chronopost'!L:L,'Facture Chronopost'!H:H)</f>
        <v/>
      </c>
      <c r="J1048" s="6">
        <f>TCD!U1049</f>
        <v/>
      </c>
      <c r="K1048">
        <f>K1047</f>
        <v/>
      </c>
      <c r="L1048" s="151">
        <f>_xlfn.XLOOKUP(F1048,'TCD poids'!A:A,'TCD poids'!C:C)</f>
        <v/>
      </c>
      <c r="M1048">
        <f>TCD!T1049</f>
        <v/>
      </c>
      <c r="N1048">
        <f>IF(I1048="",0.2,LOOKUP(I1048,'Pays TVA'!A:A,'Pays TVA'!B:B))</f>
        <v/>
      </c>
      <c r="O1048" s="151">
        <f>IF(TCD!M1049="","",TCD!M1049)</f>
        <v/>
      </c>
      <c r="P1048" s="151">
        <f>IF(TCD!J1049="","",TCD!J1049)</f>
        <v/>
      </c>
      <c r="Q1048" s="151">
        <f>IF(AND(TCD!L1049="",TCD!Q1049=""),"",IF(SUM(TCD!L1049,TCD!Q1049)&gt;15,29,9.5))</f>
        <v/>
      </c>
      <c r="R1048" s="151">
        <f>_xlfn.XLOOKUP(F1048,TCD!E:E,TCD!K:K,"")</f>
        <v/>
      </c>
      <c r="S1048" s="151">
        <f>IF(TCD!I1049="","",IF(TCD!I1049&gt;8.5,17,8.5))</f>
        <v/>
      </c>
      <c r="T1048" s="151">
        <f>TCD!Y1049</f>
        <v/>
      </c>
    </row>
    <row r="1049">
      <c r="A1049" s="13">
        <f>TCD!V1050</f>
        <v/>
      </c>
      <c r="B1049" s="1">
        <f>B1048</f>
        <v/>
      </c>
      <c r="F1049">
        <f>TCD!E1050</f>
        <v/>
      </c>
      <c r="H1049" s="6">
        <f>IF(RIGHT(J1049,3)="BTB","E","P")</f>
        <v/>
      </c>
      <c r="I1049">
        <f>LOOKUP(F1049,'Facture Chronopost'!L:L,'Facture Chronopost'!H:H)</f>
        <v/>
      </c>
      <c r="J1049" s="6">
        <f>TCD!U1050</f>
        <v/>
      </c>
      <c r="K1049">
        <f>K1048</f>
        <v/>
      </c>
      <c r="L1049" s="151">
        <f>_xlfn.XLOOKUP(F1049,'TCD poids'!A:A,'TCD poids'!C:C)</f>
        <v/>
      </c>
      <c r="M1049">
        <f>TCD!T1050</f>
        <v/>
      </c>
      <c r="N1049">
        <f>IF(I1049="",0.2,LOOKUP(I1049,'Pays TVA'!A:A,'Pays TVA'!B:B))</f>
        <v/>
      </c>
      <c r="O1049" s="151">
        <f>IF(TCD!M1050="","",TCD!M1050)</f>
        <v/>
      </c>
      <c r="P1049" s="151">
        <f>IF(TCD!J1050="","",TCD!J1050)</f>
        <v/>
      </c>
      <c r="Q1049" s="151">
        <f>IF(AND(TCD!L1050="",TCD!Q1050=""),"",IF(SUM(TCD!L1050,TCD!Q1050)&gt;15,29,9.5))</f>
        <v/>
      </c>
      <c r="R1049" s="151">
        <f>_xlfn.XLOOKUP(F1049,TCD!E:E,TCD!K:K,"")</f>
        <v/>
      </c>
      <c r="S1049" s="151">
        <f>IF(TCD!I1050="","",IF(TCD!I1050&gt;8.5,17,8.5))</f>
        <v/>
      </c>
      <c r="T1049" s="151">
        <f>TCD!Y1050</f>
        <v/>
      </c>
    </row>
    <row r="1050">
      <c r="A1050" s="13">
        <f>TCD!V1051</f>
        <v/>
      </c>
      <c r="B1050" s="1">
        <f>B1049</f>
        <v/>
      </c>
      <c r="F1050">
        <f>TCD!E1051</f>
        <v/>
      </c>
      <c r="H1050" s="6">
        <f>IF(RIGHT(J1050,3)="BTB","E","P")</f>
        <v/>
      </c>
      <c r="I1050">
        <f>LOOKUP(F1050,'Facture Chronopost'!L:L,'Facture Chronopost'!H:H)</f>
        <v/>
      </c>
      <c r="J1050" s="6">
        <f>TCD!U1051</f>
        <v/>
      </c>
      <c r="K1050">
        <f>K1049</f>
        <v/>
      </c>
      <c r="L1050" s="151">
        <f>_xlfn.XLOOKUP(F1050,'TCD poids'!A:A,'TCD poids'!C:C)</f>
        <v/>
      </c>
      <c r="M1050">
        <f>TCD!T1051</f>
        <v/>
      </c>
      <c r="N1050">
        <f>IF(I1050="",0.2,LOOKUP(I1050,'Pays TVA'!A:A,'Pays TVA'!B:B))</f>
        <v/>
      </c>
      <c r="O1050" s="151">
        <f>IF(TCD!M1051="","",TCD!M1051)</f>
        <v/>
      </c>
      <c r="P1050" s="151">
        <f>IF(TCD!J1051="","",TCD!J1051)</f>
        <v/>
      </c>
      <c r="Q1050" s="151">
        <f>IF(AND(TCD!L1051="",TCD!Q1051=""),"",IF(SUM(TCD!L1051,TCD!Q1051)&gt;15,29,9.5))</f>
        <v/>
      </c>
      <c r="R1050" s="151">
        <f>_xlfn.XLOOKUP(F1050,TCD!E:E,TCD!K:K,"")</f>
        <v/>
      </c>
      <c r="S1050" s="151">
        <f>IF(TCD!I1051="","",IF(TCD!I1051&gt;8.5,17,8.5))</f>
        <v/>
      </c>
      <c r="T1050" s="151">
        <f>TCD!Y1051</f>
        <v/>
      </c>
    </row>
    <row r="1051">
      <c r="A1051" s="13">
        <f>TCD!V1052</f>
        <v/>
      </c>
      <c r="B1051" s="1">
        <f>B1050</f>
        <v/>
      </c>
      <c r="F1051">
        <f>TCD!E1052</f>
        <v/>
      </c>
      <c r="H1051" s="6">
        <f>IF(RIGHT(J1051,3)="BTB","E","P")</f>
        <v/>
      </c>
      <c r="I1051">
        <f>LOOKUP(F1051,'Facture Chronopost'!L:L,'Facture Chronopost'!H:H)</f>
        <v/>
      </c>
      <c r="J1051" s="6">
        <f>TCD!U1052</f>
        <v/>
      </c>
      <c r="K1051">
        <f>K1050</f>
        <v/>
      </c>
      <c r="L1051" s="151">
        <f>_xlfn.XLOOKUP(F1051,'TCD poids'!A:A,'TCD poids'!C:C)</f>
        <v/>
      </c>
      <c r="M1051">
        <f>TCD!T1052</f>
        <v/>
      </c>
      <c r="N1051">
        <f>IF(I1051="",0.2,LOOKUP(I1051,'Pays TVA'!A:A,'Pays TVA'!B:B))</f>
        <v/>
      </c>
      <c r="O1051" s="151">
        <f>IF(TCD!M1052="","",TCD!M1052)</f>
        <v/>
      </c>
      <c r="P1051" s="151">
        <f>IF(TCD!J1052="","",TCD!J1052)</f>
        <v/>
      </c>
      <c r="Q1051" s="151">
        <f>IF(AND(TCD!L1052="",TCD!Q1052=""),"",IF(SUM(TCD!L1052,TCD!Q1052)&gt;15,29,9.5))</f>
        <v/>
      </c>
      <c r="R1051" s="151">
        <f>_xlfn.XLOOKUP(F1051,TCD!E:E,TCD!K:K,"")</f>
        <v/>
      </c>
      <c r="S1051" s="151">
        <f>IF(TCD!I1052="","",IF(TCD!I1052&gt;8.5,17,8.5))</f>
        <v/>
      </c>
      <c r="T1051" s="151">
        <f>TCD!Y1052</f>
        <v/>
      </c>
    </row>
    <row r="1052">
      <c r="A1052" s="13">
        <f>TCD!V1053</f>
        <v/>
      </c>
      <c r="B1052" s="1">
        <f>B1051</f>
        <v/>
      </c>
      <c r="F1052">
        <f>TCD!E1053</f>
        <v/>
      </c>
      <c r="H1052" s="6">
        <f>IF(RIGHT(J1052,3)="BTB","E","P")</f>
        <v/>
      </c>
      <c r="I1052">
        <f>LOOKUP(F1052,'Facture Chronopost'!L:L,'Facture Chronopost'!H:H)</f>
        <v/>
      </c>
      <c r="J1052" s="6">
        <f>TCD!U1053</f>
        <v/>
      </c>
      <c r="K1052">
        <f>K1051</f>
        <v/>
      </c>
      <c r="L1052" s="151">
        <f>_xlfn.XLOOKUP(F1052,'TCD poids'!A:A,'TCD poids'!C:C)</f>
        <v/>
      </c>
      <c r="M1052">
        <f>TCD!T1053</f>
        <v/>
      </c>
      <c r="N1052">
        <f>IF(I1052="",0.2,LOOKUP(I1052,'Pays TVA'!A:A,'Pays TVA'!B:B))</f>
        <v/>
      </c>
      <c r="O1052" s="151">
        <f>IF(TCD!M1053="","",TCD!M1053)</f>
        <v/>
      </c>
      <c r="P1052" s="151">
        <f>IF(TCD!J1053="","",TCD!J1053)</f>
        <v/>
      </c>
      <c r="Q1052" s="151">
        <f>IF(AND(TCD!L1053="",TCD!Q1053=""),"",IF(SUM(TCD!L1053,TCD!Q1053)&gt;15,29,9.5))</f>
        <v/>
      </c>
      <c r="R1052" s="151">
        <f>_xlfn.XLOOKUP(F1052,TCD!E:E,TCD!K:K,"")</f>
        <v/>
      </c>
      <c r="S1052" s="151">
        <f>IF(TCD!I1053="","",IF(TCD!I1053&gt;8.5,17,8.5))</f>
        <v/>
      </c>
      <c r="T1052" s="151">
        <f>TCD!Y1053</f>
        <v/>
      </c>
    </row>
    <row r="1053">
      <c r="A1053" s="13">
        <f>TCD!V1054</f>
        <v/>
      </c>
      <c r="B1053" s="1">
        <f>B1052</f>
        <v/>
      </c>
      <c r="F1053">
        <f>TCD!E1054</f>
        <v/>
      </c>
      <c r="H1053" s="6">
        <f>IF(RIGHT(J1053,3)="BTB","E","P")</f>
        <v/>
      </c>
      <c r="I1053">
        <f>LOOKUP(F1053,'Facture Chronopost'!L:L,'Facture Chronopost'!H:H)</f>
        <v/>
      </c>
      <c r="J1053" s="6">
        <f>TCD!U1054</f>
        <v/>
      </c>
      <c r="K1053">
        <f>K1052</f>
        <v/>
      </c>
      <c r="L1053" s="151">
        <f>_xlfn.XLOOKUP(F1053,'TCD poids'!A:A,'TCD poids'!C:C)</f>
        <v/>
      </c>
      <c r="M1053">
        <f>TCD!T1054</f>
        <v/>
      </c>
      <c r="N1053">
        <f>IF(I1053="",0.2,LOOKUP(I1053,'Pays TVA'!A:A,'Pays TVA'!B:B))</f>
        <v/>
      </c>
      <c r="O1053" s="151">
        <f>IF(TCD!M1054="","",TCD!M1054)</f>
        <v/>
      </c>
      <c r="P1053" s="151">
        <f>IF(TCD!J1054="","",TCD!J1054)</f>
        <v/>
      </c>
      <c r="Q1053" s="151">
        <f>IF(AND(TCD!L1054="",TCD!Q1054=""),"",IF(SUM(TCD!L1054,TCD!Q1054)&gt;15,29,9.5))</f>
        <v/>
      </c>
      <c r="R1053" s="151">
        <f>_xlfn.XLOOKUP(F1053,TCD!E:E,TCD!K:K,"")</f>
        <v/>
      </c>
      <c r="S1053" s="151">
        <f>IF(TCD!I1054="","",IF(TCD!I1054&gt;8.5,17,8.5))</f>
        <v/>
      </c>
      <c r="T1053" s="151">
        <f>TCD!Y1054</f>
        <v/>
      </c>
    </row>
    <row r="1054">
      <c r="A1054" s="13">
        <f>TCD!V1055</f>
        <v/>
      </c>
      <c r="B1054" s="1">
        <f>B1053</f>
        <v/>
      </c>
      <c r="F1054">
        <f>TCD!E1055</f>
        <v/>
      </c>
      <c r="H1054" s="6">
        <f>IF(RIGHT(J1054,3)="BTB","E","P")</f>
        <v/>
      </c>
      <c r="I1054">
        <f>LOOKUP(F1054,'Facture Chronopost'!L:L,'Facture Chronopost'!H:H)</f>
        <v/>
      </c>
      <c r="J1054" s="6">
        <f>TCD!U1055</f>
        <v/>
      </c>
      <c r="K1054">
        <f>K1053</f>
        <v/>
      </c>
      <c r="L1054" s="151">
        <f>_xlfn.XLOOKUP(F1054,'TCD poids'!A:A,'TCD poids'!C:C)</f>
        <v/>
      </c>
      <c r="M1054">
        <f>TCD!T1055</f>
        <v/>
      </c>
      <c r="N1054">
        <f>IF(I1054="",0.2,LOOKUP(I1054,'Pays TVA'!A:A,'Pays TVA'!B:B))</f>
        <v/>
      </c>
      <c r="O1054" s="151">
        <f>IF(TCD!M1055="","",TCD!M1055)</f>
        <v/>
      </c>
      <c r="P1054" s="151">
        <f>IF(TCD!J1055="","",TCD!J1055)</f>
        <v/>
      </c>
      <c r="Q1054" s="151">
        <f>IF(AND(TCD!L1055="",TCD!Q1055=""),"",IF(SUM(TCD!L1055,TCD!Q1055)&gt;15,29,9.5))</f>
        <v/>
      </c>
      <c r="R1054" s="151">
        <f>_xlfn.XLOOKUP(F1054,TCD!E:E,TCD!K:K,"")</f>
        <v/>
      </c>
      <c r="S1054" s="151">
        <f>IF(TCD!I1055="","",IF(TCD!I1055&gt;8.5,17,8.5))</f>
        <v/>
      </c>
      <c r="T1054" s="151">
        <f>TCD!Y1055</f>
        <v/>
      </c>
    </row>
    <row r="1055">
      <c r="A1055" s="13">
        <f>TCD!V1056</f>
        <v/>
      </c>
      <c r="B1055" s="1">
        <f>B1054</f>
        <v/>
      </c>
      <c r="F1055">
        <f>TCD!E1056</f>
        <v/>
      </c>
      <c r="H1055" s="6">
        <f>IF(RIGHT(J1055,3)="BTB","E","P")</f>
        <v/>
      </c>
      <c r="I1055">
        <f>LOOKUP(F1055,'Facture Chronopost'!L:L,'Facture Chronopost'!H:H)</f>
        <v/>
      </c>
      <c r="J1055" s="6">
        <f>TCD!U1056</f>
        <v/>
      </c>
      <c r="K1055">
        <f>K1054</f>
        <v/>
      </c>
      <c r="L1055" s="151">
        <f>_xlfn.XLOOKUP(F1055,'TCD poids'!A:A,'TCD poids'!C:C)</f>
        <v/>
      </c>
      <c r="M1055">
        <f>TCD!T1056</f>
        <v/>
      </c>
      <c r="N1055">
        <f>IF(I1055="",0.2,LOOKUP(I1055,'Pays TVA'!A:A,'Pays TVA'!B:B))</f>
        <v/>
      </c>
      <c r="O1055" s="151">
        <f>IF(TCD!M1056="","",TCD!M1056)</f>
        <v/>
      </c>
      <c r="P1055" s="151">
        <f>IF(TCD!J1056="","",TCD!J1056)</f>
        <v/>
      </c>
      <c r="Q1055" s="151">
        <f>IF(AND(TCD!L1056="",TCD!Q1056=""),"",IF(SUM(TCD!L1056,TCD!Q1056)&gt;15,29,9.5))</f>
        <v/>
      </c>
      <c r="R1055" s="151">
        <f>_xlfn.XLOOKUP(F1055,TCD!E:E,TCD!K:K,"")</f>
        <v/>
      </c>
      <c r="S1055" s="151">
        <f>IF(TCD!I1056="","",IF(TCD!I1056&gt;8.5,17,8.5))</f>
        <v/>
      </c>
      <c r="T1055" s="151">
        <f>TCD!Y1056</f>
        <v/>
      </c>
    </row>
    <row r="1056">
      <c r="A1056" s="13">
        <f>TCD!V1057</f>
        <v/>
      </c>
      <c r="B1056" s="1">
        <f>B1055</f>
        <v/>
      </c>
      <c r="F1056">
        <f>TCD!E1057</f>
        <v/>
      </c>
      <c r="H1056" s="6">
        <f>IF(RIGHT(J1056,3)="BTB","E","P")</f>
        <v/>
      </c>
      <c r="I1056">
        <f>LOOKUP(F1056,'Facture Chronopost'!L:L,'Facture Chronopost'!H:H)</f>
        <v/>
      </c>
      <c r="J1056" s="6">
        <f>TCD!U1057</f>
        <v/>
      </c>
      <c r="K1056">
        <f>K1055</f>
        <v/>
      </c>
      <c r="L1056" s="151">
        <f>_xlfn.XLOOKUP(F1056,'TCD poids'!A:A,'TCD poids'!C:C)</f>
        <v/>
      </c>
      <c r="M1056">
        <f>TCD!T1057</f>
        <v/>
      </c>
      <c r="N1056">
        <f>IF(I1056="",0.2,LOOKUP(I1056,'Pays TVA'!A:A,'Pays TVA'!B:B))</f>
        <v/>
      </c>
      <c r="O1056" s="151">
        <f>IF(TCD!M1057="","",TCD!M1057)</f>
        <v/>
      </c>
      <c r="P1056" s="151">
        <f>IF(TCD!J1057="","",TCD!J1057)</f>
        <v/>
      </c>
      <c r="Q1056" s="151">
        <f>IF(AND(TCD!L1057="",TCD!Q1057=""),"",IF(SUM(TCD!L1057,TCD!Q1057)&gt;15,29,9.5))</f>
        <v/>
      </c>
      <c r="R1056" s="151">
        <f>_xlfn.XLOOKUP(F1056,TCD!E:E,TCD!K:K,"")</f>
        <v/>
      </c>
      <c r="S1056" s="151">
        <f>IF(TCD!I1057="","",IF(TCD!I1057&gt;8.5,17,8.5))</f>
        <v/>
      </c>
      <c r="T1056" s="151">
        <f>TCD!Y1057</f>
        <v/>
      </c>
    </row>
    <row r="1057">
      <c r="A1057" s="13">
        <f>TCD!V1058</f>
        <v/>
      </c>
      <c r="B1057" s="1">
        <f>B1056</f>
        <v/>
      </c>
      <c r="F1057">
        <f>TCD!E1058</f>
        <v/>
      </c>
      <c r="H1057" s="6">
        <f>IF(RIGHT(J1057,3)="BTB","E","P")</f>
        <v/>
      </c>
      <c r="I1057">
        <f>LOOKUP(F1057,'Facture Chronopost'!L:L,'Facture Chronopost'!H:H)</f>
        <v/>
      </c>
      <c r="J1057" s="6">
        <f>TCD!U1058</f>
        <v/>
      </c>
      <c r="K1057">
        <f>K1056</f>
        <v/>
      </c>
      <c r="L1057" s="151">
        <f>_xlfn.XLOOKUP(F1057,'TCD poids'!A:A,'TCD poids'!C:C)</f>
        <v/>
      </c>
      <c r="M1057">
        <f>TCD!T1058</f>
        <v/>
      </c>
      <c r="N1057">
        <f>IF(I1057="",0.2,LOOKUP(I1057,'Pays TVA'!A:A,'Pays TVA'!B:B))</f>
        <v/>
      </c>
      <c r="O1057" s="151">
        <f>IF(TCD!M1058="","",TCD!M1058)</f>
        <v/>
      </c>
      <c r="P1057" s="151">
        <f>IF(TCD!J1058="","",TCD!J1058)</f>
        <v/>
      </c>
      <c r="Q1057" s="151">
        <f>IF(AND(TCD!L1058="",TCD!Q1058=""),"",IF(SUM(TCD!L1058,TCD!Q1058)&gt;15,29,9.5))</f>
        <v/>
      </c>
      <c r="R1057" s="151">
        <f>_xlfn.XLOOKUP(F1057,TCD!E:E,TCD!K:K,"")</f>
        <v/>
      </c>
      <c r="S1057" s="151">
        <f>IF(TCD!I1058="","",IF(TCD!I1058&gt;8.5,17,8.5))</f>
        <v/>
      </c>
      <c r="T1057" s="151">
        <f>TCD!Y1058</f>
        <v/>
      </c>
    </row>
    <row r="1058">
      <c r="A1058" s="13">
        <f>TCD!V1059</f>
        <v/>
      </c>
      <c r="B1058" s="1">
        <f>B1057</f>
        <v/>
      </c>
      <c r="F1058">
        <f>TCD!E1059</f>
        <v/>
      </c>
      <c r="H1058" s="6">
        <f>IF(RIGHT(J1058,3)="BTB","E","P")</f>
        <v/>
      </c>
      <c r="I1058">
        <f>LOOKUP(F1058,'Facture Chronopost'!L:L,'Facture Chronopost'!H:H)</f>
        <v/>
      </c>
      <c r="J1058" s="6">
        <f>TCD!U1059</f>
        <v/>
      </c>
      <c r="K1058">
        <f>K1057</f>
        <v/>
      </c>
      <c r="L1058" s="151">
        <f>_xlfn.XLOOKUP(F1058,'TCD poids'!A:A,'TCD poids'!C:C)</f>
        <v/>
      </c>
      <c r="M1058">
        <f>TCD!T1059</f>
        <v/>
      </c>
      <c r="N1058">
        <f>IF(I1058="",0.2,LOOKUP(I1058,'Pays TVA'!A:A,'Pays TVA'!B:B))</f>
        <v/>
      </c>
      <c r="O1058" s="151">
        <f>IF(TCD!M1059="","",TCD!M1059)</f>
        <v/>
      </c>
      <c r="P1058" s="151">
        <f>IF(TCD!J1059="","",TCD!J1059)</f>
        <v/>
      </c>
      <c r="Q1058" s="151">
        <f>IF(AND(TCD!L1059="",TCD!Q1059=""),"",IF(SUM(TCD!L1059,TCD!Q1059)&gt;15,29,9.5))</f>
        <v/>
      </c>
      <c r="R1058" s="151">
        <f>_xlfn.XLOOKUP(F1058,TCD!E:E,TCD!K:K,"")</f>
        <v/>
      </c>
      <c r="S1058" s="151">
        <f>IF(TCD!I1059="","",IF(TCD!I1059&gt;8.5,17,8.5))</f>
        <v/>
      </c>
      <c r="T1058" s="151">
        <f>TCD!Y1059</f>
        <v/>
      </c>
    </row>
    <row r="1059">
      <c r="A1059" s="13">
        <f>TCD!V1060</f>
        <v/>
      </c>
      <c r="B1059" s="1">
        <f>B1058</f>
        <v/>
      </c>
      <c r="F1059">
        <f>TCD!E1060</f>
        <v/>
      </c>
      <c r="H1059" s="6">
        <f>IF(RIGHT(J1059,3)="BTB","E","P")</f>
        <v/>
      </c>
      <c r="I1059">
        <f>LOOKUP(F1059,'Facture Chronopost'!L:L,'Facture Chronopost'!H:H)</f>
        <v/>
      </c>
      <c r="J1059" s="6">
        <f>TCD!U1060</f>
        <v/>
      </c>
      <c r="K1059">
        <f>K1058</f>
        <v/>
      </c>
      <c r="L1059" s="151">
        <f>_xlfn.XLOOKUP(F1059,'TCD poids'!A:A,'TCD poids'!C:C)</f>
        <v/>
      </c>
      <c r="M1059">
        <f>TCD!T1060</f>
        <v/>
      </c>
      <c r="N1059">
        <f>IF(I1059="",0.2,LOOKUP(I1059,'Pays TVA'!A:A,'Pays TVA'!B:B))</f>
        <v/>
      </c>
      <c r="O1059" s="151">
        <f>IF(TCD!M1060="","",TCD!M1060)</f>
        <v/>
      </c>
      <c r="P1059" s="151">
        <f>IF(TCD!J1060="","",TCD!J1060)</f>
        <v/>
      </c>
      <c r="Q1059" s="151">
        <f>IF(AND(TCD!L1060="",TCD!Q1060=""),"",IF(SUM(TCD!L1060,TCD!Q1060)&gt;15,29,9.5))</f>
        <v/>
      </c>
      <c r="R1059" s="151">
        <f>_xlfn.XLOOKUP(F1059,TCD!E:E,TCD!K:K,"")</f>
        <v/>
      </c>
      <c r="S1059" s="151">
        <f>IF(TCD!I1060="","",IF(TCD!I1060&gt;8.5,17,8.5))</f>
        <v/>
      </c>
      <c r="T1059" s="151">
        <f>TCD!Y1060</f>
        <v/>
      </c>
    </row>
    <row r="1060">
      <c r="A1060" s="13">
        <f>TCD!V1061</f>
        <v/>
      </c>
      <c r="B1060" s="1">
        <f>B1059</f>
        <v/>
      </c>
      <c r="F1060">
        <f>TCD!E1061</f>
        <v/>
      </c>
      <c r="H1060" s="6">
        <f>IF(RIGHT(J1060,3)="BTB","E","P")</f>
        <v/>
      </c>
      <c r="I1060">
        <f>LOOKUP(F1060,'Facture Chronopost'!L:L,'Facture Chronopost'!H:H)</f>
        <v/>
      </c>
      <c r="J1060" s="6">
        <f>TCD!U1061</f>
        <v/>
      </c>
      <c r="K1060">
        <f>K1059</f>
        <v/>
      </c>
      <c r="L1060" s="151">
        <f>_xlfn.XLOOKUP(F1060,'TCD poids'!A:A,'TCD poids'!C:C)</f>
        <v/>
      </c>
      <c r="M1060">
        <f>TCD!T1061</f>
        <v/>
      </c>
      <c r="N1060">
        <f>IF(I1060="",0.2,LOOKUP(I1060,'Pays TVA'!A:A,'Pays TVA'!B:B))</f>
        <v/>
      </c>
      <c r="O1060" s="151">
        <f>IF(TCD!M1061="","",TCD!M1061)</f>
        <v/>
      </c>
      <c r="P1060" s="151">
        <f>IF(TCD!J1061="","",TCD!J1061)</f>
        <v/>
      </c>
      <c r="Q1060" s="151">
        <f>IF(AND(TCD!L1061="",TCD!Q1061=""),"",IF(SUM(TCD!L1061,TCD!Q1061)&gt;15,29,9.5))</f>
        <v/>
      </c>
      <c r="R1060" s="151">
        <f>_xlfn.XLOOKUP(F1060,TCD!E:E,TCD!K:K,"")</f>
        <v/>
      </c>
      <c r="S1060" s="151">
        <f>IF(TCD!I1061="","",IF(TCD!I1061&gt;8.5,17,8.5))</f>
        <v/>
      </c>
      <c r="T1060" s="151">
        <f>TCD!Y1061</f>
        <v/>
      </c>
    </row>
    <row r="1061">
      <c r="A1061" s="13">
        <f>TCD!V1062</f>
        <v/>
      </c>
      <c r="B1061" s="1">
        <f>B1060</f>
        <v/>
      </c>
      <c r="F1061">
        <f>TCD!E1062</f>
        <v/>
      </c>
      <c r="H1061" s="6">
        <f>IF(RIGHT(J1061,3)="BTB","E","P")</f>
        <v/>
      </c>
      <c r="I1061">
        <f>LOOKUP(F1061,'Facture Chronopost'!L:L,'Facture Chronopost'!H:H)</f>
        <v/>
      </c>
      <c r="J1061" s="6">
        <f>TCD!U1062</f>
        <v/>
      </c>
      <c r="K1061">
        <f>K1060</f>
        <v/>
      </c>
      <c r="L1061" s="151">
        <f>_xlfn.XLOOKUP(F1061,'TCD poids'!A:A,'TCD poids'!C:C)</f>
        <v/>
      </c>
      <c r="M1061">
        <f>TCD!T1062</f>
        <v/>
      </c>
      <c r="N1061">
        <f>IF(I1061="",0.2,LOOKUP(I1061,'Pays TVA'!A:A,'Pays TVA'!B:B))</f>
        <v/>
      </c>
      <c r="O1061" s="151">
        <f>IF(TCD!M1062="","",TCD!M1062)</f>
        <v/>
      </c>
      <c r="P1061" s="151">
        <f>IF(TCD!J1062="","",TCD!J1062)</f>
        <v/>
      </c>
      <c r="Q1061" s="151">
        <f>IF(AND(TCD!L1062="",TCD!Q1062=""),"",IF(SUM(TCD!L1062,TCD!Q1062)&gt;15,29,9.5))</f>
        <v/>
      </c>
      <c r="R1061" s="151">
        <f>_xlfn.XLOOKUP(F1061,TCD!E:E,TCD!K:K,"")</f>
        <v/>
      </c>
      <c r="S1061" s="151">
        <f>IF(TCD!I1062="","",IF(TCD!I1062&gt;8.5,17,8.5))</f>
        <v/>
      </c>
      <c r="T1061" s="151">
        <f>TCD!Y1062</f>
        <v/>
      </c>
    </row>
    <row r="1062">
      <c r="A1062" s="13">
        <f>TCD!V1063</f>
        <v/>
      </c>
      <c r="B1062" s="1">
        <f>B1061</f>
        <v/>
      </c>
      <c r="F1062">
        <f>TCD!E1063</f>
        <v/>
      </c>
      <c r="H1062" s="6">
        <f>IF(RIGHT(J1062,3)="BTB","E","P")</f>
        <v/>
      </c>
      <c r="I1062">
        <f>LOOKUP(F1062,'Facture Chronopost'!L:L,'Facture Chronopost'!H:H)</f>
        <v/>
      </c>
      <c r="J1062" s="6">
        <f>TCD!U1063</f>
        <v/>
      </c>
      <c r="K1062">
        <f>K1061</f>
        <v/>
      </c>
      <c r="L1062" s="151">
        <f>_xlfn.XLOOKUP(F1062,'TCD poids'!A:A,'TCD poids'!C:C)</f>
        <v/>
      </c>
      <c r="M1062">
        <f>TCD!T1063</f>
        <v/>
      </c>
      <c r="N1062">
        <f>IF(I1062="",0.2,LOOKUP(I1062,'Pays TVA'!A:A,'Pays TVA'!B:B))</f>
        <v/>
      </c>
      <c r="O1062" s="151">
        <f>IF(TCD!M1063="","",TCD!M1063)</f>
        <v/>
      </c>
      <c r="P1062" s="151">
        <f>IF(TCD!J1063="","",TCD!J1063)</f>
        <v/>
      </c>
      <c r="Q1062" s="151">
        <f>IF(AND(TCD!L1063="",TCD!Q1063=""),"",IF(SUM(TCD!L1063,TCD!Q1063)&gt;15,29,9.5))</f>
        <v/>
      </c>
      <c r="R1062" s="151">
        <f>_xlfn.XLOOKUP(F1062,TCD!E:E,TCD!K:K,"")</f>
        <v/>
      </c>
      <c r="S1062" s="151">
        <f>IF(TCD!I1063="","",IF(TCD!I1063&gt;8.5,17,8.5))</f>
        <v/>
      </c>
      <c r="T1062" s="151">
        <f>TCD!Y1063</f>
        <v/>
      </c>
    </row>
    <row r="1063">
      <c r="A1063" s="13">
        <f>TCD!V1064</f>
        <v/>
      </c>
      <c r="B1063" s="1">
        <f>B1062</f>
        <v/>
      </c>
      <c r="F1063">
        <f>TCD!E1064</f>
        <v/>
      </c>
      <c r="H1063" s="6">
        <f>IF(RIGHT(J1063,3)="BTB","E","P")</f>
        <v/>
      </c>
      <c r="I1063">
        <f>LOOKUP(F1063,'Facture Chronopost'!L:L,'Facture Chronopost'!H:H)</f>
        <v/>
      </c>
      <c r="J1063" s="6">
        <f>TCD!U1064</f>
        <v/>
      </c>
      <c r="K1063">
        <f>K1062</f>
        <v/>
      </c>
      <c r="L1063" s="151">
        <f>_xlfn.XLOOKUP(F1063,'TCD poids'!A:A,'TCD poids'!C:C)</f>
        <v/>
      </c>
      <c r="M1063">
        <f>TCD!T1064</f>
        <v/>
      </c>
      <c r="N1063">
        <f>IF(I1063="",0.2,LOOKUP(I1063,'Pays TVA'!A:A,'Pays TVA'!B:B))</f>
        <v/>
      </c>
      <c r="O1063" s="151">
        <f>IF(TCD!M1064="","",TCD!M1064)</f>
        <v/>
      </c>
      <c r="P1063" s="151">
        <f>IF(TCD!J1064="","",TCD!J1064)</f>
        <v/>
      </c>
      <c r="Q1063" s="151">
        <f>IF(AND(TCD!L1064="",TCD!Q1064=""),"",IF(SUM(TCD!L1064,TCD!Q1064)&gt;15,29,9.5))</f>
        <v/>
      </c>
      <c r="R1063" s="151">
        <f>_xlfn.XLOOKUP(F1063,TCD!E:E,TCD!K:K,"")</f>
        <v/>
      </c>
      <c r="S1063" s="151">
        <f>IF(TCD!I1064="","",IF(TCD!I1064&gt;8.5,17,8.5))</f>
        <v/>
      </c>
      <c r="T1063" s="151">
        <f>TCD!Y1064</f>
        <v/>
      </c>
    </row>
    <row r="1064">
      <c r="A1064" s="13">
        <f>TCD!V1065</f>
        <v/>
      </c>
      <c r="B1064" s="1">
        <f>B1063</f>
        <v/>
      </c>
      <c r="F1064">
        <f>TCD!E1065</f>
        <v/>
      </c>
      <c r="H1064" s="6">
        <f>IF(RIGHT(J1064,3)="BTB","E","P")</f>
        <v/>
      </c>
      <c r="I1064">
        <f>LOOKUP(F1064,'Facture Chronopost'!L:L,'Facture Chronopost'!H:H)</f>
        <v/>
      </c>
      <c r="J1064" s="6">
        <f>TCD!U1065</f>
        <v/>
      </c>
      <c r="K1064">
        <f>K1063</f>
        <v/>
      </c>
      <c r="L1064" s="151">
        <f>_xlfn.XLOOKUP(F1064,'TCD poids'!A:A,'TCD poids'!C:C)</f>
        <v/>
      </c>
      <c r="M1064">
        <f>TCD!T1065</f>
        <v/>
      </c>
      <c r="N1064">
        <f>IF(I1064="",0.2,LOOKUP(I1064,'Pays TVA'!A:A,'Pays TVA'!B:B))</f>
        <v/>
      </c>
      <c r="O1064" s="151">
        <f>IF(TCD!M1065="","",TCD!M1065)</f>
        <v/>
      </c>
      <c r="P1064" s="151">
        <f>IF(TCD!J1065="","",TCD!J1065)</f>
        <v/>
      </c>
      <c r="Q1064" s="151">
        <f>IF(AND(TCD!L1065="",TCD!Q1065=""),"",IF(SUM(TCD!L1065,TCD!Q1065)&gt;15,29,9.5))</f>
        <v/>
      </c>
      <c r="R1064" s="151">
        <f>_xlfn.XLOOKUP(F1064,TCD!E:E,TCD!K:K,"")</f>
        <v/>
      </c>
      <c r="S1064" s="151">
        <f>IF(TCD!I1065="","",IF(TCD!I1065&gt;8.5,17,8.5))</f>
        <v/>
      </c>
      <c r="T1064" s="151">
        <f>TCD!Y1065</f>
        <v/>
      </c>
    </row>
    <row r="1065">
      <c r="A1065" s="13">
        <f>TCD!V1066</f>
        <v/>
      </c>
      <c r="B1065" s="1">
        <f>B1064</f>
        <v/>
      </c>
      <c r="F1065">
        <f>TCD!E1066</f>
        <v/>
      </c>
      <c r="H1065" s="6">
        <f>IF(RIGHT(J1065,3)="BTB","E","P")</f>
        <v/>
      </c>
      <c r="I1065">
        <f>LOOKUP(F1065,'Facture Chronopost'!L:L,'Facture Chronopost'!H:H)</f>
        <v/>
      </c>
      <c r="J1065" s="6">
        <f>TCD!U1066</f>
        <v/>
      </c>
      <c r="K1065">
        <f>K1064</f>
        <v/>
      </c>
      <c r="L1065" s="151">
        <f>_xlfn.XLOOKUP(F1065,'TCD poids'!A:A,'TCD poids'!C:C)</f>
        <v/>
      </c>
      <c r="M1065">
        <f>TCD!T1066</f>
        <v/>
      </c>
      <c r="N1065">
        <f>IF(I1065="",0.2,LOOKUP(I1065,'Pays TVA'!A:A,'Pays TVA'!B:B))</f>
        <v/>
      </c>
      <c r="O1065" s="151">
        <f>IF(TCD!M1066="","",TCD!M1066)</f>
        <v/>
      </c>
      <c r="P1065" s="151">
        <f>IF(TCD!J1066="","",TCD!J1066)</f>
        <v/>
      </c>
      <c r="Q1065" s="151">
        <f>IF(AND(TCD!L1066="",TCD!Q1066=""),"",IF(SUM(TCD!L1066,TCD!Q1066)&gt;15,29,9.5))</f>
        <v/>
      </c>
      <c r="R1065" s="151">
        <f>_xlfn.XLOOKUP(F1065,TCD!E:E,TCD!K:K,"")</f>
        <v/>
      </c>
      <c r="S1065" s="151">
        <f>IF(TCD!I1066="","",IF(TCD!I1066&gt;8.5,17,8.5))</f>
        <v/>
      </c>
      <c r="T1065" s="151">
        <f>TCD!Y1066</f>
        <v/>
      </c>
    </row>
    <row r="1066">
      <c r="A1066" s="13">
        <f>TCD!V1067</f>
        <v/>
      </c>
      <c r="B1066" s="1">
        <f>B1065</f>
        <v/>
      </c>
      <c r="F1066">
        <f>TCD!E1067</f>
        <v/>
      </c>
      <c r="H1066" s="6">
        <f>IF(RIGHT(J1066,3)="BTB","E","P")</f>
        <v/>
      </c>
      <c r="I1066">
        <f>LOOKUP(F1066,'Facture Chronopost'!L:L,'Facture Chronopost'!H:H)</f>
        <v/>
      </c>
      <c r="J1066" s="6">
        <f>TCD!U1067</f>
        <v/>
      </c>
      <c r="K1066">
        <f>K1065</f>
        <v/>
      </c>
      <c r="L1066" s="151">
        <f>_xlfn.XLOOKUP(F1066,'TCD poids'!A:A,'TCD poids'!C:C)</f>
        <v/>
      </c>
      <c r="M1066">
        <f>TCD!T1067</f>
        <v/>
      </c>
      <c r="N1066">
        <f>IF(I1066="",0.2,LOOKUP(I1066,'Pays TVA'!A:A,'Pays TVA'!B:B))</f>
        <v/>
      </c>
      <c r="O1066" s="151">
        <f>IF(TCD!M1067="","",TCD!M1067)</f>
        <v/>
      </c>
      <c r="P1066" s="151">
        <f>IF(TCD!J1067="","",TCD!J1067)</f>
        <v/>
      </c>
      <c r="Q1066" s="151">
        <f>IF(AND(TCD!L1067="",TCD!Q1067=""),"",IF(SUM(TCD!L1067,TCD!Q1067)&gt;15,29,9.5))</f>
        <v/>
      </c>
      <c r="R1066" s="151">
        <f>_xlfn.XLOOKUP(F1066,TCD!E:E,TCD!K:K,"")</f>
        <v/>
      </c>
      <c r="S1066" s="151">
        <f>IF(TCD!I1067="","",IF(TCD!I1067&gt;8.5,17,8.5))</f>
        <v/>
      </c>
      <c r="T1066" s="151">
        <f>TCD!Y1067</f>
        <v/>
      </c>
    </row>
    <row r="1067">
      <c r="A1067" s="13">
        <f>TCD!V1068</f>
        <v/>
      </c>
      <c r="B1067" s="1">
        <f>B1066</f>
        <v/>
      </c>
      <c r="F1067">
        <f>TCD!E1068</f>
        <v/>
      </c>
      <c r="H1067" s="6">
        <f>IF(RIGHT(J1067,3)="BTB","E","P")</f>
        <v/>
      </c>
      <c r="I1067">
        <f>LOOKUP(F1067,'Facture Chronopost'!L:L,'Facture Chronopost'!H:H)</f>
        <v/>
      </c>
      <c r="J1067" s="6">
        <f>TCD!U1068</f>
        <v/>
      </c>
      <c r="K1067">
        <f>K1066</f>
        <v/>
      </c>
      <c r="L1067" s="151">
        <f>_xlfn.XLOOKUP(F1067,'TCD poids'!A:A,'TCD poids'!C:C)</f>
        <v/>
      </c>
      <c r="M1067">
        <f>TCD!T1068</f>
        <v/>
      </c>
      <c r="N1067">
        <f>IF(I1067="",0.2,LOOKUP(I1067,'Pays TVA'!A:A,'Pays TVA'!B:B))</f>
        <v/>
      </c>
      <c r="O1067" s="151">
        <f>IF(TCD!M1068="","",TCD!M1068)</f>
        <v/>
      </c>
      <c r="P1067" s="151">
        <f>IF(TCD!J1068="","",TCD!J1068)</f>
        <v/>
      </c>
      <c r="Q1067" s="151">
        <f>IF(AND(TCD!L1068="",TCD!Q1068=""),"",IF(SUM(TCD!L1068,TCD!Q1068)&gt;15,29,9.5))</f>
        <v/>
      </c>
      <c r="R1067" s="151">
        <f>_xlfn.XLOOKUP(F1067,TCD!E:E,TCD!K:K,"")</f>
        <v/>
      </c>
      <c r="S1067" s="151">
        <f>IF(TCD!I1068="","",IF(TCD!I1068&gt;8.5,17,8.5))</f>
        <v/>
      </c>
      <c r="T1067" s="151">
        <f>TCD!Y1068</f>
        <v/>
      </c>
    </row>
    <row r="1068">
      <c r="A1068" s="13">
        <f>TCD!V1069</f>
        <v/>
      </c>
      <c r="B1068" s="1">
        <f>B1067</f>
        <v/>
      </c>
      <c r="F1068">
        <f>TCD!E1069</f>
        <v/>
      </c>
      <c r="H1068" s="6">
        <f>IF(RIGHT(J1068,3)="BTB","E","P")</f>
        <v/>
      </c>
      <c r="I1068">
        <f>LOOKUP(F1068,'Facture Chronopost'!L:L,'Facture Chronopost'!H:H)</f>
        <v/>
      </c>
      <c r="J1068" s="6">
        <f>TCD!U1069</f>
        <v/>
      </c>
      <c r="K1068">
        <f>K1067</f>
        <v/>
      </c>
      <c r="L1068" s="151">
        <f>_xlfn.XLOOKUP(F1068,'TCD poids'!A:A,'TCD poids'!C:C)</f>
        <v/>
      </c>
      <c r="M1068">
        <f>TCD!T1069</f>
        <v/>
      </c>
      <c r="N1068">
        <f>IF(I1068="",0.2,LOOKUP(I1068,'Pays TVA'!A:A,'Pays TVA'!B:B))</f>
        <v/>
      </c>
      <c r="O1068" s="151">
        <f>IF(TCD!M1069="","",TCD!M1069)</f>
        <v/>
      </c>
      <c r="P1068" s="151">
        <f>IF(TCD!J1069="","",TCD!J1069)</f>
        <v/>
      </c>
      <c r="Q1068" s="151">
        <f>IF(AND(TCD!L1069="",TCD!Q1069=""),"",IF(SUM(TCD!L1069,TCD!Q1069)&gt;15,29,9.5))</f>
        <v/>
      </c>
      <c r="R1068" s="151">
        <f>_xlfn.XLOOKUP(F1068,TCD!E:E,TCD!K:K,"")</f>
        <v/>
      </c>
      <c r="S1068" s="151">
        <f>IF(TCD!I1069="","",IF(TCD!I1069&gt;8.5,17,8.5))</f>
        <v/>
      </c>
      <c r="T1068" s="151">
        <f>TCD!Y1069</f>
        <v/>
      </c>
    </row>
    <row r="1069">
      <c r="A1069" s="13">
        <f>TCD!V1070</f>
        <v/>
      </c>
      <c r="B1069" s="1">
        <f>B1068</f>
        <v/>
      </c>
      <c r="F1069">
        <f>TCD!E1070</f>
        <v/>
      </c>
      <c r="H1069" s="6">
        <f>IF(RIGHT(J1069,3)="BTB","E","P")</f>
        <v/>
      </c>
      <c r="I1069">
        <f>LOOKUP(F1069,'Facture Chronopost'!L:L,'Facture Chronopost'!H:H)</f>
        <v/>
      </c>
      <c r="J1069" s="6">
        <f>TCD!U1070</f>
        <v/>
      </c>
      <c r="K1069">
        <f>K1068</f>
        <v/>
      </c>
      <c r="L1069" s="151">
        <f>_xlfn.XLOOKUP(F1069,'TCD poids'!A:A,'TCD poids'!C:C)</f>
        <v/>
      </c>
      <c r="M1069">
        <f>TCD!T1070</f>
        <v/>
      </c>
      <c r="N1069">
        <f>IF(I1069="",0.2,LOOKUP(I1069,'Pays TVA'!A:A,'Pays TVA'!B:B))</f>
        <v/>
      </c>
      <c r="O1069" s="151">
        <f>IF(TCD!M1070="","",TCD!M1070)</f>
        <v/>
      </c>
      <c r="P1069" s="151">
        <f>IF(TCD!J1070="","",TCD!J1070)</f>
        <v/>
      </c>
      <c r="Q1069" s="151">
        <f>IF(AND(TCD!L1070="",TCD!Q1070=""),"",IF(SUM(TCD!L1070,TCD!Q1070)&gt;15,29,9.5))</f>
        <v/>
      </c>
      <c r="R1069" s="151">
        <f>_xlfn.XLOOKUP(F1069,TCD!E:E,TCD!K:K,"")</f>
        <v/>
      </c>
      <c r="S1069" s="151">
        <f>IF(TCD!I1070="","",IF(TCD!I1070&gt;8.5,17,8.5))</f>
        <v/>
      </c>
      <c r="T1069" s="151">
        <f>TCD!Y1070</f>
        <v/>
      </c>
    </row>
    <row r="1070">
      <c r="A1070" s="13">
        <f>TCD!V1071</f>
        <v/>
      </c>
      <c r="B1070" s="1">
        <f>B1069</f>
        <v/>
      </c>
      <c r="F1070">
        <f>TCD!E1071</f>
        <v/>
      </c>
      <c r="H1070" s="6">
        <f>IF(RIGHT(J1070,3)="BTB","E","P")</f>
        <v/>
      </c>
      <c r="I1070">
        <f>LOOKUP(F1070,'Facture Chronopost'!L:L,'Facture Chronopost'!H:H)</f>
        <v/>
      </c>
      <c r="J1070" s="6">
        <f>TCD!U1071</f>
        <v/>
      </c>
      <c r="K1070">
        <f>K1069</f>
        <v/>
      </c>
      <c r="L1070" s="151">
        <f>_xlfn.XLOOKUP(F1070,'TCD poids'!A:A,'TCD poids'!C:C)</f>
        <v/>
      </c>
      <c r="M1070">
        <f>TCD!T1071</f>
        <v/>
      </c>
      <c r="N1070">
        <f>IF(I1070="",0.2,LOOKUP(I1070,'Pays TVA'!A:A,'Pays TVA'!B:B))</f>
        <v/>
      </c>
      <c r="O1070" s="151">
        <f>IF(TCD!M1071="","",TCD!M1071)</f>
        <v/>
      </c>
      <c r="P1070" s="151">
        <f>IF(TCD!J1071="","",TCD!J1071)</f>
        <v/>
      </c>
      <c r="Q1070" s="151">
        <f>IF(AND(TCD!L1071="",TCD!Q1071=""),"",IF(SUM(TCD!L1071,TCD!Q1071)&gt;15,29,9.5))</f>
        <v/>
      </c>
      <c r="R1070" s="151">
        <f>_xlfn.XLOOKUP(F1070,TCD!E:E,TCD!K:K,"")</f>
        <v/>
      </c>
      <c r="S1070" s="151">
        <f>IF(TCD!I1071="","",IF(TCD!I1071&gt;8.5,17,8.5))</f>
        <v/>
      </c>
      <c r="T1070" s="151">
        <f>TCD!Y1071</f>
        <v/>
      </c>
    </row>
    <row r="1071">
      <c r="A1071" s="13">
        <f>TCD!V1072</f>
        <v/>
      </c>
      <c r="B1071" s="1">
        <f>B1070</f>
        <v/>
      </c>
      <c r="F1071">
        <f>TCD!E1072</f>
        <v/>
      </c>
      <c r="H1071" s="6">
        <f>IF(RIGHT(J1071,3)="BTB","E","P")</f>
        <v/>
      </c>
      <c r="I1071">
        <f>LOOKUP(F1071,'Facture Chronopost'!L:L,'Facture Chronopost'!H:H)</f>
        <v/>
      </c>
      <c r="J1071" s="6">
        <f>TCD!U1072</f>
        <v/>
      </c>
      <c r="K1071">
        <f>K1070</f>
        <v/>
      </c>
      <c r="L1071" s="151">
        <f>_xlfn.XLOOKUP(F1071,'TCD poids'!A:A,'TCD poids'!C:C)</f>
        <v/>
      </c>
      <c r="M1071">
        <f>TCD!T1072</f>
        <v/>
      </c>
      <c r="N1071">
        <f>IF(I1071="",0.2,LOOKUP(I1071,'Pays TVA'!A:A,'Pays TVA'!B:B))</f>
        <v/>
      </c>
      <c r="O1071" s="151">
        <f>IF(TCD!M1072="","",TCD!M1072)</f>
        <v/>
      </c>
      <c r="P1071" s="151">
        <f>IF(TCD!J1072="","",TCD!J1072)</f>
        <v/>
      </c>
      <c r="Q1071" s="151">
        <f>IF(AND(TCD!L1072="",TCD!Q1072=""),"",IF(SUM(TCD!L1072,TCD!Q1072)&gt;15,29,9.5))</f>
        <v/>
      </c>
      <c r="R1071" s="151">
        <f>_xlfn.XLOOKUP(F1071,TCD!E:E,TCD!K:K,"")</f>
        <v/>
      </c>
      <c r="S1071" s="151">
        <f>IF(TCD!I1072="","",IF(TCD!I1072&gt;8.5,17,8.5))</f>
        <v/>
      </c>
      <c r="T1071" s="151">
        <f>TCD!Y1072</f>
        <v/>
      </c>
    </row>
    <row r="1072">
      <c r="A1072" s="13">
        <f>TCD!V1073</f>
        <v/>
      </c>
      <c r="B1072" s="1">
        <f>B1071</f>
        <v/>
      </c>
      <c r="F1072">
        <f>TCD!E1073</f>
        <v/>
      </c>
      <c r="H1072" s="6">
        <f>IF(RIGHT(J1072,3)="BTB","E","P")</f>
        <v/>
      </c>
      <c r="I1072">
        <f>LOOKUP(F1072,'Facture Chronopost'!L:L,'Facture Chronopost'!H:H)</f>
        <v/>
      </c>
      <c r="J1072" s="6">
        <f>TCD!U1073</f>
        <v/>
      </c>
      <c r="K1072">
        <f>K1071</f>
        <v/>
      </c>
      <c r="L1072" s="151">
        <f>_xlfn.XLOOKUP(F1072,'TCD poids'!A:A,'TCD poids'!C:C)</f>
        <v/>
      </c>
      <c r="M1072">
        <f>TCD!T1073</f>
        <v/>
      </c>
      <c r="N1072">
        <f>IF(I1072="",0.2,LOOKUP(I1072,'Pays TVA'!A:A,'Pays TVA'!B:B))</f>
        <v/>
      </c>
      <c r="O1072" s="151">
        <f>IF(TCD!M1073="","",TCD!M1073)</f>
        <v/>
      </c>
      <c r="P1072" s="151">
        <f>IF(TCD!J1073="","",TCD!J1073)</f>
        <v/>
      </c>
      <c r="Q1072" s="151">
        <f>IF(AND(TCD!L1073="",TCD!Q1073=""),"",IF(SUM(TCD!L1073,TCD!Q1073)&gt;15,29,9.5))</f>
        <v/>
      </c>
      <c r="R1072" s="151">
        <f>_xlfn.XLOOKUP(F1072,TCD!E:E,TCD!K:K,"")</f>
        <v/>
      </c>
      <c r="S1072" s="151">
        <f>IF(TCD!I1073="","",IF(TCD!I1073&gt;8.5,17,8.5))</f>
        <v/>
      </c>
      <c r="T1072" s="151">
        <f>TCD!Y1073</f>
        <v/>
      </c>
    </row>
    <row r="1073">
      <c r="A1073" s="13">
        <f>TCD!V1074</f>
        <v/>
      </c>
      <c r="B1073" s="1">
        <f>B1072</f>
        <v/>
      </c>
      <c r="F1073">
        <f>TCD!E1074</f>
        <v/>
      </c>
      <c r="H1073" s="6">
        <f>IF(RIGHT(J1073,3)="BTB","E","P")</f>
        <v/>
      </c>
      <c r="I1073">
        <f>LOOKUP(F1073,'Facture Chronopost'!L:L,'Facture Chronopost'!H:H)</f>
        <v/>
      </c>
      <c r="J1073" s="6">
        <f>TCD!U1074</f>
        <v/>
      </c>
      <c r="K1073">
        <f>K1072</f>
        <v/>
      </c>
      <c r="L1073" s="151">
        <f>_xlfn.XLOOKUP(F1073,'TCD poids'!A:A,'TCD poids'!C:C)</f>
        <v/>
      </c>
      <c r="M1073">
        <f>TCD!T1074</f>
        <v/>
      </c>
      <c r="N1073">
        <f>IF(I1073="",0.2,LOOKUP(I1073,'Pays TVA'!A:A,'Pays TVA'!B:B))</f>
        <v/>
      </c>
      <c r="O1073" s="151">
        <f>IF(TCD!M1074="","",TCD!M1074)</f>
        <v/>
      </c>
      <c r="P1073" s="151">
        <f>IF(TCD!J1074="","",TCD!J1074)</f>
        <v/>
      </c>
      <c r="Q1073" s="151">
        <f>IF(AND(TCD!L1074="",TCD!Q1074=""),"",IF(SUM(TCD!L1074,TCD!Q1074)&gt;15,29,9.5))</f>
        <v/>
      </c>
      <c r="R1073" s="151">
        <f>_xlfn.XLOOKUP(F1073,TCD!E:E,TCD!K:K,"")</f>
        <v/>
      </c>
      <c r="S1073" s="151">
        <f>IF(TCD!I1074="","",IF(TCD!I1074&gt;8.5,17,8.5))</f>
        <v/>
      </c>
      <c r="T1073" s="151">
        <f>TCD!Y1074</f>
        <v/>
      </c>
    </row>
    <row r="1074">
      <c r="A1074" s="13">
        <f>TCD!V1075</f>
        <v/>
      </c>
      <c r="B1074" s="1">
        <f>B1073</f>
        <v/>
      </c>
      <c r="F1074">
        <f>TCD!E1075</f>
        <v/>
      </c>
      <c r="H1074" s="6">
        <f>IF(RIGHT(J1074,3)="BTB","E","P")</f>
        <v/>
      </c>
      <c r="I1074">
        <f>LOOKUP(F1074,'Facture Chronopost'!L:L,'Facture Chronopost'!H:H)</f>
        <v/>
      </c>
      <c r="J1074" s="6">
        <f>TCD!U1075</f>
        <v/>
      </c>
      <c r="K1074">
        <f>K1073</f>
        <v/>
      </c>
      <c r="L1074" s="151">
        <f>_xlfn.XLOOKUP(F1074,'TCD poids'!A:A,'TCD poids'!C:C)</f>
        <v/>
      </c>
      <c r="M1074">
        <f>TCD!T1075</f>
        <v/>
      </c>
      <c r="N1074">
        <f>IF(I1074="",0.2,LOOKUP(I1074,'Pays TVA'!A:A,'Pays TVA'!B:B))</f>
        <v/>
      </c>
      <c r="O1074" s="151">
        <f>IF(TCD!M1075="","",TCD!M1075)</f>
        <v/>
      </c>
      <c r="P1074" s="151">
        <f>IF(TCD!J1075="","",TCD!J1075)</f>
        <v/>
      </c>
      <c r="Q1074" s="151">
        <f>IF(AND(TCD!L1075="",TCD!Q1075=""),"",IF(SUM(TCD!L1075,TCD!Q1075)&gt;15,29,9.5))</f>
        <v/>
      </c>
      <c r="R1074" s="151">
        <f>_xlfn.XLOOKUP(F1074,TCD!E:E,TCD!K:K,"")</f>
        <v/>
      </c>
      <c r="S1074" s="151">
        <f>IF(TCD!I1075="","",IF(TCD!I1075&gt;8.5,17,8.5))</f>
        <v/>
      </c>
      <c r="T1074" s="151">
        <f>TCD!Y1075</f>
        <v/>
      </c>
    </row>
    <row r="1075">
      <c r="A1075" s="13">
        <f>TCD!V1076</f>
        <v/>
      </c>
      <c r="B1075" s="1">
        <f>B1074</f>
        <v/>
      </c>
      <c r="F1075">
        <f>TCD!E1076</f>
        <v/>
      </c>
      <c r="H1075" s="6">
        <f>IF(RIGHT(J1075,3)="BTB","E","P")</f>
        <v/>
      </c>
      <c r="I1075">
        <f>LOOKUP(F1075,'Facture Chronopost'!L:L,'Facture Chronopost'!H:H)</f>
        <v/>
      </c>
      <c r="J1075" s="6">
        <f>TCD!U1076</f>
        <v/>
      </c>
      <c r="K1075">
        <f>K1074</f>
        <v/>
      </c>
      <c r="L1075" s="151">
        <f>_xlfn.XLOOKUP(F1075,'TCD poids'!A:A,'TCD poids'!C:C)</f>
        <v/>
      </c>
      <c r="M1075">
        <f>TCD!T1076</f>
        <v/>
      </c>
      <c r="N1075">
        <f>IF(I1075="",0.2,LOOKUP(I1075,'Pays TVA'!A:A,'Pays TVA'!B:B))</f>
        <v/>
      </c>
      <c r="O1075" s="151">
        <f>IF(TCD!M1076="","",TCD!M1076)</f>
        <v/>
      </c>
      <c r="P1075" s="151">
        <f>IF(TCD!J1076="","",TCD!J1076)</f>
        <v/>
      </c>
      <c r="Q1075" s="151">
        <f>IF(AND(TCD!L1076="",TCD!Q1076=""),"",IF(SUM(TCD!L1076,TCD!Q1076)&gt;15,29,9.5))</f>
        <v/>
      </c>
      <c r="R1075" s="151">
        <f>_xlfn.XLOOKUP(F1075,TCD!E:E,TCD!K:K,"")</f>
        <v/>
      </c>
      <c r="S1075" s="151">
        <f>IF(TCD!I1076="","",IF(TCD!I1076&gt;8.5,17,8.5))</f>
        <v/>
      </c>
      <c r="T1075" s="151">
        <f>TCD!Y1076</f>
        <v/>
      </c>
    </row>
    <row r="1076">
      <c r="A1076" s="13">
        <f>TCD!V1077</f>
        <v/>
      </c>
      <c r="B1076" s="1">
        <f>B1075</f>
        <v/>
      </c>
      <c r="F1076">
        <f>TCD!E1077</f>
        <v/>
      </c>
      <c r="H1076" s="6">
        <f>IF(RIGHT(J1076,3)="BTB","E","P")</f>
        <v/>
      </c>
      <c r="I1076">
        <f>LOOKUP(F1076,'Facture Chronopost'!L:L,'Facture Chronopost'!H:H)</f>
        <v/>
      </c>
      <c r="J1076" s="6">
        <f>TCD!U1077</f>
        <v/>
      </c>
      <c r="K1076">
        <f>K1075</f>
        <v/>
      </c>
      <c r="L1076" s="151">
        <f>_xlfn.XLOOKUP(F1076,'TCD poids'!A:A,'TCD poids'!C:C)</f>
        <v/>
      </c>
      <c r="M1076">
        <f>TCD!T1077</f>
        <v/>
      </c>
      <c r="N1076">
        <f>IF(I1076="",0.2,LOOKUP(I1076,'Pays TVA'!A:A,'Pays TVA'!B:B))</f>
        <v/>
      </c>
      <c r="O1076" s="151">
        <f>IF(TCD!M1077="","",TCD!M1077)</f>
        <v/>
      </c>
      <c r="P1076" s="151">
        <f>IF(TCD!J1077="","",TCD!J1077)</f>
        <v/>
      </c>
      <c r="Q1076" s="151">
        <f>IF(AND(TCD!L1077="",TCD!Q1077=""),"",IF(SUM(TCD!L1077,TCD!Q1077)&gt;15,29,9.5))</f>
        <v/>
      </c>
      <c r="R1076" s="151">
        <f>_xlfn.XLOOKUP(F1076,TCD!E:E,TCD!K:K,"")</f>
        <v/>
      </c>
      <c r="S1076" s="151">
        <f>IF(TCD!I1077="","",IF(TCD!I1077&gt;8.5,17,8.5))</f>
        <v/>
      </c>
      <c r="T1076" s="151">
        <f>TCD!Y1077</f>
        <v/>
      </c>
    </row>
    <row r="1077">
      <c r="A1077" s="13">
        <f>TCD!V1078</f>
        <v/>
      </c>
      <c r="B1077" s="1">
        <f>B1076</f>
        <v/>
      </c>
      <c r="F1077">
        <f>TCD!E1078</f>
        <v/>
      </c>
      <c r="H1077" s="6">
        <f>IF(RIGHT(J1077,3)="BTB","E","P")</f>
        <v/>
      </c>
      <c r="I1077">
        <f>LOOKUP(F1077,'Facture Chronopost'!L:L,'Facture Chronopost'!H:H)</f>
        <v/>
      </c>
      <c r="J1077" s="6">
        <f>TCD!U1078</f>
        <v/>
      </c>
      <c r="K1077">
        <f>K1076</f>
        <v/>
      </c>
      <c r="L1077" s="151">
        <f>_xlfn.XLOOKUP(F1077,'TCD poids'!A:A,'TCD poids'!C:C)</f>
        <v/>
      </c>
      <c r="M1077">
        <f>TCD!T1078</f>
        <v/>
      </c>
      <c r="N1077">
        <f>IF(I1077="",0.2,LOOKUP(I1077,'Pays TVA'!A:A,'Pays TVA'!B:B))</f>
        <v/>
      </c>
      <c r="O1077" s="151">
        <f>IF(TCD!M1078="","",TCD!M1078)</f>
        <v/>
      </c>
      <c r="P1077" s="151">
        <f>IF(TCD!J1078="","",TCD!J1078)</f>
        <v/>
      </c>
      <c r="Q1077" s="151">
        <f>IF(AND(TCD!L1078="",TCD!Q1078=""),"",IF(SUM(TCD!L1078,TCD!Q1078)&gt;15,29,9.5))</f>
        <v/>
      </c>
      <c r="R1077" s="151">
        <f>_xlfn.XLOOKUP(F1077,TCD!E:E,TCD!K:K,"")</f>
        <v/>
      </c>
      <c r="S1077" s="151">
        <f>IF(TCD!I1078="","",IF(TCD!I1078&gt;8.5,17,8.5))</f>
        <v/>
      </c>
      <c r="T1077" s="151">
        <f>TCD!Y1078</f>
        <v/>
      </c>
    </row>
    <row r="1078">
      <c r="A1078" s="13">
        <f>TCD!V1079</f>
        <v/>
      </c>
      <c r="B1078" s="1">
        <f>B1077</f>
        <v/>
      </c>
      <c r="F1078">
        <f>TCD!E1079</f>
        <v/>
      </c>
      <c r="H1078" s="6">
        <f>IF(RIGHT(J1078,3)="BTB","E","P")</f>
        <v/>
      </c>
      <c r="I1078">
        <f>LOOKUP(F1078,'Facture Chronopost'!L:L,'Facture Chronopost'!H:H)</f>
        <v/>
      </c>
      <c r="J1078" s="6">
        <f>TCD!U1079</f>
        <v/>
      </c>
      <c r="K1078">
        <f>K1077</f>
        <v/>
      </c>
      <c r="L1078" s="151">
        <f>_xlfn.XLOOKUP(F1078,'TCD poids'!A:A,'TCD poids'!C:C)</f>
        <v/>
      </c>
      <c r="M1078">
        <f>TCD!T1079</f>
        <v/>
      </c>
      <c r="N1078">
        <f>IF(I1078="",0.2,LOOKUP(I1078,'Pays TVA'!A:A,'Pays TVA'!B:B))</f>
        <v/>
      </c>
      <c r="O1078" s="151">
        <f>IF(TCD!M1079="","",TCD!M1079)</f>
        <v/>
      </c>
      <c r="P1078" s="151">
        <f>IF(TCD!J1079="","",TCD!J1079)</f>
        <v/>
      </c>
      <c r="Q1078" s="151">
        <f>IF(AND(TCD!L1079="",TCD!Q1079=""),"",IF(SUM(TCD!L1079,TCD!Q1079)&gt;15,29,9.5))</f>
        <v/>
      </c>
      <c r="R1078" s="151">
        <f>_xlfn.XLOOKUP(F1078,TCD!E:E,TCD!K:K,"")</f>
        <v/>
      </c>
      <c r="S1078" s="151">
        <f>IF(TCD!I1079="","",IF(TCD!I1079&gt;8.5,17,8.5))</f>
        <v/>
      </c>
      <c r="T1078" s="151">
        <f>TCD!Y1079</f>
        <v/>
      </c>
    </row>
    <row r="1079">
      <c r="A1079" s="13">
        <f>TCD!V1080</f>
        <v/>
      </c>
      <c r="B1079" s="1">
        <f>B1078</f>
        <v/>
      </c>
      <c r="F1079">
        <f>TCD!E1080</f>
        <v/>
      </c>
      <c r="H1079" s="6">
        <f>IF(RIGHT(J1079,3)="BTB","E","P")</f>
        <v/>
      </c>
      <c r="I1079">
        <f>LOOKUP(F1079,'Facture Chronopost'!L:L,'Facture Chronopost'!H:H)</f>
        <v/>
      </c>
      <c r="J1079" s="6">
        <f>TCD!U1080</f>
        <v/>
      </c>
      <c r="K1079">
        <f>K1078</f>
        <v/>
      </c>
      <c r="L1079" s="151">
        <f>_xlfn.XLOOKUP(F1079,'TCD poids'!A:A,'TCD poids'!C:C)</f>
        <v/>
      </c>
      <c r="M1079">
        <f>TCD!T1080</f>
        <v/>
      </c>
      <c r="N1079">
        <f>IF(I1079="",0.2,LOOKUP(I1079,'Pays TVA'!A:A,'Pays TVA'!B:B))</f>
        <v/>
      </c>
      <c r="O1079" s="151">
        <f>IF(TCD!M1080="","",TCD!M1080)</f>
        <v/>
      </c>
      <c r="P1079" s="151">
        <f>IF(TCD!J1080="","",TCD!J1080)</f>
        <v/>
      </c>
      <c r="Q1079" s="151">
        <f>IF(AND(TCD!L1080="",TCD!Q1080=""),"",IF(SUM(TCD!L1080,TCD!Q1080)&gt;15,29,9.5))</f>
        <v/>
      </c>
      <c r="R1079" s="151">
        <f>_xlfn.XLOOKUP(F1079,TCD!E:E,TCD!K:K,"")</f>
        <v/>
      </c>
      <c r="S1079" s="151">
        <f>IF(TCD!I1080="","",IF(TCD!I1080&gt;8.5,17,8.5))</f>
        <v/>
      </c>
      <c r="T1079" s="151">
        <f>TCD!Y1080</f>
        <v/>
      </c>
    </row>
    <row r="1080">
      <c r="A1080" s="13">
        <f>TCD!V1081</f>
        <v/>
      </c>
      <c r="B1080" s="1">
        <f>B1079</f>
        <v/>
      </c>
      <c r="F1080">
        <f>TCD!E1081</f>
        <v/>
      </c>
      <c r="H1080" s="6">
        <f>IF(RIGHT(J1080,3)="BTB","E","P")</f>
        <v/>
      </c>
      <c r="I1080">
        <f>LOOKUP(F1080,'Facture Chronopost'!L:L,'Facture Chronopost'!H:H)</f>
        <v/>
      </c>
      <c r="J1080" s="6">
        <f>TCD!U1081</f>
        <v/>
      </c>
      <c r="K1080">
        <f>K1079</f>
        <v/>
      </c>
      <c r="L1080" s="151">
        <f>_xlfn.XLOOKUP(F1080,'TCD poids'!A:A,'TCD poids'!C:C)</f>
        <v/>
      </c>
      <c r="M1080">
        <f>TCD!T1081</f>
        <v/>
      </c>
      <c r="N1080">
        <f>IF(I1080="",0.2,LOOKUP(I1080,'Pays TVA'!A:A,'Pays TVA'!B:B))</f>
        <v/>
      </c>
      <c r="O1080" s="151">
        <f>IF(TCD!M1081="","",TCD!M1081)</f>
        <v/>
      </c>
      <c r="P1080" s="151">
        <f>IF(TCD!J1081="","",TCD!J1081)</f>
        <v/>
      </c>
      <c r="Q1080" s="151">
        <f>IF(AND(TCD!L1081="",TCD!Q1081=""),"",IF(SUM(TCD!L1081,TCD!Q1081)&gt;15,29,9.5))</f>
        <v/>
      </c>
      <c r="R1080" s="151">
        <f>_xlfn.XLOOKUP(F1080,TCD!E:E,TCD!K:K,"")</f>
        <v/>
      </c>
      <c r="S1080" s="151">
        <f>IF(TCD!I1081="","",IF(TCD!I1081&gt;8.5,17,8.5))</f>
        <v/>
      </c>
      <c r="T1080" s="151">
        <f>TCD!Y1081</f>
        <v/>
      </c>
    </row>
    <row r="1081">
      <c r="A1081" s="13">
        <f>TCD!V1082</f>
        <v/>
      </c>
      <c r="B1081" s="1">
        <f>B1080</f>
        <v/>
      </c>
      <c r="F1081">
        <f>TCD!E1082</f>
        <v/>
      </c>
      <c r="H1081" s="6">
        <f>IF(RIGHT(J1081,3)="BTB","E","P")</f>
        <v/>
      </c>
      <c r="I1081">
        <f>LOOKUP(F1081,'Facture Chronopost'!L:L,'Facture Chronopost'!H:H)</f>
        <v/>
      </c>
      <c r="J1081" s="6">
        <f>TCD!U1082</f>
        <v/>
      </c>
      <c r="K1081">
        <f>K1080</f>
        <v/>
      </c>
      <c r="L1081" s="151">
        <f>_xlfn.XLOOKUP(F1081,'TCD poids'!A:A,'TCD poids'!C:C)</f>
        <v/>
      </c>
      <c r="M1081">
        <f>TCD!T1082</f>
        <v/>
      </c>
      <c r="N1081">
        <f>IF(I1081="",0.2,LOOKUP(I1081,'Pays TVA'!A:A,'Pays TVA'!B:B))</f>
        <v/>
      </c>
      <c r="O1081" s="151">
        <f>IF(TCD!M1082="","",TCD!M1082)</f>
        <v/>
      </c>
      <c r="P1081" s="151">
        <f>IF(TCD!J1082="","",TCD!J1082)</f>
        <v/>
      </c>
      <c r="Q1081" s="151">
        <f>IF(AND(TCD!L1082="",TCD!Q1082=""),"",IF(SUM(TCD!L1082,TCD!Q1082)&gt;15,29,9.5))</f>
        <v/>
      </c>
      <c r="R1081" s="151">
        <f>_xlfn.XLOOKUP(F1081,TCD!E:E,TCD!K:K,"")</f>
        <v/>
      </c>
      <c r="S1081" s="151">
        <f>IF(TCD!I1082="","",IF(TCD!I1082&gt;8.5,17,8.5))</f>
        <v/>
      </c>
      <c r="T1081" s="151">
        <f>TCD!Y1082</f>
        <v/>
      </c>
    </row>
    <row r="1082">
      <c r="A1082" s="13">
        <f>TCD!V1083</f>
        <v/>
      </c>
      <c r="B1082" s="1">
        <f>B1081</f>
        <v/>
      </c>
      <c r="F1082">
        <f>TCD!E1083</f>
        <v/>
      </c>
      <c r="H1082" s="6">
        <f>IF(RIGHT(J1082,3)="BTB","E","P")</f>
        <v/>
      </c>
      <c r="I1082">
        <f>LOOKUP(F1082,'Facture Chronopost'!L:L,'Facture Chronopost'!H:H)</f>
        <v/>
      </c>
      <c r="J1082" s="6">
        <f>TCD!U1083</f>
        <v/>
      </c>
      <c r="K1082">
        <f>K1081</f>
        <v/>
      </c>
      <c r="L1082" s="151">
        <f>_xlfn.XLOOKUP(F1082,'TCD poids'!A:A,'TCD poids'!C:C)</f>
        <v/>
      </c>
      <c r="M1082">
        <f>TCD!T1083</f>
        <v/>
      </c>
      <c r="N1082">
        <f>IF(I1082="",0.2,LOOKUP(I1082,'Pays TVA'!A:A,'Pays TVA'!B:B))</f>
        <v/>
      </c>
      <c r="O1082" s="151">
        <f>IF(TCD!M1083="","",TCD!M1083)</f>
        <v/>
      </c>
      <c r="P1082" s="151">
        <f>IF(TCD!J1083="","",TCD!J1083)</f>
        <v/>
      </c>
      <c r="Q1082" s="151">
        <f>IF(AND(TCD!L1083="",TCD!Q1083=""),"",IF(SUM(TCD!L1083,TCD!Q1083)&gt;15,29,9.5))</f>
        <v/>
      </c>
      <c r="R1082" s="151">
        <f>_xlfn.XLOOKUP(F1082,TCD!E:E,TCD!K:K,"")</f>
        <v/>
      </c>
      <c r="S1082" s="151">
        <f>IF(TCD!I1083="","",IF(TCD!I1083&gt;8.5,17,8.5))</f>
        <v/>
      </c>
      <c r="T1082" s="151">
        <f>TCD!Y1083</f>
        <v/>
      </c>
    </row>
    <row r="1083">
      <c r="A1083" s="13">
        <f>TCD!V1084</f>
        <v/>
      </c>
      <c r="B1083" s="1">
        <f>B1082</f>
        <v/>
      </c>
      <c r="F1083">
        <f>TCD!E1084</f>
        <v/>
      </c>
      <c r="H1083" s="6">
        <f>IF(RIGHT(J1083,3)="BTB","E","P")</f>
        <v/>
      </c>
      <c r="I1083">
        <f>LOOKUP(F1083,'Facture Chronopost'!L:L,'Facture Chronopost'!H:H)</f>
        <v/>
      </c>
      <c r="J1083" s="6">
        <f>TCD!U1084</f>
        <v/>
      </c>
      <c r="K1083">
        <f>K1082</f>
        <v/>
      </c>
      <c r="L1083" s="151">
        <f>_xlfn.XLOOKUP(F1083,'TCD poids'!A:A,'TCD poids'!C:C)</f>
        <v/>
      </c>
      <c r="M1083">
        <f>TCD!T1084</f>
        <v/>
      </c>
      <c r="N1083">
        <f>IF(I1083="",0.2,LOOKUP(I1083,'Pays TVA'!A:A,'Pays TVA'!B:B))</f>
        <v/>
      </c>
      <c r="O1083" s="151">
        <f>IF(TCD!M1084="","",TCD!M1084)</f>
        <v/>
      </c>
      <c r="P1083" s="151">
        <f>IF(TCD!J1084="","",TCD!J1084)</f>
        <v/>
      </c>
      <c r="Q1083" s="151">
        <f>IF(AND(TCD!L1084="",TCD!Q1084=""),"",IF(SUM(TCD!L1084,TCD!Q1084)&gt;15,29,9.5))</f>
        <v/>
      </c>
      <c r="R1083" s="151">
        <f>_xlfn.XLOOKUP(F1083,TCD!E:E,TCD!K:K,"")</f>
        <v/>
      </c>
      <c r="S1083" s="151">
        <f>IF(TCD!I1084="","",IF(TCD!I1084&gt;8.5,17,8.5))</f>
        <v/>
      </c>
      <c r="T1083" s="151">
        <f>TCD!Y1084</f>
        <v/>
      </c>
    </row>
    <row r="1084">
      <c r="A1084" s="13">
        <f>TCD!V1085</f>
        <v/>
      </c>
      <c r="B1084" s="1">
        <f>B1083</f>
        <v/>
      </c>
      <c r="F1084">
        <f>TCD!E1085</f>
        <v/>
      </c>
      <c r="H1084" s="6">
        <f>IF(RIGHT(J1084,3)="BTB","E","P")</f>
        <v/>
      </c>
      <c r="I1084">
        <f>LOOKUP(F1084,'Facture Chronopost'!L:L,'Facture Chronopost'!H:H)</f>
        <v/>
      </c>
      <c r="J1084" s="6">
        <f>TCD!U1085</f>
        <v/>
      </c>
      <c r="K1084">
        <f>K1083</f>
        <v/>
      </c>
      <c r="L1084" s="151">
        <f>_xlfn.XLOOKUP(F1084,'TCD poids'!A:A,'TCD poids'!C:C)</f>
        <v/>
      </c>
      <c r="M1084">
        <f>TCD!T1085</f>
        <v/>
      </c>
      <c r="N1084">
        <f>IF(I1084="",0.2,LOOKUP(I1084,'Pays TVA'!A:A,'Pays TVA'!B:B))</f>
        <v/>
      </c>
      <c r="O1084" s="151">
        <f>IF(TCD!M1085="","",TCD!M1085)</f>
        <v/>
      </c>
      <c r="P1084" s="151">
        <f>IF(TCD!J1085="","",TCD!J1085)</f>
        <v/>
      </c>
      <c r="Q1084" s="151">
        <f>IF(AND(TCD!L1085="",TCD!Q1085=""),"",IF(SUM(TCD!L1085,TCD!Q1085)&gt;15,29,9.5))</f>
        <v/>
      </c>
      <c r="R1084" s="151">
        <f>_xlfn.XLOOKUP(F1084,TCD!E:E,TCD!K:K,"")</f>
        <v/>
      </c>
      <c r="S1084" s="151">
        <f>IF(TCD!I1085="","",IF(TCD!I1085&gt;8.5,17,8.5))</f>
        <v/>
      </c>
      <c r="T1084" s="151">
        <f>TCD!Y1085</f>
        <v/>
      </c>
    </row>
    <row r="1085">
      <c r="A1085" s="13">
        <f>TCD!V1086</f>
        <v/>
      </c>
      <c r="B1085" s="1">
        <f>B1084</f>
        <v/>
      </c>
      <c r="F1085">
        <f>TCD!E1086</f>
        <v/>
      </c>
      <c r="H1085" s="6">
        <f>IF(RIGHT(J1085,3)="BTB","E","P")</f>
        <v/>
      </c>
      <c r="I1085">
        <f>LOOKUP(F1085,'Facture Chronopost'!L:L,'Facture Chronopost'!H:H)</f>
        <v/>
      </c>
      <c r="J1085" s="6">
        <f>TCD!U1086</f>
        <v/>
      </c>
      <c r="K1085">
        <f>K1084</f>
        <v/>
      </c>
      <c r="L1085" s="151">
        <f>_xlfn.XLOOKUP(F1085,'TCD poids'!A:A,'TCD poids'!C:C)</f>
        <v/>
      </c>
      <c r="M1085">
        <f>TCD!T1086</f>
        <v/>
      </c>
      <c r="N1085">
        <f>IF(I1085="",0.2,LOOKUP(I1085,'Pays TVA'!A:A,'Pays TVA'!B:B))</f>
        <v/>
      </c>
      <c r="O1085" s="151">
        <f>IF(TCD!M1086="","",TCD!M1086)</f>
        <v/>
      </c>
      <c r="P1085" s="151">
        <f>IF(TCD!J1086="","",TCD!J1086)</f>
        <v/>
      </c>
      <c r="Q1085" s="151">
        <f>IF(AND(TCD!L1086="",TCD!Q1086=""),"",IF(SUM(TCD!L1086,TCD!Q1086)&gt;15,29,9.5))</f>
        <v/>
      </c>
      <c r="R1085" s="151">
        <f>_xlfn.XLOOKUP(F1085,TCD!E:E,TCD!K:K,"")</f>
        <v/>
      </c>
      <c r="S1085" s="151">
        <f>IF(TCD!I1086="","",IF(TCD!I1086&gt;8.5,17,8.5))</f>
        <v/>
      </c>
      <c r="T1085" s="151">
        <f>TCD!Y1086</f>
        <v/>
      </c>
    </row>
    <row r="1086">
      <c r="A1086" s="13">
        <f>TCD!V1087</f>
        <v/>
      </c>
      <c r="B1086" s="1">
        <f>B1085</f>
        <v/>
      </c>
      <c r="F1086">
        <f>TCD!E1087</f>
        <v/>
      </c>
      <c r="H1086" s="6">
        <f>IF(RIGHT(J1086,3)="BTB","E","P")</f>
        <v/>
      </c>
      <c r="I1086">
        <f>LOOKUP(F1086,'Facture Chronopost'!L:L,'Facture Chronopost'!H:H)</f>
        <v/>
      </c>
      <c r="J1086" s="6">
        <f>TCD!U1087</f>
        <v/>
      </c>
      <c r="K1086">
        <f>K1085</f>
        <v/>
      </c>
      <c r="L1086" s="151">
        <f>_xlfn.XLOOKUP(F1086,'TCD poids'!A:A,'TCD poids'!C:C)</f>
        <v/>
      </c>
      <c r="M1086">
        <f>TCD!T1087</f>
        <v/>
      </c>
      <c r="N1086">
        <f>IF(I1086="",0.2,LOOKUP(I1086,'Pays TVA'!A:A,'Pays TVA'!B:B))</f>
        <v/>
      </c>
      <c r="O1086" s="151">
        <f>IF(TCD!M1087="","",TCD!M1087)</f>
        <v/>
      </c>
      <c r="P1086" s="151">
        <f>IF(TCD!J1087="","",TCD!J1087)</f>
        <v/>
      </c>
      <c r="Q1086" s="151">
        <f>IF(AND(TCD!L1087="",TCD!Q1087=""),"",IF(SUM(TCD!L1087,TCD!Q1087)&gt;15,29,9.5))</f>
        <v/>
      </c>
      <c r="R1086" s="151">
        <f>_xlfn.XLOOKUP(F1086,TCD!E:E,TCD!K:K,"")</f>
        <v/>
      </c>
      <c r="S1086" s="151">
        <f>IF(TCD!I1087="","",IF(TCD!I1087&gt;8.5,17,8.5))</f>
        <v/>
      </c>
      <c r="T1086" s="151">
        <f>TCD!Y1087</f>
        <v/>
      </c>
    </row>
    <row r="1087">
      <c r="A1087" s="13">
        <f>TCD!V1088</f>
        <v/>
      </c>
      <c r="B1087" s="1">
        <f>B1086</f>
        <v/>
      </c>
      <c r="F1087">
        <f>TCD!E1088</f>
        <v/>
      </c>
      <c r="H1087" s="6">
        <f>IF(RIGHT(J1087,3)="BTB","E","P")</f>
        <v/>
      </c>
      <c r="I1087">
        <f>LOOKUP(F1087,'Facture Chronopost'!L:L,'Facture Chronopost'!H:H)</f>
        <v/>
      </c>
      <c r="J1087" s="6">
        <f>TCD!U1088</f>
        <v/>
      </c>
      <c r="K1087">
        <f>K1086</f>
        <v/>
      </c>
      <c r="L1087" s="151">
        <f>_xlfn.XLOOKUP(F1087,'TCD poids'!A:A,'TCD poids'!C:C)</f>
        <v/>
      </c>
      <c r="M1087">
        <f>TCD!T1088</f>
        <v/>
      </c>
      <c r="N1087">
        <f>IF(I1087="",0.2,LOOKUP(I1087,'Pays TVA'!A:A,'Pays TVA'!B:B))</f>
        <v/>
      </c>
      <c r="O1087" s="151">
        <f>IF(TCD!M1088="","",TCD!M1088)</f>
        <v/>
      </c>
      <c r="P1087" s="151">
        <f>IF(TCD!J1088="","",TCD!J1088)</f>
        <v/>
      </c>
      <c r="Q1087" s="151">
        <f>IF(AND(TCD!L1088="",TCD!Q1088=""),"",IF(SUM(TCD!L1088,TCD!Q1088)&gt;15,29,9.5))</f>
        <v/>
      </c>
      <c r="R1087" s="151">
        <f>_xlfn.XLOOKUP(F1087,TCD!E:E,TCD!K:K,"")</f>
        <v/>
      </c>
      <c r="S1087" s="151">
        <f>IF(TCD!I1088="","",IF(TCD!I1088&gt;8.5,17,8.5))</f>
        <v/>
      </c>
      <c r="T1087" s="151">
        <f>TCD!Y1088</f>
        <v/>
      </c>
    </row>
    <row r="1088">
      <c r="A1088" s="13">
        <f>TCD!V1089</f>
        <v/>
      </c>
      <c r="B1088" s="1">
        <f>B1087</f>
        <v/>
      </c>
      <c r="F1088">
        <f>TCD!E1089</f>
        <v/>
      </c>
      <c r="H1088" s="6">
        <f>IF(RIGHT(J1088,3)="BTB","E","P")</f>
        <v/>
      </c>
      <c r="I1088">
        <f>LOOKUP(F1088,'Facture Chronopost'!L:L,'Facture Chronopost'!H:H)</f>
        <v/>
      </c>
      <c r="J1088" s="6">
        <f>TCD!U1089</f>
        <v/>
      </c>
      <c r="K1088">
        <f>K1087</f>
        <v/>
      </c>
      <c r="L1088" s="151">
        <f>_xlfn.XLOOKUP(F1088,'TCD poids'!A:A,'TCD poids'!C:C)</f>
        <v/>
      </c>
      <c r="M1088">
        <f>TCD!T1089</f>
        <v/>
      </c>
      <c r="N1088">
        <f>IF(I1088="",0.2,LOOKUP(I1088,'Pays TVA'!A:A,'Pays TVA'!B:B))</f>
        <v/>
      </c>
      <c r="O1088" s="151">
        <f>IF(TCD!M1089="","",TCD!M1089)</f>
        <v/>
      </c>
      <c r="P1088" s="151">
        <f>IF(TCD!J1089="","",TCD!J1089)</f>
        <v/>
      </c>
      <c r="Q1088" s="151">
        <f>IF(AND(TCD!L1089="",TCD!Q1089=""),"",IF(SUM(TCD!L1089,TCD!Q1089)&gt;15,29,9.5))</f>
        <v/>
      </c>
      <c r="R1088" s="151">
        <f>_xlfn.XLOOKUP(F1088,TCD!E:E,TCD!K:K,"")</f>
        <v/>
      </c>
      <c r="S1088" s="151">
        <f>IF(TCD!I1089="","",IF(TCD!I1089&gt;8.5,17,8.5))</f>
        <v/>
      </c>
      <c r="T1088" s="151">
        <f>TCD!Y1089</f>
        <v/>
      </c>
    </row>
    <row r="1089">
      <c r="A1089" s="13">
        <f>TCD!V1090</f>
        <v/>
      </c>
      <c r="B1089" s="1">
        <f>B1088</f>
        <v/>
      </c>
      <c r="F1089">
        <f>TCD!E1090</f>
        <v/>
      </c>
      <c r="H1089" s="6">
        <f>IF(RIGHT(J1089,3)="BTB","E","P")</f>
        <v/>
      </c>
      <c r="I1089">
        <f>LOOKUP(F1089,'Facture Chronopost'!L:L,'Facture Chronopost'!H:H)</f>
        <v/>
      </c>
      <c r="J1089" s="6">
        <f>TCD!U1090</f>
        <v/>
      </c>
      <c r="K1089">
        <f>K1088</f>
        <v/>
      </c>
      <c r="L1089" s="151">
        <f>_xlfn.XLOOKUP(F1089,'TCD poids'!A:A,'TCD poids'!C:C)</f>
        <v/>
      </c>
      <c r="M1089">
        <f>TCD!T1090</f>
        <v/>
      </c>
      <c r="N1089">
        <f>IF(I1089="",0.2,LOOKUP(I1089,'Pays TVA'!A:A,'Pays TVA'!B:B))</f>
        <v/>
      </c>
      <c r="O1089" s="151">
        <f>IF(TCD!M1090="","",TCD!M1090)</f>
        <v/>
      </c>
      <c r="P1089" s="151">
        <f>IF(TCD!J1090="","",TCD!J1090)</f>
        <v/>
      </c>
      <c r="Q1089" s="151">
        <f>IF(AND(TCD!L1090="",TCD!Q1090=""),"",IF(SUM(TCD!L1090,TCD!Q1090)&gt;15,29,9.5))</f>
        <v/>
      </c>
      <c r="R1089" s="151">
        <f>_xlfn.XLOOKUP(F1089,TCD!E:E,TCD!K:K,"")</f>
        <v/>
      </c>
      <c r="S1089" s="151">
        <f>IF(TCD!I1090="","",IF(TCD!I1090&gt;8.5,17,8.5))</f>
        <v/>
      </c>
      <c r="T1089" s="151">
        <f>TCD!Y1090</f>
        <v/>
      </c>
    </row>
    <row r="1090">
      <c r="A1090" s="13">
        <f>TCD!V1091</f>
        <v/>
      </c>
      <c r="B1090" s="1">
        <f>B1089</f>
        <v/>
      </c>
      <c r="F1090">
        <f>TCD!E1091</f>
        <v/>
      </c>
      <c r="H1090" s="6">
        <f>IF(RIGHT(J1090,3)="BTB","E","P")</f>
        <v/>
      </c>
      <c r="I1090">
        <f>LOOKUP(F1090,'Facture Chronopost'!L:L,'Facture Chronopost'!H:H)</f>
        <v/>
      </c>
      <c r="J1090" s="6">
        <f>TCD!U1091</f>
        <v/>
      </c>
      <c r="K1090">
        <f>K1089</f>
        <v/>
      </c>
      <c r="L1090" s="151">
        <f>_xlfn.XLOOKUP(F1090,'TCD poids'!A:A,'TCD poids'!C:C)</f>
        <v/>
      </c>
      <c r="M1090">
        <f>TCD!T1091</f>
        <v/>
      </c>
      <c r="N1090">
        <f>IF(I1090="",0.2,LOOKUP(I1090,'Pays TVA'!A:A,'Pays TVA'!B:B))</f>
        <v/>
      </c>
      <c r="O1090" s="151">
        <f>IF(TCD!M1091="","",TCD!M1091)</f>
        <v/>
      </c>
      <c r="P1090" s="151">
        <f>IF(TCD!J1091="","",TCD!J1091)</f>
        <v/>
      </c>
      <c r="Q1090" s="151">
        <f>IF(AND(TCD!L1091="",TCD!Q1091=""),"",IF(SUM(TCD!L1091,TCD!Q1091)&gt;15,29,9.5))</f>
        <v/>
      </c>
      <c r="R1090" s="151">
        <f>_xlfn.XLOOKUP(F1090,TCD!E:E,TCD!K:K,"")</f>
        <v/>
      </c>
      <c r="S1090" s="151">
        <f>IF(TCD!I1091="","",IF(TCD!I1091&gt;8.5,17,8.5))</f>
        <v/>
      </c>
      <c r="T1090" s="151">
        <f>TCD!Y1091</f>
        <v/>
      </c>
    </row>
    <row r="1091">
      <c r="A1091" s="13">
        <f>TCD!V1092</f>
        <v/>
      </c>
      <c r="B1091" s="1">
        <f>B1090</f>
        <v/>
      </c>
      <c r="F1091">
        <f>TCD!E1092</f>
        <v/>
      </c>
      <c r="H1091" s="6">
        <f>IF(RIGHT(J1091,3)="BTB","E","P")</f>
        <v/>
      </c>
      <c r="I1091">
        <f>LOOKUP(F1091,'Facture Chronopost'!L:L,'Facture Chronopost'!H:H)</f>
        <v/>
      </c>
      <c r="J1091" s="6">
        <f>TCD!U1092</f>
        <v/>
      </c>
      <c r="K1091">
        <f>K1090</f>
        <v/>
      </c>
      <c r="L1091" s="151">
        <f>_xlfn.XLOOKUP(F1091,'TCD poids'!A:A,'TCD poids'!C:C)</f>
        <v/>
      </c>
      <c r="M1091">
        <f>TCD!T1092</f>
        <v/>
      </c>
      <c r="N1091">
        <f>IF(I1091="",0.2,LOOKUP(I1091,'Pays TVA'!A:A,'Pays TVA'!B:B))</f>
        <v/>
      </c>
      <c r="O1091" s="151">
        <f>IF(TCD!M1092="","",TCD!M1092)</f>
        <v/>
      </c>
      <c r="P1091" s="151">
        <f>IF(TCD!J1092="","",TCD!J1092)</f>
        <v/>
      </c>
      <c r="Q1091" s="151">
        <f>IF(AND(TCD!L1092="",TCD!Q1092=""),"",IF(SUM(TCD!L1092,TCD!Q1092)&gt;15,29,9.5))</f>
        <v/>
      </c>
      <c r="R1091" s="151">
        <f>_xlfn.XLOOKUP(F1091,TCD!E:E,TCD!K:K,"")</f>
        <v/>
      </c>
      <c r="S1091" s="151">
        <f>IF(TCD!I1092="","",IF(TCD!I1092&gt;8.5,17,8.5))</f>
        <v/>
      </c>
      <c r="T1091" s="151">
        <f>TCD!Y1092</f>
        <v/>
      </c>
    </row>
    <row r="1092">
      <c r="A1092" s="13">
        <f>TCD!V1093</f>
        <v/>
      </c>
      <c r="B1092" s="1">
        <f>B1091</f>
        <v/>
      </c>
      <c r="F1092">
        <f>TCD!E1093</f>
        <v/>
      </c>
      <c r="H1092" s="6">
        <f>IF(RIGHT(J1092,3)="BTB","E","P")</f>
        <v/>
      </c>
      <c r="I1092">
        <f>LOOKUP(F1092,'Facture Chronopost'!L:L,'Facture Chronopost'!H:H)</f>
        <v/>
      </c>
      <c r="J1092" s="6">
        <f>TCD!U1093</f>
        <v/>
      </c>
      <c r="K1092">
        <f>K1091</f>
        <v/>
      </c>
      <c r="L1092" s="151">
        <f>_xlfn.XLOOKUP(F1092,'TCD poids'!A:A,'TCD poids'!C:C)</f>
        <v/>
      </c>
      <c r="M1092">
        <f>TCD!T1093</f>
        <v/>
      </c>
      <c r="N1092">
        <f>IF(I1092="",0.2,LOOKUP(I1092,'Pays TVA'!A:A,'Pays TVA'!B:B))</f>
        <v/>
      </c>
      <c r="O1092" s="151">
        <f>IF(TCD!M1093="","",TCD!M1093)</f>
        <v/>
      </c>
      <c r="P1092" s="151">
        <f>IF(TCD!J1093="","",TCD!J1093)</f>
        <v/>
      </c>
      <c r="Q1092" s="151">
        <f>IF(AND(TCD!L1093="",TCD!Q1093=""),"",IF(SUM(TCD!L1093,TCD!Q1093)&gt;15,29,9.5))</f>
        <v/>
      </c>
      <c r="R1092" s="151">
        <f>_xlfn.XLOOKUP(F1092,TCD!E:E,TCD!K:K,"")</f>
        <v/>
      </c>
      <c r="S1092" s="151">
        <f>IF(TCD!I1093="","",IF(TCD!I1093&gt;8.5,17,8.5))</f>
        <v/>
      </c>
      <c r="T1092" s="151">
        <f>TCD!Y1093</f>
        <v/>
      </c>
    </row>
    <row r="1093">
      <c r="A1093" s="13">
        <f>TCD!V1094</f>
        <v/>
      </c>
      <c r="B1093" s="1">
        <f>B1092</f>
        <v/>
      </c>
      <c r="F1093">
        <f>TCD!E1094</f>
        <v/>
      </c>
      <c r="H1093" s="6">
        <f>IF(RIGHT(J1093,3)="BTB","E","P")</f>
        <v/>
      </c>
      <c r="I1093">
        <f>LOOKUP(F1093,'Facture Chronopost'!L:L,'Facture Chronopost'!H:H)</f>
        <v/>
      </c>
      <c r="J1093" s="6">
        <f>TCD!U1094</f>
        <v/>
      </c>
      <c r="K1093">
        <f>K1092</f>
        <v/>
      </c>
      <c r="L1093" s="151">
        <f>_xlfn.XLOOKUP(F1093,'TCD poids'!A:A,'TCD poids'!C:C)</f>
        <v/>
      </c>
      <c r="M1093">
        <f>TCD!T1094</f>
        <v/>
      </c>
      <c r="N1093">
        <f>IF(I1093="",0.2,LOOKUP(I1093,'Pays TVA'!A:A,'Pays TVA'!B:B))</f>
        <v/>
      </c>
      <c r="O1093" s="151">
        <f>IF(TCD!M1094="","",TCD!M1094)</f>
        <v/>
      </c>
      <c r="P1093" s="151">
        <f>IF(TCD!J1094="","",TCD!J1094)</f>
        <v/>
      </c>
      <c r="Q1093" s="151">
        <f>IF(AND(TCD!L1094="",TCD!Q1094=""),"",IF(SUM(TCD!L1094,TCD!Q1094)&gt;15,29,9.5))</f>
        <v/>
      </c>
      <c r="R1093" s="151">
        <f>_xlfn.XLOOKUP(F1093,TCD!E:E,TCD!K:K,"")</f>
        <v/>
      </c>
      <c r="S1093" s="151">
        <f>IF(TCD!I1094="","",IF(TCD!I1094&gt;8.5,17,8.5))</f>
        <v/>
      </c>
      <c r="T1093" s="151">
        <f>TCD!Y1094</f>
        <v/>
      </c>
    </row>
    <row r="1094">
      <c r="A1094" s="13">
        <f>TCD!V1095</f>
        <v/>
      </c>
      <c r="B1094" s="1">
        <f>B1093</f>
        <v/>
      </c>
      <c r="F1094">
        <f>TCD!E1095</f>
        <v/>
      </c>
      <c r="H1094" s="6">
        <f>IF(RIGHT(J1094,3)="BTB","E","P")</f>
        <v/>
      </c>
      <c r="I1094">
        <f>LOOKUP(F1094,'Facture Chronopost'!L:L,'Facture Chronopost'!H:H)</f>
        <v/>
      </c>
      <c r="J1094" s="6">
        <f>TCD!U1095</f>
        <v/>
      </c>
      <c r="K1094">
        <f>K1093</f>
        <v/>
      </c>
      <c r="L1094" s="151">
        <f>_xlfn.XLOOKUP(F1094,'TCD poids'!A:A,'TCD poids'!C:C)</f>
        <v/>
      </c>
      <c r="M1094">
        <f>TCD!T1095</f>
        <v/>
      </c>
      <c r="N1094">
        <f>IF(I1094="",0.2,LOOKUP(I1094,'Pays TVA'!A:A,'Pays TVA'!B:B))</f>
        <v/>
      </c>
      <c r="O1094" s="151">
        <f>IF(TCD!M1095="","",TCD!M1095)</f>
        <v/>
      </c>
      <c r="P1094" s="151">
        <f>IF(TCD!J1095="","",TCD!J1095)</f>
        <v/>
      </c>
      <c r="Q1094" s="151">
        <f>IF(AND(TCD!L1095="",TCD!Q1095=""),"",IF(SUM(TCD!L1095,TCD!Q1095)&gt;15,29,9.5))</f>
        <v/>
      </c>
      <c r="R1094" s="151">
        <f>_xlfn.XLOOKUP(F1094,TCD!E:E,TCD!K:K,"")</f>
        <v/>
      </c>
      <c r="S1094" s="151">
        <f>IF(TCD!I1095="","",IF(TCD!I1095&gt;8.5,17,8.5))</f>
        <v/>
      </c>
      <c r="T1094" s="151">
        <f>TCD!Y1095</f>
        <v/>
      </c>
    </row>
    <row r="1095">
      <c r="A1095" s="13">
        <f>TCD!V1096</f>
        <v/>
      </c>
      <c r="B1095" s="1">
        <f>B1094</f>
        <v/>
      </c>
      <c r="F1095">
        <f>TCD!E1096</f>
        <v/>
      </c>
      <c r="H1095" s="6">
        <f>IF(RIGHT(J1095,3)="BTB","E","P")</f>
        <v/>
      </c>
      <c r="I1095">
        <f>LOOKUP(F1095,'Facture Chronopost'!L:L,'Facture Chronopost'!H:H)</f>
        <v/>
      </c>
      <c r="J1095" s="6">
        <f>TCD!U1096</f>
        <v/>
      </c>
      <c r="K1095">
        <f>K1094</f>
        <v/>
      </c>
      <c r="L1095" s="151">
        <f>_xlfn.XLOOKUP(F1095,'TCD poids'!A:A,'TCD poids'!C:C)</f>
        <v/>
      </c>
      <c r="M1095">
        <f>TCD!T1096</f>
        <v/>
      </c>
      <c r="N1095">
        <f>IF(I1095="",0.2,LOOKUP(I1095,'Pays TVA'!A:A,'Pays TVA'!B:B))</f>
        <v/>
      </c>
      <c r="O1095" s="151">
        <f>IF(TCD!M1096="","",TCD!M1096)</f>
        <v/>
      </c>
      <c r="P1095" s="151">
        <f>IF(TCD!J1096="","",TCD!J1096)</f>
        <v/>
      </c>
      <c r="Q1095" s="151">
        <f>IF(AND(TCD!L1096="",TCD!Q1096=""),"",IF(SUM(TCD!L1096,TCD!Q1096)&gt;15,29,9.5))</f>
        <v/>
      </c>
      <c r="R1095" s="151">
        <f>_xlfn.XLOOKUP(F1095,TCD!E:E,TCD!K:K,"")</f>
        <v/>
      </c>
      <c r="S1095" s="151">
        <f>IF(TCD!I1096="","",IF(TCD!I1096&gt;8.5,17,8.5))</f>
        <v/>
      </c>
      <c r="T1095" s="151">
        <f>TCD!Y1096</f>
        <v/>
      </c>
    </row>
    <row r="1096">
      <c r="A1096" s="13">
        <f>TCD!V1097</f>
        <v/>
      </c>
      <c r="B1096" s="1">
        <f>B1095</f>
        <v/>
      </c>
      <c r="F1096">
        <f>TCD!E1097</f>
        <v/>
      </c>
      <c r="H1096" s="6">
        <f>IF(RIGHT(J1096,3)="BTB","E","P")</f>
        <v/>
      </c>
      <c r="I1096">
        <f>LOOKUP(F1096,'Facture Chronopost'!L:L,'Facture Chronopost'!H:H)</f>
        <v/>
      </c>
      <c r="J1096" s="6">
        <f>TCD!U1097</f>
        <v/>
      </c>
      <c r="K1096">
        <f>K1095</f>
        <v/>
      </c>
      <c r="L1096" s="151">
        <f>_xlfn.XLOOKUP(F1096,'TCD poids'!A:A,'TCD poids'!C:C)</f>
        <v/>
      </c>
      <c r="M1096">
        <f>TCD!T1097</f>
        <v/>
      </c>
      <c r="N1096">
        <f>IF(I1096="",0.2,LOOKUP(I1096,'Pays TVA'!A:A,'Pays TVA'!B:B))</f>
        <v/>
      </c>
      <c r="O1096" s="151">
        <f>IF(TCD!M1097="","",TCD!M1097)</f>
        <v/>
      </c>
      <c r="P1096" s="151">
        <f>IF(TCD!J1097="","",TCD!J1097)</f>
        <v/>
      </c>
      <c r="Q1096" s="151">
        <f>IF(AND(TCD!L1097="",TCD!Q1097=""),"",IF(SUM(TCD!L1097,TCD!Q1097)&gt;15,29,9.5))</f>
        <v/>
      </c>
      <c r="R1096" s="151">
        <f>_xlfn.XLOOKUP(F1096,TCD!E:E,TCD!K:K,"")</f>
        <v/>
      </c>
      <c r="S1096" s="151">
        <f>IF(TCD!I1097="","",IF(TCD!I1097&gt;8.5,17,8.5))</f>
        <v/>
      </c>
      <c r="T1096" s="151">
        <f>TCD!Y1097</f>
        <v/>
      </c>
    </row>
    <row r="1097">
      <c r="A1097" s="13">
        <f>TCD!V1098</f>
        <v/>
      </c>
      <c r="B1097" s="1">
        <f>B1096</f>
        <v/>
      </c>
      <c r="F1097">
        <f>TCD!E1098</f>
        <v/>
      </c>
      <c r="H1097" s="6">
        <f>IF(RIGHT(J1097,3)="BTB","E","P")</f>
        <v/>
      </c>
      <c r="I1097">
        <f>LOOKUP(F1097,'Facture Chronopost'!L:L,'Facture Chronopost'!H:H)</f>
        <v/>
      </c>
      <c r="J1097" s="6">
        <f>TCD!U1098</f>
        <v/>
      </c>
      <c r="K1097">
        <f>K1096</f>
        <v/>
      </c>
      <c r="L1097" s="151">
        <f>_xlfn.XLOOKUP(F1097,'TCD poids'!A:A,'TCD poids'!C:C)</f>
        <v/>
      </c>
      <c r="M1097">
        <f>TCD!T1098</f>
        <v/>
      </c>
      <c r="N1097">
        <f>IF(I1097="",0.2,LOOKUP(I1097,'Pays TVA'!A:A,'Pays TVA'!B:B))</f>
        <v/>
      </c>
      <c r="O1097" s="151">
        <f>IF(TCD!M1098="","",TCD!M1098)</f>
        <v/>
      </c>
      <c r="P1097" s="151">
        <f>IF(TCD!J1098="","",TCD!J1098)</f>
        <v/>
      </c>
      <c r="Q1097" s="151">
        <f>IF(AND(TCD!L1098="",TCD!Q1098=""),"",IF(SUM(TCD!L1098,TCD!Q1098)&gt;15,29,9.5))</f>
        <v/>
      </c>
      <c r="R1097" s="151">
        <f>_xlfn.XLOOKUP(F1097,TCD!E:E,TCD!K:K,"")</f>
        <v/>
      </c>
      <c r="S1097" s="151">
        <f>IF(TCD!I1098="","",IF(TCD!I1098&gt;8.5,17,8.5))</f>
        <v/>
      </c>
      <c r="T1097" s="151">
        <f>TCD!Y1098</f>
        <v/>
      </c>
    </row>
    <row r="1098">
      <c r="A1098" s="13">
        <f>TCD!V1099</f>
        <v/>
      </c>
      <c r="B1098" s="1">
        <f>B1097</f>
        <v/>
      </c>
      <c r="F1098">
        <f>TCD!E1099</f>
        <v/>
      </c>
      <c r="H1098" s="6">
        <f>IF(RIGHT(J1098,3)="BTB","E","P")</f>
        <v/>
      </c>
      <c r="I1098">
        <f>LOOKUP(F1098,'Facture Chronopost'!L:L,'Facture Chronopost'!H:H)</f>
        <v/>
      </c>
      <c r="J1098" s="6">
        <f>TCD!U1099</f>
        <v/>
      </c>
      <c r="K1098">
        <f>K1097</f>
        <v/>
      </c>
      <c r="L1098" s="151">
        <f>_xlfn.XLOOKUP(F1098,'TCD poids'!A:A,'TCD poids'!C:C)</f>
        <v/>
      </c>
      <c r="M1098">
        <f>TCD!T1099</f>
        <v/>
      </c>
      <c r="N1098">
        <f>IF(I1098="",0.2,LOOKUP(I1098,'Pays TVA'!A:A,'Pays TVA'!B:B))</f>
        <v/>
      </c>
      <c r="O1098" s="151">
        <f>IF(TCD!M1099="","",TCD!M1099)</f>
        <v/>
      </c>
      <c r="P1098" s="151">
        <f>IF(TCD!J1099="","",TCD!J1099)</f>
        <v/>
      </c>
      <c r="Q1098" s="151">
        <f>IF(AND(TCD!L1099="",TCD!Q1099=""),"",IF(SUM(TCD!L1099,TCD!Q1099)&gt;15,29,9.5))</f>
        <v/>
      </c>
      <c r="R1098" s="151">
        <f>_xlfn.XLOOKUP(F1098,TCD!E:E,TCD!K:K,"")</f>
        <v/>
      </c>
      <c r="S1098" s="151">
        <f>IF(TCD!I1099="","",IF(TCD!I1099&gt;8.5,17,8.5))</f>
        <v/>
      </c>
      <c r="T1098" s="151">
        <f>TCD!Y1099</f>
        <v/>
      </c>
    </row>
    <row r="1099">
      <c r="A1099" s="13">
        <f>TCD!V1100</f>
        <v/>
      </c>
      <c r="B1099" s="1">
        <f>B1098</f>
        <v/>
      </c>
      <c r="F1099">
        <f>TCD!E1100</f>
        <v/>
      </c>
      <c r="H1099" s="6">
        <f>IF(RIGHT(J1099,3)="BTB","E","P")</f>
        <v/>
      </c>
      <c r="I1099">
        <f>LOOKUP(F1099,'Facture Chronopost'!L:L,'Facture Chronopost'!H:H)</f>
        <v/>
      </c>
      <c r="J1099" s="6">
        <f>TCD!U1100</f>
        <v/>
      </c>
      <c r="K1099">
        <f>K1098</f>
        <v/>
      </c>
      <c r="L1099" s="151">
        <f>_xlfn.XLOOKUP(F1099,'TCD poids'!A:A,'TCD poids'!C:C)</f>
        <v/>
      </c>
      <c r="M1099">
        <f>TCD!T1100</f>
        <v/>
      </c>
      <c r="N1099">
        <f>IF(I1099="",0.2,LOOKUP(I1099,'Pays TVA'!A:A,'Pays TVA'!B:B))</f>
        <v/>
      </c>
      <c r="O1099" s="151">
        <f>IF(TCD!M1100="","",TCD!M1100)</f>
        <v/>
      </c>
      <c r="P1099" s="151">
        <f>IF(TCD!J1100="","",TCD!J1100)</f>
        <v/>
      </c>
      <c r="Q1099" s="151">
        <f>IF(AND(TCD!L1100="",TCD!Q1100=""),"",IF(SUM(TCD!L1100,TCD!Q1100)&gt;15,29,9.5))</f>
        <v/>
      </c>
      <c r="R1099" s="151">
        <f>_xlfn.XLOOKUP(F1099,TCD!E:E,TCD!K:K,"")</f>
        <v/>
      </c>
      <c r="S1099" s="151">
        <f>IF(TCD!I1100="","",IF(TCD!I1100&gt;8.5,17,8.5))</f>
        <v/>
      </c>
      <c r="T1099" s="151">
        <f>TCD!Y1100</f>
        <v/>
      </c>
    </row>
    <row r="1100">
      <c r="A1100" s="13">
        <f>TCD!V1101</f>
        <v/>
      </c>
      <c r="B1100" s="1">
        <f>B1099</f>
        <v/>
      </c>
      <c r="F1100">
        <f>TCD!E1101</f>
        <v/>
      </c>
      <c r="H1100" s="6">
        <f>IF(RIGHT(J1100,3)="BTB","E","P")</f>
        <v/>
      </c>
      <c r="I1100">
        <f>LOOKUP(F1100,'Facture Chronopost'!L:L,'Facture Chronopost'!H:H)</f>
        <v/>
      </c>
      <c r="J1100" s="6">
        <f>TCD!U1101</f>
        <v/>
      </c>
      <c r="K1100">
        <f>K1099</f>
        <v/>
      </c>
      <c r="L1100" s="151">
        <f>_xlfn.XLOOKUP(F1100,'TCD poids'!A:A,'TCD poids'!C:C)</f>
        <v/>
      </c>
      <c r="M1100">
        <f>TCD!T1101</f>
        <v/>
      </c>
      <c r="N1100">
        <f>IF(I1100="",0.2,LOOKUP(I1100,'Pays TVA'!A:A,'Pays TVA'!B:B))</f>
        <v/>
      </c>
      <c r="O1100" s="151">
        <f>IF(TCD!M1101="","",TCD!M1101)</f>
        <v/>
      </c>
      <c r="P1100" s="151">
        <f>IF(TCD!J1101="","",TCD!J1101)</f>
        <v/>
      </c>
      <c r="Q1100" s="151">
        <f>IF(AND(TCD!L1101="",TCD!Q1101=""),"",IF(SUM(TCD!L1101,TCD!Q1101)&gt;15,29,9.5))</f>
        <v/>
      </c>
      <c r="R1100" s="151">
        <f>_xlfn.XLOOKUP(F1100,TCD!E:E,TCD!K:K,"")</f>
        <v/>
      </c>
      <c r="S1100" s="151">
        <f>IF(TCD!I1101="","",IF(TCD!I1101&gt;8.5,17,8.5))</f>
        <v/>
      </c>
      <c r="T1100" s="151">
        <f>TCD!Y1101</f>
        <v/>
      </c>
    </row>
    <row r="1101">
      <c r="A1101" s="13">
        <f>TCD!V1102</f>
        <v/>
      </c>
      <c r="B1101" s="1">
        <f>B1100</f>
        <v/>
      </c>
      <c r="F1101">
        <f>TCD!E1102</f>
        <v/>
      </c>
      <c r="H1101" s="6">
        <f>IF(RIGHT(J1101,3)="BTB","E","P")</f>
        <v/>
      </c>
      <c r="I1101">
        <f>LOOKUP(F1101,'Facture Chronopost'!L:L,'Facture Chronopost'!H:H)</f>
        <v/>
      </c>
      <c r="J1101" s="6">
        <f>TCD!U1102</f>
        <v/>
      </c>
      <c r="K1101">
        <f>K1100</f>
        <v/>
      </c>
      <c r="L1101" s="151">
        <f>_xlfn.XLOOKUP(F1101,'TCD poids'!A:A,'TCD poids'!C:C)</f>
        <v/>
      </c>
      <c r="M1101">
        <f>TCD!T1102</f>
        <v/>
      </c>
      <c r="N1101">
        <f>IF(I1101="",0.2,LOOKUP(I1101,'Pays TVA'!A:A,'Pays TVA'!B:B))</f>
        <v/>
      </c>
      <c r="O1101" s="151">
        <f>IF(TCD!M1102="","",TCD!M1102)</f>
        <v/>
      </c>
      <c r="P1101" s="151">
        <f>IF(TCD!J1102="","",TCD!J1102)</f>
        <v/>
      </c>
      <c r="Q1101" s="151">
        <f>IF(AND(TCD!L1102="",TCD!Q1102=""),"",IF(SUM(TCD!L1102,TCD!Q1102)&gt;15,29,9.5))</f>
        <v/>
      </c>
      <c r="R1101" s="151">
        <f>_xlfn.XLOOKUP(F1101,TCD!E:E,TCD!K:K,"")</f>
        <v/>
      </c>
      <c r="S1101" s="151">
        <f>IF(TCD!I1102="","",IF(TCD!I1102&gt;8.5,17,8.5))</f>
        <v/>
      </c>
      <c r="T1101" s="151">
        <f>TCD!Y1102</f>
        <v/>
      </c>
    </row>
    <row r="1102">
      <c r="A1102" s="13">
        <f>TCD!V1103</f>
        <v/>
      </c>
      <c r="B1102" s="1">
        <f>B1101</f>
        <v/>
      </c>
      <c r="F1102">
        <f>TCD!E1103</f>
        <v/>
      </c>
      <c r="H1102" s="6">
        <f>IF(RIGHT(J1102,3)="BTB","E","P")</f>
        <v/>
      </c>
      <c r="I1102">
        <f>LOOKUP(F1102,'Facture Chronopost'!L:L,'Facture Chronopost'!H:H)</f>
        <v/>
      </c>
      <c r="J1102" s="6">
        <f>TCD!U1103</f>
        <v/>
      </c>
      <c r="K1102">
        <f>K1101</f>
        <v/>
      </c>
      <c r="L1102" s="151">
        <f>_xlfn.XLOOKUP(F1102,'TCD poids'!A:A,'TCD poids'!C:C)</f>
        <v/>
      </c>
      <c r="M1102">
        <f>TCD!T1103</f>
        <v/>
      </c>
      <c r="N1102">
        <f>IF(I1102="",0.2,LOOKUP(I1102,'Pays TVA'!A:A,'Pays TVA'!B:B))</f>
        <v/>
      </c>
      <c r="O1102" s="151">
        <f>IF(TCD!M1103="","",TCD!M1103)</f>
        <v/>
      </c>
      <c r="P1102" s="151">
        <f>IF(TCD!J1103="","",TCD!J1103)</f>
        <v/>
      </c>
      <c r="Q1102" s="151">
        <f>IF(AND(TCD!L1103="",TCD!Q1103=""),"",IF(SUM(TCD!L1103,TCD!Q1103)&gt;15,29,9.5))</f>
        <v/>
      </c>
      <c r="R1102" s="151">
        <f>_xlfn.XLOOKUP(F1102,TCD!E:E,TCD!K:K,"")</f>
        <v/>
      </c>
      <c r="S1102" s="151">
        <f>IF(TCD!I1103="","",IF(TCD!I1103&gt;8.5,17,8.5))</f>
        <v/>
      </c>
      <c r="T1102" s="151">
        <f>TCD!Y1103</f>
        <v/>
      </c>
    </row>
    <row r="1103">
      <c r="A1103" s="13">
        <f>TCD!V1104</f>
        <v/>
      </c>
      <c r="B1103" s="1">
        <f>B1102</f>
        <v/>
      </c>
      <c r="F1103">
        <f>TCD!E1104</f>
        <v/>
      </c>
      <c r="H1103" s="6">
        <f>IF(RIGHT(J1103,3)="BTB","E","P")</f>
        <v/>
      </c>
      <c r="I1103">
        <f>LOOKUP(F1103,'Facture Chronopost'!L:L,'Facture Chronopost'!H:H)</f>
        <v/>
      </c>
      <c r="J1103" s="6">
        <f>TCD!U1104</f>
        <v/>
      </c>
      <c r="K1103">
        <f>K1102</f>
        <v/>
      </c>
      <c r="L1103" s="151">
        <f>_xlfn.XLOOKUP(F1103,'TCD poids'!A:A,'TCD poids'!C:C)</f>
        <v/>
      </c>
      <c r="M1103">
        <f>TCD!T1104</f>
        <v/>
      </c>
      <c r="N1103">
        <f>IF(I1103="",0.2,LOOKUP(I1103,'Pays TVA'!A:A,'Pays TVA'!B:B))</f>
        <v/>
      </c>
      <c r="O1103" s="151">
        <f>IF(TCD!M1104="","",TCD!M1104)</f>
        <v/>
      </c>
      <c r="P1103" s="151">
        <f>IF(TCD!J1104="","",TCD!J1104)</f>
        <v/>
      </c>
      <c r="Q1103" s="151">
        <f>IF(AND(TCD!L1104="",TCD!Q1104=""),"",IF(SUM(TCD!L1104,TCD!Q1104)&gt;15,29,9.5))</f>
        <v/>
      </c>
      <c r="R1103" s="151">
        <f>_xlfn.XLOOKUP(F1103,TCD!E:E,TCD!K:K,"")</f>
        <v/>
      </c>
      <c r="S1103" s="151">
        <f>IF(TCD!I1104="","",IF(TCD!I1104&gt;8.5,17,8.5))</f>
        <v/>
      </c>
      <c r="T1103" s="151">
        <f>TCD!Y1104</f>
        <v/>
      </c>
    </row>
    <row r="1104">
      <c r="A1104" s="13">
        <f>TCD!V1105</f>
        <v/>
      </c>
      <c r="B1104" s="1">
        <f>B1103</f>
        <v/>
      </c>
      <c r="F1104">
        <f>TCD!E1105</f>
        <v/>
      </c>
      <c r="H1104" s="6">
        <f>IF(RIGHT(J1104,3)="BTB","E","P")</f>
        <v/>
      </c>
      <c r="I1104">
        <f>LOOKUP(F1104,'Facture Chronopost'!L:L,'Facture Chronopost'!H:H)</f>
        <v/>
      </c>
      <c r="J1104" s="6">
        <f>TCD!U1105</f>
        <v/>
      </c>
      <c r="K1104">
        <f>K1103</f>
        <v/>
      </c>
      <c r="L1104" s="151">
        <f>_xlfn.XLOOKUP(F1104,'TCD poids'!A:A,'TCD poids'!C:C)</f>
        <v/>
      </c>
      <c r="M1104">
        <f>TCD!T1105</f>
        <v/>
      </c>
      <c r="N1104">
        <f>IF(I1104="",0.2,LOOKUP(I1104,'Pays TVA'!A:A,'Pays TVA'!B:B))</f>
        <v/>
      </c>
      <c r="O1104" s="151">
        <f>IF(TCD!M1105="","",TCD!M1105)</f>
        <v/>
      </c>
      <c r="P1104" s="151">
        <f>IF(TCD!J1105="","",TCD!J1105)</f>
        <v/>
      </c>
      <c r="Q1104" s="151">
        <f>IF(AND(TCD!L1105="",TCD!Q1105=""),"",IF(SUM(TCD!L1105,TCD!Q1105)&gt;15,29,9.5))</f>
        <v/>
      </c>
      <c r="R1104" s="151">
        <f>_xlfn.XLOOKUP(F1104,TCD!E:E,TCD!K:K,"")</f>
        <v/>
      </c>
      <c r="S1104" s="151">
        <f>IF(TCD!I1105="","",IF(TCD!I1105&gt;8.5,17,8.5))</f>
        <v/>
      </c>
      <c r="T1104" s="151">
        <f>TCD!Y1105</f>
        <v/>
      </c>
    </row>
    <row r="1105">
      <c r="A1105" s="13">
        <f>TCD!V1106</f>
        <v/>
      </c>
      <c r="B1105" s="1">
        <f>B1104</f>
        <v/>
      </c>
      <c r="F1105">
        <f>TCD!E1106</f>
        <v/>
      </c>
      <c r="H1105" s="6">
        <f>IF(RIGHT(J1105,3)="BTB","E","P")</f>
        <v/>
      </c>
      <c r="I1105">
        <f>LOOKUP(F1105,'Facture Chronopost'!L:L,'Facture Chronopost'!H:H)</f>
        <v/>
      </c>
      <c r="J1105" s="6">
        <f>TCD!U1106</f>
        <v/>
      </c>
      <c r="K1105">
        <f>K1104</f>
        <v/>
      </c>
      <c r="L1105" s="151">
        <f>_xlfn.XLOOKUP(F1105,'TCD poids'!A:A,'TCD poids'!C:C)</f>
        <v/>
      </c>
      <c r="M1105">
        <f>TCD!T1106</f>
        <v/>
      </c>
      <c r="N1105">
        <f>IF(I1105="",0.2,LOOKUP(I1105,'Pays TVA'!A:A,'Pays TVA'!B:B))</f>
        <v/>
      </c>
      <c r="O1105" s="151">
        <f>IF(TCD!M1106="","",TCD!M1106)</f>
        <v/>
      </c>
      <c r="P1105" s="151">
        <f>IF(TCD!J1106="","",TCD!J1106)</f>
        <v/>
      </c>
      <c r="Q1105" s="151">
        <f>IF(AND(TCD!L1106="",TCD!Q1106=""),"",IF(SUM(TCD!L1106,TCD!Q1106)&gt;15,29,9.5))</f>
        <v/>
      </c>
      <c r="R1105" s="151">
        <f>_xlfn.XLOOKUP(F1105,TCD!E:E,TCD!K:K,"")</f>
        <v/>
      </c>
      <c r="S1105" s="151">
        <f>IF(TCD!I1106="","",IF(TCD!I1106&gt;8.5,17,8.5))</f>
        <v/>
      </c>
      <c r="T1105" s="151">
        <f>TCD!Y1106</f>
        <v/>
      </c>
    </row>
    <row r="1106">
      <c r="A1106" s="13">
        <f>TCD!V1107</f>
        <v/>
      </c>
      <c r="B1106" s="1">
        <f>B1105</f>
        <v/>
      </c>
      <c r="F1106">
        <f>TCD!E1107</f>
        <v/>
      </c>
      <c r="H1106" s="6">
        <f>IF(RIGHT(J1106,3)="BTB","E","P")</f>
        <v/>
      </c>
      <c r="I1106">
        <f>LOOKUP(F1106,'Facture Chronopost'!L:L,'Facture Chronopost'!H:H)</f>
        <v/>
      </c>
      <c r="J1106" s="6">
        <f>TCD!U1107</f>
        <v/>
      </c>
      <c r="K1106">
        <f>K1105</f>
        <v/>
      </c>
      <c r="L1106" s="151">
        <f>_xlfn.XLOOKUP(F1106,'TCD poids'!A:A,'TCD poids'!C:C)</f>
        <v/>
      </c>
      <c r="M1106">
        <f>TCD!T1107</f>
        <v/>
      </c>
      <c r="N1106">
        <f>IF(I1106="",0.2,LOOKUP(I1106,'Pays TVA'!A:A,'Pays TVA'!B:B))</f>
        <v/>
      </c>
      <c r="O1106" s="151">
        <f>IF(TCD!M1107="","",TCD!M1107)</f>
        <v/>
      </c>
      <c r="P1106" s="151">
        <f>IF(TCD!J1107="","",TCD!J1107)</f>
        <v/>
      </c>
      <c r="Q1106" s="151">
        <f>IF(AND(TCD!L1107="",TCD!Q1107=""),"",IF(SUM(TCD!L1107,TCD!Q1107)&gt;15,29,9.5))</f>
        <v/>
      </c>
      <c r="R1106" s="151">
        <f>_xlfn.XLOOKUP(F1106,TCD!E:E,TCD!K:K,"")</f>
        <v/>
      </c>
      <c r="S1106" s="151">
        <f>IF(TCD!I1107="","",IF(TCD!I1107&gt;8.5,17,8.5))</f>
        <v/>
      </c>
      <c r="T1106" s="151">
        <f>TCD!Y1107</f>
        <v/>
      </c>
    </row>
    <row r="1107">
      <c r="A1107" s="13">
        <f>TCD!V1108</f>
        <v/>
      </c>
      <c r="B1107" s="1">
        <f>B1106</f>
        <v/>
      </c>
      <c r="F1107">
        <f>TCD!E1108</f>
        <v/>
      </c>
      <c r="H1107" s="6">
        <f>IF(RIGHT(J1107,3)="BTB","E","P")</f>
        <v/>
      </c>
      <c r="I1107">
        <f>LOOKUP(F1107,'Facture Chronopost'!L:L,'Facture Chronopost'!H:H)</f>
        <v/>
      </c>
      <c r="J1107" s="6">
        <f>TCD!U1108</f>
        <v/>
      </c>
      <c r="K1107">
        <f>K1106</f>
        <v/>
      </c>
      <c r="L1107" s="151">
        <f>_xlfn.XLOOKUP(F1107,'TCD poids'!A:A,'TCD poids'!C:C)</f>
        <v/>
      </c>
      <c r="M1107">
        <f>TCD!T1108</f>
        <v/>
      </c>
      <c r="N1107">
        <f>IF(I1107="",0.2,LOOKUP(I1107,'Pays TVA'!A:A,'Pays TVA'!B:B))</f>
        <v/>
      </c>
      <c r="O1107" s="151">
        <f>IF(TCD!M1108="","",TCD!M1108)</f>
        <v/>
      </c>
      <c r="P1107" s="151">
        <f>IF(TCD!J1108="","",TCD!J1108)</f>
        <v/>
      </c>
      <c r="Q1107" s="151">
        <f>IF(AND(TCD!L1108="",TCD!Q1108=""),"",IF(SUM(TCD!L1108,TCD!Q1108)&gt;15,29,9.5))</f>
        <v/>
      </c>
      <c r="R1107" s="151">
        <f>_xlfn.XLOOKUP(F1107,TCD!E:E,TCD!K:K,"")</f>
        <v/>
      </c>
      <c r="S1107" s="151">
        <f>IF(TCD!I1108="","",IF(TCD!I1108&gt;8.5,17,8.5))</f>
        <v/>
      </c>
      <c r="T1107" s="151">
        <f>TCD!Y1108</f>
        <v/>
      </c>
    </row>
    <row r="1108">
      <c r="A1108" s="13">
        <f>TCD!V1109</f>
        <v/>
      </c>
      <c r="B1108" s="1">
        <f>B1107</f>
        <v/>
      </c>
      <c r="F1108">
        <f>TCD!E1109</f>
        <v/>
      </c>
      <c r="H1108" s="6">
        <f>IF(RIGHT(J1108,3)="BTB","E","P")</f>
        <v/>
      </c>
      <c r="I1108">
        <f>LOOKUP(F1108,'Facture Chronopost'!L:L,'Facture Chronopost'!H:H)</f>
        <v/>
      </c>
      <c r="J1108" s="6">
        <f>TCD!U1109</f>
        <v/>
      </c>
      <c r="K1108">
        <f>K1107</f>
        <v/>
      </c>
      <c r="L1108" s="151">
        <f>_xlfn.XLOOKUP(F1108,'TCD poids'!A:A,'TCD poids'!C:C)</f>
        <v/>
      </c>
      <c r="M1108">
        <f>TCD!T1109</f>
        <v/>
      </c>
      <c r="N1108">
        <f>IF(I1108="",0.2,LOOKUP(I1108,'Pays TVA'!A:A,'Pays TVA'!B:B))</f>
        <v/>
      </c>
      <c r="O1108" s="151">
        <f>IF(TCD!M1109="","",TCD!M1109)</f>
        <v/>
      </c>
      <c r="P1108" s="151">
        <f>IF(TCD!J1109="","",TCD!J1109)</f>
        <v/>
      </c>
      <c r="Q1108" s="151">
        <f>IF(AND(TCD!L1109="",TCD!Q1109=""),"",IF(SUM(TCD!L1109,TCD!Q1109)&gt;15,29,9.5))</f>
        <v/>
      </c>
      <c r="R1108" s="151">
        <f>_xlfn.XLOOKUP(F1108,TCD!E:E,TCD!K:K,"")</f>
        <v/>
      </c>
      <c r="S1108" s="151">
        <f>IF(TCD!I1109="","",IF(TCD!I1109&gt;8.5,17,8.5))</f>
        <v/>
      </c>
      <c r="T1108" s="151">
        <f>TCD!Y1109</f>
        <v/>
      </c>
    </row>
    <row r="1109">
      <c r="A1109" s="13">
        <f>TCD!V1110</f>
        <v/>
      </c>
      <c r="B1109" s="1">
        <f>B1108</f>
        <v/>
      </c>
      <c r="F1109">
        <f>TCD!E1110</f>
        <v/>
      </c>
      <c r="H1109" s="6">
        <f>IF(RIGHT(J1109,3)="BTB","E","P")</f>
        <v/>
      </c>
      <c r="I1109">
        <f>LOOKUP(F1109,'Facture Chronopost'!L:L,'Facture Chronopost'!H:H)</f>
        <v/>
      </c>
      <c r="J1109" s="6">
        <f>TCD!U1110</f>
        <v/>
      </c>
      <c r="K1109">
        <f>K1108</f>
        <v/>
      </c>
      <c r="L1109" s="151">
        <f>_xlfn.XLOOKUP(F1109,'TCD poids'!A:A,'TCD poids'!C:C)</f>
        <v/>
      </c>
      <c r="M1109">
        <f>TCD!T1110</f>
        <v/>
      </c>
      <c r="N1109">
        <f>IF(I1109="",0.2,LOOKUP(I1109,'Pays TVA'!A:A,'Pays TVA'!B:B))</f>
        <v/>
      </c>
      <c r="O1109" s="151">
        <f>IF(TCD!M1110="","",TCD!M1110)</f>
        <v/>
      </c>
      <c r="P1109" s="151">
        <f>IF(TCD!J1110="","",TCD!J1110)</f>
        <v/>
      </c>
      <c r="Q1109" s="151">
        <f>IF(AND(TCD!L1110="",TCD!Q1110=""),"",IF(SUM(TCD!L1110,TCD!Q1110)&gt;15,29,9.5))</f>
        <v/>
      </c>
      <c r="R1109" s="151">
        <f>_xlfn.XLOOKUP(F1109,TCD!E:E,TCD!K:K,"")</f>
        <v/>
      </c>
      <c r="S1109" s="151">
        <f>IF(TCD!I1110="","",IF(TCD!I1110&gt;8.5,17,8.5))</f>
        <v/>
      </c>
      <c r="T1109" s="151">
        <f>TCD!Y1110</f>
        <v/>
      </c>
    </row>
    <row r="1110">
      <c r="A1110" s="13">
        <f>TCD!V1111</f>
        <v/>
      </c>
      <c r="B1110" s="1">
        <f>B1109</f>
        <v/>
      </c>
      <c r="F1110">
        <f>TCD!E1111</f>
        <v/>
      </c>
      <c r="H1110" s="6">
        <f>IF(RIGHT(J1110,3)="BTB","E","P")</f>
        <v/>
      </c>
      <c r="I1110">
        <f>LOOKUP(F1110,'Facture Chronopost'!L:L,'Facture Chronopost'!H:H)</f>
        <v/>
      </c>
      <c r="J1110" s="6">
        <f>TCD!U1111</f>
        <v/>
      </c>
      <c r="K1110">
        <f>K1109</f>
        <v/>
      </c>
      <c r="L1110" s="151">
        <f>_xlfn.XLOOKUP(F1110,'TCD poids'!A:A,'TCD poids'!C:C)</f>
        <v/>
      </c>
      <c r="M1110">
        <f>TCD!T1111</f>
        <v/>
      </c>
      <c r="N1110">
        <f>IF(I1110="",0.2,LOOKUP(I1110,'Pays TVA'!A:A,'Pays TVA'!B:B))</f>
        <v/>
      </c>
      <c r="O1110" s="151">
        <f>IF(TCD!M1111="","",TCD!M1111)</f>
        <v/>
      </c>
      <c r="P1110" s="151">
        <f>IF(TCD!J1111="","",TCD!J1111)</f>
        <v/>
      </c>
      <c r="Q1110" s="151">
        <f>IF(AND(TCD!L1111="",TCD!Q1111=""),"",IF(SUM(TCD!L1111,TCD!Q1111)&gt;15,29,9.5))</f>
        <v/>
      </c>
      <c r="R1110" s="151">
        <f>_xlfn.XLOOKUP(F1110,TCD!E:E,TCD!K:K,"")</f>
        <v/>
      </c>
      <c r="S1110" s="151">
        <f>IF(TCD!I1111="","",IF(TCD!I1111&gt;8.5,17,8.5))</f>
        <v/>
      </c>
      <c r="T1110" s="151">
        <f>TCD!Y1111</f>
        <v/>
      </c>
    </row>
    <row r="1111">
      <c r="A1111" s="13">
        <f>TCD!V1112</f>
        <v/>
      </c>
      <c r="B1111" s="1">
        <f>B1110</f>
        <v/>
      </c>
      <c r="F1111">
        <f>TCD!E1112</f>
        <v/>
      </c>
      <c r="H1111" s="6">
        <f>IF(RIGHT(J1111,3)="BTB","E","P")</f>
        <v/>
      </c>
      <c r="I1111">
        <f>LOOKUP(F1111,'Facture Chronopost'!L:L,'Facture Chronopost'!H:H)</f>
        <v/>
      </c>
      <c r="J1111" s="6">
        <f>TCD!U1112</f>
        <v/>
      </c>
      <c r="K1111">
        <f>K1110</f>
        <v/>
      </c>
      <c r="L1111" s="151">
        <f>_xlfn.XLOOKUP(F1111,'TCD poids'!A:A,'TCD poids'!C:C)</f>
        <v/>
      </c>
      <c r="M1111">
        <f>TCD!T1112</f>
        <v/>
      </c>
      <c r="N1111">
        <f>IF(I1111="",0.2,LOOKUP(I1111,'Pays TVA'!A:A,'Pays TVA'!B:B))</f>
        <v/>
      </c>
      <c r="O1111" s="151">
        <f>IF(TCD!M1112="","",TCD!M1112)</f>
        <v/>
      </c>
      <c r="P1111" s="151">
        <f>IF(TCD!J1112="","",TCD!J1112)</f>
        <v/>
      </c>
      <c r="Q1111" s="151">
        <f>IF(AND(TCD!L1112="",TCD!Q1112=""),"",IF(SUM(TCD!L1112,TCD!Q1112)&gt;15,29,9.5))</f>
        <v/>
      </c>
      <c r="R1111" s="151">
        <f>_xlfn.XLOOKUP(F1111,TCD!E:E,TCD!K:K,"")</f>
        <v/>
      </c>
      <c r="S1111" s="151">
        <f>IF(TCD!I1112="","",IF(TCD!I1112&gt;8.5,17,8.5))</f>
        <v/>
      </c>
      <c r="T1111" s="151">
        <f>TCD!Y1112</f>
        <v/>
      </c>
    </row>
    <row r="1112">
      <c r="A1112" s="13">
        <f>TCD!V1113</f>
        <v/>
      </c>
      <c r="B1112" s="1">
        <f>B1111</f>
        <v/>
      </c>
      <c r="F1112">
        <f>TCD!E1113</f>
        <v/>
      </c>
      <c r="H1112" s="6">
        <f>IF(RIGHT(J1112,3)="BTB","E","P")</f>
        <v/>
      </c>
      <c r="I1112">
        <f>LOOKUP(F1112,'Facture Chronopost'!L:L,'Facture Chronopost'!H:H)</f>
        <v/>
      </c>
      <c r="J1112" s="6">
        <f>TCD!U1113</f>
        <v/>
      </c>
      <c r="K1112">
        <f>K1111</f>
        <v/>
      </c>
      <c r="L1112" s="151">
        <f>_xlfn.XLOOKUP(F1112,'TCD poids'!A:A,'TCD poids'!C:C)</f>
        <v/>
      </c>
      <c r="M1112">
        <f>TCD!T1113</f>
        <v/>
      </c>
      <c r="N1112">
        <f>IF(I1112="",0.2,LOOKUP(I1112,'Pays TVA'!A:A,'Pays TVA'!B:B))</f>
        <v/>
      </c>
      <c r="O1112" s="151">
        <f>IF(TCD!M1113="","",TCD!M1113)</f>
        <v/>
      </c>
      <c r="P1112" s="151">
        <f>IF(TCD!J1113="","",TCD!J1113)</f>
        <v/>
      </c>
      <c r="Q1112" s="151">
        <f>IF(AND(TCD!L1113="",TCD!Q1113=""),"",IF(SUM(TCD!L1113,TCD!Q1113)&gt;15,29,9.5))</f>
        <v/>
      </c>
      <c r="R1112" s="151">
        <f>_xlfn.XLOOKUP(F1112,TCD!E:E,TCD!K:K,"")</f>
        <v/>
      </c>
      <c r="S1112" s="151">
        <f>IF(TCD!I1113="","",IF(TCD!I1113&gt;8.5,17,8.5))</f>
        <v/>
      </c>
      <c r="T1112" s="151">
        <f>TCD!Y1113</f>
        <v/>
      </c>
    </row>
    <row r="1113">
      <c r="A1113" s="13">
        <f>TCD!V1114</f>
        <v/>
      </c>
      <c r="B1113" s="1">
        <f>B1112</f>
        <v/>
      </c>
      <c r="F1113">
        <f>TCD!E1114</f>
        <v/>
      </c>
      <c r="H1113" s="6">
        <f>IF(RIGHT(J1113,3)="BTB","E","P")</f>
        <v/>
      </c>
      <c r="I1113">
        <f>LOOKUP(F1113,'Facture Chronopost'!L:L,'Facture Chronopost'!H:H)</f>
        <v/>
      </c>
      <c r="J1113" s="6">
        <f>TCD!U1114</f>
        <v/>
      </c>
      <c r="K1113">
        <f>K1112</f>
        <v/>
      </c>
      <c r="L1113" s="151">
        <f>_xlfn.XLOOKUP(F1113,'TCD poids'!A:A,'TCD poids'!C:C)</f>
        <v/>
      </c>
      <c r="M1113">
        <f>TCD!T1114</f>
        <v/>
      </c>
      <c r="N1113">
        <f>IF(I1113="",0.2,LOOKUP(I1113,'Pays TVA'!A:A,'Pays TVA'!B:B))</f>
        <v/>
      </c>
      <c r="O1113" s="151">
        <f>IF(TCD!M1114="","",TCD!M1114)</f>
        <v/>
      </c>
      <c r="P1113" s="151">
        <f>IF(TCD!J1114="","",TCD!J1114)</f>
        <v/>
      </c>
      <c r="Q1113" s="151">
        <f>IF(AND(TCD!L1114="",TCD!Q1114=""),"",IF(SUM(TCD!L1114,TCD!Q1114)&gt;15,29,9.5))</f>
        <v/>
      </c>
      <c r="R1113" s="151">
        <f>_xlfn.XLOOKUP(F1113,TCD!E:E,TCD!K:K,"")</f>
        <v/>
      </c>
      <c r="S1113" s="151">
        <f>IF(TCD!I1114="","",IF(TCD!I1114&gt;8.5,17,8.5))</f>
        <v/>
      </c>
      <c r="T1113" s="151">
        <f>TCD!Y1114</f>
        <v/>
      </c>
    </row>
    <row r="1114">
      <c r="A1114" s="13">
        <f>TCD!V1115</f>
        <v/>
      </c>
      <c r="B1114" s="1">
        <f>B1113</f>
        <v/>
      </c>
      <c r="F1114">
        <f>TCD!E1115</f>
        <v/>
      </c>
      <c r="H1114" s="6">
        <f>IF(RIGHT(J1114,3)="BTB","E","P")</f>
        <v/>
      </c>
      <c r="I1114">
        <f>LOOKUP(F1114,'Facture Chronopost'!L:L,'Facture Chronopost'!H:H)</f>
        <v/>
      </c>
      <c r="J1114" s="6">
        <f>TCD!U1115</f>
        <v/>
      </c>
      <c r="K1114">
        <f>K1113</f>
        <v/>
      </c>
      <c r="L1114" s="151">
        <f>_xlfn.XLOOKUP(F1114,'TCD poids'!A:A,'TCD poids'!C:C)</f>
        <v/>
      </c>
      <c r="M1114">
        <f>TCD!T1115</f>
        <v/>
      </c>
      <c r="N1114">
        <f>IF(I1114="",0.2,LOOKUP(I1114,'Pays TVA'!A:A,'Pays TVA'!B:B))</f>
        <v/>
      </c>
      <c r="O1114" s="151">
        <f>IF(TCD!M1115="","",TCD!M1115)</f>
        <v/>
      </c>
      <c r="P1114" s="151">
        <f>IF(TCD!J1115="","",TCD!J1115)</f>
        <v/>
      </c>
      <c r="Q1114" s="151">
        <f>IF(AND(TCD!L1115="",TCD!Q1115=""),"",IF(SUM(TCD!L1115,TCD!Q1115)&gt;15,29,9.5))</f>
        <v/>
      </c>
      <c r="R1114" s="151">
        <f>_xlfn.XLOOKUP(F1114,TCD!E:E,TCD!K:K,"")</f>
        <v/>
      </c>
      <c r="S1114" s="151">
        <f>IF(TCD!I1115="","",IF(TCD!I1115&gt;8.5,17,8.5))</f>
        <v/>
      </c>
      <c r="T1114" s="151">
        <f>TCD!Y1115</f>
        <v/>
      </c>
    </row>
    <row r="1115">
      <c r="A1115" s="13">
        <f>TCD!V1116</f>
        <v/>
      </c>
      <c r="B1115" s="1">
        <f>B1114</f>
        <v/>
      </c>
      <c r="F1115">
        <f>TCD!E1116</f>
        <v/>
      </c>
      <c r="H1115" s="6">
        <f>IF(RIGHT(J1115,3)="BTB","E","P")</f>
        <v/>
      </c>
      <c r="I1115">
        <f>LOOKUP(F1115,'Facture Chronopost'!L:L,'Facture Chronopost'!H:H)</f>
        <v/>
      </c>
      <c r="J1115" s="6">
        <f>TCD!U1116</f>
        <v/>
      </c>
      <c r="K1115">
        <f>K1114</f>
        <v/>
      </c>
      <c r="L1115" s="151">
        <f>_xlfn.XLOOKUP(F1115,'TCD poids'!A:A,'TCD poids'!C:C)</f>
        <v/>
      </c>
      <c r="M1115">
        <f>TCD!T1116</f>
        <v/>
      </c>
      <c r="N1115">
        <f>IF(I1115="",0.2,LOOKUP(I1115,'Pays TVA'!A:A,'Pays TVA'!B:B))</f>
        <v/>
      </c>
      <c r="O1115" s="151">
        <f>IF(TCD!M1116="","",TCD!M1116)</f>
        <v/>
      </c>
      <c r="P1115" s="151">
        <f>IF(TCD!J1116="","",TCD!J1116)</f>
        <v/>
      </c>
      <c r="Q1115" s="151">
        <f>IF(AND(TCD!L1116="",TCD!Q1116=""),"",IF(SUM(TCD!L1116,TCD!Q1116)&gt;15,29,9.5))</f>
        <v/>
      </c>
      <c r="R1115" s="151">
        <f>_xlfn.XLOOKUP(F1115,TCD!E:E,TCD!K:K,"")</f>
        <v/>
      </c>
      <c r="S1115" s="151">
        <f>IF(TCD!I1116="","",IF(TCD!I1116&gt;8.5,17,8.5))</f>
        <v/>
      </c>
      <c r="T1115" s="151">
        <f>TCD!Y1116</f>
        <v/>
      </c>
    </row>
    <row r="1116">
      <c r="A1116" s="13">
        <f>TCD!V1117</f>
        <v/>
      </c>
      <c r="B1116" s="1">
        <f>B1115</f>
        <v/>
      </c>
      <c r="F1116">
        <f>TCD!E1117</f>
        <v/>
      </c>
      <c r="H1116" s="6">
        <f>IF(RIGHT(J1116,3)="BTB","E","P")</f>
        <v/>
      </c>
      <c r="I1116">
        <f>LOOKUP(F1116,'Facture Chronopost'!L:L,'Facture Chronopost'!H:H)</f>
        <v/>
      </c>
      <c r="J1116" s="6">
        <f>TCD!U1117</f>
        <v/>
      </c>
      <c r="K1116">
        <f>K1115</f>
        <v/>
      </c>
      <c r="L1116" s="151">
        <f>_xlfn.XLOOKUP(F1116,'TCD poids'!A:A,'TCD poids'!C:C)</f>
        <v/>
      </c>
      <c r="M1116">
        <f>TCD!T1117</f>
        <v/>
      </c>
      <c r="N1116">
        <f>IF(I1116="",0.2,LOOKUP(I1116,'Pays TVA'!A:A,'Pays TVA'!B:B))</f>
        <v/>
      </c>
      <c r="O1116" s="151">
        <f>IF(TCD!M1117="","",TCD!M1117)</f>
        <v/>
      </c>
      <c r="P1116" s="151">
        <f>IF(TCD!J1117="","",TCD!J1117)</f>
        <v/>
      </c>
      <c r="Q1116" s="151">
        <f>IF(AND(TCD!L1117="",TCD!Q1117=""),"",IF(SUM(TCD!L1117,TCD!Q1117)&gt;15,29,9.5))</f>
        <v/>
      </c>
      <c r="R1116" s="151">
        <f>_xlfn.XLOOKUP(F1116,TCD!E:E,TCD!K:K,"")</f>
        <v/>
      </c>
      <c r="S1116" s="151">
        <f>IF(TCD!I1117="","",IF(TCD!I1117&gt;8.5,17,8.5))</f>
        <v/>
      </c>
      <c r="T1116" s="151">
        <f>TCD!Y1117</f>
        <v/>
      </c>
    </row>
    <row r="1117">
      <c r="A1117" s="13">
        <f>TCD!V1118</f>
        <v/>
      </c>
      <c r="B1117" s="1">
        <f>B1116</f>
        <v/>
      </c>
      <c r="F1117">
        <f>TCD!E1118</f>
        <v/>
      </c>
      <c r="H1117" s="6">
        <f>IF(RIGHT(J1117,3)="BTB","E","P")</f>
        <v/>
      </c>
      <c r="I1117">
        <f>LOOKUP(F1117,'Facture Chronopost'!L:L,'Facture Chronopost'!H:H)</f>
        <v/>
      </c>
      <c r="J1117" s="6">
        <f>TCD!U1118</f>
        <v/>
      </c>
      <c r="K1117">
        <f>K1116</f>
        <v/>
      </c>
      <c r="L1117" s="151">
        <f>_xlfn.XLOOKUP(F1117,'TCD poids'!A:A,'TCD poids'!C:C)</f>
        <v/>
      </c>
      <c r="M1117">
        <f>TCD!T1118</f>
        <v/>
      </c>
      <c r="N1117">
        <f>IF(I1117="",0.2,LOOKUP(I1117,'Pays TVA'!A:A,'Pays TVA'!B:B))</f>
        <v/>
      </c>
      <c r="O1117" s="151">
        <f>IF(TCD!M1118="","",TCD!M1118)</f>
        <v/>
      </c>
      <c r="P1117" s="151">
        <f>IF(TCD!J1118="","",TCD!J1118)</f>
        <v/>
      </c>
      <c r="Q1117" s="151">
        <f>IF(AND(TCD!L1118="",TCD!Q1118=""),"",IF(SUM(TCD!L1118,TCD!Q1118)&gt;15,29,9.5))</f>
        <v/>
      </c>
      <c r="R1117" s="151">
        <f>_xlfn.XLOOKUP(F1117,TCD!E:E,TCD!K:K,"")</f>
        <v/>
      </c>
      <c r="S1117" s="151">
        <f>IF(TCD!I1118="","",IF(TCD!I1118&gt;8.5,17,8.5))</f>
        <v/>
      </c>
      <c r="T1117" s="151">
        <f>TCD!Y1118</f>
        <v/>
      </c>
    </row>
    <row r="1118">
      <c r="A1118" s="13">
        <f>TCD!V1119</f>
        <v/>
      </c>
      <c r="B1118" s="1">
        <f>B1117</f>
        <v/>
      </c>
      <c r="F1118">
        <f>TCD!E1119</f>
        <v/>
      </c>
      <c r="H1118" s="6">
        <f>IF(RIGHT(J1118,3)="BTB","E","P")</f>
        <v/>
      </c>
      <c r="I1118">
        <f>LOOKUP(F1118,'Facture Chronopost'!L:L,'Facture Chronopost'!H:H)</f>
        <v/>
      </c>
      <c r="J1118" s="6">
        <f>TCD!U1119</f>
        <v/>
      </c>
      <c r="K1118">
        <f>K1117</f>
        <v/>
      </c>
      <c r="L1118" s="151">
        <f>_xlfn.XLOOKUP(F1118,'TCD poids'!A:A,'TCD poids'!C:C)</f>
        <v/>
      </c>
      <c r="M1118">
        <f>TCD!T1119</f>
        <v/>
      </c>
      <c r="N1118">
        <f>IF(I1118="",0.2,LOOKUP(I1118,'Pays TVA'!A:A,'Pays TVA'!B:B))</f>
        <v/>
      </c>
      <c r="O1118" s="151">
        <f>IF(TCD!M1119="","",TCD!M1119)</f>
        <v/>
      </c>
      <c r="P1118" s="151">
        <f>IF(TCD!J1119="","",TCD!J1119)</f>
        <v/>
      </c>
      <c r="Q1118" s="151">
        <f>IF(AND(TCD!L1119="",TCD!Q1119=""),"",IF(SUM(TCD!L1119,TCD!Q1119)&gt;15,29,9.5))</f>
        <v/>
      </c>
      <c r="R1118" s="151">
        <f>_xlfn.XLOOKUP(F1118,TCD!E:E,TCD!K:K,"")</f>
        <v/>
      </c>
      <c r="S1118" s="151">
        <f>IF(TCD!I1119="","",IF(TCD!I1119&gt;8.5,17,8.5))</f>
        <v/>
      </c>
      <c r="T1118" s="151">
        <f>TCD!Y1119</f>
        <v/>
      </c>
    </row>
    <row r="1119">
      <c r="A1119" s="13">
        <f>TCD!V1120</f>
        <v/>
      </c>
      <c r="B1119" s="1">
        <f>B1118</f>
        <v/>
      </c>
      <c r="F1119">
        <f>TCD!E1120</f>
        <v/>
      </c>
      <c r="H1119" s="6">
        <f>IF(RIGHT(J1119,3)="BTB","E","P")</f>
        <v/>
      </c>
      <c r="I1119">
        <f>LOOKUP(F1119,'Facture Chronopost'!L:L,'Facture Chronopost'!H:H)</f>
        <v/>
      </c>
      <c r="J1119" s="6">
        <f>TCD!U1120</f>
        <v/>
      </c>
      <c r="K1119">
        <f>K1118</f>
        <v/>
      </c>
      <c r="L1119" s="151">
        <f>_xlfn.XLOOKUP(F1119,'TCD poids'!A:A,'TCD poids'!C:C)</f>
        <v/>
      </c>
      <c r="M1119">
        <f>TCD!T1120</f>
        <v/>
      </c>
      <c r="N1119">
        <f>IF(I1119="",0.2,LOOKUP(I1119,'Pays TVA'!A:A,'Pays TVA'!B:B))</f>
        <v/>
      </c>
      <c r="O1119" s="151">
        <f>IF(TCD!M1120="","",TCD!M1120)</f>
        <v/>
      </c>
      <c r="P1119" s="151">
        <f>IF(TCD!J1120="","",TCD!J1120)</f>
        <v/>
      </c>
      <c r="Q1119" s="151">
        <f>IF(AND(TCD!L1120="",TCD!Q1120=""),"",IF(SUM(TCD!L1120,TCD!Q1120)&gt;15,29,9.5))</f>
        <v/>
      </c>
      <c r="R1119" s="151">
        <f>_xlfn.XLOOKUP(F1119,TCD!E:E,TCD!K:K,"")</f>
        <v/>
      </c>
      <c r="S1119" s="151">
        <f>IF(TCD!I1120="","",IF(TCD!I1120&gt;8.5,17,8.5))</f>
        <v/>
      </c>
      <c r="T1119" s="151">
        <f>TCD!Y1120</f>
        <v/>
      </c>
    </row>
    <row r="1120">
      <c r="A1120" s="13">
        <f>TCD!V1121</f>
        <v/>
      </c>
      <c r="B1120" s="1">
        <f>B1119</f>
        <v/>
      </c>
      <c r="F1120">
        <f>TCD!E1121</f>
        <v/>
      </c>
      <c r="H1120" s="6">
        <f>IF(RIGHT(J1120,3)="BTB","E","P")</f>
        <v/>
      </c>
      <c r="I1120">
        <f>LOOKUP(F1120,'Facture Chronopost'!L:L,'Facture Chronopost'!H:H)</f>
        <v/>
      </c>
      <c r="J1120" s="6">
        <f>TCD!U1121</f>
        <v/>
      </c>
      <c r="K1120">
        <f>K1119</f>
        <v/>
      </c>
      <c r="L1120" s="151">
        <f>_xlfn.XLOOKUP(F1120,'TCD poids'!A:A,'TCD poids'!C:C)</f>
        <v/>
      </c>
      <c r="M1120">
        <f>TCD!T1121</f>
        <v/>
      </c>
      <c r="N1120">
        <f>IF(I1120="",0.2,LOOKUP(I1120,'Pays TVA'!A:A,'Pays TVA'!B:B))</f>
        <v/>
      </c>
      <c r="O1120" s="151">
        <f>IF(TCD!M1121="","",TCD!M1121)</f>
        <v/>
      </c>
      <c r="P1120" s="151">
        <f>IF(TCD!J1121="","",TCD!J1121)</f>
        <v/>
      </c>
      <c r="Q1120" s="151">
        <f>IF(AND(TCD!L1121="",TCD!Q1121=""),"",IF(SUM(TCD!L1121,TCD!Q1121)&gt;15,29,9.5))</f>
        <v/>
      </c>
      <c r="R1120" s="151">
        <f>_xlfn.XLOOKUP(F1120,TCD!E:E,TCD!K:K,"")</f>
        <v/>
      </c>
      <c r="S1120" s="151">
        <f>IF(TCD!I1121="","",IF(TCD!I1121&gt;8.5,17,8.5))</f>
        <v/>
      </c>
      <c r="T1120" s="151">
        <f>TCD!Y1121</f>
        <v/>
      </c>
    </row>
    <row r="1121">
      <c r="A1121" s="13">
        <f>TCD!V1122</f>
        <v/>
      </c>
      <c r="B1121" s="1">
        <f>B1120</f>
        <v/>
      </c>
      <c r="F1121">
        <f>TCD!E1122</f>
        <v/>
      </c>
      <c r="H1121" s="6">
        <f>IF(RIGHT(J1121,3)="BTB","E","P")</f>
        <v/>
      </c>
      <c r="I1121">
        <f>LOOKUP(F1121,'Facture Chronopost'!L:L,'Facture Chronopost'!H:H)</f>
        <v/>
      </c>
      <c r="J1121" s="6">
        <f>TCD!U1122</f>
        <v/>
      </c>
      <c r="K1121">
        <f>K1120</f>
        <v/>
      </c>
      <c r="L1121" s="151">
        <f>_xlfn.XLOOKUP(F1121,'TCD poids'!A:A,'TCD poids'!C:C)</f>
        <v/>
      </c>
      <c r="M1121">
        <f>TCD!T1122</f>
        <v/>
      </c>
      <c r="N1121">
        <f>IF(I1121="",0.2,LOOKUP(I1121,'Pays TVA'!A:A,'Pays TVA'!B:B))</f>
        <v/>
      </c>
      <c r="O1121" s="151">
        <f>IF(TCD!M1122="","",TCD!M1122)</f>
        <v/>
      </c>
      <c r="P1121" s="151">
        <f>IF(TCD!J1122="","",TCD!J1122)</f>
        <v/>
      </c>
      <c r="Q1121" s="151">
        <f>IF(AND(TCD!L1122="",TCD!Q1122=""),"",IF(SUM(TCD!L1122,TCD!Q1122)&gt;15,29,9.5))</f>
        <v/>
      </c>
      <c r="R1121" s="151">
        <f>_xlfn.XLOOKUP(F1121,TCD!E:E,TCD!K:K,"")</f>
        <v/>
      </c>
      <c r="S1121" s="151">
        <f>IF(TCD!I1122="","",IF(TCD!I1122&gt;8.5,17,8.5))</f>
        <v/>
      </c>
      <c r="T1121" s="151">
        <f>TCD!Y1122</f>
        <v/>
      </c>
    </row>
    <row r="1122">
      <c r="A1122" s="13">
        <f>TCD!V1123</f>
        <v/>
      </c>
      <c r="B1122" s="1">
        <f>B1121</f>
        <v/>
      </c>
      <c r="F1122">
        <f>TCD!E1123</f>
        <v/>
      </c>
      <c r="H1122" s="6">
        <f>IF(RIGHT(J1122,3)="BTB","E","P")</f>
        <v/>
      </c>
      <c r="I1122">
        <f>LOOKUP(F1122,'Facture Chronopost'!L:L,'Facture Chronopost'!H:H)</f>
        <v/>
      </c>
      <c r="J1122" s="6">
        <f>TCD!U1123</f>
        <v/>
      </c>
      <c r="K1122">
        <f>K1121</f>
        <v/>
      </c>
      <c r="L1122" s="151">
        <f>_xlfn.XLOOKUP(F1122,'TCD poids'!A:A,'TCD poids'!C:C)</f>
        <v/>
      </c>
      <c r="M1122">
        <f>TCD!T1123</f>
        <v/>
      </c>
      <c r="N1122">
        <f>IF(I1122="",0.2,LOOKUP(I1122,'Pays TVA'!A:A,'Pays TVA'!B:B))</f>
        <v/>
      </c>
      <c r="O1122" s="151">
        <f>IF(TCD!M1123="","",TCD!M1123)</f>
        <v/>
      </c>
      <c r="P1122" s="151">
        <f>IF(TCD!J1123="","",TCD!J1123)</f>
        <v/>
      </c>
      <c r="Q1122" s="151">
        <f>IF(AND(TCD!L1123="",TCD!Q1123=""),"",IF(SUM(TCD!L1123,TCD!Q1123)&gt;15,29,9.5))</f>
        <v/>
      </c>
      <c r="R1122" s="151">
        <f>_xlfn.XLOOKUP(F1122,TCD!E:E,TCD!K:K,"")</f>
        <v/>
      </c>
      <c r="S1122" s="151">
        <f>IF(TCD!I1123="","",IF(TCD!I1123&gt;8.5,17,8.5))</f>
        <v/>
      </c>
      <c r="T1122" s="151">
        <f>TCD!Y1123</f>
        <v/>
      </c>
    </row>
    <row r="1123">
      <c r="A1123" s="13">
        <f>TCD!V1124</f>
        <v/>
      </c>
      <c r="B1123" s="1">
        <f>B1122</f>
        <v/>
      </c>
      <c r="F1123">
        <f>TCD!E1124</f>
        <v/>
      </c>
      <c r="H1123" s="6">
        <f>IF(RIGHT(J1123,3)="BTB","E","P")</f>
        <v/>
      </c>
      <c r="I1123">
        <f>LOOKUP(F1123,'Facture Chronopost'!L:L,'Facture Chronopost'!H:H)</f>
        <v/>
      </c>
      <c r="J1123" s="6">
        <f>TCD!U1124</f>
        <v/>
      </c>
      <c r="K1123">
        <f>K1122</f>
        <v/>
      </c>
      <c r="L1123" s="151">
        <f>_xlfn.XLOOKUP(F1123,'TCD poids'!A:A,'TCD poids'!C:C)</f>
        <v/>
      </c>
      <c r="M1123">
        <f>TCD!T1124</f>
        <v/>
      </c>
      <c r="N1123">
        <f>IF(I1123="",0.2,LOOKUP(I1123,'Pays TVA'!A:A,'Pays TVA'!B:B))</f>
        <v/>
      </c>
      <c r="O1123" s="151">
        <f>IF(TCD!M1124="","",TCD!M1124)</f>
        <v/>
      </c>
      <c r="P1123" s="151">
        <f>IF(TCD!J1124="","",TCD!J1124)</f>
        <v/>
      </c>
      <c r="Q1123" s="151">
        <f>IF(AND(TCD!L1124="",TCD!Q1124=""),"",IF(SUM(TCD!L1124,TCD!Q1124)&gt;15,29,9.5))</f>
        <v/>
      </c>
      <c r="R1123" s="151">
        <f>_xlfn.XLOOKUP(F1123,TCD!E:E,TCD!K:K,"")</f>
        <v/>
      </c>
      <c r="S1123" s="151">
        <f>IF(TCD!I1124="","",IF(TCD!I1124&gt;8.5,17,8.5))</f>
        <v/>
      </c>
      <c r="T1123" s="151">
        <f>TCD!Y1124</f>
        <v/>
      </c>
    </row>
    <row r="1124">
      <c r="A1124" s="13">
        <f>TCD!V1125</f>
        <v/>
      </c>
      <c r="B1124" s="1">
        <f>B1123</f>
        <v/>
      </c>
      <c r="F1124">
        <f>TCD!E1125</f>
        <v/>
      </c>
      <c r="H1124" s="6">
        <f>IF(RIGHT(J1124,3)="BTB","E","P")</f>
        <v/>
      </c>
      <c r="I1124">
        <f>LOOKUP(F1124,'Facture Chronopost'!L:L,'Facture Chronopost'!H:H)</f>
        <v/>
      </c>
      <c r="J1124" s="6">
        <f>TCD!U1125</f>
        <v/>
      </c>
      <c r="K1124">
        <f>K1123</f>
        <v/>
      </c>
      <c r="L1124" s="151">
        <f>_xlfn.XLOOKUP(F1124,'TCD poids'!A:A,'TCD poids'!C:C)</f>
        <v/>
      </c>
      <c r="M1124">
        <f>TCD!T1125</f>
        <v/>
      </c>
      <c r="N1124">
        <f>IF(I1124="",0.2,LOOKUP(I1124,'Pays TVA'!A:A,'Pays TVA'!B:B))</f>
        <v/>
      </c>
      <c r="O1124" s="151">
        <f>IF(TCD!M1125="","",TCD!M1125)</f>
        <v/>
      </c>
      <c r="P1124" s="151">
        <f>IF(TCD!J1125="","",TCD!J1125)</f>
        <v/>
      </c>
      <c r="Q1124" s="151">
        <f>IF(AND(TCD!L1125="",TCD!Q1125=""),"",IF(SUM(TCD!L1125,TCD!Q1125)&gt;15,29,9.5))</f>
        <v/>
      </c>
      <c r="R1124" s="151">
        <f>_xlfn.XLOOKUP(F1124,TCD!E:E,TCD!K:K,"")</f>
        <v/>
      </c>
      <c r="S1124" s="151">
        <f>IF(TCD!I1125="","",IF(TCD!I1125&gt;8.5,17,8.5))</f>
        <v/>
      </c>
      <c r="T1124" s="151">
        <f>TCD!Y1125</f>
        <v/>
      </c>
    </row>
    <row r="1125">
      <c r="A1125" s="13">
        <f>TCD!V1126</f>
        <v/>
      </c>
      <c r="B1125" s="1">
        <f>B1124</f>
        <v/>
      </c>
      <c r="F1125">
        <f>TCD!E1126</f>
        <v/>
      </c>
      <c r="H1125" s="6">
        <f>IF(RIGHT(J1125,3)="BTB","E","P")</f>
        <v/>
      </c>
      <c r="I1125">
        <f>LOOKUP(F1125,'Facture Chronopost'!L:L,'Facture Chronopost'!H:H)</f>
        <v/>
      </c>
      <c r="J1125" s="6">
        <f>TCD!U1126</f>
        <v/>
      </c>
      <c r="K1125">
        <f>K1124</f>
        <v/>
      </c>
      <c r="L1125" s="151">
        <f>_xlfn.XLOOKUP(F1125,'TCD poids'!A:A,'TCD poids'!C:C)</f>
        <v/>
      </c>
      <c r="M1125">
        <f>TCD!T1126</f>
        <v/>
      </c>
      <c r="N1125">
        <f>IF(I1125="",0.2,LOOKUP(I1125,'Pays TVA'!A:A,'Pays TVA'!B:B))</f>
        <v/>
      </c>
      <c r="O1125" s="151">
        <f>IF(TCD!M1126="","",TCD!M1126)</f>
        <v/>
      </c>
      <c r="P1125" s="151">
        <f>IF(TCD!J1126="","",TCD!J1126)</f>
        <v/>
      </c>
      <c r="Q1125" s="151">
        <f>IF(AND(TCD!L1126="",TCD!Q1126=""),"",IF(SUM(TCD!L1126,TCD!Q1126)&gt;15,29,9.5))</f>
        <v/>
      </c>
      <c r="R1125" s="151">
        <f>_xlfn.XLOOKUP(F1125,TCD!E:E,TCD!K:K,"")</f>
        <v/>
      </c>
      <c r="S1125" s="151">
        <f>IF(TCD!I1126="","",IF(TCD!I1126&gt;8.5,17,8.5))</f>
        <v/>
      </c>
      <c r="T1125" s="151">
        <f>TCD!Y1126</f>
        <v/>
      </c>
    </row>
    <row r="1126">
      <c r="A1126" s="13">
        <f>TCD!V1127</f>
        <v/>
      </c>
      <c r="B1126" s="1">
        <f>B1125</f>
        <v/>
      </c>
      <c r="F1126">
        <f>TCD!E1127</f>
        <v/>
      </c>
      <c r="H1126" s="6">
        <f>IF(RIGHT(J1126,3)="BTB","E","P")</f>
        <v/>
      </c>
      <c r="I1126">
        <f>LOOKUP(F1126,'Facture Chronopost'!L:L,'Facture Chronopost'!H:H)</f>
        <v/>
      </c>
      <c r="J1126" s="6">
        <f>TCD!U1127</f>
        <v/>
      </c>
      <c r="K1126">
        <f>K1125</f>
        <v/>
      </c>
      <c r="L1126" s="151">
        <f>_xlfn.XLOOKUP(F1126,'TCD poids'!A:A,'TCD poids'!C:C)</f>
        <v/>
      </c>
      <c r="M1126">
        <f>TCD!T1127</f>
        <v/>
      </c>
      <c r="N1126">
        <f>IF(I1126="",0.2,LOOKUP(I1126,'Pays TVA'!A:A,'Pays TVA'!B:B))</f>
        <v/>
      </c>
      <c r="O1126" s="151">
        <f>IF(TCD!M1127="","",TCD!M1127)</f>
        <v/>
      </c>
      <c r="P1126" s="151">
        <f>IF(TCD!J1127="","",TCD!J1127)</f>
        <v/>
      </c>
      <c r="Q1126" s="151">
        <f>IF(AND(TCD!L1127="",TCD!Q1127=""),"",IF(SUM(TCD!L1127,TCD!Q1127)&gt;15,29,9.5))</f>
        <v/>
      </c>
      <c r="R1126" s="151">
        <f>_xlfn.XLOOKUP(F1126,TCD!E:E,TCD!K:K,"")</f>
        <v/>
      </c>
      <c r="S1126" s="151">
        <f>IF(TCD!I1127="","",IF(TCD!I1127&gt;8.5,17,8.5))</f>
        <v/>
      </c>
      <c r="T1126" s="151">
        <f>TCD!Y1127</f>
        <v/>
      </c>
    </row>
    <row r="1127">
      <c r="A1127" s="13">
        <f>TCD!V1128</f>
        <v/>
      </c>
      <c r="B1127" s="1">
        <f>B1126</f>
        <v/>
      </c>
      <c r="F1127">
        <f>TCD!E1128</f>
        <v/>
      </c>
      <c r="H1127" s="6">
        <f>IF(RIGHT(J1127,3)="BTB","E","P")</f>
        <v/>
      </c>
      <c r="I1127">
        <f>LOOKUP(F1127,'Facture Chronopost'!L:L,'Facture Chronopost'!H:H)</f>
        <v/>
      </c>
      <c r="J1127" s="6">
        <f>TCD!U1128</f>
        <v/>
      </c>
      <c r="K1127">
        <f>K1126</f>
        <v/>
      </c>
      <c r="L1127" s="151">
        <f>_xlfn.XLOOKUP(F1127,'TCD poids'!A:A,'TCD poids'!C:C)</f>
        <v/>
      </c>
      <c r="M1127">
        <f>TCD!T1128</f>
        <v/>
      </c>
      <c r="N1127">
        <f>IF(I1127="",0.2,LOOKUP(I1127,'Pays TVA'!A:A,'Pays TVA'!B:B))</f>
        <v/>
      </c>
      <c r="O1127" s="151">
        <f>IF(TCD!M1128="","",TCD!M1128)</f>
        <v/>
      </c>
      <c r="P1127" s="151">
        <f>IF(TCD!J1128="","",TCD!J1128)</f>
        <v/>
      </c>
      <c r="Q1127" s="151">
        <f>IF(AND(TCD!L1128="",TCD!Q1128=""),"",IF(SUM(TCD!L1128,TCD!Q1128)&gt;15,29,9.5))</f>
        <v/>
      </c>
      <c r="R1127" s="151">
        <f>_xlfn.XLOOKUP(F1127,TCD!E:E,TCD!K:K,"")</f>
        <v/>
      </c>
      <c r="S1127" s="151">
        <f>IF(TCD!I1128="","",IF(TCD!I1128&gt;8.5,17,8.5))</f>
        <v/>
      </c>
      <c r="T1127" s="151">
        <f>TCD!Y1128</f>
        <v/>
      </c>
    </row>
    <row r="1128">
      <c r="A1128" s="13">
        <f>TCD!V1129</f>
        <v/>
      </c>
      <c r="B1128" s="1">
        <f>B1127</f>
        <v/>
      </c>
      <c r="F1128">
        <f>TCD!E1129</f>
        <v/>
      </c>
      <c r="H1128" s="6">
        <f>IF(RIGHT(J1128,3)="BTB","E","P")</f>
        <v/>
      </c>
      <c r="I1128">
        <f>LOOKUP(F1128,'Facture Chronopost'!L:L,'Facture Chronopost'!H:H)</f>
        <v/>
      </c>
      <c r="J1128" s="6">
        <f>TCD!U1129</f>
        <v/>
      </c>
      <c r="K1128">
        <f>K1127</f>
        <v/>
      </c>
      <c r="L1128" s="151">
        <f>_xlfn.XLOOKUP(F1128,'TCD poids'!A:A,'TCD poids'!C:C)</f>
        <v/>
      </c>
      <c r="M1128">
        <f>TCD!T1129</f>
        <v/>
      </c>
      <c r="N1128">
        <f>IF(I1128="",0.2,LOOKUP(I1128,'Pays TVA'!A:A,'Pays TVA'!B:B))</f>
        <v/>
      </c>
      <c r="O1128" s="151">
        <f>IF(TCD!M1129="","",TCD!M1129)</f>
        <v/>
      </c>
      <c r="P1128" s="151">
        <f>IF(TCD!J1129="","",TCD!J1129)</f>
        <v/>
      </c>
      <c r="Q1128" s="151">
        <f>IF(AND(TCD!L1129="",TCD!Q1129=""),"",IF(SUM(TCD!L1129,TCD!Q1129)&gt;15,29,9.5))</f>
        <v/>
      </c>
      <c r="R1128" s="151">
        <f>_xlfn.XLOOKUP(F1128,TCD!E:E,TCD!K:K,"")</f>
        <v/>
      </c>
      <c r="S1128" s="151">
        <f>IF(TCD!I1129="","",IF(TCD!I1129&gt;8.5,17,8.5))</f>
        <v/>
      </c>
      <c r="T1128" s="151">
        <f>TCD!Y1129</f>
        <v/>
      </c>
    </row>
    <row r="1129">
      <c r="A1129" s="13">
        <f>TCD!V1130</f>
        <v/>
      </c>
      <c r="B1129" s="1">
        <f>B1128</f>
        <v/>
      </c>
      <c r="F1129">
        <f>TCD!E1130</f>
        <v/>
      </c>
      <c r="H1129" s="6">
        <f>IF(RIGHT(J1129,3)="BTB","E","P")</f>
        <v/>
      </c>
      <c r="I1129">
        <f>LOOKUP(F1129,'Facture Chronopost'!L:L,'Facture Chronopost'!H:H)</f>
        <v/>
      </c>
      <c r="J1129" s="6">
        <f>TCD!U1130</f>
        <v/>
      </c>
      <c r="K1129">
        <f>K1128</f>
        <v/>
      </c>
      <c r="L1129" s="151">
        <f>_xlfn.XLOOKUP(F1129,'TCD poids'!A:A,'TCD poids'!C:C)</f>
        <v/>
      </c>
      <c r="M1129">
        <f>TCD!T1130</f>
        <v/>
      </c>
      <c r="N1129">
        <f>IF(I1129="",0.2,LOOKUP(I1129,'Pays TVA'!A:A,'Pays TVA'!B:B))</f>
        <v/>
      </c>
      <c r="O1129" s="151">
        <f>IF(TCD!M1130="","",TCD!M1130)</f>
        <v/>
      </c>
      <c r="P1129" s="151">
        <f>IF(TCD!J1130="","",TCD!J1130)</f>
        <v/>
      </c>
      <c r="Q1129" s="151">
        <f>IF(AND(TCD!L1130="",TCD!Q1130=""),"",IF(SUM(TCD!L1130,TCD!Q1130)&gt;15,29,9.5))</f>
        <v/>
      </c>
      <c r="R1129" s="151">
        <f>_xlfn.XLOOKUP(F1129,TCD!E:E,TCD!K:K,"")</f>
        <v/>
      </c>
      <c r="S1129" s="151">
        <f>IF(TCD!I1130="","",IF(TCD!I1130&gt;8.5,17,8.5))</f>
        <v/>
      </c>
      <c r="T1129" s="151">
        <f>TCD!Y1130</f>
        <v/>
      </c>
    </row>
    <row r="1130">
      <c r="A1130" s="13">
        <f>TCD!V1131</f>
        <v/>
      </c>
      <c r="B1130" s="1">
        <f>B1129</f>
        <v/>
      </c>
      <c r="F1130">
        <f>TCD!E1131</f>
        <v/>
      </c>
      <c r="H1130" s="6">
        <f>IF(RIGHT(J1130,3)="BTB","E","P")</f>
        <v/>
      </c>
      <c r="I1130">
        <f>LOOKUP(F1130,'Facture Chronopost'!L:L,'Facture Chronopost'!H:H)</f>
        <v/>
      </c>
      <c r="J1130" s="6">
        <f>TCD!U1131</f>
        <v/>
      </c>
      <c r="K1130">
        <f>K1129</f>
        <v/>
      </c>
      <c r="L1130" s="151">
        <f>_xlfn.XLOOKUP(F1130,'TCD poids'!A:A,'TCD poids'!C:C)</f>
        <v/>
      </c>
      <c r="M1130">
        <f>TCD!T1131</f>
        <v/>
      </c>
      <c r="N1130">
        <f>IF(I1130="",0.2,LOOKUP(I1130,'Pays TVA'!A:A,'Pays TVA'!B:B))</f>
        <v/>
      </c>
      <c r="O1130" s="151">
        <f>IF(TCD!M1131="","",TCD!M1131)</f>
        <v/>
      </c>
      <c r="P1130" s="151">
        <f>IF(TCD!J1131="","",TCD!J1131)</f>
        <v/>
      </c>
      <c r="Q1130" s="151">
        <f>IF(AND(TCD!L1131="",TCD!Q1131=""),"",IF(SUM(TCD!L1131,TCD!Q1131)&gt;15,29,9.5))</f>
        <v/>
      </c>
      <c r="R1130" s="151">
        <f>_xlfn.XLOOKUP(F1130,TCD!E:E,TCD!K:K,"")</f>
        <v/>
      </c>
      <c r="S1130" s="151">
        <f>IF(TCD!I1131="","",IF(TCD!I1131&gt;8.5,17,8.5))</f>
        <v/>
      </c>
      <c r="T1130" s="151">
        <f>TCD!Y1131</f>
        <v/>
      </c>
    </row>
    <row r="1131">
      <c r="A1131" s="13">
        <f>TCD!V1132</f>
        <v/>
      </c>
      <c r="B1131" s="1">
        <f>B1130</f>
        <v/>
      </c>
      <c r="F1131">
        <f>TCD!E1132</f>
        <v/>
      </c>
      <c r="H1131" s="6">
        <f>IF(RIGHT(J1131,3)="BTB","E","P")</f>
        <v/>
      </c>
      <c r="I1131">
        <f>LOOKUP(F1131,'Facture Chronopost'!L:L,'Facture Chronopost'!H:H)</f>
        <v/>
      </c>
      <c r="J1131" s="6">
        <f>TCD!U1132</f>
        <v/>
      </c>
      <c r="K1131">
        <f>K1130</f>
        <v/>
      </c>
      <c r="L1131" s="151">
        <f>_xlfn.XLOOKUP(F1131,'TCD poids'!A:A,'TCD poids'!C:C)</f>
        <v/>
      </c>
      <c r="M1131">
        <f>TCD!T1132</f>
        <v/>
      </c>
      <c r="N1131">
        <f>IF(I1131="",0.2,LOOKUP(I1131,'Pays TVA'!A:A,'Pays TVA'!B:B))</f>
        <v/>
      </c>
      <c r="O1131" s="151">
        <f>IF(TCD!M1132="","",TCD!M1132)</f>
        <v/>
      </c>
      <c r="P1131" s="151">
        <f>IF(TCD!J1132="","",TCD!J1132)</f>
        <v/>
      </c>
      <c r="Q1131" s="151">
        <f>IF(AND(TCD!L1132="",TCD!Q1132=""),"",IF(SUM(TCD!L1132,TCD!Q1132)&gt;15,29,9.5))</f>
        <v/>
      </c>
      <c r="R1131" s="151">
        <f>_xlfn.XLOOKUP(F1131,TCD!E:E,TCD!K:K,"")</f>
        <v/>
      </c>
      <c r="S1131" s="151">
        <f>IF(TCD!I1132="","",IF(TCD!I1132&gt;8.5,17,8.5))</f>
        <v/>
      </c>
      <c r="T1131" s="151">
        <f>TCD!Y1132</f>
        <v/>
      </c>
    </row>
    <row r="1132">
      <c r="A1132" s="13">
        <f>TCD!V1133</f>
        <v/>
      </c>
      <c r="B1132" s="1">
        <f>B1131</f>
        <v/>
      </c>
      <c r="F1132">
        <f>TCD!E1133</f>
        <v/>
      </c>
      <c r="H1132" s="6">
        <f>IF(RIGHT(J1132,3)="BTB","E","P")</f>
        <v/>
      </c>
      <c r="I1132">
        <f>LOOKUP(F1132,'Facture Chronopost'!L:L,'Facture Chronopost'!H:H)</f>
        <v/>
      </c>
      <c r="J1132" s="6">
        <f>TCD!U1133</f>
        <v/>
      </c>
      <c r="K1132">
        <f>K1131</f>
        <v/>
      </c>
      <c r="L1132" s="151">
        <f>_xlfn.XLOOKUP(F1132,'TCD poids'!A:A,'TCD poids'!C:C)</f>
        <v/>
      </c>
      <c r="M1132">
        <f>TCD!T1133</f>
        <v/>
      </c>
      <c r="N1132">
        <f>IF(I1132="",0.2,LOOKUP(I1132,'Pays TVA'!A:A,'Pays TVA'!B:B))</f>
        <v/>
      </c>
      <c r="O1132" s="151">
        <f>IF(TCD!M1133="","",TCD!M1133)</f>
        <v/>
      </c>
      <c r="P1132" s="151">
        <f>IF(TCD!J1133="","",TCD!J1133)</f>
        <v/>
      </c>
      <c r="Q1132" s="151">
        <f>IF(AND(TCD!L1133="",TCD!Q1133=""),"",IF(SUM(TCD!L1133,TCD!Q1133)&gt;15,29,9.5))</f>
        <v/>
      </c>
      <c r="R1132" s="151">
        <f>_xlfn.XLOOKUP(F1132,TCD!E:E,TCD!K:K,"")</f>
        <v/>
      </c>
      <c r="S1132" s="151">
        <f>IF(TCD!I1133="","",IF(TCD!I1133&gt;8.5,17,8.5))</f>
        <v/>
      </c>
      <c r="T1132" s="151">
        <f>TCD!Y1133</f>
        <v/>
      </c>
    </row>
    <row r="1133">
      <c r="A1133" s="13">
        <f>TCD!V1134</f>
        <v/>
      </c>
      <c r="B1133" s="1">
        <f>B1132</f>
        <v/>
      </c>
      <c r="F1133">
        <f>TCD!E1134</f>
        <v/>
      </c>
      <c r="H1133" s="6">
        <f>IF(RIGHT(J1133,3)="BTB","E","P")</f>
        <v/>
      </c>
      <c r="I1133">
        <f>LOOKUP(F1133,'Facture Chronopost'!L:L,'Facture Chronopost'!H:H)</f>
        <v/>
      </c>
      <c r="J1133" s="6">
        <f>TCD!U1134</f>
        <v/>
      </c>
      <c r="K1133">
        <f>K1132</f>
        <v/>
      </c>
      <c r="L1133" s="151">
        <f>_xlfn.XLOOKUP(F1133,'TCD poids'!A:A,'TCD poids'!C:C)</f>
        <v/>
      </c>
      <c r="M1133">
        <f>TCD!T1134</f>
        <v/>
      </c>
      <c r="N1133">
        <f>IF(I1133="",0.2,LOOKUP(I1133,'Pays TVA'!A:A,'Pays TVA'!B:B))</f>
        <v/>
      </c>
      <c r="O1133" s="151">
        <f>IF(TCD!M1134="","",TCD!M1134)</f>
        <v/>
      </c>
      <c r="P1133" s="151">
        <f>IF(TCD!J1134="","",TCD!J1134)</f>
        <v/>
      </c>
      <c r="Q1133" s="151">
        <f>IF(AND(TCD!L1134="",TCD!Q1134=""),"",IF(SUM(TCD!L1134,TCD!Q1134)&gt;15,29,9.5))</f>
        <v/>
      </c>
      <c r="R1133" s="151">
        <f>_xlfn.XLOOKUP(F1133,TCD!E:E,TCD!K:K,"")</f>
        <v/>
      </c>
      <c r="S1133" s="151">
        <f>IF(TCD!I1134="","",IF(TCD!I1134&gt;8.5,17,8.5))</f>
        <v/>
      </c>
      <c r="T1133" s="151">
        <f>TCD!Y1134</f>
        <v/>
      </c>
    </row>
    <row r="1134">
      <c r="A1134" s="13">
        <f>TCD!V1135</f>
        <v/>
      </c>
      <c r="B1134" s="1">
        <f>B1133</f>
        <v/>
      </c>
      <c r="F1134">
        <f>TCD!E1135</f>
        <v/>
      </c>
      <c r="H1134" s="6">
        <f>IF(RIGHT(J1134,3)="BTB","E","P")</f>
        <v/>
      </c>
      <c r="I1134">
        <f>LOOKUP(F1134,'Facture Chronopost'!L:L,'Facture Chronopost'!H:H)</f>
        <v/>
      </c>
      <c r="J1134" s="6">
        <f>TCD!U1135</f>
        <v/>
      </c>
      <c r="K1134">
        <f>K1133</f>
        <v/>
      </c>
      <c r="L1134" s="151">
        <f>_xlfn.XLOOKUP(F1134,'TCD poids'!A:A,'TCD poids'!C:C)</f>
        <v/>
      </c>
      <c r="M1134">
        <f>TCD!T1135</f>
        <v/>
      </c>
      <c r="N1134">
        <f>IF(I1134="",0.2,LOOKUP(I1134,'Pays TVA'!A:A,'Pays TVA'!B:B))</f>
        <v/>
      </c>
      <c r="O1134" s="151">
        <f>IF(TCD!M1135="","",TCD!M1135)</f>
        <v/>
      </c>
      <c r="P1134" s="151">
        <f>IF(TCD!J1135="","",TCD!J1135)</f>
        <v/>
      </c>
      <c r="Q1134" s="151">
        <f>IF(AND(TCD!L1135="",TCD!Q1135=""),"",IF(SUM(TCD!L1135,TCD!Q1135)&gt;15,29,9.5))</f>
        <v/>
      </c>
      <c r="R1134" s="151">
        <f>_xlfn.XLOOKUP(F1134,TCD!E:E,TCD!K:K,"")</f>
        <v/>
      </c>
      <c r="S1134" s="151">
        <f>IF(TCD!I1135="","",IF(TCD!I1135&gt;8.5,17,8.5))</f>
        <v/>
      </c>
      <c r="T1134" s="151">
        <f>TCD!Y1135</f>
        <v/>
      </c>
    </row>
    <row r="1135">
      <c r="A1135" s="13">
        <f>TCD!V1136</f>
        <v/>
      </c>
      <c r="B1135" s="1">
        <f>B1134</f>
        <v/>
      </c>
      <c r="F1135">
        <f>TCD!E1136</f>
        <v/>
      </c>
      <c r="H1135" s="6">
        <f>IF(RIGHT(J1135,3)="BTB","E","P")</f>
        <v/>
      </c>
      <c r="I1135">
        <f>LOOKUP(F1135,'Facture Chronopost'!L:L,'Facture Chronopost'!H:H)</f>
        <v/>
      </c>
      <c r="J1135" s="6">
        <f>TCD!U1136</f>
        <v/>
      </c>
      <c r="K1135">
        <f>K1134</f>
        <v/>
      </c>
      <c r="L1135" s="151">
        <f>_xlfn.XLOOKUP(F1135,'TCD poids'!A:A,'TCD poids'!C:C)</f>
        <v/>
      </c>
      <c r="M1135">
        <f>TCD!T1136</f>
        <v/>
      </c>
      <c r="N1135">
        <f>IF(I1135="",0.2,LOOKUP(I1135,'Pays TVA'!A:A,'Pays TVA'!B:B))</f>
        <v/>
      </c>
      <c r="O1135" s="151">
        <f>IF(TCD!M1136="","",TCD!M1136)</f>
        <v/>
      </c>
      <c r="P1135" s="151">
        <f>IF(TCD!J1136="","",TCD!J1136)</f>
        <v/>
      </c>
      <c r="Q1135" s="151">
        <f>IF(AND(TCD!L1136="",TCD!Q1136=""),"",IF(SUM(TCD!L1136,TCD!Q1136)&gt;15,29,9.5))</f>
        <v/>
      </c>
      <c r="R1135" s="151">
        <f>_xlfn.XLOOKUP(F1135,TCD!E:E,TCD!K:K,"")</f>
        <v/>
      </c>
      <c r="S1135" s="151">
        <f>IF(TCD!I1136="","",IF(TCD!I1136&gt;8.5,17,8.5))</f>
        <v/>
      </c>
      <c r="T1135" s="151">
        <f>TCD!Y1136</f>
        <v/>
      </c>
    </row>
    <row r="1136">
      <c r="A1136" s="13">
        <f>TCD!V1137</f>
        <v/>
      </c>
      <c r="B1136" s="1">
        <f>B1135</f>
        <v/>
      </c>
      <c r="F1136">
        <f>TCD!E1137</f>
        <v/>
      </c>
      <c r="H1136" s="6">
        <f>IF(RIGHT(J1136,3)="BTB","E","P")</f>
        <v/>
      </c>
      <c r="I1136">
        <f>LOOKUP(F1136,'Facture Chronopost'!L:L,'Facture Chronopost'!H:H)</f>
        <v/>
      </c>
      <c r="J1136" s="6">
        <f>TCD!U1137</f>
        <v/>
      </c>
      <c r="K1136">
        <f>K1135</f>
        <v/>
      </c>
      <c r="L1136" s="151">
        <f>_xlfn.XLOOKUP(F1136,'TCD poids'!A:A,'TCD poids'!C:C)</f>
        <v/>
      </c>
      <c r="M1136">
        <f>TCD!T1137</f>
        <v/>
      </c>
      <c r="N1136">
        <f>IF(I1136="",0.2,LOOKUP(I1136,'Pays TVA'!A:A,'Pays TVA'!B:B))</f>
        <v/>
      </c>
      <c r="O1136" s="151">
        <f>IF(TCD!M1137="","",TCD!M1137)</f>
        <v/>
      </c>
      <c r="P1136" s="151">
        <f>IF(TCD!J1137="","",TCD!J1137)</f>
        <v/>
      </c>
      <c r="Q1136" s="151">
        <f>IF(AND(TCD!L1137="",TCD!Q1137=""),"",IF(SUM(TCD!L1137,TCD!Q1137)&gt;15,29,9.5))</f>
        <v/>
      </c>
      <c r="R1136" s="151">
        <f>_xlfn.XLOOKUP(F1136,TCD!E:E,TCD!K:K,"")</f>
        <v/>
      </c>
      <c r="S1136" s="151">
        <f>IF(TCD!I1137="","",IF(TCD!I1137&gt;8.5,17,8.5))</f>
        <v/>
      </c>
      <c r="T1136" s="151">
        <f>TCD!Y1137</f>
        <v/>
      </c>
    </row>
    <row r="1137">
      <c r="A1137" s="13">
        <f>TCD!V1138</f>
        <v/>
      </c>
      <c r="B1137" s="1">
        <f>B1136</f>
        <v/>
      </c>
      <c r="F1137">
        <f>TCD!E1138</f>
        <v/>
      </c>
      <c r="H1137" s="6">
        <f>IF(RIGHT(J1137,3)="BTB","E","P")</f>
        <v/>
      </c>
      <c r="I1137">
        <f>LOOKUP(F1137,'Facture Chronopost'!L:L,'Facture Chronopost'!H:H)</f>
        <v/>
      </c>
      <c r="J1137" s="6">
        <f>TCD!U1138</f>
        <v/>
      </c>
      <c r="K1137">
        <f>K1136</f>
        <v/>
      </c>
      <c r="L1137" s="151">
        <f>_xlfn.XLOOKUP(F1137,'TCD poids'!A:A,'TCD poids'!C:C)</f>
        <v/>
      </c>
      <c r="M1137">
        <f>TCD!T1138</f>
        <v/>
      </c>
      <c r="N1137">
        <f>IF(I1137="",0.2,LOOKUP(I1137,'Pays TVA'!A:A,'Pays TVA'!B:B))</f>
        <v/>
      </c>
      <c r="O1137" s="151">
        <f>IF(TCD!M1138="","",TCD!M1138)</f>
        <v/>
      </c>
      <c r="P1137" s="151">
        <f>IF(TCD!J1138="","",TCD!J1138)</f>
        <v/>
      </c>
      <c r="Q1137" s="151">
        <f>IF(AND(TCD!L1138="",TCD!Q1138=""),"",IF(SUM(TCD!L1138,TCD!Q1138)&gt;15,29,9.5))</f>
        <v/>
      </c>
      <c r="R1137" s="151">
        <f>_xlfn.XLOOKUP(F1137,TCD!E:E,TCD!K:K,"")</f>
        <v/>
      </c>
      <c r="S1137" s="151">
        <f>IF(TCD!I1138="","",IF(TCD!I1138&gt;8.5,17,8.5))</f>
        <v/>
      </c>
      <c r="T1137" s="151">
        <f>TCD!Y1138</f>
        <v/>
      </c>
    </row>
    <row r="1138">
      <c r="A1138" s="13">
        <f>TCD!V1139</f>
        <v/>
      </c>
      <c r="B1138" s="1">
        <f>B1137</f>
        <v/>
      </c>
      <c r="F1138">
        <f>TCD!E1139</f>
        <v/>
      </c>
      <c r="H1138" s="6">
        <f>IF(RIGHT(J1138,3)="BTB","E","P")</f>
        <v/>
      </c>
      <c r="I1138">
        <f>LOOKUP(F1138,'Facture Chronopost'!L:L,'Facture Chronopost'!H:H)</f>
        <v/>
      </c>
      <c r="J1138" s="6">
        <f>TCD!U1139</f>
        <v/>
      </c>
      <c r="K1138">
        <f>K1137</f>
        <v/>
      </c>
      <c r="L1138" s="151">
        <f>_xlfn.XLOOKUP(F1138,'TCD poids'!A:A,'TCD poids'!C:C)</f>
        <v/>
      </c>
      <c r="M1138">
        <f>TCD!T1139</f>
        <v/>
      </c>
      <c r="N1138">
        <f>IF(I1138="",0.2,LOOKUP(I1138,'Pays TVA'!A:A,'Pays TVA'!B:B))</f>
        <v/>
      </c>
      <c r="O1138" s="151">
        <f>IF(TCD!M1139="","",TCD!M1139)</f>
        <v/>
      </c>
      <c r="P1138" s="151">
        <f>IF(TCD!J1139="","",TCD!J1139)</f>
        <v/>
      </c>
      <c r="Q1138" s="151">
        <f>IF(AND(TCD!L1139="",TCD!Q1139=""),"",IF(SUM(TCD!L1139,TCD!Q1139)&gt;15,29,9.5))</f>
        <v/>
      </c>
      <c r="R1138" s="151">
        <f>_xlfn.XLOOKUP(F1138,TCD!E:E,TCD!K:K,"")</f>
        <v/>
      </c>
      <c r="S1138" s="151">
        <f>IF(TCD!I1139="","",IF(TCD!I1139&gt;8.5,17,8.5))</f>
        <v/>
      </c>
      <c r="T1138" s="151">
        <f>TCD!Y1139</f>
        <v/>
      </c>
    </row>
    <row r="1139">
      <c r="A1139" s="13">
        <f>TCD!V1140</f>
        <v/>
      </c>
      <c r="B1139" s="1">
        <f>B1138</f>
        <v/>
      </c>
      <c r="F1139">
        <f>TCD!E1140</f>
        <v/>
      </c>
      <c r="H1139" s="6">
        <f>IF(RIGHT(J1139,3)="BTB","E","P")</f>
        <v/>
      </c>
      <c r="I1139">
        <f>LOOKUP(F1139,'Facture Chronopost'!L:L,'Facture Chronopost'!H:H)</f>
        <v/>
      </c>
      <c r="J1139" s="6">
        <f>TCD!U1140</f>
        <v/>
      </c>
      <c r="K1139">
        <f>K1138</f>
        <v/>
      </c>
      <c r="L1139" s="151">
        <f>_xlfn.XLOOKUP(F1139,'TCD poids'!A:A,'TCD poids'!C:C)</f>
        <v/>
      </c>
      <c r="M1139">
        <f>TCD!T1140</f>
        <v/>
      </c>
      <c r="N1139">
        <f>IF(I1139="",0.2,LOOKUP(I1139,'Pays TVA'!A:A,'Pays TVA'!B:B))</f>
        <v/>
      </c>
      <c r="O1139" s="151">
        <f>IF(TCD!M1140="","",TCD!M1140)</f>
        <v/>
      </c>
      <c r="P1139" s="151">
        <f>IF(TCD!J1140="","",TCD!J1140)</f>
        <v/>
      </c>
      <c r="Q1139" s="151">
        <f>IF(AND(TCD!L1140="",TCD!Q1140=""),"",IF(SUM(TCD!L1140,TCD!Q1140)&gt;15,29,9.5))</f>
        <v/>
      </c>
      <c r="R1139" s="151">
        <f>_xlfn.XLOOKUP(F1139,TCD!E:E,TCD!K:K,"")</f>
        <v/>
      </c>
      <c r="S1139" s="151">
        <f>IF(TCD!I1140="","",IF(TCD!I1140&gt;8.5,17,8.5))</f>
        <v/>
      </c>
      <c r="T1139" s="151">
        <f>TCD!Y1140</f>
        <v/>
      </c>
    </row>
    <row r="1140">
      <c r="A1140" s="13">
        <f>TCD!V1141</f>
        <v/>
      </c>
      <c r="B1140" s="1">
        <f>B1139</f>
        <v/>
      </c>
      <c r="F1140">
        <f>TCD!E1141</f>
        <v/>
      </c>
      <c r="H1140" s="6">
        <f>IF(RIGHT(J1140,3)="BTB","E","P")</f>
        <v/>
      </c>
      <c r="I1140">
        <f>LOOKUP(F1140,'Facture Chronopost'!L:L,'Facture Chronopost'!H:H)</f>
        <v/>
      </c>
      <c r="J1140" s="6">
        <f>TCD!U1141</f>
        <v/>
      </c>
      <c r="K1140">
        <f>K1139</f>
        <v/>
      </c>
      <c r="L1140" s="151">
        <f>_xlfn.XLOOKUP(F1140,'TCD poids'!A:A,'TCD poids'!C:C)</f>
        <v/>
      </c>
      <c r="M1140">
        <f>TCD!T1141</f>
        <v/>
      </c>
      <c r="N1140">
        <f>IF(I1140="",0.2,LOOKUP(I1140,'Pays TVA'!A:A,'Pays TVA'!B:B))</f>
        <v/>
      </c>
      <c r="O1140" s="151">
        <f>IF(TCD!M1141="","",TCD!M1141)</f>
        <v/>
      </c>
      <c r="P1140" s="151">
        <f>IF(TCD!J1141="","",TCD!J1141)</f>
        <v/>
      </c>
      <c r="Q1140" s="151">
        <f>IF(AND(TCD!L1141="",TCD!Q1141=""),"",IF(SUM(TCD!L1141,TCD!Q1141)&gt;15,29,9.5))</f>
        <v/>
      </c>
      <c r="R1140" s="151">
        <f>_xlfn.XLOOKUP(F1140,TCD!E:E,TCD!K:K,"")</f>
        <v/>
      </c>
      <c r="S1140" s="151">
        <f>IF(TCD!I1141="","",IF(TCD!I1141&gt;8.5,17,8.5))</f>
        <v/>
      </c>
      <c r="T1140" s="151">
        <f>TCD!Y1141</f>
        <v/>
      </c>
    </row>
    <row r="1141">
      <c r="A1141" s="13">
        <f>TCD!V1142</f>
        <v/>
      </c>
      <c r="B1141" s="1">
        <f>B1140</f>
        <v/>
      </c>
      <c r="F1141">
        <f>TCD!E1142</f>
        <v/>
      </c>
      <c r="H1141" s="6">
        <f>IF(RIGHT(J1141,3)="BTB","E","P")</f>
        <v/>
      </c>
      <c r="I1141">
        <f>LOOKUP(F1141,'Facture Chronopost'!L:L,'Facture Chronopost'!H:H)</f>
        <v/>
      </c>
      <c r="J1141" s="6">
        <f>TCD!U1142</f>
        <v/>
      </c>
      <c r="K1141">
        <f>K1140</f>
        <v/>
      </c>
      <c r="L1141" s="151">
        <f>_xlfn.XLOOKUP(F1141,'TCD poids'!A:A,'TCD poids'!C:C)</f>
        <v/>
      </c>
      <c r="M1141">
        <f>TCD!T1142</f>
        <v/>
      </c>
      <c r="N1141">
        <f>IF(I1141="",0.2,LOOKUP(I1141,'Pays TVA'!A:A,'Pays TVA'!B:B))</f>
        <v/>
      </c>
      <c r="O1141" s="151">
        <f>IF(TCD!M1142="","",TCD!M1142)</f>
        <v/>
      </c>
      <c r="P1141" s="151">
        <f>IF(TCD!J1142="","",TCD!J1142)</f>
        <v/>
      </c>
      <c r="Q1141" s="151">
        <f>IF(AND(TCD!L1142="",TCD!Q1142=""),"",IF(SUM(TCD!L1142,TCD!Q1142)&gt;15,29,9.5))</f>
        <v/>
      </c>
      <c r="R1141" s="151">
        <f>_xlfn.XLOOKUP(F1141,TCD!E:E,TCD!K:K,"")</f>
        <v/>
      </c>
      <c r="S1141" s="151">
        <f>IF(TCD!I1142="","",IF(TCD!I1142&gt;8.5,17,8.5))</f>
        <v/>
      </c>
      <c r="T1141" s="151">
        <f>TCD!Y1142</f>
        <v/>
      </c>
    </row>
    <row r="1142">
      <c r="A1142" s="13">
        <f>TCD!V1143</f>
        <v/>
      </c>
      <c r="B1142" s="1">
        <f>B1141</f>
        <v/>
      </c>
      <c r="F1142">
        <f>TCD!E1143</f>
        <v/>
      </c>
      <c r="H1142" s="6">
        <f>IF(RIGHT(J1142,3)="BTB","E","P")</f>
        <v/>
      </c>
      <c r="I1142">
        <f>LOOKUP(F1142,'Facture Chronopost'!L:L,'Facture Chronopost'!H:H)</f>
        <v/>
      </c>
      <c r="J1142" s="6">
        <f>TCD!U1143</f>
        <v/>
      </c>
      <c r="K1142">
        <f>K1141</f>
        <v/>
      </c>
      <c r="L1142" s="151">
        <f>_xlfn.XLOOKUP(F1142,'TCD poids'!A:A,'TCD poids'!C:C)</f>
        <v/>
      </c>
      <c r="M1142">
        <f>TCD!T1143</f>
        <v/>
      </c>
      <c r="N1142">
        <f>IF(I1142="",0.2,LOOKUP(I1142,'Pays TVA'!A:A,'Pays TVA'!B:B))</f>
        <v/>
      </c>
      <c r="O1142" s="151">
        <f>IF(TCD!M1143="","",TCD!M1143)</f>
        <v/>
      </c>
      <c r="P1142" s="151">
        <f>IF(TCD!J1143="","",TCD!J1143)</f>
        <v/>
      </c>
      <c r="Q1142" s="151">
        <f>IF(AND(TCD!L1143="",TCD!Q1143=""),"",IF(SUM(TCD!L1143,TCD!Q1143)&gt;15,29,9.5))</f>
        <v/>
      </c>
      <c r="R1142" s="151">
        <f>_xlfn.XLOOKUP(F1142,TCD!E:E,TCD!K:K,"")</f>
        <v/>
      </c>
      <c r="S1142" s="151">
        <f>IF(TCD!I1143="","",IF(TCD!I1143&gt;8.5,17,8.5))</f>
        <v/>
      </c>
      <c r="T1142" s="151">
        <f>TCD!Y1143</f>
        <v/>
      </c>
    </row>
    <row r="1143">
      <c r="A1143" s="13">
        <f>TCD!V1144</f>
        <v/>
      </c>
      <c r="B1143" s="1">
        <f>B1142</f>
        <v/>
      </c>
      <c r="F1143">
        <f>TCD!E1144</f>
        <v/>
      </c>
      <c r="H1143" s="6">
        <f>IF(RIGHT(J1143,3)="BTB","E","P")</f>
        <v/>
      </c>
      <c r="I1143">
        <f>LOOKUP(F1143,'Facture Chronopost'!L:L,'Facture Chronopost'!H:H)</f>
        <v/>
      </c>
      <c r="J1143" s="6">
        <f>TCD!U1144</f>
        <v/>
      </c>
      <c r="K1143">
        <f>K1142</f>
        <v/>
      </c>
      <c r="L1143" s="151">
        <f>_xlfn.XLOOKUP(F1143,'TCD poids'!A:A,'TCD poids'!C:C)</f>
        <v/>
      </c>
      <c r="M1143">
        <f>TCD!T1144</f>
        <v/>
      </c>
      <c r="N1143">
        <f>IF(I1143="",0.2,LOOKUP(I1143,'Pays TVA'!A:A,'Pays TVA'!B:B))</f>
        <v/>
      </c>
      <c r="O1143" s="151">
        <f>IF(TCD!M1144="","",TCD!M1144)</f>
        <v/>
      </c>
      <c r="P1143" s="151">
        <f>IF(TCD!J1144="","",TCD!J1144)</f>
        <v/>
      </c>
      <c r="Q1143" s="151">
        <f>IF(AND(TCD!L1144="",TCD!Q1144=""),"",IF(SUM(TCD!L1144,TCD!Q1144)&gt;15,29,9.5))</f>
        <v/>
      </c>
      <c r="R1143" s="151">
        <f>_xlfn.XLOOKUP(F1143,TCD!E:E,TCD!K:K,"")</f>
        <v/>
      </c>
      <c r="S1143" s="151">
        <f>IF(TCD!I1144="","",IF(TCD!I1144&gt;8.5,17,8.5))</f>
        <v/>
      </c>
      <c r="T1143" s="151">
        <f>TCD!Y1144</f>
        <v/>
      </c>
    </row>
    <row r="1144">
      <c r="A1144" s="13">
        <f>TCD!V1145</f>
        <v/>
      </c>
      <c r="B1144" s="1">
        <f>B1143</f>
        <v/>
      </c>
      <c r="F1144">
        <f>TCD!E1145</f>
        <v/>
      </c>
      <c r="H1144" s="6">
        <f>IF(RIGHT(J1144,3)="BTB","E","P")</f>
        <v/>
      </c>
      <c r="I1144">
        <f>LOOKUP(F1144,'Facture Chronopost'!L:L,'Facture Chronopost'!H:H)</f>
        <v/>
      </c>
      <c r="J1144" s="6">
        <f>TCD!U1145</f>
        <v/>
      </c>
      <c r="K1144">
        <f>K1143</f>
        <v/>
      </c>
      <c r="L1144" s="151">
        <f>_xlfn.XLOOKUP(F1144,'TCD poids'!A:A,'TCD poids'!C:C)</f>
        <v/>
      </c>
      <c r="M1144">
        <f>TCD!T1145</f>
        <v/>
      </c>
      <c r="N1144">
        <f>IF(I1144="",0.2,LOOKUP(I1144,'Pays TVA'!A:A,'Pays TVA'!B:B))</f>
        <v/>
      </c>
      <c r="O1144" s="151">
        <f>IF(TCD!M1145="","",TCD!M1145)</f>
        <v/>
      </c>
      <c r="P1144" s="151">
        <f>IF(TCD!J1145="","",TCD!J1145)</f>
        <v/>
      </c>
      <c r="Q1144" s="151">
        <f>IF(AND(TCD!L1145="",TCD!Q1145=""),"",IF(SUM(TCD!L1145,TCD!Q1145)&gt;15,29,9.5))</f>
        <v/>
      </c>
      <c r="R1144" s="151">
        <f>_xlfn.XLOOKUP(F1144,TCD!E:E,TCD!K:K,"")</f>
        <v/>
      </c>
      <c r="S1144" s="151">
        <f>IF(TCD!I1145="","",IF(TCD!I1145&gt;8.5,17,8.5))</f>
        <v/>
      </c>
      <c r="T1144" s="151">
        <f>TCD!Y1145</f>
        <v/>
      </c>
    </row>
    <row r="1145">
      <c r="A1145" s="13">
        <f>TCD!V1146</f>
        <v/>
      </c>
      <c r="B1145" s="1">
        <f>B1144</f>
        <v/>
      </c>
      <c r="F1145">
        <f>TCD!E1146</f>
        <v/>
      </c>
      <c r="H1145" s="6">
        <f>IF(RIGHT(J1145,3)="BTB","E","P")</f>
        <v/>
      </c>
      <c r="I1145">
        <f>LOOKUP(F1145,'Facture Chronopost'!L:L,'Facture Chronopost'!H:H)</f>
        <v/>
      </c>
      <c r="J1145" s="6">
        <f>TCD!U1146</f>
        <v/>
      </c>
      <c r="K1145">
        <f>K1144</f>
        <v/>
      </c>
      <c r="L1145" s="151">
        <f>_xlfn.XLOOKUP(F1145,'TCD poids'!A:A,'TCD poids'!C:C)</f>
        <v/>
      </c>
      <c r="M1145">
        <f>TCD!T1146</f>
        <v/>
      </c>
      <c r="N1145">
        <f>IF(I1145="",0.2,LOOKUP(I1145,'Pays TVA'!A:A,'Pays TVA'!B:B))</f>
        <v/>
      </c>
      <c r="O1145" s="151">
        <f>IF(TCD!M1146="","",TCD!M1146)</f>
        <v/>
      </c>
      <c r="P1145" s="151">
        <f>IF(TCD!J1146="","",TCD!J1146)</f>
        <v/>
      </c>
      <c r="Q1145" s="151">
        <f>IF(AND(TCD!L1146="",TCD!Q1146=""),"",IF(SUM(TCD!L1146,TCD!Q1146)&gt;15,29,9.5))</f>
        <v/>
      </c>
      <c r="R1145" s="151">
        <f>_xlfn.XLOOKUP(F1145,TCD!E:E,TCD!K:K,"")</f>
        <v/>
      </c>
      <c r="S1145" s="151">
        <f>IF(TCD!I1146="","",IF(TCD!I1146&gt;8.5,17,8.5))</f>
        <v/>
      </c>
      <c r="T1145" s="151">
        <f>TCD!Y1146</f>
        <v/>
      </c>
    </row>
    <row r="1146">
      <c r="A1146" s="13">
        <f>TCD!V1147</f>
        <v/>
      </c>
      <c r="B1146" s="1">
        <f>B1145</f>
        <v/>
      </c>
      <c r="F1146">
        <f>TCD!E1147</f>
        <v/>
      </c>
      <c r="H1146" s="6">
        <f>IF(RIGHT(J1146,3)="BTB","E","P")</f>
        <v/>
      </c>
      <c r="I1146">
        <f>LOOKUP(F1146,'Facture Chronopost'!L:L,'Facture Chronopost'!H:H)</f>
        <v/>
      </c>
      <c r="J1146" s="6">
        <f>TCD!U1147</f>
        <v/>
      </c>
      <c r="K1146">
        <f>K1145</f>
        <v/>
      </c>
      <c r="L1146" s="151">
        <f>_xlfn.XLOOKUP(F1146,'TCD poids'!A:A,'TCD poids'!C:C)</f>
        <v/>
      </c>
      <c r="M1146">
        <f>TCD!T1147</f>
        <v/>
      </c>
      <c r="N1146">
        <f>IF(I1146="",0.2,LOOKUP(I1146,'Pays TVA'!A:A,'Pays TVA'!B:B))</f>
        <v/>
      </c>
      <c r="O1146" s="151">
        <f>IF(TCD!M1147="","",TCD!M1147)</f>
        <v/>
      </c>
      <c r="P1146" s="151">
        <f>IF(TCD!J1147="","",TCD!J1147)</f>
        <v/>
      </c>
      <c r="Q1146" s="151">
        <f>IF(AND(TCD!L1147="",TCD!Q1147=""),"",IF(SUM(TCD!L1147,TCD!Q1147)&gt;15,29,9.5))</f>
        <v/>
      </c>
      <c r="R1146" s="151">
        <f>_xlfn.XLOOKUP(F1146,TCD!E:E,TCD!K:K,"")</f>
        <v/>
      </c>
      <c r="S1146" s="151">
        <f>IF(TCD!I1147="","",IF(TCD!I1147&gt;8.5,17,8.5))</f>
        <v/>
      </c>
      <c r="T1146" s="151">
        <f>TCD!Y1147</f>
        <v/>
      </c>
    </row>
    <row r="1147">
      <c r="A1147" s="13">
        <f>TCD!V1148</f>
        <v/>
      </c>
      <c r="B1147" s="1">
        <f>B1146</f>
        <v/>
      </c>
      <c r="F1147">
        <f>TCD!E1148</f>
        <v/>
      </c>
      <c r="H1147" s="6">
        <f>IF(RIGHT(J1147,3)="BTB","E","P")</f>
        <v/>
      </c>
      <c r="I1147">
        <f>LOOKUP(F1147,'Facture Chronopost'!L:L,'Facture Chronopost'!H:H)</f>
        <v/>
      </c>
      <c r="J1147" s="6">
        <f>TCD!U1148</f>
        <v/>
      </c>
      <c r="K1147">
        <f>K1146</f>
        <v/>
      </c>
      <c r="L1147" s="151">
        <f>_xlfn.XLOOKUP(F1147,'TCD poids'!A:A,'TCD poids'!C:C)</f>
        <v/>
      </c>
      <c r="M1147">
        <f>TCD!T1148</f>
        <v/>
      </c>
      <c r="N1147">
        <f>IF(I1147="",0.2,LOOKUP(I1147,'Pays TVA'!A:A,'Pays TVA'!B:B))</f>
        <v/>
      </c>
      <c r="O1147" s="151">
        <f>IF(TCD!M1148="","",TCD!M1148)</f>
        <v/>
      </c>
      <c r="P1147" s="151">
        <f>IF(TCD!J1148="","",TCD!J1148)</f>
        <v/>
      </c>
      <c r="Q1147" s="151">
        <f>IF(AND(TCD!L1148="",TCD!Q1148=""),"",IF(SUM(TCD!L1148,TCD!Q1148)&gt;15,29,9.5))</f>
        <v/>
      </c>
      <c r="R1147" s="151">
        <f>_xlfn.XLOOKUP(F1147,TCD!E:E,TCD!K:K,"")</f>
        <v/>
      </c>
      <c r="S1147" s="151">
        <f>IF(TCD!I1148="","",IF(TCD!I1148&gt;8.5,17,8.5))</f>
        <v/>
      </c>
      <c r="T1147" s="151">
        <f>TCD!Y1148</f>
        <v/>
      </c>
    </row>
    <row r="1148">
      <c r="A1148" s="13">
        <f>TCD!V1149</f>
        <v/>
      </c>
      <c r="B1148" s="1">
        <f>B1147</f>
        <v/>
      </c>
      <c r="F1148">
        <f>TCD!E1149</f>
        <v/>
      </c>
      <c r="H1148" s="6">
        <f>IF(RIGHT(J1148,3)="BTB","E","P")</f>
        <v/>
      </c>
      <c r="I1148">
        <f>LOOKUP(F1148,'Facture Chronopost'!L:L,'Facture Chronopost'!H:H)</f>
        <v/>
      </c>
      <c r="J1148" s="6">
        <f>TCD!U1149</f>
        <v/>
      </c>
      <c r="K1148">
        <f>K1147</f>
        <v/>
      </c>
      <c r="L1148" s="151">
        <f>_xlfn.XLOOKUP(F1148,'TCD poids'!A:A,'TCD poids'!C:C)</f>
        <v/>
      </c>
      <c r="M1148">
        <f>TCD!T1149</f>
        <v/>
      </c>
      <c r="N1148">
        <f>IF(I1148="",0.2,LOOKUP(I1148,'Pays TVA'!A:A,'Pays TVA'!B:B))</f>
        <v/>
      </c>
      <c r="O1148" s="151">
        <f>IF(TCD!M1149="","",TCD!M1149)</f>
        <v/>
      </c>
      <c r="P1148" s="151">
        <f>IF(TCD!J1149="","",TCD!J1149)</f>
        <v/>
      </c>
      <c r="Q1148" s="151">
        <f>IF(AND(TCD!L1149="",TCD!Q1149=""),"",IF(SUM(TCD!L1149,TCD!Q1149)&gt;15,29,9.5))</f>
        <v/>
      </c>
      <c r="R1148" s="151">
        <f>_xlfn.XLOOKUP(F1148,TCD!E:E,TCD!K:K,"")</f>
        <v/>
      </c>
      <c r="S1148" s="151">
        <f>IF(TCD!I1149="","",IF(TCD!I1149&gt;8.5,17,8.5))</f>
        <v/>
      </c>
      <c r="T1148" s="151">
        <f>TCD!Y1149</f>
        <v/>
      </c>
    </row>
    <row r="1149">
      <c r="A1149" s="13">
        <f>TCD!V1150</f>
        <v/>
      </c>
      <c r="B1149" s="1">
        <f>B1148</f>
        <v/>
      </c>
      <c r="F1149">
        <f>TCD!E1150</f>
        <v/>
      </c>
      <c r="H1149" s="6">
        <f>IF(RIGHT(J1149,3)="BTB","E","P")</f>
        <v/>
      </c>
      <c r="I1149">
        <f>LOOKUP(F1149,'Facture Chronopost'!L:L,'Facture Chronopost'!H:H)</f>
        <v/>
      </c>
      <c r="J1149" s="6">
        <f>TCD!U1150</f>
        <v/>
      </c>
      <c r="K1149">
        <f>K1148</f>
        <v/>
      </c>
      <c r="L1149" s="151">
        <f>_xlfn.XLOOKUP(F1149,'TCD poids'!A:A,'TCD poids'!C:C)</f>
        <v/>
      </c>
      <c r="M1149">
        <f>TCD!T1150</f>
        <v/>
      </c>
      <c r="N1149">
        <f>IF(I1149="",0.2,LOOKUP(I1149,'Pays TVA'!A:A,'Pays TVA'!B:B))</f>
        <v/>
      </c>
      <c r="O1149" s="151">
        <f>IF(TCD!M1150="","",TCD!M1150)</f>
        <v/>
      </c>
      <c r="P1149" s="151">
        <f>IF(TCD!J1150="","",TCD!J1150)</f>
        <v/>
      </c>
      <c r="Q1149" s="151">
        <f>IF(AND(TCD!L1150="",TCD!Q1150=""),"",IF(SUM(TCD!L1150,TCD!Q1150)&gt;15,29,9.5))</f>
        <v/>
      </c>
      <c r="R1149" s="151">
        <f>_xlfn.XLOOKUP(F1149,TCD!E:E,TCD!K:K,"")</f>
        <v/>
      </c>
      <c r="S1149" s="151">
        <f>IF(TCD!I1150="","",IF(TCD!I1150&gt;8.5,17,8.5))</f>
        <v/>
      </c>
      <c r="T1149" s="151">
        <f>TCD!Y1150</f>
        <v/>
      </c>
    </row>
    <row r="1150">
      <c r="A1150" s="13">
        <f>TCD!V1151</f>
        <v/>
      </c>
      <c r="B1150" s="1">
        <f>B1149</f>
        <v/>
      </c>
      <c r="F1150">
        <f>TCD!E1151</f>
        <v/>
      </c>
      <c r="H1150" s="6">
        <f>IF(RIGHT(J1150,3)="BTB","E","P")</f>
        <v/>
      </c>
      <c r="I1150">
        <f>LOOKUP(F1150,'Facture Chronopost'!L:L,'Facture Chronopost'!H:H)</f>
        <v/>
      </c>
      <c r="J1150" s="6">
        <f>TCD!U1151</f>
        <v/>
      </c>
      <c r="K1150">
        <f>K1149</f>
        <v/>
      </c>
      <c r="L1150" s="151">
        <f>_xlfn.XLOOKUP(F1150,'TCD poids'!A:A,'TCD poids'!C:C)</f>
        <v/>
      </c>
      <c r="M1150">
        <f>TCD!T1151</f>
        <v/>
      </c>
      <c r="N1150">
        <f>IF(I1150="",0.2,LOOKUP(I1150,'Pays TVA'!A:A,'Pays TVA'!B:B))</f>
        <v/>
      </c>
      <c r="O1150" s="151">
        <f>IF(TCD!M1151="","",TCD!M1151)</f>
        <v/>
      </c>
      <c r="P1150" s="151">
        <f>IF(TCD!J1151="","",TCD!J1151)</f>
        <v/>
      </c>
      <c r="Q1150" s="151">
        <f>IF(AND(TCD!L1151="",TCD!Q1151=""),"",IF(SUM(TCD!L1151,TCD!Q1151)&gt;15,29,9.5))</f>
        <v/>
      </c>
      <c r="R1150" s="151">
        <f>_xlfn.XLOOKUP(F1150,TCD!E:E,TCD!K:K,"")</f>
        <v/>
      </c>
      <c r="S1150" s="151">
        <f>IF(TCD!I1151="","",IF(TCD!I1151&gt;8.5,17,8.5))</f>
        <v/>
      </c>
      <c r="T1150" s="151">
        <f>TCD!Y1151</f>
        <v/>
      </c>
    </row>
    <row r="1151">
      <c r="A1151" s="13">
        <f>TCD!V1152</f>
        <v/>
      </c>
      <c r="B1151" s="1">
        <f>B1150</f>
        <v/>
      </c>
      <c r="F1151">
        <f>TCD!E1152</f>
        <v/>
      </c>
      <c r="H1151" s="6">
        <f>IF(RIGHT(J1151,3)="BTB","E","P")</f>
        <v/>
      </c>
      <c r="I1151">
        <f>LOOKUP(F1151,'Facture Chronopost'!L:L,'Facture Chronopost'!H:H)</f>
        <v/>
      </c>
      <c r="J1151" s="6">
        <f>TCD!U1152</f>
        <v/>
      </c>
      <c r="K1151">
        <f>K1150</f>
        <v/>
      </c>
      <c r="L1151" s="151">
        <f>_xlfn.XLOOKUP(F1151,'TCD poids'!A:A,'TCD poids'!C:C)</f>
        <v/>
      </c>
      <c r="M1151">
        <f>TCD!T1152</f>
        <v/>
      </c>
      <c r="N1151">
        <f>IF(I1151="",0.2,LOOKUP(I1151,'Pays TVA'!A:A,'Pays TVA'!B:B))</f>
        <v/>
      </c>
      <c r="O1151" s="151">
        <f>IF(TCD!M1152="","",TCD!M1152)</f>
        <v/>
      </c>
      <c r="P1151" s="151">
        <f>IF(TCD!J1152="","",TCD!J1152)</f>
        <v/>
      </c>
      <c r="Q1151" s="151">
        <f>IF(AND(TCD!L1152="",TCD!Q1152=""),"",IF(SUM(TCD!L1152,TCD!Q1152)&gt;15,29,9.5))</f>
        <v/>
      </c>
      <c r="R1151" s="151">
        <f>_xlfn.XLOOKUP(F1151,TCD!E:E,TCD!K:K,"")</f>
        <v/>
      </c>
      <c r="S1151" s="151">
        <f>IF(TCD!I1152="","",IF(TCD!I1152&gt;8.5,17,8.5))</f>
        <v/>
      </c>
      <c r="T1151" s="151">
        <f>TCD!Y1152</f>
        <v/>
      </c>
    </row>
    <row r="1152">
      <c r="A1152" s="13">
        <f>TCD!V1153</f>
        <v/>
      </c>
      <c r="B1152" s="1">
        <f>B1151</f>
        <v/>
      </c>
      <c r="F1152">
        <f>TCD!E1153</f>
        <v/>
      </c>
      <c r="H1152" s="6">
        <f>IF(RIGHT(J1152,3)="BTB","E","P")</f>
        <v/>
      </c>
      <c r="I1152">
        <f>LOOKUP(F1152,'Facture Chronopost'!L:L,'Facture Chronopost'!H:H)</f>
        <v/>
      </c>
      <c r="J1152" s="6">
        <f>TCD!U1153</f>
        <v/>
      </c>
      <c r="K1152">
        <f>K1151</f>
        <v/>
      </c>
      <c r="L1152" s="151">
        <f>_xlfn.XLOOKUP(F1152,'TCD poids'!A:A,'TCD poids'!C:C)</f>
        <v/>
      </c>
      <c r="M1152">
        <f>TCD!T1153</f>
        <v/>
      </c>
      <c r="N1152">
        <f>IF(I1152="",0.2,LOOKUP(I1152,'Pays TVA'!A:A,'Pays TVA'!B:B))</f>
        <v/>
      </c>
      <c r="O1152" s="151">
        <f>IF(TCD!M1153="","",TCD!M1153)</f>
        <v/>
      </c>
      <c r="P1152" s="151">
        <f>IF(TCD!J1153="","",TCD!J1153)</f>
        <v/>
      </c>
      <c r="Q1152" s="151">
        <f>IF(AND(TCD!L1153="",TCD!Q1153=""),"",IF(SUM(TCD!L1153,TCD!Q1153)&gt;15,29,9.5))</f>
        <v/>
      </c>
      <c r="R1152" s="151">
        <f>_xlfn.XLOOKUP(F1152,TCD!E:E,TCD!K:K,"")</f>
        <v/>
      </c>
      <c r="S1152" s="151">
        <f>IF(TCD!I1153="","",IF(TCD!I1153&gt;8.5,17,8.5))</f>
        <v/>
      </c>
      <c r="T1152" s="151">
        <f>TCD!Y1153</f>
        <v/>
      </c>
    </row>
    <row r="1153">
      <c r="A1153" s="13">
        <f>TCD!V1154</f>
        <v/>
      </c>
      <c r="B1153" s="1">
        <f>B1152</f>
        <v/>
      </c>
      <c r="F1153">
        <f>TCD!E1154</f>
        <v/>
      </c>
      <c r="H1153" s="6">
        <f>IF(RIGHT(J1153,3)="BTB","E","P")</f>
        <v/>
      </c>
      <c r="I1153">
        <f>LOOKUP(F1153,'Facture Chronopost'!L:L,'Facture Chronopost'!H:H)</f>
        <v/>
      </c>
      <c r="J1153" s="6">
        <f>TCD!U1154</f>
        <v/>
      </c>
      <c r="K1153">
        <f>K1152</f>
        <v/>
      </c>
      <c r="L1153" s="151">
        <f>_xlfn.XLOOKUP(F1153,'TCD poids'!A:A,'TCD poids'!C:C)</f>
        <v/>
      </c>
      <c r="M1153">
        <f>TCD!T1154</f>
        <v/>
      </c>
      <c r="N1153">
        <f>IF(I1153="",0.2,LOOKUP(I1153,'Pays TVA'!A:A,'Pays TVA'!B:B))</f>
        <v/>
      </c>
      <c r="O1153" s="151">
        <f>IF(TCD!M1154="","",TCD!M1154)</f>
        <v/>
      </c>
      <c r="P1153" s="151">
        <f>IF(TCD!J1154="","",TCD!J1154)</f>
        <v/>
      </c>
      <c r="Q1153" s="151">
        <f>IF(AND(TCD!L1154="",TCD!Q1154=""),"",IF(SUM(TCD!L1154,TCD!Q1154)&gt;15,29,9.5))</f>
        <v/>
      </c>
      <c r="R1153" s="151">
        <f>_xlfn.XLOOKUP(F1153,TCD!E:E,TCD!K:K,"")</f>
        <v/>
      </c>
      <c r="S1153" s="151">
        <f>IF(TCD!I1154="","",IF(TCD!I1154&gt;8.5,17,8.5))</f>
        <v/>
      </c>
      <c r="T1153" s="151">
        <f>TCD!Y1154</f>
        <v/>
      </c>
    </row>
    <row r="1154">
      <c r="A1154" s="13">
        <f>TCD!V1155</f>
        <v/>
      </c>
      <c r="B1154" s="1">
        <f>B1153</f>
        <v/>
      </c>
      <c r="F1154">
        <f>TCD!E1155</f>
        <v/>
      </c>
      <c r="H1154" s="6">
        <f>IF(RIGHT(J1154,3)="BTB","E","P")</f>
        <v/>
      </c>
      <c r="I1154">
        <f>LOOKUP(F1154,'Facture Chronopost'!L:L,'Facture Chronopost'!H:H)</f>
        <v/>
      </c>
      <c r="J1154" s="6">
        <f>TCD!U1155</f>
        <v/>
      </c>
      <c r="K1154">
        <f>K1153</f>
        <v/>
      </c>
      <c r="L1154" s="151">
        <f>_xlfn.XLOOKUP(F1154,'TCD poids'!A:A,'TCD poids'!C:C)</f>
        <v/>
      </c>
      <c r="M1154">
        <f>TCD!T1155</f>
        <v/>
      </c>
      <c r="N1154">
        <f>IF(I1154="",0.2,LOOKUP(I1154,'Pays TVA'!A:A,'Pays TVA'!B:B))</f>
        <v/>
      </c>
      <c r="O1154" s="151">
        <f>IF(TCD!M1155="","",TCD!M1155)</f>
        <v/>
      </c>
      <c r="P1154" s="151">
        <f>IF(TCD!J1155="","",TCD!J1155)</f>
        <v/>
      </c>
      <c r="Q1154" s="151">
        <f>IF(AND(TCD!L1155="",TCD!Q1155=""),"",IF(SUM(TCD!L1155,TCD!Q1155)&gt;15,29,9.5))</f>
        <v/>
      </c>
      <c r="R1154" s="151">
        <f>_xlfn.XLOOKUP(F1154,TCD!E:E,TCD!K:K,"")</f>
        <v/>
      </c>
      <c r="S1154" s="151">
        <f>IF(TCD!I1155="","",IF(TCD!I1155&gt;8.5,17,8.5))</f>
        <v/>
      </c>
      <c r="T1154" s="151">
        <f>TCD!Y1155</f>
        <v/>
      </c>
    </row>
    <row r="1155">
      <c r="A1155" s="13">
        <f>TCD!V1156</f>
        <v/>
      </c>
      <c r="B1155" s="1">
        <f>B1154</f>
        <v/>
      </c>
      <c r="F1155">
        <f>TCD!E1156</f>
        <v/>
      </c>
      <c r="H1155" s="6">
        <f>IF(RIGHT(J1155,3)="BTB","E","P")</f>
        <v/>
      </c>
      <c r="I1155">
        <f>LOOKUP(F1155,'Facture Chronopost'!L:L,'Facture Chronopost'!H:H)</f>
        <v/>
      </c>
      <c r="J1155" s="6">
        <f>TCD!U1156</f>
        <v/>
      </c>
      <c r="K1155">
        <f>K1154</f>
        <v/>
      </c>
      <c r="L1155" s="151">
        <f>_xlfn.XLOOKUP(F1155,'TCD poids'!A:A,'TCD poids'!C:C)</f>
        <v/>
      </c>
      <c r="M1155">
        <f>TCD!T1156</f>
        <v/>
      </c>
      <c r="N1155">
        <f>IF(I1155="",0.2,LOOKUP(I1155,'Pays TVA'!A:A,'Pays TVA'!B:B))</f>
        <v/>
      </c>
      <c r="O1155" s="151">
        <f>IF(TCD!M1156="","",TCD!M1156)</f>
        <v/>
      </c>
      <c r="P1155" s="151">
        <f>IF(TCD!J1156="","",TCD!J1156)</f>
        <v/>
      </c>
      <c r="Q1155" s="151">
        <f>IF(AND(TCD!L1156="",TCD!Q1156=""),"",IF(SUM(TCD!L1156,TCD!Q1156)&gt;15,29,9.5))</f>
        <v/>
      </c>
      <c r="R1155" s="151">
        <f>_xlfn.XLOOKUP(F1155,TCD!E:E,TCD!K:K,"")</f>
        <v/>
      </c>
      <c r="S1155" s="151">
        <f>IF(TCD!I1156="","",IF(TCD!I1156&gt;8.5,17,8.5))</f>
        <v/>
      </c>
      <c r="T1155" s="151">
        <f>TCD!Y1156</f>
        <v/>
      </c>
    </row>
    <row r="1156">
      <c r="A1156" s="13">
        <f>TCD!V1157</f>
        <v/>
      </c>
      <c r="B1156" s="1">
        <f>B1155</f>
        <v/>
      </c>
      <c r="F1156">
        <f>TCD!E1157</f>
        <v/>
      </c>
      <c r="H1156" s="6">
        <f>IF(RIGHT(J1156,3)="BTB","E","P")</f>
        <v/>
      </c>
      <c r="I1156">
        <f>LOOKUP(F1156,'Facture Chronopost'!L:L,'Facture Chronopost'!H:H)</f>
        <v/>
      </c>
      <c r="J1156" s="6">
        <f>TCD!U1157</f>
        <v/>
      </c>
      <c r="K1156">
        <f>K1155</f>
        <v/>
      </c>
      <c r="L1156" s="151">
        <f>_xlfn.XLOOKUP(F1156,'TCD poids'!A:A,'TCD poids'!C:C)</f>
        <v/>
      </c>
      <c r="M1156">
        <f>TCD!T1157</f>
        <v/>
      </c>
      <c r="N1156">
        <f>IF(I1156="",0.2,LOOKUP(I1156,'Pays TVA'!A:A,'Pays TVA'!B:B))</f>
        <v/>
      </c>
      <c r="O1156" s="151">
        <f>IF(TCD!M1157="","",TCD!M1157)</f>
        <v/>
      </c>
      <c r="P1156" s="151">
        <f>IF(TCD!J1157="","",TCD!J1157)</f>
        <v/>
      </c>
      <c r="Q1156" s="151">
        <f>IF(AND(TCD!L1157="",TCD!Q1157=""),"",IF(SUM(TCD!L1157,TCD!Q1157)&gt;15,29,9.5))</f>
        <v/>
      </c>
      <c r="R1156" s="151">
        <f>_xlfn.XLOOKUP(F1156,TCD!E:E,TCD!K:K,"")</f>
        <v/>
      </c>
      <c r="S1156" s="151">
        <f>IF(TCD!I1157="","",IF(TCD!I1157&gt;8.5,17,8.5))</f>
        <v/>
      </c>
      <c r="T1156" s="151">
        <f>TCD!Y1157</f>
        <v/>
      </c>
    </row>
    <row r="1157">
      <c r="A1157" s="13">
        <f>TCD!V1158</f>
        <v/>
      </c>
      <c r="B1157" s="1">
        <f>B1156</f>
        <v/>
      </c>
      <c r="F1157">
        <f>TCD!E1158</f>
        <v/>
      </c>
      <c r="H1157" s="6">
        <f>IF(RIGHT(J1157,3)="BTB","E","P")</f>
        <v/>
      </c>
      <c r="I1157">
        <f>LOOKUP(F1157,'Facture Chronopost'!L:L,'Facture Chronopost'!H:H)</f>
        <v/>
      </c>
      <c r="J1157" s="6">
        <f>TCD!U1158</f>
        <v/>
      </c>
      <c r="K1157">
        <f>K1156</f>
        <v/>
      </c>
      <c r="L1157" s="151">
        <f>_xlfn.XLOOKUP(F1157,'TCD poids'!A:A,'TCD poids'!C:C)</f>
        <v/>
      </c>
      <c r="M1157">
        <f>TCD!T1158</f>
        <v/>
      </c>
      <c r="N1157">
        <f>IF(I1157="",0.2,LOOKUP(I1157,'Pays TVA'!A:A,'Pays TVA'!B:B))</f>
        <v/>
      </c>
      <c r="O1157" s="151">
        <f>IF(TCD!M1158="","",TCD!M1158)</f>
        <v/>
      </c>
      <c r="P1157" s="151">
        <f>IF(TCD!J1158="","",TCD!J1158)</f>
        <v/>
      </c>
      <c r="Q1157" s="151">
        <f>IF(AND(TCD!L1158="",TCD!Q1158=""),"",IF(SUM(TCD!L1158,TCD!Q1158)&gt;15,29,9.5))</f>
        <v/>
      </c>
      <c r="R1157" s="151">
        <f>_xlfn.XLOOKUP(F1157,TCD!E:E,TCD!K:K,"")</f>
        <v/>
      </c>
      <c r="S1157" s="151">
        <f>IF(TCD!I1158="","",IF(TCD!I1158&gt;8.5,17,8.5))</f>
        <v/>
      </c>
      <c r="T1157" s="151">
        <f>TCD!Y1158</f>
        <v/>
      </c>
    </row>
    <row r="1158">
      <c r="A1158" s="13">
        <f>TCD!V1159</f>
        <v/>
      </c>
      <c r="B1158" s="1">
        <f>B1157</f>
        <v/>
      </c>
      <c r="F1158">
        <f>TCD!E1159</f>
        <v/>
      </c>
      <c r="H1158" s="6">
        <f>IF(RIGHT(J1158,3)="BTB","E","P")</f>
        <v/>
      </c>
      <c r="I1158">
        <f>LOOKUP(F1158,'Facture Chronopost'!L:L,'Facture Chronopost'!H:H)</f>
        <v/>
      </c>
      <c r="J1158" s="6">
        <f>TCD!U1159</f>
        <v/>
      </c>
      <c r="K1158">
        <f>K1157</f>
        <v/>
      </c>
      <c r="L1158" s="151">
        <f>_xlfn.XLOOKUP(F1158,'TCD poids'!A:A,'TCD poids'!C:C)</f>
        <v/>
      </c>
      <c r="M1158">
        <f>TCD!T1159</f>
        <v/>
      </c>
      <c r="N1158">
        <f>IF(I1158="",0.2,LOOKUP(I1158,'Pays TVA'!A:A,'Pays TVA'!B:B))</f>
        <v/>
      </c>
      <c r="O1158" s="151">
        <f>IF(TCD!M1159="","",TCD!M1159)</f>
        <v/>
      </c>
      <c r="P1158" s="151">
        <f>IF(TCD!J1159="","",TCD!J1159)</f>
        <v/>
      </c>
      <c r="Q1158" s="151">
        <f>IF(AND(TCD!L1159="",TCD!Q1159=""),"",IF(SUM(TCD!L1159,TCD!Q1159)&gt;15,29,9.5))</f>
        <v/>
      </c>
      <c r="R1158" s="151">
        <f>_xlfn.XLOOKUP(F1158,TCD!E:E,TCD!K:K,"")</f>
        <v/>
      </c>
      <c r="S1158" s="151">
        <f>IF(TCD!I1159="","",IF(TCD!I1159&gt;8.5,17,8.5))</f>
        <v/>
      </c>
      <c r="T1158" s="151">
        <f>TCD!Y1159</f>
        <v/>
      </c>
    </row>
    <row r="1159">
      <c r="A1159" s="13">
        <f>TCD!V1160</f>
        <v/>
      </c>
      <c r="B1159" s="1">
        <f>B1158</f>
        <v/>
      </c>
      <c r="F1159">
        <f>TCD!E1160</f>
        <v/>
      </c>
      <c r="H1159" s="6">
        <f>IF(RIGHT(J1159,3)="BTB","E","P")</f>
        <v/>
      </c>
      <c r="I1159">
        <f>LOOKUP(F1159,'Facture Chronopost'!L:L,'Facture Chronopost'!H:H)</f>
        <v/>
      </c>
      <c r="J1159" s="6">
        <f>TCD!U1160</f>
        <v/>
      </c>
      <c r="K1159">
        <f>K1158</f>
        <v/>
      </c>
      <c r="L1159" s="151">
        <f>_xlfn.XLOOKUP(F1159,'TCD poids'!A:A,'TCD poids'!C:C)</f>
        <v/>
      </c>
      <c r="M1159">
        <f>TCD!T1160</f>
        <v/>
      </c>
      <c r="N1159">
        <f>IF(I1159="",0.2,LOOKUP(I1159,'Pays TVA'!A:A,'Pays TVA'!B:B))</f>
        <v/>
      </c>
      <c r="O1159" s="151">
        <f>IF(TCD!M1160="","",TCD!M1160)</f>
        <v/>
      </c>
      <c r="P1159" s="151">
        <f>IF(TCD!J1160="","",TCD!J1160)</f>
        <v/>
      </c>
      <c r="Q1159" s="151">
        <f>IF(AND(TCD!L1160="",TCD!Q1160=""),"",IF(SUM(TCD!L1160,TCD!Q1160)&gt;15,29,9.5))</f>
        <v/>
      </c>
      <c r="R1159" s="151">
        <f>_xlfn.XLOOKUP(F1159,TCD!E:E,TCD!K:K,"")</f>
        <v/>
      </c>
      <c r="S1159" s="151">
        <f>IF(TCD!I1160="","",IF(TCD!I1160&gt;8.5,17,8.5))</f>
        <v/>
      </c>
      <c r="T1159" s="151">
        <f>TCD!Y1160</f>
        <v/>
      </c>
    </row>
    <row r="1160">
      <c r="A1160" s="13">
        <f>TCD!V1161</f>
        <v/>
      </c>
      <c r="B1160" s="1">
        <f>B1159</f>
        <v/>
      </c>
      <c r="F1160">
        <f>TCD!E1161</f>
        <v/>
      </c>
      <c r="H1160" s="6">
        <f>IF(RIGHT(J1160,3)="BTB","E","P")</f>
        <v/>
      </c>
      <c r="I1160">
        <f>LOOKUP(F1160,'Facture Chronopost'!L:L,'Facture Chronopost'!H:H)</f>
        <v/>
      </c>
      <c r="J1160" s="6">
        <f>TCD!U1161</f>
        <v/>
      </c>
      <c r="K1160">
        <f>K1159</f>
        <v/>
      </c>
      <c r="L1160" s="151">
        <f>_xlfn.XLOOKUP(F1160,'TCD poids'!A:A,'TCD poids'!C:C)</f>
        <v/>
      </c>
      <c r="M1160">
        <f>TCD!T1161</f>
        <v/>
      </c>
      <c r="N1160">
        <f>IF(I1160="",0.2,LOOKUP(I1160,'Pays TVA'!A:A,'Pays TVA'!B:B))</f>
        <v/>
      </c>
      <c r="O1160" s="151">
        <f>IF(TCD!M1161="","",TCD!M1161)</f>
        <v/>
      </c>
      <c r="P1160" s="151">
        <f>IF(TCD!J1161="","",TCD!J1161)</f>
        <v/>
      </c>
      <c r="Q1160" s="151">
        <f>IF(AND(TCD!L1161="",TCD!Q1161=""),"",IF(SUM(TCD!L1161,TCD!Q1161)&gt;15,29,9.5))</f>
        <v/>
      </c>
      <c r="R1160" s="151">
        <f>_xlfn.XLOOKUP(F1160,TCD!E:E,TCD!K:K,"")</f>
        <v/>
      </c>
      <c r="S1160" s="151">
        <f>IF(TCD!I1161="","",IF(TCD!I1161&gt;8.5,17,8.5))</f>
        <v/>
      </c>
      <c r="T1160" s="151">
        <f>TCD!Y1161</f>
        <v/>
      </c>
    </row>
    <row r="1161">
      <c r="A1161" s="13">
        <f>TCD!V1162</f>
        <v/>
      </c>
      <c r="B1161" s="1">
        <f>B1160</f>
        <v/>
      </c>
      <c r="F1161">
        <f>TCD!E1162</f>
        <v/>
      </c>
      <c r="H1161" s="6">
        <f>IF(RIGHT(J1161,3)="BTB","E","P")</f>
        <v/>
      </c>
      <c r="I1161">
        <f>LOOKUP(F1161,'Facture Chronopost'!L:L,'Facture Chronopost'!H:H)</f>
        <v/>
      </c>
      <c r="J1161" s="6">
        <f>TCD!U1162</f>
        <v/>
      </c>
      <c r="K1161">
        <f>K1160</f>
        <v/>
      </c>
      <c r="L1161" s="151">
        <f>_xlfn.XLOOKUP(F1161,'TCD poids'!A:A,'TCD poids'!C:C)</f>
        <v/>
      </c>
      <c r="M1161">
        <f>TCD!T1162</f>
        <v/>
      </c>
      <c r="N1161">
        <f>IF(I1161="",0.2,LOOKUP(I1161,'Pays TVA'!A:A,'Pays TVA'!B:B))</f>
        <v/>
      </c>
      <c r="O1161" s="151">
        <f>IF(TCD!M1162="","",TCD!M1162)</f>
        <v/>
      </c>
      <c r="P1161" s="151">
        <f>IF(TCD!J1162="","",TCD!J1162)</f>
        <v/>
      </c>
      <c r="Q1161" s="151">
        <f>IF(AND(TCD!L1162="",TCD!Q1162=""),"",IF(SUM(TCD!L1162,TCD!Q1162)&gt;15,29,9.5))</f>
        <v/>
      </c>
      <c r="R1161" s="151">
        <f>_xlfn.XLOOKUP(F1161,TCD!E:E,TCD!K:K,"")</f>
        <v/>
      </c>
      <c r="S1161" s="151">
        <f>IF(TCD!I1162="","",IF(TCD!I1162&gt;8.5,17,8.5))</f>
        <v/>
      </c>
      <c r="T1161" s="151">
        <f>TCD!Y1162</f>
        <v/>
      </c>
    </row>
    <row r="1162">
      <c r="A1162" s="13">
        <f>TCD!V1163</f>
        <v/>
      </c>
      <c r="B1162" s="1">
        <f>B1161</f>
        <v/>
      </c>
      <c r="F1162">
        <f>TCD!E1163</f>
        <v/>
      </c>
      <c r="H1162" s="6">
        <f>IF(RIGHT(J1162,3)="BTB","E","P")</f>
        <v/>
      </c>
      <c r="I1162">
        <f>LOOKUP(F1162,'Facture Chronopost'!L:L,'Facture Chronopost'!H:H)</f>
        <v/>
      </c>
      <c r="J1162" s="6">
        <f>TCD!U1163</f>
        <v/>
      </c>
      <c r="K1162">
        <f>K1161</f>
        <v/>
      </c>
      <c r="L1162" s="151">
        <f>_xlfn.XLOOKUP(F1162,'TCD poids'!A:A,'TCD poids'!C:C)</f>
        <v/>
      </c>
      <c r="M1162">
        <f>TCD!T1163</f>
        <v/>
      </c>
      <c r="N1162">
        <f>IF(I1162="",0.2,LOOKUP(I1162,'Pays TVA'!A:A,'Pays TVA'!B:B))</f>
        <v/>
      </c>
      <c r="O1162" s="151">
        <f>IF(TCD!M1163="","",TCD!M1163)</f>
        <v/>
      </c>
      <c r="P1162" s="151">
        <f>IF(TCD!J1163="","",TCD!J1163)</f>
        <v/>
      </c>
      <c r="Q1162" s="151">
        <f>IF(AND(TCD!L1163="",TCD!Q1163=""),"",IF(SUM(TCD!L1163,TCD!Q1163)&gt;15,29,9.5))</f>
        <v/>
      </c>
      <c r="R1162" s="151">
        <f>_xlfn.XLOOKUP(F1162,TCD!E:E,TCD!K:K,"")</f>
        <v/>
      </c>
      <c r="S1162" s="151">
        <f>IF(TCD!I1163="","",IF(TCD!I1163&gt;8.5,17,8.5))</f>
        <v/>
      </c>
      <c r="T1162" s="151">
        <f>TCD!Y1163</f>
        <v/>
      </c>
    </row>
    <row r="1163">
      <c r="A1163" s="13">
        <f>TCD!V1164</f>
        <v/>
      </c>
      <c r="B1163" s="1">
        <f>B1162</f>
        <v/>
      </c>
      <c r="F1163">
        <f>TCD!E1164</f>
        <v/>
      </c>
      <c r="H1163" s="6">
        <f>IF(RIGHT(J1163,3)="BTB","E","P")</f>
        <v/>
      </c>
      <c r="I1163">
        <f>LOOKUP(F1163,'Facture Chronopost'!L:L,'Facture Chronopost'!H:H)</f>
        <v/>
      </c>
      <c r="J1163" s="6">
        <f>TCD!U1164</f>
        <v/>
      </c>
      <c r="K1163">
        <f>K1162</f>
        <v/>
      </c>
      <c r="L1163" s="151">
        <f>_xlfn.XLOOKUP(F1163,'TCD poids'!A:A,'TCD poids'!C:C)</f>
        <v/>
      </c>
      <c r="M1163">
        <f>TCD!T1164</f>
        <v/>
      </c>
      <c r="N1163">
        <f>IF(I1163="",0.2,LOOKUP(I1163,'Pays TVA'!A:A,'Pays TVA'!B:B))</f>
        <v/>
      </c>
      <c r="O1163" s="151">
        <f>IF(TCD!M1164="","",TCD!M1164)</f>
        <v/>
      </c>
      <c r="P1163" s="151">
        <f>IF(TCD!J1164="","",TCD!J1164)</f>
        <v/>
      </c>
      <c r="Q1163" s="151">
        <f>IF(AND(TCD!L1164="",TCD!Q1164=""),"",IF(SUM(TCD!L1164,TCD!Q1164)&gt;15,29,9.5))</f>
        <v/>
      </c>
      <c r="R1163" s="151">
        <f>_xlfn.XLOOKUP(F1163,TCD!E:E,TCD!K:K,"")</f>
        <v/>
      </c>
      <c r="S1163" s="151">
        <f>IF(TCD!I1164="","",IF(TCD!I1164&gt;8.5,17,8.5))</f>
        <v/>
      </c>
      <c r="T1163" s="151">
        <f>TCD!Y1164</f>
        <v/>
      </c>
    </row>
    <row r="1164">
      <c r="A1164" s="13">
        <f>TCD!V1165</f>
        <v/>
      </c>
      <c r="B1164" s="1">
        <f>B1163</f>
        <v/>
      </c>
      <c r="F1164">
        <f>TCD!E1165</f>
        <v/>
      </c>
      <c r="H1164" s="6">
        <f>IF(RIGHT(J1164,3)="BTB","E","P")</f>
        <v/>
      </c>
      <c r="I1164">
        <f>LOOKUP(F1164,'Facture Chronopost'!L:L,'Facture Chronopost'!H:H)</f>
        <v/>
      </c>
      <c r="J1164" s="6">
        <f>TCD!U1165</f>
        <v/>
      </c>
      <c r="K1164">
        <f>K1163</f>
        <v/>
      </c>
      <c r="L1164" s="151">
        <f>_xlfn.XLOOKUP(F1164,'TCD poids'!A:A,'TCD poids'!C:C)</f>
        <v/>
      </c>
      <c r="M1164">
        <f>TCD!T1165</f>
        <v/>
      </c>
      <c r="N1164">
        <f>IF(I1164="",0.2,LOOKUP(I1164,'Pays TVA'!A:A,'Pays TVA'!B:B))</f>
        <v/>
      </c>
      <c r="O1164" s="151">
        <f>IF(TCD!M1165="","",TCD!M1165)</f>
        <v/>
      </c>
      <c r="P1164" s="151">
        <f>IF(TCD!J1165="","",TCD!J1165)</f>
        <v/>
      </c>
      <c r="Q1164" s="151">
        <f>IF(AND(TCD!L1165="",TCD!Q1165=""),"",IF(SUM(TCD!L1165,TCD!Q1165)&gt;15,29,9.5))</f>
        <v/>
      </c>
      <c r="R1164" s="151">
        <f>_xlfn.XLOOKUP(F1164,TCD!E:E,TCD!K:K,"")</f>
        <v/>
      </c>
      <c r="S1164" s="151">
        <f>IF(TCD!I1165="","",IF(TCD!I1165&gt;8.5,17,8.5))</f>
        <v/>
      </c>
      <c r="T1164" s="151">
        <f>TCD!Y1165</f>
        <v/>
      </c>
    </row>
    <row r="1165">
      <c r="A1165" s="13">
        <f>TCD!V1166</f>
        <v/>
      </c>
      <c r="B1165" s="1">
        <f>B1164</f>
        <v/>
      </c>
      <c r="F1165">
        <f>TCD!E1166</f>
        <v/>
      </c>
      <c r="H1165" s="6">
        <f>IF(RIGHT(J1165,3)="BTB","E","P")</f>
        <v/>
      </c>
      <c r="I1165">
        <f>LOOKUP(F1165,'Facture Chronopost'!L:L,'Facture Chronopost'!H:H)</f>
        <v/>
      </c>
      <c r="J1165" s="6">
        <f>TCD!U1166</f>
        <v/>
      </c>
      <c r="K1165">
        <f>K1164</f>
        <v/>
      </c>
      <c r="L1165" s="151">
        <f>_xlfn.XLOOKUP(F1165,'TCD poids'!A:A,'TCD poids'!C:C)</f>
        <v/>
      </c>
      <c r="M1165">
        <f>TCD!T1166</f>
        <v/>
      </c>
      <c r="N1165">
        <f>IF(I1165="",0.2,LOOKUP(I1165,'Pays TVA'!A:A,'Pays TVA'!B:B))</f>
        <v/>
      </c>
      <c r="O1165" s="151">
        <f>IF(TCD!M1166="","",TCD!M1166)</f>
        <v/>
      </c>
      <c r="P1165" s="151">
        <f>IF(TCD!J1166="","",TCD!J1166)</f>
        <v/>
      </c>
      <c r="Q1165" s="151">
        <f>IF(AND(TCD!L1166="",TCD!Q1166=""),"",IF(SUM(TCD!L1166,TCD!Q1166)&gt;15,29,9.5))</f>
        <v/>
      </c>
      <c r="R1165" s="151">
        <f>_xlfn.XLOOKUP(F1165,TCD!E:E,TCD!K:K,"")</f>
        <v/>
      </c>
      <c r="S1165" s="151">
        <f>IF(TCD!I1166="","",IF(TCD!I1166&gt;8.5,17,8.5))</f>
        <v/>
      </c>
      <c r="T1165" s="151">
        <f>TCD!Y1166</f>
        <v/>
      </c>
    </row>
    <row r="1166">
      <c r="A1166" s="13">
        <f>TCD!V1167</f>
        <v/>
      </c>
      <c r="B1166" s="1">
        <f>B1165</f>
        <v/>
      </c>
      <c r="F1166">
        <f>TCD!E1167</f>
        <v/>
      </c>
      <c r="H1166" s="6">
        <f>IF(RIGHT(J1166,3)="BTB","E","P")</f>
        <v/>
      </c>
      <c r="I1166">
        <f>LOOKUP(F1166,'Facture Chronopost'!L:L,'Facture Chronopost'!H:H)</f>
        <v/>
      </c>
      <c r="J1166" s="6">
        <f>TCD!U1167</f>
        <v/>
      </c>
      <c r="K1166">
        <f>K1165</f>
        <v/>
      </c>
      <c r="L1166" s="151">
        <f>_xlfn.XLOOKUP(F1166,'TCD poids'!A:A,'TCD poids'!C:C)</f>
        <v/>
      </c>
      <c r="M1166">
        <f>TCD!T1167</f>
        <v/>
      </c>
      <c r="N1166">
        <f>IF(I1166="",0.2,LOOKUP(I1166,'Pays TVA'!A:A,'Pays TVA'!B:B))</f>
        <v/>
      </c>
      <c r="O1166" s="151">
        <f>IF(TCD!M1167="","",TCD!M1167)</f>
        <v/>
      </c>
      <c r="P1166" s="151">
        <f>IF(TCD!J1167="","",TCD!J1167)</f>
        <v/>
      </c>
      <c r="Q1166" s="151">
        <f>IF(AND(TCD!L1167="",TCD!Q1167=""),"",IF(SUM(TCD!L1167,TCD!Q1167)&gt;15,29,9.5))</f>
        <v/>
      </c>
      <c r="R1166" s="151">
        <f>_xlfn.XLOOKUP(F1166,TCD!E:E,TCD!K:K,"")</f>
        <v/>
      </c>
      <c r="S1166" s="151">
        <f>IF(TCD!I1167="","",IF(TCD!I1167&gt;8.5,17,8.5))</f>
        <v/>
      </c>
      <c r="T1166" s="151">
        <f>TCD!Y1167</f>
        <v/>
      </c>
    </row>
    <row r="1167">
      <c r="A1167" s="13">
        <f>TCD!V1168</f>
        <v/>
      </c>
      <c r="B1167" s="1">
        <f>B1166</f>
        <v/>
      </c>
      <c r="F1167">
        <f>TCD!E1168</f>
        <v/>
      </c>
      <c r="H1167" s="6">
        <f>IF(RIGHT(J1167,3)="BTB","E","P")</f>
        <v/>
      </c>
      <c r="I1167">
        <f>LOOKUP(F1167,'Facture Chronopost'!L:L,'Facture Chronopost'!H:H)</f>
        <v/>
      </c>
      <c r="J1167" s="6">
        <f>TCD!U1168</f>
        <v/>
      </c>
      <c r="K1167">
        <f>K1166</f>
        <v/>
      </c>
      <c r="L1167" s="151">
        <f>_xlfn.XLOOKUP(F1167,'TCD poids'!A:A,'TCD poids'!C:C)</f>
        <v/>
      </c>
      <c r="M1167">
        <f>TCD!T1168</f>
        <v/>
      </c>
      <c r="N1167">
        <f>IF(I1167="",0.2,LOOKUP(I1167,'Pays TVA'!A:A,'Pays TVA'!B:B))</f>
        <v/>
      </c>
      <c r="O1167" s="151">
        <f>IF(TCD!M1168="","",TCD!M1168)</f>
        <v/>
      </c>
      <c r="P1167" s="151">
        <f>IF(TCD!J1168="","",TCD!J1168)</f>
        <v/>
      </c>
      <c r="Q1167" s="151">
        <f>IF(AND(TCD!L1168="",TCD!Q1168=""),"",IF(SUM(TCD!L1168,TCD!Q1168)&gt;15,29,9.5))</f>
        <v/>
      </c>
      <c r="R1167" s="151">
        <f>_xlfn.XLOOKUP(F1167,TCD!E:E,TCD!K:K,"")</f>
        <v/>
      </c>
      <c r="S1167" s="151">
        <f>IF(TCD!I1168="","",IF(TCD!I1168&gt;8.5,17,8.5))</f>
        <v/>
      </c>
      <c r="T1167" s="151">
        <f>TCD!Y1168</f>
        <v/>
      </c>
    </row>
    <row r="1168">
      <c r="A1168" s="13">
        <f>TCD!V1169</f>
        <v/>
      </c>
      <c r="B1168" s="1">
        <f>B1167</f>
        <v/>
      </c>
      <c r="F1168">
        <f>TCD!E1169</f>
        <v/>
      </c>
      <c r="H1168" s="6">
        <f>IF(RIGHT(J1168,3)="BTB","E","P")</f>
        <v/>
      </c>
      <c r="I1168">
        <f>LOOKUP(F1168,'Facture Chronopost'!L:L,'Facture Chronopost'!H:H)</f>
        <v/>
      </c>
      <c r="J1168" s="6">
        <f>TCD!U1169</f>
        <v/>
      </c>
      <c r="K1168">
        <f>K1167</f>
        <v/>
      </c>
      <c r="L1168" s="151">
        <f>_xlfn.XLOOKUP(F1168,'TCD poids'!A:A,'TCD poids'!C:C)</f>
        <v/>
      </c>
      <c r="M1168">
        <f>TCD!T1169</f>
        <v/>
      </c>
      <c r="N1168">
        <f>IF(I1168="",0.2,LOOKUP(I1168,'Pays TVA'!A:A,'Pays TVA'!B:B))</f>
        <v/>
      </c>
      <c r="O1168" s="151">
        <f>IF(TCD!M1169="","",TCD!M1169)</f>
        <v/>
      </c>
      <c r="P1168" s="151">
        <f>IF(TCD!J1169="","",TCD!J1169)</f>
        <v/>
      </c>
      <c r="Q1168" s="151">
        <f>IF(AND(TCD!L1169="",TCD!Q1169=""),"",IF(SUM(TCD!L1169,TCD!Q1169)&gt;15,29,9.5))</f>
        <v/>
      </c>
      <c r="R1168" s="151">
        <f>_xlfn.XLOOKUP(F1168,TCD!E:E,TCD!K:K,"")</f>
        <v/>
      </c>
      <c r="S1168" s="151">
        <f>IF(TCD!I1169="","",IF(TCD!I1169&gt;8.5,17,8.5))</f>
        <v/>
      </c>
      <c r="T1168" s="151">
        <f>TCD!Y1169</f>
        <v/>
      </c>
    </row>
    <row r="1169">
      <c r="A1169" s="13">
        <f>TCD!V1170</f>
        <v/>
      </c>
      <c r="B1169" s="1">
        <f>B1168</f>
        <v/>
      </c>
      <c r="F1169">
        <f>TCD!E1170</f>
        <v/>
      </c>
      <c r="H1169" s="6">
        <f>IF(RIGHT(J1169,3)="BTB","E","P")</f>
        <v/>
      </c>
      <c r="I1169">
        <f>LOOKUP(F1169,'Facture Chronopost'!L:L,'Facture Chronopost'!H:H)</f>
        <v/>
      </c>
      <c r="J1169" s="6">
        <f>TCD!U1170</f>
        <v/>
      </c>
      <c r="K1169">
        <f>K1168</f>
        <v/>
      </c>
      <c r="L1169" s="151">
        <f>_xlfn.XLOOKUP(F1169,'TCD poids'!A:A,'TCD poids'!C:C)</f>
        <v/>
      </c>
      <c r="M1169">
        <f>TCD!T1170</f>
        <v/>
      </c>
      <c r="N1169">
        <f>IF(I1169="",0.2,LOOKUP(I1169,'Pays TVA'!A:A,'Pays TVA'!B:B))</f>
        <v/>
      </c>
      <c r="O1169" s="151">
        <f>IF(TCD!M1170="","",TCD!M1170)</f>
        <v/>
      </c>
      <c r="P1169" s="151">
        <f>IF(TCD!J1170="","",TCD!J1170)</f>
        <v/>
      </c>
      <c r="Q1169" s="151">
        <f>IF(AND(TCD!L1170="",TCD!Q1170=""),"",IF(SUM(TCD!L1170,TCD!Q1170)&gt;15,29,9.5))</f>
        <v/>
      </c>
      <c r="R1169" s="151">
        <f>_xlfn.XLOOKUP(F1169,TCD!E:E,TCD!K:K,"")</f>
        <v/>
      </c>
      <c r="S1169" s="151">
        <f>IF(TCD!I1170="","",IF(TCD!I1170&gt;8.5,17,8.5))</f>
        <v/>
      </c>
      <c r="T1169" s="151">
        <f>TCD!Y1170</f>
        <v/>
      </c>
    </row>
    <row r="1170">
      <c r="A1170" s="13">
        <f>TCD!V1171</f>
        <v/>
      </c>
      <c r="B1170" s="1">
        <f>B1169</f>
        <v/>
      </c>
      <c r="F1170">
        <f>TCD!E1171</f>
        <v/>
      </c>
      <c r="H1170" s="6">
        <f>IF(RIGHT(J1170,3)="BTB","E","P")</f>
        <v/>
      </c>
      <c r="I1170">
        <f>LOOKUP(F1170,'Facture Chronopost'!L:L,'Facture Chronopost'!H:H)</f>
        <v/>
      </c>
      <c r="J1170" s="6">
        <f>TCD!U1171</f>
        <v/>
      </c>
      <c r="K1170">
        <f>K1169</f>
        <v/>
      </c>
      <c r="L1170" s="151">
        <f>_xlfn.XLOOKUP(F1170,'TCD poids'!A:A,'TCD poids'!C:C)</f>
        <v/>
      </c>
      <c r="M1170">
        <f>TCD!T1171</f>
        <v/>
      </c>
      <c r="N1170">
        <f>IF(I1170="",0.2,LOOKUP(I1170,'Pays TVA'!A:A,'Pays TVA'!B:B))</f>
        <v/>
      </c>
      <c r="O1170" s="151">
        <f>IF(TCD!M1171="","",TCD!M1171)</f>
        <v/>
      </c>
      <c r="P1170" s="151">
        <f>IF(TCD!J1171="","",TCD!J1171)</f>
        <v/>
      </c>
      <c r="Q1170" s="151">
        <f>IF(AND(TCD!L1171="",TCD!Q1171=""),"",IF(SUM(TCD!L1171,TCD!Q1171)&gt;15,29,9.5))</f>
        <v/>
      </c>
      <c r="R1170" s="151">
        <f>_xlfn.XLOOKUP(F1170,TCD!E:E,TCD!K:K,"")</f>
        <v/>
      </c>
      <c r="S1170" s="151">
        <f>IF(TCD!I1171="","",IF(TCD!I1171&gt;8.5,17,8.5))</f>
        <v/>
      </c>
      <c r="T1170" s="151">
        <f>TCD!Y1171</f>
        <v/>
      </c>
    </row>
    <row r="1171">
      <c r="A1171" s="13">
        <f>TCD!V1172</f>
        <v/>
      </c>
      <c r="B1171" s="1">
        <f>B1170</f>
        <v/>
      </c>
      <c r="F1171">
        <f>TCD!E1172</f>
        <v/>
      </c>
      <c r="H1171" s="6">
        <f>IF(RIGHT(J1171,3)="BTB","E","P")</f>
        <v/>
      </c>
      <c r="I1171">
        <f>LOOKUP(F1171,'Facture Chronopost'!L:L,'Facture Chronopost'!H:H)</f>
        <v/>
      </c>
      <c r="J1171" s="6">
        <f>TCD!U1172</f>
        <v/>
      </c>
      <c r="K1171">
        <f>K1170</f>
        <v/>
      </c>
      <c r="L1171" s="151">
        <f>_xlfn.XLOOKUP(F1171,'TCD poids'!A:A,'TCD poids'!C:C)</f>
        <v/>
      </c>
      <c r="M1171">
        <f>TCD!T1172</f>
        <v/>
      </c>
      <c r="N1171">
        <f>IF(I1171="",0.2,LOOKUP(I1171,'Pays TVA'!A:A,'Pays TVA'!B:B))</f>
        <v/>
      </c>
      <c r="O1171" s="151">
        <f>IF(TCD!M1172="","",TCD!M1172)</f>
        <v/>
      </c>
      <c r="P1171" s="151">
        <f>IF(TCD!J1172="","",TCD!J1172)</f>
        <v/>
      </c>
      <c r="Q1171" s="151">
        <f>IF(AND(TCD!L1172="",TCD!Q1172=""),"",IF(SUM(TCD!L1172,TCD!Q1172)&gt;15,29,9.5))</f>
        <v/>
      </c>
      <c r="R1171" s="151">
        <f>_xlfn.XLOOKUP(F1171,TCD!E:E,TCD!K:K,"")</f>
        <v/>
      </c>
      <c r="S1171" s="151">
        <f>IF(TCD!I1172="","",IF(TCD!I1172&gt;8.5,17,8.5))</f>
        <v/>
      </c>
      <c r="T1171" s="151">
        <f>TCD!Y1172</f>
        <v/>
      </c>
    </row>
    <row r="1172">
      <c r="A1172" s="13">
        <f>TCD!V1173</f>
        <v/>
      </c>
      <c r="B1172" s="1">
        <f>B1171</f>
        <v/>
      </c>
      <c r="F1172">
        <f>TCD!E1173</f>
        <v/>
      </c>
      <c r="H1172" s="6">
        <f>IF(RIGHT(J1172,3)="BTB","E","P")</f>
        <v/>
      </c>
      <c r="I1172">
        <f>LOOKUP(F1172,'Facture Chronopost'!L:L,'Facture Chronopost'!H:H)</f>
        <v/>
      </c>
      <c r="J1172" s="6">
        <f>TCD!U1173</f>
        <v/>
      </c>
      <c r="K1172">
        <f>K1171</f>
        <v/>
      </c>
      <c r="L1172" s="151">
        <f>_xlfn.XLOOKUP(F1172,'TCD poids'!A:A,'TCD poids'!C:C)</f>
        <v/>
      </c>
      <c r="M1172">
        <f>TCD!T1173</f>
        <v/>
      </c>
      <c r="N1172">
        <f>IF(I1172="",0.2,LOOKUP(I1172,'Pays TVA'!A:A,'Pays TVA'!B:B))</f>
        <v/>
      </c>
      <c r="O1172" s="151">
        <f>IF(TCD!M1173="","",TCD!M1173)</f>
        <v/>
      </c>
      <c r="P1172" s="151">
        <f>IF(TCD!J1173="","",TCD!J1173)</f>
        <v/>
      </c>
      <c r="Q1172" s="151">
        <f>IF(AND(TCD!L1173="",TCD!Q1173=""),"",IF(SUM(TCD!L1173,TCD!Q1173)&gt;15,29,9.5))</f>
        <v/>
      </c>
      <c r="R1172" s="151">
        <f>_xlfn.XLOOKUP(F1172,TCD!E:E,TCD!K:K,"")</f>
        <v/>
      </c>
      <c r="S1172" s="151">
        <f>IF(TCD!I1173="","",IF(TCD!I1173&gt;8.5,17,8.5))</f>
        <v/>
      </c>
      <c r="T1172" s="151">
        <f>TCD!Y1173</f>
        <v/>
      </c>
    </row>
    <row r="1173">
      <c r="A1173" s="13">
        <f>TCD!V1174</f>
        <v/>
      </c>
      <c r="B1173" s="1">
        <f>B1172</f>
        <v/>
      </c>
      <c r="F1173">
        <f>TCD!E1174</f>
        <v/>
      </c>
      <c r="H1173" s="6">
        <f>IF(RIGHT(J1173,3)="BTB","E","P")</f>
        <v/>
      </c>
      <c r="I1173">
        <f>LOOKUP(F1173,'Facture Chronopost'!L:L,'Facture Chronopost'!H:H)</f>
        <v/>
      </c>
      <c r="J1173" s="6">
        <f>TCD!U1174</f>
        <v/>
      </c>
      <c r="K1173">
        <f>K1172</f>
        <v/>
      </c>
      <c r="L1173" s="151">
        <f>_xlfn.XLOOKUP(F1173,'TCD poids'!A:A,'TCD poids'!C:C)</f>
        <v/>
      </c>
      <c r="M1173">
        <f>TCD!T1174</f>
        <v/>
      </c>
      <c r="N1173">
        <f>IF(I1173="",0.2,LOOKUP(I1173,'Pays TVA'!A:A,'Pays TVA'!B:B))</f>
        <v/>
      </c>
      <c r="O1173" s="151">
        <f>IF(TCD!M1174="","",TCD!M1174)</f>
        <v/>
      </c>
      <c r="P1173" s="151">
        <f>IF(TCD!J1174="","",TCD!J1174)</f>
        <v/>
      </c>
      <c r="Q1173" s="151">
        <f>IF(AND(TCD!L1174="",TCD!Q1174=""),"",IF(SUM(TCD!L1174,TCD!Q1174)&gt;15,29,9.5))</f>
        <v/>
      </c>
      <c r="R1173" s="151">
        <f>_xlfn.XLOOKUP(F1173,TCD!E:E,TCD!K:K,"")</f>
        <v/>
      </c>
      <c r="S1173" s="151">
        <f>IF(TCD!I1174="","",IF(TCD!I1174&gt;8.5,17,8.5))</f>
        <v/>
      </c>
      <c r="T1173" s="151">
        <f>TCD!Y1174</f>
        <v/>
      </c>
    </row>
    <row r="1174">
      <c r="A1174" s="13">
        <f>TCD!V1175</f>
        <v/>
      </c>
      <c r="B1174" s="1">
        <f>B1173</f>
        <v/>
      </c>
      <c r="F1174">
        <f>TCD!E1175</f>
        <v/>
      </c>
      <c r="H1174" s="6">
        <f>IF(RIGHT(J1174,3)="BTB","E","P")</f>
        <v/>
      </c>
      <c r="I1174">
        <f>LOOKUP(F1174,'Facture Chronopost'!L:L,'Facture Chronopost'!H:H)</f>
        <v/>
      </c>
      <c r="J1174" s="6">
        <f>TCD!U1175</f>
        <v/>
      </c>
      <c r="K1174">
        <f>K1173</f>
        <v/>
      </c>
      <c r="L1174" s="151">
        <f>_xlfn.XLOOKUP(F1174,'TCD poids'!A:A,'TCD poids'!C:C)</f>
        <v/>
      </c>
      <c r="M1174">
        <f>TCD!T1175</f>
        <v/>
      </c>
      <c r="N1174">
        <f>IF(I1174="",0.2,LOOKUP(I1174,'Pays TVA'!A:A,'Pays TVA'!B:B))</f>
        <v/>
      </c>
      <c r="O1174" s="151">
        <f>IF(TCD!M1175="","",TCD!M1175)</f>
        <v/>
      </c>
      <c r="P1174" s="151">
        <f>IF(TCD!J1175="","",TCD!J1175)</f>
        <v/>
      </c>
      <c r="Q1174" s="151">
        <f>IF(AND(TCD!L1175="",TCD!Q1175=""),"",IF(SUM(TCD!L1175,TCD!Q1175)&gt;15,29,9.5))</f>
        <v/>
      </c>
      <c r="R1174" s="151">
        <f>_xlfn.XLOOKUP(F1174,TCD!E:E,TCD!K:K,"")</f>
        <v/>
      </c>
      <c r="S1174" s="151">
        <f>IF(TCD!I1175="","",IF(TCD!I1175&gt;8.5,17,8.5))</f>
        <v/>
      </c>
      <c r="T1174" s="151">
        <f>TCD!Y1175</f>
        <v/>
      </c>
    </row>
    <row r="1175">
      <c r="A1175" s="13">
        <f>TCD!V1176</f>
        <v/>
      </c>
      <c r="B1175" s="1">
        <f>B1174</f>
        <v/>
      </c>
      <c r="F1175">
        <f>TCD!E1176</f>
        <v/>
      </c>
      <c r="H1175" s="6">
        <f>IF(RIGHT(J1175,3)="BTB","E","P")</f>
        <v/>
      </c>
      <c r="I1175">
        <f>LOOKUP(F1175,'Facture Chronopost'!L:L,'Facture Chronopost'!H:H)</f>
        <v/>
      </c>
      <c r="J1175" s="6">
        <f>TCD!U1176</f>
        <v/>
      </c>
      <c r="K1175">
        <f>K1174</f>
        <v/>
      </c>
      <c r="L1175" s="151">
        <f>_xlfn.XLOOKUP(F1175,'TCD poids'!A:A,'TCD poids'!C:C)</f>
        <v/>
      </c>
      <c r="M1175">
        <f>TCD!T1176</f>
        <v/>
      </c>
      <c r="N1175">
        <f>IF(I1175="",0.2,LOOKUP(I1175,'Pays TVA'!A:A,'Pays TVA'!B:B))</f>
        <v/>
      </c>
      <c r="O1175" s="151">
        <f>IF(TCD!M1176="","",TCD!M1176)</f>
        <v/>
      </c>
      <c r="P1175" s="151">
        <f>IF(TCD!J1176="","",TCD!J1176)</f>
        <v/>
      </c>
      <c r="Q1175" s="151">
        <f>IF(AND(TCD!L1176="",TCD!Q1176=""),"",IF(SUM(TCD!L1176,TCD!Q1176)&gt;15,29,9.5))</f>
        <v/>
      </c>
      <c r="R1175" s="151">
        <f>_xlfn.XLOOKUP(F1175,TCD!E:E,TCD!K:K,"")</f>
        <v/>
      </c>
      <c r="S1175" s="151">
        <f>IF(TCD!I1176="","",IF(TCD!I1176&gt;8.5,17,8.5))</f>
        <v/>
      </c>
      <c r="T1175" s="151">
        <f>TCD!Y1176</f>
        <v/>
      </c>
    </row>
    <row r="1176">
      <c r="A1176" s="13">
        <f>TCD!V1177</f>
        <v/>
      </c>
      <c r="B1176" s="1">
        <f>B1175</f>
        <v/>
      </c>
      <c r="F1176">
        <f>TCD!E1177</f>
        <v/>
      </c>
      <c r="H1176" s="6">
        <f>IF(RIGHT(J1176,3)="BTB","E","P")</f>
        <v/>
      </c>
      <c r="I1176">
        <f>LOOKUP(F1176,'Facture Chronopost'!L:L,'Facture Chronopost'!H:H)</f>
        <v/>
      </c>
      <c r="J1176" s="6">
        <f>TCD!U1177</f>
        <v/>
      </c>
      <c r="K1176">
        <f>K1175</f>
        <v/>
      </c>
      <c r="L1176" s="151">
        <f>_xlfn.XLOOKUP(F1176,'TCD poids'!A:A,'TCD poids'!C:C)</f>
        <v/>
      </c>
      <c r="M1176">
        <f>TCD!T1177</f>
        <v/>
      </c>
      <c r="N1176">
        <f>IF(I1176="",0.2,LOOKUP(I1176,'Pays TVA'!A:A,'Pays TVA'!B:B))</f>
        <v/>
      </c>
      <c r="O1176" s="151">
        <f>IF(TCD!M1177="","",TCD!M1177)</f>
        <v/>
      </c>
      <c r="P1176" s="151">
        <f>IF(TCD!J1177="","",TCD!J1177)</f>
        <v/>
      </c>
      <c r="Q1176" s="151">
        <f>IF(AND(TCD!L1177="",TCD!Q1177=""),"",IF(SUM(TCD!L1177,TCD!Q1177)&gt;15,29,9.5))</f>
        <v/>
      </c>
      <c r="R1176" s="151">
        <f>_xlfn.XLOOKUP(F1176,TCD!E:E,TCD!K:K,"")</f>
        <v/>
      </c>
      <c r="S1176" s="151">
        <f>IF(TCD!I1177="","",IF(TCD!I1177&gt;8.5,17,8.5))</f>
        <v/>
      </c>
      <c r="T1176" s="151">
        <f>TCD!Y1177</f>
        <v/>
      </c>
    </row>
    <row r="1177">
      <c r="A1177" s="13">
        <f>TCD!V1178</f>
        <v/>
      </c>
      <c r="B1177" s="1">
        <f>B1176</f>
        <v/>
      </c>
      <c r="F1177">
        <f>TCD!E1178</f>
        <v/>
      </c>
      <c r="H1177" s="6">
        <f>IF(RIGHT(J1177,3)="BTB","E","P")</f>
        <v/>
      </c>
      <c r="I1177">
        <f>LOOKUP(F1177,'Facture Chronopost'!L:L,'Facture Chronopost'!H:H)</f>
        <v/>
      </c>
      <c r="J1177" s="6">
        <f>TCD!U1178</f>
        <v/>
      </c>
      <c r="K1177">
        <f>K1176</f>
        <v/>
      </c>
      <c r="L1177" s="151">
        <f>_xlfn.XLOOKUP(F1177,'TCD poids'!A:A,'TCD poids'!C:C)</f>
        <v/>
      </c>
      <c r="M1177">
        <f>TCD!T1178</f>
        <v/>
      </c>
      <c r="N1177">
        <f>IF(I1177="",0.2,LOOKUP(I1177,'Pays TVA'!A:A,'Pays TVA'!B:B))</f>
        <v/>
      </c>
      <c r="O1177" s="151">
        <f>IF(TCD!M1178="","",TCD!M1178)</f>
        <v/>
      </c>
      <c r="P1177" s="151">
        <f>IF(TCD!J1178="","",TCD!J1178)</f>
        <v/>
      </c>
      <c r="Q1177" s="151">
        <f>IF(AND(TCD!L1178="",TCD!Q1178=""),"",IF(SUM(TCD!L1178,TCD!Q1178)&gt;15,29,9.5))</f>
        <v/>
      </c>
      <c r="R1177" s="151">
        <f>_xlfn.XLOOKUP(F1177,TCD!E:E,TCD!K:K,"")</f>
        <v/>
      </c>
      <c r="S1177" s="151">
        <f>IF(TCD!I1178="","",IF(TCD!I1178&gt;8.5,17,8.5))</f>
        <v/>
      </c>
      <c r="T1177" s="151">
        <f>TCD!Y1178</f>
        <v/>
      </c>
    </row>
    <row r="1178">
      <c r="A1178" s="13">
        <f>TCD!V1179</f>
        <v/>
      </c>
      <c r="B1178" s="1">
        <f>B1177</f>
        <v/>
      </c>
      <c r="F1178">
        <f>TCD!E1179</f>
        <v/>
      </c>
      <c r="H1178" s="6">
        <f>IF(RIGHT(J1178,3)="BTB","E","P")</f>
        <v/>
      </c>
      <c r="I1178">
        <f>LOOKUP(F1178,'Facture Chronopost'!L:L,'Facture Chronopost'!H:H)</f>
        <v/>
      </c>
      <c r="J1178" s="6">
        <f>TCD!U1179</f>
        <v/>
      </c>
      <c r="K1178">
        <f>K1177</f>
        <v/>
      </c>
      <c r="L1178" s="151">
        <f>_xlfn.XLOOKUP(F1178,'TCD poids'!A:A,'TCD poids'!C:C)</f>
        <v/>
      </c>
      <c r="M1178">
        <f>TCD!T1179</f>
        <v/>
      </c>
      <c r="N1178">
        <f>IF(I1178="",0.2,LOOKUP(I1178,'Pays TVA'!A:A,'Pays TVA'!B:B))</f>
        <v/>
      </c>
      <c r="O1178" s="151">
        <f>IF(TCD!M1179="","",TCD!M1179)</f>
        <v/>
      </c>
      <c r="P1178" s="151">
        <f>IF(TCD!J1179="","",TCD!J1179)</f>
        <v/>
      </c>
      <c r="Q1178" s="151">
        <f>IF(AND(TCD!L1179="",TCD!Q1179=""),"",IF(SUM(TCD!L1179,TCD!Q1179)&gt;15,29,9.5))</f>
        <v/>
      </c>
      <c r="R1178" s="151">
        <f>_xlfn.XLOOKUP(F1178,TCD!E:E,TCD!K:K,"")</f>
        <v/>
      </c>
      <c r="S1178" s="151">
        <f>IF(TCD!I1179="","",IF(TCD!I1179&gt;8.5,17,8.5))</f>
        <v/>
      </c>
      <c r="T1178" s="151">
        <f>TCD!Y1179</f>
        <v/>
      </c>
    </row>
    <row r="1179">
      <c r="A1179" s="13">
        <f>TCD!V1180</f>
        <v/>
      </c>
      <c r="B1179" s="1">
        <f>B1178</f>
        <v/>
      </c>
      <c r="F1179">
        <f>TCD!E1180</f>
        <v/>
      </c>
      <c r="H1179" s="6">
        <f>IF(RIGHT(J1179,3)="BTB","E","P")</f>
        <v/>
      </c>
      <c r="I1179">
        <f>LOOKUP(F1179,'Facture Chronopost'!L:L,'Facture Chronopost'!H:H)</f>
        <v/>
      </c>
      <c r="J1179" s="6">
        <f>TCD!U1180</f>
        <v/>
      </c>
      <c r="K1179">
        <f>K1178</f>
        <v/>
      </c>
      <c r="L1179" s="151">
        <f>_xlfn.XLOOKUP(F1179,'TCD poids'!A:A,'TCD poids'!C:C)</f>
        <v/>
      </c>
      <c r="M1179">
        <f>TCD!T1180</f>
        <v/>
      </c>
      <c r="N1179">
        <f>IF(I1179="",0.2,LOOKUP(I1179,'Pays TVA'!A:A,'Pays TVA'!B:B))</f>
        <v/>
      </c>
      <c r="O1179" s="151">
        <f>IF(TCD!M1180="","",TCD!M1180)</f>
        <v/>
      </c>
      <c r="P1179" s="151">
        <f>IF(TCD!J1180="","",TCD!J1180)</f>
        <v/>
      </c>
      <c r="Q1179" s="151">
        <f>IF(AND(TCD!L1180="",TCD!Q1180=""),"",IF(SUM(TCD!L1180,TCD!Q1180)&gt;15,29,9.5))</f>
        <v/>
      </c>
      <c r="R1179" s="151">
        <f>_xlfn.XLOOKUP(F1179,TCD!E:E,TCD!K:K,"")</f>
        <v/>
      </c>
      <c r="S1179" s="151">
        <f>IF(TCD!I1180="","",IF(TCD!I1180&gt;8.5,17,8.5))</f>
        <v/>
      </c>
      <c r="T1179" s="151">
        <f>TCD!Y1180</f>
        <v/>
      </c>
    </row>
    <row r="1180">
      <c r="A1180" s="13">
        <f>TCD!V1181</f>
        <v/>
      </c>
      <c r="B1180" s="1">
        <f>B1179</f>
        <v/>
      </c>
      <c r="F1180">
        <f>TCD!E1181</f>
        <v/>
      </c>
      <c r="H1180" s="6">
        <f>IF(RIGHT(J1180,3)="BTB","E","P")</f>
        <v/>
      </c>
      <c r="I1180">
        <f>LOOKUP(F1180,'Facture Chronopost'!L:L,'Facture Chronopost'!H:H)</f>
        <v/>
      </c>
      <c r="J1180" s="6">
        <f>TCD!U1181</f>
        <v/>
      </c>
      <c r="K1180">
        <f>K1179</f>
        <v/>
      </c>
      <c r="L1180" s="151">
        <f>_xlfn.XLOOKUP(F1180,'TCD poids'!A:A,'TCD poids'!C:C)</f>
        <v/>
      </c>
      <c r="M1180">
        <f>TCD!T1181</f>
        <v/>
      </c>
      <c r="N1180">
        <f>IF(I1180="",0.2,LOOKUP(I1180,'Pays TVA'!A:A,'Pays TVA'!B:B))</f>
        <v/>
      </c>
      <c r="O1180" s="151">
        <f>IF(TCD!M1181="","",TCD!M1181)</f>
        <v/>
      </c>
      <c r="P1180" s="151">
        <f>IF(TCD!J1181="","",TCD!J1181)</f>
        <v/>
      </c>
      <c r="Q1180" s="151">
        <f>IF(AND(TCD!L1181="",TCD!Q1181=""),"",IF(SUM(TCD!L1181,TCD!Q1181)&gt;15,29,9.5))</f>
        <v/>
      </c>
      <c r="R1180" s="151">
        <f>_xlfn.XLOOKUP(F1180,TCD!E:E,TCD!K:K,"")</f>
        <v/>
      </c>
      <c r="S1180" s="151">
        <f>IF(TCD!I1181="","",IF(TCD!I1181&gt;8.5,17,8.5))</f>
        <v/>
      </c>
      <c r="T1180" s="151">
        <f>TCD!Y1181</f>
        <v/>
      </c>
    </row>
    <row r="1181">
      <c r="A1181" s="13">
        <f>TCD!V1182</f>
        <v/>
      </c>
      <c r="B1181" s="1">
        <f>B1180</f>
        <v/>
      </c>
      <c r="F1181">
        <f>TCD!E1182</f>
        <v/>
      </c>
      <c r="H1181" s="6">
        <f>IF(RIGHT(J1181,3)="BTB","E","P")</f>
        <v/>
      </c>
      <c r="I1181">
        <f>LOOKUP(F1181,'Facture Chronopost'!L:L,'Facture Chronopost'!H:H)</f>
        <v/>
      </c>
      <c r="J1181" s="6">
        <f>TCD!U1182</f>
        <v/>
      </c>
      <c r="K1181">
        <f>K1180</f>
        <v/>
      </c>
      <c r="L1181" s="151">
        <f>_xlfn.XLOOKUP(F1181,'TCD poids'!A:A,'TCD poids'!C:C)</f>
        <v/>
      </c>
      <c r="M1181">
        <f>TCD!T1182</f>
        <v/>
      </c>
      <c r="N1181">
        <f>IF(I1181="",0.2,LOOKUP(I1181,'Pays TVA'!A:A,'Pays TVA'!B:B))</f>
        <v/>
      </c>
      <c r="O1181" s="151">
        <f>IF(TCD!M1182="","",TCD!M1182)</f>
        <v/>
      </c>
      <c r="P1181" s="151">
        <f>IF(TCD!J1182="","",TCD!J1182)</f>
        <v/>
      </c>
      <c r="Q1181" s="151">
        <f>IF(AND(TCD!L1182="",TCD!Q1182=""),"",IF(SUM(TCD!L1182,TCD!Q1182)&gt;15,29,9.5))</f>
        <v/>
      </c>
      <c r="R1181" s="151">
        <f>_xlfn.XLOOKUP(F1181,TCD!E:E,TCD!K:K,"")</f>
        <v/>
      </c>
      <c r="S1181" s="151">
        <f>IF(TCD!I1182="","",IF(TCD!I1182&gt;8.5,17,8.5))</f>
        <v/>
      </c>
      <c r="T1181" s="151">
        <f>TCD!Y1182</f>
        <v/>
      </c>
    </row>
    <row r="1182">
      <c r="A1182" s="13">
        <f>TCD!V1183</f>
        <v/>
      </c>
      <c r="B1182" s="1">
        <f>B1181</f>
        <v/>
      </c>
      <c r="F1182">
        <f>TCD!E1183</f>
        <v/>
      </c>
      <c r="H1182" s="6">
        <f>IF(RIGHT(J1182,3)="BTB","E","P")</f>
        <v/>
      </c>
      <c r="I1182">
        <f>LOOKUP(F1182,'Facture Chronopost'!L:L,'Facture Chronopost'!H:H)</f>
        <v/>
      </c>
      <c r="J1182" s="6">
        <f>TCD!U1183</f>
        <v/>
      </c>
      <c r="K1182">
        <f>K1181</f>
        <v/>
      </c>
      <c r="L1182" s="151">
        <f>_xlfn.XLOOKUP(F1182,'TCD poids'!A:A,'TCD poids'!C:C)</f>
        <v/>
      </c>
      <c r="M1182">
        <f>TCD!T1183</f>
        <v/>
      </c>
      <c r="N1182">
        <f>IF(I1182="",0.2,LOOKUP(I1182,'Pays TVA'!A:A,'Pays TVA'!B:B))</f>
        <v/>
      </c>
      <c r="O1182" s="151">
        <f>IF(TCD!M1183="","",TCD!M1183)</f>
        <v/>
      </c>
      <c r="P1182" s="151">
        <f>IF(TCD!J1183="","",TCD!J1183)</f>
        <v/>
      </c>
      <c r="Q1182" s="151">
        <f>IF(AND(TCD!L1183="",TCD!Q1183=""),"",IF(SUM(TCD!L1183,TCD!Q1183)&gt;15,29,9.5))</f>
        <v/>
      </c>
      <c r="R1182" s="151">
        <f>_xlfn.XLOOKUP(F1182,TCD!E:E,TCD!K:K,"")</f>
        <v/>
      </c>
      <c r="S1182" s="151">
        <f>IF(TCD!I1183="","",IF(TCD!I1183&gt;8.5,17,8.5))</f>
        <v/>
      </c>
      <c r="T1182" s="151">
        <f>TCD!Y1183</f>
        <v/>
      </c>
    </row>
    <row r="1183">
      <c r="A1183" s="13">
        <f>TCD!V1184</f>
        <v/>
      </c>
      <c r="B1183" s="1">
        <f>B1182</f>
        <v/>
      </c>
      <c r="F1183">
        <f>TCD!E1184</f>
        <v/>
      </c>
      <c r="H1183" s="6">
        <f>IF(RIGHT(J1183,3)="BTB","E","P")</f>
        <v/>
      </c>
      <c r="I1183">
        <f>LOOKUP(F1183,'Facture Chronopost'!L:L,'Facture Chronopost'!H:H)</f>
        <v/>
      </c>
      <c r="J1183" s="6">
        <f>TCD!U1184</f>
        <v/>
      </c>
      <c r="K1183">
        <f>K1182</f>
        <v/>
      </c>
      <c r="L1183" s="151">
        <f>_xlfn.XLOOKUP(F1183,'TCD poids'!A:A,'TCD poids'!C:C)</f>
        <v/>
      </c>
      <c r="M1183">
        <f>TCD!T1184</f>
        <v/>
      </c>
      <c r="N1183">
        <f>IF(I1183="",0.2,LOOKUP(I1183,'Pays TVA'!A:A,'Pays TVA'!B:B))</f>
        <v/>
      </c>
      <c r="O1183" s="151">
        <f>IF(TCD!M1184="","",TCD!M1184)</f>
        <v/>
      </c>
      <c r="P1183" s="151">
        <f>IF(TCD!J1184="","",TCD!J1184)</f>
        <v/>
      </c>
      <c r="Q1183" s="151">
        <f>IF(AND(TCD!L1184="",TCD!Q1184=""),"",IF(SUM(TCD!L1184,TCD!Q1184)&gt;15,29,9.5))</f>
        <v/>
      </c>
      <c r="R1183" s="151">
        <f>_xlfn.XLOOKUP(F1183,TCD!E:E,TCD!K:K,"")</f>
        <v/>
      </c>
      <c r="S1183" s="151">
        <f>IF(TCD!I1184="","",IF(TCD!I1184&gt;8.5,17,8.5))</f>
        <v/>
      </c>
      <c r="T1183" s="151">
        <f>TCD!Y1184</f>
        <v/>
      </c>
    </row>
    <row r="1184">
      <c r="A1184" s="13">
        <f>TCD!V1185</f>
        <v/>
      </c>
      <c r="B1184" s="1">
        <f>B1183</f>
        <v/>
      </c>
      <c r="F1184">
        <f>TCD!E1185</f>
        <v/>
      </c>
      <c r="H1184" s="6">
        <f>IF(RIGHT(J1184,3)="BTB","E","P")</f>
        <v/>
      </c>
      <c r="I1184">
        <f>LOOKUP(F1184,'Facture Chronopost'!L:L,'Facture Chronopost'!H:H)</f>
        <v/>
      </c>
      <c r="J1184" s="6">
        <f>TCD!U1185</f>
        <v/>
      </c>
      <c r="K1184">
        <f>K1183</f>
        <v/>
      </c>
      <c r="L1184" s="151">
        <f>_xlfn.XLOOKUP(F1184,'TCD poids'!A:A,'TCD poids'!C:C)</f>
        <v/>
      </c>
      <c r="M1184">
        <f>TCD!T1185</f>
        <v/>
      </c>
      <c r="N1184">
        <f>IF(I1184="",0.2,LOOKUP(I1184,'Pays TVA'!A:A,'Pays TVA'!B:B))</f>
        <v/>
      </c>
      <c r="O1184" s="151">
        <f>IF(TCD!M1185="","",TCD!M1185)</f>
        <v/>
      </c>
      <c r="P1184" s="151">
        <f>IF(TCD!J1185="","",TCD!J1185)</f>
        <v/>
      </c>
      <c r="Q1184" s="151">
        <f>IF(AND(TCD!L1185="",TCD!Q1185=""),"",IF(SUM(TCD!L1185,TCD!Q1185)&gt;15,29,9.5))</f>
        <v/>
      </c>
      <c r="R1184" s="151">
        <f>_xlfn.XLOOKUP(F1184,TCD!E:E,TCD!K:K,"")</f>
        <v/>
      </c>
      <c r="S1184" s="151">
        <f>IF(TCD!I1185="","",IF(TCD!I1185&gt;8.5,17,8.5))</f>
        <v/>
      </c>
      <c r="T1184" s="151">
        <f>TCD!Y1185</f>
        <v/>
      </c>
    </row>
    <row r="1185">
      <c r="A1185" s="13">
        <f>TCD!V1186</f>
        <v/>
      </c>
      <c r="B1185" s="1">
        <f>B1184</f>
        <v/>
      </c>
      <c r="F1185">
        <f>TCD!E1186</f>
        <v/>
      </c>
      <c r="H1185" s="6">
        <f>IF(RIGHT(J1185,3)="BTB","E","P")</f>
        <v/>
      </c>
      <c r="I1185">
        <f>LOOKUP(F1185,'Facture Chronopost'!L:L,'Facture Chronopost'!H:H)</f>
        <v/>
      </c>
      <c r="J1185" s="6">
        <f>TCD!U1186</f>
        <v/>
      </c>
      <c r="K1185">
        <f>K1184</f>
        <v/>
      </c>
      <c r="L1185" s="151">
        <f>_xlfn.XLOOKUP(F1185,'TCD poids'!A:A,'TCD poids'!C:C)</f>
        <v/>
      </c>
      <c r="M1185">
        <f>TCD!T1186</f>
        <v/>
      </c>
      <c r="N1185">
        <f>IF(I1185="",0.2,LOOKUP(I1185,'Pays TVA'!A:A,'Pays TVA'!B:B))</f>
        <v/>
      </c>
      <c r="O1185" s="151">
        <f>IF(TCD!M1186="","",TCD!M1186)</f>
        <v/>
      </c>
      <c r="P1185" s="151">
        <f>IF(TCD!J1186="","",TCD!J1186)</f>
        <v/>
      </c>
      <c r="Q1185" s="151">
        <f>IF(AND(TCD!L1186="",TCD!Q1186=""),"",IF(SUM(TCD!L1186,TCD!Q1186)&gt;15,29,9.5))</f>
        <v/>
      </c>
      <c r="R1185" s="151">
        <f>_xlfn.XLOOKUP(F1185,TCD!E:E,TCD!K:K,"")</f>
        <v/>
      </c>
      <c r="S1185" s="151">
        <f>IF(TCD!I1186="","",IF(TCD!I1186&gt;8.5,17,8.5))</f>
        <v/>
      </c>
      <c r="T1185" s="151">
        <f>TCD!Y1186</f>
        <v/>
      </c>
    </row>
    <row r="1186">
      <c r="A1186" s="13">
        <f>TCD!V1187</f>
        <v/>
      </c>
      <c r="B1186" s="1">
        <f>B1185</f>
        <v/>
      </c>
      <c r="F1186">
        <f>TCD!E1187</f>
        <v/>
      </c>
      <c r="H1186" s="6">
        <f>IF(RIGHT(J1186,3)="BTB","E","P")</f>
        <v/>
      </c>
      <c r="I1186">
        <f>LOOKUP(F1186,'Facture Chronopost'!L:L,'Facture Chronopost'!H:H)</f>
        <v/>
      </c>
      <c r="J1186" s="6">
        <f>TCD!U1187</f>
        <v/>
      </c>
      <c r="K1186">
        <f>K1185</f>
        <v/>
      </c>
      <c r="L1186" s="151">
        <f>_xlfn.XLOOKUP(F1186,'TCD poids'!A:A,'TCD poids'!C:C)</f>
        <v/>
      </c>
      <c r="M1186">
        <f>TCD!T1187</f>
        <v/>
      </c>
      <c r="N1186">
        <f>IF(I1186="",0.2,LOOKUP(I1186,'Pays TVA'!A:A,'Pays TVA'!B:B))</f>
        <v/>
      </c>
      <c r="O1186" s="151">
        <f>IF(TCD!M1187="","",TCD!M1187)</f>
        <v/>
      </c>
      <c r="P1186" s="151">
        <f>IF(TCD!J1187="","",TCD!J1187)</f>
        <v/>
      </c>
      <c r="Q1186" s="151">
        <f>IF(AND(TCD!L1187="",TCD!Q1187=""),"",IF(SUM(TCD!L1187,TCD!Q1187)&gt;15,29,9.5))</f>
        <v/>
      </c>
      <c r="R1186" s="151">
        <f>_xlfn.XLOOKUP(F1186,TCD!E:E,TCD!K:K,"")</f>
        <v/>
      </c>
      <c r="S1186" s="151">
        <f>IF(TCD!I1187="","",IF(TCD!I1187&gt;8.5,17,8.5))</f>
        <v/>
      </c>
      <c r="T1186" s="151">
        <f>TCD!Y1187</f>
        <v/>
      </c>
    </row>
    <row r="1187">
      <c r="A1187" s="13">
        <f>TCD!V1188</f>
        <v/>
      </c>
      <c r="B1187" s="1">
        <f>B1186</f>
        <v/>
      </c>
      <c r="F1187">
        <f>TCD!E1188</f>
        <v/>
      </c>
      <c r="H1187" s="6">
        <f>IF(RIGHT(J1187,3)="BTB","E","P")</f>
        <v/>
      </c>
      <c r="I1187">
        <f>LOOKUP(F1187,'Facture Chronopost'!L:L,'Facture Chronopost'!H:H)</f>
        <v/>
      </c>
      <c r="J1187" s="6">
        <f>TCD!U1188</f>
        <v/>
      </c>
      <c r="K1187">
        <f>K1186</f>
        <v/>
      </c>
      <c r="L1187" s="151">
        <f>_xlfn.XLOOKUP(F1187,'TCD poids'!A:A,'TCD poids'!C:C)</f>
        <v/>
      </c>
      <c r="M1187">
        <f>TCD!T1188</f>
        <v/>
      </c>
      <c r="N1187">
        <f>IF(I1187="",0.2,LOOKUP(I1187,'Pays TVA'!A:A,'Pays TVA'!B:B))</f>
        <v/>
      </c>
      <c r="O1187" s="151">
        <f>IF(TCD!M1188="","",TCD!M1188)</f>
        <v/>
      </c>
      <c r="P1187" s="151">
        <f>IF(TCD!J1188="","",TCD!J1188)</f>
        <v/>
      </c>
      <c r="Q1187" s="151">
        <f>IF(AND(TCD!L1188="",TCD!Q1188=""),"",IF(SUM(TCD!L1188,TCD!Q1188)&gt;15,29,9.5))</f>
        <v/>
      </c>
      <c r="R1187" s="151">
        <f>_xlfn.XLOOKUP(F1187,TCD!E:E,TCD!K:K,"")</f>
        <v/>
      </c>
      <c r="S1187" s="151">
        <f>IF(TCD!I1188="","",IF(TCD!I1188&gt;8.5,17,8.5))</f>
        <v/>
      </c>
      <c r="T1187" s="151">
        <f>TCD!Y1188</f>
        <v/>
      </c>
    </row>
    <row r="1188">
      <c r="A1188" s="13">
        <f>TCD!V1189</f>
        <v/>
      </c>
      <c r="B1188" s="1">
        <f>B1187</f>
        <v/>
      </c>
      <c r="F1188">
        <f>TCD!E1189</f>
        <v/>
      </c>
      <c r="H1188" s="6">
        <f>IF(RIGHT(J1188,3)="BTB","E","P")</f>
        <v/>
      </c>
      <c r="I1188">
        <f>LOOKUP(F1188,'Facture Chronopost'!L:L,'Facture Chronopost'!H:H)</f>
        <v/>
      </c>
      <c r="J1188" s="6">
        <f>TCD!U1189</f>
        <v/>
      </c>
      <c r="K1188">
        <f>K1187</f>
        <v/>
      </c>
      <c r="L1188" s="151">
        <f>_xlfn.XLOOKUP(F1188,'TCD poids'!A:A,'TCD poids'!C:C)</f>
        <v/>
      </c>
      <c r="M1188">
        <f>TCD!T1189</f>
        <v/>
      </c>
      <c r="N1188">
        <f>IF(I1188="",0.2,LOOKUP(I1188,'Pays TVA'!A:A,'Pays TVA'!B:B))</f>
        <v/>
      </c>
      <c r="O1188" s="151">
        <f>IF(TCD!M1189="","",TCD!M1189)</f>
        <v/>
      </c>
      <c r="P1188" s="151">
        <f>IF(TCD!J1189="","",TCD!J1189)</f>
        <v/>
      </c>
      <c r="Q1188" s="151">
        <f>IF(AND(TCD!L1189="",TCD!Q1189=""),"",IF(SUM(TCD!L1189,TCD!Q1189)&gt;15,29,9.5))</f>
        <v/>
      </c>
      <c r="R1188" s="151">
        <f>_xlfn.XLOOKUP(F1188,TCD!E:E,TCD!K:K,"")</f>
        <v/>
      </c>
      <c r="S1188" s="151">
        <f>IF(TCD!I1189="","",IF(TCD!I1189&gt;8.5,17,8.5))</f>
        <v/>
      </c>
      <c r="T1188" s="151">
        <f>TCD!Y1189</f>
        <v/>
      </c>
    </row>
    <row r="1189">
      <c r="A1189" s="13">
        <f>TCD!V1190</f>
        <v/>
      </c>
      <c r="B1189" s="1">
        <f>B1188</f>
        <v/>
      </c>
      <c r="F1189">
        <f>TCD!E1190</f>
        <v/>
      </c>
      <c r="H1189" s="6">
        <f>IF(RIGHT(J1189,3)="BTB","E","P")</f>
        <v/>
      </c>
      <c r="I1189">
        <f>LOOKUP(F1189,'Facture Chronopost'!L:L,'Facture Chronopost'!H:H)</f>
        <v/>
      </c>
      <c r="J1189" s="6">
        <f>TCD!U1190</f>
        <v/>
      </c>
      <c r="K1189">
        <f>K1188</f>
        <v/>
      </c>
      <c r="L1189" s="151">
        <f>_xlfn.XLOOKUP(F1189,'TCD poids'!A:A,'TCD poids'!C:C)</f>
        <v/>
      </c>
      <c r="M1189">
        <f>TCD!T1190</f>
        <v/>
      </c>
      <c r="N1189">
        <f>IF(I1189="",0.2,LOOKUP(I1189,'Pays TVA'!A:A,'Pays TVA'!B:B))</f>
        <v/>
      </c>
      <c r="O1189" s="151">
        <f>IF(TCD!M1190="","",TCD!M1190)</f>
        <v/>
      </c>
      <c r="P1189" s="151">
        <f>IF(TCD!J1190="","",TCD!J1190)</f>
        <v/>
      </c>
      <c r="Q1189" s="151">
        <f>IF(AND(TCD!L1190="",TCD!Q1190=""),"",IF(SUM(TCD!L1190,TCD!Q1190)&gt;15,29,9.5))</f>
        <v/>
      </c>
      <c r="R1189" s="151">
        <f>_xlfn.XLOOKUP(F1189,TCD!E:E,TCD!K:K,"")</f>
        <v/>
      </c>
      <c r="S1189" s="151">
        <f>IF(TCD!I1190="","",IF(TCD!I1190&gt;8.5,17,8.5))</f>
        <v/>
      </c>
      <c r="T1189" s="151">
        <f>TCD!Y1190</f>
        <v/>
      </c>
    </row>
    <row r="1190">
      <c r="A1190" s="13">
        <f>TCD!V1191</f>
        <v/>
      </c>
      <c r="B1190" s="1">
        <f>B1189</f>
        <v/>
      </c>
      <c r="F1190">
        <f>TCD!E1191</f>
        <v/>
      </c>
      <c r="H1190" s="6">
        <f>IF(RIGHT(J1190,3)="BTB","E","P")</f>
        <v/>
      </c>
      <c r="I1190">
        <f>LOOKUP(F1190,'Facture Chronopost'!L:L,'Facture Chronopost'!H:H)</f>
        <v/>
      </c>
      <c r="J1190" s="6">
        <f>TCD!U1191</f>
        <v/>
      </c>
      <c r="K1190">
        <f>K1189</f>
        <v/>
      </c>
      <c r="L1190" s="151">
        <f>_xlfn.XLOOKUP(F1190,'TCD poids'!A:A,'TCD poids'!C:C)</f>
        <v/>
      </c>
      <c r="M1190">
        <f>TCD!T1191</f>
        <v/>
      </c>
      <c r="N1190">
        <f>IF(I1190="",0.2,LOOKUP(I1190,'Pays TVA'!A:A,'Pays TVA'!B:B))</f>
        <v/>
      </c>
      <c r="O1190" s="151">
        <f>IF(TCD!M1191="","",TCD!M1191)</f>
        <v/>
      </c>
      <c r="P1190" s="151">
        <f>IF(TCD!J1191="","",TCD!J1191)</f>
        <v/>
      </c>
      <c r="Q1190" s="151">
        <f>IF(AND(TCD!L1191="",TCD!Q1191=""),"",IF(SUM(TCD!L1191,TCD!Q1191)&gt;15,29,9.5))</f>
        <v/>
      </c>
      <c r="R1190" s="151">
        <f>_xlfn.XLOOKUP(F1190,TCD!E:E,TCD!K:K,"")</f>
        <v/>
      </c>
      <c r="S1190" s="151">
        <f>IF(TCD!I1191="","",IF(TCD!I1191&gt;8.5,17,8.5))</f>
        <v/>
      </c>
      <c r="T1190" s="151">
        <f>TCD!Y1191</f>
        <v/>
      </c>
    </row>
    <row r="1191">
      <c r="A1191" s="13">
        <f>TCD!V1192</f>
        <v/>
      </c>
      <c r="B1191" s="1">
        <f>B1190</f>
        <v/>
      </c>
      <c r="F1191">
        <f>TCD!E1192</f>
        <v/>
      </c>
      <c r="H1191" s="6">
        <f>IF(RIGHT(J1191,3)="BTB","E","P")</f>
        <v/>
      </c>
      <c r="I1191">
        <f>LOOKUP(F1191,'Facture Chronopost'!L:L,'Facture Chronopost'!H:H)</f>
        <v/>
      </c>
      <c r="J1191" s="6">
        <f>TCD!U1192</f>
        <v/>
      </c>
      <c r="K1191">
        <f>K1190</f>
        <v/>
      </c>
      <c r="L1191" s="151">
        <f>_xlfn.XLOOKUP(F1191,'TCD poids'!A:A,'TCD poids'!C:C)</f>
        <v/>
      </c>
      <c r="M1191">
        <f>TCD!T1192</f>
        <v/>
      </c>
      <c r="N1191">
        <f>IF(I1191="",0.2,LOOKUP(I1191,'Pays TVA'!A:A,'Pays TVA'!B:B))</f>
        <v/>
      </c>
      <c r="O1191" s="151">
        <f>IF(TCD!M1192="","",TCD!M1192)</f>
        <v/>
      </c>
      <c r="P1191" s="151">
        <f>IF(TCD!J1192="","",TCD!J1192)</f>
        <v/>
      </c>
      <c r="Q1191" s="151">
        <f>IF(AND(TCD!L1192="",TCD!Q1192=""),"",IF(SUM(TCD!L1192,TCD!Q1192)&gt;15,29,9.5))</f>
        <v/>
      </c>
      <c r="R1191" s="151">
        <f>_xlfn.XLOOKUP(F1191,TCD!E:E,TCD!K:K,"")</f>
        <v/>
      </c>
      <c r="S1191" s="151">
        <f>IF(TCD!I1192="","",IF(TCD!I1192&gt;8.5,17,8.5))</f>
        <v/>
      </c>
      <c r="T1191" s="151">
        <f>TCD!Y1192</f>
        <v/>
      </c>
    </row>
    <row r="1192">
      <c r="A1192" s="13">
        <f>TCD!V1193</f>
        <v/>
      </c>
      <c r="B1192" s="1">
        <f>B1191</f>
        <v/>
      </c>
      <c r="F1192">
        <f>TCD!E1193</f>
        <v/>
      </c>
      <c r="H1192" s="6">
        <f>IF(RIGHT(J1192,3)="BTB","E","P")</f>
        <v/>
      </c>
      <c r="I1192">
        <f>LOOKUP(F1192,'Facture Chronopost'!L:L,'Facture Chronopost'!H:H)</f>
        <v/>
      </c>
      <c r="J1192" s="6">
        <f>TCD!U1193</f>
        <v/>
      </c>
      <c r="K1192">
        <f>K1191</f>
        <v/>
      </c>
      <c r="L1192" s="151">
        <f>_xlfn.XLOOKUP(F1192,'TCD poids'!A:A,'TCD poids'!C:C)</f>
        <v/>
      </c>
      <c r="M1192">
        <f>TCD!T1193</f>
        <v/>
      </c>
      <c r="N1192">
        <f>IF(I1192="",0.2,LOOKUP(I1192,'Pays TVA'!A:A,'Pays TVA'!B:B))</f>
        <v/>
      </c>
      <c r="O1192" s="151">
        <f>IF(TCD!M1193="","",TCD!M1193)</f>
        <v/>
      </c>
      <c r="P1192" s="151">
        <f>IF(TCD!J1193="","",TCD!J1193)</f>
        <v/>
      </c>
      <c r="Q1192" s="151">
        <f>IF(AND(TCD!L1193="",TCD!Q1193=""),"",IF(SUM(TCD!L1193,TCD!Q1193)&gt;15,29,9.5))</f>
        <v/>
      </c>
      <c r="R1192" s="151">
        <f>_xlfn.XLOOKUP(F1192,TCD!E:E,TCD!K:K,"")</f>
        <v/>
      </c>
      <c r="S1192" s="151">
        <f>IF(TCD!I1193="","",IF(TCD!I1193&gt;8.5,17,8.5))</f>
        <v/>
      </c>
      <c r="T1192" s="151">
        <f>TCD!Y1193</f>
        <v/>
      </c>
    </row>
    <row r="1193">
      <c r="A1193" s="13">
        <f>TCD!V1194</f>
        <v/>
      </c>
      <c r="B1193" s="1">
        <f>B1192</f>
        <v/>
      </c>
      <c r="F1193">
        <f>TCD!E1194</f>
        <v/>
      </c>
      <c r="H1193" s="6">
        <f>IF(RIGHT(J1193,3)="BTB","E","P")</f>
        <v/>
      </c>
      <c r="I1193">
        <f>LOOKUP(F1193,'Facture Chronopost'!L:L,'Facture Chronopost'!H:H)</f>
        <v/>
      </c>
      <c r="J1193" s="6">
        <f>TCD!U1194</f>
        <v/>
      </c>
      <c r="K1193">
        <f>K1192</f>
        <v/>
      </c>
      <c r="L1193" s="151">
        <f>_xlfn.XLOOKUP(F1193,'TCD poids'!A:A,'TCD poids'!C:C)</f>
        <v/>
      </c>
      <c r="M1193">
        <f>TCD!T1194</f>
        <v/>
      </c>
      <c r="N1193">
        <f>IF(I1193="",0.2,LOOKUP(I1193,'Pays TVA'!A:A,'Pays TVA'!B:B))</f>
        <v/>
      </c>
      <c r="O1193" s="151">
        <f>IF(TCD!M1194="","",TCD!M1194)</f>
        <v/>
      </c>
      <c r="P1193" s="151">
        <f>IF(TCD!J1194="","",TCD!J1194)</f>
        <v/>
      </c>
      <c r="Q1193" s="151">
        <f>IF(AND(TCD!L1194="",TCD!Q1194=""),"",IF(SUM(TCD!L1194,TCD!Q1194)&gt;15,29,9.5))</f>
        <v/>
      </c>
      <c r="R1193" s="151">
        <f>_xlfn.XLOOKUP(F1193,TCD!E:E,TCD!K:K,"")</f>
        <v/>
      </c>
      <c r="S1193" s="151">
        <f>IF(TCD!I1194="","",IF(TCD!I1194&gt;8.5,17,8.5))</f>
        <v/>
      </c>
      <c r="T1193" s="151">
        <f>TCD!Y1194</f>
        <v/>
      </c>
    </row>
    <row r="1194">
      <c r="A1194" s="13">
        <f>TCD!V1195</f>
        <v/>
      </c>
      <c r="B1194" s="1">
        <f>B1193</f>
        <v/>
      </c>
      <c r="F1194">
        <f>TCD!E1195</f>
        <v/>
      </c>
      <c r="H1194" s="6">
        <f>IF(RIGHT(J1194,3)="BTB","E","P")</f>
        <v/>
      </c>
      <c r="I1194">
        <f>LOOKUP(F1194,'Facture Chronopost'!L:L,'Facture Chronopost'!H:H)</f>
        <v/>
      </c>
      <c r="J1194" s="6">
        <f>TCD!U1195</f>
        <v/>
      </c>
      <c r="K1194">
        <f>K1193</f>
        <v/>
      </c>
      <c r="L1194" s="151">
        <f>_xlfn.XLOOKUP(F1194,'TCD poids'!A:A,'TCD poids'!C:C)</f>
        <v/>
      </c>
      <c r="M1194">
        <f>TCD!T1195</f>
        <v/>
      </c>
      <c r="N1194">
        <f>IF(I1194="",0.2,LOOKUP(I1194,'Pays TVA'!A:A,'Pays TVA'!B:B))</f>
        <v/>
      </c>
      <c r="O1194" s="151">
        <f>IF(TCD!M1195="","",TCD!M1195)</f>
        <v/>
      </c>
      <c r="P1194" s="151">
        <f>IF(TCD!J1195="","",TCD!J1195)</f>
        <v/>
      </c>
      <c r="Q1194" s="151">
        <f>IF(AND(TCD!L1195="",TCD!Q1195=""),"",IF(SUM(TCD!L1195,TCD!Q1195)&gt;15,29,9.5))</f>
        <v/>
      </c>
      <c r="R1194" s="151">
        <f>_xlfn.XLOOKUP(F1194,TCD!E:E,TCD!K:K,"")</f>
        <v/>
      </c>
      <c r="S1194" s="151">
        <f>IF(TCD!I1195="","",IF(TCD!I1195&gt;8.5,17,8.5))</f>
        <v/>
      </c>
      <c r="T1194" s="151">
        <f>TCD!Y1195</f>
        <v/>
      </c>
    </row>
    <row r="1195">
      <c r="A1195" s="13">
        <f>TCD!V1196</f>
        <v/>
      </c>
      <c r="B1195" s="1">
        <f>B1194</f>
        <v/>
      </c>
      <c r="F1195">
        <f>TCD!E1196</f>
        <v/>
      </c>
      <c r="H1195" s="6">
        <f>IF(RIGHT(J1195,3)="BTB","E","P")</f>
        <v/>
      </c>
      <c r="I1195">
        <f>LOOKUP(F1195,'Facture Chronopost'!L:L,'Facture Chronopost'!H:H)</f>
        <v/>
      </c>
      <c r="J1195" s="6">
        <f>TCD!U1196</f>
        <v/>
      </c>
      <c r="K1195">
        <f>K1194</f>
        <v/>
      </c>
      <c r="L1195" s="151">
        <f>_xlfn.XLOOKUP(F1195,'TCD poids'!A:A,'TCD poids'!C:C)</f>
        <v/>
      </c>
      <c r="M1195">
        <f>TCD!T1196</f>
        <v/>
      </c>
      <c r="N1195">
        <f>IF(I1195="",0.2,LOOKUP(I1195,'Pays TVA'!A:A,'Pays TVA'!B:B))</f>
        <v/>
      </c>
      <c r="O1195" s="151">
        <f>IF(TCD!M1196="","",TCD!M1196)</f>
        <v/>
      </c>
      <c r="P1195" s="151">
        <f>IF(TCD!J1196="","",TCD!J1196)</f>
        <v/>
      </c>
      <c r="Q1195" s="151">
        <f>IF(AND(TCD!L1196="",TCD!Q1196=""),"",IF(SUM(TCD!L1196,TCD!Q1196)&gt;15,29,9.5))</f>
        <v/>
      </c>
      <c r="R1195" s="151">
        <f>_xlfn.XLOOKUP(F1195,TCD!E:E,TCD!K:K,"")</f>
        <v/>
      </c>
      <c r="S1195" s="151">
        <f>IF(TCD!I1196="","",IF(TCD!I1196&gt;8.5,17,8.5))</f>
        <v/>
      </c>
      <c r="T1195" s="151">
        <f>TCD!Y1196</f>
        <v/>
      </c>
    </row>
    <row r="1196">
      <c r="A1196" s="13">
        <f>TCD!V1197</f>
        <v/>
      </c>
      <c r="B1196" s="1">
        <f>B1195</f>
        <v/>
      </c>
      <c r="F1196">
        <f>TCD!E1197</f>
        <v/>
      </c>
      <c r="H1196" s="6">
        <f>IF(RIGHT(J1196,3)="BTB","E","P")</f>
        <v/>
      </c>
      <c r="I1196">
        <f>LOOKUP(F1196,'Facture Chronopost'!L:L,'Facture Chronopost'!H:H)</f>
        <v/>
      </c>
      <c r="J1196" s="6">
        <f>TCD!U1197</f>
        <v/>
      </c>
      <c r="K1196">
        <f>K1195</f>
        <v/>
      </c>
      <c r="L1196" s="151">
        <f>_xlfn.XLOOKUP(F1196,'TCD poids'!A:A,'TCD poids'!C:C)</f>
        <v/>
      </c>
      <c r="M1196">
        <f>TCD!T1197</f>
        <v/>
      </c>
      <c r="N1196">
        <f>IF(I1196="",0.2,LOOKUP(I1196,'Pays TVA'!A:A,'Pays TVA'!B:B))</f>
        <v/>
      </c>
      <c r="O1196" s="151">
        <f>IF(TCD!M1197="","",TCD!M1197)</f>
        <v/>
      </c>
      <c r="P1196" s="151">
        <f>IF(TCD!J1197="","",TCD!J1197)</f>
        <v/>
      </c>
      <c r="Q1196" s="151">
        <f>IF(AND(TCD!L1197="",TCD!Q1197=""),"",IF(SUM(TCD!L1197,TCD!Q1197)&gt;15,29,9.5))</f>
        <v/>
      </c>
      <c r="R1196" s="151">
        <f>_xlfn.XLOOKUP(F1196,TCD!E:E,TCD!K:K,"")</f>
        <v/>
      </c>
      <c r="S1196" s="151">
        <f>IF(TCD!I1197="","",IF(TCD!I1197&gt;8.5,17,8.5))</f>
        <v/>
      </c>
      <c r="T1196" s="151">
        <f>TCD!Y1197</f>
        <v/>
      </c>
    </row>
    <row r="1197">
      <c r="A1197" s="13">
        <f>TCD!V1198</f>
        <v/>
      </c>
      <c r="B1197" s="1">
        <f>B1196</f>
        <v/>
      </c>
      <c r="F1197">
        <f>TCD!E1198</f>
        <v/>
      </c>
      <c r="H1197" s="6">
        <f>IF(RIGHT(J1197,3)="BTB","E","P")</f>
        <v/>
      </c>
      <c r="I1197">
        <f>LOOKUP(F1197,'Facture Chronopost'!L:L,'Facture Chronopost'!H:H)</f>
        <v/>
      </c>
      <c r="J1197" s="6">
        <f>TCD!U1198</f>
        <v/>
      </c>
      <c r="K1197">
        <f>K1196</f>
        <v/>
      </c>
      <c r="L1197" s="151">
        <f>_xlfn.XLOOKUP(F1197,'TCD poids'!A:A,'TCD poids'!C:C)</f>
        <v/>
      </c>
      <c r="M1197">
        <f>TCD!T1198</f>
        <v/>
      </c>
      <c r="N1197">
        <f>IF(I1197="",0.2,LOOKUP(I1197,'Pays TVA'!A:A,'Pays TVA'!B:B))</f>
        <v/>
      </c>
      <c r="O1197" s="151">
        <f>IF(TCD!M1198="","",TCD!M1198)</f>
        <v/>
      </c>
      <c r="P1197" s="151">
        <f>IF(TCD!J1198="","",TCD!J1198)</f>
        <v/>
      </c>
      <c r="Q1197" s="151">
        <f>IF(AND(TCD!L1198="",TCD!Q1198=""),"",IF(SUM(TCD!L1198,TCD!Q1198)&gt;15,29,9.5))</f>
        <v/>
      </c>
      <c r="R1197" s="151">
        <f>_xlfn.XLOOKUP(F1197,TCD!E:E,TCD!K:K,"")</f>
        <v/>
      </c>
      <c r="S1197" s="151">
        <f>IF(TCD!I1198="","",IF(TCD!I1198&gt;8.5,17,8.5))</f>
        <v/>
      </c>
      <c r="T1197" s="151">
        <f>TCD!Y1198</f>
        <v/>
      </c>
    </row>
    <row r="1198">
      <c r="A1198" s="13">
        <f>TCD!V1199</f>
        <v/>
      </c>
      <c r="B1198" s="1">
        <f>B1197</f>
        <v/>
      </c>
      <c r="F1198">
        <f>TCD!E1199</f>
        <v/>
      </c>
      <c r="H1198" s="6">
        <f>IF(RIGHT(J1198,3)="BTB","E","P")</f>
        <v/>
      </c>
      <c r="I1198">
        <f>LOOKUP(F1198,'Facture Chronopost'!L:L,'Facture Chronopost'!H:H)</f>
        <v/>
      </c>
      <c r="J1198" s="6">
        <f>TCD!U1199</f>
        <v/>
      </c>
      <c r="K1198">
        <f>K1197</f>
        <v/>
      </c>
      <c r="L1198" s="151">
        <f>_xlfn.XLOOKUP(F1198,'TCD poids'!A:A,'TCD poids'!C:C)</f>
        <v/>
      </c>
      <c r="M1198">
        <f>TCD!T1199</f>
        <v/>
      </c>
      <c r="N1198">
        <f>IF(I1198="",0.2,LOOKUP(I1198,'Pays TVA'!A:A,'Pays TVA'!B:B))</f>
        <v/>
      </c>
      <c r="O1198" s="151">
        <f>IF(TCD!M1199="","",TCD!M1199)</f>
        <v/>
      </c>
      <c r="P1198" s="151">
        <f>IF(TCD!J1199="","",TCD!J1199)</f>
        <v/>
      </c>
      <c r="Q1198" s="151">
        <f>IF(AND(TCD!L1199="",TCD!Q1199=""),"",IF(SUM(TCD!L1199,TCD!Q1199)&gt;15,29,9.5))</f>
        <v/>
      </c>
      <c r="R1198" s="151">
        <f>_xlfn.XLOOKUP(F1198,TCD!E:E,TCD!K:K,"")</f>
        <v/>
      </c>
      <c r="S1198" s="151">
        <f>IF(TCD!I1199="","",IF(TCD!I1199&gt;8.5,17,8.5))</f>
        <v/>
      </c>
      <c r="T1198" s="151">
        <f>TCD!Y1199</f>
        <v/>
      </c>
    </row>
    <row r="1199">
      <c r="A1199" s="13">
        <f>TCD!V1200</f>
        <v/>
      </c>
      <c r="B1199" s="1">
        <f>B1198</f>
        <v/>
      </c>
      <c r="F1199">
        <f>TCD!E1200</f>
        <v/>
      </c>
      <c r="H1199" s="6">
        <f>IF(RIGHT(J1199,3)="BTB","E","P")</f>
        <v/>
      </c>
      <c r="I1199">
        <f>LOOKUP(F1199,'Facture Chronopost'!L:L,'Facture Chronopost'!H:H)</f>
        <v/>
      </c>
      <c r="J1199" s="6">
        <f>TCD!U1200</f>
        <v/>
      </c>
      <c r="K1199">
        <f>K1198</f>
        <v/>
      </c>
      <c r="L1199" s="151">
        <f>_xlfn.XLOOKUP(F1199,'TCD poids'!A:A,'TCD poids'!C:C)</f>
        <v/>
      </c>
      <c r="M1199">
        <f>TCD!T1200</f>
        <v/>
      </c>
      <c r="N1199">
        <f>IF(I1199="",0.2,LOOKUP(I1199,'Pays TVA'!A:A,'Pays TVA'!B:B))</f>
        <v/>
      </c>
      <c r="O1199" s="151">
        <f>IF(TCD!M1200="","",TCD!M1200)</f>
        <v/>
      </c>
      <c r="P1199" s="151">
        <f>IF(TCD!J1200="","",TCD!J1200)</f>
        <v/>
      </c>
      <c r="Q1199" s="151">
        <f>IF(AND(TCD!L1200="",TCD!Q1200=""),"",IF(SUM(TCD!L1200,TCD!Q1200)&gt;15,29,9.5))</f>
        <v/>
      </c>
      <c r="R1199" s="151">
        <f>_xlfn.XLOOKUP(F1199,TCD!E:E,TCD!K:K,"")</f>
        <v/>
      </c>
      <c r="S1199" s="151">
        <f>IF(TCD!I1200="","",IF(TCD!I1200&gt;8.5,17,8.5))</f>
        <v/>
      </c>
      <c r="T1199" s="151">
        <f>TCD!Y1200</f>
        <v/>
      </c>
    </row>
    <row r="1200">
      <c r="A1200" s="13">
        <f>TCD!V1201</f>
        <v/>
      </c>
      <c r="B1200" s="1">
        <f>B1199</f>
        <v/>
      </c>
      <c r="F1200">
        <f>TCD!E1201</f>
        <v/>
      </c>
      <c r="H1200" s="6">
        <f>IF(RIGHT(J1200,3)="BTB","E","P")</f>
        <v/>
      </c>
      <c r="I1200">
        <f>LOOKUP(F1200,'Facture Chronopost'!L:L,'Facture Chronopost'!H:H)</f>
        <v/>
      </c>
      <c r="J1200" s="6">
        <f>TCD!U1201</f>
        <v/>
      </c>
      <c r="K1200">
        <f>K1199</f>
        <v/>
      </c>
      <c r="L1200" s="151">
        <f>_xlfn.XLOOKUP(F1200,'TCD poids'!A:A,'TCD poids'!C:C)</f>
        <v/>
      </c>
      <c r="M1200">
        <f>TCD!T1201</f>
        <v/>
      </c>
      <c r="N1200">
        <f>IF(I1200="",0.2,LOOKUP(I1200,'Pays TVA'!A:A,'Pays TVA'!B:B))</f>
        <v/>
      </c>
      <c r="O1200" s="151">
        <f>IF(TCD!M1201="","",TCD!M1201)</f>
        <v/>
      </c>
      <c r="P1200" s="151">
        <f>IF(TCD!J1201="","",TCD!J1201)</f>
        <v/>
      </c>
      <c r="Q1200" s="151">
        <f>IF(AND(TCD!L1201="",TCD!Q1201=""),"",IF(SUM(TCD!L1201,TCD!Q1201)&gt;15,29,9.5))</f>
        <v/>
      </c>
      <c r="R1200" s="151">
        <f>_xlfn.XLOOKUP(F1200,TCD!E:E,TCD!K:K,"")</f>
        <v/>
      </c>
      <c r="S1200" s="151">
        <f>IF(TCD!I1201="","",IF(TCD!I1201&gt;8.5,17,8.5))</f>
        <v/>
      </c>
      <c r="T1200" s="151">
        <f>TCD!Y1201</f>
        <v/>
      </c>
    </row>
    <row r="1201">
      <c r="A1201" s="13">
        <f>TCD!V1202</f>
        <v/>
      </c>
      <c r="B1201" s="1">
        <f>B1200</f>
        <v/>
      </c>
      <c r="F1201">
        <f>TCD!E1202</f>
        <v/>
      </c>
      <c r="H1201" s="6">
        <f>IF(RIGHT(J1201,3)="BTB","E","P")</f>
        <v/>
      </c>
      <c r="I1201">
        <f>LOOKUP(F1201,'Facture Chronopost'!L:L,'Facture Chronopost'!H:H)</f>
        <v/>
      </c>
      <c r="J1201" s="6">
        <f>TCD!U1202</f>
        <v/>
      </c>
      <c r="K1201">
        <f>K1200</f>
        <v/>
      </c>
      <c r="L1201" s="151">
        <f>_xlfn.XLOOKUP(F1201,'TCD poids'!A:A,'TCD poids'!C:C)</f>
        <v/>
      </c>
      <c r="M1201">
        <f>TCD!T1202</f>
        <v/>
      </c>
      <c r="N1201">
        <f>IF(I1201="",0.2,LOOKUP(I1201,'Pays TVA'!A:A,'Pays TVA'!B:B))</f>
        <v/>
      </c>
      <c r="O1201" s="151">
        <f>IF(TCD!M1202="","",TCD!M1202)</f>
        <v/>
      </c>
      <c r="P1201" s="151">
        <f>IF(TCD!J1202="","",TCD!J1202)</f>
        <v/>
      </c>
      <c r="Q1201" s="151">
        <f>IF(AND(TCD!L1202="",TCD!Q1202=""),"",IF(SUM(TCD!L1202,TCD!Q1202)&gt;15,29,9.5))</f>
        <v/>
      </c>
      <c r="R1201" s="151">
        <f>_xlfn.XLOOKUP(F1201,TCD!E:E,TCD!K:K,"")</f>
        <v/>
      </c>
      <c r="S1201" s="151">
        <f>IF(TCD!I1202="","",IF(TCD!I1202&gt;8.5,17,8.5))</f>
        <v/>
      </c>
      <c r="T1201" s="151">
        <f>TCD!Y1202</f>
        <v/>
      </c>
    </row>
    <row r="1202">
      <c r="A1202" s="13">
        <f>TCD!V1203</f>
        <v/>
      </c>
      <c r="B1202" s="1">
        <f>B1201</f>
        <v/>
      </c>
      <c r="F1202">
        <f>TCD!E1203</f>
        <v/>
      </c>
      <c r="H1202" s="6">
        <f>IF(RIGHT(J1202,3)="BTB","E","P")</f>
        <v/>
      </c>
      <c r="I1202">
        <f>LOOKUP(F1202,'Facture Chronopost'!L:L,'Facture Chronopost'!H:H)</f>
        <v/>
      </c>
      <c r="J1202" s="6">
        <f>TCD!U1203</f>
        <v/>
      </c>
      <c r="K1202">
        <f>K1201</f>
        <v/>
      </c>
      <c r="L1202" s="151">
        <f>_xlfn.XLOOKUP(F1202,'TCD poids'!A:A,'TCD poids'!C:C)</f>
        <v/>
      </c>
      <c r="M1202">
        <f>TCD!T1203</f>
        <v/>
      </c>
      <c r="N1202">
        <f>IF(I1202="",0.2,LOOKUP(I1202,'Pays TVA'!A:A,'Pays TVA'!B:B))</f>
        <v/>
      </c>
      <c r="O1202" s="151">
        <f>IF(TCD!M1203="","",TCD!M1203)</f>
        <v/>
      </c>
      <c r="P1202" s="151">
        <f>IF(TCD!J1203="","",TCD!J1203)</f>
        <v/>
      </c>
      <c r="Q1202" s="151">
        <f>IF(AND(TCD!L1203="",TCD!Q1203=""),"",IF(SUM(TCD!L1203,TCD!Q1203)&gt;15,29,9.5))</f>
        <v/>
      </c>
      <c r="R1202" s="151">
        <f>_xlfn.XLOOKUP(F1202,TCD!E:E,TCD!K:K,"")</f>
        <v/>
      </c>
      <c r="S1202" s="151">
        <f>IF(TCD!I1203="","",IF(TCD!I1203&gt;8.5,17,8.5))</f>
        <v/>
      </c>
      <c r="T1202" s="151">
        <f>TCD!Y1203</f>
        <v/>
      </c>
    </row>
    <row r="1203">
      <c r="A1203" s="13">
        <f>TCD!V1204</f>
        <v/>
      </c>
      <c r="B1203" s="1">
        <f>B1202</f>
        <v/>
      </c>
      <c r="F1203">
        <f>TCD!E1204</f>
        <v/>
      </c>
      <c r="H1203" s="6">
        <f>IF(RIGHT(J1203,3)="BTB","E","P")</f>
        <v/>
      </c>
      <c r="I1203">
        <f>LOOKUP(F1203,'Facture Chronopost'!L:L,'Facture Chronopost'!H:H)</f>
        <v/>
      </c>
      <c r="J1203" s="6">
        <f>TCD!U1204</f>
        <v/>
      </c>
      <c r="K1203">
        <f>K1202</f>
        <v/>
      </c>
      <c r="L1203" s="151">
        <f>_xlfn.XLOOKUP(F1203,'TCD poids'!A:A,'TCD poids'!C:C)</f>
        <v/>
      </c>
      <c r="M1203">
        <f>TCD!T1204</f>
        <v/>
      </c>
      <c r="N1203">
        <f>IF(I1203="",0.2,LOOKUP(I1203,'Pays TVA'!A:A,'Pays TVA'!B:B))</f>
        <v/>
      </c>
      <c r="O1203" s="151">
        <f>IF(TCD!M1204="","",TCD!M1204)</f>
        <v/>
      </c>
      <c r="P1203" s="151">
        <f>IF(TCD!J1204="","",TCD!J1204)</f>
        <v/>
      </c>
      <c r="Q1203" s="151">
        <f>IF(AND(TCD!L1204="",TCD!Q1204=""),"",IF(SUM(TCD!L1204,TCD!Q1204)&gt;15,29,9.5))</f>
        <v/>
      </c>
      <c r="R1203" s="151">
        <f>_xlfn.XLOOKUP(F1203,TCD!E:E,TCD!K:K,"")</f>
        <v/>
      </c>
      <c r="S1203" s="151">
        <f>IF(TCD!I1204="","",IF(TCD!I1204&gt;8.5,17,8.5))</f>
        <v/>
      </c>
      <c r="T1203" s="151">
        <f>TCD!Y1204</f>
        <v/>
      </c>
    </row>
    <row r="1204">
      <c r="A1204" s="13">
        <f>TCD!V1205</f>
        <v/>
      </c>
      <c r="B1204" s="1">
        <f>B1203</f>
        <v/>
      </c>
      <c r="F1204">
        <f>TCD!E1205</f>
        <v/>
      </c>
      <c r="H1204" s="6">
        <f>IF(RIGHT(J1204,3)="BTB","E","P")</f>
        <v/>
      </c>
      <c r="I1204">
        <f>LOOKUP(F1204,'Facture Chronopost'!L:L,'Facture Chronopost'!H:H)</f>
        <v/>
      </c>
      <c r="J1204" s="6">
        <f>TCD!U1205</f>
        <v/>
      </c>
      <c r="K1204">
        <f>K1203</f>
        <v/>
      </c>
      <c r="L1204" s="151">
        <f>_xlfn.XLOOKUP(F1204,'TCD poids'!A:A,'TCD poids'!C:C)</f>
        <v/>
      </c>
      <c r="M1204">
        <f>TCD!T1205</f>
        <v/>
      </c>
      <c r="N1204">
        <f>IF(I1204="",0.2,LOOKUP(I1204,'Pays TVA'!A:A,'Pays TVA'!B:B))</f>
        <v/>
      </c>
      <c r="O1204" s="151">
        <f>IF(TCD!M1205="","",TCD!M1205)</f>
        <v/>
      </c>
      <c r="P1204" s="151">
        <f>IF(TCD!J1205="","",TCD!J1205)</f>
        <v/>
      </c>
      <c r="Q1204" s="151">
        <f>IF(AND(TCD!L1205="",TCD!Q1205=""),"",IF(SUM(TCD!L1205,TCD!Q1205)&gt;15,29,9.5))</f>
        <v/>
      </c>
      <c r="R1204" s="151">
        <f>_xlfn.XLOOKUP(F1204,TCD!E:E,TCD!K:K,"")</f>
        <v/>
      </c>
      <c r="S1204" s="151">
        <f>IF(TCD!I1205="","",IF(TCD!I1205&gt;8.5,17,8.5))</f>
        <v/>
      </c>
      <c r="T1204" s="151">
        <f>TCD!Y1205</f>
        <v/>
      </c>
    </row>
    <row r="1205">
      <c r="A1205" s="13">
        <f>TCD!V1206</f>
        <v/>
      </c>
      <c r="B1205" s="1">
        <f>B1204</f>
        <v/>
      </c>
      <c r="F1205">
        <f>TCD!E1206</f>
        <v/>
      </c>
      <c r="H1205" s="6">
        <f>IF(RIGHT(J1205,3)="BTB","E","P")</f>
        <v/>
      </c>
      <c r="I1205">
        <f>LOOKUP(F1205,'Facture Chronopost'!L:L,'Facture Chronopost'!H:H)</f>
        <v/>
      </c>
      <c r="J1205" s="6">
        <f>TCD!U1206</f>
        <v/>
      </c>
      <c r="K1205">
        <f>K1204</f>
        <v/>
      </c>
      <c r="L1205" s="151">
        <f>_xlfn.XLOOKUP(F1205,'TCD poids'!A:A,'TCD poids'!C:C)</f>
        <v/>
      </c>
      <c r="M1205">
        <f>TCD!T1206</f>
        <v/>
      </c>
      <c r="N1205">
        <f>IF(I1205="",0.2,LOOKUP(I1205,'Pays TVA'!A:A,'Pays TVA'!B:B))</f>
        <v/>
      </c>
      <c r="O1205" s="151">
        <f>IF(TCD!M1206="","",TCD!M1206)</f>
        <v/>
      </c>
      <c r="P1205" s="151">
        <f>IF(TCD!J1206="","",TCD!J1206)</f>
        <v/>
      </c>
      <c r="Q1205" s="151">
        <f>IF(AND(TCD!L1206="",TCD!Q1206=""),"",IF(SUM(TCD!L1206,TCD!Q1206)&gt;15,29,9.5))</f>
        <v/>
      </c>
      <c r="R1205" s="151">
        <f>_xlfn.XLOOKUP(F1205,TCD!E:E,TCD!K:K,"")</f>
        <v/>
      </c>
      <c r="S1205" s="151">
        <f>IF(TCD!I1206="","",IF(TCD!I1206&gt;8.5,17,8.5))</f>
        <v/>
      </c>
      <c r="T1205" s="151">
        <f>TCD!Y1206</f>
        <v/>
      </c>
    </row>
    <row r="1206">
      <c r="A1206" s="13">
        <f>TCD!V1207</f>
        <v/>
      </c>
      <c r="B1206" s="1">
        <f>B1205</f>
        <v/>
      </c>
      <c r="F1206">
        <f>TCD!E1207</f>
        <v/>
      </c>
      <c r="H1206" s="6">
        <f>IF(RIGHT(J1206,3)="BTB","E","P")</f>
        <v/>
      </c>
      <c r="I1206">
        <f>LOOKUP(F1206,'Facture Chronopost'!L:L,'Facture Chronopost'!H:H)</f>
        <v/>
      </c>
      <c r="J1206" s="6">
        <f>TCD!U1207</f>
        <v/>
      </c>
      <c r="K1206">
        <f>K1205</f>
        <v/>
      </c>
      <c r="L1206" s="151">
        <f>_xlfn.XLOOKUP(F1206,'TCD poids'!A:A,'TCD poids'!C:C)</f>
        <v/>
      </c>
      <c r="M1206">
        <f>TCD!T1207</f>
        <v/>
      </c>
      <c r="N1206">
        <f>IF(I1206="",0.2,LOOKUP(I1206,'Pays TVA'!A:A,'Pays TVA'!B:B))</f>
        <v/>
      </c>
      <c r="O1206" s="151">
        <f>IF(TCD!M1207="","",TCD!M1207)</f>
        <v/>
      </c>
      <c r="P1206" s="151">
        <f>IF(TCD!J1207="","",TCD!J1207)</f>
        <v/>
      </c>
      <c r="Q1206" s="151">
        <f>IF(AND(TCD!L1207="",TCD!Q1207=""),"",IF(SUM(TCD!L1207,TCD!Q1207)&gt;15,29,9.5))</f>
        <v/>
      </c>
      <c r="R1206" s="151">
        <f>_xlfn.XLOOKUP(F1206,TCD!E:E,TCD!K:K,"")</f>
        <v/>
      </c>
      <c r="S1206" s="151">
        <f>IF(TCD!I1207="","",IF(TCD!I1207&gt;8.5,17,8.5))</f>
        <v/>
      </c>
      <c r="T1206" s="151">
        <f>TCD!Y1207</f>
        <v/>
      </c>
    </row>
    <row r="1207">
      <c r="A1207" s="13">
        <f>TCD!V1208</f>
        <v/>
      </c>
      <c r="B1207" s="1">
        <f>B1206</f>
        <v/>
      </c>
      <c r="F1207">
        <f>TCD!E1208</f>
        <v/>
      </c>
      <c r="H1207" s="6">
        <f>IF(RIGHT(J1207,3)="BTB","E","P")</f>
        <v/>
      </c>
      <c r="I1207">
        <f>LOOKUP(F1207,'Facture Chronopost'!L:L,'Facture Chronopost'!H:H)</f>
        <v/>
      </c>
      <c r="J1207" s="6">
        <f>TCD!U1208</f>
        <v/>
      </c>
      <c r="K1207">
        <f>K1206</f>
        <v/>
      </c>
      <c r="L1207" s="151">
        <f>_xlfn.XLOOKUP(F1207,'TCD poids'!A:A,'TCD poids'!C:C)</f>
        <v/>
      </c>
      <c r="M1207">
        <f>TCD!T1208</f>
        <v/>
      </c>
      <c r="N1207">
        <f>IF(I1207="",0.2,LOOKUP(I1207,'Pays TVA'!A:A,'Pays TVA'!B:B))</f>
        <v/>
      </c>
      <c r="O1207" s="151">
        <f>IF(TCD!M1208="","",TCD!M1208)</f>
        <v/>
      </c>
      <c r="P1207" s="151">
        <f>IF(TCD!J1208="","",TCD!J1208)</f>
        <v/>
      </c>
      <c r="Q1207" s="151">
        <f>IF(AND(TCD!L1208="",TCD!Q1208=""),"",IF(SUM(TCD!L1208,TCD!Q1208)&gt;15,29,9.5))</f>
        <v/>
      </c>
      <c r="R1207" s="151">
        <f>_xlfn.XLOOKUP(F1207,TCD!E:E,TCD!K:K,"")</f>
        <v/>
      </c>
      <c r="S1207" s="151">
        <f>IF(TCD!I1208="","",IF(TCD!I1208&gt;8.5,17,8.5))</f>
        <v/>
      </c>
      <c r="T1207" s="151">
        <f>TCD!Y1208</f>
        <v/>
      </c>
    </row>
    <row r="1208">
      <c r="A1208" s="13">
        <f>TCD!V1209</f>
        <v/>
      </c>
      <c r="B1208" s="1">
        <f>B1207</f>
        <v/>
      </c>
      <c r="F1208">
        <f>TCD!E1209</f>
        <v/>
      </c>
      <c r="H1208" s="6">
        <f>IF(RIGHT(J1208,3)="BTB","E","P")</f>
        <v/>
      </c>
      <c r="I1208">
        <f>LOOKUP(F1208,'Facture Chronopost'!L:L,'Facture Chronopost'!H:H)</f>
        <v/>
      </c>
      <c r="J1208" s="6">
        <f>TCD!U1209</f>
        <v/>
      </c>
      <c r="K1208">
        <f>K1207</f>
        <v/>
      </c>
      <c r="L1208" s="151">
        <f>_xlfn.XLOOKUP(F1208,'TCD poids'!A:A,'TCD poids'!C:C)</f>
        <v/>
      </c>
      <c r="M1208">
        <f>TCD!T1209</f>
        <v/>
      </c>
      <c r="N1208">
        <f>IF(I1208="",0.2,LOOKUP(I1208,'Pays TVA'!A:A,'Pays TVA'!B:B))</f>
        <v/>
      </c>
      <c r="O1208" s="151">
        <f>IF(TCD!M1209="","",TCD!M1209)</f>
        <v/>
      </c>
      <c r="P1208" s="151">
        <f>IF(TCD!J1209="","",TCD!J1209)</f>
        <v/>
      </c>
      <c r="Q1208" s="151">
        <f>IF(AND(TCD!L1209="",TCD!Q1209=""),"",IF(SUM(TCD!L1209,TCD!Q1209)&gt;15,29,9.5))</f>
        <v/>
      </c>
      <c r="R1208" s="151">
        <f>_xlfn.XLOOKUP(F1208,TCD!E:E,TCD!K:K,"")</f>
        <v/>
      </c>
      <c r="S1208" s="151">
        <f>IF(TCD!I1209="","",IF(TCD!I1209&gt;8.5,17,8.5))</f>
        <v/>
      </c>
      <c r="T1208" s="151">
        <f>TCD!Y1209</f>
        <v/>
      </c>
    </row>
    <row r="1209">
      <c r="A1209" s="13">
        <f>TCD!V1210</f>
        <v/>
      </c>
      <c r="B1209" s="1">
        <f>B1208</f>
        <v/>
      </c>
      <c r="F1209">
        <f>TCD!E1210</f>
        <v/>
      </c>
      <c r="H1209" s="6">
        <f>IF(RIGHT(J1209,3)="BTB","E","P")</f>
        <v/>
      </c>
      <c r="I1209">
        <f>LOOKUP(F1209,'Facture Chronopost'!L:L,'Facture Chronopost'!H:H)</f>
        <v/>
      </c>
      <c r="J1209" s="6">
        <f>TCD!U1210</f>
        <v/>
      </c>
      <c r="K1209">
        <f>K1208</f>
        <v/>
      </c>
      <c r="L1209" s="151">
        <f>_xlfn.XLOOKUP(F1209,'TCD poids'!A:A,'TCD poids'!C:C)</f>
        <v/>
      </c>
      <c r="M1209">
        <f>TCD!T1210</f>
        <v/>
      </c>
      <c r="N1209">
        <f>IF(I1209="",0.2,LOOKUP(I1209,'Pays TVA'!A:A,'Pays TVA'!B:B))</f>
        <v/>
      </c>
      <c r="O1209" s="151">
        <f>IF(TCD!M1210="","",TCD!M1210)</f>
        <v/>
      </c>
      <c r="P1209" s="151">
        <f>IF(TCD!J1210="","",TCD!J1210)</f>
        <v/>
      </c>
      <c r="Q1209" s="151">
        <f>IF(AND(TCD!L1210="",TCD!Q1210=""),"",IF(SUM(TCD!L1210,TCD!Q1210)&gt;15,29,9.5))</f>
        <v/>
      </c>
      <c r="R1209" s="151">
        <f>_xlfn.XLOOKUP(F1209,TCD!E:E,TCD!K:K,"")</f>
        <v/>
      </c>
      <c r="S1209" s="151">
        <f>IF(TCD!I1210="","",IF(TCD!I1210&gt;8.5,17,8.5))</f>
        <v/>
      </c>
      <c r="T1209" s="151">
        <f>TCD!Y1210</f>
        <v/>
      </c>
    </row>
    <row r="1210">
      <c r="A1210" s="13">
        <f>TCD!V1211</f>
        <v/>
      </c>
      <c r="B1210" s="1">
        <f>B1209</f>
        <v/>
      </c>
      <c r="F1210">
        <f>TCD!E1211</f>
        <v/>
      </c>
      <c r="H1210" s="6">
        <f>IF(RIGHT(J1210,3)="BTB","E","P")</f>
        <v/>
      </c>
      <c r="I1210">
        <f>LOOKUP(F1210,'Facture Chronopost'!L:L,'Facture Chronopost'!H:H)</f>
        <v/>
      </c>
      <c r="J1210" s="6">
        <f>TCD!U1211</f>
        <v/>
      </c>
      <c r="K1210">
        <f>K1209</f>
        <v/>
      </c>
      <c r="L1210" s="151">
        <f>_xlfn.XLOOKUP(F1210,'TCD poids'!A:A,'TCD poids'!C:C)</f>
        <v/>
      </c>
      <c r="M1210">
        <f>TCD!T1211</f>
        <v/>
      </c>
      <c r="N1210">
        <f>IF(I1210="",0.2,LOOKUP(I1210,'Pays TVA'!A:A,'Pays TVA'!B:B))</f>
        <v/>
      </c>
      <c r="O1210" s="151">
        <f>IF(TCD!M1211="","",TCD!M1211)</f>
        <v/>
      </c>
      <c r="P1210" s="151">
        <f>IF(TCD!J1211="","",TCD!J1211)</f>
        <v/>
      </c>
      <c r="Q1210" s="151">
        <f>IF(AND(TCD!L1211="",TCD!Q1211=""),"",IF(SUM(TCD!L1211,TCD!Q1211)&gt;15,29,9.5))</f>
        <v/>
      </c>
      <c r="R1210" s="151">
        <f>_xlfn.XLOOKUP(F1210,TCD!E:E,TCD!K:K,"")</f>
        <v/>
      </c>
      <c r="S1210" s="151">
        <f>IF(TCD!I1211="","",IF(TCD!I1211&gt;8.5,17,8.5))</f>
        <v/>
      </c>
      <c r="T1210" s="151">
        <f>TCD!Y1211</f>
        <v/>
      </c>
    </row>
    <row r="1211">
      <c r="A1211" s="13">
        <f>TCD!V1212</f>
        <v/>
      </c>
      <c r="B1211" s="1">
        <f>B1210</f>
        <v/>
      </c>
      <c r="F1211">
        <f>TCD!E1212</f>
        <v/>
      </c>
      <c r="H1211" s="6">
        <f>IF(RIGHT(J1211,3)="BTB","E","P")</f>
        <v/>
      </c>
      <c r="I1211">
        <f>LOOKUP(F1211,'Facture Chronopost'!L:L,'Facture Chronopost'!H:H)</f>
        <v/>
      </c>
      <c r="J1211" s="6">
        <f>TCD!U1212</f>
        <v/>
      </c>
      <c r="K1211">
        <f>K1210</f>
        <v/>
      </c>
      <c r="L1211" s="151">
        <f>_xlfn.XLOOKUP(F1211,'TCD poids'!A:A,'TCD poids'!C:C)</f>
        <v/>
      </c>
      <c r="M1211">
        <f>TCD!T1212</f>
        <v/>
      </c>
      <c r="N1211">
        <f>IF(I1211="",0.2,LOOKUP(I1211,'Pays TVA'!A:A,'Pays TVA'!B:B))</f>
        <v/>
      </c>
      <c r="O1211" s="151">
        <f>IF(TCD!M1212="","",TCD!M1212)</f>
        <v/>
      </c>
      <c r="P1211" s="151">
        <f>IF(TCD!J1212="","",TCD!J1212)</f>
        <v/>
      </c>
      <c r="Q1211" s="151">
        <f>IF(AND(TCD!L1212="",TCD!Q1212=""),"",IF(SUM(TCD!L1212,TCD!Q1212)&gt;15,29,9.5))</f>
        <v/>
      </c>
      <c r="R1211" s="151">
        <f>_xlfn.XLOOKUP(F1211,TCD!E:E,TCD!K:K,"")</f>
        <v/>
      </c>
      <c r="S1211" s="151">
        <f>IF(TCD!I1212="","",IF(TCD!I1212&gt;8.5,17,8.5))</f>
        <v/>
      </c>
      <c r="T1211" s="151">
        <f>TCD!Y1212</f>
        <v/>
      </c>
    </row>
    <row r="1212">
      <c r="A1212" s="13">
        <f>TCD!V1213</f>
        <v/>
      </c>
      <c r="B1212" s="1">
        <f>B1211</f>
        <v/>
      </c>
      <c r="F1212">
        <f>TCD!E1213</f>
        <v/>
      </c>
      <c r="H1212" s="6">
        <f>IF(RIGHT(J1212,3)="BTB","E","P")</f>
        <v/>
      </c>
      <c r="I1212">
        <f>LOOKUP(F1212,'Facture Chronopost'!L:L,'Facture Chronopost'!H:H)</f>
        <v/>
      </c>
      <c r="J1212" s="6">
        <f>TCD!U1213</f>
        <v/>
      </c>
      <c r="K1212">
        <f>K1211</f>
        <v/>
      </c>
      <c r="L1212" s="151">
        <f>_xlfn.XLOOKUP(F1212,'TCD poids'!A:A,'TCD poids'!C:C)</f>
        <v/>
      </c>
      <c r="M1212">
        <f>TCD!T1213</f>
        <v/>
      </c>
      <c r="N1212">
        <f>IF(I1212="",0.2,LOOKUP(I1212,'Pays TVA'!A:A,'Pays TVA'!B:B))</f>
        <v/>
      </c>
      <c r="O1212" s="151">
        <f>IF(TCD!M1213="","",TCD!M1213)</f>
        <v/>
      </c>
      <c r="P1212" s="151">
        <f>IF(TCD!J1213="","",TCD!J1213)</f>
        <v/>
      </c>
      <c r="Q1212" s="151">
        <f>IF(AND(TCD!L1213="",TCD!Q1213=""),"",IF(SUM(TCD!L1213,TCD!Q1213)&gt;15,29,9.5))</f>
        <v/>
      </c>
      <c r="R1212" s="151">
        <f>_xlfn.XLOOKUP(F1212,TCD!E:E,TCD!K:K,"")</f>
        <v/>
      </c>
      <c r="S1212" s="151">
        <f>IF(TCD!I1213="","",IF(TCD!I1213&gt;8.5,17,8.5))</f>
        <v/>
      </c>
      <c r="T1212" s="151">
        <f>TCD!Y1213</f>
        <v/>
      </c>
    </row>
    <row r="1213">
      <c r="A1213" s="13">
        <f>TCD!V1214</f>
        <v/>
      </c>
      <c r="B1213" s="1">
        <f>B1212</f>
        <v/>
      </c>
      <c r="F1213">
        <f>TCD!E1214</f>
        <v/>
      </c>
      <c r="H1213" s="6">
        <f>IF(RIGHT(J1213,3)="BTB","E","P")</f>
        <v/>
      </c>
      <c r="I1213">
        <f>LOOKUP(F1213,'Facture Chronopost'!L:L,'Facture Chronopost'!H:H)</f>
        <v/>
      </c>
      <c r="J1213" s="6">
        <f>TCD!U1214</f>
        <v/>
      </c>
      <c r="K1213">
        <f>K1212</f>
        <v/>
      </c>
      <c r="L1213" s="151">
        <f>_xlfn.XLOOKUP(F1213,'TCD poids'!A:A,'TCD poids'!C:C)</f>
        <v/>
      </c>
      <c r="M1213">
        <f>TCD!T1214</f>
        <v/>
      </c>
      <c r="N1213">
        <f>IF(I1213="",0.2,LOOKUP(I1213,'Pays TVA'!A:A,'Pays TVA'!B:B))</f>
        <v/>
      </c>
      <c r="O1213" s="151">
        <f>IF(TCD!M1214="","",TCD!M1214)</f>
        <v/>
      </c>
      <c r="P1213" s="151">
        <f>IF(TCD!J1214="","",TCD!J1214)</f>
        <v/>
      </c>
      <c r="Q1213" s="151">
        <f>IF(AND(TCD!L1214="",TCD!Q1214=""),"",IF(SUM(TCD!L1214,TCD!Q1214)&gt;15,29,9.5))</f>
        <v/>
      </c>
      <c r="R1213" s="151">
        <f>_xlfn.XLOOKUP(F1213,TCD!E:E,TCD!K:K,"")</f>
        <v/>
      </c>
      <c r="S1213" s="151">
        <f>IF(TCD!I1214="","",IF(TCD!I1214&gt;8.5,17,8.5))</f>
        <v/>
      </c>
      <c r="T1213" s="151">
        <f>TCD!Y1214</f>
        <v/>
      </c>
    </row>
    <row r="1214">
      <c r="A1214" s="13">
        <f>TCD!V1215</f>
        <v/>
      </c>
      <c r="B1214" s="1">
        <f>B1213</f>
        <v/>
      </c>
      <c r="F1214">
        <f>TCD!E1215</f>
        <v/>
      </c>
      <c r="H1214" s="6">
        <f>IF(RIGHT(J1214,3)="BTB","E","P")</f>
        <v/>
      </c>
      <c r="I1214">
        <f>LOOKUP(F1214,'Facture Chronopost'!L:L,'Facture Chronopost'!H:H)</f>
        <v/>
      </c>
      <c r="J1214" s="6">
        <f>TCD!U1215</f>
        <v/>
      </c>
      <c r="K1214">
        <f>K1213</f>
        <v/>
      </c>
      <c r="L1214" s="151">
        <f>_xlfn.XLOOKUP(F1214,'TCD poids'!A:A,'TCD poids'!C:C)</f>
        <v/>
      </c>
      <c r="M1214">
        <f>TCD!T1215</f>
        <v/>
      </c>
      <c r="N1214">
        <f>IF(I1214="",0.2,LOOKUP(I1214,'Pays TVA'!A:A,'Pays TVA'!B:B))</f>
        <v/>
      </c>
      <c r="O1214" s="151">
        <f>IF(TCD!M1215="","",TCD!M1215)</f>
        <v/>
      </c>
      <c r="P1214" s="151">
        <f>IF(TCD!J1215="","",TCD!J1215)</f>
        <v/>
      </c>
      <c r="Q1214" s="151">
        <f>IF(AND(TCD!L1215="",TCD!Q1215=""),"",IF(SUM(TCD!L1215,TCD!Q1215)&gt;15,29,9.5))</f>
        <v/>
      </c>
      <c r="R1214" s="151">
        <f>_xlfn.XLOOKUP(F1214,TCD!E:E,TCD!K:K,"")</f>
        <v/>
      </c>
      <c r="S1214" s="151">
        <f>IF(TCD!I1215="","",IF(TCD!I1215&gt;8.5,17,8.5))</f>
        <v/>
      </c>
      <c r="T1214" s="151">
        <f>TCD!Y1215</f>
        <v/>
      </c>
    </row>
    <row r="1215">
      <c r="A1215" s="13">
        <f>TCD!V1216</f>
        <v/>
      </c>
      <c r="B1215" s="1">
        <f>B1214</f>
        <v/>
      </c>
      <c r="F1215">
        <f>TCD!E1216</f>
        <v/>
      </c>
      <c r="H1215" s="6">
        <f>IF(RIGHT(J1215,3)="BTB","E","P")</f>
        <v/>
      </c>
      <c r="I1215">
        <f>LOOKUP(F1215,'Facture Chronopost'!L:L,'Facture Chronopost'!H:H)</f>
        <v/>
      </c>
      <c r="J1215" s="6">
        <f>TCD!U1216</f>
        <v/>
      </c>
      <c r="K1215">
        <f>K1214</f>
        <v/>
      </c>
      <c r="L1215" s="151">
        <f>_xlfn.XLOOKUP(F1215,'TCD poids'!A:A,'TCD poids'!C:C)</f>
        <v/>
      </c>
      <c r="M1215">
        <f>TCD!T1216</f>
        <v/>
      </c>
      <c r="N1215">
        <f>IF(I1215="",0.2,LOOKUP(I1215,'Pays TVA'!A:A,'Pays TVA'!B:B))</f>
        <v/>
      </c>
      <c r="O1215" s="151">
        <f>IF(TCD!M1216="","",TCD!M1216)</f>
        <v/>
      </c>
      <c r="P1215" s="151">
        <f>IF(TCD!J1216="","",TCD!J1216)</f>
        <v/>
      </c>
      <c r="Q1215" s="151">
        <f>IF(AND(TCD!L1216="",TCD!Q1216=""),"",IF(SUM(TCD!L1216,TCD!Q1216)&gt;15,29,9.5))</f>
        <v/>
      </c>
      <c r="R1215" s="151">
        <f>_xlfn.XLOOKUP(F1215,TCD!E:E,TCD!K:K,"")</f>
        <v/>
      </c>
      <c r="S1215" s="151">
        <f>IF(TCD!I1216="","",IF(TCD!I1216&gt;8.5,17,8.5))</f>
        <v/>
      </c>
      <c r="T1215" s="151">
        <f>TCD!Y1216</f>
        <v/>
      </c>
    </row>
    <row r="1216">
      <c r="A1216" s="13">
        <f>TCD!V1217</f>
        <v/>
      </c>
      <c r="B1216" s="1">
        <f>B1215</f>
        <v/>
      </c>
      <c r="F1216">
        <f>TCD!E1217</f>
        <v/>
      </c>
      <c r="H1216" s="6">
        <f>IF(RIGHT(J1216,3)="BTB","E","P")</f>
        <v/>
      </c>
      <c r="I1216">
        <f>LOOKUP(F1216,'Facture Chronopost'!L:L,'Facture Chronopost'!H:H)</f>
        <v/>
      </c>
      <c r="J1216" s="6">
        <f>TCD!U1217</f>
        <v/>
      </c>
      <c r="K1216">
        <f>K1215</f>
        <v/>
      </c>
      <c r="L1216" s="151">
        <f>_xlfn.XLOOKUP(F1216,'TCD poids'!A:A,'TCD poids'!C:C)</f>
        <v/>
      </c>
      <c r="M1216">
        <f>TCD!T1217</f>
        <v/>
      </c>
      <c r="N1216">
        <f>IF(I1216="",0.2,LOOKUP(I1216,'Pays TVA'!A:A,'Pays TVA'!B:B))</f>
        <v/>
      </c>
      <c r="O1216" s="151">
        <f>IF(TCD!M1217="","",TCD!M1217)</f>
        <v/>
      </c>
      <c r="P1216" s="151">
        <f>IF(TCD!J1217="","",TCD!J1217)</f>
        <v/>
      </c>
      <c r="Q1216" s="151">
        <f>IF(AND(TCD!L1217="",TCD!Q1217=""),"",IF(SUM(TCD!L1217,TCD!Q1217)&gt;15,29,9.5))</f>
        <v/>
      </c>
      <c r="R1216" s="151">
        <f>_xlfn.XLOOKUP(F1216,TCD!E:E,TCD!K:K,"")</f>
        <v/>
      </c>
      <c r="S1216" s="151">
        <f>IF(TCD!I1217="","",IF(TCD!I1217&gt;8.5,17,8.5))</f>
        <v/>
      </c>
      <c r="T1216" s="151">
        <f>TCD!Y1217</f>
        <v/>
      </c>
    </row>
    <row r="1217">
      <c r="A1217" s="13">
        <f>TCD!V1218</f>
        <v/>
      </c>
      <c r="B1217" s="1">
        <f>B1216</f>
        <v/>
      </c>
      <c r="F1217">
        <f>TCD!E1218</f>
        <v/>
      </c>
      <c r="H1217" s="6">
        <f>IF(RIGHT(J1217,3)="BTB","E","P")</f>
        <v/>
      </c>
      <c r="I1217">
        <f>LOOKUP(F1217,'Facture Chronopost'!L:L,'Facture Chronopost'!H:H)</f>
        <v/>
      </c>
      <c r="J1217" s="6">
        <f>TCD!U1218</f>
        <v/>
      </c>
      <c r="K1217">
        <f>K1216</f>
        <v/>
      </c>
      <c r="L1217" s="151">
        <f>_xlfn.XLOOKUP(F1217,'TCD poids'!A:A,'TCD poids'!C:C)</f>
        <v/>
      </c>
      <c r="M1217">
        <f>TCD!T1218</f>
        <v/>
      </c>
      <c r="N1217">
        <f>IF(I1217="",0.2,LOOKUP(I1217,'Pays TVA'!A:A,'Pays TVA'!B:B))</f>
        <v/>
      </c>
      <c r="O1217" s="151">
        <f>IF(TCD!M1218="","",TCD!M1218)</f>
        <v/>
      </c>
      <c r="P1217" s="151">
        <f>IF(TCD!J1218="","",TCD!J1218)</f>
        <v/>
      </c>
      <c r="Q1217" s="151">
        <f>IF(AND(TCD!L1218="",TCD!Q1218=""),"",IF(SUM(TCD!L1218,TCD!Q1218)&gt;15,29,9.5))</f>
        <v/>
      </c>
      <c r="R1217" s="151">
        <f>_xlfn.XLOOKUP(F1217,TCD!E:E,TCD!K:K,"")</f>
        <v/>
      </c>
      <c r="S1217" s="151">
        <f>IF(TCD!I1218="","",IF(TCD!I1218&gt;8.5,17,8.5))</f>
        <v/>
      </c>
      <c r="T1217" s="151">
        <f>TCD!Y1218</f>
        <v/>
      </c>
    </row>
    <row r="1218">
      <c r="A1218" s="13">
        <f>TCD!V1219</f>
        <v/>
      </c>
      <c r="B1218" s="1">
        <f>B1217</f>
        <v/>
      </c>
      <c r="F1218">
        <f>TCD!E1219</f>
        <v/>
      </c>
      <c r="H1218" s="6">
        <f>IF(RIGHT(J1218,3)="BTB","E","P")</f>
        <v/>
      </c>
      <c r="I1218">
        <f>LOOKUP(F1218,'Facture Chronopost'!L:L,'Facture Chronopost'!H:H)</f>
        <v/>
      </c>
      <c r="J1218" s="6">
        <f>TCD!U1219</f>
        <v/>
      </c>
      <c r="K1218">
        <f>K1217</f>
        <v/>
      </c>
      <c r="L1218" s="151">
        <f>_xlfn.XLOOKUP(F1218,'TCD poids'!A:A,'TCD poids'!C:C)</f>
        <v/>
      </c>
      <c r="M1218">
        <f>TCD!T1219</f>
        <v/>
      </c>
      <c r="N1218">
        <f>IF(I1218="",0.2,LOOKUP(I1218,'Pays TVA'!A:A,'Pays TVA'!B:B))</f>
        <v/>
      </c>
      <c r="O1218" s="151">
        <f>IF(TCD!M1219="","",TCD!M1219)</f>
        <v/>
      </c>
      <c r="P1218" s="151">
        <f>IF(TCD!J1219="","",TCD!J1219)</f>
        <v/>
      </c>
      <c r="Q1218" s="151">
        <f>IF(AND(TCD!L1219="",TCD!Q1219=""),"",IF(SUM(TCD!L1219,TCD!Q1219)&gt;15,29,9.5))</f>
        <v/>
      </c>
      <c r="R1218" s="151">
        <f>_xlfn.XLOOKUP(F1218,TCD!E:E,TCD!K:K,"")</f>
        <v/>
      </c>
      <c r="S1218" s="151">
        <f>IF(TCD!I1219="","",IF(TCD!I1219&gt;8.5,17,8.5))</f>
        <v/>
      </c>
      <c r="T1218" s="151">
        <f>TCD!Y1219</f>
        <v/>
      </c>
    </row>
    <row r="1219">
      <c r="A1219" s="13">
        <f>TCD!V1220</f>
        <v/>
      </c>
      <c r="B1219" s="1">
        <f>B1218</f>
        <v/>
      </c>
      <c r="F1219">
        <f>TCD!E1220</f>
        <v/>
      </c>
      <c r="H1219" s="6">
        <f>IF(RIGHT(J1219,3)="BTB","E","P")</f>
        <v/>
      </c>
      <c r="I1219">
        <f>LOOKUP(F1219,'Facture Chronopost'!L:L,'Facture Chronopost'!H:H)</f>
        <v/>
      </c>
      <c r="J1219" s="6">
        <f>TCD!U1220</f>
        <v/>
      </c>
      <c r="K1219">
        <f>K1218</f>
        <v/>
      </c>
      <c r="L1219" s="151">
        <f>_xlfn.XLOOKUP(F1219,'TCD poids'!A:A,'TCD poids'!C:C)</f>
        <v/>
      </c>
      <c r="M1219">
        <f>TCD!T1220</f>
        <v/>
      </c>
      <c r="N1219">
        <f>IF(I1219="",0.2,LOOKUP(I1219,'Pays TVA'!A:A,'Pays TVA'!B:B))</f>
        <v/>
      </c>
      <c r="O1219" s="151">
        <f>IF(TCD!M1220="","",TCD!M1220)</f>
        <v/>
      </c>
      <c r="P1219" s="151">
        <f>IF(TCD!J1220="","",TCD!J1220)</f>
        <v/>
      </c>
      <c r="Q1219" s="151">
        <f>IF(AND(TCD!L1220="",TCD!Q1220=""),"",IF(SUM(TCD!L1220,TCD!Q1220)&gt;15,29,9.5))</f>
        <v/>
      </c>
      <c r="R1219" s="151">
        <f>_xlfn.XLOOKUP(F1219,TCD!E:E,TCD!K:K,"")</f>
        <v/>
      </c>
      <c r="S1219" s="151">
        <f>IF(TCD!I1220="","",IF(TCD!I1220&gt;8.5,17,8.5))</f>
        <v/>
      </c>
      <c r="T1219" s="151">
        <f>TCD!Y1220</f>
        <v/>
      </c>
    </row>
    <row r="1220">
      <c r="A1220" s="13">
        <f>TCD!V1221</f>
        <v/>
      </c>
      <c r="B1220" s="1">
        <f>B1219</f>
        <v/>
      </c>
      <c r="F1220">
        <f>TCD!E1221</f>
        <v/>
      </c>
      <c r="H1220" s="6">
        <f>IF(RIGHT(J1220,3)="BTB","E","P")</f>
        <v/>
      </c>
      <c r="I1220">
        <f>LOOKUP(F1220,'Facture Chronopost'!L:L,'Facture Chronopost'!H:H)</f>
        <v/>
      </c>
      <c r="J1220" s="6">
        <f>TCD!U1221</f>
        <v/>
      </c>
      <c r="K1220">
        <f>K1219</f>
        <v/>
      </c>
      <c r="L1220" s="151">
        <f>_xlfn.XLOOKUP(F1220,'TCD poids'!A:A,'TCD poids'!C:C)</f>
        <v/>
      </c>
      <c r="M1220">
        <f>TCD!T1221</f>
        <v/>
      </c>
      <c r="N1220">
        <f>IF(I1220="",0.2,LOOKUP(I1220,'Pays TVA'!A:A,'Pays TVA'!B:B))</f>
        <v/>
      </c>
      <c r="O1220" s="151">
        <f>IF(TCD!M1221="","",TCD!M1221)</f>
        <v/>
      </c>
      <c r="P1220" s="151">
        <f>IF(TCD!J1221="","",TCD!J1221)</f>
        <v/>
      </c>
      <c r="Q1220" s="151">
        <f>IF(AND(TCD!L1221="",TCD!Q1221=""),"",IF(SUM(TCD!L1221,TCD!Q1221)&gt;15,29,9.5))</f>
        <v/>
      </c>
      <c r="R1220" s="151">
        <f>_xlfn.XLOOKUP(F1220,TCD!E:E,TCD!K:K,"")</f>
        <v/>
      </c>
      <c r="S1220" s="151">
        <f>IF(TCD!I1221="","",IF(TCD!I1221&gt;8.5,17,8.5))</f>
        <v/>
      </c>
      <c r="T1220" s="151">
        <f>TCD!Y1221</f>
        <v/>
      </c>
    </row>
    <row r="1221">
      <c r="A1221" s="13">
        <f>TCD!V1222</f>
        <v/>
      </c>
      <c r="B1221" s="1">
        <f>B1220</f>
        <v/>
      </c>
      <c r="F1221">
        <f>TCD!E1222</f>
        <v/>
      </c>
      <c r="H1221" s="6">
        <f>IF(RIGHT(J1221,3)="BTB","E","P")</f>
        <v/>
      </c>
      <c r="I1221">
        <f>LOOKUP(F1221,'Facture Chronopost'!L:L,'Facture Chronopost'!H:H)</f>
        <v/>
      </c>
      <c r="J1221" s="6">
        <f>TCD!U1222</f>
        <v/>
      </c>
      <c r="K1221">
        <f>K1220</f>
        <v/>
      </c>
      <c r="L1221" s="151">
        <f>_xlfn.XLOOKUP(F1221,'TCD poids'!A:A,'TCD poids'!C:C)</f>
        <v/>
      </c>
      <c r="M1221">
        <f>TCD!T1222</f>
        <v/>
      </c>
      <c r="N1221">
        <f>IF(I1221="",0.2,LOOKUP(I1221,'Pays TVA'!A:A,'Pays TVA'!B:B))</f>
        <v/>
      </c>
      <c r="O1221" s="151">
        <f>IF(TCD!M1222="","",TCD!M1222)</f>
        <v/>
      </c>
      <c r="P1221" s="151">
        <f>IF(TCD!J1222="","",TCD!J1222)</f>
        <v/>
      </c>
      <c r="Q1221" s="151">
        <f>IF(AND(TCD!L1222="",TCD!Q1222=""),"",IF(SUM(TCD!L1222,TCD!Q1222)&gt;15,29,9.5))</f>
        <v/>
      </c>
      <c r="R1221" s="151">
        <f>_xlfn.XLOOKUP(F1221,TCD!E:E,TCD!K:K,"")</f>
        <v/>
      </c>
      <c r="S1221" s="151">
        <f>IF(TCD!I1222="","",IF(TCD!I1222&gt;8.5,17,8.5))</f>
        <v/>
      </c>
      <c r="T1221" s="151">
        <f>TCD!Y1222</f>
        <v/>
      </c>
    </row>
    <row r="1222">
      <c r="A1222" s="13">
        <f>TCD!V1223</f>
        <v/>
      </c>
      <c r="B1222" s="1">
        <f>B1221</f>
        <v/>
      </c>
      <c r="F1222">
        <f>TCD!E1223</f>
        <v/>
      </c>
      <c r="H1222" s="6">
        <f>IF(RIGHT(J1222,3)="BTB","E","P")</f>
        <v/>
      </c>
      <c r="I1222">
        <f>LOOKUP(F1222,'Facture Chronopost'!L:L,'Facture Chronopost'!H:H)</f>
        <v/>
      </c>
      <c r="J1222" s="6">
        <f>TCD!U1223</f>
        <v/>
      </c>
      <c r="K1222">
        <f>K1221</f>
        <v/>
      </c>
      <c r="L1222" s="151">
        <f>_xlfn.XLOOKUP(F1222,'TCD poids'!A:A,'TCD poids'!C:C)</f>
        <v/>
      </c>
      <c r="M1222">
        <f>TCD!T1223</f>
        <v/>
      </c>
      <c r="N1222">
        <f>IF(I1222="",0.2,LOOKUP(I1222,'Pays TVA'!A:A,'Pays TVA'!B:B))</f>
        <v/>
      </c>
      <c r="O1222" s="151">
        <f>IF(TCD!M1223="","",TCD!M1223)</f>
        <v/>
      </c>
      <c r="P1222" s="151">
        <f>IF(TCD!J1223="","",TCD!J1223)</f>
        <v/>
      </c>
      <c r="Q1222" s="151">
        <f>IF(AND(TCD!L1223="",TCD!Q1223=""),"",IF(SUM(TCD!L1223,TCD!Q1223)&gt;15,29,9.5))</f>
        <v/>
      </c>
      <c r="R1222" s="151">
        <f>_xlfn.XLOOKUP(F1222,TCD!E:E,TCD!K:K,"")</f>
        <v/>
      </c>
      <c r="S1222" s="151">
        <f>IF(TCD!I1223="","",IF(TCD!I1223&gt;8.5,17,8.5))</f>
        <v/>
      </c>
      <c r="T1222" s="151">
        <f>TCD!Y1223</f>
        <v/>
      </c>
    </row>
    <row r="1223">
      <c r="A1223" s="13">
        <f>TCD!V1224</f>
        <v/>
      </c>
      <c r="B1223" s="1">
        <f>B1222</f>
        <v/>
      </c>
      <c r="F1223">
        <f>TCD!E1224</f>
        <v/>
      </c>
      <c r="H1223" s="6">
        <f>IF(RIGHT(J1223,3)="BTB","E","P")</f>
        <v/>
      </c>
      <c r="I1223">
        <f>LOOKUP(F1223,'Facture Chronopost'!L:L,'Facture Chronopost'!H:H)</f>
        <v/>
      </c>
      <c r="J1223" s="6">
        <f>TCD!U1224</f>
        <v/>
      </c>
      <c r="K1223">
        <f>K1222</f>
        <v/>
      </c>
      <c r="L1223" s="151">
        <f>_xlfn.XLOOKUP(F1223,'TCD poids'!A:A,'TCD poids'!C:C)</f>
        <v/>
      </c>
      <c r="M1223">
        <f>TCD!T1224</f>
        <v/>
      </c>
      <c r="N1223">
        <f>IF(I1223="",0.2,LOOKUP(I1223,'Pays TVA'!A:A,'Pays TVA'!B:B))</f>
        <v/>
      </c>
      <c r="O1223" s="151">
        <f>IF(TCD!M1224="","",TCD!M1224)</f>
        <v/>
      </c>
      <c r="P1223" s="151">
        <f>IF(TCD!J1224="","",TCD!J1224)</f>
        <v/>
      </c>
      <c r="Q1223" s="151">
        <f>IF(AND(TCD!L1224="",TCD!Q1224=""),"",IF(SUM(TCD!L1224,TCD!Q1224)&gt;15,29,9.5))</f>
        <v/>
      </c>
      <c r="R1223" s="151">
        <f>_xlfn.XLOOKUP(F1223,TCD!E:E,TCD!K:K,"")</f>
        <v/>
      </c>
      <c r="S1223" s="151">
        <f>IF(TCD!I1224="","",IF(TCD!I1224&gt;8.5,17,8.5))</f>
        <v/>
      </c>
      <c r="T1223" s="151">
        <f>TCD!Y1224</f>
        <v/>
      </c>
    </row>
    <row r="1224">
      <c r="A1224" s="13">
        <f>TCD!V1225</f>
        <v/>
      </c>
      <c r="B1224" s="1">
        <f>B1223</f>
        <v/>
      </c>
      <c r="F1224">
        <f>TCD!E1225</f>
        <v/>
      </c>
      <c r="H1224" s="6">
        <f>IF(RIGHT(J1224,3)="BTB","E","P")</f>
        <v/>
      </c>
      <c r="I1224">
        <f>LOOKUP(F1224,'Facture Chronopost'!L:L,'Facture Chronopost'!H:H)</f>
        <v/>
      </c>
      <c r="J1224" s="6">
        <f>TCD!U1225</f>
        <v/>
      </c>
      <c r="K1224">
        <f>K1223</f>
        <v/>
      </c>
      <c r="L1224" s="151">
        <f>_xlfn.XLOOKUP(F1224,'TCD poids'!A:A,'TCD poids'!C:C)</f>
        <v/>
      </c>
      <c r="M1224">
        <f>TCD!T1225</f>
        <v/>
      </c>
      <c r="N1224">
        <f>IF(I1224="",0.2,LOOKUP(I1224,'Pays TVA'!A:A,'Pays TVA'!B:B))</f>
        <v/>
      </c>
      <c r="O1224" s="151">
        <f>IF(TCD!M1225="","",TCD!M1225)</f>
        <v/>
      </c>
      <c r="P1224" s="151">
        <f>IF(TCD!J1225="","",TCD!J1225)</f>
        <v/>
      </c>
      <c r="Q1224" s="151">
        <f>IF(AND(TCD!L1225="",TCD!Q1225=""),"",IF(SUM(TCD!L1225,TCD!Q1225)&gt;15,29,9.5))</f>
        <v/>
      </c>
      <c r="R1224" s="151">
        <f>_xlfn.XLOOKUP(F1224,TCD!E:E,TCD!K:K,"")</f>
        <v/>
      </c>
      <c r="S1224" s="151">
        <f>IF(TCD!I1225="","",IF(TCD!I1225&gt;8.5,17,8.5))</f>
        <v/>
      </c>
      <c r="T1224" s="151">
        <f>TCD!Y1225</f>
        <v/>
      </c>
    </row>
    <row r="1225">
      <c r="A1225" s="13">
        <f>TCD!V1226</f>
        <v/>
      </c>
      <c r="B1225" s="1">
        <f>B1224</f>
        <v/>
      </c>
      <c r="F1225">
        <f>TCD!E1226</f>
        <v/>
      </c>
      <c r="H1225" s="6">
        <f>IF(RIGHT(J1225,3)="BTB","E","P")</f>
        <v/>
      </c>
      <c r="I1225">
        <f>LOOKUP(F1225,'Facture Chronopost'!L:L,'Facture Chronopost'!H:H)</f>
        <v/>
      </c>
      <c r="J1225" s="6">
        <f>TCD!U1226</f>
        <v/>
      </c>
      <c r="K1225">
        <f>K1224</f>
        <v/>
      </c>
      <c r="L1225" s="151">
        <f>_xlfn.XLOOKUP(F1225,'TCD poids'!A:A,'TCD poids'!C:C)</f>
        <v/>
      </c>
      <c r="M1225">
        <f>TCD!T1226</f>
        <v/>
      </c>
      <c r="N1225">
        <f>IF(I1225="",0.2,LOOKUP(I1225,'Pays TVA'!A:A,'Pays TVA'!B:B))</f>
        <v/>
      </c>
      <c r="O1225" s="151">
        <f>IF(TCD!M1226="","",TCD!M1226)</f>
        <v/>
      </c>
      <c r="P1225" s="151">
        <f>IF(TCD!J1226="","",TCD!J1226)</f>
        <v/>
      </c>
      <c r="Q1225" s="151">
        <f>IF(AND(TCD!L1226="",TCD!Q1226=""),"",IF(SUM(TCD!L1226,TCD!Q1226)&gt;15,29,9.5))</f>
        <v/>
      </c>
      <c r="R1225" s="151">
        <f>_xlfn.XLOOKUP(F1225,TCD!E:E,TCD!K:K,"")</f>
        <v/>
      </c>
      <c r="S1225" s="151">
        <f>IF(TCD!I1226="","",IF(TCD!I1226&gt;8.5,17,8.5))</f>
        <v/>
      </c>
      <c r="T1225" s="151">
        <f>TCD!Y1226</f>
        <v/>
      </c>
    </row>
    <row r="1226">
      <c r="A1226" s="13">
        <f>TCD!V1227</f>
        <v/>
      </c>
      <c r="B1226" s="1">
        <f>B1225</f>
        <v/>
      </c>
      <c r="F1226">
        <f>TCD!E1227</f>
        <v/>
      </c>
      <c r="H1226" s="6">
        <f>IF(RIGHT(J1226,3)="BTB","E","P")</f>
        <v/>
      </c>
      <c r="I1226">
        <f>LOOKUP(F1226,'Facture Chronopost'!L:L,'Facture Chronopost'!H:H)</f>
        <v/>
      </c>
      <c r="J1226" s="6">
        <f>TCD!U1227</f>
        <v/>
      </c>
      <c r="K1226">
        <f>K1225</f>
        <v/>
      </c>
      <c r="L1226" s="151">
        <f>_xlfn.XLOOKUP(F1226,'TCD poids'!A:A,'TCD poids'!C:C)</f>
        <v/>
      </c>
      <c r="M1226">
        <f>TCD!T1227</f>
        <v/>
      </c>
      <c r="N1226">
        <f>IF(I1226="",0.2,LOOKUP(I1226,'Pays TVA'!A:A,'Pays TVA'!B:B))</f>
        <v/>
      </c>
      <c r="O1226" s="151">
        <f>IF(TCD!M1227="","",TCD!M1227)</f>
        <v/>
      </c>
      <c r="P1226" s="151">
        <f>IF(TCD!J1227="","",TCD!J1227)</f>
        <v/>
      </c>
      <c r="Q1226" s="151">
        <f>IF(AND(TCD!L1227="",TCD!Q1227=""),"",IF(SUM(TCD!L1227,TCD!Q1227)&gt;15,29,9.5))</f>
        <v/>
      </c>
      <c r="R1226" s="151">
        <f>_xlfn.XLOOKUP(F1226,TCD!E:E,TCD!K:K,"")</f>
        <v/>
      </c>
      <c r="S1226" s="151">
        <f>IF(TCD!I1227="","",IF(TCD!I1227&gt;8.5,17,8.5))</f>
        <v/>
      </c>
      <c r="T1226" s="151">
        <f>TCD!Y1227</f>
        <v/>
      </c>
    </row>
    <row r="1227">
      <c r="A1227" s="13">
        <f>TCD!V1228</f>
        <v/>
      </c>
      <c r="B1227" s="1">
        <f>B1226</f>
        <v/>
      </c>
      <c r="F1227">
        <f>TCD!E1228</f>
        <v/>
      </c>
      <c r="H1227" s="6">
        <f>IF(RIGHT(J1227,3)="BTB","E","P")</f>
        <v/>
      </c>
      <c r="I1227">
        <f>LOOKUP(F1227,'Facture Chronopost'!L:L,'Facture Chronopost'!H:H)</f>
        <v/>
      </c>
      <c r="J1227" s="6">
        <f>TCD!U1228</f>
        <v/>
      </c>
      <c r="K1227">
        <f>K1226</f>
        <v/>
      </c>
      <c r="L1227" s="151">
        <f>_xlfn.XLOOKUP(F1227,'TCD poids'!A:A,'TCD poids'!C:C)</f>
        <v/>
      </c>
      <c r="M1227">
        <f>TCD!T1228</f>
        <v/>
      </c>
      <c r="N1227">
        <f>IF(I1227="",0.2,LOOKUP(I1227,'Pays TVA'!A:A,'Pays TVA'!B:B))</f>
        <v/>
      </c>
      <c r="O1227" s="151">
        <f>IF(TCD!M1228="","",TCD!M1228)</f>
        <v/>
      </c>
      <c r="P1227" s="151">
        <f>IF(TCD!J1228="","",TCD!J1228)</f>
        <v/>
      </c>
      <c r="Q1227" s="151">
        <f>IF(AND(TCD!L1228="",TCD!Q1228=""),"",IF(SUM(TCD!L1228,TCD!Q1228)&gt;15,29,9.5))</f>
        <v/>
      </c>
      <c r="R1227" s="151">
        <f>_xlfn.XLOOKUP(F1227,TCD!E:E,TCD!K:K,"")</f>
        <v/>
      </c>
      <c r="S1227" s="151">
        <f>IF(TCD!I1228="","",IF(TCD!I1228&gt;8.5,17,8.5))</f>
        <v/>
      </c>
      <c r="T1227" s="151">
        <f>TCD!Y1228</f>
        <v/>
      </c>
    </row>
    <row r="1228">
      <c r="A1228" s="13">
        <f>TCD!V1229</f>
        <v/>
      </c>
      <c r="B1228" s="1">
        <f>B1227</f>
        <v/>
      </c>
      <c r="F1228">
        <f>TCD!E1229</f>
        <v/>
      </c>
      <c r="H1228" s="6">
        <f>IF(RIGHT(J1228,3)="BTB","E","P")</f>
        <v/>
      </c>
      <c r="I1228">
        <f>LOOKUP(F1228,'Facture Chronopost'!L:L,'Facture Chronopost'!H:H)</f>
        <v/>
      </c>
      <c r="J1228" s="6">
        <f>TCD!U1229</f>
        <v/>
      </c>
      <c r="K1228">
        <f>K1227</f>
        <v/>
      </c>
      <c r="L1228" s="151">
        <f>_xlfn.XLOOKUP(F1228,'TCD poids'!A:A,'TCD poids'!C:C)</f>
        <v/>
      </c>
      <c r="M1228">
        <f>TCD!T1229</f>
        <v/>
      </c>
      <c r="N1228">
        <f>IF(I1228="",0.2,LOOKUP(I1228,'Pays TVA'!A:A,'Pays TVA'!B:B))</f>
        <v/>
      </c>
      <c r="O1228" s="151">
        <f>IF(TCD!M1229="","",TCD!M1229)</f>
        <v/>
      </c>
      <c r="P1228" s="151">
        <f>IF(TCD!J1229="","",TCD!J1229)</f>
        <v/>
      </c>
      <c r="Q1228" s="151">
        <f>IF(AND(TCD!L1229="",TCD!Q1229=""),"",IF(SUM(TCD!L1229,TCD!Q1229)&gt;15,29,9.5))</f>
        <v/>
      </c>
      <c r="R1228" s="151">
        <f>_xlfn.XLOOKUP(F1228,TCD!E:E,TCD!K:K,"")</f>
        <v/>
      </c>
      <c r="S1228" s="151">
        <f>IF(TCD!I1229="","",IF(TCD!I1229&gt;8.5,17,8.5))</f>
        <v/>
      </c>
      <c r="T1228" s="151">
        <f>TCD!Y1229</f>
        <v/>
      </c>
    </row>
    <row r="1229">
      <c r="A1229" s="13">
        <f>TCD!V1230</f>
        <v/>
      </c>
      <c r="B1229" s="1">
        <f>B1228</f>
        <v/>
      </c>
      <c r="F1229">
        <f>TCD!E1230</f>
        <v/>
      </c>
      <c r="H1229" s="6">
        <f>IF(RIGHT(J1229,3)="BTB","E","P")</f>
        <v/>
      </c>
      <c r="I1229">
        <f>LOOKUP(F1229,'Facture Chronopost'!L:L,'Facture Chronopost'!H:H)</f>
        <v/>
      </c>
      <c r="J1229" s="6">
        <f>TCD!U1230</f>
        <v/>
      </c>
      <c r="K1229">
        <f>K1228</f>
        <v/>
      </c>
      <c r="L1229" s="151">
        <f>_xlfn.XLOOKUP(F1229,'TCD poids'!A:A,'TCD poids'!C:C)</f>
        <v/>
      </c>
      <c r="M1229">
        <f>TCD!T1230</f>
        <v/>
      </c>
      <c r="N1229">
        <f>IF(I1229="",0.2,LOOKUP(I1229,'Pays TVA'!A:A,'Pays TVA'!B:B))</f>
        <v/>
      </c>
      <c r="O1229" s="151">
        <f>IF(TCD!M1230="","",TCD!M1230)</f>
        <v/>
      </c>
      <c r="P1229" s="151">
        <f>IF(TCD!J1230="","",TCD!J1230)</f>
        <v/>
      </c>
      <c r="Q1229" s="151">
        <f>IF(AND(TCD!L1230="",TCD!Q1230=""),"",IF(SUM(TCD!L1230,TCD!Q1230)&gt;15,29,9.5))</f>
        <v/>
      </c>
      <c r="R1229" s="151">
        <f>_xlfn.XLOOKUP(F1229,TCD!E:E,TCD!K:K,"")</f>
        <v/>
      </c>
      <c r="S1229" s="151">
        <f>IF(TCD!I1230="","",IF(TCD!I1230&gt;8.5,17,8.5))</f>
        <v/>
      </c>
      <c r="T1229" s="151">
        <f>TCD!Y1230</f>
        <v/>
      </c>
    </row>
    <row r="1230">
      <c r="A1230" s="13">
        <f>TCD!V1231</f>
        <v/>
      </c>
      <c r="B1230" s="1">
        <f>B1229</f>
        <v/>
      </c>
      <c r="F1230">
        <f>TCD!E1231</f>
        <v/>
      </c>
      <c r="H1230" s="6">
        <f>IF(RIGHT(J1230,3)="BTB","E","P")</f>
        <v/>
      </c>
      <c r="I1230">
        <f>LOOKUP(F1230,'Facture Chronopost'!L:L,'Facture Chronopost'!H:H)</f>
        <v/>
      </c>
      <c r="J1230" s="6">
        <f>TCD!U1231</f>
        <v/>
      </c>
      <c r="K1230">
        <f>K1229</f>
        <v/>
      </c>
      <c r="L1230" s="151">
        <f>_xlfn.XLOOKUP(F1230,'TCD poids'!A:A,'TCD poids'!C:C)</f>
        <v/>
      </c>
      <c r="M1230">
        <f>TCD!T1231</f>
        <v/>
      </c>
      <c r="N1230">
        <f>IF(I1230="",0.2,LOOKUP(I1230,'Pays TVA'!A:A,'Pays TVA'!B:B))</f>
        <v/>
      </c>
      <c r="O1230" s="151">
        <f>IF(TCD!M1231="","",TCD!M1231)</f>
        <v/>
      </c>
      <c r="P1230" s="151">
        <f>IF(TCD!J1231="","",TCD!J1231)</f>
        <v/>
      </c>
      <c r="Q1230" s="151">
        <f>IF(AND(TCD!L1231="",TCD!Q1231=""),"",IF(SUM(TCD!L1231,TCD!Q1231)&gt;15,29,9.5))</f>
        <v/>
      </c>
      <c r="R1230" s="151">
        <f>_xlfn.XLOOKUP(F1230,TCD!E:E,TCD!K:K,"")</f>
        <v/>
      </c>
      <c r="S1230" s="151">
        <f>IF(TCD!I1231="","",IF(TCD!I1231&gt;8.5,17,8.5))</f>
        <v/>
      </c>
      <c r="T1230" s="151">
        <f>TCD!Y1231</f>
        <v/>
      </c>
    </row>
    <row r="1231">
      <c r="A1231" s="13">
        <f>TCD!V1232</f>
        <v/>
      </c>
      <c r="B1231" s="1">
        <f>B1230</f>
        <v/>
      </c>
      <c r="F1231">
        <f>TCD!E1232</f>
        <v/>
      </c>
      <c r="H1231" s="6">
        <f>IF(RIGHT(J1231,3)="BTB","E","P")</f>
        <v/>
      </c>
      <c r="I1231">
        <f>LOOKUP(F1231,'Facture Chronopost'!L:L,'Facture Chronopost'!H:H)</f>
        <v/>
      </c>
      <c r="J1231" s="6">
        <f>TCD!U1232</f>
        <v/>
      </c>
      <c r="K1231">
        <f>K1230</f>
        <v/>
      </c>
      <c r="L1231" s="151">
        <f>_xlfn.XLOOKUP(F1231,'TCD poids'!A:A,'TCD poids'!C:C)</f>
        <v/>
      </c>
      <c r="M1231">
        <f>TCD!T1232</f>
        <v/>
      </c>
      <c r="N1231">
        <f>IF(I1231="",0.2,LOOKUP(I1231,'Pays TVA'!A:A,'Pays TVA'!B:B))</f>
        <v/>
      </c>
      <c r="O1231" s="151">
        <f>IF(TCD!M1232="","",TCD!M1232)</f>
        <v/>
      </c>
      <c r="P1231" s="151">
        <f>IF(TCD!J1232="","",TCD!J1232)</f>
        <v/>
      </c>
      <c r="Q1231" s="151">
        <f>IF(AND(TCD!L1232="",TCD!Q1232=""),"",IF(SUM(TCD!L1232,TCD!Q1232)&gt;15,29,9.5))</f>
        <v/>
      </c>
      <c r="R1231" s="151">
        <f>_xlfn.XLOOKUP(F1231,TCD!E:E,TCD!K:K,"")</f>
        <v/>
      </c>
      <c r="S1231" s="151">
        <f>IF(TCD!I1232="","",IF(TCD!I1232&gt;8.5,17,8.5))</f>
        <v/>
      </c>
      <c r="T1231" s="151">
        <f>TCD!Y1232</f>
        <v/>
      </c>
    </row>
    <row r="1232">
      <c r="A1232" s="13">
        <f>TCD!V1233</f>
        <v/>
      </c>
      <c r="B1232" s="1">
        <f>B1231</f>
        <v/>
      </c>
      <c r="F1232">
        <f>TCD!E1233</f>
        <v/>
      </c>
      <c r="H1232" s="6">
        <f>IF(RIGHT(J1232,3)="BTB","E","P")</f>
        <v/>
      </c>
      <c r="I1232">
        <f>LOOKUP(F1232,'Facture Chronopost'!L:L,'Facture Chronopost'!H:H)</f>
        <v/>
      </c>
      <c r="J1232" s="6">
        <f>TCD!U1233</f>
        <v/>
      </c>
      <c r="K1232">
        <f>K1231</f>
        <v/>
      </c>
      <c r="L1232" s="151">
        <f>_xlfn.XLOOKUP(F1232,'TCD poids'!A:A,'TCD poids'!C:C)</f>
        <v/>
      </c>
      <c r="M1232">
        <f>TCD!T1233</f>
        <v/>
      </c>
      <c r="N1232">
        <f>IF(I1232="",0.2,LOOKUP(I1232,'Pays TVA'!A:A,'Pays TVA'!B:B))</f>
        <v/>
      </c>
      <c r="O1232" s="151">
        <f>IF(TCD!M1233="","",TCD!M1233)</f>
        <v/>
      </c>
      <c r="P1232" s="151">
        <f>IF(TCD!J1233="","",TCD!J1233)</f>
        <v/>
      </c>
      <c r="Q1232" s="151">
        <f>IF(AND(TCD!L1233="",TCD!Q1233=""),"",IF(SUM(TCD!L1233,TCD!Q1233)&gt;15,29,9.5))</f>
        <v/>
      </c>
      <c r="R1232" s="151">
        <f>_xlfn.XLOOKUP(F1232,TCD!E:E,TCD!K:K,"")</f>
        <v/>
      </c>
      <c r="S1232" s="151">
        <f>IF(TCD!I1233="","",IF(TCD!I1233&gt;8.5,17,8.5))</f>
        <v/>
      </c>
      <c r="T1232" s="151">
        <f>TCD!Y1233</f>
        <v/>
      </c>
    </row>
    <row r="1233">
      <c r="A1233" s="13">
        <f>TCD!V1234</f>
        <v/>
      </c>
      <c r="B1233" s="1">
        <f>B1232</f>
        <v/>
      </c>
      <c r="F1233">
        <f>TCD!E1234</f>
        <v/>
      </c>
      <c r="H1233" s="6">
        <f>IF(RIGHT(J1233,3)="BTB","E","P")</f>
        <v/>
      </c>
      <c r="I1233">
        <f>LOOKUP(F1233,'Facture Chronopost'!L:L,'Facture Chronopost'!H:H)</f>
        <v/>
      </c>
      <c r="J1233" s="6">
        <f>TCD!U1234</f>
        <v/>
      </c>
      <c r="K1233">
        <f>K1232</f>
        <v/>
      </c>
      <c r="L1233" s="151">
        <f>_xlfn.XLOOKUP(F1233,'TCD poids'!A:A,'TCD poids'!C:C)</f>
        <v/>
      </c>
      <c r="M1233">
        <f>TCD!T1234</f>
        <v/>
      </c>
      <c r="N1233">
        <f>IF(I1233="",0.2,LOOKUP(I1233,'Pays TVA'!A:A,'Pays TVA'!B:B))</f>
        <v/>
      </c>
      <c r="O1233" s="151">
        <f>IF(TCD!M1234="","",TCD!M1234)</f>
        <v/>
      </c>
      <c r="P1233" s="151">
        <f>IF(TCD!J1234="","",TCD!J1234)</f>
        <v/>
      </c>
      <c r="Q1233" s="151">
        <f>IF(AND(TCD!L1234="",TCD!Q1234=""),"",IF(SUM(TCD!L1234,TCD!Q1234)&gt;15,29,9.5))</f>
        <v/>
      </c>
      <c r="R1233" s="151">
        <f>_xlfn.XLOOKUP(F1233,TCD!E:E,TCD!K:K,"")</f>
        <v/>
      </c>
      <c r="S1233" s="151">
        <f>IF(TCD!I1234="","",IF(TCD!I1234&gt;8.5,17,8.5))</f>
        <v/>
      </c>
      <c r="T1233" s="151">
        <f>TCD!Y1234</f>
        <v/>
      </c>
    </row>
    <row r="1234">
      <c r="A1234" s="13">
        <f>TCD!V1235</f>
        <v/>
      </c>
      <c r="B1234" s="1">
        <f>B1233</f>
        <v/>
      </c>
      <c r="F1234">
        <f>TCD!E1235</f>
        <v/>
      </c>
      <c r="H1234" s="6">
        <f>IF(RIGHT(J1234,3)="BTB","E","P")</f>
        <v/>
      </c>
      <c r="I1234">
        <f>LOOKUP(F1234,'Facture Chronopost'!L:L,'Facture Chronopost'!H:H)</f>
        <v/>
      </c>
      <c r="J1234" s="6">
        <f>TCD!U1235</f>
        <v/>
      </c>
      <c r="K1234">
        <f>K1233</f>
        <v/>
      </c>
      <c r="L1234" s="151">
        <f>_xlfn.XLOOKUP(F1234,'TCD poids'!A:A,'TCD poids'!C:C)</f>
        <v/>
      </c>
      <c r="M1234">
        <f>TCD!T1235</f>
        <v/>
      </c>
      <c r="N1234">
        <f>IF(I1234="",0.2,LOOKUP(I1234,'Pays TVA'!A:A,'Pays TVA'!B:B))</f>
        <v/>
      </c>
      <c r="O1234" s="151">
        <f>IF(TCD!M1235="","",TCD!M1235)</f>
        <v/>
      </c>
      <c r="P1234" s="151">
        <f>IF(TCD!J1235="","",TCD!J1235)</f>
        <v/>
      </c>
      <c r="Q1234" s="151">
        <f>IF(AND(TCD!L1235="",TCD!Q1235=""),"",IF(SUM(TCD!L1235,TCD!Q1235)&gt;15,29,9.5))</f>
        <v/>
      </c>
      <c r="R1234" s="151">
        <f>_xlfn.XLOOKUP(F1234,TCD!E:E,TCD!K:K,"")</f>
        <v/>
      </c>
      <c r="S1234" s="151">
        <f>IF(TCD!I1235="","",IF(TCD!I1235&gt;8.5,17,8.5))</f>
        <v/>
      </c>
      <c r="T1234" s="151">
        <f>TCD!Y1235</f>
        <v/>
      </c>
    </row>
    <row r="1235">
      <c r="A1235" s="13">
        <f>TCD!V1236</f>
        <v/>
      </c>
      <c r="B1235" s="1">
        <f>B1234</f>
        <v/>
      </c>
      <c r="F1235">
        <f>TCD!E1236</f>
        <v/>
      </c>
      <c r="H1235" s="6">
        <f>IF(RIGHT(J1235,3)="BTB","E","P")</f>
        <v/>
      </c>
      <c r="I1235">
        <f>LOOKUP(F1235,'Facture Chronopost'!L:L,'Facture Chronopost'!H:H)</f>
        <v/>
      </c>
      <c r="J1235" s="6">
        <f>TCD!U1236</f>
        <v/>
      </c>
      <c r="K1235">
        <f>K1234</f>
        <v/>
      </c>
      <c r="L1235" s="151">
        <f>_xlfn.XLOOKUP(F1235,'TCD poids'!A:A,'TCD poids'!C:C)</f>
        <v/>
      </c>
      <c r="M1235">
        <f>TCD!T1236</f>
        <v/>
      </c>
      <c r="N1235">
        <f>IF(I1235="",0.2,LOOKUP(I1235,'Pays TVA'!A:A,'Pays TVA'!B:B))</f>
        <v/>
      </c>
      <c r="O1235" s="151">
        <f>IF(TCD!M1236="","",TCD!M1236)</f>
        <v/>
      </c>
      <c r="P1235" s="151">
        <f>IF(TCD!J1236="","",TCD!J1236)</f>
        <v/>
      </c>
      <c r="Q1235" s="151">
        <f>IF(AND(TCD!L1236="",TCD!Q1236=""),"",IF(SUM(TCD!L1236,TCD!Q1236)&gt;15,29,9.5))</f>
        <v/>
      </c>
      <c r="R1235" s="151">
        <f>_xlfn.XLOOKUP(F1235,TCD!E:E,TCD!K:K,"")</f>
        <v/>
      </c>
      <c r="S1235" s="151">
        <f>IF(TCD!I1236="","",IF(TCD!I1236&gt;8.5,17,8.5))</f>
        <v/>
      </c>
      <c r="T1235" s="151">
        <f>TCD!Y1236</f>
        <v/>
      </c>
    </row>
    <row r="1236">
      <c r="A1236" s="13">
        <f>TCD!V1237</f>
        <v/>
      </c>
      <c r="B1236" s="1">
        <f>B1235</f>
        <v/>
      </c>
      <c r="F1236">
        <f>TCD!E1237</f>
        <v/>
      </c>
      <c r="H1236" s="6">
        <f>IF(RIGHT(J1236,3)="BTB","E","P")</f>
        <v/>
      </c>
      <c r="I1236">
        <f>LOOKUP(F1236,'Facture Chronopost'!L:L,'Facture Chronopost'!H:H)</f>
        <v/>
      </c>
      <c r="J1236" s="6">
        <f>TCD!U1237</f>
        <v/>
      </c>
      <c r="K1236">
        <f>K1235</f>
        <v/>
      </c>
      <c r="L1236" s="151">
        <f>_xlfn.XLOOKUP(F1236,'TCD poids'!A:A,'TCD poids'!C:C)</f>
        <v/>
      </c>
      <c r="M1236">
        <f>TCD!T1237</f>
        <v/>
      </c>
      <c r="N1236">
        <f>IF(I1236="",0.2,LOOKUP(I1236,'Pays TVA'!A:A,'Pays TVA'!B:B))</f>
        <v/>
      </c>
      <c r="O1236" s="151">
        <f>IF(TCD!M1237="","",TCD!M1237)</f>
        <v/>
      </c>
      <c r="P1236" s="151">
        <f>IF(TCD!J1237="","",TCD!J1237)</f>
        <v/>
      </c>
      <c r="Q1236" s="151">
        <f>IF(AND(TCD!L1237="",TCD!Q1237=""),"",IF(SUM(TCD!L1237,TCD!Q1237)&gt;15,29,9.5))</f>
        <v/>
      </c>
      <c r="R1236" s="151">
        <f>_xlfn.XLOOKUP(F1236,TCD!E:E,TCD!K:K,"")</f>
        <v/>
      </c>
      <c r="S1236" s="151">
        <f>IF(TCD!I1237="","",IF(TCD!I1237&gt;8.5,17,8.5))</f>
        <v/>
      </c>
      <c r="T1236" s="151">
        <f>TCD!Y1237</f>
        <v/>
      </c>
    </row>
    <row r="1237">
      <c r="A1237" s="13">
        <f>TCD!V1238</f>
        <v/>
      </c>
      <c r="B1237" s="1">
        <f>B1236</f>
        <v/>
      </c>
      <c r="F1237">
        <f>TCD!E1238</f>
        <v/>
      </c>
      <c r="H1237" s="6">
        <f>IF(RIGHT(J1237,3)="BTB","E","P")</f>
        <v/>
      </c>
      <c r="I1237">
        <f>LOOKUP(F1237,'Facture Chronopost'!L:L,'Facture Chronopost'!H:H)</f>
        <v/>
      </c>
      <c r="J1237" s="6">
        <f>TCD!U1238</f>
        <v/>
      </c>
      <c r="K1237">
        <f>K1236</f>
        <v/>
      </c>
      <c r="L1237" s="151">
        <f>_xlfn.XLOOKUP(F1237,'TCD poids'!A:A,'TCD poids'!C:C)</f>
        <v/>
      </c>
      <c r="M1237">
        <f>TCD!T1238</f>
        <v/>
      </c>
      <c r="N1237">
        <f>IF(I1237="",0.2,LOOKUP(I1237,'Pays TVA'!A:A,'Pays TVA'!B:B))</f>
        <v/>
      </c>
      <c r="O1237" s="151">
        <f>IF(TCD!M1238="","",TCD!M1238)</f>
        <v/>
      </c>
      <c r="P1237" s="151">
        <f>IF(TCD!J1238="","",TCD!J1238)</f>
        <v/>
      </c>
      <c r="Q1237" s="151">
        <f>IF(AND(TCD!L1238="",TCD!Q1238=""),"",IF(SUM(TCD!L1238,TCD!Q1238)&gt;15,29,9.5))</f>
        <v/>
      </c>
      <c r="R1237" s="151">
        <f>_xlfn.XLOOKUP(F1237,TCD!E:E,TCD!K:K,"")</f>
        <v/>
      </c>
      <c r="S1237" s="151">
        <f>IF(TCD!I1238="","",IF(TCD!I1238&gt;8.5,17,8.5))</f>
        <v/>
      </c>
      <c r="T1237" s="151">
        <f>TCD!Y1238</f>
        <v/>
      </c>
    </row>
    <row r="1238">
      <c r="A1238" s="13">
        <f>TCD!V1239</f>
        <v/>
      </c>
      <c r="B1238" s="1">
        <f>B1237</f>
        <v/>
      </c>
      <c r="F1238">
        <f>TCD!E1239</f>
        <v/>
      </c>
      <c r="H1238" s="6">
        <f>IF(RIGHT(J1238,3)="BTB","E","P")</f>
        <v/>
      </c>
      <c r="I1238">
        <f>LOOKUP(F1238,'Facture Chronopost'!L:L,'Facture Chronopost'!H:H)</f>
        <v/>
      </c>
      <c r="J1238" s="6">
        <f>TCD!U1239</f>
        <v/>
      </c>
      <c r="K1238">
        <f>K1237</f>
        <v/>
      </c>
      <c r="L1238" s="151">
        <f>_xlfn.XLOOKUP(F1238,'TCD poids'!A:A,'TCD poids'!C:C)</f>
        <v/>
      </c>
      <c r="M1238">
        <f>TCD!T1239</f>
        <v/>
      </c>
      <c r="N1238">
        <f>IF(I1238="",0.2,LOOKUP(I1238,'Pays TVA'!A:A,'Pays TVA'!B:B))</f>
        <v/>
      </c>
      <c r="O1238" s="151">
        <f>IF(TCD!M1239="","",TCD!M1239)</f>
        <v/>
      </c>
      <c r="P1238" s="151">
        <f>IF(TCD!J1239="","",TCD!J1239)</f>
        <v/>
      </c>
      <c r="Q1238" s="151">
        <f>IF(AND(TCD!L1239="",TCD!Q1239=""),"",IF(SUM(TCD!L1239,TCD!Q1239)&gt;15,29,9.5))</f>
        <v/>
      </c>
      <c r="R1238" s="151">
        <f>_xlfn.XLOOKUP(F1238,TCD!E:E,TCD!K:K,"")</f>
        <v/>
      </c>
      <c r="S1238" s="151">
        <f>IF(TCD!I1239="","",IF(TCD!I1239&gt;8.5,17,8.5))</f>
        <v/>
      </c>
      <c r="T1238" s="151">
        <f>TCD!Y1239</f>
        <v/>
      </c>
    </row>
    <row r="1239">
      <c r="A1239" s="13">
        <f>TCD!V1240</f>
        <v/>
      </c>
      <c r="B1239" s="1">
        <f>B1238</f>
        <v/>
      </c>
      <c r="F1239">
        <f>TCD!E1240</f>
        <v/>
      </c>
      <c r="H1239" s="6">
        <f>IF(RIGHT(J1239,3)="BTB","E","P")</f>
        <v/>
      </c>
      <c r="I1239">
        <f>LOOKUP(F1239,'Facture Chronopost'!L:L,'Facture Chronopost'!H:H)</f>
        <v/>
      </c>
      <c r="J1239" s="6">
        <f>TCD!U1240</f>
        <v/>
      </c>
      <c r="K1239">
        <f>K1238</f>
        <v/>
      </c>
      <c r="L1239" s="151">
        <f>_xlfn.XLOOKUP(F1239,'TCD poids'!A:A,'TCD poids'!C:C)</f>
        <v/>
      </c>
      <c r="M1239">
        <f>TCD!T1240</f>
        <v/>
      </c>
      <c r="N1239">
        <f>IF(I1239="",0.2,LOOKUP(I1239,'Pays TVA'!A:A,'Pays TVA'!B:B))</f>
        <v/>
      </c>
      <c r="O1239" s="151">
        <f>IF(TCD!M1240="","",TCD!M1240)</f>
        <v/>
      </c>
      <c r="P1239" s="151">
        <f>IF(TCD!J1240="","",TCD!J1240)</f>
        <v/>
      </c>
      <c r="Q1239" s="151">
        <f>IF(AND(TCD!L1240="",TCD!Q1240=""),"",IF(SUM(TCD!L1240,TCD!Q1240)&gt;15,29,9.5))</f>
        <v/>
      </c>
      <c r="R1239" s="151">
        <f>_xlfn.XLOOKUP(F1239,TCD!E:E,TCD!K:K,"")</f>
        <v/>
      </c>
      <c r="S1239" s="151">
        <f>IF(TCD!I1240="","",IF(TCD!I1240&gt;8.5,17,8.5))</f>
        <v/>
      </c>
      <c r="T1239" s="151">
        <f>TCD!Y1240</f>
        <v/>
      </c>
    </row>
    <row r="1240">
      <c r="A1240" s="13">
        <f>TCD!V1241</f>
        <v/>
      </c>
      <c r="B1240" s="1">
        <f>B1239</f>
        <v/>
      </c>
      <c r="F1240">
        <f>TCD!E1241</f>
        <v/>
      </c>
      <c r="H1240" s="6">
        <f>IF(RIGHT(J1240,3)="BTB","E","P")</f>
        <v/>
      </c>
      <c r="I1240">
        <f>LOOKUP(F1240,'Facture Chronopost'!L:L,'Facture Chronopost'!H:H)</f>
        <v/>
      </c>
      <c r="J1240" s="6">
        <f>TCD!U1241</f>
        <v/>
      </c>
      <c r="K1240">
        <f>K1239</f>
        <v/>
      </c>
      <c r="L1240" s="151">
        <f>_xlfn.XLOOKUP(F1240,'TCD poids'!A:A,'TCD poids'!C:C)</f>
        <v/>
      </c>
      <c r="M1240">
        <f>TCD!T1241</f>
        <v/>
      </c>
      <c r="N1240">
        <f>IF(I1240="",0.2,LOOKUP(I1240,'Pays TVA'!A:A,'Pays TVA'!B:B))</f>
        <v/>
      </c>
      <c r="O1240" s="151">
        <f>IF(TCD!M1241="","",TCD!M1241)</f>
        <v/>
      </c>
      <c r="P1240" s="151">
        <f>IF(TCD!J1241="","",TCD!J1241)</f>
        <v/>
      </c>
      <c r="Q1240" s="151">
        <f>IF(AND(TCD!L1241="",TCD!Q1241=""),"",IF(SUM(TCD!L1241,TCD!Q1241)&gt;15,29,9.5))</f>
        <v/>
      </c>
      <c r="R1240" s="151">
        <f>_xlfn.XLOOKUP(F1240,TCD!E:E,TCD!K:K,"")</f>
        <v/>
      </c>
      <c r="S1240" s="151">
        <f>IF(TCD!I1241="","",IF(TCD!I1241&gt;8.5,17,8.5))</f>
        <v/>
      </c>
      <c r="T1240" s="151">
        <f>TCD!Y1241</f>
        <v/>
      </c>
    </row>
    <row r="1241">
      <c r="A1241" s="13">
        <f>TCD!V1242</f>
        <v/>
      </c>
      <c r="B1241" s="1">
        <f>B1240</f>
        <v/>
      </c>
      <c r="F1241">
        <f>TCD!E1242</f>
        <v/>
      </c>
      <c r="H1241" s="6">
        <f>IF(RIGHT(J1241,3)="BTB","E","P")</f>
        <v/>
      </c>
      <c r="I1241">
        <f>LOOKUP(F1241,'Facture Chronopost'!L:L,'Facture Chronopost'!H:H)</f>
        <v/>
      </c>
      <c r="J1241" s="6">
        <f>TCD!U1242</f>
        <v/>
      </c>
      <c r="K1241">
        <f>K1240</f>
        <v/>
      </c>
      <c r="L1241" s="151">
        <f>_xlfn.XLOOKUP(F1241,'TCD poids'!A:A,'TCD poids'!C:C)</f>
        <v/>
      </c>
      <c r="M1241">
        <f>TCD!T1242</f>
        <v/>
      </c>
      <c r="N1241">
        <f>IF(I1241="",0.2,LOOKUP(I1241,'Pays TVA'!A:A,'Pays TVA'!B:B))</f>
        <v/>
      </c>
      <c r="O1241" s="151">
        <f>IF(TCD!M1242="","",TCD!M1242)</f>
        <v/>
      </c>
      <c r="P1241" s="151">
        <f>IF(TCD!J1242="","",TCD!J1242)</f>
        <v/>
      </c>
      <c r="Q1241" s="151">
        <f>IF(AND(TCD!L1242="",TCD!Q1242=""),"",IF(SUM(TCD!L1242,TCD!Q1242)&gt;15,29,9.5))</f>
        <v/>
      </c>
      <c r="R1241" s="151">
        <f>_xlfn.XLOOKUP(F1241,TCD!E:E,TCD!K:K,"")</f>
        <v/>
      </c>
      <c r="S1241" s="151">
        <f>IF(TCD!I1242="","",IF(TCD!I1242&gt;8.5,17,8.5))</f>
        <v/>
      </c>
      <c r="T1241" s="151">
        <f>TCD!Y1242</f>
        <v/>
      </c>
    </row>
    <row r="1242">
      <c r="A1242" s="13">
        <f>TCD!V1243</f>
        <v/>
      </c>
      <c r="B1242" s="1">
        <f>B1241</f>
        <v/>
      </c>
      <c r="F1242">
        <f>TCD!E1243</f>
        <v/>
      </c>
      <c r="H1242" s="6">
        <f>IF(RIGHT(J1242,3)="BTB","E","P")</f>
        <v/>
      </c>
      <c r="I1242">
        <f>LOOKUP(F1242,'Facture Chronopost'!L:L,'Facture Chronopost'!H:H)</f>
        <v/>
      </c>
      <c r="J1242" s="6">
        <f>TCD!U1243</f>
        <v/>
      </c>
      <c r="K1242">
        <f>K1241</f>
        <v/>
      </c>
      <c r="L1242" s="151">
        <f>_xlfn.XLOOKUP(F1242,'TCD poids'!A:A,'TCD poids'!C:C)</f>
        <v/>
      </c>
      <c r="M1242">
        <f>TCD!T1243</f>
        <v/>
      </c>
      <c r="N1242">
        <f>IF(I1242="",0.2,LOOKUP(I1242,'Pays TVA'!A:A,'Pays TVA'!B:B))</f>
        <v/>
      </c>
      <c r="O1242" s="151">
        <f>IF(TCD!M1243="","",TCD!M1243)</f>
        <v/>
      </c>
      <c r="P1242" s="151">
        <f>IF(TCD!J1243="","",TCD!J1243)</f>
        <v/>
      </c>
      <c r="Q1242" s="151">
        <f>IF(AND(TCD!L1243="",TCD!Q1243=""),"",IF(SUM(TCD!L1243,TCD!Q1243)&gt;15,29,9.5))</f>
        <v/>
      </c>
      <c r="R1242" s="151">
        <f>_xlfn.XLOOKUP(F1242,TCD!E:E,TCD!K:K,"")</f>
        <v/>
      </c>
      <c r="S1242" s="151">
        <f>IF(TCD!I1243="","",IF(TCD!I1243&gt;8.5,17,8.5))</f>
        <v/>
      </c>
      <c r="T1242" s="151">
        <f>TCD!Y1243</f>
        <v/>
      </c>
    </row>
    <row r="1243">
      <c r="A1243" s="13">
        <f>TCD!V1244</f>
        <v/>
      </c>
      <c r="B1243" s="1">
        <f>B1242</f>
        <v/>
      </c>
      <c r="F1243">
        <f>TCD!E1244</f>
        <v/>
      </c>
      <c r="H1243" s="6">
        <f>IF(RIGHT(J1243,3)="BTB","E","P")</f>
        <v/>
      </c>
      <c r="I1243">
        <f>LOOKUP(F1243,'Facture Chronopost'!L:L,'Facture Chronopost'!H:H)</f>
        <v/>
      </c>
      <c r="J1243" s="6">
        <f>TCD!U1244</f>
        <v/>
      </c>
      <c r="K1243">
        <f>K1242</f>
        <v/>
      </c>
      <c r="L1243" s="151">
        <f>_xlfn.XLOOKUP(F1243,'TCD poids'!A:A,'TCD poids'!C:C)</f>
        <v/>
      </c>
      <c r="M1243">
        <f>TCD!T1244</f>
        <v/>
      </c>
      <c r="N1243">
        <f>IF(I1243="",0.2,LOOKUP(I1243,'Pays TVA'!A:A,'Pays TVA'!B:B))</f>
        <v/>
      </c>
      <c r="O1243" s="151">
        <f>IF(TCD!M1244="","",TCD!M1244)</f>
        <v/>
      </c>
      <c r="P1243" s="151">
        <f>IF(TCD!J1244="","",TCD!J1244)</f>
        <v/>
      </c>
      <c r="Q1243" s="151">
        <f>IF(AND(TCD!L1244="",TCD!Q1244=""),"",IF(SUM(TCD!L1244,TCD!Q1244)&gt;15,29,9.5))</f>
        <v/>
      </c>
      <c r="R1243" s="151">
        <f>_xlfn.XLOOKUP(F1243,TCD!E:E,TCD!K:K,"")</f>
        <v/>
      </c>
      <c r="S1243" s="151">
        <f>IF(TCD!I1244="","",IF(TCD!I1244&gt;8.5,17,8.5))</f>
        <v/>
      </c>
      <c r="T1243" s="151">
        <f>TCD!Y1244</f>
        <v/>
      </c>
    </row>
    <row r="1244">
      <c r="A1244" s="13">
        <f>TCD!V1245</f>
        <v/>
      </c>
      <c r="B1244" s="1">
        <f>B1243</f>
        <v/>
      </c>
      <c r="F1244">
        <f>TCD!E1245</f>
        <v/>
      </c>
      <c r="H1244" s="6">
        <f>IF(RIGHT(J1244,3)="BTB","E","P")</f>
        <v/>
      </c>
      <c r="I1244">
        <f>LOOKUP(F1244,'Facture Chronopost'!L:L,'Facture Chronopost'!H:H)</f>
        <v/>
      </c>
      <c r="J1244" s="6">
        <f>TCD!U1245</f>
        <v/>
      </c>
      <c r="K1244">
        <f>K1243</f>
        <v/>
      </c>
      <c r="L1244" s="151">
        <f>_xlfn.XLOOKUP(F1244,'TCD poids'!A:A,'TCD poids'!C:C)</f>
        <v/>
      </c>
      <c r="M1244">
        <f>TCD!T1245</f>
        <v/>
      </c>
      <c r="N1244">
        <f>IF(I1244="",0.2,LOOKUP(I1244,'Pays TVA'!A:A,'Pays TVA'!B:B))</f>
        <v/>
      </c>
      <c r="O1244" s="151">
        <f>IF(TCD!M1245="","",TCD!M1245)</f>
        <v/>
      </c>
      <c r="P1244" s="151">
        <f>IF(TCD!J1245="","",TCD!J1245)</f>
        <v/>
      </c>
      <c r="Q1244" s="151">
        <f>IF(AND(TCD!L1245="",TCD!Q1245=""),"",IF(SUM(TCD!L1245,TCD!Q1245)&gt;15,29,9.5))</f>
        <v/>
      </c>
      <c r="R1244" s="151">
        <f>_xlfn.XLOOKUP(F1244,TCD!E:E,TCD!K:K,"")</f>
        <v/>
      </c>
      <c r="S1244" s="151">
        <f>IF(TCD!I1245="","",IF(TCD!I1245&gt;8.5,17,8.5))</f>
        <v/>
      </c>
      <c r="T1244" s="151">
        <f>TCD!Y1245</f>
        <v/>
      </c>
    </row>
    <row r="1245">
      <c r="A1245" s="13">
        <f>TCD!V1246</f>
        <v/>
      </c>
      <c r="B1245" s="1">
        <f>B1244</f>
        <v/>
      </c>
      <c r="F1245">
        <f>TCD!E1246</f>
        <v/>
      </c>
      <c r="H1245" s="6">
        <f>IF(RIGHT(J1245,3)="BTB","E","P")</f>
        <v/>
      </c>
      <c r="I1245">
        <f>LOOKUP(F1245,'Facture Chronopost'!L:L,'Facture Chronopost'!H:H)</f>
        <v/>
      </c>
      <c r="J1245" s="6">
        <f>TCD!U1246</f>
        <v/>
      </c>
      <c r="K1245">
        <f>K1244</f>
        <v/>
      </c>
      <c r="L1245" s="151">
        <f>_xlfn.XLOOKUP(F1245,'TCD poids'!A:A,'TCD poids'!C:C)</f>
        <v/>
      </c>
      <c r="M1245">
        <f>TCD!T1246</f>
        <v/>
      </c>
      <c r="N1245">
        <f>IF(I1245="",0.2,LOOKUP(I1245,'Pays TVA'!A:A,'Pays TVA'!B:B))</f>
        <v/>
      </c>
      <c r="O1245" s="151">
        <f>IF(TCD!M1246="","",TCD!M1246)</f>
        <v/>
      </c>
      <c r="P1245" s="151">
        <f>IF(TCD!J1246="","",TCD!J1246)</f>
        <v/>
      </c>
      <c r="Q1245" s="151">
        <f>IF(AND(TCD!L1246="",TCD!Q1246=""),"",IF(SUM(TCD!L1246,TCD!Q1246)&gt;15,29,9.5))</f>
        <v/>
      </c>
      <c r="R1245" s="151">
        <f>_xlfn.XLOOKUP(F1245,TCD!E:E,TCD!K:K,"")</f>
        <v/>
      </c>
      <c r="S1245" s="151">
        <f>IF(TCD!I1246="","",IF(TCD!I1246&gt;8.5,17,8.5))</f>
        <v/>
      </c>
      <c r="T1245" s="151">
        <f>TCD!Y1246</f>
        <v/>
      </c>
    </row>
    <row r="1246">
      <c r="A1246" s="13">
        <f>TCD!V1247</f>
        <v/>
      </c>
      <c r="B1246" s="1">
        <f>B1245</f>
        <v/>
      </c>
      <c r="F1246">
        <f>TCD!E1247</f>
        <v/>
      </c>
      <c r="H1246" s="6">
        <f>IF(RIGHT(J1246,3)="BTB","E","P")</f>
        <v/>
      </c>
      <c r="I1246">
        <f>LOOKUP(F1246,'Facture Chronopost'!L:L,'Facture Chronopost'!H:H)</f>
        <v/>
      </c>
      <c r="J1246" s="6">
        <f>TCD!U1247</f>
        <v/>
      </c>
      <c r="K1246">
        <f>K1245</f>
        <v/>
      </c>
      <c r="L1246" s="151">
        <f>_xlfn.XLOOKUP(F1246,'TCD poids'!A:A,'TCD poids'!C:C)</f>
        <v/>
      </c>
      <c r="M1246">
        <f>TCD!T1247</f>
        <v/>
      </c>
      <c r="N1246">
        <f>IF(I1246="",0.2,LOOKUP(I1246,'Pays TVA'!A:A,'Pays TVA'!B:B))</f>
        <v/>
      </c>
      <c r="O1246" s="151">
        <f>IF(TCD!M1247="","",TCD!M1247)</f>
        <v/>
      </c>
      <c r="P1246" s="151">
        <f>IF(TCD!J1247="","",TCD!J1247)</f>
        <v/>
      </c>
      <c r="Q1246" s="151">
        <f>IF(AND(TCD!L1247="",TCD!Q1247=""),"",IF(SUM(TCD!L1247,TCD!Q1247)&gt;15,29,9.5))</f>
        <v/>
      </c>
      <c r="R1246" s="151">
        <f>_xlfn.XLOOKUP(F1246,TCD!E:E,TCD!K:K,"")</f>
        <v/>
      </c>
      <c r="S1246" s="151">
        <f>IF(TCD!I1247="","",IF(TCD!I1247&gt;8.5,17,8.5))</f>
        <v/>
      </c>
      <c r="T1246" s="151">
        <f>TCD!Y1247</f>
        <v/>
      </c>
    </row>
    <row r="1247">
      <c r="A1247" s="13">
        <f>TCD!V1248</f>
        <v/>
      </c>
      <c r="B1247" s="1">
        <f>B1246</f>
        <v/>
      </c>
      <c r="F1247">
        <f>TCD!E1248</f>
        <v/>
      </c>
      <c r="H1247" s="6">
        <f>IF(RIGHT(J1247,3)="BTB","E","P")</f>
        <v/>
      </c>
      <c r="I1247">
        <f>LOOKUP(F1247,'Facture Chronopost'!L:L,'Facture Chronopost'!H:H)</f>
        <v/>
      </c>
      <c r="J1247" s="6">
        <f>TCD!U1248</f>
        <v/>
      </c>
      <c r="K1247">
        <f>K1246</f>
        <v/>
      </c>
      <c r="L1247" s="151">
        <f>_xlfn.XLOOKUP(F1247,'TCD poids'!A:A,'TCD poids'!C:C)</f>
        <v/>
      </c>
      <c r="M1247">
        <f>TCD!T1248</f>
        <v/>
      </c>
      <c r="N1247">
        <f>IF(I1247="",0.2,LOOKUP(I1247,'Pays TVA'!A:A,'Pays TVA'!B:B))</f>
        <v/>
      </c>
      <c r="O1247" s="151">
        <f>IF(TCD!M1248="","",TCD!M1248)</f>
        <v/>
      </c>
      <c r="P1247" s="151">
        <f>IF(TCD!J1248="","",TCD!J1248)</f>
        <v/>
      </c>
      <c r="Q1247" s="151">
        <f>IF(AND(TCD!L1248="",TCD!Q1248=""),"",IF(SUM(TCD!L1248,TCD!Q1248)&gt;15,29,9.5))</f>
        <v/>
      </c>
      <c r="R1247" s="151">
        <f>_xlfn.XLOOKUP(F1247,TCD!E:E,TCD!K:K,"")</f>
        <v/>
      </c>
      <c r="S1247" s="151">
        <f>IF(TCD!I1248="","",IF(TCD!I1248&gt;8.5,17,8.5))</f>
        <v/>
      </c>
      <c r="T1247" s="151">
        <f>TCD!Y1248</f>
        <v/>
      </c>
    </row>
    <row r="1248">
      <c r="A1248" s="13">
        <f>TCD!V1249</f>
        <v/>
      </c>
      <c r="B1248" s="1">
        <f>B1247</f>
        <v/>
      </c>
      <c r="F1248">
        <f>TCD!E1249</f>
        <v/>
      </c>
      <c r="H1248" s="6">
        <f>IF(RIGHT(J1248,3)="BTB","E","P")</f>
        <v/>
      </c>
      <c r="I1248">
        <f>LOOKUP(F1248,'Facture Chronopost'!L:L,'Facture Chronopost'!H:H)</f>
        <v/>
      </c>
      <c r="J1248" s="6">
        <f>TCD!U1249</f>
        <v/>
      </c>
      <c r="K1248">
        <f>K1247</f>
        <v/>
      </c>
      <c r="L1248" s="151">
        <f>_xlfn.XLOOKUP(F1248,'TCD poids'!A:A,'TCD poids'!C:C)</f>
        <v/>
      </c>
      <c r="M1248">
        <f>TCD!T1249</f>
        <v/>
      </c>
      <c r="N1248">
        <f>IF(I1248="",0.2,LOOKUP(I1248,'Pays TVA'!A:A,'Pays TVA'!B:B))</f>
        <v/>
      </c>
      <c r="O1248" s="151">
        <f>IF(TCD!M1249="","",TCD!M1249)</f>
        <v/>
      </c>
      <c r="P1248" s="151">
        <f>IF(TCD!J1249="","",TCD!J1249)</f>
        <v/>
      </c>
      <c r="Q1248" s="151">
        <f>IF(AND(TCD!L1249="",TCD!Q1249=""),"",IF(SUM(TCD!L1249,TCD!Q1249)&gt;15,29,9.5))</f>
        <v/>
      </c>
      <c r="R1248" s="151">
        <f>_xlfn.XLOOKUP(F1248,TCD!E:E,TCD!K:K,"")</f>
        <v/>
      </c>
      <c r="S1248" s="151">
        <f>IF(TCD!I1249="","",IF(TCD!I1249&gt;8.5,17,8.5))</f>
        <v/>
      </c>
      <c r="T1248" s="151">
        <f>TCD!Y1249</f>
        <v/>
      </c>
    </row>
    <row r="1249">
      <c r="A1249" s="13">
        <f>TCD!V1250</f>
        <v/>
      </c>
      <c r="B1249" s="1">
        <f>B1248</f>
        <v/>
      </c>
      <c r="F1249">
        <f>TCD!E1250</f>
        <v/>
      </c>
      <c r="H1249" s="6">
        <f>IF(RIGHT(J1249,3)="BTB","E","P")</f>
        <v/>
      </c>
      <c r="I1249">
        <f>LOOKUP(F1249,'Facture Chronopost'!L:L,'Facture Chronopost'!H:H)</f>
        <v/>
      </c>
      <c r="J1249" s="6">
        <f>TCD!U1250</f>
        <v/>
      </c>
      <c r="K1249">
        <f>K1248</f>
        <v/>
      </c>
      <c r="L1249" s="151">
        <f>_xlfn.XLOOKUP(F1249,'TCD poids'!A:A,'TCD poids'!C:C)</f>
        <v/>
      </c>
      <c r="M1249">
        <f>TCD!T1250</f>
        <v/>
      </c>
      <c r="N1249">
        <f>IF(I1249="",0.2,LOOKUP(I1249,'Pays TVA'!A:A,'Pays TVA'!B:B))</f>
        <v/>
      </c>
      <c r="O1249" s="151">
        <f>IF(TCD!M1250="","",TCD!M1250)</f>
        <v/>
      </c>
      <c r="P1249" s="151">
        <f>IF(TCD!J1250="","",TCD!J1250)</f>
        <v/>
      </c>
      <c r="Q1249" s="151">
        <f>IF(AND(TCD!L1250="",TCD!Q1250=""),"",IF(SUM(TCD!L1250,TCD!Q1250)&gt;15,29,9.5))</f>
        <v/>
      </c>
      <c r="R1249" s="151">
        <f>_xlfn.XLOOKUP(F1249,TCD!E:E,TCD!K:K,"")</f>
        <v/>
      </c>
      <c r="S1249" s="151">
        <f>IF(TCD!I1250="","",IF(TCD!I1250&gt;8.5,17,8.5))</f>
        <v/>
      </c>
      <c r="T1249" s="151">
        <f>TCD!Y1250</f>
        <v/>
      </c>
    </row>
    <row r="1250">
      <c r="A1250" s="13">
        <f>TCD!V1251</f>
        <v/>
      </c>
      <c r="B1250" s="1">
        <f>B1249</f>
        <v/>
      </c>
      <c r="F1250">
        <f>TCD!E1251</f>
        <v/>
      </c>
      <c r="H1250" s="6">
        <f>IF(RIGHT(J1250,3)="BTB","E","P")</f>
        <v/>
      </c>
      <c r="I1250">
        <f>LOOKUP(F1250,'Facture Chronopost'!L:L,'Facture Chronopost'!H:H)</f>
        <v/>
      </c>
      <c r="J1250" s="6">
        <f>TCD!U1251</f>
        <v/>
      </c>
      <c r="K1250">
        <f>K1249</f>
        <v/>
      </c>
      <c r="L1250" s="151">
        <f>_xlfn.XLOOKUP(F1250,'TCD poids'!A:A,'TCD poids'!C:C)</f>
        <v/>
      </c>
      <c r="M1250">
        <f>TCD!T1251</f>
        <v/>
      </c>
      <c r="N1250">
        <f>IF(I1250="",0.2,LOOKUP(I1250,'Pays TVA'!A:A,'Pays TVA'!B:B))</f>
        <v/>
      </c>
      <c r="O1250" s="151">
        <f>IF(TCD!M1251="","",TCD!M1251)</f>
        <v/>
      </c>
      <c r="P1250" s="151">
        <f>IF(TCD!J1251="","",TCD!J1251)</f>
        <v/>
      </c>
      <c r="Q1250" s="151">
        <f>IF(AND(TCD!L1251="",TCD!Q1251=""),"",IF(SUM(TCD!L1251,TCD!Q1251)&gt;15,29,9.5))</f>
        <v/>
      </c>
      <c r="R1250" s="151">
        <f>_xlfn.XLOOKUP(F1250,TCD!E:E,TCD!K:K,"")</f>
        <v/>
      </c>
      <c r="S1250" s="151">
        <f>IF(TCD!I1251="","",IF(TCD!I1251&gt;8.5,17,8.5))</f>
        <v/>
      </c>
      <c r="T1250" s="151">
        <f>TCD!Y1251</f>
        <v/>
      </c>
    </row>
    <row r="1251">
      <c r="A1251" s="13">
        <f>TCD!V1252</f>
        <v/>
      </c>
      <c r="B1251" s="1">
        <f>B1250</f>
        <v/>
      </c>
      <c r="F1251">
        <f>TCD!E1252</f>
        <v/>
      </c>
      <c r="H1251" s="6">
        <f>IF(RIGHT(J1251,3)="BTB","E","P")</f>
        <v/>
      </c>
      <c r="I1251">
        <f>LOOKUP(F1251,'Facture Chronopost'!L:L,'Facture Chronopost'!H:H)</f>
        <v/>
      </c>
      <c r="J1251" s="6">
        <f>TCD!U1252</f>
        <v/>
      </c>
      <c r="K1251">
        <f>K1250</f>
        <v/>
      </c>
      <c r="L1251" s="151">
        <f>_xlfn.XLOOKUP(F1251,'TCD poids'!A:A,'TCD poids'!C:C)</f>
        <v/>
      </c>
      <c r="M1251">
        <f>TCD!T1252</f>
        <v/>
      </c>
      <c r="N1251">
        <f>IF(I1251="",0.2,LOOKUP(I1251,'Pays TVA'!A:A,'Pays TVA'!B:B))</f>
        <v/>
      </c>
      <c r="O1251" s="151">
        <f>IF(TCD!M1252="","",TCD!M1252)</f>
        <v/>
      </c>
      <c r="P1251" s="151">
        <f>IF(TCD!J1252="","",TCD!J1252)</f>
        <v/>
      </c>
      <c r="Q1251" s="151">
        <f>IF(AND(TCD!L1252="",TCD!Q1252=""),"",IF(SUM(TCD!L1252,TCD!Q1252)&gt;15,29,9.5))</f>
        <v/>
      </c>
      <c r="R1251" s="151">
        <f>_xlfn.XLOOKUP(F1251,TCD!E:E,TCD!K:K,"")</f>
        <v/>
      </c>
      <c r="S1251" s="151">
        <f>IF(TCD!I1252="","",IF(TCD!I1252&gt;8.5,17,8.5))</f>
        <v/>
      </c>
      <c r="T1251" s="151">
        <f>TCD!Y1252</f>
        <v/>
      </c>
    </row>
    <row r="1252">
      <c r="A1252" s="13">
        <f>TCD!V1253</f>
        <v/>
      </c>
      <c r="B1252" s="1">
        <f>B1251</f>
        <v/>
      </c>
      <c r="F1252">
        <f>TCD!E1253</f>
        <v/>
      </c>
      <c r="H1252" s="6">
        <f>IF(RIGHT(J1252,3)="BTB","E","P")</f>
        <v/>
      </c>
      <c r="I1252">
        <f>LOOKUP(F1252,'Facture Chronopost'!L:L,'Facture Chronopost'!H:H)</f>
        <v/>
      </c>
      <c r="J1252" s="6">
        <f>TCD!U1253</f>
        <v/>
      </c>
      <c r="K1252">
        <f>K1251</f>
        <v/>
      </c>
      <c r="L1252" s="151">
        <f>_xlfn.XLOOKUP(F1252,'TCD poids'!A:A,'TCD poids'!C:C)</f>
        <v/>
      </c>
      <c r="M1252">
        <f>TCD!T1253</f>
        <v/>
      </c>
      <c r="N1252">
        <f>IF(I1252="",0.2,LOOKUP(I1252,'Pays TVA'!A:A,'Pays TVA'!B:B))</f>
        <v/>
      </c>
      <c r="O1252" s="151">
        <f>IF(TCD!M1253="","",TCD!M1253)</f>
        <v/>
      </c>
      <c r="P1252" s="151">
        <f>IF(TCD!J1253="","",TCD!J1253)</f>
        <v/>
      </c>
      <c r="Q1252" s="151">
        <f>IF(AND(TCD!L1253="",TCD!Q1253=""),"",IF(SUM(TCD!L1253,TCD!Q1253)&gt;15,29,9.5))</f>
        <v/>
      </c>
      <c r="R1252" s="151">
        <f>_xlfn.XLOOKUP(F1252,TCD!E:E,TCD!K:K,"")</f>
        <v/>
      </c>
      <c r="S1252" s="151">
        <f>IF(TCD!I1253="","",IF(TCD!I1253&gt;8.5,17,8.5))</f>
        <v/>
      </c>
      <c r="T1252" s="151">
        <f>TCD!Y1253</f>
        <v/>
      </c>
    </row>
    <row r="1253">
      <c r="A1253" s="13">
        <f>TCD!V1254</f>
        <v/>
      </c>
      <c r="B1253" s="1">
        <f>B1252</f>
        <v/>
      </c>
      <c r="F1253">
        <f>TCD!E1254</f>
        <v/>
      </c>
      <c r="H1253" s="6">
        <f>IF(RIGHT(J1253,3)="BTB","E","P")</f>
        <v/>
      </c>
      <c r="I1253">
        <f>LOOKUP(F1253,'Facture Chronopost'!L:L,'Facture Chronopost'!H:H)</f>
        <v/>
      </c>
      <c r="J1253" s="6">
        <f>TCD!U1254</f>
        <v/>
      </c>
      <c r="K1253">
        <f>K1252</f>
        <v/>
      </c>
      <c r="L1253" s="151">
        <f>_xlfn.XLOOKUP(F1253,'TCD poids'!A:A,'TCD poids'!C:C)</f>
        <v/>
      </c>
      <c r="M1253">
        <f>TCD!T1254</f>
        <v/>
      </c>
      <c r="N1253">
        <f>IF(I1253="",0.2,LOOKUP(I1253,'Pays TVA'!A:A,'Pays TVA'!B:B))</f>
        <v/>
      </c>
      <c r="O1253" s="151">
        <f>IF(TCD!M1254="","",TCD!M1254)</f>
        <v/>
      </c>
      <c r="P1253" s="151">
        <f>IF(TCD!J1254="","",TCD!J1254)</f>
        <v/>
      </c>
      <c r="Q1253" s="151">
        <f>IF(AND(TCD!L1254="",TCD!Q1254=""),"",IF(SUM(TCD!L1254,TCD!Q1254)&gt;15,29,9.5))</f>
        <v/>
      </c>
      <c r="R1253" s="151">
        <f>_xlfn.XLOOKUP(F1253,TCD!E:E,TCD!K:K,"")</f>
        <v/>
      </c>
      <c r="S1253" s="151">
        <f>IF(TCD!I1254="","",IF(TCD!I1254&gt;8.5,17,8.5))</f>
        <v/>
      </c>
      <c r="T1253" s="151">
        <f>TCD!Y1254</f>
        <v/>
      </c>
    </row>
    <row r="1254">
      <c r="A1254" s="13">
        <f>TCD!V1255</f>
        <v/>
      </c>
      <c r="B1254" s="1">
        <f>B1253</f>
        <v/>
      </c>
      <c r="F1254">
        <f>TCD!E1255</f>
        <v/>
      </c>
      <c r="H1254" s="6">
        <f>IF(RIGHT(J1254,3)="BTB","E","P")</f>
        <v/>
      </c>
      <c r="I1254">
        <f>LOOKUP(F1254,'Facture Chronopost'!L:L,'Facture Chronopost'!H:H)</f>
        <v/>
      </c>
      <c r="J1254" s="6">
        <f>TCD!U1255</f>
        <v/>
      </c>
      <c r="K1254">
        <f>K1253</f>
        <v/>
      </c>
      <c r="L1254" s="151">
        <f>_xlfn.XLOOKUP(F1254,'TCD poids'!A:A,'TCD poids'!C:C)</f>
        <v/>
      </c>
      <c r="M1254">
        <f>TCD!T1255</f>
        <v/>
      </c>
      <c r="N1254">
        <f>IF(I1254="",0.2,LOOKUP(I1254,'Pays TVA'!A:A,'Pays TVA'!B:B))</f>
        <v/>
      </c>
      <c r="O1254" s="151">
        <f>IF(TCD!M1255="","",TCD!M1255)</f>
        <v/>
      </c>
      <c r="P1254" s="151">
        <f>IF(TCD!J1255="","",TCD!J1255)</f>
        <v/>
      </c>
      <c r="Q1254" s="151">
        <f>IF(AND(TCD!L1255="",TCD!Q1255=""),"",IF(SUM(TCD!L1255,TCD!Q1255)&gt;15,29,9.5))</f>
        <v/>
      </c>
      <c r="R1254" s="151">
        <f>_xlfn.XLOOKUP(F1254,TCD!E:E,TCD!K:K,"")</f>
        <v/>
      </c>
      <c r="S1254" s="151">
        <f>IF(TCD!I1255="","",IF(TCD!I1255&gt;8.5,17,8.5))</f>
        <v/>
      </c>
      <c r="T1254" s="151">
        <f>TCD!Y1255</f>
        <v/>
      </c>
    </row>
    <row r="1255">
      <c r="A1255" s="13">
        <f>TCD!V1256</f>
        <v/>
      </c>
      <c r="B1255" s="1">
        <f>B1254</f>
        <v/>
      </c>
      <c r="F1255">
        <f>TCD!E1256</f>
        <v/>
      </c>
      <c r="H1255" s="6">
        <f>IF(RIGHT(J1255,3)="BTB","E","P")</f>
        <v/>
      </c>
      <c r="I1255">
        <f>LOOKUP(F1255,'Facture Chronopost'!L:L,'Facture Chronopost'!H:H)</f>
        <v/>
      </c>
      <c r="J1255" s="6">
        <f>TCD!U1256</f>
        <v/>
      </c>
      <c r="K1255">
        <f>K1254</f>
        <v/>
      </c>
      <c r="L1255" s="151">
        <f>_xlfn.XLOOKUP(F1255,'TCD poids'!A:A,'TCD poids'!C:C)</f>
        <v/>
      </c>
      <c r="M1255">
        <f>TCD!T1256</f>
        <v/>
      </c>
      <c r="N1255">
        <f>IF(I1255="",0.2,LOOKUP(I1255,'Pays TVA'!A:A,'Pays TVA'!B:B))</f>
        <v/>
      </c>
      <c r="O1255" s="151">
        <f>IF(TCD!M1256="","",TCD!M1256)</f>
        <v/>
      </c>
      <c r="P1255" s="151">
        <f>IF(TCD!J1256="","",TCD!J1256)</f>
        <v/>
      </c>
      <c r="Q1255" s="151">
        <f>IF(AND(TCD!L1256="",TCD!Q1256=""),"",IF(SUM(TCD!L1256,TCD!Q1256)&gt;15,29,9.5))</f>
        <v/>
      </c>
      <c r="R1255" s="151">
        <f>_xlfn.XLOOKUP(F1255,TCD!E:E,TCD!K:K,"")</f>
        <v/>
      </c>
      <c r="S1255" s="151">
        <f>IF(TCD!I1256="","",IF(TCD!I1256&gt;8.5,17,8.5))</f>
        <v/>
      </c>
      <c r="T1255" s="151">
        <f>TCD!Y1256</f>
        <v/>
      </c>
    </row>
    <row r="1256">
      <c r="A1256" s="13">
        <f>TCD!V1257</f>
        <v/>
      </c>
      <c r="B1256" s="1">
        <f>B1255</f>
        <v/>
      </c>
      <c r="F1256">
        <f>TCD!E1257</f>
        <v/>
      </c>
      <c r="H1256" s="6">
        <f>IF(RIGHT(J1256,3)="BTB","E","P")</f>
        <v/>
      </c>
      <c r="I1256">
        <f>LOOKUP(F1256,'Facture Chronopost'!L:L,'Facture Chronopost'!H:H)</f>
        <v/>
      </c>
      <c r="J1256" s="6">
        <f>TCD!U1257</f>
        <v/>
      </c>
      <c r="K1256">
        <f>K1255</f>
        <v/>
      </c>
      <c r="L1256" s="151">
        <f>_xlfn.XLOOKUP(F1256,'TCD poids'!A:A,'TCD poids'!C:C)</f>
        <v/>
      </c>
      <c r="M1256">
        <f>TCD!T1257</f>
        <v/>
      </c>
      <c r="N1256">
        <f>IF(I1256="",0.2,LOOKUP(I1256,'Pays TVA'!A:A,'Pays TVA'!B:B))</f>
        <v/>
      </c>
      <c r="O1256" s="151">
        <f>IF(TCD!M1257="","",TCD!M1257)</f>
        <v/>
      </c>
      <c r="P1256" s="151">
        <f>IF(TCD!J1257="","",TCD!J1257)</f>
        <v/>
      </c>
      <c r="Q1256" s="151">
        <f>IF(AND(TCD!L1257="",TCD!Q1257=""),"",IF(SUM(TCD!L1257,TCD!Q1257)&gt;15,29,9.5))</f>
        <v/>
      </c>
      <c r="R1256" s="151">
        <f>_xlfn.XLOOKUP(F1256,TCD!E:E,TCD!K:K,"")</f>
        <v/>
      </c>
      <c r="S1256" s="151">
        <f>IF(TCD!I1257="","",IF(TCD!I1257&gt;8.5,17,8.5))</f>
        <v/>
      </c>
      <c r="T1256" s="151">
        <f>TCD!Y1257</f>
        <v/>
      </c>
    </row>
    <row r="1257">
      <c r="A1257" s="13">
        <f>TCD!V1258</f>
        <v/>
      </c>
      <c r="B1257" s="1">
        <f>B1256</f>
        <v/>
      </c>
      <c r="F1257">
        <f>TCD!E1258</f>
        <v/>
      </c>
      <c r="H1257" s="6">
        <f>IF(RIGHT(J1257,3)="BTB","E","P")</f>
        <v/>
      </c>
      <c r="I1257">
        <f>LOOKUP(F1257,'Facture Chronopost'!L:L,'Facture Chronopost'!H:H)</f>
        <v/>
      </c>
      <c r="J1257" s="6">
        <f>TCD!U1258</f>
        <v/>
      </c>
      <c r="K1257">
        <f>K1256</f>
        <v/>
      </c>
      <c r="L1257" s="151">
        <f>_xlfn.XLOOKUP(F1257,'TCD poids'!A:A,'TCD poids'!C:C)</f>
        <v/>
      </c>
      <c r="M1257">
        <f>TCD!T1258</f>
        <v/>
      </c>
      <c r="N1257">
        <f>IF(I1257="",0.2,LOOKUP(I1257,'Pays TVA'!A:A,'Pays TVA'!B:B))</f>
        <v/>
      </c>
      <c r="O1257" s="151">
        <f>IF(TCD!M1258="","",TCD!M1258)</f>
        <v/>
      </c>
      <c r="P1257" s="151">
        <f>IF(TCD!J1258="","",TCD!J1258)</f>
        <v/>
      </c>
      <c r="Q1257" s="151">
        <f>IF(AND(TCD!L1258="",TCD!Q1258=""),"",IF(SUM(TCD!L1258,TCD!Q1258)&gt;15,29,9.5))</f>
        <v/>
      </c>
      <c r="R1257" s="151">
        <f>_xlfn.XLOOKUP(F1257,TCD!E:E,TCD!K:K,"")</f>
        <v/>
      </c>
      <c r="S1257" s="151">
        <f>IF(TCD!I1258="","",IF(TCD!I1258&gt;8.5,17,8.5))</f>
        <v/>
      </c>
      <c r="T1257" s="151">
        <f>TCD!Y1258</f>
        <v/>
      </c>
    </row>
    <row r="1258">
      <c r="A1258" s="13">
        <f>TCD!V1259</f>
        <v/>
      </c>
      <c r="B1258" s="1">
        <f>B1257</f>
        <v/>
      </c>
      <c r="F1258">
        <f>TCD!E1259</f>
        <v/>
      </c>
      <c r="H1258" s="6">
        <f>IF(RIGHT(J1258,3)="BTB","E","P")</f>
        <v/>
      </c>
      <c r="I1258">
        <f>LOOKUP(F1258,'Facture Chronopost'!L:L,'Facture Chronopost'!H:H)</f>
        <v/>
      </c>
      <c r="J1258" s="6">
        <f>TCD!U1259</f>
        <v/>
      </c>
      <c r="K1258">
        <f>K1257</f>
        <v/>
      </c>
      <c r="L1258" s="151">
        <f>_xlfn.XLOOKUP(F1258,'TCD poids'!A:A,'TCD poids'!C:C)</f>
        <v/>
      </c>
      <c r="M1258">
        <f>TCD!T1259</f>
        <v/>
      </c>
      <c r="N1258">
        <f>IF(I1258="",0.2,LOOKUP(I1258,'Pays TVA'!A:A,'Pays TVA'!B:B))</f>
        <v/>
      </c>
      <c r="O1258" s="151">
        <f>IF(TCD!M1259="","",TCD!M1259)</f>
        <v/>
      </c>
      <c r="P1258" s="151">
        <f>IF(TCD!J1259="","",TCD!J1259)</f>
        <v/>
      </c>
      <c r="Q1258" s="151">
        <f>IF(AND(TCD!L1259="",TCD!Q1259=""),"",IF(SUM(TCD!L1259,TCD!Q1259)&gt;15,29,9.5))</f>
        <v/>
      </c>
      <c r="R1258" s="151">
        <f>_xlfn.XLOOKUP(F1258,TCD!E:E,TCD!K:K,"")</f>
        <v/>
      </c>
      <c r="S1258" s="151">
        <f>IF(TCD!I1259="","",IF(TCD!I1259&gt;8.5,17,8.5))</f>
        <v/>
      </c>
      <c r="T1258" s="151">
        <f>TCD!Y1259</f>
        <v/>
      </c>
    </row>
    <row r="1259">
      <c r="A1259" s="13">
        <f>TCD!V1260</f>
        <v/>
      </c>
      <c r="B1259" s="1">
        <f>B1258</f>
        <v/>
      </c>
      <c r="F1259">
        <f>TCD!E1260</f>
        <v/>
      </c>
      <c r="H1259" s="6">
        <f>IF(RIGHT(J1259,3)="BTB","E","P")</f>
        <v/>
      </c>
      <c r="I1259">
        <f>LOOKUP(F1259,'Facture Chronopost'!L:L,'Facture Chronopost'!H:H)</f>
        <v/>
      </c>
      <c r="J1259" s="6">
        <f>TCD!U1260</f>
        <v/>
      </c>
      <c r="K1259">
        <f>K1258</f>
        <v/>
      </c>
      <c r="L1259" s="151">
        <f>_xlfn.XLOOKUP(F1259,'TCD poids'!A:A,'TCD poids'!C:C)</f>
        <v/>
      </c>
      <c r="M1259">
        <f>TCD!T1260</f>
        <v/>
      </c>
      <c r="N1259">
        <f>IF(I1259="",0.2,LOOKUP(I1259,'Pays TVA'!A:A,'Pays TVA'!B:B))</f>
        <v/>
      </c>
      <c r="O1259" s="151">
        <f>IF(TCD!M1260="","",TCD!M1260)</f>
        <v/>
      </c>
      <c r="P1259" s="151">
        <f>IF(TCD!J1260="","",TCD!J1260)</f>
        <v/>
      </c>
      <c r="Q1259" s="151">
        <f>IF(AND(TCD!L1260="",TCD!Q1260=""),"",IF(SUM(TCD!L1260,TCD!Q1260)&gt;15,29,9.5))</f>
        <v/>
      </c>
      <c r="R1259" s="151">
        <f>_xlfn.XLOOKUP(F1259,TCD!E:E,TCD!K:K,"")</f>
        <v/>
      </c>
      <c r="S1259" s="151">
        <f>IF(TCD!I1260="","",IF(TCD!I1260&gt;8.5,17,8.5))</f>
        <v/>
      </c>
      <c r="T1259" s="151">
        <f>TCD!Y1260</f>
        <v/>
      </c>
    </row>
    <row r="1260">
      <c r="A1260" s="13">
        <f>TCD!V1261</f>
        <v/>
      </c>
      <c r="B1260" s="1">
        <f>B1259</f>
        <v/>
      </c>
      <c r="F1260">
        <f>TCD!E1261</f>
        <v/>
      </c>
      <c r="H1260" s="6">
        <f>IF(RIGHT(J1260,3)="BTB","E","P")</f>
        <v/>
      </c>
      <c r="I1260">
        <f>LOOKUP(F1260,'Facture Chronopost'!L:L,'Facture Chronopost'!H:H)</f>
        <v/>
      </c>
      <c r="J1260" s="6">
        <f>TCD!U1261</f>
        <v/>
      </c>
      <c r="K1260">
        <f>K1259</f>
        <v/>
      </c>
      <c r="L1260" s="151">
        <f>_xlfn.XLOOKUP(F1260,'TCD poids'!A:A,'TCD poids'!C:C)</f>
        <v/>
      </c>
      <c r="M1260">
        <f>TCD!T1261</f>
        <v/>
      </c>
      <c r="N1260">
        <f>IF(I1260="",0.2,LOOKUP(I1260,'Pays TVA'!A:A,'Pays TVA'!B:B))</f>
        <v/>
      </c>
      <c r="O1260" s="151">
        <f>IF(TCD!M1261="","",TCD!M1261)</f>
        <v/>
      </c>
      <c r="P1260" s="151">
        <f>IF(TCD!J1261="","",TCD!J1261)</f>
        <v/>
      </c>
      <c r="Q1260" s="151">
        <f>IF(AND(TCD!L1261="",TCD!Q1261=""),"",IF(SUM(TCD!L1261,TCD!Q1261)&gt;15,29,9.5))</f>
        <v/>
      </c>
      <c r="R1260" s="151">
        <f>_xlfn.XLOOKUP(F1260,TCD!E:E,TCD!K:K,"")</f>
        <v/>
      </c>
      <c r="S1260" s="151">
        <f>IF(TCD!I1261="","",IF(TCD!I1261&gt;8.5,17,8.5))</f>
        <v/>
      </c>
      <c r="T1260" s="151">
        <f>TCD!Y1261</f>
        <v/>
      </c>
    </row>
    <row r="1261">
      <c r="A1261" s="13">
        <f>TCD!V1262</f>
        <v/>
      </c>
      <c r="B1261" s="1">
        <f>B1260</f>
        <v/>
      </c>
      <c r="F1261">
        <f>TCD!E1262</f>
        <v/>
      </c>
      <c r="H1261" s="6">
        <f>IF(RIGHT(J1261,3)="BTB","E","P")</f>
        <v/>
      </c>
      <c r="I1261">
        <f>LOOKUP(F1261,'Facture Chronopost'!L:L,'Facture Chronopost'!H:H)</f>
        <v/>
      </c>
      <c r="J1261" s="6">
        <f>TCD!U1262</f>
        <v/>
      </c>
      <c r="K1261">
        <f>K1260</f>
        <v/>
      </c>
      <c r="L1261" s="151">
        <f>_xlfn.XLOOKUP(F1261,'TCD poids'!A:A,'TCD poids'!C:C)</f>
        <v/>
      </c>
      <c r="M1261">
        <f>TCD!T1262</f>
        <v/>
      </c>
      <c r="N1261">
        <f>IF(I1261="",0.2,LOOKUP(I1261,'Pays TVA'!A:A,'Pays TVA'!B:B))</f>
        <v/>
      </c>
      <c r="O1261" s="151">
        <f>IF(TCD!M1262="","",TCD!M1262)</f>
        <v/>
      </c>
      <c r="P1261" s="151">
        <f>IF(TCD!J1262="","",TCD!J1262)</f>
        <v/>
      </c>
      <c r="Q1261" s="151">
        <f>IF(AND(TCD!L1262="",TCD!Q1262=""),"",IF(SUM(TCD!L1262,TCD!Q1262)&gt;15,29,9.5))</f>
        <v/>
      </c>
      <c r="R1261" s="151">
        <f>_xlfn.XLOOKUP(F1261,TCD!E:E,TCD!K:K,"")</f>
        <v/>
      </c>
      <c r="S1261" s="151">
        <f>IF(TCD!I1262="","",IF(TCD!I1262&gt;8.5,17,8.5))</f>
        <v/>
      </c>
      <c r="T1261" s="151">
        <f>TCD!Y1262</f>
        <v/>
      </c>
    </row>
    <row r="1262">
      <c r="A1262" s="13">
        <f>TCD!V1263</f>
        <v/>
      </c>
      <c r="B1262" s="1">
        <f>B1261</f>
        <v/>
      </c>
      <c r="F1262">
        <f>TCD!E1263</f>
        <v/>
      </c>
      <c r="H1262" s="6">
        <f>IF(RIGHT(J1262,3)="BTB","E","P")</f>
        <v/>
      </c>
      <c r="I1262">
        <f>LOOKUP(F1262,'Facture Chronopost'!L:L,'Facture Chronopost'!H:H)</f>
        <v/>
      </c>
      <c r="J1262" s="6">
        <f>TCD!U1263</f>
        <v/>
      </c>
      <c r="K1262">
        <f>K1261</f>
        <v/>
      </c>
      <c r="L1262" s="151">
        <f>_xlfn.XLOOKUP(F1262,'TCD poids'!A:A,'TCD poids'!C:C)</f>
        <v/>
      </c>
      <c r="M1262">
        <f>TCD!T1263</f>
        <v/>
      </c>
      <c r="N1262">
        <f>IF(I1262="",0.2,LOOKUP(I1262,'Pays TVA'!A:A,'Pays TVA'!B:B))</f>
        <v/>
      </c>
      <c r="O1262" s="151">
        <f>IF(TCD!M1263="","",TCD!M1263)</f>
        <v/>
      </c>
      <c r="P1262" s="151">
        <f>IF(TCD!J1263="","",TCD!J1263)</f>
        <v/>
      </c>
      <c r="Q1262" s="151">
        <f>IF(AND(TCD!L1263="",TCD!Q1263=""),"",IF(SUM(TCD!L1263,TCD!Q1263)&gt;15,29,9.5))</f>
        <v/>
      </c>
      <c r="R1262" s="151">
        <f>_xlfn.XLOOKUP(F1262,TCD!E:E,TCD!K:K,"")</f>
        <v/>
      </c>
      <c r="S1262" s="151">
        <f>IF(TCD!I1263="","",IF(TCD!I1263&gt;8.5,17,8.5))</f>
        <v/>
      </c>
      <c r="T1262" s="151">
        <f>TCD!Y1263</f>
        <v/>
      </c>
    </row>
    <row r="1263">
      <c r="A1263" s="13">
        <f>TCD!V1264</f>
        <v/>
      </c>
      <c r="B1263" s="1">
        <f>B1262</f>
        <v/>
      </c>
      <c r="F1263">
        <f>TCD!E1264</f>
        <v/>
      </c>
      <c r="H1263" s="6">
        <f>IF(RIGHT(J1263,3)="BTB","E","P")</f>
        <v/>
      </c>
      <c r="I1263">
        <f>LOOKUP(F1263,'Facture Chronopost'!L:L,'Facture Chronopost'!H:H)</f>
        <v/>
      </c>
      <c r="J1263" s="6">
        <f>TCD!U1264</f>
        <v/>
      </c>
      <c r="K1263">
        <f>K1262</f>
        <v/>
      </c>
      <c r="L1263" s="151">
        <f>_xlfn.XLOOKUP(F1263,'TCD poids'!A:A,'TCD poids'!C:C)</f>
        <v/>
      </c>
      <c r="M1263">
        <f>TCD!T1264</f>
        <v/>
      </c>
      <c r="N1263">
        <f>IF(I1263="",0.2,LOOKUP(I1263,'Pays TVA'!A:A,'Pays TVA'!B:B))</f>
        <v/>
      </c>
      <c r="O1263" s="151">
        <f>IF(TCD!M1264="","",TCD!M1264)</f>
        <v/>
      </c>
      <c r="P1263" s="151">
        <f>IF(TCD!J1264="","",TCD!J1264)</f>
        <v/>
      </c>
      <c r="Q1263" s="151">
        <f>IF(AND(TCD!L1264="",TCD!Q1264=""),"",IF(SUM(TCD!L1264,TCD!Q1264)&gt;15,29,9.5))</f>
        <v/>
      </c>
      <c r="R1263" s="151">
        <f>_xlfn.XLOOKUP(F1263,TCD!E:E,TCD!K:K,"")</f>
        <v/>
      </c>
      <c r="S1263" s="151">
        <f>IF(TCD!I1264="","",IF(TCD!I1264&gt;8.5,17,8.5))</f>
        <v/>
      </c>
      <c r="T1263" s="151">
        <f>TCD!Y1264</f>
        <v/>
      </c>
    </row>
    <row r="1264">
      <c r="A1264" s="13">
        <f>TCD!V1265</f>
        <v/>
      </c>
      <c r="B1264" s="1">
        <f>B1263</f>
        <v/>
      </c>
      <c r="F1264">
        <f>TCD!E1265</f>
        <v/>
      </c>
      <c r="H1264" s="6">
        <f>IF(RIGHT(J1264,3)="BTB","E","P")</f>
        <v/>
      </c>
      <c r="I1264">
        <f>LOOKUP(F1264,'Facture Chronopost'!L:L,'Facture Chronopost'!H:H)</f>
        <v/>
      </c>
      <c r="J1264" s="6">
        <f>TCD!U1265</f>
        <v/>
      </c>
      <c r="K1264">
        <f>K1263</f>
        <v/>
      </c>
      <c r="L1264" s="151">
        <f>_xlfn.XLOOKUP(F1264,'TCD poids'!A:A,'TCD poids'!C:C)</f>
        <v/>
      </c>
      <c r="M1264">
        <f>TCD!T1265</f>
        <v/>
      </c>
      <c r="N1264">
        <f>IF(I1264="",0.2,LOOKUP(I1264,'Pays TVA'!A:A,'Pays TVA'!B:B))</f>
        <v/>
      </c>
      <c r="O1264" s="151">
        <f>IF(TCD!M1265="","",TCD!M1265)</f>
        <v/>
      </c>
      <c r="P1264" s="151">
        <f>IF(TCD!J1265="","",TCD!J1265)</f>
        <v/>
      </c>
      <c r="Q1264" s="151">
        <f>IF(AND(TCD!L1265="",TCD!Q1265=""),"",IF(SUM(TCD!L1265,TCD!Q1265)&gt;15,29,9.5))</f>
        <v/>
      </c>
      <c r="R1264" s="151">
        <f>_xlfn.XLOOKUP(F1264,TCD!E:E,TCD!K:K,"")</f>
        <v/>
      </c>
      <c r="S1264" s="151">
        <f>IF(TCD!I1265="","",IF(TCD!I1265&gt;8.5,17,8.5))</f>
        <v/>
      </c>
      <c r="T1264" s="151">
        <f>TCD!Y1265</f>
        <v/>
      </c>
    </row>
    <row r="1265">
      <c r="A1265" s="13">
        <f>TCD!V1266</f>
        <v/>
      </c>
      <c r="B1265" s="1">
        <f>B1264</f>
        <v/>
      </c>
      <c r="F1265">
        <f>TCD!E1266</f>
        <v/>
      </c>
      <c r="H1265" s="6">
        <f>IF(RIGHT(J1265,3)="BTB","E","P")</f>
        <v/>
      </c>
      <c r="I1265">
        <f>LOOKUP(F1265,'Facture Chronopost'!L:L,'Facture Chronopost'!H:H)</f>
        <v/>
      </c>
      <c r="J1265" s="6">
        <f>TCD!U1266</f>
        <v/>
      </c>
      <c r="K1265">
        <f>K1264</f>
        <v/>
      </c>
      <c r="L1265" s="151">
        <f>_xlfn.XLOOKUP(F1265,'TCD poids'!A:A,'TCD poids'!C:C)</f>
        <v/>
      </c>
      <c r="M1265">
        <f>TCD!T1266</f>
        <v/>
      </c>
      <c r="N1265">
        <f>IF(I1265="",0.2,LOOKUP(I1265,'Pays TVA'!A:A,'Pays TVA'!B:B))</f>
        <v/>
      </c>
      <c r="O1265" s="151">
        <f>IF(TCD!M1266="","",TCD!M1266)</f>
        <v/>
      </c>
      <c r="P1265" s="151">
        <f>IF(TCD!J1266="","",TCD!J1266)</f>
        <v/>
      </c>
      <c r="Q1265" s="151">
        <f>IF(AND(TCD!L1266="",TCD!Q1266=""),"",IF(SUM(TCD!L1266,TCD!Q1266)&gt;15,29,9.5))</f>
        <v/>
      </c>
      <c r="R1265" s="151">
        <f>_xlfn.XLOOKUP(F1265,TCD!E:E,TCD!K:K,"")</f>
        <v/>
      </c>
      <c r="S1265" s="151">
        <f>IF(TCD!I1266="","",IF(TCD!I1266&gt;8.5,17,8.5))</f>
        <v/>
      </c>
      <c r="T1265" s="151">
        <f>TCD!Y1266</f>
        <v/>
      </c>
    </row>
    <row r="1266">
      <c r="A1266" s="13">
        <f>TCD!V1267</f>
        <v/>
      </c>
      <c r="B1266" s="1">
        <f>B1265</f>
        <v/>
      </c>
      <c r="F1266">
        <f>TCD!E1267</f>
        <v/>
      </c>
      <c r="H1266" s="6">
        <f>IF(RIGHT(J1266,3)="BTB","E","P")</f>
        <v/>
      </c>
      <c r="I1266">
        <f>LOOKUP(F1266,'Facture Chronopost'!L:L,'Facture Chronopost'!H:H)</f>
        <v/>
      </c>
      <c r="J1266" s="6">
        <f>TCD!U1267</f>
        <v/>
      </c>
      <c r="K1266">
        <f>K1265</f>
        <v/>
      </c>
      <c r="L1266" s="151">
        <f>_xlfn.XLOOKUP(F1266,'TCD poids'!A:A,'TCD poids'!C:C)</f>
        <v/>
      </c>
      <c r="M1266">
        <f>TCD!T1267</f>
        <v/>
      </c>
      <c r="N1266">
        <f>IF(I1266="",0.2,LOOKUP(I1266,'Pays TVA'!A:A,'Pays TVA'!B:B))</f>
        <v/>
      </c>
      <c r="O1266" s="151">
        <f>IF(TCD!M1267="","",TCD!M1267)</f>
        <v/>
      </c>
      <c r="P1266" s="151">
        <f>IF(TCD!J1267="","",TCD!J1267)</f>
        <v/>
      </c>
      <c r="Q1266" s="151">
        <f>IF(AND(TCD!L1267="",TCD!Q1267=""),"",IF(SUM(TCD!L1267,TCD!Q1267)&gt;15,29,9.5))</f>
        <v/>
      </c>
      <c r="R1266" s="151">
        <f>_xlfn.XLOOKUP(F1266,TCD!E:E,TCD!K:K,"")</f>
        <v/>
      </c>
      <c r="S1266" s="151">
        <f>IF(TCD!I1267="","",IF(TCD!I1267&gt;8.5,17,8.5))</f>
        <v/>
      </c>
      <c r="T1266" s="151">
        <f>TCD!Y1267</f>
        <v/>
      </c>
    </row>
    <row r="1267">
      <c r="A1267" s="13">
        <f>TCD!V1268</f>
        <v/>
      </c>
      <c r="B1267" s="1">
        <f>B1266</f>
        <v/>
      </c>
      <c r="F1267">
        <f>TCD!E1268</f>
        <v/>
      </c>
      <c r="H1267" s="6">
        <f>IF(RIGHT(J1267,3)="BTB","E","P")</f>
        <v/>
      </c>
      <c r="I1267">
        <f>LOOKUP(F1267,'Facture Chronopost'!L:L,'Facture Chronopost'!H:H)</f>
        <v/>
      </c>
      <c r="J1267" s="6">
        <f>TCD!U1268</f>
        <v/>
      </c>
      <c r="K1267">
        <f>K1266</f>
        <v/>
      </c>
      <c r="L1267" s="151">
        <f>_xlfn.XLOOKUP(F1267,'TCD poids'!A:A,'TCD poids'!C:C)</f>
        <v/>
      </c>
      <c r="M1267">
        <f>TCD!T1268</f>
        <v/>
      </c>
      <c r="N1267">
        <f>IF(I1267="",0.2,LOOKUP(I1267,'Pays TVA'!A:A,'Pays TVA'!B:B))</f>
        <v/>
      </c>
      <c r="O1267" s="151">
        <f>IF(TCD!M1268="","",TCD!M1268)</f>
        <v/>
      </c>
      <c r="P1267" s="151">
        <f>IF(TCD!J1268="","",TCD!J1268)</f>
        <v/>
      </c>
      <c r="Q1267" s="151">
        <f>IF(AND(TCD!L1268="",TCD!Q1268=""),"",IF(SUM(TCD!L1268,TCD!Q1268)&gt;15,29,9.5))</f>
        <v/>
      </c>
      <c r="R1267" s="151">
        <f>_xlfn.XLOOKUP(F1267,TCD!E:E,TCD!K:K,"")</f>
        <v/>
      </c>
      <c r="S1267" s="151">
        <f>IF(TCD!I1268="","",IF(TCD!I1268&gt;8.5,17,8.5))</f>
        <v/>
      </c>
      <c r="T1267" s="151">
        <f>TCD!Y1268</f>
        <v/>
      </c>
    </row>
    <row r="1268">
      <c r="A1268" s="13">
        <f>TCD!V1269</f>
        <v/>
      </c>
      <c r="B1268" s="1">
        <f>B1267</f>
        <v/>
      </c>
      <c r="F1268">
        <f>TCD!E1269</f>
        <v/>
      </c>
      <c r="H1268" s="6">
        <f>IF(RIGHT(J1268,3)="BTB","E","P")</f>
        <v/>
      </c>
      <c r="I1268">
        <f>LOOKUP(F1268,'Facture Chronopost'!L:L,'Facture Chronopost'!H:H)</f>
        <v/>
      </c>
      <c r="J1268" s="6">
        <f>TCD!U1269</f>
        <v/>
      </c>
      <c r="K1268">
        <f>K1267</f>
        <v/>
      </c>
      <c r="L1268" s="151">
        <f>_xlfn.XLOOKUP(F1268,'TCD poids'!A:A,'TCD poids'!C:C)</f>
        <v/>
      </c>
      <c r="M1268">
        <f>TCD!T1269</f>
        <v/>
      </c>
      <c r="N1268">
        <f>IF(I1268="",0.2,LOOKUP(I1268,'Pays TVA'!A:A,'Pays TVA'!B:B))</f>
        <v/>
      </c>
      <c r="O1268" s="151">
        <f>IF(TCD!M1269="","",TCD!M1269)</f>
        <v/>
      </c>
      <c r="P1268" s="151">
        <f>IF(TCD!J1269="","",TCD!J1269)</f>
        <v/>
      </c>
      <c r="Q1268" s="151">
        <f>IF(AND(TCD!L1269="",TCD!Q1269=""),"",IF(SUM(TCD!L1269,TCD!Q1269)&gt;15,29,9.5))</f>
        <v/>
      </c>
      <c r="R1268" s="151">
        <f>_xlfn.XLOOKUP(F1268,TCD!E:E,TCD!K:K,"")</f>
        <v/>
      </c>
      <c r="S1268" s="151">
        <f>IF(TCD!I1269="","",IF(TCD!I1269&gt;8.5,17,8.5))</f>
        <v/>
      </c>
      <c r="T1268" s="151">
        <f>TCD!Y1269</f>
        <v/>
      </c>
    </row>
    <row r="1269">
      <c r="A1269" s="13">
        <f>TCD!V1270</f>
        <v/>
      </c>
      <c r="B1269" s="1">
        <f>B1268</f>
        <v/>
      </c>
      <c r="F1269">
        <f>TCD!E1270</f>
        <v/>
      </c>
      <c r="H1269" s="6">
        <f>IF(RIGHT(J1269,3)="BTB","E","P")</f>
        <v/>
      </c>
      <c r="I1269">
        <f>LOOKUP(F1269,'Facture Chronopost'!L:L,'Facture Chronopost'!H:H)</f>
        <v/>
      </c>
      <c r="J1269" s="6">
        <f>TCD!U1270</f>
        <v/>
      </c>
      <c r="K1269">
        <f>K1268</f>
        <v/>
      </c>
      <c r="L1269" s="151">
        <f>_xlfn.XLOOKUP(F1269,'TCD poids'!A:A,'TCD poids'!C:C)</f>
        <v/>
      </c>
      <c r="M1269">
        <f>TCD!T1270</f>
        <v/>
      </c>
      <c r="N1269">
        <f>IF(I1269="",0.2,LOOKUP(I1269,'Pays TVA'!A:A,'Pays TVA'!B:B))</f>
        <v/>
      </c>
      <c r="O1269" s="151">
        <f>IF(TCD!M1270="","",TCD!M1270)</f>
        <v/>
      </c>
      <c r="P1269" s="151">
        <f>IF(TCD!J1270="","",TCD!J1270)</f>
        <v/>
      </c>
      <c r="Q1269" s="151">
        <f>IF(AND(TCD!L1270="",TCD!Q1270=""),"",IF(SUM(TCD!L1270,TCD!Q1270)&gt;15,29,9.5))</f>
        <v/>
      </c>
      <c r="R1269" s="151">
        <f>_xlfn.XLOOKUP(F1269,TCD!E:E,TCD!K:K,"")</f>
        <v/>
      </c>
      <c r="S1269" s="151">
        <f>IF(TCD!I1270="","",IF(TCD!I1270&gt;8.5,17,8.5))</f>
        <v/>
      </c>
      <c r="T1269" s="151">
        <f>TCD!Y1270</f>
        <v/>
      </c>
    </row>
    <row r="1270">
      <c r="A1270" s="13">
        <f>TCD!V1271</f>
        <v/>
      </c>
      <c r="B1270" s="1">
        <f>B1269</f>
        <v/>
      </c>
      <c r="F1270">
        <f>TCD!E1271</f>
        <v/>
      </c>
      <c r="H1270" s="6">
        <f>IF(RIGHT(J1270,3)="BTB","E","P")</f>
        <v/>
      </c>
      <c r="I1270">
        <f>LOOKUP(F1270,'Facture Chronopost'!L:L,'Facture Chronopost'!H:H)</f>
        <v/>
      </c>
      <c r="J1270" s="6">
        <f>TCD!U1271</f>
        <v/>
      </c>
      <c r="K1270">
        <f>K1269</f>
        <v/>
      </c>
      <c r="L1270" s="151">
        <f>_xlfn.XLOOKUP(F1270,'TCD poids'!A:A,'TCD poids'!C:C)</f>
        <v/>
      </c>
      <c r="M1270">
        <f>TCD!T1271</f>
        <v/>
      </c>
      <c r="N1270">
        <f>IF(I1270="",0.2,LOOKUP(I1270,'Pays TVA'!A:A,'Pays TVA'!B:B))</f>
        <v/>
      </c>
      <c r="O1270" s="151">
        <f>IF(TCD!M1271="","",TCD!M1271)</f>
        <v/>
      </c>
      <c r="P1270" s="151">
        <f>IF(TCD!J1271="","",TCD!J1271)</f>
        <v/>
      </c>
      <c r="Q1270" s="151">
        <f>IF(AND(TCD!L1271="",TCD!Q1271=""),"",IF(SUM(TCD!L1271,TCD!Q1271)&gt;15,29,9.5))</f>
        <v/>
      </c>
      <c r="R1270" s="151">
        <f>_xlfn.XLOOKUP(F1270,TCD!E:E,TCD!K:K,"")</f>
        <v/>
      </c>
      <c r="S1270" s="151">
        <f>IF(TCD!I1271="","",IF(TCD!I1271&gt;8.5,17,8.5))</f>
        <v/>
      </c>
      <c r="T1270" s="151">
        <f>TCD!Y1271</f>
        <v/>
      </c>
    </row>
    <row r="1271">
      <c r="A1271" s="13">
        <f>TCD!V1272</f>
        <v/>
      </c>
      <c r="B1271" s="1">
        <f>B1270</f>
        <v/>
      </c>
      <c r="F1271">
        <f>TCD!E1272</f>
        <v/>
      </c>
      <c r="H1271" s="6">
        <f>IF(RIGHT(J1271,3)="BTB","E","P")</f>
        <v/>
      </c>
      <c r="I1271">
        <f>LOOKUP(F1271,'Facture Chronopost'!L:L,'Facture Chronopost'!H:H)</f>
        <v/>
      </c>
      <c r="J1271" s="6">
        <f>TCD!U1272</f>
        <v/>
      </c>
      <c r="K1271">
        <f>K1270</f>
        <v/>
      </c>
      <c r="L1271" s="151">
        <f>_xlfn.XLOOKUP(F1271,'TCD poids'!A:A,'TCD poids'!C:C)</f>
        <v/>
      </c>
      <c r="M1271">
        <f>TCD!T1272</f>
        <v/>
      </c>
      <c r="N1271">
        <f>IF(I1271="",0.2,LOOKUP(I1271,'Pays TVA'!A:A,'Pays TVA'!B:B))</f>
        <v/>
      </c>
      <c r="O1271" s="151">
        <f>IF(TCD!M1272="","",TCD!M1272)</f>
        <v/>
      </c>
      <c r="P1271" s="151">
        <f>IF(TCD!J1272="","",TCD!J1272)</f>
        <v/>
      </c>
      <c r="Q1271" s="151">
        <f>IF(AND(TCD!L1272="",TCD!Q1272=""),"",IF(SUM(TCD!L1272,TCD!Q1272)&gt;15,29,9.5))</f>
        <v/>
      </c>
      <c r="R1271" s="151">
        <f>_xlfn.XLOOKUP(F1271,TCD!E:E,TCD!K:K,"")</f>
        <v/>
      </c>
      <c r="S1271" s="151">
        <f>IF(TCD!I1272="","",IF(TCD!I1272&gt;8.5,17,8.5))</f>
        <v/>
      </c>
      <c r="T1271" s="151">
        <f>TCD!Y1272</f>
        <v/>
      </c>
    </row>
    <row r="1272">
      <c r="A1272" s="13">
        <f>TCD!V1273</f>
        <v/>
      </c>
      <c r="B1272" s="1">
        <f>B1271</f>
        <v/>
      </c>
      <c r="F1272">
        <f>TCD!E1273</f>
        <v/>
      </c>
      <c r="H1272" s="6">
        <f>IF(RIGHT(J1272,3)="BTB","E","P")</f>
        <v/>
      </c>
      <c r="I1272">
        <f>LOOKUP(F1272,'Facture Chronopost'!L:L,'Facture Chronopost'!H:H)</f>
        <v/>
      </c>
      <c r="J1272" s="6">
        <f>TCD!U1273</f>
        <v/>
      </c>
      <c r="K1272">
        <f>K1271</f>
        <v/>
      </c>
      <c r="L1272" s="151">
        <f>_xlfn.XLOOKUP(F1272,'TCD poids'!A:A,'TCD poids'!C:C)</f>
        <v/>
      </c>
      <c r="M1272">
        <f>TCD!T1273</f>
        <v/>
      </c>
      <c r="N1272">
        <f>IF(I1272="",0.2,LOOKUP(I1272,'Pays TVA'!A:A,'Pays TVA'!B:B))</f>
        <v/>
      </c>
      <c r="O1272" s="151">
        <f>IF(TCD!M1273="","",TCD!M1273)</f>
        <v/>
      </c>
      <c r="P1272" s="151">
        <f>IF(TCD!J1273="","",TCD!J1273)</f>
        <v/>
      </c>
      <c r="Q1272" s="151">
        <f>IF(AND(TCD!L1273="",TCD!Q1273=""),"",IF(SUM(TCD!L1273,TCD!Q1273)&gt;15,29,9.5))</f>
        <v/>
      </c>
      <c r="R1272" s="151">
        <f>_xlfn.XLOOKUP(F1272,TCD!E:E,TCD!K:K,"")</f>
        <v/>
      </c>
      <c r="S1272" s="151">
        <f>IF(TCD!I1273="","",IF(TCD!I1273&gt;8.5,17,8.5))</f>
        <v/>
      </c>
      <c r="T1272" s="151">
        <f>TCD!Y1273</f>
        <v/>
      </c>
    </row>
    <row r="1273">
      <c r="A1273" s="13">
        <f>TCD!V1274</f>
        <v/>
      </c>
      <c r="B1273" s="1">
        <f>B1272</f>
        <v/>
      </c>
      <c r="F1273">
        <f>TCD!E1274</f>
        <v/>
      </c>
      <c r="H1273" s="6">
        <f>IF(RIGHT(J1273,3)="BTB","E","P")</f>
        <v/>
      </c>
      <c r="I1273">
        <f>LOOKUP(F1273,'Facture Chronopost'!L:L,'Facture Chronopost'!H:H)</f>
        <v/>
      </c>
      <c r="J1273" s="6">
        <f>TCD!U1274</f>
        <v/>
      </c>
      <c r="K1273">
        <f>K1272</f>
        <v/>
      </c>
      <c r="L1273" s="151">
        <f>_xlfn.XLOOKUP(F1273,'TCD poids'!A:A,'TCD poids'!C:C)</f>
        <v/>
      </c>
      <c r="M1273">
        <f>TCD!T1274</f>
        <v/>
      </c>
      <c r="N1273">
        <f>IF(I1273="",0.2,LOOKUP(I1273,'Pays TVA'!A:A,'Pays TVA'!B:B))</f>
        <v/>
      </c>
      <c r="O1273" s="151">
        <f>IF(TCD!M1274="","",TCD!M1274)</f>
        <v/>
      </c>
      <c r="P1273" s="151">
        <f>IF(TCD!J1274="","",TCD!J1274)</f>
        <v/>
      </c>
      <c r="Q1273" s="151">
        <f>IF(AND(TCD!L1274="",TCD!Q1274=""),"",IF(SUM(TCD!L1274,TCD!Q1274)&gt;15,29,9.5))</f>
        <v/>
      </c>
      <c r="R1273" s="151">
        <f>_xlfn.XLOOKUP(F1273,TCD!E:E,TCD!K:K,"")</f>
        <v/>
      </c>
      <c r="S1273" s="151">
        <f>IF(TCD!I1274="","",IF(TCD!I1274&gt;8.5,17,8.5))</f>
        <v/>
      </c>
      <c r="T1273" s="151">
        <f>TCD!Y1274</f>
        <v/>
      </c>
    </row>
    <row r="1274">
      <c r="A1274" s="13">
        <f>TCD!V1275</f>
        <v/>
      </c>
      <c r="B1274" s="1">
        <f>B1273</f>
        <v/>
      </c>
      <c r="F1274">
        <f>TCD!E1275</f>
        <v/>
      </c>
      <c r="H1274" s="6">
        <f>IF(RIGHT(J1274,3)="BTB","E","P")</f>
        <v/>
      </c>
      <c r="I1274">
        <f>LOOKUP(F1274,'Facture Chronopost'!L:L,'Facture Chronopost'!H:H)</f>
        <v/>
      </c>
      <c r="J1274" s="6">
        <f>TCD!U1275</f>
        <v/>
      </c>
      <c r="K1274">
        <f>K1273</f>
        <v/>
      </c>
      <c r="L1274" s="151">
        <f>_xlfn.XLOOKUP(F1274,'TCD poids'!A:A,'TCD poids'!C:C)</f>
        <v/>
      </c>
      <c r="M1274">
        <f>TCD!T1275</f>
        <v/>
      </c>
      <c r="N1274">
        <f>IF(I1274="",0.2,LOOKUP(I1274,'Pays TVA'!A:A,'Pays TVA'!B:B))</f>
        <v/>
      </c>
      <c r="O1274" s="151">
        <f>IF(TCD!M1275="","",TCD!M1275)</f>
        <v/>
      </c>
      <c r="P1274" s="151">
        <f>IF(TCD!J1275="","",TCD!J1275)</f>
        <v/>
      </c>
      <c r="Q1274" s="151">
        <f>IF(AND(TCD!L1275="",TCD!Q1275=""),"",IF(SUM(TCD!L1275,TCD!Q1275)&gt;15,29,9.5))</f>
        <v/>
      </c>
      <c r="R1274" s="151">
        <f>_xlfn.XLOOKUP(F1274,TCD!E:E,TCD!K:K,"")</f>
        <v/>
      </c>
      <c r="S1274" s="151">
        <f>IF(TCD!I1275="","",IF(TCD!I1275&gt;8.5,17,8.5))</f>
        <v/>
      </c>
      <c r="T1274" s="151">
        <f>TCD!Y1275</f>
        <v/>
      </c>
    </row>
    <row r="1275">
      <c r="A1275" s="13">
        <f>TCD!V1276</f>
        <v/>
      </c>
      <c r="B1275" s="1">
        <f>B1274</f>
        <v/>
      </c>
      <c r="F1275">
        <f>TCD!E1276</f>
        <v/>
      </c>
      <c r="H1275" s="6">
        <f>IF(RIGHT(J1275,3)="BTB","E","P")</f>
        <v/>
      </c>
      <c r="I1275">
        <f>LOOKUP(F1275,'Facture Chronopost'!L:L,'Facture Chronopost'!H:H)</f>
        <v/>
      </c>
      <c r="J1275" s="6">
        <f>TCD!U1276</f>
        <v/>
      </c>
      <c r="K1275">
        <f>K1274</f>
        <v/>
      </c>
      <c r="L1275" s="151">
        <f>_xlfn.XLOOKUP(F1275,'TCD poids'!A:A,'TCD poids'!C:C)</f>
        <v/>
      </c>
      <c r="M1275">
        <f>TCD!T1276</f>
        <v/>
      </c>
      <c r="N1275">
        <f>IF(I1275="",0.2,LOOKUP(I1275,'Pays TVA'!A:A,'Pays TVA'!B:B))</f>
        <v/>
      </c>
      <c r="O1275" s="151">
        <f>IF(TCD!M1276="","",TCD!M1276)</f>
        <v/>
      </c>
      <c r="P1275" s="151">
        <f>IF(TCD!J1276="","",TCD!J1276)</f>
        <v/>
      </c>
      <c r="Q1275" s="151">
        <f>IF(AND(TCD!L1276="",TCD!Q1276=""),"",IF(SUM(TCD!L1276,TCD!Q1276)&gt;15,29,9.5))</f>
        <v/>
      </c>
      <c r="R1275" s="151">
        <f>_xlfn.XLOOKUP(F1275,TCD!E:E,TCD!K:K,"")</f>
        <v/>
      </c>
      <c r="S1275" s="151">
        <f>IF(TCD!I1276="","",IF(TCD!I1276&gt;8.5,17,8.5))</f>
        <v/>
      </c>
      <c r="T1275" s="151">
        <f>TCD!Y1276</f>
        <v/>
      </c>
    </row>
    <row r="1276">
      <c r="A1276" s="13">
        <f>TCD!V1277</f>
        <v/>
      </c>
      <c r="B1276" s="1">
        <f>B1275</f>
        <v/>
      </c>
      <c r="F1276">
        <f>TCD!E1277</f>
        <v/>
      </c>
      <c r="H1276" s="6">
        <f>IF(RIGHT(J1276,3)="BTB","E","P")</f>
        <v/>
      </c>
      <c r="I1276">
        <f>LOOKUP(F1276,'Facture Chronopost'!L:L,'Facture Chronopost'!H:H)</f>
        <v/>
      </c>
      <c r="J1276" s="6">
        <f>TCD!U1277</f>
        <v/>
      </c>
      <c r="K1276">
        <f>K1275</f>
        <v/>
      </c>
      <c r="L1276" s="151">
        <f>_xlfn.XLOOKUP(F1276,'TCD poids'!A:A,'TCD poids'!C:C)</f>
        <v/>
      </c>
      <c r="M1276">
        <f>TCD!T1277</f>
        <v/>
      </c>
      <c r="N1276">
        <f>IF(I1276="",0.2,LOOKUP(I1276,'Pays TVA'!A:A,'Pays TVA'!B:B))</f>
        <v/>
      </c>
      <c r="O1276" s="151">
        <f>IF(TCD!M1277="","",TCD!M1277)</f>
        <v/>
      </c>
      <c r="P1276" s="151">
        <f>IF(TCD!J1277="","",TCD!J1277)</f>
        <v/>
      </c>
      <c r="Q1276" s="151">
        <f>IF(AND(TCD!L1277="",TCD!Q1277=""),"",IF(SUM(TCD!L1277,TCD!Q1277)&gt;15,29,9.5))</f>
        <v/>
      </c>
      <c r="R1276" s="151">
        <f>_xlfn.XLOOKUP(F1276,TCD!E:E,TCD!K:K,"")</f>
        <v/>
      </c>
      <c r="S1276" s="151">
        <f>IF(TCD!I1277="","",IF(TCD!I1277&gt;8.5,17,8.5))</f>
        <v/>
      </c>
      <c r="T1276" s="151">
        <f>TCD!Y1277</f>
        <v/>
      </c>
    </row>
    <row r="1277">
      <c r="A1277" s="13">
        <f>TCD!V1278</f>
        <v/>
      </c>
      <c r="B1277" s="1">
        <f>B1276</f>
        <v/>
      </c>
      <c r="F1277">
        <f>TCD!E1278</f>
        <v/>
      </c>
      <c r="H1277" s="6">
        <f>IF(RIGHT(J1277,3)="BTB","E","P")</f>
        <v/>
      </c>
      <c r="I1277">
        <f>LOOKUP(F1277,'Facture Chronopost'!L:L,'Facture Chronopost'!H:H)</f>
        <v/>
      </c>
      <c r="J1277" s="6">
        <f>TCD!U1278</f>
        <v/>
      </c>
      <c r="K1277">
        <f>K1276</f>
        <v/>
      </c>
      <c r="L1277" s="151">
        <f>_xlfn.XLOOKUP(F1277,'TCD poids'!A:A,'TCD poids'!C:C)</f>
        <v/>
      </c>
      <c r="M1277">
        <f>TCD!T1278</f>
        <v/>
      </c>
      <c r="N1277">
        <f>IF(I1277="",0.2,LOOKUP(I1277,'Pays TVA'!A:A,'Pays TVA'!B:B))</f>
        <v/>
      </c>
      <c r="O1277" s="151">
        <f>IF(TCD!M1278="","",TCD!M1278)</f>
        <v/>
      </c>
      <c r="P1277" s="151">
        <f>IF(TCD!J1278="","",TCD!J1278)</f>
        <v/>
      </c>
      <c r="Q1277" s="151">
        <f>IF(AND(TCD!L1278="",TCD!Q1278=""),"",IF(SUM(TCD!L1278,TCD!Q1278)&gt;15,29,9.5))</f>
        <v/>
      </c>
      <c r="R1277" s="151">
        <f>_xlfn.XLOOKUP(F1277,TCD!E:E,TCD!K:K,"")</f>
        <v/>
      </c>
      <c r="S1277" s="151">
        <f>IF(TCD!I1278="","",IF(TCD!I1278&gt;8.5,17,8.5))</f>
        <v/>
      </c>
      <c r="T1277" s="151">
        <f>TCD!Y1278</f>
        <v/>
      </c>
    </row>
    <row r="1278">
      <c r="A1278" s="13">
        <f>TCD!V1279</f>
        <v/>
      </c>
      <c r="B1278" s="1">
        <f>B1277</f>
        <v/>
      </c>
      <c r="F1278">
        <f>TCD!E1279</f>
        <v/>
      </c>
      <c r="H1278" s="6">
        <f>IF(RIGHT(J1278,3)="BTB","E","P")</f>
        <v/>
      </c>
      <c r="I1278">
        <f>LOOKUP(F1278,'Facture Chronopost'!L:L,'Facture Chronopost'!H:H)</f>
        <v/>
      </c>
      <c r="J1278" s="6">
        <f>TCD!U1279</f>
        <v/>
      </c>
      <c r="K1278">
        <f>K1277</f>
        <v/>
      </c>
      <c r="L1278" s="151">
        <f>_xlfn.XLOOKUP(F1278,'TCD poids'!A:A,'TCD poids'!C:C)</f>
        <v/>
      </c>
      <c r="M1278">
        <f>TCD!T1279</f>
        <v/>
      </c>
      <c r="N1278">
        <f>IF(I1278="",0.2,LOOKUP(I1278,'Pays TVA'!A:A,'Pays TVA'!B:B))</f>
        <v/>
      </c>
      <c r="O1278" s="151">
        <f>IF(TCD!M1279="","",TCD!M1279)</f>
        <v/>
      </c>
      <c r="P1278" s="151">
        <f>IF(TCD!J1279="","",TCD!J1279)</f>
        <v/>
      </c>
      <c r="Q1278" s="151">
        <f>IF(AND(TCD!L1279="",TCD!Q1279=""),"",IF(SUM(TCD!L1279,TCD!Q1279)&gt;15,29,9.5))</f>
        <v/>
      </c>
      <c r="R1278" s="151">
        <f>_xlfn.XLOOKUP(F1278,TCD!E:E,TCD!K:K,"")</f>
        <v/>
      </c>
      <c r="S1278" s="151">
        <f>IF(TCD!I1279="","",IF(TCD!I1279&gt;8.5,17,8.5))</f>
        <v/>
      </c>
      <c r="T1278" s="151">
        <f>TCD!Y1279</f>
        <v/>
      </c>
    </row>
    <row r="1279">
      <c r="A1279" s="13">
        <f>TCD!V1280</f>
        <v/>
      </c>
      <c r="B1279" s="1">
        <f>B1278</f>
        <v/>
      </c>
      <c r="F1279">
        <f>TCD!E1280</f>
        <v/>
      </c>
      <c r="H1279" s="6">
        <f>IF(RIGHT(J1279,3)="BTB","E","P")</f>
        <v/>
      </c>
      <c r="I1279">
        <f>LOOKUP(F1279,'Facture Chronopost'!L:L,'Facture Chronopost'!H:H)</f>
        <v/>
      </c>
      <c r="J1279" s="6">
        <f>TCD!U1280</f>
        <v/>
      </c>
      <c r="K1279">
        <f>K1278</f>
        <v/>
      </c>
      <c r="L1279" s="151">
        <f>_xlfn.XLOOKUP(F1279,'TCD poids'!A:A,'TCD poids'!C:C)</f>
        <v/>
      </c>
      <c r="M1279">
        <f>TCD!T1280</f>
        <v/>
      </c>
      <c r="N1279">
        <f>IF(I1279="",0.2,LOOKUP(I1279,'Pays TVA'!A:A,'Pays TVA'!B:B))</f>
        <v/>
      </c>
      <c r="O1279" s="151">
        <f>IF(TCD!M1280="","",TCD!M1280)</f>
        <v/>
      </c>
      <c r="P1279" s="151">
        <f>IF(TCD!J1280="","",TCD!J1280)</f>
        <v/>
      </c>
      <c r="Q1279" s="151">
        <f>IF(AND(TCD!L1280="",TCD!Q1280=""),"",IF(SUM(TCD!L1280,TCD!Q1280)&gt;15,29,9.5))</f>
        <v/>
      </c>
      <c r="R1279" s="151">
        <f>_xlfn.XLOOKUP(F1279,TCD!E:E,TCD!K:K,"")</f>
        <v/>
      </c>
      <c r="S1279" s="151">
        <f>IF(TCD!I1280="","",IF(TCD!I1280&gt;8.5,17,8.5))</f>
        <v/>
      </c>
      <c r="T1279" s="151">
        <f>TCD!Y1280</f>
        <v/>
      </c>
    </row>
    <row r="1280">
      <c r="A1280" s="13">
        <f>TCD!V1281</f>
        <v/>
      </c>
      <c r="B1280" s="1">
        <f>B1279</f>
        <v/>
      </c>
      <c r="F1280">
        <f>TCD!E1281</f>
        <v/>
      </c>
      <c r="H1280" s="6">
        <f>IF(RIGHT(J1280,3)="BTB","E","P")</f>
        <v/>
      </c>
      <c r="I1280">
        <f>LOOKUP(F1280,'Facture Chronopost'!L:L,'Facture Chronopost'!H:H)</f>
        <v/>
      </c>
      <c r="J1280" s="6">
        <f>TCD!U1281</f>
        <v/>
      </c>
      <c r="K1280">
        <f>K1279</f>
        <v/>
      </c>
      <c r="L1280" s="151">
        <f>_xlfn.XLOOKUP(F1280,'TCD poids'!A:A,'TCD poids'!C:C)</f>
        <v/>
      </c>
      <c r="M1280">
        <f>TCD!T1281</f>
        <v/>
      </c>
      <c r="N1280">
        <f>IF(I1280="",0.2,LOOKUP(I1280,'Pays TVA'!A:A,'Pays TVA'!B:B))</f>
        <v/>
      </c>
      <c r="O1280" s="151">
        <f>IF(TCD!M1281="","",TCD!M1281)</f>
        <v/>
      </c>
      <c r="P1280" s="151">
        <f>IF(TCD!J1281="","",TCD!J1281)</f>
        <v/>
      </c>
      <c r="Q1280" s="151">
        <f>IF(AND(TCD!L1281="",TCD!Q1281=""),"",IF(SUM(TCD!L1281,TCD!Q1281)&gt;15,29,9.5))</f>
        <v/>
      </c>
      <c r="R1280" s="151">
        <f>_xlfn.XLOOKUP(F1280,TCD!E:E,TCD!K:K,"")</f>
        <v/>
      </c>
      <c r="S1280" s="151">
        <f>IF(TCD!I1281="","",IF(TCD!I1281&gt;8.5,17,8.5))</f>
        <v/>
      </c>
      <c r="T1280" s="151">
        <f>TCD!Y1281</f>
        <v/>
      </c>
    </row>
    <row r="1281">
      <c r="A1281" s="13">
        <f>TCD!V1282</f>
        <v/>
      </c>
      <c r="B1281" s="1">
        <f>B1280</f>
        <v/>
      </c>
      <c r="F1281">
        <f>TCD!E1282</f>
        <v/>
      </c>
      <c r="H1281" s="6">
        <f>IF(RIGHT(J1281,3)="BTB","E","P")</f>
        <v/>
      </c>
      <c r="I1281">
        <f>LOOKUP(F1281,'Facture Chronopost'!L:L,'Facture Chronopost'!H:H)</f>
        <v/>
      </c>
      <c r="J1281" s="6">
        <f>TCD!U1282</f>
        <v/>
      </c>
      <c r="K1281">
        <f>K1280</f>
        <v/>
      </c>
      <c r="L1281" s="151">
        <f>_xlfn.XLOOKUP(F1281,'TCD poids'!A:A,'TCD poids'!C:C)</f>
        <v/>
      </c>
      <c r="M1281">
        <f>TCD!T1282</f>
        <v/>
      </c>
      <c r="N1281">
        <f>IF(I1281="",0.2,LOOKUP(I1281,'Pays TVA'!A:A,'Pays TVA'!B:B))</f>
        <v/>
      </c>
      <c r="O1281" s="151">
        <f>IF(TCD!M1282="","",TCD!M1282)</f>
        <v/>
      </c>
      <c r="P1281" s="151">
        <f>IF(TCD!J1282="","",TCD!J1282)</f>
        <v/>
      </c>
      <c r="Q1281" s="151">
        <f>IF(AND(TCD!L1282="",TCD!Q1282=""),"",IF(SUM(TCD!L1282,TCD!Q1282)&gt;15,29,9.5))</f>
        <v/>
      </c>
      <c r="R1281" s="151">
        <f>_xlfn.XLOOKUP(F1281,TCD!E:E,TCD!K:K,"")</f>
        <v/>
      </c>
      <c r="S1281" s="151">
        <f>IF(TCD!I1282="","",IF(TCD!I1282&gt;8.5,17,8.5))</f>
        <v/>
      </c>
      <c r="T1281" s="151">
        <f>TCD!Y1282</f>
        <v/>
      </c>
    </row>
    <row r="1282">
      <c r="A1282" s="13">
        <f>TCD!V1283</f>
        <v/>
      </c>
      <c r="B1282" s="1">
        <f>B1281</f>
        <v/>
      </c>
      <c r="F1282">
        <f>TCD!E1283</f>
        <v/>
      </c>
      <c r="H1282" s="6">
        <f>IF(RIGHT(J1282,3)="BTB","E","P")</f>
        <v/>
      </c>
      <c r="I1282">
        <f>LOOKUP(F1282,'Facture Chronopost'!L:L,'Facture Chronopost'!H:H)</f>
        <v/>
      </c>
      <c r="J1282" s="6">
        <f>TCD!U1283</f>
        <v/>
      </c>
      <c r="K1282">
        <f>K1281</f>
        <v/>
      </c>
      <c r="L1282" s="151">
        <f>_xlfn.XLOOKUP(F1282,'TCD poids'!A:A,'TCD poids'!C:C)</f>
        <v/>
      </c>
      <c r="M1282">
        <f>TCD!T1283</f>
        <v/>
      </c>
      <c r="N1282">
        <f>IF(I1282="",0.2,LOOKUP(I1282,'Pays TVA'!A:A,'Pays TVA'!B:B))</f>
        <v/>
      </c>
      <c r="O1282" s="151">
        <f>IF(TCD!M1283="","",TCD!M1283)</f>
        <v/>
      </c>
      <c r="P1282" s="151">
        <f>IF(TCD!J1283="","",TCD!J1283)</f>
        <v/>
      </c>
      <c r="Q1282" s="151">
        <f>IF(AND(TCD!L1283="",TCD!Q1283=""),"",IF(SUM(TCD!L1283,TCD!Q1283)&gt;15,29,9.5))</f>
        <v/>
      </c>
      <c r="R1282" s="151">
        <f>_xlfn.XLOOKUP(F1282,TCD!E:E,TCD!K:K,"")</f>
        <v/>
      </c>
      <c r="S1282" s="151">
        <f>IF(TCD!I1283="","",IF(TCD!I1283&gt;8.5,17,8.5))</f>
        <v/>
      </c>
      <c r="T1282" s="151">
        <f>TCD!Y1283</f>
        <v/>
      </c>
    </row>
    <row r="1283">
      <c r="A1283" s="13">
        <f>TCD!V1284</f>
        <v/>
      </c>
      <c r="B1283" s="1">
        <f>B1282</f>
        <v/>
      </c>
      <c r="F1283">
        <f>TCD!E1284</f>
        <v/>
      </c>
      <c r="H1283" s="6">
        <f>IF(RIGHT(J1283,3)="BTB","E","P")</f>
        <v/>
      </c>
      <c r="I1283">
        <f>LOOKUP(F1283,'Facture Chronopost'!L:L,'Facture Chronopost'!H:H)</f>
        <v/>
      </c>
      <c r="J1283" s="6">
        <f>TCD!U1284</f>
        <v/>
      </c>
      <c r="K1283">
        <f>K1282</f>
        <v/>
      </c>
      <c r="L1283" s="151">
        <f>_xlfn.XLOOKUP(F1283,'TCD poids'!A:A,'TCD poids'!C:C)</f>
        <v/>
      </c>
      <c r="M1283">
        <f>TCD!T1284</f>
        <v/>
      </c>
      <c r="N1283">
        <f>IF(I1283="",0.2,LOOKUP(I1283,'Pays TVA'!A:A,'Pays TVA'!B:B))</f>
        <v/>
      </c>
      <c r="O1283" s="151">
        <f>IF(TCD!M1284="","",TCD!M1284)</f>
        <v/>
      </c>
      <c r="P1283" s="151">
        <f>IF(TCD!J1284="","",TCD!J1284)</f>
        <v/>
      </c>
      <c r="Q1283" s="151">
        <f>IF(AND(TCD!L1284="",TCD!Q1284=""),"",IF(SUM(TCD!L1284,TCD!Q1284)&gt;15,29,9.5))</f>
        <v/>
      </c>
      <c r="R1283" s="151">
        <f>_xlfn.XLOOKUP(F1283,TCD!E:E,TCD!K:K,"")</f>
        <v/>
      </c>
      <c r="S1283" s="151">
        <f>IF(TCD!I1284="","",IF(TCD!I1284&gt;8.5,17,8.5))</f>
        <v/>
      </c>
      <c r="T1283" s="151">
        <f>TCD!Y1284</f>
        <v/>
      </c>
    </row>
    <row r="1284">
      <c r="A1284" s="13">
        <f>TCD!V1285</f>
        <v/>
      </c>
      <c r="B1284" s="1">
        <f>B1283</f>
        <v/>
      </c>
      <c r="F1284">
        <f>TCD!E1285</f>
        <v/>
      </c>
      <c r="H1284" s="6">
        <f>IF(RIGHT(J1284,3)="BTB","E","P")</f>
        <v/>
      </c>
      <c r="I1284">
        <f>LOOKUP(F1284,'Facture Chronopost'!L:L,'Facture Chronopost'!H:H)</f>
        <v/>
      </c>
      <c r="J1284" s="6">
        <f>TCD!U1285</f>
        <v/>
      </c>
      <c r="K1284">
        <f>K1283</f>
        <v/>
      </c>
      <c r="L1284" s="151">
        <f>_xlfn.XLOOKUP(F1284,'TCD poids'!A:A,'TCD poids'!C:C)</f>
        <v/>
      </c>
      <c r="M1284">
        <f>TCD!T1285</f>
        <v/>
      </c>
      <c r="N1284">
        <f>IF(I1284="",0.2,LOOKUP(I1284,'Pays TVA'!A:A,'Pays TVA'!B:B))</f>
        <v/>
      </c>
      <c r="O1284" s="151">
        <f>IF(TCD!M1285="","",TCD!M1285)</f>
        <v/>
      </c>
      <c r="P1284" s="151">
        <f>IF(TCD!J1285="","",TCD!J1285)</f>
        <v/>
      </c>
      <c r="Q1284" s="151">
        <f>IF(AND(TCD!L1285="",TCD!Q1285=""),"",IF(SUM(TCD!L1285,TCD!Q1285)&gt;15,29,9.5))</f>
        <v/>
      </c>
      <c r="R1284" s="151">
        <f>_xlfn.XLOOKUP(F1284,TCD!E:E,TCD!K:K,"")</f>
        <v/>
      </c>
      <c r="S1284" s="151">
        <f>IF(TCD!I1285="","",IF(TCD!I1285&gt;8.5,17,8.5))</f>
        <v/>
      </c>
      <c r="T1284" s="151">
        <f>TCD!Y1285</f>
        <v/>
      </c>
    </row>
    <row r="1285">
      <c r="A1285" s="13">
        <f>TCD!V1286</f>
        <v/>
      </c>
      <c r="B1285" s="1">
        <f>B1284</f>
        <v/>
      </c>
      <c r="F1285">
        <f>TCD!E1286</f>
        <v/>
      </c>
      <c r="H1285" s="6">
        <f>IF(RIGHT(J1285,3)="BTB","E","P")</f>
        <v/>
      </c>
      <c r="I1285">
        <f>LOOKUP(F1285,'Facture Chronopost'!L:L,'Facture Chronopost'!H:H)</f>
        <v/>
      </c>
      <c r="J1285" s="6">
        <f>TCD!U1286</f>
        <v/>
      </c>
      <c r="K1285">
        <f>K1284</f>
        <v/>
      </c>
      <c r="L1285" s="151">
        <f>_xlfn.XLOOKUP(F1285,'TCD poids'!A:A,'TCD poids'!C:C)</f>
        <v/>
      </c>
      <c r="M1285">
        <f>TCD!T1286</f>
        <v/>
      </c>
      <c r="N1285">
        <f>IF(I1285="",0.2,LOOKUP(I1285,'Pays TVA'!A:A,'Pays TVA'!B:B))</f>
        <v/>
      </c>
      <c r="O1285" s="151">
        <f>IF(TCD!M1286="","",TCD!M1286)</f>
        <v/>
      </c>
      <c r="P1285" s="151">
        <f>IF(TCD!J1286="","",TCD!J1286)</f>
        <v/>
      </c>
      <c r="Q1285" s="151">
        <f>IF(AND(TCD!L1286="",TCD!Q1286=""),"",IF(SUM(TCD!L1286,TCD!Q1286)&gt;15,29,9.5))</f>
        <v/>
      </c>
      <c r="R1285" s="151">
        <f>_xlfn.XLOOKUP(F1285,TCD!E:E,TCD!K:K,"")</f>
        <v/>
      </c>
      <c r="S1285" s="151">
        <f>IF(TCD!I1286="","",IF(TCD!I1286&gt;8.5,17,8.5))</f>
        <v/>
      </c>
      <c r="T1285" s="151">
        <f>TCD!Y1286</f>
        <v/>
      </c>
    </row>
    <row r="1286">
      <c r="A1286" s="13">
        <f>TCD!V1287</f>
        <v/>
      </c>
      <c r="B1286" s="1">
        <f>B1285</f>
        <v/>
      </c>
      <c r="F1286">
        <f>TCD!E1287</f>
        <v/>
      </c>
      <c r="H1286" s="6">
        <f>IF(RIGHT(J1286,3)="BTB","E","P")</f>
        <v/>
      </c>
      <c r="I1286">
        <f>LOOKUP(F1286,'Facture Chronopost'!L:L,'Facture Chronopost'!H:H)</f>
        <v/>
      </c>
      <c r="J1286" s="6">
        <f>TCD!U1287</f>
        <v/>
      </c>
      <c r="K1286">
        <f>K1285</f>
        <v/>
      </c>
      <c r="L1286" s="151">
        <f>_xlfn.XLOOKUP(F1286,'TCD poids'!A:A,'TCD poids'!C:C)</f>
        <v/>
      </c>
      <c r="M1286">
        <f>TCD!T1287</f>
        <v/>
      </c>
      <c r="N1286">
        <f>IF(I1286="",0.2,LOOKUP(I1286,'Pays TVA'!A:A,'Pays TVA'!B:B))</f>
        <v/>
      </c>
      <c r="O1286" s="151">
        <f>IF(TCD!M1287="","",TCD!M1287)</f>
        <v/>
      </c>
      <c r="P1286" s="151">
        <f>IF(TCD!J1287="","",TCD!J1287)</f>
        <v/>
      </c>
      <c r="Q1286" s="151">
        <f>IF(AND(TCD!L1287="",TCD!Q1287=""),"",IF(SUM(TCD!L1287,TCD!Q1287)&gt;15,29,9.5))</f>
        <v/>
      </c>
      <c r="R1286" s="151">
        <f>_xlfn.XLOOKUP(F1286,TCD!E:E,TCD!K:K,"")</f>
        <v/>
      </c>
      <c r="S1286" s="151">
        <f>IF(TCD!I1287="","",IF(TCD!I1287&gt;8.5,17,8.5))</f>
        <v/>
      </c>
      <c r="T1286" s="151">
        <f>TCD!Y1287</f>
        <v/>
      </c>
    </row>
    <row r="1287">
      <c r="A1287" s="13">
        <f>TCD!V1288</f>
        <v/>
      </c>
      <c r="B1287" s="1">
        <f>B1286</f>
        <v/>
      </c>
      <c r="F1287">
        <f>TCD!E1288</f>
        <v/>
      </c>
      <c r="H1287" s="6">
        <f>IF(RIGHT(J1287,3)="BTB","E","P")</f>
        <v/>
      </c>
      <c r="I1287">
        <f>LOOKUP(F1287,'Facture Chronopost'!L:L,'Facture Chronopost'!H:H)</f>
        <v/>
      </c>
      <c r="J1287" s="6">
        <f>TCD!U1288</f>
        <v/>
      </c>
      <c r="K1287">
        <f>K1286</f>
        <v/>
      </c>
      <c r="L1287" s="151">
        <f>_xlfn.XLOOKUP(F1287,'TCD poids'!A:A,'TCD poids'!C:C)</f>
        <v/>
      </c>
      <c r="M1287">
        <f>TCD!T1288</f>
        <v/>
      </c>
      <c r="N1287">
        <f>IF(I1287="",0.2,LOOKUP(I1287,'Pays TVA'!A:A,'Pays TVA'!B:B))</f>
        <v/>
      </c>
      <c r="O1287" s="151">
        <f>IF(TCD!M1288="","",TCD!M1288)</f>
        <v/>
      </c>
      <c r="P1287" s="151">
        <f>IF(TCD!J1288="","",TCD!J1288)</f>
        <v/>
      </c>
      <c r="Q1287" s="151">
        <f>IF(AND(TCD!L1288="",TCD!Q1288=""),"",IF(SUM(TCD!L1288,TCD!Q1288)&gt;15,29,9.5))</f>
        <v/>
      </c>
      <c r="R1287" s="151">
        <f>_xlfn.XLOOKUP(F1287,TCD!E:E,TCD!K:K,"")</f>
        <v/>
      </c>
      <c r="S1287" s="151">
        <f>IF(TCD!I1288="","",IF(TCD!I1288&gt;8.5,17,8.5))</f>
        <v/>
      </c>
      <c r="T1287" s="151">
        <f>TCD!Y1288</f>
        <v/>
      </c>
    </row>
    <row r="1288">
      <c r="A1288" s="13">
        <f>TCD!V1289</f>
        <v/>
      </c>
      <c r="B1288" s="1">
        <f>B1287</f>
        <v/>
      </c>
      <c r="F1288">
        <f>TCD!E1289</f>
        <v/>
      </c>
      <c r="H1288" s="6">
        <f>IF(RIGHT(J1288,3)="BTB","E","P")</f>
        <v/>
      </c>
      <c r="I1288">
        <f>LOOKUP(F1288,'Facture Chronopost'!L:L,'Facture Chronopost'!H:H)</f>
        <v/>
      </c>
      <c r="J1288" s="6">
        <f>TCD!U1289</f>
        <v/>
      </c>
      <c r="K1288">
        <f>K1287</f>
        <v/>
      </c>
      <c r="L1288" s="151">
        <f>_xlfn.XLOOKUP(F1288,'TCD poids'!A:A,'TCD poids'!C:C)</f>
        <v/>
      </c>
      <c r="M1288">
        <f>TCD!T1289</f>
        <v/>
      </c>
      <c r="N1288">
        <f>IF(I1288="",0.2,LOOKUP(I1288,'Pays TVA'!A:A,'Pays TVA'!B:B))</f>
        <v/>
      </c>
      <c r="O1288" s="151">
        <f>IF(TCD!M1289="","",TCD!M1289)</f>
        <v/>
      </c>
      <c r="P1288" s="151">
        <f>IF(TCD!J1289="","",TCD!J1289)</f>
        <v/>
      </c>
      <c r="Q1288" s="151">
        <f>IF(AND(TCD!L1289="",TCD!Q1289=""),"",IF(SUM(TCD!L1289,TCD!Q1289)&gt;15,29,9.5))</f>
        <v/>
      </c>
      <c r="R1288" s="151">
        <f>_xlfn.XLOOKUP(F1288,TCD!E:E,TCD!K:K,"")</f>
        <v/>
      </c>
      <c r="S1288" s="151">
        <f>IF(TCD!I1289="","",IF(TCD!I1289&gt;8.5,17,8.5))</f>
        <v/>
      </c>
      <c r="T1288" s="151">
        <f>TCD!Y1289</f>
        <v/>
      </c>
    </row>
    <row r="1289">
      <c r="A1289" s="13">
        <f>TCD!V1290</f>
        <v/>
      </c>
      <c r="B1289" s="1">
        <f>B1288</f>
        <v/>
      </c>
      <c r="F1289">
        <f>TCD!E1290</f>
        <v/>
      </c>
      <c r="H1289" s="6">
        <f>IF(RIGHT(J1289,3)="BTB","E","P")</f>
        <v/>
      </c>
      <c r="I1289">
        <f>LOOKUP(F1289,'Facture Chronopost'!L:L,'Facture Chronopost'!H:H)</f>
        <v/>
      </c>
      <c r="J1289" s="6">
        <f>TCD!U1290</f>
        <v/>
      </c>
      <c r="K1289">
        <f>K1288</f>
        <v/>
      </c>
      <c r="L1289" s="151">
        <f>_xlfn.XLOOKUP(F1289,'TCD poids'!A:A,'TCD poids'!C:C)</f>
        <v/>
      </c>
      <c r="M1289">
        <f>TCD!T1290</f>
        <v/>
      </c>
      <c r="N1289">
        <f>IF(I1289="",0.2,LOOKUP(I1289,'Pays TVA'!A:A,'Pays TVA'!B:B))</f>
        <v/>
      </c>
      <c r="O1289" s="151">
        <f>IF(TCD!M1290="","",TCD!M1290)</f>
        <v/>
      </c>
      <c r="P1289" s="151">
        <f>IF(TCD!J1290="","",TCD!J1290)</f>
        <v/>
      </c>
      <c r="Q1289" s="151">
        <f>IF(AND(TCD!L1290="",TCD!Q1290=""),"",IF(SUM(TCD!L1290,TCD!Q1290)&gt;15,29,9.5))</f>
        <v/>
      </c>
      <c r="R1289" s="151">
        <f>_xlfn.XLOOKUP(F1289,TCD!E:E,TCD!K:K,"")</f>
        <v/>
      </c>
      <c r="S1289" s="151">
        <f>IF(TCD!I1290="","",IF(TCD!I1290&gt;8.5,17,8.5))</f>
        <v/>
      </c>
      <c r="T1289" s="151">
        <f>TCD!Y1290</f>
        <v/>
      </c>
    </row>
    <row r="1290">
      <c r="A1290" s="13">
        <f>TCD!V1291</f>
        <v/>
      </c>
      <c r="B1290" s="1">
        <f>B1289</f>
        <v/>
      </c>
      <c r="F1290">
        <f>TCD!E1291</f>
        <v/>
      </c>
      <c r="H1290" s="6">
        <f>IF(RIGHT(J1290,3)="BTB","E","P")</f>
        <v/>
      </c>
      <c r="I1290">
        <f>LOOKUP(F1290,'Facture Chronopost'!L:L,'Facture Chronopost'!H:H)</f>
        <v/>
      </c>
      <c r="J1290" s="6">
        <f>TCD!U1291</f>
        <v/>
      </c>
      <c r="K1290">
        <f>K1289</f>
        <v/>
      </c>
      <c r="L1290" s="151">
        <f>_xlfn.XLOOKUP(F1290,'TCD poids'!A:A,'TCD poids'!C:C)</f>
        <v/>
      </c>
      <c r="M1290">
        <f>TCD!T1291</f>
        <v/>
      </c>
      <c r="N1290">
        <f>IF(I1290="",0.2,LOOKUP(I1290,'Pays TVA'!A:A,'Pays TVA'!B:B))</f>
        <v/>
      </c>
      <c r="O1290" s="151">
        <f>IF(TCD!M1291="","",TCD!M1291)</f>
        <v/>
      </c>
      <c r="P1290" s="151">
        <f>IF(TCD!J1291="","",TCD!J1291)</f>
        <v/>
      </c>
      <c r="Q1290" s="151">
        <f>IF(AND(TCD!L1291="",TCD!Q1291=""),"",IF(SUM(TCD!L1291,TCD!Q1291)&gt;15,29,9.5))</f>
        <v/>
      </c>
      <c r="R1290" s="151">
        <f>_xlfn.XLOOKUP(F1290,TCD!E:E,TCD!K:K,"")</f>
        <v/>
      </c>
      <c r="S1290" s="151">
        <f>IF(TCD!I1291="","",IF(TCD!I1291&gt;8.5,17,8.5))</f>
        <v/>
      </c>
      <c r="T1290" s="151">
        <f>TCD!Y1291</f>
        <v/>
      </c>
    </row>
    <row r="1291">
      <c r="A1291" s="13">
        <f>TCD!V1292</f>
        <v/>
      </c>
      <c r="B1291" s="1">
        <f>B1290</f>
        <v/>
      </c>
      <c r="F1291">
        <f>TCD!E1292</f>
        <v/>
      </c>
      <c r="H1291" s="6">
        <f>IF(RIGHT(J1291,3)="BTB","E","P")</f>
        <v/>
      </c>
      <c r="I1291">
        <f>LOOKUP(F1291,'Facture Chronopost'!L:L,'Facture Chronopost'!H:H)</f>
        <v/>
      </c>
      <c r="J1291" s="6">
        <f>TCD!U1292</f>
        <v/>
      </c>
      <c r="K1291">
        <f>K1290</f>
        <v/>
      </c>
      <c r="L1291" s="151">
        <f>_xlfn.XLOOKUP(F1291,'TCD poids'!A:A,'TCD poids'!C:C)</f>
        <v/>
      </c>
      <c r="M1291">
        <f>TCD!T1292</f>
        <v/>
      </c>
      <c r="N1291">
        <f>IF(I1291="",0.2,LOOKUP(I1291,'Pays TVA'!A:A,'Pays TVA'!B:B))</f>
        <v/>
      </c>
      <c r="O1291" s="151">
        <f>IF(TCD!M1292="","",TCD!M1292)</f>
        <v/>
      </c>
      <c r="P1291" s="151">
        <f>IF(TCD!J1292="","",TCD!J1292)</f>
        <v/>
      </c>
      <c r="Q1291" s="151">
        <f>IF(AND(TCD!L1292="",TCD!Q1292=""),"",IF(SUM(TCD!L1292,TCD!Q1292)&gt;15,29,9.5))</f>
        <v/>
      </c>
      <c r="R1291" s="151">
        <f>_xlfn.XLOOKUP(F1291,TCD!E:E,TCD!K:K,"")</f>
        <v/>
      </c>
      <c r="S1291" s="151">
        <f>IF(TCD!I1292="","",IF(TCD!I1292&gt;8.5,17,8.5))</f>
        <v/>
      </c>
      <c r="T1291" s="151">
        <f>TCD!Y1292</f>
        <v/>
      </c>
    </row>
    <row r="1292">
      <c r="A1292" s="13">
        <f>TCD!V1293</f>
        <v/>
      </c>
      <c r="B1292" s="1">
        <f>B1291</f>
        <v/>
      </c>
      <c r="F1292">
        <f>TCD!E1293</f>
        <v/>
      </c>
      <c r="H1292" s="6">
        <f>IF(RIGHT(J1292,3)="BTB","E","P")</f>
        <v/>
      </c>
      <c r="I1292">
        <f>LOOKUP(F1292,'Facture Chronopost'!L:L,'Facture Chronopost'!H:H)</f>
        <v/>
      </c>
      <c r="J1292" s="6">
        <f>TCD!U1293</f>
        <v/>
      </c>
      <c r="K1292">
        <f>K1291</f>
        <v/>
      </c>
      <c r="L1292" s="151">
        <f>_xlfn.XLOOKUP(F1292,'TCD poids'!A:A,'TCD poids'!C:C)</f>
        <v/>
      </c>
      <c r="M1292">
        <f>TCD!T1293</f>
        <v/>
      </c>
      <c r="N1292">
        <f>IF(I1292="",0.2,LOOKUP(I1292,'Pays TVA'!A:A,'Pays TVA'!B:B))</f>
        <v/>
      </c>
      <c r="O1292" s="151">
        <f>IF(TCD!M1293="","",TCD!M1293)</f>
        <v/>
      </c>
      <c r="P1292" s="151">
        <f>IF(TCD!J1293="","",TCD!J1293)</f>
        <v/>
      </c>
      <c r="Q1292" s="151">
        <f>IF(AND(TCD!L1293="",TCD!Q1293=""),"",IF(SUM(TCD!L1293,TCD!Q1293)&gt;15,29,9.5))</f>
        <v/>
      </c>
      <c r="R1292" s="151">
        <f>_xlfn.XLOOKUP(F1292,TCD!E:E,TCD!K:K,"")</f>
        <v/>
      </c>
      <c r="S1292" s="151">
        <f>IF(TCD!I1293="","",IF(TCD!I1293&gt;8.5,17,8.5))</f>
        <v/>
      </c>
      <c r="T1292" s="151">
        <f>TCD!Y1293</f>
        <v/>
      </c>
    </row>
    <row r="1293">
      <c r="A1293" s="13">
        <f>TCD!V1294</f>
        <v/>
      </c>
      <c r="B1293" s="1">
        <f>B1292</f>
        <v/>
      </c>
      <c r="F1293">
        <f>TCD!E1294</f>
        <v/>
      </c>
      <c r="H1293" s="6">
        <f>IF(RIGHT(J1293,3)="BTB","E","P")</f>
        <v/>
      </c>
      <c r="I1293">
        <f>LOOKUP(F1293,'Facture Chronopost'!L:L,'Facture Chronopost'!H:H)</f>
        <v/>
      </c>
      <c r="J1293" s="6">
        <f>TCD!U1294</f>
        <v/>
      </c>
      <c r="K1293">
        <f>K1292</f>
        <v/>
      </c>
      <c r="L1293" s="151">
        <f>_xlfn.XLOOKUP(F1293,'TCD poids'!A:A,'TCD poids'!C:C)</f>
        <v/>
      </c>
      <c r="M1293">
        <f>TCD!T1294</f>
        <v/>
      </c>
      <c r="N1293">
        <f>IF(I1293="",0.2,LOOKUP(I1293,'Pays TVA'!A:A,'Pays TVA'!B:B))</f>
        <v/>
      </c>
      <c r="O1293" s="151">
        <f>IF(TCD!M1294="","",TCD!M1294)</f>
        <v/>
      </c>
      <c r="P1293" s="151">
        <f>IF(TCD!J1294="","",TCD!J1294)</f>
        <v/>
      </c>
      <c r="Q1293" s="151">
        <f>IF(AND(TCD!L1294="",TCD!Q1294=""),"",IF(SUM(TCD!L1294,TCD!Q1294)&gt;15,29,9.5))</f>
        <v/>
      </c>
      <c r="R1293" s="151">
        <f>_xlfn.XLOOKUP(F1293,TCD!E:E,TCD!K:K,"")</f>
        <v/>
      </c>
      <c r="S1293" s="151">
        <f>IF(TCD!I1294="","",IF(TCD!I1294&gt;8.5,17,8.5))</f>
        <v/>
      </c>
      <c r="T1293" s="151">
        <f>TCD!Y1294</f>
        <v/>
      </c>
    </row>
    <row r="1294">
      <c r="A1294" s="13">
        <f>TCD!V1295</f>
        <v/>
      </c>
      <c r="B1294" s="1">
        <f>B1293</f>
        <v/>
      </c>
      <c r="F1294">
        <f>TCD!E1295</f>
        <v/>
      </c>
      <c r="H1294" s="6">
        <f>IF(RIGHT(J1294,3)="BTB","E","P")</f>
        <v/>
      </c>
      <c r="I1294">
        <f>LOOKUP(F1294,'Facture Chronopost'!L:L,'Facture Chronopost'!H:H)</f>
        <v/>
      </c>
      <c r="J1294" s="6">
        <f>TCD!U1295</f>
        <v/>
      </c>
      <c r="K1294">
        <f>K1293</f>
        <v/>
      </c>
      <c r="L1294" s="151">
        <f>_xlfn.XLOOKUP(F1294,'TCD poids'!A:A,'TCD poids'!C:C)</f>
        <v/>
      </c>
      <c r="M1294">
        <f>TCD!T1295</f>
        <v/>
      </c>
      <c r="N1294">
        <f>IF(I1294="",0.2,LOOKUP(I1294,'Pays TVA'!A:A,'Pays TVA'!B:B))</f>
        <v/>
      </c>
      <c r="O1294" s="151">
        <f>IF(TCD!M1295="","",TCD!M1295)</f>
        <v/>
      </c>
      <c r="P1294" s="151">
        <f>IF(TCD!J1295="","",TCD!J1295)</f>
        <v/>
      </c>
      <c r="Q1294" s="151">
        <f>IF(AND(TCD!L1295="",TCD!Q1295=""),"",IF(SUM(TCD!L1295,TCD!Q1295)&gt;15,29,9.5))</f>
        <v/>
      </c>
      <c r="R1294" s="151">
        <f>_xlfn.XLOOKUP(F1294,TCD!E:E,TCD!K:K,"")</f>
        <v/>
      </c>
      <c r="S1294" s="151">
        <f>IF(TCD!I1295="","",IF(TCD!I1295&gt;8.5,17,8.5))</f>
        <v/>
      </c>
      <c r="T1294" s="151">
        <f>TCD!Y1295</f>
        <v/>
      </c>
    </row>
    <row r="1295">
      <c r="A1295" s="13">
        <f>TCD!V1296</f>
        <v/>
      </c>
      <c r="B1295" s="1">
        <f>B1294</f>
        <v/>
      </c>
      <c r="F1295">
        <f>TCD!E1296</f>
        <v/>
      </c>
      <c r="H1295" s="6">
        <f>IF(RIGHT(J1295,3)="BTB","E","P")</f>
        <v/>
      </c>
      <c r="I1295">
        <f>LOOKUP(F1295,'Facture Chronopost'!L:L,'Facture Chronopost'!H:H)</f>
        <v/>
      </c>
      <c r="J1295" s="6">
        <f>TCD!U1296</f>
        <v/>
      </c>
      <c r="K1295">
        <f>K1294</f>
        <v/>
      </c>
      <c r="L1295" s="151">
        <f>_xlfn.XLOOKUP(F1295,'TCD poids'!A:A,'TCD poids'!C:C)</f>
        <v/>
      </c>
      <c r="M1295">
        <f>TCD!T1296</f>
        <v/>
      </c>
      <c r="N1295">
        <f>IF(I1295="",0.2,LOOKUP(I1295,'Pays TVA'!A:A,'Pays TVA'!B:B))</f>
        <v/>
      </c>
      <c r="O1295" s="151">
        <f>IF(TCD!M1296="","",TCD!M1296)</f>
        <v/>
      </c>
      <c r="P1295" s="151">
        <f>IF(TCD!J1296="","",TCD!J1296)</f>
        <v/>
      </c>
      <c r="Q1295" s="151">
        <f>IF(AND(TCD!L1296="",TCD!Q1296=""),"",IF(SUM(TCD!L1296,TCD!Q1296)&gt;15,29,9.5))</f>
        <v/>
      </c>
      <c r="R1295" s="151">
        <f>_xlfn.XLOOKUP(F1295,TCD!E:E,TCD!K:K,"")</f>
        <v/>
      </c>
      <c r="S1295" s="151">
        <f>IF(TCD!I1296="","",IF(TCD!I1296&gt;8.5,17,8.5))</f>
        <v/>
      </c>
      <c r="T1295" s="151">
        <f>TCD!Y1296</f>
        <v/>
      </c>
    </row>
    <row r="1296">
      <c r="A1296" s="13">
        <f>TCD!V1297</f>
        <v/>
      </c>
      <c r="B1296" s="1">
        <f>B1295</f>
        <v/>
      </c>
      <c r="F1296">
        <f>TCD!E1297</f>
        <v/>
      </c>
      <c r="H1296" s="6">
        <f>IF(RIGHT(J1296,3)="BTB","E","P")</f>
        <v/>
      </c>
      <c r="I1296">
        <f>LOOKUP(F1296,'Facture Chronopost'!L:L,'Facture Chronopost'!H:H)</f>
        <v/>
      </c>
      <c r="J1296" s="6">
        <f>TCD!U1297</f>
        <v/>
      </c>
      <c r="K1296">
        <f>K1295</f>
        <v/>
      </c>
      <c r="L1296" s="151">
        <f>_xlfn.XLOOKUP(F1296,'TCD poids'!A:A,'TCD poids'!C:C)</f>
        <v/>
      </c>
      <c r="M1296">
        <f>TCD!T1297</f>
        <v/>
      </c>
      <c r="N1296">
        <f>IF(I1296="",0.2,LOOKUP(I1296,'Pays TVA'!A:A,'Pays TVA'!B:B))</f>
        <v/>
      </c>
      <c r="O1296" s="151">
        <f>IF(TCD!M1297="","",TCD!M1297)</f>
        <v/>
      </c>
      <c r="P1296" s="151">
        <f>IF(TCD!J1297="","",TCD!J1297)</f>
        <v/>
      </c>
      <c r="Q1296" s="151">
        <f>IF(AND(TCD!L1297="",TCD!Q1297=""),"",IF(SUM(TCD!L1297,TCD!Q1297)&gt;15,29,9.5))</f>
        <v/>
      </c>
      <c r="R1296" s="151">
        <f>_xlfn.XLOOKUP(F1296,TCD!E:E,TCD!K:K,"")</f>
        <v/>
      </c>
      <c r="S1296" s="151">
        <f>IF(TCD!I1297="","",IF(TCD!I1297&gt;8.5,17,8.5))</f>
        <v/>
      </c>
      <c r="T1296" s="151">
        <f>TCD!Y1297</f>
        <v/>
      </c>
    </row>
    <row r="1297">
      <c r="A1297" s="13">
        <f>TCD!V1298</f>
        <v/>
      </c>
      <c r="B1297" s="1">
        <f>B1296</f>
        <v/>
      </c>
      <c r="F1297">
        <f>TCD!E1298</f>
        <v/>
      </c>
      <c r="H1297" s="6">
        <f>IF(RIGHT(J1297,3)="BTB","E","P")</f>
        <v/>
      </c>
      <c r="I1297">
        <f>LOOKUP(F1297,'Facture Chronopost'!L:L,'Facture Chronopost'!H:H)</f>
        <v/>
      </c>
      <c r="J1297" s="6">
        <f>TCD!U1298</f>
        <v/>
      </c>
      <c r="K1297">
        <f>K1296</f>
        <v/>
      </c>
      <c r="L1297" s="151">
        <f>_xlfn.XLOOKUP(F1297,'TCD poids'!A:A,'TCD poids'!C:C)</f>
        <v/>
      </c>
      <c r="M1297">
        <f>TCD!T1298</f>
        <v/>
      </c>
      <c r="N1297">
        <f>IF(I1297="",0.2,LOOKUP(I1297,'Pays TVA'!A:A,'Pays TVA'!B:B))</f>
        <v/>
      </c>
      <c r="O1297" s="151">
        <f>IF(TCD!M1298="","",TCD!M1298)</f>
        <v/>
      </c>
      <c r="P1297" s="151">
        <f>IF(TCD!J1298="","",TCD!J1298)</f>
        <v/>
      </c>
      <c r="Q1297" s="151">
        <f>IF(AND(TCD!L1298="",TCD!Q1298=""),"",IF(SUM(TCD!L1298,TCD!Q1298)&gt;15,29,9.5))</f>
        <v/>
      </c>
      <c r="R1297" s="151">
        <f>_xlfn.XLOOKUP(F1297,TCD!E:E,TCD!K:K,"")</f>
        <v/>
      </c>
      <c r="S1297" s="151">
        <f>IF(TCD!I1298="","",IF(TCD!I1298&gt;8.5,17,8.5))</f>
        <v/>
      </c>
      <c r="T1297" s="151">
        <f>TCD!Y1298</f>
        <v/>
      </c>
    </row>
    <row r="1298">
      <c r="A1298" s="13">
        <f>TCD!V1299</f>
        <v/>
      </c>
      <c r="B1298" s="1">
        <f>B1297</f>
        <v/>
      </c>
      <c r="F1298">
        <f>TCD!E1299</f>
        <v/>
      </c>
      <c r="H1298" s="6">
        <f>IF(RIGHT(J1298,3)="BTB","E","P")</f>
        <v/>
      </c>
      <c r="I1298">
        <f>LOOKUP(F1298,'Facture Chronopost'!L:L,'Facture Chronopost'!H:H)</f>
        <v/>
      </c>
      <c r="J1298" s="6">
        <f>TCD!U1299</f>
        <v/>
      </c>
      <c r="K1298">
        <f>K1297</f>
        <v/>
      </c>
      <c r="L1298" s="151">
        <f>_xlfn.XLOOKUP(F1298,'TCD poids'!A:A,'TCD poids'!C:C)</f>
        <v/>
      </c>
      <c r="M1298">
        <f>TCD!T1299</f>
        <v/>
      </c>
      <c r="N1298">
        <f>IF(I1298="",0.2,LOOKUP(I1298,'Pays TVA'!A:A,'Pays TVA'!B:B))</f>
        <v/>
      </c>
      <c r="O1298" s="151">
        <f>IF(TCD!M1299="","",TCD!M1299)</f>
        <v/>
      </c>
      <c r="P1298" s="151">
        <f>IF(TCD!J1299="","",TCD!J1299)</f>
        <v/>
      </c>
      <c r="Q1298" s="151">
        <f>IF(AND(TCD!L1299="",TCD!Q1299=""),"",IF(SUM(TCD!L1299,TCD!Q1299)&gt;15,29,9.5))</f>
        <v/>
      </c>
      <c r="R1298" s="151">
        <f>_xlfn.XLOOKUP(F1298,TCD!E:E,TCD!K:K,"")</f>
        <v/>
      </c>
      <c r="S1298" s="151">
        <f>IF(TCD!I1299="","",IF(TCD!I1299&gt;8.5,17,8.5))</f>
        <v/>
      </c>
      <c r="T1298" s="151">
        <f>TCD!Y1299</f>
        <v/>
      </c>
    </row>
    <row r="1299">
      <c r="A1299" s="13">
        <f>TCD!V1300</f>
        <v/>
      </c>
      <c r="B1299" s="1">
        <f>B1298</f>
        <v/>
      </c>
      <c r="F1299">
        <f>TCD!E1300</f>
        <v/>
      </c>
      <c r="H1299" s="6">
        <f>IF(RIGHT(J1299,3)="BTB","E","P")</f>
        <v/>
      </c>
      <c r="I1299">
        <f>LOOKUP(F1299,'Facture Chronopost'!L:L,'Facture Chronopost'!H:H)</f>
        <v/>
      </c>
      <c r="J1299" s="6">
        <f>TCD!U1300</f>
        <v/>
      </c>
      <c r="K1299">
        <f>K1298</f>
        <v/>
      </c>
      <c r="L1299" s="151">
        <f>_xlfn.XLOOKUP(F1299,'TCD poids'!A:A,'TCD poids'!C:C)</f>
        <v/>
      </c>
      <c r="M1299">
        <f>TCD!T1300</f>
        <v/>
      </c>
      <c r="N1299">
        <f>IF(I1299="",0.2,LOOKUP(I1299,'Pays TVA'!A:A,'Pays TVA'!B:B))</f>
        <v/>
      </c>
      <c r="O1299" s="151">
        <f>IF(TCD!M1300="","",TCD!M1300)</f>
        <v/>
      </c>
      <c r="P1299" s="151">
        <f>IF(TCD!J1300="","",TCD!J1300)</f>
        <v/>
      </c>
      <c r="Q1299" s="151">
        <f>IF(AND(TCD!L1300="",TCD!Q1300=""),"",IF(SUM(TCD!L1300,TCD!Q1300)&gt;15,29,9.5))</f>
        <v/>
      </c>
      <c r="R1299" s="151">
        <f>_xlfn.XLOOKUP(F1299,TCD!E:E,TCD!K:K,"")</f>
        <v/>
      </c>
      <c r="S1299" s="151">
        <f>IF(TCD!I1300="","",IF(TCD!I1300&gt;8.5,17,8.5))</f>
        <v/>
      </c>
      <c r="T1299" s="151">
        <f>TCD!Y1300</f>
        <v/>
      </c>
    </row>
    <row r="1300">
      <c r="A1300" s="13">
        <f>TCD!V1301</f>
        <v/>
      </c>
      <c r="B1300" s="1">
        <f>B1299</f>
        <v/>
      </c>
      <c r="F1300">
        <f>TCD!E1301</f>
        <v/>
      </c>
      <c r="H1300" s="6">
        <f>IF(RIGHT(J1300,3)="BTB","E","P")</f>
        <v/>
      </c>
      <c r="I1300">
        <f>LOOKUP(F1300,'Facture Chronopost'!L:L,'Facture Chronopost'!H:H)</f>
        <v/>
      </c>
      <c r="J1300" s="6">
        <f>TCD!U1301</f>
        <v/>
      </c>
      <c r="K1300">
        <f>K1299</f>
        <v/>
      </c>
      <c r="L1300" s="151">
        <f>_xlfn.XLOOKUP(F1300,'TCD poids'!A:A,'TCD poids'!C:C)</f>
        <v/>
      </c>
      <c r="M1300">
        <f>TCD!T1301</f>
        <v/>
      </c>
      <c r="N1300">
        <f>IF(I1300="",0.2,LOOKUP(I1300,'Pays TVA'!A:A,'Pays TVA'!B:B))</f>
        <v/>
      </c>
      <c r="O1300" s="151">
        <f>IF(TCD!M1301="","",TCD!M1301)</f>
        <v/>
      </c>
      <c r="P1300" s="151">
        <f>IF(TCD!J1301="","",TCD!J1301)</f>
        <v/>
      </c>
      <c r="Q1300" s="151">
        <f>IF(AND(TCD!L1301="",TCD!Q1301=""),"",IF(SUM(TCD!L1301,TCD!Q1301)&gt;15,29,9.5))</f>
        <v/>
      </c>
      <c r="R1300" s="151">
        <f>_xlfn.XLOOKUP(F1300,TCD!E:E,TCD!K:K,"")</f>
        <v/>
      </c>
      <c r="S1300" s="151">
        <f>IF(TCD!I1301="","",IF(TCD!I1301&gt;8.5,17,8.5))</f>
        <v/>
      </c>
      <c r="T1300" s="151">
        <f>TCD!Y1301</f>
        <v/>
      </c>
    </row>
    <row r="1301">
      <c r="A1301" s="13">
        <f>TCD!V1302</f>
        <v/>
      </c>
      <c r="B1301" s="1">
        <f>B1300</f>
        <v/>
      </c>
      <c r="F1301">
        <f>TCD!E1302</f>
        <v/>
      </c>
      <c r="H1301" s="6">
        <f>IF(RIGHT(J1301,3)="BTB","E","P")</f>
        <v/>
      </c>
      <c r="I1301">
        <f>LOOKUP(F1301,'Facture Chronopost'!L:L,'Facture Chronopost'!H:H)</f>
        <v/>
      </c>
      <c r="J1301" s="6">
        <f>TCD!U1302</f>
        <v/>
      </c>
      <c r="K1301">
        <f>K1300</f>
        <v/>
      </c>
      <c r="L1301" s="151">
        <f>_xlfn.XLOOKUP(F1301,'TCD poids'!A:A,'TCD poids'!C:C)</f>
        <v/>
      </c>
      <c r="M1301">
        <f>TCD!T1302</f>
        <v/>
      </c>
      <c r="N1301">
        <f>IF(I1301="",0.2,LOOKUP(I1301,'Pays TVA'!A:A,'Pays TVA'!B:B))</f>
        <v/>
      </c>
      <c r="O1301" s="151">
        <f>IF(TCD!M1302="","",TCD!M1302)</f>
        <v/>
      </c>
      <c r="P1301" s="151">
        <f>IF(TCD!J1302="","",TCD!J1302)</f>
        <v/>
      </c>
      <c r="Q1301" s="151">
        <f>IF(AND(TCD!L1302="",TCD!Q1302=""),"",IF(SUM(TCD!L1302,TCD!Q1302)&gt;15,29,9.5))</f>
        <v/>
      </c>
      <c r="R1301" s="151">
        <f>_xlfn.XLOOKUP(F1301,TCD!E:E,TCD!K:K,"")</f>
        <v/>
      </c>
      <c r="S1301" s="151">
        <f>IF(TCD!I1302="","",IF(TCD!I1302&gt;8.5,17,8.5))</f>
        <v/>
      </c>
      <c r="T1301" s="151">
        <f>TCD!Y1302</f>
        <v/>
      </c>
    </row>
    <row r="1302">
      <c r="A1302" s="13">
        <f>TCD!V1303</f>
        <v/>
      </c>
      <c r="B1302" s="1">
        <f>B1301</f>
        <v/>
      </c>
      <c r="F1302">
        <f>TCD!E1303</f>
        <v/>
      </c>
      <c r="H1302" s="6">
        <f>IF(RIGHT(J1302,3)="BTB","E","P")</f>
        <v/>
      </c>
      <c r="I1302">
        <f>LOOKUP(F1302,'Facture Chronopost'!L:L,'Facture Chronopost'!H:H)</f>
        <v/>
      </c>
      <c r="J1302" s="6">
        <f>TCD!U1303</f>
        <v/>
      </c>
      <c r="K1302">
        <f>K1301</f>
        <v/>
      </c>
      <c r="L1302" s="151">
        <f>_xlfn.XLOOKUP(F1302,'TCD poids'!A:A,'TCD poids'!C:C)</f>
        <v/>
      </c>
      <c r="M1302">
        <f>TCD!T1303</f>
        <v/>
      </c>
      <c r="N1302">
        <f>IF(I1302="",0.2,LOOKUP(I1302,'Pays TVA'!A:A,'Pays TVA'!B:B))</f>
        <v/>
      </c>
      <c r="O1302" s="151">
        <f>IF(TCD!M1303="","",TCD!M1303)</f>
        <v/>
      </c>
      <c r="P1302" s="151">
        <f>IF(TCD!J1303="","",TCD!J1303)</f>
        <v/>
      </c>
      <c r="Q1302" s="151">
        <f>IF(AND(TCD!L1303="",TCD!Q1303=""),"",IF(SUM(TCD!L1303,TCD!Q1303)&gt;15,29,9.5))</f>
        <v/>
      </c>
      <c r="R1302" s="151">
        <f>_xlfn.XLOOKUP(F1302,TCD!E:E,TCD!K:K,"")</f>
        <v/>
      </c>
      <c r="S1302" s="151">
        <f>IF(TCD!I1303="","",IF(TCD!I1303&gt;8.5,17,8.5))</f>
        <v/>
      </c>
      <c r="T1302" s="151">
        <f>TCD!Y1303</f>
        <v/>
      </c>
    </row>
    <row r="1303">
      <c r="A1303" s="13">
        <f>TCD!V1304</f>
        <v/>
      </c>
      <c r="B1303" s="1">
        <f>B1302</f>
        <v/>
      </c>
      <c r="F1303">
        <f>TCD!E1304</f>
        <v/>
      </c>
      <c r="H1303" s="6">
        <f>IF(RIGHT(J1303,3)="BTB","E","P")</f>
        <v/>
      </c>
      <c r="I1303">
        <f>LOOKUP(F1303,'Facture Chronopost'!L:L,'Facture Chronopost'!H:H)</f>
        <v/>
      </c>
      <c r="J1303" s="6">
        <f>TCD!U1304</f>
        <v/>
      </c>
      <c r="K1303">
        <f>K1302</f>
        <v/>
      </c>
      <c r="L1303" s="151">
        <f>_xlfn.XLOOKUP(F1303,'TCD poids'!A:A,'TCD poids'!C:C)</f>
        <v/>
      </c>
      <c r="M1303">
        <f>TCD!T1304</f>
        <v/>
      </c>
      <c r="N1303">
        <f>IF(I1303="",0.2,LOOKUP(I1303,'Pays TVA'!A:A,'Pays TVA'!B:B))</f>
        <v/>
      </c>
      <c r="O1303" s="151">
        <f>IF(TCD!M1304="","",TCD!M1304)</f>
        <v/>
      </c>
      <c r="P1303" s="151">
        <f>IF(TCD!J1304="","",TCD!J1304)</f>
        <v/>
      </c>
      <c r="Q1303" s="151">
        <f>IF(AND(TCD!L1304="",TCD!Q1304=""),"",IF(SUM(TCD!L1304,TCD!Q1304)&gt;15,29,9.5))</f>
        <v/>
      </c>
      <c r="R1303" s="151">
        <f>_xlfn.XLOOKUP(F1303,TCD!E:E,TCD!K:K,"")</f>
        <v/>
      </c>
      <c r="S1303" s="151">
        <f>IF(TCD!I1304="","",IF(TCD!I1304&gt;8.5,17,8.5))</f>
        <v/>
      </c>
      <c r="T1303" s="151">
        <f>TCD!Y1304</f>
        <v/>
      </c>
    </row>
    <row r="1304">
      <c r="A1304" s="13">
        <f>TCD!V1305</f>
        <v/>
      </c>
      <c r="B1304" s="1">
        <f>B1303</f>
        <v/>
      </c>
      <c r="F1304">
        <f>TCD!E1305</f>
        <v/>
      </c>
      <c r="H1304" s="6">
        <f>IF(RIGHT(J1304,3)="BTB","E","P")</f>
        <v/>
      </c>
      <c r="I1304">
        <f>LOOKUP(F1304,'Facture Chronopost'!L:L,'Facture Chronopost'!H:H)</f>
        <v/>
      </c>
      <c r="J1304" s="6">
        <f>TCD!U1305</f>
        <v/>
      </c>
      <c r="K1304">
        <f>K1303</f>
        <v/>
      </c>
      <c r="L1304" s="151">
        <f>_xlfn.XLOOKUP(F1304,'TCD poids'!A:A,'TCD poids'!C:C)</f>
        <v/>
      </c>
      <c r="M1304">
        <f>TCD!T1305</f>
        <v/>
      </c>
      <c r="N1304">
        <f>IF(I1304="",0.2,LOOKUP(I1304,'Pays TVA'!A:A,'Pays TVA'!B:B))</f>
        <v/>
      </c>
      <c r="O1304" s="151">
        <f>IF(TCD!M1305="","",TCD!M1305)</f>
        <v/>
      </c>
      <c r="P1304" s="151">
        <f>IF(TCD!J1305="","",TCD!J1305)</f>
        <v/>
      </c>
      <c r="Q1304" s="151">
        <f>IF(AND(TCD!L1305="",TCD!Q1305=""),"",IF(SUM(TCD!L1305,TCD!Q1305)&gt;15,29,9.5))</f>
        <v/>
      </c>
      <c r="R1304" s="151">
        <f>_xlfn.XLOOKUP(F1304,TCD!E:E,TCD!K:K,"")</f>
        <v/>
      </c>
      <c r="S1304" s="151">
        <f>IF(TCD!I1305="","",IF(TCD!I1305&gt;8.5,17,8.5))</f>
        <v/>
      </c>
      <c r="T1304" s="151">
        <f>TCD!Y1305</f>
        <v/>
      </c>
    </row>
    <row r="1305">
      <c r="A1305" s="13">
        <f>TCD!V1306</f>
        <v/>
      </c>
      <c r="B1305" s="1">
        <f>B1304</f>
        <v/>
      </c>
      <c r="F1305">
        <f>TCD!E1306</f>
        <v/>
      </c>
      <c r="H1305" s="6">
        <f>IF(RIGHT(J1305,3)="BTB","E","P")</f>
        <v/>
      </c>
      <c r="I1305">
        <f>LOOKUP(F1305,'Facture Chronopost'!L:L,'Facture Chronopost'!H:H)</f>
        <v/>
      </c>
      <c r="J1305" s="6">
        <f>TCD!U1306</f>
        <v/>
      </c>
      <c r="K1305">
        <f>K1304</f>
        <v/>
      </c>
      <c r="L1305" s="151">
        <f>_xlfn.XLOOKUP(F1305,'TCD poids'!A:A,'TCD poids'!C:C)</f>
        <v/>
      </c>
      <c r="M1305">
        <f>TCD!T1306</f>
        <v/>
      </c>
      <c r="N1305">
        <f>IF(I1305="",0.2,LOOKUP(I1305,'Pays TVA'!A:A,'Pays TVA'!B:B))</f>
        <v/>
      </c>
      <c r="O1305" s="151">
        <f>IF(TCD!M1306="","",TCD!M1306)</f>
        <v/>
      </c>
      <c r="P1305" s="151">
        <f>IF(TCD!J1306="","",TCD!J1306)</f>
        <v/>
      </c>
      <c r="Q1305" s="151">
        <f>IF(AND(TCD!L1306="",TCD!Q1306=""),"",IF(SUM(TCD!L1306,TCD!Q1306)&gt;15,29,9.5))</f>
        <v/>
      </c>
      <c r="R1305" s="151">
        <f>_xlfn.XLOOKUP(F1305,TCD!E:E,TCD!K:K,"")</f>
        <v/>
      </c>
      <c r="S1305" s="151">
        <f>IF(TCD!I1306="","",IF(TCD!I1306&gt;8.5,17,8.5))</f>
        <v/>
      </c>
      <c r="T1305" s="151">
        <f>TCD!Y1306</f>
        <v/>
      </c>
    </row>
    <row r="1306">
      <c r="A1306" s="13">
        <f>TCD!V1307</f>
        <v/>
      </c>
      <c r="B1306" s="1">
        <f>B1305</f>
        <v/>
      </c>
      <c r="F1306">
        <f>TCD!E1307</f>
        <v/>
      </c>
      <c r="H1306" s="6">
        <f>IF(RIGHT(J1306,3)="BTB","E","P")</f>
        <v/>
      </c>
      <c r="I1306">
        <f>LOOKUP(F1306,'Facture Chronopost'!L:L,'Facture Chronopost'!H:H)</f>
        <v/>
      </c>
      <c r="J1306" s="6">
        <f>TCD!U1307</f>
        <v/>
      </c>
      <c r="K1306">
        <f>K1305</f>
        <v/>
      </c>
      <c r="L1306" s="151">
        <f>_xlfn.XLOOKUP(F1306,'TCD poids'!A:A,'TCD poids'!C:C)</f>
        <v/>
      </c>
      <c r="M1306">
        <f>TCD!T1307</f>
        <v/>
      </c>
      <c r="N1306">
        <f>IF(I1306="",0.2,LOOKUP(I1306,'Pays TVA'!A:A,'Pays TVA'!B:B))</f>
        <v/>
      </c>
      <c r="O1306" s="151">
        <f>IF(TCD!M1307="","",TCD!M1307)</f>
        <v/>
      </c>
      <c r="P1306" s="151">
        <f>IF(TCD!J1307="","",TCD!J1307)</f>
        <v/>
      </c>
      <c r="Q1306" s="151">
        <f>IF(AND(TCD!L1307="",TCD!Q1307=""),"",IF(SUM(TCD!L1307,TCD!Q1307)&gt;15,29,9.5))</f>
        <v/>
      </c>
      <c r="R1306" s="151">
        <f>_xlfn.XLOOKUP(F1306,TCD!E:E,TCD!K:K,"")</f>
        <v/>
      </c>
      <c r="S1306" s="151">
        <f>IF(TCD!I1307="","",IF(TCD!I1307&gt;8.5,17,8.5))</f>
        <v/>
      </c>
      <c r="T1306" s="151">
        <f>TCD!Y1307</f>
        <v/>
      </c>
    </row>
    <row r="1307">
      <c r="A1307" s="13">
        <f>TCD!V1308</f>
        <v/>
      </c>
      <c r="B1307" s="1">
        <f>B1306</f>
        <v/>
      </c>
      <c r="F1307">
        <f>TCD!E1308</f>
        <v/>
      </c>
      <c r="H1307" s="6">
        <f>IF(RIGHT(J1307,3)="BTB","E","P")</f>
        <v/>
      </c>
      <c r="I1307">
        <f>LOOKUP(F1307,'Facture Chronopost'!L:L,'Facture Chronopost'!H:H)</f>
        <v/>
      </c>
      <c r="J1307" s="6">
        <f>TCD!U1308</f>
        <v/>
      </c>
      <c r="K1307">
        <f>K1306</f>
        <v/>
      </c>
      <c r="L1307" s="151">
        <f>_xlfn.XLOOKUP(F1307,'TCD poids'!A:A,'TCD poids'!C:C)</f>
        <v/>
      </c>
      <c r="M1307">
        <f>TCD!T1308</f>
        <v/>
      </c>
      <c r="N1307">
        <f>IF(I1307="",0.2,LOOKUP(I1307,'Pays TVA'!A:A,'Pays TVA'!B:B))</f>
        <v/>
      </c>
      <c r="O1307" s="151">
        <f>IF(TCD!M1308="","",TCD!M1308)</f>
        <v/>
      </c>
      <c r="P1307" s="151">
        <f>IF(TCD!J1308="","",TCD!J1308)</f>
        <v/>
      </c>
      <c r="Q1307" s="151">
        <f>IF(AND(TCD!L1308="",TCD!Q1308=""),"",IF(SUM(TCD!L1308,TCD!Q1308)&gt;15,29,9.5))</f>
        <v/>
      </c>
      <c r="R1307" s="151">
        <f>_xlfn.XLOOKUP(F1307,TCD!E:E,TCD!K:K,"")</f>
        <v/>
      </c>
      <c r="S1307" s="151">
        <f>IF(TCD!I1308="","",IF(TCD!I1308&gt;8.5,17,8.5))</f>
        <v/>
      </c>
      <c r="T1307" s="151">
        <f>TCD!Y1308</f>
        <v/>
      </c>
    </row>
    <row r="1308">
      <c r="A1308" s="13">
        <f>TCD!V1309</f>
        <v/>
      </c>
      <c r="B1308" s="1">
        <f>B1307</f>
        <v/>
      </c>
      <c r="F1308">
        <f>TCD!E1309</f>
        <v/>
      </c>
      <c r="H1308" s="6">
        <f>IF(RIGHT(J1308,3)="BTB","E","P")</f>
        <v/>
      </c>
      <c r="I1308">
        <f>LOOKUP(F1308,'Facture Chronopost'!L:L,'Facture Chronopost'!H:H)</f>
        <v/>
      </c>
      <c r="J1308" s="6">
        <f>TCD!U1309</f>
        <v/>
      </c>
      <c r="K1308">
        <f>K1307</f>
        <v/>
      </c>
      <c r="L1308" s="151">
        <f>_xlfn.XLOOKUP(F1308,'TCD poids'!A:A,'TCD poids'!C:C)</f>
        <v/>
      </c>
      <c r="M1308">
        <f>TCD!T1309</f>
        <v/>
      </c>
      <c r="N1308">
        <f>IF(I1308="",0.2,LOOKUP(I1308,'Pays TVA'!A:A,'Pays TVA'!B:B))</f>
        <v/>
      </c>
      <c r="O1308" s="151">
        <f>IF(TCD!M1309="","",TCD!M1309)</f>
        <v/>
      </c>
      <c r="P1308" s="151">
        <f>IF(TCD!J1309="","",TCD!J1309)</f>
        <v/>
      </c>
      <c r="Q1308" s="151">
        <f>IF(AND(TCD!L1309="",TCD!Q1309=""),"",IF(SUM(TCD!L1309,TCD!Q1309)&gt;15,29,9.5))</f>
        <v/>
      </c>
      <c r="R1308" s="151">
        <f>_xlfn.XLOOKUP(F1308,TCD!E:E,TCD!K:K,"")</f>
        <v/>
      </c>
      <c r="S1308" s="151">
        <f>IF(TCD!I1309="","",IF(TCD!I1309&gt;8.5,17,8.5))</f>
        <v/>
      </c>
      <c r="T1308" s="151">
        <f>TCD!Y1309</f>
        <v/>
      </c>
    </row>
    <row r="1309">
      <c r="A1309" s="13">
        <f>TCD!V1310</f>
        <v/>
      </c>
      <c r="B1309" s="1">
        <f>B1308</f>
        <v/>
      </c>
      <c r="F1309">
        <f>TCD!E1310</f>
        <v/>
      </c>
      <c r="H1309" s="6">
        <f>IF(RIGHT(J1309,3)="BTB","E","P")</f>
        <v/>
      </c>
      <c r="I1309">
        <f>LOOKUP(F1309,'Facture Chronopost'!L:L,'Facture Chronopost'!H:H)</f>
        <v/>
      </c>
      <c r="J1309" s="6">
        <f>TCD!U1310</f>
        <v/>
      </c>
      <c r="K1309">
        <f>K1308</f>
        <v/>
      </c>
      <c r="L1309" s="151">
        <f>_xlfn.XLOOKUP(F1309,'TCD poids'!A:A,'TCD poids'!C:C)</f>
        <v/>
      </c>
      <c r="M1309">
        <f>TCD!T1310</f>
        <v/>
      </c>
      <c r="N1309">
        <f>IF(I1309="",0.2,LOOKUP(I1309,'Pays TVA'!A:A,'Pays TVA'!B:B))</f>
        <v/>
      </c>
      <c r="O1309" s="151">
        <f>IF(TCD!M1310="","",TCD!M1310)</f>
        <v/>
      </c>
      <c r="P1309" s="151">
        <f>IF(TCD!J1310="","",TCD!J1310)</f>
        <v/>
      </c>
      <c r="Q1309" s="151">
        <f>IF(AND(TCD!L1310="",TCD!Q1310=""),"",IF(SUM(TCD!L1310,TCD!Q1310)&gt;15,29,9.5))</f>
        <v/>
      </c>
      <c r="R1309" s="151">
        <f>_xlfn.XLOOKUP(F1309,TCD!E:E,TCD!K:K,"")</f>
        <v/>
      </c>
      <c r="S1309" s="151">
        <f>IF(TCD!I1310="","",IF(TCD!I1310&gt;8.5,17,8.5))</f>
        <v/>
      </c>
      <c r="T1309" s="151">
        <f>TCD!Y1310</f>
        <v/>
      </c>
    </row>
    <row r="1310">
      <c r="A1310" s="13">
        <f>TCD!V1311</f>
        <v/>
      </c>
      <c r="B1310" s="1">
        <f>B1309</f>
        <v/>
      </c>
      <c r="F1310">
        <f>TCD!E1311</f>
        <v/>
      </c>
      <c r="H1310" s="6">
        <f>IF(RIGHT(J1310,3)="BTB","E","P")</f>
        <v/>
      </c>
      <c r="I1310">
        <f>LOOKUP(F1310,'Facture Chronopost'!L:L,'Facture Chronopost'!H:H)</f>
        <v/>
      </c>
      <c r="J1310" s="6">
        <f>TCD!U1311</f>
        <v/>
      </c>
      <c r="K1310">
        <f>K1309</f>
        <v/>
      </c>
      <c r="L1310" s="151">
        <f>_xlfn.XLOOKUP(F1310,'TCD poids'!A:A,'TCD poids'!C:C)</f>
        <v/>
      </c>
      <c r="M1310">
        <f>TCD!T1311</f>
        <v/>
      </c>
      <c r="N1310">
        <f>IF(I1310="",0.2,LOOKUP(I1310,'Pays TVA'!A:A,'Pays TVA'!B:B))</f>
        <v/>
      </c>
      <c r="O1310" s="151">
        <f>IF(TCD!M1311="","",TCD!M1311)</f>
        <v/>
      </c>
      <c r="P1310" s="151">
        <f>IF(TCD!J1311="","",TCD!J1311)</f>
        <v/>
      </c>
      <c r="Q1310" s="151">
        <f>IF(AND(TCD!L1311="",TCD!Q1311=""),"",IF(SUM(TCD!L1311,TCD!Q1311)&gt;15,29,9.5))</f>
        <v/>
      </c>
      <c r="R1310" s="151">
        <f>_xlfn.XLOOKUP(F1310,TCD!E:E,TCD!K:K,"")</f>
        <v/>
      </c>
      <c r="S1310" s="151">
        <f>IF(TCD!I1311="","",IF(TCD!I1311&gt;8.5,17,8.5))</f>
        <v/>
      </c>
      <c r="T1310" s="151">
        <f>TCD!Y1311</f>
        <v/>
      </c>
    </row>
    <row r="1311">
      <c r="A1311" s="13">
        <f>TCD!V1312</f>
        <v/>
      </c>
      <c r="B1311" s="1">
        <f>B1310</f>
        <v/>
      </c>
      <c r="F1311">
        <f>TCD!E1312</f>
        <v/>
      </c>
      <c r="H1311" s="6">
        <f>IF(RIGHT(J1311,3)="BTB","E","P")</f>
        <v/>
      </c>
      <c r="I1311">
        <f>LOOKUP(F1311,'Facture Chronopost'!L:L,'Facture Chronopost'!H:H)</f>
        <v/>
      </c>
      <c r="J1311" s="6">
        <f>TCD!U1312</f>
        <v/>
      </c>
      <c r="K1311">
        <f>K1310</f>
        <v/>
      </c>
      <c r="L1311" s="151">
        <f>_xlfn.XLOOKUP(F1311,'TCD poids'!A:A,'TCD poids'!C:C)</f>
        <v/>
      </c>
      <c r="M1311">
        <f>TCD!T1312</f>
        <v/>
      </c>
      <c r="N1311">
        <f>IF(I1311="",0.2,LOOKUP(I1311,'Pays TVA'!A:A,'Pays TVA'!B:B))</f>
        <v/>
      </c>
      <c r="O1311" s="151">
        <f>IF(TCD!M1312="","",TCD!M1312)</f>
        <v/>
      </c>
      <c r="P1311" s="151">
        <f>IF(TCD!J1312="","",TCD!J1312)</f>
        <v/>
      </c>
      <c r="Q1311" s="151">
        <f>IF(AND(TCD!L1312="",TCD!Q1312=""),"",IF(SUM(TCD!L1312,TCD!Q1312)&gt;15,29,9.5))</f>
        <v/>
      </c>
      <c r="R1311" s="151">
        <f>_xlfn.XLOOKUP(F1311,TCD!E:E,TCD!K:K,"")</f>
        <v/>
      </c>
      <c r="S1311" s="151">
        <f>IF(TCD!I1312="","",IF(TCD!I1312&gt;8.5,17,8.5))</f>
        <v/>
      </c>
      <c r="T1311" s="151">
        <f>TCD!Y1312</f>
        <v/>
      </c>
    </row>
    <row r="1312">
      <c r="A1312" s="13">
        <f>TCD!V1313</f>
        <v/>
      </c>
      <c r="B1312" s="1">
        <f>B1311</f>
        <v/>
      </c>
      <c r="F1312">
        <f>TCD!E1313</f>
        <v/>
      </c>
      <c r="H1312" s="6">
        <f>IF(RIGHT(J1312,3)="BTB","E","P")</f>
        <v/>
      </c>
      <c r="I1312">
        <f>LOOKUP(F1312,'Facture Chronopost'!L:L,'Facture Chronopost'!H:H)</f>
        <v/>
      </c>
      <c r="J1312" s="6">
        <f>TCD!U1313</f>
        <v/>
      </c>
      <c r="K1312">
        <f>K1311</f>
        <v/>
      </c>
      <c r="L1312" s="151">
        <f>_xlfn.XLOOKUP(F1312,'TCD poids'!A:A,'TCD poids'!C:C)</f>
        <v/>
      </c>
      <c r="M1312">
        <f>TCD!T1313</f>
        <v/>
      </c>
      <c r="N1312">
        <f>IF(I1312="",0.2,LOOKUP(I1312,'Pays TVA'!A:A,'Pays TVA'!B:B))</f>
        <v/>
      </c>
      <c r="O1312" s="151">
        <f>IF(TCD!M1313="","",TCD!M1313)</f>
        <v/>
      </c>
      <c r="P1312" s="151">
        <f>IF(TCD!J1313="","",TCD!J1313)</f>
        <v/>
      </c>
      <c r="Q1312" s="151">
        <f>IF(AND(TCD!L1313="",TCD!Q1313=""),"",IF(SUM(TCD!L1313,TCD!Q1313)&gt;15,29,9.5))</f>
        <v/>
      </c>
      <c r="R1312" s="151">
        <f>_xlfn.XLOOKUP(F1312,TCD!E:E,TCD!K:K,"")</f>
        <v/>
      </c>
      <c r="S1312" s="151">
        <f>IF(TCD!I1313="","",IF(TCD!I1313&gt;8.5,17,8.5))</f>
        <v/>
      </c>
      <c r="T1312" s="151">
        <f>TCD!Y1313</f>
        <v/>
      </c>
    </row>
    <row r="1313">
      <c r="A1313" s="13">
        <f>TCD!V1314</f>
        <v/>
      </c>
      <c r="B1313" s="1">
        <f>B1312</f>
        <v/>
      </c>
      <c r="F1313">
        <f>TCD!E1314</f>
        <v/>
      </c>
      <c r="H1313" s="6">
        <f>IF(RIGHT(J1313,3)="BTB","E","P")</f>
        <v/>
      </c>
      <c r="I1313">
        <f>LOOKUP(F1313,'Facture Chronopost'!L:L,'Facture Chronopost'!H:H)</f>
        <v/>
      </c>
      <c r="J1313" s="6">
        <f>TCD!U1314</f>
        <v/>
      </c>
      <c r="K1313">
        <f>K1312</f>
        <v/>
      </c>
      <c r="L1313" s="151">
        <f>_xlfn.XLOOKUP(F1313,'TCD poids'!A:A,'TCD poids'!C:C)</f>
        <v/>
      </c>
      <c r="M1313">
        <f>TCD!T1314</f>
        <v/>
      </c>
      <c r="N1313">
        <f>IF(I1313="",0.2,LOOKUP(I1313,'Pays TVA'!A:A,'Pays TVA'!B:B))</f>
        <v/>
      </c>
      <c r="O1313" s="151">
        <f>IF(TCD!M1314="","",TCD!M1314)</f>
        <v/>
      </c>
      <c r="P1313" s="151">
        <f>IF(TCD!J1314="","",TCD!J1314)</f>
        <v/>
      </c>
      <c r="Q1313" s="151">
        <f>IF(AND(TCD!L1314="",TCD!Q1314=""),"",IF(SUM(TCD!L1314,TCD!Q1314)&gt;15,29,9.5))</f>
        <v/>
      </c>
      <c r="R1313" s="151">
        <f>_xlfn.XLOOKUP(F1313,TCD!E:E,TCD!K:K,"")</f>
        <v/>
      </c>
      <c r="S1313" s="151">
        <f>IF(TCD!I1314="","",IF(TCD!I1314&gt;8.5,17,8.5))</f>
        <v/>
      </c>
      <c r="T1313" s="151">
        <f>TCD!Y1314</f>
        <v/>
      </c>
    </row>
    <row r="1314">
      <c r="A1314" s="13">
        <f>TCD!V1315</f>
        <v/>
      </c>
      <c r="B1314" s="1">
        <f>B1313</f>
        <v/>
      </c>
      <c r="F1314">
        <f>TCD!E1315</f>
        <v/>
      </c>
      <c r="H1314" s="6">
        <f>IF(RIGHT(J1314,3)="BTB","E","P")</f>
        <v/>
      </c>
      <c r="I1314">
        <f>LOOKUP(F1314,'Facture Chronopost'!L:L,'Facture Chronopost'!H:H)</f>
        <v/>
      </c>
      <c r="J1314" s="6">
        <f>TCD!U1315</f>
        <v/>
      </c>
      <c r="K1314">
        <f>K1313</f>
        <v/>
      </c>
      <c r="L1314" s="151">
        <f>_xlfn.XLOOKUP(F1314,'TCD poids'!A:A,'TCD poids'!C:C)</f>
        <v/>
      </c>
      <c r="M1314">
        <f>TCD!T1315</f>
        <v/>
      </c>
      <c r="N1314">
        <f>IF(I1314="",0.2,LOOKUP(I1314,'Pays TVA'!A:A,'Pays TVA'!B:B))</f>
        <v/>
      </c>
      <c r="O1314" s="151">
        <f>IF(TCD!M1315="","",TCD!M1315)</f>
        <v/>
      </c>
      <c r="P1314" s="151">
        <f>IF(TCD!J1315="","",TCD!J1315)</f>
        <v/>
      </c>
      <c r="Q1314" s="151">
        <f>IF(AND(TCD!L1315="",TCD!Q1315=""),"",IF(SUM(TCD!L1315,TCD!Q1315)&gt;15,29,9.5))</f>
        <v/>
      </c>
      <c r="R1314" s="151">
        <f>_xlfn.XLOOKUP(F1314,TCD!E:E,TCD!K:K,"")</f>
        <v/>
      </c>
      <c r="S1314" s="151">
        <f>IF(TCD!I1315="","",IF(TCD!I1315&gt;8.5,17,8.5))</f>
        <v/>
      </c>
      <c r="T1314" s="151">
        <f>TCD!Y1315</f>
        <v/>
      </c>
    </row>
    <row r="1315">
      <c r="A1315" s="13">
        <f>TCD!V1316</f>
        <v/>
      </c>
      <c r="B1315" s="1">
        <f>B1314</f>
        <v/>
      </c>
      <c r="F1315">
        <f>TCD!E1316</f>
        <v/>
      </c>
      <c r="H1315" s="6">
        <f>IF(RIGHT(J1315,3)="BTB","E","P")</f>
        <v/>
      </c>
      <c r="I1315">
        <f>LOOKUP(F1315,'Facture Chronopost'!L:L,'Facture Chronopost'!H:H)</f>
        <v/>
      </c>
      <c r="J1315" s="6">
        <f>TCD!U1316</f>
        <v/>
      </c>
      <c r="K1315">
        <f>K1314</f>
        <v/>
      </c>
      <c r="L1315" s="151">
        <f>_xlfn.XLOOKUP(F1315,'TCD poids'!A:A,'TCD poids'!C:C)</f>
        <v/>
      </c>
      <c r="M1315">
        <f>TCD!T1316</f>
        <v/>
      </c>
      <c r="N1315">
        <f>IF(I1315="",0.2,LOOKUP(I1315,'Pays TVA'!A:A,'Pays TVA'!B:B))</f>
        <v/>
      </c>
      <c r="O1315" s="151">
        <f>IF(TCD!M1316="","",TCD!M1316)</f>
        <v/>
      </c>
      <c r="P1315" s="151">
        <f>IF(TCD!J1316="","",TCD!J1316)</f>
        <v/>
      </c>
      <c r="Q1315" s="151">
        <f>IF(AND(TCD!L1316="",TCD!Q1316=""),"",IF(SUM(TCD!L1316,TCD!Q1316)&gt;15,29,9.5))</f>
        <v/>
      </c>
      <c r="R1315" s="151">
        <f>_xlfn.XLOOKUP(F1315,TCD!E:E,TCD!K:K,"")</f>
        <v/>
      </c>
      <c r="S1315" s="151">
        <f>IF(TCD!I1316="","",IF(TCD!I1316&gt;8.5,17,8.5))</f>
        <v/>
      </c>
      <c r="T1315" s="151">
        <f>TCD!Y1316</f>
        <v/>
      </c>
    </row>
    <row r="1316">
      <c r="A1316" s="13">
        <f>TCD!V1317</f>
        <v/>
      </c>
      <c r="B1316" s="1">
        <f>B1315</f>
        <v/>
      </c>
      <c r="F1316">
        <f>TCD!E1317</f>
        <v/>
      </c>
      <c r="H1316" s="6">
        <f>IF(RIGHT(J1316,3)="BTB","E","P")</f>
        <v/>
      </c>
      <c r="I1316">
        <f>LOOKUP(F1316,'Facture Chronopost'!L:L,'Facture Chronopost'!H:H)</f>
        <v/>
      </c>
      <c r="J1316" s="6">
        <f>TCD!U1317</f>
        <v/>
      </c>
      <c r="K1316">
        <f>K1315</f>
        <v/>
      </c>
      <c r="L1316" s="151">
        <f>_xlfn.XLOOKUP(F1316,'TCD poids'!A:A,'TCD poids'!C:C)</f>
        <v/>
      </c>
      <c r="M1316">
        <f>TCD!T1317</f>
        <v/>
      </c>
      <c r="N1316">
        <f>IF(I1316="",0.2,LOOKUP(I1316,'Pays TVA'!A:A,'Pays TVA'!B:B))</f>
        <v/>
      </c>
      <c r="O1316" s="151">
        <f>IF(TCD!M1317="","",TCD!M1317)</f>
        <v/>
      </c>
      <c r="P1316" s="151">
        <f>IF(TCD!J1317="","",TCD!J1317)</f>
        <v/>
      </c>
      <c r="Q1316" s="151">
        <f>IF(AND(TCD!L1317="",TCD!Q1317=""),"",IF(SUM(TCD!L1317,TCD!Q1317)&gt;15,29,9.5))</f>
        <v/>
      </c>
      <c r="R1316" s="151">
        <f>_xlfn.XLOOKUP(F1316,TCD!E:E,TCD!K:K,"")</f>
        <v/>
      </c>
      <c r="S1316" s="151">
        <f>IF(TCD!I1317="","",IF(TCD!I1317&gt;8.5,17,8.5))</f>
        <v/>
      </c>
      <c r="T1316" s="151">
        <f>TCD!Y1317</f>
        <v/>
      </c>
    </row>
    <row r="1317">
      <c r="A1317" s="13">
        <f>TCD!V1318</f>
        <v/>
      </c>
      <c r="B1317" s="1">
        <f>B1316</f>
        <v/>
      </c>
      <c r="F1317">
        <f>TCD!E1318</f>
        <v/>
      </c>
      <c r="H1317" s="6">
        <f>IF(RIGHT(J1317,3)="BTB","E","P")</f>
        <v/>
      </c>
      <c r="I1317">
        <f>LOOKUP(F1317,'Facture Chronopost'!L:L,'Facture Chronopost'!H:H)</f>
        <v/>
      </c>
      <c r="J1317" s="6">
        <f>TCD!U1318</f>
        <v/>
      </c>
      <c r="K1317">
        <f>K1316</f>
        <v/>
      </c>
      <c r="L1317" s="151">
        <f>_xlfn.XLOOKUP(F1317,'TCD poids'!A:A,'TCD poids'!C:C)</f>
        <v/>
      </c>
      <c r="M1317">
        <f>TCD!T1318</f>
        <v/>
      </c>
      <c r="N1317">
        <f>IF(I1317="",0.2,LOOKUP(I1317,'Pays TVA'!A:A,'Pays TVA'!B:B))</f>
        <v/>
      </c>
      <c r="O1317" s="151">
        <f>IF(TCD!M1318="","",TCD!M1318)</f>
        <v/>
      </c>
      <c r="P1317" s="151">
        <f>IF(TCD!J1318="","",TCD!J1318)</f>
        <v/>
      </c>
      <c r="Q1317" s="151">
        <f>IF(AND(TCD!L1318="",TCD!Q1318=""),"",IF(SUM(TCD!L1318,TCD!Q1318)&gt;15,29,9.5))</f>
        <v/>
      </c>
      <c r="R1317" s="151">
        <f>_xlfn.XLOOKUP(F1317,TCD!E:E,TCD!K:K,"")</f>
        <v/>
      </c>
      <c r="S1317" s="151">
        <f>IF(TCD!I1318="","",IF(TCD!I1318&gt;8.5,17,8.5))</f>
        <v/>
      </c>
      <c r="T1317" s="151">
        <f>TCD!Y1318</f>
        <v/>
      </c>
    </row>
    <row r="1318">
      <c r="A1318" s="13">
        <f>TCD!V1319</f>
        <v/>
      </c>
      <c r="B1318" s="1">
        <f>B1317</f>
        <v/>
      </c>
      <c r="F1318">
        <f>TCD!E1319</f>
        <v/>
      </c>
      <c r="H1318" s="6">
        <f>IF(RIGHT(J1318,3)="BTB","E","P")</f>
        <v/>
      </c>
      <c r="I1318">
        <f>LOOKUP(F1318,'Facture Chronopost'!L:L,'Facture Chronopost'!H:H)</f>
        <v/>
      </c>
      <c r="J1318" s="6">
        <f>TCD!U1319</f>
        <v/>
      </c>
      <c r="K1318">
        <f>K1317</f>
        <v/>
      </c>
      <c r="L1318" s="151">
        <f>_xlfn.XLOOKUP(F1318,'TCD poids'!A:A,'TCD poids'!C:C)</f>
        <v/>
      </c>
      <c r="M1318">
        <f>TCD!T1319</f>
        <v/>
      </c>
      <c r="N1318">
        <f>IF(I1318="",0.2,LOOKUP(I1318,'Pays TVA'!A:A,'Pays TVA'!B:B))</f>
        <v/>
      </c>
      <c r="O1318" s="151">
        <f>IF(TCD!M1319="","",TCD!M1319)</f>
        <v/>
      </c>
      <c r="P1318" s="151">
        <f>IF(TCD!J1319="","",TCD!J1319)</f>
        <v/>
      </c>
      <c r="Q1318" s="151">
        <f>IF(AND(TCD!L1319="",TCD!Q1319=""),"",IF(SUM(TCD!L1319,TCD!Q1319)&gt;15,29,9.5))</f>
        <v/>
      </c>
      <c r="R1318" s="151">
        <f>_xlfn.XLOOKUP(F1318,TCD!E:E,TCD!K:K,"")</f>
        <v/>
      </c>
      <c r="S1318" s="151">
        <f>IF(TCD!I1319="","",IF(TCD!I1319&gt;8.5,17,8.5))</f>
        <v/>
      </c>
      <c r="T1318" s="151">
        <f>TCD!Y1319</f>
        <v/>
      </c>
    </row>
    <row r="1319">
      <c r="A1319" s="13">
        <f>TCD!V1320</f>
        <v/>
      </c>
      <c r="B1319" s="1">
        <f>B1318</f>
        <v/>
      </c>
      <c r="F1319">
        <f>TCD!E1320</f>
        <v/>
      </c>
      <c r="H1319" s="6">
        <f>IF(RIGHT(J1319,3)="BTB","E","P")</f>
        <v/>
      </c>
      <c r="I1319">
        <f>LOOKUP(F1319,'Facture Chronopost'!L:L,'Facture Chronopost'!H:H)</f>
        <v/>
      </c>
      <c r="J1319" s="6">
        <f>TCD!U1320</f>
        <v/>
      </c>
      <c r="K1319">
        <f>K1318</f>
        <v/>
      </c>
      <c r="L1319" s="151">
        <f>_xlfn.XLOOKUP(F1319,'TCD poids'!A:A,'TCD poids'!C:C)</f>
        <v/>
      </c>
      <c r="M1319">
        <f>TCD!T1320</f>
        <v/>
      </c>
      <c r="N1319">
        <f>IF(I1319="",0.2,LOOKUP(I1319,'Pays TVA'!A:A,'Pays TVA'!B:B))</f>
        <v/>
      </c>
      <c r="O1319" s="151">
        <f>IF(TCD!M1320="","",TCD!M1320)</f>
        <v/>
      </c>
      <c r="P1319" s="151">
        <f>IF(TCD!J1320="","",TCD!J1320)</f>
        <v/>
      </c>
      <c r="Q1319" s="151">
        <f>IF(AND(TCD!L1320="",TCD!Q1320=""),"",IF(SUM(TCD!L1320,TCD!Q1320)&gt;15,29,9.5))</f>
        <v/>
      </c>
      <c r="R1319" s="151">
        <f>_xlfn.XLOOKUP(F1319,TCD!E:E,TCD!K:K,"")</f>
        <v/>
      </c>
      <c r="S1319" s="151">
        <f>IF(TCD!I1320="","",IF(TCD!I1320&gt;8.5,17,8.5))</f>
        <v/>
      </c>
      <c r="T1319" s="151">
        <f>TCD!Y1320</f>
        <v/>
      </c>
    </row>
    <row r="1320">
      <c r="A1320" s="13">
        <f>TCD!V1321</f>
        <v/>
      </c>
      <c r="B1320" s="1">
        <f>B1319</f>
        <v/>
      </c>
      <c r="F1320">
        <f>TCD!E1321</f>
        <v/>
      </c>
      <c r="H1320" s="6">
        <f>IF(RIGHT(J1320,3)="BTB","E","P")</f>
        <v/>
      </c>
      <c r="I1320">
        <f>LOOKUP(F1320,'Facture Chronopost'!L:L,'Facture Chronopost'!H:H)</f>
        <v/>
      </c>
      <c r="J1320" s="6">
        <f>TCD!U1321</f>
        <v/>
      </c>
      <c r="K1320">
        <f>K1319</f>
        <v/>
      </c>
      <c r="L1320" s="151">
        <f>_xlfn.XLOOKUP(F1320,'TCD poids'!A:A,'TCD poids'!C:C)</f>
        <v/>
      </c>
      <c r="M1320">
        <f>TCD!T1321</f>
        <v/>
      </c>
      <c r="N1320">
        <f>IF(I1320="",0.2,LOOKUP(I1320,'Pays TVA'!A:A,'Pays TVA'!B:B))</f>
        <v/>
      </c>
      <c r="O1320" s="151">
        <f>IF(TCD!M1321="","",TCD!M1321)</f>
        <v/>
      </c>
      <c r="P1320" s="151">
        <f>IF(TCD!J1321="","",TCD!J1321)</f>
        <v/>
      </c>
      <c r="Q1320" s="151">
        <f>IF(AND(TCD!L1321="",TCD!Q1321=""),"",IF(SUM(TCD!L1321,TCD!Q1321)&gt;15,29,9.5))</f>
        <v/>
      </c>
      <c r="R1320" s="151">
        <f>_xlfn.XLOOKUP(F1320,TCD!E:E,TCD!K:K,"")</f>
        <v/>
      </c>
      <c r="S1320" s="151">
        <f>IF(TCD!I1321="","",IF(TCD!I1321&gt;8.5,17,8.5))</f>
        <v/>
      </c>
      <c r="T1320" s="151">
        <f>TCD!Y1321</f>
        <v/>
      </c>
    </row>
    <row r="1321">
      <c r="A1321" s="13">
        <f>TCD!V1322</f>
        <v/>
      </c>
      <c r="B1321" s="1">
        <f>B1320</f>
        <v/>
      </c>
      <c r="F1321">
        <f>TCD!E1322</f>
        <v/>
      </c>
      <c r="H1321" s="6">
        <f>IF(RIGHT(J1321,3)="BTB","E","P")</f>
        <v/>
      </c>
      <c r="I1321">
        <f>LOOKUP(F1321,'Facture Chronopost'!L:L,'Facture Chronopost'!H:H)</f>
        <v/>
      </c>
      <c r="J1321" s="6">
        <f>TCD!U1322</f>
        <v/>
      </c>
      <c r="K1321">
        <f>K1320</f>
        <v/>
      </c>
      <c r="L1321" s="151">
        <f>_xlfn.XLOOKUP(F1321,'TCD poids'!A:A,'TCD poids'!C:C)</f>
        <v/>
      </c>
      <c r="M1321">
        <f>TCD!T1322</f>
        <v/>
      </c>
      <c r="N1321">
        <f>IF(I1321="",0.2,LOOKUP(I1321,'Pays TVA'!A:A,'Pays TVA'!B:B))</f>
        <v/>
      </c>
      <c r="O1321" s="151">
        <f>IF(TCD!M1322="","",TCD!M1322)</f>
        <v/>
      </c>
      <c r="P1321" s="151">
        <f>IF(TCD!J1322="","",TCD!J1322)</f>
        <v/>
      </c>
      <c r="Q1321" s="151">
        <f>IF(AND(TCD!L1322="",TCD!Q1322=""),"",IF(SUM(TCD!L1322,TCD!Q1322)&gt;15,29,9.5))</f>
        <v/>
      </c>
      <c r="R1321" s="151">
        <f>_xlfn.XLOOKUP(F1321,TCD!E:E,TCD!K:K,"")</f>
        <v/>
      </c>
      <c r="S1321" s="151">
        <f>IF(TCD!I1322="","",IF(TCD!I1322&gt;8.5,17,8.5))</f>
        <v/>
      </c>
      <c r="T1321" s="151">
        <f>TCD!Y1322</f>
        <v/>
      </c>
    </row>
    <row r="1322">
      <c r="A1322" s="13">
        <f>TCD!V1323</f>
        <v/>
      </c>
      <c r="B1322" s="1">
        <f>B1321</f>
        <v/>
      </c>
      <c r="F1322">
        <f>TCD!E1323</f>
        <v/>
      </c>
      <c r="H1322" s="6">
        <f>IF(RIGHT(J1322,3)="BTB","E","P")</f>
        <v/>
      </c>
      <c r="I1322">
        <f>LOOKUP(F1322,'Facture Chronopost'!L:L,'Facture Chronopost'!H:H)</f>
        <v/>
      </c>
      <c r="J1322" s="6">
        <f>TCD!U1323</f>
        <v/>
      </c>
      <c r="K1322">
        <f>K1321</f>
        <v/>
      </c>
      <c r="L1322" s="151">
        <f>_xlfn.XLOOKUP(F1322,'TCD poids'!A:A,'TCD poids'!C:C)</f>
        <v/>
      </c>
      <c r="M1322">
        <f>TCD!T1323</f>
        <v/>
      </c>
      <c r="N1322">
        <f>IF(I1322="",0.2,LOOKUP(I1322,'Pays TVA'!A:A,'Pays TVA'!B:B))</f>
        <v/>
      </c>
      <c r="O1322" s="151">
        <f>IF(TCD!M1323="","",TCD!M1323)</f>
        <v/>
      </c>
      <c r="P1322" s="151">
        <f>IF(TCD!J1323="","",TCD!J1323)</f>
        <v/>
      </c>
      <c r="Q1322" s="151">
        <f>IF(AND(TCD!L1323="",TCD!Q1323=""),"",IF(SUM(TCD!L1323,TCD!Q1323)&gt;15,29,9.5))</f>
        <v/>
      </c>
      <c r="R1322" s="151">
        <f>_xlfn.XLOOKUP(F1322,TCD!E:E,TCD!K:K,"")</f>
        <v/>
      </c>
      <c r="S1322" s="151">
        <f>IF(TCD!I1323="","",IF(TCD!I1323&gt;8.5,17,8.5))</f>
        <v/>
      </c>
      <c r="T1322" s="151">
        <f>TCD!Y1323</f>
        <v/>
      </c>
    </row>
    <row r="1323">
      <c r="A1323" s="13">
        <f>TCD!V1324</f>
        <v/>
      </c>
      <c r="B1323" s="1">
        <f>B1322</f>
        <v/>
      </c>
      <c r="F1323">
        <f>TCD!E1324</f>
        <v/>
      </c>
      <c r="H1323" s="6">
        <f>IF(RIGHT(J1323,3)="BTB","E","P")</f>
        <v/>
      </c>
      <c r="I1323">
        <f>LOOKUP(F1323,'Facture Chronopost'!L:L,'Facture Chronopost'!H:H)</f>
        <v/>
      </c>
      <c r="J1323" s="6">
        <f>TCD!U1324</f>
        <v/>
      </c>
      <c r="K1323">
        <f>K1322</f>
        <v/>
      </c>
      <c r="L1323" s="151">
        <f>_xlfn.XLOOKUP(F1323,'TCD poids'!A:A,'TCD poids'!C:C)</f>
        <v/>
      </c>
      <c r="M1323">
        <f>TCD!T1324</f>
        <v/>
      </c>
      <c r="N1323">
        <f>IF(I1323="",0.2,LOOKUP(I1323,'Pays TVA'!A:A,'Pays TVA'!B:B))</f>
        <v/>
      </c>
      <c r="O1323" s="151">
        <f>IF(TCD!M1324="","",TCD!M1324)</f>
        <v/>
      </c>
      <c r="P1323" s="151">
        <f>IF(TCD!J1324="","",TCD!J1324)</f>
        <v/>
      </c>
      <c r="Q1323" s="151">
        <f>IF(AND(TCD!L1324="",TCD!Q1324=""),"",IF(SUM(TCD!L1324,TCD!Q1324)&gt;15,29,9.5))</f>
        <v/>
      </c>
      <c r="R1323" s="151">
        <f>_xlfn.XLOOKUP(F1323,TCD!E:E,TCD!K:K,"")</f>
        <v/>
      </c>
      <c r="S1323" s="151">
        <f>IF(TCD!I1324="","",IF(TCD!I1324&gt;8.5,17,8.5))</f>
        <v/>
      </c>
      <c r="T1323" s="151">
        <f>TCD!Y1324</f>
        <v/>
      </c>
    </row>
    <row r="1324">
      <c r="A1324" s="13">
        <f>TCD!V1325</f>
        <v/>
      </c>
      <c r="B1324" s="1">
        <f>B1323</f>
        <v/>
      </c>
      <c r="F1324">
        <f>TCD!E1325</f>
        <v/>
      </c>
      <c r="H1324" s="6">
        <f>IF(RIGHT(J1324,3)="BTB","E","P")</f>
        <v/>
      </c>
      <c r="I1324">
        <f>LOOKUP(F1324,'Facture Chronopost'!L:L,'Facture Chronopost'!H:H)</f>
        <v/>
      </c>
      <c r="J1324" s="6">
        <f>TCD!U1325</f>
        <v/>
      </c>
      <c r="K1324">
        <f>K1323</f>
        <v/>
      </c>
      <c r="L1324" s="151">
        <f>_xlfn.XLOOKUP(F1324,'TCD poids'!A:A,'TCD poids'!C:C)</f>
        <v/>
      </c>
      <c r="M1324">
        <f>TCD!T1325</f>
        <v/>
      </c>
      <c r="N1324">
        <f>IF(I1324="",0.2,LOOKUP(I1324,'Pays TVA'!A:A,'Pays TVA'!B:B))</f>
        <v/>
      </c>
      <c r="O1324" s="151">
        <f>IF(TCD!M1325="","",TCD!M1325)</f>
        <v/>
      </c>
      <c r="P1324" s="151">
        <f>IF(TCD!J1325="","",TCD!J1325)</f>
        <v/>
      </c>
      <c r="Q1324" s="151">
        <f>IF(AND(TCD!L1325="",TCD!Q1325=""),"",IF(SUM(TCD!L1325,TCD!Q1325)&gt;15,29,9.5))</f>
        <v/>
      </c>
      <c r="R1324" s="151">
        <f>_xlfn.XLOOKUP(F1324,TCD!E:E,TCD!K:K,"")</f>
        <v/>
      </c>
      <c r="S1324" s="151">
        <f>IF(TCD!I1325="","",IF(TCD!I1325&gt;8.5,17,8.5))</f>
        <v/>
      </c>
      <c r="T1324" s="151">
        <f>TCD!Y1325</f>
        <v/>
      </c>
    </row>
    <row r="1325">
      <c r="A1325" s="13">
        <f>TCD!V1326</f>
        <v/>
      </c>
      <c r="B1325" s="1">
        <f>B1324</f>
        <v/>
      </c>
      <c r="F1325">
        <f>TCD!E1326</f>
        <v/>
      </c>
      <c r="H1325" s="6">
        <f>IF(RIGHT(J1325,3)="BTB","E","P")</f>
        <v/>
      </c>
      <c r="I1325">
        <f>LOOKUP(F1325,'Facture Chronopost'!L:L,'Facture Chronopost'!H:H)</f>
        <v/>
      </c>
      <c r="J1325" s="6">
        <f>TCD!U1326</f>
        <v/>
      </c>
      <c r="K1325">
        <f>K1324</f>
        <v/>
      </c>
      <c r="L1325" s="151">
        <f>_xlfn.XLOOKUP(F1325,'TCD poids'!A:A,'TCD poids'!C:C)</f>
        <v/>
      </c>
      <c r="M1325">
        <f>TCD!T1326</f>
        <v/>
      </c>
      <c r="N1325">
        <f>IF(I1325="",0.2,LOOKUP(I1325,'Pays TVA'!A:A,'Pays TVA'!B:B))</f>
        <v/>
      </c>
      <c r="O1325" s="151">
        <f>IF(TCD!M1326="","",TCD!M1326)</f>
        <v/>
      </c>
      <c r="P1325" s="151">
        <f>IF(TCD!J1326="","",TCD!J1326)</f>
        <v/>
      </c>
      <c r="Q1325" s="151">
        <f>IF(AND(TCD!L1326="",TCD!Q1326=""),"",IF(SUM(TCD!L1326,TCD!Q1326)&gt;15,29,9.5))</f>
        <v/>
      </c>
      <c r="R1325" s="151">
        <f>_xlfn.XLOOKUP(F1325,TCD!E:E,TCD!K:K,"")</f>
        <v/>
      </c>
      <c r="S1325" s="151">
        <f>IF(TCD!I1326="","",IF(TCD!I1326&gt;8.5,17,8.5))</f>
        <v/>
      </c>
      <c r="T1325" s="151">
        <f>TCD!Y1326</f>
        <v/>
      </c>
    </row>
    <row r="1326">
      <c r="A1326" s="13">
        <f>TCD!V1327</f>
        <v/>
      </c>
      <c r="B1326" s="1">
        <f>B1325</f>
        <v/>
      </c>
      <c r="F1326">
        <f>TCD!E1327</f>
        <v/>
      </c>
      <c r="H1326" s="6">
        <f>IF(RIGHT(J1326,3)="BTB","E","P")</f>
        <v/>
      </c>
      <c r="I1326">
        <f>LOOKUP(F1326,'Facture Chronopost'!L:L,'Facture Chronopost'!H:H)</f>
        <v/>
      </c>
      <c r="J1326" s="6">
        <f>TCD!U1327</f>
        <v/>
      </c>
      <c r="K1326">
        <f>K1325</f>
        <v/>
      </c>
      <c r="L1326" s="151">
        <f>_xlfn.XLOOKUP(F1326,'TCD poids'!A:A,'TCD poids'!C:C)</f>
        <v/>
      </c>
      <c r="M1326">
        <f>TCD!T1327</f>
        <v/>
      </c>
      <c r="N1326">
        <f>IF(I1326="",0.2,LOOKUP(I1326,'Pays TVA'!A:A,'Pays TVA'!B:B))</f>
        <v/>
      </c>
      <c r="O1326" s="151">
        <f>IF(TCD!M1327="","",TCD!M1327)</f>
        <v/>
      </c>
      <c r="P1326" s="151">
        <f>IF(TCD!J1327="","",TCD!J1327)</f>
        <v/>
      </c>
      <c r="Q1326" s="151">
        <f>IF(AND(TCD!L1327="",TCD!Q1327=""),"",IF(SUM(TCD!L1327,TCD!Q1327)&gt;15,29,9.5))</f>
        <v/>
      </c>
      <c r="R1326" s="151">
        <f>_xlfn.XLOOKUP(F1326,TCD!E:E,TCD!K:K,"")</f>
        <v/>
      </c>
      <c r="S1326" s="151">
        <f>IF(TCD!I1327="","",IF(TCD!I1327&gt;8.5,17,8.5))</f>
        <v/>
      </c>
      <c r="T1326" s="151">
        <f>TCD!Y1327</f>
        <v/>
      </c>
    </row>
    <row r="1327">
      <c r="A1327" s="13">
        <f>TCD!V1328</f>
        <v/>
      </c>
      <c r="B1327" s="1">
        <f>B1326</f>
        <v/>
      </c>
      <c r="F1327">
        <f>TCD!E1328</f>
        <v/>
      </c>
      <c r="H1327" s="6">
        <f>IF(RIGHT(J1327,3)="BTB","E","P")</f>
        <v/>
      </c>
      <c r="I1327">
        <f>LOOKUP(F1327,'Facture Chronopost'!L:L,'Facture Chronopost'!H:H)</f>
        <v/>
      </c>
      <c r="J1327" s="6">
        <f>TCD!U1328</f>
        <v/>
      </c>
      <c r="K1327">
        <f>K1326</f>
        <v/>
      </c>
      <c r="L1327" s="151">
        <f>_xlfn.XLOOKUP(F1327,'TCD poids'!A:A,'TCD poids'!C:C)</f>
        <v/>
      </c>
      <c r="M1327">
        <f>TCD!T1328</f>
        <v/>
      </c>
      <c r="N1327">
        <f>IF(I1327="",0.2,LOOKUP(I1327,'Pays TVA'!A:A,'Pays TVA'!B:B))</f>
        <v/>
      </c>
      <c r="O1327" s="151">
        <f>IF(TCD!M1328="","",TCD!M1328)</f>
        <v/>
      </c>
      <c r="P1327" s="151">
        <f>IF(TCD!J1328="","",TCD!J1328)</f>
        <v/>
      </c>
      <c r="Q1327" s="151">
        <f>IF(AND(TCD!L1328="",TCD!Q1328=""),"",IF(SUM(TCD!L1328,TCD!Q1328)&gt;15,29,9.5))</f>
        <v/>
      </c>
      <c r="R1327" s="151">
        <f>_xlfn.XLOOKUP(F1327,TCD!E:E,TCD!K:K,"")</f>
        <v/>
      </c>
      <c r="S1327" s="151">
        <f>IF(TCD!I1328="","",IF(TCD!I1328&gt;8.5,17,8.5))</f>
        <v/>
      </c>
      <c r="T1327" s="151">
        <f>TCD!Y1328</f>
        <v/>
      </c>
    </row>
    <row r="1328">
      <c r="A1328" s="13">
        <f>TCD!V1329</f>
        <v/>
      </c>
      <c r="B1328" s="1">
        <f>B1327</f>
        <v/>
      </c>
      <c r="F1328">
        <f>TCD!E1329</f>
        <v/>
      </c>
      <c r="H1328" s="6">
        <f>IF(RIGHT(J1328,3)="BTB","E","P")</f>
        <v/>
      </c>
      <c r="I1328">
        <f>LOOKUP(F1328,'Facture Chronopost'!L:L,'Facture Chronopost'!H:H)</f>
        <v/>
      </c>
      <c r="J1328" s="6">
        <f>TCD!U1329</f>
        <v/>
      </c>
      <c r="K1328">
        <f>K1327</f>
        <v/>
      </c>
      <c r="L1328" s="151">
        <f>_xlfn.XLOOKUP(F1328,'TCD poids'!A:A,'TCD poids'!C:C)</f>
        <v/>
      </c>
      <c r="M1328">
        <f>TCD!T1329</f>
        <v/>
      </c>
      <c r="N1328">
        <f>IF(I1328="",0.2,LOOKUP(I1328,'Pays TVA'!A:A,'Pays TVA'!B:B))</f>
        <v/>
      </c>
      <c r="O1328" s="151">
        <f>IF(TCD!M1329="","",TCD!M1329)</f>
        <v/>
      </c>
      <c r="P1328" s="151">
        <f>IF(TCD!J1329="","",TCD!J1329)</f>
        <v/>
      </c>
      <c r="Q1328" s="151">
        <f>IF(AND(TCD!L1329="",TCD!Q1329=""),"",IF(SUM(TCD!L1329,TCD!Q1329)&gt;15,29,9.5))</f>
        <v/>
      </c>
      <c r="R1328" s="151">
        <f>_xlfn.XLOOKUP(F1328,TCD!E:E,TCD!K:K,"")</f>
        <v/>
      </c>
      <c r="S1328" s="151">
        <f>IF(TCD!I1329="","",IF(TCD!I1329&gt;8.5,17,8.5))</f>
        <v/>
      </c>
      <c r="T1328" s="151">
        <f>TCD!Y1329</f>
        <v/>
      </c>
    </row>
    <row r="1329">
      <c r="A1329" s="13">
        <f>TCD!V1330</f>
        <v/>
      </c>
      <c r="B1329" s="1">
        <f>B1328</f>
        <v/>
      </c>
      <c r="F1329">
        <f>TCD!E1330</f>
        <v/>
      </c>
      <c r="H1329" s="6">
        <f>IF(RIGHT(J1329,3)="BTB","E","P")</f>
        <v/>
      </c>
      <c r="I1329">
        <f>LOOKUP(F1329,'Facture Chronopost'!L:L,'Facture Chronopost'!H:H)</f>
        <v/>
      </c>
      <c r="J1329" s="6">
        <f>TCD!U1330</f>
        <v/>
      </c>
      <c r="K1329">
        <f>K1328</f>
        <v/>
      </c>
      <c r="L1329" s="151">
        <f>_xlfn.XLOOKUP(F1329,'TCD poids'!A:A,'TCD poids'!C:C)</f>
        <v/>
      </c>
      <c r="M1329">
        <f>TCD!T1330</f>
        <v/>
      </c>
      <c r="N1329">
        <f>IF(I1329="",0.2,LOOKUP(I1329,'Pays TVA'!A:A,'Pays TVA'!B:B))</f>
        <v/>
      </c>
      <c r="O1329" s="151">
        <f>IF(TCD!M1330="","",TCD!M1330)</f>
        <v/>
      </c>
      <c r="P1329" s="151">
        <f>IF(TCD!J1330="","",TCD!J1330)</f>
        <v/>
      </c>
      <c r="Q1329" s="151">
        <f>IF(AND(TCD!L1330="",TCD!Q1330=""),"",IF(SUM(TCD!L1330,TCD!Q1330)&gt;15,29,9.5))</f>
        <v/>
      </c>
      <c r="R1329" s="151">
        <f>_xlfn.XLOOKUP(F1329,TCD!E:E,TCD!K:K,"")</f>
        <v/>
      </c>
      <c r="S1329" s="151">
        <f>IF(TCD!I1330="","",IF(TCD!I1330&gt;8.5,17,8.5))</f>
        <v/>
      </c>
      <c r="T1329" s="151">
        <f>TCD!Y1330</f>
        <v/>
      </c>
    </row>
    <row r="1330">
      <c r="A1330" s="13">
        <f>TCD!V1331</f>
        <v/>
      </c>
      <c r="B1330" s="1">
        <f>B1329</f>
        <v/>
      </c>
      <c r="F1330">
        <f>TCD!E1331</f>
        <v/>
      </c>
      <c r="H1330" s="6">
        <f>IF(RIGHT(J1330,3)="BTB","E","P")</f>
        <v/>
      </c>
      <c r="I1330">
        <f>LOOKUP(F1330,'Facture Chronopost'!L:L,'Facture Chronopost'!H:H)</f>
        <v/>
      </c>
      <c r="J1330" s="6">
        <f>TCD!U1331</f>
        <v/>
      </c>
      <c r="K1330">
        <f>K1329</f>
        <v/>
      </c>
      <c r="L1330" s="151">
        <f>_xlfn.XLOOKUP(F1330,'TCD poids'!A:A,'TCD poids'!C:C)</f>
        <v/>
      </c>
      <c r="M1330">
        <f>TCD!T1331</f>
        <v/>
      </c>
      <c r="N1330">
        <f>IF(I1330="",0.2,LOOKUP(I1330,'Pays TVA'!A:A,'Pays TVA'!B:B))</f>
        <v/>
      </c>
      <c r="O1330" s="151">
        <f>IF(TCD!M1331="","",TCD!M1331)</f>
        <v/>
      </c>
      <c r="P1330" s="151">
        <f>IF(TCD!J1331="","",TCD!J1331)</f>
        <v/>
      </c>
      <c r="Q1330" s="151">
        <f>IF(AND(TCD!L1331="",TCD!Q1331=""),"",IF(SUM(TCD!L1331,TCD!Q1331)&gt;15,29,9.5))</f>
        <v/>
      </c>
      <c r="R1330" s="151">
        <f>_xlfn.XLOOKUP(F1330,TCD!E:E,TCD!K:K,"")</f>
        <v/>
      </c>
      <c r="S1330" s="151">
        <f>IF(TCD!I1331="","",IF(TCD!I1331&gt;8.5,17,8.5))</f>
        <v/>
      </c>
      <c r="T1330" s="151">
        <f>TCD!Y1331</f>
        <v/>
      </c>
    </row>
    <row r="1331">
      <c r="A1331" s="13">
        <f>TCD!V1332</f>
        <v/>
      </c>
      <c r="B1331" s="1">
        <f>B1330</f>
        <v/>
      </c>
      <c r="F1331">
        <f>TCD!E1332</f>
        <v/>
      </c>
      <c r="H1331" s="6">
        <f>IF(RIGHT(J1331,3)="BTB","E","P")</f>
        <v/>
      </c>
      <c r="I1331">
        <f>LOOKUP(F1331,'Facture Chronopost'!L:L,'Facture Chronopost'!H:H)</f>
        <v/>
      </c>
      <c r="J1331" s="6">
        <f>TCD!U1332</f>
        <v/>
      </c>
      <c r="K1331">
        <f>K1330</f>
        <v/>
      </c>
      <c r="L1331" s="151">
        <f>_xlfn.XLOOKUP(F1331,'TCD poids'!A:A,'TCD poids'!C:C)</f>
        <v/>
      </c>
      <c r="M1331">
        <f>TCD!T1332</f>
        <v/>
      </c>
      <c r="N1331">
        <f>IF(I1331="",0.2,LOOKUP(I1331,'Pays TVA'!A:A,'Pays TVA'!B:B))</f>
        <v/>
      </c>
      <c r="O1331" s="151">
        <f>IF(TCD!M1332="","",TCD!M1332)</f>
        <v/>
      </c>
      <c r="P1331" s="151">
        <f>IF(TCD!J1332="","",TCD!J1332)</f>
        <v/>
      </c>
      <c r="Q1331" s="151">
        <f>IF(AND(TCD!L1332="",TCD!Q1332=""),"",IF(SUM(TCD!L1332,TCD!Q1332)&gt;15,29,9.5))</f>
        <v/>
      </c>
      <c r="R1331" s="151">
        <f>_xlfn.XLOOKUP(F1331,TCD!E:E,TCD!K:K,"")</f>
        <v/>
      </c>
      <c r="S1331" s="151">
        <f>IF(TCD!I1332="","",IF(TCD!I1332&gt;8.5,17,8.5))</f>
        <v/>
      </c>
      <c r="T1331" s="151">
        <f>TCD!Y1332</f>
        <v/>
      </c>
    </row>
    <row r="1332">
      <c r="A1332" s="13">
        <f>TCD!V1333</f>
        <v/>
      </c>
      <c r="B1332" s="1">
        <f>B1331</f>
        <v/>
      </c>
      <c r="F1332">
        <f>TCD!E1333</f>
        <v/>
      </c>
      <c r="H1332" s="6">
        <f>IF(RIGHT(J1332,3)="BTB","E","P")</f>
        <v/>
      </c>
      <c r="I1332">
        <f>LOOKUP(F1332,'Facture Chronopost'!L:L,'Facture Chronopost'!H:H)</f>
        <v/>
      </c>
      <c r="J1332" s="6">
        <f>TCD!U1333</f>
        <v/>
      </c>
      <c r="K1332">
        <f>K1331</f>
        <v/>
      </c>
      <c r="L1332" s="151">
        <f>_xlfn.XLOOKUP(F1332,'TCD poids'!A:A,'TCD poids'!C:C)</f>
        <v/>
      </c>
      <c r="M1332">
        <f>TCD!T1333</f>
        <v/>
      </c>
      <c r="N1332">
        <f>IF(I1332="",0.2,LOOKUP(I1332,'Pays TVA'!A:A,'Pays TVA'!B:B))</f>
        <v/>
      </c>
      <c r="O1332" s="151">
        <f>IF(TCD!M1333="","",TCD!M1333)</f>
        <v/>
      </c>
      <c r="P1332" s="151">
        <f>IF(TCD!J1333="","",TCD!J1333)</f>
        <v/>
      </c>
      <c r="Q1332" s="151">
        <f>IF(AND(TCD!L1333="",TCD!Q1333=""),"",IF(SUM(TCD!L1333,TCD!Q1333)&gt;15,29,9.5))</f>
        <v/>
      </c>
      <c r="R1332" s="151">
        <f>_xlfn.XLOOKUP(F1332,TCD!E:E,TCD!K:K,"")</f>
        <v/>
      </c>
      <c r="S1332" s="151">
        <f>IF(TCD!I1333="","",IF(TCD!I1333&gt;8.5,17,8.5))</f>
        <v/>
      </c>
      <c r="T1332" s="151">
        <f>TCD!Y1333</f>
        <v/>
      </c>
    </row>
    <row r="1333">
      <c r="A1333" s="13">
        <f>TCD!V1334</f>
        <v/>
      </c>
      <c r="B1333" s="1">
        <f>B1332</f>
        <v/>
      </c>
      <c r="F1333">
        <f>TCD!E1334</f>
        <v/>
      </c>
      <c r="H1333" s="6">
        <f>IF(RIGHT(J1333,3)="BTB","E","P")</f>
        <v/>
      </c>
      <c r="I1333">
        <f>LOOKUP(F1333,'Facture Chronopost'!L:L,'Facture Chronopost'!H:H)</f>
        <v/>
      </c>
      <c r="J1333" s="6">
        <f>TCD!U1334</f>
        <v/>
      </c>
      <c r="K1333">
        <f>K1332</f>
        <v/>
      </c>
      <c r="L1333" s="151">
        <f>_xlfn.XLOOKUP(F1333,'TCD poids'!A:A,'TCD poids'!C:C)</f>
        <v/>
      </c>
      <c r="M1333">
        <f>TCD!T1334</f>
        <v/>
      </c>
      <c r="N1333">
        <f>IF(I1333="",0.2,LOOKUP(I1333,'Pays TVA'!A:A,'Pays TVA'!B:B))</f>
        <v/>
      </c>
      <c r="O1333" s="151">
        <f>IF(TCD!M1334="","",TCD!M1334)</f>
        <v/>
      </c>
      <c r="P1333" s="151">
        <f>IF(TCD!J1334="","",TCD!J1334)</f>
        <v/>
      </c>
      <c r="Q1333" s="151">
        <f>IF(AND(TCD!L1334="",TCD!Q1334=""),"",IF(SUM(TCD!L1334,TCD!Q1334)&gt;15,29,9.5))</f>
        <v/>
      </c>
      <c r="R1333" s="151">
        <f>_xlfn.XLOOKUP(F1333,TCD!E:E,TCD!K:K,"")</f>
        <v/>
      </c>
      <c r="S1333" s="151">
        <f>IF(TCD!I1334="","",IF(TCD!I1334&gt;8.5,17,8.5))</f>
        <v/>
      </c>
      <c r="T1333" s="151">
        <f>TCD!Y1334</f>
        <v/>
      </c>
    </row>
    <row r="1334">
      <c r="A1334" s="13">
        <f>TCD!V1335</f>
        <v/>
      </c>
      <c r="B1334" s="1">
        <f>B1333</f>
        <v/>
      </c>
      <c r="F1334">
        <f>TCD!E1335</f>
        <v/>
      </c>
      <c r="H1334" s="6">
        <f>IF(RIGHT(J1334,3)="BTB","E","P")</f>
        <v/>
      </c>
      <c r="I1334">
        <f>LOOKUP(F1334,'Facture Chronopost'!L:L,'Facture Chronopost'!H:H)</f>
        <v/>
      </c>
      <c r="J1334" s="6">
        <f>TCD!U1335</f>
        <v/>
      </c>
      <c r="K1334">
        <f>K1333</f>
        <v/>
      </c>
      <c r="L1334" s="151">
        <f>_xlfn.XLOOKUP(F1334,'TCD poids'!A:A,'TCD poids'!C:C)</f>
        <v/>
      </c>
      <c r="M1334">
        <f>TCD!T1335</f>
        <v/>
      </c>
      <c r="N1334">
        <f>IF(I1334="",0.2,LOOKUP(I1334,'Pays TVA'!A:A,'Pays TVA'!B:B))</f>
        <v/>
      </c>
      <c r="O1334" s="151">
        <f>IF(TCD!M1335="","",TCD!M1335)</f>
        <v/>
      </c>
      <c r="P1334" s="151">
        <f>IF(TCD!J1335="","",TCD!J1335)</f>
        <v/>
      </c>
      <c r="Q1334" s="151">
        <f>IF(AND(TCD!L1335="",TCD!Q1335=""),"",IF(SUM(TCD!L1335,TCD!Q1335)&gt;15,29,9.5))</f>
        <v/>
      </c>
      <c r="R1334" s="151">
        <f>_xlfn.XLOOKUP(F1334,TCD!E:E,TCD!K:K,"")</f>
        <v/>
      </c>
      <c r="S1334" s="151">
        <f>IF(TCD!I1335="","",IF(TCD!I1335&gt;8.5,17,8.5))</f>
        <v/>
      </c>
      <c r="T1334" s="151">
        <f>TCD!Y1335</f>
        <v/>
      </c>
    </row>
    <row r="1335">
      <c r="A1335" s="13">
        <f>TCD!V1336</f>
        <v/>
      </c>
      <c r="B1335" s="1">
        <f>B1334</f>
        <v/>
      </c>
      <c r="F1335">
        <f>TCD!E1336</f>
        <v/>
      </c>
      <c r="H1335" s="6">
        <f>IF(RIGHT(J1335,3)="BTB","E","P")</f>
        <v/>
      </c>
      <c r="I1335">
        <f>LOOKUP(F1335,'Facture Chronopost'!L:L,'Facture Chronopost'!H:H)</f>
        <v/>
      </c>
      <c r="J1335" s="6">
        <f>TCD!U1336</f>
        <v/>
      </c>
      <c r="K1335">
        <f>K1334</f>
        <v/>
      </c>
      <c r="L1335" s="151">
        <f>_xlfn.XLOOKUP(F1335,'TCD poids'!A:A,'TCD poids'!C:C)</f>
        <v/>
      </c>
      <c r="M1335">
        <f>TCD!T1336</f>
        <v/>
      </c>
      <c r="N1335">
        <f>IF(I1335="",0.2,LOOKUP(I1335,'Pays TVA'!A:A,'Pays TVA'!B:B))</f>
        <v/>
      </c>
      <c r="O1335" s="151">
        <f>IF(TCD!M1336="","",TCD!M1336)</f>
        <v/>
      </c>
      <c r="P1335" s="151">
        <f>IF(TCD!J1336="","",TCD!J1336)</f>
        <v/>
      </c>
      <c r="Q1335" s="151">
        <f>IF(AND(TCD!L1336="",TCD!Q1336=""),"",IF(SUM(TCD!L1336,TCD!Q1336)&gt;15,29,9.5))</f>
        <v/>
      </c>
      <c r="R1335" s="151">
        <f>_xlfn.XLOOKUP(F1335,TCD!E:E,TCD!K:K,"")</f>
        <v/>
      </c>
      <c r="S1335" s="151">
        <f>IF(TCD!I1336="","",IF(TCD!I1336&gt;8.5,17,8.5))</f>
        <v/>
      </c>
      <c r="T1335" s="151">
        <f>TCD!Y1336</f>
        <v/>
      </c>
    </row>
    <row r="1336">
      <c r="A1336" s="13">
        <f>TCD!V1337</f>
        <v/>
      </c>
      <c r="B1336" s="1">
        <f>B1335</f>
        <v/>
      </c>
      <c r="F1336">
        <f>TCD!E1337</f>
        <v/>
      </c>
      <c r="H1336" s="6">
        <f>IF(RIGHT(J1336,3)="BTB","E","P")</f>
        <v/>
      </c>
      <c r="I1336">
        <f>LOOKUP(F1336,'Facture Chronopost'!L:L,'Facture Chronopost'!H:H)</f>
        <v/>
      </c>
      <c r="J1336" s="6">
        <f>TCD!U1337</f>
        <v/>
      </c>
      <c r="K1336">
        <f>K1335</f>
        <v/>
      </c>
      <c r="L1336" s="151">
        <f>_xlfn.XLOOKUP(F1336,'TCD poids'!A:A,'TCD poids'!C:C)</f>
        <v/>
      </c>
      <c r="M1336">
        <f>TCD!T1337</f>
        <v/>
      </c>
      <c r="N1336">
        <f>IF(I1336="",0.2,LOOKUP(I1336,'Pays TVA'!A:A,'Pays TVA'!B:B))</f>
        <v/>
      </c>
      <c r="O1336" s="151">
        <f>IF(TCD!M1337="","",TCD!M1337)</f>
        <v/>
      </c>
      <c r="P1336" s="151">
        <f>IF(TCD!J1337="","",TCD!J1337)</f>
        <v/>
      </c>
      <c r="Q1336" s="151">
        <f>IF(AND(TCD!L1337="",TCD!Q1337=""),"",IF(SUM(TCD!L1337,TCD!Q1337)&gt;15,29,9.5))</f>
        <v/>
      </c>
      <c r="R1336" s="151">
        <f>_xlfn.XLOOKUP(F1336,TCD!E:E,TCD!K:K,"")</f>
        <v/>
      </c>
      <c r="S1336" s="151">
        <f>IF(TCD!I1337="","",IF(TCD!I1337&gt;8.5,17,8.5))</f>
        <v/>
      </c>
      <c r="T1336" s="151">
        <f>TCD!Y1337</f>
        <v/>
      </c>
    </row>
    <row r="1337">
      <c r="A1337" s="13">
        <f>TCD!V1338</f>
        <v/>
      </c>
      <c r="B1337" s="1">
        <f>B1336</f>
        <v/>
      </c>
      <c r="F1337">
        <f>TCD!E1338</f>
        <v/>
      </c>
      <c r="H1337" s="6">
        <f>IF(RIGHT(J1337,3)="BTB","E","P")</f>
        <v/>
      </c>
      <c r="I1337">
        <f>LOOKUP(F1337,'Facture Chronopost'!L:L,'Facture Chronopost'!H:H)</f>
        <v/>
      </c>
      <c r="J1337" s="6">
        <f>TCD!U1338</f>
        <v/>
      </c>
      <c r="K1337">
        <f>K1336</f>
        <v/>
      </c>
      <c r="L1337" s="151">
        <f>_xlfn.XLOOKUP(F1337,'TCD poids'!A:A,'TCD poids'!C:C)</f>
        <v/>
      </c>
      <c r="M1337">
        <f>TCD!T1338</f>
        <v/>
      </c>
      <c r="N1337">
        <f>IF(I1337="",0.2,LOOKUP(I1337,'Pays TVA'!A:A,'Pays TVA'!B:B))</f>
        <v/>
      </c>
      <c r="O1337" s="151">
        <f>IF(TCD!M1338="","",TCD!M1338)</f>
        <v/>
      </c>
      <c r="P1337" s="151">
        <f>IF(TCD!J1338="","",TCD!J1338)</f>
        <v/>
      </c>
      <c r="Q1337" s="151">
        <f>IF(AND(TCD!L1338="",TCD!Q1338=""),"",IF(SUM(TCD!L1338,TCD!Q1338)&gt;15,29,9.5))</f>
        <v/>
      </c>
      <c r="R1337" s="151">
        <f>_xlfn.XLOOKUP(F1337,TCD!E:E,TCD!K:K,"")</f>
        <v/>
      </c>
      <c r="S1337" s="151">
        <f>IF(TCD!I1338="","",IF(TCD!I1338&gt;8.5,17,8.5))</f>
        <v/>
      </c>
      <c r="T1337" s="151">
        <f>TCD!Y1338</f>
        <v/>
      </c>
    </row>
    <row r="1338">
      <c r="A1338" s="13">
        <f>TCD!V1339</f>
        <v/>
      </c>
      <c r="B1338" s="1">
        <f>B1337</f>
        <v/>
      </c>
      <c r="F1338">
        <f>TCD!E1339</f>
        <v/>
      </c>
      <c r="H1338" s="6">
        <f>IF(RIGHT(J1338,3)="BTB","E","P")</f>
        <v/>
      </c>
      <c r="I1338">
        <f>LOOKUP(F1338,'Facture Chronopost'!L:L,'Facture Chronopost'!H:H)</f>
        <v/>
      </c>
      <c r="J1338" s="6">
        <f>TCD!U1339</f>
        <v/>
      </c>
      <c r="K1338">
        <f>K1337</f>
        <v/>
      </c>
      <c r="L1338" s="151">
        <f>_xlfn.XLOOKUP(F1338,'TCD poids'!A:A,'TCD poids'!C:C)</f>
        <v/>
      </c>
      <c r="M1338">
        <f>TCD!T1339</f>
        <v/>
      </c>
      <c r="N1338">
        <f>IF(I1338="",0.2,LOOKUP(I1338,'Pays TVA'!A:A,'Pays TVA'!B:B))</f>
        <v/>
      </c>
      <c r="O1338" s="151">
        <f>IF(TCD!M1339="","",TCD!M1339)</f>
        <v/>
      </c>
      <c r="P1338" s="151">
        <f>IF(TCD!J1339="","",TCD!J1339)</f>
        <v/>
      </c>
      <c r="Q1338" s="151">
        <f>IF(AND(TCD!L1339="",TCD!Q1339=""),"",IF(SUM(TCD!L1339,TCD!Q1339)&gt;15,29,9.5))</f>
        <v/>
      </c>
      <c r="R1338" s="151">
        <f>_xlfn.XLOOKUP(F1338,TCD!E:E,TCD!K:K,"")</f>
        <v/>
      </c>
      <c r="S1338" s="151">
        <f>IF(TCD!I1339="","",IF(TCD!I1339&gt;8.5,17,8.5))</f>
        <v/>
      </c>
      <c r="T1338" s="151">
        <f>TCD!Y1339</f>
        <v/>
      </c>
    </row>
    <row r="1339">
      <c r="A1339" s="13">
        <f>TCD!V1340</f>
        <v/>
      </c>
      <c r="B1339" s="1">
        <f>B1338</f>
        <v/>
      </c>
      <c r="F1339">
        <f>TCD!E1340</f>
        <v/>
      </c>
      <c r="H1339" s="6">
        <f>IF(RIGHT(J1339,3)="BTB","E","P")</f>
        <v/>
      </c>
      <c r="I1339">
        <f>LOOKUP(F1339,'Facture Chronopost'!L:L,'Facture Chronopost'!H:H)</f>
        <v/>
      </c>
      <c r="J1339" s="6">
        <f>TCD!U1340</f>
        <v/>
      </c>
      <c r="K1339">
        <f>K1338</f>
        <v/>
      </c>
      <c r="L1339" s="151">
        <f>_xlfn.XLOOKUP(F1339,'TCD poids'!A:A,'TCD poids'!C:C)</f>
        <v/>
      </c>
      <c r="M1339">
        <f>TCD!T1340</f>
        <v/>
      </c>
      <c r="N1339">
        <f>IF(I1339="",0.2,LOOKUP(I1339,'Pays TVA'!A:A,'Pays TVA'!B:B))</f>
        <v/>
      </c>
      <c r="O1339" s="151">
        <f>IF(TCD!M1340="","",TCD!M1340)</f>
        <v/>
      </c>
      <c r="P1339" s="151">
        <f>IF(TCD!J1340="","",TCD!J1340)</f>
        <v/>
      </c>
      <c r="Q1339" s="151">
        <f>IF(AND(TCD!L1340="",TCD!Q1340=""),"",IF(SUM(TCD!L1340,TCD!Q1340)&gt;15,29,9.5))</f>
        <v/>
      </c>
      <c r="R1339" s="151">
        <f>_xlfn.XLOOKUP(F1339,TCD!E:E,TCD!K:K,"")</f>
        <v/>
      </c>
      <c r="S1339" s="151">
        <f>IF(TCD!I1340="","",IF(TCD!I1340&gt;8.5,17,8.5))</f>
        <v/>
      </c>
      <c r="T1339" s="151">
        <f>TCD!Y1340</f>
        <v/>
      </c>
    </row>
    <row r="1340">
      <c r="A1340" s="13">
        <f>TCD!V1341</f>
        <v/>
      </c>
      <c r="B1340" s="1">
        <f>B1339</f>
        <v/>
      </c>
      <c r="F1340">
        <f>TCD!E1341</f>
        <v/>
      </c>
      <c r="H1340" s="6">
        <f>IF(RIGHT(J1340,3)="BTB","E","P")</f>
        <v/>
      </c>
      <c r="I1340">
        <f>LOOKUP(F1340,'Facture Chronopost'!L:L,'Facture Chronopost'!H:H)</f>
        <v/>
      </c>
      <c r="J1340" s="6">
        <f>TCD!U1341</f>
        <v/>
      </c>
      <c r="K1340">
        <f>K1339</f>
        <v/>
      </c>
      <c r="L1340" s="151">
        <f>_xlfn.XLOOKUP(F1340,'TCD poids'!A:A,'TCD poids'!C:C)</f>
        <v/>
      </c>
      <c r="M1340">
        <f>TCD!T1341</f>
        <v/>
      </c>
      <c r="N1340">
        <f>IF(I1340="",0.2,LOOKUP(I1340,'Pays TVA'!A:A,'Pays TVA'!B:B))</f>
        <v/>
      </c>
      <c r="O1340" s="151">
        <f>IF(TCD!M1341="","",TCD!M1341)</f>
        <v/>
      </c>
      <c r="P1340" s="151">
        <f>IF(TCD!J1341="","",TCD!J1341)</f>
        <v/>
      </c>
      <c r="Q1340" s="151">
        <f>IF(AND(TCD!L1341="",TCD!Q1341=""),"",IF(SUM(TCD!L1341,TCD!Q1341)&gt;15,29,9.5))</f>
        <v/>
      </c>
      <c r="R1340" s="151">
        <f>_xlfn.XLOOKUP(F1340,TCD!E:E,TCD!K:K,"")</f>
        <v/>
      </c>
      <c r="S1340" s="151">
        <f>IF(TCD!I1341="","",IF(TCD!I1341&gt;8.5,17,8.5))</f>
        <v/>
      </c>
      <c r="T1340" s="151">
        <f>TCD!Y1341</f>
        <v/>
      </c>
    </row>
    <row r="1341">
      <c r="A1341" s="13">
        <f>TCD!V1342</f>
        <v/>
      </c>
      <c r="B1341" s="1">
        <f>B1340</f>
        <v/>
      </c>
      <c r="F1341">
        <f>TCD!E1342</f>
        <v/>
      </c>
      <c r="H1341" s="6">
        <f>IF(RIGHT(J1341,3)="BTB","E","P")</f>
        <v/>
      </c>
      <c r="I1341">
        <f>LOOKUP(F1341,'Facture Chronopost'!L:L,'Facture Chronopost'!H:H)</f>
        <v/>
      </c>
      <c r="J1341" s="6">
        <f>TCD!U1342</f>
        <v/>
      </c>
      <c r="K1341">
        <f>K1340</f>
        <v/>
      </c>
      <c r="L1341" s="151">
        <f>_xlfn.XLOOKUP(F1341,'TCD poids'!A:A,'TCD poids'!C:C)</f>
        <v/>
      </c>
      <c r="M1341">
        <f>TCD!T1342</f>
        <v/>
      </c>
      <c r="N1341">
        <f>IF(I1341="",0.2,LOOKUP(I1341,'Pays TVA'!A:A,'Pays TVA'!B:B))</f>
        <v/>
      </c>
      <c r="O1341" s="151">
        <f>IF(TCD!M1342="","",TCD!M1342)</f>
        <v/>
      </c>
      <c r="P1341" s="151">
        <f>IF(TCD!J1342="","",TCD!J1342)</f>
        <v/>
      </c>
      <c r="Q1341" s="151">
        <f>IF(AND(TCD!L1342="",TCD!Q1342=""),"",IF(SUM(TCD!L1342,TCD!Q1342)&gt;15,29,9.5))</f>
        <v/>
      </c>
      <c r="R1341" s="151">
        <f>_xlfn.XLOOKUP(F1341,TCD!E:E,TCD!K:K,"")</f>
        <v/>
      </c>
      <c r="S1341" s="151">
        <f>IF(TCD!I1342="","",IF(TCD!I1342&gt;8.5,17,8.5))</f>
        <v/>
      </c>
      <c r="T1341" s="151">
        <f>TCD!Y1342</f>
        <v/>
      </c>
    </row>
    <row r="1342">
      <c r="A1342" s="13">
        <f>TCD!V1343</f>
        <v/>
      </c>
      <c r="B1342" s="1">
        <f>B1341</f>
        <v/>
      </c>
      <c r="F1342">
        <f>TCD!E1343</f>
        <v/>
      </c>
      <c r="H1342" s="6">
        <f>IF(RIGHT(J1342,3)="BTB","E","P")</f>
        <v/>
      </c>
      <c r="I1342">
        <f>LOOKUP(F1342,'Facture Chronopost'!L:L,'Facture Chronopost'!H:H)</f>
        <v/>
      </c>
      <c r="J1342" s="6">
        <f>TCD!U1343</f>
        <v/>
      </c>
      <c r="K1342">
        <f>K1341</f>
        <v/>
      </c>
      <c r="L1342" s="151">
        <f>_xlfn.XLOOKUP(F1342,'TCD poids'!A:A,'TCD poids'!C:C)</f>
        <v/>
      </c>
      <c r="M1342">
        <f>TCD!T1343</f>
        <v/>
      </c>
      <c r="N1342">
        <f>IF(I1342="",0.2,LOOKUP(I1342,'Pays TVA'!A:A,'Pays TVA'!B:B))</f>
        <v/>
      </c>
      <c r="O1342" s="151">
        <f>IF(TCD!M1343="","",TCD!M1343)</f>
        <v/>
      </c>
      <c r="P1342" s="151">
        <f>IF(TCD!J1343="","",TCD!J1343)</f>
        <v/>
      </c>
      <c r="Q1342" s="151">
        <f>IF(AND(TCD!L1343="",TCD!Q1343=""),"",IF(SUM(TCD!L1343,TCD!Q1343)&gt;15,29,9.5))</f>
        <v/>
      </c>
      <c r="R1342" s="151">
        <f>_xlfn.XLOOKUP(F1342,TCD!E:E,TCD!K:K,"")</f>
        <v/>
      </c>
      <c r="S1342" s="151">
        <f>IF(TCD!I1343="","",IF(TCD!I1343&gt;8.5,17,8.5))</f>
        <v/>
      </c>
      <c r="T1342" s="151">
        <f>TCD!Y1343</f>
        <v/>
      </c>
    </row>
    <row r="1343">
      <c r="A1343" s="13">
        <f>TCD!V1344</f>
        <v/>
      </c>
      <c r="B1343" s="1">
        <f>B1342</f>
        <v/>
      </c>
      <c r="F1343">
        <f>TCD!E1344</f>
        <v/>
      </c>
      <c r="H1343" s="6">
        <f>IF(RIGHT(J1343,3)="BTB","E","P")</f>
        <v/>
      </c>
      <c r="I1343">
        <f>LOOKUP(F1343,'Facture Chronopost'!L:L,'Facture Chronopost'!H:H)</f>
        <v/>
      </c>
      <c r="J1343" s="6">
        <f>TCD!U1344</f>
        <v/>
      </c>
      <c r="K1343">
        <f>K1342</f>
        <v/>
      </c>
      <c r="L1343" s="151">
        <f>_xlfn.XLOOKUP(F1343,'TCD poids'!A:A,'TCD poids'!C:C)</f>
        <v/>
      </c>
      <c r="M1343">
        <f>TCD!T1344</f>
        <v/>
      </c>
      <c r="N1343">
        <f>IF(I1343="",0.2,LOOKUP(I1343,'Pays TVA'!A:A,'Pays TVA'!B:B))</f>
        <v/>
      </c>
      <c r="O1343" s="151">
        <f>IF(TCD!M1344="","",TCD!M1344)</f>
        <v/>
      </c>
      <c r="P1343" s="151">
        <f>IF(TCD!J1344="","",TCD!J1344)</f>
        <v/>
      </c>
      <c r="Q1343" s="151">
        <f>IF(AND(TCD!L1344="",TCD!Q1344=""),"",IF(SUM(TCD!L1344,TCD!Q1344)&gt;15,29,9.5))</f>
        <v/>
      </c>
      <c r="R1343" s="151">
        <f>_xlfn.XLOOKUP(F1343,TCD!E:E,TCD!K:K,"")</f>
        <v/>
      </c>
      <c r="S1343" s="151">
        <f>IF(TCD!I1344="","",IF(TCD!I1344&gt;8.5,17,8.5))</f>
        <v/>
      </c>
      <c r="T1343" s="151">
        <f>TCD!Y1344</f>
        <v/>
      </c>
    </row>
    <row r="1344">
      <c r="A1344" s="13">
        <f>TCD!V1345</f>
        <v/>
      </c>
      <c r="B1344" s="1">
        <f>B1343</f>
        <v/>
      </c>
      <c r="F1344">
        <f>TCD!E1345</f>
        <v/>
      </c>
      <c r="H1344" s="6">
        <f>IF(RIGHT(J1344,3)="BTB","E","P")</f>
        <v/>
      </c>
      <c r="I1344">
        <f>LOOKUP(F1344,'Facture Chronopost'!L:L,'Facture Chronopost'!H:H)</f>
        <v/>
      </c>
      <c r="J1344" s="6">
        <f>TCD!U1345</f>
        <v/>
      </c>
      <c r="K1344">
        <f>K1343</f>
        <v/>
      </c>
      <c r="L1344" s="151">
        <f>_xlfn.XLOOKUP(F1344,'TCD poids'!A:A,'TCD poids'!C:C)</f>
        <v/>
      </c>
      <c r="M1344">
        <f>TCD!T1345</f>
        <v/>
      </c>
      <c r="N1344">
        <f>IF(I1344="",0.2,LOOKUP(I1344,'Pays TVA'!A:A,'Pays TVA'!B:B))</f>
        <v/>
      </c>
      <c r="O1344" s="151">
        <f>IF(TCD!M1345="","",TCD!M1345)</f>
        <v/>
      </c>
      <c r="P1344" s="151">
        <f>IF(TCD!J1345="","",TCD!J1345)</f>
        <v/>
      </c>
      <c r="Q1344" s="151">
        <f>IF(AND(TCD!L1345="",TCD!Q1345=""),"",IF(SUM(TCD!L1345,TCD!Q1345)&gt;15,29,9.5))</f>
        <v/>
      </c>
      <c r="R1344" s="151">
        <f>_xlfn.XLOOKUP(F1344,TCD!E:E,TCD!K:K,"")</f>
        <v/>
      </c>
      <c r="S1344" s="151">
        <f>IF(TCD!I1345="","",IF(TCD!I1345&gt;8.5,17,8.5))</f>
        <v/>
      </c>
      <c r="T1344" s="151">
        <f>TCD!Y1345</f>
        <v/>
      </c>
    </row>
    <row r="1345">
      <c r="A1345" s="13">
        <f>TCD!V1346</f>
        <v/>
      </c>
      <c r="B1345" s="1">
        <f>B1344</f>
        <v/>
      </c>
      <c r="F1345">
        <f>TCD!E1346</f>
        <v/>
      </c>
      <c r="H1345" s="6">
        <f>IF(RIGHT(J1345,3)="BTB","E","P")</f>
        <v/>
      </c>
      <c r="I1345">
        <f>LOOKUP(F1345,'Facture Chronopost'!L:L,'Facture Chronopost'!H:H)</f>
        <v/>
      </c>
      <c r="J1345" s="6">
        <f>TCD!U1346</f>
        <v/>
      </c>
      <c r="K1345">
        <f>K1344</f>
        <v/>
      </c>
      <c r="L1345" s="151">
        <f>_xlfn.XLOOKUP(F1345,'TCD poids'!A:A,'TCD poids'!C:C)</f>
        <v/>
      </c>
      <c r="M1345">
        <f>TCD!T1346</f>
        <v/>
      </c>
      <c r="N1345">
        <f>IF(I1345="",0.2,LOOKUP(I1345,'Pays TVA'!A:A,'Pays TVA'!B:B))</f>
        <v/>
      </c>
      <c r="O1345" s="151">
        <f>IF(TCD!M1346="","",TCD!M1346)</f>
        <v/>
      </c>
      <c r="P1345" s="151">
        <f>IF(TCD!J1346="","",TCD!J1346)</f>
        <v/>
      </c>
      <c r="Q1345" s="151">
        <f>IF(AND(TCD!L1346="",TCD!Q1346=""),"",IF(SUM(TCD!L1346,TCD!Q1346)&gt;15,29,9.5))</f>
        <v/>
      </c>
      <c r="R1345" s="151">
        <f>_xlfn.XLOOKUP(F1345,TCD!E:E,TCD!K:K,"")</f>
        <v/>
      </c>
      <c r="S1345" s="151">
        <f>IF(TCD!I1346="","",IF(TCD!I1346&gt;8.5,17,8.5))</f>
        <v/>
      </c>
      <c r="T1345" s="151">
        <f>TCD!Y1346</f>
        <v/>
      </c>
    </row>
    <row r="1346">
      <c r="A1346" s="13">
        <f>TCD!V1347</f>
        <v/>
      </c>
      <c r="B1346" s="1">
        <f>B1345</f>
        <v/>
      </c>
      <c r="F1346">
        <f>TCD!E1347</f>
        <v/>
      </c>
      <c r="H1346" s="6">
        <f>IF(RIGHT(J1346,3)="BTB","E","P")</f>
        <v/>
      </c>
      <c r="I1346">
        <f>LOOKUP(F1346,'Facture Chronopost'!L:L,'Facture Chronopost'!H:H)</f>
        <v/>
      </c>
      <c r="J1346" s="6">
        <f>TCD!U1347</f>
        <v/>
      </c>
      <c r="K1346">
        <f>K1345</f>
        <v/>
      </c>
      <c r="L1346" s="151">
        <f>_xlfn.XLOOKUP(F1346,'TCD poids'!A:A,'TCD poids'!C:C)</f>
        <v/>
      </c>
      <c r="M1346">
        <f>TCD!T1347</f>
        <v/>
      </c>
      <c r="N1346">
        <f>IF(I1346="",0.2,LOOKUP(I1346,'Pays TVA'!A:A,'Pays TVA'!B:B))</f>
        <v/>
      </c>
      <c r="O1346" s="151">
        <f>IF(TCD!M1347="","",TCD!M1347)</f>
        <v/>
      </c>
      <c r="P1346" s="151">
        <f>IF(TCD!J1347="","",TCD!J1347)</f>
        <v/>
      </c>
      <c r="Q1346" s="151">
        <f>IF(AND(TCD!L1347="",TCD!Q1347=""),"",IF(SUM(TCD!L1347,TCD!Q1347)&gt;15,29,9.5))</f>
        <v/>
      </c>
      <c r="R1346" s="151">
        <f>_xlfn.XLOOKUP(F1346,TCD!E:E,TCD!K:K,"")</f>
        <v/>
      </c>
      <c r="S1346" s="151">
        <f>IF(TCD!I1347="","",IF(TCD!I1347&gt;8.5,17,8.5))</f>
        <v/>
      </c>
      <c r="T1346" s="151">
        <f>TCD!Y1347</f>
        <v/>
      </c>
    </row>
    <row r="1347">
      <c r="A1347" s="13">
        <f>TCD!V1348</f>
        <v/>
      </c>
      <c r="B1347" s="1">
        <f>B1346</f>
        <v/>
      </c>
      <c r="F1347">
        <f>TCD!E1348</f>
        <v/>
      </c>
      <c r="H1347" s="6">
        <f>IF(RIGHT(J1347,3)="BTB","E","P")</f>
        <v/>
      </c>
      <c r="I1347">
        <f>LOOKUP(F1347,'Facture Chronopost'!L:L,'Facture Chronopost'!H:H)</f>
        <v/>
      </c>
      <c r="J1347" s="6">
        <f>TCD!U1348</f>
        <v/>
      </c>
      <c r="K1347">
        <f>K1346</f>
        <v/>
      </c>
      <c r="L1347" s="151">
        <f>_xlfn.XLOOKUP(F1347,'TCD poids'!A:A,'TCD poids'!C:C)</f>
        <v/>
      </c>
      <c r="M1347">
        <f>TCD!T1348</f>
        <v/>
      </c>
      <c r="N1347">
        <f>IF(I1347="",0.2,LOOKUP(I1347,'Pays TVA'!A:A,'Pays TVA'!B:B))</f>
        <v/>
      </c>
      <c r="O1347" s="151">
        <f>IF(TCD!M1348="","",TCD!M1348)</f>
        <v/>
      </c>
      <c r="P1347" s="151">
        <f>IF(TCD!J1348="","",TCD!J1348)</f>
        <v/>
      </c>
      <c r="Q1347" s="151">
        <f>IF(AND(TCD!L1348="",TCD!Q1348=""),"",IF(SUM(TCD!L1348,TCD!Q1348)&gt;15,29,9.5))</f>
        <v/>
      </c>
      <c r="R1347" s="151">
        <f>_xlfn.XLOOKUP(F1347,TCD!E:E,TCD!K:K,"")</f>
        <v/>
      </c>
      <c r="S1347" s="151">
        <f>IF(TCD!I1348="","",IF(TCD!I1348&gt;8.5,17,8.5))</f>
        <v/>
      </c>
      <c r="T1347" s="151">
        <f>TCD!Y1348</f>
        <v/>
      </c>
    </row>
    <row r="1348">
      <c r="A1348" s="13">
        <f>TCD!V1349</f>
        <v/>
      </c>
      <c r="B1348" s="1">
        <f>B1347</f>
        <v/>
      </c>
      <c r="F1348">
        <f>TCD!E1349</f>
        <v/>
      </c>
      <c r="H1348" s="6">
        <f>IF(RIGHT(J1348,3)="BTB","E","P")</f>
        <v/>
      </c>
      <c r="I1348">
        <f>LOOKUP(F1348,'Facture Chronopost'!L:L,'Facture Chronopost'!H:H)</f>
        <v/>
      </c>
      <c r="J1348" s="6">
        <f>TCD!U1349</f>
        <v/>
      </c>
      <c r="K1348">
        <f>K1347</f>
        <v/>
      </c>
      <c r="L1348" s="151">
        <f>_xlfn.XLOOKUP(F1348,'TCD poids'!A:A,'TCD poids'!C:C)</f>
        <v/>
      </c>
      <c r="M1348">
        <f>TCD!T1349</f>
        <v/>
      </c>
      <c r="N1348">
        <f>IF(I1348="",0.2,LOOKUP(I1348,'Pays TVA'!A:A,'Pays TVA'!B:B))</f>
        <v/>
      </c>
      <c r="O1348" s="151">
        <f>IF(TCD!M1349="","",TCD!M1349)</f>
        <v/>
      </c>
      <c r="P1348" s="151">
        <f>IF(TCD!J1349="","",TCD!J1349)</f>
        <v/>
      </c>
      <c r="Q1348" s="151">
        <f>IF(AND(TCD!L1349="",TCD!Q1349=""),"",IF(SUM(TCD!L1349,TCD!Q1349)&gt;15,29,9.5))</f>
        <v/>
      </c>
      <c r="R1348" s="151">
        <f>_xlfn.XLOOKUP(F1348,TCD!E:E,TCD!K:K,"")</f>
        <v/>
      </c>
      <c r="S1348" s="151">
        <f>IF(TCD!I1349="","",IF(TCD!I1349&gt;8.5,17,8.5))</f>
        <v/>
      </c>
      <c r="T1348" s="151">
        <f>TCD!Y1349</f>
        <v/>
      </c>
    </row>
    <row r="1349">
      <c r="A1349" s="13">
        <f>TCD!V1350</f>
        <v/>
      </c>
      <c r="B1349" s="1">
        <f>B1348</f>
        <v/>
      </c>
      <c r="F1349">
        <f>TCD!E1350</f>
        <v/>
      </c>
      <c r="H1349" s="6">
        <f>IF(RIGHT(J1349,3)="BTB","E","P")</f>
        <v/>
      </c>
      <c r="I1349">
        <f>LOOKUP(F1349,'Facture Chronopost'!L:L,'Facture Chronopost'!H:H)</f>
        <v/>
      </c>
      <c r="J1349" s="6">
        <f>TCD!U1350</f>
        <v/>
      </c>
      <c r="K1349">
        <f>K1348</f>
        <v/>
      </c>
      <c r="L1349" s="151">
        <f>_xlfn.XLOOKUP(F1349,'TCD poids'!A:A,'TCD poids'!C:C)</f>
        <v/>
      </c>
      <c r="M1349">
        <f>TCD!T1350</f>
        <v/>
      </c>
      <c r="N1349">
        <f>IF(I1349="",0.2,LOOKUP(I1349,'Pays TVA'!A:A,'Pays TVA'!B:B))</f>
        <v/>
      </c>
      <c r="O1349" s="151">
        <f>IF(TCD!M1350="","",TCD!M1350)</f>
        <v/>
      </c>
      <c r="P1349" s="151">
        <f>IF(TCD!J1350="","",TCD!J1350)</f>
        <v/>
      </c>
      <c r="Q1349" s="151">
        <f>IF(AND(TCD!L1350="",TCD!Q1350=""),"",IF(SUM(TCD!L1350,TCD!Q1350)&gt;15,29,9.5))</f>
        <v/>
      </c>
      <c r="R1349" s="151">
        <f>_xlfn.XLOOKUP(F1349,TCD!E:E,TCD!K:K,"")</f>
        <v/>
      </c>
      <c r="S1349" s="151">
        <f>IF(TCD!I1350="","",IF(TCD!I1350&gt;8.5,17,8.5))</f>
        <v/>
      </c>
      <c r="T1349" s="151">
        <f>TCD!Y1350</f>
        <v/>
      </c>
    </row>
    <row r="1350">
      <c r="A1350" s="13">
        <f>TCD!V1351</f>
        <v/>
      </c>
      <c r="B1350" s="1">
        <f>B1349</f>
        <v/>
      </c>
      <c r="F1350">
        <f>TCD!E1351</f>
        <v/>
      </c>
      <c r="H1350" s="6">
        <f>IF(RIGHT(J1350,3)="BTB","E","P")</f>
        <v/>
      </c>
      <c r="I1350">
        <f>LOOKUP(F1350,'Facture Chronopost'!L:L,'Facture Chronopost'!H:H)</f>
        <v/>
      </c>
      <c r="J1350" s="6">
        <f>TCD!U1351</f>
        <v/>
      </c>
      <c r="K1350">
        <f>K1349</f>
        <v/>
      </c>
      <c r="L1350" s="151">
        <f>_xlfn.XLOOKUP(F1350,'TCD poids'!A:A,'TCD poids'!C:C)</f>
        <v/>
      </c>
      <c r="M1350">
        <f>TCD!T1351</f>
        <v/>
      </c>
      <c r="N1350">
        <f>IF(I1350="",0.2,LOOKUP(I1350,'Pays TVA'!A:A,'Pays TVA'!B:B))</f>
        <v/>
      </c>
      <c r="O1350" s="151">
        <f>IF(TCD!M1351="","",TCD!M1351)</f>
        <v/>
      </c>
      <c r="P1350" s="151">
        <f>IF(TCD!J1351="","",TCD!J1351)</f>
        <v/>
      </c>
      <c r="Q1350" s="151">
        <f>IF(AND(TCD!L1351="",TCD!Q1351=""),"",IF(SUM(TCD!L1351,TCD!Q1351)&gt;15,29,9.5))</f>
        <v/>
      </c>
      <c r="R1350" s="151">
        <f>_xlfn.XLOOKUP(F1350,TCD!E:E,TCD!K:K,"")</f>
        <v/>
      </c>
      <c r="S1350" s="151">
        <f>IF(TCD!I1351="","",IF(TCD!I1351&gt;8.5,17,8.5))</f>
        <v/>
      </c>
      <c r="T1350" s="151">
        <f>TCD!Y1351</f>
        <v/>
      </c>
    </row>
    <row r="1351">
      <c r="A1351" s="13">
        <f>TCD!V1352</f>
        <v/>
      </c>
      <c r="B1351" s="1">
        <f>B1350</f>
        <v/>
      </c>
      <c r="F1351">
        <f>TCD!E1352</f>
        <v/>
      </c>
      <c r="H1351" s="6">
        <f>IF(RIGHT(J1351,3)="BTB","E","P")</f>
        <v/>
      </c>
      <c r="I1351">
        <f>LOOKUP(F1351,'Facture Chronopost'!L:L,'Facture Chronopost'!H:H)</f>
        <v/>
      </c>
      <c r="J1351" s="6">
        <f>TCD!U1352</f>
        <v/>
      </c>
      <c r="K1351">
        <f>K1350</f>
        <v/>
      </c>
      <c r="L1351" s="151">
        <f>_xlfn.XLOOKUP(F1351,'TCD poids'!A:A,'TCD poids'!C:C)</f>
        <v/>
      </c>
      <c r="M1351">
        <f>TCD!T1352</f>
        <v/>
      </c>
      <c r="N1351">
        <f>IF(I1351="",0.2,LOOKUP(I1351,'Pays TVA'!A:A,'Pays TVA'!B:B))</f>
        <v/>
      </c>
      <c r="O1351" s="151">
        <f>IF(TCD!M1352="","",TCD!M1352)</f>
        <v/>
      </c>
      <c r="P1351" s="151">
        <f>IF(TCD!J1352="","",TCD!J1352)</f>
        <v/>
      </c>
      <c r="Q1351" s="151">
        <f>IF(AND(TCD!L1352="",TCD!Q1352=""),"",IF(SUM(TCD!L1352,TCD!Q1352)&gt;15,29,9.5))</f>
        <v/>
      </c>
      <c r="R1351" s="151">
        <f>_xlfn.XLOOKUP(F1351,TCD!E:E,TCD!K:K,"")</f>
        <v/>
      </c>
      <c r="S1351" s="151">
        <f>IF(TCD!I1352="","",IF(TCD!I1352&gt;8.5,17,8.5))</f>
        <v/>
      </c>
      <c r="T1351" s="151">
        <f>TCD!Y1352</f>
        <v/>
      </c>
    </row>
    <row r="1352">
      <c r="A1352" s="13">
        <f>TCD!V1353</f>
        <v/>
      </c>
      <c r="B1352" s="1">
        <f>B1351</f>
        <v/>
      </c>
      <c r="F1352">
        <f>TCD!E1353</f>
        <v/>
      </c>
      <c r="H1352" s="6">
        <f>IF(RIGHT(J1352,3)="BTB","E","P")</f>
        <v/>
      </c>
      <c r="I1352">
        <f>LOOKUP(F1352,'Facture Chronopost'!L:L,'Facture Chronopost'!H:H)</f>
        <v/>
      </c>
      <c r="J1352" s="6">
        <f>TCD!U1353</f>
        <v/>
      </c>
      <c r="K1352">
        <f>K1351</f>
        <v/>
      </c>
      <c r="L1352" s="151">
        <f>_xlfn.XLOOKUP(F1352,'TCD poids'!A:A,'TCD poids'!C:C)</f>
        <v/>
      </c>
      <c r="M1352">
        <f>TCD!T1353</f>
        <v/>
      </c>
      <c r="N1352">
        <f>IF(I1352="",0.2,LOOKUP(I1352,'Pays TVA'!A:A,'Pays TVA'!B:B))</f>
        <v/>
      </c>
      <c r="O1352" s="151">
        <f>IF(TCD!M1353="","",TCD!M1353)</f>
        <v/>
      </c>
      <c r="P1352" s="151">
        <f>IF(TCD!J1353="","",TCD!J1353)</f>
        <v/>
      </c>
      <c r="Q1352" s="151">
        <f>IF(AND(TCD!L1353="",TCD!Q1353=""),"",IF(SUM(TCD!L1353,TCD!Q1353)&gt;15,29,9.5))</f>
        <v/>
      </c>
      <c r="R1352" s="151">
        <f>_xlfn.XLOOKUP(F1352,TCD!E:E,TCD!K:K,"")</f>
        <v/>
      </c>
      <c r="S1352" s="151">
        <f>IF(TCD!I1353="","",IF(TCD!I1353&gt;8.5,17,8.5))</f>
        <v/>
      </c>
      <c r="T1352" s="151">
        <f>TCD!Y1353</f>
        <v/>
      </c>
    </row>
    <row r="1353">
      <c r="A1353" s="13">
        <f>TCD!V1354</f>
        <v/>
      </c>
      <c r="B1353" s="1">
        <f>B1352</f>
        <v/>
      </c>
      <c r="F1353">
        <f>TCD!E1354</f>
        <v/>
      </c>
      <c r="H1353" s="6">
        <f>IF(RIGHT(J1353,3)="BTB","E","P")</f>
        <v/>
      </c>
      <c r="I1353">
        <f>LOOKUP(F1353,'Facture Chronopost'!L:L,'Facture Chronopost'!H:H)</f>
        <v/>
      </c>
      <c r="J1353" s="6">
        <f>TCD!U1354</f>
        <v/>
      </c>
      <c r="K1353">
        <f>K1352</f>
        <v/>
      </c>
      <c r="L1353" s="151">
        <f>_xlfn.XLOOKUP(F1353,'TCD poids'!A:A,'TCD poids'!C:C)</f>
        <v/>
      </c>
      <c r="M1353">
        <f>TCD!T1354</f>
        <v/>
      </c>
      <c r="N1353">
        <f>IF(I1353="",0.2,LOOKUP(I1353,'Pays TVA'!A:A,'Pays TVA'!B:B))</f>
        <v/>
      </c>
      <c r="O1353" s="151">
        <f>IF(TCD!M1354="","",TCD!M1354)</f>
        <v/>
      </c>
      <c r="P1353" s="151">
        <f>IF(TCD!J1354="","",TCD!J1354)</f>
        <v/>
      </c>
      <c r="Q1353" s="151">
        <f>IF(AND(TCD!L1354="",TCD!Q1354=""),"",IF(SUM(TCD!L1354,TCD!Q1354)&gt;15,29,9.5))</f>
        <v/>
      </c>
      <c r="R1353" s="151">
        <f>_xlfn.XLOOKUP(F1353,TCD!E:E,TCD!K:K,"")</f>
        <v/>
      </c>
      <c r="S1353" s="151">
        <f>IF(TCD!I1354="","",IF(TCD!I1354&gt;8.5,17,8.5))</f>
        <v/>
      </c>
      <c r="T1353" s="151">
        <f>TCD!Y1354</f>
        <v/>
      </c>
    </row>
    <row r="1354">
      <c r="A1354" s="13">
        <f>TCD!V1355</f>
        <v/>
      </c>
      <c r="B1354" s="1">
        <f>B1353</f>
        <v/>
      </c>
      <c r="F1354">
        <f>TCD!E1355</f>
        <v/>
      </c>
      <c r="H1354" s="6">
        <f>IF(RIGHT(J1354,3)="BTB","E","P")</f>
        <v/>
      </c>
      <c r="I1354">
        <f>LOOKUP(F1354,'Facture Chronopost'!L:L,'Facture Chronopost'!H:H)</f>
        <v/>
      </c>
      <c r="J1354" s="6">
        <f>TCD!U1355</f>
        <v/>
      </c>
      <c r="K1354">
        <f>K1353</f>
        <v/>
      </c>
      <c r="L1354" s="151">
        <f>_xlfn.XLOOKUP(F1354,'TCD poids'!A:A,'TCD poids'!C:C)</f>
        <v/>
      </c>
      <c r="M1354">
        <f>TCD!T1355</f>
        <v/>
      </c>
      <c r="N1354">
        <f>IF(I1354="",0.2,LOOKUP(I1354,'Pays TVA'!A:A,'Pays TVA'!B:B))</f>
        <v/>
      </c>
      <c r="O1354" s="151">
        <f>IF(TCD!M1355="","",TCD!M1355)</f>
        <v/>
      </c>
      <c r="P1354" s="151">
        <f>IF(TCD!J1355="","",TCD!J1355)</f>
        <v/>
      </c>
      <c r="Q1354" s="151">
        <f>IF(AND(TCD!L1355="",TCD!Q1355=""),"",IF(SUM(TCD!L1355,TCD!Q1355)&gt;15,29,9.5))</f>
        <v/>
      </c>
      <c r="R1354" s="151">
        <f>_xlfn.XLOOKUP(F1354,TCD!E:E,TCD!K:K,"")</f>
        <v/>
      </c>
      <c r="S1354" s="151">
        <f>IF(TCD!I1355="","",IF(TCD!I1355&gt;8.5,17,8.5))</f>
        <v/>
      </c>
      <c r="T1354" s="151">
        <f>TCD!Y1355</f>
        <v/>
      </c>
    </row>
    <row r="1355">
      <c r="A1355" s="13">
        <f>TCD!V1356</f>
        <v/>
      </c>
      <c r="B1355" s="1">
        <f>B1354</f>
        <v/>
      </c>
      <c r="F1355">
        <f>TCD!E1356</f>
        <v/>
      </c>
      <c r="H1355" s="6">
        <f>IF(RIGHT(J1355,3)="BTB","E","P")</f>
        <v/>
      </c>
      <c r="I1355">
        <f>LOOKUP(F1355,'Facture Chronopost'!L:L,'Facture Chronopost'!H:H)</f>
        <v/>
      </c>
      <c r="J1355" s="6">
        <f>TCD!U1356</f>
        <v/>
      </c>
      <c r="K1355">
        <f>K1354</f>
        <v/>
      </c>
      <c r="L1355" s="151">
        <f>_xlfn.XLOOKUP(F1355,'TCD poids'!A:A,'TCD poids'!C:C)</f>
        <v/>
      </c>
      <c r="M1355">
        <f>TCD!T1356</f>
        <v/>
      </c>
      <c r="N1355">
        <f>IF(I1355="",0.2,LOOKUP(I1355,'Pays TVA'!A:A,'Pays TVA'!B:B))</f>
        <v/>
      </c>
      <c r="O1355" s="151">
        <f>IF(TCD!M1356="","",TCD!M1356)</f>
        <v/>
      </c>
      <c r="P1355" s="151">
        <f>IF(TCD!J1356="","",TCD!J1356)</f>
        <v/>
      </c>
      <c r="Q1355" s="151">
        <f>IF(AND(TCD!L1356="",TCD!Q1356=""),"",IF(SUM(TCD!L1356,TCD!Q1356)&gt;15,29,9.5))</f>
        <v/>
      </c>
      <c r="R1355" s="151">
        <f>_xlfn.XLOOKUP(F1355,TCD!E:E,TCD!K:K,"")</f>
        <v/>
      </c>
      <c r="S1355" s="151">
        <f>IF(TCD!I1356="","",IF(TCD!I1356&gt;8.5,17,8.5))</f>
        <v/>
      </c>
      <c r="T1355" s="151">
        <f>TCD!Y1356</f>
        <v/>
      </c>
    </row>
    <row r="1356">
      <c r="A1356" s="13">
        <f>TCD!V1357</f>
        <v/>
      </c>
      <c r="B1356" s="1">
        <f>B1355</f>
        <v/>
      </c>
      <c r="F1356">
        <f>TCD!E1357</f>
        <v/>
      </c>
      <c r="H1356" s="6">
        <f>IF(RIGHT(J1356,3)="BTB","E","P")</f>
        <v/>
      </c>
      <c r="I1356">
        <f>LOOKUP(F1356,'Facture Chronopost'!L:L,'Facture Chronopost'!H:H)</f>
        <v/>
      </c>
      <c r="J1356" s="6">
        <f>TCD!U1357</f>
        <v/>
      </c>
      <c r="K1356">
        <f>K1355</f>
        <v/>
      </c>
      <c r="L1356" s="151">
        <f>_xlfn.XLOOKUP(F1356,'TCD poids'!A:A,'TCD poids'!C:C)</f>
        <v/>
      </c>
      <c r="M1356">
        <f>TCD!T1357</f>
        <v/>
      </c>
      <c r="N1356">
        <f>IF(I1356="",0.2,LOOKUP(I1356,'Pays TVA'!A:A,'Pays TVA'!B:B))</f>
        <v/>
      </c>
      <c r="O1356" s="151">
        <f>IF(TCD!M1357="","",TCD!M1357)</f>
        <v/>
      </c>
      <c r="P1356" s="151">
        <f>IF(TCD!J1357="","",TCD!J1357)</f>
        <v/>
      </c>
      <c r="Q1356" s="151">
        <f>IF(AND(TCD!L1357="",TCD!Q1357=""),"",IF(SUM(TCD!L1357,TCD!Q1357)&gt;15,29,9.5))</f>
        <v/>
      </c>
      <c r="R1356" s="151">
        <f>_xlfn.XLOOKUP(F1356,TCD!E:E,TCD!K:K,"")</f>
        <v/>
      </c>
      <c r="S1356" s="151">
        <f>IF(TCD!I1357="","",IF(TCD!I1357&gt;8.5,17,8.5))</f>
        <v/>
      </c>
      <c r="T1356" s="151">
        <f>TCD!Y1357</f>
        <v/>
      </c>
    </row>
    <row r="1357">
      <c r="A1357" s="13">
        <f>TCD!V1358</f>
        <v/>
      </c>
      <c r="B1357" s="1">
        <f>B1356</f>
        <v/>
      </c>
      <c r="F1357">
        <f>TCD!E1358</f>
        <v/>
      </c>
      <c r="H1357" s="6">
        <f>IF(RIGHT(J1357,3)="BTB","E","P")</f>
        <v/>
      </c>
      <c r="I1357">
        <f>LOOKUP(F1357,'Facture Chronopost'!L:L,'Facture Chronopost'!H:H)</f>
        <v/>
      </c>
      <c r="J1357" s="6">
        <f>TCD!U1358</f>
        <v/>
      </c>
      <c r="K1357">
        <f>K1356</f>
        <v/>
      </c>
      <c r="L1357" s="151">
        <f>_xlfn.XLOOKUP(F1357,'TCD poids'!A:A,'TCD poids'!C:C)</f>
        <v/>
      </c>
      <c r="M1357">
        <f>TCD!T1358</f>
        <v/>
      </c>
      <c r="N1357">
        <f>IF(I1357="",0.2,LOOKUP(I1357,'Pays TVA'!A:A,'Pays TVA'!B:B))</f>
        <v/>
      </c>
      <c r="O1357" s="151">
        <f>IF(TCD!M1358="","",TCD!M1358)</f>
        <v/>
      </c>
      <c r="P1357" s="151">
        <f>IF(TCD!J1358="","",TCD!J1358)</f>
        <v/>
      </c>
      <c r="Q1357" s="151">
        <f>IF(AND(TCD!L1358="",TCD!Q1358=""),"",IF(SUM(TCD!L1358,TCD!Q1358)&gt;15,29,9.5))</f>
        <v/>
      </c>
      <c r="R1357" s="151">
        <f>_xlfn.XLOOKUP(F1357,TCD!E:E,TCD!K:K,"")</f>
        <v/>
      </c>
      <c r="S1357" s="151">
        <f>IF(TCD!I1358="","",IF(TCD!I1358&gt;8.5,17,8.5))</f>
        <v/>
      </c>
      <c r="T1357" s="151">
        <f>TCD!Y1358</f>
        <v/>
      </c>
    </row>
    <row r="1358">
      <c r="A1358" s="13">
        <f>TCD!V1359</f>
        <v/>
      </c>
      <c r="B1358" s="1">
        <f>B1357</f>
        <v/>
      </c>
      <c r="F1358">
        <f>TCD!E1359</f>
        <v/>
      </c>
      <c r="H1358" s="6">
        <f>IF(RIGHT(J1358,3)="BTB","E","P")</f>
        <v/>
      </c>
      <c r="I1358">
        <f>LOOKUP(F1358,'Facture Chronopost'!L:L,'Facture Chronopost'!H:H)</f>
        <v/>
      </c>
      <c r="J1358" s="6">
        <f>TCD!U1359</f>
        <v/>
      </c>
      <c r="K1358">
        <f>K1357</f>
        <v/>
      </c>
      <c r="L1358" s="151">
        <f>_xlfn.XLOOKUP(F1358,'TCD poids'!A:A,'TCD poids'!C:C)</f>
        <v/>
      </c>
      <c r="M1358">
        <f>TCD!T1359</f>
        <v/>
      </c>
      <c r="N1358">
        <f>IF(I1358="",0.2,LOOKUP(I1358,'Pays TVA'!A:A,'Pays TVA'!B:B))</f>
        <v/>
      </c>
      <c r="O1358" s="151">
        <f>IF(TCD!M1359="","",TCD!M1359)</f>
        <v/>
      </c>
      <c r="P1358" s="151">
        <f>IF(TCD!J1359="","",TCD!J1359)</f>
        <v/>
      </c>
      <c r="Q1358" s="151">
        <f>IF(AND(TCD!L1359="",TCD!Q1359=""),"",IF(SUM(TCD!L1359,TCD!Q1359)&gt;15,29,9.5))</f>
        <v/>
      </c>
      <c r="R1358" s="151">
        <f>_xlfn.XLOOKUP(F1358,TCD!E:E,TCD!K:K,"")</f>
        <v/>
      </c>
      <c r="S1358" s="151">
        <f>IF(TCD!I1359="","",IF(TCD!I1359&gt;8.5,17,8.5))</f>
        <v/>
      </c>
      <c r="T1358" s="151">
        <f>TCD!Y1359</f>
        <v/>
      </c>
    </row>
    <row r="1359">
      <c r="A1359" s="13">
        <f>TCD!V1360</f>
        <v/>
      </c>
      <c r="B1359" s="1">
        <f>B1358</f>
        <v/>
      </c>
      <c r="F1359">
        <f>TCD!E1360</f>
        <v/>
      </c>
      <c r="H1359" s="6">
        <f>IF(RIGHT(J1359,3)="BTB","E","P")</f>
        <v/>
      </c>
      <c r="I1359">
        <f>LOOKUP(F1359,'Facture Chronopost'!L:L,'Facture Chronopost'!H:H)</f>
        <v/>
      </c>
      <c r="J1359" s="6">
        <f>TCD!U1360</f>
        <v/>
      </c>
      <c r="K1359">
        <f>K1358</f>
        <v/>
      </c>
      <c r="L1359" s="151">
        <f>_xlfn.XLOOKUP(F1359,'TCD poids'!A:A,'TCD poids'!C:C)</f>
        <v/>
      </c>
      <c r="M1359">
        <f>TCD!T1360</f>
        <v/>
      </c>
      <c r="N1359">
        <f>IF(I1359="",0.2,LOOKUP(I1359,'Pays TVA'!A:A,'Pays TVA'!B:B))</f>
        <v/>
      </c>
      <c r="O1359" s="151">
        <f>IF(TCD!M1360="","",TCD!M1360)</f>
        <v/>
      </c>
      <c r="P1359" s="151">
        <f>IF(TCD!J1360="","",TCD!J1360)</f>
        <v/>
      </c>
      <c r="Q1359" s="151">
        <f>IF(AND(TCD!L1360="",TCD!Q1360=""),"",IF(SUM(TCD!L1360,TCD!Q1360)&gt;15,29,9.5))</f>
        <v/>
      </c>
      <c r="R1359" s="151">
        <f>_xlfn.XLOOKUP(F1359,TCD!E:E,TCD!K:K,"")</f>
        <v/>
      </c>
      <c r="S1359" s="151">
        <f>IF(TCD!I1360="","",IF(TCD!I1360&gt;8.5,17,8.5))</f>
        <v/>
      </c>
      <c r="T1359" s="151">
        <f>TCD!Y1360</f>
        <v/>
      </c>
    </row>
    <row r="1360">
      <c r="A1360" s="13">
        <f>TCD!V1361</f>
        <v/>
      </c>
      <c r="B1360" s="1">
        <f>B1359</f>
        <v/>
      </c>
      <c r="F1360">
        <f>TCD!E1361</f>
        <v/>
      </c>
      <c r="H1360" s="6">
        <f>IF(RIGHT(J1360,3)="BTB","E","P")</f>
        <v/>
      </c>
      <c r="I1360">
        <f>LOOKUP(F1360,'Facture Chronopost'!L:L,'Facture Chronopost'!H:H)</f>
        <v/>
      </c>
      <c r="J1360" s="6">
        <f>TCD!U1361</f>
        <v/>
      </c>
      <c r="K1360">
        <f>K1359</f>
        <v/>
      </c>
      <c r="L1360" s="151">
        <f>_xlfn.XLOOKUP(F1360,'TCD poids'!A:A,'TCD poids'!C:C)</f>
        <v/>
      </c>
      <c r="M1360">
        <f>TCD!T1361</f>
        <v/>
      </c>
      <c r="N1360">
        <f>IF(I1360="",0.2,LOOKUP(I1360,'Pays TVA'!A:A,'Pays TVA'!B:B))</f>
        <v/>
      </c>
      <c r="O1360" s="151">
        <f>IF(TCD!M1361="","",TCD!M1361)</f>
        <v/>
      </c>
      <c r="P1360" s="151">
        <f>IF(TCD!J1361="","",TCD!J1361)</f>
        <v/>
      </c>
      <c r="Q1360" s="151">
        <f>IF(AND(TCD!L1361="",TCD!Q1361=""),"",IF(SUM(TCD!L1361,TCD!Q1361)&gt;15,29,9.5))</f>
        <v/>
      </c>
      <c r="R1360" s="151">
        <f>_xlfn.XLOOKUP(F1360,TCD!E:E,TCD!K:K,"")</f>
        <v/>
      </c>
      <c r="S1360" s="151">
        <f>IF(TCD!I1361="","",IF(TCD!I1361&gt;8.5,17,8.5))</f>
        <v/>
      </c>
      <c r="T1360" s="151">
        <f>TCD!Y1361</f>
        <v/>
      </c>
    </row>
    <row r="1361">
      <c r="A1361" s="13">
        <f>TCD!V1362</f>
        <v/>
      </c>
      <c r="B1361" s="1">
        <f>B1360</f>
        <v/>
      </c>
      <c r="F1361">
        <f>TCD!E1362</f>
        <v/>
      </c>
      <c r="H1361" s="6">
        <f>IF(RIGHT(J1361,3)="BTB","E","P")</f>
        <v/>
      </c>
      <c r="I1361">
        <f>LOOKUP(F1361,'Facture Chronopost'!L:L,'Facture Chronopost'!H:H)</f>
        <v/>
      </c>
      <c r="J1361" s="6">
        <f>TCD!U1362</f>
        <v/>
      </c>
      <c r="K1361">
        <f>K1360</f>
        <v/>
      </c>
      <c r="L1361" s="151">
        <f>_xlfn.XLOOKUP(F1361,'TCD poids'!A:A,'TCD poids'!C:C)</f>
        <v/>
      </c>
      <c r="M1361">
        <f>TCD!T1362</f>
        <v/>
      </c>
      <c r="N1361">
        <f>IF(I1361="",0.2,LOOKUP(I1361,'Pays TVA'!A:A,'Pays TVA'!B:B))</f>
        <v/>
      </c>
      <c r="O1361" s="151">
        <f>IF(TCD!M1362="","",TCD!M1362)</f>
        <v/>
      </c>
      <c r="P1361" s="151">
        <f>IF(TCD!J1362="","",TCD!J1362)</f>
        <v/>
      </c>
      <c r="Q1361" s="151">
        <f>IF(AND(TCD!L1362="",TCD!Q1362=""),"",IF(SUM(TCD!L1362,TCD!Q1362)&gt;15,29,9.5))</f>
        <v/>
      </c>
      <c r="R1361" s="151">
        <f>_xlfn.XLOOKUP(F1361,TCD!E:E,TCD!K:K,"")</f>
        <v/>
      </c>
      <c r="S1361" s="151">
        <f>IF(TCD!I1362="","",IF(TCD!I1362&gt;8.5,17,8.5))</f>
        <v/>
      </c>
      <c r="T1361" s="151">
        <f>TCD!Y1362</f>
        <v/>
      </c>
    </row>
    <row r="1362">
      <c r="A1362" s="13">
        <f>TCD!V1363</f>
        <v/>
      </c>
      <c r="B1362" s="1">
        <f>B1361</f>
        <v/>
      </c>
      <c r="F1362">
        <f>TCD!E1363</f>
        <v/>
      </c>
      <c r="H1362" s="6">
        <f>IF(RIGHT(J1362,3)="BTB","E","P")</f>
        <v/>
      </c>
      <c r="I1362">
        <f>LOOKUP(F1362,'Facture Chronopost'!L:L,'Facture Chronopost'!H:H)</f>
        <v/>
      </c>
      <c r="J1362" s="6">
        <f>TCD!U1363</f>
        <v/>
      </c>
      <c r="K1362">
        <f>K1361</f>
        <v/>
      </c>
      <c r="L1362" s="151">
        <f>_xlfn.XLOOKUP(F1362,'TCD poids'!A:A,'TCD poids'!C:C)</f>
        <v/>
      </c>
      <c r="M1362">
        <f>TCD!T1363</f>
        <v/>
      </c>
      <c r="N1362">
        <f>IF(I1362="",0.2,LOOKUP(I1362,'Pays TVA'!A:A,'Pays TVA'!B:B))</f>
        <v/>
      </c>
      <c r="O1362" s="151">
        <f>IF(TCD!M1363="","",TCD!M1363)</f>
        <v/>
      </c>
      <c r="P1362" s="151">
        <f>IF(TCD!J1363="","",TCD!J1363)</f>
        <v/>
      </c>
      <c r="Q1362" s="151">
        <f>IF(AND(TCD!L1363="",TCD!Q1363=""),"",IF(SUM(TCD!L1363,TCD!Q1363)&gt;15,29,9.5))</f>
        <v/>
      </c>
      <c r="R1362" s="151">
        <f>_xlfn.XLOOKUP(F1362,TCD!E:E,TCD!K:K,"")</f>
        <v/>
      </c>
      <c r="S1362" s="151">
        <f>IF(TCD!I1363="","",IF(TCD!I1363&gt;8.5,17,8.5))</f>
        <v/>
      </c>
      <c r="T1362" s="151">
        <f>TCD!Y1363</f>
        <v/>
      </c>
    </row>
    <row r="1363">
      <c r="A1363" s="13">
        <f>TCD!V1364</f>
        <v/>
      </c>
      <c r="B1363" s="1">
        <f>B1362</f>
        <v/>
      </c>
      <c r="F1363">
        <f>TCD!E1364</f>
        <v/>
      </c>
      <c r="H1363" s="6">
        <f>IF(RIGHT(J1363,3)="BTB","E","P")</f>
        <v/>
      </c>
      <c r="I1363">
        <f>LOOKUP(F1363,'Facture Chronopost'!L:L,'Facture Chronopost'!H:H)</f>
        <v/>
      </c>
      <c r="J1363" s="6">
        <f>TCD!U1364</f>
        <v/>
      </c>
      <c r="K1363">
        <f>K1362</f>
        <v/>
      </c>
      <c r="L1363" s="151">
        <f>_xlfn.XLOOKUP(F1363,'TCD poids'!A:A,'TCD poids'!C:C)</f>
        <v/>
      </c>
      <c r="M1363">
        <f>TCD!T1364</f>
        <v/>
      </c>
      <c r="N1363">
        <f>IF(I1363="",0.2,LOOKUP(I1363,'Pays TVA'!A:A,'Pays TVA'!B:B))</f>
        <v/>
      </c>
      <c r="O1363" s="151">
        <f>IF(TCD!M1364="","",TCD!M1364)</f>
        <v/>
      </c>
      <c r="P1363" s="151">
        <f>IF(TCD!J1364="","",TCD!J1364)</f>
        <v/>
      </c>
      <c r="Q1363" s="151">
        <f>IF(AND(TCD!L1364="",TCD!Q1364=""),"",IF(SUM(TCD!L1364,TCD!Q1364)&gt;15,29,9.5))</f>
        <v/>
      </c>
      <c r="R1363" s="151">
        <f>_xlfn.XLOOKUP(F1363,TCD!E:E,TCD!K:K,"")</f>
        <v/>
      </c>
      <c r="S1363" s="151">
        <f>IF(TCD!I1364="","",IF(TCD!I1364&gt;8.5,17,8.5))</f>
        <v/>
      </c>
      <c r="T1363" s="151">
        <f>TCD!Y1364</f>
        <v/>
      </c>
    </row>
    <row r="1364">
      <c r="A1364" s="13">
        <f>TCD!V1365</f>
        <v/>
      </c>
      <c r="B1364" s="1">
        <f>B1363</f>
        <v/>
      </c>
      <c r="F1364">
        <f>TCD!E1365</f>
        <v/>
      </c>
      <c r="H1364" s="6">
        <f>IF(RIGHT(J1364,3)="BTB","E","P")</f>
        <v/>
      </c>
      <c r="I1364">
        <f>LOOKUP(F1364,'Facture Chronopost'!L:L,'Facture Chronopost'!H:H)</f>
        <v/>
      </c>
      <c r="J1364" s="6">
        <f>TCD!U1365</f>
        <v/>
      </c>
      <c r="K1364">
        <f>K1363</f>
        <v/>
      </c>
      <c r="L1364" s="151">
        <f>_xlfn.XLOOKUP(F1364,'TCD poids'!A:A,'TCD poids'!C:C)</f>
        <v/>
      </c>
      <c r="M1364">
        <f>TCD!T1365</f>
        <v/>
      </c>
      <c r="N1364">
        <f>IF(I1364="",0.2,LOOKUP(I1364,'Pays TVA'!A:A,'Pays TVA'!B:B))</f>
        <v/>
      </c>
      <c r="O1364" s="151">
        <f>IF(TCD!M1365="","",TCD!M1365)</f>
        <v/>
      </c>
      <c r="P1364" s="151">
        <f>IF(TCD!J1365="","",TCD!J1365)</f>
        <v/>
      </c>
      <c r="Q1364" s="151">
        <f>IF(AND(TCD!L1365="",TCD!Q1365=""),"",IF(SUM(TCD!L1365,TCD!Q1365)&gt;15,29,9.5))</f>
        <v/>
      </c>
      <c r="R1364" s="151">
        <f>_xlfn.XLOOKUP(F1364,TCD!E:E,TCD!K:K,"")</f>
        <v/>
      </c>
      <c r="S1364" s="151">
        <f>IF(TCD!I1365="","",IF(TCD!I1365&gt;8.5,17,8.5))</f>
        <v/>
      </c>
      <c r="T1364" s="151">
        <f>TCD!Y1365</f>
        <v/>
      </c>
    </row>
    <row r="1365">
      <c r="A1365" s="13">
        <f>TCD!V1366</f>
        <v/>
      </c>
      <c r="B1365" s="1">
        <f>B1364</f>
        <v/>
      </c>
      <c r="F1365">
        <f>TCD!E1366</f>
        <v/>
      </c>
      <c r="H1365" s="6">
        <f>IF(RIGHT(J1365,3)="BTB","E","P")</f>
        <v/>
      </c>
      <c r="I1365">
        <f>LOOKUP(F1365,'Facture Chronopost'!L:L,'Facture Chronopost'!H:H)</f>
        <v/>
      </c>
      <c r="J1365" s="6">
        <f>TCD!U1366</f>
        <v/>
      </c>
      <c r="K1365">
        <f>K1364</f>
        <v/>
      </c>
      <c r="L1365" s="151">
        <f>_xlfn.XLOOKUP(F1365,'TCD poids'!A:A,'TCD poids'!C:C)</f>
        <v/>
      </c>
      <c r="M1365">
        <f>TCD!T1366</f>
        <v/>
      </c>
      <c r="N1365">
        <f>IF(I1365="",0.2,LOOKUP(I1365,'Pays TVA'!A:A,'Pays TVA'!B:B))</f>
        <v/>
      </c>
      <c r="O1365" s="151">
        <f>IF(TCD!M1366="","",TCD!M1366)</f>
        <v/>
      </c>
      <c r="P1365" s="151">
        <f>IF(TCD!J1366="","",TCD!J1366)</f>
        <v/>
      </c>
      <c r="Q1365" s="151">
        <f>IF(AND(TCD!L1366="",TCD!Q1366=""),"",IF(SUM(TCD!L1366,TCD!Q1366)&gt;15,29,9.5))</f>
        <v/>
      </c>
      <c r="R1365" s="151">
        <f>_xlfn.XLOOKUP(F1365,TCD!E:E,TCD!K:K,"")</f>
        <v/>
      </c>
      <c r="S1365" s="151">
        <f>IF(TCD!I1366="","",IF(TCD!I1366&gt;8.5,17,8.5))</f>
        <v/>
      </c>
      <c r="T1365" s="151">
        <f>TCD!Y1366</f>
        <v/>
      </c>
    </row>
    <row r="1366">
      <c r="A1366" s="13">
        <f>TCD!V1367</f>
        <v/>
      </c>
      <c r="B1366" s="1">
        <f>B1365</f>
        <v/>
      </c>
      <c r="F1366">
        <f>TCD!E1367</f>
        <v/>
      </c>
      <c r="H1366" s="6">
        <f>IF(RIGHT(J1366,3)="BTB","E","P")</f>
        <v/>
      </c>
      <c r="I1366">
        <f>LOOKUP(F1366,'Facture Chronopost'!L:L,'Facture Chronopost'!H:H)</f>
        <v/>
      </c>
      <c r="J1366" s="6">
        <f>TCD!U1367</f>
        <v/>
      </c>
      <c r="K1366">
        <f>K1365</f>
        <v/>
      </c>
      <c r="L1366" s="151">
        <f>_xlfn.XLOOKUP(F1366,'TCD poids'!A:A,'TCD poids'!C:C)</f>
        <v/>
      </c>
      <c r="M1366">
        <f>TCD!T1367</f>
        <v/>
      </c>
      <c r="N1366">
        <f>IF(I1366="",0.2,LOOKUP(I1366,'Pays TVA'!A:A,'Pays TVA'!B:B))</f>
        <v/>
      </c>
      <c r="O1366" s="151">
        <f>IF(TCD!M1367="","",TCD!M1367)</f>
        <v/>
      </c>
      <c r="P1366" s="151">
        <f>IF(TCD!J1367="","",TCD!J1367)</f>
        <v/>
      </c>
      <c r="Q1366" s="151">
        <f>IF(AND(TCD!L1367="",TCD!Q1367=""),"",IF(SUM(TCD!L1367,TCD!Q1367)&gt;15,29,9.5))</f>
        <v/>
      </c>
      <c r="R1366" s="151">
        <f>_xlfn.XLOOKUP(F1366,TCD!E:E,TCD!K:K,"")</f>
        <v/>
      </c>
      <c r="S1366" s="151">
        <f>IF(TCD!I1367="","",IF(TCD!I1367&gt;8.5,17,8.5))</f>
        <v/>
      </c>
      <c r="T1366" s="151">
        <f>TCD!Y1367</f>
        <v/>
      </c>
    </row>
    <row r="1367">
      <c r="A1367" s="13">
        <f>TCD!V1368</f>
        <v/>
      </c>
      <c r="B1367" s="1">
        <f>B1366</f>
        <v/>
      </c>
      <c r="F1367">
        <f>TCD!E1368</f>
        <v/>
      </c>
      <c r="H1367" s="6">
        <f>IF(RIGHT(J1367,3)="BTB","E","P")</f>
        <v/>
      </c>
      <c r="I1367">
        <f>LOOKUP(F1367,'Facture Chronopost'!L:L,'Facture Chronopost'!H:H)</f>
        <v/>
      </c>
      <c r="J1367" s="6">
        <f>TCD!U1368</f>
        <v/>
      </c>
      <c r="K1367">
        <f>K1366</f>
        <v/>
      </c>
      <c r="L1367" s="151">
        <f>_xlfn.XLOOKUP(F1367,'TCD poids'!A:A,'TCD poids'!C:C)</f>
        <v/>
      </c>
      <c r="M1367">
        <f>TCD!T1368</f>
        <v/>
      </c>
      <c r="N1367">
        <f>IF(I1367="",0.2,LOOKUP(I1367,'Pays TVA'!A:A,'Pays TVA'!B:B))</f>
        <v/>
      </c>
      <c r="O1367" s="151">
        <f>IF(TCD!M1368="","",TCD!M1368)</f>
        <v/>
      </c>
      <c r="P1367" s="151">
        <f>IF(TCD!J1368="","",TCD!J1368)</f>
        <v/>
      </c>
      <c r="Q1367" s="151">
        <f>IF(AND(TCD!L1368="",TCD!Q1368=""),"",IF(SUM(TCD!L1368,TCD!Q1368)&gt;15,29,9.5))</f>
        <v/>
      </c>
      <c r="R1367" s="151">
        <f>_xlfn.XLOOKUP(F1367,TCD!E:E,TCD!K:K,"")</f>
        <v/>
      </c>
      <c r="S1367" s="151">
        <f>IF(TCD!I1368="","",IF(TCD!I1368&gt;8.5,17,8.5))</f>
        <v/>
      </c>
      <c r="T1367" s="151">
        <f>TCD!Y1368</f>
        <v/>
      </c>
    </row>
    <row r="1368">
      <c r="A1368" s="13">
        <f>TCD!V1369</f>
        <v/>
      </c>
      <c r="B1368" s="1">
        <f>B1367</f>
        <v/>
      </c>
      <c r="F1368">
        <f>TCD!E1369</f>
        <v/>
      </c>
      <c r="H1368" s="6">
        <f>IF(RIGHT(J1368,3)="BTB","E","P")</f>
        <v/>
      </c>
      <c r="I1368">
        <f>LOOKUP(F1368,'Facture Chronopost'!L:L,'Facture Chronopost'!H:H)</f>
        <v/>
      </c>
      <c r="J1368" s="6">
        <f>TCD!U1369</f>
        <v/>
      </c>
      <c r="K1368">
        <f>K1367</f>
        <v/>
      </c>
      <c r="L1368" s="151">
        <f>_xlfn.XLOOKUP(F1368,'TCD poids'!A:A,'TCD poids'!C:C)</f>
        <v/>
      </c>
      <c r="M1368">
        <f>TCD!T1369</f>
        <v/>
      </c>
      <c r="N1368">
        <f>IF(I1368="",0.2,LOOKUP(I1368,'Pays TVA'!A:A,'Pays TVA'!B:B))</f>
        <v/>
      </c>
      <c r="O1368" s="151">
        <f>IF(TCD!M1369="","",TCD!M1369)</f>
        <v/>
      </c>
      <c r="P1368" s="151">
        <f>IF(TCD!J1369="","",TCD!J1369)</f>
        <v/>
      </c>
      <c r="Q1368" s="151">
        <f>IF(AND(TCD!L1369="",TCD!Q1369=""),"",IF(SUM(TCD!L1369,TCD!Q1369)&gt;15,29,9.5))</f>
        <v/>
      </c>
      <c r="R1368" s="151">
        <f>_xlfn.XLOOKUP(F1368,TCD!E:E,TCD!K:K,"")</f>
        <v/>
      </c>
      <c r="S1368" s="151">
        <f>IF(TCD!I1369="","",IF(TCD!I1369&gt;8.5,17,8.5))</f>
        <v/>
      </c>
      <c r="T1368" s="151">
        <f>TCD!Y1369</f>
        <v/>
      </c>
    </row>
    <row r="1369">
      <c r="A1369" s="13">
        <f>TCD!V1370</f>
        <v/>
      </c>
      <c r="B1369" s="1">
        <f>B1368</f>
        <v/>
      </c>
      <c r="F1369">
        <f>TCD!E1370</f>
        <v/>
      </c>
      <c r="H1369" s="6">
        <f>IF(RIGHT(J1369,3)="BTB","E","P")</f>
        <v/>
      </c>
      <c r="I1369">
        <f>LOOKUP(F1369,'Facture Chronopost'!L:L,'Facture Chronopost'!H:H)</f>
        <v/>
      </c>
      <c r="J1369" s="6">
        <f>TCD!U1370</f>
        <v/>
      </c>
      <c r="K1369">
        <f>K1368</f>
        <v/>
      </c>
      <c r="L1369" s="151">
        <f>_xlfn.XLOOKUP(F1369,'TCD poids'!A:A,'TCD poids'!C:C)</f>
        <v/>
      </c>
      <c r="M1369">
        <f>TCD!T1370</f>
        <v/>
      </c>
      <c r="N1369">
        <f>IF(I1369="",0.2,LOOKUP(I1369,'Pays TVA'!A:A,'Pays TVA'!B:B))</f>
        <v/>
      </c>
      <c r="O1369" s="151">
        <f>IF(TCD!M1370="","",TCD!M1370)</f>
        <v/>
      </c>
      <c r="P1369" s="151">
        <f>IF(TCD!J1370="","",TCD!J1370)</f>
        <v/>
      </c>
      <c r="Q1369" s="151">
        <f>IF(AND(TCD!L1370="",TCD!Q1370=""),"",IF(SUM(TCD!L1370,TCD!Q1370)&gt;15,29,9.5))</f>
        <v/>
      </c>
      <c r="R1369" s="151">
        <f>_xlfn.XLOOKUP(F1369,TCD!E:E,TCD!K:K,"")</f>
        <v/>
      </c>
      <c r="S1369" s="151">
        <f>IF(TCD!I1370="","",IF(TCD!I1370&gt;8.5,17,8.5))</f>
        <v/>
      </c>
      <c r="T1369" s="151">
        <f>TCD!Y1370</f>
        <v/>
      </c>
    </row>
    <row r="1370">
      <c r="A1370" s="13">
        <f>TCD!V1371</f>
        <v/>
      </c>
      <c r="B1370" s="1">
        <f>B1369</f>
        <v/>
      </c>
      <c r="F1370">
        <f>TCD!E1371</f>
        <v/>
      </c>
      <c r="H1370" s="6">
        <f>IF(RIGHT(J1370,3)="BTB","E","P")</f>
        <v/>
      </c>
      <c r="I1370">
        <f>LOOKUP(F1370,'Facture Chronopost'!L:L,'Facture Chronopost'!H:H)</f>
        <v/>
      </c>
      <c r="J1370" s="6">
        <f>TCD!U1371</f>
        <v/>
      </c>
      <c r="K1370">
        <f>K1369</f>
        <v/>
      </c>
      <c r="L1370" s="151">
        <f>_xlfn.XLOOKUP(F1370,'TCD poids'!A:A,'TCD poids'!C:C)</f>
        <v/>
      </c>
      <c r="M1370">
        <f>TCD!T1371</f>
        <v/>
      </c>
      <c r="N1370">
        <f>IF(I1370="",0.2,LOOKUP(I1370,'Pays TVA'!A:A,'Pays TVA'!B:B))</f>
        <v/>
      </c>
      <c r="O1370" s="151">
        <f>IF(TCD!M1371="","",TCD!M1371)</f>
        <v/>
      </c>
      <c r="P1370" s="151">
        <f>IF(TCD!J1371="","",TCD!J1371)</f>
        <v/>
      </c>
      <c r="Q1370" s="151">
        <f>IF(AND(TCD!L1371="",TCD!Q1371=""),"",IF(SUM(TCD!L1371,TCD!Q1371)&gt;15,29,9.5))</f>
        <v/>
      </c>
      <c r="R1370" s="151">
        <f>_xlfn.XLOOKUP(F1370,TCD!E:E,TCD!K:K,"")</f>
        <v/>
      </c>
      <c r="S1370" s="151">
        <f>IF(TCD!I1371="","",IF(TCD!I1371&gt;8.5,17,8.5))</f>
        <v/>
      </c>
      <c r="T1370" s="151">
        <f>TCD!Y1371</f>
        <v/>
      </c>
    </row>
    <row r="1371">
      <c r="A1371" s="13">
        <f>TCD!V1372</f>
        <v/>
      </c>
      <c r="B1371" s="1">
        <f>B1370</f>
        <v/>
      </c>
      <c r="F1371">
        <f>TCD!E1372</f>
        <v/>
      </c>
      <c r="H1371" s="6">
        <f>IF(RIGHT(J1371,3)="BTB","E","P")</f>
        <v/>
      </c>
      <c r="I1371">
        <f>LOOKUP(F1371,'Facture Chronopost'!L:L,'Facture Chronopost'!H:H)</f>
        <v/>
      </c>
      <c r="J1371" s="6">
        <f>TCD!U1372</f>
        <v/>
      </c>
      <c r="K1371">
        <f>K1370</f>
        <v/>
      </c>
      <c r="L1371" s="151">
        <f>_xlfn.XLOOKUP(F1371,'TCD poids'!A:A,'TCD poids'!C:C)</f>
        <v/>
      </c>
      <c r="M1371">
        <f>TCD!T1372</f>
        <v/>
      </c>
      <c r="N1371">
        <f>IF(I1371="",0.2,LOOKUP(I1371,'Pays TVA'!A:A,'Pays TVA'!B:B))</f>
        <v/>
      </c>
      <c r="O1371" s="151">
        <f>IF(TCD!M1372="","",TCD!M1372)</f>
        <v/>
      </c>
      <c r="P1371" s="151">
        <f>IF(TCD!J1372="","",TCD!J1372)</f>
        <v/>
      </c>
      <c r="Q1371" s="151">
        <f>IF(AND(TCD!L1372="",TCD!Q1372=""),"",IF(SUM(TCD!L1372,TCD!Q1372)&gt;15,29,9.5))</f>
        <v/>
      </c>
      <c r="R1371" s="151">
        <f>_xlfn.XLOOKUP(F1371,TCD!E:E,TCD!K:K,"")</f>
        <v/>
      </c>
      <c r="S1371" s="151">
        <f>IF(TCD!I1372="","",IF(TCD!I1372&gt;8.5,17,8.5))</f>
        <v/>
      </c>
      <c r="T1371" s="151">
        <f>TCD!Y1372</f>
        <v/>
      </c>
    </row>
    <row r="1372">
      <c r="A1372" s="13">
        <f>TCD!V1373</f>
        <v/>
      </c>
      <c r="B1372" s="1">
        <f>B1371</f>
        <v/>
      </c>
      <c r="F1372">
        <f>TCD!E1373</f>
        <v/>
      </c>
      <c r="H1372" s="6">
        <f>IF(RIGHT(J1372,3)="BTB","E","P")</f>
        <v/>
      </c>
      <c r="I1372">
        <f>LOOKUP(F1372,'Facture Chronopost'!L:L,'Facture Chronopost'!H:H)</f>
        <v/>
      </c>
      <c r="J1372" s="6">
        <f>TCD!U1373</f>
        <v/>
      </c>
      <c r="K1372">
        <f>K1371</f>
        <v/>
      </c>
      <c r="L1372" s="151">
        <f>_xlfn.XLOOKUP(F1372,'TCD poids'!A:A,'TCD poids'!C:C)</f>
        <v/>
      </c>
      <c r="M1372">
        <f>TCD!T1373</f>
        <v/>
      </c>
      <c r="N1372">
        <f>IF(I1372="",0.2,LOOKUP(I1372,'Pays TVA'!A:A,'Pays TVA'!B:B))</f>
        <v/>
      </c>
      <c r="O1372" s="151">
        <f>IF(TCD!M1373="","",TCD!M1373)</f>
        <v/>
      </c>
      <c r="P1372" s="151">
        <f>IF(TCD!J1373="","",TCD!J1373)</f>
        <v/>
      </c>
      <c r="Q1372" s="151">
        <f>IF(AND(TCD!L1373="",TCD!Q1373=""),"",IF(SUM(TCD!L1373,TCD!Q1373)&gt;15,29,9.5))</f>
        <v/>
      </c>
      <c r="R1372" s="151">
        <f>_xlfn.XLOOKUP(F1372,TCD!E:E,TCD!K:K,"")</f>
        <v/>
      </c>
      <c r="S1372" s="151">
        <f>IF(TCD!I1373="","",IF(TCD!I1373&gt;8.5,17,8.5))</f>
        <v/>
      </c>
      <c r="T1372" s="151">
        <f>TCD!Y1373</f>
        <v/>
      </c>
    </row>
    <row r="1373">
      <c r="A1373" s="13">
        <f>TCD!V1374</f>
        <v/>
      </c>
      <c r="B1373" s="1">
        <f>B1372</f>
        <v/>
      </c>
      <c r="F1373">
        <f>TCD!E1374</f>
        <v/>
      </c>
      <c r="H1373" s="6">
        <f>IF(RIGHT(J1373,3)="BTB","E","P")</f>
        <v/>
      </c>
      <c r="I1373">
        <f>LOOKUP(F1373,'Facture Chronopost'!L:L,'Facture Chronopost'!H:H)</f>
        <v/>
      </c>
      <c r="J1373" s="6">
        <f>TCD!U1374</f>
        <v/>
      </c>
      <c r="K1373">
        <f>K1372</f>
        <v/>
      </c>
      <c r="L1373" s="151">
        <f>_xlfn.XLOOKUP(F1373,'TCD poids'!A:A,'TCD poids'!C:C)</f>
        <v/>
      </c>
      <c r="M1373">
        <f>TCD!T1374</f>
        <v/>
      </c>
      <c r="N1373">
        <f>IF(I1373="",0.2,LOOKUP(I1373,'Pays TVA'!A:A,'Pays TVA'!B:B))</f>
        <v/>
      </c>
      <c r="O1373" s="151">
        <f>IF(TCD!M1374="","",TCD!M1374)</f>
        <v/>
      </c>
      <c r="P1373" s="151">
        <f>IF(TCD!J1374="","",TCD!J1374)</f>
        <v/>
      </c>
      <c r="Q1373" s="151">
        <f>IF(AND(TCD!L1374="",TCD!Q1374=""),"",IF(SUM(TCD!L1374,TCD!Q1374)&gt;15,29,9.5))</f>
        <v/>
      </c>
      <c r="R1373" s="151">
        <f>_xlfn.XLOOKUP(F1373,TCD!E:E,TCD!K:K,"")</f>
        <v/>
      </c>
      <c r="S1373" s="151">
        <f>IF(TCD!I1374="","",IF(TCD!I1374&gt;8.5,17,8.5))</f>
        <v/>
      </c>
      <c r="T1373" s="151">
        <f>TCD!Y1374</f>
        <v/>
      </c>
    </row>
    <row r="1374">
      <c r="A1374" s="13">
        <f>TCD!V1375</f>
        <v/>
      </c>
      <c r="B1374" s="1">
        <f>B1373</f>
        <v/>
      </c>
      <c r="F1374">
        <f>TCD!E1375</f>
        <v/>
      </c>
      <c r="H1374" s="6">
        <f>IF(RIGHT(J1374,3)="BTB","E","P")</f>
        <v/>
      </c>
      <c r="I1374">
        <f>LOOKUP(F1374,'Facture Chronopost'!L:L,'Facture Chronopost'!H:H)</f>
        <v/>
      </c>
      <c r="J1374" s="6">
        <f>TCD!U1375</f>
        <v/>
      </c>
      <c r="K1374">
        <f>K1373</f>
        <v/>
      </c>
      <c r="L1374" s="151">
        <f>_xlfn.XLOOKUP(F1374,'TCD poids'!A:A,'TCD poids'!C:C)</f>
        <v/>
      </c>
      <c r="M1374">
        <f>TCD!T1375</f>
        <v/>
      </c>
      <c r="N1374">
        <f>IF(I1374="",0.2,LOOKUP(I1374,'Pays TVA'!A:A,'Pays TVA'!B:B))</f>
        <v/>
      </c>
      <c r="O1374" s="151">
        <f>IF(TCD!M1375="","",TCD!M1375)</f>
        <v/>
      </c>
      <c r="P1374" s="151">
        <f>IF(TCD!J1375="","",TCD!J1375)</f>
        <v/>
      </c>
      <c r="Q1374" s="151">
        <f>IF(AND(TCD!L1375="",TCD!Q1375=""),"",IF(SUM(TCD!L1375,TCD!Q1375)&gt;15,29,9.5))</f>
        <v/>
      </c>
      <c r="R1374" s="151">
        <f>_xlfn.XLOOKUP(F1374,TCD!E:E,TCD!K:K,"")</f>
        <v/>
      </c>
      <c r="S1374" s="151">
        <f>IF(TCD!I1375="","",IF(TCD!I1375&gt;8.5,17,8.5))</f>
        <v/>
      </c>
      <c r="T1374" s="151">
        <f>TCD!Y1375</f>
        <v/>
      </c>
    </row>
    <row r="1375">
      <c r="A1375" s="13">
        <f>TCD!V1376</f>
        <v/>
      </c>
      <c r="B1375" s="1">
        <f>B1374</f>
        <v/>
      </c>
      <c r="F1375">
        <f>TCD!E1376</f>
        <v/>
      </c>
      <c r="H1375" s="6">
        <f>IF(RIGHT(J1375,3)="BTB","E","P")</f>
        <v/>
      </c>
      <c r="I1375">
        <f>LOOKUP(F1375,'Facture Chronopost'!L:L,'Facture Chronopost'!H:H)</f>
        <v/>
      </c>
      <c r="J1375" s="6">
        <f>TCD!U1376</f>
        <v/>
      </c>
      <c r="K1375">
        <f>K1374</f>
        <v/>
      </c>
      <c r="L1375" s="151">
        <f>_xlfn.XLOOKUP(F1375,'TCD poids'!A:A,'TCD poids'!C:C)</f>
        <v/>
      </c>
      <c r="M1375">
        <f>TCD!T1376</f>
        <v/>
      </c>
      <c r="N1375">
        <f>IF(I1375="",0.2,LOOKUP(I1375,'Pays TVA'!A:A,'Pays TVA'!B:B))</f>
        <v/>
      </c>
      <c r="O1375" s="151">
        <f>IF(TCD!M1376="","",TCD!M1376)</f>
        <v/>
      </c>
      <c r="P1375" s="151">
        <f>IF(TCD!J1376="","",TCD!J1376)</f>
        <v/>
      </c>
      <c r="Q1375" s="151">
        <f>IF(AND(TCD!L1376="",TCD!Q1376=""),"",IF(SUM(TCD!L1376,TCD!Q1376)&gt;15,29,9.5))</f>
        <v/>
      </c>
      <c r="R1375" s="151">
        <f>_xlfn.XLOOKUP(F1375,TCD!E:E,TCD!K:K,"")</f>
        <v/>
      </c>
      <c r="S1375" s="151">
        <f>IF(TCD!I1376="","",IF(TCD!I1376&gt;8.5,17,8.5))</f>
        <v/>
      </c>
      <c r="T1375" s="151">
        <f>TCD!Y1376</f>
        <v/>
      </c>
    </row>
    <row r="1376">
      <c r="A1376" s="13">
        <f>TCD!V1377</f>
        <v/>
      </c>
      <c r="B1376" s="1">
        <f>B1375</f>
        <v/>
      </c>
      <c r="F1376">
        <f>TCD!E1377</f>
        <v/>
      </c>
      <c r="H1376" s="6">
        <f>IF(RIGHT(J1376,3)="BTB","E","P")</f>
        <v/>
      </c>
      <c r="I1376">
        <f>LOOKUP(F1376,'Facture Chronopost'!L:L,'Facture Chronopost'!H:H)</f>
        <v/>
      </c>
      <c r="J1376" s="6">
        <f>TCD!U1377</f>
        <v/>
      </c>
      <c r="K1376">
        <f>K1375</f>
        <v/>
      </c>
      <c r="L1376" s="151">
        <f>_xlfn.XLOOKUP(F1376,'TCD poids'!A:A,'TCD poids'!C:C)</f>
        <v/>
      </c>
      <c r="M1376">
        <f>TCD!T1377</f>
        <v/>
      </c>
      <c r="N1376">
        <f>IF(I1376="",0.2,LOOKUP(I1376,'Pays TVA'!A:A,'Pays TVA'!B:B))</f>
        <v/>
      </c>
      <c r="O1376" s="151">
        <f>IF(TCD!M1377="","",TCD!M1377)</f>
        <v/>
      </c>
      <c r="P1376" s="151">
        <f>IF(TCD!J1377="","",TCD!J1377)</f>
        <v/>
      </c>
      <c r="Q1376" s="151">
        <f>IF(AND(TCD!L1377="",TCD!Q1377=""),"",IF(SUM(TCD!L1377,TCD!Q1377)&gt;15,29,9.5))</f>
        <v/>
      </c>
      <c r="R1376" s="151">
        <f>_xlfn.XLOOKUP(F1376,TCD!E:E,TCD!K:K,"")</f>
        <v/>
      </c>
      <c r="S1376" s="151">
        <f>IF(TCD!I1377="","",IF(TCD!I1377&gt;8.5,17,8.5))</f>
        <v/>
      </c>
      <c r="T1376" s="151">
        <f>TCD!Y1377</f>
        <v/>
      </c>
    </row>
    <row r="1377">
      <c r="A1377" s="13">
        <f>TCD!V1378</f>
        <v/>
      </c>
      <c r="B1377" s="1">
        <f>B1376</f>
        <v/>
      </c>
      <c r="F1377">
        <f>TCD!E1378</f>
        <v/>
      </c>
      <c r="H1377" s="6">
        <f>IF(RIGHT(J1377,3)="BTB","E","P")</f>
        <v/>
      </c>
      <c r="I1377">
        <f>LOOKUP(F1377,'Facture Chronopost'!L:L,'Facture Chronopost'!H:H)</f>
        <v/>
      </c>
      <c r="J1377" s="6">
        <f>TCD!U1378</f>
        <v/>
      </c>
      <c r="K1377">
        <f>K1376</f>
        <v/>
      </c>
      <c r="L1377" s="151">
        <f>_xlfn.XLOOKUP(F1377,'TCD poids'!A:A,'TCD poids'!C:C)</f>
        <v/>
      </c>
      <c r="M1377">
        <f>TCD!T1378</f>
        <v/>
      </c>
      <c r="N1377">
        <f>IF(I1377="",0.2,LOOKUP(I1377,'Pays TVA'!A:A,'Pays TVA'!B:B))</f>
        <v/>
      </c>
      <c r="O1377" s="151">
        <f>IF(TCD!M1378="","",TCD!M1378)</f>
        <v/>
      </c>
      <c r="P1377" s="151">
        <f>IF(TCD!J1378="","",TCD!J1378)</f>
        <v/>
      </c>
      <c r="Q1377" s="151">
        <f>IF(AND(TCD!L1378="",TCD!Q1378=""),"",IF(SUM(TCD!L1378,TCD!Q1378)&gt;15,29,9.5))</f>
        <v/>
      </c>
      <c r="R1377" s="151">
        <f>_xlfn.XLOOKUP(F1377,TCD!E:E,TCD!K:K,"")</f>
        <v/>
      </c>
      <c r="S1377" s="151">
        <f>IF(TCD!I1378="","",IF(TCD!I1378&gt;8.5,17,8.5))</f>
        <v/>
      </c>
      <c r="T1377" s="151">
        <f>TCD!Y1378</f>
        <v/>
      </c>
    </row>
    <row r="1378">
      <c r="A1378" s="13">
        <f>TCD!V1379</f>
        <v/>
      </c>
      <c r="B1378" s="1">
        <f>B1377</f>
        <v/>
      </c>
      <c r="F1378">
        <f>TCD!E1379</f>
        <v/>
      </c>
      <c r="H1378" s="6">
        <f>IF(RIGHT(J1378,3)="BTB","E","P")</f>
        <v/>
      </c>
      <c r="I1378">
        <f>LOOKUP(F1378,'Facture Chronopost'!L:L,'Facture Chronopost'!H:H)</f>
        <v/>
      </c>
      <c r="J1378" s="6">
        <f>TCD!U1379</f>
        <v/>
      </c>
      <c r="K1378">
        <f>K1377</f>
        <v/>
      </c>
      <c r="L1378" s="151">
        <f>_xlfn.XLOOKUP(F1378,'TCD poids'!A:A,'TCD poids'!C:C)</f>
        <v/>
      </c>
      <c r="M1378">
        <f>TCD!T1379</f>
        <v/>
      </c>
      <c r="N1378">
        <f>IF(I1378="",0.2,LOOKUP(I1378,'Pays TVA'!A:A,'Pays TVA'!B:B))</f>
        <v/>
      </c>
      <c r="O1378" s="151">
        <f>IF(TCD!M1379="","",TCD!M1379)</f>
        <v/>
      </c>
      <c r="P1378" s="151">
        <f>IF(TCD!J1379="","",TCD!J1379)</f>
        <v/>
      </c>
      <c r="Q1378" s="151">
        <f>IF(AND(TCD!L1379="",TCD!Q1379=""),"",IF(SUM(TCD!L1379,TCD!Q1379)&gt;15,29,9.5))</f>
        <v/>
      </c>
      <c r="R1378" s="151">
        <f>_xlfn.XLOOKUP(F1378,TCD!E:E,TCD!K:K,"")</f>
        <v/>
      </c>
      <c r="S1378" s="151">
        <f>IF(TCD!I1379="","",IF(TCD!I1379&gt;8.5,17,8.5))</f>
        <v/>
      </c>
      <c r="T1378" s="151">
        <f>TCD!Y1379</f>
        <v/>
      </c>
    </row>
    <row r="1379">
      <c r="A1379" s="13">
        <f>TCD!V1380</f>
        <v/>
      </c>
      <c r="B1379" s="1">
        <f>B1378</f>
        <v/>
      </c>
      <c r="F1379">
        <f>TCD!E1380</f>
        <v/>
      </c>
      <c r="H1379" s="6">
        <f>IF(RIGHT(J1379,3)="BTB","E","P")</f>
        <v/>
      </c>
      <c r="I1379">
        <f>LOOKUP(F1379,'Facture Chronopost'!L:L,'Facture Chronopost'!H:H)</f>
        <v/>
      </c>
      <c r="J1379" s="6">
        <f>TCD!U1380</f>
        <v/>
      </c>
      <c r="K1379">
        <f>K1378</f>
        <v/>
      </c>
      <c r="L1379" s="151">
        <f>_xlfn.XLOOKUP(F1379,'TCD poids'!A:A,'TCD poids'!C:C)</f>
        <v/>
      </c>
      <c r="M1379">
        <f>TCD!T1380</f>
        <v/>
      </c>
      <c r="N1379">
        <f>IF(I1379="",0.2,LOOKUP(I1379,'Pays TVA'!A:A,'Pays TVA'!B:B))</f>
        <v/>
      </c>
      <c r="O1379" s="151">
        <f>IF(TCD!M1380="","",TCD!M1380)</f>
        <v/>
      </c>
      <c r="P1379" s="151">
        <f>IF(TCD!J1380="","",TCD!J1380)</f>
        <v/>
      </c>
      <c r="Q1379" s="151">
        <f>IF(AND(TCD!L1380="",TCD!Q1380=""),"",IF(SUM(TCD!L1380,TCD!Q1380)&gt;15,29,9.5))</f>
        <v/>
      </c>
      <c r="R1379" s="151">
        <f>_xlfn.XLOOKUP(F1379,TCD!E:E,TCD!K:K,"")</f>
        <v/>
      </c>
      <c r="S1379" s="151">
        <f>IF(TCD!I1380="","",IF(TCD!I1380&gt;8.5,17,8.5))</f>
        <v/>
      </c>
      <c r="T1379" s="151">
        <f>TCD!Y1380</f>
        <v/>
      </c>
    </row>
    <row r="1380">
      <c r="A1380" s="13">
        <f>TCD!V1381</f>
        <v/>
      </c>
      <c r="B1380" s="1">
        <f>B1379</f>
        <v/>
      </c>
      <c r="F1380">
        <f>TCD!E1381</f>
        <v/>
      </c>
      <c r="H1380" s="6">
        <f>IF(RIGHT(J1380,3)="BTB","E","P")</f>
        <v/>
      </c>
      <c r="I1380">
        <f>LOOKUP(F1380,'Facture Chronopost'!L:L,'Facture Chronopost'!H:H)</f>
        <v/>
      </c>
      <c r="J1380" s="6">
        <f>TCD!U1381</f>
        <v/>
      </c>
      <c r="K1380">
        <f>K1379</f>
        <v/>
      </c>
      <c r="L1380" s="151">
        <f>_xlfn.XLOOKUP(F1380,'TCD poids'!A:A,'TCD poids'!C:C)</f>
        <v/>
      </c>
      <c r="M1380">
        <f>TCD!T1381</f>
        <v/>
      </c>
      <c r="N1380">
        <f>IF(I1380="",0.2,LOOKUP(I1380,'Pays TVA'!A:A,'Pays TVA'!B:B))</f>
        <v/>
      </c>
      <c r="O1380" s="151">
        <f>IF(TCD!M1381="","",TCD!M1381)</f>
        <v/>
      </c>
      <c r="P1380" s="151">
        <f>IF(TCD!J1381="","",TCD!J1381)</f>
        <v/>
      </c>
      <c r="Q1380" s="151">
        <f>IF(AND(TCD!L1381="",TCD!Q1381=""),"",IF(SUM(TCD!L1381,TCD!Q1381)&gt;15,29,9.5))</f>
        <v/>
      </c>
      <c r="R1380" s="151">
        <f>_xlfn.XLOOKUP(F1380,TCD!E:E,TCD!K:K,"")</f>
        <v/>
      </c>
      <c r="S1380" s="151">
        <f>IF(TCD!I1381="","",IF(TCD!I1381&gt;8.5,17,8.5))</f>
        <v/>
      </c>
      <c r="T1380" s="151">
        <f>TCD!Y1381</f>
        <v/>
      </c>
    </row>
    <row r="1381">
      <c r="A1381" s="13">
        <f>TCD!V1382</f>
        <v/>
      </c>
      <c r="B1381" s="1">
        <f>B1380</f>
        <v/>
      </c>
      <c r="F1381">
        <f>TCD!E1382</f>
        <v/>
      </c>
      <c r="H1381" s="6">
        <f>IF(RIGHT(J1381,3)="BTB","E","P")</f>
        <v/>
      </c>
      <c r="I1381">
        <f>LOOKUP(F1381,'Facture Chronopost'!L:L,'Facture Chronopost'!H:H)</f>
        <v/>
      </c>
      <c r="J1381" s="6">
        <f>TCD!U1382</f>
        <v/>
      </c>
      <c r="K1381">
        <f>K1380</f>
        <v/>
      </c>
      <c r="L1381" s="151">
        <f>_xlfn.XLOOKUP(F1381,'TCD poids'!A:A,'TCD poids'!C:C)</f>
        <v/>
      </c>
      <c r="M1381">
        <f>TCD!T1382</f>
        <v/>
      </c>
      <c r="N1381">
        <f>IF(I1381="",0.2,LOOKUP(I1381,'Pays TVA'!A:A,'Pays TVA'!B:B))</f>
        <v/>
      </c>
      <c r="O1381" s="151">
        <f>IF(TCD!M1382="","",TCD!M1382)</f>
        <v/>
      </c>
      <c r="P1381" s="151">
        <f>IF(TCD!J1382="","",TCD!J1382)</f>
        <v/>
      </c>
      <c r="Q1381" s="151">
        <f>IF(AND(TCD!L1382="",TCD!Q1382=""),"",IF(SUM(TCD!L1382,TCD!Q1382)&gt;15,29,9.5))</f>
        <v/>
      </c>
      <c r="R1381" s="151">
        <f>_xlfn.XLOOKUP(F1381,TCD!E:E,TCD!K:K,"")</f>
        <v/>
      </c>
      <c r="S1381" s="151">
        <f>IF(TCD!I1382="","",IF(TCD!I1382&gt;8.5,17,8.5))</f>
        <v/>
      </c>
      <c r="T1381" s="151">
        <f>TCD!Y1382</f>
        <v/>
      </c>
    </row>
    <row r="1382">
      <c r="A1382" s="13">
        <f>TCD!V1383</f>
        <v/>
      </c>
      <c r="B1382" s="1">
        <f>B1381</f>
        <v/>
      </c>
      <c r="F1382">
        <f>TCD!E1383</f>
        <v/>
      </c>
      <c r="H1382" s="6">
        <f>IF(RIGHT(J1382,3)="BTB","E","P")</f>
        <v/>
      </c>
      <c r="I1382">
        <f>LOOKUP(F1382,'Facture Chronopost'!L:L,'Facture Chronopost'!H:H)</f>
        <v/>
      </c>
      <c r="J1382" s="6">
        <f>TCD!U1383</f>
        <v/>
      </c>
      <c r="K1382">
        <f>K1381</f>
        <v/>
      </c>
      <c r="L1382" s="151">
        <f>_xlfn.XLOOKUP(F1382,'TCD poids'!A:A,'TCD poids'!C:C)</f>
        <v/>
      </c>
      <c r="M1382">
        <f>TCD!T1383</f>
        <v/>
      </c>
      <c r="N1382">
        <f>IF(I1382="",0.2,LOOKUP(I1382,'Pays TVA'!A:A,'Pays TVA'!B:B))</f>
        <v/>
      </c>
      <c r="O1382" s="151">
        <f>IF(TCD!M1383="","",TCD!M1383)</f>
        <v/>
      </c>
      <c r="P1382" s="151">
        <f>IF(TCD!J1383="","",TCD!J1383)</f>
        <v/>
      </c>
      <c r="Q1382" s="151">
        <f>IF(AND(TCD!L1383="",TCD!Q1383=""),"",IF(SUM(TCD!L1383,TCD!Q1383)&gt;15,29,9.5))</f>
        <v/>
      </c>
      <c r="R1382" s="151">
        <f>_xlfn.XLOOKUP(F1382,TCD!E:E,TCD!K:K,"")</f>
        <v/>
      </c>
      <c r="S1382" s="151">
        <f>IF(TCD!I1383="","",IF(TCD!I1383&gt;8.5,17,8.5))</f>
        <v/>
      </c>
      <c r="T1382" s="151">
        <f>TCD!Y1383</f>
        <v/>
      </c>
    </row>
    <row r="1383">
      <c r="A1383" s="13">
        <f>TCD!V1384</f>
        <v/>
      </c>
      <c r="B1383" s="1">
        <f>B1382</f>
        <v/>
      </c>
      <c r="F1383">
        <f>TCD!E1384</f>
        <v/>
      </c>
      <c r="H1383" s="6">
        <f>IF(RIGHT(J1383,3)="BTB","E","P")</f>
        <v/>
      </c>
      <c r="I1383">
        <f>LOOKUP(F1383,'Facture Chronopost'!L:L,'Facture Chronopost'!H:H)</f>
        <v/>
      </c>
      <c r="J1383" s="6">
        <f>TCD!U1384</f>
        <v/>
      </c>
      <c r="K1383">
        <f>K1382</f>
        <v/>
      </c>
      <c r="L1383" s="151">
        <f>_xlfn.XLOOKUP(F1383,'TCD poids'!A:A,'TCD poids'!C:C)</f>
        <v/>
      </c>
      <c r="M1383">
        <f>TCD!T1384</f>
        <v/>
      </c>
      <c r="N1383">
        <f>IF(I1383="",0.2,LOOKUP(I1383,'Pays TVA'!A:A,'Pays TVA'!B:B))</f>
        <v/>
      </c>
      <c r="O1383" s="151">
        <f>IF(TCD!M1384="","",TCD!M1384)</f>
        <v/>
      </c>
      <c r="P1383" s="151">
        <f>IF(TCD!J1384="","",TCD!J1384)</f>
        <v/>
      </c>
      <c r="Q1383" s="151">
        <f>IF(AND(TCD!L1384="",TCD!Q1384=""),"",IF(SUM(TCD!L1384,TCD!Q1384)&gt;15,29,9.5))</f>
        <v/>
      </c>
      <c r="R1383" s="151">
        <f>_xlfn.XLOOKUP(F1383,TCD!E:E,TCD!K:K,"")</f>
        <v/>
      </c>
      <c r="S1383" s="151">
        <f>IF(TCD!I1384="","",IF(TCD!I1384&gt;8.5,17,8.5))</f>
        <v/>
      </c>
      <c r="T1383" s="151">
        <f>TCD!Y1384</f>
        <v/>
      </c>
    </row>
    <row r="1384">
      <c r="A1384" s="13">
        <f>TCD!V1385</f>
        <v/>
      </c>
      <c r="B1384" s="1">
        <f>B1383</f>
        <v/>
      </c>
      <c r="F1384">
        <f>TCD!E1385</f>
        <v/>
      </c>
      <c r="H1384" s="6">
        <f>IF(RIGHT(J1384,3)="BTB","E","P")</f>
        <v/>
      </c>
      <c r="I1384">
        <f>LOOKUP(F1384,'Facture Chronopost'!L:L,'Facture Chronopost'!H:H)</f>
        <v/>
      </c>
      <c r="J1384" s="6">
        <f>TCD!U1385</f>
        <v/>
      </c>
      <c r="K1384">
        <f>K1383</f>
        <v/>
      </c>
      <c r="L1384" s="151">
        <f>_xlfn.XLOOKUP(F1384,'TCD poids'!A:A,'TCD poids'!C:C)</f>
        <v/>
      </c>
      <c r="M1384">
        <f>TCD!T1385</f>
        <v/>
      </c>
      <c r="N1384">
        <f>IF(I1384="",0.2,LOOKUP(I1384,'Pays TVA'!A:A,'Pays TVA'!B:B))</f>
        <v/>
      </c>
      <c r="O1384" s="151">
        <f>IF(TCD!M1385="","",TCD!M1385)</f>
        <v/>
      </c>
      <c r="P1384" s="151">
        <f>IF(TCD!J1385="","",TCD!J1385)</f>
        <v/>
      </c>
      <c r="Q1384" s="151">
        <f>IF(AND(TCD!L1385="",TCD!Q1385=""),"",IF(SUM(TCD!L1385,TCD!Q1385)&gt;15,29,9.5))</f>
        <v/>
      </c>
      <c r="R1384" s="151">
        <f>_xlfn.XLOOKUP(F1384,TCD!E:E,TCD!K:K,"")</f>
        <v/>
      </c>
      <c r="S1384" s="151">
        <f>IF(TCD!I1385="","",IF(TCD!I1385&gt;8.5,17,8.5))</f>
        <v/>
      </c>
      <c r="T1384" s="151">
        <f>TCD!Y1385</f>
        <v/>
      </c>
    </row>
    <row r="1385">
      <c r="A1385" s="13">
        <f>TCD!V1386</f>
        <v/>
      </c>
      <c r="B1385" s="1">
        <f>B1384</f>
        <v/>
      </c>
      <c r="F1385">
        <f>TCD!E1386</f>
        <v/>
      </c>
      <c r="H1385" s="6">
        <f>IF(RIGHT(J1385,3)="BTB","E","P")</f>
        <v/>
      </c>
      <c r="I1385">
        <f>LOOKUP(F1385,'Facture Chronopost'!L:L,'Facture Chronopost'!H:H)</f>
        <v/>
      </c>
      <c r="J1385" s="6">
        <f>TCD!U1386</f>
        <v/>
      </c>
      <c r="K1385">
        <f>K1384</f>
        <v/>
      </c>
      <c r="L1385" s="151">
        <f>_xlfn.XLOOKUP(F1385,'TCD poids'!A:A,'TCD poids'!C:C)</f>
        <v/>
      </c>
      <c r="M1385">
        <f>TCD!T1386</f>
        <v/>
      </c>
      <c r="N1385">
        <f>IF(I1385="",0.2,LOOKUP(I1385,'Pays TVA'!A:A,'Pays TVA'!B:B))</f>
        <v/>
      </c>
      <c r="O1385" s="151">
        <f>IF(TCD!M1386="","",TCD!M1386)</f>
        <v/>
      </c>
      <c r="P1385" s="151">
        <f>IF(TCD!J1386="","",TCD!J1386)</f>
        <v/>
      </c>
      <c r="Q1385" s="151">
        <f>IF(AND(TCD!L1386="",TCD!Q1386=""),"",IF(SUM(TCD!L1386,TCD!Q1386)&gt;15,29,9.5))</f>
        <v/>
      </c>
      <c r="R1385" s="151">
        <f>_xlfn.XLOOKUP(F1385,TCD!E:E,TCD!K:K,"")</f>
        <v/>
      </c>
      <c r="S1385" s="151">
        <f>IF(TCD!I1386="","",IF(TCD!I1386&gt;8.5,17,8.5))</f>
        <v/>
      </c>
      <c r="T1385" s="151">
        <f>TCD!Y1386</f>
        <v/>
      </c>
    </row>
    <row r="1386">
      <c r="A1386" s="13">
        <f>TCD!V1387</f>
        <v/>
      </c>
      <c r="B1386" s="1">
        <f>B1385</f>
        <v/>
      </c>
      <c r="F1386">
        <f>TCD!E1387</f>
        <v/>
      </c>
      <c r="H1386" s="6">
        <f>IF(RIGHT(J1386,3)="BTB","E","P")</f>
        <v/>
      </c>
      <c r="I1386">
        <f>LOOKUP(F1386,'Facture Chronopost'!L:L,'Facture Chronopost'!H:H)</f>
        <v/>
      </c>
      <c r="J1386" s="6">
        <f>TCD!U1387</f>
        <v/>
      </c>
      <c r="K1386">
        <f>K1385</f>
        <v/>
      </c>
      <c r="L1386" s="151">
        <f>_xlfn.XLOOKUP(F1386,'TCD poids'!A:A,'TCD poids'!C:C)</f>
        <v/>
      </c>
      <c r="M1386">
        <f>TCD!T1387</f>
        <v/>
      </c>
      <c r="N1386">
        <f>IF(I1386="",0.2,LOOKUP(I1386,'Pays TVA'!A:A,'Pays TVA'!B:B))</f>
        <v/>
      </c>
      <c r="O1386" s="151">
        <f>IF(TCD!M1387="","",TCD!M1387)</f>
        <v/>
      </c>
      <c r="P1386" s="151">
        <f>IF(TCD!J1387="","",TCD!J1387)</f>
        <v/>
      </c>
      <c r="Q1386" s="151">
        <f>IF(AND(TCD!L1387="",TCD!Q1387=""),"",IF(SUM(TCD!L1387,TCD!Q1387)&gt;15,29,9.5))</f>
        <v/>
      </c>
      <c r="R1386" s="151">
        <f>_xlfn.XLOOKUP(F1386,TCD!E:E,TCD!K:K,"")</f>
        <v/>
      </c>
      <c r="S1386" s="151">
        <f>IF(TCD!I1387="","",IF(TCD!I1387&gt;8.5,17,8.5))</f>
        <v/>
      </c>
      <c r="T1386" s="151">
        <f>TCD!Y1387</f>
        <v/>
      </c>
    </row>
    <row r="1387">
      <c r="A1387" s="13">
        <f>TCD!V1388</f>
        <v/>
      </c>
      <c r="B1387" s="1">
        <f>B1386</f>
        <v/>
      </c>
      <c r="F1387">
        <f>TCD!E1388</f>
        <v/>
      </c>
      <c r="H1387" s="6">
        <f>IF(RIGHT(J1387,3)="BTB","E","P")</f>
        <v/>
      </c>
      <c r="I1387">
        <f>LOOKUP(F1387,'Facture Chronopost'!L:L,'Facture Chronopost'!H:H)</f>
        <v/>
      </c>
      <c r="J1387" s="6">
        <f>TCD!U1388</f>
        <v/>
      </c>
      <c r="K1387">
        <f>K1386</f>
        <v/>
      </c>
      <c r="L1387" s="151">
        <f>_xlfn.XLOOKUP(F1387,'TCD poids'!A:A,'TCD poids'!C:C)</f>
        <v/>
      </c>
      <c r="M1387">
        <f>TCD!T1388</f>
        <v/>
      </c>
      <c r="N1387">
        <f>IF(I1387="",0.2,LOOKUP(I1387,'Pays TVA'!A:A,'Pays TVA'!B:B))</f>
        <v/>
      </c>
      <c r="O1387" s="151">
        <f>IF(TCD!M1388="","",TCD!M1388)</f>
        <v/>
      </c>
      <c r="P1387" s="151">
        <f>IF(TCD!J1388="","",TCD!J1388)</f>
        <v/>
      </c>
      <c r="Q1387" s="151">
        <f>IF(AND(TCD!L1388="",TCD!Q1388=""),"",IF(SUM(TCD!L1388,TCD!Q1388)&gt;15,29,9.5))</f>
        <v/>
      </c>
      <c r="R1387" s="151">
        <f>_xlfn.XLOOKUP(F1387,TCD!E:E,TCD!K:K,"")</f>
        <v/>
      </c>
      <c r="S1387" s="151">
        <f>IF(TCD!I1388="","",IF(TCD!I1388&gt;8.5,17,8.5))</f>
        <v/>
      </c>
      <c r="T1387" s="151">
        <f>TCD!Y1388</f>
        <v/>
      </c>
    </row>
    <row r="1388">
      <c r="A1388" s="13">
        <f>TCD!V1389</f>
        <v/>
      </c>
      <c r="B1388" s="1">
        <f>B1387</f>
        <v/>
      </c>
      <c r="F1388">
        <f>TCD!E1389</f>
        <v/>
      </c>
      <c r="H1388" s="6">
        <f>IF(RIGHT(J1388,3)="BTB","E","P")</f>
        <v/>
      </c>
      <c r="I1388">
        <f>LOOKUP(F1388,'Facture Chronopost'!L:L,'Facture Chronopost'!H:H)</f>
        <v/>
      </c>
      <c r="J1388" s="6">
        <f>TCD!U1389</f>
        <v/>
      </c>
      <c r="K1388">
        <f>K1387</f>
        <v/>
      </c>
      <c r="L1388" s="151">
        <f>_xlfn.XLOOKUP(F1388,'TCD poids'!A:A,'TCD poids'!C:C)</f>
        <v/>
      </c>
      <c r="M1388">
        <f>TCD!T1389</f>
        <v/>
      </c>
      <c r="N1388">
        <f>IF(I1388="",0.2,LOOKUP(I1388,'Pays TVA'!A:A,'Pays TVA'!B:B))</f>
        <v/>
      </c>
      <c r="O1388" s="151">
        <f>IF(TCD!M1389="","",TCD!M1389)</f>
        <v/>
      </c>
      <c r="P1388" s="151">
        <f>IF(TCD!J1389="","",TCD!J1389)</f>
        <v/>
      </c>
      <c r="Q1388" s="151">
        <f>IF(AND(TCD!L1389="",TCD!Q1389=""),"",IF(SUM(TCD!L1389,TCD!Q1389)&gt;15,29,9.5))</f>
        <v/>
      </c>
      <c r="R1388" s="151">
        <f>_xlfn.XLOOKUP(F1388,TCD!E:E,TCD!K:K,"")</f>
        <v/>
      </c>
      <c r="S1388" s="151">
        <f>IF(TCD!I1389="","",IF(TCD!I1389&gt;8.5,17,8.5))</f>
        <v/>
      </c>
      <c r="T1388" s="151">
        <f>TCD!Y1389</f>
        <v/>
      </c>
    </row>
    <row r="1389">
      <c r="A1389" s="13">
        <f>TCD!V1390</f>
        <v/>
      </c>
      <c r="B1389" s="1">
        <f>B1388</f>
        <v/>
      </c>
      <c r="F1389">
        <f>TCD!E1390</f>
        <v/>
      </c>
      <c r="H1389" s="6">
        <f>IF(RIGHT(J1389,3)="BTB","E","P")</f>
        <v/>
      </c>
      <c r="I1389">
        <f>LOOKUP(F1389,'Facture Chronopost'!L:L,'Facture Chronopost'!H:H)</f>
        <v/>
      </c>
      <c r="J1389" s="6">
        <f>TCD!U1390</f>
        <v/>
      </c>
      <c r="K1389">
        <f>K1388</f>
        <v/>
      </c>
      <c r="L1389" s="151">
        <f>_xlfn.XLOOKUP(F1389,'TCD poids'!A:A,'TCD poids'!C:C)</f>
        <v/>
      </c>
      <c r="M1389">
        <f>TCD!T1390</f>
        <v/>
      </c>
      <c r="N1389">
        <f>IF(I1389="",0.2,LOOKUP(I1389,'Pays TVA'!A:A,'Pays TVA'!B:B))</f>
        <v/>
      </c>
      <c r="O1389" s="151">
        <f>IF(TCD!M1390="","",TCD!M1390)</f>
        <v/>
      </c>
      <c r="P1389" s="151">
        <f>IF(TCD!J1390="","",TCD!J1390)</f>
        <v/>
      </c>
      <c r="Q1389" s="151">
        <f>IF(AND(TCD!L1390="",TCD!Q1390=""),"",IF(SUM(TCD!L1390,TCD!Q1390)&gt;15,29,9.5))</f>
        <v/>
      </c>
      <c r="R1389" s="151">
        <f>_xlfn.XLOOKUP(F1389,TCD!E:E,TCD!K:K,"")</f>
        <v/>
      </c>
      <c r="S1389" s="151">
        <f>IF(TCD!I1390="","",IF(TCD!I1390&gt;8.5,17,8.5))</f>
        <v/>
      </c>
      <c r="T1389" s="151">
        <f>TCD!Y1390</f>
        <v/>
      </c>
    </row>
    <row r="1390">
      <c r="A1390" s="13">
        <f>TCD!V1391</f>
        <v/>
      </c>
      <c r="B1390" s="1">
        <f>B1389</f>
        <v/>
      </c>
      <c r="F1390">
        <f>TCD!E1391</f>
        <v/>
      </c>
      <c r="H1390" s="6">
        <f>IF(RIGHT(J1390,3)="BTB","E","P")</f>
        <v/>
      </c>
      <c r="I1390">
        <f>LOOKUP(F1390,'Facture Chronopost'!L:L,'Facture Chronopost'!H:H)</f>
        <v/>
      </c>
      <c r="J1390" s="6">
        <f>TCD!U1391</f>
        <v/>
      </c>
      <c r="K1390">
        <f>K1389</f>
        <v/>
      </c>
      <c r="L1390" s="151">
        <f>_xlfn.XLOOKUP(F1390,'TCD poids'!A:A,'TCD poids'!C:C)</f>
        <v/>
      </c>
      <c r="M1390">
        <f>TCD!T1391</f>
        <v/>
      </c>
      <c r="N1390">
        <f>IF(I1390="",0.2,LOOKUP(I1390,'Pays TVA'!A:A,'Pays TVA'!B:B))</f>
        <v/>
      </c>
      <c r="O1390" s="151">
        <f>IF(TCD!M1391="","",TCD!M1391)</f>
        <v/>
      </c>
      <c r="P1390" s="151">
        <f>IF(TCD!J1391="","",TCD!J1391)</f>
        <v/>
      </c>
      <c r="Q1390" s="151">
        <f>IF(AND(TCD!L1391="",TCD!Q1391=""),"",IF(SUM(TCD!L1391,TCD!Q1391)&gt;15,29,9.5))</f>
        <v/>
      </c>
      <c r="R1390" s="151">
        <f>_xlfn.XLOOKUP(F1390,TCD!E:E,TCD!K:K,"")</f>
        <v/>
      </c>
      <c r="S1390" s="151">
        <f>IF(TCD!I1391="","",IF(TCD!I1391&gt;8.5,17,8.5))</f>
        <v/>
      </c>
      <c r="T1390" s="151">
        <f>TCD!Y1391</f>
        <v/>
      </c>
    </row>
    <row r="1391">
      <c r="A1391" s="13">
        <f>TCD!V1392</f>
        <v/>
      </c>
      <c r="B1391" s="1">
        <f>B1390</f>
        <v/>
      </c>
      <c r="F1391">
        <f>TCD!E1392</f>
        <v/>
      </c>
      <c r="H1391" s="6">
        <f>IF(RIGHT(J1391,3)="BTB","E","P")</f>
        <v/>
      </c>
      <c r="I1391">
        <f>LOOKUP(F1391,'Facture Chronopost'!L:L,'Facture Chronopost'!H:H)</f>
        <v/>
      </c>
      <c r="J1391" s="6">
        <f>TCD!U1392</f>
        <v/>
      </c>
      <c r="K1391">
        <f>K1390</f>
        <v/>
      </c>
      <c r="L1391" s="151">
        <f>_xlfn.XLOOKUP(F1391,'TCD poids'!A:A,'TCD poids'!C:C)</f>
        <v/>
      </c>
      <c r="M1391">
        <f>TCD!T1392</f>
        <v/>
      </c>
      <c r="N1391">
        <f>IF(I1391="",0.2,LOOKUP(I1391,'Pays TVA'!A:A,'Pays TVA'!B:B))</f>
        <v/>
      </c>
      <c r="O1391" s="151">
        <f>IF(TCD!M1392="","",TCD!M1392)</f>
        <v/>
      </c>
      <c r="P1391" s="151">
        <f>IF(TCD!J1392="","",TCD!J1392)</f>
        <v/>
      </c>
      <c r="Q1391" s="151">
        <f>IF(AND(TCD!L1392="",TCD!Q1392=""),"",IF(SUM(TCD!L1392,TCD!Q1392)&gt;15,29,9.5))</f>
        <v/>
      </c>
      <c r="R1391" s="151">
        <f>_xlfn.XLOOKUP(F1391,TCD!E:E,TCD!K:K,"")</f>
        <v/>
      </c>
      <c r="S1391" s="151">
        <f>IF(TCD!I1392="","",IF(TCD!I1392&gt;8.5,17,8.5))</f>
        <v/>
      </c>
      <c r="T1391" s="151">
        <f>TCD!Y1392</f>
        <v/>
      </c>
    </row>
    <row r="1392">
      <c r="A1392" s="13">
        <f>TCD!V1393</f>
        <v/>
      </c>
      <c r="B1392" s="1">
        <f>B1391</f>
        <v/>
      </c>
      <c r="F1392">
        <f>TCD!E1393</f>
        <v/>
      </c>
      <c r="H1392" s="6">
        <f>IF(RIGHT(J1392,3)="BTB","E","P")</f>
        <v/>
      </c>
      <c r="I1392">
        <f>LOOKUP(F1392,'Facture Chronopost'!L:L,'Facture Chronopost'!H:H)</f>
        <v/>
      </c>
      <c r="J1392" s="6">
        <f>TCD!U1393</f>
        <v/>
      </c>
      <c r="K1392">
        <f>K1391</f>
        <v/>
      </c>
      <c r="L1392" s="151">
        <f>_xlfn.XLOOKUP(F1392,'TCD poids'!A:A,'TCD poids'!C:C)</f>
        <v/>
      </c>
      <c r="M1392">
        <f>TCD!T1393</f>
        <v/>
      </c>
      <c r="N1392">
        <f>IF(I1392="",0.2,LOOKUP(I1392,'Pays TVA'!A:A,'Pays TVA'!B:B))</f>
        <v/>
      </c>
      <c r="O1392" s="151">
        <f>IF(TCD!M1393="","",TCD!M1393)</f>
        <v/>
      </c>
      <c r="P1392" s="151">
        <f>IF(TCD!J1393="","",TCD!J1393)</f>
        <v/>
      </c>
      <c r="Q1392" s="151">
        <f>IF(AND(TCD!L1393="",TCD!Q1393=""),"",IF(SUM(TCD!L1393,TCD!Q1393)&gt;15,29,9.5))</f>
        <v/>
      </c>
      <c r="R1392" s="151">
        <f>_xlfn.XLOOKUP(F1392,TCD!E:E,TCD!K:K,"")</f>
        <v/>
      </c>
      <c r="S1392" s="151">
        <f>IF(TCD!I1393="","",IF(TCD!I1393&gt;8.5,17,8.5))</f>
        <v/>
      </c>
      <c r="T1392" s="151">
        <f>TCD!Y1393</f>
        <v/>
      </c>
    </row>
    <row r="1393">
      <c r="A1393" s="13">
        <f>TCD!V1394</f>
        <v/>
      </c>
      <c r="B1393" s="1">
        <f>B1392</f>
        <v/>
      </c>
      <c r="F1393">
        <f>TCD!E1394</f>
        <v/>
      </c>
      <c r="H1393" s="6">
        <f>IF(RIGHT(J1393,3)="BTB","E","P")</f>
        <v/>
      </c>
      <c r="I1393">
        <f>LOOKUP(F1393,'Facture Chronopost'!L:L,'Facture Chronopost'!H:H)</f>
        <v/>
      </c>
      <c r="J1393" s="6">
        <f>TCD!U1394</f>
        <v/>
      </c>
      <c r="K1393">
        <f>K1392</f>
        <v/>
      </c>
      <c r="L1393" s="151">
        <f>_xlfn.XLOOKUP(F1393,'TCD poids'!A:A,'TCD poids'!C:C)</f>
        <v/>
      </c>
      <c r="M1393">
        <f>TCD!T1394</f>
        <v/>
      </c>
      <c r="N1393">
        <f>IF(I1393="",0.2,LOOKUP(I1393,'Pays TVA'!A:A,'Pays TVA'!B:B))</f>
        <v/>
      </c>
      <c r="O1393" s="151">
        <f>IF(TCD!M1394="","",TCD!M1394)</f>
        <v/>
      </c>
      <c r="P1393" s="151">
        <f>IF(TCD!J1394="","",TCD!J1394)</f>
        <v/>
      </c>
      <c r="Q1393" s="151">
        <f>IF(AND(TCD!L1394="",TCD!Q1394=""),"",IF(SUM(TCD!L1394,TCD!Q1394)&gt;15,29,9.5))</f>
        <v/>
      </c>
      <c r="R1393" s="151">
        <f>_xlfn.XLOOKUP(F1393,TCD!E:E,TCD!K:K,"")</f>
        <v/>
      </c>
      <c r="S1393" s="151">
        <f>IF(TCD!I1394="","",IF(TCD!I1394&gt;8.5,17,8.5))</f>
        <v/>
      </c>
      <c r="T1393" s="151">
        <f>TCD!Y1394</f>
        <v/>
      </c>
    </row>
    <row r="1394">
      <c r="A1394" s="13">
        <f>TCD!V1395</f>
        <v/>
      </c>
      <c r="B1394" s="1">
        <f>B1393</f>
        <v/>
      </c>
      <c r="F1394">
        <f>TCD!E1395</f>
        <v/>
      </c>
      <c r="H1394" s="6">
        <f>IF(RIGHT(J1394,3)="BTB","E","P")</f>
        <v/>
      </c>
      <c r="I1394">
        <f>LOOKUP(F1394,'Facture Chronopost'!L:L,'Facture Chronopost'!H:H)</f>
        <v/>
      </c>
      <c r="J1394" s="6">
        <f>TCD!U1395</f>
        <v/>
      </c>
      <c r="K1394">
        <f>K1393</f>
        <v/>
      </c>
      <c r="L1394" s="151">
        <f>_xlfn.XLOOKUP(F1394,'TCD poids'!A:A,'TCD poids'!C:C)</f>
        <v/>
      </c>
      <c r="M1394">
        <f>TCD!T1395</f>
        <v/>
      </c>
      <c r="N1394">
        <f>IF(I1394="",0.2,LOOKUP(I1394,'Pays TVA'!A:A,'Pays TVA'!B:B))</f>
        <v/>
      </c>
      <c r="O1394" s="151">
        <f>IF(TCD!M1395="","",TCD!M1395)</f>
        <v/>
      </c>
      <c r="P1394" s="151">
        <f>IF(TCD!J1395="","",TCD!J1395)</f>
        <v/>
      </c>
      <c r="Q1394" s="151">
        <f>IF(AND(TCD!L1395="",TCD!Q1395=""),"",IF(SUM(TCD!L1395,TCD!Q1395)&gt;15,29,9.5))</f>
        <v/>
      </c>
      <c r="R1394" s="151">
        <f>_xlfn.XLOOKUP(F1394,TCD!E:E,TCD!K:K,"")</f>
        <v/>
      </c>
      <c r="S1394" s="151">
        <f>IF(TCD!I1395="","",IF(TCD!I1395&gt;8.5,17,8.5))</f>
        <v/>
      </c>
      <c r="T1394" s="151">
        <f>TCD!Y1395</f>
        <v/>
      </c>
    </row>
    <row r="1395">
      <c r="A1395" s="13">
        <f>TCD!V1396</f>
        <v/>
      </c>
      <c r="B1395" s="1">
        <f>B1394</f>
        <v/>
      </c>
      <c r="F1395">
        <f>TCD!E1396</f>
        <v/>
      </c>
      <c r="H1395" s="6">
        <f>IF(RIGHT(J1395,3)="BTB","E","P")</f>
        <v/>
      </c>
      <c r="I1395">
        <f>LOOKUP(F1395,'Facture Chronopost'!L:L,'Facture Chronopost'!H:H)</f>
        <v/>
      </c>
      <c r="J1395" s="6">
        <f>TCD!U1396</f>
        <v/>
      </c>
      <c r="K1395">
        <f>K1394</f>
        <v/>
      </c>
      <c r="L1395" s="151">
        <f>_xlfn.XLOOKUP(F1395,'TCD poids'!A:A,'TCD poids'!C:C)</f>
        <v/>
      </c>
      <c r="M1395">
        <f>TCD!T1396</f>
        <v/>
      </c>
      <c r="N1395">
        <f>IF(I1395="",0.2,LOOKUP(I1395,'Pays TVA'!A:A,'Pays TVA'!B:B))</f>
        <v/>
      </c>
      <c r="O1395" s="151">
        <f>IF(TCD!M1396="","",TCD!M1396)</f>
        <v/>
      </c>
      <c r="P1395" s="151">
        <f>IF(TCD!J1396="","",TCD!J1396)</f>
        <v/>
      </c>
      <c r="Q1395" s="151">
        <f>IF(AND(TCD!L1396="",TCD!Q1396=""),"",IF(SUM(TCD!L1396,TCD!Q1396)&gt;15,29,9.5))</f>
        <v/>
      </c>
      <c r="R1395" s="151">
        <f>_xlfn.XLOOKUP(F1395,TCD!E:E,TCD!K:K,"")</f>
        <v/>
      </c>
      <c r="S1395" s="151">
        <f>IF(TCD!I1396="","",IF(TCD!I1396&gt;8.5,17,8.5))</f>
        <v/>
      </c>
      <c r="T1395" s="151">
        <f>TCD!Y1396</f>
        <v/>
      </c>
    </row>
    <row r="1396">
      <c r="A1396" s="13">
        <f>TCD!V1397</f>
        <v/>
      </c>
      <c r="B1396" s="1">
        <f>B1395</f>
        <v/>
      </c>
      <c r="F1396">
        <f>TCD!E1397</f>
        <v/>
      </c>
      <c r="H1396" s="6">
        <f>IF(RIGHT(J1396,3)="BTB","E","P")</f>
        <v/>
      </c>
      <c r="I1396">
        <f>LOOKUP(F1396,'Facture Chronopost'!L:L,'Facture Chronopost'!H:H)</f>
        <v/>
      </c>
      <c r="J1396" s="6">
        <f>TCD!U1397</f>
        <v/>
      </c>
      <c r="K1396">
        <f>K1395</f>
        <v/>
      </c>
      <c r="L1396" s="151">
        <f>_xlfn.XLOOKUP(F1396,'TCD poids'!A:A,'TCD poids'!C:C)</f>
        <v/>
      </c>
      <c r="M1396">
        <f>TCD!T1397</f>
        <v/>
      </c>
      <c r="N1396">
        <f>IF(I1396="",0.2,LOOKUP(I1396,'Pays TVA'!A:A,'Pays TVA'!B:B))</f>
        <v/>
      </c>
      <c r="O1396" s="151">
        <f>IF(TCD!M1397="","",TCD!M1397)</f>
        <v/>
      </c>
      <c r="P1396" s="151">
        <f>IF(TCD!J1397="","",TCD!J1397)</f>
        <v/>
      </c>
      <c r="Q1396" s="151">
        <f>IF(AND(TCD!L1397="",TCD!Q1397=""),"",IF(SUM(TCD!L1397,TCD!Q1397)&gt;15,29,9.5))</f>
        <v/>
      </c>
      <c r="R1396" s="151">
        <f>_xlfn.XLOOKUP(F1396,TCD!E:E,TCD!K:K,"")</f>
        <v/>
      </c>
      <c r="S1396" s="151">
        <f>IF(TCD!I1397="","",IF(TCD!I1397&gt;8.5,17,8.5))</f>
        <v/>
      </c>
      <c r="T1396" s="151">
        <f>TCD!Y1397</f>
        <v/>
      </c>
    </row>
    <row r="1397">
      <c r="A1397" s="13">
        <f>TCD!V1398</f>
        <v/>
      </c>
      <c r="B1397" s="1">
        <f>B1396</f>
        <v/>
      </c>
      <c r="F1397">
        <f>TCD!E1398</f>
        <v/>
      </c>
      <c r="H1397" s="6">
        <f>IF(RIGHT(J1397,3)="BTB","E","P")</f>
        <v/>
      </c>
      <c r="I1397">
        <f>LOOKUP(F1397,'Facture Chronopost'!L:L,'Facture Chronopost'!H:H)</f>
        <v/>
      </c>
      <c r="J1397" s="6">
        <f>TCD!U1398</f>
        <v/>
      </c>
      <c r="K1397">
        <f>K1396</f>
        <v/>
      </c>
      <c r="L1397" s="151">
        <f>_xlfn.XLOOKUP(F1397,'TCD poids'!A:A,'TCD poids'!C:C)</f>
        <v/>
      </c>
      <c r="M1397">
        <f>TCD!T1398</f>
        <v/>
      </c>
      <c r="N1397">
        <f>IF(I1397="",0.2,LOOKUP(I1397,'Pays TVA'!A:A,'Pays TVA'!B:B))</f>
        <v/>
      </c>
      <c r="O1397" s="151">
        <f>IF(TCD!M1398="","",TCD!M1398)</f>
        <v/>
      </c>
      <c r="P1397" s="151">
        <f>IF(TCD!J1398="","",TCD!J1398)</f>
        <v/>
      </c>
      <c r="Q1397" s="151">
        <f>IF(AND(TCD!L1398="",TCD!Q1398=""),"",IF(SUM(TCD!L1398,TCD!Q1398)&gt;15,29,9.5))</f>
        <v/>
      </c>
      <c r="R1397" s="151">
        <f>_xlfn.XLOOKUP(F1397,TCD!E:E,TCD!K:K,"")</f>
        <v/>
      </c>
      <c r="S1397" s="151">
        <f>IF(TCD!I1398="","",IF(TCD!I1398&gt;8.5,17,8.5))</f>
        <v/>
      </c>
      <c r="T1397" s="151">
        <f>TCD!Y1398</f>
        <v/>
      </c>
    </row>
    <row r="1398">
      <c r="A1398" s="13">
        <f>TCD!V1399</f>
        <v/>
      </c>
      <c r="B1398" s="1">
        <f>B1397</f>
        <v/>
      </c>
      <c r="F1398">
        <f>TCD!E1399</f>
        <v/>
      </c>
      <c r="H1398" s="6">
        <f>IF(RIGHT(J1398,3)="BTB","E","P")</f>
        <v/>
      </c>
      <c r="I1398">
        <f>LOOKUP(F1398,'Facture Chronopost'!L:L,'Facture Chronopost'!H:H)</f>
        <v/>
      </c>
      <c r="J1398" s="6">
        <f>TCD!U1399</f>
        <v/>
      </c>
      <c r="K1398">
        <f>K1397</f>
        <v/>
      </c>
      <c r="L1398" s="151">
        <f>_xlfn.XLOOKUP(F1398,'TCD poids'!A:A,'TCD poids'!C:C)</f>
        <v/>
      </c>
      <c r="M1398">
        <f>TCD!T1399</f>
        <v/>
      </c>
      <c r="N1398">
        <f>IF(I1398="",0.2,LOOKUP(I1398,'Pays TVA'!A:A,'Pays TVA'!B:B))</f>
        <v/>
      </c>
      <c r="O1398" s="151">
        <f>IF(TCD!M1399="","",TCD!M1399)</f>
        <v/>
      </c>
      <c r="P1398" s="151">
        <f>IF(TCD!J1399="","",TCD!J1399)</f>
        <v/>
      </c>
      <c r="Q1398" s="151">
        <f>IF(AND(TCD!L1399="",TCD!Q1399=""),"",IF(SUM(TCD!L1399,TCD!Q1399)&gt;15,29,9.5))</f>
        <v/>
      </c>
      <c r="R1398" s="151">
        <f>_xlfn.XLOOKUP(F1398,TCD!E:E,TCD!K:K,"")</f>
        <v/>
      </c>
      <c r="S1398" s="151">
        <f>IF(TCD!I1399="","",IF(TCD!I1399&gt;8.5,17,8.5))</f>
        <v/>
      </c>
      <c r="T1398" s="151">
        <f>TCD!Y1399</f>
        <v/>
      </c>
    </row>
    <row r="1399">
      <c r="A1399" s="13">
        <f>TCD!V1400</f>
        <v/>
      </c>
      <c r="B1399" s="1">
        <f>B1398</f>
        <v/>
      </c>
      <c r="F1399">
        <f>TCD!E1400</f>
        <v/>
      </c>
      <c r="H1399" s="6">
        <f>IF(RIGHT(J1399,3)="BTB","E","P")</f>
        <v/>
      </c>
      <c r="I1399">
        <f>LOOKUP(F1399,'Facture Chronopost'!L:L,'Facture Chronopost'!H:H)</f>
        <v/>
      </c>
      <c r="J1399" s="6">
        <f>TCD!U1400</f>
        <v/>
      </c>
      <c r="K1399">
        <f>K1398</f>
        <v/>
      </c>
      <c r="L1399" s="151">
        <f>_xlfn.XLOOKUP(F1399,'TCD poids'!A:A,'TCD poids'!C:C)</f>
        <v/>
      </c>
      <c r="M1399">
        <f>TCD!T1400</f>
        <v/>
      </c>
      <c r="N1399">
        <f>IF(I1399="",0.2,LOOKUP(I1399,'Pays TVA'!A:A,'Pays TVA'!B:B))</f>
        <v/>
      </c>
      <c r="O1399" s="151">
        <f>IF(TCD!M1400="","",TCD!M1400)</f>
        <v/>
      </c>
      <c r="P1399" s="151">
        <f>IF(TCD!J1400="","",TCD!J1400)</f>
        <v/>
      </c>
      <c r="Q1399" s="151">
        <f>IF(AND(TCD!L1400="",TCD!Q1400=""),"",IF(SUM(TCD!L1400,TCD!Q1400)&gt;15,29,9.5))</f>
        <v/>
      </c>
      <c r="R1399" s="151">
        <f>_xlfn.XLOOKUP(F1399,TCD!E:E,TCD!K:K,"")</f>
        <v/>
      </c>
      <c r="S1399" s="151">
        <f>IF(TCD!I1400="","",IF(TCD!I1400&gt;8.5,17,8.5))</f>
        <v/>
      </c>
      <c r="T1399" s="151">
        <f>TCD!Y1400</f>
        <v/>
      </c>
    </row>
    <row r="1400">
      <c r="A1400" s="13">
        <f>TCD!V1401</f>
        <v/>
      </c>
      <c r="B1400" s="1">
        <f>B1399</f>
        <v/>
      </c>
      <c r="F1400">
        <f>TCD!E1401</f>
        <v/>
      </c>
      <c r="H1400" s="6">
        <f>IF(RIGHT(J1400,3)="BTB","E","P")</f>
        <v/>
      </c>
      <c r="I1400">
        <f>LOOKUP(F1400,'Facture Chronopost'!L:L,'Facture Chronopost'!H:H)</f>
        <v/>
      </c>
      <c r="J1400" s="6">
        <f>TCD!U1401</f>
        <v/>
      </c>
      <c r="K1400">
        <f>K1399</f>
        <v/>
      </c>
      <c r="L1400" s="151">
        <f>_xlfn.XLOOKUP(F1400,'TCD poids'!A:A,'TCD poids'!C:C)</f>
        <v/>
      </c>
      <c r="M1400">
        <f>TCD!T1401</f>
        <v/>
      </c>
      <c r="N1400">
        <f>IF(I1400="",0.2,LOOKUP(I1400,'Pays TVA'!A:A,'Pays TVA'!B:B))</f>
        <v/>
      </c>
      <c r="O1400" s="151">
        <f>IF(TCD!M1401="","",TCD!M1401)</f>
        <v/>
      </c>
      <c r="P1400" s="151">
        <f>IF(TCD!J1401="","",TCD!J1401)</f>
        <v/>
      </c>
      <c r="Q1400" s="151">
        <f>IF(AND(TCD!L1401="",TCD!Q1401=""),"",IF(SUM(TCD!L1401,TCD!Q1401)&gt;15,29,9.5))</f>
        <v/>
      </c>
      <c r="R1400" s="151">
        <f>_xlfn.XLOOKUP(F1400,TCD!E:E,TCD!K:K,"")</f>
        <v/>
      </c>
      <c r="S1400" s="151">
        <f>IF(TCD!I1401="","",IF(TCD!I1401&gt;8.5,17,8.5))</f>
        <v/>
      </c>
      <c r="T1400" s="151">
        <f>TCD!Y1401</f>
        <v/>
      </c>
    </row>
    <row r="1401">
      <c r="A1401" s="13">
        <f>TCD!V1402</f>
        <v/>
      </c>
      <c r="B1401" s="1">
        <f>B1400</f>
        <v/>
      </c>
      <c r="F1401">
        <f>TCD!E1402</f>
        <v/>
      </c>
      <c r="H1401" s="6">
        <f>IF(RIGHT(J1401,3)="BTB","E","P")</f>
        <v/>
      </c>
      <c r="I1401">
        <f>LOOKUP(F1401,'Facture Chronopost'!L:L,'Facture Chronopost'!H:H)</f>
        <v/>
      </c>
      <c r="J1401" s="6">
        <f>TCD!U1402</f>
        <v/>
      </c>
      <c r="K1401">
        <f>K1400</f>
        <v/>
      </c>
      <c r="L1401" s="151">
        <f>_xlfn.XLOOKUP(F1401,'TCD poids'!A:A,'TCD poids'!C:C)</f>
        <v/>
      </c>
      <c r="M1401">
        <f>TCD!T1402</f>
        <v/>
      </c>
      <c r="N1401">
        <f>IF(I1401="",0.2,LOOKUP(I1401,'Pays TVA'!A:A,'Pays TVA'!B:B))</f>
        <v/>
      </c>
      <c r="O1401" s="151">
        <f>IF(TCD!M1402="","",TCD!M1402)</f>
        <v/>
      </c>
      <c r="P1401" s="151">
        <f>IF(TCD!J1402="","",TCD!J1402)</f>
        <v/>
      </c>
      <c r="Q1401" s="151">
        <f>IF(AND(TCD!L1402="",TCD!Q1402=""),"",IF(SUM(TCD!L1402,TCD!Q1402)&gt;15,29,9.5))</f>
        <v/>
      </c>
      <c r="R1401" s="151">
        <f>_xlfn.XLOOKUP(F1401,TCD!E:E,TCD!K:K,"")</f>
        <v/>
      </c>
      <c r="S1401" s="151">
        <f>IF(TCD!I1402="","",IF(TCD!I1402&gt;8.5,17,8.5))</f>
        <v/>
      </c>
      <c r="T1401" s="151">
        <f>TCD!Y1402</f>
        <v/>
      </c>
    </row>
    <row r="1402">
      <c r="A1402" s="13">
        <f>TCD!V1403</f>
        <v/>
      </c>
      <c r="B1402" s="1">
        <f>B1401</f>
        <v/>
      </c>
      <c r="F1402">
        <f>TCD!E1403</f>
        <v/>
      </c>
      <c r="H1402" s="6">
        <f>IF(RIGHT(J1402,3)="BTB","E","P")</f>
        <v/>
      </c>
      <c r="I1402">
        <f>LOOKUP(F1402,'Facture Chronopost'!L:L,'Facture Chronopost'!H:H)</f>
        <v/>
      </c>
      <c r="J1402" s="6">
        <f>TCD!U1403</f>
        <v/>
      </c>
      <c r="K1402">
        <f>K1401</f>
        <v/>
      </c>
      <c r="L1402" s="151">
        <f>_xlfn.XLOOKUP(F1402,'TCD poids'!A:A,'TCD poids'!C:C)</f>
        <v/>
      </c>
      <c r="M1402">
        <f>TCD!T1403</f>
        <v/>
      </c>
      <c r="N1402">
        <f>IF(I1402="",0.2,LOOKUP(I1402,'Pays TVA'!A:A,'Pays TVA'!B:B))</f>
        <v/>
      </c>
      <c r="O1402" s="151">
        <f>IF(TCD!M1403="","",TCD!M1403)</f>
        <v/>
      </c>
      <c r="P1402" s="151">
        <f>IF(TCD!J1403="","",TCD!J1403)</f>
        <v/>
      </c>
      <c r="Q1402" s="151">
        <f>IF(AND(TCD!L1403="",TCD!Q1403=""),"",IF(SUM(TCD!L1403,TCD!Q1403)&gt;15,29,9.5))</f>
        <v/>
      </c>
      <c r="R1402" s="151">
        <f>_xlfn.XLOOKUP(F1402,TCD!E:E,TCD!K:K,"")</f>
        <v/>
      </c>
      <c r="S1402" s="151">
        <f>IF(TCD!I1403="","",IF(TCD!I1403&gt;8.5,17,8.5))</f>
        <v/>
      </c>
      <c r="T1402" s="151">
        <f>TCD!Y1403</f>
        <v/>
      </c>
    </row>
    <row r="1403">
      <c r="A1403" s="13">
        <f>TCD!V1404</f>
        <v/>
      </c>
      <c r="B1403" s="1">
        <f>B1402</f>
        <v/>
      </c>
      <c r="F1403">
        <f>TCD!E1404</f>
        <v/>
      </c>
      <c r="H1403" s="6">
        <f>IF(RIGHT(J1403,3)="BTB","E","P")</f>
        <v/>
      </c>
      <c r="I1403">
        <f>LOOKUP(F1403,'Facture Chronopost'!L:L,'Facture Chronopost'!H:H)</f>
        <v/>
      </c>
      <c r="J1403" s="6">
        <f>TCD!U1404</f>
        <v/>
      </c>
      <c r="K1403">
        <f>K1402</f>
        <v/>
      </c>
      <c r="L1403" s="151">
        <f>_xlfn.XLOOKUP(F1403,'TCD poids'!A:A,'TCD poids'!C:C)</f>
        <v/>
      </c>
      <c r="M1403">
        <f>TCD!T1404</f>
        <v/>
      </c>
      <c r="N1403">
        <f>IF(I1403="",0.2,LOOKUP(I1403,'Pays TVA'!A:A,'Pays TVA'!B:B))</f>
        <v/>
      </c>
      <c r="O1403" s="151">
        <f>IF(TCD!M1404="","",TCD!M1404)</f>
        <v/>
      </c>
      <c r="P1403" s="151">
        <f>IF(TCD!J1404="","",TCD!J1404)</f>
        <v/>
      </c>
      <c r="Q1403" s="151">
        <f>IF(AND(TCD!L1404="",TCD!Q1404=""),"",IF(SUM(TCD!L1404,TCD!Q1404)&gt;15,29,9.5))</f>
        <v/>
      </c>
      <c r="R1403" s="151">
        <f>_xlfn.XLOOKUP(F1403,TCD!E:E,TCD!K:K,"")</f>
        <v/>
      </c>
      <c r="S1403" s="151">
        <f>IF(TCD!I1404="","",IF(TCD!I1404&gt;8.5,17,8.5))</f>
        <v/>
      </c>
      <c r="T1403" s="151">
        <f>TCD!Y1404</f>
        <v/>
      </c>
    </row>
    <row r="1404">
      <c r="A1404" s="13">
        <f>TCD!V1405</f>
        <v/>
      </c>
      <c r="B1404" s="1">
        <f>B1403</f>
        <v/>
      </c>
      <c r="F1404">
        <f>TCD!E1405</f>
        <v/>
      </c>
      <c r="H1404" s="6">
        <f>IF(RIGHT(J1404,3)="BTB","E","P")</f>
        <v/>
      </c>
      <c r="I1404">
        <f>LOOKUP(F1404,'Facture Chronopost'!L:L,'Facture Chronopost'!H:H)</f>
        <v/>
      </c>
      <c r="J1404" s="6">
        <f>TCD!U1405</f>
        <v/>
      </c>
      <c r="K1404">
        <f>K1403</f>
        <v/>
      </c>
      <c r="L1404" s="151">
        <f>_xlfn.XLOOKUP(F1404,'TCD poids'!A:A,'TCD poids'!C:C)</f>
        <v/>
      </c>
      <c r="M1404">
        <f>TCD!T1405</f>
        <v/>
      </c>
      <c r="N1404">
        <f>IF(I1404="",0.2,LOOKUP(I1404,'Pays TVA'!A:A,'Pays TVA'!B:B))</f>
        <v/>
      </c>
      <c r="O1404" s="151">
        <f>IF(TCD!M1405="","",TCD!M1405)</f>
        <v/>
      </c>
      <c r="P1404" s="151">
        <f>IF(TCD!J1405="","",TCD!J1405)</f>
        <v/>
      </c>
      <c r="Q1404" s="151">
        <f>IF(AND(TCD!L1405="",TCD!Q1405=""),"",IF(SUM(TCD!L1405,TCD!Q1405)&gt;15,29,9.5))</f>
        <v/>
      </c>
      <c r="R1404" s="151">
        <f>_xlfn.XLOOKUP(F1404,TCD!E:E,TCD!K:K,"")</f>
        <v/>
      </c>
      <c r="S1404" s="151">
        <f>IF(TCD!I1405="","",IF(TCD!I1405&gt;8.5,17,8.5))</f>
        <v/>
      </c>
      <c r="T1404" s="151">
        <f>TCD!Y1405</f>
        <v/>
      </c>
    </row>
    <row r="1405">
      <c r="A1405" s="13">
        <f>TCD!V1406</f>
        <v/>
      </c>
      <c r="B1405" s="1">
        <f>B1404</f>
        <v/>
      </c>
      <c r="F1405">
        <f>TCD!E1406</f>
        <v/>
      </c>
      <c r="H1405" s="6">
        <f>IF(RIGHT(J1405,3)="BTB","E","P")</f>
        <v/>
      </c>
      <c r="I1405">
        <f>LOOKUP(F1405,'Facture Chronopost'!L:L,'Facture Chronopost'!H:H)</f>
        <v/>
      </c>
      <c r="J1405" s="6">
        <f>TCD!U1406</f>
        <v/>
      </c>
      <c r="K1405">
        <f>K1404</f>
        <v/>
      </c>
      <c r="L1405" s="151">
        <f>_xlfn.XLOOKUP(F1405,'TCD poids'!A:A,'TCD poids'!C:C)</f>
        <v/>
      </c>
      <c r="M1405">
        <f>TCD!T1406</f>
        <v/>
      </c>
      <c r="N1405">
        <f>IF(I1405="",0.2,LOOKUP(I1405,'Pays TVA'!A:A,'Pays TVA'!B:B))</f>
        <v/>
      </c>
      <c r="O1405" s="151">
        <f>IF(TCD!M1406="","",TCD!M1406)</f>
        <v/>
      </c>
      <c r="P1405" s="151">
        <f>IF(TCD!J1406="","",TCD!J1406)</f>
        <v/>
      </c>
      <c r="Q1405" s="151">
        <f>IF(AND(TCD!L1406="",TCD!Q1406=""),"",IF(SUM(TCD!L1406,TCD!Q1406)&gt;15,29,9.5))</f>
        <v/>
      </c>
      <c r="R1405" s="151">
        <f>_xlfn.XLOOKUP(F1405,TCD!E:E,TCD!K:K,"")</f>
        <v/>
      </c>
      <c r="S1405" s="151">
        <f>IF(TCD!I1406="","",IF(TCD!I1406&gt;8.5,17,8.5))</f>
        <v/>
      </c>
      <c r="T1405" s="151">
        <f>TCD!Y1406</f>
        <v/>
      </c>
    </row>
    <row r="1406">
      <c r="A1406" s="13">
        <f>TCD!V1407</f>
        <v/>
      </c>
      <c r="B1406" s="1">
        <f>B1405</f>
        <v/>
      </c>
      <c r="F1406">
        <f>TCD!E1407</f>
        <v/>
      </c>
      <c r="H1406" s="6">
        <f>IF(RIGHT(J1406,3)="BTB","E","P")</f>
        <v/>
      </c>
      <c r="I1406">
        <f>LOOKUP(F1406,'Facture Chronopost'!L:L,'Facture Chronopost'!H:H)</f>
        <v/>
      </c>
      <c r="J1406" s="6">
        <f>TCD!U1407</f>
        <v/>
      </c>
      <c r="K1406">
        <f>K1405</f>
        <v/>
      </c>
      <c r="L1406" s="151">
        <f>_xlfn.XLOOKUP(F1406,'TCD poids'!A:A,'TCD poids'!C:C)</f>
        <v/>
      </c>
      <c r="M1406">
        <f>TCD!T1407</f>
        <v/>
      </c>
      <c r="N1406">
        <f>IF(I1406="",0.2,LOOKUP(I1406,'Pays TVA'!A:A,'Pays TVA'!B:B))</f>
        <v/>
      </c>
      <c r="O1406" s="151">
        <f>IF(TCD!M1407="","",TCD!M1407)</f>
        <v/>
      </c>
      <c r="P1406" s="151">
        <f>IF(TCD!J1407="","",TCD!J1407)</f>
        <v/>
      </c>
      <c r="Q1406" s="151">
        <f>IF(AND(TCD!L1407="",TCD!Q1407=""),"",IF(SUM(TCD!L1407,TCD!Q1407)&gt;15,29,9.5))</f>
        <v/>
      </c>
      <c r="R1406" s="151">
        <f>_xlfn.XLOOKUP(F1406,TCD!E:E,TCD!K:K,"")</f>
        <v/>
      </c>
      <c r="S1406" s="151">
        <f>IF(TCD!I1407="","",IF(TCD!I1407&gt;8.5,17,8.5))</f>
        <v/>
      </c>
      <c r="T1406" s="151">
        <f>TCD!Y1407</f>
        <v/>
      </c>
    </row>
    <row r="1407">
      <c r="A1407" s="13">
        <f>TCD!V1408</f>
        <v/>
      </c>
      <c r="B1407" s="1">
        <f>B1406</f>
        <v/>
      </c>
      <c r="F1407">
        <f>TCD!E1408</f>
        <v/>
      </c>
      <c r="H1407" s="6">
        <f>IF(RIGHT(J1407,3)="BTB","E","P")</f>
        <v/>
      </c>
      <c r="I1407">
        <f>LOOKUP(F1407,'Facture Chronopost'!L:L,'Facture Chronopost'!H:H)</f>
        <v/>
      </c>
      <c r="J1407" s="6">
        <f>TCD!U1408</f>
        <v/>
      </c>
      <c r="K1407">
        <f>K1406</f>
        <v/>
      </c>
      <c r="L1407" s="151">
        <f>_xlfn.XLOOKUP(F1407,'TCD poids'!A:A,'TCD poids'!C:C)</f>
        <v/>
      </c>
      <c r="M1407">
        <f>TCD!T1408</f>
        <v/>
      </c>
      <c r="N1407">
        <f>IF(I1407="",0.2,LOOKUP(I1407,'Pays TVA'!A:A,'Pays TVA'!B:B))</f>
        <v/>
      </c>
      <c r="O1407" s="151">
        <f>IF(TCD!M1408="","",TCD!M1408)</f>
        <v/>
      </c>
      <c r="P1407" s="151">
        <f>IF(TCD!J1408="","",TCD!J1408)</f>
        <v/>
      </c>
      <c r="Q1407" s="151">
        <f>IF(AND(TCD!L1408="",TCD!Q1408=""),"",IF(SUM(TCD!L1408,TCD!Q1408)&gt;15,29,9.5))</f>
        <v/>
      </c>
      <c r="R1407" s="151">
        <f>_xlfn.XLOOKUP(F1407,TCD!E:E,TCD!K:K,"")</f>
        <v/>
      </c>
      <c r="S1407" s="151">
        <f>IF(TCD!I1408="","",IF(TCD!I1408&gt;8.5,17,8.5))</f>
        <v/>
      </c>
      <c r="T1407" s="151">
        <f>TCD!Y1408</f>
        <v/>
      </c>
    </row>
    <row r="1408">
      <c r="A1408" s="13">
        <f>TCD!V1409</f>
        <v/>
      </c>
      <c r="B1408" s="1">
        <f>B1407</f>
        <v/>
      </c>
      <c r="F1408">
        <f>TCD!E1409</f>
        <v/>
      </c>
      <c r="H1408" s="6">
        <f>IF(RIGHT(J1408,3)="BTB","E","P")</f>
        <v/>
      </c>
      <c r="I1408">
        <f>LOOKUP(F1408,'Facture Chronopost'!L:L,'Facture Chronopost'!H:H)</f>
        <v/>
      </c>
      <c r="J1408" s="6">
        <f>TCD!U1409</f>
        <v/>
      </c>
      <c r="K1408">
        <f>K1407</f>
        <v/>
      </c>
      <c r="L1408" s="151">
        <f>_xlfn.XLOOKUP(F1408,'TCD poids'!A:A,'TCD poids'!C:C)</f>
        <v/>
      </c>
      <c r="M1408">
        <f>TCD!T1409</f>
        <v/>
      </c>
      <c r="N1408">
        <f>IF(I1408="",0.2,LOOKUP(I1408,'Pays TVA'!A:A,'Pays TVA'!B:B))</f>
        <v/>
      </c>
      <c r="O1408" s="151">
        <f>IF(TCD!M1409="","",TCD!M1409)</f>
        <v/>
      </c>
      <c r="P1408" s="151">
        <f>IF(TCD!J1409="","",TCD!J1409)</f>
        <v/>
      </c>
      <c r="Q1408" s="151">
        <f>IF(AND(TCD!L1409="",TCD!Q1409=""),"",IF(SUM(TCD!L1409,TCD!Q1409)&gt;15,29,9.5))</f>
        <v/>
      </c>
      <c r="R1408" s="151">
        <f>_xlfn.XLOOKUP(F1408,TCD!E:E,TCD!K:K,"")</f>
        <v/>
      </c>
      <c r="S1408" s="151">
        <f>IF(TCD!I1409="","",IF(TCD!I1409&gt;8.5,17,8.5))</f>
        <v/>
      </c>
      <c r="T1408" s="151">
        <f>TCD!Y1409</f>
        <v/>
      </c>
    </row>
    <row r="1409">
      <c r="A1409" s="13">
        <f>TCD!V1410</f>
        <v/>
      </c>
      <c r="B1409" s="1">
        <f>B1408</f>
        <v/>
      </c>
      <c r="F1409">
        <f>TCD!E1410</f>
        <v/>
      </c>
      <c r="H1409" s="6">
        <f>IF(RIGHT(J1409,3)="BTB","E","P")</f>
        <v/>
      </c>
      <c r="I1409">
        <f>LOOKUP(F1409,'Facture Chronopost'!L:L,'Facture Chronopost'!H:H)</f>
        <v/>
      </c>
      <c r="J1409" s="6">
        <f>TCD!U1410</f>
        <v/>
      </c>
      <c r="K1409">
        <f>K1408</f>
        <v/>
      </c>
      <c r="L1409" s="151">
        <f>_xlfn.XLOOKUP(F1409,'TCD poids'!A:A,'TCD poids'!C:C)</f>
        <v/>
      </c>
      <c r="M1409">
        <f>TCD!T1410</f>
        <v/>
      </c>
      <c r="N1409">
        <f>IF(I1409="",0.2,LOOKUP(I1409,'Pays TVA'!A:A,'Pays TVA'!B:B))</f>
        <v/>
      </c>
      <c r="O1409" s="151">
        <f>IF(TCD!M1410="","",TCD!M1410)</f>
        <v/>
      </c>
      <c r="P1409" s="151">
        <f>IF(TCD!J1410="","",TCD!J1410)</f>
        <v/>
      </c>
      <c r="Q1409" s="151">
        <f>IF(AND(TCD!L1410="",TCD!Q1410=""),"",IF(SUM(TCD!L1410,TCD!Q1410)&gt;15,29,9.5))</f>
        <v/>
      </c>
      <c r="R1409" s="151">
        <f>_xlfn.XLOOKUP(F1409,TCD!E:E,TCD!K:K,"")</f>
        <v/>
      </c>
      <c r="S1409" s="151">
        <f>IF(TCD!I1410="","",IF(TCD!I1410&gt;8.5,17,8.5))</f>
        <v/>
      </c>
      <c r="T1409" s="151">
        <f>TCD!Y1410</f>
        <v/>
      </c>
    </row>
    <row r="1410">
      <c r="A1410" s="13">
        <f>TCD!V1411</f>
        <v/>
      </c>
      <c r="B1410" s="1">
        <f>B1409</f>
        <v/>
      </c>
      <c r="F1410">
        <f>TCD!E1411</f>
        <v/>
      </c>
      <c r="H1410" s="6">
        <f>IF(RIGHT(J1410,3)="BTB","E","P")</f>
        <v/>
      </c>
      <c r="I1410">
        <f>LOOKUP(F1410,'Facture Chronopost'!L:L,'Facture Chronopost'!H:H)</f>
        <v/>
      </c>
      <c r="J1410" s="6">
        <f>TCD!U1411</f>
        <v/>
      </c>
      <c r="K1410">
        <f>K1409</f>
        <v/>
      </c>
      <c r="L1410" s="151">
        <f>_xlfn.XLOOKUP(F1410,'TCD poids'!A:A,'TCD poids'!C:C)</f>
        <v/>
      </c>
      <c r="M1410">
        <f>TCD!T1411</f>
        <v/>
      </c>
      <c r="N1410">
        <f>IF(I1410="",0.2,LOOKUP(I1410,'Pays TVA'!A:A,'Pays TVA'!B:B))</f>
        <v/>
      </c>
      <c r="O1410" s="151">
        <f>IF(TCD!M1411="","",TCD!M1411)</f>
        <v/>
      </c>
      <c r="P1410" s="151">
        <f>IF(TCD!J1411="","",TCD!J1411)</f>
        <v/>
      </c>
      <c r="Q1410" s="151">
        <f>IF(AND(TCD!L1411="",TCD!Q1411=""),"",IF(SUM(TCD!L1411,TCD!Q1411)&gt;15,29,9.5))</f>
        <v/>
      </c>
      <c r="R1410" s="151">
        <f>_xlfn.XLOOKUP(F1410,TCD!E:E,TCD!K:K,"")</f>
        <v/>
      </c>
      <c r="S1410" s="151">
        <f>IF(TCD!I1411="","",IF(TCD!I1411&gt;8.5,17,8.5))</f>
        <v/>
      </c>
      <c r="T1410" s="151">
        <f>TCD!Y1411</f>
        <v/>
      </c>
    </row>
    <row r="1411">
      <c r="A1411" s="13">
        <f>TCD!V1412</f>
        <v/>
      </c>
      <c r="B1411" s="1">
        <f>B1410</f>
        <v/>
      </c>
      <c r="F1411">
        <f>TCD!E1412</f>
        <v/>
      </c>
      <c r="H1411" s="6">
        <f>IF(RIGHT(J1411,3)="BTB","E","P")</f>
        <v/>
      </c>
      <c r="I1411">
        <f>LOOKUP(F1411,'Facture Chronopost'!L:L,'Facture Chronopost'!H:H)</f>
        <v/>
      </c>
      <c r="J1411" s="6">
        <f>TCD!U1412</f>
        <v/>
      </c>
      <c r="K1411">
        <f>K1410</f>
        <v/>
      </c>
      <c r="L1411" s="151">
        <f>_xlfn.XLOOKUP(F1411,'TCD poids'!A:A,'TCD poids'!C:C)</f>
        <v/>
      </c>
      <c r="M1411">
        <f>TCD!T1412</f>
        <v/>
      </c>
      <c r="N1411">
        <f>IF(I1411="",0.2,LOOKUP(I1411,'Pays TVA'!A:A,'Pays TVA'!B:B))</f>
        <v/>
      </c>
      <c r="O1411" s="151">
        <f>IF(TCD!M1412="","",TCD!M1412)</f>
        <v/>
      </c>
      <c r="P1411" s="151">
        <f>IF(TCD!J1412="","",TCD!J1412)</f>
        <v/>
      </c>
      <c r="Q1411" s="151">
        <f>IF(AND(TCD!L1412="",TCD!Q1412=""),"",IF(SUM(TCD!L1412,TCD!Q1412)&gt;15,29,9.5))</f>
        <v/>
      </c>
      <c r="R1411" s="151">
        <f>_xlfn.XLOOKUP(F1411,TCD!E:E,TCD!K:K,"")</f>
        <v/>
      </c>
      <c r="S1411" s="151">
        <f>IF(TCD!I1412="","",IF(TCD!I1412&gt;8.5,17,8.5))</f>
        <v/>
      </c>
      <c r="T1411" s="151">
        <f>TCD!Y1412</f>
        <v/>
      </c>
    </row>
    <row r="1412">
      <c r="A1412" s="13">
        <f>TCD!V1413</f>
        <v/>
      </c>
      <c r="B1412" s="1">
        <f>B1411</f>
        <v/>
      </c>
      <c r="F1412">
        <f>TCD!E1413</f>
        <v/>
      </c>
      <c r="H1412" s="6">
        <f>IF(RIGHT(J1412,3)="BTB","E","P")</f>
        <v/>
      </c>
      <c r="I1412">
        <f>LOOKUP(F1412,'Facture Chronopost'!L:L,'Facture Chronopost'!H:H)</f>
        <v/>
      </c>
      <c r="J1412" s="6">
        <f>TCD!U1413</f>
        <v/>
      </c>
      <c r="K1412">
        <f>K1411</f>
        <v/>
      </c>
      <c r="L1412" s="151">
        <f>_xlfn.XLOOKUP(F1412,'TCD poids'!A:A,'TCD poids'!C:C)</f>
        <v/>
      </c>
      <c r="M1412">
        <f>TCD!T1413</f>
        <v/>
      </c>
      <c r="N1412">
        <f>IF(I1412="",0.2,LOOKUP(I1412,'Pays TVA'!A:A,'Pays TVA'!B:B))</f>
        <v/>
      </c>
      <c r="O1412" s="151">
        <f>IF(TCD!M1413="","",TCD!M1413)</f>
        <v/>
      </c>
      <c r="P1412" s="151">
        <f>IF(TCD!J1413="","",TCD!J1413)</f>
        <v/>
      </c>
      <c r="Q1412" s="151">
        <f>IF(AND(TCD!L1413="",TCD!Q1413=""),"",IF(SUM(TCD!L1413,TCD!Q1413)&gt;15,29,9.5))</f>
        <v/>
      </c>
      <c r="R1412" s="151">
        <f>_xlfn.XLOOKUP(F1412,TCD!E:E,TCD!K:K,"")</f>
        <v/>
      </c>
      <c r="S1412" s="151">
        <f>IF(TCD!I1413="","",IF(TCD!I1413&gt;8.5,17,8.5))</f>
        <v/>
      </c>
      <c r="T1412" s="151">
        <f>TCD!Y1413</f>
        <v/>
      </c>
    </row>
    <row r="1413">
      <c r="A1413" s="13">
        <f>TCD!V1414</f>
        <v/>
      </c>
      <c r="B1413" s="1">
        <f>B1412</f>
        <v/>
      </c>
      <c r="F1413">
        <f>TCD!E1414</f>
        <v/>
      </c>
      <c r="H1413" s="6">
        <f>IF(RIGHT(J1413,3)="BTB","E","P")</f>
        <v/>
      </c>
      <c r="I1413">
        <f>LOOKUP(F1413,'Facture Chronopost'!L:L,'Facture Chronopost'!H:H)</f>
        <v/>
      </c>
      <c r="J1413" s="6">
        <f>TCD!U1414</f>
        <v/>
      </c>
      <c r="K1413">
        <f>K1412</f>
        <v/>
      </c>
      <c r="L1413" s="151">
        <f>_xlfn.XLOOKUP(F1413,'TCD poids'!A:A,'TCD poids'!C:C)</f>
        <v/>
      </c>
      <c r="M1413">
        <f>TCD!T1414</f>
        <v/>
      </c>
      <c r="N1413">
        <f>IF(I1413="",0.2,LOOKUP(I1413,'Pays TVA'!A:A,'Pays TVA'!B:B))</f>
        <v/>
      </c>
      <c r="O1413" s="151">
        <f>IF(TCD!M1414="","",TCD!M1414)</f>
        <v/>
      </c>
      <c r="P1413" s="151">
        <f>IF(TCD!J1414="","",TCD!J1414)</f>
        <v/>
      </c>
      <c r="Q1413" s="151">
        <f>IF(AND(TCD!L1414="",TCD!Q1414=""),"",IF(SUM(TCD!L1414,TCD!Q1414)&gt;15,29,9.5))</f>
        <v/>
      </c>
      <c r="R1413" s="151">
        <f>_xlfn.XLOOKUP(F1413,TCD!E:E,TCD!K:K,"")</f>
        <v/>
      </c>
      <c r="S1413" s="151">
        <f>IF(TCD!I1414="","",IF(TCD!I1414&gt;8.5,17,8.5))</f>
        <v/>
      </c>
      <c r="T1413" s="151">
        <f>TCD!Y1414</f>
        <v/>
      </c>
    </row>
    <row r="1414">
      <c r="A1414" s="13">
        <f>TCD!V1415</f>
        <v/>
      </c>
      <c r="B1414" s="1">
        <f>B1413</f>
        <v/>
      </c>
      <c r="F1414">
        <f>TCD!E1415</f>
        <v/>
      </c>
      <c r="H1414" s="6">
        <f>IF(RIGHT(J1414,3)="BTB","E","P")</f>
        <v/>
      </c>
      <c r="I1414">
        <f>LOOKUP(F1414,'Facture Chronopost'!L:L,'Facture Chronopost'!H:H)</f>
        <v/>
      </c>
      <c r="J1414" s="6">
        <f>TCD!U1415</f>
        <v/>
      </c>
      <c r="K1414">
        <f>K1413</f>
        <v/>
      </c>
      <c r="L1414" s="151">
        <f>_xlfn.XLOOKUP(F1414,'TCD poids'!A:A,'TCD poids'!C:C)</f>
        <v/>
      </c>
      <c r="M1414">
        <f>TCD!T1415</f>
        <v/>
      </c>
      <c r="N1414">
        <f>IF(I1414="",0.2,LOOKUP(I1414,'Pays TVA'!A:A,'Pays TVA'!B:B))</f>
        <v/>
      </c>
      <c r="O1414" s="151">
        <f>IF(TCD!M1415="","",TCD!M1415)</f>
        <v/>
      </c>
      <c r="P1414" s="151">
        <f>IF(TCD!J1415="","",TCD!J1415)</f>
        <v/>
      </c>
      <c r="Q1414" s="151">
        <f>IF(AND(TCD!L1415="",TCD!Q1415=""),"",IF(SUM(TCD!L1415,TCD!Q1415)&gt;15,29,9.5))</f>
        <v/>
      </c>
      <c r="R1414" s="151">
        <f>_xlfn.XLOOKUP(F1414,TCD!E:E,TCD!K:K,"")</f>
        <v/>
      </c>
      <c r="S1414" s="151">
        <f>IF(TCD!I1415="","",IF(TCD!I1415&gt;8.5,17,8.5))</f>
        <v/>
      </c>
      <c r="T1414" s="151">
        <f>TCD!Y1415</f>
        <v/>
      </c>
    </row>
    <row r="1415">
      <c r="A1415" s="13">
        <f>TCD!V1416</f>
        <v/>
      </c>
      <c r="B1415" s="1">
        <f>B1414</f>
        <v/>
      </c>
      <c r="F1415">
        <f>TCD!E1416</f>
        <v/>
      </c>
      <c r="H1415" s="6">
        <f>IF(RIGHT(J1415,3)="BTB","E","P")</f>
        <v/>
      </c>
      <c r="I1415">
        <f>LOOKUP(F1415,'Facture Chronopost'!L:L,'Facture Chronopost'!H:H)</f>
        <v/>
      </c>
      <c r="J1415" s="6">
        <f>TCD!U1416</f>
        <v/>
      </c>
      <c r="K1415">
        <f>K1414</f>
        <v/>
      </c>
      <c r="L1415" s="151">
        <f>_xlfn.XLOOKUP(F1415,'TCD poids'!A:A,'TCD poids'!C:C)</f>
        <v/>
      </c>
      <c r="M1415">
        <f>TCD!T1416</f>
        <v/>
      </c>
      <c r="N1415">
        <f>IF(I1415="",0.2,LOOKUP(I1415,'Pays TVA'!A:A,'Pays TVA'!B:B))</f>
        <v/>
      </c>
      <c r="O1415" s="151">
        <f>IF(TCD!M1416="","",TCD!M1416)</f>
        <v/>
      </c>
      <c r="P1415" s="151">
        <f>IF(TCD!J1416="","",TCD!J1416)</f>
        <v/>
      </c>
      <c r="Q1415" s="151">
        <f>IF(AND(TCD!L1416="",TCD!Q1416=""),"",IF(SUM(TCD!L1416,TCD!Q1416)&gt;15,29,9.5))</f>
        <v/>
      </c>
      <c r="R1415" s="151">
        <f>_xlfn.XLOOKUP(F1415,TCD!E:E,TCD!K:K,"")</f>
        <v/>
      </c>
      <c r="S1415" s="151">
        <f>IF(TCD!I1416="","",IF(TCD!I1416&gt;8.5,17,8.5))</f>
        <v/>
      </c>
      <c r="T1415" s="151">
        <f>TCD!Y1416</f>
        <v/>
      </c>
    </row>
    <row r="1416">
      <c r="A1416" s="13">
        <f>TCD!V1417</f>
        <v/>
      </c>
      <c r="B1416" s="1">
        <f>B1415</f>
        <v/>
      </c>
      <c r="F1416">
        <f>TCD!E1417</f>
        <v/>
      </c>
      <c r="H1416" s="6">
        <f>IF(RIGHT(J1416,3)="BTB","E","P")</f>
        <v/>
      </c>
      <c r="I1416">
        <f>LOOKUP(F1416,'Facture Chronopost'!L:L,'Facture Chronopost'!H:H)</f>
        <v/>
      </c>
      <c r="J1416" s="6">
        <f>TCD!U1417</f>
        <v/>
      </c>
      <c r="K1416">
        <f>K1415</f>
        <v/>
      </c>
      <c r="L1416" s="151">
        <f>_xlfn.XLOOKUP(F1416,'TCD poids'!A:A,'TCD poids'!C:C)</f>
        <v/>
      </c>
      <c r="M1416">
        <f>TCD!T1417</f>
        <v/>
      </c>
      <c r="N1416">
        <f>IF(I1416="",0.2,LOOKUP(I1416,'Pays TVA'!A:A,'Pays TVA'!B:B))</f>
        <v/>
      </c>
      <c r="O1416" s="151">
        <f>IF(TCD!M1417="","",TCD!M1417)</f>
        <v/>
      </c>
      <c r="P1416" s="151">
        <f>IF(TCD!J1417="","",TCD!J1417)</f>
        <v/>
      </c>
      <c r="Q1416" s="151">
        <f>IF(AND(TCD!L1417="",TCD!Q1417=""),"",IF(SUM(TCD!L1417,TCD!Q1417)&gt;15,29,9.5))</f>
        <v/>
      </c>
      <c r="R1416" s="151">
        <f>_xlfn.XLOOKUP(F1416,TCD!E:E,TCD!K:K,"")</f>
        <v/>
      </c>
      <c r="S1416" s="151">
        <f>IF(TCD!I1417="","",IF(TCD!I1417&gt;8.5,17,8.5))</f>
        <v/>
      </c>
      <c r="T1416" s="151">
        <f>TCD!Y1417</f>
        <v/>
      </c>
    </row>
    <row r="1417">
      <c r="A1417" s="13">
        <f>TCD!V1418</f>
        <v/>
      </c>
      <c r="B1417" s="1">
        <f>B1416</f>
        <v/>
      </c>
      <c r="F1417">
        <f>TCD!E1418</f>
        <v/>
      </c>
      <c r="H1417" s="6">
        <f>IF(RIGHT(J1417,3)="BTB","E","P")</f>
        <v/>
      </c>
      <c r="I1417">
        <f>LOOKUP(F1417,'Facture Chronopost'!L:L,'Facture Chronopost'!H:H)</f>
        <v/>
      </c>
      <c r="J1417" s="6">
        <f>TCD!U1418</f>
        <v/>
      </c>
      <c r="K1417">
        <f>K1416</f>
        <v/>
      </c>
      <c r="L1417" s="151">
        <f>_xlfn.XLOOKUP(F1417,'TCD poids'!A:A,'TCD poids'!C:C)</f>
        <v/>
      </c>
      <c r="M1417">
        <f>TCD!T1418</f>
        <v/>
      </c>
      <c r="N1417">
        <f>IF(I1417="",0.2,LOOKUP(I1417,'Pays TVA'!A:A,'Pays TVA'!B:B))</f>
        <v/>
      </c>
      <c r="O1417" s="151">
        <f>IF(TCD!M1418="","",TCD!M1418)</f>
        <v/>
      </c>
      <c r="P1417" s="151">
        <f>IF(TCD!J1418="","",TCD!J1418)</f>
        <v/>
      </c>
      <c r="Q1417" s="151">
        <f>IF(AND(TCD!L1418="",TCD!Q1418=""),"",IF(SUM(TCD!L1418,TCD!Q1418)&gt;15,29,9.5))</f>
        <v/>
      </c>
      <c r="R1417" s="151">
        <f>_xlfn.XLOOKUP(F1417,TCD!E:E,TCD!K:K,"")</f>
        <v/>
      </c>
      <c r="S1417" s="151">
        <f>IF(TCD!I1418="","",IF(TCD!I1418&gt;8.5,17,8.5))</f>
        <v/>
      </c>
      <c r="T1417" s="151">
        <f>TCD!Y1418</f>
        <v/>
      </c>
    </row>
    <row r="1418">
      <c r="A1418" s="13">
        <f>TCD!V1419</f>
        <v/>
      </c>
      <c r="B1418" s="1">
        <f>B1417</f>
        <v/>
      </c>
      <c r="F1418">
        <f>TCD!E1419</f>
        <v/>
      </c>
      <c r="H1418" s="6">
        <f>IF(RIGHT(J1418,3)="BTB","E","P")</f>
        <v/>
      </c>
      <c r="I1418">
        <f>LOOKUP(F1418,'Facture Chronopost'!L:L,'Facture Chronopost'!H:H)</f>
        <v/>
      </c>
      <c r="J1418" s="6">
        <f>TCD!U1419</f>
        <v/>
      </c>
      <c r="K1418">
        <f>K1417</f>
        <v/>
      </c>
      <c r="L1418" s="151">
        <f>_xlfn.XLOOKUP(F1418,'TCD poids'!A:A,'TCD poids'!C:C)</f>
        <v/>
      </c>
      <c r="M1418">
        <f>TCD!T1419</f>
        <v/>
      </c>
      <c r="N1418">
        <f>IF(I1418="",0.2,LOOKUP(I1418,'Pays TVA'!A:A,'Pays TVA'!B:B))</f>
        <v/>
      </c>
      <c r="O1418" s="151">
        <f>IF(TCD!M1419="","",TCD!M1419)</f>
        <v/>
      </c>
      <c r="P1418" s="151">
        <f>IF(TCD!J1419="","",TCD!J1419)</f>
        <v/>
      </c>
      <c r="Q1418" s="151">
        <f>IF(AND(TCD!L1419="",TCD!Q1419=""),"",IF(SUM(TCD!L1419,TCD!Q1419)&gt;15,29,9.5))</f>
        <v/>
      </c>
      <c r="R1418" s="151">
        <f>_xlfn.XLOOKUP(F1418,TCD!E:E,TCD!K:K,"")</f>
        <v/>
      </c>
      <c r="S1418" s="151">
        <f>IF(TCD!I1419="","",IF(TCD!I1419&gt;8.5,17,8.5))</f>
        <v/>
      </c>
      <c r="T1418" s="151">
        <f>TCD!Y1419</f>
        <v/>
      </c>
    </row>
    <row r="1419">
      <c r="A1419" s="13">
        <f>TCD!V1420</f>
        <v/>
      </c>
      <c r="B1419" s="1">
        <f>B1418</f>
        <v/>
      </c>
      <c r="F1419">
        <f>TCD!E1420</f>
        <v/>
      </c>
      <c r="H1419" s="6">
        <f>IF(RIGHT(J1419,3)="BTB","E","P")</f>
        <v/>
      </c>
      <c r="I1419">
        <f>LOOKUP(F1419,'Facture Chronopost'!L:L,'Facture Chronopost'!H:H)</f>
        <v/>
      </c>
      <c r="J1419" s="6">
        <f>TCD!U1420</f>
        <v/>
      </c>
      <c r="K1419">
        <f>K1418</f>
        <v/>
      </c>
      <c r="L1419" s="151">
        <f>_xlfn.XLOOKUP(F1419,'TCD poids'!A:A,'TCD poids'!C:C)</f>
        <v/>
      </c>
      <c r="M1419">
        <f>TCD!T1420</f>
        <v/>
      </c>
      <c r="N1419">
        <f>IF(I1419="",0.2,LOOKUP(I1419,'Pays TVA'!A:A,'Pays TVA'!B:B))</f>
        <v/>
      </c>
      <c r="O1419" s="151">
        <f>IF(TCD!M1420="","",TCD!M1420)</f>
        <v/>
      </c>
      <c r="P1419" s="151">
        <f>IF(TCD!J1420="","",TCD!J1420)</f>
        <v/>
      </c>
      <c r="Q1419" s="151">
        <f>IF(AND(TCD!L1420="",TCD!Q1420=""),"",IF(SUM(TCD!L1420,TCD!Q1420)&gt;15,29,9.5))</f>
        <v/>
      </c>
      <c r="R1419" s="151">
        <f>_xlfn.XLOOKUP(F1419,TCD!E:E,TCD!K:K,"")</f>
        <v/>
      </c>
      <c r="S1419" s="151">
        <f>IF(TCD!I1420="","",IF(TCD!I1420&gt;8.5,17,8.5))</f>
        <v/>
      </c>
      <c r="T1419" s="151">
        <f>TCD!Y1420</f>
        <v/>
      </c>
    </row>
    <row r="1420">
      <c r="A1420" s="13">
        <f>TCD!V1421</f>
        <v/>
      </c>
      <c r="B1420" s="1">
        <f>B1419</f>
        <v/>
      </c>
      <c r="F1420">
        <f>TCD!E1421</f>
        <v/>
      </c>
      <c r="H1420" s="6">
        <f>IF(RIGHT(J1420,3)="BTB","E","P")</f>
        <v/>
      </c>
      <c r="I1420">
        <f>LOOKUP(F1420,'Facture Chronopost'!L:L,'Facture Chronopost'!H:H)</f>
        <v/>
      </c>
      <c r="J1420" s="6">
        <f>TCD!U1421</f>
        <v/>
      </c>
      <c r="K1420">
        <f>K1419</f>
        <v/>
      </c>
      <c r="L1420" s="151">
        <f>_xlfn.XLOOKUP(F1420,'TCD poids'!A:A,'TCD poids'!C:C)</f>
        <v/>
      </c>
      <c r="M1420">
        <f>TCD!T1421</f>
        <v/>
      </c>
      <c r="N1420">
        <f>IF(I1420="",0.2,LOOKUP(I1420,'Pays TVA'!A:A,'Pays TVA'!B:B))</f>
        <v/>
      </c>
      <c r="O1420" s="151">
        <f>IF(TCD!M1421="","",TCD!M1421)</f>
        <v/>
      </c>
      <c r="P1420" s="151">
        <f>IF(TCD!J1421="","",TCD!J1421)</f>
        <v/>
      </c>
      <c r="Q1420" s="151">
        <f>IF(AND(TCD!L1421="",TCD!Q1421=""),"",IF(SUM(TCD!L1421,TCD!Q1421)&gt;15,29,9.5))</f>
        <v/>
      </c>
      <c r="R1420" s="151">
        <f>_xlfn.XLOOKUP(F1420,TCD!E:E,TCD!K:K,"")</f>
        <v/>
      </c>
      <c r="S1420" s="151">
        <f>IF(TCD!I1421="","",IF(TCD!I1421&gt;8.5,17,8.5))</f>
        <v/>
      </c>
      <c r="T1420" s="151">
        <f>TCD!Y1421</f>
        <v/>
      </c>
    </row>
    <row r="1421">
      <c r="A1421" s="13">
        <f>TCD!V1422</f>
        <v/>
      </c>
      <c r="B1421" s="1">
        <f>B1420</f>
        <v/>
      </c>
      <c r="F1421">
        <f>TCD!E1422</f>
        <v/>
      </c>
      <c r="H1421" s="6">
        <f>IF(RIGHT(J1421,3)="BTB","E","P")</f>
        <v/>
      </c>
      <c r="I1421">
        <f>LOOKUP(F1421,'Facture Chronopost'!L:L,'Facture Chronopost'!H:H)</f>
        <v/>
      </c>
      <c r="J1421" s="6">
        <f>TCD!U1422</f>
        <v/>
      </c>
      <c r="K1421">
        <f>K1420</f>
        <v/>
      </c>
      <c r="L1421" s="151">
        <f>_xlfn.XLOOKUP(F1421,'TCD poids'!A:A,'TCD poids'!C:C)</f>
        <v/>
      </c>
      <c r="M1421">
        <f>TCD!T1422</f>
        <v/>
      </c>
      <c r="N1421">
        <f>IF(I1421="",0.2,LOOKUP(I1421,'Pays TVA'!A:A,'Pays TVA'!B:B))</f>
        <v/>
      </c>
      <c r="O1421" s="151">
        <f>IF(TCD!M1422="","",TCD!M1422)</f>
        <v/>
      </c>
      <c r="P1421" s="151">
        <f>IF(TCD!J1422="","",TCD!J1422)</f>
        <v/>
      </c>
      <c r="Q1421" s="151">
        <f>IF(AND(TCD!L1422="",TCD!Q1422=""),"",IF(SUM(TCD!L1422,TCD!Q1422)&gt;15,29,9.5))</f>
        <v/>
      </c>
      <c r="R1421" s="151">
        <f>_xlfn.XLOOKUP(F1421,TCD!E:E,TCD!K:K,"")</f>
        <v/>
      </c>
      <c r="S1421" s="151">
        <f>IF(TCD!I1422="","",IF(TCD!I1422&gt;8.5,17,8.5))</f>
        <v/>
      </c>
      <c r="T1421" s="151">
        <f>TCD!Y1422</f>
        <v/>
      </c>
    </row>
    <row r="1422">
      <c r="A1422" s="13">
        <f>TCD!V1423</f>
        <v/>
      </c>
      <c r="B1422" s="1">
        <f>B1421</f>
        <v/>
      </c>
      <c r="F1422">
        <f>TCD!E1423</f>
        <v/>
      </c>
      <c r="H1422" s="6">
        <f>IF(RIGHT(J1422,3)="BTB","E","P")</f>
        <v/>
      </c>
      <c r="I1422">
        <f>LOOKUP(F1422,'Facture Chronopost'!L:L,'Facture Chronopost'!H:H)</f>
        <v/>
      </c>
      <c r="J1422" s="6">
        <f>TCD!U1423</f>
        <v/>
      </c>
      <c r="K1422">
        <f>K1421</f>
        <v/>
      </c>
      <c r="L1422" s="151">
        <f>_xlfn.XLOOKUP(F1422,'TCD poids'!A:A,'TCD poids'!C:C)</f>
        <v/>
      </c>
      <c r="M1422">
        <f>TCD!T1423</f>
        <v/>
      </c>
      <c r="N1422">
        <f>IF(I1422="",0.2,LOOKUP(I1422,'Pays TVA'!A:A,'Pays TVA'!B:B))</f>
        <v/>
      </c>
      <c r="O1422" s="151">
        <f>IF(TCD!M1423="","",TCD!M1423)</f>
        <v/>
      </c>
      <c r="P1422" s="151">
        <f>IF(TCD!J1423="","",TCD!J1423)</f>
        <v/>
      </c>
      <c r="Q1422" s="151">
        <f>IF(AND(TCD!L1423="",TCD!Q1423=""),"",IF(SUM(TCD!L1423,TCD!Q1423)&gt;15,29,9.5))</f>
        <v/>
      </c>
      <c r="R1422" s="151">
        <f>_xlfn.XLOOKUP(F1422,TCD!E:E,TCD!K:K,"")</f>
        <v/>
      </c>
      <c r="S1422" s="151">
        <f>IF(TCD!I1423="","",IF(TCD!I1423&gt;8.5,17,8.5))</f>
        <v/>
      </c>
      <c r="T1422" s="151">
        <f>TCD!Y1423</f>
        <v/>
      </c>
    </row>
    <row r="1423">
      <c r="A1423" s="13">
        <f>TCD!V1424</f>
        <v/>
      </c>
      <c r="B1423" s="1">
        <f>B1422</f>
        <v/>
      </c>
      <c r="F1423">
        <f>TCD!E1424</f>
        <v/>
      </c>
      <c r="H1423" s="6">
        <f>IF(RIGHT(J1423,3)="BTB","E","P")</f>
        <v/>
      </c>
      <c r="I1423">
        <f>LOOKUP(F1423,'Facture Chronopost'!L:L,'Facture Chronopost'!H:H)</f>
        <v/>
      </c>
      <c r="J1423" s="6">
        <f>TCD!U1424</f>
        <v/>
      </c>
      <c r="K1423">
        <f>K1422</f>
        <v/>
      </c>
      <c r="L1423" s="151">
        <f>_xlfn.XLOOKUP(F1423,'TCD poids'!A:A,'TCD poids'!C:C)</f>
        <v/>
      </c>
      <c r="M1423">
        <f>TCD!T1424</f>
        <v/>
      </c>
      <c r="N1423">
        <f>IF(I1423="",0.2,LOOKUP(I1423,'Pays TVA'!A:A,'Pays TVA'!B:B))</f>
        <v/>
      </c>
      <c r="O1423" s="151">
        <f>IF(TCD!M1424="","",TCD!M1424)</f>
        <v/>
      </c>
      <c r="P1423" s="151">
        <f>IF(TCD!J1424="","",TCD!J1424)</f>
        <v/>
      </c>
      <c r="Q1423" s="151">
        <f>IF(AND(TCD!L1424="",TCD!Q1424=""),"",IF(SUM(TCD!L1424,TCD!Q1424)&gt;15,29,9.5))</f>
        <v/>
      </c>
      <c r="R1423" s="151">
        <f>_xlfn.XLOOKUP(F1423,TCD!E:E,TCD!K:K,"")</f>
        <v/>
      </c>
      <c r="S1423" s="151">
        <f>IF(TCD!I1424="","",IF(TCD!I1424&gt;8.5,17,8.5))</f>
        <v/>
      </c>
      <c r="T1423" s="151">
        <f>TCD!Y1424</f>
        <v/>
      </c>
    </row>
    <row r="1424">
      <c r="A1424" s="13">
        <f>TCD!V1425</f>
        <v/>
      </c>
      <c r="B1424" s="1">
        <f>B1423</f>
        <v/>
      </c>
      <c r="F1424">
        <f>TCD!E1425</f>
        <v/>
      </c>
      <c r="H1424" s="6">
        <f>IF(RIGHT(J1424,3)="BTB","E","P")</f>
        <v/>
      </c>
      <c r="I1424">
        <f>LOOKUP(F1424,'Facture Chronopost'!L:L,'Facture Chronopost'!H:H)</f>
        <v/>
      </c>
      <c r="J1424" s="6">
        <f>TCD!U1425</f>
        <v/>
      </c>
      <c r="K1424">
        <f>K1423</f>
        <v/>
      </c>
      <c r="L1424" s="151">
        <f>_xlfn.XLOOKUP(F1424,'TCD poids'!A:A,'TCD poids'!C:C)</f>
        <v/>
      </c>
      <c r="M1424">
        <f>TCD!T1425</f>
        <v/>
      </c>
      <c r="N1424">
        <f>IF(I1424="",0.2,LOOKUP(I1424,'Pays TVA'!A:A,'Pays TVA'!B:B))</f>
        <v/>
      </c>
      <c r="O1424" s="151">
        <f>IF(TCD!M1425="","",TCD!M1425)</f>
        <v/>
      </c>
      <c r="P1424" s="151">
        <f>IF(TCD!J1425="","",TCD!J1425)</f>
        <v/>
      </c>
      <c r="Q1424" s="151">
        <f>IF(AND(TCD!L1425="",TCD!Q1425=""),"",IF(SUM(TCD!L1425,TCD!Q1425)&gt;15,29,9.5))</f>
        <v/>
      </c>
      <c r="R1424" s="151">
        <f>_xlfn.XLOOKUP(F1424,TCD!E:E,TCD!K:K,"")</f>
        <v/>
      </c>
      <c r="S1424" s="151">
        <f>IF(TCD!I1425="","",IF(TCD!I1425&gt;8.5,17,8.5))</f>
        <v/>
      </c>
      <c r="T1424" s="151">
        <f>TCD!Y1425</f>
        <v/>
      </c>
    </row>
    <row r="1425">
      <c r="A1425" s="13">
        <f>TCD!V1426</f>
        <v/>
      </c>
      <c r="B1425" s="1">
        <f>B1424</f>
        <v/>
      </c>
      <c r="F1425">
        <f>TCD!E1426</f>
        <v/>
      </c>
      <c r="H1425" s="6">
        <f>IF(RIGHT(J1425,3)="BTB","E","P")</f>
        <v/>
      </c>
      <c r="I1425">
        <f>LOOKUP(F1425,'Facture Chronopost'!L:L,'Facture Chronopost'!H:H)</f>
        <v/>
      </c>
      <c r="J1425" s="6">
        <f>TCD!U1426</f>
        <v/>
      </c>
      <c r="K1425">
        <f>K1424</f>
        <v/>
      </c>
      <c r="L1425" s="151">
        <f>_xlfn.XLOOKUP(F1425,'TCD poids'!A:A,'TCD poids'!C:C)</f>
        <v/>
      </c>
      <c r="M1425">
        <f>TCD!T1426</f>
        <v/>
      </c>
      <c r="N1425">
        <f>IF(I1425="",0.2,LOOKUP(I1425,'Pays TVA'!A:A,'Pays TVA'!B:B))</f>
        <v/>
      </c>
      <c r="O1425" s="151">
        <f>IF(TCD!M1426="","",TCD!M1426)</f>
        <v/>
      </c>
      <c r="P1425" s="151">
        <f>IF(TCD!J1426="","",TCD!J1426)</f>
        <v/>
      </c>
      <c r="Q1425" s="151">
        <f>IF(AND(TCD!L1426="",TCD!Q1426=""),"",IF(SUM(TCD!L1426,TCD!Q1426)&gt;15,29,9.5))</f>
        <v/>
      </c>
      <c r="R1425" s="151">
        <f>_xlfn.XLOOKUP(F1425,TCD!E:E,TCD!K:K,"")</f>
        <v/>
      </c>
      <c r="S1425" s="151">
        <f>IF(TCD!I1426="","",IF(TCD!I1426&gt;8.5,17,8.5))</f>
        <v/>
      </c>
      <c r="T1425" s="151">
        <f>TCD!Y1426</f>
        <v/>
      </c>
    </row>
    <row r="1426">
      <c r="A1426" s="13">
        <f>TCD!V1427</f>
        <v/>
      </c>
      <c r="B1426" s="1">
        <f>B1425</f>
        <v/>
      </c>
      <c r="F1426">
        <f>TCD!E1427</f>
        <v/>
      </c>
      <c r="H1426" s="6">
        <f>IF(RIGHT(J1426,3)="BTB","E","P")</f>
        <v/>
      </c>
      <c r="I1426">
        <f>LOOKUP(F1426,'Facture Chronopost'!L:L,'Facture Chronopost'!H:H)</f>
        <v/>
      </c>
      <c r="J1426" s="6">
        <f>TCD!U1427</f>
        <v/>
      </c>
      <c r="K1426">
        <f>K1425</f>
        <v/>
      </c>
      <c r="L1426" s="151">
        <f>_xlfn.XLOOKUP(F1426,'TCD poids'!A:A,'TCD poids'!C:C)</f>
        <v/>
      </c>
      <c r="M1426">
        <f>TCD!T1427</f>
        <v/>
      </c>
      <c r="N1426">
        <f>IF(I1426="",0.2,LOOKUP(I1426,'Pays TVA'!A:A,'Pays TVA'!B:B))</f>
        <v/>
      </c>
      <c r="O1426" s="151">
        <f>IF(TCD!M1427="","",TCD!M1427)</f>
        <v/>
      </c>
      <c r="P1426" s="151">
        <f>IF(TCD!J1427="","",TCD!J1427)</f>
        <v/>
      </c>
      <c r="Q1426" s="151">
        <f>IF(AND(TCD!L1427="",TCD!Q1427=""),"",IF(SUM(TCD!L1427,TCD!Q1427)&gt;15,29,9.5))</f>
        <v/>
      </c>
      <c r="R1426" s="151">
        <f>_xlfn.XLOOKUP(F1426,TCD!E:E,TCD!K:K,"")</f>
        <v/>
      </c>
      <c r="S1426" s="151">
        <f>IF(TCD!I1427="","",IF(TCD!I1427&gt;8.5,17,8.5))</f>
        <v/>
      </c>
      <c r="T1426" s="151">
        <f>TCD!Y1427</f>
        <v/>
      </c>
    </row>
    <row r="1427">
      <c r="A1427" s="13">
        <f>TCD!V1428</f>
        <v/>
      </c>
      <c r="B1427" s="1">
        <f>B1426</f>
        <v/>
      </c>
      <c r="F1427">
        <f>TCD!E1428</f>
        <v/>
      </c>
      <c r="H1427" s="6">
        <f>IF(RIGHT(J1427,3)="BTB","E","P")</f>
        <v/>
      </c>
      <c r="I1427">
        <f>LOOKUP(F1427,'Facture Chronopost'!L:L,'Facture Chronopost'!H:H)</f>
        <v/>
      </c>
      <c r="J1427" s="6">
        <f>TCD!U1428</f>
        <v/>
      </c>
      <c r="K1427">
        <f>K1426</f>
        <v/>
      </c>
      <c r="L1427" s="151">
        <f>_xlfn.XLOOKUP(F1427,'TCD poids'!A:A,'TCD poids'!C:C)</f>
        <v/>
      </c>
      <c r="M1427">
        <f>TCD!T1428</f>
        <v/>
      </c>
      <c r="N1427">
        <f>IF(I1427="",0.2,LOOKUP(I1427,'Pays TVA'!A:A,'Pays TVA'!B:B))</f>
        <v/>
      </c>
      <c r="O1427" s="151">
        <f>IF(TCD!M1428="","",TCD!M1428)</f>
        <v/>
      </c>
      <c r="P1427" s="151">
        <f>IF(TCD!J1428="","",TCD!J1428)</f>
        <v/>
      </c>
      <c r="Q1427" s="151">
        <f>IF(AND(TCD!L1428="",TCD!Q1428=""),"",IF(SUM(TCD!L1428,TCD!Q1428)&gt;15,29,9.5))</f>
        <v/>
      </c>
      <c r="R1427" s="151">
        <f>_xlfn.XLOOKUP(F1427,TCD!E:E,TCD!K:K,"")</f>
        <v/>
      </c>
      <c r="S1427" s="151">
        <f>IF(TCD!I1428="","",IF(TCD!I1428&gt;8.5,17,8.5))</f>
        <v/>
      </c>
      <c r="T1427" s="151">
        <f>TCD!Y1428</f>
        <v/>
      </c>
    </row>
    <row r="1428">
      <c r="A1428" s="13">
        <f>TCD!V1429</f>
        <v/>
      </c>
      <c r="B1428" s="1">
        <f>B1427</f>
        <v/>
      </c>
      <c r="F1428">
        <f>TCD!E1429</f>
        <v/>
      </c>
      <c r="H1428" s="6">
        <f>IF(RIGHT(J1428,3)="BTB","E","P")</f>
        <v/>
      </c>
      <c r="I1428">
        <f>LOOKUP(F1428,'Facture Chronopost'!L:L,'Facture Chronopost'!H:H)</f>
        <v/>
      </c>
      <c r="J1428" s="6">
        <f>TCD!U1429</f>
        <v/>
      </c>
      <c r="K1428">
        <f>K1427</f>
        <v/>
      </c>
      <c r="L1428" s="151">
        <f>_xlfn.XLOOKUP(F1428,'TCD poids'!A:A,'TCD poids'!C:C)</f>
        <v/>
      </c>
      <c r="M1428">
        <f>TCD!T1429</f>
        <v/>
      </c>
      <c r="N1428">
        <f>IF(I1428="",0.2,LOOKUP(I1428,'Pays TVA'!A:A,'Pays TVA'!B:B))</f>
        <v/>
      </c>
      <c r="O1428" s="151">
        <f>IF(TCD!M1429="","",TCD!M1429)</f>
        <v/>
      </c>
      <c r="P1428" s="151">
        <f>IF(TCD!J1429="","",TCD!J1429)</f>
        <v/>
      </c>
      <c r="Q1428" s="151">
        <f>IF(AND(TCD!L1429="",TCD!Q1429=""),"",IF(SUM(TCD!L1429,TCD!Q1429)&gt;15,29,9.5))</f>
        <v/>
      </c>
      <c r="R1428" s="151">
        <f>_xlfn.XLOOKUP(F1428,TCD!E:E,TCD!K:K,"")</f>
        <v/>
      </c>
      <c r="S1428" s="151">
        <f>IF(TCD!I1429="","",IF(TCD!I1429&gt;8.5,17,8.5))</f>
        <v/>
      </c>
      <c r="T1428" s="151">
        <f>TCD!Y1429</f>
        <v/>
      </c>
    </row>
    <row r="1429">
      <c r="A1429" s="13">
        <f>TCD!V1430</f>
        <v/>
      </c>
      <c r="B1429" s="1">
        <f>B1428</f>
        <v/>
      </c>
      <c r="F1429">
        <f>TCD!E1430</f>
        <v/>
      </c>
      <c r="H1429" s="6">
        <f>IF(RIGHT(J1429,3)="BTB","E","P")</f>
        <v/>
      </c>
      <c r="I1429">
        <f>LOOKUP(F1429,'Facture Chronopost'!L:L,'Facture Chronopost'!H:H)</f>
        <v/>
      </c>
      <c r="J1429" s="6">
        <f>TCD!U1430</f>
        <v/>
      </c>
      <c r="K1429">
        <f>K1428</f>
        <v/>
      </c>
      <c r="L1429" s="151">
        <f>_xlfn.XLOOKUP(F1429,'TCD poids'!A:A,'TCD poids'!C:C)</f>
        <v/>
      </c>
      <c r="M1429">
        <f>TCD!T1430</f>
        <v/>
      </c>
      <c r="N1429">
        <f>IF(I1429="",0.2,LOOKUP(I1429,'Pays TVA'!A:A,'Pays TVA'!B:B))</f>
        <v/>
      </c>
      <c r="O1429" s="151">
        <f>IF(TCD!M1430="","",TCD!M1430)</f>
        <v/>
      </c>
      <c r="P1429" s="151">
        <f>IF(TCD!J1430="","",TCD!J1430)</f>
        <v/>
      </c>
      <c r="Q1429" s="151">
        <f>IF(AND(TCD!L1430="",TCD!Q1430=""),"",IF(SUM(TCD!L1430,TCD!Q1430)&gt;15,29,9.5))</f>
        <v/>
      </c>
      <c r="R1429" s="151">
        <f>_xlfn.XLOOKUP(F1429,TCD!E:E,TCD!K:K,"")</f>
        <v/>
      </c>
      <c r="S1429" s="151">
        <f>IF(TCD!I1430="","",IF(TCD!I1430&gt;8.5,17,8.5))</f>
        <v/>
      </c>
      <c r="T1429" s="151">
        <f>TCD!Y1430</f>
        <v/>
      </c>
    </row>
    <row r="1430">
      <c r="A1430" s="13">
        <f>TCD!V1431</f>
        <v/>
      </c>
      <c r="B1430" s="1">
        <f>B1429</f>
        <v/>
      </c>
      <c r="F1430">
        <f>TCD!E1431</f>
        <v/>
      </c>
      <c r="H1430" s="6">
        <f>IF(RIGHT(J1430,3)="BTB","E","P")</f>
        <v/>
      </c>
      <c r="I1430">
        <f>LOOKUP(F1430,'Facture Chronopost'!L:L,'Facture Chronopost'!H:H)</f>
        <v/>
      </c>
      <c r="J1430" s="6">
        <f>TCD!U1431</f>
        <v/>
      </c>
      <c r="K1430">
        <f>K1429</f>
        <v/>
      </c>
      <c r="L1430" s="151">
        <f>_xlfn.XLOOKUP(F1430,'TCD poids'!A:A,'TCD poids'!C:C)</f>
        <v/>
      </c>
      <c r="M1430">
        <f>TCD!T1431</f>
        <v/>
      </c>
      <c r="N1430">
        <f>IF(I1430="",0.2,LOOKUP(I1430,'Pays TVA'!A:A,'Pays TVA'!B:B))</f>
        <v/>
      </c>
      <c r="O1430" s="151">
        <f>IF(TCD!M1431="","",TCD!M1431)</f>
        <v/>
      </c>
      <c r="P1430" s="151">
        <f>IF(TCD!J1431="","",TCD!J1431)</f>
        <v/>
      </c>
      <c r="Q1430" s="151">
        <f>IF(AND(TCD!L1431="",TCD!Q1431=""),"",IF(SUM(TCD!L1431,TCD!Q1431)&gt;15,29,9.5))</f>
        <v/>
      </c>
      <c r="R1430" s="151">
        <f>_xlfn.XLOOKUP(F1430,TCD!E:E,TCD!K:K,"")</f>
        <v/>
      </c>
      <c r="S1430" s="151">
        <f>IF(TCD!I1431="","",IF(TCD!I1431&gt;8.5,17,8.5))</f>
        <v/>
      </c>
      <c r="T1430" s="151">
        <f>TCD!Y1431</f>
        <v/>
      </c>
    </row>
    <row r="1431">
      <c r="A1431" s="13">
        <f>TCD!V1432</f>
        <v/>
      </c>
      <c r="B1431" s="1">
        <f>B1430</f>
        <v/>
      </c>
      <c r="F1431">
        <f>TCD!E1432</f>
        <v/>
      </c>
      <c r="H1431" s="6">
        <f>IF(RIGHT(J1431,3)="BTB","E","P")</f>
        <v/>
      </c>
      <c r="I1431">
        <f>LOOKUP(F1431,'Facture Chronopost'!L:L,'Facture Chronopost'!H:H)</f>
        <v/>
      </c>
      <c r="J1431" s="6">
        <f>TCD!U1432</f>
        <v/>
      </c>
      <c r="K1431">
        <f>K1430</f>
        <v/>
      </c>
      <c r="L1431" s="151">
        <f>_xlfn.XLOOKUP(F1431,'TCD poids'!A:A,'TCD poids'!C:C)</f>
        <v/>
      </c>
      <c r="M1431">
        <f>TCD!T1432</f>
        <v/>
      </c>
      <c r="N1431">
        <f>IF(I1431="",0.2,LOOKUP(I1431,'Pays TVA'!A:A,'Pays TVA'!B:B))</f>
        <v/>
      </c>
      <c r="O1431" s="151">
        <f>IF(TCD!M1432="","",TCD!M1432)</f>
        <v/>
      </c>
      <c r="P1431" s="151">
        <f>IF(TCD!J1432="","",TCD!J1432)</f>
        <v/>
      </c>
      <c r="Q1431" s="151">
        <f>IF(AND(TCD!L1432="",TCD!Q1432=""),"",IF(SUM(TCD!L1432,TCD!Q1432)&gt;15,29,9.5))</f>
        <v/>
      </c>
      <c r="R1431" s="151">
        <f>_xlfn.XLOOKUP(F1431,TCD!E:E,TCD!K:K,"")</f>
        <v/>
      </c>
      <c r="S1431" s="151">
        <f>IF(TCD!I1432="","",IF(TCD!I1432&gt;8.5,17,8.5))</f>
        <v/>
      </c>
      <c r="T1431" s="151">
        <f>TCD!Y1432</f>
        <v/>
      </c>
    </row>
    <row r="1432">
      <c r="A1432" s="13">
        <f>TCD!V1433</f>
        <v/>
      </c>
      <c r="B1432" s="1">
        <f>B1431</f>
        <v/>
      </c>
      <c r="F1432">
        <f>TCD!E1433</f>
        <v/>
      </c>
      <c r="H1432" s="6">
        <f>IF(RIGHT(J1432,3)="BTB","E","P")</f>
        <v/>
      </c>
      <c r="I1432">
        <f>LOOKUP(F1432,'Facture Chronopost'!L:L,'Facture Chronopost'!H:H)</f>
        <v/>
      </c>
      <c r="J1432" s="6">
        <f>TCD!U1433</f>
        <v/>
      </c>
      <c r="K1432">
        <f>K1431</f>
        <v/>
      </c>
      <c r="L1432" s="151">
        <f>_xlfn.XLOOKUP(F1432,'TCD poids'!A:A,'TCD poids'!C:C)</f>
        <v/>
      </c>
      <c r="M1432">
        <f>TCD!T1433</f>
        <v/>
      </c>
      <c r="N1432">
        <f>IF(I1432="",0.2,LOOKUP(I1432,'Pays TVA'!A:A,'Pays TVA'!B:B))</f>
        <v/>
      </c>
      <c r="O1432" s="151">
        <f>IF(TCD!M1433="","",TCD!M1433)</f>
        <v/>
      </c>
      <c r="P1432" s="151">
        <f>IF(TCD!J1433="","",TCD!J1433)</f>
        <v/>
      </c>
      <c r="Q1432" s="151">
        <f>IF(AND(TCD!L1433="",TCD!Q1433=""),"",IF(SUM(TCD!L1433,TCD!Q1433)&gt;15,29,9.5))</f>
        <v/>
      </c>
      <c r="R1432" s="151">
        <f>_xlfn.XLOOKUP(F1432,TCD!E:E,TCD!K:K,"")</f>
        <v/>
      </c>
      <c r="S1432" s="151">
        <f>IF(TCD!I1433="","",IF(TCD!I1433&gt;8.5,17,8.5))</f>
        <v/>
      </c>
      <c r="T1432" s="151">
        <f>TCD!Y1433</f>
        <v/>
      </c>
    </row>
    <row r="1433">
      <c r="A1433" s="13">
        <f>TCD!V1434</f>
        <v/>
      </c>
      <c r="B1433" s="1">
        <f>B1432</f>
        <v/>
      </c>
      <c r="F1433">
        <f>TCD!E1434</f>
        <v/>
      </c>
      <c r="H1433" s="6">
        <f>IF(RIGHT(J1433,3)="BTB","E","P")</f>
        <v/>
      </c>
      <c r="I1433">
        <f>LOOKUP(F1433,'Facture Chronopost'!L:L,'Facture Chronopost'!H:H)</f>
        <v/>
      </c>
      <c r="J1433" s="6">
        <f>TCD!U1434</f>
        <v/>
      </c>
      <c r="K1433">
        <f>K1432</f>
        <v/>
      </c>
      <c r="L1433" s="151">
        <f>_xlfn.XLOOKUP(F1433,'TCD poids'!A:A,'TCD poids'!C:C)</f>
        <v/>
      </c>
      <c r="M1433">
        <f>TCD!T1434</f>
        <v/>
      </c>
      <c r="N1433">
        <f>IF(I1433="",0.2,LOOKUP(I1433,'Pays TVA'!A:A,'Pays TVA'!B:B))</f>
        <v/>
      </c>
      <c r="O1433" s="151">
        <f>IF(TCD!M1434="","",TCD!M1434)</f>
        <v/>
      </c>
      <c r="P1433" s="151">
        <f>IF(TCD!J1434="","",TCD!J1434)</f>
        <v/>
      </c>
      <c r="Q1433" s="151">
        <f>IF(AND(TCD!L1434="",TCD!Q1434=""),"",IF(SUM(TCD!L1434,TCD!Q1434)&gt;15,29,9.5))</f>
        <v/>
      </c>
      <c r="R1433" s="151">
        <f>_xlfn.XLOOKUP(F1433,TCD!E:E,TCD!K:K,"")</f>
        <v/>
      </c>
      <c r="S1433" s="151">
        <f>IF(TCD!I1434="","",IF(TCD!I1434&gt;8.5,17,8.5))</f>
        <v/>
      </c>
      <c r="T1433" s="151">
        <f>TCD!Y1434</f>
        <v/>
      </c>
    </row>
    <row r="1434">
      <c r="A1434" s="13">
        <f>TCD!V1435</f>
        <v/>
      </c>
      <c r="B1434" s="1">
        <f>B1433</f>
        <v/>
      </c>
      <c r="F1434">
        <f>TCD!E1435</f>
        <v/>
      </c>
      <c r="H1434" s="6">
        <f>IF(RIGHT(J1434,3)="BTB","E","P")</f>
        <v/>
      </c>
      <c r="I1434">
        <f>LOOKUP(F1434,'Facture Chronopost'!L:L,'Facture Chronopost'!H:H)</f>
        <v/>
      </c>
      <c r="J1434" s="6">
        <f>TCD!U1435</f>
        <v/>
      </c>
      <c r="K1434">
        <f>K1433</f>
        <v/>
      </c>
      <c r="L1434" s="151">
        <f>_xlfn.XLOOKUP(F1434,'TCD poids'!A:A,'TCD poids'!C:C)</f>
        <v/>
      </c>
      <c r="M1434">
        <f>TCD!T1435</f>
        <v/>
      </c>
      <c r="N1434">
        <f>IF(I1434="",0.2,LOOKUP(I1434,'Pays TVA'!A:A,'Pays TVA'!B:B))</f>
        <v/>
      </c>
      <c r="O1434" s="151">
        <f>IF(TCD!M1435="","",TCD!M1435)</f>
        <v/>
      </c>
      <c r="P1434" s="151">
        <f>IF(TCD!J1435="","",TCD!J1435)</f>
        <v/>
      </c>
      <c r="Q1434" s="151">
        <f>IF(AND(TCD!L1435="",TCD!Q1435=""),"",IF(SUM(TCD!L1435,TCD!Q1435)&gt;15,29,9.5))</f>
        <v/>
      </c>
      <c r="R1434" s="151">
        <f>_xlfn.XLOOKUP(F1434,TCD!E:E,TCD!K:K,"")</f>
        <v/>
      </c>
      <c r="S1434" s="151">
        <f>IF(TCD!I1435="","",IF(TCD!I1435&gt;8.5,17,8.5))</f>
        <v/>
      </c>
      <c r="T1434" s="151">
        <f>TCD!Y1435</f>
        <v/>
      </c>
    </row>
    <row r="1435">
      <c r="A1435" s="13">
        <f>TCD!V1436</f>
        <v/>
      </c>
      <c r="B1435" s="1">
        <f>B1434</f>
        <v/>
      </c>
      <c r="F1435">
        <f>TCD!E1436</f>
        <v/>
      </c>
      <c r="H1435" s="6">
        <f>IF(RIGHT(J1435,3)="BTB","E","P")</f>
        <v/>
      </c>
      <c r="I1435">
        <f>LOOKUP(F1435,'Facture Chronopost'!L:L,'Facture Chronopost'!H:H)</f>
        <v/>
      </c>
      <c r="J1435" s="6">
        <f>TCD!U1436</f>
        <v/>
      </c>
      <c r="K1435">
        <f>K1434</f>
        <v/>
      </c>
      <c r="L1435" s="151">
        <f>_xlfn.XLOOKUP(F1435,'TCD poids'!A:A,'TCD poids'!C:C)</f>
        <v/>
      </c>
      <c r="M1435">
        <f>TCD!T1436</f>
        <v/>
      </c>
      <c r="N1435">
        <f>IF(I1435="",0.2,LOOKUP(I1435,'Pays TVA'!A:A,'Pays TVA'!B:B))</f>
        <v/>
      </c>
      <c r="O1435" s="151">
        <f>IF(TCD!M1436="","",TCD!M1436)</f>
        <v/>
      </c>
      <c r="P1435" s="151">
        <f>IF(TCD!J1436="","",TCD!J1436)</f>
        <v/>
      </c>
      <c r="Q1435" s="151">
        <f>IF(AND(TCD!L1436="",TCD!Q1436=""),"",IF(SUM(TCD!L1436,TCD!Q1436)&gt;15,29,9.5))</f>
        <v/>
      </c>
      <c r="R1435" s="151">
        <f>_xlfn.XLOOKUP(F1435,TCD!E:E,TCD!K:K,"")</f>
        <v/>
      </c>
      <c r="S1435" s="151">
        <f>IF(TCD!I1436="","",IF(TCD!I1436&gt;8.5,17,8.5))</f>
        <v/>
      </c>
      <c r="T1435" s="151">
        <f>TCD!Y1436</f>
        <v/>
      </c>
    </row>
    <row r="1436">
      <c r="A1436" s="13">
        <f>TCD!V1437</f>
        <v/>
      </c>
      <c r="B1436" s="1">
        <f>B1435</f>
        <v/>
      </c>
      <c r="F1436">
        <f>TCD!E1437</f>
        <v/>
      </c>
      <c r="H1436" s="6">
        <f>IF(RIGHT(J1436,3)="BTB","E","P")</f>
        <v/>
      </c>
      <c r="I1436">
        <f>LOOKUP(F1436,'Facture Chronopost'!L:L,'Facture Chronopost'!H:H)</f>
        <v/>
      </c>
      <c r="J1436" s="6">
        <f>TCD!U1437</f>
        <v/>
      </c>
      <c r="K1436">
        <f>K1435</f>
        <v/>
      </c>
      <c r="L1436" s="151">
        <f>_xlfn.XLOOKUP(F1436,'TCD poids'!A:A,'TCD poids'!C:C)</f>
        <v/>
      </c>
      <c r="M1436">
        <f>TCD!T1437</f>
        <v/>
      </c>
      <c r="N1436">
        <f>IF(I1436="",0.2,LOOKUP(I1436,'Pays TVA'!A:A,'Pays TVA'!B:B))</f>
        <v/>
      </c>
      <c r="O1436" s="151">
        <f>IF(TCD!M1437="","",TCD!M1437)</f>
        <v/>
      </c>
      <c r="P1436" s="151">
        <f>IF(TCD!J1437="","",TCD!J1437)</f>
        <v/>
      </c>
      <c r="Q1436" s="151">
        <f>IF(AND(TCD!L1437="",TCD!Q1437=""),"",IF(SUM(TCD!L1437,TCD!Q1437)&gt;15,29,9.5))</f>
        <v/>
      </c>
      <c r="R1436" s="151">
        <f>_xlfn.XLOOKUP(F1436,TCD!E:E,TCD!K:K,"")</f>
        <v/>
      </c>
      <c r="S1436" s="151">
        <f>IF(TCD!I1437="","",IF(TCD!I1437&gt;8.5,17,8.5))</f>
        <v/>
      </c>
      <c r="T1436" s="151">
        <f>TCD!Y1437</f>
        <v/>
      </c>
    </row>
    <row r="1437">
      <c r="A1437" s="13">
        <f>TCD!V1438</f>
        <v/>
      </c>
      <c r="B1437" s="1">
        <f>B1436</f>
        <v/>
      </c>
      <c r="F1437">
        <f>TCD!E1438</f>
        <v/>
      </c>
      <c r="H1437" s="6">
        <f>IF(RIGHT(J1437,3)="BTB","E","P")</f>
        <v/>
      </c>
      <c r="I1437">
        <f>LOOKUP(F1437,'Facture Chronopost'!L:L,'Facture Chronopost'!H:H)</f>
        <v/>
      </c>
      <c r="J1437" s="6">
        <f>TCD!U1438</f>
        <v/>
      </c>
      <c r="K1437">
        <f>K1436</f>
        <v/>
      </c>
      <c r="L1437" s="151">
        <f>_xlfn.XLOOKUP(F1437,'TCD poids'!A:A,'TCD poids'!C:C)</f>
        <v/>
      </c>
      <c r="M1437">
        <f>TCD!T1438</f>
        <v/>
      </c>
      <c r="N1437">
        <f>IF(I1437="",0.2,LOOKUP(I1437,'Pays TVA'!A:A,'Pays TVA'!B:B))</f>
        <v/>
      </c>
      <c r="O1437" s="151">
        <f>IF(TCD!M1438="","",TCD!M1438)</f>
        <v/>
      </c>
      <c r="P1437" s="151">
        <f>IF(TCD!J1438="","",TCD!J1438)</f>
        <v/>
      </c>
      <c r="Q1437" s="151">
        <f>IF(AND(TCD!L1438="",TCD!Q1438=""),"",IF(SUM(TCD!L1438,TCD!Q1438)&gt;15,29,9.5))</f>
        <v/>
      </c>
      <c r="R1437" s="151">
        <f>_xlfn.XLOOKUP(F1437,TCD!E:E,TCD!K:K,"")</f>
        <v/>
      </c>
      <c r="S1437" s="151">
        <f>IF(TCD!I1438="","",IF(TCD!I1438&gt;8.5,17,8.5))</f>
        <v/>
      </c>
      <c r="T1437" s="151">
        <f>TCD!Y1438</f>
        <v/>
      </c>
    </row>
    <row r="1438">
      <c r="A1438" s="13">
        <f>TCD!V1439</f>
        <v/>
      </c>
      <c r="B1438" s="1">
        <f>B1437</f>
        <v/>
      </c>
      <c r="F1438">
        <f>TCD!E1439</f>
        <v/>
      </c>
      <c r="H1438" s="6">
        <f>IF(RIGHT(J1438,3)="BTB","E","P")</f>
        <v/>
      </c>
      <c r="I1438">
        <f>LOOKUP(F1438,'Facture Chronopost'!L:L,'Facture Chronopost'!H:H)</f>
        <v/>
      </c>
      <c r="J1438" s="6">
        <f>TCD!U1439</f>
        <v/>
      </c>
      <c r="K1438">
        <f>K1437</f>
        <v/>
      </c>
      <c r="L1438" s="151">
        <f>_xlfn.XLOOKUP(F1438,'TCD poids'!A:A,'TCD poids'!C:C)</f>
        <v/>
      </c>
      <c r="M1438">
        <f>TCD!T1439</f>
        <v/>
      </c>
      <c r="N1438">
        <f>IF(I1438="",0.2,LOOKUP(I1438,'Pays TVA'!A:A,'Pays TVA'!B:B))</f>
        <v/>
      </c>
      <c r="O1438" s="151">
        <f>IF(TCD!M1439="","",TCD!M1439)</f>
        <v/>
      </c>
      <c r="P1438" s="151">
        <f>IF(TCD!J1439="","",TCD!J1439)</f>
        <v/>
      </c>
      <c r="Q1438" s="151">
        <f>IF(AND(TCD!L1439="",TCD!Q1439=""),"",IF(SUM(TCD!L1439,TCD!Q1439)&gt;15,29,9.5))</f>
        <v/>
      </c>
      <c r="R1438" s="151">
        <f>_xlfn.XLOOKUP(F1438,TCD!E:E,TCD!K:K,"")</f>
        <v/>
      </c>
      <c r="S1438" s="151">
        <f>IF(TCD!I1439="","",IF(TCD!I1439&gt;8.5,17,8.5))</f>
        <v/>
      </c>
      <c r="T1438" s="151">
        <f>TCD!Y1439</f>
        <v/>
      </c>
    </row>
    <row r="1439">
      <c r="A1439" s="13">
        <f>TCD!V1440</f>
        <v/>
      </c>
      <c r="B1439" s="1">
        <f>B1438</f>
        <v/>
      </c>
      <c r="F1439">
        <f>TCD!E1440</f>
        <v/>
      </c>
      <c r="H1439" s="6">
        <f>IF(RIGHT(J1439,3)="BTB","E","P")</f>
        <v/>
      </c>
      <c r="I1439">
        <f>LOOKUP(F1439,'Facture Chronopost'!L:L,'Facture Chronopost'!H:H)</f>
        <v/>
      </c>
      <c r="J1439" s="6">
        <f>TCD!U1440</f>
        <v/>
      </c>
      <c r="K1439">
        <f>K1438</f>
        <v/>
      </c>
      <c r="L1439" s="151">
        <f>_xlfn.XLOOKUP(F1439,'TCD poids'!A:A,'TCD poids'!C:C)</f>
        <v/>
      </c>
      <c r="M1439">
        <f>TCD!T1440</f>
        <v/>
      </c>
      <c r="N1439">
        <f>IF(I1439="",0.2,LOOKUP(I1439,'Pays TVA'!A:A,'Pays TVA'!B:B))</f>
        <v/>
      </c>
      <c r="O1439" s="151">
        <f>IF(TCD!M1440="","",TCD!M1440)</f>
        <v/>
      </c>
      <c r="P1439" s="151">
        <f>IF(TCD!J1440="","",TCD!J1440)</f>
        <v/>
      </c>
      <c r="Q1439" s="151">
        <f>IF(AND(TCD!L1440="",TCD!Q1440=""),"",IF(SUM(TCD!L1440,TCD!Q1440)&gt;15,29,9.5))</f>
        <v/>
      </c>
      <c r="R1439" s="151">
        <f>_xlfn.XLOOKUP(F1439,TCD!E:E,TCD!K:K,"")</f>
        <v/>
      </c>
      <c r="S1439" s="151">
        <f>IF(TCD!I1440="","",IF(TCD!I1440&gt;8.5,17,8.5))</f>
        <v/>
      </c>
      <c r="T1439" s="151">
        <f>TCD!Y1440</f>
        <v/>
      </c>
    </row>
    <row r="1440">
      <c r="A1440" s="13">
        <f>TCD!V1441</f>
        <v/>
      </c>
      <c r="B1440" s="1">
        <f>B1439</f>
        <v/>
      </c>
      <c r="F1440">
        <f>TCD!E1441</f>
        <v/>
      </c>
      <c r="H1440" s="6">
        <f>IF(RIGHT(J1440,3)="BTB","E","P")</f>
        <v/>
      </c>
      <c r="I1440">
        <f>LOOKUP(F1440,'Facture Chronopost'!L:L,'Facture Chronopost'!H:H)</f>
        <v/>
      </c>
      <c r="J1440" s="6">
        <f>TCD!U1441</f>
        <v/>
      </c>
      <c r="K1440">
        <f>K1439</f>
        <v/>
      </c>
      <c r="L1440" s="151">
        <f>_xlfn.XLOOKUP(F1440,'TCD poids'!A:A,'TCD poids'!C:C)</f>
        <v/>
      </c>
      <c r="M1440">
        <f>TCD!T1441</f>
        <v/>
      </c>
      <c r="N1440">
        <f>IF(I1440="",0.2,LOOKUP(I1440,'Pays TVA'!A:A,'Pays TVA'!B:B))</f>
        <v/>
      </c>
      <c r="O1440" s="151">
        <f>IF(TCD!M1441="","",TCD!M1441)</f>
        <v/>
      </c>
      <c r="P1440" s="151">
        <f>IF(TCD!J1441="","",TCD!J1441)</f>
        <v/>
      </c>
      <c r="Q1440" s="151">
        <f>IF(AND(TCD!L1441="",TCD!Q1441=""),"",IF(SUM(TCD!L1441,TCD!Q1441)&gt;15,29,9.5))</f>
        <v/>
      </c>
      <c r="R1440" s="151">
        <f>_xlfn.XLOOKUP(F1440,TCD!E:E,TCD!K:K,"")</f>
        <v/>
      </c>
      <c r="S1440" s="151">
        <f>IF(TCD!I1441="","",IF(TCD!I1441&gt;8.5,17,8.5))</f>
        <v/>
      </c>
      <c r="T1440" s="151">
        <f>TCD!Y1441</f>
        <v/>
      </c>
    </row>
    <row r="1441">
      <c r="A1441" s="13">
        <f>TCD!V1442</f>
        <v/>
      </c>
      <c r="B1441" s="1">
        <f>B1440</f>
        <v/>
      </c>
      <c r="F1441">
        <f>TCD!E1442</f>
        <v/>
      </c>
      <c r="H1441" s="6">
        <f>IF(RIGHT(J1441,3)="BTB","E","P")</f>
        <v/>
      </c>
      <c r="I1441">
        <f>LOOKUP(F1441,'Facture Chronopost'!L:L,'Facture Chronopost'!H:H)</f>
        <v/>
      </c>
      <c r="J1441" s="6">
        <f>TCD!U1442</f>
        <v/>
      </c>
      <c r="K1441">
        <f>K1440</f>
        <v/>
      </c>
      <c r="L1441" s="151">
        <f>_xlfn.XLOOKUP(F1441,'TCD poids'!A:A,'TCD poids'!C:C)</f>
        <v/>
      </c>
      <c r="M1441">
        <f>TCD!T1442</f>
        <v/>
      </c>
      <c r="N1441">
        <f>IF(I1441="",0.2,LOOKUP(I1441,'Pays TVA'!A:A,'Pays TVA'!B:B))</f>
        <v/>
      </c>
      <c r="O1441" s="151">
        <f>IF(TCD!M1442="","",TCD!M1442)</f>
        <v/>
      </c>
      <c r="P1441" s="151">
        <f>IF(TCD!J1442="","",TCD!J1442)</f>
        <v/>
      </c>
      <c r="Q1441" s="151">
        <f>IF(AND(TCD!L1442="",TCD!Q1442=""),"",IF(SUM(TCD!L1442,TCD!Q1442)&gt;15,29,9.5))</f>
        <v/>
      </c>
      <c r="R1441" s="151">
        <f>_xlfn.XLOOKUP(F1441,TCD!E:E,TCD!K:K,"")</f>
        <v/>
      </c>
      <c r="S1441" s="151">
        <f>IF(TCD!I1442="","",IF(TCD!I1442&gt;8.5,17,8.5))</f>
        <v/>
      </c>
      <c r="T1441" s="151">
        <f>TCD!Y1442</f>
        <v/>
      </c>
    </row>
    <row r="1442">
      <c r="A1442" s="13">
        <f>TCD!V1443</f>
        <v/>
      </c>
      <c r="B1442" s="1">
        <f>B1441</f>
        <v/>
      </c>
      <c r="F1442">
        <f>TCD!E1443</f>
        <v/>
      </c>
      <c r="H1442" s="6">
        <f>IF(RIGHT(J1442,3)="BTB","E","P")</f>
        <v/>
      </c>
      <c r="I1442">
        <f>LOOKUP(F1442,'Facture Chronopost'!L:L,'Facture Chronopost'!H:H)</f>
        <v/>
      </c>
      <c r="J1442" s="6">
        <f>TCD!U1443</f>
        <v/>
      </c>
      <c r="K1442">
        <f>K1441</f>
        <v/>
      </c>
      <c r="L1442" s="151">
        <f>_xlfn.XLOOKUP(F1442,'TCD poids'!A:A,'TCD poids'!C:C)</f>
        <v/>
      </c>
      <c r="M1442">
        <f>TCD!T1443</f>
        <v/>
      </c>
      <c r="N1442">
        <f>IF(I1442="",0.2,LOOKUP(I1442,'Pays TVA'!A:A,'Pays TVA'!B:B))</f>
        <v/>
      </c>
      <c r="O1442" s="151">
        <f>IF(TCD!M1443="","",TCD!M1443)</f>
        <v/>
      </c>
      <c r="P1442" s="151">
        <f>IF(TCD!J1443="","",TCD!J1443)</f>
        <v/>
      </c>
      <c r="Q1442" s="151">
        <f>IF(AND(TCD!L1443="",TCD!Q1443=""),"",IF(SUM(TCD!L1443,TCD!Q1443)&gt;15,29,9.5))</f>
        <v/>
      </c>
      <c r="R1442" s="151">
        <f>_xlfn.XLOOKUP(F1442,TCD!E:E,TCD!K:K,"")</f>
        <v/>
      </c>
      <c r="S1442" s="151">
        <f>IF(TCD!I1443="","",IF(TCD!I1443&gt;8.5,17,8.5))</f>
        <v/>
      </c>
      <c r="T1442" s="151">
        <f>TCD!Y1443</f>
        <v/>
      </c>
    </row>
    <row r="1443">
      <c r="A1443" s="13">
        <f>TCD!V1444</f>
        <v/>
      </c>
      <c r="B1443" s="1">
        <f>B1442</f>
        <v/>
      </c>
      <c r="F1443">
        <f>TCD!E1444</f>
        <v/>
      </c>
      <c r="H1443" s="6">
        <f>IF(RIGHT(J1443,3)="BTB","E","P")</f>
        <v/>
      </c>
      <c r="I1443">
        <f>LOOKUP(F1443,'Facture Chronopost'!L:L,'Facture Chronopost'!H:H)</f>
        <v/>
      </c>
      <c r="J1443" s="6">
        <f>TCD!U1444</f>
        <v/>
      </c>
      <c r="K1443">
        <f>K1442</f>
        <v/>
      </c>
      <c r="L1443" s="151">
        <f>_xlfn.XLOOKUP(F1443,'TCD poids'!A:A,'TCD poids'!C:C)</f>
        <v/>
      </c>
      <c r="M1443">
        <f>TCD!T1444</f>
        <v/>
      </c>
      <c r="N1443">
        <f>IF(I1443="",0.2,LOOKUP(I1443,'Pays TVA'!A:A,'Pays TVA'!B:B))</f>
        <v/>
      </c>
      <c r="O1443" s="151">
        <f>IF(TCD!M1444="","",TCD!M1444)</f>
        <v/>
      </c>
      <c r="P1443" s="151">
        <f>IF(TCD!J1444="","",TCD!J1444)</f>
        <v/>
      </c>
      <c r="Q1443" s="151">
        <f>IF(AND(TCD!L1444="",TCD!Q1444=""),"",IF(SUM(TCD!L1444,TCD!Q1444)&gt;15,29,9.5))</f>
        <v/>
      </c>
      <c r="R1443" s="151">
        <f>_xlfn.XLOOKUP(F1443,TCD!E:E,TCD!K:K,"")</f>
        <v/>
      </c>
      <c r="S1443" s="151">
        <f>IF(TCD!I1444="","",IF(TCD!I1444&gt;8.5,17,8.5))</f>
        <v/>
      </c>
      <c r="T1443" s="151">
        <f>TCD!Y1444</f>
        <v/>
      </c>
    </row>
    <row r="1444">
      <c r="A1444" s="13">
        <f>TCD!V1445</f>
        <v/>
      </c>
      <c r="B1444" s="1">
        <f>B1443</f>
        <v/>
      </c>
      <c r="F1444">
        <f>TCD!E1445</f>
        <v/>
      </c>
      <c r="H1444" s="6">
        <f>IF(RIGHT(J1444,3)="BTB","E","P")</f>
        <v/>
      </c>
      <c r="I1444">
        <f>LOOKUP(F1444,'Facture Chronopost'!L:L,'Facture Chronopost'!H:H)</f>
        <v/>
      </c>
      <c r="J1444" s="6">
        <f>TCD!U1445</f>
        <v/>
      </c>
      <c r="K1444">
        <f>K1443</f>
        <v/>
      </c>
      <c r="L1444" s="151">
        <f>_xlfn.XLOOKUP(F1444,'TCD poids'!A:A,'TCD poids'!C:C)</f>
        <v/>
      </c>
      <c r="M1444">
        <f>TCD!T1445</f>
        <v/>
      </c>
      <c r="N1444">
        <f>IF(I1444="",0.2,LOOKUP(I1444,'Pays TVA'!A:A,'Pays TVA'!B:B))</f>
        <v/>
      </c>
      <c r="O1444" s="151">
        <f>IF(TCD!M1445="","",TCD!M1445)</f>
        <v/>
      </c>
      <c r="P1444" s="151">
        <f>IF(TCD!J1445="","",TCD!J1445)</f>
        <v/>
      </c>
      <c r="Q1444" s="151">
        <f>IF(AND(TCD!L1445="",TCD!Q1445=""),"",IF(SUM(TCD!L1445,TCD!Q1445)&gt;15,29,9.5))</f>
        <v/>
      </c>
      <c r="R1444" s="151">
        <f>_xlfn.XLOOKUP(F1444,TCD!E:E,TCD!K:K,"")</f>
        <v/>
      </c>
      <c r="S1444" s="151">
        <f>IF(TCD!I1445="","",IF(TCD!I1445&gt;8.5,17,8.5))</f>
        <v/>
      </c>
      <c r="T1444" s="151">
        <f>TCD!Y1445</f>
        <v/>
      </c>
    </row>
    <row r="1445">
      <c r="A1445" s="13">
        <f>TCD!V1446</f>
        <v/>
      </c>
      <c r="B1445" s="1">
        <f>B1444</f>
        <v/>
      </c>
      <c r="F1445">
        <f>TCD!E1446</f>
        <v/>
      </c>
      <c r="H1445" s="6">
        <f>IF(RIGHT(J1445,3)="BTB","E","P")</f>
        <v/>
      </c>
      <c r="I1445">
        <f>LOOKUP(F1445,'Facture Chronopost'!L:L,'Facture Chronopost'!H:H)</f>
        <v/>
      </c>
      <c r="J1445" s="6">
        <f>TCD!U1446</f>
        <v/>
      </c>
      <c r="K1445">
        <f>K1444</f>
        <v/>
      </c>
      <c r="L1445" s="151">
        <f>_xlfn.XLOOKUP(F1445,'TCD poids'!A:A,'TCD poids'!C:C)</f>
        <v/>
      </c>
      <c r="M1445">
        <f>TCD!T1446</f>
        <v/>
      </c>
      <c r="N1445">
        <f>IF(I1445="",0.2,LOOKUP(I1445,'Pays TVA'!A:A,'Pays TVA'!B:B))</f>
        <v/>
      </c>
      <c r="O1445" s="151">
        <f>IF(TCD!M1446="","",TCD!M1446)</f>
        <v/>
      </c>
      <c r="P1445" s="151">
        <f>IF(TCD!J1446="","",TCD!J1446)</f>
        <v/>
      </c>
      <c r="Q1445" s="151">
        <f>IF(AND(TCD!L1446="",TCD!Q1446=""),"",IF(SUM(TCD!L1446,TCD!Q1446)&gt;15,29,9.5))</f>
        <v/>
      </c>
      <c r="R1445" s="151">
        <f>_xlfn.XLOOKUP(F1445,TCD!E:E,TCD!K:K,"")</f>
        <v/>
      </c>
      <c r="S1445" s="151">
        <f>IF(TCD!I1446="","",IF(TCD!I1446&gt;8.5,17,8.5))</f>
        <v/>
      </c>
      <c r="T1445" s="151">
        <f>TCD!Y1446</f>
        <v/>
      </c>
    </row>
    <row r="1446">
      <c r="A1446" s="13">
        <f>TCD!V1447</f>
        <v/>
      </c>
      <c r="B1446" s="1">
        <f>B1445</f>
        <v/>
      </c>
      <c r="F1446">
        <f>TCD!E1447</f>
        <v/>
      </c>
      <c r="H1446" s="6">
        <f>IF(RIGHT(J1446,3)="BTB","E","P")</f>
        <v/>
      </c>
      <c r="I1446">
        <f>LOOKUP(F1446,'Facture Chronopost'!L:L,'Facture Chronopost'!H:H)</f>
        <v/>
      </c>
      <c r="J1446" s="6">
        <f>TCD!U1447</f>
        <v/>
      </c>
      <c r="K1446">
        <f>K1445</f>
        <v/>
      </c>
      <c r="L1446" s="151">
        <f>_xlfn.XLOOKUP(F1446,'TCD poids'!A:A,'TCD poids'!C:C)</f>
        <v/>
      </c>
      <c r="M1446">
        <f>TCD!T1447</f>
        <v/>
      </c>
      <c r="N1446">
        <f>IF(I1446="",0.2,LOOKUP(I1446,'Pays TVA'!A:A,'Pays TVA'!B:B))</f>
        <v/>
      </c>
      <c r="O1446" s="151">
        <f>IF(TCD!M1447="","",TCD!M1447)</f>
        <v/>
      </c>
      <c r="P1446" s="151">
        <f>IF(TCD!J1447="","",TCD!J1447)</f>
        <v/>
      </c>
      <c r="Q1446" s="151">
        <f>IF(AND(TCD!L1447="",TCD!Q1447=""),"",IF(SUM(TCD!L1447,TCD!Q1447)&gt;15,29,9.5))</f>
        <v/>
      </c>
      <c r="R1446" s="151">
        <f>_xlfn.XLOOKUP(F1446,TCD!E:E,TCD!K:K,"")</f>
        <v/>
      </c>
      <c r="S1446" s="151">
        <f>IF(TCD!I1447="","",IF(TCD!I1447&gt;8.5,17,8.5))</f>
        <v/>
      </c>
      <c r="T1446" s="151">
        <f>TCD!Y1447</f>
        <v/>
      </c>
    </row>
    <row r="1447">
      <c r="A1447" s="13">
        <f>TCD!V1448</f>
        <v/>
      </c>
      <c r="B1447" s="1">
        <f>B1446</f>
        <v/>
      </c>
      <c r="F1447">
        <f>TCD!E1448</f>
        <v/>
      </c>
      <c r="H1447" s="6">
        <f>IF(RIGHT(J1447,3)="BTB","E","P")</f>
        <v/>
      </c>
      <c r="I1447">
        <f>LOOKUP(F1447,'Facture Chronopost'!L:L,'Facture Chronopost'!H:H)</f>
        <v/>
      </c>
      <c r="J1447" s="6">
        <f>TCD!U1448</f>
        <v/>
      </c>
      <c r="K1447">
        <f>K1446</f>
        <v/>
      </c>
      <c r="L1447" s="151">
        <f>_xlfn.XLOOKUP(F1447,'TCD poids'!A:A,'TCD poids'!C:C)</f>
        <v/>
      </c>
      <c r="M1447">
        <f>TCD!T1448</f>
        <v/>
      </c>
      <c r="N1447">
        <f>IF(I1447="",0.2,LOOKUP(I1447,'Pays TVA'!A:A,'Pays TVA'!B:B))</f>
        <v/>
      </c>
      <c r="O1447" s="151">
        <f>IF(TCD!M1448="","",TCD!M1448)</f>
        <v/>
      </c>
      <c r="P1447" s="151">
        <f>IF(TCD!J1448="","",TCD!J1448)</f>
        <v/>
      </c>
      <c r="Q1447" s="151">
        <f>IF(AND(TCD!L1448="",TCD!Q1448=""),"",IF(SUM(TCD!L1448,TCD!Q1448)&gt;15,29,9.5))</f>
        <v/>
      </c>
      <c r="R1447" s="151">
        <f>_xlfn.XLOOKUP(F1447,TCD!E:E,TCD!K:K,"")</f>
        <v/>
      </c>
      <c r="S1447" s="151">
        <f>IF(TCD!I1448="","",IF(TCD!I1448&gt;8.5,17,8.5))</f>
        <v/>
      </c>
      <c r="T1447" s="151">
        <f>TCD!Y1448</f>
        <v/>
      </c>
    </row>
    <row r="1448">
      <c r="A1448" s="13">
        <f>TCD!V1449</f>
        <v/>
      </c>
      <c r="B1448" s="1">
        <f>B1447</f>
        <v/>
      </c>
      <c r="F1448">
        <f>TCD!E1449</f>
        <v/>
      </c>
      <c r="H1448" s="6">
        <f>IF(RIGHT(J1448,3)="BTB","E","P")</f>
        <v/>
      </c>
      <c r="I1448">
        <f>LOOKUP(F1448,'Facture Chronopost'!L:L,'Facture Chronopost'!H:H)</f>
        <v/>
      </c>
      <c r="J1448" s="6">
        <f>TCD!U1449</f>
        <v/>
      </c>
      <c r="K1448">
        <f>K1447</f>
        <v/>
      </c>
      <c r="L1448" s="151">
        <f>_xlfn.XLOOKUP(F1448,'TCD poids'!A:A,'TCD poids'!C:C)</f>
        <v/>
      </c>
      <c r="M1448">
        <f>TCD!T1449</f>
        <v/>
      </c>
      <c r="N1448">
        <f>IF(I1448="",0.2,LOOKUP(I1448,'Pays TVA'!A:A,'Pays TVA'!B:B))</f>
        <v/>
      </c>
      <c r="O1448" s="151">
        <f>IF(TCD!M1449="","",TCD!M1449)</f>
        <v/>
      </c>
      <c r="P1448" s="151">
        <f>IF(TCD!J1449="","",TCD!J1449)</f>
        <v/>
      </c>
      <c r="Q1448" s="151">
        <f>IF(AND(TCD!L1449="",TCD!Q1449=""),"",IF(SUM(TCD!L1449,TCD!Q1449)&gt;15,29,9.5))</f>
        <v/>
      </c>
      <c r="R1448" s="151">
        <f>_xlfn.XLOOKUP(F1448,TCD!E:E,TCD!K:K,"")</f>
        <v/>
      </c>
      <c r="S1448" s="151">
        <f>IF(TCD!I1449="","",IF(TCD!I1449&gt;8.5,17,8.5))</f>
        <v/>
      </c>
      <c r="T1448" s="151">
        <f>TCD!Y1449</f>
        <v/>
      </c>
    </row>
    <row r="1449">
      <c r="A1449" s="13">
        <f>TCD!V1450</f>
        <v/>
      </c>
      <c r="B1449" s="1">
        <f>B1448</f>
        <v/>
      </c>
      <c r="F1449">
        <f>TCD!E1450</f>
        <v/>
      </c>
      <c r="H1449" s="6">
        <f>IF(RIGHT(J1449,3)="BTB","E","P")</f>
        <v/>
      </c>
      <c r="I1449">
        <f>LOOKUP(F1449,'Facture Chronopost'!L:L,'Facture Chronopost'!H:H)</f>
        <v/>
      </c>
      <c r="J1449" s="6">
        <f>TCD!U1450</f>
        <v/>
      </c>
      <c r="K1449">
        <f>K1448</f>
        <v/>
      </c>
      <c r="L1449" s="151">
        <f>_xlfn.XLOOKUP(F1449,'TCD poids'!A:A,'TCD poids'!C:C)</f>
        <v/>
      </c>
      <c r="M1449">
        <f>TCD!T1450</f>
        <v/>
      </c>
      <c r="N1449">
        <f>IF(I1449="",0.2,LOOKUP(I1449,'Pays TVA'!A:A,'Pays TVA'!B:B))</f>
        <v/>
      </c>
      <c r="O1449" s="151">
        <f>IF(TCD!M1450="","",TCD!M1450)</f>
        <v/>
      </c>
      <c r="P1449" s="151">
        <f>IF(TCD!J1450="","",TCD!J1450)</f>
        <v/>
      </c>
      <c r="Q1449" s="151">
        <f>IF(AND(TCD!L1450="",TCD!Q1450=""),"",IF(SUM(TCD!L1450,TCD!Q1450)&gt;15,29,9.5))</f>
        <v/>
      </c>
      <c r="R1449" s="151">
        <f>_xlfn.XLOOKUP(F1449,TCD!E:E,TCD!K:K,"")</f>
        <v/>
      </c>
      <c r="S1449" s="151">
        <f>IF(TCD!I1450="","",IF(TCD!I1450&gt;8.5,17,8.5))</f>
        <v/>
      </c>
      <c r="T1449" s="151">
        <f>TCD!Y1450</f>
        <v/>
      </c>
    </row>
    <row r="1450">
      <c r="A1450" s="13">
        <f>TCD!V1451</f>
        <v/>
      </c>
      <c r="B1450" s="1">
        <f>B1449</f>
        <v/>
      </c>
      <c r="F1450">
        <f>TCD!E1451</f>
        <v/>
      </c>
      <c r="H1450" s="6">
        <f>IF(RIGHT(J1450,3)="BTB","E","P")</f>
        <v/>
      </c>
      <c r="I1450">
        <f>LOOKUP(F1450,'Facture Chronopost'!L:L,'Facture Chronopost'!H:H)</f>
        <v/>
      </c>
      <c r="J1450" s="6">
        <f>TCD!U1451</f>
        <v/>
      </c>
      <c r="K1450">
        <f>K1449</f>
        <v/>
      </c>
      <c r="L1450" s="151">
        <f>_xlfn.XLOOKUP(F1450,'TCD poids'!A:A,'TCD poids'!C:C)</f>
        <v/>
      </c>
      <c r="M1450">
        <f>TCD!T1451</f>
        <v/>
      </c>
      <c r="N1450">
        <f>IF(I1450="",0.2,LOOKUP(I1450,'Pays TVA'!A:A,'Pays TVA'!B:B))</f>
        <v/>
      </c>
      <c r="O1450" s="151">
        <f>IF(TCD!M1451="","",TCD!M1451)</f>
        <v/>
      </c>
      <c r="P1450" s="151">
        <f>IF(TCD!J1451="","",TCD!J1451)</f>
        <v/>
      </c>
      <c r="Q1450" s="151">
        <f>IF(AND(TCD!L1451="",TCD!Q1451=""),"",IF(SUM(TCD!L1451,TCD!Q1451)&gt;15,29,9.5))</f>
        <v/>
      </c>
      <c r="R1450" s="151">
        <f>_xlfn.XLOOKUP(F1450,TCD!E:E,TCD!K:K,"")</f>
        <v/>
      </c>
      <c r="S1450" s="151">
        <f>IF(TCD!I1451="","",IF(TCD!I1451&gt;8.5,17,8.5))</f>
        <v/>
      </c>
      <c r="T1450" s="151">
        <f>TCD!Y1451</f>
        <v/>
      </c>
    </row>
    <row r="1451">
      <c r="A1451" s="13">
        <f>TCD!V1452</f>
        <v/>
      </c>
      <c r="B1451" s="1">
        <f>B1450</f>
        <v/>
      </c>
      <c r="F1451">
        <f>TCD!E1452</f>
        <v/>
      </c>
      <c r="H1451" s="6">
        <f>IF(RIGHT(J1451,3)="BTB","E","P")</f>
        <v/>
      </c>
      <c r="I1451">
        <f>LOOKUP(F1451,'Facture Chronopost'!L:L,'Facture Chronopost'!H:H)</f>
        <v/>
      </c>
      <c r="J1451" s="6">
        <f>TCD!U1452</f>
        <v/>
      </c>
      <c r="K1451">
        <f>K1450</f>
        <v/>
      </c>
      <c r="L1451" s="151">
        <f>_xlfn.XLOOKUP(F1451,'TCD poids'!A:A,'TCD poids'!C:C)</f>
        <v/>
      </c>
      <c r="M1451">
        <f>TCD!T1452</f>
        <v/>
      </c>
      <c r="N1451">
        <f>IF(I1451="",0.2,LOOKUP(I1451,'Pays TVA'!A:A,'Pays TVA'!B:B))</f>
        <v/>
      </c>
      <c r="O1451" s="151">
        <f>IF(TCD!M1452="","",TCD!M1452)</f>
        <v/>
      </c>
      <c r="P1451" s="151">
        <f>IF(TCD!J1452="","",TCD!J1452)</f>
        <v/>
      </c>
      <c r="Q1451" s="151">
        <f>IF(AND(TCD!L1452="",TCD!Q1452=""),"",IF(SUM(TCD!L1452,TCD!Q1452)&gt;15,29,9.5))</f>
        <v/>
      </c>
      <c r="R1451" s="151">
        <f>_xlfn.XLOOKUP(F1451,TCD!E:E,TCD!K:K,"")</f>
        <v/>
      </c>
      <c r="S1451" s="151">
        <f>IF(TCD!I1452="","",IF(TCD!I1452&gt;8.5,17,8.5))</f>
        <v/>
      </c>
      <c r="T1451" s="151">
        <f>TCD!Y1452</f>
        <v/>
      </c>
    </row>
    <row r="1452">
      <c r="A1452" s="13">
        <f>TCD!V1453</f>
        <v/>
      </c>
      <c r="B1452" s="1">
        <f>B1451</f>
        <v/>
      </c>
      <c r="F1452">
        <f>TCD!E1453</f>
        <v/>
      </c>
      <c r="H1452" s="6">
        <f>IF(RIGHT(J1452,3)="BTB","E","P")</f>
        <v/>
      </c>
      <c r="I1452">
        <f>LOOKUP(F1452,'Facture Chronopost'!L:L,'Facture Chronopost'!H:H)</f>
        <v/>
      </c>
      <c r="J1452" s="6">
        <f>TCD!U1453</f>
        <v/>
      </c>
      <c r="K1452">
        <f>K1451</f>
        <v/>
      </c>
      <c r="L1452" s="151">
        <f>_xlfn.XLOOKUP(F1452,'TCD poids'!A:A,'TCD poids'!C:C)</f>
        <v/>
      </c>
      <c r="M1452">
        <f>TCD!T1453</f>
        <v/>
      </c>
      <c r="N1452">
        <f>IF(I1452="",0.2,LOOKUP(I1452,'Pays TVA'!A:A,'Pays TVA'!B:B))</f>
        <v/>
      </c>
      <c r="O1452" s="151">
        <f>IF(TCD!M1453="","",TCD!M1453)</f>
        <v/>
      </c>
      <c r="P1452" s="151">
        <f>IF(TCD!J1453="","",TCD!J1453)</f>
        <v/>
      </c>
      <c r="Q1452" s="151">
        <f>IF(AND(TCD!L1453="",TCD!Q1453=""),"",IF(SUM(TCD!L1453,TCD!Q1453)&gt;15,29,9.5))</f>
        <v/>
      </c>
      <c r="R1452" s="151">
        <f>_xlfn.XLOOKUP(F1452,TCD!E:E,TCD!K:K,"")</f>
        <v/>
      </c>
      <c r="S1452" s="151">
        <f>IF(TCD!I1453="","",IF(TCD!I1453&gt;8.5,17,8.5))</f>
        <v/>
      </c>
      <c r="T1452" s="151">
        <f>TCD!Y1453</f>
        <v/>
      </c>
    </row>
    <row r="1453">
      <c r="A1453" s="13">
        <f>TCD!V1454</f>
        <v/>
      </c>
      <c r="B1453" s="1">
        <f>B1452</f>
        <v/>
      </c>
      <c r="F1453">
        <f>TCD!E1454</f>
        <v/>
      </c>
      <c r="H1453" s="6">
        <f>IF(RIGHT(J1453,3)="BTB","E","P")</f>
        <v/>
      </c>
      <c r="I1453">
        <f>LOOKUP(F1453,'Facture Chronopost'!L:L,'Facture Chronopost'!H:H)</f>
        <v/>
      </c>
      <c r="J1453" s="6">
        <f>TCD!U1454</f>
        <v/>
      </c>
      <c r="K1453">
        <f>K1452</f>
        <v/>
      </c>
      <c r="L1453" s="151">
        <f>_xlfn.XLOOKUP(F1453,'TCD poids'!A:A,'TCD poids'!C:C)</f>
        <v/>
      </c>
      <c r="M1453">
        <f>TCD!T1454</f>
        <v/>
      </c>
      <c r="N1453">
        <f>IF(I1453="",0.2,LOOKUP(I1453,'Pays TVA'!A:A,'Pays TVA'!B:B))</f>
        <v/>
      </c>
      <c r="O1453" s="151">
        <f>IF(TCD!M1454="","",TCD!M1454)</f>
        <v/>
      </c>
      <c r="P1453" s="151">
        <f>IF(TCD!J1454="","",TCD!J1454)</f>
        <v/>
      </c>
      <c r="Q1453" s="151">
        <f>IF(AND(TCD!L1454="",TCD!Q1454=""),"",IF(SUM(TCD!L1454,TCD!Q1454)&gt;15,29,9.5))</f>
        <v/>
      </c>
      <c r="R1453" s="151">
        <f>_xlfn.XLOOKUP(F1453,TCD!E:E,TCD!K:K,"")</f>
        <v/>
      </c>
      <c r="S1453" s="151">
        <f>IF(TCD!I1454="","",IF(TCD!I1454&gt;8.5,17,8.5))</f>
        <v/>
      </c>
      <c r="T1453" s="151">
        <f>TCD!Y1454</f>
        <v/>
      </c>
    </row>
    <row r="1454">
      <c r="A1454" s="13">
        <f>TCD!V1455</f>
        <v/>
      </c>
      <c r="B1454" s="1">
        <f>B1453</f>
        <v/>
      </c>
      <c r="F1454">
        <f>TCD!E1455</f>
        <v/>
      </c>
      <c r="H1454" s="6">
        <f>IF(RIGHT(J1454,3)="BTB","E","P")</f>
        <v/>
      </c>
      <c r="I1454">
        <f>LOOKUP(F1454,'Facture Chronopost'!L:L,'Facture Chronopost'!H:H)</f>
        <v/>
      </c>
      <c r="J1454" s="6">
        <f>TCD!U1455</f>
        <v/>
      </c>
      <c r="K1454">
        <f>K1453</f>
        <v/>
      </c>
      <c r="L1454" s="151">
        <f>_xlfn.XLOOKUP(F1454,'TCD poids'!A:A,'TCD poids'!C:C)</f>
        <v/>
      </c>
      <c r="M1454">
        <f>TCD!T1455</f>
        <v/>
      </c>
      <c r="N1454">
        <f>IF(I1454="",0.2,LOOKUP(I1454,'Pays TVA'!A:A,'Pays TVA'!B:B))</f>
        <v/>
      </c>
      <c r="O1454" s="151">
        <f>IF(TCD!M1455="","",TCD!M1455)</f>
        <v/>
      </c>
      <c r="P1454" s="151">
        <f>IF(TCD!J1455="","",TCD!J1455)</f>
        <v/>
      </c>
      <c r="Q1454" s="151">
        <f>IF(AND(TCD!L1455="",TCD!Q1455=""),"",IF(SUM(TCD!L1455,TCD!Q1455)&gt;15,29,9.5))</f>
        <v/>
      </c>
      <c r="R1454" s="151">
        <f>_xlfn.XLOOKUP(F1454,TCD!E:E,TCD!K:K,"")</f>
        <v/>
      </c>
      <c r="S1454" s="151">
        <f>IF(TCD!I1455="","",IF(TCD!I1455&gt;8.5,17,8.5))</f>
        <v/>
      </c>
      <c r="T1454" s="151">
        <f>TCD!Y1455</f>
        <v/>
      </c>
    </row>
    <row r="1455">
      <c r="A1455" s="13">
        <f>TCD!V1456</f>
        <v/>
      </c>
      <c r="B1455" s="1">
        <f>B1454</f>
        <v/>
      </c>
      <c r="F1455">
        <f>TCD!E1456</f>
        <v/>
      </c>
      <c r="H1455" s="6">
        <f>IF(RIGHT(J1455,3)="BTB","E","P")</f>
        <v/>
      </c>
      <c r="I1455">
        <f>LOOKUP(F1455,'Facture Chronopost'!L:L,'Facture Chronopost'!H:H)</f>
        <v/>
      </c>
      <c r="J1455" s="6">
        <f>TCD!U1456</f>
        <v/>
      </c>
      <c r="K1455">
        <f>K1454</f>
        <v/>
      </c>
      <c r="L1455" s="151">
        <f>_xlfn.XLOOKUP(F1455,'TCD poids'!A:A,'TCD poids'!C:C)</f>
        <v/>
      </c>
      <c r="M1455">
        <f>TCD!T1456</f>
        <v/>
      </c>
      <c r="N1455">
        <f>IF(I1455="",0.2,LOOKUP(I1455,'Pays TVA'!A:A,'Pays TVA'!B:B))</f>
        <v/>
      </c>
      <c r="O1455" s="151">
        <f>IF(TCD!M1456="","",TCD!M1456)</f>
        <v/>
      </c>
      <c r="P1455" s="151">
        <f>IF(TCD!J1456="","",TCD!J1456)</f>
        <v/>
      </c>
      <c r="Q1455" s="151">
        <f>IF(AND(TCD!L1456="",TCD!Q1456=""),"",IF(SUM(TCD!L1456,TCD!Q1456)&gt;15,29,9.5))</f>
        <v/>
      </c>
      <c r="R1455" s="151">
        <f>_xlfn.XLOOKUP(F1455,TCD!E:E,TCD!K:K,"")</f>
        <v/>
      </c>
      <c r="S1455" s="151">
        <f>IF(TCD!I1456="","",IF(TCD!I1456&gt;8.5,17,8.5))</f>
        <v/>
      </c>
      <c r="T1455" s="151">
        <f>TCD!Y1456</f>
        <v/>
      </c>
    </row>
    <row r="1456">
      <c r="A1456" s="13">
        <f>TCD!V1457</f>
        <v/>
      </c>
      <c r="B1456" s="1">
        <f>B1455</f>
        <v/>
      </c>
      <c r="F1456">
        <f>TCD!E1457</f>
        <v/>
      </c>
      <c r="H1456" s="6">
        <f>IF(RIGHT(J1456,3)="BTB","E","P")</f>
        <v/>
      </c>
      <c r="I1456">
        <f>LOOKUP(F1456,'Facture Chronopost'!L:L,'Facture Chronopost'!H:H)</f>
        <v/>
      </c>
      <c r="J1456" s="6">
        <f>TCD!U1457</f>
        <v/>
      </c>
      <c r="K1456">
        <f>K1455</f>
        <v/>
      </c>
      <c r="L1456" s="151">
        <f>_xlfn.XLOOKUP(F1456,'TCD poids'!A:A,'TCD poids'!C:C)</f>
        <v/>
      </c>
      <c r="M1456">
        <f>TCD!T1457</f>
        <v/>
      </c>
      <c r="N1456">
        <f>IF(I1456="",0.2,LOOKUP(I1456,'Pays TVA'!A:A,'Pays TVA'!B:B))</f>
        <v/>
      </c>
      <c r="O1456" s="151">
        <f>IF(TCD!M1457="","",TCD!M1457)</f>
        <v/>
      </c>
      <c r="P1456" s="151">
        <f>IF(TCD!J1457="","",TCD!J1457)</f>
        <v/>
      </c>
      <c r="Q1456" s="151">
        <f>IF(AND(TCD!L1457="",TCD!Q1457=""),"",IF(SUM(TCD!L1457,TCD!Q1457)&gt;15,29,9.5))</f>
        <v/>
      </c>
      <c r="R1456" s="151">
        <f>_xlfn.XLOOKUP(F1456,TCD!E:E,TCD!K:K,"")</f>
        <v/>
      </c>
      <c r="S1456" s="151">
        <f>IF(TCD!I1457="","",IF(TCD!I1457&gt;8.5,17,8.5))</f>
        <v/>
      </c>
      <c r="T1456" s="151">
        <f>TCD!Y1457</f>
        <v/>
      </c>
    </row>
    <row r="1457">
      <c r="A1457" s="13">
        <f>TCD!V1458</f>
        <v/>
      </c>
      <c r="B1457" s="1">
        <f>B1456</f>
        <v/>
      </c>
      <c r="F1457">
        <f>TCD!E1458</f>
        <v/>
      </c>
      <c r="H1457" s="6">
        <f>IF(RIGHT(J1457,3)="BTB","E","P")</f>
        <v/>
      </c>
      <c r="I1457">
        <f>LOOKUP(F1457,'Facture Chronopost'!L:L,'Facture Chronopost'!H:H)</f>
        <v/>
      </c>
      <c r="J1457" s="6">
        <f>TCD!U1458</f>
        <v/>
      </c>
      <c r="K1457">
        <f>K1456</f>
        <v/>
      </c>
      <c r="L1457" s="151">
        <f>_xlfn.XLOOKUP(F1457,'TCD poids'!A:A,'TCD poids'!C:C)</f>
        <v/>
      </c>
      <c r="M1457">
        <f>TCD!T1458</f>
        <v/>
      </c>
      <c r="N1457">
        <f>IF(I1457="",0.2,LOOKUP(I1457,'Pays TVA'!A:A,'Pays TVA'!B:B))</f>
        <v/>
      </c>
      <c r="O1457" s="151">
        <f>IF(TCD!M1458="","",TCD!M1458)</f>
        <v/>
      </c>
      <c r="P1457" s="151">
        <f>IF(TCD!J1458="","",TCD!J1458)</f>
        <v/>
      </c>
      <c r="Q1457" s="151">
        <f>IF(AND(TCD!L1458="",TCD!Q1458=""),"",IF(SUM(TCD!L1458,TCD!Q1458)&gt;15,29,9.5))</f>
        <v/>
      </c>
      <c r="R1457" s="151">
        <f>_xlfn.XLOOKUP(F1457,TCD!E:E,TCD!K:K,"")</f>
        <v/>
      </c>
      <c r="S1457" s="151">
        <f>IF(TCD!I1458="","",IF(TCD!I1458&gt;8.5,17,8.5))</f>
        <v/>
      </c>
      <c r="T1457" s="151">
        <f>TCD!Y1458</f>
        <v/>
      </c>
    </row>
    <row r="1458">
      <c r="A1458" s="13">
        <f>TCD!V1459</f>
        <v/>
      </c>
      <c r="B1458" s="1">
        <f>B1457</f>
        <v/>
      </c>
      <c r="F1458">
        <f>TCD!E1459</f>
        <v/>
      </c>
      <c r="H1458" s="6">
        <f>IF(RIGHT(J1458,3)="BTB","E","P")</f>
        <v/>
      </c>
      <c r="I1458">
        <f>LOOKUP(F1458,'Facture Chronopost'!L:L,'Facture Chronopost'!H:H)</f>
        <v/>
      </c>
      <c r="J1458" s="6">
        <f>TCD!U1459</f>
        <v/>
      </c>
      <c r="K1458">
        <f>K1457</f>
        <v/>
      </c>
      <c r="L1458" s="151">
        <f>_xlfn.XLOOKUP(F1458,'TCD poids'!A:A,'TCD poids'!C:C)</f>
        <v/>
      </c>
      <c r="M1458">
        <f>TCD!T1459</f>
        <v/>
      </c>
      <c r="N1458">
        <f>IF(I1458="",0.2,LOOKUP(I1458,'Pays TVA'!A:A,'Pays TVA'!B:B))</f>
        <v/>
      </c>
      <c r="O1458" s="151">
        <f>IF(TCD!M1459="","",TCD!M1459)</f>
        <v/>
      </c>
      <c r="P1458" s="151">
        <f>IF(TCD!J1459="","",TCD!J1459)</f>
        <v/>
      </c>
      <c r="Q1458" s="151">
        <f>IF(AND(TCD!L1459="",TCD!Q1459=""),"",IF(SUM(TCD!L1459,TCD!Q1459)&gt;15,29,9.5))</f>
        <v/>
      </c>
      <c r="R1458" s="151">
        <f>_xlfn.XLOOKUP(F1458,TCD!E:E,TCD!K:K,"")</f>
        <v/>
      </c>
      <c r="S1458" s="151">
        <f>IF(TCD!I1459="","",IF(TCD!I1459&gt;8.5,17,8.5))</f>
        <v/>
      </c>
      <c r="T1458" s="151">
        <f>TCD!Y1459</f>
        <v/>
      </c>
    </row>
    <row r="1459">
      <c r="A1459" s="13">
        <f>TCD!V1460</f>
        <v/>
      </c>
      <c r="B1459" s="1">
        <f>B1458</f>
        <v/>
      </c>
      <c r="F1459">
        <f>TCD!E1460</f>
        <v/>
      </c>
      <c r="H1459" s="6">
        <f>IF(RIGHT(J1459,3)="BTB","E","P")</f>
        <v/>
      </c>
      <c r="I1459">
        <f>LOOKUP(F1459,'Facture Chronopost'!L:L,'Facture Chronopost'!H:H)</f>
        <v/>
      </c>
      <c r="J1459" s="6">
        <f>TCD!U1460</f>
        <v/>
      </c>
      <c r="K1459">
        <f>K1458</f>
        <v/>
      </c>
      <c r="L1459" s="151">
        <f>_xlfn.XLOOKUP(F1459,'TCD poids'!A:A,'TCD poids'!C:C)</f>
        <v/>
      </c>
      <c r="M1459">
        <f>TCD!T1460</f>
        <v/>
      </c>
      <c r="N1459">
        <f>IF(I1459="",0.2,LOOKUP(I1459,'Pays TVA'!A:A,'Pays TVA'!B:B))</f>
        <v/>
      </c>
      <c r="O1459" s="151">
        <f>IF(TCD!M1460="","",TCD!M1460)</f>
        <v/>
      </c>
      <c r="P1459" s="151">
        <f>IF(TCD!J1460="","",TCD!J1460)</f>
        <v/>
      </c>
      <c r="Q1459" s="151">
        <f>IF(AND(TCD!L1460="",TCD!Q1460=""),"",IF(SUM(TCD!L1460,TCD!Q1460)&gt;15,29,9.5))</f>
        <v/>
      </c>
      <c r="R1459" s="151">
        <f>_xlfn.XLOOKUP(F1459,TCD!E:E,TCD!K:K,"")</f>
        <v/>
      </c>
      <c r="S1459" s="151">
        <f>IF(TCD!I1460="","",IF(TCD!I1460&gt;8.5,17,8.5))</f>
        <v/>
      </c>
      <c r="T1459" s="151">
        <f>TCD!Y1460</f>
        <v/>
      </c>
    </row>
    <row r="1460">
      <c r="A1460" s="13">
        <f>TCD!V1461</f>
        <v/>
      </c>
      <c r="B1460" s="1">
        <f>B1459</f>
        <v/>
      </c>
      <c r="F1460">
        <f>TCD!E1461</f>
        <v/>
      </c>
      <c r="H1460" s="6">
        <f>IF(RIGHT(J1460,3)="BTB","E","P")</f>
        <v/>
      </c>
      <c r="I1460">
        <f>LOOKUP(F1460,'Facture Chronopost'!L:L,'Facture Chronopost'!H:H)</f>
        <v/>
      </c>
      <c r="J1460" s="6">
        <f>TCD!U1461</f>
        <v/>
      </c>
      <c r="K1460">
        <f>K1459</f>
        <v/>
      </c>
      <c r="L1460" s="151">
        <f>_xlfn.XLOOKUP(F1460,'TCD poids'!A:A,'TCD poids'!C:C)</f>
        <v/>
      </c>
      <c r="M1460">
        <f>TCD!T1461</f>
        <v/>
      </c>
      <c r="N1460">
        <f>IF(I1460="",0.2,LOOKUP(I1460,'Pays TVA'!A:A,'Pays TVA'!B:B))</f>
        <v/>
      </c>
      <c r="O1460" s="151">
        <f>IF(TCD!M1461="","",TCD!M1461)</f>
        <v/>
      </c>
      <c r="P1460" s="151">
        <f>IF(TCD!J1461="","",TCD!J1461)</f>
        <v/>
      </c>
      <c r="Q1460" s="151">
        <f>IF(AND(TCD!L1461="",TCD!Q1461=""),"",IF(SUM(TCD!L1461,TCD!Q1461)&gt;15,29,9.5))</f>
        <v/>
      </c>
      <c r="R1460" s="151">
        <f>_xlfn.XLOOKUP(F1460,TCD!E:E,TCD!K:K,"")</f>
        <v/>
      </c>
      <c r="S1460" s="151">
        <f>IF(TCD!I1461="","",IF(TCD!I1461&gt;8.5,17,8.5))</f>
        <v/>
      </c>
      <c r="T1460" s="151">
        <f>TCD!Y1461</f>
        <v/>
      </c>
    </row>
    <row r="1461">
      <c r="A1461" s="13">
        <f>TCD!V1462</f>
        <v/>
      </c>
      <c r="B1461" s="1">
        <f>B1460</f>
        <v/>
      </c>
      <c r="F1461">
        <f>TCD!E1462</f>
        <v/>
      </c>
      <c r="H1461" s="6">
        <f>IF(RIGHT(J1461,3)="BTB","E","P")</f>
        <v/>
      </c>
      <c r="I1461">
        <f>LOOKUP(F1461,'Facture Chronopost'!L:L,'Facture Chronopost'!H:H)</f>
        <v/>
      </c>
      <c r="J1461" s="6">
        <f>TCD!U1462</f>
        <v/>
      </c>
      <c r="K1461">
        <f>K1460</f>
        <v/>
      </c>
      <c r="L1461" s="151">
        <f>_xlfn.XLOOKUP(F1461,'TCD poids'!A:A,'TCD poids'!C:C)</f>
        <v/>
      </c>
      <c r="M1461">
        <f>TCD!T1462</f>
        <v/>
      </c>
      <c r="N1461">
        <f>IF(I1461="",0.2,LOOKUP(I1461,'Pays TVA'!A:A,'Pays TVA'!B:B))</f>
        <v/>
      </c>
      <c r="O1461" s="151">
        <f>IF(TCD!M1462="","",TCD!M1462)</f>
        <v/>
      </c>
      <c r="P1461" s="151">
        <f>IF(TCD!J1462="","",TCD!J1462)</f>
        <v/>
      </c>
      <c r="Q1461" s="151">
        <f>IF(AND(TCD!L1462="",TCD!Q1462=""),"",IF(SUM(TCD!L1462,TCD!Q1462)&gt;15,29,9.5))</f>
        <v/>
      </c>
      <c r="R1461" s="151">
        <f>_xlfn.XLOOKUP(F1461,TCD!E:E,TCD!K:K,"")</f>
        <v/>
      </c>
      <c r="S1461" s="151">
        <f>IF(TCD!I1462="","",IF(TCD!I1462&gt;8.5,17,8.5))</f>
        <v/>
      </c>
      <c r="T1461" s="151">
        <f>TCD!Y1462</f>
        <v/>
      </c>
    </row>
    <row r="1462">
      <c r="A1462" s="13">
        <f>TCD!V1463</f>
        <v/>
      </c>
      <c r="B1462" s="1">
        <f>B1461</f>
        <v/>
      </c>
      <c r="F1462">
        <f>TCD!E1463</f>
        <v/>
      </c>
      <c r="H1462" s="6">
        <f>IF(RIGHT(J1462,3)="BTB","E","P")</f>
        <v/>
      </c>
      <c r="I1462">
        <f>LOOKUP(F1462,'Facture Chronopost'!L:L,'Facture Chronopost'!H:H)</f>
        <v/>
      </c>
      <c r="J1462" s="6">
        <f>TCD!U1463</f>
        <v/>
      </c>
      <c r="K1462">
        <f>K1461</f>
        <v/>
      </c>
      <c r="L1462" s="151">
        <f>_xlfn.XLOOKUP(F1462,'TCD poids'!A:A,'TCD poids'!C:C)</f>
        <v/>
      </c>
      <c r="M1462">
        <f>TCD!T1463</f>
        <v/>
      </c>
      <c r="N1462">
        <f>IF(I1462="",0.2,LOOKUP(I1462,'Pays TVA'!A:A,'Pays TVA'!B:B))</f>
        <v/>
      </c>
      <c r="O1462" s="151">
        <f>IF(TCD!M1463="","",TCD!M1463)</f>
        <v/>
      </c>
      <c r="P1462" s="151">
        <f>IF(TCD!J1463="","",TCD!J1463)</f>
        <v/>
      </c>
      <c r="Q1462" s="151">
        <f>IF(AND(TCD!L1463="",TCD!Q1463=""),"",IF(SUM(TCD!L1463,TCD!Q1463)&gt;15,29,9.5))</f>
        <v/>
      </c>
      <c r="R1462" s="151">
        <f>_xlfn.XLOOKUP(F1462,TCD!E:E,TCD!K:K,"")</f>
        <v/>
      </c>
      <c r="S1462" s="151">
        <f>IF(TCD!I1463="","",IF(TCD!I1463&gt;8.5,17,8.5))</f>
        <v/>
      </c>
      <c r="T1462" s="151">
        <f>TCD!Y1463</f>
        <v/>
      </c>
    </row>
    <row r="1463">
      <c r="A1463" s="13">
        <f>TCD!V1464</f>
        <v/>
      </c>
      <c r="B1463" s="1">
        <f>B1462</f>
        <v/>
      </c>
      <c r="F1463">
        <f>TCD!E1464</f>
        <v/>
      </c>
      <c r="H1463" s="6">
        <f>IF(RIGHT(J1463,3)="BTB","E","P")</f>
        <v/>
      </c>
      <c r="I1463">
        <f>LOOKUP(F1463,'Facture Chronopost'!L:L,'Facture Chronopost'!H:H)</f>
        <v/>
      </c>
      <c r="J1463" s="6">
        <f>TCD!U1464</f>
        <v/>
      </c>
      <c r="K1463">
        <f>K1462</f>
        <v/>
      </c>
      <c r="L1463" s="151">
        <f>_xlfn.XLOOKUP(F1463,'TCD poids'!A:A,'TCD poids'!C:C)</f>
        <v/>
      </c>
      <c r="M1463">
        <f>TCD!T1464</f>
        <v/>
      </c>
      <c r="N1463">
        <f>IF(I1463="",0.2,LOOKUP(I1463,'Pays TVA'!A:A,'Pays TVA'!B:B))</f>
        <v/>
      </c>
      <c r="O1463" s="151">
        <f>IF(TCD!M1464="","",TCD!M1464)</f>
        <v/>
      </c>
      <c r="P1463" s="151">
        <f>IF(TCD!J1464="","",TCD!J1464)</f>
        <v/>
      </c>
      <c r="Q1463" s="151">
        <f>IF(AND(TCD!L1464="",TCD!Q1464=""),"",IF(SUM(TCD!L1464,TCD!Q1464)&gt;15,29,9.5))</f>
        <v/>
      </c>
      <c r="R1463" s="151">
        <f>_xlfn.XLOOKUP(F1463,TCD!E:E,TCD!K:K,"")</f>
        <v/>
      </c>
      <c r="S1463" s="151">
        <f>IF(TCD!I1464="","",IF(TCD!I1464&gt;8.5,17,8.5))</f>
        <v/>
      </c>
      <c r="T1463" s="151">
        <f>TCD!Y1464</f>
        <v/>
      </c>
    </row>
    <row r="1464">
      <c r="A1464" s="13">
        <f>TCD!V1465</f>
        <v/>
      </c>
      <c r="B1464" s="1">
        <f>B1463</f>
        <v/>
      </c>
      <c r="F1464">
        <f>TCD!E1465</f>
        <v/>
      </c>
      <c r="H1464" s="6">
        <f>IF(RIGHT(J1464,3)="BTB","E","P")</f>
        <v/>
      </c>
      <c r="I1464">
        <f>LOOKUP(F1464,'Facture Chronopost'!L:L,'Facture Chronopost'!H:H)</f>
        <v/>
      </c>
      <c r="J1464" s="6">
        <f>TCD!U1465</f>
        <v/>
      </c>
      <c r="K1464">
        <f>K1463</f>
        <v/>
      </c>
      <c r="L1464" s="151">
        <f>_xlfn.XLOOKUP(F1464,'TCD poids'!A:A,'TCD poids'!C:C)</f>
        <v/>
      </c>
      <c r="M1464">
        <f>TCD!T1465</f>
        <v/>
      </c>
      <c r="N1464">
        <f>IF(I1464="",0.2,LOOKUP(I1464,'Pays TVA'!A:A,'Pays TVA'!B:B))</f>
        <v/>
      </c>
      <c r="O1464" s="151">
        <f>IF(TCD!M1465="","",TCD!M1465)</f>
        <v/>
      </c>
      <c r="P1464" s="151">
        <f>IF(TCD!J1465="","",TCD!J1465)</f>
        <v/>
      </c>
      <c r="Q1464" s="151">
        <f>IF(AND(TCD!L1465="",TCD!Q1465=""),"",IF(SUM(TCD!L1465,TCD!Q1465)&gt;15,29,9.5))</f>
        <v/>
      </c>
      <c r="R1464" s="151">
        <f>_xlfn.XLOOKUP(F1464,TCD!E:E,TCD!K:K,"")</f>
        <v/>
      </c>
      <c r="S1464" s="151">
        <f>IF(TCD!I1465="","",IF(TCD!I1465&gt;8.5,17,8.5))</f>
        <v/>
      </c>
      <c r="T1464" s="151">
        <f>TCD!Y1465</f>
        <v/>
      </c>
    </row>
    <row r="1465">
      <c r="A1465" s="13">
        <f>TCD!V1466</f>
        <v/>
      </c>
      <c r="B1465" s="1">
        <f>B1464</f>
        <v/>
      </c>
      <c r="F1465">
        <f>TCD!E1466</f>
        <v/>
      </c>
      <c r="H1465" s="6">
        <f>IF(RIGHT(J1465,3)="BTB","E","P")</f>
        <v/>
      </c>
      <c r="I1465">
        <f>LOOKUP(F1465,'Facture Chronopost'!L:L,'Facture Chronopost'!H:H)</f>
        <v/>
      </c>
      <c r="J1465" s="6">
        <f>TCD!U1466</f>
        <v/>
      </c>
      <c r="K1465">
        <f>K1464</f>
        <v/>
      </c>
      <c r="L1465" s="151">
        <f>_xlfn.XLOOKUP(F1465,'TCD poids'!A:A,'TCD poids'!C:C)</f>
        <v/>
      </c>
      <c r="M1465">
        <f>TCD!T1466</f>
        <v/>
      </c>
      <c r="N1465">
        <f>IF(I1465="",0.2,LOOKUP(I1465,'Pays TVA'!A:A,'Pays TVA'!B:B))</f>
        <v/>
      </c>
      <c r="O1465" s="151">
        <f>IF(TCD!M1466="","",TCD!M1466)</f>
        <v/>
      </c>
      <c r="P1465" s="151">
        <f>IF(TCD!J1466="","",TCD!J1466)</f>
        <v/>
      </c>
      <c r="Q1465" s="151">
        <f>IF(AND(TCD!L1466="",TCD!Q1466=""),"",IF(SUM(TCD!L1466,TCD!Q1466)&gt;15,29,9.5))</f>
        <v/>
      </c>
      <c r="R1465" s="151">
        <f>_xlfn.XLOOKUP(F1465,TCD!E:E,TCD!K:K,"")</f>
        <v/>
      </c>
      <c r="S1465" s="151">
        <f>IF(TCD!I1466="","",IF(TCD!I1466&gt;8.5,17,8.5))</f>
        <v/>
      </c>
      <c r="T1465" s="151">
        <f>TCD!Y1466</f>
        <v/>
      </c>
    </row>
    <row r="1466">
      <c r="A1466" s="13">
        <f>TCD!V1467</f>
        <v/>
      </c>
      <c r="B1466" s="1">
        <f>B1465</f>
        <v/>
      </c>
      <c r="F1466">
        <f>TCD!E1467</f>
        <v/>
      </c>
      <c r="H1466" s="6">
        <f>IF(RIGHT(J1466,3)="BTB","E","P")</f>
        <v/>
      </c>
      <c r="I1466">
        <f>LOOKUP(F1466,'Facture Chronopost'!L:L,'Facture Chronopost'!H:H)</f>
        <v/>
      </c>
      <c r="J1466" s="6">
        <f>TCD!U1467</f>
        <v/>
      </c>
      <c r="K1466">
        <f>K1465</f>
        <v/>
      </c>
      <c r="L1466" s="151">
        <f>_xlfn.XLOOKUP(F1466,'TCD poids'!A:A,'TCD poids'!C:C)</f>
        <v/>
      </c>
      <c r="M1466">
        <f>TCD!T1467</f>
        <v/>
      </c>
      <c r="N1466">
        <f>IF(I1466="",0.2,LOOKUP(I1466,'Pays TVA'!A:A,'Pays TVA'!B:B))</f>
        <v/>
      </c>
      <c r="O1466" s="151">
        <f>IF(TCD!M1467="","",TCD!M1467)</f>
        <v/>
      </c>
      <c r="P1466" s="151">
        <f>IF(TCD!J1467="","",TCD!J1467)</f>
        <v/>
      </c>
      <c r="Q1466" s="151">
        <f>IF(AND(TCD!L1467="",TCD!Q1467=""),"",IF(SUM(TCD!L1467,TCD!Q1467)&gt;15,29,9.5))</f>
        <v/>
      </c>
      <c r="R1466" s="151">
        <f>_xlfn.XLOOKUP(F1466,TCD!E:E,TCD!K:K,"")</f>
        <v/>
      </c>
      <c r="S1466" s="151">
        <f>IF(TCD!I1467="","",IF(TCD!I1467&gt;8.5,17,8.5))</f>
        <v/>
      </c>
      <c r="T1466" s="151">
        <f>TCD!Y1467</f>
        <v/>
      </c>
    </row>
    <row r="1467">
      <c r="A1467" s="13">
        <f>TCD!V1468</f>
        <v/>
      </c>
      <c r="B1467" s="1">
        <f>B1466</f>
        <v/>
      </c>
      <c r="F1467">
        <f>TCD!E1468</f>
        <v/>
      </c>
      <c r="H1467" s="6">
        <f>IF(RIGHT(J1467,3)="BTB","E","P")</f>
        <v/>
      </c>
      <c r="I1467">
        <f>LOOKUP(F1467,'Facture Chronopost'!L:L,'Facture Chronopost'!H:H)</f>
        <v/>
      </c>
      <c r="J1467" s="6">
        <f>TCD!U1468</f>
        <v/>
      </c>
      <c r="K1467">
        <f>K1466</f>
        <v/>
      </c>
      <c r="L1467" s="151">
        <f>_xlfn.XLOOKUP(F1467,'TCD poids'!A:A,'TCD poids'!C:C)</f>
        <v/>
      </c>
      <c r="M1467">
        <f>TCD!T1468</f>
        <v/>
      </c>
      <c r="N1467">
        <f>IF(I1467="",0.2,LOOKUP(I1467,'Pays TVA'!A:A,'Pays TVA'!B:B))</f>
        <v/>
      </c>
      <c r="O1467" s="151">
        <f>IF(TCD!M1468="","",TCD!M1468)</f>
        <v/>
      </c>
      <c r="P1467" s="151">
        <f>IF(TCD!J1468="","",TCD!J1468)</f>
        <v/>
      </c>
      <c r="Q1467" s="151">
        <f>IF(AND(TCD!L1468="",TCD!Q1468=""),"",IF(SUM(TCD!L1468,TCD!Q1468)&gt;15,29,9.5))</f>
        <v/>
      </c>
      <c r="R1467" s="151">
        <f>_xlfn.XLOOKUP(F1467,TCD!E:E,TCD!K:K,"")</f>
        <v/>
      </c>
      <c r="S1467" s="151">
        <f>IF(TCD!I1468="","",IF(TCD!I1468&gt;8.5,17,8.5))</f>
        <v/>
      </c>
      <c r="T1467" s="151">
        <f>TCD!Y1468</f>
        <v/>
      </c>
    </row>
    <row r="1468">
      <c r="A1468" s="13">
        <f>TCD!V1469</f>
        <v/>
      </c>
      <c r="B1468" s="1">
        <f>B1467</f>
        <v/>
      </c>
      <c r="F1468">
        <f>TCD!E1469</f>
        <v/>
      </c>
      <c r="H1468" s="6">
        <f>IF(RIGHT(J1468,3)="BTB","E","P")</f>
        <v/>
      </c>
      <c r="I1468">
        <f>LOOKUP(F1468,'Facture Chronopost'!L:L,'Facture Chronopost'!H:H)</f>
        <v/>
      </c>
      <c r="J1468" s="6">
        <f>TCD!U1469</f>
        <v/>
      </c>
      <c r="K1468">
        <f>K1467</f>
        <v/>
      </c>
      <c r="L1468" s="151">
        <f>_xlfn.XLOOKUP(F1468,'TCD poids'!A:A,'TCD poids'!C:C)</f>
        <v/>
      </c>
      <c r="M1468">
        <f>TCD!T1469</f>
        <v/>
      </c>
      <c r="N1468">
        <f>IF(I1468="",0.2,LOOKUP(I1468,'Pays TVA'!A:A,'Pays TVA'!B:B))</f>
        <v/>
      </c>
      <c r="O1468" s="151">
        <f>IF(TCD!M1469="","",TCD!M1469)</f>
        <v/>
      </c>
      <c r="P1468" s="151">
        <f>IF(TCD!J1469="","",TCD!J1469)</f>
        <v/>
      </c>
      <c r="Q1468" s="151">
        <f>IF(AND(TCD!L1469="",TCD!Q1469=""),"",IF(SUM(TCD!L1469,TCD!Q1469)&gt;15,29,9.5))</f>
        <v/>
      </c>
      <c r="R1468" s="151">
        <f>_xlfn.XLOOKUP(F1468,TCD!E:E,TCD!K:K,"")</f>
        <v/>
      </c>
      <c r="S1468" s="151">
        <f>IF(TCD!I1469="","",IF(TCD!I1469&gt;8.5,17,8.5))</f>
        <v/>
      </c>
      <c r="T1468" s="151">
        <f>TCD!Y1469</f>
        <v/>
      </c>
    </row>
    <row r="1469">
      <c r="A1469" s="13">
        <f>TCD!V1470</f>
        <v/>
      </c>
      <c r="B1469" s="1">
        <f>B1468</f>
        <v/>
      </c>
      <c r="F1469">
        <f>TCD!E1470</f>
        <v/>
      </c>
      <c r="H1469" s="6">
        <f>IF(RIGHT(J1469,3)="BTB","E","P")</f>
        <v/>
      </c>
      <c r="I1469">
        <f>LOOKUP(F1469,'Facture Chronopost'!L:L,'Facture Chronopost'!H:H)</f>
        <v/>
      </c>
      <c r="J1469" s="6">
        <f>TCD!U1470</f>
        <v/>
      </c>
      <c r="K1469">
        <f>K1468</f>
        <v/>
      </c>
      <c r="L1469" s="151">
        <f>_xlfn.XLOOKUP(F1469,'TCD poids'!A:A,'TCD poids'!C:C)</f>
        <v/>
      </c>
      <c r="M1469">
        <f>TCD!T1470</f>
        <v/>
      </c>
      <c r="N1469">
        <f>IF(I1469="",0.2,LOOKUP(I1469,'Pays TVA'!A:A,'Pays TVA'!B:B))</f>
        <v/>
      </c>
      <c r="O1469" s="151">
        <f>IF(TCD!M1470="","",TCD!M1470)</f>
        <v/>
      </c>
      <c r="P1469" s="151">
        <f>IF(TCD!J1470="","",TCD!J1470)</f>
        <v/>
      </c>
      <c r="Q1469" s="151">
        <f>IF(AND(TCD!L1470="",TCD!Q1470=""),"",IF(SUM(TCD!L1470,TCD!Q1470)&gt;15,29,9.5))</f>
        <v/>
      </c>
      <c r="R1469" s="151">
        <f>_xlfn.XLOOKUP(F1469,TCD!E:E,TCD!K:K,"")</f>
        <v/>
      </c>
      <c r="S1469" s="151">
        <f>IF(TCD!I1470="","",IF(TCD!I1470&gt;8.5,17,8.5))</f>
        <v/>
      </c>
      <c r="T1469" s="151">
        <f>TCD!Y1470</f>
        <v/>
      </c>
    </row>
    <row r="1470">
      <c r="A1470" s="13">
        <f>TCD!V1471</f>
        <v/>
      </c>
      <c r="B1470" s="1">
        <f>B1469</f>
        <v/>
      </c>
      <c r="F1470">
        <f>TCD!E1471</f>
        <v/>
      </c>
      <c r="H1470" s="6">
        <f>IF(RIGHT(J1470,3)="BTB","E","P")</f>
        <v/>
      </c>
      <c r="I1470">
        <f>LOOKUP(F1470,'Facture Chronopost'!L:L,'Facture Chronopost'!H:H)</f>
        <v/>
      </c>
      <c r="J1470" s="6">
        <f>TCD!U1471</f>
        <v/>
      </c>
      <c r="K1470">
        <f>K1469</f>
        <v/>
      </c>
      <c r="L1470" s="151">
        <f>_xlfn.XLOOKUP(F1470,'TCD poids'!A:A,'TCD poids'!C:C)</f>
        <v/>
      </c>
      <c r="M1470">
        <f>TCD!T1471</f>
        <v/>
      </c>
      <c r="N1470">
        <f>IF(I1470="",0.2,LOOKUP(I1470,'Pays TVA'!A:A,'Pays TVA'!B:B))</f>
        <v/>
      </c>
      <c r="O1470" s="151">
        <f>IF(TCD!M1471="","",TCD!M1471)</f>
        <v/>
      </c>
      <c r="P1470" s="151">
        <f>IF(TCD!J1471="","",TCD!J1471)</f>
        <v/>
      </c>
      <c r="Q1470" s="151">
        <f>IF(AND(TCD!L1471="",TCD!Q1471=""),"",IF(SUM(TCD!L1471,TCD!Q1471)&gt;15,29,9.5))</f>
        <v/>
      </c>
      <c r="R1470" s="151">
        <f>_xlfn.XLOOKUP(F1470,TCD!E:E,TCD!K:K,"")</f>
        <v/>
      </c>
      <c r="S1470" s="151">
        <f>IF(TCD!I1471="","",IF(TCD!I1471&gt;8.5,17,8.5))</f>
        <v/>
      </c>
      <c r="T1470" s="151">
        <f>TCD!Y1471</f>
        <v/>
      </c>
    </row>
    <row r="1471">
      <c r="A1471" s="13">
        <f>TCD!V1472</f>
        <v/>
      </c>
      <c r="B1471" s="1">
        <f>B1470</f>
        <v/>
      </c>
      <c r="F1471">
        <f>TCD!E1472</f>
        <v/>
      </c>
      <c r="H1471" s="6">
        <f>IF(RIGHT(J1471,3)="BTB","E","P")</f>
        <v/>
      </c>
      <c r="I1471">
        <f>LOOKUP(F1471,'Facture Chronopost'!L:L,'Facture Chronopost'!H:H)</f>
        <v/>
      </c>
      <c r="J1471" s="6">
        <f>TCD!U1472</f>
        <v/>
      </c>
      <c r="K1471">
        <f>K1470</f>
        <v/>
      </c>
      <c r="L1471" s="151">
        <f>_xlfn.XLOOKUP(F1471,'TCD poids'!A:A,'TCD poids'!C:C)</f>
        <v/>
      </c>
      <c r="M1471">
        <f>TCD!T1472</f>
        <v/>
      </c>
      <c r="N1471">
        <f>IF(I1471="",0.2,LOOKUP(I1471,'Pays TVA'!A:A,'Pays TVA'!B:B))</f>
        <v/>
      </c>
      <c r="O1471" s="151">
        <f>IF(TCD!M1472="","",TCD!M1472)</f>
        <v/>
      </c>
      <c r="P1471" s="151">
        <f>IF(TCD!J1472="","",TCD!J1472)</f>
        <v/>
      </c>
      <c r="Q1471" s="151">
        <f>IF(AND(TCD!L1472="",TCD!Q1472=""),"",IF(SUM(TCD!L1472,TCD!Q1472)&gt;15,29,9.5))</f>
        <v/>
      </c>
      <c r="R1471" s="151">
        <f>_xlfn.XLOOKUP(F1471,TCD!E:E,TCD!K:K,"")</f>
        <v/>
      </c>
      <c r="S1471" s="151">
        <f>IF(TCD!I1472="","",IF(TCD!I1472&gt;8.5,17,8.5))</f>
        <v/>
      </c>
      <c r="T1471" s="151">
        <f>TCD!Y1472</f>
        <v/>
      </c>
    </row>
    <row r="1472">
      <c r="A1472" s="13">
        <f>TCD!V1473</f>
        <v/>
      </c>
      <c r="B1472" s="1">
        <f>B1471</f>
        <v/>
      </c>
      <c r="F1472">
        <f>TCD!E1473</f>
        <v/>
      </c>
      <c r="H1472" s="6">
        <f>IF(RIGHT(J1472,3)="BTB","E","P")</f>
        <v/>
      </c>
      <c r="I1472">
        <f>LOOKUP(F1472,'Facture Chronopost'!L:L,'Facture Chronopost'!H:H)</f>
        <v/>
      </c>
      <c r="J1472" s="6">
        <f>TCD!U1473</f>
        <v/>
      </c>
      <c r="K1472">
        <f>K1471</f>
        <v/>
      </c>
      <c r="L1472" s="151">
        <f>_xlfn.XLOOKUP(F1472,'TCD poids'!A:A,'TCD poids'!C:C)</f>
        <v/>
      </c>
      <c r="M1472">
        <f>TCD!T1473</f>
        <v/>
      </c>
      <c r="N1472">
        <f>IF(I1472="",0.2,LOOKUP(I1472,'Pays TVA'!A:A,'Pays TVA'!B:B))</f>
        <v/>
      </c>
      <c r="O1472" s="151">
        <f>IF(TCD!M1473="","",TCD!M1473)</f>
        <v/>
      </c>
      <c r="P1472" s="151">
        <f>IF(TCD!J1473="","",TCD!J1473)</f>
        <v/>
      </c>
      <c r="Q1472" s="151">
        <f>IF(AND(TCD!L1473="",TCD!Q1473=""),"",IF(SUM(TCD!L1473,TCD!Q1473)&gt;15,29,9.5))</f>
        <v/>
      </c>
      <c r="R1472" s="151">
        <f>_xlfn.XLOOKUP(F1472,TCD!E:E,TCD!K:K,"")</f>
        <v/>
      </c>
      <c r="S1472" s="151">
        <f>IF(TCD!I1473="","",IF(TCD!I1473&gt;8.5,17,8.5))</f>
        <v/>
      </c>
      <c r="T1472" s="151">
        <f>TCD!Y1473</f>
        <v/>
      </c>
    </row>
    <row r="1473">
      <c r="A1473" s="13">
        <f>TCD!V1474</f>
        <v/>
      </c>
      <c r="B1473" s="1">
        <f>B1472</f>
        <v/>
      </c>
      <c r="F1473">
        <f>TCD!E1474</f>
        <v/>
      </c>
      <c r="H1473" s="6">
        <f>IF(RIGHT(J1473,3)="BTB","E","P")</f>
        <v/>
      </c>
      <c r="I1473">
        <f>LOOKUP(F1473,'Facture Chronopost'!L:L,'Facture Chronopost'!H:H)</f>
        <v/>
      </c>
      <c r="J1473" s="6">
        <f>TCD!U1474</f>
        <v/>
      </c>
      <c r="K1473">
        <f>K1472</f>
        <v/>
      </c>
      <c r="L1473" s="151">
        <f>_xlfn.XLOOKUP(F1473,'TCD poids'!A:A,'TCD poids'!C:C)</f>
        <v/>
      </c>
      <c r="M1473">
        <f>TCD!T1474</f>
        <v/>
      </c>
      <c r="N1473">
        <f>IF(I1473="",0.2,LOOKUP(I1473,'Pays TVA'!A:A,'Pays TVA'!B:B))</f>
        <v/>
      </c>
      <c r="O1473" s="151">
        <f>IF(TCD!M1474="","",TCD!M1474)</f>
        <v/>
      </c>
      <c r="P1473" s="151">
        <f>IF(TCD!J1474="","",TCD!J1474)</f>
        <v/>
      </c>
      <c r="Q1473" s="151">
        <f>IF(AND(TCD!L1474="",TCD!Q1474=""),"",IF(SUM(TCD!L1474,TCD!Q1474)&gt;15,29,9.5))</f>
        <v/>
      </c>
      <c r="R1473" s="151">
        <f>_xlfn.XLOOKUP(F1473,TCD!E:E,TCD!K:K,"")</f>
        <v/>
      </c>
      <c r="S1473" s="151">
        <f>IF(TCD!I1474="","",IF(TCD!I1474&gt;8.5,17,8.5))</f>
        <v/>
      </c>
      <c r="T1473" s="151">
        <f>TCD!Y1474</f>
        <v/>
      </c>
    </row>
    <row r="1474">
      <c r="A1474" s="13">
        <f>TCD!V1475</f>
        <v/>
      </c>
      <c r="B1474" s="1">
        <f>B1473</f>
        <v/>
      </c>
      <c r="F1474">
        <f>TCD!E1475</f>
        <v/>
      </c>
      <c r="H1474" s="6">
        <f>IF(RIGHT(J1474,3)="BTB","E","P")</f>
        <v/>
      </c>
      <c r="I1474">
        <f>LOOKUP(F1474,'Facture Chronopost'!L:L,'Facture Chronopost'!H:H)</f>
        <v/>
      </c>
      <c r="J1474" s="6">
        <f>TCD!U1475</f>
        <v/>
      </c>
      <c r="K1474">
        <f>K1473</f>
        <v/>
      </c>
      <c r="L1474" s="151">
        <f>_xlfn.XLOOKUP(F1474,'TCD poids'!A:A,'TCD poids'!C:C)</f>
        <v/>
      </c>
      <c r="M1474">
        <f>TCD!T1475</f>
        <v/>
      </c>
      <c r="N1474">
        <f>IF(I1474="",0.2,LOOKUP(I1474,'Pays TVA'!A:A,'Pays TVA'!B:B))</f>
        <v/>
      </c>
      <c r="O1474" s="151">
        <f>IF(TCD!M1475="","",TCD!M1475)</f>
        <v/>
      </c>
      <c r="P1474" s="151">
        <f>IF(TCD!J1475="","",TCD!J1475)</f>
        <v/>
      </c>
      <c r="Q1474" s="151">
        <f>IF(AND(TCD!L1475="",TCD!Q1475=""),"",IF(SUM(TCD!L1475,TCD!Q1475)&gt;15,29,9.5))</f>
        <v/>
      </c>
      <c r="R1474" s="151">
        <f>_xlfn.XLOOKUP(F1474,TCD!E:E,TCD!K:K,"")</f>
        <v/>
      </c>
      <c r="S1474" s="151">
        <f>IF(TCD!I1475="","",IF(TCD!I1475&gt;8.5,17,8.5))</f>
        <v/>
      </c>
      <c r="T1474" s="151">
        <f>TCD!Y1475</f>
        <v/>
      </c>
    </row>
    <row r="1475">
      <c r="A1475" s="13">
        <f>TCD!V1476</f>
        <v/>
      </c>
      <c r="B1475" s="1">
        <f>B1474</f>
        <v/>
      </c>
      <c r="F1475">
        <f>TCD!E1476</f>
        <v/>
      </c>
      <c r="H1475" s="6">
        <f>IF(RIGHT(J1475,3)="BTB","E","P")</f>
        <v/>
      </c>
      <c r="I1475">
        <f>LOOKUP(F1475,'Facture Chronopost'!L:L,'Facture Chronopost'!H:H)</f>
        <v/>
      </c>
      <c r="J1475" s="6">
        <f>TCD!U1476</f>
        <v/>
      </c>
      <c r="K1475">
        <f>K1474</f>
        <v/>
      </c>
      <c r="L1475" s="151">
        <f>_xlfn.XLOOKUP(F1475,'TCD poids'!A:A,'TCD poids'!C:C)</f>
        <v/>
      </c>
      <c r="M1475">
        <f>TCD!T1476</f>
        <v/>
      </c>
      <c r="N1475">
        <f>IF(I1475="",0.2,LOOKUP(I1475,'Pays TVA'!A:A,'Pays TVA'!B:B))</f>
        <v/>
      </c>
      <c r="O1475" s="151">
        <f>IF(TCD!M1476="","",TCD!M1476)</f>
        <v/>
      </c>
      <c r="P1475" s="151">
        <f>IF(TCD!J1476="","",TCD!J1476)</f>
        <v/>
      </c>
      <c r="Q1475" s="151">
        <f>IF(AND(TCD!L1476="",TCD!Q1476=""),"",IF(SUM(TCD!L1476,TCD!Q1476)&gt;15,29,9.5))</f>
        <v/>
      </c>
      <c r="R1475" s="151">
        <f>_xlfn.XLOOKUP(F1475,TCD!E:E,TCD!K:K,"")</f>
        <v/>
      </c>
      <c r="S1475" s="151">
        <f>IF(TCD!I1476="","",IF(TCD!I1476&gt;8.5,17,8.5))</f>
        <v/>
      </c>
      <c r="T1475" s="151">
        <f>TCD!Y1476</f>
        <v/>
      </c>
    </row>
    <row r="1476">
      <c r="A1476" s="13">
        <f>TCD!V1477</f>
        <v/>
      </c>
      <c r="B1476" s="1">
        <f>B1475</f>
        <v/>
      </c>
      <c r="F1476">
        <f>TCD!E1477</f>
        <v/>
      </c>
      <c r="H1476" s="6">
        <f>IF(RIGHT(J1476,3)="BTB","E","P")</f>
        <v/>
      </c>
      <c r="I1476">
        <f>LOOKUP(F1476,'Facture Chronopost'!L:L,'Facture Chronopost'!H:H)</f>
        <v/>
      </c>
      <c r="J1476" s="6">
        <f>TCD!U1477</f>
        <v/>
      </c>
      <c r="K1476">
        <f>K1475</f>
        <v/>
      </c>
      <c r="L1476" s="151">
        <f>_xlfn.XLOOKUP(F1476,'TCD poids'!A:A,'TCD poids'!C:C)</f>
        <v/>
      </c>
      <c r="M1476">
        <f>TCD!T1477</f>
        <v/>
      </c>
      <c r="N1476">
        <f>IF(I1476="",0.2,LOOKUP(I1476,'Pays TVA'!A:A,'Pays TVA'!B:B))</f>
        <v/>
      </c>
      <c r="O1476" s="151">
        <f>IF(TCD!M1477="","",TCD!M1477)</f>
        <v/>
      </c>
      <c r="P1476" s="151">
        <f>IF(TCD!J1477="","",TCD!J1477)</f>
        <v/>
      </c>
      <c r="Q1476" s="151">
        <f>IF(AND(TCD!L1477="",TCD!Q1477=""),"",IF(SUM(TCD!L1477,TCD!Q1477)&gt;15,29,9.5))</f>
        <v/>
      </c>
      <c r="R1476" s="151">
        <f>_xlfn.XLOOKUP(F1476,TCD!E:E,TCD!K:K,"")</f>
        <v/>
      </c>
      <c r="S1476" s="151">
        <f>IF(TCD!I1477="","",IF(TCD!I1477&gt;8.5,17,8.5))</f>
        <v/>
      </c>
      <c r="T1476" s="151">
        <f>TCD!Y1477</f>
        <v/>
      </c>
    </row>
    <row r="1477">
      <c r="A1477" s="13">
        <f>TCD!V1478</f>
        <v/>
      </c>
      <c r="B1477" s="1">
        <f>B1476</f>
        <v/>
      </c>
      <c r="F1477">
        <f>TCD!E1478</f>
        <v/>
      </c>
      <c r="H1477" s="6">
        <f>IF(RIGHT(J1477,3)="BTB","E","P")</f>
        <v/>
      </c>
      <c r="I1477">
        <f>LOOKUP(F1477,'Facture Chronopost'!L:L,'Facture Chronopost'!H:H)</f>
        <v/>
      </c>
      <c r="J1477" s="6">
        <f>TCD!U1478</f>
        <v/>
      </c>
      <c r="K1477">
        <f>K1476</f>
        <v/>
      </c>
      <c r="L1477" s="151">
        <f>_xlfn.XLOOKUP(F1477,'TCD poids'!A:A,'TCD poids'!C:C)</f>
        <v/>
      </c>
      <c r="M1477">
        <f>TCD!T1478</f>
        <v/>
      </c>
      <c r="N1477">
        <f>IF(I1477="",0.2,LOOKUP(I1477,'Pays TVA'!A:A,'Pays TVA'!B:B))</f>
        <v/>
      </c>
      <c r="O1477" s="151">
        <f>IF(TCD!M1478="","",TCD!M1478)</f>
        <v/>
      </c>
      <c r="P1477" s="151">
        <f>IF(TCD!J1478="","",TCD!J1478)</f>
        <v/>
      </c>
      <c r="Q1477" s="151">
        <f>IF(AND(TCD!L1478="",TCD!Q1478=""),"",IF(SUM(TCD!L1478,TCD!Q1478)&gt;15,29,9.5))</f>
        <v/>
      </c>
      <c r="R1477" s="151">
        <f>_xlfn.XLOOKUP(F1477,TCD!E:E,TCD!K:K,"")</f>
        <v/>
      </c>
      <c r="S1477" s="151">
        <f>IF(TCD!I1478="","",IF(TCD!I1478&gt;8.5,17,8.5))</f>
        <v/>
      </c>
      <c r="T1477" s="151">
        <f>TCD!Y1478</f>
        <v/>
      </c>
    </row>
    <row r="1478">
      <c r="A1478" s="13">
        <f>TCD!V1479</f>
        <v/>
      </c>
      <c r="B1478" s="1">
        <f>B1477</f>
        <v/>
      </c>
      <c r="F1478">
        <f>TCD!E1479</f>
        <v/>
      </c>
      <c r="H1478" s="6">
        <f>IF(RIGHT(J1478,3)="BTB","E","P")</f>
        <v/>
      </c>
      <c r="I1478">
        <f>LOOKUP(F1478,'Facture Chronopost'!L:L,'Facture Chronopost'!H:H)</f>
        <v/>
      </c>
      <c r="J1478" s="6">
        <f>TCD!U1479</f>
        <v/>
      </c>
      <c r="K1478">
        <f>K1477</f>
        <v/>
      </c>
      <c r="L1478" s="151">
        <f>_xlfn.XLOOKUP(F1478,'TCD poids'!A:A,'TCD poids'!C:C)</f>
        <v/>
      </c>
      <c r="M1478">
        <f>TCD!T1479</f>
        <v/>
      </c>
      <c r="N1478">
        <f>IF(I1478="",0.2,LOOKUP(I1478,'Pays TVA'!A:A,'Pays TVA'!B:B))</f>
        <v/>
      </c>
      <c r="O1478" s="151">
        <f>IF(TCD!M1479="","",TCD!M1479)</f>
        <v/>
      </c>
      <c r="P1478" s="151">
        <f>IF(TCD!J1479="","",TCD!J1479)</f>
        <v/>
      </c>
      <c r="Q1478" s="151">
        <f>IF(AND(TCD!L1479="",TCD!Q1479=""),"",IF(SUM(TCD!L1479,TCD!Q1479)&gt;15,29,9.5))</f>
        <v/>
      </c>
      <c r="R1478" s="151">
        <f>_xlfn.XLOOKUP(F1478,TCD!E:E,TCD!K:K,"")</f>
        <v/>
      </c>
      <c r="S1478" s="151">
        <f>IF(TCD!I1479="","",IF(TCD!I1479&gt;8.5,17,8.5))</f>
        <v/>
      </c>
      <c r="T1478" s="151">
        <f>TCD!Y1479</f>
        <v/>
      </c>
    </row>
    <row r="1479">
      <c r="A1479" s="13">
        <f>TCD!V1480</f>
        <v/>
      </c>
      <c r="B1479" s="1">
        <f>B1478</f>
        <v/>
      </c>
      <c r="F1479">
        <f>TCD!E1480</f>
        <v/>
      </c>
      <c r="H1479" s="6">
        <f>IF(RIGHT(J1479,3)="BTB","E","P")</f>
        <v/>
      </c>
      <c r="I1479">
        <f>LOOKUP(F1479,'Facture Chronopost'!L:L,'Facture Chronopost'!H:H)</f>
        <v/>
      </c>
      <c r="J1479" s="6">
        <f>TCD!U1480</f>
        <v/>
      </c>
      <c r="K1479">
        <f>K1478</f>
        <v/>
      </c>
      <c r="L1479" s="151">
        <f>_xlfn.XLOOKUP(F1479,'TCD poids'!A:A,'TCD poids'!C:C)</f>
        <v/>
      </c>
      <c r="M1479">
        <f>TCD!T1480</f>
        <v/>
      </c>
      <c r="N1479">
        <f>IF(I1479="",0.2,LOOKUP(I1479,'Pays TVA'!A:A,'Pays TVA'!B:B))</f>
        <v/>
      </c>
      <c r="O1479" s="151">
        <f>IF(TCD!M1480="","",TCD!M1480)</f>
        <v/>
      </c>
      <c r="P1479" s="151">
        <f>IF(TCD!J1480="","",TCD!J1480)</f>
        <v/>
      </c>
      <c r="Q1479" s="151">
        <f>IF(AND(TCD!L1480="",TCD!Q1480=""),"",IF(SUM(TCD!L1480,TCD!Q1480)&gt;15,29,9.5))</f>
        <v/>
      </c>
      <c r="R1479" s="151">
        <f>_xlfn.XLOOKUP(F1479,TCD!E:E,TCD!K:K,"")</f>
        <v/>
      </c>
      <c r="S1479" s="151">
        <f>IF(TCD!I1480="","",IF(TCD!I1480&gt;8.5,17,8.5))</f>
        <v/>
      </c>
      <c r="T1479" s="151">
        <f>TCD!Y1480</f>
        <v/>
      </c>
    </row>
    <row r="1480">
      <c r="A1480" s="13">
        <f>TCD!V1481</f>
        <v/>
      </c>
      <c r="B1480" s="1">
        <f>B1479</f>
        <v/>
      </c>
      <c r="F1480">
        <f>TCD!E1481</f>
        <v/>
      </c>
      <c r="H1480" s="6">
        <f>IF(RIGHT(J1480,3)="BTB","E","P")</f>
        <v/>
      </c>
      <c r="I1480">
        <f>LOOKUP(F1480,'Facture Chronopost'!L:L,'Facture Chronopost'!H:H)</f>
        <v/>
      </c>
      <c r="J1480" s="6">
        <f>TCD!U1481</f>
        <v/>
      </c>
      <c r="K1480">
        <f>K1479</f>
        <v/>
      </c>
      <c r="L1480" s="151">
        <f>_xlfn.XLOOKUP(F1480,'TCD poids'!A:A,'TCD poids'!C:C)</f>
        <v/>
      </c>
      <c r="M1480">
        <f>TCD!T1481</f>
        <v/>
      </c>
      <c r="N1480">
        <f>IF(I1480="",0.2,LOOKUP(I1480,'Pays TVA'!A:A,'Pays TVA'!B:B))</f>
        <v/>
      </c>
      <c r="O1480" s="151">
        <f>IF(TCD!M1481="","",TCD!M1481)</f>
        <v/>
      </c>
      <c r="P1480" s="151">
        <f>IF(TCD!J1481="","",TCD!J1481)</f>
        <v/>
      </c>
      <c r="Q1480" s="151">
        <f>IF(AND(TCD!L1481="",TCD!Q1481=""),"",IF(SUM(TCD!L1481,TCD!Q1481)&gt;15,29,9.5))</f>
        <v/>
      </c>
      <c r="R1480" s="151">
        <f>_xlfn.XLOOKUP(F1480,TCD!E:E,TCD!K:K,"")</f>
        <v/>
      </c>
      <c r="S1480" s="151">
        <f>IF(TCD!I1481="","",IF(TCD!I1481&gt;8.5,17,8.5))</f>
        <v/>
      </c>
      <c r="T1480" s="151">
        <f>TCD!Y1481</f>
        <v/>
      </c>
    </row>
    <row r="1481">
      <c r="A1481" s="13">
        <f>TCD!V1482</f>
        <v/>
      </c>
      <c r="B1481" s="1">
        <f>B1480</f>
        <v/>
      </c>
      <c r="F1481">
        <f>TCD!E1482</f>
        <v/>
      </c>
      <c r="H1481" s="6">
        <f>IF(RIGHT(J1481,3)="BTB","E","P")</f>
        <v/>
      </c>
      <c r="I1481">
        <f>LOOKUP(F1481,'Facture Chronopost'!L:L,'Facture Chronopost'!H:H)</f>
        <v/>
      </c>
      <c r="J1481" s="6">
        <f>TCD!U1482</f>
        <v/>
      </c>
      <c r="K1481">
        <f>K1480</f>
        <v/>
      </c>
      <c r="L1481" s="151">
        <f>_xlfn.XLOOKUP(F1481,'TCD poids'!A:A,'TCD poids'!C:C)</f>
        <v/>
      </c>
      <c r="M1481">
        <f>TCD!T1482</f>
        <v/>
      </c>
      <c r="N1481">
        <f>IF(I1481="",0.2,LOOKUP(I1481,'Pays TVA'!A:A,'Pays TVA'!B:B))</f>
        <v/>
      </c>
      <c r="O1481" s="151">
        <f>IF(TCD!M1482="","",TCD!M1482)</f>
        <v/>
      </c>
      <c r="P1481" s="151">
        <f>IF(TCD!J1482="","",TCD!J1482)</f>
        <v/>
      </c>
      <c r="Q1481" s="151">
        <f>IF(AND(TCD!L1482="",TCD!Q1482=""),"",IF(SUM(TCD!L1482,TCD!Q1482)&gt;15,29,9.5))</f>
        <v/>
      </c>
      <c r="R1481" s="151">
        <f>_xlfn.XLOOKUP(F1481,TCD!E:E,TCD!K:K,"")</f>
        <v/>
      </c>
      <c r="S1481" s="151">
        <f>IF(TCD!I1482="","",IF(TCD!I1482&gt;8.5,17,8.5))</f>
        <v/>
      </c>
      <c r="T1481" s="151">
        <f>TCD!Y1482</f>
        <v/>
      </c>
    </row>
    <row r="1482">
      <c r="A1482" s="13">
        <f>TCD!V1483</f>
        <v/>
      </c>
      <c r="B1482" s="1">
        <f>B1481</f>
        <v/>
      </c>
      <c r="F1482">
        <f>TCD!E1483</f>
        <v/>
      </c>
      <c r="H1482" s="6">
        <f>IF(RIGHT(J1482,3)="BTB","E","P")</f>
        <v/>
      </c>
      <c r="I1482">
        <f>LOOKUP(F1482,'Facture Chronopost'!L:L,'Facture Chronopost'!H:H)</f>
        <v/>
      </c>
      <c r="J1482" s="6">
        <f>TCD!U1483</f>
        <v/>
      </c>
      <c r="K1482">
        <f>K1481</f>
        <v/>
      </c>
      <c r="L1482" s="151">
        <f>_xlfn.XLOOKUP(F1482,'TCD poids'!A:A,'TCD poids'!C:C)</f>
        <v/>
      </c>
      <c r="M1482">
        <f>TCD!T1483</f>
        <v/>
      </c>
      <c r="N1482">
        <f>IF(I1482="",0.2,LOOKUP(I1482,'Pays TVA'!A:A,'Pays TVA'!B:B))</f>
        <v/>
      </c>
      <c r="O1482" s="151">
        <f>IF(TCD!M1483="","",TCD!M1483)</f>
        <v/>
      </c>
      <c r="P1482" s="151">
        <f>IF(TCD!J1483="","",TCD!J1483)</f>
        <v/>
      </c>
      <c r="Q1482" s="151">
        <f>IF(AND(TCD!L1483="",TCD!Q1483=""),"",IF(SUM(TCD!L1483,TCD!Q1483)&gt;15,29,9.5))</f>
        <v/>
      </c>
      <c r="R1482" s="151">
        <f>_xlfn.XLOOKUP(F1482,TCD!E:E,TCD!K:K,"")</f>
        <v/>
      </c>
      <c r="S1482" s="151">
        <f>IF(TCD!I1483="","",IF(TCD!I1483&gt;8.5,17,8.5))</f>
        <v/>
      </c>
      <c r="T1482" s="151">
        <f>TCD!Y1483</f>
        <v/>
      </c>
    </row>
    <row r="1483">
      <c r="A1483" s="13">
        <f>TCD!V1484</f>
        <v/>
      </c>
      <c r="B1483" s="1">
        <f>B1482</f>
        <v/>
      </c>
      <c r="F1483">
        <f>TCD!E1484</f>
        <v/>
      </c>
      <c r="H1483" s="6">
        <f>IF(RIGHT(J1483,3)="BTB","E","P")</f>
        <v/>
      </c>
      <c r="I1483">
        <f>LOOKUP(F1483,'Facture Chronopost'!L:L,'Facture Chronopost'!H:H)</f>
        <v/>
      </c>
      <c r="J1483" s="6">
        <f>TCD!U1484</f>
        <v/>
      </c>
      <c r="K1483">
        <f>K1482</f>
        <v/>
      </c>
      <c r="L1483" s="151">
        <f>_xlfn.XLOOKUP(F1483,'TCD poids'!A:A,'TCD poids'!C:C)</f>
        <v/>
      </c>
      <c r="M1483">
        <f>TCD!T1484</f>
        <v/>
      </c>
      <c r="N1483">
        <f>IF(I1483="",0.2,LOOKUP(I1483,'Pays TVA'!A:A,'Pays TVA'!B:B))</f>
        <v/>
      </c>
      <c r="O1483" s="151">
        <f>IF(TCD!M1484="","",TCD!M1484)</f>
        <v/>
      </c>
      <c r="P1483" s="151">
        <f>IF(TCD!J1484="","",TCD!J1484)</f>
        <v/>
      </c>
      <c r="Q1483" s="151">
        <f>IF(AND(TCD!L1484="",TCD!Q1484=""),"",IF(SUM(TCD!L1484,TCD!Q1484)&gt;15,29,9.5))</f>
        <v/>
      </c>
      <c r="R1483" s="151">
        <f>_xlfn.XLOOKUP(F1483,TCD!E:E,TCD!K:K,"")</f>
        <v/>
      </c>
      <c r="S1483" s="151">
        <f>IF(TCD!I1484="","",IF(TCD!I1484&gt;8.5,17,8.5))</f>
        <v/>
      </c>
      <c r="T1483" s="151">
        <f>TCD!Y1484</f>
        <v/>
      </c>
    </row>
    <row r="1484">
      <c r="A1484" s="13">
        <f>TCD!V1485</f>
        <v/>
      </c>
      <c r="B1484" s="1">
        <f>B1483</f>
        <v/>
      </c>
      <c r="F1484">
        <f>TCD!E1485</f>
        <v/>
      </c>
      <c r="H1484" s="6">
        <f>IF(RIGHT(J1484,3)="BTB","E","P")</f>
        <v/>
      </c>
      <c r="I1484">
        <f>LOOKUP(F1484,'Facture Chronopost'!L:L,'Facture Chronopost'!H:H)</f>
        <v/>
      </c>
      <c r="J1484" s="6">
        <f>TCD!U1485</f>
        <v/>
      </c>
      <c r="K1484">
        <f>K1483</f>
        <v/>
      </c>
      <c r="L1484" s="151">
        <f>_xlfn.XLOOKUP(F1484,'TCD poids'!A:A,'TCD poids'!C:C)</f>
        <v/>
      </c>
      <c r="M1484">
        <f>TCD!T1485</f>
        <v/>
      </c>
      <c r="N1484">
        <f>IF(I1484="",0.2,LOOKUP(I1484,'Pays TVA'!A:A,'Pays TVA'!B:B))</f>
        <v/>
      </c>
      <c r="O1484" s="151">
        <f>IF(TCD!M1485="","",TCD!M1485)</f>
        <v/>
      </c>
      <c r="P1484" s="151">
        <f>IF(TCD!J1485="","",TCD!J1485)</f>
        <v/>
      </c>
      <c r="Q1484" s="151">
        <f>IF(AND(TCD!L1485="",TCD!Q1485=""),"",IF(SUM(TCD!L1485,TCD!Q1485)&gt;15,29,9.5))</f>
        <v/>
      </c>
      <c r="R1484" s="151">
        <f>_xlfn.XLOOKUP(F1484,TCD!E:E,TCD!K:K,"")</f>
        <v/>
      </c>
      <c r="S1484" s="151">
        <f>IF(TCD!I1485="","",IF(TCD!I1485&gt;8.5,17,8.5))</f>
        <v/>
      </c>
      <c r="T1484" s="151">
        <f>TCD!Y1485</f>
        <v/>
      </c>
    </row>
    <row r="1485">
      <c r="A1485" s="13">
        <f>TCD!V1486</f>
        <v/>
      </c>
      <c r="B1485" s="1">
        <f>B1484</f>
        <v/>
      </c>
      <c r="F1485">
        <f>TCD!E1486</f>
        <v/>
      </c>
      <c r="H1485" s="6">
        <f>IF(RIGHT(J1485,3)="BTB","E","P")</f>
        <v/>
      </c>
      <c r="I1485">
        <f>LOOKUP(F1485,'Facture Chronopost'!L:L,'Facture Chronopost'!H:H)</f>
        <v/>
      </c>
      <c r="J1485" s="6">
        <f>TCD!U1486</f>
        <v/>
      </c>
      <c r="K1485">
        <f>K1484</f>
        <v/>
      </c>
      <c r="L1485" s="151">
        <f>_xlfn.XLOOKUP(F1485,'TCD poids'!A:A,'TCD poids'!C:C)</f>
        <v/>
      </c>
      <c r="M1485">
        <f>TCD!T1486</f>
        <v/>
      </c>
      <c r="N1485">
        <f>IF(I1485="",0.2,LOOKUP(I1485,'Pays TVA'!A:A,'Pays TVA'!B:B))</f>
        <v/>
      </c>
      <c r="O1485" s="151">
        <f>IF(TCD!M1486="","",TCD!M1486)</f>
        <v/>
      </c>
      <c r="P1485" s="151">
        <f>IF(TCD!J1486="","",TCD!J1486)</f>
        <v/>
      </c>
      <c r="Q1485" s="151">
        <f>IF(AND(TCD!L1486="",TCD!Q1486=""),"",IF(SUM(TCD!L1486,TCD!Q1486)&gt;15,29,9.5))</f>
        <v/>
      </c>
      <c r="R1485" s="151">
        <f>_xlfn.XLOOKUP(F1485,TCD!E:E,TCD!K:K,"")</f>
        <v/>
      </c>
      <c r="S1485" s="151">
        <f>IF(TCD!I1486="","",IF(TCD!I1486&gt;8.5,17,8.5))</f>
        <v/>
      </c>
      <c r="T1485" s="151">
        <f>TCD!Y1486</f>
        <v/>
      </c>
    </row>
    <row r="1486">
      <c r="A1486" s="13">
        <f>TCD!V1487</f>
        <v/>
      </c>
      <c r="B1486" s="1">
        <f>B1485</f>
        <v/>
      </c>
      <c r="F1486">
        <f>TCD!E1487</f>
        <v/>
      </c>
      <c r="H1486" s="6">
        <f>IF(RIGHT(J1486,3)="BTB","E","P")</f>
        <v/>
      </c>
      <c r="I1486">
        <f>LOOKUP(F1486,'Facture Chronopost'!L:L,'Facture Chronopost'!H:H)</f>
        <v/>
      </c>
      <c r="J1486" s="6">
        <f>TCD!U1487</f>
        <v/>
      </c>
      <c r="K1486">
        <f>K1485</f>
        <v/>
      </c>
      <c r="L1486" s="151">
        <f>_xlfn.XLOOKUP(F1486,'TCD poids'!A:A,'TCD poids'!C:C)</f>
        <v/>
      </c>
      <c r="M1486">
        <f>TCD!T1487</f>
        <v/>
      </c>
      <c r="N1486">
        <f>IF(I1486="",0.2,LOOKUP(I1486,'Pays TVA'!A:A,'Pays TVA'!B:B))</f>
        <v/>
      </c>
      <c r="O1486" s="151">
        <f>IF(TCD!M1487="","",TCD!M1487)</f>
        <v/>
      </c>
      <c r="P1486" s="151">
        <f>IF(TCD!J1487="","",TCD!J1487)</f>
        <v/>
      </c>
      <c r="Q1486" s="151">
        <f>IF(AND(TCD!L1487="",TCD!Q1487=""),"",IF(SUM(TCD!L1487,TCD!Q1487)&gt;15,29,9.5))</f>
        <v/>
      </c>
      <c r="R1486" s="151">
        <f>_xlfn.XLOOKUP(F1486,TCD!E:E,TCD!K:K,"")</f>
        <v/>
      </c>
      <c r="S1486" s="151">
        <f>IF(TCD!I1487="","",IF(TCD!I1487&gt;8.5,17,8.5))</f>
        <v/>
      </c>
      <c r="T1486" s="151">
        <f>TCD!Y1487</f>
        <v/>
      </c>
    </row>
    <row r="1487">
      <c r="A1487" s="13">
        <f>TCD!V1488</f>
        <v/>
      </c>
      <c r="B1487" s="1">
        <f>B1486</f>
        <v/>
      </c>
      <c r="F1487">
        <f>TCD!E1488</f>
        <v/>
      </c>
      <c r="H1487" s="6">
        <f>IF(RIGHT(J1487,3)="BTB","E","P")</f>
        <v/>
      </c>
      <c r="I1487">
        <f>LOOKUP(F1487,'Facture Chronopost'!L:L,'Facture Chronopost'!H:H)</f>
        <v/>
      </c>
      <c r="J1487" s="6">
        <f>TCD!U1488</f>
        <v/>
      </c>
      <c r="K1487">
        <f>K1486</f>
        <v/>
      </c>
      <c r="L1487" s="151">
        <f>_xlfn.XLOOKUP(F1487,'TCD poids'!A:A,'TCD poids'!C:C)</f>
        <v/>
      </c>
      <c r="M1487">
        <f>TCD!T1488</f>
        <v/>
      </c>
      <c r="N1487">
        <f>IF(I1487="",0.2,LOOKUP(I1487,'Pays TVA'!A:A,'Pays TVA'!B:B))</f>
        <v/>
      </c>
      <c r="O1487" s="151">
        <f>IF(TCD!M1488="","",TCD!M1488)</f>
        <v/>
      </c>
      <c r="P1487" s="151">
        <f>IF(TCD!J1488="","",TCD!J1488)</f>
        <v/>
      </c>
      <c r="Q1487" s="151">
        <f>IF(AND(TCD!L1488="",TCD!Q1488=""),"",IF(SUM(TCD!L1488,TCD!Q1488)&gt;15,29,9.5))</f>
        <v/>
      </c>
      <c r="R1487" s="151">
        <f>_xlfn.XLOOKUP(F1487,TCD!E:E,TCD!K:K,"")</f>
        <v/>
      </c>
      <c r="S1487" s="151">
        <f>IF(TCD!I1488="","",IF(TCD!I1488&gt;8.5,17,8.5))</f>
        <v/>
      </c>
      <c r="T1487" s="151">
        <f>TCD!Y1488</f>
        <v/>
      </c>
    </row>
    <row r="1488">
      <c r="A1488" s="13">
        <f>TCD!V1489</f>
        <v/>
      </c>
      <c r="B1488" s="1">
        <f>B1487</f>
        <v/>
      </c>
      <c r="F1488">
        <f>TCD!E1489</f>
        <v/>
      </c>
      <c r="H1488" s="6">
        <f>IF(RIGHT(J1488,3)="BTB","E","P")</f>
        <v/>
      </c>
      <c r="I1488">
        <f>LOOKUP(F1488,'Facture Chronopost'!L:L,'Facture Chronopost'!H:H)</f>
        <v/>
      </c>
      <c r="J1488" s="6">
        <f>TCD!U1489</f>
        <v/>
      </c>
      <c r="K1488">
        <f>K1487</f>
        <v/>
      </c>
      <c r="L1488" s="151">
        <f>_xlfn.XLOOKUP(F1488,'TCD poids'!A:A,'TCD poids'!C:C)</f>
        <v/>
      </c>
      <c r="M1488">
        <f>TCD!T1489</f>
        <v/>
      </c>
      <c r="N1488">
        <f>IF(I1488="",0.2,LOOKUP(I1488,'Pays TVA'!A:A,'Pays TVA'!B:B))</f>
        <v/>
      </c>
      <c r="O1488" s="151">
        <f>IF(TCD!M1489="","",TCD!M1489)</f>
        <v/>
      </c>
      <c r="P1488" s="151">
        <f>IF(TCD!J1489="","",TCD!J1489)</f>
        <v/>
      </c>
      <c r="Q1488" s="151">
        <f>IF(AND(TCD!L1489="",TCD!Q1489=""),"",IF(SUM(TCD!L1489,TCD!Q1489)&gt;15,29,9.5))</f>
        <v/>
      </c>
      <c r="R1488" s="151">
        <f>_xlfn.XLOOKUP(F1488,TCD!E:E,TCD!K:K,"")</f>
        <v/>
      </c>
      <c r="S1488" s="151">
        <f>IF(TCD!I1489="","",IF(TCD!I1489&gt;8.5,17,8.5))</f>
        <v/>
      </c>
      <c r="T1488" s="151">
        <f>TCD!Y1489</f>
        <v/>
      </c>
    </row>
    <row r="1489">
      <c r="A1489" s="13">
        <f>TCD!V1490</f>
        <v/>
      </c>
      <c r="B1489" s="1">
        <f>B1488</f>
        <v/>
      </c>
      <c r="F1489">
        <f>TCD!E1490</f>
        <v/>
      </c>
      <c r="H1489" s="6">
        <f>IF(RIGHT(J1489,3)="BTB","E","P")</f>
        <v/>
      </c>
      <c r="I1489">
        <f>LOOKUP(F1489,'Facture Chronopost'!L:L,'Facture Chronopost'!H:H)</f>
        <v/>
      </c>
      <c r="J1489" s="6">
        <f>TCD!U1490</f>
        <v/>
      </c>
      <c r="K1489">
        <f>K1488</f>
        <v/>
      </c>
      <c r="L1489" s="151">
        <f>_xlfn.XLOOKUP(F1489,'TCD poids'!A:A,'TCD poids'!C:C)</f>
        <v/>
      </c>
      <c r="M1489">
        <f>TCD!T1490</f>
        <v/>
      </c>
      <c r="N1489">
        <f>IF(I1489="",0.2,LOOKUP(I1489,'Pays TVA'!A:A,'Pays TVA'!B:B))</f>
        <v/>
      </c>
      <c r="O1489" s="151">
        <f>IF(TCD!M1490="","",TCD!M1490)</f>
        <v/>
      </c>
      <c r="P1489" s="151">
        <f>IF(TCD!J1490="","",TCD!J1490)</f>
        <v/>
      </c>
      <c r="Q1489" s="151">
        <f>IF(AND(TCD!L1490="",TCD!Q1490=""),"",IF(SUM(TCD!L1490,TCD!Q1490)&gt;15,29,9.5))</f>
        <v/>
      </c>
      <c r="R1489" s="151">
        <f>_xlfn.XLOOKUP(F1489,TCD!E:E,TCD!K:K,"")</f>
        <v/>
      </c>
      <c r="S1489" s="151">
        <f>IF(TCD!I1490="","",IF(TCD!I1490&gt;8.5,17,8.5))</f>
        <v/>
      </c>
      <c r="T1489" s="151">
        <f>TCD!Y1490</f>
        <v/>
      </c>
    </row>
    <row r="1490">
      <c r="A1490" s="13">
        <f>TCD!V1491</f>
        <v/>
      </c>
      <c r="B1490" s="1">
        <f>B1489</f>
        <v/>
      </c>
      <c r="F1490">
        <f>TCD!E1491</f>
        <v/>
      </c>
      <c r="H1490" s="6">
        <f>IF(RIGHT(J1490,3)="BTB","E","P")</f>
        <v/>
      </c>
      <c r="I1490">
        <f>LOOKUP(F1490,'Facture Chronopost'!L:L,'Facture Chronopost'!H:H)</f>
        <v/>
      </c>
      <c r="J1490" s="6">
        <f>TCD!U1491</f>
        <v/>
      </c>
      <c r="K1490">
        <f>K1489</f>
        <v/>
      </c>
      <c r="L1490" s="151">
        <f>_xlfn.XLOOKUP(F1490,'TCD poids'!A:A,'TCD poids'!C:C)</f>
        <v/>
      </c>
      <c r="M1490">
        <f>TCD!T1491</f>
        <v/>
      </c>
      <c r="N1490">
        <f>IF(I1490="",0.2,LOOKUP(I1490,'Pays TVA'!A:A,'Pays TVA'!B:B))</f>
        <v/>
      </c>
      <c r="O1490" s="151">
        <f>IF(TCD!M1491="","",TCD!M1491)</f>
        <v/>
      </c>
      <c r="P1490" s="151">
        <f>IF(TCD!J1491="","",TCD!J1491)</f>
        <v/>
      </c>
      <c r="Q1490" s="151">
        <f>IF(AND(TCD!L1491="",TCD!Q1491=""),"",IF(SUM(TCD!L1491,TCD!Q1491)&gt;15,29,9.5))</f>
        <v/>
      </c>
      <c r="R1490" s="151">
        <f>_xlfn.XLOOKUP(F1490,TCD!E:E,TCD!K:K,"")</f>
        <v/>
      </c>
      <c r="S1490" s="151">
        <f>IF(TCD!I1491="","",IF(TCD!I1491&gt;8.5,17,8.5))</f>
        <v/>
      </c>
      <c r="T1490" s="151">
        <f>TCD!Y1491</f>
        <v/>
      </c>
    </row>
    <row r="1491">
      <c r="A1491" s="13">
        <f>TCD!V1492</f>
        <v/>
      </c>
      <c r="B1491" s="1">
        <f>B1490</f>
        <v/>
      </c>
      <c r="F1491">
        <f>TCD!E1492</f>
        <v/>
      </c>
      <c r="H1491" s="6">
        <f>IF(RIGHT(J1491,3)="BTB","E","P")</f>
        <v/>
      </c>
      <c r="I1491">
        <f>LOOKUP(F1491,'Facture Chronopost'!L:L,'Facture Chronopost'!H:H)</f>
        <v/>
      </c>
      <c r="J1491" s="6">
        <f>TCD!U1492</f>
        <v/>
      </c>
      <c r="K1491">
        <f>K1490</f>
        <v/>
      </c>
      <c r="L1491" s="151">
        <f>_xlfn.XLOOKUP(F1491,'TCD poids'!A:A,'TCD poids'!C:C)</f>
        <v/>
      </c>
      <c r="M1491">
        <f>TCD!T1492</f>
        <v/>
      </c>
      <c r="N1491">
        <f>IF(I1491="",0.2,LOOKUP(I1491,'Pays TVA'!A:A,'Pays TVA'!B:B))</f>
        <v/>
      </c>
      <c r="O1491" s="151">
        <f>IF(TCD!M1492="","",TCD!M1492)</f>
        <v/>
      </c>
      <c r="P1491" s="151">
        <f>IF(TCD!J1492="","",TCD!J1492)</f>
        <v/>
      </c>
      <c r="Q1491" s="151">
        <f>IF(AND(TCD!L1492="",TCD!Q1492=""),"",IF(SUM(TCD!L1492,TCD!Q1492)&gt;15,29,9.5))</f>
        <v/>
      </c>
      <c r="R1491" s="151">
        <f>_xlfn.XLOOKUP(F1491,TCD!E:E,TCD!K:K,"")</f>
        <v/>
      </c>
      <c r="S1491" s="151">
        <f>IF(TCD!I1492="","",IF(TCD!I1492&gt;8.5,17,8.5))</f>
        <v/>
      </c>
      <c r="T1491" s="151">
        <f>TCD!Y1492</f>
        <v/>
      </c>
    </row>
    <row r="1492">
      <c r="A1492" s="13">
        <f>TCD!V1493</f>
        <v/>
      </c>
      <c r="B1492" s="1">
        <f>B1491</f>
        <v/>
      </c>
      <c r="F1492">
        <f>TCD!E1493</f>
        <v/>
      </c>
      <c r="H1492" s="6">
        <f>IF(RIGHT(J1492,3)="BTB","E","P")</f>
        <v/>
      </c>
      <c r="I1492">
        <f>LOOKUP(F1492,'Facture Chronopost'!L:L,'Facture Chronopost'!H:H)</f>
        <v/>
      </c>
      <c r="J1492" s="6">
        <f>TCD!U1493</f>
        <v/>
      </c>
      <c r="K1492">
        <f>K1491</f>
        <v/>
      </c>
      <c r="L1492" s="151">
        <f>_xlfn.XLOOKUP(F1492,'TCD poids'!A:A,'TCD poids'!C:C)</f>
        <v/>
      </c>
      <c r="M1492">
        <f>TCD!T1493</f>
        <v/>
      </c>
      <c r="N1492">
        <f>IF(I1492="",0.2,LOOKUP(I1492,'Pays TVA'!A:A,'Pays TVA'!B:B))</f>
        <v/>
      </c>
      <c r="O1492" s="151">
        <f>IF(TCD!M1493="","",TCD!M1493)</f>
        <v/>
      </c>
      <c r="P1492" s="151">
        <f>IF(TCD!J1493="","",TCD!J1493)</f>
        <v/>
      </c>
      <c r="Q1492" s="151">
        <f>IF(AND(TCD!L1493="",TCD!Q1493=""),"",IF(SUM(TCD!L1493,TCD!Q1493)&gt;15,29,9.5))</f>
        <v/>
      </c>
      <c r="R1492" s="151">
        <f>_xlfn.XLOOKUP(F1492,TCD!E:E,TCD!K:K,"")</f>
        <v/>
      </c>
      <c r="S1492" s="151">
        <f>IF(TCD!I1493="","",IF(TCD!I1493&gt;8.5,17,8.5))</f>
        <v/>
      </c>
      <c r="T1492" s="151">
        <f>TCD!Y1493</f>
        <v/>
      </c>
    </row>
    <row r="1493">
      <c r="A1493" s="13">
        <f>TCD!V1494</f>
        <v/>
      </c>
      <c r="B1493" s="1">
        <f>B1492</f>
        <v/>
      </c>
      <c r="F1493">
        <f>TCD!E1494</f>
        <v/>
      </c>
      <c r="H1493" s="6">
        <f>IF(RIGHT(J1493,3)="BTB","E","P")</f>
        <v/>
      </c>
      <c r="I1493">
        <f>LOOKUP(F1493,'Facture Chronopost'!L:L,'Facture Chronopost'!H:H)</f>
        <v/>
      </c>
      <c r="J1493" s="6">
        <f>TCD!U1494</f>
        <v/>
      </c>
      <c r="K1493">
        <f>K1492</f>
        <v/>
      </c>
      <c r="L1493" s="151">
        <f>_xlfn.XLOOKUP(F1493,'TCD poids'!A:A,'TCD poids'!C:C)</f>
        <v/>
      </c>
      <c r="M1493">
        <f>TCD!T1494</f>
        <v/>
      </c>
      <c r="N1493">
        <f>IF(I1493="",0.2,LOOKUP(I1493,'Pays TVA'!A:A,'Pays TVA'!B:B))</f>
        <v/>
      </c>
      <c r="O1493" s="151">
        <f>IF(TCD!M1494="","",TCD!M1494)</f>
        <v/>
      </c>
      <c r="P1493" s="151">
        <f>IF(TCD!J1494="","",TCD!J1494)</f>
        <v/>
      </c>
      <c r="Q1493" s="151">
        <f>IF(AND(TCD!L1494="",TCD!Q1494=""),"",IF(SUM(TCD!L1494,TCD!Q1494)&gt;15,29,9.5))</f>
        <v/>
      </c>
      <c r="R1493" s="151">
        <f>_xlfn.XLOOKUP(F1493,TCD!E:E,TCD!K:K,"")</f>
        <v/>
      </c>
      <c r="S1493" s="151">
        <f>IF(TCD!I1494="","",IF(TCD!I1494&gt;8.5,17,8.5))</f>
        <v/>
      </c>
      <c r="T1493" s="151">
        <f>TCD!Y1494</f>
        <v/>
      </c>
    </row>
    <row r="1494">
      <c r="A1494" s="13">
        <f>TCD!V1495</f>
        <v/>
      </c>
      <c r="B1494" s="1">
        <f>B1493</f>
        <v/>
      </c>
      <c r="F1494">
        <f>TCD!E1495</f>
        <v/>
      </c>
      <c r="H1494" s="6">
        <f>IF(RIGHT(J1494,3)="BTB","E","P")</f>
        <v/>
      </c>
      <c r="I1494">
        <f>LOOKUP(F1494,'Facture Chronopost'!L:L,'Facture Chronopost'!H:H)</f>
        <v/>
      </c>
      <c r="J1494" s="6">
        <f>TCD!U1495</f>
        <v/>
      </c>
      <c r="K1494">
        <f>K1493</f>
        <v/>
      </c>
      <c r="L1494" s="151">
        <f>_xlfn.XLOOKUP(F1494,'TCD poids'!A:A,'TCD poids'!C:C)</f>
        <v/>
      </c>
      <c r="M1494">
        <f>TCD!T1495</f>
        <v/>
      </c>
      <c r="N1494">
        <f>IF(I1494="",0.2,LOOKUP(I1494,'Pays TVA'!A:A,'Pays TVA'!B:B))</f>
        <v/>
      </c>
      <c r="O1494" s="151">
        <f>IF(TCD!M1495="","",TCD!M1495)</f>
        <v/>
      </c>
      <c r="P1494" s="151">
        <f>IF(TCD!J1495="","",TCD!J1495)</f>
        <v/>
      </c>
      <c r="Q1494" s="151">
        <f>IF(AND(TCD!L1495="",TCD!Q1495=""),"",IF(SUM(TCD!L1495,TCD!Q1495)&gt;15,29,9.5))</f>
        <v/>
      </c>
      <c r="R1494" s="151">
        <f>_xlfn.XLOOKUP(F1494,TCD!E:E,TCD!K:K,"")</f>
        <v/>
      </c>
      <c r="S1494" s="151">
        <f>IF(TCD!I1495="","",IF(TCD!I1495&gt;8.5,17,8.5))</f>
        <v/>
      </c>
      <c r="T1494" s="151">
        <f>TCD!Y1495</f>
        <v/>
      </c>
    </row>
    <row r="1495">
      <c r="A1495" s="13">
        <f>TCD!V1496</f>
        <v/>
      </c>
      <c r="B1495" s="1">
        <f>B1494</f>
        <v/>
      </c>
      <c r="F1495">
        <f>TCD!E1496</f>
        <v/>
      </c>
      <c r="H1495" s="6">
        <f>IF(RIGHT(J1495,3)="BTB","E","P")</f>
        <v/>
      </c>
      <c r="I1495">
        <f>LOOKUP(F1495,'Facture Chronopost'!L:L,'Facture Chronopost'!H:H)</f>
        <v/>
      </c>
      <c r="J1495" s="6">
        <f>TCD!U1496</f>
        <v/>
      </c>
      <c r="K1495">
        <f>K1494</f>
        <v/>
      </c>
      <c r="L1495" s="151">
        <f>_xlfn.XLOOKUP(F1495,'TCD poids'!A:A,'TCD poids'!C:C)</f>
        <v/>
      </c>
      <c r="M1495">
        <f>TCD!T1496</f>
        <v/>
      </c>
      <c r="N1495">
        <f>IF(I1495="",0.2,LOOKUP(I1495,'Pays TVA'!A:A,'Pays TVA'!B:B))</f>
        <v/>
      </c>
      <c r="O1495" s="151">
        <f>IF(TCD!M1496="","",TCD!M1496)</f>
        <v/>
      </c>
      <c r="P1495" s="151">
        <f>IF(TCD!J1496="","",TCD!J1496)</f>
        <v/>
      </c>
      <c r="Q1495" s="151">
        <f>IF(AND(TCD!L1496="",TCD!Q1496=""),"",IF(SUM(TCD!L1496,TCD!Q1496)&gt;15,29,9.5))</f>
        <v/>
      </c>
      <c r="R1495" s="151">
        <f>_xlfn.XLOOKUP(F1495,TCD!E:E,TCD!K:K,"")</f>
        <v/>
      </c>
      <c r="S1495" s="151">
        <f>IF(TCD!I1496="","",IF(TCD!I1496&gt;8.5,17,8.5))</f>
        <v/>
      </c>
      <c r="T1495" s="151">
        <f>TCD!Y1496</f>
        <v/>
      </c>
    </row>
    <row r="1496">
      <c r="A1496" s="13">
        <f>TCD!V1497</f>
        <v/>
      </c>
      <c r="B1496" s="1">
        <f>B1495</f>
        <v/>
      </c>
      <c r="F1496">
        <f>TCD!E1497</f>
        <v/>
      </c>
      <c r="H1496" s="6">
        <f>IF(RIGHT(J1496,3)="BTB","E","P")</f>
        <v/>
      </c>
      <c r="I1496">
        <f>LOOKUP(F1496,'Facture Chronopost'!L:L,'Facture Chronopost'!H:H)</f>
        <v/>
      </c>
      <c r="J1496" s="6">
        <f>TCD!U1497</f>
        <v/>
      </c>
      <c r="K1496">
        <f>K1495</f>
        <v/>
      </c>
      <c r="L1496" s="151">
        <f>_xlfn.XLOOKUP(F1496,'TCD poids'!A:A,'TCD poids'!C:C)</f>
        <v/>
      </c>
      <c r="M1496">
        <f>TCD!T1497</f>
        <v/>
      </c>
      <c r="N1496">
        <f>IF(I1496="",0.2,LOOKUP(I1496,'Pays TVA'!A:A,'Pays TVA'!B:B))</f>
        <v/>
      </c>
      <c r="O1496" s="151">
        <f>IF(TCD!M1497="","",TCD!M1497)</f>
        <v/>
      </c>
      <c r="P1496" s="151">
        <f>IF(TCD!J1497="","",TCD!J1497)</f>
        <v/>
      </c>
      <c r="Q1496" s="151">
        <f>IF(AND(TCD!L1497="",TCD!Q1497=""),"",IF(SUM(TCD!L1497,TCD!Q1497)&gt;15,29,9.5))</f>
        <v/>
      </c>
      <c r="R1496" s="151">
        <f>_xlfn.XLOOKUP(F1496,TCD!E:E,TCD!K:K,"")</f>
        <v/>
      </c>
      <c r="S1496" s="151">
        <f>IF(TCD!I1497="","",IF(TCD!I1497&gt;8.5,17,8.5))</f>
        <v/>
      </c>
      <c r="T1496" s="151">
        <f>TCD!Y1497</f>
        <v/>
      </c>
    </row>
    <row r="1497">
      <c r="A1497" s="13">
        <f>TCD!V1498</f>
        <v/>
      </c>
      <c r="B1497" s="1">
        <f>B1496</f>
        <v/>
      </c>
      <c r="F1497">
        <f>TCD!E1498</f>
        <v/>
      </c>
      <c r="H1497" s="6">
        <f>IF(RIGHT(J1497,3)="BTB","E","P")</f>
        <v/>
      </c>
      <c r="I1497">
        <f>LOOKUP(F1497,'Facture Chronopost'!L:L,'Facture Chronopost'!H:H)</f>
        <v/>
      </c>
      <c r="J1497" s="6">
        <f>TCD!U1498</f>
        <v/>
      </c>
      <c r="K1497">
        <f>K1496</f>
        <v/>
      </c>
      <c r="L1497" s="151">
        <f>_xlfn.XLOOKUP(F1497,'TCD poids'!A:A,'TCD poids'!C:C)</f>
        <v/>
      </c>
      <c r="M1497">
        <f>TCD!T1498</f>
        <v/>
      </c>
      <c r="N1497">
        <f>IF(I1497="",0.2,LOOKUP(I1497,'Pays TVA'!A:A,'Pays TVA'!B:B))</f>
        <v/>
      </c>
      <c r="O1497" s="151">
        <f>IF(TCD!M1498="","",TCD!M1498)</f>
        <v/>
      </c>
      <c r="P1497" s="151">
        <f>IF(TCD!J1498="","",TCD!J1498)</f>
        <v/>
      </c>
      <c r="Q1497" s="151">
        <f>IF(AND(TCD!L1498="",TCD!Q1498=""),"",IF(SUM(TCD!L1498,TCD!Q1498)&gt;15,29,9.5))</f>
        <v/>
      </c>
      <c r="R1497" s="151">
        <f>_xlfn.XLOOKUP(F1497,TCD!E:E,TCD!K:K,"")</f>
        <v/>
      </c>
      <c r="S1497" s="151">
        <f>IF(TCD!I1498="","",IF(TCD!I1498&gt;8.5,17,8.5))</f>
        <v/>
      </c>
      <c r="T1497" s="151">
        <f>TCD!Y1498</f>
        <v/>
      </c>
    </row>
    <row r="1498">
      <c r="A1498" s="13">
        <f>TCD!V1499</f>
        <v/>
      </c>
      <c r="B1498" s="1">
        <f>B1497</f>
        <v/>
      </c>
      <c r="F1498">
        <f>TCD!E1499</f>
        <v/>
      </c>
      <c r="H1498" s="6">
        <f>IF(RIGHT(J1498,3)="BTB","E","P")</f>
        <v/>
      </c>
      <c r="I1498">
        <f>LOOKUP(F1498,'Facture Chronopost'!L:L,'Facture Chronopost'!H:H)</f>
        <v/>
      </c>
      <c r="J1498" s="6">
        <f>TCD!U1499</f>
        <v/>
      </c>
      <c r="K1498">
        <f>K1497</f>
        <v/>
      </c>
      <c r="L1498" s="151">
        <f>_xlfn.XLOOKUP(F1498,'TCD poids'!A:A,'TCD poids'!C:C)</f>
        <v/>
      </c>
      <c r="M1498">
        <f>TCD!T1499</f>
        <v/>
      </c>
      <c r="N1498">
        <f>IF(I1498="",0.2,LOOKUP(I1498,'Pays TVA'!A:A,'Pays TVA'!B:B))</f>
        <v/>
      </c>
      <c r="O1498" s="151">
        <f>IF(TCD!M1499="","",TCD!M1499)</f>
        <v/>
      </c>
      <c r="P1498" s="151">
        <f>IF(TCD!J1499="","",TCD!J1499)</f>
        <v/>
      </c>
      <c r="Q1498" s="151">
        <f>IF(AND(TCD!L1499="",TCD!Q1499=""),"",IF(SUM(TCD!L1499,TCD!Q1499)&gt;15,29,9.5))</f>
        <v/>
      </c>
      <c r="R1498" s="151">
        <f>_xlfn.XLOOKUP(F1498,TCD!E:E,TCD!K:K,"")</f>
        <v/>
      </c>
      <c r="S1498" s="151">
        <f>IF(TCD!I1499="","",IF(TCD!I1499&gt;8.5,17,8.5))</f>
        <v/>
      </c>
      <c r="T1498" s="151">
        <f>TCD!Y1499</f>
        <v/>
      </c>
    </row>
    <row r="1499">
      <c r="A1499" s="13">
        <f>TCD!V1500</f>
        <v/>
      </c>
      <c r="B1499" s="1">
        <f>B1498</f>
        <v/>
      </c>
      <c r="F1499">
        <f>TCD!E1500</f>
        <v/>
      </c>
      <c r="H1499" s="6">
        <f>IF(RIGHT(J1499,3)="BTB","E","P")</f>
        <v/>
      </c>
      <c r="I1499">
        <f>LOOKUP(F1499,'Facture Chronopost'!L:L,'Facture Chronopost'!H:H)</f>
        <v/>
      </c>
      <c r="J1499" s="6">
        <f>TCD!U1500</f>
        <v/>
      </c>
      <c r="K1499">
        <f>K1498</f>
        <v/>
      </c>
      <c r="L1499" s="151">
        <f>_xlfn.XLOOKUP(F1499,'TCD poids'!A:A,'TCD poids'!C:C)</f>
        <v/>
      </c>
      <c r="M1499">
        <f>TCD!T1500</f>
        <v/>
      </c>
      <c r="N1499">
        <f>IF(I1499="",0.2,LOOKUP(I1499,'Pays TVA'!A:A,'Pays TVA'!B:B))</f>
        <v/>
      </c>
      <c r="O1499" s="151">
        <f>IF(TCD!M1500="","",TCD!M1500)</f>
        <v/>
      </c>
      <c r="P1499" s="151">
        <f>IF(TCD!J1500="","",TCD!J1500)</f>
        <v/>
      </c>
      <c r="Q1499" s="151">
        <f>IF(AND(TCD!L1500="",TCD!Q1500=""),"",IF(SUM(TCD!L1500,TCD!Q1500)&gt;15,29,9.5))</f>
        <v/>
      </c>
      <c r="R1499" s="151">
        <f>_xlfn.XLOOKUP(F1499,TCD!E:E,TCD!K:K,"")</f>
        <v/>
      </c>
      <c r="S1499" s="151">
        <f>IF(TCD!I1500="","",IF(TCD!I1500&gt;8.5,17,8.5))</f>
        <v/>
      </c>
      <c r="T1499" s="151">
        <f>TCD!Y1500</f>
        <v/>
      </c>
    </row>
    <row r="1500">
      <c r="A1500" s="13">
        <f>TCD!V1501</f>
        <v/>
      </c>
      <c r="B1500" s="1">
        <f>B1499</f>
        <v/>
      </c>
      <c r="F1500">
        <f>TCD!E1501</f>
        <v/>
      </c>
      <c r="H1500" s="6">
        <f>IF(RIGHT(J1500,3)="BTB","E","P")</f>
        <v/>
      </c>
      <c r="I1500">
        <f>LOOKUP(F1500,'Facture Chronopost'!L:L,'Facture Chronopost'!H:H)</f>
        <v/>
      </c>
      <c r="J1500" s="6">
        <f>TCD!U1501</f>
        <v/>
      </c>
      <c r="K1500">
        <f>K1499</f>
        <v/>
      </c>
      <c r="L1500" s="151">
        <f>_xlfn.XLOOKUP(F1500,'TCD poids'!A:A,'TCD poids'!C:C)</f>
        <v/>
      </c>
      <c r="M1500">
        <f>TCD!T1501</f>
        <v/>
      </c>
      <c r="N1500">
        <f>IF(I1500="",0.2,LOOKUP(I1500,'Pays TVA'!A:A,'Pays TVA'!B:B))</f>
        <v/>
      </c>
      <c r="O1500" s="151">
        <f>IF(TCD!M1501="","",TCD!M1501)</f>
        <v/>
      </c>
      <c r="P1500" s="151">
        <f>IF(TCD!J1501="","",TCD!J1501)</f>
        <v/>
      </c>
      <c r="Q1500" s="151">
        <f>IF(AND(TCD!L1501="",TCD!Q1501=""),"",IF(SUM(TCD!L1501,TCD!Q1501)&gt;15,29,9.5))</f>
        <v/>
      </c>
      <c r="R1500" s="151">
        <f>_xlfn.XLOOKUP(F1500,TCD!E:E,TCD!K:K,"")</f>
        <v/>
      </c>
      <c r="S1500" s="151">
        <f>IF(TCD!I1501="","",IF(TCD!I1501&gt;8.5,17,8.5))</f>
        <v/>
      </c>
      <c r="T1500" s="151">
        <f>TCD!Y1501</f>
        <v/>
      </c>
    </row>
    <row r="1501">
      <c r="A1501" s="13">
        <f>TCD!V1502</f>
        <v/>
      </c>
      <c r="B1501" s="1">
        <f>B1500</f>
        <v/>
      </c>
      <c r="F1501">
        <f>TCD!E1502</f>
        <v/>
      </c>
      <c r="H1501" s="6">
        <f>IF(RIGHT(J1501,3)="BTB","E","P")</f>
        <v/>
      </c>
      <c r="I1501">
        <f>LOOKUP(F1501,'Facture Chronopost'!L:L,'Facture Chronopost'!H:H)</f>
        <v/>
      </c>
      <c r="J1501" s="6">
        <f>TCD!U1502</f>
        <v/>
      </c>
      <c r="K1501">
        <f>K1500</f>
        <v/>
      </c>
      <c r="L1501" s="151">
        <f>_xlfn.XLOOKUP(F1501,'TCD poids'!A:A,'TCD poids'!C:C)</f>
        <v/>
      </c>
      <c r="M1501">
        <f>TCD!T1502</f>
        <v/>
      </c>
      <c r="N1501">
        <f>IF(I1501="",0.2,LOOKUP(I1501,'Pays TVA'!A:A,'Pays TVA'!B:B))</f>
        <v/>
      </c>
      <c r="O1501" s="151">
        <f>IF(TCD!M1502="","",TCD!M1502)</f>
        <v/>
      </c>
      <c r="P1501" s="151">
        <f>IF(TCD!J1502="","",TCD!J1502)</f>
        <v/>
      </c>
      <c r="Q1501" s="151">
        <f>IF(AND(TCD!L1502="",TCD!Q1502=""),"",IF(SUM(TCD!L1502,TCD!Q1502)&gt;15,29,9.5))</f>
        <v/>
      </c>
      <c r="R1501" s="151">
        <f>_xlfn.XLOOKUP(F1501,TCD!E:E,TCD!K:K,"")</f>
        <v/>
      </c>
      <c r="S1501" s="151">
        <f>IF(TCD!I1502="","",IF(TCD!I1502&gt;8.5,17,8.5))</f>
        <v/>
      </c>
      <c r="T1501" s="151">
        <f>TCD!Y1502</f>
        <v/>
      </c>
    </row>
    <row r="1502">
      <c r="A1502" s="13">
        <f>TCD!V1503</f>
        <v/>
      </c>
      <c r="B1502" s="1">
        <f>B1501</f>
        <v/>
      </c>
      <c r="F1502">
        <f>TCD!E1503</f>
        <v/>
      </c>
      <c r="H1502" s="6">
        <f>IF(RIGHT(J1502,3)="BTB","E","P")</f>
        <v/>
      </c>
      <c r="I1502">
        <f>LOOKUP(F1502,'Facture Chronopost'!L:L,'Facture Chronopost'!H:H)</f>
        <v/>
      </c>
      <c r="J1502" s="6">
        <f>TCD!U1503</f>
        <v/>
      </c>
      <c r="K1502">
        <f>K1501</f>
        <v/>
      </c>
      <c r="L1502" s="151">
        <f>_xlfn.XLOOKUP(F1502,'TCD poids'!A:A,'TCD poids'!C:C)</f>
        <v/>
      </c>
      <c r="M1502">
        <f>TCD!T1503</f>
        <v/>
      </c>
      <c r="N1502">
        <f>IF(I1502="",0.2,LOOKUP(I1502,'Pays TVA'!A:A,'Pays TVA'!B:B))</f>
        <v/>
      </c>
      <c r="O1502" s="151">
        <f>IF(TCD!M1503="","",TCD!M1503)</f>
        <v/>
      </c>
      <c r="P1502" s="151">
        <f>IF(TCD!J1503="","",TCD!J1503)</f>
        <v/>
      </c>
      <c r="Q1502" s="151">
        <f>IF(AND(TCD!L1503="",TCD!Q1503=""),"",IF(SUM(TCD!L1503,TCD!Q1503)&gt;15,29,9.5))</f>
        <v/>
      </c>
      <c r="R1502" s="151">
        <f>_xlfn.XLOOKUP(F1502,TCD!E:E,TCD!K:K,"")</f>
        <v/>
      </c>
      <c r="S1502" s="151">
        <f>IF(TCD!I1503="","",IF(TCD!I1503&gt;8.5,17,8.5))</f>
        <v/>
      </c>
      <c r="T1502" s="151">
        <f>TCD!Y1503</f>
        <v/>
      </c>
    </row>
    <row r="1503">
      <c r="A1503" s="13">
        <f>TCD!V1504</f>
        <v/>
      </c>
      <c r="B1503" s="1">
        <f>B1502</f>
        <v/>
      </c>
      <c r="F1503">
        <f>TCD!E1504</f>
        <v/>
      </c>
      <c r="H1503" s="6">
        <f>IF(RIGHT(J1503,3)="BTB","E","P")</f>
        <v/>
      </c>
      <c r="I1503">
        <f>LOOKUP(F1503,'Facture Chronopost'!L:L,'Facture Chronopost'!H:H)</f>
        <v/>
      </c>
      <c r="J1503" s="6">
        <f>TCD!U1504</f>
        <v/>
      </c>
      <c r="K1503">
        <f>K1502</f>
        <v/>
      </c>
      <c r="L1503" s="151">
        <f>_xlfn.XLOOKUP(F1503,'TCD poids'!A:A,'TCD poids'!C:C)</f>
        <v/>
      </c>
      <c r="M1503">
        <f>TCD!T1504</f>
        <v/>
      </c>
      <c r="N1503">
        <f>IF(I1503="",0.2,LOOKUP(I1503,'Pays TVA'!A:A,'Pays TVA'!B:B))</f>
        <v/>
      </c>
      <c r="O1503" s="151">
        <f>IF(TCD!M1504="","",TCD!M1504)</f>
        <v/>
      </c>
      <c r="P1503" s="151">
        <f>IF(TCD!J1504="","",TCD!J1504)</f>
        <v/>
      </c>
      <c r="Q1503" s="151">
        <f>IF(AND(TCD!L1504="",TCD!Q1504=""),"",IF(SUM(TCD!L1504,TCD!Q1504)&gt;15,29,9.5))</f>
        <v/>
      </c>
      <c r="R1503" s="151">
        <f>_xlfn.XLOOKUP(F1503,TCD!E:E,TCD!K:K,"")</f>
        <v/>
      </c>
      <c r="S1503" s="151">
        <f>IF(TCD!I1504="","",IF(TCD!I1504&gt;8.5,17,8.5))</f>
        <v/>
      </c>
      <c r="T1503" s="151">
        <f>TCD!Y1504</f>
        <v/>
      </c>
    </row>
    <row r="1504">
      <c r="A1504" s="13">
        <f>TCD!V1505</f>
        <v/>
      </c>
      <c r="B1504" s="1">
        <f>B1503</f>
        <v/>
      </c>
      <c r="F1504">
        <f>TCD!E1505</f>
        <v/>
      </c>
      <c r="H1504" s="6">
        <f>IF(RIGHT(J1504,3)="BTB","E","P")</f>
        <v/>
      </c>
      <c r="I1504">
        <f>LOOKUP(F1504,'Facture Chronopost'!L:L,'Facture Chronopost'!H:H)</f>
        <v/>
      </c>
      <c r="J1504" s="6">
        <f>TCD!U1505</f>
        <v/>
      </c>
      <c r="K1504">
        <f>K1503</f>
        <v/>
      </c>
      <c r="L1504" s="151">
        <f>_xlfn.XLOOKUP(F1504,'TCD poids'!A:A,'TCD poids'!C:C)</f>
        <v/>
      </c>
      <c r="M1504">
        <f>TCD!T1505</f>
        <v/>
      </c>
      <c r="N1504">
        <f>IF(I1504="",0.2,LOOKUP(I1504,'Pays TVA'!A:A,'Pays TVA'!B:B))</f>
        <v/>
      </c>
      <c r="O1504" s="151">
        <f>IF(TCD!M1505="","",TCD!M1505)</f>
        <v/>
      </c>
      <c r="P1504" s="151">
        <f>IF(TCD!J1505="","",TCD!J1505)</f>
        <v/>
      </c>
      <c r="Q1504" s="151">
        <f>IF(AND(TCD!L1505="",TCD!Q1505=""),"",IF(SUM(TCD!L1505,TCD!Q1505)&gt;15,29,9.5))</f>
        <v/>
      </c>
      <c r="R1504" s="151">
        <f>_xlfn.XLOOKUP(F1504,TCD!E:E,TCD!K:K,"")</f>
        <v/>
      </c>
      <c r="S1504" s="151">
        <f>IF(TCD!I1505="","",IF(TCD!I1505&gt;8.5,17,8.5))</f>
        <v/>
      </c>
      <c r="T1504" s="151">
        <f>TCD!Y1505</f>
        <v/>
      </c>
    </row>
    <row r="1505">
      <c r="A1505" s="13">
        <f>TCD!V1506</f>
        <v/>
      </c>
      <c r="B1505" s="1">
        <f>B1504</f>
        <v/>
      </c>
      <c r="F1505">
        <f>TCD!E1506</f>
        <v/>
      </c>
      <c r="H1505" s="6">
        <f>IF(RIGHT(J1505,3)="BTB","E","P")</f>
        <v/>
      </c>
      <c r="I1505">
        <f>LOOKUP(F1505,'Facture Chronopost'!L:L,'Facture Chronopost'!H:H)</f>
        <v/>
      </c>
      <c r="J1505" s="6">
        <f>TCD!U1506</f>
        <v/>
      </c>
      <c r="K1505">
        <f>K1504</f>
        <v/>
      </c>
      <c r="L1505" s="151">
        <f>_xlfn.XLOOKUP(F1505,'TCD poids'!A:A,'TCD poids'!C:C)</f>
        <v/>
      </c>
      <c r="M1505">
        <f>TCD!T1506</f>
        <v/>
      </c>
      <c r="N1505">
        <f>IF(I1505="",0.2,LOOKUP(I1505,'Pays TVA'!A:A,'Pays TVA'!B:B))</f>
        <v/>
      </c>
      <c r="O1505" s="151">
        <f>IF(TCD!M1506="","",TCD!M1506)</f>
        <v/>
      </c>
      <c r="P1505" s="151">
        <f>IF(TCD!J1506="","",TCD!J1506)</f>
        <v/>
      </c>
      <c r="Q1505" s="151">
        <f>IF(AND(TCD!L1506="",TCD!Q1506=""),"",IF(SUM(TCD!L1506,TCD!Q1506)&gt;15,29,9.5))</f>
        <v/>
      </c>
      <c r="R1505" s="151">
        <f>_xlfn.XLOOKUP(F1505,TCD!E:E,TCD!K:K,"")</f>
        <v/>
      </c>
      <c r="S1505" s="151">
        <f>IF(TCD!I1506="","",IF(TCD!I1506&gt;8.5,17,8.5))</f>
        <v/>
      </c>
      <c r="T1505" s="151">
        <f>TCD!Y1506</f>
        <v/>
      </c>
    </row>
    <row r="1506">
      <c r="A1506" s="13">
        <f>TCD!V1507</f>
        <v/>
      </c>
      <c r="B1506" s="1">
        <f>B1505</f>
        <v/>
      </c>
      <c r="F1506">
        <f>TCD!E1507</f>
        <v/>
      </c>
      <c r="H1506" s="6">
        <f>IF(RIGHT(J1506,3)="BTB","E","P")</f>
        <v/>
      </c>
      <c r="I1506">
        <f>LOOKUP(F1506,'Facture Chronopost'!L:L,'Facture Chronopost'!H:H)</f>
        <v/>
      </c>
      <c r="J1506" s="6">
        <f>TCD!U1507</f>
        <v/>
      </c>
      <c r="K1506">
        <f>K1505</f>
        <v/>
      </c>
      <c r="L1506" s="151">
        <f>_xlfn.XLOOKUP(F1506,'TCD poids'!A:A,'TCD poids'!C:C)</f>
        <v/>
      </c>
      <c r="M1506">
        <f>TCD!T1507</f>
        <v/>
      </c>
      <c r="N1506">
        <f>IF(I1506="",0.2,LOOKUP(I1506,'Pays TVA'!A:A,'Pays TVA'!B:B))</f>
        <v/>
      </c>
      <c r="O1506" s="151">
        <f>IF(TCD!M1507="","",TCD!M1507)</f>
        <v/>
      </c>
      <c r="P1506" s="151">
        <f>IF(TCD!J1507="","",TCD!J1507)</f>
        <v/>
      </c>
      <c r="Q1506" s="151">
        <f>IF(AND(TCD!L1507="",TCD!Q1507=""),"",IF(SUM(TCD!L1507,TCD!Q1507)&gt;15,29,9.5))</f>
        <v/>
      </c>
      <c r="R1506" s="151">
        <f>_xlfn.XLOOKUP(F1506,TCD!E:E,TCD!K:K,"")</f>
        <v/>
      </c>
      <c r="S1506" s="151">
        <f>IF(TCD!I1507="","",IF(TCD!I1507&gt;8.5,17,8.5))</f>
        <v/>
      </c>
      <c r="T1506" s="151">
        <f>TCD!Y1507</f>
        <v/>
      </c>
    </row>
    <row r="1507">
      <c r="A1507" s="13">
        <f>TCD!V1508</f>
        <v/>
      </c>
      <c r="B1507" s="1">
        <f>B1506</f>
        <v/>
      </c>
      <c r="F1507">
        <f>TCD!E1508</f>
        <v/>
      </c>
      <c r="H1507" s="6">
        <f>IF(RIGHT(J1507,3)="BTB","E","P")</f>
        <v/>
      </c>
      <c r="I1507">
        <f>LOOKUP(F1507,'Facture Chronopost'!L:L,'Facture Chronopost'!H:H)</f>
        <v/>
      </c>
      <c r="J1507" s="6">
        <f>TCD!U1508</f>
        <v/>
      </c>
      <c r="K1507">
        <f>K1506</f>
        <v/>
      </c>
      <c r="L1507" s="151">
        <f>_xlfn.XLOOKUP(F1507,'TCD poids'!A:A,'TCD poids'!C:C)</f>
        <v/>
      </c>
      <c r="M1507">
        <f>TCD!T1508</f>
        <v/>
      </c>
      <c r="N1507">
        <f>IF(I1507="",0.2,LOOKUP(I1507,'Pays TVA'!A:A,'Pays TVA'!B:B))</f>
        <v/>
      </c>
      <c r="O1507" s="151">
        <f>IF(TCD!M1508="","",TCD!M1508)</f>
        <v/>
      </c>
      <c r="P1507" s="151">
        <f>IF(TCD!J1508="","",TCD!J1508)</f>
        <v/>
      </c>
      <c r="Q1507" s="151">
        <f>IF(AND(TCD!L1508="",TCD!Q1508=""),"",IF(SUM(TCD!L1508,TCD!Q1508)&gt;15,29,9.5))</f>
        <v/>
      </c>
      <c r="R1507" s="151">
        <f>_xlfn.XLOOKUP(F1507,TCD!E:E,TCD!K:K,"")</f>
        <v/>
      </c>
      <c r="S1507" s="151">
        <f>IF(TCD!I1508="","",IF(TCD!I1508&gt;8.5,17,8.5))</f>
        <v/>
      </c>
      <c r="T1507" s="151">
        <f>TCD!Y1508</f>
        <v/>
      </c>
    </row>
    <row r="1508">
      <c r="A1508" s="13">
        <f>TCD!V1509</f>
        <v/>
      </c>
      <c r="B1508" s="1">
        <f>B1507</f>
        <v/>
      </c>
      <c r="F1508">
        <f>TCD!E1509</f>
        <v/>
      </c>
      <c r="H1508" s="6">
        <f>IF(RIGHT(J1508,3)="BTB","E","P")</f>
        <v/>
      </c>
      <c r="I1508">
        <f>LOOKUP(F1508,'Facture Chronopost'!L:L,'Facture Chronopost'!H:H)</f>
        <v/>
      </c>
      <c r="J1508" s="6">
        <f>TCD!U1509</f>
        <v/>
      </c>
      <c r="K1508">
        <f>K1507</f>
        <v/>
      </c>
      <c r="L1508" s="151">
        <f>_xlfn.XLOOKUP(F1508,'TCD poids'!A:A,'TCD poids'!C:C)</f>
        <v/>
      </c>
      <c r="M1508">
        <f>TCD!T1509</f>
        <v/>
      </c>
      <c r="N1508">
        <f>IF(I1508="",0.2,LOOKUP(I1508,'Pays TVA'!A:A,'Pays TVA'!B:B))</f>
        <v/>
      </c>
      <c r="O1508" s="151">
        <f>IF(TCD!M1509="","",TCD!M1509)</f>
        <v/>
      </c>
      <c r="P1508" s="151">
        <f>IF(TCD!J1509="","",TCD!J1509)</f>
        <v/>
      </c>
      <c r="Q1508" s="151">
        <f>IF(AND(TCD!L1509="",TCD!Q1509=""),"",IF(SUM(TCD!L1509,TCD!Q1509)&gt;15,29,9.5))</f>
        <v/>
      </c>
      <c r="R1508" s="151">
        <f>_xlfn.XLOOKUP(F1508,TCD!E:E,TCD!K:K,"")</f>
        <v/>
      </c>
      <c r="S1508" s="151">
        <f>IF(TCD!I1509="","",IF(TCD!I1509&gt;8.5,17,8.5))</f>
        <v/>
      </c>
      <c r="T1508" s="151">
        <f>TCD!Y1509</f>
        <v/>
      </c>
    </row>
    <row r="1509">
      <c r="A1509" s="13">
        <f>TCD!V1510</f>
        <v/>
      </c>
      <c r="B1509" s="1">
        <f>B1508</f>
        <v/>
      </c>
      <c r="F1509">
        <f>TCD!E1510</f>
        <v/>
      </c>
      <c r="H1509" s="6">
        <f>IF(RIGHT(J1509,3)="BTB","E","P")</f>
        <v/>
      </c>
      <c r="I1509">
        <f>LOOKUP(F1509,'Facture Chronopost'!L:L,'Facture Chronopost'!H:H)</f>
        <v/>
      </c>
      <c r="J1509" s="6">
        <f>TCD!U1510</f>
        <v/>
      </c>
      <c r="K1509">
        <f>K1508</f>
        <v/>
      </c>
      <c r="L1509" s="151">
        <f>_xlfn.XLOOKUP(F1509,'TCD poids'!A:A,'TCD poids'!C:C)</f>
        <v/>
      </c>
      <c r="M1509">
        <f>TCD!T1510</f>
        <v/>
      </c>
      <c r="N1509">
        <f>IF(I1509="",0.2,LOOKUP(I1509,'Pays TVA'!A:A,'Pays TVA'!B:B))</f>
        <v/>
      </c>
      <c r="O1509" s="151">
        <f>IF(TCD!M1510="","",TCD!M1510)</f>
        <v/>
      </c>
      <c r="P1509" s="151">
        <f>IF(TCD!J1510="","",TCD!J1510)</f>
        <v/>
      </c>
      <c r="Q1509" s="151">
        <f>IF(AND(TCD!L1510="",TCD!Q1510=""),"",IF(SUM(TCD!L1510,TCD!Q1510)&gt;15,29,9.5))</f>
        <v/>
      </c>
      <c r="R1509" s="151">
        <f>_xlfn.XLOOKUP(F1509,TCD!E:E,TCD!K:K,"")</f>
        <v/>
      </c>
      <c r="S1509" s="151">
        <f>IF(TCD!I1510="","",IF(TCD!I1510&gt;8.5,17,8.5))</f>
        <v/>
      </c>
      <c r="T1509" s="151">
        <f>TCD!Y1510</f>
        <v/>
      </c>
    </row>
    <row r="1510">
      <c r="A1510" s="13">
        <f>TCD!V1511</f>
        <v/>
      </c>
      <c r="B1510" s="1">
        <f>B1509</f>
        <v/>
      </c>
      <c r="F1510">
        <f>TCD!E1511</f>
        <v/>
      </c>
      <c r="H1510" s="6">
        <f>IF(RIGHT(J1510,3)="BTB","E","P")</f>
        <v/>
      </c>
      <c r="I1510">
        <f>LOOKUP(F1510,'Facture Chronopost'!L:L,'Facture Chronopost'!H:H)</f>
        <v/>
      </c>
      <c r="J1510" s="6">
        <f>TCD!U1511</f>
        <v/>
      </c>
      <c r="K1510">
        <f>K1509</f>
        <v/>
      </c>
      <c r="L1510" s="151">
        <f>_xlfn.XLOOKUP(F1510,'TCD poids'!A:A,'TCD poids'!C:C)</f>
        <v/>
      </c>
      <c r="M1510">
        <f>TCD!T1511</f>
        <v/>
      </c>
      <c r="N1510">
        <f>IF(I1510="",0.2,LOOKUP(I1510,'Pays TVA'!A:A,'Pays TVA'!B:B))</f>
        <v/>
      </c>
      <c r="O1510" s="151">
        <f>IF(TCD!M1511="","",TCD!M1511)</f>
        <v/>
      </c>
      <c r="P1510" s="151">
        <f>IF(TCD!J1511="","",TCD!J1511)</f>
        <v/>
      </c>
      <c r="Q1510" s="151">
        <f>IF(AND(TCD!L1511="",TCD!Q1511=""),"",IF(SUM(TCD!L1511,TCD!Q1511)&gt;15,29,9.5))</f>
        <v/>
      </c>
      <c r="R1510" s="151">
        <f>_xlfn.XLOOKUP(F1510,TCD!E:E,TCD!K:K,"")</f>
        <v/>
      </c>
      <c r="S1510" s="151">
        <f>IF(TCD!I1511="","",IF(TCD!I1511&gt;8.5,17,8.5))</f>
        <v/>
      </c>
      <c r="T1510" s="151">
        <f>TCD!Y1511</f>
        <v/>
      </c>
    </row>
    <row r="1511">
      <c r="A1511" s="13">
        <f>TCD!V1512</f>
        <v/>
      </c>
      <c r="B1511" s="1">
        <f>B1510</f>
        <v/>
      </c>
      <c r="F1511">
        <f>TCD!E1512</f>
        <v/>
      </c>
      <c r="H1511" s="6">
        <f>IF(RIGHT(J1511,3)="BTB","E","P")</f>
        <v/>
      </c>
      <c r="I1511">
        <f>LOOKUP(F1511,'Facture Chronopost'!L:L,'Facture Chronopost'!H:H)</f>
        <v/>
      </c>
      <c r="J1511" s="6">
        <f>TCD!U1512</f>
        <v/>
      </c>
      <c r="K1511">
        <f>K1510</f>
        <v/>
      </c>
      <c r="L1511" s="151">
        <f>_xlfn.XLOOKUP(F1511,'TCD poids'!A:A,'TCD poids'!C:C)</f>
        <v/>
      </c>
      <c r="M1511">
        <f>TCD!T1512</f>
        <v/>
      </c>
      <c r="N1511">
        <f>IF(I1511="",0.2,LOOKUP(I1511,'Pays TVA'!A:A,'Pays TVA'!B:B))</f>
        <v/>
      </c>
      <c r="O1511" s="151">
        <f>IF(TCD!M1512="","",TCD!M1512)</f>
        <v/>
      </c>
      <c r="P1511" s="151">
        <f>IF(TCD!J1512="","",TCD!J1512)</f>
        <v/>
      </c>
      <c r="Q1511" s="151">
        <f>IF(AND(TCD!L1512="",TCD!Q1512=""),"",IF(SUM(TCD!L1512,TCD!Q1512)&gt;15,29,9.5))</f>
        <v/>
      </c>
      <c r="R1511" s="151">
        <f>_xlfn.XLOOKUP(F1511,TCD!E:E,TCD!K:K,"")</f>
        <v/>
      </c>
      <c r="S1511" s="151">
        <f>IF(TCD!I1512="","",IF(TCD!I1512&gt;8.5,17,8.5))</f>
        <v/>
      </c>
      <c r="T1511" s="151">
        <f>TCD!Y1512</f>
        <v/>
      </c>
    </row>
    <row r="1512">
      <c r="A1512" s="13">
        <f>TCD!V1513</f>
        <v/>
      </c>
      <c r="B1512" s="1">
        <f>B1511</f>
        <v/>
      </c>
      <c r="F1512">
        <f>TCD!E1513</f>
        <v/>
      </c>
      <c r="H1512" s="6">
        <f>IF(RIGHT(J1512,3)="BTB","E","P")</f>
        <v/>
      </c>
      <c r="I1512">
        <f>LOOKUP(F1512,'Facture Chronopost'!L:L,'Facture Chronopost'!H:H)</f>
        <v/>
      </c>
      <c r="J1512" s="6">
        <f>TCD!U1513</f>
        <v/>
      </c>
      <c r="K1512">
        <f>K1511</f>
        <v/>
      </c>
      <c r="L1512" s="151">
        <f>_xlfn.XLOOKUP(F1512,'TCD poids'!A:A,'TCD poids'!C:C)</f>
        <v/>
      </c>
      <c r="M1512">
        <f>TCD!T1513</f>
        <v/>
      </c>
      <c r="N1512">
        <f>IF(I1512="",0.2,LOOKUP(I1512,'Pays TVA'!A:A,'Pays TVA'!B:B))</f>
        <v/>
      </c>
      <c r="O1512" s="151">
        <f>IF(TCD!M1513="","",TCD!M1513)</f>
        <v/>
      </c>
      <c r="P1512" s="151">
        <f>IF(TCD!J1513="","",TCD!J1513)</f>
        <v/>
      </c>
      <c r="Q1512" s="151">
        <f>IF(AND(TCD!L1513="",TCD!Q1513=""),"",IF(SUM(TCD!L1513,TCD!Q1513)&gt;15,29,9.5))</f>
        <v/>
      </c>
      <c r="R1512" s="151">
        <f>_xlfn.XLOOKUP(F1512,TCD!E:E,TCD!K:K,"")</f>
        <v/>
      </c>
      <c r="S1512" s="151">
        <f>IF(TCD!I1513="","",IF(TCD!I1513&gt;8.5,17,8.5))</f>
        <v/>
      </c>
      <c r="T1512" s="151">
        <f>TCD!Y1513</f>
        <v/>
      </c>
    </row>
    <row r="1513">
      <c r="A1513" s="13">
        <f>TCD!V1514</f>
        <v/>
      </c>
      <c r="B1513" s="1">
        <f>B1512</f>
        <v/>
      </c>
      <c r="F1513">
        <f>TCD!E1514</f>
        <v/>
      </c>
      <c r="H1513" s="6">
        <f>IF(RIGHT(J1513,3)="BTB","E","P")</f>
        <v/>
      </c>
      <c r="I1513">
        <f>LOOKUP(F1513,'Facture Chronopost'!L:L,'Facture Chronopost'!H:H)</f>
        <v/>
      </c>
      <c r="J1513" s="6">
        <f>TCD!U1514</f>
        <v/>
      </c>
      <c r="K1513">
        <f>K1512</f>
        <v/>
      </c>
      <c r="L1513" s="151">
        <f>_xlfn.XLOOKUP(F1513,'TCD poids'!A:A,'TCD poids'!C:C)</f>
        <v/>
      </c>
      <c r="M1513">
        <f>TCD!T1514</f>
        <v/>
      </c>
      <c r="N1513">
        <f>IF(I1513="",0.2,LOOKUP(I1513,'Pays TVA'!A:A,'Pays TVA'!B:B))</f>
        <v/>
      </c>
      <c r="O1513" s="151">
        <f>IF(TCD!M1514="","",TCD!M1514)</f>
        <v/>
      </c>
      <c r="P1513" s="151">
        <f>IF(TCD!J1514="","",TCD!J1514)</f>
        <v/>
      </c>
      <c r="Q1513" s="151">
        <f>IF(AND(TCD!L1514="",TCD!Q1514=""),"",IF(SUM(TCD!L1514,TCD!Q1514)&gt;15,29,9.5))</f>
        <v/>
      </c>
      <c r="R1513" s="151">
        <f>_xlfn.XLOOKUP(F1513,TCD!E:E,TCD!K:K,"")</f>
        <v/>
      </c>
      <c r="S1513" s="151">
        <f>IF(TCD!I1514="","",IF(TCD!I1514&gt;8.5,17,8.5))</f>
        <v/>
      </c>
      <c r="T1513" s="151">
        <f>TCD!Y1514</f>
        <v/>
      </c>
    </row>
    <row r="1514">
      <c r="A1514" s="13">
        <f>TCD!V1515</f>
        <v/>
      </c>
      <c r="B1514" s="1">
        <f>B1513</f>
        <v/>
      </c>
      <c r="F1514">
        <f>TCD!E1515</f>
        <v/>
      </c>
      <c r="H1514" s="6">
        <f>IF(RIGHT(J1514,3)="BTB","E","P")</f>
        <v/>
      </c>
      <c r="I1514">
        <f>LOOKUP(F1514,'Facture Chronopost'!L:L,'Facture Chronopost'!H:H)</f>
        <v/>
      </c>
      <c r="J1514" s="6">
        <f>TCD!U1515</f>
        <v/>
      </c>
      <c r="K1514">
        <f>K1513</f>
        <v/>
      </c>
      <c r="L1514" s="151">
        <f>_xlfn.XLOOKUP(F1514,'TCD poids'!A:A,'TCD poids'!C:C)</f>
        <v/>
      </c>
      <c r="M1514">
        <f>TCD!T1515</f>
        <v/>
      </c>
      <c r="N1514">
        <f>IF(I1514="",0.2,LOOKUP(I1514,'Pays TVA'!A:A,'Pays TVA'!B:B))</f>
        <v/>
      </c>
      <c r="O1514" s="151">
        <f>IF(TCD!M1515="","",TCD!M1515)</f>
        <v/>
      </c>
      <c r="P1514" s="151">
        <f>IF(TCD!J1515="","",TCD!J1515)</f>
        <v/>
      </c>
      <c r="Q1514" s="151">
        <f>IF(AND(TCD!L1515="",TCD!Q1515=""),"",IF(SUM(TCD!L1515,TCD!Q1515)&gt;15,29,9.5))</f>
        <v/>
      </c>
      <c r="R1514" s="151">
        <f>_xlfn.XLOOKUP(F1514,TCD!E:E,TCD!K:K,"")</f>
        <v/>
      </c>
      <c r="S1514" s="151">
        <f>IF(TCD!I1515="","",IF(TCD!I1515&gt;8.5,17,8.5))</f>
        <v/>
      </c>
      <c r="T1514" s="151">
        <f>TCD!Y1515</f>
        <v/>
      </c>
    </row>
    <row r="1515">
      <c r="A1515" s="13">
        <f>TCD!V1516</f>
        <v/>
      </c>
      <c r="B1515" s="1">
        <f>B1514</f>
        <v/>
      </c>
      <c r="F1515">
        <f>TCD!E1516</f>
        <v/>
      </c>
      <c r="H1515" s="6">
        <f>IF(RIGHT(J1515,3)="BTB","E","P")</f>
        <v/>
      </c>
      <c r="I1515">
        <f>LOOKUP(F1515,'Facture Chronopost'!L:L,'Facture Chronopost'!H:H)</f>
        <v/>
      </c>
      <c r="J1515" s="6">
        <f>TCD!U1516</f>
        <v/>
      </c>
      <c r="K1515">
        <f>K1514</f>
        <v/>
      </c>
      <c r="L1515" s="151">
        <f>_xlfn.XLOOKUP(F1515,'TCD poids'!A:A,'TCD poids'!C:C)</f>
        <v/>
      </c>
      <c r="M1515">
        <f>TCD!T1516</f>
        <v/>
      </c>
      <c r="N1515">
        <f>IF(I1515="",0.2,LOOKUP(I1515,'Pays TVA'!A:A,'Pays TVA'!B:B))</f>
        <v/>
      </c>
      <c r="O1515" s="151">
        <f>IF(TCD!M1516="","",TCD!M1516)</f>
        <v/>
      </c>
      <c r="P1515" s="151">
        <f>IF(TCD!J1516="","",TCD!J1516)</f>
        <v/>
      </c>
      <c r="Q1515" s="151">
        <f>IF(AND(TCD!L1516="",TCD!Q1516=""),"",IF(SUM(TCD!L1516,TCD!Q1516)&gt;15,29,9.5))</f>
        <v/>
      </c>
      <c r="R1515" s="151">
        <f>_xlfn.XLOOKUP(F1515,TCD!E:E,TCD!K:K,"")</f>
        <v/>
      </c>
      <c r="S1515" s="151">
        <f>IF(TCD!I1516="","",IF(TCD!I1516&gt;8.5,17,8.5))</f>
        <v/>
      </c>
      <c r="T1515" s="151">
        <f>TCD!Y1516</f>
        <v/>
      </c>
    </row>
    <row r="1516">
      <c r="A1516" s="13">
        <f>TCD!V1517</f>
        <v/>
      </c>
      <c r="B1516" s="1">
        <f>B1515</f>
        <v/>
      </c>
      <c r="F1516">
        <f>TCD!E1517</f>
        <v/>
      </c>
      <c r="H1516" s="6">
        <f>IF(RIGHT(J1516,3)="BTB","E","P")</f>
        <v/>
      </c>
      <c r="I1516">
        <f>LOOKUP(F1516,'Facture Chronopost'!L:L,'Facture Chronopost'!H:H)</f>
        <v/>
      </c>
      <c r="J1516" s="6">
        <f>TCD!U1517</f>
        <v/>
      </c>
      <c r="K1516">
        <f>K1515</f>
        <v/>
      </c>
      <c r="L1516" s="151">
        <f>_xlfn.XLOOKUP(F1516,'TCD poids'!A:A,'TCD poids'!C:C)</f>
        <v/>
      </c>
      <c r="M1516">
        <f>TCD!T1517</f>
        <v/>
      </c>
      <c r="N1516">
        <f>IF(I1516="",0.2,LOOKUP(I1516,'Pays TVA'!A:A,'Pays TVA'!B:B))</f>
        <v/>
      </c>
      <c r="O1516" s="151">
        <f>IF(TCD!M1517="","",TCD!M1517)</f>
        <v/>
      </c>
      <c r="P1516" s="151">
        <f>IF(TCD!J1517="","",TCD!J1517)</f>
        <v/>
      </c>
      <c r="Q1516" s="151">
        <f>IF(AND(TCD!L1517="",TCD!Q1517=""),"",IF(SUM(TCD!L1517,TCD!Q1517)&gt;15,29,9.5))</f>
        <v/>
      </c>
      <c r="R1516" s="151">
        <f>_xlfn.XLOOKUP(F1516,TCD!E:E,TCD!K:K,"")</f>
        <v/>
      </c>
      <c r="S1516" s="151">
        <f>IF(TCD!I1517="","",IF(TCD!I1517&gt;8.5,17,8.5))</f>
        <v/>
      </c>
      <c r="T1516" s="151">
        <f>TCD!Y1517</f>
        <v/>
      </c>
    </row>
    <row r="1517">
      <c r="A1517" s="13">
        <f>TCD!V1518</f>
        <v/>
      </c>
      <c r="B1517" s="1">
        <f>B1516</f>
        <v/>
      </c>
      <c r="F1517">
        <f>TCD!E1518</f>
        <v/>
      </c>
      <c r="H1517" s="6">
        <f>IF(RIGHT(J1517,3)="BTB","E","P")</f>
        <v/>
      </c>
      <c r="I1517">
        <f>LOOKUP(F1517,'Facture Chronopost'!L:L,'Facture Chronopost'!H:H)</f>
        <v/>
      </c>
      <c r="J1517" s="6">
        <f>TCD!U1518</f>
        <v/>
      </c>
      <c r="K1517">
        <f>K1516</f>
        <v/>
      </c>
      <c r="L1517" s="151">
        <f>_xlfn.XLOOKUP(F1517,'TCD poids'!A:A,'TCD poids'!C:C)</f>
        <v/>
      </c>
      <c r="M1517">
        <f>TCD!T1518</f>
        <v/>
      </c>
      <c r="N1517">
        <f>IF(I1517="",0.2,LOOKUP(I1517,'Pays TVA'!A:A,'Pays TVA'!B:B))</f>
        <v/>
      </c>
      <c r="O1517" s="151">
        <f>IF(TCD!M1518="","",TCD!M1518)</f>
        <v/>
      </c>
      <c r="P1517" s="151">
        <f>IF(TCD!J1518="","",TCD!J1518)</f>
        <v/>
      </c>
      <c r="Q1517" s="151">
        <f>IF(AND(TCD!L1518="",TCD!Q1518=""),"",IF(SUM(TCD!L1518,TCD!Q1518)&gt;15,29,9.5))</f>
        <v/>
      </c>
      <c r="R1517" s="151">
        <f>_xlfn.XLOOKUP(F1517,TCD!E:E,TCD!K:K,"")</f>
        <v/>
      </c>
      <c r="S1517" s="151">
        <f>IF(TCD!I1518="","",IF(TCD!I1518&gt;8.5,17,8.5))</f>
        <v/>
      </c>
      <c r="T1517" s="151">
        <f>TCD!Y1518</f>
        <v/>
      </c>
    </row>
    <row r="1518">
      <c r="A1518" s="13">
        <f>TCD!V1519</f>
        <v/>
      </c>
      <c r="B1518" s="1">
        <f>B1517</f>
        <v/>
      </c>
      <c r="F1518">
        <f>TCD!E1519</f>
        <v/>
      </c>
      <c r="H1518" s="6">
        <f>IF(RIGHT(J1518,3)="BTB","E","P")</f>
        <v/>
      </c>
      <c r="I1518">
        <f>LOOKUP(F1518,'Facture Chronopost'!L:L,'Facture Chronopost'!H:H)</f>
        <v/>
      </c>
      <c r="J1518" s="6">
        <f>TCD!U1519</f>
        <v/>
      </c>
      <c r="K1518">
        <f>K1517</f>
        <v/>
      </c>
      <c r="L1518" s="151">
        <f>_xlfn.XLOOKUP(F1518,'TCD poids'!A:A,'TCD poids'!C:C)</f>
        <v/>
      </c>
      <c r="M1518">
        <f>TCD!T1519</f>
        <v/>
      </c>
      <c r="N1518">
        <f>IF(I1518="",0.2,LOOKUP(I1518,'Pays TVA'!A:A,'Pays TVA'!B:B))</f>
        <v/>
      </c>
      <c r="O1518" s="151">
        <f>IF(TCD!M1519="","",TCD!M1519)</f>
        <v/>
      </c>
      <c r="P1518" s="151">
        <f>IF(TCD!J1519="","",TCD!J1519)</f>
        <v/>
      </c>
      <c r="Q1518" s="151">
        <f>IF(AND(TCD!L1519="",TCD!Q1519=""),"",IF(SUM(TCD!L1519,TCD!Q1519)&gt;15,29,9.5))</f>
        <v/>
      </c>
      <c r="R1518" s="151">
        <f>_xlfn.XLOOKUP(F1518,TCD!E:E,TCD!K:K,"")</f>
        <v/>
      </c>
      <c r="S1518" s="151">
        <f>IF(TCD!I1519="","",IF(TCD!I1519&gt;8.5,17,8.5))</f>
        <v/>
      </c>
      <c r="T1518" s="151">
        <f>TCD!Y1519</f>
        <v/>
      </c>
    </row>
    <row r="1519">
      <c r="A1519" s="13">
        <f>TCD!V1520</f>
        <v/>
      </c>
      <c r="B1519" s="1">
        <f>B1518</f>
        <v/>
      </c>
      <c r="F1519">
        <f>TCD!E1520</f>
        <v/>
      </c>
      <c r="H1519" s="6">
        <f>IF(RIGHT(J1519,3)="BTB","E","P")</f>
        <v/>
      </c>
      <c r="I1519">
        <f>LOOKUP(F1519,'Facture Chronopost'!L:L,'Facture Chronopost'!H:H)</f>
        <v/>
      </c>
      <c r="J1519" s="6">
        <f>TCD!U1520</f>
        <v/>
      </c>
      <c r="K1519">
        <f>K1518</f>
        <v/>
      </c>
      <c r="L1519" s="151">
        <f>_xlfn.XLOOKUP(F1519,'TCD poids'!A:A,'TCD poids'!C:C)</f>
        <v/>
      </c>
      <c r="M1519">
        <f>TCD!T1520</f>
        <v/>
      </c>
      <c r="N1519">
        <f>IF(I1519="",0.2,LOOKUP(I1519,'Pays TVA'!A:A,'Pays TVA'!B:B))</f>
        <v/>
      </c>
      <c r="O1519" s="151">
        <f>IF(TCD!M1520="","",TCD!M1520)</f>
        <v/>
      </c>
      <c r="P1519" s="151">
        <f>IF(TCD!J1520="","",TCD!J1520)</f>
        <v/>
      </c>
      <c r="Q1519" s="151">
        <f>IF(AND(TCD!L1520="",TCD!Q1520=""),"",IF(SUM(TCD!L1520,TCD!Q1520)&gt;15,29,9.5))</f>
        <v/>
      </c>
      <c r="R1519" s="151">
        <f>_xlfn.XLOOKUP(F1519,TCD!E:E,TCD!K:K,"")</f>
        <v/>
      </c>
      <c r="S1519" s="151">
        <f>IF(TCD!I1520="","",IF(TCD!I1520&gt;8.5,17,8.5))</f>
        <v/>
      </c>
      <c r="T1519" s="151">
        <f>TCD!Y1520</f>
        <v/>
      </c>
    </row>
    <row r="1520">
      <c r="A1520" s="13">
        <f>TCD!V1521</f>
        <v/>
      </c>
      <c r="B1520" s="1">
        <f>B1519</f>
        <v/>
      </c>
      <c r="F1520">
        <f>TCD!E1521</f>
        <v/>
      </c>
      <c r="H1520" s="6">
        <f>IF(RIGHT(J1520,3)="BTB","E","P")</f>
        <v/>
      </c>
      <c r="I1520">
        <f>LOOKUP(F1520,'Facture Chronopost'!L:L,'Facture Chronopost'!H:H)</f>
        <v/>
      </c>
      <c r="J1520" s="6">
        <f>TCD!U1521</f>
        <v/>
      </c>
      <c r="K1520">
        <f>K1519</f>
        <v/>
      </c>
      <c r="L1520" s="151">
        <f>_xlfn.XLOOKUP(F1520,'TCD poids'!A:A,'TCD poids'!C:C)</f>
        <v/>
      </c>
      <c r="M1520">
        <f>TCD!T1521</f>
        <v/>
      </c>
      <c r="N1520">
        <f>IF(I1520="",0.2,LOOKUP(I1520,'Pays TVA'!A:A,'Pays TVA'!B:B))</f>
        <v/>
      </c>
      <c r="O1520" s="151">
        <f>IF(TCD!M1521="","",TCD!M1521)</f>
        <v/>
      </c>
      <c r="P1520" s="151">
        <f>IF(TCD!J1521="","",TCD!J1521)</f>
        <v/>
      </c>
      <c r="Q1520" s="151">
        <f>IF(AND(TCD!L1521="",TCD!Q1521=""),"",IF(SUM(TCD!L1521,TCD!Q1521)&gt;15,29,9.5))</f>
        <v/>
      </c>
      <c r="R1520" s="151">
        <f>_xlfn.XLOOKUP(F1520,TCD!E:E,TCD!K:K,"")</f>
        <v/>
      </c>
      <c r="S1520" s="151">
        <f>IF(TCD!I1521="","",IF(TCD!I1521&gt;8.5,17,8.5))</f>
        <v/>
      </c>
      <c r="T1520" s="151">
        <f>TCD!Y1521</f>
        <v/>
      </c>
    </row>
    <row r="1521">
      <c r="A1521" s="13">
        <f>TCD!V1522</f>
        <v/>
      </c>
      <c r="B1521" s="1">
        <f>B1520</f>
        <v/>
      </c>
      <c r="F1521">
        <f>TCD!E1522</f>
        <v/>
      </c>
      <c r="H1521" s="6">
        <f>IF(RIGHT(J1521,3)="BTB","E","P")</f>
        <v/>
      </c>
      <c r="I1521">
        <f>LOOKUP(F1521,'Facture Chronopost'!L:L,'Facture Chronopost'!H:H)</f>
        <v/>
      </c>
      <c r="J1521" s="6">
        <f>TCD!U1522</f>
        <v/>
      </c>
      <c r="K1521">
        <f>K1520</f>
        <v/>
      </c>
      <c r="L1521" s="151">
        <f>_xlfn.XLOOKUP(F1521,'TCD poids'!A:A,'TCD poids'!C:C)</f>
        <v/>
      </c>
      <c r="M1521">
        <f>TCD!T1522</f>
        <v/>
      </c>
      <c r="N1521">
        <f>IF(I1521="",0.2,LOOKUP(I1521,'Pays TVA'!A:A,'Pays TVA'!B:B))</f>
        <v/>
      </c>
      <c r="O1521" s="151">
        <f>IF(TCD!M1522="","",TCD!M1522)</f>
        <v/>
      </c>
      <c r="P1521" s="151">
        <f>IF(TCD!J1522="","",TCD!J1522)</f>
        <v/>
      </c>
      <c r="Q1521" s="151">
        <f>IF(AND(TCD!L1522="",TCD!Q1522=""),"",IF(SUM(TCD!L1522,TCD!Q1522)&gt;15,29,9.5))</f>
        <v/>
      </c>
      <c r="R1521" s="151">
        <f>_xlfn.XLOOKUP(F1521,TCD!E:E,TCD!K:K,"")</f>
        <v/>
      </c>
      <c r="S1521" s="151">
        <f>IF(TCD!I1522="","",IF(TCD!I1522&gt;8.5,17,8.5))</f>
        <v/>
      </c>
      <c r="T1521" s="151">
        <f>TCD!Y1522</f>
        <v/>
      </c>
    </row>
    <row r="1522">
      <c r="A1522" s="13">
        <f>TCD!V1523</f>
        <v/>
      </c>
      <c r="B1522" s="1">
        <f>B1521</f>
        <v/>
      </c>
      <c r="F1522">
        <f>TCD!E1523</f>
        <v/>
      </c>
      <c r="H1522" s="6">
        <f>IF(RIGHT(J1522,3)="BTB","E","P")</f>
        <v/>
      </c>
      <c r="I1522">
        <f>LOOKUP(F1522,'Facture Chronopost'!L:L,'Facture Chronopost'!H:H)</f>
        <v/>
      </c>
      <c r="J1522" s="6">
        <f>TCD!U1523</f>
        <v/>
      </c>
      <c r="K1522">
        <f>K1521</f>
        <v/>
      </c>
      <c r="L1522" s="151">
        <f>_xlfn.XLOOKUP(F1522,'TCD poids'!A:A,'TCD poids'!C:C)</f>
        <v/>
      </c>
      <c r="M1522">
        <f>TCD!T1523</f>
        <v/>
      </c>
      <c r="N1522">
        <f>IF(I1522="",0.2,LOOKUP(I1522,'Pays TVA'!A:A,'Pays TVA'!B:B))</f>
        <v/>
      </c>
      <c r="O1522" s="151">
        <f>IF(TCD!M1523="","",TCD!M1523)</f>
        <v/>
      </c>
      <c r="P1522" s="151">
        <f>IF(TCD!J1523="","",TCD!J1523)</f>
        <v/>
      </c>
      <c r="Q1522" s="151">
        <f>IF(AND(TCD!L1523="",TCD!Q1523=""),"",IF(SUM(TCD!L1523,TCD!Q1523)&gt;15,29,9.5))</f>
        <v/>
      </c>
      <c r="R1522" s="151">
        <f>_xlfn.XLOOKUP(F1522,TCD!E:E,TCD!K:K,"")</f>
        <v/>
      </c>
      <c r="S1522" s="151">
        <f>IF(TCD!I1523="","",IF(TCD!I1523&gt;8.5,17,8.5))</f>
        <v/>
      </c>
      <c r="T1522" s="151">
        <f>TCD!Y1523</f>
        <v/>
      </c>
    </row>
    <row r="1523">
      <c r="A1523" s="13">
        <f>TCD!V1524</f>
        <v/>
      </c>
      <c r="B1523" s="1">
        <f>B1522</f>
        <v/>
      </c>
      <c r="F1523">
        <f>TCD!E1524</f>
        <v/>
      </c>
      <c r="H1523" s="6">
        <f>IF(RIGHT(J1523,3)="BTB","E","P")</f>
        <v/>
      </c>
      <c r="I1523">
        <f>LOOKUP(F1523,'Facture Chronopost'!L:L,'Facture Chronopost'!H:H)</f>
        <v/>
      </c>
      <c r="J1523" s="6">
        <f>TCD!U1524</f>
        <v/>
      </c>
      <c r="K1523">
        <f>K1522</f>
        <v/>
      </c>
      <c r="L1523" s="151">
        <f>_xlfn.XLOOKUP(F1523,'TCD poids'!A:A,'TCD poids'!C:C)</f>
        <v/>
      </c>
      <c r="M1523">
        <f>TCD!T1524</f>
        <v/>
      </c>
      <c r="N1523">
        <f>IF(I1523="",0.2,LOOKUP(I1523,'Pays TVA'!A:A,'Pays TVA'!B:B))</f>
        <v/>
      </c>
      <c r="O1523" s="151">
        <f>IF(TCD!M1524="","",TCD!M1524)</f>
        <v/>
      </c>
      <c r="P1523" s="151">
        <f>IF(TCD!J1524="","",TCD!J1524)</f>
        <v/>
      </c>
      <c r="Q1523" s="151">
        <f>IF(AND(TCD!L1524="",TCD!Q1524=""),"",IF(SUM(TCD!L1524,TCD!Q1524)&gt;15,29,9.5))</f>
        <v/>
      </c>
      <c r="R1523" s="151">
        <f>_xlfn.XLOOKUP(F1523,TCD!E:E,TCD!K:K,"")</f>
        <v/>
      </c>
      <c r="S1523" s="151">
        <f>IF(TCD!I1524="","",IF(TCD!I1524&gt;8.5,17,8.5))</f>
        <v/>
      </c>
      <c r="T1523" s="151">
        <f>TCD!Y1524</f>
        <v/>
      </c>
    </row>
    <row r="1524">
      <c r="A1524" s="13">
        <f>TCD!V1525</f>
        <v/>
      </c>
      <c r="B1524" s="1">
        <f>B1523</f>
        <v/>
      </c>
      <c r="F1524">
        <f>TCD!E1525</f>
        <v/>
      </c>
      <c r="H1524" s="6">
        <f>IF(RIGHT(J1524,3)="BTB","E","P")</f>
        <v/>
      </c>
      <c r="I1524">
        <f>LOOKUP(F1524,'Facture Chronopost'!L:L,'Facture Chronopost'!H:H)</f>
        <v/>
      </c>
      <c r="J1524" s="6">
        <f>TCD!U1525</f>
        <v/>
      </c>
      <c r="K1524">
        <f>K1523</f>
        <v/>
      </c>
      <c r="L1524" s="151">
        <f>_xlfn.XLOOKUP(F1524,'TCD poids'!A:A,'TCD poids'!C:C)</f>
        <v/>
      </c>
      <c r="M1524">
        <f>TCD!T1525</f>
        <v/>
      </c>
      <c r="N1524">
        <f>IF(I1524="",0.2,LOOKUP(I1524,'Pays TVA'!A:A,'Pays TVA'!B:B))</f>
        <v/>
      </c>
      <c r="O1524" s="151">
        <f>IF(TCD!M1525="","",TCD!M1525)</f>
        <v/>
      </c>
      <c r="P1524" s="151">
        <f>IF(TCD!J1525="","",TCD!J1525)</f>
        <v/>
      </c>
      <c r="Q1524" s="151">
        <f>IF(AND(TCD!L1525="",TCD!Q1525=""),"",IF(SUM(TCD!L1525,TCD!Q1525)&gt;15,29,9.5))</f>
        <v/>
      </c>
      <c r="R1524" s="151">
        <f>_xlfn.XLOOKUP(F1524,TCD!E:E,TCD!K:K,"")</f>
        <v/>
      </c>
      <c r="S1524" s="151">
        <f>IF(TCD!I1525="","",IF(TCD!I1525&gt;8.5,17,8.5))</f>
        <v/>
      </c>
      <c r="T1524" s="151">
        <f>TCD!Y1525</f>
        <v/>
      </c>
    </row>
    <row r="1525">
      <c r="A1525" s="13">
        <f>TCD!V1526</f>
        <v/>
      </c>
      <c r="B1525" s="1">
        <f>B1524</f>
        <v/>
      </c>
      <c r="F1525">
        <f>TCD!E1526</f>
        <v/>
      </c>
      <c r="H1525" s="6">
        <f>IF(RIGHT(J1525,3)="BTB","E","P")</f>
        <v/>
      </c>
      <c r="I1525">
        <f>LOOKUP(F1525,'Facture Chronopost'!L:L,'Facture Chronopost'!H:H)</f>
        <v/>
      </c>
      <c r="J1525" s="6">
        <f>TCD!U1526</f>
        <v/>
      </c>
      <c r="K1525">
        <f>K1524</f>
        <v/>
      </c>
      <c r="L1525" s="151">
        <f>_xlfn.XLOOKUP(F1525,'TCD poids'!A:A,'TCD poids'!C:C)</f>
        <v/>
      </c>
      <c r="M1525">
        <f>TCD!T1526</f>
        <v/>
      </c>
      <c r="N1525">
        <f>IF(I1525="",0.2,LOOKUP(I1525,'Pays TVA'!A:A,'Pays TVA'!B:B))</f>
        <v/>
      </c>
      <c r="O1525" s="151">
        <f>IF(TCD!M1526="","",TCD!M1526)</f>
        <v/>
      </c>
      <c r="P1525" s="151">
        <f>IF(TCD!J1526="","",TCD!J1526)</f>
        <v/>
      </c>
      <c r="Q1525" s="151">
        <f>IF(AND(TCD!L1526="",TCD!Q1526=""),"",IF(SUM(TCD!L1526,TCD!Q1526)&gt;15,29,9.5))</f>
        <v/>
      </c>
      <c r="R1525" s="151">
        <f>_xlfn.XLOOKUP(F1525,TCD!E:E,TCD!K:K,"")</f>
        <v/>
      </c>
      <c r="S1525" s="151">
        <f>IF(TCD!I1526="","",IF(TCD!I1526&gt;8.5,17,8.5))</f>
        <v/>
      </c>
      <c r="T1525" s="151">
        <f>TCD!Y1526</f>
        <v/>
      </c>
    </row>
    <row r="1526">
      <c r="A1526" s="13">
        <f>TCD!V1527</f>
        <v/>
      </c>
      <c r="B1526" s="1">
        <f>B1525</f>
        <v/>
      </c>
      <c r="F1526">
        <f>TCD!E1527</f>
        <v/>
      </c>
      <c r="H1526" s="6">
        <f>IF(RIGHT(J1526,3)="BTB","E","P")</f>
        <v/>
      </c>
      <c r="I1526">
        <f>LOOKUP(F1526,'Facture Chronopost'!L:L,'Facture Chronopost'!H:H)</f>
        <v/>
      </c>
      <c r="J1526" s="6">
        <f>TCD!U1527</f>
        <v/>
      </c>
      <c r="K1526">
        <f>K1525</f>
        <v/>
      </c>
      <c r="L1526" s="151">
        <f>_xlfn.XLOOKUP(F1526,'TCD poids'!A:A,'TCD poids'!C:C)</f>
        <v/>
      </c>
      <c r="M1526">
        <f>TCD!T1527</f>
        <v/>
      </c>
      <c r="N1526">
        <f>IF(I1526="",0.2,LOOKUP(I1526,'Pays TVA'!A:A,'Pays TVA'!B:B))</f>
        <v/>
      </c>
      <c r="O1526" s="151">
        <f>IF(TCD!M1527="","",TCD!M1527)</f>
        <v/>
      </c>
      <c r="P1526" s="151">
        <f>IF(TCD!J1527="","",TCD!J1527)</f>
        <v/>
      </c>
      <c r="Q1526" s="151">
        <f>IF(AND(TCD!L1527="",TCD!Q1527=""),"",IF(SUM(TCD!L1527,TCD!Q1527)&gt;15,29,9.5))</f>
        <v/>
      </c>
      <c r="R1526" s="151">
        <f>_xlfn.XLOOKUP(F1526,TCD!E:E,TCD!K:K,"")</f>
        <v/>
      </c>
      <c r="S1526" s="151">
        <f>IF(TCD!I1527="","",IF(TCD!I1527&gt;8.5,17,8.5))</f>
        <v/>
      </c>
      <c r="T1526" s="151">
        <f>TCD!Y1527</f>
        <v/>
      </c>
    </row>
    <row r="1527">
      <c r="A1527" s="13">
        <f>TCD!V1528</f>
        <v/>
      </c>
      <c r="B1527" s="1">
        <f>B1526</f>
        <v/>
      </c>
      <c r="F1527">
        <f>TCD!E1528</f>
        <v/>
      </c>
      <c r="H1527" s="6">
        <f>IF(RIGHT(J1527,3)="BTB","E","P")</f>
        <v/>
      </c>
      <c r="I1527">
        <f>LOOKUP(F1527,'Facture Chronopost'!L:L,'Facture Chronopost'!H:H)</f>
        <v/>
      </c>
      <c r="J1527" s="6">
        <f>TCD!U1528</f>
        <v/>
      </c>
      <c r="K1527">
        <f>K1526</f>
        <v/>
      </c>
      <c r="L1527" s="151">
        <f>_xlfn.XLOOKUP(F1527,'TCD poids'!A:A,'TCD poids'!C:C)</f>
        <v/>
      </c>
      <c r="M1527">
        <f>TCD!T1528</f>
        <v/>
      </c>
      <c r="N1527">
        <f>IF(I1527="",0.2,LOOKUP(I1527,'Pays TVA'!A:A,'Pays TVA'!B:B))</f>
        <v/>
      </c>
      <c r="O1527" s="151">
        <f>IF(TCD!M1528="","",TCD!M1528)</f>
        <v/>
      </c>
      <c r="P1527" s="151">
        <f>IF(TCD!J1528="","",TCD!J1528)</f>
        <v/>
      </c>
      <c r="Q1527" s="151">
        <f>IF(AND(TCD!L1528="",TCD!Q1528=""),"",IF(SUM(TCD!L1528,TCD!Q1528)&gt;15,29,9.5))</f>
        <v/>
      </c>
      <c r="R1527" s="151">
        <f>_xlfn.XLOOKUP(F1527,TCD!E:E,TCD!K:K,"")</f>
        <v/>
      </c>
      <c r="S1527" s="151">
        <f>IF(TCD!I1528="","",IF(TCD!I1528&gt;8.5,17,8.5))</f>
        <v/>
      </c>
      <c r="T1527" s="151">
        <f>TCD!Y1528</f>
        <v/>
      </c>
    </row>
    <row r="1528">
      <c r="A1528" s="13">
        <f>TCD!V1529</f>
        <v/>
      </c>
      <c r="B1528" s="1">
        <f>B1527</f>
        <v/>
      </c>
      <c r="F1528">
        <f>TCD!E1529</f>
        <v/>
      </c>
      <c r="H1528" s="6">
        <f>IF(RIGHT(J1528,3)="BTB","E","P")</f>
        <v/>
      </c>
      <c r="I1528">
        <f>LOOKUP(F1528,'Facture Chronopost'!L:L,'Facture Chronopost'!H:H)</f>
        <v/>
      </c>
      <c r="J1528" s="6">
        <f>TCD!U1529</f>
        <v/>
      </c>
      <c r="K1528">
        <f>K1527</f>
        <v/>
      </c>
      <c r="L1528" s="151">
        <f>_xlfn.XLOOKUP(F1528,'TCD poids'!A:A,'TCD poids'!C:C)</f>
        <v/>
      </c>
      <c r="M1528">
        <f>TCD!T1529</f>
        <v/>
      </c>
      <c r="N1528">
        <f>IF(I1528="",0.2,LOOKUP(I1528,'Pays TVA'!A:A,'Pays TVA'!B:B))</f>
        <v/>
      </c>
      <c r="O1528" s="151">
        <f>IF(TCD!M1529="","",TCD!M1529)</f>
        <v/>
      </c>
      <c r="P1528" s="151">
        <f>IF(TCD!J1529="","",TCD!J1529)</f>
        <v/>
      </c>
      <c r="Q1528" s="151">
        <f>IF(AND(TCD!L1529="",TCD!Q1529=""),"",IF(SUM(TCD!L1529,TCD!Q1529)&gt;15,29,9.5))</f>
        <v/>
      </c>
      <c r="R1528" s="151">
        <f>_xlfn.XLOOKUP(F1528,TCD!E:E,TCD!K:K,"")</f>
        <v/>
      </c>
      <c r="S1528" s="151">
        <f>IF(TCD!I1529="","",IF(TCD!I1529&gt;8.5,17,8.5))</f>
        <v/>
      </c>
      <c r="T1528" s="151">
        <f>TCD!Y1529</f>
        <v/>
      </c>
    </row>
    <row r="1529">
      <c r="A1529" s="13">
        <f>TCD!V1530</f>
        <v/>
      </c>
      <c r="B1529" s="1">
        <f>B1528</f>
        <v/>
      </c>
      <c r="F1529">
        <f>TCD!E1530</f>
        <v/>
      </c>
      <c r="H1529" s="6">
        <f>IF(RIGHT(J1529,3)="BTB","E","P")</f>
        <v/>
      </c>
      <c r="I1529">
        <f>LOOKUP(F1529,'Facture Chronopost'!L:L,'Facture Chronopost'!H:H)</f>
        <v/>
      </c>
      <c r="J1529" s="6">
        <f>TCD!U1530</f>
        <v/>
      </c>
      <c r="K1529">
        <f>K1528</f>
        <v/>
      </c>
      <c r="L1529" s="151">
        <f>_xlfn.XLOOKUP(F1529,'TCD poids'!A:A,'TCD poids'!C:C)</f>
        <v/>
      </c>
      <c r="M1529">
        <f>TCD!T1530</f>
        <v/>
      </c>
      <c r="N1529">
        <f>IF(I1529="",0.2,LOOKUP(I1529,'Pays TVA'!A:A,'Pays TVA'!B:B))</f>
        <v/>
      </c>
      <c r="O1529" s="151">
        <f>IF(TCD!M1530="","",TCD!M1530)</f>
        <v/>
      </c>
      <c r="P1529" s="151">
        <f>IF(TCD!J1530="","",TCD!J1530)</f>
        <v/>
      </c>
      <c r="Q1529" s="151">
        <f>IF(AND(TCD!L1530="",TCD!Q1530=""),"",IF(SUM(TCD!L1530,TCD!Q1530)&gt;15,29,9.5))</f>
        <v/>
      </c>
      <c r="R1529" s="151">
        <f>_xlfn.XLOOKUP(F1529,TCD!E:E,TCD!K:K,"")</f>
        <v/>
      </c>
      <c r="S1529" s="151">
        <f>IF(TCD!I1530="","",IF(TCD!I1530&gt;8.5,17,8.5))</f>
        <v/>
      </c>
      <c r="T1529" s="151">
        <f>TCD!Y1530</f>
        <v/>
      </c>
    </row>
    <row r="1530">
      <c r="A1530" s="13">
        <f>TCD!V1531</f>
        <v/>
      </c>
      <c r="B1530" s="1">
        <f>B1529</f>
        <v/>
      </c>
      <c r="F1530">
        <f>TCD!E1531</f>
        <v/>
      </c>
      <c r="H1530" s="6">
        <f>IF(RIGHT(J1530,3)="BTB","E","P")</f>
        <v/>
      </c>
      <c r="I1530">
        <f>LOOKUP(F1530,'Facture Chronopost'!L:L,'Facture Chronopost'!H:H)</f>
        <v/>
      </c>
      <c r="J1530" s="6">
        <f>TCD!U1531</f>
        <v/>
      </c>
      <c r="K1530">
        <f>K1529</f>
        <v/>
      </c>
      <c r="L1530" s="151">
        <f>_xlfn.XLOOKUP(F1530,'TCD poids'!A:A,'TCD poids'!C:C)</f>
        <v/>
      </c>
      <c r="M1530">
        <f>TCD!T1531</f>
        <v/>
      </c>
      <c r="N1530">
        <f>IF(I1530="",0.2,LOOKUP(I1530,'Pays TVA'!A:A,'Pays TVA'!B:B))</f>
        <v/>
      </c>
      <c r="O1530" s="151">
        <f>IF(TCD!M1531="","",TCD!M1531)</f>
        <v/>
      </c>
      <c r="P1530" s="151">
        <f>IF(TCD!J1531="","",TCD!J1531)</f>
        <v/>
      </c>
      <c r="Q1530" s="151">
        <f>IF(AND(TCD!L1531="",TCD!Q1531=""),"",IF(SUM(TCD!L1531,TCD!Q1531)&gt;15,29,9.5))</f>
        <v/>
      </c>
      <c r="R1530" s="151">
        <f>_xlfn.XLOOKUP(F1530,TCD!E:E,TCD!K:K,"")</f>
        <v/>
      </c>
      <c r="S1530" s="151">
        <f>IF(TCD!I1531="","",IF(TCD!I1531&gt;8.5,17,8.5))</f>
        <v/>
      </c>
      <c r="T1530" s="151">
        <f>TCD!Y1531</f>
        <v/>
      </c>
    </row>
    <row r="1531">
      <c r="A1531" s="13">
        <f>TCD!V1532</f>
        <v/>
      </c>
      <c r="B1531" s="1">
        <f>B1530</f>
        <v/>
      </c>
      <c r="F1531">
        <f>TCD!E1532</f>
        <v/>
      </c>
      <c r="H1531" s="6">
        <f>IF(RIGHT(J1531,3)="BTB","E","P")</f>
        <v/>
      </c>
      <c r="I1531">
        <f>LOOKUP(F1531,'Facture Chronopost'!L:L,'Facture Chronopost'!H:H)</f>
        <v/>
      </c>
      <c r="J1531" s="6">
        <f>TCD!U1532</f>
        <v/>
      </c>
      <c r="K1531">
        <f>K1530</f>
        <v/>
      </c>
      <c r="L1531" s="151">
        <f>_xlfn.XLOOKUP(F1531,'TCD poids'!A:A,'TCD poids'!C:C)</f>
        <v/>
      </c>
      <c r="M1531">
        <f>TCD!T1532</f>
        <v/>
      </c>
      <c r="N1531">
        <f>IF(I1531="",0.2,LOOKUP(I1531,'Pays TVA'!A:A,'Pays TVA'!B:B))</f>
        <v/>
      </c>
      <c r="O1531" s="151">
        <f>IF(TCD!M1532="","",TCD!M1532)</f>
        <v/>
      </c>
      <c r="P1531" s="151">
        <f>IF(TCD!J1532="","",TCD!J1532)</f>
        <v/>
      </c>
      <c r="Q1531" s="151">
        <f>IF(AND(TCD!L1532="",TCD!Q1532=""),"",IF(SUM(TCD!L1532,TCD!Q1532)&gt;15,29,9.5))</f>
        <v/>
      </c>
      <c r="R1531" s="151">
        <f>_xlfn.XLOOKUP(F1531,TCD!E:E,TCD!K:K,"")</f>
        <v/>
      </c>
      <c r="S1531" s="151">
        <f>IF(TCD!I1532="","",IF(TCD!I1532&gt;8.5,17,8.5))</f>
        <v/>
      </c>
      <c r="T1531" s="151">
        <f>TCD!Y1532</f>
        <v/>
      </c>
    </row>
    <row r="1532">
      <c r="A1532" s="13">
        <f>TCD!V1533</f>
        <v/>
      </c>
      <c r="B1532" s="1">
        <f>B1531</f>
        <v/>
      </c>
      <c r="F1532">
        <f>TCD!E1533</f>
        <v/>
      </c>
      <c r="H1532" s="6">
        <f>IF(RIGHT(J1532,3)="BTB","E","P")</f>
        <v/>
      </c>
      <c r="I1532">
        <f>LOOKUP(F1532,'Facture Chronopost'!L:L,'Facture Chronopost'!H:H)</f>
        <v/>
      </c>
      <c r="J1532" s="6">
        <f>TCD!U1533</f>
        <v/>
      </c>
      <c r="K1532">
        <f>K1531</f>
        <v/>
      </c>
      <c r="L1532" s="151">
        <f>_xlfn.XLOOKUP(F1532,'TCD poids'!A:A,'TCD poids'!C:C)</f>
        <v/>
      </c>
      <c r="M1532">
        <f>TCD!T1533</f>
        <v/>
      </c>
      <c r="N1532">
        <f>IF(I1532="",0.2,LOOKUP(I1532,'Pays TVA'!A:A,'Pays TVA'!B:B))</f>
        <v/>
      </c>
      <c r="O1532" s="151">
        <f>IF(TCD!M1533="","",TCD!M1533)</f>
        <v/>
      </c>
      <c r="P1532" s="151">
        <f>IF(TCD!J1533="","",TCD!J1533)</f>
        <v/>
      </c>
      <c r="Q1532" s="151">
        <f>IF(AND(TCD!L1533="",TCD!Q1533=""),"",IF(SUM(TCD!L1533,TCD!Q1533)&gt;15,29,9.5))</f>
        <v/>
      </c>
      <c r="R1532" s="151">
        <f>_xlfn.XLOOKUP(F1532,TCD!E:E,TCD!K:K,"")</f>
        <v/>
      </c>
      <c r="S1532" s="151">
        <f>IF(TCD!I1533="","",IF(TCD!I1533&gt;8.5,17,8.5))</f>
        <v/>
      </c>
      <c r="T1532" s="151">
        <f>TCD!Y1533</f>
        <v/>
      </c>
    </row>
    <row r="1533">
      <c r="A1533" s="13">
        <f>TCD!V1534</f>
        <v/>
      </c>
      <c r="B1533" s="1">
        <f>B1532</f>
        <v/>
      </c>
      <c r="F1533">
        <f>TCD!E1534</f>
        <v/>
      </c>
      <c r="H1533" s="6">
        <f>IF(RIGHT(J1533,3)="BTB","E","P")</f>
        <v/>
      </c>
      <c r="I1533">
        <f>LOOKUP(F1533,'Facture Chronopost'!L:L,'Facture Chronopost'!H:H)</f>
        <v/>
      </c>
      <c r="J1533" s="6">
        <f>TCD!U1534</f>
        <v/>
      </c>
      <c r="K1533">
        <f>K1532</f>
        <v/>
      </c>
      <c r="L1533" s="151">
        <f>_xlfn.XLOOKUP(F1533,'TCD poids'!A:A,'TCD poids'!C:C)</f>
        <v/>
      </c>
      <c r="M1533">
        <f>TCD!T1534</f>
        <v/>
      </c>
      <c r="N1533">
        <f>IF(I1533="",0.2,LOOKUP(I1533,'Pays TVA'!A:A,'Pays TVA'!B:B))</f>
        <v/>
      </c>
      <c r="O1533" s="151">
        <f>IF(TCD!M1534="","",TCD!M1534)</f>
        <v/>
      </c>
      <c r="P1533" s="151">
        <f>IF(TCD!J1534="","",TCD!J1534)</f>
        <v/>
      </c>
      <c r="Q1533" s="151">
        <f>IF(AND(TCD!L1534="",TCD!Q1534=""),"",IF(SUM(TCD!L1534,TCD!Q1534)&gt;15,29,9.5))</f>
        <v/>
      </c>
      <c r="R1533" s="151">
        <f>_xlfn.XLOOKUP(F1533,TCD!E:E,TCD!K:K,"")</f>
        <v/>
      </c>
      <c r="S1533" s="151">
        <f>IF(TCD!I1534="","",IF(TCD!I1534&gt;8.5,17,8.5))</f>
        <v/>
      </c>
      <c r="T1533" s="151">
        <f>TCD!Y1534</f>
        <v/>
      </c>
    </row>
    <row r="1534">
      <c r="A1534" s="13">
        <f>TCD!V1535</f>
        <v/>
      </c>
      <c r="B1534" s="1">
        <f>B1533</f>
        <v/>
      </c>
      <c r="F1534">
        <f>TCD!E1535</f>
        <v/>
      </c>
      <c r="H1534" s="6">
        <f>IF(RIGHT(J1534,3)="BTB","E","P")</f>
        <v/>
      </c>
      <c r="I1534">
        <f>LOOKUP(F1534,'Facture Chronopost'!L:L,'Facture Chronopost'!H:H)</f>
        <v/>
      </c>
      <c r="J1534" s="6">
        <f>TCD!U1535</f>
        <v/>
      </c>
      <c r="K1534">
        <f>K1533</f>
        <v/>
      </c>
      <c r="L1534" s="151">
        <f>_xlfn.XLOOKUP(F1534,'TCD poids'!A:A,'TCD poids'!C:C)</f>
        <v/>
      </c>
      <c r="M1534">
        <f>TCD!T1535</f>
        <v/>
      </c>
      <c r="N1534">
        <f>IF(I1534="",0.2,LOOKUP(I1534,'Pays TVA'!A:A,'Pays TVA'!B:B))</f>
        <v/>
      </c>
      <c r="O1534" s="151">
        <f>IF(TCD!M1535="","",TCD!M1535)</f>
        <v/>
      </c>
      <c r="P1534" s="151">
        <f>IF(TCD!J1535="","",TCD!J1535)</f>
        <v/>
      </c>
      <c r="Q1534" s="151">
        <f>IF(AND(TCD!L1535="",TCD!Q1535=""),"",IF(SUM(TCD!L1535,TCD!Q1535)&gt;15,29,9.5))</f>
        <v/>
      </c>
      <c r="R1534" s="151">
        <f>_xlfn.XLOOKUP(F1534,TCD!E:E,TCD!K:K,"")</f>
        <v/>
      </c>
      <c r="S1534" s="151">
        <f>IF(TCD!I1535="","",IF(TCD!I1535&gt;8.5,17,8.5))</f>
        <v/>
      </c>
      <c r="T1534" s="151">
        <f>TCD!Y1535</f>
        <v/>
      </c>
    </row>
    <row r="1535">
      <c r="A1535" s="13">
        <f>TCD!V1536</f>
        <v/>
      </c>
      <c r="B1535" s="1">
        <f>B1534</f>
        <v/>
      </c>
      <c r="F1535">
        <f>TCD!E1536</f>
        <v/>
      </c>
      <c r="H1535" s="6">
        <f>IF(RIGHT(J1535,3)="BTB","E","P")</f>
        <v/>
      </c>
      <c r="I1535">
        <f>LOOKUP(F1535,'Facture Chronopost'!L:L,'Facture Chronopost'!H:H)</f>
        <v/>
      </c>
      <c r="J1535" s="6">
        <f>TCD!U1536</f>
        <v/>
      </c>
      <c r="K1535">
        <f>K1534</f>
        <v/>
      </c>
      <c r="L1535" s="151">
        <f>_xlfn.XLOOKUP(F1535,'TCD poids'!A:A,'TCD poids'!C:C)</f>
        <v/>
      </c>
      <c r="M1535">
        <f>TCD!T1536</f>
        <v/>
      </c>
      <c r="N1535">
        <f>IF(I1535="",0.2,LOOKUP(I1535,'Pays TVA'!A:A,'Pays TVA'!B:B))</f>
        <v/>
      </c>
      <c r="O1535" s="151">
        <f>IF(TCD!M1536="","",TCD!M1536)</f>
        <v/>
      </c>
      <c r="P1535" s="151">
        <f>IF(TCD!J1536="","",TCD!J1536)</f>
        <v/>
      </c>
      <c r="Q1535" s="151">
        <f>IF(AND(TCD!L1536="",TCD!Q1536=""),"",IF(SUM(TCD!L1536,TCD!Q1536)&gt;15,29,9.5))</f>
        <v/>
      </c>
      <c r="R1535" s="151">
        <f>_xlfn.XLOOKUP(F1535,TCD!E:E,TCD!K:K,"")</f>
        <v/>
      </c>
      <c r="S1535" s="151">
        <f>IF(TCD!I1536="","",IF(TCD!I1536&gt;8.5,17,8.5))</f>
        <v/>
      </c>
      <c r="T1535" s="151">
        <f>TCD!Y1536</f>
        <v/>
      </c>
    </row>
    <row r="1536">
      <c r="A1536" s="13">
        <f>TCD!V1537</f>
        <v/>
      </c>
      <c r="B1536" s="1">
        <f>B1535</f>
        <v/>
      </c>
      <c r="F1536">
        <f>TCD!E1537</f>
        <v/>
      </c>
      <c r="H1536" s="6">
        <f>IF(RIGHT(J1536,3)="BTB","E","P")</f>
        <v/>
      </c>
      <c r="I1536">
        <f>LOOKUP(F1536,'Facture Chronopost'!L:L,'Facture Chronopost'!H:H)</f>
        <v/>
      </c>
      <c r="J1536" s="6">
        <f>TCD!U1537</f>
        <v/>
      </c>
      <c r="K1536">
        <f>K1535</f>
        <v/>
      </c>
      <c r="L1536" s="151">
        <f>_xlfn.XLOOKUP(F1536,'TCD poids'!A:A,'TCD poids'!C:C)</f>
        <v/>
      </c>
      <c r="M1536">
        <f>TCD!T1537</f>
        <v/>
      </c>
      <c r="N1536">
        <f>IF(I1536="",0.2,LOOKUP(I1536,'Pays TVA'!A:A,'Pays TVA'!B:B))</f>
        <v/>
      </c>
      <c r="O1536" s="151">
        <f>IF(TCD!M1537="","",TCD!M1537)</f>
        <v/>
      </c>
      <c r="P1536" s="151">
        <f>IF(TCD!J1537="","",TCD!J1537)</f>
        <v/>
      </c>
      <c r="Q1536" s="151">
        <f>IF(AND(TCD!L1537="",TCD!Q1537=""),"",IF(SUM(TCD!L1537,TCD!Q1537)&gt;15,29,9.5))</f>
        <v/>
      </c>
      <c r="R1536" s="151">
        <f>_xlfn.XLOOKUP(F1536,TCD!E:E,TCD!K:K,"")</f>
        <v/>
      </c>
      <c r="S1536" s="151">
        <f>IF(TCD!I1537="","",IF(TCD!I1537&gt;8.5,17,8.5))</f>
        <v/>
      </c>
      <c r="T1536" s="151">
        <f>TCD!Y1537</f>
        <v/>
      </c>
    </row>
    <row r="1537">
      <c r="A1537" s="13">
        <f>TCD!V1538</f>
        <v/>
      </c>
      <c r="B1537" s="1">
        <f>B1536</f>
        <v/>
      </c>
      <c r="F1537">
        <f>TCD!E1538</f>
        <v/>
      </c>
      <c r="H1537" s="6">
        <f>IF(RIGHT(J1537,3)="BTB","E","P")</f>
        <v/>
      </c>
      <c r="I1537">
        <f>LOOKUP(F1537,'Facture Chronopost'!L:L,'Facture Chronopost'!H:H)</f>
        <v/>
      </c>
      <c r="J1537" s="6">
        <f>TCD!U1538</f>
        <v/>
      </c>
      <c r="K1537">
        <f>K1536</f>
        <v/>
      </c>
      <c r="L1537" s="151">
        <f>_xlfn.XLOOKUP(F1537,'TCD poids'!A:A,'TCD poids'!C:C)</f>
        <v/>
      </c>
      <c r="M1537">
        <f>TCD!T1538</f>
        <v/>
      </c>
      <c r="N1537">
        <f>IF(I1537="",0.2,LOOKUP(I1537,'Pays TVA'!A:A,'Pays TVA'!B:B))</f>
        <v/>
      </c>
      <c r="O1537" s="151">
        <f>IF(TCD!M1538="","",TCD!M1538)</f>
        <v/>
      </c>
      <c r="P1537" s="151">
        <f>IF(TCD!J1538="","",TCD!J1538)</f>
        <v/>
      </c>
      <c r="Q1537" s="151">
        <f>IF(AND(TCD!L1538="",TCD!Q1538=""),"",IF(SUM(TCD!L1538,TCD!Q1538)&gt;15,29,9.5))</f>
        <v/>
      </c>
      <c r="R1537" s="151">
        <f>_xlfn.XLOOKUP(F1537,TCD!E:E,TCD!K:K,"")</f>
        <v/>
      </c>
      <c r="S1537" s="151">
        <f>IF(TCD!I1538="","",IF(TCD!I1538&gt;8.5,17,8.5))</f>
        <v/>
      </c>
      <c r="T1537" s="151">
        <f>TCD!Y1538</f>
        <v/>
      </c>
    </row>
    <row r="1538">
      <c r="A1538" s="13">
        <f>TCD!V1539</f>
        <v/>
      </c>
      <c r="B1538" s="1">
        <f>B1537</f>
        <v/>
      </c>
      <c r="F1538">
        <f>TCD!E1539</f>
        <v/>
      </c>
      <c r="H1538" s="6">
        <f>IF(RIGHT(J1538,3)="BTB","E","P")</f>
        <v/>
      </c>
      <c r="I1538">
        <f>LOOKUP(F1538,'Facture Chronopost'!L:L,'Facture Chronopost'!H:H)</f>
        <v/>
      </c>
      <c r="J1538" s="6">
        <f>TCD!U1539</f>
        <v/>
      </c>
      <c r="K1538">
        <f>K1537</f>
        <v/>
      </c>
      <c r="L1538" s="151">
        <f>_xlfn.XLOOKUP(F1538,'TCD poids'!A:A,'TCD poids'!C:C)</f>
        <v/>
      </c>
      <c r="M1538">
        <f>TCD!T1539</f>
        <v/>
      </c>
      <c r="N1538">
        <f>IF(I1538="",0.2,LOOKUP(I1538,'Pays TVA'!A:A,'Pays TVA'!B:B))</f>
        <v/>
      </c>
      <c r="O1538" s="151">
        <f>IF(TCD!M1539="","",TCD!M1539)</f>
        <v/>
      </c>
      <c r="P1538" s="151">
        <f>IF(TCD!J1539="","",TCD!J1539)</f>
        <v/>
      </c>
      <c r="Q1538" s="151">
        <f>IF(AND(TCD!L1539="",TCD!Q1539=""),"",IF(SUM(TCD!L1539,TCD!Q1539)&gt;15,29,9.5))</f>
        <v/>
      </c>
      <c r="R1538" s="151">
        <f>_xlfn.XLOOKUP(F1538,TCD!E:E,TCD!K:K,"")</f>
        <v/>
      </c>
      <c r="S1538" s="151">
        <f>IF(TCD!I1539="","",IF(TCD!I1539&gt;8.5,17,8.5))</f>
        <v/>
      </c>
      <c r="T1538" s="151">
        <f>TCD!Y1539</f>
        <v/>
      </c>
    </row>
    <row r="1539">
      <c r="A1539" s="13">
        <f>TCD!V1540</f>
        <v/>
      </c>
      <c r="B1539" s="1">
        <f>B1538</f>
        <v/>
      </c>
      <c r="F1539">
        <f>TCD!E1540</f>
        <v/>
      </c>
      <c r="H1539" s="6">
        <f>IF(RIGHT(J1539,3)="BTB","E","P")</f>
        <v/>
      </c>
      <c r="I1539">
        <f>LOOKUP(F1539,'Facture Chronopost'!L:L,'Facture Chronopost'!H:H)</f>
        <v/>
      </c>
      <c r="J1539" s="6">
        <f>TCD!U1540</f>
        <v/>
      </c>
      <c r="K1539">
        <f>K1538</f>
        <v/>
      </c>
      <c r="L1539" s="151">
        <f>_xlfn.XLOOKUP(F1539,'TCD poids'!A:A,'TCD poids'!C:C)</f>
        <v/>
      </c>
      <c r="M1539">
        <f>TCD!T1540</f>
        <v/>
      </c>
      <c r="N1539">
        <f>IF(I1539="",0.2,LOOKUP(I1539,'Pays TVA'!A:A,'Pays TVA'!B:B))</f>
        <v/>
      </c>
      <c r="O1539" s="151">
        <f>IF(TCD!M1540="","",TCD!M1540)</f>
        <v/>
      </c>
      <c r="P1539" s="151">
        <f>IF(TCD!J1540="","",TCD!J1540)</f>
        <v/>
      </c>
      <c r="Q1539" s="151">
        <f>IF(AND(TCD!L1540="",TCD!Q1540=""),"",IF(SUM(TCD!L1540,TCD!Q1540)&gt;15,29,9.5))</f>
        <v/>
      </c>
      <c r="R1539" s="151">
        <f>_xlfn.XLOOKUP(F1539,TCD!E:E,TCD!K:K,"")</f>
        <v/>
      </c>
      <c r="S1539" s="151">
        <f>IF(TCD!I1540="","",IF(TCD!I1540&gt;8.5,17,8.5))</f>
        <v/>
      </c>
      <c r="T1539" s="151">
        <f>TCD!Y1540</f>
        <v/>
      </c>
    </row>
    <row r="1540">
      <c r="A1540" s="13">
        <f>TCD!V1541</f>
        <v/>
      </c>
      <c r="B1540" s="1">
        <f>B1539</f>
        <v/>
      </c>
      <c r="F1540">
        <f>TCD!E1541</f>
        <v/>
      </c>
      <c r="H1540" s="6">
        <f>IF(RIGHT(J1540,3)="BTB","E","P")</f>
        <v/>
      </c>
      <c r="I1540">
        <f>LOOKUP(F1540,'Facture Chronopost'!L:L,'Facture Chronopost'!H:H)</f>
        <v/>
      </c>
      <c r="J1540" s="6">
        <f>TCD!U1541</f>
        <v/>
      </c>
      <c r="K1540">
        <f>K1539</f>
        <v/>
      </c>
      <c r="L1540" s="151">
        <f>_xlfn.XLOOKUP(F1540,'TCD poids'!A:A,'TCD poids'!C:C)</f>
        <v/>
      </c>
      <c r="M1540">
        <f>TCD!T1541</f>
        <v/>
      </c>
      <c r="N1540">
        <f>IF(I1540="",0.2,LOOKUP(I1540,'Pays TVA'!A:A,'Pays TVA'!B:B))</f>
        <v/>
      </c>
      <c r="O1540" s="151">
        <f>IF(TCD!M1541="","",TCD!M1541)</f>
        <v/>
      </c>
      <c r="P1540" s="151">
        <f>IF(TCD!J1541="","",TCD!J1541)</f>
        <v/>
      </c>
      <c r="Q1540" s="151">
        <f>IF(AND(TCD!L1541="",TCD!Q1541=""),"",IF(SUM(TCD!L1541,TCD!Q1541)&gt;15,29,9.5))</f>
        <v/>
      </c>
      <c r="R1540" s="151">
        <f>_xlfn.XLOOKUP(F1540,TCD!E:E,TCD!K:K,"")</f>
        <v/>
      </c>
      <c r="S1540" s="151">
        <f>IF(TCD!I1541="","",IF(TCD!I1541&gt;8.5,17,8.5))</f>
        <v/>
      </c>
      <c r="T1540" s="151">
        <f>TCD!Y1541</f>
        <v/>
      </c>
    </row>
    <row r="1541">
      <c r="A1541" s="13">
        <f>TCD!V1542</f>
        <v/>
      </c>
      <c r="B1541" s="1">
        <f>B1540</f>
        <v/>
      </c>
      <c r="F1541">
        <f>TCD!E1542</f>
        <v/>
      </c>
      <c r="H1541" s="6">
        <f>IF(RIGHT(J1541,3)="BTB","E","P")</f>
        <v/>
      </c>
      <c r="I1541">
        <f>LOOKUP(F1541,'Facture Chronopost'!L:L,'Facture Chronopost'!H:H)</f>
        <v/>
      </c>
      <c r="J1541" s="6">
        <f>TCD!U1542</f>
        <v/>
      </c>
      <c r="K1541">
        <f>K1540</f>
        <v/>
      </c>
      <c r="L1541" s="151">
        <f>_xlfn.XLOOKUP(F1541,'TCD poids'!A:A,'TCD poids'!C:C)</f>
        <v/>
      </c>
      <c r="M1541">
        <f>TCD!T1542</f>
        <v/>
      </c>
      <c r="N1541">
        <f>IF(I1541="",0.2,LOOKUP(I1541,'Pays TVA'!A:A,'Pays TVA'!B:B))</f>
        <v/>
      </c>
      <c r="O1541" s="151">
        <f>IF(TCD!M1542="","",TCD!M1542)</f>
        <v/>
      </c>
      <c r="P1541" s="151">
        <f>IF(TCD!J1542="","",TCD!J1542)</f>
        <v/>
      </c>
      <c r="Q1541" s="151">
        <f>IF(AND(TCD!L1542="",TCD!Q1542=""),"",IF(SUM(TCD!L1542,TCD!Q1542)&gt;15,29,9.5))</f>
        <v/>
      </c>
      <c r="R1541" s="151">
        <f>_xlfn.XLOOKUP(F1541,TCD!E:E,TCD!K:K,"")</f>
        <v/>
      </c>
      <c r="S1541" s="151">
        <f>IF(TCD!I1542="","",IF(TCD!I1542&gt;8.5,17,8.5))</f>
        <v/>
      </c>
      <c r="T1541" s="151">
        <f>TCD!Y1542</f>
        <v/>
      </c>
    </row>
    <row r="1542">
      <c r="A1542" s="13">
        <f>TCD!V1543</f>
        <v/>
      </c>
      <c r="B1542" s="1">
        <f>B1541</f>
        <v/>
      </c>
      <c r="F1542">
        <f>TCD!E1543</f>
        <v/>
      </c>
      <c r="H1542" s="6">
        <f>IF(RIGHT(J1542,3)="BTB","E","P")</f>
        <v/>
      </c>
      <c r="I1542">
        <f>LOOKUP(F1542,'Facture Chronopost'!L:L,'Facture Chronopost'!H:H)</f>
        <v/>
      </c>
      <c r="J1542" s="6">
        <f>TCD!U1543</f>
        <v/>
      </c>
      <c r="K1542">
        <f>K1541</f>
        <v/>
      </c>
      <c r="L1542" s="151">
        <f>_xlfn.XLOOKUP(F1542,'TCD poids'!A:A,'TCD poids'!C:C)</f>
        <v/>
      </c>
      <c r="M1542">
        <f>TCD!T1543</f>
        <v/>
      </c>
      <c r="N1542">
        <f>IF(I1542="",0.2,LOOKUP(I1542,'Pays TVA'!A:A,'Pays TVA'!B:B))</f>
        <v/>
      </c>
      <c r="O1542" s="151">
        <f>IF(TCD!M1543="","",TCD!M1543)</f>
        <v/>
      </c>
      <c r="P1542" s="151">
        <f>IF(TCD!J1543="","",TCD!J1543)</f>
        <v/>
      </c>
      <c r="Q1542" s="151">
        <f>IF(AND(TCD!L1543="",TCD!Q1543=""),"",IF(SUM(TCD!L1543,TCD!Q1543)&gt;15,29,9.5))</f>
        <v/>
      </c>
      <c r="R1542" s="151">
        <f>_xlfn.XLOOKUP(F1542,TCD!E:E,TCD!K:K,"")</f>
        <v/>
      </c>
      <c r="S1542" s="151">
        <f>IF(TCD!I1543="","",IF(TCD!I1543&gt;8.5,17,8.5))</f>
        <v/>
      </c>
      <c r="T1542" s="151">
        <f>TCD!Y1543</f>
        <v/>
      </c>
    </row>
    <row r="1543">
      <c r="A1543" s="13">
        <f>TCD!V1544</f>
        <v/>
      </c>
      <c r="B1543" s="1">
        <f>B1542</f>
        <v/>
      </c>
      <c r="F1543">
        <f>TCD!E1544</f>
        <v/>
      </c>
      <c r="H1543" s="6">
        <f>IF(RIGHT(J1543,3)="BTB","E","P")</f>
        <v/>
      </c>
      <c r="I1543">
        <f>LOOKUP(F1543,'Facture Chronopost'!L:L,'Facture Chronopost'!H:H)</f>
        <v/>
      </c>
      <c r="J1543" s="6">
        <f>TCD!U1544</f>
        <v/>
      </c>
      <c r="K1543">
        <f>K1542</f>
        <v/>
      </c>
      <c r="L1543" s="151">
        <f>_xlfn.XLOOKUP(F1543,'TCD poids'!A:A,'TCD poids'!C:C)</f>
        <v/>
      </c>
      <c r="M1543">
        <f>TCD!T1544</f>
        <v/>
      </c>
      <c r="N1543">
        <f>IF(I1543="",0.2,LOOKUP(I1543,'Pays TVA'!A:A,'Pays TVA'!B:B))</f>
        <v/>
      </c>
      <c r="O1543" s="151">
        <f>IF(TCD!M1544="","",TCD!M1544)</f>
        <v/>
      </c>
      <c r="P1543" s="151">
        <f>IF(TCD!J1544="","",TCD!J1544)</f>
        <v/>
      </c>
      <c r="Q1543" s="151">
        <f>IF(AND(TCD!L1544="",TCD!Q1544=""),"",IF(SUM(TCD!L1544,TCD!Q1544)&gt;15,29,9.5))</f>
        <v/>
      </c>
      <c r="R1543" s="151">
        <f>_xlfn.XLOOKUP(F1543,TCD!E:E,TCD!K:K,"")</f>
        <v/>
      </c>
      <c r="S1543" s="151">
        <f>IF(TCD!I1544="","",IF(TCD!I1544&gt;8.5,17,8.5))</f>
        <v/>
      </c>
      <c r="T1543" s="151">
        <f>TCD!Y1544</f>
        <v/>
      </c>
    </row>
    <row r="1544">
      <c r="A1544" s="13">
        <f>TCD!V1545</f>
        <v/>
      </c>
      <c r="B1544" s="1">
        <f>B1543</f>
        <v/>
      </c>
      <c r="F1544">
        <f>TCD!E1545</f>
        <v/>
      </c>
      <c r="H1544" s="6">
        <f>IF(RIGHT(J1544,3)="BTB","E","P")</f>
        <v/>
      </c>
      <c r="I1544">
        <f>LOOKUP(F1544,'Facture Chronopost'!L:L,'Facture Chronopost'!H:H)</f>
        <v/>
      </c>
      <c r="J1544" s="6">
        <f>TCD!U1545</f>
        <v/>
      </c>
      <c r="K1544">
        <f>K1543</f>
        <v/>
      </c>
      <c r="L1544" s="151">
        <f>_xlfn.XLOOKUP(F1544,'TCD poids'!A:A,'TCD poids'!C:C)</f>
        <v/>
      </c>
      <c r="M1544">
        <f>TCD!T1545</f>
        <v/>
      </c>
      <c r="N1544">
        <f>IF(I1544="",0.2,LOOKUP(I1544,'Pays TVA'!A:A,'Pays TVA'!B:B))</f>
        <v/>
      </c>
      <c r="O1544" s="151">
        <f>IF(TCD!M1545="","",TCD!M1545)</f>
        <v/>
      </c>
      <c r="P1544" s="151">
        <f>IF(TCD!J1545="","",TCD!J1545)</f>
        <v/>
      </c>
      <c r="Q1544" s="151">
        <f>IF(AND(TCD!L1545="",TCD!Q1545=""),"",IF(SUM(TCD!L1545,TCD!Q1545)&gt;15,29,9.5))</f>
        <v/>
      </c>
      <c r="R1544" s="151">
        <f>_xlfn.XLOOKUP(F1544,TCD!E:E,TCD!K:K,"")</f>
        <v/>
      </c>
      <c r="S1544" s="151">
        <f>IF(TCD!I1545="","",IF(TCD!I1545&gt;8.5,17,8.5))</f>
        <v/>
      </c>
      <c r="T1544" s="151">
        <f>TCD!Y1545</f>
        <v/>
      </c>
    </row>
    <row r="1545">
      <c r="A1545" s="13">
        <f>TCD!V1546</f>
        <v/>
      </c>
      <c r="B1545" s="1">
        <f>B1544</f>
        <v/>
      </c>
      <c r="F1545">
        <f>TCD!E1546</f>
        <v/>
      </c>
      <c r="H1545" s="6">
        <f>IF(RIGHT(J1545,3)="BTB","E","P")</f>
        <v/>
      </c>
      <c r="I1545">
        <f>LOOKUP(F1545,'Facture Chronopost'!L:L,'Facture Chronopost'!H:H)</f>
        <v/>
      </c>
      <c r="J1545" s="6">
        <f>TCD!U1546</f>
        <v/>
      </c>
      <c r="K1545">
        <f>K1544</f>
        <v/>
      </c>
      <c r="L1545" s="151">
        <f>_xlfn.XLOOKUP(F1545,'TCD poids'!A:A,'TCD poids'!C:C)</f>
        <v/>
      </c>
      <c r="M1545">
        <f>TCD!T1546</f>
        <v/>
      </c>
      <c r="N1545">
        <f>IF(I1545="",0.2,LOOKUP(I1545,'Pays TVA'!A:A,'Pays TVA'!B:B))</f>
        <v/>
      </c>
      <c r="O1545" s="151">
        <f>IF(TCD!M1546="","",TCD!M1546)</f>
        <v/>
      </c>
      <c r="P1545" s="151">
        <f>IF(TCD!J1546="","",TCD!J1546)</f>
        <v/>
      </c>
      <c r="Q1545" s="151">
        <f>IF(AND(TCD!L1546="",TCD!Q1546=""),"",IF(SUM(TCD!L1546,TCD!Q1546)&gt;15,29,9.5))</f>
        <v/>
      </c>
      <c r="R1545" s="151">
        <f>_xlfn.XLOOKUP(F1545,TCD!E:E,TCD!K:K,"")</f>
        <v/>
      </c>
      <c r="S1545" s="151">
        <f>IF(TCD!I1546="","",IF(TCD!I1546&gt;8.5,17,8.5))</f>
        <v/>
      </c>
      <c r="T1545" s="151">
        <f>TCD!Y1546</f>
        <v/>
      </c>
    </row>
    <row r="1546">
      <c r="A1546" s="13">
        <f>TCD!V1547</f>
        <v/>
      </c>
      <c r="B1546" s="1">
        <f>B1545</f>
        <v/>
      </c>
      <c r="F1546">
        <f>TCD!E1547</f>
        <v/>
      </c>
      <c r="H1546" s="6">
        <f>IF(RIGHT(J1546,3)="BTB","E","P")</f>
        <v/>
      </c>
      <c r="I1546">
        <f>LOOKUP(F1546,'Facture Chronopost'!L:L,'Facture Chronopost'!H:H)</f>
        <v/>
      </c>
      <c r="J1546" s="6">
        <f>TCD!U1547</f>
        <v/>
      </c>
      <c r="K1546">
        <f>K1545</f>
        <v/>
      </c>
      <c r="L1546" s="151">
        <f>_xlfn.XLOOKUP(F1546,'TCD poids'!A:A,'TCD poids'!C:C)</f>
        <v/>
      </c>
      <c r="M1546">
        <f>TCD!T1547</f>
        <v/>
      </c>
      <c r="N1546">
        <f>IF(I1546="",0.2,LOOKUP(I1546,'Pays TVA'!A:A,'Pays TVA'!B:B))</f>
        <v/>
      </c>
      <c r="O1546" s="151">
        <f>IF(TCD!M1547="","",TCD!M1547)</f>
        <v/>
      </c>
      <c r="P1546" s="151">
        <f>IF(TCD!J1547="","",TCD!J1547)</f>
        <v/>
      </c>
      <c r="Q1546" s="151">
        <f>IF(AND(TCD!L1547="",TCD!Q1547=""),"",IF(SUM(TCD!L1547,TCD!Q1547)&gt;15,29,9.5))</f>
        <v/>
      </c>
      <c r="R1546" s="151">
        <f>_xlfn.XLOOKUP(F1546,TCD!E:E,TCD!K:K,"")</f>
        <v/>
      </c>
      <c r="S1546" s="151">
        <f>IF(TCD!I1547="","",IF(TCD!I1547&gt;8.5,17,8.5))</f>
        <v/>
      </c>
      <c r="T1546" s="151">
        <f>TCD!Y1547</f>
        <v/>
      </c>
    </row>
    <row r="1547">
      <c r="A1547" s="13">
        <f>TCD!V1548</f>
        <v/>
      </c>
      <c r="B1547" s="1">
        <f>B1546</f>
        <v/>
      </c>
      <c r="F1547">
        <f>TCD!E1548</f>
        <v/>
      </c>
      <c r="H1547" s="6">
        <f>IF(RIGHT(J1547,3)="BTB","E","P")</f>
        <v/>
      </c>
      <c r="I1547">
        <f>LOOKUP(F1547,'Facture Chronopost'!L:L,'Facture Chronopost'!H:H)</f>
        <v/>
      </c>
      <c r="J1547" s="6">
        <f>TCD!U1548</f>
        <v/>
      </c>
      <c r="K1547">
        <f>K1546</f>
        <v/>
      </c>
      <c r="L1547" s="151">
        <f>_xlfn.XLOOKUP(F1547,'TCD poids'!A:A,'TCD poids'!C:C)</f>
        <v/>
      </c>
      <c r="M1547">
        <f>TCD!T1548</f>
        <v/>
      </c>
      <c r="N1547">
        <f>IF(I1547="",0.2,LOOKUP(I1547,'Pays TVA'!A:A,'Pays TVA'!B:B))</f>
        <v/>
      </c>
      <c r="O1547" s="151">
        <f>IF(TCD!M1548="","",TCD!M1548)</f>
        <v/>
      </c>
      <c r="P1547" s="151">
        <f>IF(TCD!J1548="","",TCD!J1548)</f>
        <v/>
      </c>
      <c r="Q1547" s="151">
        <f>IF(AND(TCD!L1548="",TCD!Q1548=""),"",IF(SUM(TCD!L1548,TCD!Q1548)&gt;15,29,9.5))</f>
        <v/>
      </c>
      <c r="R1547" s="151">
        <f>_xlfn.XLOOKUP(F1547,TCD!E:E,TCD!K:K,"")</f>
        <v/>
      </c>
      <c r="S1547" s="151">
        <f>IF(TCD!I1548="","",IF(TCD!I1548&gt;8.5,17,8.5))</f>
        <v/>
      </c>
      <c r="T1547" s="151">
        <f>TCD!Y1548</f>
        <v/>
      </c>
    </row>
    <row r="1548">
      <c r="A1548" s="13">
        <f>TCD!V1549</f>
        <v/>
      </c>
      <c r="B1548" s="1">
        <f>B1547</f>
        <v/>
      </c>
      <c r="F1548">
        <f>TCD!E1549</f>
        <v/>
      </c>
      <c r="H1548" s="6">
        <f>IF(RIGHT(J1548,3)="BTB","E","P")</f>
        <v/>
      </c>
      <c r="I1548">
        <f>LOOKUP(F1548,'Facture Chronopost'!L:L,'Facture Chronopost'!H:H)</f>
        <v/>
      </c>
      <c r="J1548" s="6">
        <f>TCD!U1549</f>
        <v/>
      </c>
      <c r="K1548">
        <f>K1547</f>
        <v/>
      </c>
      <c r="L1548" s="151">
        <f>_xlfn.XLOOKUP(F1548,'TCD poids'!A:A,'TCD poids'!C:C)</f>
        <v/>
      </c>
      <c r="M1548">
        <f>TCD!T1549</f>
        <v/>
      </c>
      <c r="N1548">
        <f>IF(I1548="",0.2,LOOKUP(I1548,'Pays TVA'!A:A,'Pays TVA'!B:B))</f>
        <v/>
      </c>
      <c r="O1548" s="151">
        <f>IF(TCD!M1549="","",TCD!M1549)</f>
        <v/>
      </c>
      <c r="P1548" s="151">
        <f>IF(TCD!J1549="","",TCD!J1549)</f>
        <v/>
      </c>
      <c r="Q1548" s="151">
        <f>IF(AND(TCD!L1549="",TCD!Q1549=""),"",IF(SUM(TCD!L1549,TCD!Q1549)&gt;15,29,9.5))</f>
        <v/>
      </c>
      <c r="R1548" s="151">
        <f>_xlfn.XLOOKUP(F1548,TCD!E:E,TCD!K:K,"")</f>
        <v/>
      </c>
      <c r="S1548" s="151">
        <f>IF(TCD!I1549="","",IF(TCD!I1549&gt;8.5,17,8.5))</f>
        <v/>
      </c>
      <c r="T1548" s="151">
        <f>TCD!Y1549</f>
        <v/>
      </c>
    </row>
    <row r="1549">
      <c r="A1549" s="13">
        <f>TCD!V1550</f>
        <v/>
      </c>
      <c r="B1549" s="1">
        <f>B1548</f>
        <v/>
      </c>
      <c r="F1549">
        <f>TCD!E1550</f>
        <v/>
      </c>
      <c r="H1549" s="6">
        <f>IF(RIGHT(J1549,3)="BTB","E","P")</f>
        <v/>
      </c>
      <c r="I1549">
        <f>LOOKUP(F1549,'Facture Chronopost'!L:L,'Facture Chronopost'!H:H)</f>
        <v/>
      </c>
      <c r="J1549" s="6">
        <f>TCD!U1550</f>
        <v/>
      </c>
      <c r="K1549">
        <f>K1548</f>
        <v/>
      </c>
      <c r="L1549" s="151">
        <f>_xlfn.XLOOKUP(F1549,'TCD poids'!A:A,'TCD poids'!C:C)</f>
        <v/>
      </c>
      <c r="M1549">
        <f>TCD!T1550</f>
        <v/>
      </c>
      <c r="N1549">
        <f>IF(I1549="",0.2,LOOKUP(I1549,'Pays TVA'!A:A,'Pays TVA'!B:B))</f>
        <v/>
      </c>
      <c r="O1549" s="151">
        <f>IF(TCD!M1550="","",TCD!M1550)</f>
        <v/>
      </c>
      <c r="P1549" s="151">
        <f>IF(TCD!J1550="","",TCD!J1550)</f>
        <v/>
      </c>
      <c r="Q1549" s="151">
        <f>IF(AND(TCD!L1550="",TCD!Q1550=""),"",IF(SUM(TCD!L1550,TCD!Q1550)&gt;15,29,9.5))</f>
        <v/>
      </c>
      <c r="R1549" s="151">
        <f>_xlfn.XLOOKUP(F1549,TCD!E:E,TCD!K:K,"")</f>
        <v/>
      </c>
      <c r="S1549" s="151">
        <f>IF(TCD!I1550="","",IF(TCD!I1550&gt;8.5,17,8.5))</f>
        <v/>
      </c>
      <c r="T1549" s="151">
        <f>TCD!Y1550</f>
        <v/>
      </c>
    </row>
    <row r="1550">
      <c r="A1550" s="13">
        <f>TCD!V1551</f>
        <v/>
      </c>
      <c r="B1550" s="1">
        <f>B1549</f>
        <v/>
      </c>
      <c r="F1550">
        <f>TCD!E1551</f>
        <v/>
      </c>
      <c r="H1550" s="6">
        <f>IF(RIGHT(J1550,3)="BTB","E","P")</f>
        <v/>
      </c>
      <c r="I1550">
        <f>LOOKUP(F1550,'Facture Chronopost'!L:L,'Facture Chronopost'!H:H)</f>
        <v/>
      </c>
      <c r="J1550" s="6">
        <f>TCD!U1551</f>
        <v/>
      </c>
      <c r="K1550">
        <f>K1549</f>
        <v/>
      </c>
      <c r="L1550" s="151">
        <f>_xlfn.XLOOKUP(F1550,'TCD poids'!A:A,'TCD poids'!C:C)</f>
        <v/>
      </c>
      <c r="M1550">
        <f>TCD!T1551</f>
        <v/>
      </c>
      <c r="N1550">
        <f>IF(I1550="",0.2,LOOKUP(I1550,'Pays TVA'!A:A,'Pays TVA'!B:B))</f>
        <v/>
      </c>
      <c r="O1550" s="151">
        <f>IF(TCD!M1551="","",TCD!M1551)</f>
        <v/>
      </c>
      <c r="P1550" s="151">
        <f>IF(TCD!J1551="","",TCD!J1551)</f>
        <v/>
      </c>
      <c r="Q1550" s="151">
        <f>IF(AND(TCD!L1551="",TCD!Q1551=""),"",IF(SUM(TCD!L1551,TCD!Q1551)&gt;15,29,9.5))</f>
        <v/>
      </c>
      <c r="R1550" s="151">
        <f>_xlfn.XLOOKUP(F1550,TCD!E:E,TCD!K:K,"")</f>
        <v/>
      </c>
      <c r="S1550" s="151">
        <f>IF(TCD!I1551="","",IF(TCD!I1551&gt;8.5,17,8.5))</f>
        <v/>
      </c>
      <c r="T1550" s="151">
        <f>TCD!Y1551</f>
        <v/>
      </c>
    </row>
    <row r="1551">
      <c r="A1551" s="13">
        <f>TCD!V1552</f>
        <v/>
      </c>
      <c r="B1551" s="1">
        <f>B1550</f>
        <v/>
      </c>
      <c r="F1551">
        <f>TCD!E1552</f>
        <v/>
      </c>
      <c r="H1551" s="6">
        <f>IF(RIGHT(J1551,3)="BTB","E","P")</f>
        <v/>
      </c>
      <c r="I1551">
        <f>LOOKUP(F1551,'Facture Chronopost'!L:L,'Facture Chronopost'!H:H)</f>
        <v/>
      </c>
      <c r="J1551" s="6">
        <f>TCD!U1552</f>
        <v/>
      </c>
      <c r="K1551">
        <f>K1550</f>
        <v/>
      </c>
      <c r="L1551" s="151">
        <f>_xlfn.XLOOKUP(F1551,'TCD poids'!A:A,'TCD poids'!C:C)</f>
        <v/>
      </c>
      <c r="M1551">
        <f>TCD!T1552</f>
        <v/>
      </c>
      <c r="N1551">
        <f>IF(I1551="",0.2,LOOKUP(I1551,'Pays TVA'!A:A,'Pays TVA'!B:B))</f>
        <v/>
      </c>
      <c r="O1551" s="151">
        <f>IF(TCD!M1552="","",TCD!M1552)</f>
        <v/>
      </c>
      <c r="P1551" s="151">
        <f>IF(TCD!J1552="","",TCD!J1552)</f>
        <v/>
      </c>
      <c r="Q1551" s="151">
        <f>IF(AND(TCD!L1552="",TCD!Q1552=""),"",IF(SUM(TCD!L1552,TCD!Q1552)&gt;15,29,9.5))</f>
        <v/>
      </c>
      <c r="R1551" s="151">
        <f>_xlfn.XLOOKUP(F1551,TCD!E:E,TCD!K:K,"")</f>
        <v/>
      </c>
      <c r="S1551" s="151">
        <f>IF(TCD!I1552="","",IF(TCD!I1552&gt;8.5,17,8.5))</f>
        <v/>
      </c>
      <c r="T1551" s="151">
        <f>TCD!Y1552</f>
        <v/>
      </c>
    </row>
    <row r="1552">
      <c r="A1552" s="13">
        <f>TCD!V1553</f>
        <v/>
      </c>
      <c r="B1552" s="1">
        <f>B1551</f>
        <v/>
      </c>
      <c r="F1552">
        <f>TCD!E1553</f>
        <v/>
      </c>
      <c r="H1552" s="6">
        <f>IF(RIGHT(J1552,3)="BTB","E","P")</f>
        <v/>
      </c>
      <c r="I1552">
        <f>LOOKUP(F1552,'Facture Chronopost'!L:L,'Facture Chronopost'!H:H)</f>
        <v/>
      </c>
      <c r="J1552" s="6">
        <f>TCD!U1553</f>
        <v/>
      </c>
      <c r="K1552">
        <f>K1551</f>
        <v/>
      </c>
      <c r="L1552" s="151">
        <f>_xlfn.XLOOKUP(F1552,'TCD poids'!A:A,'TCD poids'!C:C)</f>
        <v/>
      </c>
      <c r="M1552">
        <f>TCD!T1553</f>
        <v/>
      </c>
      <c r="N1552">
        <f>IF(I1552="",0.2,LOOKUP(I1552,'Pays TVA'!A:A,'Pays TVA'!B:B))</f>
        <v/>
      </c>
      <c r="O1552" s="151">
        <f>IF(TCD!M1553="","",TCD!M1553)</f>
        <v/>
      </c>
      <c r="P1552" s="151">
        <f>IF(TCD!J1553="","",TCD!J1553)</f>
        <v/>
      </c>
      <c r="Q1552" s="151">
        <f>IF(AND(TCD!L1553="",TCD!Q1553=""),"",IF(SUM(TCD!L1553,TCD!Q1553)&gt;15,29,9.5))</f>
        <v/>
      </c>
      <c r="R1552" s="151">
        <f>_xlfn.XLOOKUP(F1552,TCD!E:E,TCD!K:K,"")</f>
        <v/>
      </c>
      <c r="S1552" s="151">
        <f>IF(TCD!I1553="","",IF(TCD!I1553&gt;8.5,17,8.5))</f>
        <v/>
      </c>
      <c r="T1552" s="151">
        <f>TCD!Y1553</f>
        <v/>
      </c>
    </row>
    <row r="1553">
      <c r="A1553" s="13">
        <f>TCD!V1554</f>
        <v/>
      </c>
      <c r="B1553" s="1">
        <f>B1552</f>
        <v/>
      </c>
      <c r="F1553">
        <f>TCD!E1554</f>
        <v/>
      </c>
      <c r="H1553" s="6">
        <f>IF(RIGHT(J1553,3)="BTB","E","P")</f>
        <v/>
      </c>
      <c r="I1553">
        <f>LOOKUP(F1553,'Facture Chronopost'!L:L,'Facture Chronopost'!H:H)</f>
        <v/>
      </c>
      <c r="J1553" s="6">
        <f>TCD!U1554</f>
        <v/>
      </c>
      <c r="K1553">
        <f>K1552</f>
        <v/>
      </c>
      <c r="L1553" s="151">
        <f>_xlfn.XLOOKUP(F1553,'TCD poids'!A:A,'TCD poids'!C:C)</f>
        <v/>
      </c>
      <c r="M1553">
        <f>TCD!T1554</f>
        <v/>
      </c>
      <c r="N1553">
        <f>IF(I1553="",0.2,LOOKUP(I1553,'Pays TVA'!A:A,'Pays TVA'!B:B))</f>
        <v/>
      </c>
      <c r="O1553" s="151">
        <f>IF(TCD!M1554="","",TCD!M1554)</f>
        <v/>
      </c>
      <c r="P1553" s="151">
        <f>IF(TCD!J1554="","",TCD!J1554)</f>
        <v/>
      </c>
      <c r="Q1553" s="151">
        <f>IF(AND(TCD!L1554="",TCD!Q1554=""),"",IF(SUM(TCD!L1554,TCD!Q1554)&gt;15,29,9.5))</f>
        <v/>
      </c>
      <c r="R1553" s="151">
        <f>_xlfn.XLOOKUP(F1553,TCD!E:E,TCD!K:K,"")</f>
        <v/>
      </c>
      <c r="S1553" s="151">
        <f>IF(TCD!I1554="","",IF(TCD!I1554&gt;8.5,17,8.5))</f>
        <v/>
      </c>
      <c r="T1553" s="151">
        <f>TCD!Y1554</f>
        <v/>
      </c>
    </row>
    <row r="1554">
      <c r="A1554" s="13">
        <f>TCD!V1555</f>
        <v/>
      </c>
      <c r="B1554" s="1">
        <f>B1553</f>
        <v/>
      </c>
      <c r="F1554">
        <f>TCD!E1555</f>
        <v/>
      </c>
      <c r="H1554" s="6">
        <f>IF(RIGHT(J1554,3)="BTB","E","P")</f>
        <v/>
      </c>
      <c r="I1554">
        <f>LOOKUP(F1554,'Facture Chronopost'!L:L,'Facture Chronopost'!H:H)</f>
        <v/>
      </c>
      <c r="J1554" s="6">
        <f>TCD!U1555</f>
        <v/>
      </c>
      <c r="K1554">
        <f>K1553</f>
        <v/>
      </c>
      <c r="L1554" s="151">
        <f>_xlfn.XLOOKUP(F1554,'TCD poids'!A:A,'TCD poids'!C:C)</f>
        <v/>
      </c>
      <c r="M1554">
        <f>TCD!T1555</f>
        <v/>
      </c>
      <c r="N1554">
        <f>IF(I1554="",0.2,LOOKUP(I1554,'Pays TVA'!A:A,'Pays TVA'!B:B))</f>
        <v/>
      </c>
      <c r="O1554" s="151">
        <f>IF(TCD!M1555="","",TCD!M1555)</f>
        <v/>
      </c>
      <c r="P1554" s="151">
        <f>IF(TCD!J1555="","",TCD!J1555)</f>
        <v/>
      </c>
      <c r="Q1554" s="151">
        <f>IF(AND(TCD!L1555="",TCD!Q1555=""),"",IF(SUM(TCD!L1555,TCD!Q1555)&gt;15,29,9.5))</f>
        <v/>
      </c>
      <c r="R1554" s="151">
        <f>_xlfn.XLOOKUP(F1554,TCD!E:E,TCD!K:K,"")</f>
        <v/>
      </c>
      <c r="S1554" s="151">
        <f>IF(TCD!I1555="","",IF(TCD!I1555&gt;8.5,17,8.5))</f>
        <v/>
      </c>
      <c r="T1554" s="151">
        <f>TCD!Y1555</f>
        <v/>
      </c>
    </row>
    <row r="1555">
      <c r="A1555" s="13">
        <f>TCD!V1556</f>
        <v/>
      </c>
      <c r="B1555" s="1">
        <f>B1554</f>
        <v/>
      </c>
      <c r="F1555">
        <f>TCD!E1556</f>
        <v/>
      </c>
      <c r="H1555" s="6">
        <f>IF(RIGHT(J1555,3)="BTB","E","P")</f>
        <v/>
      </c>
      <c r="I1555">
        <f>LOOKUP(F1555,'Facture Chronopost'!L:L,'Facture Chronopost'!H:H)</f>
        <v/>
      </c>
      <c r="J1555" s="6">
        <f>TCD!U1556</f>
        <v/>
      </c>
      <c r="K1555">
        <f>K1554</f>
        <v/>
      </c>
      <c r="L1555" s="151">
        <f>_xlfn.XLOOKUP(F1555,'TCD poids'!A:A,'TCD poids'!C:C)</f>
        <v/>
      </c>
      <c r="M1555">
        <f>TCD!T1556</f>
        <v/>
      </c>
      <c r="N1555">
        <f>IF(I1555="",0.2,LOOKUP(I1555,'Pays TVA'!A:A,'Pays TVA'!B:B))</f>
        <v/>
      </c>
      <c r="O1555" s="151">
        <f>IF(TCD!M1556="","",TCD!M1556)</f>
        <v/>
      </c>
      <c r="P1555" s="151">
        <f>IF(TCD!J1556="","",TCD!J1556)</f>
        <v/>
      </c>
      <c r="Q1555" s="151">
        <f>IF(AND(TCD!L1556="",TCD!Q1556=""),"",IF(SUM(TCD!L1556,TCD!Q1556)&gt;15,29,9.5))</f>
        <v/>
      </c>
      <c r="R1555" s="151">
        <f>_xlfn.XLOOKUP(F1555,TCD!E:E,TCD!K:K,"")</f>
        <v/>
      </c>
      <c r="S1555" s="151">
        <f>IF(TCD!I1556="","",IF(TCD!I1556&gt;8.5,17,8.5))</f>
        <v/>
      </c>
      <c r="T1555" s="151">
        <f>TCD!Y1556</f>
        <v/>
      </c>
    </row>
    <row r="1556">
      <c r="A1556" s="13">
        <f>TCD!V1557</f>
        <v/>
      </c>
      <c r="B1556" s="1">
        <f>B1555</f>
        <v/>
      </c>
      <c r="F1556">
        <f>TCD!E1557</f>
        <v/>
      </c>
      <c r="H1556" s="6">
        <f>IF(RIGHT(J1556,3)="BTB","E","P")</f>
        <v/>
      </c>
      <c r="I1556">
        <f>LOOKUP(F1556,'Facture Chronopost'!L:L,'Facture Chronopost'!H:H)</f>
        <v/>
      </c>
      <c r="J1556" s="6">
        <f>TCD!U1557</f>
        <v/>
      </c>
      <c r="K1556">
        <f>K1555</f>
        <v/>
      </c>
      <c r="L1556" s="151">
        <f>_xlfn.XLOOKUP(F1556,'TCD poids'!A:A,'TCD poids'!C:C)</f>
        <v/>
      </c>
      <c r="M1556">
        <f>TCD!T1557</f>
        <v/>
      </c>
      <c r="N1556">
        <f>IF(I1556="",0.2,LOOKUP(I1556,'Pays TVA'!A:A,'Pays TVA'!B:B))</f>
        <v/>
      </c>
      <c r="O1556" s="151">
        <f>IF(TCD!M1557="","",TCD!M1557)</f>
        <v/>
      </c>
      <c r="P1556" s="151">
        <f>IF(TCD!J1557="","",TCD!J1557)</f>
        <v/>
      </c>
      <c r="Q1556" s="151">
        <f>IF(AND(TCD!L1557="",TCD!Q1557=""),"",IF(SUM(TCD!L1557,TCD!Q1557)&gt;15,29,9.5))</f>
        <v/>
      </c>
      <c r="R1556" s="151">
        <f>_xlfn.XLOOKUP(F1556,TCD!E:E,TCD!K:K,"")</f>
        <v/>
      </c>
      <c r="S1556" s="151">
        <f>IF(TCD!I1557="","",IF(TCD!I1557&gt;8.5,17,8.5))</f>
        <v/>
      </c>
      <c r="T1556" s="151">
        <f>TCD!Y1557</f>
        <v/>
      </c>
    </row>
    <row r="1557">
      <c r="A1557" s="13">
        <f>TCD!V1558</f>
        <v/>
      </c>
      <c r="B1557" s="1">
        <f>B1556</f>
        <v/>
      </c>
      <c r="F1557">
        <f>TCD!E1558</f>
        <v/>
      </c>
      <c r="H1557" s="6">
        <f>IF(RIGHT(J1557,3)="BTB","E","P")</f>
        <v/>
      </c>
      <c r="I1557">
        <f>LOOKUP(F1557,'Facture Chronopost'!L:L,'Facture Chronopost'!H:H)</f>
        <v/>
      </c>
      <c r="J1557" s="6">
        <f>TCD!U1558</f>
        <v/>
      </c>
      <c r="K1557">
        <f>K1556</f>
        <v/>
      </c>
      <c r="L1557" s="151">
        <f>_xlfn.XLOOKUP(F1557,'TCD poids'!A:A,'TCD poids'!C:C)</f>
        <v/>
      </c>
      <c r="M1557">
        <f>TCD!T1558</f>
        <v/>
      </c>
      <c r="N1557">
        <f>IF(I1557="",0.2,LOOKUP(I1557,'Pays TVA'!A:A,'Pays TVA'!B:B))</f>
        <v/>
      </c>
      <c r="O1557" s="151">
        <f>IF(TCD!M1558="","",TCD!M1558)</f>
        <v/>
      </c>
      <c r="P1557" s="151">
        <f>IF(TCD!J1558="","",TCD!J1558)</f>
        <v/>
      </c>
      <c r="Q1557" s="151">
        <f>IF(AND(TCD!L1558="",TCD!Q1558=""),"",IF(SUM(TCD!L1558,TCD!Q1558)&gt;15,29,9.5))</f>
        <v/>
      </c>
      <c r="R1557" s="151">
        <f>_xlfn.XLOOKUP(F1557,TCD!E:E,TCD!K:K,"")</f>
        <v/>
      </c>
      <c r="S1557" s="151">
        <f>IF(TCD!I1558="","",IF(TCD!I1558&gt;8.5,17,8.5))</f>
        <v/>
      </c>
      <c r="T1557" s="151">
        <f>TCD!Y1558</f>
        <v/>
      </c>
    </row>
    <row r="1558">
      <c r="A1558" s="13">
        <f>TCD!V1559</f>
        <v/>
      </c>
      <c r="B1558" s="1">
        <f>B1557</f>
        <v/>
      </c>
      <c r="F1558">
        <f>TCD!E1559</f>
        <v/>
      </c>
      <c r="H1558" s="6">
        <f>IF(RIGHT(J1558,3)="BTB","E","P")</f>
        <v/>
      </c>
      <c r="I1558">
        <f>LOOKUP(F1558,'Facture Chronopost'!L:L,'Facture Chronopost'!H:H)</f>
        <v/>
      </c>
      <c r="J1558" s="6">
        <f>TCD!U1559</f>
        <v/>
      </c>
      <c r="K1558">
        <f>K1557</f>
        <v/>
      </c>
      <c r="L1558" s="151">
        <f>_xlfn.XLOOKUP(F1558,'TCD poids'!A:A,'TCD poids'!C:C)</f>
        <v/>
      </c>
      <c r="M1558">
        <f>TCD!T1559</f>
        <v/>
      </c>
      <c r="N1558">
        <f>IF(I1558="",0.2,LOOKUP(I1558,'Pays TVA'!A:A,'Pays TVA'!B:B))</f>
        <v/>
      </c>
      <c r="O1558" s="151">
        <f>IF(TCD!M1559="","",TCD!M1559)</f>
        <v/>
      </c>
      <c r="P1558" s="151">
        <f>IF(TCD!J1559="","",TCD!J1559)</f>
        <v/>
      </c>
      <c r="Q1558" s="151">
        <f>IF(AND(TCD!L1559="",TCD!Q1559=""),"",IF(SUM(TCD!L1559,TCD!Q1559)&gt;15,29,9.5))</f>
        <v/>
      </c>
      <c r="R1558" s="151">
        <f>_xlfn.XLOOKUP(F1558,TCD!E:E,TCD!K:K,"")</f>
        <v/>
      </c>
      <c r="S1558" s="151">
        <f>IF(TCD!I1559="","",IF(TCD!I1559&gt;8.5,17,8.5))</f>
        <v/>
      </c>
      <c r="T1558" s="151">
        <f>TCD!Y1559</f>
        <v/>
      </c>
    </row>
    <row r="1559">
      <c r="A1559" s="13">
        <f>TCD!V1560</f>
        <v/>
      </c>
      <c r="B1559" s="1">
        <f>B1558</f>
        <v/>
      </c>
      <c r="F1559">
        <f>TCD!E1560</f>
        <v/>
      </c>
      <c r="H1559" s="6">
        <f>IF(RIGHT(J1559,3)="BTB","E","P")</f>
        <v/>
      </c>
      <c r="I1559">
        <f>LOOKUP(F1559,'Facture Chronopost'!L:L,'Facture Chronopost'!H:H)</f>
        <v/>
      </c>
      <c r="J1559" s="6">
        <f>TCD!U1560</f>
        <v/>
      </c>
      <c r="K1559">
        <f>K1558</f>
        <v/>
      </c>
      <c r="L1559" s="151">
        <f>_xlfn.XLOOKUP(F1559,'TCD poids'!A:A,'TCD poids'!C:C)</f>
        <v/>
      </c>
      <c r="M1559">
        <f>TCD!T1560</f>
        <v/>
      </c>
      <c r="N1559">
        <f>IF(I1559="",0.2,LOOKUP(I1559,'Pays TVA'!A:A,'Pays TVA'!B:B))</f>
        <v/>
      </c>
      <c r="O1559" s="151">
        <f>IF(TCD!M1560="","",TCD!M1560)</f>
        <v/>
      </c>
      <c r="P1559" s="151">
        <f>IF(TCD!J1560="","",TCD!J1560)</f>
        <v/>
      </c>
      <c r="Q1559" s="151">
        <f>IF(AND(TCD!L1560="",TCD!Q1560=""),"",IF(SUM(TCD!L1560,TCD!Q1560)&gt;15,29,9.5))</f>
        <v/>
      </c>
      <c r="R1559" s="151">
        <f>_xlfn.XLOOKUP(F1559,TCD!E:E,TCD!K:K,"")</f>
        <v/>
      </c>
      <c r="S1559" s="151">
        <f>IF(TCD!I1560="","",IF(TCD!I1560&gt;8.5,17,8.5))</f>
        <v/>
      </c>
      <c r="T1559" s="151">
        <f>TCD!Y1560</f>
        <v/>
      </c>
    </row>
    <row r="1560">
      <c r="A1560" s="13">
        <f>TCD!V1561</f>
        <v/>
      </c>
      <c r="B1560" s="1">
        <f>B1559</f>
        <v/>
      </c>
      <c r="F1560">
        <f>TCD!E1561</f>
        <v/>
      </c>
      <c r="H1560" s="6">
        <f>IF(RIGHT(J1560,3)="BTB","E","P")</f>
        <v/>
      </c>
      <c r="I1560">
        <f>LOOKUP(F1560,'Facture Chronopost'!L:L,'Facture Chronopost'!H:H)</f>
        <v/>
      </c>
      <c r="J1560" s="6">
        <f>TCD!U1561</f>
        <v/>
      </c>
      <c r="K1560">
        <f>K1559</f>
        <v/>
      </c>
      <c r="L1560" s="151">
        <f>_xlfn.XLOOKUP(F1560,'TCD poids'!A:A,'TCD poids'!C:C)</f>
        <v/>
      </c>
      <c r="M1560">
        <f>TCD!T1561</f>
        <v/>
      </c>
      <c r="N1560">
        <f>IF(I1560="",0.2,LOOKUP(I1560,'Pays TVA'!A:A,'Pays TVA'!B:B))</f>
        <v/>
      </c>
      <c r="O1560" s="151">
        <f>IF(TCD!M1561="","",TCD!M1561)</f>
        <v/>
      </c>
      <c r="P1560" s="151">
        <f>IF(TCD!J1561="","",TCD!J1561)</f>
        <v/>
      </c>
      <c r="Q1560" s="151">
        <f>IF(AND(TCD!L1561="",TCD!Q1561=""),"",IF(SUM(TCD!L1561,TCD!Q1561)&gt;15,29,9.5))</f>
        <v/>
      </c>
      <c r="R1560" s="151">
        <f>_xlfn.XLOOKUP(F1560,TCD!E:E,TCD!K:K,"")</f>
        <v/>
      </c>
      <c r="S1560" s="151">
        <f>IF(TCD!I1561="","",IF(TCD!I1561&gt;8.5,17,8.5))</f>
        <v/>
      </c>
      <c r="T1560" s="151">
        <f>TCD!Y1561</f>
        <v/>
      </c>
    </row>
    <row r="1561">
      <c r="A1561" s="13">
        <f>TCD!V1562</f>
        <v/>
      </c>
      <c r="B1561" s="1">
        <f>B1560</f>
        <v/>
      </c>
      <c r="F1561">
        <f>TCD!E1562</f>
        <v/>
      </c>
      <c r="H1561" s="6">
        <f>IF(RIGHT(J1561,3)="BTB","E","P")</f>
        <v/>
      </c>
      <c r="I1561">
        <f>LOOKUP(F1561,'Facture Chronopost'!L:L,'Facture Chronopost'!H:H)</f>
        <v/>
      </c>
      <c r="J1561" s="6">
        <f>TCD!U1562</f>
        <v/>
      </c>
      <c r="K1561">
        <f>K1560</f>
        <v/>
      </c>
      <c r="L1561" s="151">
        <f>_xlfn.XLOOKUP(F1561,'TCD poids'!A:A,'TCD poids'!C:C)</f>
        <v/>
      </c>
      <c r="M1561">
        <f>TCD!T1562</f>
        <v/>
      </c>
      <c r="N1561">
        <f>IF(I1561="",0.2,LOOKUP(I1561,'Pays TVA'!A:A,'Pays TVA'!B:B))</f>
        <v/>
      </c>
      <c r="O1561" s="151">
        <f>IF(TCD!M1562="","",TCD!M1562)</f>
        <v/>
      </c>
      <c r="P1561" s="151">
        <f>IF(TCD!J1562="","",TCD!J1562)</f>
        <v/>
      </c>
      <c r="Q1561" s="151">
        <f>IF(AND(TCD!L1562="",TCD!Q1562=""),"",IF(SUM(TCD!L1562,TCD!Q1562)&gt;15,29,9.5))</f>
        <v/>
      </c>
      <c r="R1561" s="151">
        <f>_xlfn.XLOOKUP(F1561,TCD!E:E,TCD!K:K,"")</f>
        <v/>
      </c>
      <c r="S1561" s="151">
        <f>IF(TCD!I1562="","",IF(TCD!I1562&gt;8.5,17,8.5))</f>
        <v/>
      </c>
      <c r="T1561" s="151">
        <f>TCD!Y1562</f>
        <v/>
      </c>
    </row>
    <row r="1562">
      <c r="A1562" s="13">
        <f>TCD!V1563</f>
        <v/>
      </c>
      <c r="B1562" s="1">
        <f>B1561</f>
        <v/>
      </c>
      <c r="F1562">
        <f>TCD!E1563</f>
        <v/>
      </c>
      <c r="H1562" s="6">
        <f>IF(RIGHT(J1562,3)="BTB","E","P")</f>
        <v/>
      </c>
      <c r="I1562">
        <f>LOOKUP(F1562,'Facture Chronopost'!L:L,'Facture Chronopost'!H:H)</f>
        <v/>
      </c>
      <c r="J1562" s="6">
        <f>TCD!U1563</f>
        <v/>
      </c>
      <c r="K1562">
        <f>K1561</f>
        <v/>
      </c>
      <c r="L1562" s="151">
        <f>_xlfn.XLOOKUP(F1562,'TCD poids'!A:A,'TCD poids'!C:C)</f>
        <v/>
      </c>
      <c r="M1562">
        <f>TCD!T1563</f>
        <v/>
      </c>
      <c r="N1562">
        <f>IF(I1562="",0.2,LOOKUP(I1562,'Pays TVA'!A:A,'Pays TVA'!B:B))</f>
        <v/>
      </c>
      <c r="O1562" s="151">
        <f>IF(TCD!M1563="","",TCD!M1563)</f>
        <v/>
      </c>
      <c r="P1562" s="151">
        <f>IF(TCD!J1563="","",TCD!J1563)</f>
        <v/>
      </c>
      <c r="Q1562" s="151">
        <f>IF(AND(TCD!L1563="",TCD!Q1563=""),"",IF(SUM(TCD!L1563,TCD!Q1563)&gt;15,29,9.5))</f>
        <v/>
      </c>
      <c r="R1562" s="151">
        <f>_xlfn.XLOOKUP(F1562,TCD!E:E,TCD!K:K,"")</f>
        <v/>
      </c>
      <c r="S1562" s="151">
        <f>IF(TCD!I1563="","",IF(TCD!I1563&gt;8.5,17,8.5))</f>
        <v/>
      </c>
      <c r="T1562" s="151">
        <f>TCD!Y1563</f>
        <v/>
      </c>
    </row>
    <row r="1563">
      <c r="A1563" s="13">
        <f>TCD!V1564</f>
        <v/>
      </c>
      <c r="B1563" s="1">
        <f>B1562</f>
        <v/>
      </c>
      <c r="F1563">
        <f>TCD!E1564</f>
        <v/>
      </c>
      <c r="H1563" s="6">
        <f>IF(RIGHT(J1563,3)="BTB","E","P")</f>
        <v/>
      </c>
      <c r="I1563">
        <f>LOOKUP(F1563,'Facture Chronopost'!L:L,'Facture Chronopost'!H:H)</f>
        <v/>
      </c>
      <c r="J1563" s="6">
        <f>TCD!U1564</f>
        <v/>
      </c>
      <c r="K1563">
        <f>K1562</f>
        <v/>
      </c>
      <c r="L1563" s="151">
        <f>_xlfn.XLOOKUP(F1563,'TCD poids'!A:A,'TCD poids'!C:C)</f>
        <v/>
      </c>
      <c r="M1563">
        <f>TCD!T1564</f>
        <v/>
      </c>
      <c r="N1563">
        <f>IF(I1563="",0.2,LOOKUP(I1563,'Pays TVA'!A:A,'Pays TVA'!B:B))</f>
        <v/>
      </c>
      <c r="O1563" s="151">
        <f>IF(TCD!M1564="","",TCD!M1564)</f>
        <v/>
      </c>
      <c r="P1563" s="151">
        <f>IF(TCD!J1564="","",TCD!J1564)</f>
        <v/>
      </c>
      <c r="Q1563" s="151">
        <f>IF(AND(TCD!L1564="",TCD!Q1564=""),"",IF(SUM(TCD!L1564,TCD!Q1564)&gt;15,29,9.5))</f>
        <v/>
      </c>
      <c r="R1563" s="151">
        <f>_xlfn.XLOOKUP(F1563,TCD!E:E,TCD!K:K,"")</f>
        <v/>
      </c>
      <c r="S1563" s="151">
        <f>IF(TCD!I1564="","",IF(TCD!I1564&gt;8.5,17,8.5))</f>
        <v/>
      </c>
      <c r="T1563" s="151">
        <f>TCD!Y1564</f>
        <v/>
      </c>
    </row>
    <row r="1564">
      <c r="A1564" s="13">
        <f>TCD!V1565</f>
        <v/>
      </c>
      <c r="B1564" s="1">
        <f>B1563</f>
        <v/>
      </c>
      <c r="F1564">
        <f>TCD!E1565</f>
        <v/>
      </c>
      <c r="H1564" s="6">
        <f>IF(RIGHT(J1564,3)="BTB","E","P")</f>
        <v/>
      </c>
      <c r="I1564">
        <f>LOOKUP(F1564,'Facture Chronopost'!L:L,'Facture Chronopost'!H:H)</f>
        <v/>
      </c>
      <c r="J1564" s="6">
        <f>TCD!U1565</f>
        <v/>
      </c>
      <c r="K1564">
        <f>K1563</f>
        <v/>
      </c>
      <c r="L1564" s="151">
        <f>_xlfn.XLOOKUP(F1564,'TCD poids'!A:A,'TCD poids'!C:C)</f>
        <v/>
      </c>
      <c r="M1564">
        <f>TCD!T1565</f>
        <v/>
      </c>
      <c r="N1564">
        <f>IF(I1564="",0.2,LOOKUP(I1564,'Pays TVA'!A:A,'Pays TVA'!B:B))</f>
        <v/>
      </c>
      <c r="O1564" s="151">
        <f>IF(TCD!M1565="","",TCD!M1565)</f>
        <v/>
      </c>
      <c r="P1564" s="151">
        <f>IF(TCD!J1565="","",TCD!J1565)</f>
        <v/>
      </c>
      <c r="Q1564" s="151">
        <f>IF(AND(TCD!L1565="",TCD!Q1565=""),"",IF(SUM(TCD!L1565,TCD!Q1565)&gt;15,29,9.5))</f>
        <v/>
      </c>
      <c r="R1564" s="151">
        <f>_xlfn.XLOOKUP(F1564,TCD!E:E,TCD!K:K,"")</f>
        <v/>
      </c>
      <c r="S1564" s="151">
        <f>IF(TCD!I1565="","",IF(TCD!I1565&gt;8.5,17,8.5))</f>
        <v/>
      </c>
      <c r="T1564" s="151">
        <f>TCD!Y1565</f>
        <v/>
      </c>
    </row>
    <row r="1565">
      <c r="A1565" s="13">
        <f>TCD!V1566</f>
        <v/>
      </c>
      <c r="B1565" s="1">
        <f>B1564</f>
        <v/>
      </c>
      <c r="F1565">
        <f>TCD!E1566</f>
        <v/>
      </c>
      <c r="H1565" s="6">
        <f>IF(RIGHT(J1565,3)="BTB","E","P")</f>
        <v/>
      </c>
      <c r="I1565">
        <f>LOOKUP(F1565,'Facture Chronopost'!L:L,'Facture Chronopost'!H:H)</f>
        <v/>
      </c>
      <c r="J1565" s="6">
        <f>TCD!U1566</f>
        <v/>
      </c>
      <c r="K1565">
        <f>K1564</f>
        <v/>
      </c>
      <c r="L1565" s="151">
        <f>_xlfn.XLOOKUP(F1565,'TCD poids'!A:A,'TCD poids'!C:C)</f>
        <v/>
      </c>
      <c r="M1565">
        <f>TCD!T1566</f>
        <v/>
      </c>
      <c r="N1565">
        <f>IF(I1565="",0.2,LOOKUP(I1565,'Pays TVA'!A:A,'Pays TVA'!B:B))</f>
        <v/>
      </c>
      <c r="O1565" s="151">
        <f>IF(TCD!M1566="","",TCD!M1566)</f>
        <v/>
      </c>
      <c r="P1565" s="151">
        <f>IF(TCD!J1566="","",TCD!J1566)</f>
        <v/>
      </c>
      <c r="Q1565" s="151">
        <f>IF(AND(TCD!L1566="",TCD!Q1566=""),"",IF(SUM(TCD!L1566,TCD!Q1566)&gt;15,29,9.5))</f>
        <v/>
      </c>
      <c r="R1565" s="151">
        <f>_xlfn.XLOOKUP(F1565,TCD!E:E,TCD!K:K,"")</f>
        <v/>
      </c>
      <c r="S1565" s="151">
        <f>IF(TCD!I1566="","",IF(TCD!I1566&gt;8.5,17,8.5))</f>
        <v/>
      </c>
      <c r="T1565" s="151">
        <f>TCD!Y1566</f>
        <v/>
      </c>
    </row>
    <row r="1566">
      <c r="A1566" s="13">
        <f>TCD!V1567</f>
        <v/>
      </c>
      <c r="B1566" s="1">
        <f>B1565</f>
        <v/>
      </c>
      <c r="F1566">
        <f>TCD!E1567</f>
        <v/>
      </c>
      <c r="H1566" s="6">
        <f>IF(RIGHT(J1566,3)="BTB","E","P")</f>
        <v/>
      </c>
      <c r="I1566">
        <f>LOOKUP(F1566,'Facture Chronopost'!L:L,'Facture Chronopost'!H:H)</f>
        <v/>
      </c>
      <c r="J1566" s="6">
        <f>TCD!U1567</f>
        <v/>
      </c>
      <c r="K1566">
        <f>K1565</f>
        <v/>
      </c>
      <c r="L1566" s="151">
        <f>_xlfn.XLOOKUP(F1566,'TCD poids'!A:A,'TCD poids'!C:C)</f>
        <v/>
      </c>
      <c r="M1566">
        <f>TCD!T1567</f>
        <v/>
      </c>
      <c r="N1566">
        <f>IF(I1566="",0.2,LOOKUP(I1566,'Pays TVA'!A:A,'Pays TVA'!B:B))</f>
        <v/>
      </c>
      <c r="O1566" s="151">
        <f>IF(TCD!M1567="","",TCD!M1567)</f>
        <v/>
      </c>
      <c r="P1566" s="151">
        <f>IF(TCD!J1567="","",TCD!J1567)</f>
        <v/>
      </c>
      <c r="Q1566" s="151">
        <f>IF(AND(TCD!L1567="",TCD!Q1567=""),"",IF(SUM(TCD!L1567,TCD!Q1567)&gt;15,29,9.5))</f>
        <v/>
      </c>
      <c r="R1566" s="151">
        <f>_xlfn.XLOOKUP(F1566,TCD!E:E,TCD!K:K,"")</f>
        <v/>
      </c>
      <c r="S1566" s="151">
        <f>IF(TCD!I1567="","",IF(TCD!I1567&gt;8.5,17,8.5))</f>
        <v/>
      </c>
      <c r="T1566" s="151">
        <f>TCD!Y1567</f>
        <v/>
      </c>
    </row>
    <row r="1567">
      <c r="A1567" s="13">
        <f>TCD!V1568</f>
        <v/>
      </c>
      <c r="B1567" s="1">
        <f>B1566</f>
        <v/>
      </c>
      <c r="F1567">
        <f>TCD!E1568</f>
        <v/>
      </c>
      <c r="H1567" s="6">
        <f>IF(RIGHT(J1567,3)="BTB","E","P")</f>
        <v/>
      </c>
      <c r="I1567">
        <f>LOOKUP(F1567,'Facture Chronopost'!L:L,'Facture Chronopost'!H:H)</f>
        <v/>
      </c>
      <c r="J1567" s="6">
        <f>TCD!U1568</f>
        <v/>
      </c>
      <c r="K1567">
        <f>K1566</f>
        <v/>
      </c>
      <c r="L1567" s="151">
        <f>_xlfn.XLOOKUP(F1567,'TCD poids'!A:A,'TCD poids'!C:C)</f>
        <v/>
      </c>
      <c r="M1567">
        <f>TCD!T1568</f>
        <v/>
      </c>
      <c r="N1567">
        <f>IF(I1567="",0.2,LOOKUP(I1567,'Pays TVA'!A:A,'Pays TVA'!B:B))</f>
        <v/>
      </c>
      <c r="O1567" s="151">
        <f>IF(TCD!M1568="","",TCD!M1568)</f>
        <v/>
      </c>
      <c r="P1567" s="151">
        <f>IF(TCD!J1568="","",TCD!J1568)</f>
        <v/>
      </c>
      <c r="Q1567" s="151">
        <f>IF(AND(TCD!L1568="",TCD!Q1568=""),"",IF(SUM(TCD!L1568,TCD!Q1568)&gt;15,29,9.5))</f>
        <v/>
      </c>
      <c r="R1567" s="151">
        <f>_xlfn.XLOOKUP(F1567,TCD!E:E,TCD!K:K,"")</f>
        <v/>
      </c>
      <c r="S1567" s="151">
        <f>IF(TCD!I1568="","",IF(TCD!I1568&gt;8.5,17,8.5))</f>
        <v/>
      </c>
      <c r="T1567" s="151">
        <f>TCD!Y1568</f>
        <v/>
      </c>
    </row>
    <row r="1568">
      <c r="A1568" s="13">
        <f>TCD!V1569</f>
        <v/>
      </c>
      <c r="B1568" s="1">
        <f>B1567</f>
        <v/>
      </c>
      <c r="F1568">
        <f>TCD!E1569</f>
        <v/>
      </c>
      <c r="H1568" s="6">
        <f>IF(RIGHT(J1568,3)="BTB","E","P")</f>
        <v/>
      </c>
      <c r="I1568">
        <f>LOOKUP(F1568,'Facture Chronopost'!L:L,'Facture Chronopost'!H:H)</f>
        <v/>
      </c>
      <c r="J1568" s="6">
        <f>TCD!U1569</f>
        <v/>
      </c>
      <c r="K1568">
        <f>K1567</f>
        <v/>
      </c>
      <c r="L1568" s="151">
        <f>_xlfn.XLOOKUP(F1568,'TCD poids'!A:A,'TCD poids'!C:C)</f>
        <v/>
      </c>
      <c r="M1568">
        <f>TCD!T1569</f>
        <v/>
      </c>
      <c r="N1568">
        <f>IF(I1568="",0.2,LOOKUP(I1568,'Pays TVA'!A:A,'Pays TVA'!B:B))</f>
        <v/>
      </c>
      <c r="O1568" s="151">
        <f>IF(TCD!M1569="","",TCD!M1569)</f>
        <v/>
      </c>
      <c r="P1568" s="151">
        <f>IF(TCD!J1569="","",TCD!J1569)</f>
        <v/>
      </c>
      <c r="Q1568" s="151">
        <f>IF(AND(TCD!L1569="",TCD!Q1569=""),"",IF(SUM(TCD!L1569,TCD!Q1569)&gt;15,29,9.5))</f>
        <v/>
      </c>
      <c r="R1568" s="151">
        <f>_xlfn.XLOOKUP(F1568,TCD!E:E,TCD!K:K,"")</f>
        <v/>
      </c>
      <c r="S1568" s="151">
        <f>IF(TCD!I1569="","",IF(TCD!I1569&gt;8.5,17,8.5))</f>
        <v/>
      </c>
      <c r="T1568" s="151">
        <f>TCD!Y1569</f>
        <v/>
      </c>
    </row>
    <row r="1569">
      <c r="A1569" s="13">
        <f>TCD!V1570</f>
        <v/>
      </c>
      <c r="B1569" s="1">
        <f>B1568</f>
        <v/>
      </c>
      <c r="F1569">
        <f>TCD!E1570</f>
        <v/>
      </c>
      <c r="H1569" s="6">
        <f>IF(RIGHT(J1569,3)="BTB","E","P")</f>
        <v/>
      </c>
      <c r="I1569">
        <f>LOOKUP(F1569,'Facture Chronopost'!L:L,'Facture Chronopost'!H:H)</f>
        <v/>
      </c>
      <c r="J1569" s="6">
        <f>TCD!U1570</f>
        <v/>
      </c>
      <c r="K1569">
        <f>K1568</f>
        <v/>
      </c>
      <c r="L1569" s="151">
        <f>_xlfn.XLOOKUP(F1569,'TCD poids'!A:A,'TCD poids'!C:C)</f>
        <v/>
      </c>
      <c r="M1569">
        <f>TCD!T1570</f>
        <v/>
      </c>
      <c r="N1569">
        <f>IF(I1569="",0.2,LOOKUP(I1569,'Pays TVA'!A:A,'Pays TVA'!B:B))</f>
        <v/>
      </c>
      <c r="O1569" s="151">
        <f>IF(TCD!M1570="","",TCD!M1570)</f>
        <v/>
      </c>
      <c r="P1569" s="151">
        <f>IF(TCD!J1570="","",TCD!J1570)</f>
        <v/>
      </c>
      <c r="Q1569" s="151">
        <f>IF(AND(TCD!L1570="",TCD!Q1570=""),"",IF(SUM(TCD!L1570,TCD!Q1570)&gt;15,29,9.5))</f>
        <v/>
      </c>
      <c r="R1569" s="151">
        <f>_xlfn.XLOOKUP(F1569,TCD!E:E,TCD!K:K,"")</f>
        <v/>
      </c>
      <c r="S1569" s="151">
        <f>IF(TCD!I1570="","",IF(TCD!I1570&gt;8.5,17,8.5))</f>
        <v/>
      </c>
      <c r="T1569" s="151">
        <f>TCD!Y1570</f>
        <v/>
      </c>
    </row>
    <row r="1570">
      <c r="A1570" s="13">
        <f>TCD!V1571</f>
        <v/>
      </c>
      <c r="B1570" s="1">
        <f>B1569</f>
        <v/>
      </c>
      <c r="F1570">
        <f>TCD!E1571</f>
        <v/>
      </c>
      <c r="H1570" s="6">
        <f>IF(RIGHT(J1570,3)="BTB","E","P")</f>
        <v/>
      </c>
      <c r="I1570">
        <f>LOOKUP(F1570,'Facture Chronopost'!L:L,'Facture Chronopost'!H:H)</f>
        <v/>
      </c>
      <c r="J1570" s="6">
        <f>TCD!U1571</f>
        <v/>
      </c>
      <c r="K1570">
        <f>K1569</f>
        <v/>
      </c>
      <c r="L1570" s="151">
        <f>_xlfn.XLOOKUP(F1570,'TCD poids'!A:A,'TCD poids'!C:C)</f>
        <v/>
      </c>
      <c r="M1570">
        <f>TCD!T1571</f>
        <v/>
      </c>
      <c r="N1570">
        <f>IF(I1570="",0.2,LOOKUP(I1570,'Pays TVA'!A:A,'Pays TVA'!B:B))</f>
        <v/>
      </c>
      <c r="O1570" s="151">
        <f>IF(TCD!M1571="","",TCD!M1571)</f>
        <v/>
      </c>
      <c r="P1570" s="151">
        <f>IF(TCD!J1571="","",TCD!J1571)</f>
        <v/>
      </c>
      <c r="Q1570" s="151">
        <f>IF(AND(TCD!L1571="",TCD!Q1571=""),"",IF(SUM(TCD!L1571,TCD!Q1571)&gt;15,29,9.5))</f>
        <v/>
      </c>
      <c r="R1570" s="151">
        <f>_xlfn.XLOOKUP(F1570,TCD!E:E,TCD!K:K,"")</f>
        <v/>
      </c>
      <c r="S1570" s="151">
        <f>IF(TCD!I1571="","",IF(TCD!I1571&gt;8.5,17,8.5))</f>
        <v/>
      </c>
      <c r="T1570" s="151">
        <f>TCD!Y1571</f>
        <v/>
      </c>
    </row>
    <row r="1571">
      <c r="A1571" s="13">
        <f>TCD!V1572</f>
        <v/>
      </c>
      <c r="B1571" s="1">
        <f>B1570</f>
        <v/>
      </c>
      <c r="F1571">
        <f>TCD!E1572</f>
        <v/>
      </c>
      <c r="H1571" s="6">
        <f>IF(RIGHT(J1571,3)="BTB","E","P")</f>
        <v/>
      </c>
      <c r="I1571">
        <f>LOOKUP(F1571,'Facture Chronopost'!L:L,'Facture Chronopost'!H:H)</f>
        <v/>
      </c>
      <c r="J1571" s="6">
        <f>TCD!U1572</f>
        <v/>
      </c>
      <c r="K1571">
        <f>K1570</f>
        <v/>
      </c>
      <c r="L1571" s="151">
        <f>_xlfn.XLOOKUP(F1571,'TCD poids'!A:A,'TCD poids'!C:C)</f>
        <v/>
      </c>
      <c r="M1571">
        <f>TCD!T1572</f>
        <v/>
      </c>
      <c r="N1571">
        <f>IF(I1571="",0.2,LOOKUP(I1571,'Pays TVA'!A:A,'Pays TVA'!B:B))</f>
        <v/>
      </c>
      <c r="O1571" s="151">
        <f>IF(TCD!M1572="","",TCD!M1572)</f>
        <v/>
      </c>
      <c r="P1571" s="151">
        <f>IF(TCD!J1572="","",TCD!J1572)</f>
        <v/>
      </c>
      <c r="Q1571" s="151">
        <f>IF(AND(TCD!L1572="",TCD!Q1572=""),"",IF(SUM(TCD!L1572,TCD!Q1572)&gt;15,29,9.5))</f>
        <v/>
      </c>
      <c r="R1571" s="151">
        <f>_xlfn.XLOOKUP(F1571,TCD!E:E,TCD!K:K,"")</f>
        <v/>
      </c>
      <c r="S1571" s="151">
        <f>IF(TCD!I1572="","",IF(TCD!I1572&gt;8.5,17,8.5))</f>
        <v/>
      </c>
      <c r="T1571" s="151">
        <f>TCD!Y1572</f>
        <v/>
      </c>
    </row>
    <row r="1572">
      <c r="A1572" s="13">
        <f>TCD!V1573</f>
        <v/>
      </c>
      <c r="B1572" s="1">
        <f>B1571</f>
        <v/>
      </c>
      <c r="F1572">
        <f>TCD!E1573</f>
        <v/>
      </c>
      <c r="H1572" s="6">
        <f>IF(RIGHT(J1572,3)="BTB","E","P")</f>
        <v/>
      </c>
      <c r="I1572">
        <f>LOOKUP(F1572,'Facture Chronopost'!L:L,'Facture Chronopost'!H:H)</f>
        <v/>
      </c>
      <c r="J1572" s="6">
        <f>TCD!U1573</f>
        <v/>
      </c>
      <c r="K1572">
        <f>K1571</f>
        <v/>
      </c>
      <c r="L1572" s="151">
        <f>_xlfn.XLOOKUP(F1572,'TCD poids'!A:A,'TCD poids'!C:C)</f>
        <v/>
      </c>
      <c r="M1572">
        <f>TCD!T1573</f>
        <v/>
      </c>
      <c r="N1572">
        <f>IF(I1572="",0.2,LOOKUP(I1572,'Pays TVA'!A:A,'Pays TVA'!B:B))</f>
        <v/>
      </c>
      <c r="O1572" s="151">
        <f>IF(TCD!M1573="","",TCD!M1573)</f>
        <v/>
      </c>
      <c r="P1572" s="151">
        <f>IF(TCD!J1573="","",TCD!J1573)</f>
        <v/>
      </c>
      <c r="Q1572" s="151">
        <f>IF(AND(TCD!L1573="",TCD!Q1573=""),"",IF(SUM(TCD!L1573,TCD!Q1573)&gt;15,29,9.5))</f>
        <v/>
      </c>
      <c r="R1572" s="151">
        <f>_xlfn.XLOOKUP(F1572,TCD!E:E,TCD!K:K,"")</f>
        <v/>
      </c>
      <c r="S1572" s="151">
        <f>IF(TCD!I1573="","",IF(TCD!I1573&gt;8.5,17,8.5))</f>
        <v/>
      </c>
      <c r="T1572" s="151">
        <f>TCD!Y1573</f>
        <v/>
      </c>
    </row>
    <row r="1573">
      <c r="A1573" s="13">
        <f>TCD!V1574</f>
        <v/>
      </c>
      <c r="B1573" s="1">
        <f>B1572</f>
        <v/>
      </c>
      <c r="F1573">
        <f>TCD!E1574</f>
        <v/>
      </c>
      <c r="H1573" s="6">
        <f>IF(RIGHT(J1573,3)="BTB","E","P")</f>
        <v/>
      </c>
      <c r="I1573">
        <f>LOOKUP(F1573,'Facture Chronopost'!L:L,'Facture Chronopost'!H:H)</f>
        <v/>
      </c>
      <c r="J1573" s="6">
        <f>TCD!U1574</f>
        <v/>
      </c>
      <c r="K1573">
        <f>K1572</f>
        <v/>
      </c>
      <c r="L1573" s="151">
        <f>_xlfn.XLOOKUP(F1573,'TCD poids'!A:A,'TCD poids'!C:C)</f>
        <v/>
      </c>
      <c r="M1573">
        <f>TCD!T1574</f>
        <v/>
      </c>
      <c r="N1573">
        <f>IF(I1573="",0.2,LOOKUP(I1573,'Pays TVA'!A:A,'Pays TVA'!B:B))</f>
        <v/>
      </c>
      <c r="O1573" s="151">
        <f>IF(TCD!M1574="","",TCD!M1574)</f>
        <v/>
      </c>
      <c r="P1573" s="151">
        <f>IF(TCD!J1574="","",TCD!J1574)</f>
        <v/>
      </c>
      <c r="Q1573" s="151">
        <f>IF(AND(TCD!L1574="",TCD!Q1574=""),"",IF(SUM(TCD!L1574,TCD!Q1574)&gt;15,29,9.5))</f>
        <v/>
      </c>
      <c r="R1573" s="151">
        <f>_xlfn.XLOOKUP(F1573,TCD!E:E,TCD!K:K,"")</f>
        <v/>
      </c>
      <c r="S1573" s="151">
        <f>IF(TCD!I1574="","",IF(TCD!I1574&gt;8.5,17,8.5))</f>
        <v/>
      </c>
      <c r="T1573" s="151">
        <f>TCD!Y1574</f>
        <v/>
      </c>
    </row>
    <row r="1574">
      <c r="A1574" s="13">
        <f>TCD!V1575</f>
        <v/>
      </c>
      <c r="B1574" s="1">
        <f>B1573</f>
        <v/>
      </c>
      <c r="F1574">
        <f>TCD!E1575</f>
        <v/>
      </c>
      <c r="H1574" s="6">
        <f>IF(RIGHT(J1574,3)="BTB","E","P")</f>
        <v/>
      </c>
      <c r="I1574">
        <f>LOOKUP(F1574,'Facture Chronopost'!L:L,'Facture Chronopost'!H:H)</f>
        <v/>
      </c>
      <c r="J1574" s="6">
        <f>TCD!U1575</f>
        <v/>
      </c>
      <c r="K1574">
        <f>K1573</f>
        <v/>
      </c>
      <c r="L1574" s="151">
        <f>_xlfn.XLOOKUP(F1574,'TCD poids'!A:A,'TCD poids'!C:C)</f>
        <v/>
      </c>
      <c r="M1574">
        <f>TCD!T1575</f>
        <v/>
      </c>
      <c r="N1574">
        <f>IF(I1574="",0.2,LOOKUP(I1574,'Pays TVA'!A:A,'Pays TVA'!B:B))</f>
        <v/>
      </c>
      <c r="O1574" s="151">
        <f>IF(TCD!M1575="","",TCD!M1575)</f>
        <v/>
      </c>
      <c r="P1574" s="151">
        <f>IF(TCD!J1575="","",TCD!J1575)</f>
        <v/>
      </c>
      <c r="Q1574" s="151">
        <f>IF(AND(TCD!L1575="",TCD!Q1575=""),"",IF(SUM(TCD!L1575,TCD!Q1575)&gt;15,29,9.5))</f>
        <v/>
      </c>
      <c r="R1574" s="151">
        <f>_xlfn.XLOOKUP(F1574,TCD!E:E,TCD!K:K,"")</f>
        <v/>
      </c>
      <c r="S1574" s="151">
        <f>IF(TCD!I1575="","",IF(TCD!I1575&gt;8.5,17,8.5))</f>
        <v/>
      </c>
      <c r="T1574" s="151">
        <f>TCD!Y1575</f>
        <v/>
      </c>
    </row>
    <row r="1575">
      <c r="A1575" s="13">
        <f>TCD!V1576</f>
        <v/>
      </c>
      <c r="B1575" s="1">
        <f>B1574</f>
        <v/>
      </c>
      <c r="F1575">
        <f>TCD!E1576</f>
        <v/>
      </c>
      <c r="H1575" s="6">
        <f>IF(RIGHT(J1575,3)="BTB","E","P")</f>
        <v/>
      </c>
      <c r="I1575">
        <f>LOOKUP(F1575,'Facture Chronopost'!L:L,'Facture Chronopost'!H:H)</f>
        <v/>
      </c>
      <c r="J1575" s="6">
        <f>TCD!U1576</f>
        <v/>
      </c>
      <c r="K1575">
        <f>K1574</f>
        <v/>
      </c>
      <c r="L1575" s="151">
        <f>_xlfn.XLOOKUP(F1575,'TCD poids'!A:A,'TCD poids'!C:C)</f>
        <v/>
      </c>
      <c r="M1575">
        <f>TCD!T1576</f>
        <v/>
      </c>
      <c r="N1575">
        <f>IF(I1575="",0.2,LOOKUP(I1575,'Pays TVA'!A:A,'Pays TVA'!B:B))</f>
        <v/>
      </c>
      <c r="O1575" s="151">
        <f>IF(TCD!M1576="","",TCD!M1576)</f>
        <v/>
      </c>
      <c r="P1575" s="151">
        <f>IF(TCD!J1576="","",TCD!J1576)</f>
        <v/>
      </c>
      <c r="Q1575" s="151">
        <f>IF(AND(TCD!L1576="",TCD!Q1576=""),"",IF(SUM(TCD!L1576,TCD!Q1576)&gt;15,29,9.5))</f>
        <v/>
      </c>
      <c r="R1575" s="151">
        <f>_xlfn.XLOOKUP(F1575,TCD!E:E,TCD!K:K,"")</f>
        <v/>
      </c>
      <c r="S1575" s="151">
        <f>IF(TCD!I1576="","",IF(TCD!I1576&gt;8.5,17,8.5))</f>
        <v/>
      </c>
      <c r="T1575" s="151">
        <f>TCD!Y1576</f>
        <v/>
      </c>
    </row>
    <row r="1576">
      <c r="A1576" s="13">
        <f>TCD!V1577</f>
        <v/>
      </c>
      <c r="B1576" s="1">
        <f>B1575</f>
        <v/>
      </c>
      <c r="F1576">
        <f>TCD!E1577</f>
        <v/>
      </c>
      <c r="H1576" s="6">
        <f>IF(RIGHT(J1576,3)="BTB","E","P")</f>
        <v/>
      </c>
      <c r="I1576">
        <f>LOOKUP(F1576,'Facture Chronopost'!L:L,'Facture Chronopost'!H:H)</f>
        <v/>
      </c>
      <c r="J1576" s="6">
        <f>TCD!U1577</f>
        <v/>
      </c>
      <c r="K1576">
        <f>K1575</f>
        <v/>
      </c>
      <c r="L1576" s="151">
        <f>_xlfn.XLOOKUP(F1576,'TCD poids'!A:A,'TCD poids'!C:C)</f>
        <v/>
      </c>
      <c r="M1576">
        <f>TCD!T1577</f>
        <v/>
      </c>
      <c r="N1576">
        <f>IF(I1576="",0.2,LOOKUP(I1576,'Pays TVA'!A:A,'Pays TVA'!B:B))</f>
        <v/>
      </c>
      <c r="O1576" s="151">
        <f>IF(TCD!M1577="","",TCD!M1577)</f>
        <v/>
      </c>
      <c r="P1576" s="151">
        <f>IF(TCD!J1577="","",TCD!J1577)</f>
        <v/>
      </c>
      <c r="Q1576" s="151">
        <f>IF(AND(TCD!L1577="",TCD!Q1577=""),"",IF(SUM(TCD!L1577,TCD!Q1577)&gt;15,29,9.5))</f>
        <v/>
      </c>
      <c r="R1576" s="151">
        <f>_xlfn.XLOOKUP(F1576,TCD!E:E,TCD!K:K,"")</f>
        <v/>
      </c>
      <c r="S1576" s="151">
        <f>IF(TCD!I1577="","",IF(TCD!I1577&gt;8.5,17,8.5))</f>
        <v/>
      </c>
      <c r="T1576" s="151">
        <f>TCD!Y1577</f>
        <v/>
      </c>
    </row>
    <row r="1577">
      <c r="A1577" s="13">
        <f>TCD!V1578</f>
        <v/>
      </c>
      <c r="B1577" s="1">
        <f>B1576</f>
        <v/>
      </c>
      <c r="F1577">
        <f>TCD!E1578</f>
        <v/>
      </c>
      <c r="H1577" s="6">
        <f>IF(RIGHT(J1577,3)="BTB","E","P")</f>
        <v/>
      </c>
      <c r="I1577">
        <f>LOOKUP(F1577,'Facture Chronopost'!L:L,'Facture Chronopost'!H:H)</f>
        <v/>
      </c>
      <c r="J1577" s="6">
        <f>TCD!U1578</f>
        <v/>
      </c>
      <c r="K1577">
        <f>K1576</f>
        <v/>
      </c>
      <c r="L1577" s="151">
        <f>_xlfn.XLOOKUP(F1577,'TCD poids'!A:A,'TCD poids'!C:C)</f>
        <v/>
      </c>
      <c r="M1577">
        <f>TCD!T1578</f>
        <v/>
      </c>
      <c r="N1577">
        <f>IF(I1577="",0.2,LOOKUP(I1577,'Pays TVA'!A:A,'Pays TVA'!B:B))</f>
        <v/>
      </c>
      <c r="O1577" s="151">
        <f>IF(TCD!M1578="","",TCD!M1578)</f>
        <v/>
      </c>
      <c r="P1577" s="151">
        <f>IF(TCD!J1578="","",TCD!J1578)</f>
        <v/>
      </c>
      <c r="Q1577" s="151">
        <f>IF(AND(TCD!L1578="",TCD!Q1578=""),"",IF(SUM(TCD!L1578,TCD!Q1578)&gt;15,29,9.5))</f>
        <v/>
      </c>
      <c r="R1577" s="151">
        <f>_xlfn.XLOOKUP(F1577,TCD!E:E,TCD!K:K,"")</f>
        <v/>
      </c>
      <c r="S1577" s="151">
        <f>IF(TCD!I1578="","",IF(TCD!I1578&gt;8.5,17,8.5))</f>
        <v/>
      </c>
      <c r="T1577" s="151">
        <f>TCD!Y1578</f>
        <v/>
      </c>
    </row>
    <row r="1578">
      <c r="A1578" s="13">
        <f>TCD!V1579</f>
        <v/>
      </c>
      <c r="B1578" s="1">
        <f>B1577</f>
        <v/>
      </c>
      <c r="F1578">
        <f>TCD!E1579</f>
        <v/>
      </c>
      <c r="H1578" s="6">
        <f>IF(RIGHT(J1578,3)="BTB","E","P")</f>
        <v/>
      </c>
      <c r="I1578">
        <f>LOOKUP(F1578,'Facture Chronopost'!L:L,'Facture Chronopost'!H:H)</f>
        <v/>
      </c>
      <c r="J1578" s="6">
        <f>TCD!U1579</f>
        <v/>
      </c>
      <c r="K1578">
        <f>K1577</f>
        <v/>
      </c>
      <c r="L1578" s="151">
        <f>_xlfn.XLOOKUP(F1578,'TCD poids'!A:A,'TCD poids'!C:C)</f>
        <v/>
      </c>
      <c r="M1578">
        <f>TCD!T1579</f>
        <v/>
      </c>
      <c r="N1578">
        <f>IF(I1578="",0.2,LOOKUP(I1578,'Pays TVA'!A:A,'Pays TVA'!B:B))</f>
        <v/>
      </c>
      <c r="O1578" s="151">
        <f>IF(TCD!M1579="","",TCD!M1579)</f>
        <v/>
      </c>
      <c r="P1578" s="151">
        <f>IF(TCD!J1579="","",TCD!J1579)</f>
        <v/>
      </c>
      <c r="Q1578" s="151">
        <f>IF(AND(TCD!L1579="",TCD!Q1579=""),"",IF(SUM(TCD!L1579,TCD!Q1579)&gt;15,29,9.5))</f>
        <v/>
      </c>
      <c r="R1578" s="151">
        <f>_xlfn.XLOOKUP(F1578,TCD!E:E,TCD!K:K,"")</f>
        <v/>
      </c>
      <c r="S1578" s="151">
        <f>IF(TCD!I1579="","",IF(TCD!I1579&gt;8.5,17,8.5))</f>
        <v/>
      </c>
      <c r="T1578" s="151">
        <f>TCD!Y1579</f>
        <v/>
      </c>
    </row>
    <row r="1579">
      <c r="A1579" s="13">
        <f>TCD!V1580</f>
        <v/>
      </c>
      <c r="B1579" s="1">
        <f>B1578</f>
        <v/>
      </c>
      <c r="F1579">
        <f>TCD!E1580</f>
        <v/>
      </c>
      <c r="H1579" s="6">
        <f>IF(RIGHT(J1579,3)="BTB","E","P")</f>
        <v/>
      </c>
      <c r="I1579">
        <f>LOOKUP(F1579,'Facture Chronopost'!L:L,'Facture Chronopost'!H:H)</f>
        <v/>
      </c>
      <c r="J1579" s="6">
        <f>TCD!U1580</f>
        <v/>
      </c>
      <c r="K1579">
        <f>K1578</f>
        <v/>
      </c>
      <c r="L1579" s="151">
        <f>_xlfn.XLOOKUP(F1579,'TCD poids'!A:A,'TCD poids'!C:C)</f>
        <v/>
      </c>
      <c r="M1579">
        <f>TCD!T1580</f>
        <v/>
      </c>
      <c r="N1579">
        <f>IF(I1579="",0.2,LOOKUP(I1579,'Pays TVA'!A:A,'Pays TVA'!B:B))</f>
        <v/>
      </c>
      <c r="O1579" s="151">
        <f>IF(TCD!M1580="","",TCD!M1580)</f>
        <v/>
      </c>
      <c r="P1579" s="151">
        <f>IF(TCD!J1580="","",TCD!J1580)</f>
        <v/>
      </c>
      <c r="Q1579" s="151">
        <f>IF(AND(TCD!L1580="",TCD!Q1580=""),"",IF(SUM(TCD!L1580,TCD!Q1580)&gt;15,29,9.5))</f>
        <v/>
      </c>
      <c r="R1579" s="151">
        <f>_xlfn.XLOOKUP(F1579,TCD!E:E,TCD!K:K,"")</f>
        <v/>
      </c>
      <c r="S1579" s="151">
        <f>IF(TCD!I1580="","",IF(TCD!I1580&gt;8.5,17,8.5))</f>
        <v/>
      </c>
      <c r="T1579" s="151">
        <f>TCD!Y1580</f>
        <v/>
      </c>
    </row>
    <row r="1580">
      <c r="A1580" s="13">
        <f>TCD!V1581</f>
        <v/>
      </c>
      <c r="B1580" s="1">
        <f>B1579</f>
        <v/>
      </c>
      <c r="F1580">
        <f>TCD!E1581</f>
        <v/>
      </c>
      <c r="H1580" s="6">
        <f>IF(RIGHT(J1580,3)="BTB","E","P")</f>
        <v/>
      </c>
      <c r="I1580">
        <f>LOOKUP(F1580,'Facture Chronopost'!L:L,'Facture Chronopost'!H:H)</f>
        <v/>
      </c>
      <c r="J1580" s="6">
        <f>TCD!U1581</f>
        <v/>
      </c>
      <c r="K1580">
        <f>K1579</f>
        <v/>
      </c>
      <c r="L1580" s="151">
        <f>_xlfn.XLOOKUP(F1580,'TCD poids'!A:A,'TCD poids'!C:C)</f>
        <v/>
      </c>
      <c r="M1580">
        <f>TCD!T1581</f>
        <v/>
      </c>
      <c r="N1580">
        <f>IF(I1580="",0.2,LOOKUP(I1580,'Pays TVA'!A:A,'Pays TVA'!B:B))</f>
        <v/>
      </c>
      <c r="O1580" s="151">
        <f>IF(TCD!M1581="","",TCD!M1581)</f>
        <v/>
      </c>
      <c r="P1580" s="151">
        <f>IF(TCD!J1581="","",TCD!J1581)</f>
        <v/>
      </c>
      <c r="Q1580" s="151">
        <f>IF(AND(TCD!L1581="",TCD!Q1581=""),"",IF(SUM(TCD!L1581,TCD!Q1581)&gt;15,29,9.5))</f>
        <v/>
      </c>
      <c r="R1580" s="151">
        <f>_xlfn.XLOOKUP(F1580,TCD!E:E,TCD!K:K,"")</f>
        <v/>
      </c>
      <c r="S1580" s="151">
        <f>IF(TCD!I1581="","",IF(TCD!I1581&gt;8.5,17,8.5))</f>
        <v/>
      </c>
      <c r="T1580" s="151">
        <f>TCD!Y1581</f>
        <v/>
      </c>
    </row>
    <row r="1581">
      <c r="A1581" s="13">
        <f>TCD!V1582</f>
        <v/>
      </c>
      <c r="B1581" s="1">
        <f>B1580</f>
        <v/>
      </c>
      <c r="F1581">
        <f>TCD!E1582</f>
        <v/>
      </c>
      <c r="H1581" s="6">
        <f>IF(RIGHT(J1581,3)="BTB","E","P")</f>
        <v/>
      </c>
      <c r="I1581">
        <f>LOOKUP(F1581,'Facture Chronopost'!L:L,'Facture Chronopost'!H:H)</f>
        <v/>
      </c>
      <c r="J1581" s="6">
        <f>TCD!U1582</f>
        <v/>
      </c>
      <c r="K1581">
        <f>K1580</f>
        <v/>
      </c>
      <c r="L1581" s="151">
        <f>_xlfn.XLOOKUP(F1581,'TCD poids'!A:A,'TCD poids'!C:C)</f>
        <v/>
      </c>
      <c r="M1581">
        <f>TCD!T1582</f>
        <v/>
      </c>
      <c r="N1581">
        <f>IF(I1581="",0.2,LOOKUP(I1581,'Pays TVA'!A:A,'Pays TVA'!B:B))</f>
        <v/>
      </c>
      <c r="O1581" s="151">
        <f>IF(TCD!M1582="","",TCD!M1582)</f>
        <v/>
      </c>
      <c r="P1581" s="151">
        <f>IF(TCD!J1582="","",TCD!J1582)</f>
        <v/>
      </c>
      <c r="Q1581" s="151">
        <f>IF(AND(TCD!L1582="",TCD!Q1582=""),"",IF(SUM(TCD!L1582,TCD!Q1582)&gt;15,29,9.5))</f>
        <v/>
      </c>
      <c r="R1581" s="151">
        <f>_xlfn.XLOOKUP(F1581,TCD!E:E,TCD!K:K,"")</f>
        <v/>
      </c>
      <c r="S1581" s="151">
        <f>IF(TCD!I1582="","",IF(TCD!I1582&gt;8.5,17,8.5))</f>
        <v/>
      </c>
      <c r="T1581" s="151">
        <f>TCD!Y1582</f>
        <v/>
      </c>
    </row>
    <row r="1582">
      <c r="A1582" s="13">
        <f>TCD!V1583</f>
        <v/>
      </c>
      <c r="B1582" s="1">
        <f>B1581</f>
        <v/>
      </c>
      <c r="F1582">
        <f>TCD!E1583</f>
        <v/>
      </c>
      <c r="H1582" s="6">
        <f>IF(RIGHT(J1582,3)="BTB","E","P")</f>
        <v/>
      </c>
      <c r="I1582">
        <f>LOOKUP(F1582,'Facture Chronopost'!L:L,'Facture Chronopost'!H:H)</f>
        <v/>
      </c>
      <c r="J1582" s="6">
        <f>TCD!U1583</f>
        <v/>
      </c>
      <c r="K1582">
        <f>K1581</f>
        <v/>
      </c>
      <c r="L1582" s="151">
        <f>_xlfn.XLOOKUP(F1582,'TCD poids'!A:A,'TCD poids'!C:C)</f>
        <v/>
      </c>
      <c r="M1582">
        <f>TCD!T1583</f>
        <v/>
      </c>
      <c r="N1582">
        <f>IF(I1582="",0.2,LOOKUP(I1582,'Pays TVA'!A:A,'Pays TVA'!B:B))</f>
        <v/>
      </c>
      <c r="O1582" s="151">
        <f>IF(TCD!M1583="","",TCD!M1583)</f>
        <v/>
      </c>
      <c r="P1582" s="151">
        <f>IF(TCD!J1583="","",TCD!J1583)</f>
        <v/>
      </c>
      <c r="Q1582" s="151">
        <f>IF(AND(TCD!L1583="",TCD!Q1583=""),"",IF(SUM(TCD!L1583,TCD!Q1583)&gt;15,29,9.5))</f>
        <v/>
      </c>
      <c r="R1582" s="151">
        <f>_xlfn.XLOOKUP(F1582,TCD!E:E,TCD!K:K,"")</f>
        <v/>
      </c>
      <c r="S1582" s="151">
        <f>IF(TCD!I1583="","",IF(TCD!I1583&gt;8.5,17,8.5))</f>
        <v/>
      </c>
      <c r="T1582" s="151">
        <f>TCD!Y1583</f>
        <v/>
      </c>
    </row>
    <row r="1583">
      <c r="A1583" s="13">
        <f>TCD!V1584</f>
        <v/>
      </c>
      <c r="B1583" s="1">
        <f>B1582</f>
        <v/>
      </c>
      <c r="F1583">
        <f>TCD!E1584</f>
        <v/>
      </c>
      <c r="H1583" s="6">
        <f>IF(RIGHT(J1583,3)="BTB","E","P")</f>
        <v/>
      </c>
      <c r="I1583">
        <f>LOOKUP(F1583,'Facture Chronopost'!L:L,'Facture Chronopost'!H:H)</f>
        <v/>
      </c>
      <c r="J1583" s="6">
        <f>TCD!U1584</f>
        <v/>
      </c>
      <c r="K1583">
        <f>K1582</f>
        <v/>
      </c>
      <c r="L1583" s="151">
        <f>_xlfn.XLOOKUP(F1583,'TCD poids'!A:A,'TCD poids'!C:C)</f>
        <v/>
      </c>
      <c r="M1583">
        <f>TCD!T1584</f>
        <v/>
      </c>
      <c r="N1583">
        <f>IF(I1583="",0.2,LOOKUP(I1583,'Pays TVA'!A:A,'Pays TVA'!B:B))</f>
        <v/>
      </c>
      <c r="O1583" s="151">
        <f>IF(TCD!M1584="","",TCD!M1584)</f>
        <v/>
      </c>
      <c r="P1583" s="151">
        <f>IF(TCD!J1584="","",TCD!J1584)</f>
        <v/>
      </c>
      <c r="Q1583" s="151">
        <f>IF(AND(TCD!L1584="",TCD!Q1584=""),"",IF(SUM(TCD!L1584,TCD!Q1584)&gt;15,29,9.5))</f>
        <v/>
      </c>
      <c r="R1583" s="151">
        <f>_xlfn.XLOOKUP(F1583,TCD!E:E,TCD!K:K,"")</f>
        <v/>
      </c>
      <c r="S1583" s="151">
        <f>IF(TCD!I1584="","",IF(TCD!I1584&gt;8.5,17,8.5))</f>
        <v/>
      </c>
      <c r="T1583" s="151">
        <f>TCD!Y1584</f>
        <v/>
      </c>
    </row>
    <row r="1584">
      <c r="A1584" s="13">
        <f>TCD!V1585</f>
        <v/>
      </c>
      <c r="B1584" s="1">
        <f>B1583</f>
        <v/>
      </c>
      <c r="F1584">
        <f>TCD!E1585</f>
        <v/>
      </c>
      <c r="H1584" s="6">
        <f>IF(RIGHT(J1584,3)="BTB","E","P")</f>
        <v/>
      </c>
      <c r="I1584">
        <f>LOOKUP(F1584,'Facture Chronopost'!L:L,'Facture Chronopost'!H:H)</f>
        <v/>
      </c>
      <c r="J1584" s="6">
        <f>TCD!U1585</f>
        <v/>
      </c>
      <c r="K1584">
        <f>K1583</f>
        <v/>
      </c>
      <c r="L1584" s="151">
        <f>_xlfn.XLOOKUP(F1584,'TCD poids'!A:A,'TCD poids'!C:C)</f>
        <v/>
      </c>
      <c r="M1584">
        <f>TCD!T1585</f>
        <v/>
      </c>
      <c r="N1584">
        <f>IF(I1584="",0.2,LOOKUP(I1584,'Pays TVA'!A:A,'Pays TVA'!B:B))</f>
        <v/>
      </c>
      <c r="O1584" s="151">
        <f>IF(TCD!M1585="","",TCD!M1585)</f>
        <v/>
      </c>
      <c r="P1584" s="151">
        <f>IF(TCD!J1585="","",TCD!J1585)</f>
        <v/>
      </c>
      <c r="Q1584" s="151">
        <f>IF(AND(TCD!L1585="",TCD!Q1585=""),"",IF(SUM(TCD!L1585,TCD!Q1585)&gt;15,29,9.5))</f>
        <v/>
      </c>
      <c r="R1584" s="151">
        <f>_xlfn.XLOOKUP(F1584,TCD!E:E,TCD!K:K,"")</f>
        <v/>
      </c>
      <c r="S1584" s="151">
        <f>IF(TCD!I1585="","",IF(TCD!I1585&gt;8.5,17,8.5))</f>
        <v/>
      </c>
      <c r="T1584" s="151">
        <f>TCD!Y1585</f>
        <v/>
      </c>
    </row>
    <row r="1585">
      <c r="A1585" s="13">
        <f>TCD!V1586</f>
        <v/>
      </c>
      <c r="B1585" s="1">
        <f>B1584</f>
        <v/>
      </c>
      <c r="F1585">
        <f>TCD!E1586</f>
        <v/>
      </c>
      <c r="H1585" s="6">
        <f>IF(RIGHT(J1585,3)="BTB","E","P")</f>
        <v/>
      </c>
      <c r="I1585">
        <f>LOOKUP(F1585,'Facture Chronopost'!L:L,'Facture Chronopost'!H:H)</f>
        <v/>
      </c>
      <c r="J1585" s="6">
        <f>TCD!U1586</f>
        <v/>
      </c>
      <c r="K1585">
        <f>K1584</f>
        <v/>
      </c>
      <c r="L1585" s="151">
        <f>_xlfn.XLOOKUP(F1585,'TCD poids'!A:A,'TCD poids'!C:C)</f>
        <v/>
      </c>
      <c r="M1585">
        <f>TCD!T1586</f>
        <v/>
      </c>
      <c r="N1585">
        <f>IF(I1585="",0.2,LOOKUP(I1585,'Pays TVA'!A:A,'Pays TVA'!B:B))</f>
        <v/>
      </c>
      <c r="O1585" s="151">
        <f>IF(TCD!M1586="","",TCD!M1586)</f>
        <v/>
      </c>
      <c r="P1585" s="151">
        <f>IF(TCD!J1586="","",TCD!J1586)</f>
        <v/>
      </c>
      <c r="Q1585" s="151">
        <f>IF(AND(TCD!L1586="",TCD!Q1586=""),"",IF(SUM(TCD!L1586,TCD!Q1586)&gt;15,29,9.5))</f>
        <v/>
      </c>
      <c r="R1585" s="151">
        <f>_xlfn.XLOOKUP(F1585,TCD!E:E,TCD!K:K,"")</f>
        <v/>
      </c>
      <c r="S1585" s="151">
        <f>IF(TCD!I1586="","",IF(TCD!I1586&gt;8.5,17,8.5))</f>
        <v/>
      </c>
      <c r="T1585" s="151">
        <f>TCD!Y1586</f>
        <v/>
      </c>
    </row>
    <row r="1586">
      <c r="A1586" s="13">
        <f>TCD!V1587</f>
        <v/>
      </c>
      <c r="B1586" s="1">
        <f>B1585</f>
        <v/>
      </c>
      <c r="F1586">
        <f>TCD!E1587</f>
        <v/>
      </c>
      <c r="H1586" s="6">
        <f>IF(RIGHT(J1586,3)="BTB","E","P")</f>
        <v/>
      </c>
      <c r="I1586">
        <f>LOOKUP(F1586,'Facture Chronopost'!L:L,'Facture Chronopost'!H:H)</f>
        <v/>
      </c>
      <c r="J1586" s="6">
        <f>TCD!U1587</f>
        <v/>
      </c>
      <c r="K1586">
        <f>K1585</f>
        <v/>
      </c>
      <c r="L1586" s="151">
        <f>_xlfn.XLOOKUP(F1586,'TCD poids'!A:A,'TCD poids'!C:C)</f>
        <v/>
      </c>
      <c r="M1586">
        <f>TCD!T1587</f>
        <v/>
      </c>
      <c r="N1586">
        <f>IF(I1586="",0.2,LOOKUP(I1586,'Pays TVA'!A:A,'Pays TVA'!B:B))</f>
        <v/>
      </c>
      <c r="O1586" s="151">
        <f>IF(TCD!M1587="","",TCD!M1587)</f>
        <v/>
      </c>
      <c r="P1586" s="151">
        <f>IF(TCD!J1587="","",TCD!J1587)</f>
        <v/>
      </c>
      <c r="Q1586" s="151">
        <f>IF(AND(TCD!L1587="",TCD!Q1587=""),"",IF(SUM(TCD!L1587,TCD!Q1587)&gt;15,29,9.5))</f>
        <v/>
      </c>
      <c r="R1586" s="151">
        <f>_xlfn.XLOOKUP(F1586,TCD!E:E,TCD!K:K,"")</f>
        <v/>
      </c>
      <c r="S1586" s="151">
        <f>IF(TCD!I1587="","",IF(TCD!I1587&gt;8.5,17,8.5))</f>
        <v/>
      </c>
      <c r="T1586" s="151">
        <f>TCD!Y1587</f>
        <v/>
      </c>
    </row>
    <row r="1587">
      <c r="A1587" s="13">
        <f>TCD!V1588</f>
        <v/>
      </c>
      <c r="B1587" s="1">
        <f>B1586</f>
        <v/>
      </c>
      <c r="F1587">
        <f>TCD!E1588</f>
        <v/>
      </c>
      <c r="H1587" s="6">
        <f>IF(RIGHT(J1587,3)="BTB","E","P")</f>
        <v/>
      </c>
      <c r="I1587">
        <f>LOOKUP(F1587,'Facture Chronopost'!L:L,'Facture Chronopost'!H:H)</f>
        <v/>
      </c>
      <c r="J1587" s="6">
        <f>TCD!U1588</f>
        <v/>
      </c>
      <c r="K1587">
        <f>K1586</f>
        <v/>
      </c>
      <c r="L1587" s="151">
        <f>_xlfn.XLOOKUP(F1587,'TCD poids'!A:A,'TCD poids'!C:C)</f>
        <v/>
      </c>
      <c r="M1587">
        <f>TCD!T1588</f>
        <v/>
      </c>
      <c r="N1587">
        <f>IF(I1587="",0.2,LOOKUP(I1587,'Pays TVA'!A:A,'Pays TVA'!B:B))</f>
        <v/>
      </c>
      <c r="O1587" s="151">
        <f>IF(TCD!M1588="","",TCD!M1588)</f>
        <v/>
      </c>
      <c r="P1587" s="151">
        <f>IF(TCD!J1588="","",TCD!J1588)</f>
        <v/>
      </c>
      <c r="Q1587" s="151">
        <f>IF(AND(TCD!L1588="",TCD!Q1588=""),"",IF(SUM(TCD!L1588,TCD!Q1588)&gt;15,29,9.5))</f>
        <v/>
      </c>
      <c r="R1587" s="151">
        <f>_xlfn.XLOOKUP(F1587,TCD!E:E,TCD!K:K,"")</f>
        <v/>
      </c>
      <c r="S1587" s="151">
        <f>IF(TCD!I1588="","",IF(TCD!I1588&gt;8.5,17,8.5))</f>
        <v/>
      </c>
      <c r="T1587" s="151">
        <f>TCD!Y1588</f>
        <v/>
      </c>
    </row>
    <row r="1588">
      <c r="A1588" s="13">
        <f>TCD!V1589</f>
        <v/>
      </c>
      <c r="B1588" s="1">
        <f>B1587</f>
        <v/>
      </c>
      <c r="F1588">
        <f>TCD!E1589</f>
        <v/>
      </c>
      <c r="H1588" s="6">
        <f>IF(RIGHT(J1588,3)="BTB","E","P")</f>
        <v/>
      </c>
      <c r="I1588">
        <f>LOOKUP(F1588,'Facture Chronopost'!L:L,'Facture Chronopost'!H:H)</f>
        <v/>
      </c>
      <c r="J1588" s="6">
        <f>TCD!U1589</f>
        <v/>
      </c>
      <c r="K1588">
        <f>K1587</f>
        <v/>
      </c>
      <c r="L1588" s="151">
        <f>_xlfn.XLOOKUP(F1588,'TCD poids'!A:A,'TCD poids'!C:C)</f>
        <v/>
      </c>
      <c r="M1588">
        <f>TCD!T1589</f>
        <v/>
      </c>
      <c r="N1588">
        <f>IF(I1588="",0.2,LOOKUP(I1588,'Pays TVA'!A:A,'Pays TVA'!B:B))</f>
        <v/>
      </c>
      <c r="O1588" s="151">
        <f>IF(TCD!M1589="","",TCD!M1589)</f>
        <v/>
      </c>
      <c r="P1588" s="151">
        <f>IF(TCD!J1589="","",TCD!J1589)</f>
        <v/>
      </c>
      <c r="Q1588" s="151">
        <f>IF(AND(TCD!L1589="",TCD!Q1589=""),"",IF(SUM(TCD!L1589,TCD!Q1589)&gt;15,29,9.5))</f>
        <v/>
      </c>
      <c r="R1588" s="151">
        <f>_xlfn.XLOOKUP(F1588,TCD!E:E,TCD!K:K,"")</f>
        <v/>
      </c>
      <c r="S1588" s="151">
        <f>IF(TCD!I1589="","",IF(TCD!I1589&gt;8.5,17,8.5))</f>
        <v/>
      </c>
      <c r="T1588" s="151">
        <f>TCD!Y1589</f>
        <v/>
      </c>
    </row>
    <row r="1589">
      <c r="A1589" s="13">
        <f>TCD!V1590</f>
        <v/>
      </c>
      <c r="B1589" s="1">
        <f>B1588</f>
        <v/>
      </c>
      <c r="F1589">
        <f>TCD!E1590</f>
        <v/>
      </c>
      <c r="H1589" s="6">
        <f>IF(RIGHT(J1589,3)="BTB","E","P")</f>
        <v/>
      </c>
      <c r="I1589">
        <f>LOOKUP(F1589,'Facture Chronopost'!L:L,'Facture Chronopost'!H:H)</f>
        <v/>
      </c>
      <c r="J1589" s="6">
        <f>TCD!U1590</f>
        <v/>
      </c>
      <c r="K1589">
        <f>K1588</f>
        <v/>
      </c>
      <c r="L1589" s="151">
        <f>_xlfn.XLOOKUP(F1589,'TCD poids'!A:A,'TCD poids'!C:C)</f>
        <v/>
      </c>
      <c r="M1589">
        <f>TCD!T1590</f>
        <v/>
      </c>
      <c r="N1589">
        <f>IF(I1589="",0.2,LOOKUP(I1589,'Pays TVA'!A:A,'Pays TVA'!B:B))</f>
        <v/>
      </c>
      <c r="O1589" s="151">
        <f>IF(TCD!M1590="","",TCD!M1590)</f>
        <v/>
      </c>
      <c r="P1589" s="151">
        <f>IF(TCD!J1590="","",TCD!J1590)</f>
        <v/>
      </c>
      <c r="Q1589" s="151">
        <f>IF(AND(TCD!L1590="",TCD!Q1590=""),"",IF(SUM(TCD!L1590,TCD!Q1590)&gt;15,29,9.5))</f>
        <v/>
      </c>
      <c r="R1589" s="151">
        <f>_xlfn.XLOOKUP(F1589,TCD!E:E,TCD!K:K,"")</f>
        <v/>
      </c>
      <c r="S1589" s="151">
        <f>IF(TCD!I1590="","",IF(TCD!I1590&gt;8.5,17,8.5))</f>
        <v/>
      </c>
      <c r="T1589" s="151">
        <f>TCD!Y1590</f>
        <v/>
      </c>
    </row>
    <row r="1590">
      <c r="A1590" s="13">
        <f>TCD!V1591</f>
        <v/>
      </c>
      <c r="B1590" s="1">
        <f>B1589</f>
        <v/>
      </c>
      <c r="F1590">
        <f>TCD!E1591</f>
        <v/>
      </c>
      <c r="H1590" s="6">
        <f>IF(RIGHT(J1590,3)="BTB","E","P")</f>
        <v/>
      </c>
      <c r="I1590">
        <f>LOOKUP(F1590,'Facture Chronopost'!L:L,'Facture Chronopost'!H:H)</f>
        <v/>
      </c>
      <c r="J1590" s="6">
        <f>TCD!U1591</f>
        <v/>
      </c>
      <c r="K1590">
        <f>K1589</f>
        <v/>
      </c>
      <c r="L1590" s="151">
        <f>_xlfn.XLOOKUP(F1590,'TCD poids'!A:A,'TCD poids'!C:C)</f>
        <v/>
      </c>
      <c r="M1590">
        <f>TCD!T1591</f>
        <v/>
      </c>
      <c r="N1590">
        <f>IF(I1590="",0.2,LOOKUP(I1590,'Pays TVA'!A:A,'Pays TVA'!B:B))</f>
        <v/>
      </c>
      <c r="O1590" s="151">
        <f>IF(TCD!M1591="","",TCD!M1591)</f>
        <v/>
      </c>
      <c r="P1590" s="151">
        <f>IF(TCD!J1591="","",TCD!J1591)</f>
        <v/>
      </c>
      <c r="Q1590" s="151">
        <f>IF(AND(TCD!L1591="",TCD!Q1591=""),"",IF(SUM(TCD!L1591,TCD!Q1591)&gt;15,29,9.5))</f>
        <v/>
      </c>
      <c r="R1590" s="151">
        <f>_xlfn.XLOOKUP(F1590,TCD!E:E,TCD!K:K,"")</f>
        <v/>
      </c>
      <c r="S1590" s="151">
        <f>IF(TCD!I1591="","",IF(TCD!I1591&gt;8.5,17,8.5))</f>
        <v/>
      </c>
      <c r="T1590" s="151">
        <f>TCD!Y1591</f>
        <v/>
      </c>
    </row>
    <row r="1591">
      <c r="A1591" s="13">
        <f>TCD!V1592</f>
        <v/>
      </c>
      <c r="B1591" s="1">
        <f>B1590</f>
        <v/>
      </c>
      <c r="F1591">
        <f>TCD!E1592</f>
        <v/>
      </c>
      <c r="H1591" s="6">
        <f>IF(RIGHT(J1591,3)="BTB","E","P")</f>
        <v/>
      </c>
      <c r="I1591">
        <f>LOOKUP(F1591,'Facture Chronopost'!L:L,'Facture Chronopost'!H:H)</f>
        <v/>
      </c>
      <c r="J1591" s="6">
        <f>TCD!U1592</f>
        <v/>
      </c>
      <c r="K1591">
        <f>K1590</f>
        <v/>
      </c>
      <c r="L1591" s="151">
        <f>_xlfn.XLOOKUP(F1591,'TCD poids'!A:A,'TCD poids'!C:C)</f>
        <v/>
      </c>
      <c r="M1591">
        <f>TCD!T1592</f>
        <v/>
      </c>
      <c r="N1591">
        <f>IF(I1591="",0.2,LOOKUP(I1591,'Pays TVA'!A:A,'Pays TVA'!B:B))</f>
        <v/>
      </c>
      <c r="O1591" s="151">
        <f>IF(TCD!M1592="","",TCD!M1592)</f>
        <v/>
      </c>
      <c r="P1591" s="151">
        <f>IF(TCD!J1592="","",TCD!J1592)</f>
        <v/>
      </c>
      <c r="Q1591" s="151">
        <f>IF(AND(TCD!L1592="",TCD!Q1592=""),"",IF(SUM(TCD!L1592,TCD!Q1592)&gt;15,29,9.5))</f>
        <v/>
      </c>
      <c r="R1591" s="151">
        <f>_xlfn.XLOOKUP(F1591,TCD!E:E,TCD!K:K,"")</f>
        <v/>
      </c>
      <c r="S1591" s="151">
        <f>IF(TCD!I1592="","",IF(TCD!I1592&gt;8.5,17,8.5))</f>
        <v/>
      </c>
      <c r="T1591" s="151">
        <f>TCD!Y1592</f>
        <v/>
      </c>
    </row>
    <row r="1592">
      <c r="A1592" s="13">
        <f>TCD!V1593</f>
        <v/>
      </c>
      <c r="B1592" s="1">
        <f>B1591</f>
        <v/>
      </c>
      <c r="F1592">
        <f>TCD!E1593</f>
        <v/>
      </c>
      <c r="H1592" s="6">
        <f>IF(RIGHT(J1592,3)="BTB","E","P")</f>
        <v/>
      </c>
      <c r="I1592">
        <f>LOOKUP(F1592,'Facture Chronopost'!L:L,'Facture Chronopost'!H:H)</f>
        <v/>
      </c>
      <c r="J1592" s="6">
        <f>TCD!U1593</f>
        <v/>
      </c>
      <c r="K1592">
        <f>K1591</f>
        <v/>
      </c>
      <c r="L1592" s="151">
        <f>_xlfn.XLOOKUP(F1592,'TCD poids'!A:A,'TCD poids'!C:C)</f>
        <v/>
      </c>
      <c r="M1592">
        <f>TCD!T1593</f>
        <v/>
      </c>
      <c r="N1592">
        <f>IF(I1592="",0.2,LOOKUP(I1592,'Pays TVA'!A:A,'Pays TVA'!B:B))</f>
        <v/>
      </c>
      <c r="O1592" s="151">
        <f>IF(TCD!M1593="","",TCD!M1593)</f>
        <v/>
      </c>
      <c r="P1592" s="151">
        <f>IF(TCD!J1593="","",TCD!J1593)</f>
        <v/>
      </c>
      <c r="Q1592" s="151">
        <f>IF(AND(TCD!L1593="",TCD!Q1593=""),"",IF(SUM(TCD!L1593,TCD!Q1593)&gt;15,29,9.5))</f>
        <v/>
      </c>
      <c r="R1592" s="151">
        <f>_xlfn.XLOOKUP(F1592,TCD!E:E,TCD!K:K,"")</f>
        <v/>
      </c>
      <c r="S1592" s="151">
        <f>IF(TCD!I1593="","",IF(TCD!I1593&gt;8.5,17,8.5))</f>
        <v/>
      </c>
      <c r="T1592" s="151">
        <f>TCD!Y1593</f>
        <v/>
      </c>
    </row>
    <row r="1593">
      <c r="A1593" s="13">
        <f>TCD!V1594</f>
        <v/>
      </c>
      <c r="B1593" s="1">
        <f>B1592</f>
        <v/>
      </c>
      <c r="F1593">
        <f>TCD!E1594</f>
        <v/>
      </c>
      <c r="H1593" s="6">
        <f>IF(RIGHT(J1593,3)="BTB","E","P")</f>
        <v/>
      </c>
      <c r="I1593">
        <f>LOOKUP(F1593,'Facture Chronopost'!L:L,'Facture Chronopost'!H:H)</f>
        <v/>
      </c>
      <c r="J1593" s="6">
        <f>TCD!U1594</f>
        <v/>
      </c>
      <c r="K1593">
        <f>K1592</f>
        <v/>
      </c>
      <c r="L1593" s="151">
        <f>_xlfn.XLOOKUP(F1593,'TCD poids'!A:A,'TCD poids'!C:C)</f>
        <v/>
      </c>
      <c r="M1593">
        <f>TCD!T1594</f>
        <v/>
      </c>
      <c r="N1593">
        <f>IF(I1593="",0.2,LOOKUP(I1593,'Pays TVA'!A:A,'Pays TVA'!B:B))</f>
        <v/>
      </c>
      <c r="O1593" s="151">
        <f>IF(TCD!M1594="","",TCD!M1594)</f>
        <v/>
      </c>
      <c r="P1593" s="151">
        <f>IF(TCD!J1594="","",TCD!J1594)</f>
        <v/>
      </c>
      <c r="Q1593" s="151">
        <f>IF(AND(TCD!L1594="",TCD!Q1594=""),"",IF(SUM(TCD!L1594,TCD!Q1594)&gt;15,29,9.5))</f>
        <v/>
      </c>
      <c r="R1593" s="151">
        <f>_xlfn.XLOOKUP(F1593,TCD!E:E,TCD!K:K,"")</f>
        <v/>
      </c>
      <c r="S1593" s="151">
        <f>IF(TCD!I1594="","",IF(TCD!I1594&gt;8.5,17,8.5))</f>
        <v/>
      </c>
      <c r="T1593" s="151">
        <f>TCD!Y1594</f>
        <v/>
      </c>
    </row>
    <row r="1594">
      <c r="A1594" s="13">
        <f>TCD!V1595</f>
        <v/>
      </c>
      <c r="B1594" s="1">
        <f>B1593</f>
        <v/>
      </c>
      <c r="F1594">
        <f>TCD!E1595</f>
        <v/>
      </c>
      <c r="H1594" s="6">
        <f>IF(RIGHT(J1594,3)="BTB","E","P")</f>
        <v/>
      </c>
      <c r="I1594">
        <f>LOOKUP(F1594,'Facture Chronopost'!L:L,'Facture Chronopost'!H:H)</f>
        <v/>
      </c>
      <c r="J1594" s="6">
        <f>TCD!U1595</f>
        <v/>
      </c>
      <c r="K1594">
        <f>K1593</f>
        <v/>
      </c>
      <c r="L1594" s="151">
        <f>_xlfn.XLOOKUP(F1594,'TCD poids'!A:A,'TCD poids'!C:C)</f>
        <v/>
      </c>
      <c r="M1594">
        <f>TCD!T1595</f>
        <v/>
      </c>
      <c r="N1594">
        <f>IF(I1594="",0.2,LOOKUP(I1594,'Pays TVA'!A:A,'Pays TVA'!B:B))</f>
        <v/>
      </c>
      <c r="O1594" s="151">
        <f>IF(TCD!M1595="","",TCD!M1595)</f>
        <v/>
      </c>
      <c r="P1594" s="151">
        <f>IF(TCD!J1595="","",TCD!J1595)</f>
        <v/>
      </c>
      <c r="Q1594" s="151">
        <f>IF(AND(TCD!L1595="",TCD!Q1595=""),"",IF(SUM(TCD!L1595,TCD!Q1595)&gt;15,29,9.5))</f>
        <v/>
      </c>
      <c r="R1594" s="151">
        <f>_xlfn.XLOOKUP(F1594,TCD!E:E,TCD!K:K,"")</f>
        <v/>
      </c>
      <c r="S1594" s="151">
        <f>IF(TCD!I1595="","",IF(TCD!I1595&gt;8.5,17,8.5))</f>
        <v/>
      </c>
      <c r="T1594" s="151">
        <f>TCD!Y1595</f>
        <v/>
      </c>
    </row>
    <row r="1595">
      <c r="A1595" s="13">
        <f>TCD!V1596</f>
        <v/>
      </c>
      <c r="B1595" s="1">
        <f>B1594</f>
        <v/>
      </c>
      <c r="F1595">
        <f>TCD!E1596</f>
        <v/>
      </c>
      <c r="H1595" s="6">
        <f>IF(RIGHT(J1595,3)="BTB","E","P")</f>
        <v/>
      </c>
      <c r="I1595">
        <f>LOOKUP(F1595,'Facture Chronopost'!L:L,'Facture Chronopost'!H:H)</f>
        <v/>
      </c>
      <c r="J1595" s="6">
        <f>TCD!U1596</f>
        <v/>
      </c>
      <c r="K1595">
        <f>K1594</f>
        <v/>
      </c>
      <c r="L1595" s="151">
        <f>_xlfn.XLOOKUP(F1595,'TCD poids'!A:A,'TCD poids'!C:C)</f>
        <v/>
      </c>
      <c r="M1595">
        <f>TCD!T1596</f>
        <v/>
      </c>
      <c r="N1595">
        <f>IF(I1595="",0.2,LOOKUP(I1595,'Pays TVA'!A:A,'Pays TVA'!B:B))</f>
        <v/>
      </c>
      <c r="O1595" s="151">
        <f>IF(TCD!M1596="","",TCD!M1596)</f>
        <v/>
      </c>
      <c r="P1595" s="151">
        <f>IF(TCD!J1596="","",TCD!J1596)</f>
        <v/>
      </c>
      <c r="Q1595" s="151">
        <f>IF(AND(TCD!L1596="",TCD!Q1596=""),"",IF(SUM(TCD!L1596,TCD!Q1596)&gt;15,29,9.5))</f>
        <v/>
      </c>
      <c r="R1595" s="151">
        <f>_xlfn.XLOOKUP(F1595,TCD!E:E,TCD!K:K,"")</f>
        <v/>
      </c>
      <c r="S1595" s="151">
        <f>IF(TCD!I1596="","",IF(TCD!I1596&gt;8.5,17,8.5))</f>
        <v/>
      </c>
      <c r="T1595" s="151">
        <f>TCD!Y1596</f>
        <v/>
      </c>
    </row>
    <row r="1596">
      <c r="A1596" s="13">
        <f>TCD!V1597</f>
        <v/>
      </c>
      <c r="B1596" s="1">
        <f>B1595</f>
        <v/>
      </c>
      <c r="F1596">
        <f>TCD!E1597</f>
        <v/>
      </c>
      <c r="H1596" s="6">
        <f>IF(RIGHT(J1596,3)="BTB","E","P")</f>
        <v/>
      </c>
      <c r="I1596">
        <f>LOOKUP(F1596,'Facture Chronopost'!L:L,'Facture Chronopost'!H:H)</f>
        <v/>
      </c>
      <c r="J1596" s="6">
        <f>TCD!U1597</f>
        <v/>
      </c>
      <c r="K1596">
        <f>K1595</f>
        <v/>
      </c>
      <c r="L1596" s="151">
        <f>_xlfn.XLOOKUP(F1596,'TCD poids'!A:A,'TCD poids'!C:C)</f>
        <v/>
      </c>
      <c r="M1596">
        <f>TCD!T1597</f>
        <v/>
      </c>
      <c r="N1596">
        <f>IF(I1596="",0.2,LOOKUP(I1596,'Pays TVA'!A:A,'Pays TVA'!B:B))</f>
        <v/>
      </c>
      <c r="O1596" s="151">
        <f>IF(TCD!M1597="","",TCD!M1597)</f>
        <v/>
      </c>
      <c r="P1596" s="151">
        <f>IF(TCD!J1597="","",TCD!J1597)</f>
        <v/>
      </c>
      <c r="Q1596" s="151">
        <f>IF(AND(TCD!L1597="",TCD!Q1597=""),"",IF(SUM(TCD!L1597,TCD!Q1597)&gt;15,29,9.5))</f>
        <v/>
      </c>
      <c r="R1596" s="151">
        <f>_xlfn.XLOOKUP(F1596,TCD!E:E,TCD!K:K,"")</f>
        <v/>
      </c>
      <c r="S1596" s="151">
        <f>IF(TCD!I1597="","",IF(TCD!I1597&gt;8.5,17,8.5))</f>
        <v/>
      </c>
      <c r="T1596" s="151">
        <f>TCD!Y1597</f>
        <v/>
      </c>
    </row>
    <row r="1597">
      <c r="A1597" s="13">
        <f>TCD!V1598</f>
        <v/>
      </c>
      <c r="B1597" s="1">
        <f>B1596</f>
        <v/>
      </c>
      <c r="F1597">
        <f>TCD!E1598</f>
        <v/>
      </c>
      <c r="H1597" s="6">
        <f>IF(RIGHT(J1597,3)="BTB","E","P")</f>
        <v/>
      </c>
      <c r="I1597">
        <f>LOOKUP(F1597,'Facture Chronopost'!L:L,'Facture Chronopost'!H:H)</f>
        <v/>
      </c>
      <c r="J1597" s="6">
        <f>TCD!U1598</f>
        <v/>
      </c>
      <c r="K1597">
        <f>K1596</f>
        <v/>
      </c>
      <c r="L1597" s="151">
        <f>_xlfn.XLOOKUP(F1597,'TCD poids'!A:A,'TCD poids'!C:C)</f>
        <v/>
      </c>
      <c r="M1597">
        <f>TCD!T1598</f>
        <v/>
      </c>
      <c r="N1597">
        <f>IF(I1597="",0.2,LOOKUP(I1597,'Pays TVA'!A:A,'Pays TVA'!B:B))</f>
        <v/>
      </c>
      <c r="O1597" s="151">
        <f>IF(TCD!M1598="","",TCD!M1598)</f>
        <v/>
      </c>
      <c r="P1597" s="151">
        <f>IF(TCD!J1598="","",TCD!J1598)</f>
        <v/>
      </c>
      <c r="Q1597" s="151">
        <f>IF(AND(TCD!L1598="",TCD!Q1598=""),"",IF(SUM(TCD!L1598,TCD!Q1598)&gt;15,29,9.5))</f>
        <v/>
      </c>
      <c r="R1597" s="151">
        <f>_xlfn.XLOOKUP(F1597,TCD!E:E,TCD!K:K,"")</f>
        <v/>
      </c>
      <c r="S1597" s="151">
        <f>IF(TCD!I1598="","",IF(TCD!I1598&gt;8.5,17,8.5))</f>
        <v/>
      </c>
      <c r="T1597" s="151">
        <f>TCD!Y1598</f>
        <v/>
      </c>
    </row>
    <row r="1598">
      <c r="A1598" s="13">
        <f>TCD!V1599</f>
        <v/>
      </c>
      <c r="B1598" s="1">
        <f>B1597</f>
        <v/>
      </c>
      <c r="F1598">
        <f>TCD!E1599</f>
        <v/>
      </c>
      <c r="H1598" s="6">
        <f>IF(RIGHT(J1598,3)="BTB","E","P")</f>
        <v/>
      </c>
      <c r="I1598">
        <f>LOOKUP(F1598,'Facture Chronopost'!L:L,'Facture Chronopost'!H:H)</f>
        <v/>
      </c>
      <c r="J1598" s="6">
        <f>TCD!U1599</f>
        <v/>
      </c>
      <c r="K1598">
        <f>K1597</f>
        <v/>
      </c>
      <c r="L1598" s="151">
        <f>_xlfn.XLOOKUP(F1598,'TCD poids'!A:A,'TCD poids'!C:C)</f>
        <v/>
      </c>
      <c r="M1598">
        <f>TCD!T1599</f>
        <v/>
      </c>
      <c r="N1598">
        <f>IF(I1598="",0.2,LOOKUP(I1598,'Pays TVA'!A:A,'Pays TVA'!B:B))</f>
        <v/>
      </c>
      <c r="O1598" s="151">
        <f>IF(TCD!M1599="","",TCD!M1599)</f>
        <v/>
      </c>
      <c r="P1598" s="151">
        <f>IF(TCD!J1599="","",TCD!J1599)</f>
        <v/>
      </c>
      <c r="Q1598" s="151">
        <f>IF(AND(TCD!L1599="",TCD!Q1599=""),"",IF(SUM(TCD!L1599,TCD!Q1599)&gt;15,29,9.5))</f>
        <v/>
      </c>
      <c r="R1598" s="151">
        <f>_xlfn.XLOOKUP(F1598,TCD!E:E,TCD!K:K,"")</f>
        <v/>
      </c>
      <c r="S1598" s="151">
        <f>IF(TCD!I1599="","",IF(TCD!I1599&gt;8.5,17,8.5))</f>
        <v/>
      </c>
      <c r="T1598" s="151">
        <f>TCD!Y1599</f>
        <v/>
      </c>
    </row>
    <row r="1599">
      <c r="A1599" s="13">
        <f>TCD!V1600</f>
        <v/>
      </c>
      <c r="B1599" s="1">
        <f>B1598</f>
        <v/>
      </c>
      <c r="F1599">
        <f>TCD!E1600</f>
        <v/>
      </c>
      <c r="H1599" s="6">
        <f>IF(RIGHT(J1599,3)="BTB","E","P")</f>
        <v/>
      </c>
      <c r="I1599">
        <f>LOOKUP(F1599,'Facture Chronopost'!L:L,'Facture Chronopost'!H:H)</f>
        <v/>
      </c>
      <c r="J1599" s="6">
        <f>TCD!U1600</f>
        <v/>
      </c>
      <c r="K1599">
        <f>K1598</f>
        <v/>
      </c>
      <c r="L1599" s="151">
        <f>_xlfn.XLOOKUP(F1599,'TCD poids'!A:A,'TCD poids'!C:C)</f>
        <v/>
      </c>
      <c r="M1599">
        <f>TCD!T1600</f>
        <v/>
      </c>
      <c r="N1599">
        <f>IF(I1599="",0.2,LOOKUP(I1599,'Pays TVA'!A:A,'Pays TVA'!B:B))</f>
        <v/>
      </c>
      <c r="O1599" s="151">
        <f>IF(TCD!M1600="","",TCD!M1600)</f>
        <v/>
      </c>
      <c r="P1599" s="151">
        <f>IF(TCD!J1600="","",TCD!J1600)</f>
        <v/>
      </c>
      <c r="Q1599" s="151">
        <f>IF(AND(TCD!L1600="",TCD!Q1600=""),"",IF(SUM(TCD!L1600,TCD!Q1600)&gt;15,29,9.5))</f>
        <v/>
      </c>
      <c r="R1599" s="151">
        <f>_xlfn.XLOOKUP(F1599,TCD!E:E,TCD!K:K,"")</f>
        <v/>
      </c>
      <c r="S1599" s="151">
        <f>IF(TCD!I1600="","",IF(TCD!I1600&gt;8.5,17,8.5))</f>
        <v/>
      </c>
      <c r="T1599" s="151">
        <f>TCD!Y1600</f>
        <v/>
      </c>
    </row>
    <row r="1600">
      <c r="A1600" s="13">
        <f>TCD!V1601</f>
        <v/>
      </c>
      <c r="B1600" s="1">
        <f>B1599</f>
        <v/>
      </c>
      <c r="F1600">
        <f>TCD!E1601</f>
        <v/>
      </c>
      <c r="H1600" s="6">
        <f>IF(RIGHT(J1600,3)="BTB","E","P")</f>
        <v/>
      </c>
      <c r="I1600">
        <f>LOOKUP(F1600,'Facture Chronopost'!L:L,'Facture Chronopost'!H:H)</f>
        <v/>
      </c>
      <c r="J1600" s="6">
        <f>TCD!U1601</f>
        <v/>
      </c>
      <c r="K1600">
        <f>K1599</f>
        <v/>
      </c>
      <c r="L1600" s="151">
        <f>_xlfn.XLOOKUP(F1600,'TCD poids'!A:A,'TCD poids'!C:C)</f>
        <v/>
      </c>
      <c r="M1600">
        <f>TCD!T1601</f>
        <v/>
      </c>
      <c r="N1600">
        <f>IF(I1600="",0.2,LOOKUP(I1600,'Pays TVA'!A:A,'Pays TVA'!B:B))</f>
        <v/>
      </c>
      <c r="O1600" s="151">
        <f>IF(TCD!M1601="","",TCD!M1601)</f>
        <v/>
      </c>
      <c r="P1600" s="151">
        <f>IF(TCD!J1601="","",TCD!J1601)</f>
        <v/>
      </c>
      <c r="Q1600" s="151">
        <f>IF(AND(TCD!L1601="",TCD!Q1601=""),"",IF(SUM(TCD!L1601,TCD!Q1601)&gt;15,29,9.5))</f>
        <v/>
      </c>
      <c r="R1600" s="151">
        <f>_xlfn.XLOOKUP(F1600,TCD!E:E,TCD!K:K,"")</f>
        <v/>
      </c>
      <c r="S1600" s="151">
        <f>IF(TCD!I1601="","",IF(TCD!I1601&gt;8.5,17,8.5))</f>
        <v/>
      </c>
      <c r="T1600" s="151">
        <f>TCD!Y1601</f>
        <v/>
      </c>
    </row>
    <row r="1601">
      <c r="A1601" s="13">
        <f>TCD!V1602</f>
        <v/>
      </c>
      <c r="B1601" s="1">
        <f>B1600</f>
        <v/>
      </c>
      <c r="F1601">
        <f>TCD!E1602</f>
        <v/>
      </c>
      <c r="H1601" s="6">
        <f>IF(RIGHT(J1601,3)="BTB","E","P")</f>
        <v/>
      </c>
      <c r="I1601">
        <f>LOOKUP(F1601,'Facture Chronopost'!L:L,'Facture Chronopost'!H:H)</f>
        <v/>
      </c>
      <c r="J1601" s="6">
        <f>TCD!U1602</f>
        <v/>
      </c>
      <c r="K1601">
        <f>K1600</f>
        <v/>
      </c>
      <c r="L1601" s="151">
        <f>_xlfn.XLOOKUP(F1601,'TCD poids'!A:A,'TCD poids'!C:C)</f>
        <v/>
      </c>
      <c r="M1601">
        <f>TCD!T1602</f>
        <v/>
      </c>
      <c r="N1601">
        <f>IF(I1601="",0.2,LOOKUP(I1601,'Pays TVA'!A:A,'Pays TVA'!B:B))</f>
        <v/>
      </c>
      <c r="O1601" s="151">
        <f>IF(TCD!M1602="","",TCD!M1602)</f>
        <v/>
      </c>
      <c r="P1601" s="151">
        <f>IF(TCD!J1602="","",TCD!J1602)</f>
        <v/>
      </c>
      <c r="Q1601" s="151">
        <f>IF(AND(TCD!L1602="",TCD!Q1602=""),"",IF(SUM(TCD!L1602,TCD!Q1602)&gt;15,29,9.5))</f>
        <v/>
      </c>
      <c r="R1601" s="151">
        <f>_xlfn.XLOOKUP(F1601,TCD!E:E,TCD!K:K,"")</f>
        <v/>
      </c>
      <c r="S1601" s="151">
        <f>IF(TCD!I1602="","",IF(TCD!I1602&gt;8.5,17,8.5))</f>
        <v/>
      </c>
      <c r="T1601" s="151">
        <f>TCD!Y1602</f>
        <v/>
      </c>
    </row>
    <row r="1602">
      <c r="A1602" s="13">
        <f>TCD!V1603</f>
        <v/>
      </c>
      <c r="B1602" s="1">
        <f>B1601</f>
        <v/>
      </c>
      <c r="F1602">
        <f>TCD!E1603</f>
        <v/>
      </c>
      <c r="H1602" s="6">
        <f>IF(RIGHT(J1602,3)="BTB","E","P")</f>
        <v/>
      </c>
      <c r="I1602">
        <f>LOOKUP(F1602,'Facture Chronopost'!L:L,'Facture Chronopost'!H:H)</f>
        <v/>
      </c>
      <c r="J1602" s="6">
        <f>TCD!U1603</f>
        <v/>
      </c>
      <c r="K1602">
        <f>K1601</f>
        <v/>
      </c>
      <c r="L1602" s="151">
        <f>_xlfn.XLOOKUP(F1602,'TCD poids'!A:A,'TCD poids'!C:C)</f>
        <v/>
      </c>
      <c r="M1602">
        <f>TCD!T1603</f>
        <v/>
      </c>
      <c r="N1602">
        <f>IF(I1602="",0.2,LOOKUP(I1602,'Pays TVA'!A:A,'Pays TVA'!B:B))</f>
        <v/>
      </c>
      <c r="O1602" s="151">
        <f>IF(TCD!M1603="","",TCD!M1603)</f>
        <v/>
      </c>
      <c r="P1602" s="151">
        <f>IF(TCD!J1603="","",TCD!J1603)</f>
        <v/>
      </c>
      <c r="Q1602" s="151">
        <f>IF(AND(TCD!L1603="",TCD!Q1603=""),"",IF(SUM(TCD!L1603,TCD!Q1603)&gt;15,29,9.5))</f>
        <v/>
      </c>
      <c r="R1602" s="151">
        <f>_xlfn.XLOOKUP(F1602,TCD!E:E,TCD!K:K,"")</f>
        <v/>
      </c>
      <c r="S1602" s="151">
        <f>IF(TCD!I1603="","",IF(TCD!I1603&gt;8.5,17,8.5))</f>
        <v/>
      </c>
      <c r="T1602" s="151">
        <f>TCD!Y1603</f>
        <v/>
      </c>
    </row>
    <row r="1603">
      <c r="A1603" s="13">
        <f>TCD!V1604</f>
        <v/>
      </c>
      <c r="B1603" s="1">
        <f>B1602</f>
        <v/>
      </c>
      <c r="F1603">
        <f>TCD!E1604</f>
        <v/>
      </c>
      <c r="H1603" s="6">
        <f>IF(RIGHT(J1603,3)="BTB","E","P")</f>
        <v/>
      </c>
      <c r="I1603">
        <f>LOOKUP(F1603,'Facture Chronopost'!L:L,'Facture Chronopost'!H:H)</f>
        <v/>
      </c>
      <c r="J1603" s="6">
        <f>TCD!U1604</f>
        <v/>
      </c>
      <c r="K1603">
        <f>K1602</f>
        <v/>
      </c>
      <c r="L1603" s="151">
        <f>_xlfn.XLOOKUP(F1603,'TCD poids'!A:A,'TCD poids'!C:C)</f>
        <v/>
      </c>
      <c r="M1603">
        <f>TCD!T1604</f>
        <v/>
      </c>
      <c r="N1603">
        <f>IF(I1603="",0.2,LOOKUP(I1603,'Pays TVA'!A:A,'Pays TVA'!B:B))</f>
        <v/>
      </c>
      <c r="O1603" s="151">
        <f>IF(TCD!M1604="","",TCD!M1604)</f>
        <v/>
      </c>
      <c r="P1603" s="151">
        <f>IF(TCD!J1604="","",TCD!J1604)</f>
        <v/>
      </c>
      <c r="Q1603" s="151">
        <f>IF(AND(TCD!L1604="",TCD!Q1604=""),"",IF(SUM(TCD!L1604,TCD!Q1604)&gt;15,29,9.5))</f>
        <v/>
      </c>
      <c r="R1603" s="151">
        <f>_xlfn.XLOOKUP(F1603,TCD!E:E,TCD!K:K,"")</f>
        <v/>
      </c>
      <c r="S1603" s="151">
        <f>IF(TCD!I1604="","",IF(TCD!I1604&gt;8.5,17,8.5))</f>
        <v/>
      </c>
      <c r="T1603" s="151">
        <f>TCD!Y1604</f>
        <v/>
      </c>
    </row>
    <row r="1604">
      <c r="A1604" s="13">
        <f>TCD!V1605</f>
        <v/>
      </c>
      <c r="B1604" s="1">
        <f>B1603</f>
        <v/>
      </c>
      <c r="F1604">
        <f>TCD!E1605</f>
        <v/>
      </c>
      <c r="H1604" s="6">
        <f>IF(RIGHT(J1604,3)="BTB","E","P")</f>
        <v/>
      </c>
      <c r="I1604">
        <f>LOOKUP(F1604,'Facture Chronopost'!L:L,'Facture Chronopost'!H:H)</f>
        <v/>
      </c>
      <c r="J1604" s="6">
        <f>TCD!U1605</f>
        <v/>
      </c>
      <c r="K1604">
        <f>K1603</f>
        <v/>
      </c>
      <c r="L1604" s="151">
        <f>_xlfn.XLOOKUP(F1604,'TCD poids'!A:A,'TCD poids'!C:C)</f>
        <v/>
      </c>
      <c r="M1604">
        <f>TCD!T1605</f>
        <v/>
      </c>
      <c r="N1604">
        <f>IF(I1604="",0.2,LOOKUP(I1604,'Pays TVA'!A:A,'Pays TVA'!B:B))</f>
        <v/>
      </c>
      <c r="O1604" s="151">
        <f>IF(TCD!M1605="","",TCD!M1605)</f>
        <v/>
      </c>
      <c r="P1604" s="151">
        <f>IF(TCD!J1605="","",TCD!J1605)</f>
        <v/>
      </c>
      <c r="Q1604" s="151">
        <f>IF(AND(TCD!L1605="",TCD!Q1605=""),"",IF(SUM(TCD!L1605,TCD!Q1605)&gt;15,29,9.5))</f>
        <v/>
      </c>
      <c r="R1604" s="151">
        <f>_xlfn.XLOOKUP(F1604,TCD!E:E,TCD!K:K,"")</f>
        <v/>
      </c>
      <c r="S1604" s="151">
        <f>IF(TCD!I1605="","",IF(TCD!I1605&gt;8.5,17,8.5))</f>
        <v/>
      </c>
      <c r="T1604" s="151">
        <f>TCD!Y1605</f>
        <v/>
      </c>
    </row>
    <row r="1605">
      <c r="A1605" s="13">
        <f>TCD!V1606</f>
        <v/>
      </c>
      <c r="B1605" s="1">
        <f>B1604</f>
        <v/>
      </c>
      <c r="F1605">
        <f>TCD!E1606</f>
        <v/>
      </c>
      <c r="H1605" s="6">
        <f>IF(RIGHT(J1605,3)="BTB","E","P")</f>
        <v/>
      </c>
      <c r="I1605">
        <f>LOOKUP(F1605,'Facture Chronopost'!L:L,'Facture Chronopost'!H:H)</f>
        <v/>
      </c>
      <c r="J1605" s="6">
        <f>TCD!U1606</f>
        <v/>
      </c>
      <c r="K1605">
        <f>K1604</f>
        <v/>
      </c>
      <c r="L1605" s="151">
        <f>_xlfn.XLOOKUP(F1605,'TCD poids'!A:A,'TCD poids'!C:C)</f>
        <v/>
      </c>
      <c r="M1605">
        <f>TCD!T1606</f>
        <v/>
      </c>
      <c r="N1605">
        <f>IF(I1605="",0.2,LOOKUP(I1605,'Pays TVA'!A:A,'Pays TVA'!B:B))</f>
        <v/>
      </c>
      <c r="O1605" s="151">
        <f>IF(TCD!M1606="","",TCD!M1606)</f>
        <v/>
      </c>
      <c r="P1605" s="151">
        <f>IF(TCD!J1606="","",TCD!J1606)</f>
        <v/>
      </c>
      <c r="Q1605" s="151">
        <f>IF(AND(TCD!L1606="",TCD!Q1606=""),"",IF(SUM(TCD!L1606,TCD!Q1606)&gt;15,29,9.5))</f>
        <v/>
      </c>
      <c r="R1605" s="151">
        <f>_xlfn.XLOOKUP(F1605,TCD!E:E,TCD!K:K,"")</f>
        <v/>
      </c>
      <c r="S1605" s="151">
        <f>IF(TCD!I1606="","",IF(TCD!I1606&gt;8.5,17,8.5))</f>
        <v/>
      </c>
      <c r="T1605" s="151">
        <f>TCD!Y1606</f>
        <v/>
      </c>
    </row>
    <row r="1606">
      <c r="A1606" s="13">
        <f>TCD!V1607</f>
        <v/>
      </c>
      <c r="B1606" s="1">
        <f>B1605</f>
        <v/>
      </c>
      <c r="F1606">
        <f>TCD!E1607</f>
        <v/>
      </c>
      <c r="H1606" s="6">
        <f>IF(RIGHT(J1606,3)="BTB","E","P")</f>
        <v/>
      </c>
      <c r="I1606">
        <f>LOOKUP(F1606,'Facture Chronopost'!L:L,'Facture Chronopost'!H:H)</f>
        <v/>
      </c>
      <c r="J1606" s="6">
        <f>TCD!U1607</f>
        <v/>
      </c>
      <c r="K1606">
        <f>K1605</f>
        <v/>
      </c>
      <c r="L1606" s="151">
        <f>_xlfn.XLOOKUP(F1606,'TCD poids'!A:A,'TCD poids'!C:C)</f>
        <v/>
      </c>
      <c r="M1606">
        <f>TCD!T1607</f>
        <v/>
      </c>
      <c r="N1606">
        <f>IF(I1606="",0.2,LOOKUP(I1606,'Pays TVA'!A:A,'Pays TVA'!B:B))</f>
        <v/>
      </c>
      <c r="O1606" s="151">
        <f>IF(TCD!M1607="","",TCD!M1607)</f>
        <v/>
      </c>
      <c r="P1606" s="151">
        <f>IF(TCD!J1607="","",TCD!J1607)</f>
        <v/>
      </c>
      <c r="Q1606" s="151">
        <f>IF(AND(TCD!L1607="",TCD!Q1607=""),"",IF(SUM(TCD!L1607,TCD!Q1607)&gt;15,29,9.5))</f>
        <v/>
      </c>
      <c r="R1606" s="151">
        <f>_xlfn.XLOOKUP(F1606,TCD!E:E,TCD!K:K,"")</f>
        <v/>
      </c>
      <c r="S1606" s="151">
        <f>IF(TCD!I1607="","",IF(TCD!I1607&gt;8.5,17,8.5))</f>
        <v/>
      </c>
      <c r="T1606" s="151">
        <f>TCD!Y1607</f>
        <v/>
      </c>
    </row>
    <row r="1607">
      <c r="A1607" s="13">
        <f>TCD!V1608</f>
        <v/>
      </c>
      <c r="B1607" s="1">
        <f>B1606</f>
        <v/>
      </c>
      <c r="F1607">
        <f>TCD!E1608</f>
        <v/>
      </c>
      <c r="H1607" s="6">
        <f>IF(RIGHT(J1607,3)="BTB","E","P")</f>
        <v/>
      </c>
      <c r="I1607">
        <f>LOOKUP(F1607,'Facture Chronopost'!L:L,'Facture Chronopost'!H:H)</f>
        <v/>
      </c>
      <c r="J1607" s="6">
        <f>TCD!U1608</f>
        <v/>
      </c>
      <c r="K1607">
        <f>K1606</f>
        <v/>
      </c>
      <c r="L1607" s="151">
        <f>_xlfn.XLOOKUP(F1607,'TCD poids'!A:A,'TCD poids'!C:C)</f>
        <v/>
      </c>
      <c r="M1607">
        <f>TCD!T1608</f>
        <v/>
      </c>
      <c r="N1607">
        <f>IF(I1607="",0.2,LOOKUP(I1607,'Pays TVA'!A:A,'Pays TVA'!B:B))</f>
        <v/>
      </c>
      <c r="O1607" s="151">
        <f>IF(TCD!M1608="","",TCD!M1608)</f>
        <v/>
      </c>
      <c r="P1607" s="151">
        <f>IF(TCD!J1608="","",TCD!J1608)</f>
        <v/>
      </c>
      <c r="Q1607" s="151">
        <f>IF(AND(TCD!L1608="",TCD!Q1608=""),"",IF(SUM(TCD!L1608,TCD!Q1608)&gt;15,29,9.5))</f>
        <v/>
      </c>
      <c r="R1607" s="151">
        <f>_xlfn.XLOOKUP(F1607,TCD!E:E,TCD!K:K,"")</f>
        <v/>
      </c>
      <c r="S1607" s="151">
        <f>IF(TCD!I1608="","",IF(TCD!I1608&gt;8.5,17,8.5))</f>
        <v/>
      </c>
      <c r="T1607" s="151">
        <f>TCD!Y1608</f>
        <v/>
      </c>
    </row>
    <row r="1608">
      <c r="A1608" s="13">
        <f>TCD!V1609</f>
        <v/>
      </c>
      <c r="B1608" s="1">
        <f>B1607</f>
        <v/>
      </c>
      <c r="F1608">
        <f>TCD!E1609</f>
        <v/>
      </c>
      <c r="H1608" s="6">
        <f>IF(RIGHT(J1608,3)="BTB","E","P")</f>
        <v/>
      </c>
      <c r="I1608">
        <f>LOOKUP(F1608,'Facture Chronopost'!L:L,'Facture Chronopost'!H:H)</f>
        <v/>
      </c>
      <c r="J1608" s="6">
        <f>TCD!U1609</f>
        <v/>
      </c>
      <c r="K1608">
        <f>K1607</f>
        <v/>
      </c>
      <c r="L1608" s="151">
        <f>_xlfn.XLOOKUP(F1608,'TCD poids'!A:A,'TCD poids'!C:C)</f>
        <v/>
      </c>
      <c r="M1608">
        <f>TCD!T1609</f>
        <v/>
      </c>
      <c r="N1608">
        <f>IF(I1608="",0.2,LOOKUP(I1608,'Pays TVA'!A:A,'Pays TVA'!B:B))</f>
        <v/>
      </c>
      <c r="O1608" s="151">
        <f>IF(TCD!M1609="","",TCD!M1609)</f>
        <v/>
      </c>
      <c r="P1608" s="151">
        <f>IF(TCD!J1609="","",TCD!J1609)</f>
        <v/>
      </c>
      <c r="Q1608" s="151">
        <f>IF(AND(TCD!L1609="",TCD!Q1609=""),"",IF(SUM(TCD!L1609,TCD!Q1609)&gt;15,29,9.5))</f>
        <v/>
      </c>
      <c r="R1608" s="151">
        <f>_xlfn.XLOOKUP(F1608,TCD!E:E,TCD!K:K,"")</f>
        <v/>
      </c>
      <c r="S1608" s="151">
        <f>IF(TCD!I1609="","",IF(TCD!I1609&gt;8.5,17,8.5))</f>
        <v/>
      </c>
      <c r="T1608" s="151">
        <f>TCD!Y1609</f>
        <v/>
      </c>
    </row>
    <row r="1609">
      <c r="A1609" s="13">
        <f>TCD!V1610</f>
        <v/>
      </c>
      <c r="B1609" s="1">
        <f>B1608</f>
        <v/>
      </c>
      <c r="F1609">
        <f>TCD!E1610</f>
        <v/>
      </c>
      <c r="H1609" s="6">
        <f>IF(RIGHT(J1609,3)="BTB","E","P")</f>
        <v/>
      </c>
      <c r="I1609">
        <f>LOOKUP(F1609,'Facture Chronopost'!L:L,'Facture Chronopost'!H:H)</f>
        <v/>
      </c>
      <c r="J1609" s="6">
        <f>TCD!U1610</f>
        <v/>
      </c>
      <c r="K1609">
        <f>K1608</f>
        <v/>
      </c>
      <c r="L1609" s="151">
        <f>_xlfn.XLOOKUP(F1609,'TCD poids'!A:A,'TCD poids'!C:C)</f>
        <v/>
      </c>
      <c r="M1609">
        <f>TCD!T1610</f>
        <v/>
      </c>
      <c r="N1609">
        <f>IF(I1609="",0.2,LOOKUP(I1609,'Pays TVA'!A:A,'Pays TVA'!B:B))</f>
        <v/>
      </c>
      <c r="O1609" s="151">
        <f>IF(TCD!M1610="","",TCD!M1610)</f>
        <v/>
      </c>
      <c r="P1609" s="151">
        <f>IF(TCD!J1610="","",TCD!J1610)</f>
        <v/>
      </c>
      <c r="Q1609" s="151">
        <f>IF(AND(TCD!L1610="",TCD!Q1610=""),"",IF(SUM(TCD!L1610,TCD!Q1610)&gt;15,29,9.5))</f>
        <v/>
      </c>
      <c r="R1609" s="151">
        <f>_xlfn.XLOOKUP(F1609,TCD!E:E,TCD!K:K,"")</f>
        <v/>
      </c>
      <c r="S1609" s="151">
        <f>IF(TCD!I1610="","",IF(TCD!I1610&gt;8.5,17,8.5))</f>
        <v/>
      </c>
      <c r="T1609" s="151">
        <f>TCD!Y1610</f>
        <v/>
      </c>
    </row>
    <row r="1610">
      <c r="A1610" s="13">
        <f>TCD!V1611</f>
        <v/>
      </c>
      <c r="B1610" s="1">
        <f>B1609</f>
        <v/>
      </c>
      <c r="F1610">
        <f>TCD!E1611</f>
        <v/>
      </c>
      <c r="H1610" s="6">
        <f>IF(RIGHT(J1610,3)="BTB","E","P")</f>
        <v/>
      </c>
      <c r="I1610">
        <f>LOOKUP(F1610,'Facture Chronopost'!L:L,'Facture Chronopost'!H:H)</f>
        <v/>
      </c>
      <c r="J1610" s="6">
        <f>TCD!U1611</f>
        <v/>
      </c>
      <c r="K1610">
        <f>K1609</f>
        <v/>
      </c>
      <c r="L1610" s="151">
        <f>_xlfn.XLOOKUP(F1610,'TCD poids'!A:A,'TCD poids'!C:C)</f>
        <v/>
      </c>
      <c r="M1610">
        <f>TCD!T1611</f>
        <v/>
      </c>
      <c r="N1610">
        <f>IF(I1610="",0.2,LOOKUP(I1610,'Pays TVA'!A:A,'Pays TVA'!B:B))</f>
        <v/>
      </c>
      <c r="O1610" s="151">
        <f>IF(TCD!M1611="","",TCD!M1611)</f>
        <v/>
      </c>
      <c r="P1610" s="151">
        <f>IF(TCD!J1611="","",TCD!J1611)</f>
        <v/>
      </c>
      <c r="Q1610" s="151">
        <f>IF(AND(TCD!L1611="",TCD!Q1611=""),"",IF(SUM(TCD!L1611,TCD!Q1611)&gt;15,29,9.5))</f>
        <v/>
      </c>
      <c r="R1610" s="151">
        <f>_xlfn.XLOOKUP(F1610,TCD!E:E,TCD!K:K,"")</f>
        <v/>
      </c>
      <c r="S1610" s="151">
        <f>IF(TCD!I1611="","",IF(TCD!I1611&gt;8.5,17,8.5))</f>
        <v/>
      </c>
      <c r="T1610" s="151">
        <f>TCD!Y1611</f>
        <v/>
      </c>
    </row>
    <row r="1611">
      <c r="A1611" s="13">
        <f>TCD!V1612</f>
        <v/>
      </c>
      <c r="B1611" s="1">
        <f>B1610</f>
        <v/>
      </c>
      <c r="F1611">
        <f>TCD!E1612</f>
        <v/>
      </c>
      <c r="H1611" s="6">
        <f>IF(RIGHT(J1611,3)="BTB","E","P")</f>
        <v/>
      </c>
      <c r="I1611">
        <f>LOOKUP(F1611,'Facture Chronopost'!L:L,'Facture Chronopost'!H:H)</f>
        <v/>
      </c>
      <c r="J1611" s="6">
        <f>TCD!U1612</f>
        <v/>
      </c>
      <c r="K1611">
        <f>K1610</f>
        <v/>
      </c>
      <c r="L1611" s="151">
        <f>_xlfn.XLOOKUP(F1611,'TCD poids'!A:A,'TCD poids'!C:C)</f>
        <v/>
      </c>
      <c r="M1611">
        <f>TCD!T1612</f>
        <v/>
      </c>
      <c r="N1611">
        <f>IF(I1611="",0.2,LOOKUP(I1611,'Pays TVA'!A:A,'Pays TVA'!B:B))</f>
        <v/>
      </c>
      <c r="O1611" s="151">
        <f>IF(TCD!M1612="","",TCD!M1612)</f>
        <v/>
      </c>
      <c r="P1611" s="151">
        <f>IF(TCD!J1612="","",TCD!J1612)</f>
        <v/>
      </c>
      <c r="Q1611" s="151">
        <f>IF(AND(TCD!L1612="",TCD!Q1612=""),"",IF(SUM(TCD!L1612,TCD!Q1612)&gt;15,29,9.5))</f>
        <v/>
      </c>
      <c r="R1611" s="151">
        <f>_xlfn.XLOOKUP(F1611,TCD!E:E,TCD!K:K,"")</f>
        <v/>
      </c>
      <c r="S1611" s="151">
        <f>IF(TCD!I1612="","",IF(TCD!I1612&gt;8.5,17,8.5))</f>
        <v/>
      </c>
      <c r="T1611" s="151">
        <f>TCD!Y1612</f>
        <v/>
      </c>
    </row>
    <row r="1612">
      <c r="A1612" s="13">
        <f>TCD!V1613</f>
        <v/>
      </c>
      <c r="B1612" s="1">
        <f>B1611</f>
        <v/>
      </c>
      <c r="F1612">
        <f>TCD!E1613</f>
        <v/>
      </c>
      <c r="H1612" s="6">
        <f>IF(RIGHT(J1612,3)="BTB","E","P")</f>
        <v/>
      </c>
      <c r="I1612">
        <f>LOOKUP(F1612,'Facture Chronopost'!L:L,'Facture Chronopost'!H:H)</f>
        <v/>
      </c>
      <c r="J1612" s="6">
        <f>TCD!U1613</f>
        <v/>
      </c>
      <c r="K1612">
        <f>K1611</f>
        <v/>
      </c>
      <c r="L1612" s="151">
        <f>_xlfn.XLOOKUP(F1612,'TCD poids'!A:A,'TCD poids'!C:C)</f>
        <v/>
      </c>
      <c r="M1612">
        <f>TCD!T1613</f>
        <v/>
      </c>
      <c r="N1612">
        <f>IF(I1612="",0.2,LOOKUP(I1612,'Pays TVA'!A:A,'Pays TVA'!B:B))</f>
        <v/>
      </c>
      <c r="O1612" s="151">
        <f>IF(TCD!M1613="","",TCD!M1613)</f>
        <v/>
      </c>
      <c r="P1612" s="151">
        <f>IF(TCD!J1613="","",TCD!J1613)</f>
        <v/>
      </c>
      <c r="Q1612" s="151">
        <f>IF(AND(TCD!L1613="",TCD!Q1613=""),"",IF(SUM(TCD!L1613,TCD!Q1613)&gt;15,29,9.5))</f>
        <v/>
      </c>
      <c r="R1612" s="151">
        <f>_xlfn.XLOOKUP(F1612,TCD!E:E,TCD!K:K,"")</f>
        <v/>
      </c>
      <c r="S1612" s="151">
        <f>IF(TCD!I1613="","",IF(TCD!I1613&gt;8.5,17,8.5))</f>
        <v/>
      </c>
      <c r="T1612" s="151">
        <f>TCD!Y1613</f>
        <v/>
      </c>
    </row>
    <row r="1613">
      <c r="A1613" s="13">
        <f>TCD!V1614</f>
        <v/>
      </c>
      <c r="B1613" s="1">
        <f>B1612</f>
        <v/>
      </c>
      <c r="F1613">
        <f>TCD!E1614</f>
        <v/>
      </c>
      <c r="H1613" s="6">
        <f>IF(RIGHT(J1613,3)="BTB","E","P")</f>
        <v/>
      </c>
      <c r="I1613">
        <f>LOOKUP(F1613,'Facture Chronopost'!L:L,'Facture Chronopost'!H:H)</f>
        <v/>
      </c>
      <c r="J1613" s="6">
        <f>TCD!U1614</f>
        <v/>
      </c>
      <c r="K1613">
        <f>K1612</f>
        <v/>
      </c>
      <c r="L1613" s="151">
        <f>_xlfn.XLOOKUP(F1613,'TCD poids'!A:A,'TCD poids'!C:C)</f>
        <v/>
      </c>
      <c r="M1613">
        <f>TCD!T1614</f>
        <v/>
      </c>
      <c r="N1613">
        <f>IF(I1613="",0.2,LOOKUP(I1613,'Pays TVA'!A:A,'Pays TVA'!B:B))</f>
        <v/>
      </c>
      <c r="O1613" s="151">
        <f>IF(TCD!M1614="","",TCD!M1614)</f>
        <v/>
      </c>
      <c r="P1613" s="151">
        <f>IF(TCD!J1614="","",TCD!J1614)</f>
        <v/>
      </c>
      <c r="Q1613" s="151">
        <f>IF(AND(TCD!L1614="",TCD!Q1614=""),"",IF(SUM(TCD!L1614,TCD!Q1614)&gt;15,29,9.5))</f>
        <v/>
      </c>
      <c r="R1613" s="151">
        <f>_xlfn.XLOOKUP(F1613,TCD!E:E,TCD!K:K,"")</f>
        <v/>
      </c>
      <c r="S1613" s="151">
        <f>IF(TCD!I1614="","",IF(TCD!I1614&gt;8.5,17,8.5))</f>
        <v/>
      </c>
      <c r="T1613" s="151">
        <f>TCD!Y1614</f>
        <v/>
      </c>
    </row>
    <row r="1614">
      <c r="A1614" s="13">
        <f>TCD!V1615</f>
        <v/>
      </c>
      <c r="B1614" s="1">
        <f>B1613</f>
        <v/>
      </c>
      <c r="F1614">
        <f>TCD!E1615</f>
        <v/>
      </c>
      <c r="H1614" s="6">
        <f>IF(RIGHT(J1614,3)="BTB","E","P")</f>
        <v/>
      </c>
      <c r="I1614">
        <f>LOOKUP(F1614,'Facture Chronopost'!L:L,'Facture Chronopost'!H:H)</f>
        <v/>
      </c>
      <c r="J1614" s="6">
        <f>TCD!U1615</f>
        <v/>
      </c>
      <c r="K1614">
        <f>K1613</f>
        <v/>
      </c>
      <c r="L1614" s="151">
        <f>_xlfn.XLOOKUP(F1614,'TCD poids'!A:A,'TCD poids'!C:C)</f>
        <v/>
      </c>
      <c r="M1614">
        <f>TCD!T1615</f>
        <v/>
      </c>
      <c r="N1614">
        <f>IF(I1614="",0.2,LOOKUP(I1614,'Pays TVA'!A:A,'Pays TVA'!B:B))</f>
        <v/>
      </c>
      <c r="O1614" s="151">
        <f>IF(TCD!M1615="","",TCD!M1615)</f>
        <v/>
      </c>
      <c r="P1614" s="151">
        <f>IF(TCD!J1615="","",TCD!J1615)</f>
        <v/>
      </c>
      <c r="Q1614" s="151">
        <f>IF(AND(TCD!L1615="",TCD!Q1615=""),"",IF(SUM(TCD!L1615,TCD!Q1615)&gt;15,29,9.5))</f>
        <v/>
      </c>
      <c r="R1614" s="151">
        <f>_xlfn.XLOOKUP(F1614,TCD!E:E,TCD!K:K,"")</f>
        <v/>
      </c>
      <c r="S1614" s="151">
        <f>IF(TCD!I1615="","",IF(TCD!I1615&gt;8.5,17,8.5))</f>
        <v/>
      </c>
      <c r="T1614" s="151">
        <f>TCD!Y1615</f>
        <v/>
      </c>
    </row>
    <row r="1615">
      <c r="A1615" s="13">
        <f>TCD!V1616</f>
        <v/>
      </c>
      <c r="B1615" s="1">
        <f>B1614</f>
        <v/>
      </c>
      <c r="F1615">
        <f>TCD!E1616</f>
        <v/>
      </c>
      <c r="H1615" s="6">
        <f>IF(RIGHT(J1615,3)="BTB","E","P")</f>
        <v/>
      </c>
      <c r="I1615">
        <f>LOOKUP(F1615,'Facture Chronopost'!L:L,'Facture Chronopost'!H:H)</f>
        <v/>
      </c>
      <c r="J1615" s="6">
        <f>TCD!U1616</f>
        <v/>
      </c>
      <c r="K1615">
        <f>K1614</f>
        <v/>
      </c>
      <c r="L1615" s="151">
        <f>_xlfn.XLOOKUP(F1615,'TCD poids'!A:A,'TCD poids'!C:C)</f>
        <v/>
      </c>
      <c r="M1615">
        <f>TCD!T1616</f>
        <v/>
      </c>
      <c r="N1615">
        <f>IF(I1615="",0.2,LOOKUP(I1615,'Pays TVA'!A:A,'Pays TVA'!B:B))</f>
        <v/>
      </c>
      <c r="O1615" s="151">
        <f>IF(TCD!M1616="","",TCD!M1616)</f>
        <v/>
      </c>
      <c r="P1615" s="151">
        <f>IF(TCD!J1616="","",TCD!J1616)</f>
        <v/>
      </c>
      <c r="Q1615" s="151">
        <f>IF(AND(TCD!L1616="",TCD!Q1616=""),"",IF(SUM(TCD!L1616,TCD!Q1616)&gt;15,29,9.5))</f>
        <v/>
      </c>
      <c r="R1615" s="151">
        <f>_xlfn.XLOOKUP(F1615,TCD!E:E,TCD!K:K,"")</f>
        <v/>
      </c>
      <c r="S1615" s="151">
        <f>IF(TCD!I1616="","",IF(TCD!I1616&gt;8.5,17,8.5))</f>
        <v/>
      </c>
      <c r="T1615" s="151">
        <f>TCD!Y1616</f>
        <v/>
      </c>
    </row>
    <row r="1616">
      <c r="A1616" s="13">
        <f>TCD!V1617</f>
        <v/>
      </c>
      <c r="B1616" s="1">
        <f>B1615</f>
        <v/>
      </c>
      <c r="F1616">
        <f>TCD!E1617</f>
        <v/>
      </c>
      <c r="H1616" s="6">
        <f>IF(RIGHT(J1616,3)="BTB","E","P")</f>
        <v/>
      </c>
      <c r="I1616">
        <f>LOOKUP(F1616,'Facture Chronopost'!L:L,'Facture Chronopost'!H:H)</f>
        <v/>
      </c>
      <c r="J1616" s="6">
        <f>TCD!U1617</f>
        <v/>
      </c>
      <c r="K1616">
        <f>K1615</f>
        <v/>
      </c>
      <c r="L1616" s="151">
        <f>_xlfn.XLOOKUP(F1616,'TCD poids'!A:A,'TCD poids'!C:C)</f>
        <v/>
      </c>
      <c r="M1616">
        <f>TCD!T1617</f>
        <v/>
      </c>
      <c r="N1616">
        <f>IF(I1616="",0.2,LOOKUP(I1616,'Pays TVA'!A:A,'Pays TVA'!B:B))</f>
        <v/>
      </c>
      <c r="O1616" s="151">
        <f>IF(TCD!M1617="","",TCD!M1617)</f>
        <v/>
      </c>
      <c r="P1616" s="151">
        <f>IF(TCD!J1617="","",TCD!J1617)</f>
        <v/>
      </c>
      <c r="Q1616" s="151">
        <f>IF(AND(TCD!L1617="",TCD!Q1617=""),"",IF(SUM(TCD!L1617,TCD!Q1617)&gt;15,29,9.5))</f>
        <v/>
      </c>
      <c r="R1616" s="151">
        <f>_xlfn.XLOOKUP(F1616,TCD!E:E,TCD!K:K,"")</f>
        <v/>
      </c>
      <c r="S1616" s="151">
        <f>IF(TCD!I1617="","",IF(TCD!I1617&gt;8.5,17,8.5))</f>
        <v/>
      </c>
      <c r="T1616" s="151">
        <f>TCD!Y1617</f>
        <v/>
      </c>
    </row>
    <row r="1617">
      <c r="A1617" s="13">
        <f>TCD!V1618</f>
        <v/>
      </c>
      <c r="B1617" s="1">
        <f>B1616</f>
        <v/>
      </c>
      <c r="F1617">
        <f>TCD!E1618</f>
        <v/>
      </c>
      <c r="H1617" s="6">
        <f>IF(RIGHT(J1617,3)="BTB","E","P")</f>
        <v/>
      </c>
      <c r="I1617">
        <f>LOOKUP(F1617,'Facture Chronopost'!L:L,'Facture Chronopost'!H:H)</f>
        <v/>
      </c>
      <c r="J1617" s="6">
        <f>TCD!U1618</f>
        <v/>
      </c>
      <c r="K1617">
        <f>K1616</f>
        <v/>
      </c>
      <c r="L1617" s="151">
        <f>_xlfn.XLOOKUP(F1617,'TCD poids'!A:A,'TCD poids'!C:C)</f>
        <v/>
      </c>
      <c r="M1617">
        <f>TCD!T1618</f>
        <v/>
      </c>
      <c r="N1617">
        <f>IF(I1617="",0.2,LOOKUP(I1617,'Pays TVA'!A:A,'Pays TVA'!B:B))</f>
        <v/>
      </c>
      <c r="O1617" s="151">
        <f>IF(TCD!M1618="","",TCD!M1618)</f>
        <v/>
      </c>
      <c r="P1617" s="151">
        <f>IF(TCD!J1618="","",TCD!J1618)</f>
        <v/>
      </c>
      <c r="Q1617" s="151">
        <f>IF(AND(TCD!L1618="",TCD!Q1618=""),"",IF(SUM(TCD!L1618,TCD!Q1618)&gt;15,29,9.5))</f>
        <v/>
      </c>
      <c r="R1617" s="151">
        <f>_xlfn.XLOOKUP(F1617,TCD!E:E,TCD!K:K,"")</f>
        <v/>
      </c>
      <c r="S1617" s="151">
        <f>IF(TCD!I1618="","",IF(TCD!I1618&gt;8.5,17,8.5))</f>
        <v/>
      </c>
      <c r="T1617" s="151">
        <f>TCD!Y1618</f>
        <v/>
      </c>
    </row>
    <row r="1618">
      <c r="A1618" s="13">
        <f>TCD!V1619</f>
        <v/>
      </c>
      <c r="B1618" s="1">
        <f>B1617</f>
        <v/>
      </c>
      <c r="F1618">
        <f>TCD!E1619</f>
        <v/>
      </c>
      <c r="H1618" s="6">
        <f>IF(RIGHT(J1618,3)="BTB","E","P")</f>
        <v/>
      </c>
      <c r="I1618">
        <f>LOOKUP(F1618,'Facture Chronopost'!L:L,'Facture Chronopost'!H:H)</f>
        <v/>
      </c>
      <c r="J1618" s="6">
        <f>TCD!U1619</f>
        <v/>
      </c>
      <c r="K1618">
        <f>K1617</f>
        <v/>
      </c>
      <c r="L1618" s="151">
        <f>_xlfn.XLOOKUP(F1618,'TCD poids'!A:A,'TCD poids'!C:C)</f>
        <v/>
      </c>
      <c r="M1618">
        <f>TCD!T1619</f>
        <v/>
      </c>
      <c r="N1618">
        <f>IF(I1618="",0.2,LOOKUP(I1618,'Pays TVA'!A:A,'Pays TVA'!B:B))</f>
        <v/>
      </c>
      <c r="O1618" s="151">
        <f>IF(TCD!M1619="","",TCD!M1619)</f>
        <v/>
      </c>
      <c r="P1618" s="151">
        <f>IF(TCD!J1619="","",TCD!J1619)</f>
        <v/>
      </c>
      <c r="Q1618" s="151">
        <f>IF(AND(TCD!L1619="",TCD!Q1619=""),"",IF(SUM(TCD!L1619,TCD!Q1619)&gt;15,29,9.5))</f>
        <v/>
      </c>
      <c r="R1618" s="151">
        <f>_xlfn.XLOOKUP(F1618,TCD!E:E,TCD!K:K,"")</f>
        <v/>
      </c>
      <c r="S1618" s="151">
        <f>IF(TCD!I1619="","",IF(TCD!I1619&gt;8.5,17,8.5))</f>
        <v/>
      </c>
      <c r="T1618" s="151">
        <f>TCD!Y1619</f>
        <v/>
      </c>
    </row>
    <row r="1619">
      <c r="A1619" s="13">
        <f>TCD!V1620</f>
        <v/>
      </c>
      <c r="B1619" s="1">
        <f>B1618</f>
        <v/>
      </c>
      <c r="F1619">
        <f>TCD!E1620</f>
        <v/>
      </c>
      <c r="H1619" s="6">
        <f>IF(RIGHT(J1619,3)="BTB","E","P")</f>
        <v/>
      </c>
      <c r="I1619">
        <f>LOOKUP(F1619,'Facture Chronopost'!L:L,'Facture Chronopost'!H:H)</f>
        <v/>
      </c>
      <c r="J1619" s="6">
        <f>TCD!U1620</f>
        <v/>
      </c>
      <c r="K1619">
        <f>K1618</f>
        <v/>
      </c>
      <c r="L1619" s="151">
        <f>_xlfn.XLOOKUP(F1619,'TCD poids'!A:A,'TCD poids'!C:C)</f>
        <v/>
      </c>
      <c r="M1619">
        <f>TCD!T1620</f>
        <v/>
      </c>
      <c r="N1619">
        <f>IF(I1619="",0.2,LOOKUP(I1619,'Pays TVA'!A:A,'Pays TVA'!B:B))</f>
        <v/>
      </c>
      <c r="O1619" s="151">
        <f>IF(TCD!M1620="","",TCD!M1620)</f>
        <v/>
      </c>
      <c r="P1619" s="151">
        <f>IF(TCD!J1620="","",TCD!J1620)</f>
        <v/>
      </c>
      <c r="Q1619" s="151">
        <f>IF(AND(TCD!L1620="",TCD!Q1620=""),"",IF(SUM(TCD!L1620,TCD!Q1620)&gt;15,29,9.5))</f>
        <v/>
      </c>
      <c r="R1619" s="151">
        <f>_xlfn.XLOOKUP(F1619,TCD!E:E,TCD!K:K,"")</f>
        <v/>
      </c>
      <c r="S1619" s="151">
        <f>IF(TCD!I1620="","",IF(TCD!I1620&gt;8.5,17,8.5))</f>
        <v/>
      </c>
      <c r="T1619" s="151">
        <f>TCD!Y1620</f>
        <v/>
      </c>
    </row>
    <row r="1620">
      <c r="A1620" s="13">
        <f>TCD!V1621</f>
        <v/>
      </c>
      <c r="B1620" s="1">
        <f>B1619</f>
        <v/>
      </c>
      <c r="F1620">
        <f>TCD!E1621</f>
        <v/>
      </c>
      <c r="H1620" s="6">
        <f>IF(RIGHT(J1620,3)="BTB","E","P")</f>
        <v/>
      </c>
      <c r="I1620">
        <f>LOOKUP(F1620,'Facture Chronopost'!L:L,'Facture Chronopost'!H:H)</f>
        <v/>
      </c>
      <c r="J1620" s="6">
        <f>TCD!U1621</f>
        <v/>
      </c>
      <c r="K1620">
        <f>K1619</f>
        <v/>
      </c>
      <c r="L1620" s="151">
        <f>_xlfn.XLOOKUP(F1620,'TCD poids'!A:A,'TCD poids'!C:C)</f>
        <v/>
      </c>
      <c r="M1620">
        <f>TCD!T1621</f>
        <v/>
      </c>
      <c r="N1620">
        <f>IF(I1620="",0.2,LOOKUP(I1620,'Pays TVA'!A:A,'Pays TVA'!B:B))</f>
        <v/>
      </c>
      <c r="O1620" s="151">
        <f>IF(TCD!M1621="","",TCD!M1621)</f>
        <v/>
      </c>
      <c r="P1620" s="151">
        <f>IF(TCD!J1621="","",TCD!J1621)</f>
        <v/>
      </c>
      <c r="Q1620" s="151">
        <f>IF(AND(TCD!L1621="",TCD!Q1621=""),"",IF(SUM(TCD!L1621,TCD!Q1621)&gt;15,29,9.5))</f>
        <v/>
      </c>
      <c r="R1620" s="151">
        <f>_xlfn.XLOOKUP(F1620,TCD!E:E,TCD!K:K,"")</f>
        <v/>
      </c>
      <c r="S1620" s="151">
        <f>IF(TCD!I1621="","",IF(TCD!I1621&gt;8.5,17,8.5))</f>
        <v/>
      </c>
      <c r="T1620" s="151">
        <f>TCD!Y1621</f>
        <v/>
      </c>
    </row>
    <row r="1621">
      <c r="A1621" s="13">
        <f>TCD!V1622</f>
        <v/>
      </c>
      <c r="B1621" s="1">
        <f>B1620</f>
        <v/>
      </c>
      <c r="F1621">
        <f>TCD!E1622</f>
        <v/>
      </c>
      <c r="H1621" s="6">
        <f>IF(RIGHT(J1621,3)="BTB","E","P")</f>
        <v/>
      </c>
      <c r="I1621">
        <f>LOOKUP(F1621,'Facture Chronopost'!L:L,'Facture Chronopost'!H:H)</f>
        <v/>
      </c>
      <c r="J1621" s="6">
        <f>TCD!U1622</f>
        <v/>
      </c>
      <c r="K1621">
        <f>K1620</f>
        <v/>
      </c>
      <c r="L1621" s="151">
        <f>_xlfn.XLOOKUP(F1621,'TCD poids'!A:A,'TCD poids'!C:C)</f>
        <v/>
      </c>
      <c r="M1621">
        <f>TCD!T1622</f>
        <v/>
      </c>
      <c r="N1621">
        <f>IF(I1621="",0.2,LOOKUP(I1621,'Pays TVA'!A:A,'Pays TVA'!B:B))</f>
        <v/>
      </c>
      <c r="O1621" s="151">
        <f>IF(TCD!M1622="","",TCD!M1622)</f>
        <v/>
      </c>
      <c r="P1621" s="151">
        <f>IF(TCD!J1622="","",TCD!J1622)</f>
        <v/>
      </c>
      <c r="Q1621" s="151">
        <f>IF(AND(TCD!L1622="",TCD!Q1622=""),"",IF(SUM(TCD!L1622,TCD!Q1622)&gt;15,29,9.5))</f>
        <v/>
      </c>
      <c r="R1621" s="151">
        <f>_xlfn.XLOOKUP(F1621,TCD!E:E,TCD!K:K,"")</f>
        <v/>
      </c>
      <c r="S1621" s="151">
        <f>IF(TCD!I1622="","",IF(TCD!I1622&gt;8.5,17,8.5))</f>
        <v/>
      </c>
      <c r="T1621" s="151">
        <f>TCD!Y1622</f>
        <v/>
      </c>
    </row>
    <row r="1622">
      <c r="A1622" s="13">
        <f>TCD!V1623</f>
        <v/>
      </c>
      <c r="B1622" s="1">
        <f>B1621</f>
        <v/>
      </c>
      <c r="F1622">
        <f>TCD!E1623</f>
        <v/>
      </c>
      <c r="H1622" s="6">
        <f>IF(RIGHT(J1622,3)="BTB","E","P")</f>
        <v/>
      </c>
      <c r="I1622">
        <f>LOOKUP(F1622,'Facture Chronopost'!L:L,'Facture Chronopost'!H:H)</f>
        <v/>
      </c>
      <c r="J1622" s="6">
        <f>TCD!U1623</f>
        <v/>
      </c>
      <c r="K1622">
        <f>K1621</f>
        <v/>
      </c>
      <c r="L1622" s="151">
        <f>_xlfn.XLOOKUP(F1622,'TCD poids'!A:A,'TCD poids'!C:C)</f>
        <v/>
      </c>
      <c r="M1622">
        <f>TCD!T1623</f>
        <v/>
      </c>
      <c r="N1622">
        <f>IF(I1622="",0.2,LOOKUP(I1622,'Pays TVA'!A:A,'Pays TVA'!B:B))</f>
        <v/>
      </c>
      <c r="O1622" s="151">
        <f>IF(TCD!M1623="","",TCD!M1623)</f>
        <v/>
      </c>
      <c r="P1622" s="151">
        <f>IF(TCD!J1623="","",TCD!J1623)</f>
        <v/>
      </c>
      <c r="Q1622" s="151">
        <f>IF(AND(TCD!L1623="",TCD!Q1623=""),"",IF(SUM(TCD!L1623,TCD!Q1623)&gt;15,29,9.5))</f>
        <v/>
      </c>
      <c r="R1622" s="151">
        <f>_xlfn.XLOOKUP(F1622,TCD!E:E,TCD!K:K,"")</f>
        <v/>
      </c>
      <c r="S1622" s="151">
        <f>IF(TCD!I1623="","",IF(TCD!I1623&gt;8.5,17,8.5))</f>
        <v/>
      </c>
      <c r="T1622" s="151">
        <f>TCD!Y1623</f>
        <v/>
      </c>
    </row>
    <row r="1623">
      <c r="A1623" s="13">
        <f>TCD!V1624</f>
        <v/>
      </c>
      <c r="B1623" s="1">
        <f>B1622</f>
        <v/>
      </c>
      <c r="F1623">
        <f>TCD!E1624</f>
        <v/>
      </c>
      <c r="H1623" s="6">
        <f>IF(RIGHT(J1623,3)="BTB","E","P")</f>
        <v/>
      </c>
      <c r="I1623">
        <f>LOOKUP(F1623,'Facture Chronopost'!L:L,'Facture Chronopost'!H:H)</f>
        <v/>
      </c>
      <c r="J1623" s="6">
        <f>TCD!U1624</f>
        <v/>
      </c>
      <c r="K1623">
        <f>K1622</f>
        <v/>
      </c>
      <c r="L1623" s="151">
        <f>_xlfn.XLOOKUP(F1623,'TCD poids'!A:A,'TCD poids'!C:C)</f>
        <v/>
      </c>
      <c r="M1623">
        <f>TCD!T1624</f>
        <v/>
      </c>
      <c r="N1623">
        <f>IF(I1623="",0.2,LOOKUP(I1623,'Pays TVA'!A:A,'Pays TVA'!B:B))</f>
        <v/>
      </c>
      <c r="O1623" s="151">
        <f>IF(TCD!M1624="","",TCD!M1624)</f>
        <v/>
      </c>
      <c r="P1623" s="151">
        <f>IF(TCD!J1624="","",TCD!J1624)</f>
        <v/>
      </c>
      <c r="Q1623" s="151">
        <f>IF(AND(TCD!L1624="",TCD!Q1624=""),"",IF(SUM(TCD!L1624,TCD!Q1624)&gt;15,29,9.5))</f>
        <v/>
      </c>
      <c r="R1623" s="151">
        <f>_xlfn.XLOOKUP(F1623,TCD!E:E,TCD!K:K,"")</f>
        <v/>
      </c>
      <c r="S1623" s="151">
        <f>IF(TCD!I1624="","",IF(TCD!I1624&gt;8.5,17,8.5))</f>
        <v/>
      </c>
      <c r="T1623" s="151">
        <f>TCD!Y1624</f>
        <v/>
      </c>
    </row>
    <row r="1624">
      <c r="A1624" s="13">
        <f>TCD!V1625</f>
        <v/>
      </c>
      <c r="B1624" s="1">
        <f>B1623</f>
        <v/>
      </c>
      <c r="F1624">
        <f>TCD!E1625</f>
        <v/>
      </c>
      <c r="H1624" s="6">
        <f>IF(RIGHT(J1624,3)="BTB","E","P")</f>
        <v/>
      </c>
      <c r="I1624">
        <f>LOOKUP(F1624,'Facture Chronopost'!L:L,'Facture Chronopost'!H:H)</f>
        <v/>
      </c>
      <c r="J1624" s="6">
        <f>TCD!U1625</f>
        <v/>
      </c>
      <c r="K1624">
        <f>K1623</f>
        <v/>
      </c>
      <c r="L1624" s="151">
        <f>_xlfn.XLOOKUP(F1624,'TCD poids'!A:A,'TCD poids'!C:C)</f>
        <v/>
      </c>
      <c r="M1624">
        <f>TCD!T1625</f>
        <v/>
      </c>
      <c r="N1624">
        <f>IF(I1624="",0.2,LOOKUP(I1624,'Pays TVA'!A:A,'Pays TVA'!B:B))</f>
        <v/>
      </c>
      <c r="O1624" s="151">
        <f>IF(TCD!M1625="","",TCD!M1625)</f>
        <v/>
      </c>
      <c r="P1624" s="151">
        <f>IF(TCD!J1625="","",TCD!J1625)</f>
        <v/>
      </c>
      <c r="Q1624" s="151">
        <f>IF(AND(TCD!L1625="",TCD!Q1625=""),"",IF(SUM(TCD!L1625,TCD!Q1625)&gt;15,29,9.5))</f>
        <v/>
      </c>
      <c r="R1624" s="151">
        <f>_xlfn.XLOOKUP(F1624,TCD!E:E,TCD!K:K,"")</f>
        <v/>
      </c>
      <c r="S1624" s="151">
        <f>IF(TCD!I1625="","",IF(TCD!I1625&gt;8.5,17,8.5))</f>
        <v/>
      </c>
      <c r="T1624" s="151">
        <f>TCD!Y1625</f>
        <v/>
      </c>
    </row>
    <row r="1625">
      <c r="A1625" s="13">
        <f>TCD!V1626</f>
        <v/>
      </c>
      <c r="B1625" s="1">
        <f>B1624</f>
        <v/>
      </c>
      <c r="F1625">
        <f>TCD!E1626</f>
        <v/>
      </c>
      <c r="H1625" s="6">
        <f>IF(RIGHT(J1625,3)="BTB","E","P")</f>
        <v/>
      </c>
      <c r="I1625">
        <f>LOOKUP(F1625,'Facture Chronopost'!L:L,'Facture Chronopost'!H:H)</f>
        <v/>
      </c>
      <c r="J1625" s="6">
        <f>TCD!U1626</f>
        <v/>
      </c>
      <c r="K1625">
        <f>K1624</f>
        <v/>
      </c>
      <c r="L1625" s="151">
        <f>_xlfn.XLOOKUP(F1625,'TCD poids'!A:A,'TCD poids'!C:C)</f>
        <v/>
      </c>
      <c r="M1625">
        <f>TCD!T1626</f>
        <v/>
      </c>
      <c r="N1625">
        <f>IF(I1625="",0.2,LOOKUP(I1625,'Pays TVA'!A:A,'Pays TVA'!B:B))</f>
        <v/>
      </c>
      <c r="O1625" s="151">
        <f>IF(TCD!M1626="","",TCD!M1626)</f>
        <v/>
      </c>
      <c r="P1625" s="151">
        <f>IF(TCD!J1626="","",TCD!J1626)</f>
        <v/>
      </c>
      <c r="Q1625" s="151">
        <f>IF(AND(TCD!L1626="",TCD!Q1626=""),"",IF(SUM(TCD!L1626,TCD!Q1626)&gt;15,29,9.5))</f>
        <v/>
      </c>
      <c r="R1625" s="151">
        <f>_xlfn.XLOOKUP(F1625,TCD!E:E,TCD!K:K,"")</f>
        <v/>
      </c>
      <c r="S1625" s="151">
        <f>IF(TCD!I1626="","",IF(TCD!I1626&gt;8.5,17,8.5))</f>
        <v/>
      </c>
      <c r="T1625" s="151">
        <f>TCD!Y1626</f>
        <v/>
      </c>
    </row>
    <row r="1626">
      <c r="A1626" s="13">
        <f>TCD!V1627</f>
        <v/>
      </c>
      <c r="B1626" s="1">
        <f>B1625</f>
        <v/>
      </c>
      <c r="F1626">
        <f>TCD!E1627</f>
        <v/>
      </c>
      <c r="H1626" s="6">
        <f>IF(RIGHT(J1626,3)="BTB","E","P")</f>
        <v/>
      </c>
      <c r="I1626">
        <f>LOOKUP(F1626,'Facture Chronopost'!L:L,'Facture Chronopost'!H:H)</f>
        <v/>
      </c>
      <c r="J1626" s="6">
        <f>TCD!U1627</f>
        <v/>
      </c>
      <c r="K1626">
        <f>K1625</f>
        <v/>
      </c>
      <c r="L1626" s="151">
        <f>_xlfn.XLOOKUP(F1626,'TCD poids'!A:A,'TCD poids'!C:C)</f>
        <v/>
      </c>
      <c r="M1626">
        <f>TCD!T1627</f>
        <v/>
      </c>
      <c r="N1626">
        <f>IF(I1626="",0.2,LOOKUP(I1626,'Pays TVA'!A:A,'Pays TVA'!B:B))</f>
        <v/>
      </c>
      <c r="O1626" s="151">
        <f>IF(TCD!M1627="","",TCD!M1627)</f>
        <v/>
      </c>
      <c r="P1626" s="151">
        <f>IF(TCD!J1627="","",TCD!J1627)</f>
        <v/>
      </c>
      <c r="Q1626" s="151">
        <f>IF(AND(TCD!L1627="",TCD!Q1627=""),"",IF(SUM(TCD!L1627,TCD!Q1627)&gt;15,29,9.5))</f>
        <v/>
      </c>
      <c r="R1626" s="151">
        <f>_xlfn.XLOOKUP(F1626,TCD!E:E,TCD!K:K,"")</f>
        <v/>
      </c>
      <c r="S1626" s="151">
        <f>IF(TCD!I1627="","",IF(TCD!I1627&gt;8.5,17,8.5))</f>
        <v/>
      </c>
      <c r="T1626" s="151">
        <f>TCD!Y1627</f>
        <v/>
      </c>
    </row>
    <row r="1627">
      <c r="A1627" s="13">
        <f>TCD!V1628</f>
        <v/>
      </c>
      <c r="B1627" s="1">
        <f>B1626</f>
        <v/>
      </c>
      <c r="F1627">
        <f>TCD!E1628</f>
        <v/>
      </c>
      <c r="H1627" s="6">
        <f>IF(RIGHT(J1627,3)="BTB","E","P")</f>
        <v/>
      </c>
      <c r="I1627">
        <f>LOOKUP(F1627,'Facture Chronopost'!L:L,'Facture Chronopost'!H:H)</f>
        <v/>
      </c>
      <c r="J1627" s="6">
        <f>TCD!U1628</f>
        <v/>
      </c>
      <c r="K1627">
        <f>K1626</f>
        <v/>
      </c>
      <c r="L1627" s="151">
        <f>_xlfn.XLOOKUP(F1627,'TCD poids'!A:A,'TCD poids'!C:C)</f>
        <v/>
      </c>
      <c r="M1627">
        <f>TCD!T1628</f>
        <v/>
      </c>
      <c r="N1627">
        <f>IF(I1627="",0.2,LOOKUP(I1627,'Pays TVA'!A:A,'Pays TVA'!B:B))</f>
        <v/>
      </c>
      <c r="O1627" s="151">
        <f>IF(TCD!M1628="","",TCD!M1628)</f>
        <v/>
      </c>
      <c r="P1627" s="151">
        <f>IF(TCD!J1628="","",TCD!J1628)</f>
        <v/>
      </c>
      <c r="Q1627" s="151">
        <f>IF(AND(TCD!L1628="",TCD!Q1628=""),"",IF(SUM(TCD!L1628,TCD!Q1628)&gt;15,29,9.5))</f>
        <v/>
      </c>
      <c r="R1627" s="151">
        <f>_xlfn.XLOOKUP(F1627,TCD!E:E,TCD!K:K,"")</f>
        <v/>
      </c>
      <c r="S1627" s="151">
        <f>IF(TCD!I1628="","",IF(TCD!I1628&gt;8.5,17,8.5))</f>
        <v/>
      </c>
      <c r="T1627" s="151">
        <f>TCD!Y1628</f>
        <v/>
      </c>
    </row>
    <row r="1628">
      <c r="A1628" s="13">
        <f>TCD!V1629</f>
        <v/>
      </c>
      <c r="B1628" s="1">
        <f>B1627</f>
        <v/>
      </c>
      <c r="F1628">
        <f>TCD!E1629</f>
        <v/>
      </c>
      <c r="H1628" s="6">
        <f>IF(RIGHT(J1628,3)="BTB","E","P")</f>
        <v/>
      </c>
      <c r="I1628">
        <f>LOOKUP(F1628,'Facture Chronopost'!L:L,'Facture Chronopost'!H:H)</f>
        <v/>
      </c>
      <c r="J1628" s="6">
        <f>TCD!U1629</f>
        <v/>
      </c>
      <c r="K1628">
        <f>K1627</f>
        <v/>
      </c>
      <c r="L1628" s="151">
        <f>_xlfn.XLOOKUP(F1628,'TCD poids'!A:A,'TCD poids'!C:C)</f>
        <v/>
      </c>
      <c r="M1628">
        <f>TCD!T1629</f>
        <v/>
      </c>
      <c r="N1628">
        <f>IF(I1628="",0.2,LOOKUP(I1628,'Pays TVA'!A:A,'Pays TVA'!B:B))</f>
        <v/>
      </c>
      <c r="O1628" s="151">
        <f>IF(TCD!M1629="","",TCD!M1629)</f>
        <v/>
      </c>
      <c r="P1628" s="151">
        <f>IF(TCD!J1629="","",TCD!J1629)</f>
        <v/>
      </c>
      <c r="Q1628" s="151">
        <f>IF(AND(TCD!L1629="",TCD!Q1629=""),"",IF(SUM(TCD!L1629,TCD!Q1629)&gt;15,29,9.5))</f>
        <v/>
      </c>
      <c r="R1628" s="151">
        <f>_xlfn.XLOOKUP(F1628,TCD!E:E,TCD!K:K,"")</f>
        <v/>
      </c>
      <c r="S1628" s="151">
        <f>IF(TCD!I1629="","",IF(TCD!I1629&gt;8.5,17,8.5))</f>
        <v/>
      </c>
      <c r="T1628" s="151">
        <f>TCD!Y1629</f>
        <v/>
      </c>
    </row>
    <row r="1629">
      <c r="A1629" s="13">
        <f>TCD!V1630</f>
        <v/>
      </c>
      <c r="B1629" s="1">
        <f>B1628</f>
        <v/>
      </c>
      <c r="F1629">
        <f>TCD!E1630</f>
        <v/>
      </c>
      <c r="H1629" s="6">
        <f>IF(RIGHT(J1629,3)="BTB","E","P")</f>
        <v/>
      </c>
      <c r="I1629">
        <f>LOOKUP(F1629,'Facture Chronopost'!L:L,'Facture Chronopost'!H:H)</f>
        <v/>
      </c>
      <c r="J1629" s="6">
        <f>TCD!U1630</f>
        <v/>
      </c>
      <c r="K1629">
        <f>K1628</f>
        <v/>
      </c>
      <c r="L1629" s="151">
        <f>_xlfn.XLOOKUP(F1629,'TCD poids'!A:A,'TCD poids'!C:C)</f>
        <v/>
      </c>
      <c r="M1629">
        <f>TCD!T1630</f>
        <v/>
      </c>
      <c r="N1629">
        <f>IF(I1629="",0.2,LOOKUP(I1629,'Pays TVA'!A:A,'Pays TVA'!B:B))</f>
        <v/>
      </c>
      <c r="O1629" s="151">
        <f>IF(TCD!M1630="","",TCD!M1630)</f>
        <v/>
      </c>
      <c r="P1629" s="151">
        <f>IF(TCD!J1630="","",TCD!J1630)</f>
        <v/>
      </c>
      <c r="Q1629" s="151">
        <f>IF(AND(TCD!L1630="",TCD!Q1630=""),"",IF(SUM(TCD!L1630,TCD!Q1630)&gt;15,29,9.5))</f>
        <v/>
      </c>
      <c r="R1629" s="151">
        <f>_xlfn.XLOOKUP(F1629,TCD!E:E,TCD!K:K,"")</f>
        <v/>
      </c>
      <c r="S1629" s="151">
        <f>IF(TCD!I1630="","",IF(TCD!I1630&gt;8.5,17,8.5))</f>
        <v/>
      </c>
      <c r="T1629" s="151">
        <f>TCD!Y1630</f>
        <v/>
      </c>
    </row>
    <row r="1630">
      <c r="A1630" s="13">
        <f>TCD!V1631</f>
        <v/>
      </c>
      <c r="B1630" s="1">
        <f>B1629</f>
        <v/>
      </c>
      <c r="F1630">
        <f>TCD!E1631</f>
        <v/>
      </c>
      <c r="H1630" s="6">
        <f>IF(RIGHT(J1630,3)="BTB","E","P")</f>
        <v/>
      </c>
      <c r="I1630">
        <f>LOOKUP(F1630,'Facture Chronopost'!L:L,'Facture Chronopost'!H:H)</f>
        <v/>
      </c>
      <c r="J1630" s="6">
        <f>TCD!U1631</f>
        <v/>
      </c>
      <c r="K1630">
        <f>K1629</f>
        <v/>
      </c>
      <c r="L1630" s="151">
        <f>_xlfn.XLOOKUP(F1630,'TCD poids'!A:A,'TCD poids'!C:C)</f>
        <v/>
      </c>
      <c r="M1630">
        <f>TCD!T1631</f>
        <v/>
      </c>
      <c r="N1630">
        <f>IF(I1630="",0.2,LOOKUP(I1630,'Pays TVA'!A:A,'Pays TVA'!B:B))</f>
        <v/>
      </c>
      <c r="O1630" s="151">
        <f>IF(TCD!M1631="","",TCD!M1631)</f>
        <v/>
      </c>
      <c r="P1630" s="151">
        <f>IF(TCD!J1631="","",TCD!J1631)</f>
        <v/>
      </c>
      <c r="Q1630" s="151">
        <f>IF(AND(TCD!L1631="",TCD!Q1631=""),"",IF(SUM(TCD!L1631,TCD!Q1631)&gt;15,29,9.5))</f>
        <v/>
      </c>
      <c r="R1630" s="151">
        <f>_xlfn.XLOOKUP(F1630,TCD!E:E,TCD!K:K,"")</f>
        <v/>
      </c>
      <c r="S1630" s="151">
        <f>IF(TCD!I1631="","",IF(TCD!I1631&gt;8.5,17,8.5))</f>
        <v/>
      </c>
      <c r="T1630" s="151">
        <f>TCD!Y1631</f>
        <v/>
      </c>
    </row>
    <row r="1631">
      <c r="A1631" s="13">
        <f>TCD!V1632</f>
        <v/>
      </c>
      <c r="B1631" s="1">
        <f>B1630</f>
        <v/>
      </c>
      <c r="F1631">
        <f>TCD!E1632</f>
        <v/>
      </c>
      <c r="H1631" s="6">
        <f>IF(RIGHT(J1631,3)="BTB","E","P")</f>
        <v/>
      </c>
      <c r="I1631">
        <f>LOOKUP(F1631,'Facture Chronopost'!L:L,'Facture Chronopost'!H:H)</f>
        <v/>
      </c>
      <c r="J1631" s="6">
        <f>TCD!U1632</f>
        <v/>
      </c>
      <c r="K1631">
        <f>K1630</f>
        <v/>
      </c>
      <c r="L1631" s="151">
        <f>_xlfn.XLOOKUP(F1631,'TCD poids'!A:A,'TCD poids'!C:C)</f>
        <v/>
      </c>
      <c r="M1631">
        <f>TCD!T1632</f>
        <v/>
      </c>
      <c r="N1631">
        <f>IF(I1631="",0.2,LOOKUP(I1631,'Pays TVA'!A:A,'Pays TVA'!B:B))</f>
        <v/>
      </c>
      <c r="O1631" s="151">
        <f>IF(TCD!M1632="","",TCD!M1632)</f>
        <v/>
      </c>
      <c r="P1631" s="151">
        <f>IF(TCD!J1632="","",TCD!J1632)</f>
        <v/>
      </c>
      <c r="Q1631" s="151">
        <f>IF(AND(TCD!L1632="",TCD!Q1632=""),"",IF(SUM(TCD!L1632,TCD!Q1632)&gt;15,29,9.5))</f>
        <v/>
      </c>
      <c r="R1631" s="151">
        <f>_xlfn.XLOOKUP(F1631,TCD!E:E,TCD!K:K,"")</f>
        <v/>
      </c>
      <c r="S1631" s="151">
        <f>IF(TCD!I1632="","",IF(TCD!I1632&gt;8.5,17,8.5))</f>
        <v/>
      </c>
      <c r="T1631" s="151">
        <f>TCD!Y1632</f>
        <v/>
      </c>
    </row>
    <row r="1632">
      <c r="A1632" s="13">
        <f>TCD!V1633</f>
        <v/>
      </c>
      <c r="B1632" s="1">
        <f>B1631</f>
        <v/>
      </c>
      <c r="F1632">
        <f>TCD!E1633</f>
        <v/>
      </c>
      <c r="H1632" s="6">
        <f>IF(RIGHT(J1632,3)="BTB","E","P")</f>
        <v/>
      </c>
      <c r="I1632">
        <f>LOOKUP(F1632,'Facture Chronopost'!L:L,'Facture Chronopost'!H:H)</f>
        <v/>
      </c>
      <c r="J1632" s="6">
        <f>TCD!U1633</f>
        <v/>
      </c>
      <c r="K1632">
        <f>K1631</f>
        <v/>
      </c>
      <c r="L1632" s="151">
        <f>_xlfn.XLOOKUP(F1632,'TCD poids'!A:A,'TCD poids'!C:C)</f>
        <v/>
      </c>
      <c r="M1632">
        <f>TCD!T1633</f>
        <v/>
      </c>
      <c r="N1632">
        <f>IF(I1632="",0.2,LOOKUP(I1632,'Pays TVA'!A:A,'Pays TVA'!B:B))</f>
        <v/>
      </c>
      <c r="O1632" s="151">
        <f>IF(TCD!M1633="","",TCD!M1633)</f>
        <v/>
      </c>
      <c r="P1632" s="151">
        <f>IF(TCD!J1633="","",TCD!J1633)</f>
        <v/>
      </c>
      <c r="Q1632" s="151">
        <f>IF(AND(TCD!L1633="",TCD!Q1633=""),"",IF(SUM(TCD!L1633,TCD!Q1633)&gt;15,29,9.5))</f>
        <v/>
      </c>
      <c r="R1632" s="151">
        <f>_xlfn.XLOOKUP(F1632,TCD!E:E,TCD!K:K,"")</f>
        <v/>
      </c>
      <c r="S1632" s="151">
        <f>IF(TCD!I1633="","",IF(TCD!I1633&gt;8.5,17,8.5))</f>
        <v/>
      </c>
      <c r="T1632" s="151">
        <f>TCD!Y1633</f>
        <v/>
      </c>
    </row>
    <row r="1633">
      <c r="A1633" s="13">
        <f>TCD!V1634</f>
        <v/>
      </c>
      <c r="B1633" s="1">
        <f>B1632</f>
        <v/>
      </c>
      <c r="F1633">
        <f>TCD!E1634</f>
        <v/>
      </c>
      <c r="H1633" s="6">
        <f>IF(RIGHT(J1633,3)="BTB","E","P")</f>
        <v/>
      </c>
      <c r="I1633">
        <f>LOOKUP(F1633,'Facture Chronopost'!L:L,'Facture Chronopost'!H:H)</f>
        <v/>
      </c>
      <c r="J1633" s="6">
        <f>TCD!U1634</f>
        <v/>
      </c>
      <c r="K1633">
        <f>K1632</f>
        <v/>
      </c>
      <c r="L1633" s="151">
        <f>_xlfn.XLOOKUP(F1633,'TCD poids'!A:A,'TCD poids'!C:C)</f>
        <v/>
      </c>
      <c r="M1633">
        <f>TCD!T1634</f>
        <v/>
      </c>
      <c r="N1633">
        <f>IF(I1633="",0.2,LOOKUP(I1633,'Pays TVA'!A:A,'Pays TVA'!B:B))</f>
        <v/>
      </c>
      <c r="O1633" s="151">
        <f>IF(TCD!M1634="","",TCD!M1634)</f>
        <v/>
      </c>
      <c r="P1633" s="151">
        <f>IF(TCD!J1634="","",TCD!J1634)</f>
        <v/>
      </c>
      <c r="Q1633" s="151">
        <f>IF(AND(TCD!L1634="",TCD!Q1634=""),"",IF(SUM(TCD!L1634,TCD!Q1634)&gt;15,29,9.5))</f>
        <v/>
      </c>
      <c r="R1633" s="151">
        <f>_xlfn.XLOOKUP(F1633,TCD!E:E,TCD!K:K,"")</f>
        <v/>
      </c>
      <c r="S1633" s="151">
        <f>IF(TCD!I1634="","",IF(TCD!I1634&gt;8.5,17,8.5))</f>
        <v/>
      </c>
      <c r="T1633" s="151">
        <f>TCD!Y1634</f>
        <v/>
      </c>
    </row>
    <row r="1634">
      <c r="A1634" s="13">
        <f>TCD!V1635</f>
        <v/>
      </c>
      <c r="B1634" s="1">
        <f>B1633</f>
        <v/>
      </c>
      <c r="F1634">
        <f>TCD!E1635</f>
        <v/>
      </c>
      <c r="H1634" s="6">
        <f>IF(RIGHT(J1634,3)="BTB","E","P")</f>
        <v/>
      </c>
      <c r="I1634">
        <f>LOOKUP(F1634,'Facture Chronopost'!L:L,'Facture Chronopost'!H:H)</f>
        <v/>
      </c>
      <c r="J1634" s="6">
        <f>TCD!U1635</f>
        <v/>
      </c>
      <c r="K1634">
        <f>K1633</f>
        <v/>
      </c>
      <c r="L1634" s="151">
        <f>_xlfn.XLOOKUP(F1634,'TCD poids'!A:A,'TCD poids'!C:C)</f>
        <v/>
      </c>
      <c r="M1634">
        <f>TCD!T1635</f>
        <v/>
      </c>
      <c r="N1634">
        <f>IF(I1634="",0.2,LOOKUP(I1634,'Pays TVA'!A:A,'Pays TVA'!B:B))</f>
        <v/>
      </c>
      <c r="O1634" s="151">
        <f>IF(TCD!M1635="","",TCD!M1635)</f>
        <v/>
      </c>
      <c r="P1634" s="151">
        <f>IF(TCD!J1635="","",TCD!J1635)</f>
        <v/>
      </c>
      <c r="Q1634" s="151">
        <f>IF(AND(TCD!L1635="",TCD!Q1635=""),"",IF(SUM(TCD!L1635,TCD!Q1635)&gt;15,29,9.5))</f>
        <v/>
      </c>
      <c r="R1634" s="151">
        <f>_xlfn.XLOOKUP(F1634,TCD!E:E,TCD!K:K,"")</f>
        <v/>
      </c>
      <c r="S1634" s="151">
        <f>IF(TCD!I1635="","",IF(TCD!I1635&gt;8.5,17,8.5))</f>
        <v/>
      </c>
      <c r="T1634" s="151">
        <f>TCD!Y1635</f>
        <v/>
      </c>
    </row>
    <row r="1635">
      <c r="A1635" s="13">
        <f>TCD!V1636</f>
        <v/>
      </c>
      <c r="B1635" s="1">
        <f>B1634</f>
        <v/>
      </c>
      <c r="F1635">
        <f>TCD!E1636</f>
        <v/>
      </c>
      <c r="H1635" s="6">
        <f>IF(RIGHT(J1635,3)="BTB","E","P")</f>
        <v/>
      </c>
      <c r="I1635">
        <f>LOOKUP(F1635,'Facture Chronopost'!L:L,'Facture Chronopost'!H:H)</f>
        <v/>
      </c>
      <c r="J1635" s="6">
        <f>TCD!U1636</f>
        <v/>
      </c>
      <c r="K1635">
        <f>K1634</f>
        <v/>
      </c>
      <c r="L1635" s="151">
        <f>_xlfn.XLOOKUP(F1635,'TCD poids'!A:A,'TCD poids'!C:C)</f>
        <v/>
      </c>
      <c r="M1635">
        <f>TCD!T1636</f>
        <v/>
      </c>
      <c r="N1635">
        <f>IF(I1635="",0.2,LOOKUP(I1635,'Pays TVA'!A:A,'Pays TVA'!B:B))</f>
        <v/>
      </c>
      <c r="O1635" s="151">
        <f>IF(TCD!M1636="","",TCD!M1636)</f>
        <v/>
      </c>
      <c r="P1635" s="151">
        <f>IF(TCD!J1636="","",TCD!J1636)</f>
        <v/>
      </c>
      <c r="Q1635" s="151">
        <f>IF(AND(TCD!L1636="",TCD!Q1636=""),"",IF(SUM(TCD!L1636,TCD!Q1636)&gt;15,29,9.5))</f>
        <v/>
      </c>
      <c r="R1635" s="151">
        <f>_xlfn.XLOOKUP(F1635,TCD!E:E,TCD!K:K,"")</f>
        <v/>
      </c>
      <c r="S1635" s="151">
        <f>IF(TCD!I1636="","",IF(TCD!I1636&gt;8.5,17,8.5))</f>
        <v/>
      </c>
      <c r="T1635" s="151">
        <f>TCD!Y1636</f>
        <v/>
      </c>
    </row>
    <row r="1636">
      <c r="A1636" s="13">
        <f>TCD!V1637</f>
        <v/>
      </c>
      <c r="B1636" s="1">
        <f>B1635</f>
        <v/>
      </c>
      <c r="F1636">
        <f>TCD!E1637</f>
        <v/>
      </c>
      <c r="H1636" s="6">
        <f>IF(RIGHT(J1636,3)="BTB","E","P")</f>
        <v/>
      </c>
      <c r="I1636">
        <f>LOOKUP(F1636,'Facture Chronopost'!L:L,'Facture Chronopost'!H:H)</f>
        <v/>
      </c>
      <c r="J1636" s="6">
        <f>TCD!U1637</f>
        <v/>
      </c>
      <c r="K1636">
        <f>K1635</f>
        <v/>
      </c>
      <c r="L1636" s="151">
        <f>_xlfn.XLOOKUP(F1636,'TCD poids'!A:A,'TCD poids'!C:C)</f>
        <v/>
      </c>
      <c r="M1636">
        <f>TCD!T1637</f>
        <v/>
      </c>
      <c r="N1636">
        <f>IF(I1636="",0.2,LOOKUP(I1636,'Pays TVA'!A:A,'Pays TVA'!B:B))</f>
        <v/>
      </c>
      <c r="O1636" s="151">
        <f>IF(TCD!M1637="","",TCD!M1637)</f>
        <v/>
      </c>
      <c r="P1636" s="151">
        <f>IF(TCD!J1637="","",TCD!J1637)</f>
        <v/>
      </c>
      <c r="Q1636" s="151">
        <f>IF(AND(TCD!L1637="",TCD!Q1637=""),"",IF(SUM(TCD!L1637,TCD!Q1637)&gt;15,29,9.5))</f>
        <v/>
      </c>
      <c r="R1636" s="151">
        <f>_xlfn.XLOOKUP(F1636,TCD!E:E,TCD!K:K,"")</f>
        <v/>
      </c>
      <c r="S1636" s="151">
        <f>IF(TCD!I1637="","",IF(TCD!I1637&gt;8.5,17,8.5))</f>
        <v/>
      </c>
      <c r="T1636" s="151">
        <f>TCD!Y1637</f>
        <v/>
      </c>
    </row>
    <row r="1637">
      <c r="A1637" s="13">
        <f>TCD!V1638</f>
        <v/>
      </c>
      <c r="B1637" s="1">
        <f>B1636</f>
        <v/>
      </c>
      <c r="F1637">
        <f>TCD!E1638</f>
        <v/>
      </c>
      <c r="H1637" s="6">
        <f>IF(RIGHT(J1637,3)="BTB","E","P")</f>
        <v/>
      </c>
      <c r="I1637">
        <f>LOOKUP(F1637,'Facture Chronopost'!L:L,'Facture Chronopost'!H:H)</f>
        <v/>
      </c>
      <c r="J1637" s="6">
        <f>TCD!U1638</f>
        <v/>
      </c>
      <c r="K1637">
        <f>K1636</f>
        <v/>
      </c>
      <c r="L1637" s="151">
        <f>_xlfn.XLOOKUP(F1637,'TCD poids'!A:A,'TCD poids'!C:C)</f>
        <v/>
      </c>
      <c r="M1637">
        <f>TCD!T1638</f>
        <v/>
      </c>
      <c r="N1637">
        <f>IF(I1637="",0.2,LOOKUP(I1637,'Pays TVA'!A:A,'Pays TVA'!B:B))</f>
        <v/>
      </c>
      <c r="O1637" s="151">
        <f>IF(TCD!M1638="","",TCD!M1638)</f>
        <v/>
      </c>
      <c r="P1637" s="151">
        <f>IF(TCD!J1638="","",TCD!J1638)</f>
        <v/>
      </c>
      <c r="Q1637" s="151">
        <f>IF(AND(TCD!L1638="",TCD!Q1638=""),"",IF(SUM(TCD!L1638,TCD!Q1638)&gt;15,29,9.5))</f>
        <v/>
      </c>
      <c r="R1637" s="151">
        <f>_xlfn.XLOOKUP(F1637,TCD!E:E,TCD!K:K,"")</f>
        <v/>
      </c>
      <c r="S1637" s="151">
        <f>IF(TCD!I1638="","",IF(TCD!I1638&gt;8.5,17,8.5))</f>
        <v/>
      </c>
      <c r="T1637" s="151">
        <f>TCD!Y1638</f>
        <v/>
      </c>
    </row>
    <row r="1638">
      <c r="A1638" s="13">
        <f>TCD!V1639</f>
        <v/>
      </c>
      <c r="B1638" s="1">
        <f>B1637</f>
        <v/>
      </c>
      <c r="F1638">
        <f>TCD!E1639</f>
        <v/>
      </c>
      <c r="H1638" s="6">
        <f>IF(RIGHT(J1638,3)="BTB","E","P")</f>
        <v/>
      </c>
      <c r="I1638">
        <f>LOOKUP(F1638,'Facture Chronopost'!L:L,'Facture Chronopost'!H:H)</f>
        <v/>
      </c>
      <c r="J1638" s="6">
        <f>TCD!U1639</f>
        <v/>
      </c>
      <c r="K1638">
        <f>K1637</f>
        <v/>
      </c>
      <c r="L1638" s="151">
        <f>_xlfn.XLOOKUP(F1638,'TCD poids'!A:A,'TCD poids'!C:C)</f>
        <v/>
      </c>
      <c r="M1638">
        <f>TCD!T1639</f>
        <v/>
      </c>
      <c r="N1638">
        <f>IF(I1638="",0.2,LOOKUP(I1638,'Pays TVA'!A:A,'Pays TVA'!B:B))</f>
        <v/>
      </c>
      <c r="O1638" s="151">
        <f>IF(TCD!M1639="","",TCD!M1639)</f>
        <v/>
      </c>
      <c r="P1638" s="151">
        <f>IF(TCD!J1639="","",TCD!J1639)</f>
        <v/>
      </c>
      <c r="Q1638" s="151">
        <f>IF(AND(TCD!L1639="",TCD!Q1639=""),"",IF(SUM(TCD!L1639,TCD!Q1639)&gt;15,29,9.5))</f>
        <v/>
      </c>
      <c r="R1638" s="151">
        <f>_xlfn.XLOOKUP(F1638,TCD!E:E,TCD!K:K,"")</f>
        <v/>
      </c>
      <c r="S1638" s="151">
        <f>IF(TCD!I1639="","",IF(TCD!I1639&gt;8.5,17,8.5))</f>
        <v/>
      </c>
      <c r="T1638" s="151">
        <f>TCD!Y1639</f>
        <v/>
      </c>
    </row>
    <row r="1639">
      <c r="A1639" s="13">
        <f>TCD!V1640</f>
        <v/>
      </c>
      <c r="B1639" s="1">
        <f>B1638</f>
        <v/>
      </c>
      <c r="F1639">
        <f>TCD!E1640</f>
        <v/>
      </c>
      <c r="H1639" s="6">
        <f>IF(RIGHT(J1639,3)="BTB","E","P")</f>
        <v/>
      </c>
      <c r="I1639">
        <f>LOOKUP(F1639,'Facture Chronopost'!L:L,'Facture Chronopost'!H:H)</f>
        <v/>
      </c>
      <c r="J1639" s="6">
        <f>TCD!U1640</f>
        <v/>
      </c>
      <c r="K1639">
        <f>K1638</f>
        <v/>
      </c>
      <c r="L1639" s="151">
        <f>_xlfn.XLOOKUP(F1639,'TCD poids'!A:A,'TCD poids'!C:C)</f>
        <v/>
      </c>
      <c r="M1639">
        <f>TCD!T1640</f>
        <v/>
      </c>
      <c r="N1639">
        <f>IF(I1639="",0.2,LOOKUP(I1639,'Pays TVA'!A:A,'Pays TVA'!B:B))</f>
        <v/>
      </c>
      <c r="O1639" s="151">
        <f>IF(TCD!M1640="","",TCD!M1640)</f>
        <v/>
      </c>
      <c r="P1639" s="151">
        <f>IF(TCD!J1640="","",TCD!J1640)</f>
        <v/>
      </c>
      <c r="Q1639" s="151">
        <f>IF(AND(TCD!L1640="",TCD!Q1640=""),"",IF(SUM(TCD!L1640,TCD!Q1640)&gt;15,29,9.5))</f>
        <v/>
      </c>
      <c r="R1639" s="151">
        <f>_xlfn.XLOOKUP(F1639,TCD!E:E,TCD!K:K,"")</f>
        <v/>
      </c>
      <c r="S1639" s="151">
        <f>IF(TCD!I1640="","",IF(TCD!I1640&gt;8.5,17,8.5))</f>
        <v/>
      </c>
      <c r="T1639" s="151">
        <f>TCD!Y1640</f>
        <v/>
      </c>
    </row>
    <row r="1640">
      <c r="A1640" s="13">
        <f>TCD!V1641</f>
        <v/>
      </c>
      <c r="B1640" s="1">
        <f>B1639</f>
        <v/>
      </c>
      <c r="F1640">
        <f>TCD!E1641</f>
        <v/>
      </c>
      <c r="H1640" s="6">
        <f>IF(RIGHT(J1640,3)="BTB","E","P")</f>
        <v/>
      </c>
      <c r="I1640">
        <f>LOOKUP(F1640,'Facture Chronopost'!L:L,'Facture Chronopost'!H:H)</f>
        <v/>
      </c>
      <c r="J1640" s="6">
        <f>TCD!U1641</f>
        <v/>
      </c>
      <c r="K1640">
        <f>K1639</f>
        <v/>
      </c>
      <c r="L1640" s="151">
        <f>_xlfn.XLOOKUP(F1640,'TCD poids'!A:A,'TCD poids'!C:C)</f>
        <v/>
      </c>
      <c r="M1640">
        <f>TCD!T1641</f>
        <v/>
      </c>
      <c r="N1640">
        <f>IF(I1640="",0.2,LOOKUP(I1640,'Pays TVA'!A:A,'Pays TVA'!B:B))</f>
        <v/>
      </c>
      <c r="O1640" s="151">
        <f>IF(TCD!M1641="","",TCD!M1641)</f>
        <v/>
      </c>
      <c r="P1640" s="151">
        <f>IF(TCD!J1641="","",TCD!J1641)</f>
        <v/>
      </c>
      <c r="Q1640" s="151">
        <f>IF(AND(TCD!L1641="",TCD!Q1641=""),"",IF(SUM(TCD!L1641,TCD!Q1641)&gt;15,29,9.5))</f>
        <v/>
      </c>
      <c r="R1640" s="151">
        <f>_xlfn.XLOOKUP(F1640,TCD!E:E,TCD!K:K,"")</f>
        <v/>
      </c>
      <c r="S1640" s="151">
        <f>IF(TCD!I1641="","",IF(TCD!I1641&gt;8.5,17,8.5))</f>
        <v/>
      </c>
      <c r="T1640" s="151">
        <f>TCD!Y1641</f>
        <v/>
      </c>
    </row>
    <row r="1641">
      <c r="A1641" s="13">
        <f>TCD!V1642</f>
        <v/>
      </c>
      <c r="B1641" s="1">
        <f>B1640</f>
        <v/>
      </c>
      <c r="F1641">
        <f>TCD!E1642</f>
        <v/>
      </c>
      <c r="H1641" s="6">
        <f>IF(RIGHT(J1641,3)="BTB","E","P")</f>
        <v/>
      </c>
      <c r="I1641">
        <f>LOOKUP(F1641,'Facture Chronopost'!L:L,'Facture Chronopost'!H:H)</f>
        <v/>
      </c>
      <c r="J1641" s="6">
        <f>TCD!U1642</f>
        <v/>
      </c>
      <c r="K1641">
        <f>K1640</f>
        <v/>
      </c>
      <c r="L1641" s="151">
        <f>_xlfn.XLOOKUP(F1641,'TCD poids'!A:A,'TCD poids'!C:C)</f>
        <v/>
      </c>
      <c r="M1641">
        <f>TCD!T1642</f>
        <v/>
      </c>
      <c r="N1641">
        <f>IF(I1641="",0.2,LOOKUP(I1641,'Pays TVA'!A:A,'Pays TVA'!B:B))</f>
        <v/>
      </c>
      <c r="O1641" s="151">
        <f>IF(TCD!M1642="","",TCD!M1642)</f>
        <v/>
      </c>
      <c r="P1641" s="151">
        <f>IF(TCD!J1642="","",TCD!J1642)</f>
        <v/>
      </c>
      <c r="Q1641" s="151">
        <f>IF(AND(TCD!L1642="",TCD!Q1642=""),"",IF(SUM(TCD!L1642,TCD!Q1642)&gt;15,29,9.5))</f>
        <v/>
      </c>
      <c r="R1641" s="151">
        <f>_xlfn.XLOOKUP(F1641,TCD!E:E,TCD!K:K,"")</f>
        <v/>
      </c>
      <c r="S1641" s="151">
        <f>IF(TCD!I1642="","",IF(TCD!I1642&gt;8.5,17,8.5))</f>
        <v/>
      </c>
      <c r="T1641" s="151">
        <f>TCD!Y1642</f>
        <v/>
      </c>
    </row>
    <row r="1642">
      <c r="A1642" s="13">
        <f>TCD!V1643</f>
        <v/>
      </c>
      <c r="B1642" s="1">
        <f>B1641</f>
        <v/>
      </c>
      <c r="F1642">
        <f>TCD!E1643</f>
        <v/>
      </c>
      <c r="H1642" s="6">
        <f>IF(RIGHT(J1642,3)="BTB","E","P")</f>
        <v/>
      </c>
      <c r="I1642">
        <f>LOOKUP(F1642,'Facture Chronopost'!L:L,'Facture Chronopost'!H:H)</f>
        <v/>
      </c>
      <c r="J1642" s="6">
        <f>TCD!U1643</f>
        <v/>
      </c>
      <c r="K1642">
        <f>K1641</f>
        <v/>
      </c>
      <c r="L1642" s="151">
        <f>_xlfn.XLOOKUP(F1642,'TCD poids'!A:A,'TCD poids'!C:C)</f>
        <v/>
      </c>
      <c r="M1642">
        <f>TCD!T1643</f>
        <v/>
      </c>
      <c r="N1642">
        <f>IF(I1642="",0.2,LOOKUP(I1642,'Pays TVA'!A:A,'Pays TVA'!B:B))</f>
        <v/>
      </c>
      <c r="O1642" s="151">
        <f>IF(TCD!M1643="","",TCD!M1643)</f>
        <v/>
      </c>
      <c r="P1642" s="151">
        <f>IF(TCD!J1643="","",TCD!J1643)</f>
        <v/>
      </c>
      <c r="Q1642" s="151">
        <f>IF(AND(TCD!L1643="",TCD!Q1643=""),"",IF(SUM(TCD!L1643,TCD!Q1643)&gt;15,29,9.5))</f>
        <v/>
      </c>
      <c r="R1642" s="151">
        <f>_xlfn.XLOOKUP(F1642,TCD!E:E,TCD!K:K,"")</f>
        <v/>
      </c>
      <c r="S1642" s="151">
        <f>IF(TCD!I1643="","",IF(TCD!I1643&gt;8.5,17,8.5))</f>
        <v/>
      </c>
      <c r="T1642" s="151">
        <f>TCD!Y1643</f>
        <v/>
      </c>
    </row>
    <row r="1643">
      <c r="A1643" s="13">
        <f>TCD!V1644</f>
        <v/>
      </c>
      <c r="B1643" s="1">
        <f>B1642</f>
        <v/>
      </c>
      <c r="F1643">
        <f>TCD!E1644</f>
        <v/>
      </c>
      <c r="H1643" s="6">
        <f>IF(RIGHT(J1643,3)="BTB","E","P")</f>
        <v/>
      </c>
      <c r="I1643">
        <f>LOOKUP(F1643,'Facture Chronopost'!L:L,'Facture Chronopost'!H:H)</f>
        <v/>
      </c>
      <c r="J1643" s="6">
        <f>TCD!U1644</f>
        <v/>
      </c>
      <c r="K1643">
        <f>K1642</f>
        <v/>
      </c>
      <c r="L1643" s="151">
        <f>_xlfn.XLOOKUP(F1643,'TCD poids'!A:A,'TCD poids'!C:C)</f>
        <v/>
      </c>
      <c r="M1643">
        <f>TCD!T1644</f>
        <v/>
      </c>
      <c r="N1643">
        <f>IF(I1643="",0.2,LOOKUP(I1643,'Pays TVA'!A:A,'Pays TVA'!B:B))</f>
        <v/>
      </c>
      <c r="O1643" s="151">
        <f>IF(TCD!M1644="","",TCD!M1644)</f>
        <v/>
      </c>
      <c r="P1643" s="151">
        <f>IF(TCD!J1644="","",TCD!J1644)</f>
        <v/>
      </c>
      <c r="Q1643" s="151">
        <f>IF(AND(TCD!L1644="",TCD!Q1644=""),"",IF(SUM(TCD!L1644,TCD!Q1644)&gt;15,29,9.5))</f>
        <v/>
      </c>
      <c r="R1643" s="151">
        <f>_xlfn.XLOOKUP(F1643,TCD!E:E,TCD!K:K,"")</f>
        <v/>
      </c>
      <c r="S1643" s="151">
        <f>IF(TCD!I1644="","",IF(TCD!I1644&gt;8.5,17,8.5))</f>
        <v/>
      </c>
      <c r="T1643" s="151">
        <f>TCD!Y1644</f>
        <v/>
      </c>
    </row>
    <row r="1644">
      <c r="A1644" s="13">
        <f>TCD!V1645</f>
        <v/>
      </c>
      <c r="B1644" s="1">
        <f>B1643</f>
        <v/>
      </c>
      <c r="F1644">
        <f>TCD!E1645</f>
        <v/>
      </c>
      <c r="H1644" s="6">
        <f>IF(RIGHT(J1644,3)="BTB","E","P")</f>
        <v/>
      </c>
      <c r="I1644">
        <f>LOOKUP(F1644,'Facture Chronopost'!L:L,'Facture Chronopost'!H:H)</f>
        <v/>
      </c>
      <c r="J1644" s="6">
        <f>TCD!U1645</f>
        <v/>
      </c>
      <c r="K1644">
        <f>K1643</f>
        <v/>
      </c>
      <c r="L1644" s="151">
        <f>_xlfn.XLOOKUP(F1644,'TCD poids'!A:A,'TCD poids'!C:C)</f>
        <v/>
      </c>
      <c r="M1644">
        <f>TCD!T1645</f>
        <v/>
      </c>
      <c r="N1644">
        <f>IF(I1644="",0.2,LOOKUP(I1644,'Pays TVA'!A:A,'Pays TVA'!B:B))</f>
        <v/>
      </c>
      <c r="O1644" s="151">
        <f>IF(TCD!M1645="","",TCD!M1645)</f>
        <v/>
      </c>
      <c r="P1644" s="151">
        <f>IF(TCD!J1645="","",TCD!J1645)</f>
        <v/>
      </c>
      <c r="Q1644" s="151">
        <f>IF(AND(TCD!L1645="",TCD!Q1645=""),"",IF(SUM(TCD!L1645,TCD!Q1645)&gt;15,29,9.5))</f>
        <v/>
      </c>
      <c r="R1644" s="151">
        <f>_xlfn.XLOOKUP(F1644,TCD!E:E,TCD!K:K,"")</f>
        <v/>
      </c>
      <c r="S1644" s="151">
        <f>IF(TCD!I1645="","",IF(TCD!I1645&gt;8.5,17,8.5))</f>
        <v/>
      </c>
      <c r="T1644" s="151">
        <f>TCD!Y1645</f>
        <v/>
      </c>
    </row>
    <row r="1645">
      <c r="A1645" s="13">
        <f>TCD!V1646</f>
        <v/>
      </c>
      <c r="B1645" s="1">
        <f>B1644</f>
        <v/>
      </c>
      <c r="F1645">
        <f>TCD!E1646</f>
        <v/>
      </c>
      <c r="H1645" s="6">
        <f>IF(RIGHT(J1645,3)="BTB","E","P")</f>
        <v/>
      </c>
      <c r="I1645">
        <f>LOOKUP(F1645,'Facture Chronopost'!L:L,'Facture Chronopost'!H:H)</f>
        <v/>
      </c>
      <c r="J1645" s="6">
        <f>TCD!U1646</f>
        <v/>
      </c>
      <c r="K1645">
        <f>K1644</f>
        <v/>
      </c>
      <c r="L1645" s="151">
        <f>_xlfn.XLOOKUP(F1645,'TCD poids'!A:A,'TCD poids'!C:C)</f>
        <v/>
      </c>
      <c r="M1645">
        <f>TCD!T1646</f>
        <v/>
      </c>
      <c r="N1645">
        <f>IF(I1645="",0.2,LOOKUP(I1645,'Pays TVA'!A:A,'Pays TVA'!B:B))</f>
        <v/>
      </c>
      <c r="O1645" s="151">
        <f>IF(TCD!M1646="","",TCD!M1646)</f>
        <v/>
      </c>
      <c r="P1645" s="151">
        <f>IF(TCD!J1646="","",TCD!J1646)</f>
        <v/>
      </c>
      <c r="Q1645" s="151">
        <f>IF(AND(TCD!L1646="",TCD!Q1646=""),"",IF(SUM(TCD!L1646,TCD!Q1646)&gt;15,29,9.5))</f>
        <v/>
      </c>
      <c r="R1645" s="151">
        <f>_xlfn.XLOOKUP(F1645,TCD!E:E,TCD!K:K,"")</f>
        <v/>
      </c>
      <c r="S1645" s="151">
        <f>IF(TCD!I1646="","",IF(TCD!I1646&gt;8.5,17,8.5))</f>
        <v/>
      </c>
      <c r="T1645" s="151">
        <f>TCD!Y1646</f>
        <v/>
      </c>
    </row>
    <row r="1646">
      <c r="A1646" s="13">
        <f>TCD!V1647</f>
        <v/>
      </c>
      <c r="B1646" s="1">
        <f>B1645</f>
        <v/>
      </c>
      <c r="F1646">
        <f>TCD!E1647</f>
        <v/>
      </c>
      <c r="H1646" s="6">
        <f>IF(RIGHT(J1646,3)="BTB","E","P")</f>
        <v/>
      </c>
      <c r="I1646">
        <f>LOOKUP(F1646,'Facture Chronopost'!L:L,'Facture Chronopost'!H:H)</f>
        <v/>
      </c>
      <c r="J1646" s="6">
        <f>TCD!U1647</f>
        <v/>
      </c>
      <c r="K1646">
        <f>K1645</f>
        <v/>
      </c>
      <c r="L1646" s="151">
        <f>_xlfn.XLOOKUP(F1646,'TCD poids'!A:A,'TCD poids'!C:C)</f>
        <v/>
      </c>
      <c r="M1646">
        <f>TCD!T1647</f>
        <v/>
      </c>
      <c r="N1646">
        <f>IF(I1646="",0.2,LOOKUP(I1646,'Pays TVA'!A:A,'Pays TVA'!B:B))</f>
        <v/>
      </c>
      <c r="O1646" s="151">
        <f>IF(TCD!M1647="","",TCD!M1647)</f>
        <v/>
      </c>
      <c r="P1646" s="151">
        <f>IF(TCD!J1647="","",TCD!J1647)</f>
        <v/>
      </c>
      <c r="Q1646" s="151">
        <f>IF(AND(TCD!L1647="",TCD!Q1647=""),"",IF(SUM(TCD!L1647,TCD!Q1647)&gt;15,29,9.5))</f>
        <v/>
      </c>
      <c r="R1646" s="151">
        <f>_xlfn.XLOOKUP(F1646,TCD!E:E,TCD!K:K,"")</f>
        <v/>
      </c>
      <c r="S1646" s="151">
        <f>IF(TCD!I1647="","",IF(TCD!I1647&gt;8.5,17,8.5))</f>
        <v/>
      </c>
      <c r="T1646" s="151">
        <f>TCD!Y1647</f>
        <v/>
      </c>
    </row>
    <row r="1647">
      <c r="A1647" s="13">
        <f>TCD!V1648</f>
        <v/>
      </c>
      <c r="B1647" s="1">
        <f>B1646</f>
        <v/>
      </c>
      <c r="F1647">
        <f>TCD!E1648</f>
        <v/>
      </c>
      <c r="H1647" s="6">
        <f>IF(RIGHT(J1647,3)="BTB","E","P")</f>
        <v/>
      </c>
      <c r="I1647">
        <f>LOOKUP(F1647,'Facture Chronopost'!L:L,'Facture Chronopost'!H:H)</f>
        <v/>
      </c>
      <c r="J1647" s="6">
        <f>TCD!U1648</f>
        <v/>
      </c>
      <c r="K1647">
        <f>K1646</f>
        <v/>
      </c>
      <c r="L1647" s="151">
        <f>_xlfn.XLOOKUP(F1647,'TCD poids'!A:A,'TCD poids'!C:C)</f>
        <v/>
      </c>
      <c r="M1647">
        <f>TCD!T1648</f>
        <v/>
      </c>
      <c r="N1647">
        <f>IF(I1647="",0.2,LOOKUP(I1647,'Pays TVA'!A:A,'Pays TVA'!B:B))</f>
        <v/>
      </c>
      <c r="O1647" s="151">
        <f>IF(TCD!M1648="","",TCD!M1648)</f>
        <v/>
      </c>
      <c r="P1647" s="151">
        <f>IF(TCD!J1648="","",TCD!J1648)</f>
        <v/>
      </c>
      <c r="Q1647" s="151">
        <f>IF(AND(TCD!L1648="",TCD!Q1648=""),"",IF(SUM(TCD!L1648,TCD!Q1648)&gt;15,29,9.5))</f>
        <v/>
      </c>
      <c r="R1647" s="151">
        <f>_xlfn.XLOOKUP(F1647,TCD!E:E,TCD!K:K,"")</f>
        <v/>
      </c>
      <c r="S1647" s="151">
        <f>IF(TCD!I1648="","",IF(TCD!I1648&gt;8.5,17,8.5))</f>
        <v/>
      </c>
      <c r="T1647" s="151">
        <f>TCD!Y1648</f>
        <v/>
      </c>
    </row>
    <row r="1648">
      <c r="A1648" s="13">
        <f>TCD!V1649</f>
        <v/>
      </c>
      <c r="B1648" s="1">
        <f>B1647</f>
        <v/>
      </c>
      <c r="F1648">
        <f>TCD!E1649</f>
        <v/>
      </c>
      <c r="H1648" s="6">
        <f>IF(RIGHT(J1648,3)="BTB","E","P")</f>
        <v/>
      </c>
      <c r="I1648">
        <f>LOOKUP(F1648,'Facture Chronopost'!L:L,'Facture Chronopost'!H:H)</f>
        <v/>
      </c>
      <c r="J1648" s="6">
        <f>TCD!U1649</f>
        <v/>
      </c>
      <c r="K1648">
        <f>K1647</f>
        <v/>
      </c>
      <c r="L1648" s="151">
        <f>_xlfn.XLOOKUP(F1648,'TCD poids'!A:A,'TCD poids'!C:C)</f>
        <v/>
      </c>
      <c r="M1648">
        <f>TCD!T1649</f>
        <v/>
      </c>
      <c r="N1648">
        <f>IF(I1648="",0.2,LOOKUP(I1648,'Pays TVA'!A:A,'Pays TVA'!B:B))</f>
        <v/>
      </c>
      <c r="O1648" s="151">
        <f>IF(TCD!M1649="","",TCD!M1649)</f>
        <v/>
      </c>
      <c r="P1648" s="151">
        <f>IF(TCD!J1649="","",TCD!J1649)</f>
        <v/>
      </c>
      <c r="Q1648" s="151">
        <f>IF(AND(TCD!L1649="",TCD!Q1649=""),"",IF(SUM(TCD!L1649,TCD!Q1649)&gt;15,29,9.5))</f>
        <v/>
      </c>
      <c r="R1648" s="151">
        <f>_xlfn.XLOOKUP(F1648,TCD!E:E,TCD!K:K,"")</f>
        <v/>
      </c>
      <c r="S1648" s="151">
        <f>IF(TCD!I1649="","",IF(TCD!I1649&gt;8.5,17,8.5))</f>
        <v/>
      </c>
      <c r="T1648" s="151">
        <f>TCD!Y1649</f>
        <v/>
      </c>
    </row>
    <row r="1649">
      <c r="A1649" s="13">
        <f>TCD!V1650</f>
        <v/>
      </c>
      <c r="B1649" s="1">
        <f>B1648</f>
        <v/>
      </c>
      <c r="F1649">
        <f>TCD!E1650</f>
        <v/>
      </c>
      <c r="H1649" s="6">
        <f>IF(RIGHT(J1649,3)="BTB","E","P")</f>
        <v/>
      </c>
      <c r="I1649">
        <f>LOOKUP(F1649,'Facture Chronopost'!L:L,'Facture Chronopost'!H:H)</f>
        <v/>
      </c>
      <c r="J1649" s="6">
        <f>TCD!U1650</f>
        <v/>
      </c>
      <c r="K1649">
        <f>K1648</f>
        <v/>
      </c>
      <c r="L1649" s="151">
        <f>_xlfn.XLOOKUP(F1649,'TCD poids'!A:A,'TCD poids'!C:C)</f>
        <v/>
      </c>
      <c r="M1649">
        <f>TCD!T1650</f>
        <v/>
      </c>
      <c r="N1649">
        <f>IF(I1649="",0.2,LOOKUP(I1649,'Pays TVA'!A:A,'Pays TVA'!B:B))</f>
        <v/>
      </c>
      <c r="O1649" s="151">
        <f>IF(TCD!M1650="","",TCD!M1650)</f>
        <v/>
      </c>
      <c r="P1649" s="151">
        <f>IF(TCD!J1650="","",TCD!J1650)</f>
        <v/>
      </c>
      <c r="Q1649" s="151">
        <f>IF(AND(TCD!L1650="",TCD!Q1650=""),"",IF(SUM(TCD!L1650,TCD!Q1650)&gt;15,29,9.5))</f>
        <v/>
      </c>
      <c r="R1649" s="151">
        <f>_xlfn.XLOOKUP(F1649,TCD!E:E,TCD!K:K,"")</f>
        <v/>
      </c>
      <c r="S1649" s="151">
        <f>IF(TCD!I1650="","",IF(TCD!I1650&gt;8.5,17,8.5))</f>
        <v/>
      </c>
      <c r="T1649" s="151">
        <f>TCD!Y1650</f>
        <v/>
      </c>
    </row>
    <row r="1650">
      <c r="A1650" s="13">
        <f>TCD!V1651</f>
        <v/>
      </c>
      <c r="B1650" s="1">
        <f>B1649</f>
        <v/>
      </c>
      <c r="F1650">
        <f>TCD!E1651</f>
        <v/>
      </c>
      <c r="H1650" s="6">
        <f>IF(RIGHT(J1650,3)="BTB","E","P")</f>
        <v/>
      </c>
      <c r="I1650">
        <f>LOOKUP(F1650,'Facture Chronopost'!L:L,'Facture Chronopost'!H:H)</f>
        <v/>
      </c>
      <c r="J1650" s="6">
        <f>TCD!U1651</f>
        <v/>
      </c>
      <c r="K1650">
        <f>K1649</f>
        <v/>
      </c>
      <c r="L1650" s="151">
        <f>_xlfn.XLOOKUP(F1650,'TCD poids'!A:A,'TCD poids'!C:C)</f>
        <v/>
      </c>
      <c r="M1650">
        <f>TCD!T1651</f>
        <v/>
      </c>
      <c r="N1650">
        <f>IF(I1650="",0.2,LOOKUP(I1650,'Pays TVA'!A:A,'Pays TVA'!B:B))</f>
        <v/>
      </c>
      <c r="O1650" s="151">
        <f>IF(TCD!M1651="","",TCD!M1651)</f>
        <v/>
      </c>
      <c r="P1650" s="151">
        <f>IF(TCD!J1651="","",TCD!J1651)</f>
        <v/>
      </c>
      <c r="Q1650" s="151">
        <f>IF(AND(TCD!L1651="",TCD!Q1651=""),"",IF(SUM(TCD!L1651,TCD!Q1651)&gt;15,29,9.5))</f>
        <v/>
      </c>
      <c r="R1650" s="151">
        <f>_xlfn.XLOOKUP(F1650,TCD!E:E,TCD!K:K,"")</f>
        <v/>
      </c>
      <c r="S1650" s="151">
        <f>IF(TCD!I1651="","",IF(TCD!I1651&gt;8.5,17,8.5))</f>
        <v/>
      </c>
      <c r="T1650" s="151">
        <f>TCD!Y1651</f>
        <v/>
      </c>
    </row>
    <row r="1651">
      <c r="A1651" s="13">
        <f>TCD!V1652</f>
        <v/>
      </c>
      <c r="B1651" s="1">
        <f>B1650</f>
        <v/>
      </c>
      <c r="F1651">
        <f>TCD!E1652</f>
        <v/>
      </c>
      <c r="H1651" s="6">
        <f>IF(RIGHT(J1651,3)="BTB","E","P")</f>
        <v/>
      </c>
      <c r="I1651">
        <f>LOOKUP(F1651,'Facture Chronopost'!L:L,'Facture Chronopost'!H:H)</f>
        <v/>
      </c>
      <c r="J1651" s="6">
        <f>TCD!U1652</f>
        <v/>
      </c>
      <c r="K1651">
        <f>K1650</f>
        <v/>
      </c>
      <c r="L1651" s="151">
        <f>_xlfn.XLOOKUP(F1651,'TCD poids'!A:A,'TCD poids'!C:C)</f>
        <v/>
      </c>
      <c r="M1651">
        <f>TCD!T1652</f>
        <v/>
      </c>
      <c r="N1651">
        <f>IF(I1651="",0.2,LOOKUP(I1651,'Pays TVA'!A:A,'Pays TVA'!B:B))</f>
        <v/>
      </c>
      <c r="O1651" s="151">
        <f>IF(TCD!M1652="","",TCD!M1652)</f>
        <v/>
      </c>
      <c r="P1651" s="151">
        <f>IF(TCD!J1652="","",TCD!J1652)</f>
        <v/>
      </c>
      <c r="Q1651" s="151">
        <f>IF(AND(TCD!L1652="",TCD!Q1652=""),"",IF(SUM(TCD!L1652,TCD!Q1652)&gt;15,29,9.5))</f>
        <v/>
      </c>
      <c r="R1651" s="151">
        <f>_xlfn.XLOOKUP(F1651,TCD!E:E,TCD!K:K,"")</f>
        <v/>
      </c>
      <c r="S1651" s="151">
        <f>IF(TCD!I1652="","",IF(TCD!I1652&gt;8.5,17,8.5))</f>
        <v/>
      </c>
      <c r="T1651" s="151">
        <f>TCD!Y1652</f>
        <v/>
      </c>
    </row>
    <row r="1652">
      <c r="A1652" s="13">
        <f>TCD!V1653</f>
        <v/>
      </c>
      <c r="B1652" s="1">
        <f>B1651</f>
        <v/>
      </c>
      <c r="F1652">
        <f>TCD!E1653</f>
        <v/>
      </c>
      <c r="H1652" s="6">
        <f>IF(RIGHT(J1652,3)="BTB","E","P")</f>
        <v/>
      </c>
      <c r="I1652">
        <f>LOOKUP(F1652,'Facture Chronopost'!L:L,'Facture Chronopost'!H:H)</f>
        <v/>
      </c>
      <c r="J1652" s="6">
        <f>TCD!U1653</f>
        <v/>
      </c>
      <c r="K1652">
        <f>K1651</f>
        <v/>
      </c>
      <c r="L1652" s="151">
        <f>_xlfn.XLOOKUP(F1652,'TCD poids'!A:A,'TCD poids'!C:C)</f>
        <v/>
      </c>
      <c r="M1652">
        <f>TCD!T1653</f>
        <v/>
      </c>
      <c r="N1652">
        <f>IF(I1652="",0.2,LOOKUP(I1652,'Pays TVA'!A:A,'Pays TVA'!B:B))</f>
        <v/>
      </c>
      <c r="O1652" s="151">
        <f>IF(TCD!M1653="","",TCD!M1653)</f>
        <v/>
      </c>
      <c r="P1652" s="151">
        <f>IF(TCD!J1653="","",TCD!J1653)</f>
        <v/>
      </c>
      <c r="Q1652" s="151">
        <f>IF(AND(TCD!L1653="",TCD!Q1653=""),"",IF(SUM(TCD!L1653,TCD!Q1653)&gt;15,29,9.5))</f>
        <v/>
      </c>
      <c r="R1652" s="151">
        <f>_xlfn.XLOOKUP(F1652,TCD!E:E,TCD!K:K,"")</f>
        <v/>
      </c>
      <c r="S1652" s="151">
        <f>IF(TCD!I1653="","",IF(TCD!I1653&gt;8.5,17,8.5))</f>
        <v/>
      </c>
      <c r="T1652" s="151">
        <f>TCD!Y1653</f>
        <v/>
      </c>
    </row>
    <row r="1653">
      <c r="A1653" s="13">
        <f>TCD!V1654</f>
        <v/>
      </c>
      <c r="B1653" s="1">
        <f>B1652</f>
        <v/>
      </c>
      <c r="F1653">
        <f>TCD!E1654</f>
        <v/>
      </c>
      <c r="H1653" s="6">
        <f>IF(RIGHT(J1653,3)="BTB","E","P")</f>
        <v/>
      </c>
      <c r="I1653">
        <f>LOOKUP(F1653,'Facture Chronopost'!L:L,'Facture Chronopost'!H:H)</f>
        <v/>
      </c>
      <c r="J1653" s="6">
        <f>TCD!U1654</f>
        <v/>
      </c>
      <c r="K1653">
        <f>K1652</f>
        <v/>
      </c>
      <c r="L1653" s="151">
        <f>_xlfn.XLOOKUP(F1653,'TCD poids'!A:A,'TCD poids'!C:C)</f>
        <v/>
      </c>
      <c r="M1653">
        <f>TCD!T1654</f>
        <v/>
      </c>
      <c r="N1653">
        <f>IF(I1653="",0.2,LOOKUP(I1653,'Pays TVA'!A:A,'Pays TVA'!B:B))</f>
        <v/>
      </c>
      <c r="O1653" s="151">
        <f>IF(TCD!M1654="","",TCD!M1654)</f>
        <v/>
      </c>
      <c r="P1653" s="151">
        <f>IF(TCD!J1654="","",TCD!J1654)</f>
        <v/>
      </c>
      <c r="Q1653" s="151">
        <f>IF(AND(TCD!L1654="",TCD!Q1654=""),"",IF(SUM(TCD!L1654,TCD!Q1654)&gt;15,29,9.5))</f>
        <v/>
      </c>
      <c r="R1653" s="151">
        <f>_xlfn.XLOOKUP(F1653,TCD!E:E,TCD!K:K,"")</f>
        <v/>
      </c>
      <c r="S1653" s="151">
        <f>IF(TCD!I1654="","",IF(TCD!I1654&gt;8.5,17,8.5))</f>
        <v/>
      </c>
      <c r="T1653" s="151">
        <f>TCD!Y1654</f>
        <v/>
      </c>
    </row>
    <row r="1654">
      <c r="A1654" s="13">
        <f>TCD!V1655</f>
        <v/>
      </c>
      <c r="B1654" s="1">
        <f>B1653</f>
        <v/>
      </c>
      <c r="F1654">
        <f>TCD!E1655</f>
        <v/>
      </c>
      <c r="H1654" s="6">
        <f>IF(RIGHT(J1654,3)="BTB","E","P")</f>
        <v/>
      </c>
      <c r="I1654">
        <f>LOOKUP(F1654,'Facture Chronopost'!L:L,'Facture Chronopost'!H:H)</f>
        <v/>
      </c>
      <c r="J1654" s="6">
        <f>TCD!U1655</f>
        <v/>
      </c>
      <c r="K1654">
        <f>K1653</f>
        <v/>
      </c>
      <c r="L1654" s="151">
        <f>_xlfn.XLOOKUP(F1654,'TCD poids'!A:A,'TCD poids'!C:C)</f>
        <v/>
      </c>
      <c r="M1654">
        <f>TCD!T1655</f>
        <v/>
      </c>
      <c r="N1654">
        <f>IF(I1654="",0.2,LOOKUP(I1654,'Pays TVA'!A:A,'Pays TVA'!B:B))</f>
        <v/>
      </c>
      <c r="O1654" s="151">
        <f>IF(TCD!M1655="","",TCD!M1655)</f>
        <v/>
      </c>
      <c r="P1654" s="151">
        <f>IF(TCD!J1655="","",TCD!J1655)</f>
        <v/>
      </c>
      <c r="Q1654" s="151">
        <f>IF(AND(TCD!L1655="",TCD!Q1655=""),"",IF(SUM(TCD!L1655,TCD!Q1655)&gt;15,29,9.5))</f>
        <v/>
      </c>
      <c r="R1654" s="151">
        <f>_xlfn.XLOOKUP(F1654,TCD!E:E,TCD!K:K,"")</f>
        <v/>
      </c>
      <c r="S1654" s="151">
        <f>IF(TCD!I1655="","",IF(TCD!I1655&gt;8.5,17,8.5))</f>
        <v/>
      </c>
      <c r="T1654" s="151">
        <f>TCD!Y1655</f>
        <v/>
      </c>
    </row>
    <row r="1655">
      <c r="A1655" s="13">
        <f>TCD!V1656</f>
        <v/>
      </c>
      <c r="B1655" s="1">
        <f>B1654</f>
        <v/>
      </c>
      <c r="F1655">
        <f>TCD!E1656</f>
        <v/>
      </c>
      <c r="H1655" s="6">
        <f>IF(RIGHT(J1655,3)="BTB","E","P")</f>
        <v/>
      </c>
      <c r="I1655">
        <f>LOOKUP(F1655,'Facture Chronopost'!L:L,'Facture Chronopost'!H:H)</f>
        <v/>
      </c>
      <c r="J1655" s="6">
        <f>TCD!U1656</f>
        <v/>
      </c>
      <c r="K1655">
        <f>K1654</f>
        <v/>
      </c>
      <c r="L1655" s="151">
        <f>_xlfn.XLOOKUP(F1655,'TCD poids'!A:A,'TCD poids'!C:C)</f>
        <v/>
      </c>
      <c r="M1655">
        <f>TCD!T1656</f>
        <v/>
      </c>
      <c r="N1655">
        <f>IF(I1655="",0.2,LOOKUP(I1655,'Pays TVA'!A:A,'Pays TVA'!B:B))</f>
        <v/>
      </c>
      <c r="O1655" s="151">
        <f>IF(TCD!M1656="","",TCD!M1656)</f>
        <v/>
      </c>
      <c r="P1655" s="151">
        <f>IF(TCD!J1656="","",TCD!J1656)</f>
        <v/>
      </c>
      <c r="Q1655" s="151">
        <f>IF(AND(TCD!L1656="",TCD!Q1656=""),"",IF(SUM(TCD!L1656,TCD!Q1656)&gt;15,29,9.5))</f>
        <v/>
      </c>
      <c r="R1655" s="151">
        <f>_xlfn.XLOOKUP(F1655,TCD!E:E,TCD!K:K,"")</f>
        <v/>
      </c>
      <c r="S1655" s="151">
        <f>IF(TCD!I1656="","",IF(TCD!I1656&gt;8.5,17,8.5))</f>
        <v/>
      </c>
      <c r="T1655" s="151">
        <f>TCD!Y1656</f>
        <v/>
      </c>
    </row>
    <row r="1656">
      <c r="A1656" s="13">
        <f>TCD!V1657</f>
        <v/>
      </c>
      <c r="B1656" s="1">
        <f>B1655</f>
        <v/>
      </c>
      <c r="F1656">
        <f>TCD!E1657</f>
        <v/>
      </c>
      <c r="H1656" s="6">
        <f>IF(RIGHT(J1656,3)="BTB","E","P")</f>
        <v/>
      </c>
      <c r="I1656">
        <f>LOOKUP(F1656,'Facture Chronopost'!L:L,'Facture Chronopost'!H:H)</f>
        <v/>
      </c>
      <c r="J1656" s="6">
        <f>TCD!U1657</f>
        <v/>
      </c>
      <c r="K1656">
        <f>K1655</f>
        <v/>
      </c>
      <c r="L1656" s="151">
        <f>_xlfn.XLOOKUP(F1656,'TCD poids'!A:A,'TCD poids'!C:C)</f>
        <v/>
      </c>
      <c r="M1656">
        <f>TCD!T1657</f>
        <v/>
      </c>
      <c r="N1656">
        <f>IF(I1656="",0.2,LOOKUP(I1656,'Pays TVA'!A:A,'Pays TVA'!B:B))</f>
        <v/>
      </c>
      <c r="O1656" s="151">
        <f>IF(TCD!M1657="","",TCD!M1657)</f>
        <v/>
      </c>
      <c r="P1656" s="151">
        <f>IF(TCD!J1657="","",TCD!J1657)</f>
        <v/>
      </c>
      <c r="Q1656" s="151">
        <f>IF(AND(TCD!L1657="",TCD!Q1657=""),"",IF(SUM(TCD!L1657,TCD!Q1657)&gt;15,29,9.5))</f>
        <v/>
      </c>
      <c r="R1656" s="151">
        <f>_xlfn.XLOOKUP(F1656,TCD!E:E,TCD!K:K,"")</f>
        <v/>
      </c>
      <c r="S1656" s="151">
        <f>IF(TCD!I1657="","",IF(TCD!I1657&gt;8.5,17,8.5))</f>
        <v/>
      </c>
      <c r="T1656" s="151">
        <f>TCD!Y1657</f>
        <v/>
      </c>
    </row>
    <row r="1657">
      <c r="A1657" s="13">
        <f>TCD!V1658</f>
        <v/>
      </c>
      <c r="B1657" s="1">
        <f>B1656</f>
        <v/>
      </c>
      <c r="F1657">
        <f>TCD!E1658</f>
        <v/>
      </c>
      <c r="H1657" s="6">
        <f>IF(RIGHT(J1657,3)="BTB","E","P")</f>
        <v/>
      </c>
      <c r="I1657">
        <f>LOOKUP(F1657,'Facture Chronopost'!L:L,'Facture Chronopost'!H:H)</f>
        <v/>
      </c>
      <c r="J1657" s="6">
        <f>TCD!U1658</f>
        <v/>
      </c>
      <c r="K1657">
        <f>K1656</f>
        <v/>
      </c>
      <c r="L1657" s="151">
        <f>_xlfn.XLOOKUP(F1657,'TCD poids'!A:A,'TCD poids'!C:C)</f>
        <v/>
      </c>
      <c r="M1657">
        <f>TCD!T1658</f>
        <v/>
      </c>
      <c r="N1657">
        <f>IF(I1657="",0.2,LOOKUP(I1657,'Pays TVA'!A:A,'Pays TVA'!B:B))</f>
        <v/>
      </c>
      <c r="O1657" s="151">
        <f>IF(TCD!M1658="","",TCD!M1658)</f>
        <v/>
      </c>
      <c r="P1657" s="151">
        <f>IF(TCD!J1658="","",TCD!J1658)</f>
        <v/>
      </c>
      <c r="Q1657" s="151">
        <f>IF(AND(TCD!L1658="",TCD!Q1658=""),"",IF(SUM(TCD!L1658,TCD!Q1658)&gt;15,29,9.5))</f>
        <v/>
      </c>
      <c r="R1657" s="151">
        <f>_xlfn.XLOOKUP(F1657,TCD!E:E,TCD!K:K,"")</f>
        <v/>
      </c>
      <c r="S1657" s="151">
        <f>IF(TCD!I1658="","",IF(TCD!I1658&gt;8.5,17,8.5))</f>
        <v/>
      </c>
      <c r="T1657" s="151">
        <f>TCD!Y1658</f>
        <v/>
      </c>
    </row>
    <row r="1658">
      <c r="A1658" s="13">
        <f>TCD!V1659</f>
        <v/>
      </c>
      <c r="B1658" s="1">
        <f>B1657</f>
        <v/>
      </c>
      <c r="F1658">
        <f>TCD!E1659</f>
        <v/>
      </c>
      <c r="H1658" s="6">
        <f>IF(RIGHT(J1658,3)="BTB","E","P")</f>
        <v/>
      </c>
      <c r="I1658">
        <f>LOOKUP(F1658,'Facture Chronopost'!L:L,'Facture Chronopost'!H:H)</f>
        <v/>
      </c>
      <c r="J1658" s="6">
        <f>TCD!U1659</f>
        <v/>
      </c>
      <c r="K1658">
        <f>K1657</f>
        <v/>
      </c>
      <c r="L1658" s="151">
        <f>_xlfn.XLOOKUP(F1658,'TCD poids'!A:A,'TCD poids'!C:C)</f>
        <v/>
      </c>
      <c r="M1658">
        <f>TCD!T1659</f>
        <v/>
      </c>
      <c r="N1658">
        <f>IF(I1658="",0.2,LOOKUP(I1658,'Pays TVA'!A:A,'Pays TVA'!B:B))</f>
        <v/>
      </c>
      <c r="O1658" s="151">
        <f>IF(TCD!M1659="","",TCD!M1659)</f>
        <v/>
      </c>
      <c r="P1658" s="151">
        <f>IF(TCD!J1659="","",TCD!J1659)</f>
        <v/>
      </c>
      <c r="Q1658" s="151">
        <f>IF(AND(TCD!L1659="",TCD!Q1659=""),"",IF(SUM(TCD!L1659,TCD!Q1659)&gt;15,29,9.5))</f>
        <v/>
      </c>
      <c r="R1658" s="151">
        <f>_xlfn.XLOOKUP(F1658,TCD!E:E,TCD!K:K,"")</f>
        <v/>
      </c>
      <c r="S1658" s="151">
        <f>IF(TCD!I1659="","",IF(TCD!I1659&gt;8.5,17,8.5))</f>
        <v/>
      </c>
      <c r="T1658" s="151">
        <f>TCD!Y1659</f>
        <v/>
      </c>
    </row>
    <row r="1659">
      <c r="A1659" s="13">
        <f>TCD!V1660</f>
        <v/>
      </c>
      <c r="B1659" s="1">
        <f>B1658</f>
        <v/>
      </c>
      <c r="F1659">
        <f>TCD!E1660</f>
        <v/>
      </c>
      <c r="H1659" s="6">
        <f>IF(RIGHT(J1659,3)="BTB","E","P")</f>
        <v/>
      </c>
      <c r="I1659">
        <f>LOOKUP(F1659,'Facture Chronopost'!L:L,'Facture Chronopost'!H:H)</f>
        <v/>
      </c>
      <c r="J1659" s="6">
        <f>TCD!U1660</f>
        <v/>
      </c>
      <c r="K1659">
        <f>K1658</f>
        <v/>
      </c>
      <c r="L1659" s="151">
        <f>_xlfn.XLOOKUP(F1659,'TCD poids'!A:A,'TCD poids'!C:C)</f>
        <v/>
      </c>
      <c r="M1659">
        <f>TCD!T1660</f>
        <v/>
      </c>
      <c r="N1659">
        <f>IF(I1659="",0.2,LOOKUP(I1659,'Pays TVA'!A:A,'Pays TVA'!B:B))</f>
        <v/>
      </c>
      <c r="O1659" s="151">
        <f>IF(TCD!M1660="","",TCD!M1660)</f>
        <v/>
      </c>
      <c r="P1659" s="151">
        <f>IF(TCD!J1660="","",TCD!J1660)</f>
        <v/>
      </c>
      <c r="Q1659" s="151">
        <f>IF(AND(TCD!L1660="",TCD!Q1660=""),"",IF(SUM(TCD!L1660,TCD!Q1660)&gt;15,29,9.5))</f>
        <v/>
      </c>
      <c r="R1659" s="151">
        <f>_xlfn.XLOOKUP(F1659,TCD!E:E,TCD!K:K,"")</f>
        <v/>
      </c>
      <c r="S1659" s="151">
        <f>IF(TCD!I1660="","",IF(TCD!I1660&gt;8.5,17,8.5))</f>
        <v/>
      </c>
      <c r="T1659" s="151">
        <f>TCD!Y1660</f>
        <v/>
      </c>
    </row>
    <row r="1660">
      <c r="A1660" s="13">
        <f>TCD!V1661</f>
        <v/>
      </c>
      <c r="B1660" s="1">
        <f>B1659</f>
        <v/>
      </c>
      <c r="F1660">
        <f>TCD!E1661</f>
        <v/>
      </c>
      <c r="H1660" s="6">
        <f>IF(RIGHT(J1660,3)="BTB","E","P")</f>
        <v/>
      </c>
      <c r="I1660">
        <f>LOOKUP(F1660,'Facture Chronopost'!L:L,'Facture Chronopost'!H:H)</f>
        <v/>
      </c>
      <c r="J1660" s="6">
        <f>TCD!U1661</f>
        <v/>
      </c>
      <c r="K1660">
        <f>K1659</f>
        <v/>
      </c>
      <c r="L1660" s="151">
        <f>_xlfn.XLOOKUP(F1660,'TCD poids'!A:A,'TCD poids'!C:C)</f>
        <v/>
      </c>
      <c r="M1660">
        <f>TCD!T1661</f>
        <v/>
      </c>
      <c r="N1660">
        <f>IF(I1660="",0.2,LOOKUP(I1660,'Pays TVA'!A:A,'Pays TVA'!B:B))</f>
        <v/>
      </c>
      <c r="O1660" s="151">
        <f>IF(TCD!M1661="","",TCD!M1661)</f>
        <v/>
      </c>
      <c r="P1660" s="151">
        <f>IF(TCD!J1661="","",TCD!J1661)</f>
        <v/>
      </c>
      <c r="Q1660" s="151">
        <f>IF(AND(TCD!L1661="",TCD!Q1661=""),"",IF(SUM(TCD!L1661,TCD!Q1661)&gt;15,29,9.5))</f>
        <v/>
      </c>
      <c r="R1660" s="151">
        <f>_xlfn.XLOOKUP(F1660,TCD!E:E,TCD!K:K,"")</f>
        <v/>
      </c>
      <c r="S1660" s="151">
        <f>IF(TCD!I1661="","",IF(TCD!I1661&gt;8.5,17,8.5))</f>
        <v/>
      </c>
      <c r="T1660" s="151">
        <f>TCD!Y1661</f>
        <v/>
      </c>
    </row>
    <row r="1661">
      <c r="A1661" s="13">
        <f>TCD!V1662</f>
        <v/>
      </c>
      <c r="B1661" s="1">
        <f>B1660</f>
        <v/>
      </c>
      <c r="F1661">
        <f>TCD!E1662</f>
        <v/>
      </c>
      <c r="H1661" s="6">
        <f>IF(RIGHT(J1661,3)="BTB","E","P")</f>
        <v/>
      </c>
      <c r="I1661">
        <f>LOOKUP(F1661,'Facture Chronopost'!L:L,'Facture Chronopost'!H:H)</f>
        <v/>
      </c>
      <c r="J1661" s="6">
        <f>TCD!U1662</f>
        <v/>
      </c>
      <c r="K1661">
        <f>K1660</f>
        <v/>
      </c>
      <c r="L1661" s="151">
        <f>_xlfn.XLOOKUP(F1661,'TCD poids'!A:A,'TCD poids'!C:C)</f>
        <v/>
      </c>
      <c r="M1661">
        <f>TCD!T1662</f>
        <v/>
      </c>
      <c r="N1661">
        <f>IF(I1661="",0.2,LOOKUP(I1661,'Pays TVA'!A:A,'Pays TVA'!B:B))</f>
        <v/>
      </c>
      <c r="O1661" s="151">
        <f>IF(TCD!M1662="","",TCD!M1662)</f>
        <v/>
      </c>
      <c r="P1661" s="151">
        <f>IF(TCD!J1662="","",TCD!J1662)</f>
        <v/>
      </c>
      <c r="Q1661" s="151">
        <f>IF(AND(TCD!L1662="",TCD!Q1662=""),"",IF(SUM(TCD!L1662,TCD!Q1662)&gt;15,29,9.5))</f>
        <v/>
      </c>
      <c r="R1661" s="151">
        <f>_xlfn.XLOOKUP(F1661,TCD!E:E,TCD!K:K,"")</f>
        <v/>
      </c>
      <c r="S1661" s="151">
        <f>IF(TCD!I1662="","",IF(TCD!I1662&gt;8.5,17,8.5))</f>
        <v/>
      </c>
      <c r="T1661" s="151">
        <f>TCD!Y1662</f>
        <v/>
      </c>
    </row>
    <row r="1662">
      <c r="A1662" s="13">
        <f>TCD!V1663</f>
        <v/>
      </c>
      <c r="B1662" s="1">
        <f>B1661</f>
        <v/>
      </c>
      <c r="F1662">
        <f>TCD!E1663</f>
        <v/>
      </c>
      <c r="H1662" s="6">
        <f>IF(RIGHT(J1662,3)="BTB","E","P")</f>
        <v/>
      </c>
      <c r="I1662">
        <f>LOOKUP(F1662,'Facture Chronopost'!L:L,'Facture Chronopost'!H:H)</f>
        <v/>
      </c>
      <c r="J1662" s="6">
        <f>TCD!U1663</f>
        <v/>
      </c>
      <c r="K1662">
        <f>K1661</f>
        <v/>
      </c>
      <c r="L1662" s="151">
        <f>_xlfn.XLOOKUP(F1662,'TCD poids'!A:A,'TCD poids'!C:C)</f>
        <v/>
      </c>
      <c r="M1662">
        <f>TCD!T1663</f>
        <v/>
      </c>
      <c r="N1662">
        <f>IF(I1662="",0.2,LOOKUP(I1662,'Pays TVA'!A:A,'Pays TVA'!B:B))</f>
        <v/>
      </c>
      <c r="O1662" s="151">
        <f>IF(TCD!M1663="","",TCD!M1663)</f>
        <v/>
      </c>
      <c r="P1662" s="151">
        <f>IF(TCD!J1663="","",TCD!J1663)</f>
        <v/>
      </c>
      <c r="Q1662" s="151">
        <f>IF(AND(TCD!L1663="",TCD!Q1663=""),"",IF(SUM(TCD!L1663,TCD!Q1663)&gt;15,29,9.5))</f>
        <v/>
      </c>
      <c r="R1662" s="151">
        <f>_xlfn.XLOOKUP(F1662,TCD!E:E,TCD!K:K,"")</f>
        <v/>
      </c>
      <c r="S1662" s="151">
        <f>IF(TCD!I1663="","",IF(TCD!I1663&gt;8.5,17,8.5))</f>
        <v/>
      </c>
      <c r="T1662" s="151">
        <f>TCD!Y1663</f>
        <v/>
      </c>
    </row>
    <row r="1663">
      <c r="A1663" s="13">
        <f>TCD!V1664</f>
        <v/>
      </c>
      <c r="B1663" s="1">
        <f>B1662</f>
        <v/>
      </c>
      <c r="F1663">
        <f>TCD!E1664</f>
        <v/>
      </c>
      <c r="H1663" s="6">
        <f>IF(RIGHT(J1663,3)="BTB","E","P")</f>
        <v/>
      </c>
      <c r="I1663">
        <f>LOOKUP(F1663,'Facture Chronopost'!L:L,'Facture Chronopost'!H:H)</f>
        <v/>
      </c>
      <c r="J1663" s="6">
        <f>TCD!U1664</f>
        <v/>
      </c>
      <c r="K1663">
        <f>K1662</f>
        <v/>
      </c>
      <c r="L1663" s="151">
        <f>_xlfn.XLOOKUP(F1663,'TCD poids'!A:A,'TCD poids'!C:C)</f>
        <v/>
      </c>
      <c r="M1663">
        <f>TCD!T1664</f>
        <v/>
      </c>
      <c r="N1663">
        <f>IF(I1663="",0.2,LOOKUP(I1663,'Pays TVA'!A:A,'Pays TVA'!B:B))</f>
        <v/>
      </c>
      <c r="O1663" s="151">
        <f>IF(TCD!M1664="","",TCD!M1664)</f>
        <v/>
      </c>
      <c r="P1663" s="151">
        <f>IF(TCD!J1664="","",TCD!J1664)</f>
        <v/>
      </c>
      <c r="Q1663" s="151">
        <f>IF(AND(TCD!L1664="",TCD!Q1664=""),"",IF(SUM(TCD!L1664,TCD!Q1664)&gt;15,29,9.5))</f>
        <v/>
      </c>
      <c r="R1663" s="151">
        <f>_xlfn.XLOOKUP(F1663,TCD!E:E,TCD!K:K,"")</f>
        <v/>
      </c>
      <c r="S1663" s="151">
        <f>IF(TCD!I1664="","",IF(TCD!I1664&gt;8.5,17,8.5))</f>
        <v/>
      </c>
      <c r="T1663" s="151">
        <f>TCD!Y1664</f>
        <v/>
      </c>
    </row>
    <row r="1664">
      <c r="A1664" s="13">
        <f>TCD!V1665</f>
        <v/>
      </c>
      <c r="B1664" s="1">
        <f>B1663</f>
        <v/>
      </c>
      <c r="F1664">
        <f>TCD!E1665</f>
        <v/>
      </c>
      <c r="H1664" s="6">
        <f>IF(RIGHT(J1664,3)="BTB","E","P")</f>
        <v/>
      </c>
      <c r="I1664">
        <f>LOOKUP(F1664,'Facture Chronopost'!L:L,'Facture Chronopost'!H:H)</f>
        <v/>
      </c>
      <c r="J1664" s="6">
        <f>TCD!U1665</f>
        <v/>
      </c>
      <c r="K1664">
        <f>K1663</f>
        <v/>
      </c>
      <c r="L1664" s="151">
        <f>_xlfn.XLOOKUP(F1664,'TCD poids'!A:A,'TCD poids'!C:C)</f>
        <v/>
      </c>
      <c r="M1664">
        <f>TCD!T1665</f>
        <v/>
      </c>
      <c r="N1664">
        <f>IF(I1664="",0.2,LOOKUP(I1664,'Pays TVA'!A:A,'Pays TVA'!B:B))</f>
        <v/>
      </c>
      <c r="O1664" s="151">
        <f>IF(TCD!M1665="","",TCD!M1665)</f>
        <v/>
      </c>
      <c r="P1664" s="151">
        <f>IF(TCD!J1665="","",TCD!J1665)</f>
        <v/>
      </c>
      <c r="Q1664" s="151">
        <f>IF(AND(TCD!L1665="",TCD!Q1665=""),"",IF(SUM(TCD!L1665,TCD!Q1665)&gt;15,29,9.5))</f>
        <v/>
      </c>
      <c r="R1664" s="151">
        <f>_xlfn.XLOOKUP(F1664,TCD!E:E,TCD!K:K,"")</f>
        <v/>
      </c>
      <c r="S1664" s="151">
        <f>IF(TCD!I1665="","",IF(TCD!I1665&gt;8.5,17,8.5))</f>
        <v/>
      </c>
      <c r="T1664" s="151">
        <f>TCD!Y1665</f>
        <v/>
      </c>
    </row>
    <row r="1665">
      <c r="A1665" s="13">
        <f>TCD!V1666</f>
        <v/>
      </c>
      <c r="B1665" s="1">
        <f>B1664</f>
        <v/>
      </c>
      <c r="F1665">
        <f>TCD!E1666</f>
        <v/>
      </c>
      <c r="H1665" s="6">
        <f>IF(RIGHT(J1665,3)="BTB","E","P")</f>
        <v/>
      </c>
      <c r="I1665">
        <f>LOOKUP(F1665,'Facture Chronopost'!L:L,'Facture Chronopost'!H:H)</f>
        <v/>
      </c>
      <c r="J1665" s="6">
        <f>TCD!U1666</f>
        <v/>
      </c>
      <c r="K1665">
        <f>K1664</f>
        <v/>
      </c>
      <c r="L1665" s="151">
        <f>_xlfn.XLOOKUP(F1665,'TCD poids'!A:A,'TCD poids'!C:C)</f>
        <v/>
      </c>
      <c r="M1665">
        <f>TCD!T1666</f>
        <v/>
      </c>
      <c r="N1665">
        <f>IF(I1665="",0.2,LOOKUP(I1665,'Pays TVA'!A:A,'Pays TVA'!B:B))</f>
        <v/>
      </c>
      <c r="O1665" s="151">
        <f>IF(TCD!M1666="","",TCD!M1666)</f>
        <v/>
      </c>
      <c r="P1665" s="151">
        <f>IF(TCD!J1666="","",TCD!J1666)</f>
        <v/>
      </c>
      <c r="Q1665" s="151">
        <f>IF(AND(TCD!L1666="",TCD!Q1666=""),"",IF(SUM(TCD!L1666,TCD!Q1666)&gt;15,29,9.5))</f>
        <v/>
      </c>
      <c r="R1665" s="151">
        <f>_xlfn.XLOOKUP(F1665,TCD!E:E,TCD!K:K,"")</f>
        <v/>
      </c>
      <c r="S1665" s="151">
        <f>IF(TCD!I1666="","",IF(TCD!I1666&gt;8.5,17,8.5))</f>
        <v/>
      </c>
      <c r="T1665" s="151">
        <f>TCD!Y1666</f>
        <v/>
      </c>
    </row>
    <row r="1666">
      <c r="A1666" s="13">
        <f>TCD!V1667</f>
        <v/>
      </c>
      <c r="B1666" s="1">
        <f>B1665</f>
        <v/>
      </c>
      <c r="F1666">
        <f>TCD!E1667</f>
        <v/>
      </c>
      <c r="H1666" s="6">
        <f>IF(RIGHT(J1666,3)="BTB","E","P")</f>
        <v/>
      </c>
      <c r="I1666">
        <f>LOOKUP(F1666,'Facture Chronopost'!L:L,'Facture Chronopost'!H:H)</f>
        <v/>
      </c>
      <c r="J1666" s="6">
        <f>TCD!U1667</f>
        <v/>
      </c>
      <c r="K1666">
        <f>K1665</f>
        <v/>
      </c>
      <c r="L1666" s="151">
        <f>_xlfn.XLOOKUP(F1666,'TCD poids'!A:A,'TCD poids'!C:C)</f>
        <v/>
      </c>
      <c r="M1666">
        <f>TCD!T1667</f>
        <v/>
      </c>
      <c r="N1666">
        <f>IF(I1666="",0.2,LOOKUP(I1666,'Pays TVA'!A:A,'Pays TVA'!B:B))</f>
        <v/>
      </c>
      <c r="O1666" s="151">
        <f>IF(TCD!M1667="","",TCD!M1667)</f>
        <v/>
      </c>
      <c r="P1666" s="151">
        <f>IF(TCD!J1667="","",TCD!J1667)</f>
        <v/>
      </c>
      <c r="Q1666" s="151">
        <f>IF(AND(TCD!L1667="",TCD!Q1667=""),"",IF(SUM(TCD!L1667,TCD!Q1667)&gt;15,29,9.5))</f>
        <v/>
      </c>
      <c r="R1666" s="151">
        <f>_xlfn.XLOOKUP(F1666,TCD!E:E,TCD!K:K,"")</f>
        <v/>
      </c>
      <c r="S1666" s="151">
        <f>IF(TCD!I1667="","",IF(TCD!I1667&gt;8.5,17,8.5))</f>
        <v/>
      </c>
      <c r="T1666" s="151">
        <f>TCD!Y1667</f>
        <v/>
      </c>
    </row>
    <row r="1667">
      <c r="A1667" s="13">
        <f>TCD!V1668</f>
        <v/>
      </c>
      <c r="B1667" s="1">
        <f>B1666</f>
        <v/>
      </c>
      <c r="F1667">
        <f>TCD!E1668</f>
        <v/>
      </c>
      <c r="H1667" s="6">
        <f>IF(RIGHT(J1667,3)="BTB","E","P")</f>
        <v/>
      </c>
      <c r="I1667">
        <f>LOOKUP(F1667,'Facture Chronopost'!L:L,'Facture Chronopost'!H:H)</f>
        <v/>
      </c>
      <c r="J1667" s="6">
        <f>TCD!U1668</f>
        <v/>
      </c>
      <c r="K1667">
        <f>K1666</f>
        <v/>
      </c>
      <c r="L1667" s="151">
        <f>_xlfn.XLOOKUP(F1667,'TCD poids'!A:A,'TCD poids'!C:C)</f>
        <v/>
      </c>
      <c r="M1667">
        <f>TCD!T1668</f>
        <v/>
      </c>
      <c r="N1667">
        <f>IF(I1667="",0.2,LOOKUP(I1667,'Pays TVA'!A:A,'Pays TVA'!B:B))</f>
        <v/>
      </c>
      <c r="O1667" s="151">
        <f>IF(TCD!M1668="","",TCD!M1668)</f>
        <v/>
      </c>
      <c r="P1667" s="151">
        <f>IF(TCD!J1668="","",TCD!J1668)</f>
        <v/>
      </c>
      <c r="Q1667" s="151">
        <f>IF(AND(TCD!L1668="",TCD!Q1668=""),"",IF(SUM(TCD!L1668,TCD!Q1668)&gt;15,29,9.5))</f>
        <v/>
      </c>
      <c r="R1667" s="151">
        <f>_xlfn.XLOOKUP(F1667,TCD!E:E,TCD!K:K,"")</f>
        <v/>
      </c>
      <c r="S1667" s="151">
        <f>IF(TCD!I1668="","",IF(TCD!I1668&gt;8.5,17,8.5))</f>
        <v/>
      </c>
      <c r="T1667" s="151">
        <f>TCD!Y1668</f>
        <v/>
      </c>
    </row>
    <row r="1668">
      <c r="A1668" s="13">
        <f>TCD!V1669</f>
        <v/>
      </c>
      <c r="B1668" s="1">
        <f>B1667</f>
        <v/>
      </c>
      <c r="F1668">
        <f>TCD!E1669</f>
        <v/>
      </c>
      <c r="H1668" s="6">
        <f>IF(RIGHT(J1668,3)="BTB","E","P")</f>
        <v/>
      </c>
      <c r="I1668">
        <f>LOOKUP(F1668,'Facture Chronopost'!L:L,'Facture Chronopost'!H:H)</f>
        <v/>
      </c>
      <c r="J1668" s="6">
        <f>TCD!U1669</f>
        <v/>
      </c>
      <c r="K1668">
        <f>K1667</f>
        <v/>
      </c>
      <c r="L1668" s="151">
        <f>_xlfn.XLOOKUP(F1668,'TCD poids'!A:A,'TCD poids'!C:C)</f>
        <v/>
      </c>
      <c r="M1668">
        <f>TCD!T1669</f>
        <v/>
      </c>
      <c r="N1668">
        <f>IF(I1668="",0.2,LOOKUP(I1668,'Pays TVA'!A:A,'Pays TVA'!B:B))</f>
        <v/>
      </c>
      <c r="O1668" s="151">
        <f>IF(TCD!M1669="","",TCD!M1669)</f>
        <v/>
      </c>
      <c r="P1668" s="151">
        <f>IF(TCD!J1669="","",TCD!J1669)</f>
        <v/>
      </c>
      <c r="Q1668" s="151">
        <f>IF(AND(TCD!L1669="",TCD!Q1669=""),"",IF(SUM(TCD!L1669,TCD!Q1669)&gt;15,29,9.5))</f>
        <v/>
      </c>
      <c r="R1668" s="151">
        <f>_xlfn.XLOOKUP(F1668,TCD!E:E,TCD!K:K,"")</f>
        <v/>
      </c>
      <c r="S1668" s="151">
        <f>IF(TCD!I1669="","",IF(TCD!I1669&gt;8.5,17,8.5))</f>
        <v/>
      </c>
      <c r="T1668" s="151">
        <f>TCD!Y1669</f>
        <v/>
      </c>
    </row>
    <row r="1669">
      <c r="A1669" s="13">
        <f>TCD!V1670</f>
        <v/>
      </c>
      <c r="B1669" s="1">
        <f>B1668</f>
        <v/>
      </c>
      <c r="F1669">
        <f>TCD!E1670</f>
        <v/>
      </c>
      <c r="H1669" s="6">
        <f>IF(RIGHT(J1669,3)="BTB","E","P")</f>
        <v/>
      </c>
      <c r="I1669">
        <f>LOOKUP(F1669,'Facture Chronopost'!L:L,'Facture Chronopost'!H:H)</f>
        <v/>
      </c>
      <c r="J1669" s="6">
        <f>TCD!U1670</f>
        <v/>
      </c>
      <c r="K1669">
        <f>K1668</f>
        <v/>
      </c>
      <c r="L1669" s="151">
        <f>_xlfn.XLOOKUP(F1669,'TCD poids'!A:A,'TCD poids'!C:C)</f>
        <v/>
      </c>
      <c r="M1669">
        <f>TCD!T1670</f>
        <v/>
      </c>
      <c r="N1669">
        <f>IF(I1669="",0.2,LOOKUP(I1669,'Pays TVA'!A:A,'Pays TVA'!B:B))</f>
        <v/>
      </c>
      <c r="O1669" s="151">
        <f>IF(TCD!M1670="","",TCD!M1670)</f>
        <v/>
      </c>
      <c r="P1669" s="151">
        <f>IF(TCD!J1670="","",TCD!J1670)</f>
        <v/>
      </c>
      <c r="Q1669" s="151">
        <f>IF(AND(TCD!L1670="",TCD!Q1670=""),"",IF(SUM(TCD!L1670,TCD!Q1670)&gt;15,29,9.5))</f>
        <v/>
      </c>
      <c r="R1669" s="151">
        <f>_xlfn.XLOOKUP(F1669,TCD!E:E,TCD!K:K,"")</f>
        <v/>
      </c>
      <c r="S1669" s="151">
        <f>IF(TCD!I1670="","",IF(TCD!I1670&gt;8.5,17,8.5))</f>
        <v/>
      </c>
      <c r="T1669" s="151">
        <f>TCD!Y1670</f>
        <v/>
      </c>
    </row>
    <row r="1670">
      <c r="A1670" s="13">
        <f>TCD!V1671</f>
        <v/>
      </c>
      <c r="B1670" s="1">
        <f>B1669</f>
        <v/>
      </c>
      <c r="F1670">
        <f>TCD!E1671</f>
        <v/>
      </c>
      <c r="H1670" s="6">
        <f>IF(RIGHT(J1670,3)="BTB","E","P")</f>
        <v/>
      </c>
      <c r="I1670">
        <f>LOOKUP(F1670,'Facture Chronopost'!L:L,'Facture Chronopost'!H:H)</f>
        <v/>
      </c>
      <c r="J1670" s="6">
        <f>TCD!U1671</f>
        <v/>
      </c>
      <c r="K1670">
        <f>K1669</f>
        <v/>
      </c>
      <c r="L1670" s="151">
        <f>_xlfn.XLOOKUP(F1670,'TCD poids'!A:A,'TCD poids'!C:C)</f>
        <v/>
      </c>
      <c r="M1670">
        <f>TCD!T1671</f>
        <v/>
      </c>
      <c r="N1670">
        <f>IF(I1670="",0.2,LOOKUP(I1670,'Pays TVA'!A:A,'Pays TVA'!B:B))</f>
        <v/>
      </c>
      <c r="O1670" s="151">
        <f>IF(TCD!M1671="","",TCD!M1671)</f>
        <v/>
      </c>
      <c r="P1670" s="151">
        <f>IF(TCD!J1671="","",TCD!J1671)</f>
        <v/>
      </c>
      <c r="Q1670" s="151">
        <f>IF(AND(TCD!L1671="",TCD!Q1671=""),"",IF(SUM(TCD!L1671,TCD!Q1671)&gt;15,29,9.5))</f>
        <v/>
      </c>
      <c r="R1670" s="151">
        <f>_xlfn.XLOOKUP(F1670,TCD!E:E,TCD!K:K,"")</f>
        <v/>
      </c>
      <c r="S1670" s="151">
        <f>IF(TCD!I1671="","",IF(TCD!I1671&gt;8.5,17,8.5))</f>
        <v/>
      </c>
      <c r="T1670" s="151">
        <f>TCD!Y1671</f>
        <v/>
      </c>
    </row>
    <row r="1671">
      <c r="A1671" s="13">
        <f>TCD!V1672</f>
        <v/>
      </c>
      <c r="B1671" s="1">
        <f>B1670</f>
        <v/>
      </c>
      <c r="F1671">
        <f>TCD!E1672</f>
        <v/>
      </c>
      <c r="H1671" s="6">
        <f>IF(RIGHT(J1671,3)="BTB","E","P")</f>
        <v/>
      </c>
      <c r="I1671">
        <f>LOOKUP(F1671,'Facture Chronopost'!L:L,'Facture Chronopost'!H:H)</f>
        <v/>
      </c>
      <c r="J1671" s="6">
        <f>TCD!U1672</f>
        <v/>
      </c>
      <c r="K1671">
        <f>K1670</f>
        <v/>
      </c>
      <c r="L1671" s="151">
        <f>_xlfn.XLOOKUP(F1671,'TCD poids'!A:A,'TCD poids'!C:C)</f>
        <v/>
      </c>
      <c r="M1671">
        <f>TCD!T1672</f>
        <v/>
      </c>
      <c r="N1671">
        <f>IF(I1671="",0.2,LOOKUP(I1671,'Pays TVA'!A:A,'Pays TVA'!B:B))</f>
        <v/>
      </c>
      <c r="O1671" s="151">
        <f>IF(TCD!M1672="","",TCD!M1672)</f>
        <v/>
      </c>
      <c r="P1671" s="151">
        <f>IF(TCD!J1672="","",TCD!J1672)</f>
        <v/>
      </c>
      <c r="Q1671" s="151">
        <f>IF(AND(TCD!L1672="",TCD!Q1672=""),"",IF(SUM(TCD!L1672,TCD!Q1672)&gt;15,29,9.5))</f>
        <v/>
      </c>
      <c r="R1671" s="151">
        <f>_xlfn.XLOOKUP(F1671,TCD!E:E,TCD!K:K,"")</f>
        <v/>
      </c>
      <c r="S1671" s="151">
        <f>IF(TCD!I1672="","",IF(TCD!I1672&gt;8.5,17,8.5))</f>
        <v/>
      </c>
      <c r="T1671" s="151">
        <f>TCD!Y1672</f>
        <v/>
      </c>
    </row>
    <row r="1672">
      <c r="A1672" s="13">
        <f>TCD!V1673</f>
        <v/>
      </c>
      <c r="B1672" s="1">
        <f>B1671</f>
        <v/>
      </c>
      <c r="F1672">
        <f>TCD!E1673</f>
        <v/>
      </c>
      <c r="H1672" s="6">
        <f>IF(RIGHT(J1672,3)="BTB","E","P")</f>
        <v/>
      </c>
      <c r="I1672">
        <f>LOOKUP(F1672,'Facture Chronopost'!L:L,'Facture Chronopost'!H:H)</f>
        <v/>
      </c>
      <c r="J1672" s="6">
        <f>TCD!U1673</f>
        <v/>
      </c>
      <c r="K1672">
        <f>K1671</f>
        <v/>
      </c>
      <c r="L1672" s="151">
        <f>_xlfn.XLOOKUP(F1672,'TCD poids'!A:A,'TCD poids'!C:C)</f>
        <v/>
      </c>
      <c r="M1672">
        <f>TCD!T1673</f>
        <v/>
      </c>
      <c r="N1672">
        <f>IF(I1672="",0.2,LOOKUP(I1672,'Pays TVA'!A:A,'Pays TVA'!B:B))</f>
        <v/>
      </c>
      <c r="O1672" s="151">
        <f>IF(TCD!M1673="","",TCD!M1673)</f>
        <v/>
      </c>
      <c r="P1672" s="151">
        <f>IF(TCD!J1673="","",TCD!J1673)</f>
        <v/>
      </c>
      <c r="Q1672" s="151">
        <f>IF(AND(TCD!L1673="",TCD!Q1673=""),"",IF(SUM(TCD!L1673,TCD!Q1673)&gt;15,29,9.5))</f>
        <v/>
      </c>
      <c r="R1672" s="151">
        <f>_xlfn.XLOOKUP(F1672,TCD!E:E,TCD!K:K,"")</f>
        <v/>
      </c>
      <c r="S1672" s="151">
        <f>IF(TCD!I1673="","",IF(TCD!I1673&gt;8.5,17,8.5))</f>
        <v/>
      </c>
      <c r="T1672" s="151">
        <f>TCD!Y1673</f>
        <v/>
      </c>
    </row>
    <row r="1673">
      <c r="A1673" s="13">
        <f>TCD!V1674</f>
        <v/>
      </c>
      <c r="B1673" s="1">
        <f>B1672</f>
        <v/>
      </c>
      <c r="F1673">
        <f>TCD!E1674</f>
        <v/>
      </c>
      <c r="H1673" s="6">
        <f>IF(RIGHT(J1673,3)="BTB","E","P")</f>
        <v/>
      </c>
      <c r="I1673">
        <f>LOOKUP(F1673,'Facture Chronopost'!L:L,'Facture Chronopost'!H:H)</f>
        <v/>
      </c>
      <c r="J1673" s="6">
        <f>TCD!U1674</f>
        <v/>
      </c>
      <c r="K1673">
        <f>K1672</f>
        <v/>
      </c>
      <c r="L1673" s="151">
        <f>_xlfn.XLOOKUP(F1673,'TCD poids'!A:A,'TCD poids'!C:C)</f>
        <v/>
      </c>
      <c r="M1673">
        <f>TCD!T1674</f>
        <v/>
      </c>
      <c r="N1673">
        <f>IF(I1673="",0.2,LOOKUP(I1673,'Pays TVA'!A:A,'Pays TVA'!B:B))</f>
        <v/>
      </c>
      <c r="O1673" s="151">
        <f>IF(TCD!M1674="","",TCD!M1674)</f>
        <v/>
      </c>
      <c r="P1673" s="151">
        <f>IF(TCD!J1674="","",TCD!J1674)</f>
        <v/>
      </c>
      <c r="Q1673" s="151">
        <f>IF(AND(TCD!L1674="",TCD!Q1674=""),"",IF(SUM(TCD!L1674,TCD!Q1674)&gt;15,29,9.5))</f>
        <v/>
      </c>
      <c r="R1673" s="151">
        <f>_xlfn.XLOOKUP(F1673,TCD!E:E,TCD!K:K,"")</f>
        <v/>
      </c>
      <c r="S1673" s="151">
        <f>IF(TCD!I1674="","",IF(TCD!I1674&gt;8.5,17,8.5))</f>
        <v/>
      </c>
      <c r="T1673" s="151">
        <f>TCD!Y1674</f>
        <v/>
      </c>
    </row>
    <row r="1674">
      <c r="A1674" s="13">
        <f>TCD!V1675</f>
        <v/>
      </c>
      <c r="B1674" s="1">
        <f>B1673</f>
        <v/>
      </c>
      <c r="F1674">
        <f>TCD!E1675</f>
        <v/>
      </c>
      <c r="H1674" s="6">
        <f>IF(RIGHT(J1674,3)="BTB","E","P")</f>
        <v/>
      </c>
      <c r="I1674">
        <f>LOOKUP(F1674,'Facture Chronopost'!L:L,'Facture Chronopost'!H:H)</f>
        <v/>
      </c>
      <c r="J1674" s="6">
        <f>TCD!U1675</f>
        <v/>
      </c>
      <c r="K1674">
        <f>K1673</f>
        <v/>
      </c>
      <c r="L1674" s="151">
        <f>_xlfn.XLOOKUP(F1674,'TCD poids'!A:A,'TCD poids'!C:C)</f>
        <v/>
      </c>
      <c r="M1674">
        <f>TCD!T1675</f>
        <v/>
      </c>
      <c r="N1674">
        <f>IF(I1674="",0.2,LOOKUP(I1674,'Pays TVA'!A:A,'Pays TVA'!B:B))</f>
        <v/>
      </c>
      <c r="O1674" s="151">
        <f>IF(TCD!M1675="","",TCD!M1675)</f>
        <v/>
      </c>
      <c r="P1674" s="151">
        <f>IF(TCD!J1675="","",TCD!J1675)</f>
        <v/>
      </c>
      <c r="Q1674" s="151">
        <f>IF(AND(TCD!L1675="",TCD!Q1675=""),"",IF(SUM(TCD!L1675,TCD!Q1675)&gt;15,29,9.5))</f>
        <v/>
      </c>
      <c r="R1674" s="151">
        <f>_xlfn.XLOOKUP(F1674,TCD!E:E,TCD!K:K,"")</f>
        <v/>
      </c>
      <c r="S1674" s="151">
        <f>IF(TCD!I1675="","",IF(TCD!I1675&gt;8.5,17,8.5))</f>
        <v/>
      </c>
      <c r="T1674" s="151">
        <f>TCD!Y1675</f>
        <v/>
      </c>
    </row>
    <row r="1675">
      <c r="A1675" s="13">
        <f>TCD!V1676</f>
        <v/>
      </c>
      <c r="B1675" s="1">
        <f>B1674</f>
        <v/>
      </c>
      <c r="F1675">
        <f>TCD!E1676</f>
        <v/>
      </c>
      <c r="H1675" s="6">
        <f>IF(RIGHT(J1675,3)="BTB","E","P")</f>
        <v/>
      </c>
      <c r="I1675">
        <f>LOOKUP(F1675,'Facture Chronopost'!L:L,'Facture Chronopost'!H:H)</f>
        <v/>
      </c>
      <c r="J1675" s="6">
        <f>TCD!U1676</f>
        <v/>
      </c>
      <c r="K1675">
        <f>K1674</f>
        <v/>
      </c>
      <c r="L1675" s="151">
        <f>_xlfn.XLOOKUP(F1675,'TCD poids'!A:A,'TCD poids'!C:C)</f>
        <v/>
      </c>
      <c r="M1675">
        <f>TCD!T1676</f>
        <v/>
      </c>
      <c r="N1675">
        <f>IF(I1675="",0.2,LOOKUP(I1675,'Pays TVA'!A:A,'Pays TVA'!B:B))</f>
        <v/>
      </c>
      <c r="O1675" s="151">
        <f>IF(TCD!M1676="","",TCD!M1676)</f>
        <v/>
      </c>
      <c r="P1675" s="151">
        <f>IF(TCD!J1676="","",TCD!J1676)</f>
        <v/>
      </c>
      <c r="Q1675" s="151">
        <f>IF(AND(TCD!L1676="",TCD!Q1676=""),"",IF(SUM(TCD!L1676,TCD!Q1676)&gt;15,29,9.5))</f>
        <v/>
      </c>
      <c r="R1675" s="151">
        <f>_xlfn.XLOOKUP(F1675,TCD!E:E,TCD!K:K,"")</f>
        <v/>
      </c>
      <c r="S1675" s="151">
        <f>IF(TCD!I1676="","",IF(TCD!I1676&gt;8.5,17,8.5))</f>
        <v/>
      </c>
      <c r="T1675" s="151">
        <f>TCD!Y1676</f>
        <v/>
      </c>
    </row>
    <row r="1676">
      <c r="A1676" s="13">
        <f>TCD!V1677</f>
        <v/>
      </c>
      <c r="B1676" s="1">
        <f>B1675</f>
        <v/>
      </c>
      <c r="F1676">
        <f>TCD!E1677</f>
        <v/>
      </c>
      <c r="H1676" s="6">
        <f>IF(RIGHT(J1676,3)="BTB","E","P")</f>
        <v/>
      </c>
      <c r="I1676">
        <f>LOOKUP(F1676,'Facture Chronopost'!L:L,'Facture Chronopost'!H:H)</f>
        <v/>
      </c>
      <c r="J1676" s="6">
        <f>TCD!U1677</f>
        <v/>
      </c>
      <c r="K1676">
        <f>K1675</f>
        <v/>
      </c>
      <c r="L1676" s="151">
        <f>_xlfn.XLOOKUP(F1676,'TCD poids'!A:A,'TCD poids'!C:C)</f>
        <v/>
      </c>
      <c r="M1676">
        <f>TCD!T1677</f>
        <v/>
      </c>
      <c r="N1676">
        <f>IF(I1676="",0.2,LOOKUP(I1676,'Pays TVA'!A:A,'Pays TVA'!B:B))</f>
        <v/>
      </c>
      <c r="O1676" s="151">
        <f>IF(TCD!M1677="","",TCD!M1677)</f>
        <v/>
      </c>
      <c r="P1676" s="151">
        <f>IF(TCD!J1677="","",TCD!J1677)</f>
        <v/>
      </c>
      <c r="Q1676" s="151">
        <f>IF(AND(TCD!L1677="",TCD!Q1677=""),"",IF(SUM(TCD!L1677,TCD!Q1677)&gt;15,29,9.5))</f>
        <v/>
      </c>
      <c r="R1676" s="151">
        <f>_xlfn.XLOOKUP(F1676,TCD!E:E,TCD!K:K,"")</f>
        <v/>
      </c>
      <c r="S1676" s="151">
        <f>IF(TCD!I1677="","",IF(TCD!I1677&gt;8.5,17,8.5))</f>
        <v/>
      </c>
      <c r="T1676" s="151">
        <f>TCD!Y1677</f>
        <v/>
      </c>
    </row>
    <row r="1677">
      <c r="A1677" s="13">
        <f>TCD!V1678</f>
        <v/>
      </c>
      <c r="B1677" s="1">
        <f>B1676</f>
        <v/>
      </c>
      <c r="F1677">
        <f>TCD!E1678</f>
        <v/>
      </c>
      <c r="H1677" s="6">
        <f>IF(RIGHT(J1677,3)="BTB","E","P")</f>
        <v/>
      </c>
      <c r="I1677">
        <f>LOOKUP(F1677,'Facture Chronopost'!L:L,'Facture Chronopost'!H:H)</f>
        <v/>
      </c>
      <c r="J1677" s="6">
        <f>TCD!U1678</f>
        <v/>
      </c>
      <c r="K1677">
        <f>K1676</f>
        <v/>
      </c>
      <c r="L1677" s="151">
        <f>_xlfn.XLOOKUP(F1677,'TCD poids'!A:A,'TCD poids'!C:C)</f>
        <v/>
      </c>
      <c r="M1677">
        <f>TCD!T1678</f>
        <v/>
      </c>
      <c r="N1677">
        <f>IF(I1677="",0.2,LOOKUP(I1677,'Pays TVA'!A:A,'Pays TVA'!B:B))</f>
        <v/>
      </c>
      <c r="O1677" s="151">
        <f>IF(TCD!M1678="","",TCD!M1678)</f>
        <v/>
      </c>
      <c r="P1677" s="151">
        <f>IF(TCD!J1678="","",TCD!J1678)</f>
        <v/>
      </c>
      <c r="Q1677" s="151">
        <f>IF(AND(TCD!L1678="",TCD!Q1678=""),"",IF(SUM(TCD!L1678,TCD!Q1678)&gt;15,29,9.5))</f>
        <v/>
      </c>
      <c r="R1677" s="151">
        <f>_xlfn.XLOOKUP(F1677,TCD!E:E,TCD!K:K,"")</f>
        <v/>
      </c>
      <c r="S1677" s="151">
        <f>IF(TCD!I1678="","",IF(TCD!I1678&gt;8.5,17,8.5))</f>
        <v/>
      </c>
      <c r="T1677" s="151">
        <f>TCD!Y1678</f>
        <v/>
      </c>
    </row>
    <row r="1678">
      <c r="A1678" s="13">
        <f>TCD!V1679</f>
        <v/>
      </c>
      <c r="B1678" s="1">
        <f>B1677</f>
        <v/>
      </c>
      <c r="F1678">
        <f>TCD!E1679</f>
        <v/>
      </c>
      <c r="H1678" s="6">
        <f>IF(RIGHT(J1678,3)="BTB","E","P")</f>
        <v/>
      </c>
      <c r="I1678">
        <f>LOOKUP(F1678,'Facture Chronopost'!L:L,'Facture Chronopost'!H:H)</f>
        <v/>
      </c>
      <c r="J1678" s="6">
        <f>TCD!U1679</f>
        <v/>
      </c>
      <c r="K1678">
        <f>K1677</f>
        <v/>
      </c>
      <c r="L1678" s="151">
        <f>_xlfn.XLOOKUP(F1678,'TCD poids'!A:A,'TCD poids'!C:C)</f>
        <v/>
      </c>
      <c r="M1678">
        <f>TCD!T1679</f>
        <v/>
      </c>
      <c r="N1678">
        <f>IF(I1678="",0.2,LOOKUP(I1678,'Pays TVA'!A:A,'Pays TVA'!B:B))</f>
        <v/>
      </c>
      <c r="O1678" s="151">
        <f>IF(TCD!M1679="","",TCD!M1679)</f>
        <v/>
      </c>
      <c r="P1678" s="151">
        <f>IF(TCD!J1679="","",TCD!J1679)</f>
        <v/>
      </c>
      <c r="Q1678" s="151">
        <f>IF(AND(TCD!L1679="",TCD!Q1679=""),"",IF(SUM(TCD!L1679,TCD!Q1679)&gt;15,29,9.5))</f>
        <v/>
      </c>
      <c r="R1678" s="151">
        <f>_xlfn.XLOOKUP(F1678,TCD!E:E,TCD!K:K,"")</f>
        <v/>
      </c>
      <c r="S1678" s="151">
        <f>IF(TCD!I1679="","",IF(TCD!I1679&gt;8.5,17,8.5))</f>
        <v/>
      </c>
      <c r="T1678" s="151">
        <f>TCD!Y1679</f>
        <v/>
      </c>
    </row>
    <row r="1679">
      <c r="A1679" s="13">
        <f>TCD!V1680</f>
        <v/>
      </c>
      <c r="B1679" s="1">
        <f>B1678</f>
        <v/>
      </c>
      <c r="F1679">
        <f>TCD!E1680</f>
        <v/>
      </c>
      <c r="H1679" s="6">
        <f>IF(RIGHT(J1679,3)="BTB","E","P")</f>
        <v/>
      </c>
      <c r="I1679">
        <f>LOOKUP(F1679,'Facture Chronopost'!L:L,'Facture Chronopost'!H:H)</f>
        <v/>
      </c>
      <c r="J1679" s="6">
        <f>TCD!U1680</f>
        <v/>
      </c>
      <c r="K1679">
        <f>K1678</f>
        <v/>
      </c>
      <c r="L1679" s="151">
        <f>_xlfn.XLOOKUP(F1679,'TCD poids'!A:A,'TCD poids'!C:C)</f>
        <v/>
      </c>
      <c r="M1679">
        <f>TCD!T1680</f>
        <v/>
      </c>
      <c r="N1679">
        <f>IF(I1679="",0.2,LOOKUP(I1679,'Pays TVA'!A:A,'Pays TVA'!B:B))</f>
        <v/>
      </c>
      <c r="O1679" s="151">
        <f>IF(TCD!M1680="","",TCD!M1680)</f>
        <v/>
      </c>
      <c r="P1679" s="151">
        <f>IF(TCD!J1680="","",TCD!J1680)</f>
        <v/>
      </c>
      <c r="Q1679" s="151">
        <f>IF(AND(TCD!L1680="",TCD!Q1680=""),"",IF(SUM(TCD!L1680,TCD!Q1680)&gt;15,29,9.5))</f>
        <v/>
      </c>
      <c r="R1679" s="151">
        <f>_xlfn.XLOOKUP(F1679,TCD!E:E,TCD!K:K,"")</f>
        <v/>
      </c>
      <c r="S1679" s="151">
        <f>IF(TCD!I1680="","",IF(TCD!I1680&gt;8.5,17,8.5))</f>
        <v/>
      </c>
      <c r="T1679" s="151">
        <f>TCD!Y1680</f>
        <v/>
      </c>
    </row>
    <row r="1680">
      <c r="A1680" s="13">
        <f>TCD!V1681</f>
        <v/>
      </c>
      <c r="B1680" s="1">
        <f>B1679</f>
        <v/>
      </c>
      <c r="F1680">
        <f>TCD!E1681</f>
        <v/>
      </c>
      <c r="H1680" s="6">
        <f>IF(RIGHT(J1680,3)="BTB","E","P")</f>
        <v/>
      </c>
      <c r="I1680">
        <f>LOOKUP(F1680,'Facture Chronopost'!L:L,'Facture Chronopost'!H:H)</f>
        <v/>
      </c>
      <c r="J1680" s="6">
        <f>TCD!U1681</f>
        <v/>
      </c>
      <c r="K1680">
        <f>K1679</f>
        <v/>
      </c>
      <c r="L1680" s="151">
        <f>_xlfn.XLOOKUP(F1680,'TCD poids'!A:A,'TCD poids'!C:C)</f>
        <v/>
      </c>
      <c r="M1680">
        <f>TCD!T1681</f>
        <v/>
      </c>
      <c r="N1680">
        <f>IF(I1680="",0.2,LOOKUP(I1680,'Pays TVA'!A:A,'Pays TVA'!B:B))</f>
        <v/>
      </c>
      <c r="O1680" s="151">
        <f>IF(TCD!M1681="","",TCD!M1681)</f>
        <v/>
      </c>
      <c r="P1680" s="151">
        <f>IF(TCD!J1681="","",TCD!J1681)</f>
        <v/>
      </c>
      <c r="Q1680" s="151">
        <f>IF(AND(TCD!L1681="",TCD!Q1681=""),"",IF(SUM(TCD!L1681,TCD!Q1681)&gt;15,29,9.5))</f>
        <v/>
      </c>
      <c r="R1680" s="151">
        <f>_xlfn.XLOOKUP(F1680,TCD!E:E,TCD!K:K,"")</f>
        <v/>
      </c>
      <c r="S1680" s="151">
        <f>IF(TCD!I1681="","",IF(TCD!I1681&gt;8.5,17,8.5))</f>
        <v/>
      </c>
      <c r="T1680" s="151">
        <f>TCD!Y1681</f>
        <v/>
      </c>
    </row>
    <row r="1681">
      <c r="A1681" s="13">
        <f>TCD!V1682</f>
        <v/>
      </c>
      <c r="B1681" s="1">
        <f>B1680</f>
        <v/>
      </c>
      <c r="F1681">
        <f>TCD!E1682</f>
        <v/>
      </c>
      <c r="H1681" s="6">
        <f>IF(RIGHT(J1681,3)="BTB","E","P")</f>
        <v/>
      </c>
      <c r="I1681">
        <f>LOOKUP(F1681,'Facture Chronopost'!L:L,'Facture Chronopost'!H:H)</f>
        <v/>
      </c>
      <c r="J1681" s="6">
        <f>TCD!U1682</f>
        <v/>
      </c>
      <c r="K1681">
        <f>K1680</f>
        <v/>
      </c>
      <c r="L1681" s="151">
        <f>_xlfn.XLOOKUP(F1681,'TCD poids'!A:A,'TCD poids'!C:C)</f>
        <v/>
      </c>
      <c r="M1681">
        <f>TCD!T1682</f>
        <v/>
      </c>
      <c r="N1681">
        <f>IF(I1681="",0.2,LOOKUP(I1681,'Pays TVA'!A:A,'Pays TVA'!B:B))</f>
        <v/>
      </c>
      <c r="O1681" s="151">
        <f>IF(TCD!M1682="","",TCD!M1682)</f>
        <v/>
      </c>
      <c r="P1681" s="151">
        <f>IF(TCD!J1682="","",TCD!J1682)</f>
        <v/>
      </c>
      <c r="Q1681" s="151">
        <f>IF(AND(TCD!L1682="",TCD!Q1682=""),"",IF(SUM(TCD!L1682,TCD!Q1682)&gt;15,29,9.5))</f>
        <v/>
      </c>
      <c r="R1681" s="151">
        <f>_xlfn.XLOOKUP(F1681,TCD!E:E,TCD!K:K,"")</f>
        <v/>
      </c>
      <c r="S1681" s="151">
        <f>IF(TCD!I1682="","",IF(TCD!I1682&gt;8.5,17,8.5))</f>
        <v/>
      </c>
      <c r="T1681" s="151">
        <f>TCD!Y1682</f>
        <v/>
      </c>
    </row>
    <row r="1682">
      <c r="A1682" s="13">
        <f>TCD!V1683</f>
        <v/>
      </c>
      <c r="B1682" s="1">
        <f>B1681</f>
        <v/>
      </c>
      <c r="F1682">
        <f>TCD!E1683</f>
        <v/>
      </c>
      <c r="H1682" s="6">
        <f>IF(RIGHT(J1682,3)="BTB","E","P")</f>
        <v/>
      </c>
      <c r="I1682">
        <f>LOOKUP(F1682,'Facture Chronopost'!L:L,'Facture Chronopost'!H:H)</f>
        <v/>
      </c>
      <c r="J1682" s="6">
        <f>TCD!U1683</f>
        <v/>
      </c>
      <c r="K1682">
        <f>K1681</f>
        <v/>
      </c>
      <c r="L1682" s="151">
        <f>_xlfn.XLOOKUP(F1682,'TCD poids'!A:A,'TCD poids'!C:C)</f>
        <v/>
      </c>
      <c r="M1682">
        <f>TCD!T1683</f>
        <v/>
      </c>
      <c r="N1682">
        <f>IF(I1682="",0.2,LOOKUP(I1682,'Pays TVA'!A:A,'Pays TVA'!B:B))</f>
        <v/>
      </c>
      <c r="O1682" s="151">
        <f>IF(TCD!M1683="","",TCD!M1683)</f>
        <v/>
      </c>
      <c r="P1682" s="151">
        <f>IF(TCD!J1683="","",TCD!J1683)</f>
        <v/>
      </c>
      <c r="Q1682" s="151">
        <f>IF(AND(TCD!L1683="",TCD!Q1683=""),"",IF(SUM(TCD!L1683,TCD!Q1683)&gt;15,29,9.5))</f>
        <v/>
      </c>
      <c r="R1682" s="151">
        <f>_xlfn.XLOOKUP(F1682,TCD!E:E,TCD!K:K,"")</f>
        <v/>
      </c>
      <c r="S1682" s="151">
        <f>IF(TCD!I1683="","",IF(TCD!I1683&gt;8.5,17,8.5))</f>
        <v/>
      </c>
      <c r="T1682" s="151">
        <f>TCD!Y1683</f>
        <v/>
      </c>
    </row>
    <row r="1683">
      <c r="A1683" s="13">
        <f>TCD!V1684</f>
        <v/>
      </c>
      <c r="B1683" s="1">
        <f>B1682</f>
        <v/>
      </c>
      <c r="F1683">
        <f>TCD!E1684</f>
        <v/>
      </c>
      <c r="H1683" s="6">
        <f>IF(RIGHT(J1683,3)="BTB","E","P")</f>
        <v/>
      </c>
      <c r="I1683">
        <f>LOOKUP(F1683,'Facture Chronopost'!L:L,'Facture Chronopost'!H:H)</f>
        <v/>
      </c>
      <c r="J1683" s="6">
        <f>TCD!U1684</f>
        <v/>
      </c>
      <c r="K1683">
        <f>K1682</f>
        <v/>
      </c>
      <c r="L1683" s="151">
        <f>_xlfn.XLOOKUP(F1683,'TCD poids'!A:A,'TCD poids'!C:C)</f>
        <v/>
      </c>
      <c r="M1683">
        <f>TCD!T1684</f>
        <v/>
      </c>
      <c r="N1683">
        <f>IF(I1683="",0.2,LOOKUP(I1683,'Pays TVA'!A:A,'Pays TVA'!B:B))</f>
        <v/>
      </c>
      <c r="O1683" s="151">
        <f>IF(TCD!M1684="","",TCD!M1684)</f>
        <v/>
      </c>
      <c r="P1683" s="151">
        <f>IF(TCD!J1684="","",TCD!J1684)</f>
        <v/>
      </c>
      <c r="Q1683" s="151">
        <f>IF(AND(TCD!L1684="",TCD!Q1684=""),"",IF(SUM(TCD!L1684,TCD!Q1684)&gt;15,29,9.5))</f>
        <v/>
      </c>
      <c r="R1683" s="151">
        <f>_xlfn.XLOOKUP(F1683,TCD!E:E,TCD!K:K,"")</f>
        <v/>
      </c>
      <c r="S1683" s="151">
        <f>IF(TCD!I1684="","",IF(TCD!I1684&gt;8.5,17,8.5))</f>
        <v/>
      </c>
      <c r="T1683" s="151">
        <f>TCD!Y1684</f>
        <v/>
      </c>
    </row>
    <row r="1684">
      <c r="A1684" s="13">
        <f>TCD!V1685</f>
        <v/>
      </c>
      <c r="B1684" s="1">
        <f>B1683</f>
        <v/>
      </c>
      <c r="F1684">
        <f>TCD!E1685</f>
        <v/>
      </c>
      <c r="H1684" s="6">
        <f>IF(RIGHT(J1684,3)="BTB","E","P")</f>
        <v/>
      </c>
      <c r="I1684">
        <f>LOOKUP(F1684,'Facture Chronopost'!L:L,'Facture Chronopost'!H:H)</f>
        <v/>
      </c>
      <c r="J1684" s="6">
        <f>TCD!U1685</f>
        <v/>
      </c>
      <c r="K1684">
        <f>K1683</f>
        <v/>
      </c>
      <c r="L1684" s="151">
        <f>_xlfn.XLOOKUP(F1684,'TCD poids'!A:A,'TCD poids'!C:C)</f>
        <v/>
      </c>
      <c r="M1684">
        <f>TCD!T1685</f>
        <v/>
      </c>
      <c r="N1684">
        <f>IF(I1684="",0.2,LOOKUP(I1684,'Pays TVA'!A:A,'Pays TVA'!B:B))</f>
        <v/>
      </c>
      <c r="O1684" s="151">
        <f>IF(TCD!M1685="","",TCD!M1685)</f>
        <v/>
      </c>
      <c r="P1684" s="151">
        <f>IF(TCD!J1685="","",TCD!J1685)</f>
        <v/>
      </c>
      <c r="Q1684" s="151">
        <f>IF(AND(TCD!L1685="",TCD!Q1685=""),"",IF(SUM(TCD!L1685,TCD!Q1685)&gt;15,29,9.5))</f>
        <v/>
      </c>
      <c r="R1684" s="151">
        <f>_xlfn.XLOOKUP(F1684,TCD!E:E,TCD!K:K,"")</f>
        <v/>
      </c>
      <c r="S1684" s="151">
        <f>IF(TCD!I1685="","",IF(TCD!I1685&gt;8.5,17,8.5))</f>
        <v/>
      </c>
      <c r="T1684" s="151">
        <f>TCD!Y1685</f>
        <v/>
      </c>
    </row>
    <row r="1685">
      <c r="A1685" s="13">
        <f>TCD!V1686</f>
        <v/>
      </c>
      <c r="B1685" s="1">
        <f>B1684</f>
        <v/>
      </c>
      <c r="F1685">
        <f>TCD!E1686</f>
        <v/>
      </c>
      <c r="H1685" s="6">
        <f>IF(RIGHT(J1685,3)="BTB","E","P")</f>
        <v/>
      </c>
      <c r="I1685">
        <f>LOOKUP(F1685,'Facture Chronopost'!L:L,'Facture Chronopost'!H:H)</f>
        <v/>
      </c>
      <c r="J1685" s="6">
        <f>TCD!U1686</f>
        <v/>
      </c>
      <c r="K1685">
        <f>K1684</f>
        <v/>
      </c>
      <c r="L1685" s="151">
        <f>_xlfn.XLOOKUP(F1685,'TCD poids'!A:A,'TCD poids'!C:C)</f>
        <v/>
      </c>
      <c r="M1685">
        <f>TCD!T1686</f>
        <v/>
      </c>
      <c r="N1685">
        <f>IF(I1685="",0.2,LOOKUP(I1685,'Pays TVA'!A:A,'Pays TVA'!B:B))</f>
        <v/>
      </c>
      <c r="O1685" s="151">
        <f>IF(TCD!M1686="","",TCD!M1686)</f>
        <v/>
      </c>
      <c r="P1685" s="151">
        <f>IF(TCD!J1686="","",TCD!J1686)</f>
        <v/>
      </c>
      <c r="Q1685" s="151">
        <f>IF(AND(TCD!L1686="",TCD!Q1686=""),"",IF(SUM(TCD!L1686,TCD!Q1686)&gt;15,29,9.5))</f>
        <v/>
      </c>
      <c r="R1685" s="151">
        <f>_xlfn.XLOOKUP(F1685,TCD!E:E,TCD!K:K,"")</f>
        <v/>
      </c>
      <c r="S1685" s="151">
        <f>IF(TCD!I1686="","",IF(TCD!I1686&gt;8.5,17,8.5))</f>
        <v/>
      </c>
      <c r="T1685" s="151">
        <f>TCD!Y1686</f>
        <v/>
      </c>
    </row>
    <row r="1686">
      <c r="A1686" s="13">
        <f>TCD!V1687</f>
        <v/>
      </c>
      <c r="B1686" s="1">
        <f>B1685</f>
        <v/>
      </c>
      <c r="F1686">
        <f>TCD!E1687</f>
        <v/>
      </c>
      <c r="H1686" s="6">
        <f>IF(RIGHT(J1686,3)="BTB","E","P")</f>
        <v/>
      </c>
      <c r="I1686">
        <f>LOOKUP(F1686,'Facture Chronopost'!L:L,'Facture Chronopost'!H:H)</f>
        <v/>
      </c>
      <c r="J1686" s="6">
        <f>TCD!U1687</f>
        <v/>
      </c>
      <c r="K1686">
        <f>K1685</f>
        <v/>
      </c>
      <c r="L1686" s="151">
        <f>_xlfn.XLOOKUP(F1686,'TCD poids'!A:A,'TCD poids'!C:C)</f>
        <v/>
      </c>
      <c r="M1686">
        <f>TCD!T1687</f>
        <v/>
      </c>
      <c r="N1686">
        <f>IF(I1686="",0.2,LOOKUP(I1686,'Pays TVA'!A:A,'Pays TVA'!B:B))</f>
        <v/>
      </c>
      <c r="O1686" s="151">
        <f>IF(TCD!M1687="","",TCD!M1687)</f>
        <v/>
      </c>
      <c r="P1686" s="151">
        <f>IF(TCD!J1687="","",TCD!J1687)</f>
        <v/>
      </c>
      <c r="Q1686" s="151">
        <f>IF(AND(TCD!L1687="",TCD!Q1687=""),"",IF(SUM(TCD!L1687,TCD!Q1687)&gt;15,29,9.5))</f>
        <v/>
      </c>
      <c r="R1686" s="151">
        <f>_xlfn.XLOOKUP(F1686,TCD!E:E,TCD!K:K,"")</f>
        <v/>
      </c>
      <c r="S1686" s="151">
        <f>IF(TCD!I1687="","",IF(TCD!I1687&gt;8.5,17,8.5))</f>
        <v/>
      </c>
      <c r="T1686" s="151">
        <f>TCD!Y1687</f>
        <v/>
      </c>
    </row>
    <row r="1687">
      <c r="A1687" s="13">
        <f>TCD!V1688</f>
        <v/>
      </c>
      <c r="B1687" s="1">
        <f>B1686</f>
        <v/>
      </c>
      <c r="F1687">
        <f>TCD!E1688</f>
        <v/>
      </c>
      <c r="H1687" s="6">
        <f>IF(RIGHT(J1687,3)="BTB","E","P")</f>
        <v/>
      </c>
      <c r="I1687">
        <f>LOOKUP(F1687,'Facture Chronopost'!L:L,'Facture Chronopost'!H:H)</f>
        <v/>
      </c>
      <c r="J1687" s="6">
        <f>TCD!U1688</f>
        <v/>
      </c>
      <c r="K1687">
        <f>K1686</f>
        <v/>
      </c>
      <c r="L1687" s="151">
        <f>_xlfn.XLOOKUP(F1687,'TCD poids'!A:A,'TCD poids'!C:C)</f>
        <v/>
      </c>
      <c r="M1687">
        <f>TCD!T1688</f>
        <v/>
      </c>
      <c r="N1687">
        <f>IF(I1687="",0.2,LOOKUP(I1687,'Pays TVA'!A:A,'Pays TVA'!B:B))</f>
        <v/>
      </c>
      <c r="O1687" s="151">
        <f>IF(TCD!M1688="","",TCD!M1688)</f>
        <v/>
      </c>
      <c r="P1687" s="151">
        <f>IF(TCD!J1688="","",TCD!J1688)</f>
        <v/>
      </c>
      <c r="Q1687" s="151">
        <f>IF(AND(TCD!L1688="",TCD!Q1688=""),"",IF(SUM(TCD!L1688,TCD!Q1688)&gt;15,29,9.5))</f>
        <v/>
      </c>
      <c r="R1687" s="151">
        <f>_xlfn.XLOOKUP(F1687,TCD!E:E,TCD!K:K,"")</f>
        <v/>
      </c>
      <c r="S1687" s="151">
        <f>IF(TCD!I1688="","",IF(TCD!I1688&gt;8.5,17,8.5))</f>
        <v/>
      </c>
      <c r="T1687" s="151">
        <f>TCD!Y1688</f>
        <v/>
      </c>
    </row>
    <row r="1688">
      <c r="A1688" s="13">
        <f>TCD!V1689</f>
        <v/>
      </c>
      <c r="B1688" s="1">
        <f>B1687</f>
        <v/>
      </c>
      <c r="F1688">
        <f>TCD!E1689</f>
        <v/>
      </c>
      <c r="H1688" s="6">
        <f>IF(RIGHT(J1688,3)="BTB","E","P")</f>
        <v/>
      </c>
      <c r="I1688">
        <f>LOOKUP(F1688,'Facture Chronopost'!L:L,'Facture Chronopost'!H:H)</f>
        <v/>
      </c>
      <c r="J1688" s="6">
        <f>TCD!U1689</f>
        <v/>
      </c>
      <c r="K1688">
        <f>K1687</f>
        <v/>
      </c>
      <c r="L1688" s="151">
        <f>_xlfn.XLOOKUP(F1688,'TCD poids'!A:A,'TCD poids'!C:C)</f>
        <v/>
      </c>
      <c r="M1688">
        <f>TCD!T1689</f>
        <v/>
      </c>
      <c r="N1688">
        <f>IF(I1688="",0.2,LOOKUP(I1688,'Pays TVA'!A:A,'Pays TVA'!B:B))</f>
        <v/>
      </c>
      <c r="O1688" s="151">
        <f>IF(TCD!M1689="","",TCD!M1689)</f>
        <v/>
      </c>
      <c r="P1688" s="151">
        <f>IF(TCD!J1689="","",TCD!J1689)</f>
        <v/>
      </c>
      <c r="Q1688" s="151">
        <f>IF(AND(TCD!L1689="",TCD!Q1689=""),"",IF(SUM(TCD!L1689,TCD!Q1689)&gt;15,29,9.5))</f>
        <v/>
      </c>
      <c r="R1688" s="151">
        <f>_xlfn.XLOOKUP(F1688,TCD!E:E,TCD!K:K,"")</f>
        <v/>
      </c>
      <c r="S1688" s="151">
        <f>IF(TCD!I1689="","",IF(TCD!I1689&gt;8.5,17,8.5))</f>
        <v/>
      </c>
      <c r="T1688" s="151">
        <f>TCD!Y1689</f>
        <v/>
      </c>
    </row>
    <row r="1689">
      <c r="A1689" s="13">
        <f>TCD!V1690</f>
        <v/>
      </c>
      <c r="B1689" s="1">
        <f>B1688</f>
        <v/>
      </c>
      <c r="F1689">
        <f>TCD!E1690</f>
        <v/>
      </c>
      <c r="H1689" s="6">
        <f>IF(RIGHT(J1689,3)="BTB","E","P")</f>
        <v/>
      </c>
      <c r="I1689">
        <f>LOOKUP(F1689,'Facture Chronopost'!L:L,'Facture Chronopost'!H:H)</f>
        <v/>
      </c>
      <c r="J1689" s="6">
        <f>TCD!U1690</f>
        <v/>
      </c>
      <c r="K1689">
        <f>K1688</f>
        <v/>
      </c>
      <c r="L1689" s="151">
        <f>_xlfn.XLOOKUP(F1689,'TCD poids'!A:A,'TCD poids'!C:C)</f>
        <v/>
      </c>
      <c r="M1689">
        <f>TCD!T1690</f>
        <v/>
      </c>
      <c r="N1689">
        <f>IF(I1689="",0.2,LOOKUP(I1689,'Pays TVA'!A:A,'Pays TVA'!B:B))</f>
        <v/>
      </c>
      <c r="O1689" s="151">
        <f>IF(TCD!M1690="","",TCD!M1690)</f>
        <v/>
      </c>
      <c r="P1689" s="151">
        <f>IF(TCD!J1690="","",TCD!J1690)</f>
        <v/>
      </c>
      <c r="Q1689" s="151">
        <f>IF(AND(TCD!L1690="",TCD!Q1690=""),"",IF(SUM(TCD!L1690,TCD!Q1690)&gt;15,29,9.5))</f>
        <v/>
      </c>
      <c r="R1689" s="151">
        <f>_xlfn.XLOOKUP(F1689,TCD!E:E,TCD!K:K,"")</f>
        <v/>
      </c>
      <c r="S1689" s="151">
        <f>IF(TCD!I1690="","",IF(TCD!I1690&gt;8.5,17,8.5))</f>
        <v/>
      </c>
      <c r="T1689" s="151">
        <f>TCD!Y1690</f>
        <v/>
      </c>
    </row>
    <row r="1690">
      <c r="A1690" s="13">
        <f>TCD!V1691</f>
        <v/>
      </c>
      <c r="B1690" s="1">
        <f>B1689</f>
        <v/>
      </c>
      <c r="F1690">
        <f>TCD!E1691</f>
        <v/>
      </c>
      <c r="H1690" s="6">
        <f>IF(RIGHT(J1690,3)="BTB","E","P")</f>
        <v/>
      </c>
      <c r="I1690">
        <f>LOOKUP(F1690,'Facture Chronopost'!L:L,'Facture Chronopost'!H:H)</f>
        <v/>
      </c>
      <c r="J1690" s="6">
        <f>TCD!U1691</f>
        <v/>
      </c>
      <c r="K1690">
        <f>K1689</f>
        <v/>
      </c>
      <c r="L1690" s="151">
        <f>_xlfn.XLOOKUP(F1690,'TCD poids'!A:A,'TCD poids'!C:C)</f>
        <v/>
      </c>
      <c r="M1690">
        <f>TCD!T1691</f>
        <v/>
      </c>
      <c r="N1690">
        <f>IF(I1690="",0.2,LOOKUP(I1690,'Pays TVA'!A:A,'Pays TVA'!B:B))</f>
        <v/>
      </c>
      <c r="O1690" s="151">
        <f>IF(TCD!M1691="","",TCD!M1691)</f>
        <v/>
      </c>
      <c r="P1690" s="151">
        <f>IF(TCD!J1691="","",TCD!J1691)</f>
        <v/>
      </c>
      <c r="Q1690" s="151">
        <f>IF(AND(TCD!L1691="",TCD!Q1691=""),"",IF(SUM(TCD!L1691,TCD!Q1691)&gt;15,29,9.5))</f>
        <v/>
      </c>
      <c r="R1690" s="151">
        <f>_xlfn.XLOOKUP(F1690,TCD!E:E,TCD!K:K,"")</f>
        <v/>
      </c>
      <c r="S1690" s="151">
        <f>IF(TCD!I1691="","",IF(TCD!I1691&gt;8.5,17,8.5))</f>
        <v/>
      </c>
      <c r="T1690" s="151">
        <f>TCD!Y1691</f>
        <v/>
      </c>
    </row>
    <row r="1691">
      <c r="A1691" s="13">
        <f>TCD!V1692</f>
        <v/>
      </c>
      <c r="B1691" s="1">
        <f>B1690</f>
        <v/>
      </c>
      <c r="F1691">
        <f>TCD!E1692</f>
        <v/>
      </c>
      <c r="H1691" s="6">
        <f>IF(RIGHT(J1691,3)="BTB","E","P")</f>
        <v/>
      </c>
      <c r="I1691">
        <f>LOOKUP(F1691,'Facture Chronopost'!L:L,'Facture Chronopost'!H:H)</f>
        <v/>
      </c>
      <c r="J1691" s="6">
        <f>TCD!U1692</f>
        <v/>
      </c>
      <c r="K1691">
        <f>K1690</f>
        <v/>
      </c>
      <c r="L1691" s="151">
        <f>_xlfn.XLOOKUP(F1691,'TCD poids'!A:A,'TCD poids'!C:C)</f>
        <v/>
      </c>
      <c r="M1691">
        <f>TCD!T1692</f>
        <v/>
      </c>
      <c r="N1691">
        <f>IF(I1691="",0.2,LOOKUP(I1691,'Pays TVA'!A:A,'Pays TVA'!B:B))</f>
        <v/>
      </c>
      <c r="O1691" s="151">
        <f>IF(TCD!M1692="","",TCD!M1692)</f>
        <v/>
      </c>
      <c r="P1691" s="151">
        <f>IF(TCD!J1692="","",TCD!J1692)</f>
        <v/>
      </c>
      <c r="Q1691" s="151">
        <f>IF(AND(TCD!L1692="",TCD!Q1692=""),"",IF(SUM(TCD!L1692,TCD!Q1692)&gt;15,29,9.5))</f>
        <v/>
      </c>
      <c r="R1691" s="151">
        <f>_xlfn.XLOOKUP(F1691,TCD!E:E,TCD!K:K,"")</f>
        <v/>
      </c>
      <c r="S1691" s="151">
        <f>IF(TCD!I1692="","",IF(TCD!I1692&gt;8.5,17,8.5))</f>
        <v/>
      </c>
      <c r="T1691" s="151">
        <f>TCD!Y1692</f>
        <v/>
      </c>
    </row>
    <row r="1692">
      <c r="A1692" s="13">
        <f>TCD!V1693</f>
        <v/>
      </c>
      <c r="B1692" s="1">
        <f>B1691</f>
        <v/>
      </c>
      <c r="F1692">
        <f>TCD!E1693</f>
        <v/>
      </c>
      <c r="H1692" s="6">
        <f>IF(RIGHT(J1692,3)="BTB","E","P")</f>
        <v/>
      </c>
      <c r="I1692">
        <f>LOOKUP(F1692,'Facture Chronopost'!L:L,'Facture Chronopost'!H:H)</f>
        <v/>
      </c>
      <c r="J1692" s="6">
        <f>TCD!U1693</f>
        <v/>
      </c>
      <c r="K1692">
        <f>K1691</f>
        <v/>
      </c>
      <c r="L1692" s="151">
        <f>_xlfn.XLOOKUP(F1692,'TCD poids'!A:A,'TCD poids'!C:C)</f>
        <v/>
      </c>
      <c r="M1692">
        <f>TCD!T1693</f>
        <v/>
      </c>
      <c r="N1692">
        <f>IF(I1692="",0.2,LOOKUP(I1692,'Pays TVA'!A:A,'Pays TVA'!B:B))</f>
        <v/>
      </c>
      <c r="O1692" s="151">
        <f>IF(TCD!M1693="","",TCD!M1693)</f>
        <v/>
      </c>
      <c r="P1692" s="151">
        <f>IF(TCD!J1693="","",TCD!J1693)</f>
        <v/>
      </c>
      <c r="Q1692" s="151">
        <f>IF(AND(TCD!L1693="",TCD!Q1693=""),"",IF(SUM(TCD!L1693,TCD!Q1693)&gt;15,29,9.5))</f>
        <v/>
      </c>
      <c r="R1692" s="151">
        <f>_xlfn.XLOOKUP(F1692,TCD!E:E,TCD!K:K,"")</f>
        <v/>
      </c>
      <c r="S1692" s="151">
        <f>IF(TCD!I1693="","",IF(TCD!I1693&gt;8.5,17,8.5))</f>
        <v/>
      </c>
      <c r="T1692" s="151">
        <f>TCD!Y1693</f>
        <v/>
      </c>
    </row>
    <row r="1693">
      <c r="A1693" s="13">
        <f>TCD!V1694</f>
        <v/>
      </c>
      <c r="B1693" s="1">
        <f>B1692</f>
        <v/>
      </c>
      <c r="F1693">
        <f>TCD!E1694</f>
        <v/>
      </c>
      <c r="H1693" s="6">
        <f>IF(RIGHT(J1693,3)="BTB","E","P")</f>
        <v/>
      </c>
      <c r="I1693">
        <f>LOOKUP(F1693,'Facture Chronopost'!L:L,'Facture Chronopost'!H:H)</f>
        <v/>
      </c>
      <c r="J1693" s="6">
        <f>TCD!U1694</f>
        <v/>
      </c>
      <c r="K1693">
        <f>K1692</f>
        <v/>
      </c>
      <c r="L1693" s="151">
        <f>_xlfn.XLOOKUP(F1693,'TCD poids'!A:A,'TCD poids'!C:C)</f>
        <v/>
      </c>
      <c r="M1693">
        <f>TCD!T1694</f>
        <v/>
      </c>
      <c r="N1693">
        <f>IF(I1693="",0.2,LOOKUP(I1693,'Pays TVA'!A:A,'Pays TVA'!B:B))</f>
        <v/>
      </c>
      <c r="O1693" s="151">
        <f>IF(TCD!M1694="","",TCD!M1694)</f>
        <v/>
      </c>
      <c r="P1693" s="151">
        <f>IF(TCD!J1694="","",TCD!J1694)</f>
        <v/>
      </c>
      <c r="Q1693" s="151">
        <f>IF(AND(TCD!L1694="",TCD!Q1694=""),"",IF(SUM(TCD!L1694,TCD!Q1694)&gt;15,29,9.5))</f>
        <v/>
      </c>
      <c r="R1693" s="151">
        <f>_xlfn.XLOOKUP(F1693,TCD!E:E,TCD!K:K,"")</f>
        <v/>
      </c>
      <c r="S1693" s="151">
        <f>IF(TCD!I1694="","",IF(TCD!I1694&gt;8.5,17,8.5))</f>
        <v/>
      </c>
      <c r="T1693" s="151">
        <f>TCD!Y1694</f>
        <v/>
      </c>
    </row>
    <row r="1694">
      <c r="A1694" s="13">
        <f>TCD!V1695</f>
        <v/>
      </c>
      <c r="B1694" s="1">
        <f>B1693</f>
        <v/>
      </c>
      <c r="F1694">
        <f>TCD!E1695</f>
        <v/>
      </c>
      <c r="H1694" s="6">
        <f>IF(RIGHT(J1694,3)="BTB","E","P")</f>
        <v/>
      </c>
      <c r="I1694">
        <f>LOOKUP(F1694,'Facture Chronopost'!L:L,'Facture Chronopost'!H:H)</f>
        <v/>
      </c>
      <c r="J1694" s="6">
        <f>TCD!U1695</f>
        <v/>
      </c>
      <c r="K1694">
        <f>K1693</f>
        <v/>
      </c>
      <c r="L1694" s="151">
        <f>_xlfn.XLOOKUP(F1694,'TCD poids'!A:A,'TCD poids'!C:C)</f>
        <v/>
      </c>
      <c r="M1694">
        <f>TCD!T1695</f>
        <v/>
      </c>
      <c r="N1694">
        <f>IF(I1694="",0.2,LOOKUP(I1694,'Pays TVA'!A:A,'Pays TVA'!B:B))</f>
        <v/>
      </c>
      <c r="O1694" s="151">
        <f>IF(TCD!M1695="","",TCD!M1695)</f>
        <v/>
      </c>
      <c r="P1694" s="151">
        <f>IF(TCD!J1695="","",TCD!J1695)</f>
        <v/>
      </c>
      <c r="Q1694" s="151">
        <f>IF(AND(TCD!L1695="",TCD!Q1695=""),"",IF(SUM(TCD!L1695,TCD!Q1695)&gt;15,29,9.5))</f>
        <v/>
      </c>
      <c r="R1694" s="151">
        <f>_xlfn.XLOOKUP(F1694,TCD!E:E,TCD!K:K,"")</f>
        <v/>
      </c>
      <c r="S1694" s="151">
        <f>IF(TCD!I1695="","",IF(TCD!I1695&gt;8.5,17,8.5))</f>
        <v/>
      </c>
      <c r="T1694" s="151">
        <f>TCD!Y1695</f>
        <v/>
      </c>
    </row>
    <row r="1695">
      <c r="A1695" s="13">
        <f>TCD!V1696</f>
        <v/>
      </c>
      <c r="B1695" s="1">
        <f>B1694</f>
        <v/>
      </c>
      <c r="F1695">
        <f>TCD!E1696</f>
        <v/>
      </c>
      <c r="H1695" s="6">
        <f>IF(RIGHT(J1695,3)="BTB","E","P")</f>
        <v/>
      </c>
      <c r="I1695">
        <f>LOOKUP(F1695,'Facture Chronopost'!L:L,'Facture Chronopost'!H:H)</f>
        <v/>
      </c>
      <c r="J1695" s="6">
        <f>TCD!U1696</f>
        <v/>
      </c>
      <c r="K1695">
        <f>K1694</f>
        <v/>
      </c>
      <c r="L1695" s="151">
        <f>_xlfn.XLOOKUP(F1695,'TCD poids'!A:A,'TCD poids'!C:C)</f>
        <v/>
      </c>
      <c r="M1695">
        <f>TCD!T1696</f>
        <v/>
      </c>
      <c r="N1695">
        <f>IF(I1695="",0.2,LOOKUP(I1695,'Pays TVA'!A:A,'Pays TVA'!B:B))</f>
        <v/>
      </c>
      <c r="O1695" s="151">
        <f>IF(TCD!M1696="","",TCD!M1696)</f>
        <v/>
      </c>
      <c r="P1695" s="151">
        <f>IF(TCD!J1696="","",TCD!J1696)</f>
        <v/>
      </c>
      <c r="Q1695" s="151">
        <f>IF(AND(TCD!L1696="",TCD!Q1696=""),"",IF(SUM(TCD!L1696,TCD!Q1696)&gt;15,29,9.5))</f>
        <v/>
      </c>
      <c r="R1695" s="151">
        <f>_xlfn.XLOOKUP(F1695,TCD!E:E,TCD!K:K,"")</f>
        <v/>
      </c>
      <c r="S1695" s="151">
        <f>IF(TCD!I1696="","",IF(TCD!I1696&gt;8.5,17,8.5))</f>
        <v/>
      </c>
      <c r="T1695" s="151">
        <f>TCD!Y1696</f>
        <v/>
      </c>
    </row>
    <row r="1696">
      <c r="A1696" s="13">
        <f>TCD!V1697</f>
        <v/>
      </c>
      <c r="B1696" s="1">
        <f>B1695</f>
        <v/>
      </c>
      <c r="F1696">
        <f>TCD!E1697</f>
        <v/>
      </c>
      <c r="H1696" s="6">
        <f>IF(RIGHT(J1696,3)="BTB","E","P")</f>
        <v/>
      </c>
      <c r="I1696">
        <f>LOOKUP(F1696,'Facture Chronopost'!L:L,'Facture Chronopost'!H:H)</f>
        <v/>
      </c>
      <c r="J1696" s="6">
        <f>TCD!U1697</f>
        <v/>
      </c>
      <c r="K1696">
        <f>K1695</f>
        <v/>
      </c>
      <c r="L1696" s="151">
        <f>_xlfn.XLOOKUP(F1696,'TCD poids'!A:A,'TCD poids'!C:C)</f>
        <v/>
      </c>
      <c r="M1696">
        <f>TCD!T1697</f>
        <v/>
      </c>
      <c r="N1696">
        <f>IF(I1696="",0.2,LOOKUP(I1696,'Pays TVA'!A:A,'Pays TVA'!B:B))</f>
        <v/>
      </c>
      <c r="O1696" s="151">
        <f>IF(TCD!M1697="","",TCD!M1697)</f>
        <v/>
      </c>
      <c r="P1696" s="151">
        <f>IF(TCD!J1697="","",TCD!J1697)</f>
        <v/>
      </c>
      <c r="Q1696" s="151">
        <f>IF(AND(TCD!L1697="",TCD!Q1697=""),"",IF(SUM(TCD!L1697,TCD!Q1697)&gt;15,29,9.5))</f>
        <v/>
      </c>
      <c r="R1696" s="151">
        <f>_xlfn.XLOOKUP(F1696,TCD!E:E,TCD!K:K,"")</f>
        <v/>
      </c>
      <c r="S1696" s="151">
        <f>IF(TCD!I1697="","",IF(TCD!I1697&gt;8.5,17,8.5))</f>
        <v/>
      </c>
      <c r="T1696" s="151">
        <f>TCD!Y1697</f>
        <v/>
      </c>
    </row>
    <row r="1697">
      <c r="A1697" s="13">
        <f>TCD!V1698</f>
        <v/>
      </c>
      <c r="B1697" s="1">
        <f>B1696</f>
        <v/>
      </c>
      <c r="F1697">
        <f>TCD!E1698</f>
        <v/>
      </c>
      <c r="H1697" s="6">
        <f>IF(RIGHT(J1697,3)="BTB","E","P")</f>
        <v/>
      </c>
      <c r="I1697">
        <f>LOOKUP(F1697,'Facture Chronopost'!L:L,'Facture Chronopost'!H:H)</f>
        <v/>
      </c>
      <c r="J1697" s="6">
        <f>TCD!U1698</f>
        <v/>
      </c>
      <c r="K1697">
        <f>K1696</f>
        <v/>
      </c>
      <c r="L1697" s="151">
        <f>_xlfn.XLOOKUP(F1697,'TCD poids'!A:A,'TCD poids'!C:C)</f>
        <v/>
      </c>
      <c r="M1697">
        <f>TCD!T1698</f>
        <v/>
      </c>
      <c r="N1697">
        <f>IF(I1697="",0.2,LOOKUP(I1697,'Pays TVA'!A:A,'Pays TVA'!B:B))</f>
        <v/>
      </c>
      <c r="O1697" s="151">
        <f>IF(TCD!M1698="","",TCD!M1698)</f>
        <v/>
      </c>
      <c r="P1697" s="151">
        <f>IF(TCD!J1698="","",TCD!J1698)</f>
        <v/>
      </c>
      <c r="Q1697" s="151">
        <f>IF(AND(TCD!L1698="",TCD!Q1698=""),"",IF(SUM(TCD!L1698,TCD!Q1698)&gt;15,29,9.5))</f>
        <v/>
      </c>
      <c r="R1697" s="151">
        <f>_xlfn.XLOOKUP(F1697,TCD!E:E,TCD!K:K,"")</f>
        <v/>
      </c>
      <c r="S1697" s="151">
        <f>IF(TCD!I1698="","",IF(TCD!I1698&gt;8.5,17,8.5))</f>
        <v/>
      </c>
      <c r="T1697" s="151">
        <f>TCD!Y1698</f>
        <v/>
      </c>
    </row>
    <row r="1698">
      <c r="A1698" s="13">
        <f>TCD!V1699</f>
        <v/>
      </c>
      <c r="B1698" s="1">
        <f>B1697</f>
        <v/>
      </c>
      <c r="F1698">
        <f>TCD!E1699</f>
        <v/>
      </c>
      <c r="H1698" s="6">
        <f>IF(RIGHT(J1698,3)="BTB","E","P")</f>
        <v/>
      </c>
      <c r="I1698">
        <f>LOOKUP(F1698,'Facture Chronopost'!L:L,'Facture Chronopost'!H:H)</f>
        <v/>
      </c>
      <c r="J1698" s="6">
        <f>TCD!U1699</f>
        <v/>
      </c>
      <c r="K1698">
        <f>K1697</f>
        <v/>
      </c>
      <c r="L1698" s="151">
        <f>_xlfn.XLOOKUP(F1698,'TCD poids'!A:A,'TCD poids'!C:C)</f>
        <v/>
      </c>
      <c r="M1698">
        <f>TCD!T1699</f>
        <v/>
      </c>
      <c r="N1698">
        <f>IF(I1698="",0.2,LOOKUP(I1698,'Pays TVA'!A:A,'Pays TVA'!B:B))</f>
        <v/>
      </c>
      <c r="O1698" s="151">
        <f>IF(TCD!M1699="","",TCD!M1699)</f>
        <v/>
      </c>
      <c r="P1698" s="151">
        <f>IF(TCD!J1699="","",TCD!J1699)</f>
        <v/>
      </c>
      <c r="Q1698" s="151">
        <f>IF(AND(TCD!L1699="",TCD!Q1699=""),"",IF(SUM(TCD!L1699,TCD!Q1699)&gt;15,29,9.5))</f>
        <v/>
      </c>
      <c r="R1698" s="151">
        <f>_xlfn.XLOOKUP(F1698,TCD!E:E,TCD!K:K,"")</f>
        <v/>
      </c>
      <c r="S1698" s="151">
        <f>IF(TCD!I1699="","",IF(TCD!I1699&gt;8.5,17,8.5))</f>
        <v/>
      </c>
      <c r="T1698" s="151">
        <f>TCD!Y1699</f>
        <v/>
      </c>
    </row>
    <row r="1699">
      <c r="A1699" s="13">
        <f>TCD!V1700</f>
        <v/>
      </c>
      <c r="B1699" s="1">
        <f>B1698</f>
        <v/>
      </c>
      <c r="F1699">
        <f>TCD!E1700</f>
        <v/>
      </c>
      <c r="H1699" s="6">
        <f>IF(RIGHT(J1699,3)="BTB","E","P")</f>
        <v/>
      </c>
      <c r="I1699">
        <f>LOOKUP(F1699,'Facture Chronopost'!L:L,'Facture Chronopost'!H:H)</f>
        <v/>
      </c>
      <c r="J1699" s="6">
        <f>TCD!U1700</f>
        <v/>
      </c>
      <c r="K1699">
        <f>K1698</f>
        <v/>
      </c>
      <c r="L1699" s="151">
        <f>_xlfn.XLOOKUP(F1699,'TCD poids'!A:A,'TCD poids'!C:C)</f>
        <v/>
      </c>
      <c r="M1699">
        <f>TCD!T1700</f>
        <v/>
      </c>
      <c r="N1699">
        <f>IF(I1699="",0.2,LOOKUP(I1699,'Pays TVA'!A:A,'Pays TVA'!B:B))</f>
        <v/>
      </c>
      <c r="O1699" s="151">
        <f>IF(TCD!M1700="","",TCD!M1700)</f>
        <v/>
      </c>
      <c r="P1699" s="151">
        <f>IF(TCD!J1700="","",TCD!J1700)</f>
        <v/>
      </c>
      <c r="Q1699" s="151">
        <f>IF(AND(TCD!L1700="",TCD!Q1700=""),"",IF(SUM(TCD!L1700,TCD!Q1700)&gt;15,29,9.5))</f>
        <v/>
      </c>
      <c r="R1699" s="151">
        <f>_xlfn.XLOOKUP(F1699,TCD!E:E,TCD!K:K,"")</f>
        <v/>
      </c>
      <c r="S1699" s="151">
        <f>IF(TCD!I1700="","",IF(TCD!I1700&gt;8.5,17,8.5))</f>
        <v/>
      </c>
      <c r="T1699" s="151">
        <f>TCD!Y1700</f>
        <v/>
      </c>
    </row>
    <row r="1700">
      <c r="A1700" s="13">
        <f>TCD!V1701</f>
        <v/>
      </c>
      <c r="B1700" s="1">
        <f>B1699</f>
        <v/>
      </c>
      <c r="F1700">
        <f>TCD!E1701</f>
        <v/>
      </c>
      <c r="H1700" s="6">
        <f>IF(RIGHT(J1700,3)="BTB","E","P")</f>
        <v/>
      </c>
      <c r="I1700">
        <f>LOOKUP(F1700,'Facture Chronopost'!L:L,'Facture Chronopost'!H:H)</f>
        <v/>
      </c>
      <c r="J1700" s="6">
        <f>TCD!U1701</f>
        <v/>
      </c>
      <c r="K1700">
        <f>K1699</f>
        <v/>
      </c>
      <c r="L1700" s="151">
        <f>_xlfn.XLOOKUP(F1700,'TCD poids'!A:A,'TCD poids'!C:C)</f>
        <v/>
      </c>
      <c r="M1700">
        <f>TCD!T1701</f>
        <v/>
      </c>
      <c r="N1700">
        <f>IF(I1700="",0.2,LOOKUP(I1700,'Pays TVA'!A:A,'Pays TVA'!B:B))</f>
        <v/>
      </c>
      <c r="O1700" s="151">
        <f>IF(TCD!M1701="","",TCD!M1701)</f>
        <v/>
      </c>
      <c r="P1700" s="151">
        <f>IF(TCD!J1701="","",TCD!J1701)</f>
        <v/>
      </c>
      <c r="Q1700" s="151">
        <f>IF(AND(TCD!L1701="",TCD!Q1701=""),"",IF(SUM(TCD!L1701,TCD!Q1701)&gt;15,29,9.5))</f>
        <v/>
      </c>
      <c r="R1700" s="151">
        <f>_xlfn.XLOOKUP(F1700,TCD!E:E,TCD!K:K,"")</f>
        <v/>
      </c>
      <c r="S1700" s="151">
        <f>IF(TCD!I1701="","",IF(TCD!I1701&gt;8.5,17,8.5))</f>
        <v/>
      </c>
      <c r="T1700" s="151">
        <f>TCD!Y1701</f>
        <v/>
      </c>
    </row>
    <row r="1701">
      <c r="A1701" s="13">
        <f>TCD!V1702</f>
        <v/>
      </c>
      <c r="B1701" s="1">
        <f>B1700</f>
        <v/>
      </c>
      <c r="F1701">
        <f>TCD!E1702</f>
        <v/>
      </c>
      <c r="H1701" s="6">
        <f>IF(RIGHT(J1701,3)="BTB","E","P")</f>
        <v/>
      </c>
      <c r="I1701">
        <f>LOOKUP(F1701,'Facture Chronopost'!L:L,'Facture Chronopost'!H:H)</f>
        <v/>
      </c>
      <c r="J1701" s="6">
        <f>TCD!U1702</f>
        <v/>
      </c>
      <c r="K1701">
        <f>K1700</f>
        <v/>
      </c>
      <c r="L1701" s="151">
        <f>_xlfn.XLOOKUP(F1701,'TCD poids'!A:A,'TCD poids'!C:C)</f>
        <v/>
      </c>
      <c r="M1701">
        <f>TCD!T1702</f>
        <v/>
      </c>
      <c r="N1701">
        <f>IF(I1701="",0.2,LOOKUP(I1701,'Pays TVA'!A:A,'Pays TVA'!B:B))</f>
        <v/>
      </c>
      <c r="O1701" s="151">
        <f>IF(TCD!M1702="","",TCD!M1702)</f>
        <v/>
      </c>
      <c r="P1701" s="151">
        <f>IF(TCD!J1702="","",TCD!J1702)</f>
        <v/>
      </c>
      <c r="Q1701" s="151">
        <f>IF(AND(TCD!L1702="",TCD!Q1702=""),"",IF(SUM(TCD!L1702,TCD!Q1702)&gt;15,29,9.5))</f>
        <v/>
      </c>
      <c r="R1701" s="151">
        <f>_xlfn.XLOOKUP(F1701,TCD!E:E,TCD!K:K,"")</f>
        <v/>
      </c>
      <c r="S1701" s="151">
        <f>IF(TCD!I1702="","",IF(TCD!I1702&gt;8.5,17,8.5))</f>
        <v/>
      </c>
      <c r="T1701" s="151">
        <f>TCD!Y1702</f>
        <v/>
      </c>
    </row>
    <row r="1702">
      <c r="A1702" s="13">
        <f>TCD!V1703</f>
        <v/>
      </c>
      <c r="B1702" s="1">
        <f>B1701</f>
        <v/>
      </c>
      <c r="F1702">
        <f>TCD!E1703</f>
        <v/>
      </c>
      <c r="H1702" s="6">
        <f>IF(RIGHT(J1702,3)="BTB","E","P")</f>
        <v/>
      </c>
      <c r="I1702">
        <f>LOOKUP(F1702,'Facture Chronopost'!L:L,'Facture Chronopost'!H:H)</f>
        <v/>
      </c>
      <c r="J1702" s="6">
        <f>TCD!U1703</f>
        <v/>
      </c>
      <c r="K1702">
        <f>K1701</f>
        <v/>
      </c>
      <c r="L1702" s="151">
        <f>_xlfn.XLOOKUP(F1702,'TCD poids'!A:A,'TCD poids'!C:C)</f>
        <v/>
      </c>
      <c r="M1702">
        <f>TCD!T1703</f>
        <v/>
      </c>
      <c r="N1702">
        <f>IF(I1702="",0.2,LOOKUP(I1702,'Pays TVA'!A:A,'Pays TVA'!B:B))</f>
        <v/>
      </c>
      <c r="O1702" s="151">
        <f>IF(TCD!M1703="","",TCD!M1703)</f>
        <v/>
      </c>
      <c r="P1702" s="151">
        <f>IF(TCD!J1703="","",TCD!J1703)</f>
        <v/>
      </c>
      <c r="Q1702" s="151">
        <f>IF(AND(TCD!L1703="",TCD!Q1703=""),"",IF(SUM(TCD!L1703,TCD!Q1703)&gt;15,29,9.5))</f>
        <v/>
      </c>
      <c r="R1702" s="151">
        <f>_xlfn.XLOOKUP(F1702,TCD!E:E,TCD!K:K,"")</f>
        <v/>
      </c>
      <c r="S1702" s="151">
        <f>IF(TCD!I1703="","",IF(TCD!I1703&gt;8.5,17,8.5))</f>
        <v/>
      </c>
      <c r="T1702" s="151">
        <f>TCD!Y1703</f>
        <v/>
      </c>
    </row>
    <row r="1703">
      <c r="A1703" s="13">
        <f>TCD!V1704</f>
        <v/>
      </c>
      <c r="B1703" s="1">
        <f>B1702</f>
        <v/>
      </c>
      <c r="F1703">
        <f>TCD!E1704</f>
        <v/>
      </c>
      <c r="H1703" s="6">
        <f>IF(RIGHT(J1703,3)="BTB","E","P")</f>
        <v/>
      </c>
      <c r="I1703">
        <f>LOOKUP(F1703,'Facture Chronopost'!L:L,'Facture Chronopost'!H:H)</f>
        <v/>
      </c>
      <c r="J1703" s="6">
        <f>TCD!U1704</f>
        <v/>
      </c>
      <c r="K1703">
        <f>K1702</f>
        <v/>
      </c>
      <c r="L1703" s="151">
        <f>_xlfn.XLOOKUP(F1703,'TCD poids'!A:A,'TCD poids'!C:C)</f>
        <v/>
      </c>
      <c r="M1703">
        <f>TCD!T1704</f>
        <v/>
      </c>
      <c r="N1703">
        <f>IF(I1703="",0.2,LOOKUP(I1703,'Pays TVA'!A:A,'Pays TVA'!B:B))</f>
        <v/>
      </c>
      <c r="O1703" s="151">
        <f>IF(TCD!M1704="","",TCD!M1704)</f>
        <v/>
      </c>
      <c r="P1703" s="151">
        <f>IF(TCD!J1704="","",TCD!J1704)</f>
        <v/>
      </c>
      <c r="Q1703" s="151">
        <f>IF(AND(TCD!L1704="",TCD!Q1704=""),"",IF(SUM(TCD!L1704,TCD!Q1704)&gt;15,29,9.5))</f>
        <v/>
      </c>
      <c r="R1703" s="151">
        <f>_xlfn.XLOOKUP(F1703,TCD!E:E,TCD!K:K,"")</f>
        <v/>
      </c>
      <c r="S1703" s="151">
        <f>IF(TCD!I1704="","",IF(TCD!I1704&gt;8.5,17,8.5))</f>
        <v/>
      </c>
      <c r="T1703" s="151">
        <f>TCD!Y1704</f>
        <v/>
      </c>
    </row>
    <row r="1704">
      <c r="A1704" s="13">
        <f>TCD!V1705</f>
        <v/>
      </c>
      <c r="B1704" s="1">
        <f>B1703</f>
        <v/>
      </c>
      <c r="F1704">
        <f>TCD!E1705</f>
        <v/>
      </c>
      <c r="H1704" s="6">
        <f>IF(RIGHT(J1704,3)="BTB","E","P")</f>
        <v/>
      </c>
      <c r="I1704">
        <f>LOOKUP(F1704,'Facture Chronopost'!L:L,'Facture Chronopost'!H:H)</f>
        <v/>
      </c>
      <c r="J1704" s="6">
        <f>TCD!U1705</f>
        <v/>
      </c>
      <c r="K1704">
        <f>K1703</f>
        <v/>
      </c>
      <c r="L1704" s="151">
        <f>_xlfn.XLOOKUP(F1704,'TCD poids'!A:A,'TCD poids'!C:C)</f>
        <v/>
      </c>
      <c r="M1704">
        <f>TCD!T1705</f>
        <v/>
      </c>
      <c r="N1704">
        <f>IF(I1704="",0.2,LOOKUP(I1704,'Pays TVA'!A:A,'Pays TVA'!B:B))</f>
        <v/>
      </c>
      <c r="O1704" s="151">
        <f>IF(TCD!M1705="","",TCD!M1705)</f>
        <v/>
      </c>
      <c r="P1704" s="151">
        <f>IF(TCD!J1705="","",TCD!J1705)</f>
        <v/>
      </c>
      <c r="Q1704" s="151">
        <f>IF(AND(TCD!L1705="",TCD!Q1705=""),"",IF(SUM(TCD!L1705,TCD!Q1705)&gt;15,29,9.5))</f>
        <v/>
      </c>
      <c r="R1704" s="151">
        <f>_xlfn.XLOOKUP(F1704,TCD!E:E,TCD!K:K,"")</f>
        <v/>
      </c>
      <c r="S1704" s="151">
        <f>IF(TCD!I1705="","",IF(TCD!I1705&gt;8.5,17,8.5))</f>
        <v/>
      </c>
      <c r="T1704" s="151">
        <f>TCD!Y1705</f>
        <v/>
      </c>
    </row>
    <row r="1705">
      <c r="A1705" s="13">
        <f>TCD!V1706</f>
        <v/>
      </c>
      <c r="B1705" s="1">
        <f>B1704</f>
        <v/>
      </c>
      <c r="F1705">
        <f>TCD!E1706</f>
        <v/>
      </c>
      <c r="H1705" s="6">
        <f>IF(RIGHT(J1705,3)="BTB","E","P")</f>
        <v/>
      </c>
      <c r="I1705">
        <f>LOOKUP(F1705,'Facture Chronopost'!L:L,'Facture Chronopost'!H:H)</f>
        <v/>
      </c>
      <c r="J1705" s="6">
        <f>TCD!U1706</f>
        <v/>
      </c>
      <c r="K1705">
        <f>K1704</f>
        <v/>
      </c>
      <c r="L1705" s="151">
        <f>_xlfn.XLOOKUP(F1705,'TCD poids'!A:A,'TCD poids'!C:C)</f>
        <v/>
      </c>
      <c r="M1705">
        <f>TCD!T1706</f>
        <v/>
      </c>
      <c r="N1705">
        <f>IF(I1705="",0.2,LOOKUP(I1705,'Pays TVA'!A:A,'Pays TVA'!B:B))</f>
        <v/>
      </c>
      <c r="O1705" s="151">
        <f>IF(TCD!M1706="","",TCD!M1706)</f>
        <v/>
      </c>
      <c r="P1705" s="151">
        <f>IF(TCD!J1706="","",TCD!J1706)</f>
        <v/>
      </c>
      <c r="Q1705" s="151">
        <f>IF(AND(TCD!L1706="",TCD!Q1706=""),"",IF(SUM(TCD!L1706,TCD!Q1706)&gt;15,29,9.5))</f>
        <v/>
      </c>
      <c r="R1705" s="151">
        <f>_xlfn.XLOOKUP(F1705,TCD!E:E,TCD!K:K,"")</f>
        <v/>
      </c>
      <c r="S1705" s="151">
        <f>IF(TCD!I1706="","",IF(TCD!I1706&gt;8.5,17,8.5))</f>
        <v/>
      </c>
      <c r="T1705" s="151">
        <f>TCD!Y1706</f>
        <v/>
      </c>
    </row>
    <row r="1706">
      <c r="A1706" s="13">
        <f>TCD!V1707</f>
        <v/>
      </c>
      <c r="B1706" s="1">
        <f>B1705</f>
        <v/>
      </c>
      <c r="F1706">
        <f>TCD!E1707</f>
        <v/>
      </c>
      <c r="H1706" s="6">
        <f>IF(RIGHT(J1706,3)="BTB","E","P")</f>
        <v/>
      </c>
      <c r="I1706">
        <f>LOOKUP(F1706,'Facture Chronopost'!L:L,'Facture Chronopost'!H:H)</f>
        <v/>
      </c>
      <c r="J1706" s="6">
        <f>TCD!U1707</f>
        <v/>
      </c>
      <c r="K1706">
        <f>K1705</f>
        <v/>
      </c>
      <c r="L1706" s="151">
        <f>_xlfn.XLOOKUP(F1706,'TCD poids'!A:A,'TCD poids'!C:C)</f>
        <v/>
      </c>
      <c r="M1706">
        <f>TCD!T1707</f>
        <v/>
      </c>
      <c r="N1706">
        <f>IF(I1706="",0.2,LOOKUP(I1706,'Pays TVA'!A:A,'Pays TVA'!B:B))</f>
        <v/>
      </c>
      <c r="O1706" s="151">
        <f>IF(TCD!M1707="","",TCD!M1707)</f>
        <v/>
      </c>
      <c r="P1706" s="151">
        <f>IF(TCD!J1707="","",TCD!J1707)</f>
        <v/>
      </c>
      <c r="Q1706" s="151">
        <f>IF(AND(TCD!L1707="",TCD!Q1707=""),"",IF(SUM(TCD!L1707,TCD!Q1707)&gt;15,29,9.5))</f>
        <v/>
      </c>
      <c r="R1706" s="151">
        <f>_xlfn.XLOOKUP(F1706,TCD!E:E,TCD!K:K,"")</f>
        <v/>
      </c>
      <c r="S1706" s="151">
        <f>IF(TCD!I1707="","",IF(TCD!I1707&gt;8.5,17,8.5))</f>
        <v/>
      </c>
      <c r="T1706" s="151">
        <f>TCD!Y1707</f>
        <v/>
      </c>
    </row>
    <row r="1707">
      <c r="A1707" s="13">
        <f>TCD!V1708</f>
        <v/>
      </c>
      <c r="B1707" s="1">
        <f>B1706</f>
        <v/>
      </c>
      <c r="F1707">
        <f>TCD!E1708</f>
        <v/>
      </c>
      <c r="H1707" s="6">
        <f>IF(RIGHT(J1707,3)="BTB","E","P")</f>
        <v/>
      </c>
      <c r="I1707">
        <f>LOOKUP(F1707,'Facture Chronopost'!L:L,'Facture Chronopost'!H:H)</f>
        <v/>
      </c>
      <c r="J1707" s="6">
        <f>TCD!U1708</f>
        <v/>
      </c>
      <c r="K1707">
        <f>K1706</f>
        <v/>
      </c>
      <c r="L1707" s="151">
        <f>_xlfn.XLOOKUP(F1707,'TCD poids'!A:A,'TCD poids'!C:C)</f>
        <v/>
      </c>
      <c r="M1707">
        <f>TCD!T1708</f>
        <v/>
      </c>
      <c r="N1707">
        <f>IF(I1707="",0.2,LOOKUP(I1707,'Pays TVA'!A:A,'Pays TVA'!B:B))</f>
        <v/>
      </c>
      <c r="O1707" s="151">
        <f>IF(TCD!M1708="","",TCD!M1708)</f>
        <v/>
      </c>
      <c r="P1707" s="151">
        <f>IF(TCD!J1708="","",TCD!J1708)</f>
        <v/>
      </c>
      <c r="Q1707" s="151">
        <f>IF(AND(TCD!L1708="",TCD!Q1708=""),"",IF(SUM(TCD!L1708,TCD!Q1708)&gt;15,29,9.5))</f>
        <v/>
      </c>
      <c r="R1707" s="151">
        <f>_xlfn.XLOOKUP(F1707,TCD!E:E,TCD!K:K,"")</f>
        <v/>
      </c>
      <c r="S1707" s="151">
        <f>IF(TCD!I1708="","",IF(TCD!I1708&gt;8.5,17,8.5))</f>
        <v/>
      </c>
      <c r="T1707" s="151">
        <f>TCD!Y1708</f>
        <v/>
      </c>
    </row>
    <row r="1708">
      <c r="A1708" s="13">
        <f>TCD!V1709</f>
        <v/>
      </c>
      <c r="B1708" s="1">
        <f>B1707</f>
        <v/>
      </c>
      <c r="F1708">
        <f>TCD!E1709</f>
        <v/>
      </c>
      <c r="H1708" s="6">
        <f>IF(RIGHT(J1708,3)="BTB","E","P")</f>
        <v/>
      </c>
      <c r="I1708">
        <f>LOOKUP(F1708,'Facture Chronopost'!L:L,'Facture Chronopost'!H:H)</f>
        <v/>
      </c>
      <c r="J1708" s="6">
        <f>TCD!U1709</f>
        <v/>
      </c>
      <c r="K1708">
        <f>K1707</f>
        <v/>
      </c>
      <c r="L1708" s="151">
        <f>_xlfn.XLOOKUP(F1708,'TCD poids'!A:A,'TCD poids'!C:C)</f>
        <v/>
      </c>
      <c r="M1708">
        <f>TCD!T1709</f>
        <v/>
      </c>
      <c r="N1708">
        <f>IF(I1708="",0.2,LOOKUP(I1708,'Pays TVA'!A:A,'Pays TVA'!B:B))</f>
        <v/>
      </c>
      <c r="O1708" s="151">
        <f>IF(TCD!M1709="","",TCD!M1709)</f>
        <v/>
      </c>
      <c r="P1708" s="151">
        <f>IF(TCD!J1709="","",TCD!J1709)</f>
        <v/>
      </c>
      <c r="Q1708" s="151">
        <f>IF(AND(TCD!L1709="",TCD!Q1709=""),"",IF(SUM(TCD!L1709,TCD!Q1709)&gt;15,29,9.5))</f>
        <v/>
      </c>
      <c r="R1708" s="151">
        <f>_xlfn.XLOOKUP(F1708,TCD!E:E,TCD!K:K,"")</f>
        <v/>
      </c>
      <c r="S1708" s="151">
        <f>IF(TCD!I1709="","",IF(TCD!I1709&gt;8.5,17,8.5))</f>
        <v/>
      </c>
      <c r="T1708" s="151">
        <f>TCD!Y1709</f>
        <v/>
      </c>
    </row>
    <row r="1709">
      <c r="A1709" s="13">
        <f>TCD!V1710</f>
        <v/>
      </c>
      <c r="B1709" s="1">
        <f>B1708</f>
        <v/>
      </c>
      <c r="F1709">
        <f>TCD!E1710</f>
        <v/>
      </c>
      <c r="H1709" s="6">
        <f>IF(RIGHT(J1709,3)="BTB","E","P")</f>
        <v/>
      </c>
      <c r="I1709">
        <f>LOOKUP(F1709,'Facture Chronopost'!L:L,'Facture Chronopost'!H:H)</f>
        <v/>
      </c>
      <c r="J1709" s="6">
        <f>TCD!U1710</f>
        <v/>
      </c>
      <c r="K1709">
        <f>K1708</f>
        <v/>
      </c>
      <c r="L1709" s="151">
        <f>_xlfn.XLOOKUP(F1709,'TCD poids'!A:A,'TCD poids'!C:C)</f>
        <v/>
      </c>
      <c r="M1709">
        <f>TCD!T1710</f>
        <v/>
      </c>
      <c r="N1709">
        <f>IF(I1709="",0.2,LOOKUP(I1709,'Pays TVA'!A:A,'Pays TVA'!B:B))</f>
        <v/>
      </c>
      <c r="O1709" s="151">
        <f>IF(TCD!M1710="","",TCD!M1710)</f>
        <v/>
      </c>
      <c r="P1709" s="151">
        <f>IF(TCD!J1710="","",TCD!J1710)</f>
        <v/>
      </c>
      <c r="Q1709" s="151">
        <f>IF(AND(TCD!L1710="",TCD!Q1710=""),"",IF(SUM(TCD!L1710,TCD!Q1710)&gt;15,29,9.5))</f>
        <v/>
      </c>
      <c r="R1709" s="151">
        <f>_xlfn.XLOOKUP(F1709,TCD!E:E,TCD!K:K,"")</f>
        <v/>
      </c>
      <c r="S1709" s="151">
        <f>IF(TCD!I1710="","",IF(TCD!I1710&gt;8.5,17,8.5))</f>
        <v/>
      </c>
      <c r="T1709" s="151">
        <f>TCD!Y1710</f>
        <v/>
      </c>
    </row>
    <row r="1710">
      <c r="A1710" s="13">
        <f>TCD!V1711</f>
        <v/>
      </c>
      <c r="B1710" s="1">
        <f>B1709</f>
        <v/>
      </c>
      <c r="F1710">
        <f>TCD!E1711</f>
        <v/>
      </c>
      <c r="H1710" s="6">
        <f>IF(RIGHT(J1710,3)="BTB","E","P")</f>
        <v/>
      </c>
      <c r="I1710">
        <f>LOOKUP(F1710,'Facture Chronopost'!L:L,'Facture Chronopost'!H:H)</f>
        <v/>
      </c>
      <c r="J1710" s="6">
        <f>TCD!U1711</f>
        <v/>
      </c>
      <c r="K1710">
        <f>K1709</f>
        <v/>
      </c>
      <c r="L1710" s="151">
        <f>_xlfn.XLOOKUP(F1710,'TCD poids'!A:A,'TCD poids'!C:C)</f>
        <v/>
      </c>
      <c r="M1710">
        <f>TCD!T1711</f>
        <v/>
      </c>
      <c r="N1710">
        <f>IF(I1710="",0.2,LOOKUP(I1710,'Pays TVA'!A:A,'Pays TVA'!B:B))</f>
        <v/>
      </c>
      <c r="O1710" s="151">
        <f>IF(TCD!M1711="","",TCD!M1711)</f>
        <v/>
      </c>
      <c r="P1710" s="151">
        <f>IF(TCD!J1711="","",TCD!J1711)</f>
        <v/>
      </c>
      <c r="Q1710" s="151">
        <f>IF(AND(TCD!L1711="",TCD!Q1711=""),"",IF(SUM(TCD!L1711,TCD!Q1711)&gt;15,29,9.5))</f>
        <v/>
      </c>
      <c r="R1710" s="151">
        <f>_xlfn.XLOOKUP(F1710,TCD!E:E,TCD!K:K,"")</f>
        <v/>
      </c>
      <c r="S1710" s="151">
        <f>IF(TCD!I1711="","",IF(TCD!I1711&gt;8.5,17,8.5))</f>
        <v/>
      </c>
      <c r="T1710" s="151">
        <f>TCD!Y1711</f>
        <v/>
      </c>
    </row>
    <row r="1711">
      <c r="A1711" s="13">
        <f>TCD!V1712</f>
        <v/>
      </c>
      <c r="B1711" s="1">
        <f>B1710</f>
        <v/>
      </c>
      <c r="F1711">
        <f>TCD!E1712</f>
        <v/>
      </c>
      <c r="H1711" s="6">
        <f>IF(RIGHT(J1711,3)="BTB","E","P")</f>
        <v/>
      </c>
      <c r="I1711">
        <f>LOOKUP(F1711,'Facture Chronopost'!L:L,'Facture Chronopost'!H:H)</f>
        <v/>
      </c>
      <c r="J1711" s="6">
        <f>TCD!U1712</f>
        <v/>
      </c>
      <c r="K1711">
        <f>K1710</f>
        <v/>
      </c>
      <c r="L1711" s="151">
        <f>_xlfn.XLOOKUP(F1711,'TCD poids'!A:A,'TCD poids'!C:C)</f>
        <v/>
      </c>
      <c r="M1711">
        <f>TCD!T1712</f>
        <v/>
      </c>
      <c r="N1711">
        <f>IF(I1711="",0.2,LOOKUP(I1711,'Pays TVA'!A:A,'Pays TVA'!B:B))</f>
        <v/>
      </c>
      <c r="O1711" s="151">
        <f>IF(TCD!M1712="","",TCD!M1712)</f>
        <v/>
      </c>
      <c r="P1711" s="151">
        <f>IF(TCD!J1712="","",TCD!J1712)</f>
        <v/>
      </c>
      <c r="Q1711" s="151">
        <f>IF(AND(TCD!L1712="",TCD!Q1712=""),"",IF(SUM(TCD!L1712,TCD!Q1712)&gt;15,29,9.5))</f>
        <v/>
      </c>
      <c r="R1711" s="151">
        <f>_xlfn.XLOOKUP(F1711,TCD!E:E,TCD!K:K,"")</f>
        <v/>
      </c>
      <c r="S1711" s="151">
        <f>IF(TCD!I1712="","",IF(TCD!I1712&gt;8.5,17,8.5))</f>
        <v/>
      </c>
      <c r="T1711" s="151">
        <f>TCD!Y1712</f>
        <v/>
      </c>
    </row>
    <row r="1712">
      <c r="A1712" s="13">
        <f>TCD!V1713</f>
        <v/>
      </c>
      <c r="B1712" s="1">
        <f>B1711</f>
        <v/>
      </c>
      <c r="F1712">
        <f>TCD!E1713</f>
        <v/>
      </c>
      <c r="H1712" s="6">
        <f>IF(RIGHT(J1712,3)="BTB","E","P")</f>
        <v/>
      </c>
      <c r="I1712">
        <f>LOOKUP(F1712,'Facture Chronopost'!L:L,'Facture Chronopost'!H:H)</f>
        <v/>
      </c>
      <c r="J1712" s="6">
        <f>TCD!U1713</f>
        <v/>
      </c>
      <c r="K1712">
        <f>K1711</f>
        <v/>
      </c>
      <c r="L1712" s="151">
        <f>_xlfn.XLOOKUP(F1712,'TCD poids'!A:A,'TCD poids'!C:C)</f>
        <v/>
      </c>
      <c r="M1712">
        <f>TCD!T1713</f>
        <v/>
      </c>
      <c r="N1712">
        <f>IF(I1712="",0.2,LOOKUP(I1712,'Pays TVA'!A:A,'Pays TVA'!B:B))</f>
        <v/>
      </c>
      <c r="O1712" s="151">
        <f>IF(TCD!M1713="","",TCD!M1713)</f>
        <v/>
      </c>
      <c r="P1712" s="151">
        <f>IF(TCD!J1713="","",TCD!J1713)</f>
        <v/>
      </c>
      <c r="Q1712" s="151">
        <f>IF(AND(TCD!L1713="",TCD!Q1713=""),"",IF(SUM(TCD!L1713,TCD!Q1713)&gt;15,29,9.5))</f>
        <v/>
      </c>
      <c r="R1712" s="151">
        <f>_xlfn.XLOOKUP(F1712,TCD!E:E,TCD!K:K,"")</f>
        <v/>
      </c>
      <c r="S1712" s="151">
        <f>IF(TCD!I1713="","",IF(TCD!I1713&gt;8.5,17,8.5))</f>
        <v/>
      </c>
      <c r="T1712" s="151">
        <f>TCD!Y1713</f>
        <v/>
      </c>
    </row>
    <row r="1713">
      <c r="A1713" s="13">
        <f>TCD!V1714</f>
        <v/>
      </c>
      <c r="B1713" s="1">
        <f>B1712</f>
        <v/>
      </c>
      <c r="F1713">
        <f>TCD!E1714</f>
        <v/>
      </c>
      <c r="H1713" s="6">
        <f>IF(RIGHT(J1713,3)="BTB","E","P")</f>
        <v/>
      </c>
      <c r="I1713">
        <f>LOOKUP(F1713,'Facture Chronopost'!L:L,'Facture Chronopost'!H:H)</f>
        <v/>
      </c>
      <c r="J1713" s="6">
        <f>TCD!U1714</f>
        <v/>
      </c>
      <c r="K1713">
        <f>K1712</f>
        <v/>
      </c>
      <c r="L1713" s="151">
        <f>_xlfn.XLOOKUP(F1713,'TCD poids'!A:A,'TCD poids'!C:C)</f>
        <v/>
      </c>
      <c r="M1713">
        <f>TCD!T1714</f>
        <v/>
      </c>
      <c r="N1713">
        <f>IF(I1713="",0.2,LOOKUP(I1713,'Pays TVA'!A:A,'Pays TVA'!B:B))</f>
        <v/>
      </c>
      <c r="O1713" s="151">
        <f>IF(TCD!M1714="","",TCD!M1714)</f>
        <v/>
      </c>
      <c r="P1713" s="151">
        <f>IF(TCD!J1714="","",TCD!J1714)</f>
        <v/>
      </c>
      <c r="Q1713" s="151">
        <f>IF(AND(TCD!L1714="",TCD!Q1714=""),"",IF(SUM(TCD!L1714,TCD!Q1714)&gt;15,29,9.5))</f>
        <v/>
      </c>
      <c r="R1713" s="151">
        <f>_xlfn.XLOOKUP(F1713,TCD!E:E,TCD!K:K,"")</f>
        <v/>
      </c>
      <c r="S1713" s="151">
        <f>IF(TCD!I1714="","",IF(TCD!I1714&gt;8.5,17,8.5))</f>
        <v/>
      </c>
      <c r="T1713" s="151">
        <f>TCD!Y1714</f>
        <v/>
      </c>
    </row>
    <row r="1714">
      <c r="A1714" s="13">
        <f>TCD!V1715</f>
        <v/>
      </c>
      <c r="B1714" s="1">
        <f>B1713</f>
        <v/>
      </c>
      <c r="F1714">
        <f>TCD!E1715</f>
        <v/>
      </c>
      <c r="H1714" s="6">
        <f>IF(RIGHT(J1714,3)="BTB","E","P")</f>
        <v/>
      </c>
      <c r="I1714">
        <f>LOOKUP(F1714,'Facture Chronopost'!L:L,'Facture Chronopost'!H:H)</f>
        <v/>
      </c>
      <c r="J1714" s="6">
        <f>TCD!U1715</f>
        <v/>
      </c>
      <c r="K1714">
        <f>K1713</f>
        <v/>
      </c>
      <c r="L1714" s="151">
        <f>_xlfn.XLOOKUP(F1714,'TCD poids'!A:A,'TCD poids'!C:C)</f>
        <v/>
      </c>
      <c r="M1714">
        <f>TCD!T1715</f>
        <v/>
      </c>
      <c r="N1714">
        <f>IF(I1714="",0.2,LOOKUP(I1714,'Pays TVA'!A:A,'Pays TVA'!B:B))</f>
        <v/>
      </c>
      <c r="O1714" s="151">
        <f>IF(TCD!M1715="","",TCD!M1715)</f>
        <v/>
      </c>
      <c r="P1714" s="151">
        <f>IF(TCD!J1715="","",TCD!J1715)</f>
        <v/>
      </c>
      <c r="Q1714" s="151">
        <f>IF(AND(TCD!L1715="",TCD!Q1715=""),"",IF(SUM(TCD!L1715,TCD!Q1715)&gt;15,29,9.5))</f>
        <v/>
      </c>
      <c r="R1714" s="151">
        <f>_xlfn.XLOOKUP(F1714,TCD!E:E,TCD!K:K,"")</f>
        <v/>
      </c>
      <c r="S1714" s="151">
        <f>IF(TCD!I1715="","",IF(TCD!I1715&gt;8.5,17,8.5))</f>
        <v/>
      </c>
      <c r="T1714" s="151">
        <f>TCD!Y1715</f>
        <v/>
      </c>
    </row>
    <row r="1715">
      <c r="A1715" s="13">
        <f>TCD!V1716</f>
        <v/>
      </c>
      <c r="B1715" s="1">
        <f>B1714</f>
        <v/>
      </c>
      <c r="F1715">
        <f>TCD!E1716</f>
        <v/>
      </c>
      <c r="H1715" s="6">
        <f>IF(RIGHT(J1715,3)="BTB","E","P")</f>
        <v/>
      </c>
      <c r="I1715">
        <f>LOOKUP(F1715,'Facture Chronopost'!L:L,'Facture Chronopost'!H:H)</f>
        <v/>
      </c>
      <c r="J1715" s="6">
        <f>TCD!U1716</f>
        <v/>
      </c>
      <c r="K1715">
        <f>K1714</f>
        <v/>
      </c>
      <c r="L1715" s="151">
        <f>_xlfn.XLOOKUP(F1715,'TCD poids'!A:A,'TCD poids'!C:C)</f>
        <v/>
      </c>
      <c r="M1715">
        <f>TCD!T1716</f>
        <v/>
      </c>
      <c r="N1715">
        <f>IF(I1715="",0.2,LOOKUP(I1715,'Pays TVA'!A:A,'Pays TVA'!B:B))</f>
        <v/>
      </c>
      <c r="O1715" s="151">
        <f>IF(TCD!M1716="","",TCD!M1716)</f>
        <v/>
      </c>
      <c r="P1715" s="151">
        <f>IF(TCD!J1716="","",TCD!J1716)</f>
        <v/>
      </c>
      <c r="Q1715" s="151">
        <f>IF(AND(TCD!L1716="",TCD!Q1716=""),"",IF(SUM(TCD!L1716,TCD!Q1716)&gt;15,29,9.5))</f>
        <v/>
      </c>
      <c r="R1715" s="151">
        <f>_xlfn.XLOOKUP(F1715,TCD!E:E,TCD!K:K,"")</f>
        <v/>
      </c>
      <c r="S1715" s="151">
        <f>IF(TCD!I1716="","",IF(TCD!I1716&gt;8.5,17,8.5))</f>
        <v/>
      </c>
      <c r="T1715" s="151">
        <f>TCD!Y1716</f>
        <v/>
      </c>
    </row>
    <row r="1716">
      <c r="A1716" s="13">
        <f>TCD!V1717</f>
        <v/>
      </c>
      <c r="B1716" s="1">
        <f>B1715</f>
        <v/>
      </c>
      <c r="F1716">
        <f>TCD!E1717</f>
        <v/>
      </c>
      <c r="H1716" s="6">
        <f>IF(RIGHT(J1716,3)="BTB","E","P")</f>
        <v/>
      </c>
      <c r="I1716">
        <f>LOOKUP(F1716,'Facture Chronopost'!L:L,'Facture Chronopost'!H:H)</f>
        <v/>
      </c>
      <c r="J1716" s="6">
        <f>TCD!U1717</f>
        <v/>
      </c>
      <c r="K1716">
        <f>K1715</f>
        <v/>
      </c>
      <c r="L1716" s="151">
        <f>_xlfn.XLOOKUP(F1716,'TCD poids'!A:A,'TCD poids'!C:C)</f>
        <v/>
      </c>
      <c r="M1716">
        <f>TCD!T1717</f>
        <v/>
      </c>
      <c r="N1716">
        <f>IF(I1716="",0.2,LOOKUP(I1716,'Pays TVA'!A:A,'Pays TVA'!B:B))</f>
        <v/>
      </c>
      <c r="O1716" s="151">
        <f>IF(TCD!M1717="","",TCD!M1717)</f>
        <v/>
      </c>
      <c r="P1716" s="151">
        <f>IF(TCD!J1717="","",TCD!J1717)</f>
        <v/>
      </c>
      <c r="Q1716" s="151">
        <f>IF(AND(TCD!L1717="",TCD!Q1717=""),"",IF(SUM(TCD!L1717,TCD!Q1717)&gt;15,29,9.5))</f>
        <v/>
      </c>
      <c r="R1716" s="151">
        <f>_xlfn.XLOOKUP(F1716,TCD!E:E,TCD!K:K,"")</f>
        <v/>
      </c>
      <c r="S1716" s="151">
        <f>IF(TCD!I1717="","",IF(TCD!I1717&gt;8.5,17,8.5))</f>
        <v/>
      </c>
      <c r="T1716" s="151">
        <f>TCD!Y1717</f>
        <v/>
      </c>
    </row>
    <row r="1717">
      <c r="A1717" s="13">
        <f>TCD!V1718</f>
        <v/>
      </c>
      <c r="B1717" s="1">
        <f>B1716</f>
        <v/>
      </c>
      <c r="F1717">
        <f>TCD!E1718</f>
        <v/>
      </c>
      <c r="H1717" s="6">
        <f>IF(RIGHT(J1717,3)="BTB","E","P")</f>
        <v/>
      </c>
      <c r="I1717">
        <f>LOOKUP(F1717,'Facture Chronopost'!L:L,'Facture Chronopost'!H:H)</f>
        <v/>
      </c>
      <c r="J1717" s="6">
        <f>TCD!U1718</f>
        <v/>
      </c>
      <c r="K1717">
        <f>K1716</f>
        <v/>
      </c>
      <c r="L1717" s="151">
        <f>_xlfn.XLOOKUP(F1717,'TCD poids'!A:A,'TCD poids'!C:C)</f>
        <v/>
      </c>
      <c r="M1717">
        <f>TCD!T1718</f>
        <v/>
      </c>
      <c r="N1717">
        <f>IF(I1717="",0.2,LOOKUP(I1717,'Pays TVA'!A:A,'Pays TVA'!B:B))</f>
        <v/>
      </c>
      <c r="O1717" s="151">
        <f>IF(TCD!M1718="","",TCD!M1718)</f>
        <v/>
      </c>
      <c r="P1717" s="151">
        <f>IF(TCD!J1718="","",TCD!J1718)</f>
        <v/>
      </c>
      <c r="Q1717" s="151">
        <f>IF(AND(TCD!L1718="",TCD!Q1718=""),"",IF(SUM(TCD!L1718,TCD!Q1718)&gt;15,29,9.5))</f>
        <v/>
      </c>
      <c r="R1717" s="151">
        <f>_xlfn.XLOOKUP(F1717,TCD!E:E,TCD!K:K,"")</f>
        <v/>
      </c>
      <c r="S1717" s="151">
        <f>IF(TCD!I1718="","",IF(TCD!I1718&gt;8.5,17,8.5))</f>
        <v/>
      </c>
      <c r="T1717" s="151">
        <f>TCD!Y1718</f>
        <v/>
      </c>
    </row>
    <row r="1718">
      <c r="A1718" s="13">
        <f>TCD!V1719</f>
        <v/>
      </c>
      <c r="B1718" s="1">
        <f>B1717</f>
        <v/>
      </c>
      <c r="F1718">
        <f>TCD!E1719</f>
        <v/>
      </c>
      <c r="H1718" s="6">
        <f>IF(RIGHT(J1718,3)="BTB","E","P")</f>
        <v/>
      </c>
      <c r="I1718">
        <f>LOOKUP(F1718,'Facture Chronopost'!L:L,'Facture Chronopost'!H:H)</f>
        <v/>
      </c>
      <c r="J1718" s="6">
        <f>TCD!U1719</f>
        <v/>
      </c>
      <c r="K1718">
        <f>K1717</f>
        <v/>
      </c>
      <c r="L1718" s="151">
        <f>_xlfn.XLOOKUP(F1718,'TCD poids'!A:A,'TCD poids'!C:C)</f>
        <v/>
      </c>
      <c r="M1718">
        <f>TCD!T1719</f>
        <v/>
      </c>
      <c r="N1718">
        <f>IF(I1718="",0.2,LOOKUP(I1718,'Pays TVA'!A:A,'Pays TVA'!B:B))</f>
        <v/>
      </c>
      <c r="O1718" s="151">
        <f>IF(TCD!M1719="","",TCD!M1719)</f>
        <v/>
      </c>
      <c r="P1718" s="151">
        <f>IF(TCD!J1719="","",TCD!J1719)</f>
        <v/>
      </c>
      <c r="Q1718" s="151">
        <f>IF(AND(TCD!L1719="",TCD!Q1719=""),"",IF(SUM(TCD!L1719,TCD!Q1719)&gt;15,29,9.5))</f>
        <v/>
      </c>
      <c r="R1718" s="151">
        <f>_xlfn.XLOOKUP(F1718,TCD!E:E,TCD!K:K,"")</f>
        <v/>
      </c>
      <c r="S1718" s="151">
        <f>IF(TCD!I1719="","",IF(TCD!I1719&gt;8.5,17,8.5))</f>
        <v/>
      </c>
      <c r="T1718" s="151">
        <f>TCD!Y1719</f>
        <v/>
      </c>
    </row>
    <row r="1719">
      <c r="A1719" s="13">
        <f>TCD!V1720</f>
        <v/>
      </c>
      <c r="B1719" s="1">
        <f>B1718</f>
        <v/>
      </c>
      <c r="F1719">
        <f>TCD!E1720</f>
        <v/>
      </c>
      <c r="H1719" s="6">
        <f>IF(RIGHT(J1719,3)="BTB","E","P")</f>
        <v/>
      </c>
      <c r="I1719">
        <f>LOOKUP(F1719,'Facture Chronopost'!L:L,'Facture Chronopost'!H:H)</f>
        <v/>
      </c>
      <c r="J1719" s="6">
        <f>TCD!U1720</f>
        <v/>
      </c>
      <c r="K1719">
        <f>K1718</f>
        <v/>
      </c>
      <c r="L1719" s="151">
        <f>_xlfn.XLOOKUP(F1719,'TCD poids'!A:A,'TCD poids'!C:C)</f>
        <v/>
      </c>
      <c r="M1719">
        <f>TCD!T1720</f>
        <v/>
      </c>
      <c r="N1719">
        <f>IF(I1719="",0.2,LOOKUP(I1719,'Pays TVA'!A:A,'Pays TVA'!B:B))</f>
        <v/>
      </c>
      <c r="O1719" s="151">
        <f>IF(TCD!M1720="","",TCD!M1720)</f>
        <v/>
      </c>
      <c r="P1719" s="151">
        <f>IF(TCD!J1720="","",TCD!J1720)</f>
        <v/>
      </c>
      <c r="Q1719" s="151">
        <f>IF(AND(TCD!L1720="",TCD!Q1720=""),"",IF(SUM(TCD!L1720,TCD!Q1720)&gt;15,29,9.5))</f>
        <v/>
      </c>
      <c r="R1719" s="151">
        <f>_xlfn.XLOOKUP(F1719,TCD!E:E,TCD!K:K,"")</f>
        <v/>
      </c>
      <c r="S1719" s="151">
        <f>IF(TCD!I1720="","",IF(TCD!I1720&gt;8.5,17,8.5))</f>
        <v/>
      </c>
      <c r="T1719" s="151">
        <f>TCD!Y1720</f>
        <v/>
      </c>
    </row>
    <row r="1720">
      <c r="A1720" s="13">
        <f>TCD!V1721</f>
        <v/>
      </c>
      <c r="B1720" s="1">
        <f>B1719</f>
        <v/>
      </c>
      <c r="F1720">
        <f>TCD!E1721</f>
        <v/>
      </c>
      <c r="H1720" s="6">
        <f>IF(RIGHT(J1720,3)="BTB","E","P")</f>
        <v/>
      </c>
      <c r="I1720">
        <f>LOOKUP(F1720,'Facture Chronopost'!L:L,'Facture Chronopost'!H:H)</f>
        <v/>
      </c>
      <c r="J1720" s="6">
        <f>TCD!U1721</f>
        <v/>
      </c>
      <c r="K1720">
        <f>K1719</f>
        <v/>
      </c>
      <c r="L1720" s="151">
        <f>_xlfn.XLOOKUP(F1720,'TCD poids'!A:A,'TCD poids'!C:C)</f>
        <v/>
      </c>
      <c r="M1720">
        <f>TCD!T1721</f>
        <v/>
      </c>
      <c r="N1720">
        <f>IF(I1720="",0.2,LOOKUP(I1720,'Pays TVA'!A:A,'Pays TVA'!B:B))</f>
        <v/>
      </c>
      <c r="O1720" s="151">
        <f>IF(TCD!M1721="","",TCD!M1721)</f>
        <v/>
      </c>
      <c r="P1720" s="151">
        <f>IF(TCD!J1721="","",TCD!J1721)</f>
        <v/>
      </c>
      <c r="Q1720" s="151">
        <f>IF(AND(TCD!L1721="",TCD!Q1721=""),"",IF(SUM(TCD!L1721,TCD!Q1721)&gt;15,29,9.5))</f>
        <v/>
      </c>
      <c r="R1720" s="151">
        <f>_xlfn.XLOOKUP(F1720,TCD!E:E,TCD!K:K,"")</f>
        <v/>
      </c>
      <c r="S1720" s="151">
        <f>IF(TCD!I1721="","",IF(TCD!I1721&gt;8.5,17,8.5))</f>
        <v/>
      </c>
      <c r="T1720" s="151">
        <f>TCD!Y1721</f>
        <v/>
      </c>
    </row>
    <row r="1721">
      <c r="A1721" s="13">
        <f>TCD!V1722</f>
        <v/>
      </c>
      <c r="B1721" s="1">
        <f>B1720</f>
        <v/>
      </c>
      <c r="F1721">
        <f>TCD!E1722</f>
        <v/>
      </c>
      <c r="H1721" s="6">
        <f>IF(RIGHT(J1721,3)="BTB","E","P")</f>
        <v/>
      </c>
      <c r="I1721">
        <f>LOOKUP(F1721,'Facture Chronopost'!L:L,'Facture Chronopost'!H:H)</f>
        <v/>
      </c>
      <c r="J1721" s="6">
        <f>TCD!U1722</f>
        <v/>
      </c>
      <c r="K1721">
        <f>K1720</f>
        <v/>
      </c>
      <c r="L1721" s="151">
        <f>_xlfn.XLOOKUP(F1721,'TCD poids'!A:A,'TCD poids'!C:C)</f>
        <v/>
      </c>
      <c r="M1721">
        <f>TCD!T1722</f>
        <v/>
      </c>
      <c r="N1721">
        <f>IF(I1721="",0.2,LOOKUP(I1721,'Pays TVA'!A:A,'Pays TVA'!B:B))</f>
        <v/>
      </c>
      <c r="O1721" s="151">
        <f>IF(TCD!M1722="","",TCD!M1722)</f>
        <v/>
      </c>
      <c r="P1721" s="151">
        <f>IF(TCD!J1722="","",TCD!J1722)</f>
        <v/>
      </c>
      <c r="Q1721" s="151">
        <f>IF(AND(TCD!L1722="",TCD!Q1722=""),"",IF(SUM(TCD!L1722,TCD!Q1722)&gt;15,29,9.5))</f>
        <v/>
      </c>
      <c r="R1721" s="151">
        <f>_xlfn.XLOOKUP(F1721,TCD!E:E,TCD!K:K,"")</f>
        <v/>
      </c>
      <c r="S1721" s="151">
        <f>IF(TCD!I1722="","",IF(TCD!I1722&gt;8.5,17,8.5))</f>
        <v/>
      </c>
      <c r="T1721" s="151">
        <f>TCD!Y1722</f>
        <v/>
      </c>
    </row>
    <row r="1722">
      <c r="A1722" s="13">
        <f>TCD!V1723</f>
        <v/>
      </c>
      <c r="B1722" s="1">
        <f>B1721</f>
        <v/>
      </c>
      <c r="F1722">
        <f>TCD!E1723</f>
        <v/>
      </c>
      <c r="H1722" s="6">
        <f>IF(RIGHT(J1722,3)="BTB","E","P")</f>
        <v/>
      </c>
      <c r="I1722">
        <f>LOOKUP(F1722,'Facture Chronopost'!L:L,'Facture Chronopost'!H:H)</f>
        <v/>
      </c>
      <c r="J1722" s="6">
        <f>TCD!U1723</f>
        <v/>
      </c>
      <c r="K1722">
        <f>K1721</f>
        <v/>
      </c>
      <c r="L1722" s="151">
        <f>_xlfn.XLOOKUP(F1722,'TCD poids'!A:A,'TCD poids'!C:C)</f>
        <v/>
      </c>
      <c r="M1722">
        <f>TCD!T1723</f>
        <v/>
      </c>
      <c r="N1722">
        <f>IF(I1722="",0.2,LOOKUP(I1722,'Pays TVA'!A:A,'Pays TVA'!B:B))</f>
        <v/>
      </c>
      <c r="O1722" s="151">
        <f>IF(TCD!M1723="","",TCD!M1723)</f>
        <v/>
      </c>
      <c r="P1722" s="151">
        <f>IF(TCD!J1723="","",TCD!J1723)</f>
        <v/>
      </c>
      <c r="Q1722" s="151">
        <f>IF(AND(TCD!L1723="",TCD!Q1723=""),"",IF(SUM(TCD!L1723,TCD!Q1723)&gt;15,29,9.5))</f>
        <v/>
      </c>
      <c r="R1722" s="151">
        <f>_xlfn.XLOOKUP(F1722,TCD!E:E,TCD!K:K,"")</f>
        <v/>
      </c>
      <c r="S1722" s="151">
        <f>IF(TCD!I1723="","",IF(TCD!I1723&gt;8.5,17,8.5))</f>
        <v/>
      </c>
      <c r="T1722" s="151">
        <f>TCD!Y1723</f>
        <v/>
      </c>
    </row>
    <row r="1723">
      <c r="A1723" s="13">
        <f>TCD!V1724</f>
        <v/>
      </c>
      <c r="B1723" s="1">
        <f>B1722</f>
        <v/>
      </c>
      <c r="F1723">
        <f>TCD!E1724</f>
        <v/>
      </c>
      <c r="H1723" s="6">
        <f>IF(RIGHT(J1723,3)="BTB","E","P")</f>
        <v/>
      </c>
      <c r="I1723">
        <f>LOOKUP(F1723,'Facture Chronopost'!L:L,'Facture Chronopost'!H:H)</f>
        <v/>
      </c>
      <c r="J1723" s="6">
        <f>TCD!U1724</f>
        <v/>
      </c>
      <c r="K1723">
        <f>K1722</f>
        <v/>
      </c>
      <c r="L1723" s="151">
        <f>_xlfn.XLOOKUP(F1723,'TCD poids'!A:A,'TCD poids'!C:C)</f>
        <v/>
      </c>
      <c r="M1723">
        <f>TCD!T1724</f>
        <v/>
      </c>
      <c r="N1723">
        <f>IF(I1723="",0.2,LOOKUP(I1723,'Pays TVA'!A:A,'Pays TVA'!B:B))</f>
        <v/>
      </c>
      <c r="O1723" s="151">
        <f>IF(TCD!M1724="","",TCD!M1724)</f>
        <v/>
      </c>
      <c r="P1723" s="151">
        <f>IF(TCD!J1724="","",TCD!J1724)</f>
        <v/>
      </c>
      <c r="Q1723" s="151">
        <f>IF(AND(TCD!L1724="",TCD!Q1724=""),"",IF(SUM(TCD!L1724,TCD!Q1724)&gt;15,29,9.5))</f>
        <v/>
      </c>
      <c r="R1723" s="151">
        <f>_xlfn.XLOOKUP(F1723,TCD!E:E,TCD!K:K,"")</f>
        <v/>
      </c>
      <c r="S1723" s="151">
        <f>IF(TCD!I1724="","",IF(TCD!I1724&gt;8.5,17,8.5))</f>
        <v/>
      </c>
      <c r="T1723" s="151">
        <f>TCD!Y1724</f>
        <v/>
      </c>
    </row>
    <row r="1724">
      <c r="A1724" s="13">
        <f>TCD!V1725</f>
        <v/>
      </c>
      <c r="B1724" s="1">
        <f>B1723</f>
        <v/>
      </c>
      <c r="F1724">
        <f>TCD!E1725</f>
        <v/>
      </c>
      <c r="H1724" s="6">
        <f>IF(RIGHT(J1724,3)="BTB","E","P")</f>
        <v/>
      </c>
      <c r="I1724">
        <f>LOOKUP(F1724,'Facture Chronopost'!L:L,'Facture Chronopost'!H:H)</f>
        <v/>
      </c>
      <c r="J1724" s="6">
        <f>TCD!U1725</f>
        <v/>
      </c>
      <c r="K1724">
        <f>K1723</f>
        <v/>
      </c>
      <c r="L1724" s="151">
        <f>_xlfn.XLOOKUP(F1724,'TCD poids'!A:A,'TCD poids'!C:C)</f>
        <v/>
      </c>
      <c r="M1724">
        <f>TCD!T1725</f>
        <v/>
      </c>
      <c r="N1724">
        <f>IF(I1724="",0.2,LOOKUP(I1724,'Pays TVA'!A:A,'Pays TVA'!B:B))</f>
        <v/>
      </c>
      <c r="O1724" s="151">
        <f>IF(TCD!M1725="","",TCD!M1725)</f>
        <v/>
      </c>
      <c r="P1724" s="151">
        <f>IF(TCD!J1725="","",TCD!J1725)</f>
        <v/>
      </c>
      <c r="Q1724" s="151">
        <f>IF(AND(TCD!L1725="",TCD!Q1725=""),"",IF(SUM(TCD!L1725,TCD!Q1725)&gt;15,29,9.5))</f>
        <v/>
      </c>
      <c r="R1724" s="151">
        <f>_xlfn.XLOOKUP(F1724,TCD!E:E,TCD!K:K,"")</f>
        <v/>
      </c>
      <c r="S1724" s="151">
        <f>IF(TCD!I1725="","",IF(TCD!I1725&gt;8.5,17,8.5))</f>
        <v/>
      </c>
      <c r="T1724" s="151">
        <f>TCD!Y1725</f>
        <v/>
      </c>
    </row>
    <row r="1725">
      <c r="A1725" s="13">
        <f>TCD!V1726</f>
        <v/>
      </c>
      <c r="B1725" s="1">
        <f>B1724</f>
        <v/>
      </c>
      <c r="F1725">
        <f>TCD!E1726</f>
        <v/>
      </c>
      <c r="H1725" s="6">
        <f>IF(RIGHT(J1725,3)="BTB","E","P")</f>
        <v/>
      </c>
      <c r="I1725">
        <f>LOOKUP(F1725,'Facture Chronopost'!L:L,'Facture Chronopost'!H:H)</f>
        <v/>
      </c>
      <c r="J1725" s="6">
        <f>TCD!U1726</f>
        <v/>
      </c>
      <c r="K1725">
        <f>K1724</f>
        <v/>
      </c>
      <c r="L1725" s="151">
        <f>_xlfn.XLOOKUP(F1725,'TCD poids'!A:A,'TCD poids'!C:C)</f>
        <v/>
      </c>
      <c r="M1725">
        <f>TCD!T1726</f>
        <v/>
      </c>
      <c r="N1725">
        <f>IF(I1725="",0.2,LOOKUP(I1725,'Pays TVA'!A:A,'Pays TVA'!B:B))</f>
        <v/>
      </c>
      <c r="O1725" s="151">
        <f>IF(TCD!M1726="","",TCD!M1726)</f>
        <v/>
      </c>
      <c r="P1725" s="151">
        <f>IF(TCD!J1726="","",TCD!J1726)</f>
        <v/>
      </c>
      <c r="Q1725" s="151">
        <f>IF(AND(TCD!L1726="",TCD!Q1726=""),"",IF(SUM(TCD!L1726,TCD!Q1726)&gt;15,29,9.5))</f>
        <v/>
      </c>
      <c r="R1725" s="151">
        <f>_xlfn.XLOOKUP(F1725,TCD!E:E,TCD!K:K,"")</f>
        <v/>
      </c>
      <c r="S1725" s="151">
        <f>IF(TCD!I1726="","",IF(TCD!I1726&gt;8.5,17,8.5))</f>
        <v/>
      </c>
      <c r="T1725" s="151">
        <f>TCD!Y1726</f>
        <v/>
      </c>
    </row>
    <row r="1726">
      <c r="A1726" s="13">
        <f>TCD!V1727</f>
        <v/>
      </c>
      <c r="B1726" s="1">
        <f>B1725</f>
        <v/>
      </c>
      <c r="F1726">
        <f>TCD!E1727</f>
        <v/>
      </c>
      <c r="H1726" s="6">
        <f>IF(RIGHT(J1726,3)="BTB","E","P")</f>
        <v/>
      </c>
      <c r="I1726">
        <f>LOOKUP(F1726,'Facture Chronopost'!L:L,'Facture Chronopost'!H:H)</f>
        <v/>
      </c>
      <c r="J1726" s="6">
        <f>TCD!U1727</f>
        <v/>
      </c>
      <c r="K1726">
        <f>K1725</f>
        <v/>
      </c>
      <c r="L1726" s="151">
        <f>_xlfn.XLOOKUP(F1726,'TCD poids'!A:A,'TCD poids'!C:C)</f>
        <v/>
      </c>
      <c r="M1726">
        <f>TCD!T1727</f>
        <v/>
      </c>
      <c r="N1726">
        <f>IF(I1726="",0.2,LOOKUP(I1726,'Pays TVA'!A:A,'Pays TVA'!B:B))</f>
        <v/>
      </c>
      <c r="O1726" s="151">
        <f>IF(TCD!M1727="","",TCD!M1727)</f>
        <v/>
      </c>
      <c r="P1726" s="151">
        <f>IF(TCD!J1727="","",TCD!J1727)</f>
        <v/>
      </c>
      <c r="Q1726" s="151">
        <f>IF(AND(TCD!L1727="",TCD!Q1727=""),"",IF(SUM(TCD!L1727,TCD!Q1727)&gt;15,29,9.5))</f>
        <v/>
      </c>
      <c r="R1726" s="151">
        <f>_xlfn.XLOOKUP(F1726,TCD!E:E,TCD!K:K,"")</f>
        <v/>
      </c>
      <c r="S1726" s="151">
        <f>IF(TCD!I1727="","",IF(TCD!I1727&gt;8.5,17,8.5))</f>
        <v/>
      </c>
      <c r="T1726" s="151">
        <f>TCD!Y1727</f>
        <v/>
      </c>
    </row>
    <row r="1727">
      <c r="A1727" s="13">
        <f>TCD!V1728</f>
        <v/>
      </c>
      <c r="B1727" s="1">
        <f>B1726</f>
        <v/>
      </c>
      <c r="F1727">
        <f>TCD!E1728</f>
        <v/>
      </c>
      <c r="H1727" s="6">
        <f>IF(RIGHT(J1727,3)="BTB","E","P")</f>
        <v/>
      </c>
      <c r="I1727">
        <f>LOOKUP(F1727,'Facture Chronopost'!L:L,'Facture Chronopost'!H:H)</f>
        <v/>
      </c>
      <c r="J1727" s="6">
        <f>TCD!U1728</f>
        <v/>
      </c>
      <c r="K1727">
        <f>K1726</f>
        <v/>
      </c>
      <c r="L1727" s="151">
        <f>_xlfn.XLOOKUP(F1727,'TCD poids'!A:A,'TCD poids'!C:C)</f>
        <v/>
      </c>
      <c r="M1727">
        <f>TCD!T1728</f>
        <v/>
      </c>
      <c r="N1727">
        <f>IF(I1727="",0.2,LOOKUP(I1727,'Pays TVA'!A:A,'Pays TVA'!B:B))</f>
        <v/>
      </c>
      <c r="O1727" s="151">
        <f>IF(TCD!M1728="","",TCD!M1728)</f>
        <v/>
      </c>
      <c r="P1727" s="151">
        <f>IF(TCD!J1728="","",TCD!J1728)</f>
        <v/>
      </c>
      <c r="Q1727" s="151">
        <f>IF(AND(TCD!L1728="",TCD!Q1728=""),"",IF(SUM(TCD!L1728,TCD!Q1728)&gt;15,29,9.5))</f>
        <v/>
      </c>
      <c r="R1727" s="151">
        <f>_xlfn.XLOOKUP(F1727,TCD!E:E,TCD!K:K,"")</f>
        <v/>
      </c>
      <c r="S1727" s="151">
        <f>IF(TCD!I1728="","",IF(TCD!I1728&gt;8.5,17,8.5))</f>
        <v/>
      </c>
      <c r="T1727" s="151">
        <f>TCD!Y1728</f>
        <v/>
      </c>
    </row>
    <row r="1728">
      <c r="A1728" s="13">
        <f>TCD!V1729</f>
        <v/>
      </c>
      <c r="B1728" s="1">
        <f>B1727</f>
        <v/>
      </c>
      <c r="F1728">
        <f>TCD!E1729</f>
        <v/>
      </c>
      <c r="H1728" s="6">
        <f>IF(RIGHT(J1728,3)="BTB","E","P")</f>
        <v/>
      </c>
      <c r="I1728">
        <f>LOOKUP(F1728,'Facture Chronopost'!L:L,'Facture Chronopost'!H:H)</f>
        <v/>
      </c>
      <c r="J1728" s="6">
        <f>TCD!U1729</f>
        <v/>
      </c>
      <c r="K1728">
        <f>K1727</f>
        <v/>
      </c>
      <c r="L1728" s="151">
        <f>_xlfn.XLOOKUP(F1728,'TCD poids'!A:A,'TCD poids'!C:C)</f>
        <v/>
      </c>
      <c r="M1728">
        <f>TCD!T1729</f>
        <v/>
      </c>
      <c r="N1728">
        <f>IF(I1728="",0.2,LOOKUP(I1728,'Pays TVA'!A:A,'Pays TVA'!B:B))</f>
        <v/>
      </c>
      <c r="O1728" s="151">
        <f>IF(TCD!M1729="","",TCD!M1729)</f>
        <v/>
      </c>
      <c r="P1728" s="151">
        <f>IF(TCD!J1729="","",TCD!J1729)</f>
        <v/>
      </c>
      <c r="Q1728" s="151">
        <f>IF(AND(TCD!L1729="",TCD!Q1729=""),"",IF(SUM(TCD!L1729,TCD!Q1729)&gt;15,29,9.5))</f>
        <v/>
      </c>
      <c r="R1728" s="151">
        <f>_xlfn.XLOOKUP(F1728,TCD!E:E,TCD!K:K,"")</f>
        <v/>
      </c>
      <c r="S1728" s="151">
        <f>IF(TCD!I1729="","",IF(TCD!I1729&gt;8.5,17,8.5))</f>
        <v/>
      </c>
      <c r="T1728" s="151">
        <f>TCD!Y1729</f>
        <v/>
      </c>
    </row>
    <row r="1729">
      <c r="A1729" s="13">
        <f>TCD!V1730</f>
        <v/>
      </c>
      <c r="B1729" s="1">
        <f>B1728</f>
        <v/>
      </c>
      <c r="F1729">
        <f>TCD!E1730</f>
        <v/>
      </c>
      <c r="H1729" s="6">
        <f>IF(RIGHT(J1729,3)="BTB","E","P")</f>
        <v/>
      </c>
      <c r="I1729">
        <f>LOOKUP(F1729,'Facture Chronopost'!L:L,'Facture Chronopost'!H:H)</f>
        <v/>
      </c>
      <c r="J1729" s="6">
        <f>TCD!U1730</f>
        <v/>
      </c>
      <c r="K1729">
        <f>K1728</f>
        <v/>
      </c>
      <c r="L1729" s="151">
        <f>_xlfn.XLOOKUP(F1729,'TCD poids'!A:A,'TCD poids'!C:C)</f>
        <v/>
      </c>
      <c r="M1729">
        <f>TCD!T1730</f>
        <v/>
      </c>
      <c r="N1729">
        <f>IF(I1729="",0.2,LOOKUP(I1729,'Pays TVA'!A:A,'Pays TVA'!B:B))</f>
        <v/>
      </c>
      <c r="O1729" s="151">
        <f>IF(TCD!M1730="","",TCD!M1730)</f>
        <v/>
      </c>
      <c r="P1729" s="151">
        <f>IF(TCD!J1730="","",TCD!J1730)</f>
        <v/>
      </c>
      <c r="Q1729" s="151">
        <f>IF(AND(TCD!L1730="",TCD!Q1730=""),"",IF(SUM(TCD!L1730,TCD!Q1730)&gt;15,29,9.5))</f>
        <v/>
      </c>
      <c r="R1729" s="151">
        <f>_xlfn.XLOOKUP(F1729,TCD!E:E,TCD!K:K,"")</f>
        <v/>
      </c>
      <c r="S1729" s="151">
        <f>IF(TCD!I1730="","",IF(TCD!I1730&gt;8.5,17,8.5))</f>
        <v/>
      </c>
      <c r="T1729" s="151">
        <f>TCD!Y1730</f>
        <v/>
      </c>
    </row>
    <row r="1730">
      <c r="A1730" s="13">
        <f>TCD!V1731</f>
        <v/>
      </c>
      <c r="B1730" s="1">
        <f>B1729</f>
        <v/>
      </c>
      <c r="F1730">
        <f>TCD!E1731</f>
        <v/>
      </c>
      <c r="H1730" s="6">
        <f>IF(RIGHT(J1730,3)="BTB","E","P")</f>
        <v/>
      </c>
      <c r="I1730">
        <f>LOOKUP(F1730,'Facture Chronopost'!L:L,'Facture Chronopost'!H:H)</f>
        <v/>
      </c>
      <c r="J1730" s="6">
        <f>TCD!U1731</f>
        <v/>
      </c>
      <c r="K1730">
        <f>K1729</f>
        <v/>
      </c>
      <c r="L1730" s="151">
        <f>_xlfn.XLOOKUP(F1730,'TCD poids'!A:A,'TCD poids'!C:C)</f>
        <v/>
      </c>
      <c r="M1730">
        <f>TCD!T1731</f>
        <v/>
      </c>
      <c r="N1730">
        <f>IF(I1730="",0.2,LOOKUP(I1730,'Pays TVA'!A:A,'Pays TVA'!B:B))</f>
        <v/>
      </c>
      <c r="O1730" s="151">
        <f>IF(TCD!M1731="","",TCD!M1731)</f>
        <v/>
      </c>
      <c r="P1730" s="151">
        <f>IF(TCD!J1731="","",TCD!J1731)</f>
        <v/>
      </c>
      <c r="Q1730" s="151">
        <f>IF(AND(TCD!L1731="",TCD!Q1731=""),"",IF(SUM(TCD!L1731,TCD!Q1731)&gt;15,29,9.5))</f>
        <v/>
      </c>
      <c r="R1730" s="151">
        <f>_xlfn.XLOOKUP(F1730,TCD!E:E,TCD!K:K,"")</f>
        <v/>
      </c>
      <c r="S1730" s="151">
        <f>IF(TCD!I1731="","",IF(TCD!I1731&gt;8.5,17,8.5))</f>
        <v/>
      </c>
      <c r="T1730" s="151">
        <f>TCD!Y1731</f>
        <v/>
      </c>
    </row>
    <row r="1731">
      <c r="A1731" s="13">
        <f>TCD!V1732</f>
        <v/>
      </c>
      <c r="B1731" s="1">
        <f>B1730</f>
        <v/>
      </c>
      <c r="F1731">
        <f>TCD!E1732</f>
        <v/>
      </c>
      <c r="H1731" s="6">
        <f>IF(RIGHT(J1731,3)="BTB","E","P")</f>
        <v/>
      </c>
      <c r="I1731">
        <f>LOOKUP(F1731,'Facture Chronopost'!L:L,'Facture Chronopost'!H:H)</f>
        <v/>
      </c>
      <c r="J1731" s="6">
        <f>TCD!U1732</f>
        <v/>
      </c>
      <c r="K1731">
        <f>K1730</f>
        <v/>
      </c>
      <c r="L1731" s="151">
        <f>_xlfn.XLOOKUP(F1731,'TCD poids'!A:A,'TCD poids'!C:C)</f>
        <v/>
      </c>
      <c r="M1731">
        <f>TCD!T1732</f>
        <v/>
      </c>
      <c r="N1731">
        <f>IF(I1731="",0.2,LOOKUP(I1731,'Pays TVA'!A:A,'Pays TVA'!B:B))</f>
        <v/>
      </c>
      <c r="O1731" s="151">
        <f>IF(TCD!M1732="","",TCD!M1732)</f>
        <v/>
      </c>
      <c r="P1731" s="151">
        <f>IF(TCD!J1732="","",TCD!J1732)</f>
        <v/>
      </c>
      <c r="Q1731" s="151">
        <f>IF(AND(TCD!L1732="",TCD!Q1732=""),"",IF(SUM(TCD!L1732,TCD!Q1732)&gt;15,29,9.5))</f>
        <v/>
      </c>
      <c r="R1731" s="151">
        <f>_xlfn.XLOOKUP(F1731,TCD!E:E,TCD!K:K,"")</f>
        <v/>
      </c>
      <c r="S1731" s="151">
        <f>IF(TCD!I1732="","",IF(TCD!I1732&gt;8.5,17,8.5))</f>
        <v/>
      </c>
      <c r="T1731" s="151">
        <f>TCD!Y1732</f>
        <v/>
      </c>
    </row>
    <row r="1732">
      <c r="A1732" s="13">
        <f>TCD!V1733</f>
        <v/>
      </c>
      <c r="B1732" s="1">
        <f>B1731</f>
        <v/>
      </c>
      <c r="F1732">
        <f>TCD!E1733</f>
        <v/>
      </c>
      <c r="H1732" s="6">
        <f>IF(RIGHT(J1732,3)="BTB","E","P")</f>
        <v/>
      </c>
      <c r="I1732">
        <f>LOOKUP(F1732,'Facture Chronopost'!L:L,'Facture Chronopost'!H:H)</f>
        <v/>
      </c>
      <c r="J1732" s="6">
        <f>TCD!U1733</f>
        <v/>
      </c>
      <c r="K1732">
        <f>K1731</f>
        <v/>
      </c>
      <c r="L1732" s="151">
        <f>_xlfn.XLOOKUP(F1732,'TCD poids'!A:A,'TCD poids'!C:C)</f>
        <v/>
      </c>
      <c r="M1732">
        <f>TCD!T1733</f>
        <v/>
      </c>
      <c r="N1732">
        <f>IF(I1732="",0.2,LOOKUP(I1732,'Pays TVA'!A:A,'Pays TVA'!B:B))</f>
        <v/>
      </c>
      <c r="O1732" s="151">
        <f>IF(TCD!M1733="","",TCD!M1733)</f>
        <v/>
      </c>
      <c r="P1732" s="151">
        <f>IF(TCD!J1733="","",TCD!J1733)</f>
        <v/>
      </c>
      <c r="Q1732" s="151">
        <f>IF(AND(TCD!L1733="",TCD!Q1733=""),"",IF(SUM(TCD!L1733,TCD!Q1733)&gt;15,29,9.5))</f>
        <v/>
      </c>
      <c r="R1732" s="151">
        <f>_xlfn.XLOOKUP(F1732,TCD!E:E,TCD!K:K,"")</f>
        <v/>
      </c>
      <c r="S1732" s="151">
        <f>IF(TCD!I1733="","",IF(TCD!I1733&gt;8.5,17,8.5))</f>
        <v/>
      </c>
      <c r="T1732" s="151">
        <f>TCD!Y1733</f>
        <v/>
      </c>
    </row>
    <row r="1733">
      <c r="A1733" s="13">
        <f>TCD!V1734</f>
        <v/>
      </c>
      <c r="B1733" s="1">
        <f>B1732</f>
        <v/>
      </c>
      <c r="F1733">
        <f>TCD!E1734</f>
        <v/>
      </c>
      <c r="H1733" s="6">
        <f>IF(RIGHT(J1733,3)="BTB","E","P")</f>
        <v/>
      </c>
      <c r="I1733">
        <f>LOOKUP(F1733,'Facture Chronopost'!L:L,'Facture Chronopost'!H:H)</f>
        <v/>
      </c>
      <c r="J1733" s="6">
        <f>TCD!U1734</f>
        <v/>
      </c>
      <c r="K1733">
        <f>K1732</f>
        <v/>
      </c>
      <c r="L1733" s="151">
        <f>_xlfn.XLOOKUP(F1733,'TCD poids'!A:A,'TCD poids'!C:C)</f>
        <v/>
      </c>
      <c r="M1733">
        <f>TCD!T1734</f>
        <v/>
      </c>
      <c r="N1733">
        <f>IF(I1733="",0.2,LOOKUP(I1733,'Pays TVA'!A:A,'Pays TVA'!B:B))</f>
        <v/>
      </c>
      <c r="O1733" s="151">
        <f>IF(TCD!M1734="","",TCD!M1734)</f>
        <v/>
      </c>
      <c r="P1733" s="151">
        <f>IF(TCD!J1734="","",TCD!J1734)</f>
        <v/>
      </c>
      <c r="Q1733" s="151">
        <f>IF(AND(TCD!L1734="",TCD!Q1734=""),"",IF(SUM(TCD!L1734,TCD!Q1734)&gt;15,29,9.5))</f>
        <v/>
      </c>
      <c r="R1733" s="151">
        <f>_xlfn.XLOOKUP(F1733,TCD!E:E,TCD!K:K,"")</f>
        <v/>
      </c>
      <c r="S1733" s="151">
        <f>IF(TCD!I1734="","",IF(TCD!I1734&gt;8.5,17,8.5))</f>
        <v/>
      </c>
      <c r="T1733" s="151">
        <f>TCD!Y1734</f>
        <v/>
      </c>
    </row>
    <row r="1734">
      <c r="A1734" s="13">
        <f>TCD!V1735</f>
        <v/>
      </c>
      <c r="B1734" s="1">
        <f>B1733</f>
        <v/>
      </c>
      <c r="F1734">
        <f>TCD!E1735</f>
        <v/>
      </c>
      <c r="H1734" s="6">
        <f>IF(RIGHT(J1734,3)="BTB","E","P")</f>
        <v/>
      </c>
      <c r="I1734">
        <f>LOOKUP(F1734,'Facture Chronopost'!L:L,'Facture Chronopost'!H:H)</f>
        <v/>
      </c>
      <c r="J1734" s="6">
        <f>TCD!U1735</f>
        <v/>
      </c>
      <c r="K1734">
        <f>K1733</f>
        <v/>
      </c>
      <c r="L1734" s="151">
        <f>_xlfn.XLOOKUP(F1734,'TCD poids'!A:A,'TCD poids'!C:C)</f>
        <v/>
      </c>
      <c r="M1734">
        <f>TCD!T1735</f>
        <v/>
      </c>
      <c r="N1734">
        <f>IF(I1734="",0.2,LOOKUP(I1734,'Pays TVA'!A:A,'Pays TVA'!B:B))</f>
        <v/>
      </c>
      <c r="O1734" s="151">
        <f>IF(TCD!M1735="","",TCD!M1735)</f>
        <v/>
      </c>
      <c r="P1734" s="151">
        <f>IF(TCD!J1735="","",TCD!J1735)</f>
        <v/>
      </c>
      <c r="Q1734" s="151">
        <f>IF(AND(TCD!L1735="",TCD!Q1735=""),"",IF(SUM(TCD!L1735,TCD!Q1735)&gt;15,29,9.5))</f>
        <v/>
      </c>
      <c r="R1734" s="151">
        <f>_xlfn.XLOOKUP(F1734,TCD!E:E,TCD!K:K,"")</f>
        <v/>
      </c>
      <c r="S1734" s="151">
        <f>IF(TCD!I1735="","",IF(TCD!I1735&gt;8.5,17,8.5))</f>
        <v/>
      </c>
      <c r="T1734" s="151">
        <f>TCD!Y1735</f>
        <v/>
      </c>
    </row>
    <row r="1735">
      <c r="A1735" s="13">
        <f>TCD!V1736</f>
        <v/>
      </c>
      <c r="B1735" s="1">
        <f>B1734</f>
        <v/>
      </c>
      <c r="F1735">
        <f>TCD!E1736</f>
        <v/>
      </c>
      <c r="H1735" s="6">
        <f>IF(RIGHT(J1735,3)="BTB","E","P")</f>
        <v/>
      </c>
      <c r="I1735">
        <f>LOOKUP(F1735,'Facture Chronopost'!L:L,'Facture Chronopost'!H:H)</f>
        <v/>
      </c>
      <c r="J1735" s="6">
        <f>TCD!U1736</f>
        <v/>
      </c>
      <c r="K1735">
        <f>K1734</f>
        <v/>
      </c>
      <c r="L1735" s="151">
        <f>_xlfn.XLOOKUP(F1735,'TCD poids'!A:A,'TCD poids'!C:C)</f>
        <v/>
      </c>
      <c r="M1735">
        <f>TCD!T1736</f>
        <v/>
      </c>
      <c r="N1735">
        <f>IF(I1735="",0.2,LOOKUP(I1735,'Pays TVA'!A:A,'Pays TVA'!B:B))</f>
        <v/>
      </c>
      <c r="O1735" s="151">
        <f>IF(TCD!M1736="","",TCD!M1736)</f>
        <v/>
      </c>
      <c r="P1735" s="151">
        <f>IF(TCD!J1736="","",TCD!J1736)</f>
        <v/>
      </c>
      <c r="Q1735" s="151">
        <f>IF(AND(TCD!L1736="",TCD!Q1736=""),"",IF(SUM(TCD!L1736,TCD!Q1736)&gt;15,29,9.5))</f>
        <v/>
      </c>
      <c r="R1735" s="151">
        <f>_xlfn.XLOOKUP(F1735,TCD!E:E,TCD!K:K,"")</f>
        <v/>
      </c>
      <c r="S1735" s="151">
        <f>IF(TCD!I1736="","",IF(TCD!I1736&gt;8.5,17,8.5))</f>
        <v/>
      </c>
      <c r="T1735" s="151">
        <f>TCD!Y1736</f>
        <v/>
      </c>
    </row>
    <row r="1736">
      <c r="A1736" s="13">
        <f>TCD!V1737</f>
        <v/>
      </c>
      <c r="B1736" s="1">
        <f>B1735</f>
        <v/>
      </c>
      <c r="F1736">
        <f>TCD!E1737</f>
        <v/>
      </c>
      <c r="H1736" s="6">
        <f>IF(RIGHT(J1736,3)="BTB","E","P")</f>
        <v/>
      </c>
      <c r="I1736">
        <f>LOOKUP(F1736,'Facture Chronopost'!L:L,'Facture Chronopost'!H:H)</f>
        <v/>
      </c>
      <c r="J1736" s="6">
        <f>TCD!U1737</f>
        <v/>
      </c>
      <c r="K1736">
        <f>K1735</f>
        <v/>
      </c>
      <c r="L1736" s="151">
        <f>_xlfn.XLOOKUP(F1736,'TCD poids'!A:A,'TCD poids'!C:C)</f>
        <v/>
      </c>
      <c r="M1736">
        <f>TCD!T1737</f>
        <v/>
      </c>
      <c r="N1736">
        <f>IF(I1736="",0.2,LOOKUP(I1736,'Pays TVA'!A:A,'Pays TVA'!B:B))</f>
        <v/>
      </c>
      <c r="O1736" s="151">
        <f>IF(TCD!M1737="","",TCD!M1737)</f>
        <v/>
      </c>
      <c r="P1736" s="151">
        <f>IF(TCD!J1737="","",TCD!J1737)</f>
        <v/>
      </c>
      <c r="Q1736" s="151">
        <f>IF(AND(TCD!L1737="",TCD!Q1737=""),"",IF(SUM(TCD!L1737,TCD!Q1737)&gt;15,29,9.5))</f>
        <v/>
      </c>
      <c r="R1736" s="151">
        <f>_xlfn.XLOOKUP(F1736,TCD!E:E,TCD!K:K,"")</f>
        <v/>
      </c>
      <c r="S1736" s="151">
        <f>IF(TCD!I1737="","",IF(TCD!I1737&gt;8.5,17,8.5))</f>
        <v/>
      </c>
      <c r="T1736" s="151">
        <f>TCD!Y1737</f>
        <v/>
      </c>
    </row>
    <row r="1737">
      <c r="A1737" s="13">
        <f>TCD!V1738</f>
        <v/>
      </c>
      <c r="B1737" s="1">
        <f>B1736</f>
        <v/>
      </c>
      <c r="F1737">
        <f>TCD!E1738</f>
        <v/>
      </c>
      <c r="H1737" s="6">
        <f>IF(RIGHT(J1737,3)="BTB","E","P")</f>
        <v/>
      </c>
      <c r="I1737">
        <f>LOOKUP(F1737,'Facture Chronopost'!L:L,'Facture Chronopost'!H:H)</f>
        <v/>
      </c>
      <c r="J1737" s="6">
        <f>TCD!U1738</f>
        <v/>
      </c>
      <c r="K1737">
        <f>K1736</f>
        <v/>
      </c>
      <c r="L1737" s="151">
        <f>_xlfn.XLOOKUP(F1737,'TCD poids'!A:A,'TCD poids'!C:C)</f>
        <v/>
      </c>
      <c r="M1737">
        <f>TCD!T1738</f>
        <v/>
      </c>
      <c r="N1737">
        <f>IF(I1737="",0.2,LOOKUP(I1737,'Pays TVA'!A:A,'Pays TVA'!B:B))</f>
        <v/>
      </c>
      <c r="O1737" s="151">
        <f>IF(TCD!M1738="","",TCD!M1738)</f>
        <v/>
      </c>
      <c r="P1737" s="151">
        <f>IF(TCD!J1738="","",TCD!J1738)</f>
        <v/>
      </c>
      <c r="Q1737" s="151">
        <f>IF(AND(TCD!L1738="",TCD!Q1738=""),"",IF(SUM(TCD!L1738,TCD!Q1738)&gt;15,29,9.5))</f>
        <v/>
      </c>
      <c r="R1737" s="151">
        <f>_xlfn.XLOOKUP(F1737,TCD!E:E,TCD!K:K,"")</f>
        <v/>
      </c>
      <c r="S1737" s="151">
        <f>IF(TCD!I1738="","",IF(TCD!I1738&gt;8.5,17,8.5))</f>
        <v/>
      </c>
      <c r="T1737" s="151">
        <f>TCD!Y1738</f>
        <v/>
      </c>
    </row>
    <row r="1738">
      <c r="A1738" s="13">
        <f>TCD!V1739</f>
        <v/>
      </c>
      <c r="B1738" s="1">
        <f>B1737</f>
        <v/>
      </c>
      <c r="F1738">
        <f>TCD!E1739</f>
        <v/>
      </c>
      <c r="H1738" s="6">
        <f>IF(RIGHT(J1738,3)="BTB","E","P")</f>
        <v/>
      </c>
      <c r="I1738">
        <f>LOOKUP(F1738,'Facture Chronopost'!L:L,'Facture Chronopost'!H:H)</f>
        <v/>
      </c>
      <c r="J1738" s="6">
        <f>TCD!U1739</f>
        <v/>
      </c>
      <c r="K1738">
        <f>K1737</f>
        <v/>
      </c>
      <c r="L1738" s="151">
        <f>_xlfn.XLOOKUP(F1738,'TCD poids'!A:A,'TCD poids'!C:C)</f>
        <v/>
      </c>
      <c r="M1738">
        <f>TCD!T1739</f>
        <v/>
      </c>
      <c r="N1738">
        <f>IF(I1738="",0.2,LOOKUP(I1738,'Pays TVA'!A:A,'Pays TVA'!B:B))</f>
        <v/>
      </c>
      <c r="O1738" s="151">
        <f>IF(TCD!M1739="","",TCD!M1739)</f>
        <v/>
      </c>
      <c r="P1738" s="151">
        <f>IF(TCD!J1739="","",TCD!J1739)</f>
        <v/>
      </c>
      <c r="Q1738" s="151">
        <f>IF(AND(TCD!L1739="",TCD!Q1739=""),"",IF(SUM(TCD!L1739,TCD!Q1739)&gt;15,29,9.5))</f>
        <v/>
      </c>
      <c r="R1738" s="151">
        <f>_xlfn.XLOOKUP(F1738,TCD!E:E,TCD!K:K,"")</f>
        <v/>
      </c>
      <c r="S1738" s="151">
        <f>IF(TCD!I1739="","",IF(TCD!I1739&gt;8.5,17,8.5))</f>
        <v/>
      </c>
      <c r="T1738" s="151">
        <f>TCD!Y1739</f>
        <v/>
      </c>
    </row>
    <row r="1739">
      <c r="A1739" s="13">
        <f>TCD!V1740</f>
        <v/>
      </c>
      <c r="B1739" s="1">
        <f>B1738</f>
        <v/>
      </c>
      <c r="F1739">
        <f>TCD!E1740</f>
        <v/>
      </c>
      <c r="H1739" s="6">
        <f>IF(RIGHT(J1739,3)="BTB","E","P")</f>
        <v/>
      </c>
      <c r="I1739">
        <f>LOOKUP(F1739,'Facture Chronopost'!L:L,'Facture Chronopost'!H:H)</f>
        <v/>
      </c>
      <c r="J1739" s="6">
        <f>TCD!U1740</f>
        <v/>
      </c>
      <c r="K1739">
        <f>K1738</f>
        <v/>
      </c>
      <c r="L1739" s="151">
        <f>_xlfn.XLOOKUP(F1739,'TCD poids'!A:A,'TCD poids'!C:C)</f>
        <v/>
      </c>
      <c r="M1739">
        <f>TCD!T1740</f>
        <v/>
      </c>
      <c r="N1739">
        <f>IF(I1739="",0.2,LOOKUP(I1739,'Pays TVA'!A:A,'Pays TVA'!B:B))</f>
        <v/>
      </c>
      <c r="O1739" s="151">
        <f>IF(TCD!M1740="","",TCD!M1740)</f>
        <v/>
      </c>
      <c r="P1739" s="151">
        <f>IF(TCD!J1740="","",TCD!J1740)</f>
        <v/>
      </c>
      <c r="Q1739" s="151">
        <f>IF(AND(TCD!L1740="",TCD!Q1740=""),"",IF(SUM(TCD!L1740,TCD!Q1740)&gt;15,29,9.5))</f>
        <v/>
      </c>
      <c r="R1739" s="151">
        <f>_xlfn.XLOOKUP(F1739,TCD!E:E,TCD!K:K,"")</f>
        <v/>
      </c>
      <c r="S1739" s="151">
        <f>IF(TCD!I1740="","",IF(TCD!I1740&gt;8.5,17,8.5))</f>
        <v/>
      </c>
      <c r="T1739" s="151">
        <f>TCD!Y1740</f>
        <v/>
      </c>
    </row>
    <row r="1740">
      <c r="A1740" s="13">
        <f>TCD!V1741</f>
        <v/>
      </c>
      <c r="B1740" s="1">
        <f>B1739</f>
        <v/>
      </c>
      <c r="F1740">
        <f>TCD!E1741</f>
        <v/>
      </c>
      <c r="H1740" s="6">
        <f>IF(RIGHT(J1740,3)="BTB","E","P")</f>
        <v/>
      </c>
      <c r="I1740">
        <f>LOOKUP(F1740,'Facture Chronopost'!L:L,'Facture Chronopost'!H:H)</f>
        <v/>
      </c>
      <c r="J1740" s="6">
        <f>TCD!U1741</f>
        <v/>
      </c>
      <c r="K1740">
        <f>K1739</f>
        <v/>
      </c>
      <c r="L1740" s="151">
        <f>_xlfn.XLOOKUP(F1740,'TCD poids'!A:A,'TCD poids'!C:C)</f>
        <v/>
      </c>
      <c r="M1740">
        <f>TCD!T1741</f>
        <v/>
      </c>
      <c r="N1740">
        <f>IF(I1740="",0.2,LOOKUP(I1740,'Pays TVA'!A:A,'Pays TVA'!B:B))</f>
        <v/>
      </c>
      <c r="O1740" s="151">
        <f>IF(TCD!M1741="","",TCD!M1741)</f>
        <v/>
      </c>
      <c r="P1740" s="151">
        <f>IF(TCD!J1741="","",TCD!J1741)</f>
        <v/>
      </c>
      <c r="Q1740" s="151">
        <f>IF(AND(TCD!L1741="",TCD!Q1741=""),"",IF(SUM(TCD!L1741,TCD!Q1741)&gt;15,29,9.5))</f>
        <v/>
      </c>
      <c r="R1740" s="151">
        <f>_xlfn.XLOOKUP(F1740,TCD!E:E,TCD!K:K,"")</f>
        <v/>
      </c>
      <c r="S1740" s="151">
        <f>IF(TCD!I1741="","",IF(TCD!I1741&gt;8.5,17,8.5))</f>
        <v/>
      </c>
      <c r="T1740" s="151">
        <f>TCD!Y1741</f>
        <v/>
      </c>
    </row>
    <row r="1741">
      <c r="A1741" s="13">
        <f>TCD!V1742</f>
        <v/>
      </c>
      <c r="B1741" s="1">
        <f>B1740</f>
        <v/>
      </c>
      <c r="F1741">
        <f>TCD!E1742</f>
        <v/>
      </c>
      <c r="H1741" s="6">
        <f>IF(RIGHT(J1741,3)="BTB","E","P")</f>
        <v/>
      </c>
      <c r="I1741">
        <f>LOOKUP(F1741,'Facture Chronopost'!L:L,'Facture Chronopost'!H:H)</f>
        <v/>
      </c>
      <c r="J1741" s="6">
        <f>TCD!U1742</f>
        <v/>
      </c>
      <c r="K1741">
        <f>K1740</f>
        <v/>
      </c>
      <c r="L1741" s="151">
        <f>_xlfn.XLOOKUP(F1741,'TCD poids'!A:A,'TCD poids'!C:C)</f>
        <v/>
      </c>
      <c r="M1741">
        <f>TCD!T1742</f>
        <v/>
      </c>
      <c r="N1741">
        <f>IF(I1741="",0.2,LOOKUP(I1741,'Pays TVA'!A:A,'Pays TVA'!B:B))</f>
        <v/>
      </c>
      <c r="O1741" s="151">
        <f>IF(TCD!M1742="","",TCD!M1742)</f>
        <v/>
      </c>
      <c r="P1741" s="151">
        <f>IF(TCD!J1742="","",TCD!J1742)</f>
        <v/>
      </c>
      <c r="Q1741" s="151">
        <f>IF(AND(TCD!L1742="",TCD!Q1742=""),"",IF(SUM(TCD!L1742,TCD!Q1742)&gt;15,29,9.5))</f>
        <v/>
      </c>
      <c r="R1741" s="151">
        <f>_xlfn.XLOOKUP(F1741,TCD!E:E,TCD!K:K,"")</f>
        <v/>
      </c>
      <c r="S1741" s="151">
        <f>IF(TCD!I1742="","",IF(TCD!I1742&gt;8.5,17,8.5))</f>
        <v/>
      </c>
      <c r="T1741" s="151">
        <f>TCD!Y1742</f>
        <v/>
      </c>
    </row>
    <row r="1742">
      <c r="A1742" s="13">
        <f>TCD!V1743</f>
        <v/>
      </c>
      <c r="B1742" s="1">
        <f>B1741</f>
        <v/>
      </c>
      <c r="F1742">
        <f>TCD!E1743</f>
        <v/>
      </c>
      <c r="H1742" s="6">
        <f>IF(RIGHT(J1742,3)="BTB","E","P")</f>
        <v/>
      </c>
      <c r="I1742">
        <f>LOOKUP(F1742,'Facture Chronopost'!L:L,'Facture Chronopost'!H:H)</f>
        <v/>
      </c>
      <c r="J1742" s="6">
        <f>TCD!U1743</f>
        <v/>
      </c>
      <c r="K1742">
        <f>K1741</f>
        <v/>
      </c>
      <c r="L1742" s="151">
        <f>_xlfn.XLOOKUP(F1742,'TCD poids'!A:A,'TCD poids'!C:C)</f>
        <v/>
      </c>
      <c r="M1742">
        <f>TCD!T1743</f>
        <v/>
      </c>
      <c r="N1742">
        <f>IF(I1742="",0.2,LOOKUP(I1742,'Pays TVA'!A:A,'Pays TVA'!B:B))</f>
        <v/>
      </c>
      <c r="O1742" s="151">
        <f>IF(TCD!M1743="","",TCD!M1743)</f>
        <v/>
      </c>
      <c r="P1742" s="151">
        <f>IF(TCD!J1743="","",TCD!J1743)</f>
        <v/>
      </c>
      <c r="Q1742" s="151">
        <f>IF(AND(TCD!L1743="",TCD!Q1743=""),"",IF(SUM(TCD!L1743,TCD!Q1743)&gt;15,29,9.5))</f>
        <v/>
      </c>
      <c r="R1742" s="151">
        <f>_xlfn.XLOOKUP(F1742,TCD!E:E,TCD!K:K,"")</f>
        <v/>
      </c>
      <c r="S1742" s="151">
        <f>IF(TCD!I1743="","",IF(TCD!I1743&gt;8.5,17,8.5))</f>
        <v/>
      </c>
      <c r="T1742" s="151">
        <f>TCD!Y1743</f>
        <v/>
      </c>
    </row>
    <row r="1743">
      <c r="A1743" s="13">
        <f>TCD!V1744</f>
        <v/>
      </c>
      <c r="B1743" s="1">
        <f>B1742</f>
        <v/>
      </c>
      <c r="F1743">
        <f>TCD!E1744</f>
        <v/>
      </c>
      <c r="H1743" s="6">
        <f>IF(RIGHT(J1743,3)="BTB","E","P")</f>
        <v/>
      </c>
      <c r="I1743">
        <f>LOOKUP(F1743,'Facture Chronopost'!L:L,'Facture Chronopost'!H:H)</f>
        <v/>
      </c>
      <c r="J1743" s="6">
        <f>TCD!U1744</f>
        <v/>
      </c>
      <c r="K1743">
        <f>K1742</f>
        <v/>
      </c>
      <c r="L1743" s="151">
        <f>_xlfn.XLOOKUP(F1743,'TCD poids'!A:A,'TCD poids'!C:C)</f>
        <v/>
      </c>
      <c r="M1743">
        <f>TCD!T1744</f>
        <v/>
      </c>
      <c r="N1743">
        <f>IF(I1743="",0.2,LOOKUP(I1743,'Pays TVA'!A:A,'Pays TVA'!B:B))</f>
        <v/>
      </c>
      <c r="O1743" s="151">
        <f>IF(TCD!M1744="","",TCD!M1744)</f>
        <v/>
      </c>
      <c r="P1743" s="151">
        <f>IF(TCD!J1744="","",TCD!J1744)</f>
        <v/>
      </c>
      <c r="Q1743" s="151">
        <f>IF(AND(TCD!L1744="",TCD!Q1744=""),"",IF(SUM(TCD!L1744,TCD!Q1744)&gt;15,29,9.5))</f>
        <v/>
      </c>
      <c r="R1743" s="151">
        <f>_xlfn.XLOOKUP(F1743,TCD!E:E,TCD!K:K,"")</f>
        <v/>
      </c>
      <c r="S1743" s="151">
        <f>IF(TCD!I1744="","",IF(TCD!I1744&gt;8.5,17,8.5))</f>
        <v/>
      </c>
      <c r="T1743" s="151">
        <f>TCD!Y1744</f>
        <v/>
      </c>
    </row>
    <row r="1744">
      <c r="A1744" s="13">
        <f>TCD!V1745</f>
        <v/>
      </c>
      <c r="B1744" s="1">
        <f>B1743</f>
        <v/>
      </c>
      <c r="F1744">
        <f>TCD!E1745</f>
        <v/>
      </c>
      <c r="H1744" s="6">
        <f>IF(RIGHT(J1744,3)="BTB","E","P")</f>
        <v/>
      </c>
      <c r="I1744">
        <f>LOOKUP(F1744,'Facture Chronopost'!L:L,'Facture Chronopost'!H:H)</f>
        <v/>
      </c>
      <c r="J1744" s="6">
        <f>TCD!U1745</f>
        <v/>
      </c>
      <c r="K1744">
        <f>K1743</f>
        <v/>
      </c>
      <c r="L1744" s="151">
        <f>_xlfn.XLOOKUP(F1744,'TCD poids'!A:A,'TCD poids'!C:C)</f>
        <v/>
      </c>
      <c r="M1744">
        <f>TCD!T1745</f>
        <v/>
      </c>
      <c r="N1744">
        <f>IF(I1744="",0.2,LOOKUP(I1744,'Pays TVA'!A:A,'Pays TVA'!B:B))</f>
        <v/>
      </c>
      <c r="O1744" s="151">
        <f>IF(TCD!M1745="","",TCD!M1745)</f>
        <v/>
      </c>
      <c r="P1744" s="151">
        <f>IF(TCD!J1745="","",TCD!J1745)</f>
        <v/>
      </c>
      <c r="Q1744" s="151">
        <f>IF(AND(TCD!L1745="",TCD!Q1745=""),"",IF(SUM(TCD!L1745,TCD!Q1745)&gt;15,29,9.5))</f>
        <v/>
      </c>
      <c r="R1744" s="151">
        <f>_xlfn.XLOOKUP(F1744,TCD!E:E,TCD!K:K,"")</f>
        <v/>
      </c>
      <c r="S1744" s="151">
        <f>IF(TCD!I1745="","",IF(TCD!I1745&gt;8.5,17,8.5))</f>
        <v/>
      </c>
      <c r="T1744" s="151">
        <f>TCD!Y1745</f>
        <v/>
      </c>
    </row>
    <row r="1745">
      <c r="A1745" s="13">
        <f>TCD!V1746</f>
        <v/>
      </c>
      <c r="B1745" s="1">
        <f>B1744</f>
        <v/>
      </c>
      <c r="F1745">
        <f>TCD!E1746</f>
        <v/>
      </c>
      <c r="H1745" s="6">
        <f>IF(RIGHT(J1745,3)="BTB","E","P")</f>
        <v/>
      </c>
      <c r="I1745">
        <f>LOOKUP(F1745,'Facture Chronopost'!L:L,'Facture Chronopost'!H:H)</f>
        <v/>
      </c>
      <c r="J1745" s="6">
        <f>TCD!U1746</f>
        <v/>
      </c>
      <c r="K1745">
        <f>K1744</f>
        <v/>
      </c>
      <c r="L1745" s="151">
        <f>_xlfn.XLOOKUP(F1745,'TCD poids'!A:A,'TCD poids'!C:C)</f>
        <v/>
      </c>
      <c r="M1745">
        <f>TCD!T1746</f>
        <v/>
      </c>
      <c r="N1745">
        <f>IF(I1745="",0.2,LOOKUP(I1745,'Pays TVA'!A:A,'Pays TVA'!B:B))</f>
        <v/>
      </c>
      <c r="O1745" s="151">
        <f>IF(TCD!M1746="","",TCD!M1746)</f>
        <v/>
      </c>
      <c r="P1745" s="151">
        <f>IF(TCD!J1746="","",TCD!J1746)</f>
        <v/>
      </c>
      <c r="Q1745" s="151">
        <f>IF(AND(TCD!L1746="",TCD!Q1746=""),"",IF(SUM(TCD!L1746,TCD!Q1746)&gt;15,29,9.5))</f>
        <v/>
      </c>
      <c r="R1745" s="151">
        <f>_xlfn.XLOOKUP(F1745,TCD!E:E,TCD!K:K,"")</f>
        <v/>
      </c>
      <c r="S1745" s="151">
        <f>IF(TCD!I1746="","",IF(TCD!I1746&gt;8.5,17,8.5))</f>
        <v/>
      </c>
      <c r="T1745" s="151">
        <f>TCD!Y1746</f>
        <v/>
      </c>
    </row>
    <row r="1746">
      <c r="A1746" s="13">
        <f>TCD!V1747</f>
        <v/>
      </c>
      <c r="B1746" s="1">
        <f>B1745</f>
        <v/>
      </c>
      <c r="F1746">
        <f>TCD!E1747</f>
        <v/>
      </c>
      <c r="H1746" s="6">
        <f>IF(RIGHT(J1746,3)="BTB","E","P")</f>
        <v/>
      </c>
      <c r="I1746">
        <f>LOOKUP(F1746,'Facture Chronopost'!L:L,'Facture Chronopost'!H:H)</f>
        <v/>
      </c>
      <c r="J1746" s="6">
        <f>TCD!U1747</f>
        <v/>
      </c>
      <c r="K1746">
        <f>K1745</f>
        <v/>
      </c>
      <c r="L1746" s="151">
        <f>_xlfn.XLOOKUP(F1746,'TCD poids'!A:A,'TCD poids'!C:C)</f>
        <v/>
      </c>
      <c r="M1746">
        <f>TCD!T1747</f>
        <v/>
      </c>
      <c r="N1746">
        <f>IF(I1746="",0.2,LOOKUP(I1746,'Pays TVA'!A:A,'Pays TVA'!B:B))</f>
        <v/>
      </c>
      <c r="O1746" s="151">
        <f>IF(TCD!M1747="","",TCD!M1747)</f>
        <v/>
      </c>
      <c r="P1746" s="151">
        <f>IF(TCD!J1747="","",TCD!J1747)</f>
        <v/>
      </c>
      <c r="Q1746" s="151">
        <f>IF(AND(TCD!L1747="",TCD!Q1747=""),"",IF(SUM(TCD!L1747,TCD!Q1747)&gt;15,29,9.5))</f>
        <v/>
      </c>
      <c r="R1746" s="151">
        <f>_xlfn.XLOOKUP(F1746,TCD!E:E,TCD!K:K,"")</f>
        <v/>
      </c>
      <c r="S1746" s="151">
        <f>IF(TCD!I1747="","",IF(TCD!I1747&gt;8.5,17,8.5))</f>
        <v/>
      </c>
      <c r="T1746" s="151">
        <f>TCD!Y1747</f>
        <v/>
      </c>
    </row>
    <row r="1747">
      <c r="A1747" s="13">
        <f>TCD!V1748</f>
        <v/>
      </c>
      <c r="B1747" s="1">
        <f>B1746</f>
        <v/>
      </c>
      <c r="F1747">
        <f>TCD!E1748</f>
        <v/>
      </c>
      <c r="H1747" s="6">
        <f>IF(RIGHT(J1747,3)="BTB","E","P")</f>
        <v/>
      </c>
      <c r="I1747">
        <f>LOOKUP(F1747,'Facture Chronopost'!L:L,'Facture Chronopost'!H:H)</f>
        <v/>
      </c>
      <c r="J1747" s="6">
        <f>TCD!U1748</f>
        <v/>
      </c>
      <c r="K1747">
        <f>K1746</f>
        <v/>
      </c>
      <c r="L1747" s="151">
        <f>_xlfn.XLOOKUP(F1747,'TCD poids'!A:A,'TCD poids'!C:C)</f>
        <v/>
      </c>
      <c r="M1747">
        <f>TCD!T1748</f>
        <v/>
      </c>
      <c r="N1747">
        <f>IF(I1747="",0.2,LOOKUP(I1747,'Pays TVA'!A:A,'Pays TVA'!B:B))</f>
        <v/>
      </c>
      <c r="O1747" s="151">
        <f>IF(TCD!M1748="","",TCD!M1748)</f>
        <v/>
      </c>
      <c r="P1747" s="151">
        <f>IF(TCD!J1748="","",TCD!J1748)</f>
        <v/>
      </c>
      <c r="Q1747" s="151">
        <f>IF(AND(TCD!L1748="",TCD!Q1748=""),"",IF(SUM(TCD!L1748,TCD!Q1748)&gt;15,29,9.5))</f>
        <v/>
      </c>
      <c r="R1747" s="151">
        <f>_xlfn.XLOOKUP(F1747,TCD!E:E,TCD!K:K,"")</f>
        <v/>
      </c>
      <c r="S1747" s="151">
        <f>IF(TCD!I1748="","",IF(TCD!I1748&gt;8.5,17,8.5))</f>
        <v/>
      </c>
      <c r="T1747" s="151">
        <f>TCD!Y1748</f>
        <v/>
      </c>
    </row>
    <row r="1748">
      <c r="A1748" s="13">
        <f>TCD!V1749</f>
        <v/>
      </c>
      <c r="B1748" s="1">
        <f>B1747</f>
        <v/>
      </c>
      <c r="F1748">
        <f>TCD!E1749</f>
        <v/>
      </c>
      <c r="H1748" s="6">
        <f>IF(RIGHT(J1748,3)="BTB","E","P")</f>
        <v/>
      </c>
      <c r="I1748">
        <f>LOOKUP(F1748,'Facture Chronopost'!L:L,'Facture Chronopost'!H:H)</f>
        <v/>
      </c>
      <c r="J1748" s="6">
        <f>TCD!U1749</f>
        <v/>
      </c>
      <c r="K1748">
        <f>K1747</f>
        <v/>
      </c>
      <c r="L1748" s="151">
        <f>_xlfn.XLOOKUP(F1748,'TCD poids'!A:A,'TCD poids'!C:C)</f>
        <v/>
      </c>
      <c r="M1748">
        <f>TCD!T1749</f>
        <v/>
      </c>
      <c r="N1748">
        <f>IF(I1748="",0.2,LOOKUP(I1748,'Pays TVA'!A:A,'Pays TVA'!B:B))</f>
        <v/>
      </c>
      <c r="O1748" s="151">
        <f>IF(TCD!M1749="","",TCD!M1749)</f>
        <v/>
      </c>
      <c r="P1748" s="151">
        <f>IF(TCD!J1749="","",TCD!J1749)</f>
        <v/>
      </c>
      <c r="Q1748" s="151">
        <f>IF(AND(TCD!L1749="",TCD!Q1749=""),"",IF(SUM(TCD!L1749,TCD!Q1749)&gt;15,29,9.5))</f>
        <v/>
      </c>
      <c r="R1748" s="151">
        <f>_xlfn.XLOOKUP(F1748,TCD!E:E,TCD!K:K,"")</f>
        <v/>
      </c>
      <c r="S1748" s="151">
        <f>IF(TCD!I1749="","",IF(TCD!I1749&gt;8.5,17,8.5))</f>
        <v/>
      </c>
      <c r="T1748" s="151">
        <f>TCD!Y1749</f>
        <v/>
      </c>
    </row>
    <row r="1749">
      <c r="A1749" s="13">
        <f>TCD!V1750</f>
        <v/>
      </c>
      <c r="B1749" s="1">
        <f>B1748</f>
        <v/>
      </c>
      <c r="F1749">
        <f>TCD!E1750</f>
        <v/>
      </c>
      <c r="H1749" s="6">
        <f>IF(RIGHT(J1749,3)="BTB","E","P")</f>
        <v/>
      </c>
      <c r="I1749">
        <f>LOOKUP(F1749,'Facture Chronopost'!L:L,'Facture Chronopost'!H:H)</f>
        <v/>
      </c>
      <c r="J1749" s="6">
        <f>TCD!U1750</f>
        <v/>
      </c>
      <c r="K1749">
        <f>K1748</f>
        <v/>
      </c>
      <c r="L1749" s="151">
        <f>_xlfn.XLOOKUP(F1749,'TCD poids'!A:A,'TCD poids'!C:C)</f>
        <v/>
      </c>
      <c r="M1749">
        <f>TCD!T1750</f>
        <v/>
      </c>
      <c r="N1749">
        <f>IF(I1749="",0.2,LOOKUP(I1749,'Pays TVA'!A:A,'Pays TVA'!B:B))</f>
        <v/>
      </c>
      <c r="O1749" s="151">
        <f>IF(TCD!M1750="","",TCD!M1750)</f>
        <v/>
      </c>
      <c r="P1749" s="151">
        <f>IF(TCD!J1750="","",TCD!J1750)</f>
        <v/>
      </c>
      <c r="Q1749" s="151">
        <f>IF(AND(TCD!L1750="",TCD!Q1750=""),"",IF(SUM(TCD!L1750,TCD!Q1750)&gt;15,29,9.5))</f>
        <v/>
      </c>
      <c r="R1749" s="151">
        <f>_xlfn.XLOOKUP(F1749,TCD!E:E,TCD!K:K,"")</f>
        <v/>
      </c>
      <c r="S1749" s="151">
        <f>IF(TCD!I1750="","",IF(TCD!I1750&gt;8.5,17,8.5))</f>
        <v/>
      </c>
      <c r="T1749" s="151">
        <f>TCD!Y1750</f>
        <v/>
      </c>
    </row>
    <row r="1750">
      <c r="A1750" s="13">
        <f>TCD!V1751</f>
        <v/>
      </c>
      <c r="B1750" s="1">
        <f>B1749</f>
        <v/>
      </c>
      <c r="F1750">
        <f>TCD!E1751</f>
        <v/>
      </c>
      <c r="H1750" s="6">
        <f>IF(RIGHT(J1750,3)="BTB","E","P")</f>
        <v/>
      </c>
      <c r="I1750">
        <f>LOOKUP(F1750,'Facture Chronopost'!L:L,'Facture Chronopost'!H:H)</f>
        <v/>
      </c>
      <c r="J1750" s="6">
        <f>TCD!U1751</f>
        <v/>
      </c>
      <c r="K1750">
        <f>K1749</f>
        <v/>
      </c>
      <c r="L1750" s="151">
        <f>_xlfn.XLOOKUP(F1750,'TCD poids'!A:A,'TCD poids'!C:C)</f>
        <v/>
      </c>
      <c r="M1750">
        <f>TCD!T1751</f>
        <v/>
      </c>
      <c r="N1750">
        <f>IF(I1750="",0.2,LOOKUP(I1750,'Pays TVA'!A:A,'Pays TVA'!B:B))</f>
        <v/>
      </c>
      <c r="O1750" s="151">
        <f>IF(TCD!M1751="","",TCD!M1751)</f>
        <v/>
      </c>
      <c r="P1750" s="151">
        <f>IF(TCD!J1751="","",TCD!J1751)</f>
        <v/>
      </c>
      <c r="Q1750" s="151">
        <f>IF(AND(TCD!L1751="",TCD!Q1751=""),"",IF(SUM(TCD!L1751,TCD!Q1751)&gt;15,29,9.5))</f>
        <v/>
      </c>
      <c r="R1750" s="151">
        <f>_xlfn.XLOOKUP(F1750,TCD!E:E,TCD!K:K,"")</f>
        <v/>
      </c>
      <c r="S1750" s="151">
        <f>IF(TCD!I1751="","",IF(TCD!I1751&gt;8.5,17,8.5))</f>
        <v/>
      </c>
      <c r="T1750" s="151">
        <f>TCD!Y1751</f>
        <v/>
      </c>
    </row>
    <row r="1751">
      <c r="A1751" s="13">
        <f>TCD!V1752</f>
        <v/>
      </c>
      <c r="B1751" s="1">
        <f>B1750</f>
        <v/>
      </c>
      <c r="F1751">
        <f>TCD!E1752</f>
        <v/>
      </c>
      <c r="H1751" s="6">
        <f>IF(RIGHT(J1751,3)="BTB","E","P")</f>
        <v/>
      </c>
      <c r="I1751">
        <f>LOOKUP(F1751,'Facture Chronopost'!L:L,'Facture Chronopost'!H:H)</f>
        <v/>
      </c>
      <c r="J1751" s="6">
        <f>TCD!U1752</f>
        <v/>
      </c>
      <c r="K1751">
        <f>K1750</f>
        <v/>
      </c>
      <c r="L1751" s="151">
        <f>_xlfn.XLOOKUP(F1751,'TCD poids'!A:A,'TCD poids'!C:C)</f>
        <v/>
      </c>
      <c r="M1751">
        <f>TCD!T1752</f>
        <v/>
      </c>
      <c r="N1751">
        <f>IF(I1751="",0.2,LOOKUP(I1751,'Pays TVA'!A:A,'Pays TVA'!B:B))</f>
        <v/>
      </c>
      <c r="O1751" s="151">
        <f>IF(TCD!M1752="","",TCD!M1752)</f>
        <v/>
      </c>
      <c r="P1751" s="151">
        <f>IF(TCD!J1752="","",TCD!J1752)</f>
        <v/>
      </c>
      <c r="Q1751" s="151">
        <f>IF(AND(TCD!L1752="",TCD!Q1752=""),"",IF(SUM(TCD!L1752,TCD!Q1752)&gt;15,29,9.5))</f>
        <v/>
      </c>
      <c r="R1751" s="151">
        <f>_xlfn.XLOOKUP(F1751,TCD!E:E,TCD!K:K,"")</f>
        <v/>
      </c>
      <c r="S1751" s="151">
        <f>IF(TCD!I1752="","",IF(TCD!I1752&gt;8.5,17,8.5))</f>
        <v/>
      </c>
      <c r="T1751" s="151">
        <f>TCD!Y1752</f>
        <v/>
      </c>
    </row>
    <row r="1752">
      <c r="A1752" s="13">
        <f>TCD!V1753</f>
        <v/>
      </c>
      <c r="B1752" s="1">
        <f>B1751</f>
        <v/>
      </c>
      <c r="F1752">
        <f>TCD!E1753</f>
        <v/>
      </c>
      <c r="H1752" s="6">
        <f>IF(RIGHT(J1752,3)="BTB","E","P")</f>
        <v/>
      </c>
      <c r="I1752">
        <f>LOOKUP(F1752,'Facture Chronopost'!L:L,'Facture Chronopost'!H:H)</f>
        <v/>
      </c>
      <c r="J1752" s="6">
        <f>TCD!U1753</f>
        <v/>
      </c>
      <c r="K1752">
        <f>K1751</f>
        <v/>
      </c>
      <c r="L1752" s="151">
        <f>_xlfn.XLOOKUP(F1752,'TCD poids'!A:A,'TCD poids'!C:C)</f>
        <v/>
      </c>
      <c r="M1752">
        <f>TCD!T1753</f>
        <v/>
      </c>
      <c r="N1752">
        <f>IF(I1752="",0.2,LOOKUP(I1752,'Pays TVA'!A:A,'Pays TVA'!B:B))</f>
        <v/>
      </c>
      <c r="O1752" s="151">
        <f>IF(TCD!M1753="","",TCD!M1753)</f>
        <v/>
      </c>
      <c r="P1752" s="151">
        <f>IF(TCD!J1753="","",TCD!J1753)</f>
        <v/>
      </c>
      <c r="Q1752" s="151">
        <f>IF(AND(TCD!L1753="",TCD!Q1753=""),"",IF(SUM(TCD!L1753,TCD!Q1753)&gt;15,29,9.5))</f>
        <v/>
      </c>
      <c r="R1752" s="151">
        <f>_xlfn.XLOOKUP(F1752,TCD!E:E,TCD!K:K,"")</f>
        <v/>
      </c>
      <c r="S1752" s="151">
        <f>IF(TCD!I1753="","",IF(TCD!I1753&gt;8.5,17,8.5))</f>
        <v/>
      </c>
      <c r="T1752" s="151">
        <f>TCD!Y1753</f>
        <v/>
      </c>
    </row>
    <row r="1753">
      <c r="A1753" s="13">
        <f>TCD!V1754</f>
        <v/>
      </c>
      <c r="B1753" s="1">
        <f>B1752</f>
        <v/>
      </c>
      <c r="F1753">
        <f>TCD!E1754</f>
        <v/>
      </c>
      <c r="H1753" s="6">
        <f>IF(RIGHT(J1753,3)="BTB","E","P")</f>
        <v/>
      </c>
      <c r="I1753">
        <f>LOOKUP(F1753,'Facture Chronopost'!L:L,'Facture Chronopost'!H:H)</f>
        <v/>
      </c>
      <c r="J1753" s="6">
        <f>TCD!U1754</f>
        <v/>
      </c>
      <c r="K1753">
        <f>K1752</f>
        <v/>
      </c>
      <c r="L1753" s="151">
        <f>_xlfn.XLOOKUP(F1753,'TCD poids'!A:A,'TCD poids'!C:C)</f>
        <v/>
      </c>
      <c r="M1753">
        <f>TCD!T1754</f>
        <v/>
      </c>
      <c r="N1753">
        <f>IF(I1753="",0.2,LOOKUP(I1753,'Pays TVA'!A:A,'Pays TVA'!B:B))</f>
        <v/>
      </c>
      <c r="O1753" s="151">
        <f>IF(TCD!M1754="","",TCD!M1754)</f>
        <v/>
      </c>
      <c r="P1753" s="151">
        <f>IF(TCD!J1754="","",TCD!J1754)</f>
        <v/>
      </c>
      <c r="Q1753" s="151">
        <f>IF(AND(TCD!L1754="",TCD!Q1754=""),"",IF(SUM(TCD!L1754,TCD!Q1754)&gt;15,29,9.5))</f>
        <v/>
      </c>
      <c r="R1753" s="151">
        <f>_xlfn.XLOOKUP(F1753,TCD!E:E,TCD!K:K,"")</f>
        <v/>
      </c>
      <c r="S1753" s="151">
        <f>IF(TCD!I1754="","",IF(TCD!I1754&gt;8.5,17,8.5))</f>
        <v/>
      </c>
      <c r="T1753" s="151">
        <f>TCD!Y1754</f>
        <v/>
      </c>
    </row>
    <row r="1754">
      <c r="A1754" s="13">
        <f>TCD!V1755</f>
        <v/>
      </c>
      <c r="B1754" s="1">
        <f>B1753</f>
        <v/>
      </c>
      <c r="F1754">
        <f>TCD!E1755</f>
        <v/>
      </c>
      <c r="H1754" s="6">
        <f>IF(RIGHT(J1754,3)="BTB","E","P")</f>
        <v/>
      </c>
      <c r="I1754">
        <f>LOOKUP(F1754,'Facture Chronopost'!L:L,'Facture Chronopost'!H:H)</f>
        <v/>
      </c>
      <c r="J1754" s="6">
        <f>TCD!U1755</f>
        <v/>
      </c>
      <c r="K1754">
        <f>K1753</f>
        <v/>
      </c>
      <c r="L1754" s="151">
        <f>_xlfn.XLOOKUP(F1754,'TCD poids'!A:A,'TCD poids'!C:C)</f>
        <v/>
      </c>
      <c r="M1754">
        <f>TCD!T1755</f>
        <v/>
      </c>
      <c r="N1754">
        <f>IF(I1754="",0.2,LOOKUP(I1754,'Pays TVA'!A:A,'Pays TVA'!B:B))</f>
        <v/>
      </c>
      <c r="O1754" s="151">
        <f>IF(TCD!M1755="","",TCD!M1755)</f>
        <v/>
      </c>
      <c r="P1754" s="151">
        <f>IF(TCD!J1755="","",TCD!J1755)</f>
        <v/>
      </c>
      <c r="Q1754" s="151">
        <f>IF(AND(TCD!L1755="",TCD!Q1755=""),"",IF(SUM(TCD!L1755,TCD!Q1755)&gt;15,29,9.5))</f>
        <v/>
      </c>
      <c r="R1754" s="151">
        <f>_xlfn.XLOOKUP(F1754,TCD!E:E,TCD!K:K,"")</f>
        <v/>
      </c>
      <c r="S1754" s="151">
        <f>IF(TCD!I1755="","",IF(TCD!I1755&gt;8.5,17,8.5))</f>
        <v/>
      </c>
      <c r="T1754" s="151">
        <f>TCD!Y1755</f>
        <v/>
      </c>
    </row>
    <row r="1755">
      <c r="A1755" s="13">
        <f>TCD!V1756</f>
        <v/>
      </c>
      <c r="B1755" s="1">
        <f>B1754</f>
        <v/>
      </c>
      <c r="F1755">
        <f>TCD!E1756</f>
        <v/>
      </c>
      <c r="H1755" s="6">
        <f>IF(RIGHT(J1755,3)="BTB","E","P")</f>
        <v/>
      </c>
      <c r="I1755">
        <f>LOOKUP(F1755,'Facture Chronopost'!L:L,'Facture Chronopost'!H:H)</f>
        <v/>
      </c>
      <c r="J1755" s="6">
        <f>TCD!U1756</f>
        <v/>
      </c>
      <c r="K1755">
        <f>K1754</f>
        <v/>
      </c>
      <c r="L1755" s="151">
        <f>_xlfn.XLOOKUP(F1755,'TCD poids'!A:A,'TCD poids'!C:C)</f>
        <v/>
      </c>
      <c r="M1755">
        <f>TCD!T1756</f>
        <v/>
      </c>
      <c r="N1755">
        <f>IF(I1755="",0.2,LOOKUP(I1755,'Pays TVA'!A:A,'Pays TVA'!B:B))</f>
        <v/>
      </c>
      <c r="O1755" s="151">
        <f>IF(TCD!M1756="","",TCD!M1756)</f>
        <v/>
      </c>
      <c r="P1755" s="151">
        <f>IF(TCD!J1756="","",TCD!J1756)</f>
        <v/>
      </c>
      <c r="Q1755" s="151">
        <f>IF(AND(TCD!L1756="",TCD!Q1756=""),"",IF(SUM(TCD!L1756,TCD!Q1756)&gt;15,29,9.5))</f>
        <v/>
      </c>
      <c r="R1755" s="151">
        <f>_xlfn.XLOOKUP(F1755,TCD!E:E,TCD!K:K,"")</f>
        <v/>
      </c>
      <c r="S1755" s="151">
        <f>IF(TCD!I1756="","",IF(TCD!I1756&gt;8.5,17,8.5))</f>
        <v/>
      </c>
      <c r="T1755" s="151">
        <f>TCD!Y1756</f>
        <v/>
      </c>
    </row>
    <row r="1756">
      <c r="A1756" s="13">
        <f>TCD!V1757</f>
        <v/>
      </c>
      <c r="B1756" s="1">
        <f>B1755</f>
        <v/>
      </c>
      <c r="F1756">
        <f>TCD!E1757</f>
        <v/>
      </c>
      <c r="H1756" s="6">
        <f>IF(RIGHT(J1756,3)="BTB","E","P")</f>
        <v/>
      </c>
      <c r="I1756">
        <f>LOOKUP(F1756,'Facture Chronopost'!L:L,'Facture Chronopost'!H:H)</f>
        <v/>
      </c>
      <c r="J1756" s="6">
        <f>TCD!U1757</f>
        <v/>
      </c>
      <c r="K1756">
        <f>K1755</f>
        <v/>
      </c>
      <c r="L1756" s="151">
        <f>_xlfn.XLOOKUP(F1756,'TCD poids'!A:A,'TCD poids'!C:C)</f>
        <v/>
      </c>
      <c r="M1756">
        <f>TCD!T1757</f>
        <v/>
      </c>
      <c r="N1756">
        <f>IF(I1756="",0.2,LOOKUP(I1756,'Pays TVA'!A:A,'Pays TVA'!B:B))</f>
        <v/>
      </c>
      <c r="O1756" s="151">
        <f>IF(TCD!M1757="","",TCD!M1757)</f>
        <v/>
      </c>
      <c r="P1756" s="151">
        <f>IF(TCD!J1757="","",TCD!J1757)</f>
        <v/>
      </c>
      <c r="Q1756" s="151">
        <f>IF(AND(TCD!L1757="",TCD!Q1757=""),"",IF(SUM(TCD!L1757,TCD!Q1757)&gt;15,29,9.5))</f>
        <v/>
      </c>
      <c r="R1756" s="151">
        <f>_xlfn.XLOOKUP(F1756,TCD!E:E,TCD!K:K,"")</f>
        <v/>
      </c>
      <c r="S1756" s="151">
        <f>IF(TCD!I1757="","",IF(TCD!I1757&gt;8.5,17,8.5))</f>
        <v/>
      </c>
      <c r="T1756" s="151">
        <f>TCD!Y1757</f>
        <v/>
      </c>
    </row>
    <row r="1757">
      <c r="A1757" s="13">
        <f>TCD!V1758</f>
        <v/>
      </c>
      <c r="B1757" s="1">
        <f>B1756</f>
        <v/>
      </c>
      <c r="F1757">
        <f>TCD!E1758</f>
        <v/>
      </c>
      <c r="H1757" s="6">
        <f>IF(RIGHT(J1757,3)="BTB","E","P")</f>
        <v/>
      </c>
      <c r="I1757">
        <f>LOOKUP(F1757,'Facture Chronopost'!L:L,'Facture Chronopost'!H:H)</f>
        <v/>
      </c>
      <c r="J1757" s="6">
        <f>TCD!U1758</f>
        <v/>
      </c>
      <c r="K1757">
        <f>K1756</f>
        <v/>
      </c>
      <c r="L1757" s="151">
        <f>_xlfn.XLOOKUP(F1757,'TCD poids'!A:A,'TCD poids'!C:C)</f>
        <v/>
      </c>
      <c r="M1757">
        <f>TCD!T1758</f>
        <v/>
      </c>
      <c r="N1757">
        <f>IF(I1757="",0.2,LOOKUP(I1757,'Pays TVA'!A:A,'Pays TVA'!B:B))</f>
        <v/>
      </c>
      <c r="O1757" s="151">
        <f>IF(TCD!M1758="","",TCD!M1758)</f>
        <v/>
      </c>
      <c r="P1757" s="151">
        <f>IF(TCD!J1758="","",TCD!J1758)</f>
        <v/>
      </c>
      <c r="Q1757" s="151">
        <f>IF(AND(TCD!L1758="",TCD!Q1758=""),"",IF(SUM(TCD!L1758,TCD!Q1758)&gt;15,29,9.5))</f>
        <v/>
      </c>
      <c r="R1757" s="151">
        <f>_xlfn.XLOOKUP(F1757,TCD!E:E,TCD!K:K,"")</f>
        <v/>
      </c>
      <c r="S1757" s="151">
        <f>IF(TCD!I1758="","",IF(TCD!I1758&gt;8.5,17,8.5))</f>
        <v/>
      </c>
      <c r="T1757" s="151">
        <f>TCD!Y1758</f>
        <v/>
      </c>
    </row>
    <row r="1758">
      <c r="A1758" s="13">
        <f>TCD!V1759</f>
        <v/>
      </c>
      <c r="B1758" s="1">
        <f>B1757</f>
        <v/>
      </c>
      <c r="F1758">
        <f>TCD!E1759</f>
        <v/>
      </c>
      <c r="H1758" s="6">
        <f>IF(RIGHT(J1758,3)="BTB","E","P")</f>
        <v/>
      </c>
      <c r="I1758">
        <f>LOOKUP(F1758,'Facture Chronopost'!L:L,'Facture Chronopost'!H:H)</f>
        <v/>
      </c>
      <c r="J1758" s="6">
        <f>TCD!U1759</f>
        <v/>
      </c>
      <c r="K1758">
        <f>K1757</f>
        <v/>
      </c>
      <c r="L1758" s="151">
        <f>_xlfn.XLOOKUP(F1758,'TCD poids'!A:A,'TCD poids'!C:C)</f>
        <v/>
      </c>
      <c r="M1758">
        <f>TCD!T1759</f>
        <v/>
      </c>
      <c r="N1758">
        <f>IF(I1758="",0.2,LOOKUP(I1758,'Pays TVA'!A:A,'Pays TVA'!B:B))</f>
        <v/>
      </c>
      <c r="O1758" s="151">
        <f>IF(TCD!M1759="","",TCD!M1759)</f>
        <v/>
      </c>
      <c r="P1758" s="151">
        <f>IF(TCD!J1759="","",TCD!J1759)</f>
        <v/>
      </c>
      <c r="Q1758" s="151">
        <f>IF(AND(TCD!L1759="",TCD!Q1759=""),"",IF(SUM(TCD!L1759,TCD!Q1759)&gt;15,29,9.5))</f>
        <v/>
      </c>
      <c r="R1758" s="151">
        <f>_xlfn.XLOOKUP(F1758,TCD!E:E,TCD!K:K,"")</f>
        <v/>
      </c>
      <c r="S1758" s="151">
        <f>IF(TCD!I1759="","",IF(TCD!I1759&gt;8.5,17,8.5))</f>
        <v/>
      </c>
      <c r="T1758" s="151">
        <f>TCD!Y1759</f>
        <v/>
      </c>
    </row>
    <row r="1759">
      <c r="A1759" s="13">
        <f>TCD!V1760</f>
        <v/>
      </c>
      <c r="B1759" s="1">
        <f>B1758</f>
        <v/>
      </c>
      <c r="F1759">
        <f>TCD!E1760</f>
        <v/>
      </c>
      <c r="H1759" s="6">
        <f>IF(RIGHT(J1759,3)="BTB","E","P")</f>
        <v/>
      </c>
      <c r="I1759">
        <f>LOOKUP(F1759,'Facture Chronopost'!L:L,'Facture Chronopost'!H:H)</f>
        <v/>
      </c>
      <c r="J1759" s="6">
        <f>TCD!U1760</f>
        <v/>
      </c>
      <c r="K1759">
        <f>K1758</f>
        <v/>
      </c>
      <c r="L1759" s="151">
        <f>_xlfn.XLOOKUP(F1759,'TCD poids'!A:A,'TCD poids'!C:C)</f>
        <v/>
      </c>
      <c r="M1759">
        <f>TCD!T1760</f>
        <v/>
      </c>
      <c r="N1759">
        <f>IF(I1759="",0.2,LOOKUP(I1759,'Pays TVA'!A:A,'Pays TVA'!B:B))</f>
        <v/>
      </c>
      <c r="O1759" s="151">
        <f>IF(TCD!M1760="","",TCD!M1760)</f>
        <v/>
      </c>
      <c r="P1759" s="151">
        <f>IF(TCD!J1760="","",TCD!J1760)</f>
        <v/>
      </c>
      <c r="Q1759" s="151">
        <f>IF(AND(TCD!L1760="",TCD!Q1760=""),"",IF(SUM(TCD!L1760,TCD!Q1760)&gt;15,29,9.5))</f>
        <v/>
      </c>
      <c r="R1759" s="151">
        <f>_xlfn.XLOOKUP(F1759,TCD!E:E,TCD!K:K,"")</f>
        <v/>
      </c>
      <c r="S1759" s="151">
        <f>IF(TCD!I1760="","",IF(TCD!I1760&gt;8.5,17,8.5))</f>
        <v/>
      </c>
      <c r="T1759" s="151">
        <f>TCD!Y1760</f>
        <v/>
      </c>
    </row>
    <row r="1760">
      <c r="A1760" s="13">
        <f>TCD!V1761</f>
        <v/>
      </c>
      <c r="B1760" s="1">
        <f>B1759</f>
        <v/>
      </c>
      <c r="F1760">
        <f>TCD!E1761</f>
        <v/>
      </c>
      <c r="H1760" s="6">
        <f>IF(RIGHT(J1760,3)="BTB","E","P")</f>
        <v/>
      </c>
      <c r="I1760">
        <f>LOOKUP(F1760,'Facture Chronopost'!L:L,'Facture Chronopost'!H:H)</f>
        <v/>
      </c>
      <c r="J1760" s="6">
        <f>TCD!U1761</f>
        <v/>
      </c>
      <c r="K1760">
        <f>K1759</f>
        <v/>
      </c>
      <c r="L1760" s="151">
        <f>_xlfn.XLOOKUP(F1760,'TCD poids'!A:A,'TCD poids'!C:C)</f>
        <v/>
      </c>
      <c r="M1760">
        <f>TCD!T1761</f>
        <v/>
      </c>
      <c r="N1760">
        <f>IF(I1760="",0.2,LOOKUP(I1760,'Pays TVA'!A:A,'Pays TVA'!B:B))</f>
        <v/>
      </c>
      <c r="O1760" s="151">
        <f>IF(TCD!M1761="","",TCD!M1761)</f>
        <v/>
      </c>
      <c r="P1760" s="151">
        <f>IF(TCD!J1761="","",TCD!J1761)</f>
        <v/>
      </c>
      <c r="Q1760" s="151">
        <f>IF(AND(TCD!L1761="",TCD!Q1761=""),"",IF(SUM(TCD!L1761,TCD!Q1761)&gt;15,29,9.5))</f>
        <v/>
      </c>
      <c r="R1760" s="151">
        <f>_xlfn.XLOOKUP(F1760,TCD!E:E,TCD!K:K,"")</f>
        <v/>
      </c>
      <c r="S1760" s="151">
        <f>IF(TCD!I1761="","",IF(TCD!I1761&gt;8.5,17,8.5))</f>
        <v/>
      </c>
      <c r="T1760" s="151">
        <f>TCD!Y1761</f>
        <v/>
      </c>
    </row>
    <row r="1761">
      <c r="A1761" s="13">
        <f>TCD!V1762</f>
        <v/>
      </c>
      <c r="B1761" s="1">
        <f>B1760</f>
        <v/>
      </c>
      <c r="F1761">
        <f>TCD!E1762</f>
        <v/>
      </c>
      <c r="H1761" s="6">
        <f>IF(RIGHT(J1761,3)="BTB","E","P")</f>
        <v/>
      </c>
      <c r="I1761">
        <f>LOOKUP(F1761,'Facture Chronopost'!L:L,'Facture Chronopost'!H:H)</f>
        <v/>
      </c>
      <c r="J1761" s="6">
        <f>TCD!U1762</f>
        <v/>
      </c>
      <c r="K1761">
        <f>K1760</f>
        <v/>
      </c>
      <c r="L1761" s="151">
        <f>_xlfn.XLOOKUP(F1761,'TCD poids'!A:A,'TCD poids'!C:C)</f>
        <v/>
      </c>
      <c r="M1761">
        <f>TCD!T1762</f>
        <v/>
      </c>
      <c r="N1761">
        <f>IF(I1761="",0.2,LOOKUP(I1761,'Pays TVA'!A:A,'Pays TVA'!B:B))</f>
        <v/>
      </c>
      <c r="O1761" s="151">
        <f>IF(TCD!M1762="","",TCD!M1762)</f>
        <v/>
      </c>
      <c r="P1761" s="151">
        <f>IF(TCD!J1762="","",TCD!J1762)</f>
        <v/>
      </c>
      <c r="Q1761" s="151">
        <f>IF(AND(TCD!L1762="",TCD!Q1762=""),"",IF(SUM(TCD!L1762,TCD!Q1762)&gt;15,29,9.5))</f>
        <v/>
      </c>
      <c r="R1761" s="151">
        <f>_xlfn.XLOOKUP(F1761,TCD!E:E,TCD!K:K,"")</f>
        <v/>
      </c>
      <c r="S1761" s="151">
        <f>IF(TCD!I1762="","",IF(TCD!I1762&gt;8.5,17,8.5))</f>
        <v/>
      </c>
      <c r="T1761" s="151">
        <f>TCD!Y1762</f>
        <v/>
      </c>
    </row>
    <row r="1762">
      <c r="A1762" s="13">
        <f>TCD!V1763</f>
        <v/>
      </c>
      <c r="B1762" s="1">
        <f>B1761</f>
        <v/>
      </c>
      <c r="F1762">
        <f>TCD!E1763</f>
        <v/>
      </c>
      <c r="H1762" s="6">
        <f>IF(RIGHT(J1762,3)="BTB","E","P")</f>
        <v/>
      </c>
      <c r="I1762">
        <f>LOOKUP(F1762,'Facture Chronopost'!L:L,'Facture Chronopost'!H:H)</f>
        <v/>
      </c>
      <c r="J1762" s="6">
        <f>TCD!U1763</f>
        <v/>
      </c>
      <c r="K1762">
        <f>K1761</f>
        <v/>
      </c>
      <c r="L1762" s="151">
        <f>_xlfn.XLOOKUP(F1762,'TCD poids'!A:A,'TCD poids'!C:C)</f>
        <v/>
      </c>
      <c r="M1762">
        <f>TCD!T1763</f>
        <v/>
      </c>
      <c r="N1762">
        <f>IF(I1762="",0.2,LOOKUP(I1762,'Pays TVA'!A:A,'Pays TVA'!B:B))</f>
        <v/>
      </c>
      <c r="O1762" s="151">
        <f>IF(TCD!M1763="","",TCD!M1763)</f>
        <v/>
      </c>
      <c r="P1762" s="151">
        <f>IF(TCD!J1763="","",TCD!J1763)</f>
        <v/>
      </c>
      <c r="Q1762" s="151">
        <f>IF(AND(TCD!L1763="",TCD!Q1763=""),"",IF(SUM(TCD!L1763,TCD!Q1763)&gt;15,29,9.5))</f>
        <v/>
      </c>
      <c r="R1762" s="151">
        <f>_xlfn.XLOOKUP(F1762,TCD!E:E,TCD!K:K,"")</f>
        <v/>
      </c>
      <c r="S1762" s="151">
        <f>IF(TCD!I1763="","",IF(TCD!I1763&gt;8.5,17,8.5))</f>
        <v/>
      </c>
      <c r="T1762" s="151">
        <f>TCD!Y1763</f>
        <v/>
      </c>
    </row>
    <row r="1763">
      <c r="A1763" s="13">
        <f>TCD!V1764</f>
        <v/>
      </c>
      <c r="B1763" s="1">
        <f>B1762</f>
        <v/>
      </c>
      <c r="F1763">
        <f>TCD!E1764</f>
        <v/>
      </c>
      <c r="H1763" s="6">
        <f>IF(RIGHT(J1763,3)="BTB","E","P")</f>
        <v/>
      </c>
      <c r="I1763">
        <f>LOOKUP(F1763,'Facture Chronopost'!L:L,'Facture Chronopost'!H:H)</f>
        <v/>
      </c>
      <c r="J1763" s="6">
        <f>TCD!U1764</f>
        <v/>
      </c>
      <c r="K1763">
        <f>K1762</f>
        <v/>
      </c>
      <c r="L1763" s="151">
        <f>_xlfn.XLOOKUP(F1763,'TCD poids'!A:A,'TCD poids'!C:C)</f>
        <v/>
      </c>
      <c r="M1763">
        <f>TCD!T1764</f>
        <v/>
      </c>
      <c r="N1763">
        <f>IF(I1763="",0.2,LOOKUP(I1763,'Pays TVA'!A:A,'Pays TVA'!B:B))</f>
        <v/>
      </c>
      <c r="O1763" s="151">
        <f>IF(TCD!M1764="","",TCD!M1764)</f>
        <v/>
      </c>
      <c r="P1763" s="151">
        <f>IF(TCD!J1764="","",TCD!J1764)</f>
        <v/>
      </c>
      <c r="Q1763" s="151">
        <f>IF(AND(TCD!L1764="",TCD!Q1764=""),"",IF(SUM(TCD!L1764,TCD!Q1764)&gt;15,29,9.5))</f>
        <v/>
      </c>
      <c r="R1763" s="151">
        <f>_xlfn.XLOOKUP(F1763,TCD!E:E,TCD!K:K,"")</f>
        <v/>
      </c>
      <c r="S1763" s="151">
        <f>IF(TCD!I1764="","",IF(TCD!I1764&gt;8.5,17,8.5))</f>
        <v/>
      </c>
      <c r="T1763" s="151">
        <f>TCD!Y1764</f>
        <v/>
      </c>
    </row>
    <row r="1764">
      <c r="A1764" s="13">
        <f>TCD!V1765</f>
        <v/>
      </c>
      <c r="B1764" s="1">
        <f>B1763</f>
        <v/>
      </c>
      <c r="F1764">
        <f>TCD!E1765</f>
        <v/>
      </c>
      <c r="H1764" s="6">
        <f>IF(RIGHT(J1764,3)="BTB","E","P")</f>
        <v/>
      </c>
      <c r="I1764">
        <f>LOOKUP(F1764,'Facture Chronopost'!L:L,'Facture Chronopost'!H:H)</f>
        <v/>
      </c>
      <c r="J1764" s="6">
        <f>TCD!U1765</f>
        <v/>
      </c>
      <c r="K1764">
        <f>K1763</f>
        <v/>
      </c>
      <c r="L1764" s="151">
        <f>_xlfn.XLOOKUP(F1764,'TCD poids'!A:A,'TCD poids'!C:C)</f>
        <v/>
      </c>
      <c r="M1764">
        <f>TCD!T1765</f>
        <v/>
      </c>
      <c r="N1764">
        <f>IF(I1764="",0.2,LOOKUP(I1764,'Pays TVA'!A:A,'Pays TVA'!B:B))</f>
        <v/>
      </c>
      <c r="O1764" s="151">
        <f>IF(TCD!M1765="","",TCD!M1765)</f>
        <v/>
      </c>
      <c r="P1764" s="151">
        <f>IF(TCD!J1765="","",TCD!J1765)</f>
        <v/>
      </c>
      <c r="Q1764" s="151">
        <f>IF(AND(TCD!L1765="",TCD!Q1765=""),"",IF(SUM(TCD!L1765,TCD!Q1765)&gt;15,29,9.5))</f>
        <v/>
      </c>
      <c r="R1764" s="151">
        <f>_xlfn.XLOOKUP(F1764,TCD!E:E,TCD!K:K,"")</f>
        <v/>
      </c>
      <c r="S1764" s="151">
        <f>IF(TCD!I1765="","",IF(TCD!I1765&gt;8.5,17,8.5))</f>
        <v/>
      </c>
      <c r="T1764" s="151">
        <f>TCD!Y1765</f>
        <v/>
      </c>
    </row>
    <row r="1765">
      <c r="A1765" s="13">
        <f>TCD!V1766</f>
        <v/>
      </c>
      <c r="B1765" s="1">
        <f>B1764</f>
        <v/>
      </c>
      <c r="F1765">
        <f>TCD!E1766</f>
        <v/>
      </c>
      <c r="H1765" s="6">
        <f>IF(RIGHT(J1765,3)="BTB","E","P")</f>
        <v/>
      </c>
      <c r="I1765">
        <f>LOOKUP(F1765,'Facture Chronopost'!L:L,'Facture Chronopost'!H:H)</f>
        <v/>
      </c>
      <c r="J1765" s="6">
        <f>TCD!U1766</f>
        <v/>
      </c>
      <c r="K1765">
        <f>K1764</f>
        <v/>
      </c>
      <c r="L1765" s="151">
        <f>_xlfn.XLOOKUP(F1765,'TCD poids'!A:A,'TCD poids'!C:C)</f>
        <v/>
      </c>
      <c r="M1765">
        <f>TCD!T1766</f>
        <v/>
      </c>
      <c r="N1765">
        <f>IF(I1765="",0.2,LOOKUP(I1765,'Pays TVA'!A:A,'Pays TVA'!B:B))</f>
        <v/>
      </c>
      <c r="O1765" s="151">
        <f>IF(TCD!M1766="","",TCD!M1766)</f>
        <v/>
      </c>
      <c r="P1765" s="151">
        <f>IF(TCD!J1766="","",TCD!J1766)</f>
        <v/>
      </c>
      <c r="Q1765" s="151">
        <f>IF(AND(TCD!L1766="",TCD!Q1766=""),"",IF(SUM(TCD!L1766,TCD!Q1766)&gt;15,29,9.5))</f>
        <v/>
      </c>
      <c r="R1765" s="151">
        <f>_xlfn.XLOOKUP(F1765,TCD!E:E,TCD!K:K,"")</f>
        <v/>
      </c>
      <c r="S1765" s="151">
        <f>IF(TCD!I1766="","",IF(TCD!I1766&gt;8.5,17,8.5))</f>
        <v/>
      </c>
      <c r="T1765" s="151">
        <f>TCD!Y1766</f>
        <v/>
      </c>
    </row>
    <row r="1766">
      <c r="A1766" s="13">
        <f>TCD!V1767</f>
        <v/>
      </c>
      <c r="B1766" s="1">
        <f>B1765</f>
        <v/>
      </c>
      <c r="F1766">
        <f>TCD!E1767</f>
        <v/>
      </c>
      <c r="H1766" s="6">
        <f>IF(RIGHT(J1766,3)="BTB","E","P")</f>
        <v/>
      </c>
      <c r="I1766">
        <f>LOOKUP(F1766,'Facture Chronopost'!L:L,'Facture Chronopost'!H:H)</f>
        <v/>
      </c>
      <c r="J1766" s="6">
        <f>TCD!U1767</f>
        <v/>
      </c>
      <c r="K1766">
        <f>K1765</f>
        <v/>
      </c>
      <c r="L1766" s="151">
        <f>_xlfn.XLOOKUP(F1766,'TCD poids'!A:A,'TCD poids'!C:C)</f>
        <v/>
      </c>
      <c r="M1766">
        <f>TCD!T1767</f>
        <v/>
      </c>
      <c r="N1766">
        <f>IF(I1766="",0.2,LOOKUP(I1766,'Pays TVA'!A:A,'Pays TVA'!B:B))</f>
        <v/>
      </c>
      <c r="O1766" s="151">
        <f>IF(TCD!M1767="","",TCD!M1767)</f>
        <v/>
      </c>
      <c r="P1766" s="151">
        <f>IF(TCD!J1767="","",TCD!J1767)</f>
        <v/>
      </c>
      <c r="Q1766" s="151">
        <f>IF(AND(TCD!L1767="",TCD!Q1767=""),"",IF(SUM(TCD!L1767,TCD!Q1767)&gt;15,29,9.5))</f>
        <v/>
      </c>
      <c r="R1766" s="151">
        <f>_xlfn.XLOOKUP(F1766,TCD!E:E,TCD!K:K,"")</f>
        <v/>
      </c>
      <c r="S1766" s="151">
        <f>IF(TCD!I1767="","",IF(TCD!I1767&gt;8.5,17,8.5))</f>
        <v/>
      </c>
      <c r="T1766" s="151">
        <f>TCD!Y1767</f>
        <v/>
      </c>
    </row>
    <row r="1767">
      <c r="A1767" s="13">
        <f>TCD!V1768</f>
        <v/>
      </c>
      <c r="B1767" s="1">
        <f>B1766</f>
        <v/>
      </c>
      <c r="F1767">
        <f>TCD!E1768</f>
        <v/>
      </c>
      <c r="H1767" s="6">
        <f>IF(RIGHT(J1767,3)="BTB","E","P")</f>
        <v/>
      </c>
      <c r="I1767">
        <f>LOOKUP(F1767,'Facture Chronopost'!L:L,'Facture Chronopost'!H:H)</f>
        <v/>
      </c>
      <c r="J1767" s="6">
        <f>TCD!U1768</f>
        <v/>
      </c>
      <c r="K1767">
        <f>K1766</f>
        <v/>
      </c>
      <c r="L1767" s="151">
        <f>_xlfn.XLOOKUP(F1767,'TCD poids'!A:A,'TCD poids'!C:C)</f>
        <v/>
      </c>
      <c r="M1767">
        <f>TCD!T1768</f>
        <v/>
      </c>
      <c r="N1767">
        <f>IF(I1767="",0.2,LOOKUP(I1767,'Pays TVA'!A:A,'Pays TVA'!B:B))</f>
        <v/>
      </c>
      <c r="O1767" s="151">
        <f>IF(TCD!M1768="","",TCD!M1768)</f>
        <v/>
      </c>
      <c r="P1767" s="151">
        <f>IF(TCD!J1768="","",TCD!J1768)</f>
        <v/>
      </c>
      <c r="Q1767" s="151">
        <f>IF(AND(TCD!L1768="",TCD!Q1768=""),"",IF(SUM(TCD!L1768,TCD!Q1768)&gt;15,29,9.5))</f>
        <v/>
      </c>
      <c r="R1767" s="151">
        <f>_xlfn.XLOOKUP(F1767,TCD!E:E,TCD!K:K,"")</f>
        <v/>
      </c>
      <c r="S1767" s="151">
        <f>IF(TCD!I1768="","",IF(TCD!I1768&gt;8.5,17,8.5))</f>
        <v/>
      </c>
      <c r="T1767" s="151">
        <f>TCD!Y1768</f>
        <v/>
      </c>
    </row>
    <row r="1768">
      <c r="A1768" s="13">
        <f>TCD!V1769</f>
        <v/>
      </c>
      <c r="B1768" s="1">
        <f>B1767</f>
        <v/>
      </c>
      <c r="F1768">
        <f>TCD!E1769</f>
        <v/>
      </c>
      <c r="H1768" s="6">
        <f>IF(RIGHT(J1768,3)="BTB","E","P")</f>
        <v/>
      </c>
      <c r="I1768">
        <f>LOOKUP(F1768,'Facture Chronopost'!L:L,'Facture Chronopost'!H:H)</f>
        <v/>
      </c>
      <c r="J1768" s="6">
        <f>TCD!U1769</f>
        <v/>
      </c>
      <c r="K1768">
        <f>K1767</f>
        <v/>
      </c>
      <c r="L1768" s="151">
        <f>_xlfn.XLOOKUP(F1768,'TCD poids'!A:A,'TCD poids'!C:C)</f>
        <v/>
      </c>
      <c r="M1768">
        <f>TCD!T1769</f>
        <v/>
      </c>
      <c r="N1768">
        <f>IF(I1768="",0.2,LOOKUP(I1768,'Pays TVA'!A:A,'Pays TVA'!B:B))</f>
        <v/>
      </c>
      <c r="O1768" s="151">
        <f>IF(TCD!M1769="","",TCD!M1769)</f>
        <v/>
      </c>
      <c r="P1768" s="151">
        <f>IF(TCD!J1769="","",TCD!J1769)</f>
        <v/>
      </c>
      <c r="Q1768" s="151">
        <f>IF(AND(TCD!L1769="",TCD!Q1769=""),"",IF(SUM(TCD!L1769,TCD!Q1769)&gt;15,29,9.5))</f>
        <v/>
      </c>
      <c r="R1768" s="151">
        <f>_xlfn.XLOOKUP(F1768,TCD!E:E,TCD!K:K,"")</f>
        <v/>
      </c>
      <c r="S1768" s="151">
        <f>IF(TCD!I1769="","",IF(TCD!I1769&gt;8.5,17,8.5))</f>
        <v/>
      </c>
      <c r="T1768" s="151">
        <f>TCD!Y1769</f>
        <v/>
      </c>
    </row>
    <row r="1769">
      <c r="A1769" s="13">
        <f>TCD!V1770</f>
        <v/>
      </c>
      <c r="B1769" s="1">
        <f>B1768</f>
        <v/>
      </c>
      <c r="F1769">
        <f>TCD!E1770</f>
        <v/>
      </c>
      <c r="H1769" s="6">
        <f>IF(RIGHT(J1769,3)="BTB","E","P")</f>
        <v/>
      </c>
      <c r="I1769">
        <f>LOOKUP(F1769,'Facture Chronopost'!L:L,'Facture Chronopost'!H:H)</f>
        <v/>
      </c>
      <c r="J1769" s="6">
        <f>TCD!U1770</f>
        <v/>
      </c>
      <c r="K1769">
        <f>K1768</f>
        <v/>
      </c>
      <c r="L1769" s="151">
        <f>_xlfn.XLOOKUP(F1769,'TCD poids'!A:A,'TCD poids'!C:C)</f>
        <v/>
      </c>
      <c r="M1769">
        <f>TCD!T1770</f>
        <v/>
      </c>
      <c r="N1769">
        <f>IF(I1769="",0.2,LOOKUP(I1769,'Pays TVA'!A:A,'Pays TVA'!B:B))</f>
        <v/>
      </c>
      <c r="O1769" s="151">
        <f>IF(TCD!M1770="","",TCD!M1770)</f>
        <v/>
      </c>
      <c r="P1769" s="151">
        <f>IF(TCD!J1770="","",TCD!J1770)</f>
        <v/>
      </c>
      <c r="Q1769" s="151">
        <f>IF(AND(TCD!L1770="",TCD!Q1770=""),"",IF(SUM(TCD!L1770,TCD!Q1770)&gt;15,29,9.5))</f>
        <v/>
      </c>
      <c r="R1769" s="151">
        <f>_xlfn.XLOOKUP(F1769,TCD!E:E,TCD!K:K,"")</f>
        <v/>
      </c>
      <c r="S1769" s="151">
        <f>IF(TCD!I1770="","",IF(TCD!I1770&gt;8.5,17,8.5))</f>
        <v/>
      </c>
      <c r="T1769" s="151">
        <f>TCD!Y1770</f>
        <v/>
      </c>
    </row>
    <row r="1770">
      <c r="A1770" s="13">
        <f>TCD!V1771</f>
        <v/>
      </c>
      <c r="B1770" s="1">
        <f>B1769</f>
        <v/>
      </c>
      <c r="F1770">
        <f>TCD!E1771</f>
        <v/>
      </c>
      <c r="H1770" s="6">
        <f>IF(RIGHT(J1770,3)="BTB","E","P")</f>
        <v/>
      </c>
      <c r="I1770">
        <f>LOOKUP(F1770,'Facture Chronopost'!L:L,'Facture Chronopost'!H:H)</f>
        <v/>
      </c>
      <c r="J1770" s="6">
        <f>TCD!U1771</f>
        <v/>
      </c>
      <c r="K1770">
        <f>K1769</f>
        <v/>
      </c>
      <c r="L1770" s="151">
        <f>_xlfn.XLOOKUP(F1770,'TCD poids'!A:A,'TCD poids'!C:C)</f>
        <v/>
      </c>
      <c r="M1770">
        <f>TCD!T1771</f>
        <v/>
      </c>
      <c r="N1770">
        <f>IF(I1770="",0.2,LOOKUP(I1770,'Pays TVA'!A:A,'Pays TVA'!B:B))</f>
        <v/>
      </c>
      <c r="O1770" s="151">
        <f>IF(TCD!M1771="","",TCD!M1771)</f>
        <v/>
      </c>
      <c r="P1770" s="151">
        <f>IF(TCD!J1771="","",TCD!J1771)</f>
        <v/>
      </c>
      <c r="Q1770" s="151">
        <f>IF(AND(TCD!L1771="",TCD!Q1771=""),"",IF(SUM(TCD!L1771,TCD!Q1771)&gt;15,29,9.5))</f>
        <v/>
      </c>
      <c r="R1770" s="151">
        <f>_xlfn.XLOOKUP(F1770,TCD!E:E,TCD!K:K,"")</f>
        <v/>
      </c>
      <c r="S1770" s="151">
        <f>IF(TCD!I1771="","",IF(TCD!I1771&gt;8.5,17,8.5))</f>
        <v/>
      </c>
      <c r="T1770" s="151">
        <f>TCD!Y1771</f>
        <v/>
      </c>
    </row>
    <row r="1771">
      <c r="A1771" s="13">
        <f>TCD!V1772</f>
        <v/>
      </c>
      <c r="B1771" s="1">
        <f>B1770</f>
        <v/>
      </c>
      <c r="F1771">
        <f>TCD!E1772</f>
        <v/>
      </c>
      <c r="H1771" s="6">
        <f>IF(RIGHT(J1771,3)="BTB","E","P")</f>
        <v/>
      </c>
      <c r="I1771">
        <f>LOOKUP(F1771,'Facture Chronopost'!L:L,'Facture Chronopost'!H:H)</f>
        <v/>
      </c>
      <c r="J1771" s="6">
        <f>TCD!U1772</f>
        <v/>
      </c>
      <c r="K1771">
        <f>K1770</f>
        <v/>
      </c>
      <c r="L1771" s="151">
        <f>_xlfn.XLOOKUP(F1771,'TCD poids'!A:A,'TCD poids'!C:C)</f>
        <v/>
      </c>
      <c r="M1771">
        <f>TCD!T1772</f>
        <v/>
      </c>
      <c r="N1771">
        <f>IF(I1771="",0.2,LOOKUP(I1771,'Pays TVA'!A:A,'Pays TVA'!B:B))</f>
        <v/>
      </c>
      <c r="O1771" s="151">
        <f>IF(TCD!M1772="","",TCD!M1772)</f>
        <v/>
      </c>
      <c r="P1771" s="151">
        <f>IF(TCD!J1772="","",TCD!J1772)</f>
        <v/>
      </c>
      <c r="Q1771" s="151">
        <f>IF(AND(TCD!L1772="",TCD!Q1772=""),"",IF(SUM(TCD!L1772,TCD!Q1772)&gt;15,29,9.5))</f>
        <v/>
      </c>
      <c r="R1771" s="151">
        <f>_xlfn.XLOOKUP(F1771,TCD!E:E,TCD!K:K,"")</f>
        <v/>
      </c>
      <c r="S1771" s="151">
        <f>IF(TCD!I1772="","",IF(TCD!I1772&gt;8.5,17,8.5))</f>
        <v/>
      </c>
      <c r="T1771" s="151">
        <f>TCD!Y1772</f>
        <v/>
      </c>
    </row>
    <row r="1772">
      <c r="A1772" s="13">
        <f>TCD!V1773</f>
        <v/>
      </c>
      <c r="B1772" s="1">
        <f>B1771</f>
        <v/>
      </c>
      <c r="F1772">
        <f>TCD!E1773</f>
        <v/>
      </c>
      <c r="H1772" s="6">
        <f>IF(RIGHT(J1772,3)="BTB","E","P")</f>
        <v/>
      </c>
      <c r="I1772">
        <f>LOOKUP(F1772,'Facture Chronopost'!L:L,'Facture Chronopost'!H:H)</f>
        <v/>
      </c>
      <c r="J1772" s="6">
        <f>TCD!U1773</f>
        <v/>
      </c>
      <c r="K1772">
        <f>K1771</f>
        <v/>
      </c>
      <c r="L1772" s="151">
        <f>_xlfn.XLOOKUP(F1772,'TCD poids'!A:A,'TCD poids'!C:C)</f>
        <v/>
      </c>
      <c r="M1772">
        <f>TCD!T1773</f>
        <v/>
      </c>
      <c r="N1772">
        <f>IF(I1772="",0.2,LOOKUP(I1772,'Pays TVA'!A:A,'Pays TVA'!B:B))</f>
        <v/>
      </c>
      <c r="O1772" s="151">
        <f>IF(TCD!M1773="","",TCD!M1773)</f>
        <v/>
      </c>
      <c r="P1772" s="151">
        <f>IF(TCD!J1773="","",TCD!J1773)</f>
        <v/>
      </c>
      <c r="Q1772" s="151">
        <f>IF(AND(TCD!L1773="",TCD!Q1773=""),"",IF(SUM(TCD!L1773,TCD!Q1773)&gt;15,29,9.5))</f>
        <v/>
      </c>
      <c r="R1772" s="151">
        <f>_xlfn.XLOOKUP(F1772,TCD!E:E,TCD!K:K,"")</f>
        <v/>
      </c>
      <c r="S1772" s="151">
        <f>IF(TCD!I1773="","",IF(TCD!I1773&gt;8.5,17,8.5))</f>
        <v/>
      </c>
      <c r="T1772" s="151">
        <f>TCD!Y1773</f>
        <v/>
      </c>
    </row>
    <row r="1773">
      <c r="A1773" s="13">
        <f>TCD!V1774</f>
        <v/>
      </c>
      <c r="B1773" s="1">
        <f>B1772</f>
        <v/>
      </c>
      <c r="F1773">
        <f>TCD!E1774</f>
        <v/>
      </c>
      <c r="H1773" s="6">
        <f>IF(RIGHT(J1773,3)="BTB","E","P")</f>
        <v/>
      </c>
      <c r="I1773">
        <f>LOOKUP(F1773,'Facture Chronopost'!L:L,'Facture Chronopost'!H:H)</f>
        <v/>
      </c>
      <c r="J1773" s="6">
        <f>TCD!U1774</f>
        <v/>
      </c>
      <c r="K1773">
        <f>K1772</f>
        <v/>
      </c>
      <c r="L1773" s="151">
        <f>_xlfn.XLOOKUP(F1773,'TCD poids'!A:A,'TCD poids'!C:C)</f>
        <v/>
      </c>
      <c r="M1773">
        <f>TCD!T1774</f>
        <v/>
      </c>
      <c r="N1773">
        <f>IF(I1773="",0.2,LOOKUP(I1773,'Pays TVA'!A:A,'Pays TVA'!B:B))</f>
        <v/>
      </c>
      <c r="O1773" s="151">
        <f>IF(TCD!M1774="","",TCD!M1774)</f>
        <v/>
      </c>
      <c r="P1773" s="151">
        <f>IF(TCD!J1774="","",TCD!J1774)</f>
        <v/>
      </c>
      <c r="Q1773" s="151">
        <f>IF(AND(TCD!L1774="",TCD!Q1774=""),"",IF(SUM(TCD!L1774,TCD!Q1774)&gt;15,29,9.5))</f>
        <v/>
      </c>
      <c r="R1773" s="151">
        <f>_xlfn.XLOOKUP(F1773,TCD!E:E,TCD!K:K,"")</f>
        <v/>
      </c>
      <c r="S1773" s="151">
        <f>IF(TCD!I1774="","",IF(TCD!I1774&gt;8.5,17,8.5))</f>
        <v/>
      </c>
      <c r="T1773" s="151">
        <f>TCD!Y1774</f>
        <v/>
      </c>
    </row>
    <row r="1774">
      <c r="A1774" s="13">
        <f>TCD!V1775</f>
        <v/>
      </c>
      <c r="B1774" s="1">
        <f>B1773</f>
        <v/>
      </c>
      <c r="F1774">
        <f>TCD!E1775</f>
        <v/>
      </c>
      <c r="H1774" s="6">
        <f>IF(RIGHT(J1774,3)="BTB","E","P")</f>
        <v/>
      </c>
      <c r="I1774">
        <f>LOOKUP(F1774,'Facture Chronopost'!L:L,'Facture Chronopost'!H:H)</f>
        <v/>
      </c>
      <c r="J1774" s="6">
        <f>TCD!U1775</f>
        <v/>
      </c>
      <c r="K1774">
        <f>K1773</f>
        <v/>
      </c>
      <c r="L1774" s="151">
        <f>_xlfn.XLOOKUP(F1774,'TCD poids'!A:A,'TCD poids'!C:C)</f>
        <v/>
      </c>
      <c r="M1774">
        <f>TCD!T1775</f>
        <v/>
      </c>
      <c r="N1774">
        <f>IF(I1774="",0.2,LOOKUP(I1774,'Pays TVA'!A:A,'Pays TVA'!B:B))</f>
        <v/>
      </c>
      <c r="O1774" s="151">
        <f>IF(TCD!M1775="","",TCD!M1775)</f>
        <v/>
      </c>
      <c r="P1774" s="151">
        <f>IF(TCD!J1775="","",TCD!J1775)</f>
        <v/>
      </c>
      <c r="Q1774" s="151">
        <f>IF(AND(TCD!L1775="",TCD!Q1775=""),"",IF(SUM(TCD!L1775,TCD!Q1775)&gt;15,29,9.5))</f>
        <v/>
      </c>
      <c r="R1774" s="151">
        <f>_xlfn.XLOOKUP(F1774,TCD!E:E,TCD!K:K,"")</f>
        <v/>
      </c>
      <c r="S1774" s="151">
        <f>IF(TCD!I1775="","",IF(TCD!I1775&gt;8.5,17,8.5))</f>
        <v/>
      </c>
      <c r="T1774" s="151">
        <f>TCD!Y1775</f>
        <v/>
      </c>
    </row>
    <row r="1775">
      <c r="A1775" s="13">
        <f>TCD!V1776</f>
        <v/>
      </c>
      <c r="B1775" s="1">
        <f>B1774</f>
        <v/>
      </c>
      <c r="F1775">
        <f>TCD!E1776</f>
        <v/>
      </c>
      <c r="H1775" s="6">
        <f>IF(RIGHT(J1775,3)="BTB","E","P")</f>
        <v/>
      </c>
      <c r="I1775">
        <f>LOOKUP(F1775,'Facture Chronopost'!L:L,'Facture Chronopost'!H:H)</f>
        <v/>
      </c>
      <c r="J1775" s="6">
        <f>TCD!U1776</f>
        <v/>
      </c>
      <c r="K1775">
        <f>K1774</f>
        <v/>
      </c>
      <c r="L1775" s="151">
        <f>_xlfn.XLOOKUP(F1775,'TCD poids'!A:A,'TCD poids'!C:C)</f>
        <v/>
      </c>
      <c r="M1775">
        <f>TCD!T1776</f>
        <v/>
      </c>
      <c r="N1775">
        <f>IF(I1775="",0.2,LOOKUP(I1775,'Pays TVA'!A:A,'Pays TVA'!B:B))</f>
        <v/>
      </c>
      <c r="O1775" s="151">
        <f>IF(TCD!M1776="","",TCD!M1776)</f>
        <v/>
      </c>
      <c r="P1775" s="151">
        <f>IF(TCD!J1776="","",TCD!J1776)</f>
        <v/>
      </c>
      <c r="Q1775" s="151">
        <f>IF(AND(TCD!L1776="",TCD!Q1776=""),"",IF(SUM(TCD!L1776,TCD!Q1776)&gt;15,29,9.5))</f>
        <v/>
      </c>
      <c r="R1775" s="151">
        <f>_xlfn.XLOOKUP(F1775,TCD!E:E,TCD!K:K,"")</f>
        <v/>
      </c>
      <c r="S1775" s="151">
        <f>IF(TCD!I1776="","",IF(TCD!I1776&gt;8.5,17,8.5))</f>
        <v/>
      </c>
      <c r="T1775" s="151">
        <f>TCD!Y1776</f>
        <v/>
      </c>
    </row>
    <row r="1776">
      <c r="A1776" s="13">
        <f>TCD!V1777</f>
        <v/>
      </c>
      <c r="B1776" s="1">
        <f>B1775</f>
        <v/>
      </c>
      <c r="F1776">
        <f>TCD!E1777</f>
        <v/>
      </c>
      <c r="H1776" s="6">
        <f>IF(RIGHT(J1776,3)="BTB","E","P")</f>
        <v/>
      </c>
      <c r="I1776">
        <f>LOOKUP(F1776,'Facture Chronopost'!L:L,'Facture Chronopost'!H:H)</f>
        <v/>
      </c>
      <c r="J1776" s="6">
        <f>TCD!U1777</f>
        <v/>
      </c>
      <c r="K1776">
        <f>K1775</f>
        <v/>
      </c>
      <c r="L1776" s="151">
        <f>_xlfn.XLOOKUP(F1776,'TCD poids'!A:A,'TCD poids'!C:C)</f>
        <v/>
      </c>
      <c r="M1776">
        <f>TCD!T1777</f>
        <v/>
      </c>
      <c r="N1776">
        <f>IF(I1776="",0.2,LOOKUP(I1776,'Pays TVA'!A:A,'Pays TVA'!B:B))</f>
        <v/>
      </c>
      <c r="O1776" s="151">
        <f>IF(TCD!M1777="","",TCD!M1777)</f>
        <v/>
      </c>
      <c r="P1776" s="151">
        <f>IF(TCD!J1777="","",TCD!J1777)</f>
        <v/>
      </c>
      <c r="Q1776" s="151">
        <f>IF(AND(TCD!L1777="",TCD!Q1777=""),"",IF(SUM(TCD!L1777,TCD!Q1777)&gt;15,29,9.5))</f>
        <v/>
      </c>
      <c r="R1776" s="151">
        <f>_xlfn.XLOOKUP(F1776,TCD!E:E,TCD!K:K,"")</f>
        <v/>
      </c>
      <c r="S1776" s="151">
        <f>IF(TCD!I1777="","",IF(TCD!I1777&gt;8.5,17,8.5))</f>
        <v/>
      </c>
      <c r="T1776" s="151">
        <f>TCD!Y1777</f>
        <v/>
      </c>
    </row>
    <row r="1777">
      <c r="A1777" s="13">
        <f>TCD!V1778</f>
        <v/>
      </c>
      <c r="B1777" s="1">
        <f>B1776</f>
        <v/>
      </c>
      <c r="F1777">
        <f>TCD!E1778</f>
        <v/>
      </c>
      <c r="H1777" s="6">
        <f>IF(RIGHT(J1777,3)="BTB","E","P")</f>
        <v/>
      </c>
      <c r="I1777">
        <f>LOOKUP(F1777,'Facture Chronopost'!L:L,'Facture Chronopost'!H:H)</f>
        <v/>
      </c>
      <c r="J1777" s="6">
        <f>TCD!U1778</f>
        <v/>
      </c>
      <c r="K1777">
        <f>K1776</f>
        <v/>
      </c>
      <c r="L1777" s="151">
        <f>_xlfn.XLOOKUP(F1777,'TCD poids'!A:A,'TCD poids'!C:C)</f>
        <v/>
      </c>
      <c r="M1777">
        <f>TCD!T1778</f>
        <v/>
      </c>
      <c r="N1777">
        <f>IF(I1777="",0.2,LOOKUP(I1777,'Pays TVA'!A:A,'Pays TVA'!B:B))</f>
        <v/>
      </c>
      <c r="O1777" s="151">
        <f>IF(TCD!M1778="","",TCD!M1778)</f>
        <v/>
      </c>
      <c r="P1777" s="151">
        <f>IF(TCD!J1778="","",TCD!J1778)</f>
        <v/>
      </c>
      <c r="Q1777" s="151">
        <f>IF(AND(TCD!L1778="",TCD!Q1778=""),"",IF(SUM(TCD!L1778,TCD!Q1778)&gt;15,29,9.5))</f>
        <v/>
      </c>
      <c r="R1777" s="151">
        <f>_xlfn.XLOOKUP(F1777,TCD!E:E,TCD!K:K,"")</f>
        <v/>
      </c>
      <c r="S1777" s="151">
        <f>IF(TCD!I1778="","",IF(TCD!I1778&gt;8.5,17,8.5))</f>
        <v/>
      </c>
      <c r="T1777" s="151">
        <f>TCD!Y1778</f>
        <v/>
      </c>
    </row>
    <row r="1778">
      <c r="A1778" s="13">
        <f>TCD!V1779</f>
        <v/>
      </c>
      <c r="B1778" s="1">
        <f>B1777</f>
        <v/>
      </c>
      <c r="F1778">
        <f>TCD!E1779</f>
        <v/>
      </c>
      <c r="H1778" s="6">
        <f>IF(RIGHT(J1778,3)="BTB","E","P")</f>
        <v/>
      </c>
      <c r="I1778">
        <f>LOOKUP(F1778,'Facture Chronopost'!L:L,'Facture Chronopost'!H:H)</f>
        <v/>
      </c>
      <c r="J1778" s="6">
        <f>TCD!U1779</f>
        <v/>
      </c>
      <c r="K1778">
        <f>K1777</f>
        <v/>
      </c>
      <c r="L1778" s="151">
        <f>_xlfn.XLOOKUP(F1778,'TCD poids'!A:A,'TCD poids'!C:C)</f>
        <v/>
      </c>
      <c r="M1778">
        <f>TCD!T1779</f>
        <v/>
      </c>
      <c r="N1778">
        <f>IF(I1778="",0.2,LOOKUP(I1778,'Pays TVA'!A:A,'Pays TVA'!B:B))</f>
        <v/>
      </c>
      <c r="O1778" s="151">
        <f>IF(TCD!M1779="","",TCD!M1779)</f>
        <v/>
      </c>
      <c r="P1778" s="151">
        <f>IF(TCD!J1779="","",TCD!J1779)</f>
        <v/>
      </c>
      <c r="Q1778" s="151">
        <f>IF(AND(TCD!L1779="",TCD!Q1779=""),"",IF(SUM(TCD!L1779,TCD!Q1779)&gt;15,29,9.5))</f>
        <v/>
      </c>
      <c r="R1778" s="151">
        <f>_xlfn.XLOOKUP(F1778,TCD!E:E,TCD!K:K,"")</f>
        <v/>
      </c>
      <c r="S1778" s="151">
        <f>IF(TCD!I1779="","",IF(TCD!I1779&gt;8.5,17,8.5))</f>
        <v/>
      </c>
      <c r="T1778" s="151">
        <f>TCD!Y1779</f>
        <v/>
      </c>
    </row>
    <row r="1779">
      <c r="A1779" s="13">
        <f>TCD!V1780</f>
        <v/>
      </c>
      <c r="B1779" s="1">
        <f>B1778</f>
        <v/>
      </c>
      <c r="F1779">
        <f>TCD!E1780</f>
        <v/>
      </c>
      <c r="H1779" s="6">
        <f>IF(RIGHT(J1779,3)="BTB","E","P")</f>
        <v/>
      </c>
      <c r="I1779">
        <f>LOOKUP(F1779,'Facture Chronopost'!L:L,'Facture Chronopost'!H:H)</f>
        <v/>
      </c>
      <c r="J1779" s="6">
        <f>TCD!U1780</f>
        <v/>
      </c>
      <c r="K1779">
        <f>K1778</f>
        <v/>
      </c>
      <c r="L1779" s="151">
        <f>_xlfn.XLOOKUP(F1779,'TCD poids'!A:A,'TCD poids'!C:C)</f>
        <v/>
      </c>
      <c r="M1779">
        <f>TCD!T1780</f>
        <v/>
      </c>
      <c r="N1779">
        <f>IF(I1779="",0.2,LOOKUP(I1779,'Pays TVA'!A:A,'Pays TVA'!B:B))</f>
        <v/>
      </c>
      <c r="O1779" s="151">
        <f>IF(TCD!M1780="","",TCD!M1780)</f>
        <v/>
      </c>
      <c r="P1779" s="151">
        <f>IF(TCD!J1780="","",TCD!J1780)</f>
        <v/>
      </c>
      <c r="Q1779" s="151">
        <f>IF(AND(TCD!L1780="",TCD!Q1780=""),"",IF(SUM(TCD!L1780,TCD!Q1780)&gt;15,29,9.5))</f>
        <v/>
      </c>
      <c r="R1779" s="151">
        <f>_xlfn.XLOOKUP(F1779,TCD!E:E,TCD!K:K,"")</f>
        <v/>
      </c>
      <c r="S1779" s="151">
        <f>IF(TCD!I1780="","",IF(TCD!I1780&gt;8.5,17,8.5))</f>
        <v/>
      </c>
      <c r="T1779" s="151">
        <f>TCD!Y1780</f>
        <v/>
      </c>
    </row>
    <row r="1780">
      <c r="A1780" s="13">
        <f>TCD!V1781</f>
        <v/>
      </c>
      <c r="B1780" s="1">
        <f>B1779</f>
        <v/>
      </c>
      <c r="F1780">
        <f>TCD!E1781</f>
        <v/>
      </c>
      <c r="H1780" s="6">
        <f>IF(RIGHT(J1780,3)="BTB","E","P")</f>
        <v/>
      </c>
      <c r="I1780">
        <f>LOOKUP(F1780,'Facture Chronopost'!L:L,'Facture Chronopost'!H:H)</f>
        <v/>
      </c>
      <c r="J1780" s="6">
        <f>TCD!U1781</f>
        <v/>
      </c>
      <c r="K1780">
        <f>K1779</f>
        <v/>
      </c>
      <c r="L1780" s="151">
        <f>_xlfn.XLOOKUP(F1780,'TCD poids'!A:A,'TCD poids'!C:C)</f>
        <v/>
      </c>
      <c r="M1780">
        <f>TCD!T1781</f>
        <v/>
      </c>
      <c r="N1780">
        <f>IF(I1780="",0.2,LOOKUP(I1780,'Pays TVA'!A:A,'Pays TVA'!B:B))</f>
        <v/>
      </c>
      <c r="O1780" s="151">
        <f>IF(TCD!M1781="","",TCD!M1781)</f>
        <v/>
      </c>
      <c r="P1780" s="151">
        <f>IF(TCD!J1781="","",TCD!J1781)</f>
        <v/>
      </c>
      <c r="Q1780" s="151">
        <f>IF(AND(TCD!L1781="",TCD!Q1781=""),"",IF(SUM(TCD!L1781,TCD!Q1781)&gt;15,29,9.5))</f>
        <v/>
      </c>
      <c r="R1780" s="151">
        <f>_xlfn.XLOOKUP(F1780,TCD!E:E,TCD!K:K,"")</f>
        <v/>
      </c>
      <c r="S1780" s="151">
        <f>IF(TCD!I1781="","",IF(TCD!I1781&gt;8.5,17,8.5))</f>
        <v/>
      </c>
      <c r="T1780" s="151">
        <f>TCD!Y1781</f>
        <v/>
      </c>
    </row>
    <row r="1781">
      <c r="A1781" s="13">
        <f>TCD!V1782</f>
        <v/>
      </c>
      <c r="B1781" s="1">
        <f>B1780</f>
        <v/>
      </c>
      <c r="F1781">
        <f>TCD!E1782</f>
        <v/>
      </c>
      <c r="H1781" s="6">
        <f>IF(RIGHT(J1781,3)="BTB","E","P")</f>
        <v/>
      </c>
      <c r="I1781">
        <f>LOOKUP(F1781,'Facture Chronopost'!L:L,'Facture Chronopost'!H:H)</f>
        <v/>
      </c>
      <c r="J1781" s="6">
        <f>TCD!U1782</f>
        <v/>
      </c>
      <c r="K1781">
        <f>K1780</f>
        <v/>
      </c>
      <c r="L1781" s="151">
        <f>_xlfn.XLOOKUP(F1781,'TCD poids'!A:A,'TCD poids'!C:C)</f>
        <v/>
      </c>
      <c r="M1781">
        <f>TCD!T1782</f>
        <v/>
      </c>
      <c r="N1781">
        <f>IF(I1781="",0.2,LOOKUP(I1781,'Pays TVA'!A:A,'Pays TVA'!B:B))</f>
        <v/>
      </c>
      <c r="O1781" s="151">
        <f>IF(TCD!M1782="","",TCD!M1782)</f>
        <v/>
      </c>
      <c r="P1781" s="151">
        <f>IF(TCD!J1782="","",TCD!J1782)</f>
        <v/>
      </c>
      <c r="Q1781" s="151">
        <f>IF(AND(TCD!L1782="",TCD!Q1782=""),"",IF(SUM(TCD!L1782,TCD!Q1782)&gt;15,29,9.5))</f>
        <v/>
      </c>
      <c r="R1781" s="151">
        <f>_xlfn.XLOOKUP(F1781,TCD!E:E,TCD!K:K,"")</f>
        <v/>
      </c>
      <c r="S1781" s="151">
        <f>IF(TCD!I1782="","",IF(TCD!I1782&gt;8.5,17,8.5))</f>
        <v/>
      </c>
      <c r="T1781" s="151">
        <f>TCD!Y1782</f>
        <v/>
      </c>
    </row>
    <row r="1782">
      <c r="A1782" s="13">
        <f>TCD!V1783</f>
        <v/>
      </c>
      <c r="B1782" s="1">
        <f>B1781</f>
        <v/>
      </c>
      <c r="F1782">
        <f>TCD!E1783</f>
        <v/>
      </c>
      <c r="H1782" s="6">
        <f>IF(RIGHT(J1782,3)="BTB","E","P")</f>
        <v/>
      </c>
      <c r="I1782">
        <f>LOOKUP(F1782,'Facture Chronopost'!L:L,'Facture Chronopost'!H:H)</f>
        <v/>
      </c>
      <c r="J1782" s="6">
        <f>TCD!U1783</f>
        <v/>
      </c>
      <c r="K1782">
        <f>K1781</f>
        <v/>
      </c>
      <c r="L1782" s="151">
        <f>_xlfn.XLOOKUP(F1782,'TCD poids'!A:A,'TCD poids'!C:C)</f>
        <v/>
      </c>
      <c r="M1782">
        <f>TCD!T1783</f>
        <v/>
      </c>
      <c r="N1782">
        <f>IF(I1782="",0.2,LOOKUP(I1782,'Pays TVA'!A:A,'Pays TVA'!B:B))</f>
        <v/>
      </c>
      <c r="O1782" s="151">
        <f>IF(TCD!M1783="","",TCD!M1783)</f>
        <v/>
      </c>
      <c r="P1782" s="151">
        <f>IF(TCD!J1783="","",TCD!J1783)</f>
        <v/>
      </c>
      <c r="Q1782" s="151">
        <f>IF(AND(TCD!L1783="",TCD!Q1783=""),"",IF(SUM(TCD!L1783,TCD!Q1783)&gt;15,29,9.5))</f>
        <v/>
      </c>
      <c r="R1782" s="151">
        <f>_xlfn.XLOOKUP(F1782,TCD!E:E,TCD!K:K,"")</f>
        <v/>
      </c>
      <c r="S1782" s="151">
        <f>IF(TCD!I1783="","",IF(TCD!I1783&gt;8.5,17,8.5))</f>
        <v/>
      </c>
      <c r="T1782" s="151">
        <f>TCD!Y1783</f>
        <v/>
      </c>
    </row>
    <row r="1783">
      <c r="A1783" s="13">
        <f>TCD!V1784</f>
        <v/>
      </c>
      <c r="B1783" s="1">
        <f>B1782</f>
        <v/>
      </c>
      <c r="F1783">
        <f>TCD!E1784</f>
        <v/>
      </c>
      <c r="H1783" s="6">
        <f>IF(RIGHT(J1783,3)="BTB","E","P")</f>
        <v/>
      </c>
      <c r="I1783">
        <f>LOOKUP(F1783,'Facture Chronopost'!L:L,'Facture Chronopost'!H:H)</f>
        <v/>
      </c>
      <c r="J1783" s="6">
        <f>TCD!U1784</f>
        <v/>
      </c>
      <c r="K1783">
        <f>K1782</f>
        <v/>
      </c>
      <c r="L1783" s="151">
        <f>_xlfn.XLOOKUP(F1783,'TCD poids'!A:A,'TCD poids'!C:C)</f>
        <v/>
      </c>
      <c r="M1783">
        <f>TCD!T1784</f>
        <v/>
      </c>
      <c r="N1783">
        <f>IF(I1783="",0.2,LOOKUP(I1783,'Pays TVA'!A:A,'Pays TVA'!B:B))</f>
        <v/>
      </c>
      <c r="O1783" s="151">
        <f>IF(TCD!M1784="","",TCD!M1784)</f>
        <v/>
      </c>
      <c r="P1783" s="151">
        <f>IF(TCD!J1784="","",TCD!J1784)</f>
        <v/>
      </c>
      <c r="Q1783" s="151">
        <f>IF(AND(TCD!L1784="",TCD!Q1784=""),"",IF(SUM(TCD!L1784,TCD!Q1784)&gt;15,29,9.5))</f>
        <v/>
      </c>
      <c r="R1783" s="151">
        <f>_xlfn.XLOOKUP(F1783,TCD!E:E,TCD!K:K,"")</f>
        <v/>
      </c>
      <c r="S1783" s="151">
        <f>IF(TCD!I1784="","",IF(TCD!I1784&gt;8.5,17,8.5))</f>
        <v/>
      </c>
      <c r="T1783" s="151">
        <f>TCD!Y1784</f>
        <v/>
      </c>
    </row>
    <row r="1784">
      <c r="A1784" s="13">
        <f>TCD!V1785</f>
        <v/>
      </c>
      <c r="B1784" s="1">
        <f>B1783</f>
        <v/>
      </c>
      <c r="F1784">
        <f>TCD!E1785</f>
        <v/>
      </c>
      <c r="H1784" s="6">
        <f>IF(RIGHT(J1784,3)="BTB","E","P")</f>
        <v/>
      </c>
      <c r="I1784">
        <f>LOOKUP(F1784,'Facture Chronopost'!L:L,'Facture Chronopost'!H:H)</f>
        <v/>
      </c>
      <c r="J1784" s="6">
        <f>TCD!U1785</f>
        <v/>
      </c>
      <c r="K1784">
        <f>K1783</f>
        <v/>
      </c>
      <c r="L1784" s="151">
        <f>_xlfn.XLOOKUP(F1784,'TCD poids'!A:A,'TCD poids'!C:C)</f>
        <v/>
      </c>
      <c r="M1784">
        <f>TCD!T1785</f>
        <v/>
      </c>
      <c r="N1784">
        <f>IF(I1784="",0.2,LOOKUP(I1784,'Pays TVA'!A:A,'Pays TVA'!B:B))</f>
        <v/>
      </c>
      <c r="O1784" s="151">
        <f>IF(TCD!M1785="","",TCD!M1785)</f>
        <v/>
      </c>
      <c r="P1784" s="151">
        <f>IF(TCD!J1785="","",TCD!J1785)</f>
        <v/>
      </c>
      <c r="Q1784" s="151">
        <f>IF(AND(TCD!L1785="",TCD!Q1785=""),"",IF(SUM(TCD!L1785,TCD!Q1785)&gt;15,29,9.5))</f>
        <v/>
      </c>
      <c r="R1784" s="151">
        <f>_xlfn.XLOOKUP(F1784,TCD!E:E,TCD!K:K,"")</f>
        <v/>
      </c>
      <c r="S1784" s="151">
        <f>IF(TCD!I1785="","",IF(TCD!I1785&gt;8.5,17,8.5))</f>
        <v/>
      </c>
      <c r="T1784" s="151">
        <f>TCD!Y1785</f>
        <v/>
      </c>
    </row>
    <row r="1785">
      <c r="A1785" s="13">
        <f>TCD!V1786</f>
        <v/>
      </c>
      <c r="B1785" s="1">
        <f>B1784</f>
        <v/>
      </c>
      <c r="F1785">
        <f>TCD!E1786</f>
        <v/>
      </c>
      <c r="H1785" s="6">
        <f>IF(RIGHT(J1785,3)="BTB","E","P")</f>
        <v/>
      </c>
      <c r="I1785">
        <f>LOOKUP(F1785,'Facture Chronopost'!L:L,'Facture Chronopost'!H:H)</f>
        <v/>
      </c>
      <c r="J1785" s="6">
        <f>TCD!U1786</f>
        <v/>
      </c>
      <c r="K1785">
        <f>K1784</f>
        <v/>
      </c>
      <c r="L1785" s="151">
        <f>_xlfn.XLOOKUP(F1785,'TCD poids'!A:A,'TCD poids'!C:C)</f>
        <v/>
      </c>
      <c r="M1785">
        <f>TCD!T1786</f>
        <v/>
      </c>
      <c r="N1785">
        <f>IF(I1785="",0.2,LOOKUP(I1785,'Pays TVA'!A:A,'Pays TVA'!B:B))</f>
        <v/>
      </c>
      <c r="O1785" s="151">
        <f>IF(TCD!M1786="","",TCD!M1786)</f>
        <v/>
      </c>
      <c r="P1785" s="151">
        <f>IF(TCD!J1786="","",TCD!J1786)</f>
        <v/>
      </c>
      <c r="Q1785" s="151">
        <f>IF(AND(TCD!L1786="",TCD!Q1786=""),"",IF(SUM(TCD!L1786,TCD!Q1786)&gt;15,29,9.5))</f>
        <v/>
      </c>
      <c r="R1785" s="151">
        <f>_xlfn.XLOOKUP(F1785,TCD!E:E,TCD!K:K,"")</f>
        <v/>
      </c>
      <c r="S1785" s="151">
        <f>IF(TCD!I1786="","",IF(TCD!I1786&gt;8.5,17,8.5))</f>
        <v/>
      </c>
      <c r="T1785" s="151">
        <f>TCD!Y1786</f>
        <v/>
      </c>
    </row>
    <row r="1786">
      <c r="A1786" s="13">
        <f>TCD!V1787</f>
        <v/>
      </c>
      <c r="B1786" s="1">
        <f>B1785</f>
        <v/>
      </c>
      <c r="F1786">
        <f>TCD!E1787</f>
        <v/>
      </c>
      <c r="H1786" s="6">
        <f>IF(RIGHT(J1786,3)="BTB","E","P")</f>
        <v/>
      </c>
      <c r="I1786">
        <f>LOOKUP(F1786,'Facture Chronopost'!L:L,'Facture Chronopost'!H:H)</f>
        <v/>
      </c>
      <c r="J1786" s="6">
        <f>TCD!U1787</f>
        <v/>
      </c>
      <c r="K1786">
        <f>K1785</f>
        <v/>
      </c>
      <c r="L1786" s="151">
        <f>_xlfn.XLOOKUP(F1786,'TCD poids'!A:A,'TCD poids'!C:C)</f>
        <v/>
      </c>
      <c r="M1786">
        <f>TCD!T1787</f>
        <v/>
      </c>
      <c r="N1786">
        <f>IF(I1786="",0.2,LOOKUP(I1786,'Pays TVA'!A:A,'Pays TVA'!B:B))</f>
        <v/>
      </c>
      <c r="O1786" s="151">
        <f>IF(TCD!M1787="","",TCD!M1787)</f>
        <v/>
      </c>
      <c r="P1786" s="151">
        <f>IF(TCD!J1787="","",TCD!J1787)</f>
        <v/>
      </c>
      <c r="Q1786" s="151">
        <f>IF(AND(TCD!L1787="",TCD!Q1787=""),"",IF(SUM(TCD!L1787,TCD!Q1787)&gt;15,29,9.5))</f>
        <v/>
      </c>
      <c r="R1786" s="151">
        <f>_xlfn.XLOOKUP(F1786,TCD!E:E,TCD!K:K,"")</f>
        <v/>
      </c>
      <c r="S1786" s="151">
        <f>IF(TCD!I1787="","",IF(TCD!I1787&gt;8.5,17,8.5))</f>
        <v/>
      </c>
      <c r="T1786" s="151">
        <f>TCD!Y1787</f>
        <v/>
      </c>
    </row>
    <row r="1787">
      <c r="A1787" s="13">
        <f>TCD!V1788</f>
        <v/>
      </c>
      <c r="B1787" s="1">
        <f>B1786</f>
        <v/>
      </c>
      <c r="F1787">
        <f>TCD!E1788</f>
        <v/>
      </c>
      <c r="H1787" s="6">
        <f>IF(RIGHT(J1787,3)="BTB","E","P")</f>
        <v/>
      </c>
      <c r="I1787">
        <f>LOOKUP(F1787,'Facture Chronopost'!L:L,'Facture Chronopost'!H:H)</f>
        <v/>
      </c>
      <c r="J1787" s="6">
        <f>TCD!U1788</f>
        <v/>
      </c>
      <c r="K1787">
        <f>K1786</f>
        <v/>
      </c>
      <c r="L1787" s="151">
        <f>_xlfn.XLOOKUP(F1787,'TCD poids'!A:A,'TCD poids'!C:C)</f>
        <v/>
      </c>
      <c r="M1787">
        <f>TCD!T1788</f>
        <v/>
      </c>
      <c r="N1787">
        <f>IF(I1787="",0.2,LOOKUP(I1787,'Pays TVA'!A:A,'Pays TVA'!B:B))</f>
        <v/>
      </c>
      <c r="O1787" s="151">
        <f>IF(TCD!M1788="","",TCD!M1788)</f>
        <v/>
      </c>
      <c r="P1787" s="151">
        <f>IF(TCD!J1788="","",TCD!J1788)</f>
        <v/>
      </c>
      <c r="Q1787" s="151">
        <f>IF(AND(TCD!L1788="",TCD!Q1788=""),"",IF(SUM(TCD!L1788,TCD!Q1788)&gt;15,29,9.5))</f>
        <v/>
      </c>
      <c r="R1787" s="151">
        <f>_xlfn.XLOOKUP(F1787,TCD!E:E,TCD!K:K,"")</f>
        <v/>
      </c>
      <c r="S1787" s="151">
        <f>IF(TCD!I1788="","",IF(TCD!I1788&gt;8.5,17,8.5))</f>
        <v/>
      </c>
      <c r="T1787" s="151">
        <f>TCD!Y1788</f>
        <v/>
      </c>
    </row>
    <row r="1788">
      <c r="A1788" s="13">
        <f>TCD!V1789</f>
        <v/>
      </c>
      <c r="B1788" s="1">
        <f>B1787</f>
        <v/>
      </c>
      <c r="F1788">
        <f>TCD!E1789</f>
        <v/>
      </c>
      <c r="H1788" s="6">
        <f>IF(RIGHT(J1788,3)="BTB","E","P")</f>
        <v/>
      </c>
      <c r="I1788">
        <f>LOOKUP(F1788,'Facture Chronopost'!L:L,'Facture Chronopost'!H:H)</f>
        <v/>
      </c>
      <c r="J1788" s="6">
        <f>TCD!U1789</f>
        <v/>
      </c>
      <c r="K1788">
        <f>K1787</f>
        <v/>
      </c>
      <c r="L1788" s="151">
        <f>_xlfn.XLOOKUP(F1788,'TCD poids'!A:A,'TCD poids'!C:C)</f>
        <v/>
      </c>
      <c r="M1788">
        <f>TCD!T1789</f>
        <v/>
      </c>
      <c r="N1788">
        <f>IF(I1788="",0.2,LOOKUP(I1788,'Pays TVA'!A:A,'Pays TVA'!B:B))</f>
        <v/>
      </c>
      <c r="O1788" s="151">
        <f>IF(TCD!M1789="","",TCD!M1789)</f>
        <v/>
      </c>
      <c r="P1788" s="151">
        <f>IF(TCD!J1789="","",TCD!J1789)</f>
        <v/>
      </c>
      <c r="Q1788" s="151">
        <f>IF(AND(TCD!L1789="",TCD!Q1789=""),"",IF(SUM(TCD!L1789,TCD!Q1789)&gt;15,29,9.5))</f>
        <v/>
      </c>
      <c r="R1788" s="151">
        <f>_xlfn.XLOOKUP(F1788,TCD!E:E,TCD!K:K,"")</f>
        <v/>
      </c>
      <c r="S1788" s="151">
        <f>IF(TCD!I1789="","",IF(TCD!I1789&gt;8.5,17,8.5))</f>
        <v/>
      </c>
      <c r="T1788" s="151">
        <f>TCD!Y1789</f>
        <v/>
      </c>
    </row>
    <row r="1789">
      <c r="A1789" s="13">
        <f>TCD!V1790</f>
        <v/>
      </c>
      <c r="B1789" s="1">
        <f>B1788</f>
        <v/>
      </c>
      <c r="F1789">
        <f>TCD!E1790</f>
        <v/>
      </c>
      <c r="H1789" s="6">
        <f>IF(RIGHT(J1789,3)="BTB","E","P")</f>
        <v/>
      </c>
      <c r="I1789">
        <f>LOOKUP(F1789,'Facture Chronopost'!L:L,'Facture Chronopost'!H:H)</f>
        <v/>
      </c>
      <c r="J1789" s="6">
        <f>TCD!U1790</f>
        <v/>
      </c>
      <c r="K1789">
        <f>K1788</f>
        <v/>
      </c>
      <c r="L1789" s="151">
        <f>_xlfn.XLOOKUP(F1789,'TCD poids'!A:A,'TCD poids'!C:C)</f>
        <v/>
      </c>
      <c r="M1789">
        <f>TCD!T1790</f>
        <v/>
      </c>
      <c r="N1789">
        <f>IF(I1789="",0.2,LOOKUP(I1789,'Pays TVA'!A:A,'Pays TVA'!B:B))</f>
        <v/>
      </c>
      <c r="O1789" s="151">
        <f>IF(TCD!M1790="","",TCD!M1790)</f>
        <v/>
      </c>
      <c r="P1789" s="151">
        <f>IF(TCD!J1790="","",TCD!J1790)</f>
        <v/>
      </c>
      <c r="Q1789" s="151">
        <f>IF(AND(TCD!L1790="",TCD!Q1790=""),"",IF(SUM(TCD!L1790,TCD!Q1790)&gt;15,29,9.5))</f>
        <v/>
      </c>
      <c r="R1789" s="151">
        <f>_xlfn.XLOOKUP(F1789,TCD!E:E,TCD!K:K,"")</f>
        <v/>
      </c>
      <c r="S1789" s="151">
        <f>IF(TCD!I1790="","",IF(TCD!I1790&gt;8.5,17,8.5))</f>
        <v/>
      </c>
      <c r="T1789" s="151">
        <f>TCD!Y1790</f>
        <v/>
      </c>
    </row>
    <row r="1790">
      <c r="A1790" s="13">
        <f>TCD!V1791</f>
        <v/>
      </c>
      <c r="B1790" s="1">
        <f>B1789</f>
        <v/>
      </c>
      <c r="F1790">
        <f>TCD!E1791</f>
        <v/>
      </c>
      <c r="H1790" s="6">
        <f>IF(RIGHT(J1790,3)="BTB","E","P")</f>
        <v/>
      </c>
      <c r="I1790">
        <f>LOOKUP(F1790,'Facture Chronopost'!L:L,'Facture Chronopost'!H:H)</f>
        <v/>
      </c>
      <c r="J1790" s="6">
        <f>TCD!U1791</f>
        <v/>
      </c>
      <c r="K1790">
        <f>K1789</f>
        <v/>
      </c>
      <c r="L1790" s="151">
        <f>_xlfn.XLOOKUP(F1790,'TCD poids'!A:A,'TCD poids'!C:C)</f>
        <v/>
      </c>
      <c r="M1790">
        <f>TCD!T1791</f>
        <v/>
      </c>
      <c r="N1790">
        <f>IF(I1790="",0.2,LOOKUP(I1790,'Pays TVA'!A:A,'Pays TVA'!B:B))</f>
        <v/>
      </c>
      <c r="O1790" s="151">
        <f>IF(TCD!M1791="","",TCD!M1791)</f>
        <v/>
      </c>
      <c r="P1790" s="151">
        <f>IF(TCD!J1791="","",TCD!J1791)</f>
        <v/>
      </c>
      <c r="Q1790" s="151">
        <f>IF(AND(TCD!L1791="",TCD!Q1791=""),"",IF(SUM(TCD!L1791,TCD!Q1791)&gt;15,29,9.5))</f>
        <v/>
      </c>
      <c r="R1790" s="151">
        <f>_xlfn.XLOOKUP(F1790,TCD!E:E,TCD!K:K,"")</f>
        <v/>
      </c>
      <c r="S1790" s="151">
        <f>IF(TCD!I1791="","",IF(TCD!I1791&gt;8.5,17,8.5))</f>
        <v/>
      </c>
      <c r="T1790" s="151">
        <f>TCD!Y1791</f>
        <v/>
      </c>
    </row>
    <row r="1791">
      <c r="A1791" s="13">
        <f>TCD!V1792</f>
        <v/>
      </c>
      <c r="B1791" s="1">
        <f>B1790</f>
        <v/>
      </c>
      <c r="F1791">
        <f>TCD!E1792</f>
        <v/>
      </c>
      <c r="H1791" s="6">
        <f>IF(RIGHT(J1791,3)="BTB","E","P")</f>
        <v/>
      </c>
      <c r="I1791">
        <f>LOOKUP(F1791,'Facture Chronopost'!L:L,'Facture Chronopost'!H:H)</f>
        <v/>
      </c>
      <c r="J1791" s="6">
        <f>TCD!U1792</f>
        <v/>
      </c>
      <c r="K1791">
        <f>K1790</f>
        <v/>
      </c>
      <c r="L1791" s="151">
        <f>_xlfn.XLOOKUP(F1791,'TCD poids'!A:A,'TCD poids'!C:C)</f>
        <v/>
      </c>
      <c r="M1791">
        <f>TCD!T1792</f>
        <v/>
      </c>
      <c r="N1791">
        <f>IF(I1791="",0.2,LOOKUP(I1791,'Pays TVA'!A:A,'Pays TVA'!B:B))</f>
        <v/>
      </c>
      <c r="O1791" s="151">
        <f>IF(TCD!M1792="","",TCD!M1792)</f>
        <v/>
      </c>
      <c r="P1791" s="151">
        <f>IF(TCD!J1792="","",TCD!J1792)</f>
        <v/>
      </c>
      <c r="Q1791" s="151">
        <f>IF(AND(TCD!L1792="",TCD!Q1792=""),"",IF(SUM(TCD!L1792,TCD!Q1792)&gt;15,29,9.5))</f>
        <v/>
      </c>
      <c r="R1791" s="151">
        <f>_xlfn.XLOOKUP(F1791,TCD!E:E,TCD!K:K,"")</f>
        <v/>
      </c>
      <c r="S1791" s="151">
        <f>IF(TCD!I1792="","",IF(TCD!I1792&gt;8.5,17,8.5))</f>
        <v/>
      </c>
      <c r="T1791" s="151">
        <f>TCD!Y1792</f>
        <v/>
      </c>
    </row>
    <row r="1792">
      <c r="A1792" s="13">
        <f>TCD!V1793</f>
        <v/>
      </c>
      <c r="B1792" s="1">
        <f>B1791</f>
        <v/>
      </c>
      <c r="F1792">
        <f>TCD!E1793</f>
        <v/>
      </c>
      <c r="H1792" s="6">
        <f>IF(RIGHT(J1792,3)="BTB","E","P")</f>
        <v/>
      </c>
      <c r="I1792">
        <f>LOOKUP(F1792,'Facture Chronopost'!L:L,'Facture Chronopost'!H:H)</f>
        <v/>
      </c>
      <c r="J1792" s="6">
        <f>TCD!U1793</f>
        <v/>
      </c>
      <c r="K1792">
        <f>K1791</f>
        <v/>
      </c>
      <c r="L1792" s="151">
        <f>_xlfn.XLOOKUP(F1792,'TCD poids'!A:A,'TCD poids'!C:C)</f>
        <v/>
      </c>
      <c r="M1792">
        <f>TCD!T1793</f>
        <v/>
      </c>
      <c r="N1792">
        <f>IF(I1792="",0.2,LOOKUP(I1792,'Pays TVA'!A:A,'Pays TVA'!B:B))</f>
        <v/>
      </c>
      <c r="O1792" s="151">
        <f>IF(TCD!M1793="","",TCD!M1793)</f>
        <v/>
      </c>
      <c r="P1792" s="151">
        <f>IF(TCD!J1793="","",TCD!J1793)</f>
        <v/>
      </c>
      <c r="Q1792" s="151">
        <f>IF(AND(TCD!L1793="",TCD!Q1793=""),"",IF(SUM(TCD!L1793,TCD!Q1793)&gt;15,29,9.5))</f>
        <v/>
      </c>
      <c r="R1792" s="151">
        <f>_xlfn.XLOOKUP(F1792,TCD!E:E,TCD!K:K,"")</f>
        <v/>
      </c>
      <c r="S1792" s="151">
        <f>IF(TCD!I1793="","",IF(TCD!I1793&gt;8.5,17,8.5))</f>
        <v/>
      </c>
      <c r="T1792" s="151">
        <f>TCD!Y1793</f>
        <v/>
      </c>
    </row>
    <row r="1793">
      <c r="A1793" s="13">
        <f>TCD!V1794</f>
        <v/>
      </c>
      <c r="B1793" s="1">
        <f>B1792</f>
        <v/>
      </c>
      <c r="F1793">
        <f>TCD!E1794</f>
        <v/>
      </c>
      <c r="H1793" s="6">
        <f>IF(RIGHT(J1793,3)="BTB","E","P")</f>
        <v/>
      </c>
      <c r="I1793">
        <f>LOOKUP(F1793,'Facture Chronopost'!L:L,'Facture Chronopost'!H:H)</f>
        <v/>
      </c>
      <c r="J1793" s="6">
        <f>TCD!U1794</f>
        <v/>
      </c>
      <c r="K1793">
        <f>K1792</f>
        <v/>
      </c>
      <c r="L1793" s="151">
        <f>_xlfn.XLOOKUP(F1793,'TCD poids'!A:A,'TCD poids'!C:C)</f>
        <v/>
      </c>
      <c r="M1793">
        <f>TCD!T1794</f>
        <v/>
      </c>
      <c r="N1793">
        <f>IF(I1793="",0.2,LOOKUP(I1793,'Pays TVA'!A:A,'Pays TVA'!B:B))</f>
        <v/>
      </c>
      <c r="O1793" s="151">
        <f>IF(TCD!M1794="","",TCD!M1794)</f>
        <v/>
      </c>
      <c r="P1793" s="151">
        <f>IF(TCD!J1794="","",TCD!J1794)</f>
        <v/>
      </c>
      <c r="Q1793" s="151">
        <f>IF(AND(TCD!L1794="",TCD!Q1794=""),"",IF(SUM(TCD!L1794,TCD!Q1794)&gt;15,29,9.5))</f>
        <v/>
      </c>
      <c r="R1793" s="151">
        <f>_xlfn.XLOOKUP(F1793,TCD!E:E,TCD!K:K,"")</f>
        <v/>
      </c>
      <c r="S1793" s="151">
        <f>IF(TCD!I1794="","",IF(TCD!I1794&gt;8.5,17,8.5))</f>
        <v/>
      </c>
      <c r="T1793" s="151">
        <f>TCD!Y1794</f>
        <v/>
      </c>
    </row>
    <row r="1794">
      <c r="A1794" s="13">
        <f>TCD!V1795</f>
        <v/>
      </c>
      <c r="B1794" s="1">
        <f>B1793</f>
        <v/>
      </c>
      <c r="F1794">
        <f>TCD!E1795</f>
        <v/>
      </c>
      <c r="H1794" s="6">
        <f>IF(RIGHT(J1794,3)="BTB","E","P")</f>
        <v/>
      </c>
      <c r="I1794">
        <f>LOOKUP(F1794,'Facture Chronopost'!L:L,'Facture Chronopost'!H:H)</f>
        <v/>
      </c>
      <c r="J1794" s="6">
        <f>TCD!U1795</f>
        <v/>
      </c>
      <c r="K1794">
        <f>K1793</f>
        <v/>
      </c>
      <c r="L1794" s="151">
        <f>_xlfn.XLOOKUP(F1794,'TCD poids'!A:A,'TCD poids'!C:C)</f>
        <v/>
      </c>
      <c r="M1794">
        <f>TCD!T1795</f>
        <v/>
      </c>
      <c r="N1794">
        <f>IF(I1794="",0.2,LOOKUP(I1794,'Pays TVA'!A:A,'Pays TVA'!B:B))</f>
        <v/>
      </c>
      <c r="O1794" s="151">
        <f>IF(TCD!M1795="","",TCD!M1795)</f>
        <v/>
      </c>
      <c r="P1794" s="151">
        <f>IF(TCD!J1795="","",TCD!J1795)</f>
        <v/>
      </c>
      <c r="Q1794" s="151">
        <f>IF(AND(TCD!L1795="",TCD!Q1795=""),"",IF(SUM(TCD!L1795,TCD!Q1795)&gt;15,29,9.5))</f>
        <v/>
      </c>
      <c r="R1794" s="151">
        <f>_xlfn.XLOOKUP(F1794,TCD!E:E,TCD!K:K,"")</f>
        <v/>
      </c>
      <c r="S1794" s="151">
        <f>IF(TCD!I1795="","",IF(TCD!I1795&gt;8.5,17,8.5))</f>
        <v/>
      </c>
      <c r="T1794" s="151">
        <f>TCD!Y1795</f>
        <v/>
      </c>
    </row>
    <row r="1795">
      <c r="A1795" s="13">
        <f>TCD!V1796</f>
        <v/>
      </c>
      <c r="B1795" s="1">
        <f>B1794</f>
        <v/>
      </c>
      <c r="F1795">
        <f>TCD!E1796</f>
        <v/>
      </c>
      <c r="H1795" s="6">
        <f>IF(RIGHT(J1795,3)="BTB","E","P")</f>
        <v/>
      </c>
      <c r="I1795">
        <f>LOOKUP(F1795,'Facture Chronopost'!L:L,'Facture Chronopost'!H:H)</f>
        <v/>
      </c>
      <c r="J1795" s="6">
        <f>TCD!U1796</f>
        <v/>
      </c>
      <c r="K1795">
        <f>K1794</f>
        <v/>
      </c>
      <c r="L1795" s="151">
        <f>_xlfn.XLOOKUP(F1795,'TCD poids'!A:A,'TCD poids'!C:C)</f>
        <v/>
      </c>
      <c r="M1795">
        <f>TCD!T1796</f>
        <v/>
      </c>
      <c r="N1795">
        <f>IF(I1795="",0.2,LOOKUP(I1795,'Pays TVA'!A:A,'Pays TVA'!B:B))</f>
        <v/>
      </c>
      <c r="O1795" s="151">
        <f>IF(TCD!M1796="","",TCD!M1796)</f>
        <v/>
      </c>
      <c r="P1795" s="151">
        <f>IF(TCD!J1796="","",TCD!J1796)</f>
        <v/>
      </c>
      <c r="Q1795" s="151">
        <f>IF(AND(TCD!L1796="",TCD!Q1796=""),"",IF(SUM(TCD!L1796,TCD!Q1796)&gt;15,29,9.5))</f>
        <v/>
      </c>
      <c r="R1795" s="151">
        <f>_xlfn.XLOOKUP(F1795,TCD!E:E,TCD!K:K,"")</f>
        <v/>
      </c>
      <c r="S1795" s="151">
        <f>IF(TCD!I1796="","",IF(TCD!I1796&gt;8.5,17,8.5))</f>
        <v/>
      </c>
      <c r="T1795" s="151">
        <f>TCD!Y1796</f>
        <v/>
      </c>
    </row>
    <row r="1796">
      <c r="A1796" s="13">
        <f>TCD!V1797</f>
        <v/>
      </c>
      <c r="B1796" s="1">
        <f>B1795</f>
        <v/>
      </c>
      <c r="F1796">
        <f>TCD!E1797</f>
        <v/>
      </c>
      <c r="H1796" s="6">
        <f>IF(RIGHT(J1796,3)="BTB","E","P")</f>
        <v/>
      </c>
      <c r="I1796">
        <f>LOOKUP(F1796,'Facture Chronopost'!L:L,'Facture Chronopost'!H:H)</f>
        <v/>
      </c>
      <c r="J1796" s="6">
        <f>TCD!U1797</f>
        <v/>
      </c>
      <c r="K1796">
        <f>K1795</f>
        <v/>
      </c>
      <c r="L1796" s="151">
        <f>_xlfn.XLOOKUP(F1796,'TCD poids'!A:A,'TCD poids'!C:C)</f>
        <v/>
      </c>
      <c r="M1796">
        <f>TCD!T1797</f>
        <v/>
      </c>
      <c r="N1796">
        <f>IF(I1796="",0.2,LOOKUP(I1796,'Pays TVA'!A:A,'Pays TVA'!B:B))</f>
        <v/>
      </c>
      <c r="O1796" s="151">
        <f>IF(TCD!M1797="","",TCD!M1797)</f>
        <v/>
      </c>
      <c r="P1796" s="151">
        <f>IF(TCD!J1797="","",TCD!J1797)</f>
        <v/>
      </c>
      <c r="Q1796" s="151">
        <f>IF(AND(TCD!L1797="",TCD!Q1797=""),"",IF(SUM(TCD!L1797,TCD!Q1797)&gt;15,29,9.5))</f>
        <v/>
      </c>
      <c r="R1796" s="151">
        <f>_xlfn.XLOOKUP(F1796,TCD!E:E,TCD!K:K,"")</f>
        <v/>
      </c>
      <c r="S1796" s="151">
        <f>IF(TCD!I1797="","",IF(TCD!I1797&gt;8.5,17,8.5))</f>
        <v/>
      </c>
      <c r="T1796" s="151">
        <f>TCD!Y1797</f>
        <v/>
      </c>
    </row>
    <row r="1797">
      <c r="A1797" s="13">
        <f>TCD!V1798</f>
        <v/>
      </c>
      <c r="B1797" s="1">
        <f>B1796</f>
        <v/>
      </c>
      <c r="F1797">
        <f>TCD!E1798</f>
        <v/>
      </c>
      <c r="H1797" s="6">
        <f>IF(RIGHT(J1797,3)="BTB","E","P")</f>
        <v/>
      </c>
      <c r="I1797">
        <f>LOOKUP(F1797,'Facture Chronopost'!L:L,'Facture Chronopost'!H:H)</f>
        <v/>
      </c>
      <c r="J1797" s="6">
        <f>TCD!U1798</f>
        <v/>
      </c>
      <c r="K1797">
        <f>K1796</f>
        <v/>
      </c>
      <c r="L1797" s="151">
        <f>_xlfn.XLOOKUP(F1797,'TCD poids'!A:A,'TCD poids'!C:C)</f>
        <v/>
      </c>
      <c r="M1797">
        <f>TCD!T1798</f>
        <v/>
      </c>
      <c r="N1797">
        <f>IF(I1797="",0.2,LOOKUP(I1797,'Pays TVA'!A:A,'Pays TVA'!B:B))</f>
        <v/>
      </c>
      <c r="O1797" s="151">
        <f>IF(TCD!M1798="","",TCD!M1798)</f>
        <v/>
      </c>
      <c r="P1797" s="151">
        <f>IF(TCD!J1798="","",TCD!J1798)</f>
        <v/>
      </c>
      <c r="Q1797" s="151">
        <f>IF(AND(TCD!L1798="",TCD!Q1798=""),"",IF(SUM(TCD!L1798,TCD!Q1798)&gt;15,29,9.5))</f>
        <v/>
      </c>
      <c r="R1797" s="151">
        <f>_xlfn.XLOOKUP(F1797,TCD!E:E,TCD!K:K,"")</f>
        <v/>
      </c>
      <c r="S1797" s="151">
        <f>IF(TCD!I1798="","",IF(TCD!I1798&gt;8.5,17,8.5))</f>
        <v/>
      </c>
      <c r="T1797" s="151">
        <f>TCD!Y1798</f>
        <v/>
      </c>
    </row>
    <row r="1798">
      <c r="A1798" s="13">
        <f>TCD!V1799</f>
        <v/>
      </c>
      <c r="B1798" s="1">
        <f>B1797</f>
        <v/>
      </c>
      <c r="F1798">
        <f>TCD!E1799</f>
        <v/>
      </c>
      <c r="H1798" s="6">
        <f>IF(RIGHT(J1798,3)="BTB","E","P")</f>
        <v/>
      </c>
      <c r="I1798">
        <f>LOOKUP(F1798,'Facture Chronopost'!L:L,'Facture Chronopost'!H:H)</f>
        <v/>
      </c>
      <c r="J1798" s="6">
        <f>TCD!U1799</f>
        <v/>
      </c>
      <c r="K1798">
        <f>K1797</f>
        <v/>
      </c>
      <c r="L1798" s="151">
        <f>_xlfn.XLOOKUP(F1798,'TCD poids'!A:A,'TCD poids'!C:C)</f>
        <v/>
      </c>
      <c r="M1798">
        <f>TCD!T1799</f>
        <v/>
      </c>
      <c r="N1798">
        <f>IF(I1798="",0.2,LOOKUP(I1798,'Pays TVA'!A:A,'Pays TVA'!B:B))</f>
        <v/>
      </c>
      <c r="O1798" s="151">
        <f>IF(TCD!M1799="","",TCD!M1799)</f>
        <v/>
      </c>
      <c r="P1798" s="151">
        <f>IF(TCD!J1799="","",TCD!J1799)</f>
        <v/>
      </c>
      <c r="Q1798" s="151">
        <f>IF(AND(TCD!L1799="",TCD!Q1799=""),"",IF(SUM(TCD!L1799,TCD!Q1799)&gt;15,29,9.5))</f>
        <v/>
      </c>
      <c r="R1798" s="151">
        <f>_xlfn.XLOOKUP(F1798,TCD!E:E,TCD!K:K,"")</f>
        <v/>
      </c>
      <c r="S1798" s="151">
        <f>IF(TCD!I1799="","",IF(TCD!I1799&gt;8.5,17,8.5))</f>
        <v/>
      </c>
      <c r="T1798" s="151">
        <f>TCD!Y1799</f>
        <v/>
      </c>
    </row>
    <row r="1799">
      <c r="A1799" s="13">
        <f>TCD!V1800</f>
        <v/>
      </c>
      <c r="B1799" s="1">
        <f>B1798</f>
        <v/>
      </c>
      <c r="F1799">
        <f>TCD!E1800</f>
        <v/>
      </c>
      <c r="H1799" s="6">
        <f>IF(RIGHT(J1799,3)="BTB","E","P")</f>
        <v/>
      </c>
      <c r="I1799">
        <f>LOOKUP(F1799,'Facture Chronopost'!L:L,'Facture Chronopost'!H:H)</f>
        <v/>
      </c>
      <c r="J1799" s="6">
        <f>TCD!U1800</f>
        <v/>
      </c>
      <c r="K1799">
        <f>K1798</f>
        <v/>
      </c>
      <c r="L1799" s="151">
        <f>_xlfn.XLOOKUP(F1799,'TCD poids'!A:A,'TCD poids'!C:C)</f>
        <v/>
      </c>
      <c r="M1799">
        <f>TCD!T1800</f>
        <v/>
      </c>
      <c r="N1799">
        <f>IF(I1799="",0.2,LOOKUP(I1799,'Pays TVA'!A:A,'Pays TVA'!B:B))</f>
        <v/>
      </c>
      <c r="O1799" s="151">
        <f>IF(TCD!M1800="","",TCD!M1800)</f>
        <v/>
      </c>
      <c r="P1799" s="151">
        <f>IF(TCD!J1800="","",TCD!J1800)</f>
        <v/>
      </c>
      <c r="Q1799" s="151">
        <f>IF(AND(TCD!L1800="",TCD!Q1800=""),"",IF(SUM(TCD!L1800,TCD!Q1800)&gt;15,29,9.5))</f>
        <v/>
      </c>
      <c r="R1799" s="151">
        <f>_xlfn.XLOOKUP(F1799,TCD!E:E,TCD!K:K,"")</f>
        <v/>
      </c>
      <c r="S1799" s="151">
        <f>IF(TCD!I1800="","",IF(TCD!I1800&gt;8.5,17,8.5))</f>
        <v/>
      </c>
      <c r="T1799" s="151">
        <f>TCD!Y1800</f>
        <v/>
      </c>
    </row>
    <row r="1800">
      <c r="A1800" s="13">
        <f>TCD!V1801</f>
        <v/>
      </c>
      <c r="B1800" s="1">
        <f>B1799</f>
        <v/>
      </c>
      <c r="F1800">
        <f>TCD!E1801</f>
        <v/>
      </c>
      <c r="H1800" s="6">
        <f>IF(RIGHT(J1800,3)="BTB","E","P")</f>
        <v/>
      </c>
      <c r="I1800">
        <f>LOOKUP(F1800,'Facture Chronopost'!L:L,'Facture Chronopost'!H:H)</f>
        <v/>
      </c>
      <c r="J1800" s="6">
        <f>TCD!U1801</f>
        <v/>
      </c>
      <c r="K1800">
        <f>K1799</f>
        <v/>
      </c>
      <c r="L1800" s="151">
        <f>_xlfn.XLOOKUP(F1800,'TCD poids'!A:A,'TCD poids'!C:C)</f>
        <v/>
      </c>
      <c r="M1800">
        <f>TCD!T1801</f>
        <v/>
      </c>
      <c r="N1800">
        <f>IF(I1800="",0.2,LOOKUP(I1800,'Pays TVA'!A:A,'Pays TVA'!B:B))</f>
        <v/>
      </c>
      <c r="O1800" s="151">
        <f>IF(TCD!M1801="","",TCD!M1801)</f>
        <v/>
      </c>
      <c r="P1800" s="151">
        <f>IF(TCD!J1801="","",TCD!J1801)</f>
        <v/>
      </c>
      <c r="Q1800" s="151">
        <f>IF(AND(TCD!L1801="",TCD!Q1801=""),"",IF(SUM(TCD!L1801,TCD!Q1801)&gt;15,29,9.5))</f>
        <v/>
      </c>
      <c r="R1800" s="151">
        <f>_xlfn.XLOOKUP(F1800,TCD!E:E,TCD!K:K,"")</f>
        <v/>
      </c>
      <c r="S1800" s="151">
        <f>IF(TCD!I1801="","",IF(TCD!I1801&gt;8.5,17,8.5))</f>
        <v/>
      </c>
      <c r="T1800" s="151">
        <f>TCD!Y1801</f>
        <v/>
      </c>
    </row>
    <row r="1801">
      <c r="A1801" s="13">
        <f>TCD!V1802</f>
        <v/>
      </c>
      <c r="B1801" s="1">
        <f>B1800</f>
        <v/>
      </c>
      <c r="F1801">
        <f>TCD!E1802</f>
        <v/>
      </c>
      <c r="H1801" s="6">
        <f>IF(RIGHT(J1801,3)="BTB","E","P")</f>
        <v/>
      </c>
      <c r="I1801">
        <f>LOOKUP(F1801,'Facture Chronopost'!L:L,'Facture Chronopost'!H:H)</f>
        <v/>
      </c>
      <c r="J1801" s="6">
        <f>TCD!U1802</f>
        <v/>
      </c>
      <c r="K1801">
        <f>K1800</f>
        <v/>
      </c>
      <c r="L1801" s="151">
        <f>_xlfn.XLOOKUP(F1801,'TCD poids'!A:A,'TCD poids'!C:C)</f>
        <v/>
      </c>
      <c r="M1801">
        <f>TCD!T1802</f>
        <v/>
      </c>
      <c r="N1801">
        <f>IF(I1801="",0.2,LOOKUP(I1801,'Pays TVA'!A:A,'Pays TVA'!B:B))</f>
        <v/>
      </c>
      <c r="O1801" s="151">
        <f>IF(TCD!M1802="","",TCD!M1802)</f>
        <v/>
      </c>
      <c r="P1801" s="151">
        <f>IF(TCD!J1802="","",TCD!J1802)</f>
        <v/>
      </c>
      <c r="Q1801" s="151">
        <f>IF(AND(TCD!L1802="",TCD!Q1802=""),"",IF(SUM(TCD!L1802,TCD!Q1802)&gt;15,29,9.5))</f>
        <v/>
      </c>
      <c r="R1801" s="151">
        <f>_xlfn.XLOOKUP(F1801,TCD!E:E,TCD!K:K,"")</f>
        <v/>
      </c>
      <c r="S1801" s="151">
        <f>IF(TCD!I1802="","",IF(TCD!I1802&gt;8.5,17,8.5))</f>
        <v/>
      </c>
      <c r="T1801" s="151">
        <f>TCD!Y1802</f>
        <v/>
      </c>
    </row>
    <row r="1802">
      <c r="A1802" s="13">
        <f>TCD!V1803</f>
        <v/>
      </c>
      <c r="B1802" s="1">
        <f>B1801</f>
        <v/>
      </c>
      <c r="F1802">
        <f>TCD!E1803</f>
        <v/>
      </c>
      <c r="H1802" s="6">
        <f>IF(RIGHT(J1802,3)="BTB","E","P")</f>
        <v/>
      </c>
      <c r="I1802">
        <f>LOOKUP(F1802,'Facture Chronopost'!L:L,'Facture Chronopost'!H:H)</f>
        <v/>
      </c>
      <c r="J1802" s="6">
        <f>TCD!U1803</f>
        <v/>
      </c>
      <c r="K1802">
        <f>K1801</f>
        <v/>
      </c>
      <c r="L1802" s="151">
        <f>_xlfn.XLOOKUP(F1802,'TCD poids'!A:A,'TCD poids'!C:C)</f>
        <v/>
      </c>
      <c r="M1802">
        <f>TCD!T1803</f>
        <v/>
      </c>
      <c r="N1802">
        <f>IF(I1802="",0.2,LOOKUP(I1802,'Pays TVA'!A:A,'Pays TVA'!B:B))</f>
        <v/>
      </c>
      <c r="O1802" s="151">
        <f>IF(TCD!M1803="","",TCD!M1803)</f>
        <v/>
      </c>
      <c r="P1802" s="151">
        <f>IF(TCD!J1803="","",TCD!J1803)</f>
        <v/>
      </c>
      <c r="Q1802" s="151">
        <f>IF(AND(TCD!L1803="",TCD!Q1803=""),"",IF(SUM(TCD!L1803,TCD!Q1803)&gt;15,29,9.5))</f>
        <v/>
      </c>
      <c r="R1802" s="151">
        <f>_xlfn.XLOOKUP(F1802,TCD!E:E,TCD!K:K,"")</f>
        <v/>
      </c>
      <c r="S1802" s="151">
        <f>IF(TCD!I1803="","",IF(TCD!I1803&gt;8.5,17,8.5))</f>
        <v/>
      </c>
      <c r="T1802" s="151">
        <f>TCD!Y1803</f>
        <v/>
      </c>
    </row>
    <row r="1803">
      <c r="A1803" s="13">
        <f>TCD!V1804</f>
        <v/>
      </c>
      <c r="B1803" s="1">
        <f>B1802</f>
        <v/>
      </c>
      <c r="F1803">
        <f>TCD!E1804</f>
        <v/>
      </c>
      <c r="H1803" s="6">
        <f>IF(RIGHT(J1803,3)="BTB","E","P")</f>
        <v/>
      </c>
      <c r="I1803">
        <f>LOOKUP(F1803,'Facture Chronopost'!L:L,'Facture Chronopost'!H:H)</f>
        <v/>
      </c>
      <c r="J1803" s="6">
        <f>TCD!U1804</f>
        <v/>
      </c>
      <c r="K1803">
        <f>K1802</f>
        <v/>
      </c>
      <c r="L1803" s="151">
        <f>_xlfn.XLOOKUP(F1803,'TCD poids'!A:A,'TCD poids'!C:C)</f>
        <v/>
      </c>
      <c r="M1803">
        <f>TCD!T1804</f>
        <v/>
      </c>
      <c r="N1803">
        <f>IF(I1803="",0.2,LOOKUP(I1803,'Pays TVA'!A:A,'Pays TVA'!B:B))</f>
        <v/>
      </c>
      <c r="O1803" s="151">
        <f>IF(TCD!M1804="","",TCD!M1804)</f>
        <v/>
      </c>
      <c r="P1803" s="151">
        <f>IF(TCD!J1804="","",TCD!J1804)</f>
        <v/>
      </c>
      <c r="Q1803" s="151">
        <f>IF(AND(TCD!L1804="",TCD!Q1804=""),"",IF(SUM(TCD!L1804,TCD!Q1804)&gt;15,29,9.5))</f>
        <v/>
      </c>
      <c r="R1803" s="151">
        <f>_xlfn.XLOOKUP(F1803,TCD!E:E,TCD!K:K,"")</f>
        <v/>
      </c>
      <c r="S1803" s="151">
        <f>IF(TCD!I1804="","",IF(TCD!I1804&gt;8.5,17,8.5))</f>
        <v/>
      </c>
      <c r="T1803" s="151">
        <f>TCD!Y1804</f>
        <v/>
      </c>
    </row>
    <row r="1804">
      <c r="A1804" s="13">
        <f>TCD!V1805</f>
        <v/>
      </c>
      <c r="B1804" s="1">
        <f>B1803</f>
        <v/>
      </c>
      <c r="F1804">
        <f>TCD!E1805</f>
        <v/>
      </c>
      <c r="H1804" s="6">
        <f>IF(RIGHT(J1804,3)="BTB","E","P")</f>
        <v/>
      </c>
      <c r="I1804">
        <f>LOOKUP(F1804,'Facture Chronopost'!L:L,'Facture Chronopost'!H:H)</f>
        <v/>
      </c>
      <c r="J1804" s="6">
        <f>TCD!U1805</f>
        <v/>
      </c>
      <c r="K1804">
        <f>K1803</f>
        <v/>
      </c>
      <c r="L1804" s="151">
        <f>_xlfn.XLOOKUP(F1804,'TCD poids'!A:A,'TCD poids'!C:C)</f>
        <v/>
      </c>
      <c r="M1804">
        <f>TCD!T1805</f>
        <v/>
      </c>
      <c r="N1804">
        <f>IF(I1804="",0.2,LOOKUP(I1804,'Pays TVA'!A:A,'Pays TVA'!B:B))</f>
        <v/>
      </c>
      <c r="O1804" s="151">
        <f>IF(TCD!M1805="","",TCD!M1805)</f>
        <v/>
      </c>
      <c r="P1804" s="151">
        <f>IF(TCD!J1805="","",TCD!J1805)</f>
        <v/>
      </c>
      <c r="Q1804" s="151">
        <f>IF(AND(TCD!L1805="",TCD!Q1805=""),"",IF(SUM(TCD!L1805,TCD!Q1805)&gt;15,29,9.5))</f>
        <v/>
      </c>
      <c r="R1804" s="151">
        <f>_xlfn.XLOOKUP(F1804,TCD!E:E,TCD!K:K,"")</f>
        <v/>
      </c>
      <c r="S1804" s="151">
        <f>IF(TCD!I1805="","",IF(TCD!I1805&gt;8.5,17,8.5))</f>
        <v/>
      </c>
      <c r="T1804" s="151">
        <f>TCD!Y1805</f>
        <v/>
      </c>
    </row>
    <row r="1805">
      <c r="A1805" s="13">
        <f>TCD!V1806</f>
        <v/>
      </c>
      <c r="B1805" s="1">
        <f>B1804</f>
        <v/>
      </c>
      <c r="F1805">
        <f>TCD!E1806</f>
        <v/>
      </c>
      <c r="H1805" s="6">
        <f>IF(RIGHT(J1805,3)="BTB","E","P")</f>
        <v/>
      </c>
      <c r="I1805">
        <f>LOOKUP(F1805,'Facture Chronopost'!L:L,'Facture Chronopost'!H:H)</f>
        <v/>
      </c>
      <c r="J1805" s="6">
        <f>TCD!U1806</f>
        <v/>
      </c>
      <c r="K1805">
        <f>K1804</f>
        <v/>
      </c>
      <c r="L1805" s="151">
        <f>_xlfn.XLOOKUP(F1805,'TCD poids'!A:A,'TCD poids'!C:C)</f>
        <v/>
      </c>
      <c r="M1805">
        <f>TCD!T1806</f>
        <v/>
      </c>
      <c r="N1805">
        <f>IF(I1805="",0.2,LOOKUP(I1805,'Pays TVA'!A:A,'Pays TVA'!B:B))</f>
        <v/>
      </c>
      <c r="O1805" s="151">
        <f>IF(TCD!M1806="","",TCD!M1806)</f>
        <v/>
      </c>
      <c r="P1805" s="151">
        <f>IF(TCD!J1806="","",TCD!J1806)</f>
        <v/>
      </c>
      <c r="Q1805" s="151">
        <f>IF(AND(TCD!L1806="",TCD!Q1806=""),"",IF(SUM(TCD!L1806,TCD!Q1806)&gt;15,29,9.5))</f>
        <v/>
      </c>
      <c r="R1805" s="151">
        <f>_xlfn.XLOOKUP(F1805,TCD!E:E,TCD!K:K,"")</f>
        <v/>
      </c>
      <c r="S1805" s="151">
        <f>IF(TCD!I1806="","",IF(TCD!I1806&gt;8.5,17,8.5))</f>
        <v/>
      </c>
      <c r="T1805" s="151">
        <f>TCD!Y1806</f>
        <v/>
      </c>
    </row>
    <row r="1806">
      <c r="A1806" s="13">
        <f>TCD!V1807</f>
        <v/>
      </c>
      <c r="B1806" s="1">
        <f>B1805</f>
        <v/>
      </c>
      <c r="F1806">
        <f>TCD!E1807</f>
        <v/>
      </c>
      <c r="H1806" s="6">
        <f>IF(RIGHT(J1806,3)="BTB","E","P")</f>
        <v/>
      </c>
      <c r="I1806">
        <f>LOOKUP(F1806,'Facture Chronopost'!L:L,'Facture Chronopost'!H:H)</f>
        <v/>
      </c>
      <c r="J1806" s="6">
        <f>TCD!U1807</f>
        <v/>
      </c>
      <c r="K1806">
        <f>K1805</f>
        <v/>
      </c>
      <c r="L1806" s="151">
        <f>_xlfn.XLOOKUP(F1806,'TCD poids'!A:A,'TCD poids'!C:C)</f>
        <v/>
      </c>
      <c r="M1806">
        <f>TCD!T1807</f>
        <v/>
      </c>
      <c r="N1806">
        <f>IF(I1806="",0.2,LOOKUP(I1806,'Pays TVA'!A:A,'Pays TVA'!B:B))</f>
        <v/>
      </c>
      <c r="O1806" s="151">
        <f>IF(TCD!M1807="","",TCD!M1807)</f>
        <v/>
      </c>
      <c r="P1806" s="151">
        <f>IF(TCD!J1807="","",TCD!J1807)</f>
        <v/>
      </c>
      <c r="Q1806" s="151">
        <f>IF(AND(TCD!L1807="",TCD!Q1807=""),"",IF(SUM(TCD!L1807,TCD!Q1807)&gt;15,29,9.5))</f>
        <v/>
      </c>
      <c r="R1806" s="151">
        <f>_xlfn.XLOOKUP(F1806,TCD!E:E,TCD!K:K,"")</f>
        <v/>
      </c>
      <c r="S1806" s="151">
        <f>IF(TCD!I1807="","",IF(TCD!I1807&gt;8.5,17,8.5))</f>
        <v/>
      </c>
      <c r="T1806" s="151">
        <f>TCD!Y1807</f>
        <v/>
      </c>
    </row>
    <row r="1807">
      <c r="A1807" s="13">
        <f>TCD!V1808</f>
        <v/>
      </c>
      <c r="B1807" s="1">
        <f>B1806</f>
        <v/>
      </c>
      <c r="F1807">
        <f>TCD!E1808</f>
        <v/>
      </c>
      <c r="H1807" s="6">
        <f>IF(RIGHT(J1807,3)="BTB","E","P")</f>
        <v/>
      </c>
      <c r="I1807">
        <f>LOOKUP(F1807,'Facture Chronopost'!L:L,'Facture Chronopost'!H:H)</f>
        <v/>
      </c>
      <c r="J1807" s="6">
        <f>TCD!U1808</f>
        <v/>
      </c>
      <c r="K1807">
        <f>K1806</f>
        <v/>
      </c>
      <c r="L1807" s="151">
        <f>_xlfn.XLOOKUP(F1807,'TCD poids'!A:A,'TCD poids'!C:C)</f>
        <v/>
      </c>
      <c r="M1807">
        <f>TCD!T1808</f>
        <v/>
      </c>
      <c r="N1807">
        <f>IF(I1807="",0.2,LOOKUP(I1807,'Pays TVA'!A:A,'Pays TVA'!B:B))</f>
        <v/>
      </c>
      <c r="O1807" s="151">
        <f>IF(TCD!M1808="","",TCD!M1808)</f>
        <v/>
      </c>
      <c r="P1807" s="151">
        <f>IF(TCD!J1808="","",TCD!J1808)</f>
        <v/>
      </c>
      <c r="Q1807" s="151">
        <f>IF(AND(TCD!L1808="",TCD!Q1808=""),"",IF(SUM(TCD!L1808,TCD!Q1808)&gt;15,29,9.5))</f>
        <v/>
      </c>
      <c r="R1807" s="151">
        <f>_xlfn.XLOOKUP(F1807,TCD!E:E,TCD!K:K,"")</f>
        <v/>
      </c>
      <c r="S1807" s="151">
        <f>IF(TCD!I1808="","",IF(TCD!I1808&gt;8.5,17,8.5))</f>
        <v/>
      </c>
      <c r="T1807" s="151">
        <f>TCD!Y1808</f>
        <v/>
      </c>
    </row>
    <row r="1808">
      <c r="A1808" s="13">
        <f>TCD!V1809</f>
        <v/>
      </c>
      <c r="B1808" s="1">
        <f>B1807</f>
        <v/>
      </c>
      <c r="F1808">
        <f>TCD!E1809</f>
        <v/>
      </c>
      <c r="H1808" s="6">
        <f>IF(RIGHT(J1808,3)="BTB","E","P")</f>
        <v/>
      </c>
      <c r="I1808">
        <f>LOOKUP(F1808,'Facture Chronopost'!L:L,'Facture Chronopost'!H:H)</f>
        <v/>
      </c>
      <c r="J1808" s="6">
        <f>TCD!U1809</f>
        <v/>
      </c>
      <c r="K1808">
        <f>K1807</f>
        <v/>
      </c>
      <c r="L1808" s="151">
        <f>_xlfn.XLOOKUP(F1808,'TCD poids'!A:A,'TCD poids'!C:C)</f>
        <v/>
      </c>
      <c r="M1808">
        <f>TCD!T1809</f>
        <v/>
      </c>
      <c r="N1808">
        <f>IF(I1808="",0.2,LOOKUP(I1808,'Pays TVA'!A:A,'Pays TVA'!B:B))</f>
        <v/>
      </c>
      <c r="O1808" s="151">
        <f>IF(TCD!M1809="","",TCD!M1809)</f>
        <v/>
      </c>
      <c r="P1808" s="151">
        <f>IF(TCD!J1809="","",TCD!J1809)</f>
        <v/>
      </c>
      <c r="Q1808" s="151">
        <f>IF(AND(TCD!L1809="",TCD!Q1809=""),"",IF(SUM(TCD!L1809,TCD!Q1809)&gt;15,29,9.5))</f>
        <v/>
      </c>
      <c r="R1808" s="151">
        <f>_xlfn.XLOOKUP(F1808,TCD!E:E,TCD!K:K,"")</f>
        <v/>
      </c>
      <c r="S1808" s="151">
        <f>IF(TCD!I1809="","",IF(TCD!I1809&gt;8.5,17,8.5))</f>
        <v/>
      </c>
      <c r="T1808" s="151">
        <f>TCD!Y1809</f>
        <v/>
      </c>
    </row>
    <row r="1809">
      <c r="A1809" s="13">
        <f>TCD!V1810</f>
        <v/>
      </c>
      <c r="B1809" s="1">
        <f>B1808</f>
        <v/>
      </c>
      <c r="F1809">
        <f>TCD!E1810</f>
        <v/>
      </c>
      <c r="H1809" s="6">
        <f>IF(RIGHT(J1809,3)="BTB","E","P")</f>
        <v/>
      </c>
      <c r="I1809">
        <f>LOOKUP(F1809,'Facture Chronopost'!L:L,'Facture Chronopost'!H:H)</f>
        <v/>
      </c>
      <c r="J1809" s="6">
        <f>TCD!U1810</f>
        <v/>
      </c>
      <c r="K1809">
        <f>K1808</f>
        <v/>
      </c>
      <c r="L1809" s="151">
        <f>_xlfn.XLOOKUP(F1809,'TCD poids'!A:A,'TCD poids'!C:C)</f>
        <v/>
      </c>
      <c r="M1809">
        <f>TCD!T1810</f>
        <v/>
      </c>
      <c r="N1809">
        <f>IF(I1809="",0.2,LOOKUP(I1809,'Pays TVA'!A:A,'Pays TVA'!B:B))</f>
        <v/>
      </c>
      <c r="O1809" s="151">
        <f>IF(TCD!M1810="","",TCD!M1810)</f>
        <v/>
      </c>
      <c r="P1809" s="151">
        <f>IF(TCD!J1810="","",TCD!J1810)</f>
        <v/>
      </c>
      <c r="Q1809" s="151">
        <f>IF(AND(TCD!L1810="",TCD!Q1810=""),"",IF(SUM(TCD!L1810,TCD!Q1810)&gt;15,29,9.5))</f>
        <v/>
      </c>
      <c r="R1809" s="151">
        <f>_xlfn.XLOOKUP(F1809,TCD!E:E,TCD!K:K,"")</f>
        <v/>
      </c>
      <c r="S1809" s="151">
        <f>IF(TCD!I1810="","",IF(TCD!I1810&gt;8.5,17,8.5))</f>
        <v/>
      </c>
      <c r="T1809" s="151">
        <f>TCD!Y1810</f>
        <v/>
      </c>
    </row>
    <row r="1810">
      <c r="A1810" s="13">
        <f>TCD!V1811</f>
        <v/>
      </c>
      <c r="B1810" s="1">
        <f>B1809</f>
        <v/>
      </c>
      <c r="F1810">
        <f>TCD!E1811</f>
        <v/>
      </c>
      <c r="H1810" s="6">
        <f>IF(RIGHT(J1810,3)="BTB","E","P")</f>
        <v/>
      </c>
      <c r="I1810">
        <f>LOOKUP(F1810,'Facture Chronopost'!L:L,'Facture Chronopost'!H:H)</f>
        <v/>
      </c>
      <c r="J1810" s="6">
        <f>TCD!U1811</f>
        <v/>
      </c>
      <c r="K1810">
        <f>K1809</f>
        <v/>
      </c>
      <c r="L1810" s="151">
        <f>_xlfn.XLOOKUP(F1810,'TCD poids'!A:A,'TCD poids'!C:C)</f>
        <v/>
      </c>
      <c r="M1810">
        <f>TCD!T1811</f>
        <v/>
      </c>
      <c r="N1810">
        <f>IF(I1810="",0.2,LOOKUP(I1810,'Pays TVA'!A:A,'Pays TVA'!B:B))</f>
        <v/>
      </c>
      <c r="O1810" s="151">
        <f>IF(TCD!M1811="","",TCD!M1811)</f>
        <v/>
      </c>
      <c r="P1810" s="151">
        <f>IF(TCD!J1811="","",TCD!J1811)</f>
        <v/>
      </c>
      <c r="Q1810" s="151">
        <f>IF(AND(TCD!L1811="",TCD!Q1811=""),"",IF(SUM(TCD!L1811,TCD!Q1811)&gt;15,29,9.5))</f>
        <v/>
      </c>
      <c r="R1810" s="151">
        <f>_xlfn.XLOOKUP(F1810,TCD!E:E,TCD!K:K,"")</f>
        <v/>
      </c>
      <c r="S1810" s="151">
        <f>IF(TCD!I1811="","",IF(TCD!I1811&gt;8.5,17,8.5))</f>
        <v/>
      </c>
      <c r="T1810" s="151">
        <f>TCD!Y1811</f>
        <v/>
      </c>
    </row>
    <row r="1811">
      <c r="A1811" s="13">
        <f>TCD!V1812</f>
        <v/>
      </c>
      <c r="B1811" s="1">
        <f>B1810</f>
        <v/>
      </c>
      <c r="F1811">
        <f>TCD!E1812</f>
        <v/>
      </c>
      <c r="H1811" s="6">
        <f>IF(RIGHT(J1811,3)="BTB","E","P")</f>
        <v/>
      </c>
      <c r="I1811">
        <f>LOOKUP(F1811,'Facture Chronopost'!L:L,'Facture Chronopost'!H:H)</f>
        <v/>
      </c>
      <c r="J1811" s="6">
        <f>TCD!U1812</f>
        <v/>
      </c>
      <c r="K1811">
        <f>K1810</f>
        <v/>
      </c>
      <c r="L1811" s="151">
        <f>_xlfn.XLOOKUP(F1811,'TCD poids'!A:A,'TCD poids'!C:C)</f>
        <v/>
      </c>
      <c r="M1811">
        <f>TCD!T1812</f>
        <v/>
      </c>
      <c r="N1811">
        <f>IF(I1811="",0.2,LOOKUP(I1811,'Pays TVA'!A:A,'Pays TVA'!B:B))</f>
        <v/>
      </c>
      <c r="O1811" s="151">
        <f>IF(TCD!M1812="","",TCD!M1812)</f>
        <v/>
      </c>
      <c r="P1811" s="151">
        <f>IF(TCD!J1812="","",TCD!J1812)</f>
        <v/>
      </c>
      <c r="Q1811" s="151">
        <f>IF(AND(TCD!L1812="",TCD!Q1812=""),"",IF(SUM(TCD!L1812,TCD!Q1812)&gt;15,29,9.5))</f>
        <v/>
      </c>
      <c r="R1811" s="151">
        <f>_xlfn.XLOOKUP(F1811,TCD!E:E,TCD!K:K,"")</f>
        <v/>
      </c>
      <c r="S1811" s="151">
        <f>IF(TCD!I1812="","",IF(TCD!I1812&gt;8.5,17,8.5))</f>
        <v/>
      </c>
      <c r="T1811" s="151">
        <f>TCD!Y1812</f>
        <v/>
      </c>
    </row>
    <row r="1812">
      <c r="A1812" s="13">
        <f>TCD!V1813</f>
        <v/>
      </c>
      <c r="B1812" s="1">
        <f>B1811</f>
        <v/>
      </c>
      <c r="F1812">
        <f>TCD!E1813</f>
        <v/>
      </c>
      <c r="H1812" s="6">
        <f>IF(RIGHT(J1812,3)="BTB","E","P")</f>
        <v/>
      </c>
      <c r="I1812">
        <f>LOOKUP(F1812,'Facture Chronopost'!L:L,'Facture Chronopost'!H:H)</f>
        <v/>
      </c>
      <c r="J1812" s="6">
        <f>TCD!U1813</f>
        <v/>
      </c>
      <c r="K1812">
        <f>K1811</f>
        <v/>
      </c>
      <c r="L1812" s="151">
        <f>_xlfn.XLOOKUP(F1812,'TCD poids'!A:A,'TCD poids'!C:C)</f>
        <v/>
      </c>
      <c r="M1812">
        <f>TCD!T1813</f>
        <v/>
      </c>
      <c r="N1812">
        <f>IF(I1812="",0.2,LOOKUP(I1812,'Pays TVA'!A:A,'Pays TVA'!B:B))</f>
        <v/>
      </c>
      <c r="O1812" s="151">
        <f>IF(TCD!M1813="","",TCD!M1813)</f>
        <v/>
      </c>
      <c r="P1812" s="151">
        <f>IF(TCD!J1813="","",TCD!J1813)</f>
        <v/>
      </c>
      <c r="Q1812" s="151">
        <f>IF(AND(TCD!L1813="",TCD!Q1813=""),"",IF(SUM(TCD!L1813,TCD!Q1813)&gt;15,29,9.5))</f>
        <v/>
      </c>
      <c r="R1812" s="151">
        <f>_xlfn.XLOOKUP(F1812,TCD!E:E,TCD!K:K,"")</f>
        <v/>
      </c>
      <c r="S1812" s="151">
        <f>IF(TCD!I1813="","",IF(TCD!I1813&gt;8.5,17,8.5))</f>
        <v/>
      </c>
      <c r="T1812" s="151">
        <f>TCD!Y1813</f>
        <v/>
      </c>
    </row>
    <row r="1813">
      <c r="A1813" s="13">
        <f>TCD!V1814</f>
        <v/>
      </c>
      <c r="B1813" s="1">
        <f>B1812</f>
        <v/>
      </c>
      <c r="F1813">
        <f>TCD!E1814</f>
        <v/>
      </c>
      <c r="H1813" s="6">
        <f>IF(RIGHT(J1813,3)="BTB","E","P")</f>
        <v/>
      </c>
      <c r="I1813">
        <f>LOOKUP(F1813,'Facture Chronopost'!L:L,'Facture Chronopost'!H:H)</f>
        <v/>
      </c>
      <c r="J1813" s="6">
        <f>TCD!U1814</f>
        <v/>
      </c>
      <c r="K1813">
        <f>K1812</f>
        <v/>
      </c>
      <c r="L1813" s="151">
        <f>_xlfn.XLOOKUP(F1813,'TCD poids'!A:A,'TCD poids'!C:C)</f>
        <v/>
      </c>
      <c r="M1813">
        <f>TCD!T1814</f>
        <v/>
      </c>
      <c r="N1813">
        <f>IF(I1813="",0.2,LOOKUP(I1813,'Pays TVA'!A:A,'Pays TVA'!B:B))</f>
        <v/>
      </c>
      <c r="O1813" s="151">
        <f>IF(TCD!M1814="","",TCD!M1814)</f>
        <v/>
      </c>
      <c r="P1813" s="151">
        <f>IF(TCD!J1814="","",TCD!J1814)</f>
        <v/>
      </c>
      <c r="Q1813" s="151">
        <f>IF(AND(TCD!L1814="",TCD!Q1814=""),"",IF(SUM(TCD!L1814,TCD!Q1814)&gt;15,29,9.5))</f>
        <v/>
      </c>
      <c r="R1813" s="151">
        <f>_xlfn.XLOOKUP(F1813,TCD!E:E,TCD!K:K,"")</f>
        <v/>
      </c>
      <c r="S1813" s="151">
        <f>IF(TCD!I1814="","",IF(TCD!I1814&gt;8.5,17,8.5))</f>
        <v/>
      </c>
      <c r="T1813" s="151">
        <f>TCD!Y1814</f>
        <v/>
      </c>
    </row>
    <row r="1814">
      <c r="A1814" s="13">
        <f>TCD!V1815</f>
        <v/>
      </c>
      <c r="B1814" s="1">
        <f>B1813</f>
        <v/>
      </c>
      <c r="F1814">
        <f>TCD!E1815</f>
        <v/>
      </c>
      <c r="H1814" s="6">
        <f>IF(RIGHT(J1814,3)="BTB","E","P")</f>
        <v/>
      </c>
      <c r="I1814">
        <f>LOOKUP(F1814,'Facture Chronopost'!L:L,'Facture Chronopost'!H:H)</f>
        <v/>
      </c>
      <c r="J1814" s="6">
        <f>TCD!U1815</f>
        <v/>
      </c>
      <c r="K1814">
        <f>K1813</f>
        <v/>
      </c>
      <c r="L1814" s="151">
        <f>_xlfn.XLOOKUP(F1814,'TCD poids'!A:A,'TCD poids'!C:C)</f>
        <v/>
      </c>
      <c r="M1814">
        <f>TCD!T1815</f>
        <v/>
      </c>
      <c r="N1814">
        <f>IF(I1814="",0.2,LOOKUP(I1814,'Pays TVA'!A:A,'Pays TVA'!B:B))</f>
        <v/>
      </c>
      <c r="O1814" s="151">
        <f>IF(TCD!M1815="","",TCD!M1815)</f>
        <v/>
      </c>
      <c r="P1814" s="151">
        <f>IF(TCD!J1815="","",TCD!J1815)</f>
        <v/>
      </c>
      <c r="Q1814" s="151">
        <f>IF(AND(TCD!L1815="",TCD!Q1815=""),"",IF(SUM(TCD!L1815,TCD!Q1815)&gt;15,29,9.5))</f>
        <v/>
      </c>
      <c r="R1814" s="151">
        <f>_xlfn.XLOOKUP(F1814,TCD!E:E,TCD!K:K,"")</f>
        <v/>
      </c>
      <c r="S1814" s="151">
        <f>IF(TCD!I1815="","",IF(TCD!I1815&gt;8.5,17,8.5))</f>
        <v/>
      </c>
      <c r="T1814" s="151">
        <f>TCD!Y1815</f>
        <v/>
      </c>
    </row>
    <row r="1815">
      <c r="A1815" s="13">
        <f>TCD!V1816</f>
        <v/>
      </c>
      <c r="B1815" s="1">
        <f>B1814</f>
        <v/>
      </c>
      <c r="F1815">
        <f>TCD!E1816</f>
        <v/>
      </c>
      <c r="H1815" s="6">
        <f>IF(RIGHT(J1815,3)="BTB","E","P")</f>
        <v/>
      </c>
      <c r="I1815">
        <f>LOOKUP(F1815,'Facture Chronopost'!L:L,'Facture Chronopost'!H:H)</f>
        <v/>
      </c>
      <c r="J1815" s="6">
        <f>TCD!U1816</f>
        <v/>
      </c>
      <c r="K1815">
        <f>K1814</f>
        <v/>
      </c>
      <c r="L1815" s="151">
        <f>_xlfn.XLOOKUP(F1815,'TCD poids'!A:A,'TCD poids'!C:C)</f>
        <v/>
      </c>
      <c r="M1815">
        <f>TCD!T1816</f>
        <v/>
      </c>
      <c r="N1815">
        <f>IF(I1815="",0.2,LOOKUP(I1815,'Pays TVA'!A:A,'Pays TVA'!B:B))</f>
        <v/>
      </c>
      <c r="O1815" s="151">
        <f>IF(TCD!M1816="","",TCD!M1816)</f>
        <v/>
      </c>
      <c r="P1815" s="151">
        <f>IF(TCD!J1816="","",TCD!J1816)</f>
        <v/>
      </c>
      <c r="Q1815" s="151">
        <f>IF(AND(TCD!L1816="",TCD!Q1816=""),"",IF(SUM(TCD!L1816,TCD!Q1816)&gt;15,29,9.5))</f>
        <v/>
      </c>
      <c r="R1815" s="151">
        <f>_xlfn.XLOOKUP(F1815,TCD!E:E,TCD!K:K,"")</f>
        <v/>
      </c>
      <c r="S1815" s="151">
        <f>IF(TCD!I1816="","",IF(TCD!I1816&gt;8.5,17,8.5))</f>
        <v/>
      </c>
      <c r="T1815" s="151">
        <f>TCD!Y1816</f>
        <v/>
      </c>
    </row>
    <row r="1816">
      <c r="A1816" s="13">
        <f>TCD!V1817</f>
        <v/>
      </c>
      <c r="B1816" s="1">
        <f>B1815</f>
        <v/>
      </c>
      <c r="F1816">
        <f>TCD!E1817</f>
        <v/>
      </c>
      <c r="H1816" s="6">
        <f>IF(RIGHT(J1816,3)="BTB","E","P")</f>
        <v/>
      </c>
      <c r="I1816">
        <f>LOOKUP(F1816,'Facture Chronopost'!L:L,'Facture Chronopost'!H:H)</f>
        <v/>
      </c>
      <c r="J1816" s="6">
        <f>TCD!U1817</f>
        <v/>
      </c>
      <c r="K1816">
        <f>K1815</f>
        <v/>
      </c>
      <c r="L1816" s="151">
        <f>_xlfn.XLOOKUP(F1816,'TCD poids'!A:A,'TCD poids'!C:C)</f>
        <v/>
      </c>
      <c r="M1816">
        <f>TCD!T1817</f>
        <v/>
      </c>
      <c r="N1816">
        <f>IF(I1816="",0.2,LOOKUP(I1816,'Pays TVA'!A:A,'Pays TVA'!B:B))</f>
        <v/>
      </c>
      <c r="O1816" s="151">
        <f>IF(TCD!M1817="","",TCD!M1817)</f>
        <v/>
      </c>
      <c r="P1816" s="151">
        <f>IF(TCD!J1817="","",TCD!J1817)</f>
        <v/>
      </c>
      <c r="Q1816" s="151">
        <f>IF(AND(TCD!L1817="",TCD!Q1817=""),"",IF(SUM(TCD!L1817,TCD!Q1817)&gt;15,29,9.5))</f>
        <v/>
      </c>
      <c r="R1816" s="151">
        <f>_xlfn.XLOOKUP(F1816,TCD!E:E,TCD!K:K,"")</f>
        <v/>
      </c>
      <c r="S1816" s="151">
        <f>IF(TCD!I1817="","",IF(TCD!I1817&gt;8.5,17,8.5))</f>
        <v/>
      </c>
      <c r="T1816" s="151">
        <f>TCD!Y1817</f>
        <v/>
      </c>
    </row>
    <row r="1817">
      <c r="A1817" s="13">
        <f>TCD!V1818</f>
        <v/>
      </c>
      <c r="B1817" s="1">
        <f>B1816</f>
        <v/>
      </c>
      <c r="F1817">
        <f>TCD!E1818</f>
        <v/>
      </c>
      <c r="H1817" s="6">
        <f>IF(RIGHT(J1817,3)="BTB","E","P")</f>
        <v/>
      </c>
      <c r="I1817">
        <f>LOOKUP(F1817,'Facture Chronopost'!L:L,'Facture Chronopost'!H:H)</f>
        <v/>
      </c>
      <c r="J1817" s="6">
        <f>TCD!U1818</f>
        <v/>
      </c>
      <c r="K1817">
        <f>K1816</f>
        <v/>
      </c>
      <c r="L1817" s="151">
        <f>_xlfn.XLOOKUP(F1817,'TCD poids'!A:A,'TCD poids'!C:C)</f>
        <v/>
      </c>
      <c r="M1817">
        <f>TCD!T1818</f>
        <v/>
      </c>
      <c r="N1817">
        <f>IF(I1817="",0.2,LOOKUP(I1817,'Pays TVA'!A:A,'Pays TVA'!B:B))</f>
        <v/>
      </c>
      <c r="O1817" s="151">
        <f>IF(TCD!M1818="","",TCD!M1818)</f>
        <v/>
      </c>
      <c r="P1817" s="151">
        <f>IF(TCD!J1818="","",TCD!J1818)</f>
        <v/>
      </c>
      <c r="Q1817" s="151">
        <f>IF(AND(TCD!L1818="",TCD!Q1818=""),"",IF(SUM(TCD!L1818,TCD!Q1818)&gt;15,29,9.5))</f>
        <v/>
      </c>
      <c r="R1817" s="151">
        <f>_xlfn.XLOOKUP(F1817,TCD!E:E,TCD!K:K,"")</f>
        <v/>
      </c>
      <c r="S1817" s="151">
        <f>IF(TCD!I1818="","",IF(TCD!I1818&gt;8.5,17,8.5))</f>
        <v/>
      </c>
      <c r="T1817" s="151">
        <f>TCD!Y1818</f>
        <v/>
      </c>
    </row>
    <row r="1818">
      <c r="A1818" s="13">
        <f>TCD!V1819</f>
        <v/>
      </c>
      <c r="B1818" s="1">
        <f>B1817</f>
        <v/>
      </c>
      <c r="F1818">
        <f>TCD!E1819</f>
        <v/>
      </c>
      <c r="H1818" s="6">
        <f>IF(RIGHT(J1818,3)="BTB","E","P")</f>
        <v/>
      </c>
      <c r="I1818">
        <f>LOOKUP(F1818,'Facture Chronopost'!L:L,'Facture Chronopost'!H:H)</f>
        <v/>
      </c>
      <c r="J1818" s="6">
        <f>TCD!U1819</f>
        <v/>
      </c>
      <c r="K1818">
        <f>K1817</f>
        <v/>
      </c>
      <c r="L1818" s="151">
        <f>_xlfn.XLOOKUP(F1818,'TCD poids'!A:A,'TCD poids'!C:C)</f>
        <v/>
      </c>
      <c r="M1818">
        <f>TCD!T1819</f>
        <v/>
      </c>
      <c r="N1818">
        <f>IF(I1818="",0.2,LOOKUP(I1818,'Pays TVA'!A:A,'Pays TVA'!B:B))</f>
        <v/>
      </c>
      <c r="O1818" s="151">
        <f>IF(TCD!M1819="","",TCD!M1819)</f>
        <v/>
      </c>
      <c r="P1818" s="151">
        <f>IF(TCD!J1819="","",TCD!J1819)</f>
        <v/>
      </c>
      <c r="Q1818" s="151">
        <f>IF(AND(TCD!L1819="",TCD!Q1819=""),"",IF(SUM(TCD!L1819,TCD!Q1819)&gt;15,29,9.5))</f>
        <v/>
      </c>
      <c r="R1818" s="151">
        <f>_xlfn.XLOOKUP(F1818,TCD!E:E,TCD!K:K,"")</f>
        <v/>
      </c>
      <c r="S1818" s="151">
        <f>IF(TCD!I1819="","",IF(TCD!I1819&gt;8.5,17,8.5))</f>
        <v/>
      </c>
      <c r="T1818" s="151">
        <f>TCD!Y1819</f>
        <v/>
      </c>
    </row>
    <row r="1819">
      <c r="A1819" s="13">
        <f>TCD!V1820</f>
        <v/>
      </c>
      <c r="B1819" s="1">
        <f>B1818</f>
        <v/>
      </c>
      <c r="F1819">
        <f>TCD!E1820</f>
        <v/>
      </c>
      <c r="H1819" s="6">
        <f>IF(RIGHT(J1819,3)="BTB","E","P")</f>
        <v/>
      </c>
      <c r="I1819">
        <f>LOOKUP(F1819,'Facture Chronopost'!L:L,'Facture Chronopost'!H:H)</f>
        <v/>
      </c>
      <c r="J1819" s="6">
        <f>TCD!U1820</f>
        <v/>
      </c>
      <c r="K1819">
        <f>K1818</f>
        <v/>
      </c>
      <c r="L1819" s="151">
        <f>_xlfn.XLOOKUP(F1819,'TCD poids'!A:A,'TCD poids'!C:C)</f>
        <v/>
      </c>
      <c r="M1819">
        <f>TCD!T1820</f>
        <v/>
      </c>
      <c r="N1819">
        <f>IF(I1819="",0.2,LOOKUP(I1819,'Pays TVA'!A:A,'Pays TVA'!B:B))</f>
        <v/>
      </c>
      <c r="O1819" s="151">
        <f>IF(TCD!M1820="","",TCD!M1820)</f>
        <v/>
      </c>
      <c r="P1819" s="151">
        <f>IF(TCD!J1820="","",TCD!J1820)</f>
        <v/>
      </c>
      <c r="Q1819" s="151">
        <f>IF(AND(TCD!L1820="",TCD!Q1820=""),"",IF(SUM(TCD!L1820,TCD!Q1820)&gt;15,29,9.5))</f>
        <v/>
      </c>
      <c r="R1819" s="151">
        <f>_xlfn.XLOOKUP(F1819,TCD!E:E,TCD!K:K,"")</f>
        <v/>
      </c>
      <c r="S1819" s="151">
        <f>IF(TCD!I1820="","",IF(TCD!I1820&gt;8.5,17,8.5))</f>
        <v/>
      </c>
      <c r="T1819" s="151">
        <f>TCD!Y1820</f>
        <v/>
      </c>
    </row>
    <row r="1820">
      <c r="A1820" s="13">
        <f>TCD!V1821</f>
        <v/>
      </c>
      <c r="B1820" s="1">
        <f>B1819</f>
        <v/>
      </c>
      <c r="F1820">
        <f>TCD!E1821</f>
        <v/>
      </c>
      <c r="H1820" s="6">
        <f>IF(RIGHT(J1820,3)="BTB","E","P")</f>
        <v/>
      </c>
      <c r="I1820">
        <f>LOOKUP(F1820,'Facture Chronopost'!L:L,'Facture Chronopost'!H:H)</f>
        <v/>
      </c>
      <c r="J1820" s="6">
        <f>TCD!U1821</f>
        <v/>
      </c>
      <c r="K1820">
        <f>K1819</f>
        <v/>
      </c>
      <c r="L1820" s="151">
        <f>_xlfn.XLOOKUP(F1820,'TCD poids'!A:A,'TCD poids'!C:C)</f>
        <v/>
      </c>
      <c r="M1820">
        <f>TCD!T1821</f>
        <v/>
      </c>
      <c r="N1820">
        <f>IF(I1820="",0.2,LOOKUP(I1820,'Pays TVA'!A:A,'Pays TVA'!B:B))</f>
        <v/>
      </c>
      <c r="O1820" s="151">
        <f>IF(TCD!M1821="","",TCD!M1821)</f>
        <v/>
      </c>
      <c r="P1820" s="151">
        <f>IF(TCD!J1821="","",TCD!J1821)</f>
        <v/>
      </c>
      <c r="Q1820" s="151">
        <f>IF(AND(TCD!L1821="",TCD!Q1821=""),"",IF(SUM(TCD!L1821,TCD!Q1821)&gt;15,29,9.5))</f>
        <v/>
      </c>
      <c r="R1820" s="151">
        <f>_xlfn.XLOOKUP(F1820,TCD!E:E,TCD!K:K,"")</f>
        <v/>
      </c>
      <c r="S1820" s="151">
        <f>IF(TCD!I1821="","",IF(TCD!I1821&gt;8.5,17,8.5))</f>
        <v/>
      </c>
      <c r="T1820" s="151">
        <f>TCD!Y1821</f>
        <v/>
      </c>
    </row>
    <row r="1821">
      <c r="A1821" s="13">
        <f>TCD!V1822</f>
        <v/>
      </c>
      <c r="B1821" s="1">
        <f>B1820</f>
        <v/>
      </c>
      <c r="F1821">
        <f>TCD!E1822</f>
        <v/>
      </c>
      <c r="H1821" s="6">
        <f>IF(RIGHT(J1821,3)="BTB","E","P")</f>
        <v/>
      </c>
      <c r="I1821">
        <f>LOOKUP(F1821,'Facture Chronopost'!L:L,'Facture Chronopost'!H:H)</f>
        <v/>
      </c>
      <c r="J1821" s="6">
        <f>TCD!U1822</f>
        <v/>
      </c>
      <c r="K1821">
        <f>K1820</f>
        <v/>
      </c>
      <c r="L1821" s="151">
        <f>_xlfn.XLOOKUP(F1821,'TCD poids'!A:A,'TCD poids'!C:C)</f>
        <v/>
      </c>
      <c r="M1821">
        <f>TCD!T1822</f>
        <v/>
      </c>
      <c r="N1821">
        <f>IF(I1821="",0.2,LOOKUP(I1821,'Pays TVA'!A:A,'Pays TVA'!B:B))</f>
        <v/>
      </c>
      <c r="O1821" s="151">
        <f>IF(TCD!M1822="","",TCD!M1822)</f>
        <v/>
      </c>
      <c r="P1821" s="151">
        <f>IF(TCD!J1822="","",TCD!J1822)</f>
        <v/>
      </c>
      <c r="Q1821" s="151">
        <f>IF(AND(TCD!L1822="",TCD!Q1822=""),"",IF(SUM(TCD!L1822,TCD!Q1822)&gt;15,29,9.5))</f>
        <v/>
      </c>
      <c r="R1821" s="151">
        <f>_xlfn.XLOOKUP(F1821,TCD!E:E,TCD!K:K,"")</f>
        <v/>
      </c>
      <c r="S1821" s="151">
        <f>IF(TCD!I1822="","",IF(TCD!I1822&gt;8.5,17,8.5))</f>
        <v/>
      </c>
      <c r="T1821" s="151">
        <f>TCD!Y1822</f>
        <v/>
      </c>
    </row>
    <row r="1822">
      <c r="A1822" s="13">
        <f>TCD!V1823</f>
        <v/>
      </c>
      <c r="B1822" s="1">
        <f>B1821</f>
        <v/>
      </c>
      <c r="F1822">
        <f>TCD!E1823</f>
        <v/>
      </c>
      <c r="H1822" s="6">
        <f>IF(RIGHT(J1822,3)="BTB","E","P")</f>
        <v/>
      </c>
      <c r="I1822">
        <f>LOOKUP(F1822,'Facture Chronopost'!L:L,'Facture Chronopost'!H:H)</f>
        <v/>
      </c>
      <c r="J1822" s="6">
        <f>TCD!U1823</f>
        <v/>
      </c>
      <c r="K1822">
        <f>K1821</f>
        <v/>
      </c>
      <c r="L1822" s="151">
        <f>_xlfn.XLOOKUP(F1822,'TCD poids'!A:A,'TCD poids'!C:C)</f>
        <v/>
      </c>
      <c r="M1822">
        <f>TCD!T1823</f>
        <v/>
      </c>
      <c r="N1822">
        <f>IF(I1822="",0.2,LOOKUP(I1822,'Pays TVA'!A:A,'Pays TVA'!B:B))</f>
        <v/>
      </c>
      <c r="O1822" s="151">
        <f>IF(TCD!M1823="","",TCD!M1823)</f>
        <v/>
      </c>
      <c r="P1822" s="151">
        <f>IF(TCD!J1823="","",TCD!J1823)</f>
        <v/>
      </c>
      <c r="Q1822" s="151">
        <f>IF(AND(TCD!L1823="",TCD!Q1823=""),"",IF(SUM(TCD!L1823,TCD!Q1823)&gt;15,29,9.5))</f>
        <v/>
      </c>
      <c r="R1822" s="151">
        <f>_xlfn.XLOOKUP(F1822,TCD!E:E,TCD!K:K,"")</f>
        <v/>
      </c>
      <c r="S1822" s="151">
        <f>IF(TCD!I1823="","",IF(TCD!I1823&gt;8.5,17,8.5))</f>
        <v/>
      </c>
      <c r="T1822" s="151">
        <f>TCD!Y1823</f>
        <v/>
      </c>
    </row>
    <row r="1823">
      <c r="A1823" s="13">
        <f>TCD!V1824</f>
        <v/>
      </c>
      <c r="B1823" s="1">
        <f>B1822</f>
        <v/>
      </c>
      <c r="F1823">
        <f>TCD!E1824</f>
        <v/>
      </c>
      <c r="H1823" s="6">
        <f>IF(RIGHT(J1823,3)="BTB","E","P")</f>
        <v/>
      </c>
      <c r="I1823">
        <f>LOOKUP(F1823,'Facture Chronopost'!L:L,'Facture Chronopost'!H:H)</f>
        <v/>
      </c>
      <c r="J1823" s="6">
        <f>TCD!U1824</f>
        <v/>
      </c>
      <c r="K1823">
        <f>K1822</f>
        <v/>
      </c>
      <c r="L1823" s="151">
        <f>_xlfn.XLOOKUP(F1823,'TCD poids'!A:A,'TCD poids'!C:C)</f>
        <v/>
      </c>
      <c r="M1823">
        <f>TCD!T1824</f>
        <v/>
      </c>
      <c r="N1823">
        <f>IF(I1823="",0.2,LOOKUP(I1823,'Pays TVA'!A:A,'Pays TVA'!B:B))</f>
        <v/>
      </c>
      <c r="O1823" s="151">
        <f>IF(TCD!M1824="","",TCD!M1824)</f>
        <v/>
      </c>
      <c r="P1823" s="151">
        <f>IF(TCD!J1824="","",TCD!J1824)</f>
        <v/>
      </c>
      <c r="Q1823" s="151">
        <f>IF(AND(TCD!L1824="",TCD!Q1824=""),"",IF(SUM(TCD!L1824,TCD!Q1824)&gt;15,29,9.5))</f>
        <v/>
      </c>
      <c r="R1823" s="151">
        <f>_xlfn.XLOOKUP(F1823,TCD!E:E,TCD!K:K,"")</f>
        <v/>
      </c>
      <c r="S1823" s="151">
        <f>IF(TCD!I1824="","",IF(TCD!I1824&gt;8.5,17,8.5))</f>
        <v/>
      </c>
      <c r="T1823" s="151">
        <f>TCD!Y1824</f>
        <v/>
      </c>
    </row>
    <row r="1824">
      <c r="A1824" s="13">
        <f>TCD!V1825</f>
        <v/>
      </c>
      <c r="B1824" s="1">
        <f>B1823</f>
        <v/>
      </c>
      <c r="F1824">
        <f>TCD!E1825</f>
        <v/>
      </c>
      <c r="H1824" s="6">
        <f>IF(RIGHT(J1824,3)="BTB","E","P")</f>
        <v/>
      </c>
      <c r="I1824">
        <f>LOOKUP(F1824,'Facture Chronopost'!L:L,'Facture Chronopost'!H:H)</f>
        <v/>
      </c>
      <c r="J1824" s="6">
        <f>TCD!U1825</f>
        <v/>
      </c>
      <c r="K1824">
        <f>K1823</f>
        <v/>
      </c>
      <c r="L1824" s="151">
        <f>_xlfn.XLOOKUP(F1824,'TCD poids'!A:A,'TCD poids'!C:C)</f>
        <v/>
      </c>
      <c r="M1824">
        <f>TCD!T1825</f>
        <v/>
      </c>
      <c r="N1824">
        <f>IF(I1824="",0.2,LOOKUP(I1824,'Pays TVA'!A:A,'Pays TVA'!B:B))</f>
        <v/>
      </c>
      <c r="O1824" s="151">
        <f>IF(TCD!M1825="","",TCD!M1825)</f>
        <v/>
      </c>
      <c r="P1824" s="151">
        <f>IF(TCD!J1825="","",TCD!J1825)</f>
        <v/>
      </c>
      <c r="Q1824" s="151">
        <f>IF(AND(TCD!L1825="",TCD!Q1825=""),"",IF(SUM(TCD!L1825,TCD!Q1825)&gt;15,29,9.5))</f>
        <v/>
      </c>
      <c r="R1824" s="151">
        <f>_xlfn.XLOOKUP(F1824,TCD!E:E,TCD!K:K,"")</f>
        <v/>
      </c>
      <c r="S1824" s="151">
        <f>IF(TCD!I1825="","",IF(TCD!I1825&gt;8.5,17,8.5))</f>
        <v/>
      </c>
      <c r="T1824" s="151">
        <f>TCD!Y1825</f>
        <v/>
      </c>
    </row>
    <row r="1825">
      <c r="A1825" s="13">
        <f>TCD!V1826</f>
        <v/>
      </c>
      <c r="B1825" s="1">
        <f>B1824</f>
        <v/>
      </c>
      <c r="F1825">
        <f>TCD!E1826</f>
        <v/>
      </c>
      <c r="H1825" s="6">
        <f>IF(RIGHT(J1825,3)="BTB","E","P")</f>
        <v/>
      </c>
      <c r="I1825">
        <f>LOOKUP(F1825,'Facture Chronopost'!L:L,'Facture Chronopost'!H:H)</f>
        <v/>
      </c>
      <c r="J1825" s="6">
        <f>TCD!U1826</f>
        <v/>
      </c>
      <c r="K1825">
        <f>K1824</f>
        <v/>
      </c>
      <c r="L1825" s="151">
        <f>_xlfn.XLOOKUP(F1825,'TCD poids'!A:A,'TCD poids'!C:C)</f>
        <v/>
      </c>
      <c r="M1825">
        <f>TCD!T1826</f>
        <v/>
      </c>
      <c r="N1825">
        <f>IF(I1825="",0.2,LOOKUP(I1825,'Pays TVA'!A:A,'Pays TVA'!B:B))</f>
        <v/>
      </c>
      <c r="O1825" s="151">
        <f>IF(TCD!M1826="","",TCD!M1826)</f>
        <v/>
      </c>
      <c r="P1825" s="151">
        <f>IF(TCD!J1826="","",TCD!J1826)</f>
        <v/>
      </c>
      <c r="Q1825" s="151">
        <f>IF(AND(TCD!L1826="",TCD!Q1826=""),"",IF(SUM(TCD!L1826,TCD!Q1826)&gt;15,29,9.5))</f>
        <v/>
      </c>
      <c r="R1825" s="151">
        <f>_xlfn.XLOOKUP(F1825,TCD!E:E,TCD!K:K,"")</f>
        <v/>
      </c>
      <c r="S1825" s="151">
        <f>IF(TCD!I1826="","",IF(TCD!I1826&gt;8.5,17,8.5))</f>
        <v/>
      </c>
      <c r="T1825" s="151">
        <f>TCD!Y1826</f>
        <v/>
      </c>
    </row>
    <row r="1826">
      <c r="A1826" s="13">
        <f>TCD!V1827</f>
        <v/>
      </c>
      <c r="B1826" s="1">
        <f>B1825</f>
        <v/>
      </c>
      <c r="F1826">
        <f>TCD!E1827</f>
        <v/>
      </c>
      <c r="H1826" s="6">
        <f>IF(RIGHT(J1826,3)="BTB","E","P")</f>
        <v/>
      </c>
      <c r="I1826">
        <f>LOOKUP(F1826,'Facture Chronopost'!L:L,'Facture Chronopost'!H:H)</f>
        <v/>
      </c>
      <c r="J1826" s="6">
        <f>TCD!U1827</f>
        <v/>
      </c>
      <c r="K1826">
        <f>K1825</f>
        <v/>
      </c>
      <c r="L1826" s="151">
        <f>_xlfn.XLOOKUP(F1826,'TCD poids'!A:A,'TCD poids'!C:C)</f>
        <v/>
      </c>
      <c r="M1826">
        <f>TCD!T1827</f>
        <v/>
      </c>
      <c r="N1826">
        <f>IF(I1826="",0.2,LOOKUP(I1826,'Pays TVA'!A:A,'Pays TVA'!B:B))</f>
        <v/>
      </c>
      <c r="O1826" s="151">
        <f>IF(TCD!M1827="","",TCD!M1827)</f>
        <v/>
      </c>
      <c r="P1826" s="151">
        <f>IF(TCD!J1827="","",TCD!J1827)</f>
        <v/>
      </c>
      <c r="Q1826" s="151">
        <f>IF(AND(TCD!L1827="",TCD!Q1827=""),"",IF(SUM(TCD!L1827,TCD!Q1827)&gt;15,29,9.5))</f>
        <v/>
      </c>
      <c r="R1826" s="151">
        <f>_xlfn.XLOOKUP(F1826,TCD!E:E,TCD!K:K,"")</f>
        <v/>
      </c>
      <c r="S1826" s="151">
        <f>IF(TCD!I1827="","",IF(TCD!I1827&gt;8.5,17,8.5))</f>
        <v/>
      </c>
      <c r="T1826" s="151">
        <f>TCD!Y1827</f>
        <v/>
      </c>
    </row>
    <row r="1827">
      <c r="A1827" s="13">
        <f>TCD!V1828</f>
        <v/>
      </c>
      <c r="B1827" s="1">
        <f>B1826</f>
        <v/>
      </c>
      <c r="F1827">
        <f>TCD!E1828</f>
        <v/>
      </c>
      <c r="H1827" s="6">
        <f>IF(RIGHT(J1827,3)="BTB","E","P")</f>
        <v/>
      </c>
      <c r="I1827">
        <f>LOOKUP(F1827,'Facture Chronopost'!L:L,'Facture Chronopost'!H:H)</f>
        <v/>
      </c>
      <c r="J1827" s="6">
        <f>TCD!U1828</f>
        <v/>
      </c>
      <c r="K1827">
        <f>K1826</f>
        <v/>
      </c>
      <c r="L1827" s="151">
        <f>_xlfn.XLOOKUP(F1827,'TCD poids'!A:A,'TCD poids'!C:C)</f>
        <v/>
      </c>
      <c r="M1827">
        <f>TCD!T1828</f>
        <v/>
      </c>
      <c r="N1827">
        <f>IF(I1827="",0.2,LOOKUP(I1827,'Pays TVA'!A:A,'Pays TVA'!B:B))</f>
        <v/>
      </c>
      <c r="O1827" s="151">
        <f>IF(TCD!M1828="","",TCD!M1828)</f>
        <v/>
      </c>
      <c r="P1827" s="151">
        <f>IF(TCD!J1828="","",TCD!J1828)</f>
        <v/>
      </c>
      <c r="Q1827" s="151">
        <f>IF(AND(TCD!L1828="",TCD!Q1828=""),"",IF(SUM(TCD!L1828,TCD!Q1828)&gt;15,29,9.5))</f>
        <v/>
      </c>
      <c r="R1827" s="151">
        <f>_xlfn.XLOOKUP(F1827,TCD!E:E,TCD!K:K,"")</f>
        <v/>
      </c>
      <c r="S1827" s="151">
        <f>IF(TCD!I1828="","",IF(TCD!I1828&gt;8.5,17,8.5))</f>
        <v/>
      </c>
      <c r="T1827" s="151">
        <f>TCD!Y1828</f>
        <v/>
      </c>
    </row>
    <row r="1828">
      <c r="A1828" s="13">
        <f>TCD!V1829</f>
        <v/>
      </c>
      <c r="B1828" s="1">
        <f>B1827</f>
        <v/>
      </c>
      <c r="F1828">
        <f>TCD!E1829</f>
        <v/>
      </c>
      <c r="H1828" s="6">
        <f>IF(RIGHT(J1828,3)="BTB","E","P")</f>
        <v/>
      </c>
      <c r="I1828">
        <f>LOOKUP(F1828,'Facture Chronopost'!L:L,'Facture Chronopost'!H:H)</f>
        <v/>
      </c>
      <c r="J1828" s="6">
        <f>TCD!U1829</f>
        <v/>
      </c>
      <c r="K1828">
        <f>K1827</f>
        <v/>
      </c>
      <c r="L1828" s="151">
        <f>_xlfn.XLOOKUP(F1828,'TCD poids'!A:A,'TCD poids'!C:C)</f>
        <v/>
      </c>
      <c r="M1828">
        <f>TCD!T1829</f>
        <v/>
      </c>
      <c r="N1828">
        <f>IF(I1828="",0.2,LOOKUP(I1828,'Pays TVA'!A:A,'Pays TVA'!B:B))</f>
        <v/>
      </c>
      <c r="O1828" s="151">
        <f>IF(TCD!M1829="","",TCD!M1829)</f>
        <v/>
      </c>
      <c r="P1828" s="151">
        <f>IF(TCD!J1829="","",TCD!J1829)</f>
        <v/>
      </c>
      <c r="Q1828" s="151">
        <f>IF(AND(TCD!L1829="",TCD!Q1829=""),"",IF(SUM(TCD!L1829,TCD!Q1829)&gt;15,29,9.5))</f>
        <v/>
      </c>
      <c r="R1828" s="151">
        <f>_xlfn.XLOOKUP(F1828,TCD!E:E,TCD!K:K,"")</f>
        <v/>
      </c>
      <c r="S1828" s="151">
        <f>IF(TCD!I1829="","",IF(TCD!I1829&gt;8.5,17,8.5))</f>
        <v/>
      </c>
      <c r="T1828" s="151">
        <f>TCD!Y1829</f>
        <v/>
      </c>
    </row>
    <row r="1829">
      <c r="A1829" s="13">
        <f>TCD!V1830</f>
        <v/>
      </c>
      <c r="B1829" s="1">
        <f>B1828</f>
        <v/>
      </c>
      <c r="F1829">
        <f>TCD!E1830</f>
        <v/>
      </c>
      <c r="H1829" s="6">
        <f>IF(RIGHT(J1829,3)="BTB","E","P")</f>
        <v/>
      </c>
      <c r="I1829">
        <f>LOOKUP(F1829,'Facture Chronopost'!L:L,'Facture Chronopost'!H:H)</f>
        <v/>
      </c>
      <c r="J1829" s="6">
        <f>TCD!U1830</f>
        <v/>
      </c>
      <c r="K1829">
        <f>K1828</f>
        <v/>
      </c>
      <c r="L1829" s="151">
        <f>_xlfn.XLOOKUP(F1829,'TCD poids'!A:A,'TCD poids'!C:C)</f>
        <v/>
      </c>
      <c r="M1829">
        <f>TCD!T1830</f>
        <v/>
      </c>
      <c r="N1829">
        <f>IF(I1829="",0.2,LOOKUP(I1829,'Pays TVA'!A:A,'Pays TVA'!B:B))</f>
        <v/>
      </c>
      <c r="O1829" s="151">
        <f>IF(TCD!M1830="","",TCD!M1830)</f>
        <v/>
      </c>
      <c r="P1829" s="151">
        <f>IF(TCD!J1830="","",TCD!J1830)</f>
        <v/>
      </c>
      <c r="Q1829" s="151">
        <f>IF(AND(TCD!L1830="",TCD!Q1830=""),"",IF(SUM(TCD!L1830,TCD!Q1830)&gt;15,29,9.5))</f>
        <v/>
      </c>
      <c r="R1829" s="151">
        <f>_xlfn.XLOOKUP(F1829,TCD!E:E,TCD!K:K,"")</f>
        <v/>
      </c>
      <c r="S1829" s="151">
        <f>IF(TCD!I1830="","",IF(TCD!I1830&gt;8.5,17,8.5))</f>
        <v/>
      </c>
      <c r="T1829" s="151">
        <f>TCD!Y1830</f>
        <v/>
      </c>
    </row>
    <row r="1830">
      <c r="A1830" s="13">
        <f>TCD!V1831</f>
        <v/>
      </c>
      <c r="B1830" s="1">
        <f>B1829</f>
        <v/>
      </c>
      <c r="F1830">
        <f>TCD!E1831</f>
        <v/>
      </c>
      <c r="H1830" s="6">
        <f>IF(RIGHT(J1830,3)="BTB","E","P")</f>
        <v/>
      </c>
      <c r="I1830">
        <f>LOOKUP(F1830,'Facture Chronopost'!L:L,'Facture Chronopost'!H:H)</f>
        <v/>
      </c>
      <c r="J1830" s="6">
        <f>TCD!U1831</f>
        <v/>
      </c>
      <c r="K1830">
        <f>K1829</f>
        <v/>
      </c>
      <c r="L1830" s="151">
        <f>_xlfn.XLOOKUP(F1830,'TCD poids'!A:A,'TCD poids'!C:C)</f>
        <v/>
      </c>
      <c r="M1830">
        <f>TCD!T1831</f>
        <v/>
      </c>
      <c r="N1830">
        <f>IF(I1830="",0.2,LOOKUP(I1830,'Pays TVA'!A:A,'Pays TVA'!B:B))</f>
        <v/>
      </c>
      <c r="O1830" s="151">
        <f>IF(TCD!M1831="","",TCD!M1831)</f>
        <v/>
      </c>
      <c r="P1830" s="151">
        <f>IF(TCD!J1831="","",TCD!J1831)</f>
        <v/>
      </c>
      <c r="Q1830" s="151">
        <f>IF(AND(TCD!L1831="",TCD!Q1831=""),"",IF(SUM(TCD!L1831,TCD!Q1831)&gt;15,29,9.5))</f>
        <v/>
      </c>
      <c r="R1830" s="151">
        <f>_xlfn.XLOOKUP(F1830,TCD!E:E,TCD!K:K,"")</f>
        <v/>
      </c>
      <c r="S1830" s="151">
        <f>IF(TCD!I1831="","",IF(TCD!I1831&gt;8.5,17,8.5))</f>
        <v/>
      </c>
      <c r="T1830" s="151">
        <f>TCD!Y1831</f>
        <v/>
      </c>
    </row>
    <row r="1831">
      <c r="A1831" s="13">
        <f>TCD!V1832</f>
        <v/>
      </c>
      <c r="B1831" s="1">
        <f>B1830</f>
        <v/>
      </c>
      <c r="F1831">
        <f>TCD!E1832</f>
        <v/>
      </c>
      <c r="H1831" s="6">
        <f>IF(RIGHT(J1831,3)="BTB","E","P")</f>
        <v/>
      </c>
      <c r="I1831">
        <f>LOOKUP(F1831,'Facture Chronopost'!L:L,'Facture Chronopost'!H:H)</f>
        <v/>
      </c>
      <c r="J1831" s="6">
        <f>TCD!U1832</f>
        <v/>
      </c>
      <c r="K1831">
        <f>K1830</f>
        <v/>
      </c>
      <c r="L1831" s="151">
        <f>_xlfn.XLOOKUP(F1831,'TCD poids'!A:A,'TCD poids'!C:C)</f>
        <v/>
      </c>
      <c r="M1831">
        <f>TCD!T1832</f>
        <v/>
      </c>
      <c r="N1831">
        <f>IF(I1831="",0.2,LOOKUP(I1831,'Pays TVA'!A:A,'Pays TVA'!B:B))</f>
        <v/>
      </c>
      <c r="O1831" s="151">
        <f>IF(TCD!M1832="","",TCD!M1832)</f>
        <v/>
      </c>
      <c r="P1831" s="151">
        <f>IF(TCD!J1832="","",TCD!J1832)</f>
        <v/>
      </c>
      <c r="Q1831" s="151">
        <f>IF(AND(TCD!L1832="",TCD!Q1832=""),"",IF(SUM(TCD!L1832,TCD!Q1832)&gt;15,29,9.5))</f>
        <v/>
      </c>
      <c r="R1831" s="151">
        <f>_xlfn.XLOOKUP(F1831,TCD!E:E,TCD!K:K,"")</f>
        <v/>
      </c>
      <c r="S1831" s="151">
        <f>IF(TCD!I1832="","",IF(TCD!I1832&gt;8.5,17,8.5))</f>
        <v/>
      </c>
      <c r="T1831" s="151">
        <f>TCD!Y1832</f>
        <v/>
      </c>
    </row>
    <row r="1832">
      <c r="A1832" s="13">
        <f>TCD!V1833</f>
        <v/>
      </c>
      <c r="B1832" s="1">
        <f>B1831</f>
        <v/>
      </c>
      <c r="F1832">
        <f>TCD!E1833</f>
        <v/>
      </c>
      <c r="H1832" s="6">
        <f>IF(RIGHT(J1832,3)="BTB","E","P")</f>
        <v/>
      </c>
      <c r="I1832">
        <f>LOOKUP(F1832,'Facture Chronopost'!L:L,'Facture Chronopost'!H:H)</f>
        <v/>
      </c>
      <c r="J1832" s="6">
        <f>TCD!U1833</f>
        <v/>
      </c>
      <c r="K1832">
        <f>K1831</f>
        <v/>
      </c>
      <c r="L1832" s="151">
        <f>_xlfn.XLOOKUP(F1832,'TCD poids'!A:A,'TCD poids'!C:C)</f>
        <v/>
      </c>
      <c r="M1832">
        <f>TCD!T1833</f>
        <v/>
      </c>
      <c r="N1832">
        <f>IF(I1832="",0.2,LOOKUP(I1832,'Pays TVA'!A:A,'Pays TVA'!B:B))</f>
        <v/>
      </c>
      <c r="O1832" s="151">
        <f>IF(TCD!M1833="","",TCD!M1833)</f>
        <v/>
      </c>
      <c r="P1832" s="151">
        <f>IF(TCD!J1833="","",TCD!J1833)</f>
        <v/>
      </c>
      <c r="Q1832" s="151">
        <f>IF(AND(TCD!L1833="",TCD!Q1833=""),"",IF(SUM(TCD!L1833,TCD!Q1833)&gt;15,29,9.5))</f>
        <v/>
      </c>
      <c r="R1832" s="151">
        <f>_xlfn.XLOOKUP(F1832,TCD!E:E,TCD!K:K,"")</f>
        <v/>
      </c>
      <c r="S1832" s="151">
        <f>IF(TCD!I1833="","",IF(TCD!I1833&gt;8.5,17,8.5))</f>
        <v/>
      </c>
      <c r="T1832" s="151">
        <f>TCD!Y1833</f>
        <v/>
      </c>
    </row>
    <row r="1833">
      <c r="A1833" s="13">
        <f>TCD!V1834</f>
        <v/>
      </c>
      <c r="B1833" s="1">
        <f>B1832</f>
        <v/>
      </c>
      <c r="F1833">
        <f>TCD!E1834</f>
        <v/>
      </c>
      <c r="H1833" s="6">
        <f>IF(RIGHT(J1833,3)="BTB","E","P")</f>
        <v/>
      </c>
      <c r="I1833">
        <f>LOOKUP(F1833,'Facture Chronopost'!L:L,'Facture Chronopost'!H:H)</f>
        <v/>
      </c>
      <c r="J1833" s="6">
        <f>TCD!U1834</f>
        <v/>
      </c>
      <c r="K1833">
        <f>K1832</f>
        <v/>
      </c>
      <c r="L1833" s="151">
        <f>_xlfn.XLOOKUP(F1833,'TCD poids'!A:A,'TCD poids'!C:C)</f>
        <v/>
      </c>
      <c r="M1833">
        <f>TCD!T1834</f>
        <v/>
      </c>
      <c r="N1833">
        <f>IF(I1833="",0.2,LOOKUP(I1833,'Pays TVA'!A:A,'Pays TVA'!B:B))</f>
        <v/>
      </c>
      <c r="O1833" s="151">
        <f>IF(TCD!M1834="","",TCD!M1834)</f>
        <v/>
      </c>
      <c r="P1833" s="151">
        <f>IF(TCD!J1834="","",TCD!J1834)</f>
        <v/>
      </c>
      <c r="Q1833" s="151">
        <f>IF(AND(TCD!L1834="",TCD!Q1834=""),"",IF(SUM(TCD!L1834,TCD!Q1834)&gt;15,29,9.5))</f>
        <v/>
      </c>
      <c r="R1833" s="151">
        <f>_xlfn.XLOOKUP(F1833,TCD!E:E,TCD!K:K,"")</f>
        <v/>
      </c>
      <c r="S1833" s="151">
        <f>IF(TCD!I1834="","",IF(TCD!I1834&gt;8.5,17,8.5))</f>
        <v/>
      </c>
      <c r="T1833" s="151">
        <f>TCD!Y1834</f>
        <v/>
      </c>
    </row>
    <row r="1834">
      <c r="A1834" s="13">
        <f>TCD!V1835</f>
        <v/>
      </c>
      <c r="B1834" s="1">
        <f>B1833</f>
        <v/>
      </c>
      <c r="F1834">
        <f>TCD!E1835</f>
        <v/>
      </c>
      <c r="H1834" s="6">
        <f>IF(RIGHT(J1834,3)="BTB","E","P")</f>
        <v/>
      </c>
      <c r="I1834">
        <f>LOOKUP(F1834,'Facture Chronopost'!L:L,'Facture Chronopost'!H:H)</f>
        <v/>
      </c>
      <c r="J1834" s="6">
        <f>TCD!U1835</f>
        <v/>
      </c>
      <c r="K1834">
        <f>K1833</f>
        <v/>
      </c>
      <c r="L1834" s="151">
        <f>_xlfn.XLOOKUP(F1834,'TCD poids'!A:A,'TCD poids'!C:C)</f>
        <v/>
      </c>
      <c r="M1834">
        <f>TCD!T1835</f>
        <v/>
      </c>
      <c r="N1834">
        <f>IF(I1834="",0.2,LOOKUP(I1834,'Pays TVA'!A:A,'Pays TVA'!B:B))</f>
        <v/>
      </c>
      <c r="O1834" s="151">
        <f>IF(TCD!M1835="","",TCD!M1835)</f>
        <v/>
      </c>
      <c r="P1834" s="151">
        <f>IF(TCD!J1835="","",TCD!J1835)</f>
        <v/>
      </c>
      <c r="Q1834" s="151">
        <f>IF(AND(TCD!L1835="",TCD!Q1835=""),"",IF(SUM(TCD!L1835,TCD!Q1835)&gt;15,29,9.5))</f>
        <v/>
      </c>
      <c r="R1834" s="151">
        <f>_xlfn.XLOOKUP(F1834,TCD!E:E,TCD!K:K,"")</f>
        <v/>
      </c>
      <c r="S1834" s="151">
        <f>IF(TCD!I1835="","",IF(TCD!I1835&gt;8.5,17,8.5))</f>
        <v/>
      </c>
      <c r="T1834" s="151">
        <f>TCD!Y1835</f>
        <v/>
      </c>
    </row>
    <row r="1835">
      <c r="A1835" s="13">
        <f>TCD!V1836</f>
        <v/>
      </c>
      <c r="B1835" s="1">
        <f>B1834</f>
        <v/>
      </c>
      <c r="F1835">
        <f>TCD!E1836</f>
        <v/>
      </c>
      <c r="H1835" s="6">
        <f>IF(RIGHT(J1835,3)="BTB","E","P")</f>
        <v/>
      </c>
      <c r="I1835">
        <f>LOOKUP(F1835,'Facture Chronopost'!L:L,'Facture Chronopost'!H:H)</f>
        <v/>
      </c>
      <c r="J1835" s="6">
        <f>TCD!U1836</f>
        <v/>
      </c>
      <c r="K1835">
        <f>K1834</f>
        <v/>
      </c>
      <c r="L1835" s="151">
        <f>_xlfn.XLOOKUP(F1835,'TCD poids'!A:A,'TCD poids'!C:C)</f>
        <v/>
      </c>
      <c r="M1835">
        <f>TCD!T1836</f>
        <v/>
      </c>
      <c r="N1835">
        <f>IF(I1835="",0.2,LOOKUP(I1835,'Pays TVA'!A:A,'Pays TVA'!B:B))</f>
        <v/>
      </c>
      <c r="O1835" s="151">
        <f>IF(TCD!M1836="","",TCD!M1836)</f>
        <v/>
      </c>
      <c r="P1835" s="151">
        <f>IF(TCD!J1836="","",TCD!J1836)</f>
        <v/>
      </c>
      <c r="Q1835" s="151">
        <f>IF(AND(TCD!L1836="",TCD!Q1836=""),"",IF(SUM(TCD!L1836,TCD!Q1836)&gt;15,29,9.5))</f>
        <v/>
      </c>
      <c r="R1835" s="151">
        <f>_xlfn.XLOOKUP(F1835,TCD!E:E,TCD!K:K,"")</f>
        <v/>
      </c>
      <c r="S1835" s="151">
        <f>IF(TCD!I1836="","",IF(TCD!I1836&gt;8.5,17,8.5))</f>
        <v/>
      </c>
      <c r="T1835" s="151">
        <f>TCD!Y1836</f>
        <v/>
      </c>
    </row>
    <row r="1836">
      <c r="A1836" s="13">
        <f>TCD!V1837</f>
        <v/>
      </c>
      <c r="B1836" s="1">
        <f>B1835</f>
        <v/>
      </c>
      <c r="F1836">
        <f>TCD!E1837</f>
        <v/>
      </c>
      <c r="H1836" s="6">
        <f>IF(RIGHT(J1836,3)="BTB","E","P")</f>
        <v/>
      </c>
      <c r="I1836">
        <f>LOOKUP(F1836,'Facture Chronopost'!L:L,'Facture Chronopost'!H:H)</f>
        <v/>
      </c>
      <c r="J1836" s="6">
        <f>TCD!U1837</f>
        <v/>
      </c>
      <c r="K1836">
        <f>K1835</f>
        <v/>
      </c>
      <c r="L1836" s="151">
        <f>_xlfn.XLOOKUP(F1836,'TCD poids'!A:A,'TCD poids'!C:C)</f>
        <v/>
      </c>
      <c r="M1836">
        <f>TCD!T1837</f>
        <v/>
      </c>
      <c r="N1836">
        <f>IF(I1836="",0.2,LOOKUP(I1836,'Pays TVA'!A:A,'Pays TVA'!B:B))</f>
        <v/>
      </c>
      <c r="O1836" s="151">
        <f>IF(TCD!M1837="","",TCD!M1837)</f>
        <v/>
      </c>
      <c r="P1836" s="151">
        <f>IF(TCD!J1837="","",TCD!J1837)</f>
        <v/>
      </c>
      <c r="Q1836" s="151">
        <f>IF(AND(TCD!L1837="",TCD!Q1837=""),"",IF(SUM(TCD!L1837,TCD!Q1837)&gt;15,29,9.5))</f>
        <v/>
      </c>
      <c r="R1836" s="151">
        <f>_xlfn.XLOOKUP(F1836,TCD!E:E,TCD!K:K,"")</f>
        <v/>
      </c>
      <c r="S1836" s="151">
        <f>IF(TCD!I1837="","",IF(TCD!I1837&gt;8.5,17,8.5))</f>
        <v/>
      </c>
      <c r="T1836" s="151">
        <f>TCD!Y1837</f>
        <v/>
      </c>
    </row>
    <row r="1837">
      <c r="A1837" s="13">
        <f>TCD!V1838</f>
        <v/>
      </c>
      <c r="B1837" s="1">
        <f>B1836</f>
        <v/>
      </c>
      <c r="F1837">
        <f>TCD!E1838</f>
        <v/>
      </c>
      <c r="H1837" s="6">
        <f>IF(RIGHT(J1837,3)="BTB","E","P")</f>
        <v/>
      </c>
      <c r="I1837">
        <f>LOOKUP(F1837,'Facture Chronopost'!L:L,'Facture Chronopost'!H:H)</f>
        <v/>
      </c>
      <c r="J1837" s="6">
        <f>TCD!U1838</f>
        <v/>
      </c>
      <c r="K1837">
        <f>K1836</f>
        <v/>
      </c>
      <c r="L1837" s="151">
        <f>_xlfn.XLOOKUP(F1837,'TCD poids'!A:A,'TCD poids'!C:C)</f>
        <v/>
      </c>
      <c r="M1837">
        <f>TCD!T1838</f>
        <v/>
      </c>
      <c r="N1837">
        <f>IF(I1837="",0.2,LOOKUP(I1837,'Pays TVA'!A:A,'Pays TVA'!B:B))</f>
        <v/>
      </c>
      <c r="O1837" s="151">
        <f>IF(TCD!M1838="","",TCD!M1838)</f>
        <v/>
      </c>
      <c r="P1837" s="151">
        <f>IF(TCD!J1838="","",TCD!J1838)</f>
        <v/>
      </c>
      <c r="Q1837" s="151">
        <f>IF(AND(TCD!L1838="",TCD!Q1838=""),"",IF(SUM(TCD!L1838,TCD!Q1838)&gt;15,29,9.5))</f>
        <v/>
      </c>
      <c r="R1837" s="151">
        <f>_xlfn.XLOOKUP(F1837,TCD!E:E,TCD!K:K,"")</f>
        <v/>
      </c>
      <c r="S1837" s="151">
        <f>IF(TCD!I1838="","",IF(TCD!I1838&gt;8.5,17,8.5))</f>
        <v/>
      </c>
      <c r="T1837" s="151">
        <f>TCD!Y1838</f>
        <v/>
      </c>
    </row>
    <row r="1838">
      <c r="A1838" s="13">
        <f>TCD!V1839</f>
        <v/>
      </c>
      <c r="B1838" s="1">
        <f>B1837</f>
        <v/>
      </c>
      <c r="F1838">
        <f>TCD!E1839</f>
        <v/>
      </c>
      <c r="H1838" s="6">
        <f>IF(RIGHT(J1838,3)="BTB","E","P")</f>
        <v/>
      </c>
      <c r="I1838">
        <f>LOOKUP(F1838,'Facture Chronopost'!L:L,'Facture Chronopost'!H:H)</f>
        <v/>
      </c>
      <c r="J1838" s="6">
        <f>TCD!U1839</f>
        <v/>
      </c>
      <c r="K1838">
        <f>K1837</f>
        <v/>
      </c>
      <c r="L1838" s="151">
        <f>_xlfn.XLOOKUP(F1838,'TCD poids'!A:A,'TCD poids'!C:C)</f>
        <v/>
      </c>
      <c r="M1838">
        <f>TCD!T1839</f>
        <v/>
      </c>
      <c r="N1838">
        <f>IF(I1838="",0.2,LOOKUP(I1838,'Pays TVA'!A:A,'Pays TVA'!B:B))</f>
        <v/>
      </c>
      <c r="O1838" s="151">
        <f>IF(TCD!M1839="","",TCD!M1839)</f>
        <v/>
      </c>
      <c r="P1838" s="151">
        <f>IF(TCD!J1839="","",TCD!J1839)</f>
        <v/>
      </c>
      <c r="Q1838" s="151">
        <f>IF(AND(TCD!L1839="",TCD!Q1839=""),"",IF(SUM(TCD!L1839,TCD!Q1839)&gt;15,29,9.5))</f>
        <v/>
      </c>
      <c r="R1838" s="151">
        <f>_xlfn.XLOOKUP(F1838,TCD!E:E,TCD!K:K,"")</f>
        <v/>
      </c>
      <c r="S1838" s="151">
        <f>IF(TCD!I1839="","",IF(TCD!I1839&gt;8.5,17,8.5))</f>
        <v/>
      </c>
      <c r="T1838" s="151">
        <f>TCD!Y1839</f>
        <v/>
      </c>
    </row>
    <row r="1839">
      <c r="A1839" s="13">
        <f>TCD!V1840</f>
        <v/>
      </c>
      <c r="B1839" s="1">
        <f>B1838</f>
        <v/>
      </c>
      <c r="F1839">
        <f>TCD!E1840</f>
        <v/>
      </c>
      <c r="H1839" s="6">
        <f>IF(RIGHT(J1839,3)="BTB","E","P")</f>
        <v/>
      </c>
      <c r="I1839">
        <f>LOOKUP(F1839,'Facture Chronopost'!L:L,'Facture Chronopost'!H:H)</f>
        <v/>
      </c>
      <c r="J1839" s="6">
        <f>TCD!U1840</f>
        <v/>
      </c>
      <c r="K1839">
        <f>K1838</f>
        <v/>
      </c>
      <c r="L1839" s="151">
        <f>_xlfn.XLOOKUP(F1839,'TCD poids'!A:A,'TCD poids'!C:C)</f>
        <v/>
      </c>
      <c r="M1839">
        <f>TCD!T1840</f>
        <v/>
      </c>
      <c r="N1839">
        <f>IF(I1839="",0.2,LOOKUP(I1839,'Pays TVA'!A:A,'Pays TVA'!B:B))</f>
        <v/>
      </c>
      <c r="O1839" s="151">
        <f>IF(TCD!M1840="","",TCD!M1840)</f>
        <v/>
      </c>
      <c r="P1839" s="151">
        <f>IF(TCD!J1840="","",TCD!J1840)</f>
        <v/>
      </c>
      <c r="Q1839" s="151">
        <f>IF(AND(TCD!L1840="",TCD!Q1840=""),"",IF(SUM(TCD!L1840,TCD!Q1840)&gt;15,29,9.5))</f>
        <v/>
      </c>
      <c r="R1839" s="151">
        <f>_xlfn.XLOOKUP(F1839,TCD!E:E,TCD!K:K,"")</f>
        <v/>
      </c>
      <c r="S1839" s="151">
        <f>IF(TCD!I1840="","",IF(TCD!I1840&gt;8.5,17,8.5))</f>
        <v/>
      </c>
      <c r="T1839" s="151">
        <f>TCD!Y1840</f>
        <v/>
      </c>
    </row>
    <row r="1840">
      <c r="A1840" s="13">
        <f>TCD!V1841</f>
        <v/>
      </c>
      <c r="B1840" s="1">
        <f>B1839</f>
        <v/>
      </c>
      <c r="F1840">
        <f>TCD!E1841</f>
        <v/>
      </c>
      <c r="H1840" s="6">
        <f>IF(RIGHT(J1840,3)="BTB","E","P")</f>
        <v/>
      </c>
      <c r="I1840">
        <f>LOOKUP(F1840,'Facture Chronopost'!L:L,'Facture Chronopost'!H:H)</f>
        <v/>
      </c>
      <c r="J1840" s="6">
        <f>TCD!U1841</f>
        <v/>
      </c>
      <c r="K1840">
        <f>K1839</f>
        <v/>
      </c>
      <c r="L1840" s="151">
        <f>_xlfn.XLOOKUP(F1840,'TCD poids'!A:A,'TCD poids'!C:C)</f>
        <v/>
      </c>
      <c r="M1840">
        <f>TCD!T1841</f>
        <v/>
      </c>
      <c r="N1840">
        <f>IF(I1840="",0.2,LOOKUP(I1840,'Pays TVA'!A:A,'Pays TVA'!B:B))</f>
        <v/>
      </c>
      <c r="O1840" s="151">
        <f>IF(TCD!M1841="","",TCD!M1841)</f>
        <v/>
      </c>
      <c r="P1840" s="151">
        <f>IF(TCD!J1841="","",TCD!J1841)</f>
        <v/>
      </c>
      <c r="Q1840" s="151">
        <f>IF(AND(TCD!L1841="",TCD!Q1841=""),"",IF(SUM(TCD!L1841,TCD!Q1841)&gt;15,29,9.5))</f>
        <v/>
      </c>
      <c r="R1840" s="151">
        <f>_xlfn.XLOOKUP(F1840,TCD!E:E,TCD!K:K,"")</f>
        <v/>
      </c>
      <c r="S1840" s="151">
        <f>IF(TCD!I1841="","",IF(TCD!I1841&gt;8.5,17,8.5))</f>
        <v/>
      </c>
      <c r="T1840" s="151">
        <f>TCD!Y1841</f>
        <v/>
      </c>
    </row>
    <row r="1841">
      <c r="A1841" s="13">
        <f>TCD!V1842</f>
        <v/>
      </c>
      <c r="B1841" s="1">
        <f>B1840</f>
        <v/>
      </c>
      <c r="F1841">
        <f>TCD!E1842</f>
        <v/>
      </c>
      <c r="H1841" s="6">
        <f>IF(RIGHT(J1841,3)="BTB","E","P")</f>
        <v/>
      </c>
      <c r="I1841">
        <f>LOOKUP(F1841,'Facture Chronopost'!L:L,'Facture Chronopost'!H:H)</f>
        <v/>
      </c>
      <c r="J1841" s="6">
        <f>TCD!U1842</f>
        <v/>
      </c>
      <c r="K1841">
        <f>K1840</f>
        <v/>
      </c>
      <c r="L1841" s="151">
        <f>_xlfn.XLOOKUP(F1841,'TCD poids'!A:A,'TCD poids'!C:C)</f>
        <v/>
      </c>
      <c r="M1841">
        <f>TCD!T1842</f>
        <v/>
      </c>
      <c r="N1841">
        <f>IF(I1841="",0.2,LOOKUP(I1841,'Pays TVA'!A:A,'Pays TVA'!B:B))</f>
        <v/>
      </c>
      <c r="O1841" s="151">
        <f>IF(TCD!M1842="","",TCD!M1842)</f>
        <v/>
      </c>
      <c r="P1841" s="151">
        <f>IF(TCD!J1842="","",TCD!J1842)</f>
        <v/>
      </c>
      <c r="Q1841" s="151">
        <f>IF(AND(TCD!L1842="",TCD!Q1842=""),"",IF(SUM(TCD!L1842,TCD!Q1842)&gt;15,29,9.5))</f>
        <v/>
      </c>
      <c r="R1841" s="151">
        <f>_xlfn.XLOOKUP(F1841,TCD!E:E,TCD!K:K,"")</f>
        <v/>
      </c>
      <c r="S1841" s="151">
        <f>IF(TCD!I1842="","",IF(TCD!I1842&gt;8.5,17,8.5))</f>
        <v/>
      </c>
      <c r="T1841" s="151">
        <f>TCD!Y1842</f>
        <v/>
      </c>
    </row>
    <row r="1842">
      <c r="A1842" s="13">
        <f>TCD!V1843</f>
        <v/>
      </c>
      <c r="B1842" s="1">
        <f>B1841</f>
        <v/>
      </c>
      <c r="F1842">
        <f>TCD!E1843</f>
        <v/>
      </c>
      <c r="H1842" s="6">
        <f>IF(RIGHT(J1842,3)="BTB","E","P")</f>
        <v/>
      </c>
      <c r="I1842">
        <f>LOOKUP(F1842,'Facture Chronopost'!L:L,'Facture Chronopost'!H:H)</f>
        <v/>
      </c>
      <c r="J1842" s="6">
        <f>TCD!U1843</f>
        <v/>
      </c>
      <c r="K1842">
        <f>K1841</f>
        <v/>
      </c>
      <c r="L1842" s="151">
        <f>_xlfn.XLOOKUP(F1842,'TCD poids'!A:A,'TCD poids'!C:C)</f>
        <v/>
      </c>
      <c r="M1842">
        <f>TCD!T1843</f>
        <v/>
      </c>
      <c r="N1842">
        <f>IF(I1842="",0.2,LOOKUP(I1842,'Pays TVA'!A:A,'Pays TVA'!B:B))</f>
        <v/>
      </c>
      <c r="O1842" s="151">
        <f>IF(TCD!M1843="","",TCD!M1843)</f>
        <v/>
      </c>
      <c r="P1842" s="151">
        <f>IF(TCD!J1843="","",TCD!J1843)</f>
        <v/>
      </c>
      <c r="Q1842" s="151">
        <f>IF(AND(TCD!L1843="",TCD!Q1843=""),"",IF(SUM(TCD!L1843,TCD!Q1843)&gt;15,29,9.5))</f>
        <v/>
      </c>
      <c r="R1842" s="151">
        <f>_xlfn.XLOOKUP(F1842,TCD!E:E,TCD!K:K,"")</f>
        <v/>
      </c>
      <c r="S1842" s="151">
        <f>IF(TCD!I1843="","",IF(TCD!I1843&gt;8.5,17,8.5))</f>
        <v/>
      </c>
      <c r="T1842" s="151">
        <f>TCD!Y1843</f>
        <v/>
      </c>
    </row>
    <row r="1843">
      <c r="A1843" s="13">
        <f>TCD!V1844</f>
        <v/>
      </c>
      <c r="B1843" s="1">
        <f>B1842</f>
        <v/>
      </c>
      <c r="F1843">
        <f>TCD!E1844</f>
        <v/>
      </c>
      <c r="H1843" s="6">
        <f>IF(RIGHT(J1843,3)="BTB","E","P")</f>
        <v/>
      </c>
      <c r="I1843">
        <f>LOOKUP(F1843,'Facture Chronopost'!L:L,'Facture Chronopost'!H:H)</f>
        <v/>
      </c>
      <c r="J1843" s="6">
        <f>TCD!U1844</f>
        <v/>
      </c>
      <c r="K1843">
        <f>K1842</f>
        <v/>
      </c>
      <c r="L1843" s="151">
        <f>_xlfn.XLOOKUP(F1843,'TCD poids'!A:A,'TCD poids'!C:C)</f>
        <v/>
      </c>
      <c r="M1843">
        <f>TCD!T1844</f>
        <v/>
      </c>
      <c r="N1843">
        <f>IF(I1843="",0.2,LOOKUP(I1843,'Pays TVA'!A:A,'Pays TVA'!B:B))</f>
        <v/>
      </c>
      <c r="O1843" s="151">
        <f>IF(TCD!M1844="","",TCD!M1844)</f>
        <v/>
      </c>
      <c r="P1843" s="151">
        <f>IF(TCD!J1844="","",TCD!J1844)</f>
        <v/>
      </c>
      <c r="Q1843" s="151">
        <f>IF(AND(TCD!L1844="",TCD!Q1844=""),"",IF(SUM(TCD!L1844,TCD!Q1844)&gt;15,29,9.5))</f>
        <v/>
      </c>
      <c r="R1843" s="151">
        <f>_xlfn.XLOOKUP(F1843,TCD!E:E,TCD!K:K,"")</f>
        <v/>
      </c>
      <c r="S1843" s="151">
        <f>IF(TCD!I1844="","",IF(TCD!I1844&gt;8.5,17,8.5))</f>
        <v/>
      </c>
      <c r="T1843" s="151">
        <f>TCD!Y1844</f>
        <v/>
      </c>
    </row>
    <row r="1844">
      <c r="A1844" s="13">
        <f>TCD!V1845</f>
        <v/>
      </c>
      <c r="B1844" s="1">
        <f>B1843</f>
        <v/>
      </c>
      <c r="F1844">
        <f>TCD!E1845</f>
        <v/>
      </c>
      <c r="H1844" s="6">
        <f>IF(RIGHT(J1844,3)="BTB","E","P")</f>
        <v/>
      </c>
      <c r="I1844">
        <f>LOOKUP(F1844,'Facture Chronopost'!L:L,'Facture Chronopost'!H:H)</f>
        <v/>
      </c>
      <c r="J1844" s="6">
        <f>TCD!U1845</f>
        <v/>
      </c>
      <c r="K1844">
        <f>K1843</f>
        <v/>
      </c>
      <c r="L1844" s="151">
        <f>_xlfn.XLOOKUP(F1844,'TCD poids'!A:A,'TCD poids'!C:C)</f>
        <v/>
      </c>
      <c r="M1844">
        <f>TCD!T1845</f>
        <v/>
      </c>
      <c r="N1844">
        <f>IF(I1844="",0.2,LOOKUP(I1844,'Pays TVA'!A:A,'Pays TVA'!B:B))</f>
        <v/>
      </c>
      <c r="O1844" s="151">
        <f>IF(TCD!M1845="","",TCD!M1845)</f>
        <v/>
      </c>
      <c r="P1844" s="151">
        <f>IF(TCD!J1845="","",TCD!J1845)</f>
        <v/>
      </c>
      <c r="Q1844" s="151">
        <f>IF(AND(TCD!L1845="",TCD!Q1845=""),"",IF(SUM(TCD!L1845,TCD!Q1845)&gt;15,29,9.5))</f>
        <v/>
      </c>
      <c r="R1844" s="151">
        <f>_xlfn.XLOOKUP(F1844,TCD!E:E,TCD!K:K,"")</f>
        <v/>
      </c>
      <c r="S1844" s="151">
        <f>IF(TCD!I1845="","",IF(TCD!I1845&gt;8.5,17,8.5))</f>
        <v/>
      </c>
      <c r="T1844" s="151">
        <f>TCD!Y1845</f>
        <v/>
      </c>
    </row>
    <row r="1845">
      <c r="A1845" s="13">
        <f>TCD!V1846</f>
        <v/>
      </c>
      <c r="B1845" s="1">
        <f>B1844</f>
        <v/>
      </c>
      <c r="F1845">
        <f>TCD!E1846</f>
        <v/>
      </c>
      <c r="H1845" s="6">
        <f>IF(RIGHT(J1845,3)="BTB","E","P")</f>
        <v/>
      </c>
      <c r="I1845">
        <f>LOOKUP(F1845,'Facture Chronopost'!L:L,'Facture Chronopost'!H:H)</f>
        <v/>
      </c>
      <c r="J1845" s="6">
        <f>TCD!U1846</f>
        <v/>
      </c>
      <c r="K1845">
        <f>K1844</f>
        <v/>
      </c>
      <c r="L1845" s="151">
        <f>_xlfn.XLOOKUP(F1845,'TCD poids'!A:A,'TCD poids'!C:C)</f>
        <v/>
      </c>
      <c r="M1845">
        <f>TCD!T1846</f>
        <v/>
      </c>
      <c r="N1845">
        <f>IF(I1845="",0.2,LOOKUP(I1845,'Pays TVA'!A:A,'Pays TVA'!B:B))</f>
        <v/>
      </c>
      <c r="O1845" s="151">
        <f>IF(TCD!M1846="","",TCD!M1846)</f>
        <v/>
      </c>
      <c r="P1845" s="151">
        <f>IF(TCD!J1846="","",TCD!J1846)</f>
        <v/>
      </c>
      <c r="Q1845" s="151">
        <f>IF(AND(TCD!L1846="",TCD!Q1846=""),"",IF(SUM(TCD!L1846,TCD!Q1846)&gt;15,29,9.5))</f>
        <v/>
      </c>
      <c r="R1845" s="151">
        <f>_xlfn.XLOOKUP(F1845,TCD!E:E,TCD!K:K,"")</f>
        <v/>
      </c>
      <c r="S1845" s="151">
        <f>IF(TCD!I1846="","",IF(TCD!I1846&gt;8.5,17,8.5))</f>
        <v/>
      </c>
      <c r="T1845" s="151">
        <f>TCD!Y1846</f>
        <v/>
      </c>
    </row>
    <row r="1846">
      <c r="A1846" s="13">
        <f>TCD!V1847</f>
        <v/>
      </c>
      <c r="B1846" s="1">
        <f>B1845</f>
        <v/>
      </c>
      <c r="F1846">
        <f>TCD!E1847</f>
        <v/>
      </c>
      <c r="H1846" s="6">
        <f>IF(RIGHT(J1846,3)="BTB","E","P")</f>
        <v/>
      </c>
      <c r="I1846">
        <f>LOOKUP(F1846,'Facture Chronopost'!L:L,'Facture Chronopost'!H:H)</f>
        <v/>
      </c>
      <c r="J1846" s="6">
        <f>TCD!U1847</f>
        <v/>
      </c>
      <c r="K1846">
        <f>K1845</f>
        <v/>
      </c>
      <c r="L1846" s="151">
        <f>_xlfn.XLOOKUP(F1846,'TCD poids'!A:A,'TCD poids'!C:C)</f>
        <v/>
      </c>
      <c r="M1846">
        <f>TCD!T1847</f>
        <v/>
      </c>
      <c r="N1846">
        <f>IF(I1846="",0.2,LOOKUP(I1846,'Pays TVA'!A:A,'Pays TVA'!B:B))</f>
        <v/>
      </c>
      <c r="O1846" s="151">
        <f>IF(TCD!M1847="","",TCD!M1847)</f>
        <v/>
      </c>
      <c r="P1846" s="151">
        <f>IF(TCD!J1847="","",TCD!J1847)</f>
        <v/>
      </c>
      <c r="Q1846" s="151">
        <f>IF(AND(TCD!L1847="",TCD!Q1847=""),"",IF(SUM(TCD!L1847,TCD!Q1847)&gt;15,29,9.5))</f>
        <v/>
      </c>
      <c r="R1846" s="151">
        <f>_xlfn.XLOOKUP(F1846,TCD!E:E,TCD!K:K,"")</f>
        <v/>
      </c>
      <c r="S1846" s="151">
        <f>IF(TCD!I1847="","",IF(TCD!I1847&gt;8.5,17,8.5))</f>
        <v/>
      </c>
      <c r="T1846" s="151">
        <f>TCD!Y1847</f>
        <v/>
      </c>
    </row>
    <row r="1847">
      <c r="A1847" s="13">
        <f>TCD!V1848</f>
        <v/>
      </c>
      <c r="B1847" s="1">
        <f>B1846</f>
        <v/>
      </c>
      <c r="F1847">
        <f>TCD!E1848</f>
        <v/>
      </c>
      <c r="H1847" s="6">
        <f>IF(RIGHT(J1847,3)="BTB","E","P")</f>
        <v/>
      </c>
      <c r="I1847">
        <f>LOOKUP(F1847,'Facture Chronopost'!L:L,'Facture Chronopost'!H:H)</f>
        <v/>
      </c>
      <c r="J1847" s="6">
        <f>TCD!U1848</f>
        <v/>
      </c>
      <c r="K1847">
        <f>K1846</f>
        <v/>
      </c>
      <c r="L1847" s="151">
        <f>_xlfn.XLOOKUP(F1847,'TCD poids'!A:A,'TCD poids'!C:C)</f>
        <v/>
      </c>
      <c r="M1847">
        <f>TCD!T1848</f>
        <v/>
      </c>
      <c r="N1847">
        <f>IF(I1847="",0.2,LOOKUP(I1847,'Pays TVA'!A:A,'Pays TVA'!B:B))</f>
        <v/>
      </c>
      <c r="O1847" s="151">
        <f>IF(TCD!M1848="","",TCD!M1848)</f>
        <v/>
      </c>
      <c r="P1847" s="151">
        <f>IF(TCD!J1848="","",TCD!J1848)</f>
        <v/>
      </c>
      <c r="Q1847" s="151">
        <f>IF(AND(TCD!L1848="",TCD!Q1848=""),"",IF(SUM(TCD!L1848,TCD!Q1848)&gt;15,29,9.5))</f>
        <v/>
      </c>
      <c r="R1847" s="151">
        <f>_xlfn.XLOOKUP(F1847,TCD!E:E,TCD!K:K,"")</f>
        <v/>
      </c>
      <c r="S1847" s="151">
        <f>IF(TCD!I1848="","",IF(TCD!I1848&gt;8.5,17,8.5))</f>
        <v/>
      </c>
      <c r="T1847" s="151">
        <f>TCD!Y1848</f>
        <v/>
      </c>
    </row>
    <row r="1848">
      <c r="A1848" s="13">
        <f>TCD!V1849</f>
        <v/>
      </c>
      <c r="B1848" s="1">
        <f>B1847</f>
        <v/>
      </c>
      <c r="F1848">
        <f>TCD!E1849</f>
        <v/>
      </c>
      <c r="H1848" s="6">
        <f>IF(RIGHT(J1848,3)="BTB","E","P")</f>
        <v/>
      </c>
      <c r="I1848">
        <f>LOOKUP(F1848,'Facture Chronopost'!L:L,'Facture Chronopost'!H:H)</f>
        <v/>
      </c>
      <c r="J1848" s="6">
        <f>TCD!U1849</f>
        <v/>
      </c>
      <c r="K1848">
        <f>K1847</f>
        <v/>
      </c>
      <c r="L1848" s="151">
        <f>_xlfn.XLOOKUP(F1848,'TCD poids'!A:A,'TCD poids'!C:C)</f>
        <v/>
      </c>
      <c r="M1848">
        <f>TCD!T1849</f>
        <v/>
      </c>
      <c r="N1848">
        <f>IF(I1848="",0.2,LOOKUP(I1848,'Pays TVA'!A:A,'Pays TVA'!B:B))</f>
        <v/>
      </c>
      <c r="O1848" s="151">
        <f>IF(TCD!M1849="","",TCD!M1849)</f>
        <v/>
      </c>
      <c r="P1848" s="151">
        <f>IF(TCD!J1849="","",TCD!J1849)</f>
        <v/>
      </c>
      <c r="Q1848" s="151">
        <f>IF(AND(TCD!L1849="",TCD!Q1849=""),"",IF(SUM(TCD!L1849,TCD!Q1849)&gt;15,29,9.5))</f>
        <v/>
      </c>
      <c r="R1848" s="151">
        <f>_xlfn.XLOOKUP(F1848,TCD!E:E,TCD!K:K,"")</f>
        <v/>
      </c>
      <c r="S1848" s="151">
        <f>IF(TCD!I1849="","",IF(TCD!I1849&gt;8.5,17,8.5))</f>
        <v/>
      </c>
      <c r="T1848" s="151">
        <f>TCD!Y1849</f>
        <v/>
      </c>
    </row>
    <row r="1849">
      <c r="A1849" s="13">
        <f>TCD!V1850</f>
        <v/>
      </c>
      <c r="B1849" s="1">
        <f>B1848</f>
        <v/>
      </c>
      <c r="F1849">
        <f>TCD!E1850</f>
        <v/>
      </c>
      <c r="H1849" s="6">
        <f>IF(RIGHT(J1849,3)="BTB","E","P")</f>
        <v/>
      </c>
      <c r="I1849">
        <f>LOOKUP(F1849,'Facture Chronopost'!L:L,'Facture Chronopost'!H:H)</f>
        <v/>
      </c>
      <c r="J1849" s="6">
        <f>TCD!U1850</f>
        <v/>
      </c>
      <c r="K1849">
        <f>K1848</f>
        <v/>
      </c>
      <c r="L1849" s="151">
        <f>_xlfn.XLOOKUP(F1849,'TCD poids'!A:A,'TCD poids'!C:C)</f>
        <v/>
      </c>
      <c r="M1849">
        <f>TCD!T1850</f>
        <v/>
      </c>
      <c r="N1849">
        <f>IF(I1849="",0.2,LOOKUP(I1849,'Pays TVA'!A:A,'Pays TVA'!B:B))</f>
        <v/>
      </c>
      <c r="O1849" s="151">
        <f>IF(TCD!M1850="","",TCD!M1850)</f>
        <v/>
      </c>
      <c r="P1849" s="151">
        <f>IF(TCD!J1850="","",TCD!J1850)</f>
        <v/>
      </c>
      <c r="Q1849" s="151">
        <f>IF(AND(TCD!L1850="",TCD!Q1850=""),"",IF(SUM(TCD!L1850,TCD!Q1850)&gt;15,29,9.5))</f>
        <v/>
      </c>
      <c r="R1849" s="151">
        <f>_xlfn.XLOOKUP(F1849,TCD!E:E,TCD!K:K,"")</f>
        <v/>
      </c>
      <c r="S1849" s="151">
        <f>IF(TCD!I1850="","",IF(TCD!I1850&gt;8.5,17,8.5))</f>
        <v/>
      </c>
      <c r="T1849" s="151">
        <f>TCD!Y1850</f>
        <v/>
      </c>
    </row>
    <row r="1850">
      <c r="A1850" s="13">
        <f>TCD!V1851</f>
        <v/>
      </c>
      <c r="B1850" s="1">
        <f>B1849</f>
        <v/>
      </c>
      <c r="F1850">
        <f>TCD!E1851</f>
        <v/>
      </c>
      <c r="H1850" s="6">
        <f>IF(RIGHT(J1850,3)="BTB","E","P")</f>
        <v/>
      </c>
      <c r="I1850">
        <f>LOOKUP(F1850,'Facture Chronopost'!L:L,'Facture Chronopost'!H:H)</f>
        <v/>
      </c>
      <c r="J1850" s="6">
        <f>TCD!U1851</f>
        <v/>
      </c>
      <c r="K1850">
        <f>K1849</f>
        <v/>
      </c>
      <c r="L1850" s="151">
        <f>_xlfn.XLOOKUP(F1850,'TCD poids'!A:A,'TCD poids'!C:C)</f>
        <v/>
      </c>
      <c r="M1850">
        <f>TCD!T1851</f>
        <v/>
      </c>
      <c r="N1850">
        <f>IF(I1850="",0.2,LOOKUP(I1850,'Pays TVA'!A:A,'Pays TVA'!B:B))</f>
        <v/>
      </c>
      <c r="O1850" s="151">
        <f>IF(TCD!M1851="","",TCD!M1851)</f>
        <v/>
      </c>
      <c r="P1850" s="151">
        <f>IF(TCD!J1851="","",TCD!J1851)</f>
        <v/>
      </c>
      <c r="Q1850" s="151">
        <f>IF(AND(TCD!L1851="",TCD!Q1851=""),"",IF(SUM(TCD!L1851,TCD!Q1851)&gt;15,29,9.5))</f>
        <v/>
      </c>
      <c r="R1850" s="151">
        <f>_xlfn.XLOOKUP(F1850,TCD!E:E,TCD!K:K,"")</f>
        <v/>
      </c>
      <c r="S1850" s="151">
        <f>IF(TCD!I1851="","",IF(TCD!I1851&gt;8.5,17,8.5))</f>
        <v/>
      </c>
      <c r="T1850" s="151">
        <f>TCD!Y1851</f>
        <v/>
      </c>
    </row>
    <row r="1851">
      <c r="A1851" s="13">
        <f>TCD!V1852</f>
        <v/>
      </c>
      <c r="B1851" s="1">
        <f>B1850</f>
        <v/>
      </c>
      <c r="F1851">
        <f>TCD!E1852</f>
        <v/>
      </c>
      <c r="H1851" s="6">
        <f>IF(RIGHT(J1851,3)="BTB","E","P")</f>
        <v/>
      </c>
      <c r="I1851">
        <f>LOOKUP(F1851,'Facture Chronopost'!L:L,'Facture Chronopost'!H:H)</f>
        <v/>
      </c>
      <c r="J1851" s="6">
        <f>TCD!U1852</f>
        <v/>
      </c>
      <c r="K1851">
        <f>K1850</f>
        <v/>
      </c>
      <c r="L1851" s="151">
        <f>_xlfn.XLOOKUP(F1851,'TCD poids'!A:A,'TCD poids'!C:C)</f>
        <v/>
      </c>
      <c r="M1851">
        <f>TCD!T1852</f>
        <v/>
      </c>
      <c r="N1851">
        <f>IF(I1851="",0.2,LOOKUP(I1851,'Pays TVA'!A:A,'Pays TVA'!B:B))</f>
        <v/>
      </c>
      <c r="O1851" s="151">
        <f>IF(TCD!M1852="","",TCD!M1852)</f>
        <v/>
      </c>
      <c r="P1851" s="151">
        <f>IF(TCD!J1852="","",TCD!J1852)</f>
        <v/>
      </c>
      <c r="Q1851" s="151">
        <f>IF(AND(TCD!L1852="",TCD!Q1852=""),"",IF(SUM(TCD!L1852,TCD!Q1852)&gt;15,29,9.5))</f>
        <v/>
      </c>
      <c r="R1851" s="151">
        <f>_xlfn.XLOOKUP(F1851,TCD!E:E,TCD!K:K,"")</f>
        <v/>
      </c>
      <c r="S1851" s="151">
        <f>IF(TCD!I1852="","",IF(TCD!I1852&gt;8.5,17,8.5))</f>
        <v/>
      </c>
      <c r="T1851" s="151">
        <f>TCD!Y1852</f>
        <v/>
      </c>
    </row>
    <row r="1852">
      <c r="A1852" s="13">
        <f>TCD!V1853</f>
        <v/>
      </c>
      <c r="B1852" s="1">
        <f>B1851</f>
        <v/>
      </c>
      <c r="F1852">
        <f>TCD!E1853</f>
        <v/>
      </c>
      <c r="H1852" s="6">
        <f>IF(RIGHT(J1852,3)="BTB","E","P")</f>
        <v/>
      </c>
      <c r="I1852">
        <f>LOOKUP(F1852,'Facture Chronopost'!L:L,'Facture Chronopost'!H:H)</f>
        <v/>
      </c>
      <c r="J1852" s="6">
        <f>TCD!U1853</f>
        <v/>
      </c>
      <c r="K1852">
        <f>K1851</f>
        <v/>
      </c>
      <c r="L1852" s="151">
        <f>_xlfn.XLOOKUP(F1852,'TCD poids'!A:A,'TCD poids'!C:C)</f>
        <v/>
      </c>
      <c r="M1852">
        <f>TCD!T1853</f>
        <v/>
      </c>
      <c r="N1852">
        <f>IF(I1852="",0.2,LOOKUP(I1852,'Pays TVA'!A:A,'Pays TVA'!B:B))</f>
        <v/>
      </c>
      <c r="O1852" s="151">
        <f>IF(TCD!M1853="","",TCD!M1853)</f>
        <v/>
      </c>
      <c r="P1852" s="151">
        <f>IF(TCD!J1853="","",TCD!J1853)</f>
        <v/>
      </c>
      <c r="Q1852" s="151">
        <f>IF(AND(TCD!L1853="",TCD!Q1853=""),"",IF(SUM(TCD!L1853,TCD!Q1853)&gt;15,29,9.5))</f>
        <v/>
      </c>
      <c r="R1852" s="151">
        <f>_xlfn.XLOOKUP(F1852,TCD!E:E,TCD!K:K,"")</f>
        <v/>
      </c>
      <c r="S1852" s="151">
        <f>IF(TCD!I1853="","",IF(TCD!I1853&gt;8.5,17,8.5))</f>
        <v/>
      </c>
      <c r="T1852" s="151">
        <f>TCD!Y1853</f>
        <v/>
      </c>
    </row>
    <row r="1853">
      <c r="A1853" s="13">
        <f>TCD!V1854</f>
        <v/>
      </c>
      <c r="B1853" s="1">
        <f>B1852</f>
        <v/>
      </c>
      <c r="F1853">
        <f>TCD!E1854</f>
        <v/>
      </c>
      <c r="H1853" s="6">
        <f>IF(RIGHT(J1853,3)="BTB","E","P")</f>
        <v/>
      </c>
      <c r="I1853">
        <f>LOOKUP(F1853,'Facture Chronopost'!L:L,'Facture Chronopost'!H:H)</f>
        <v/>
      </c>
      <c r="J1853" s="6">
        <f>TCD!U1854</f>
        <v/>
      </c>
      <c r="K1853">
        <f>K1852</f>
        <v/>
      </c>
      <c r="L1853" s="151">
        <f>_xlfn.XLOOKUP(F1853,'TCD poids'!A:A,'TCD poids'!C:C)</f>
        <v/>
      </c>
      <c r="M1853">
        <f>TCD!T1854</f>
        <v/>
      </c>
      <c r="N1853">
        <f>IF(I1853="",0.2,LOOKUP(I1853,'Pays TVA'!A:A,'Pays TVA'!B:B))</f>
        <v/>
      </c>
      <c r="O1853" s="151">
        <f>IF(TCD!M1854="","",TCD!M1854)</f>
        <v/>
      </c>
      <c r="P1853" s="151">
        <f>IF(TCD!J1854="","",TCD!J1854)</f>
        <v/>
      </c>
      <c r="Q1853" s="151">
        <f>IF(AND(TCD!L1854="",TCD!Q1854=""),"",IF(SUM(TCD!L1854,TCD!Q1854)&gt;15,29,9.5))</f>
        <v/>
      </c>
      <c r="R1853" s="151">
        <f>_xlfn.XLOOKUP(F1853,TCD!E:E,TCD!K:K,"")</f>
        <v/>
      </c>
      <c r="S1853" s="151">
        <f>IF(TCD!I1854="","",IF(TCD!I1854&gt;8.5,17,8.5))</f>
        <v/>
      </c>
      <c r="T1853" s="151">
        <f>TCD!Y1854</f>
        <v/>
      </c>
    </row>
    <row r="1854">
      <c r="A1854" s="13">
        <f>TCD!V1855</f>
        <v/>
      </c>
      <c r="B1854" s="1">
        <f>B1853</f>
        <v/>
      </c>
      <c r="F1854">
        <f>TCD!E1855</f>
        <v/>
      </c>
      <c r="H1854" s="6">
        <f>IF(RIGHT(J1854,3)="BTB","E","P")</f>
        <v/>
      </c>
      <c r="I1854">
        <f>LOOKUP(F1854,'Facture Chronopost'!L:L,'Facture Chronopost'!H:H)</f>
        <v/>
      </c>
      <c r="J1854" s="6">
        <f>TCD!U1855</f>
        <v/>
      </c>
      <c r="K1854">
        <f>K1853</f>
        <v/>
      </c>
      <c r="L1854" s="151">
        <f>_xlfn.XLOOKUP(F1854,'TCD poids'!A:A,'TCD poids'!C:C)</f>
        <v/>
      </c>
      <c r="M1854">
        <f>TCD!T1855</f>
        <v/>
      </c>
      <c r="N1854">
        <f>IF(I1854="",0.2,LOOKUP(I1854,'Pays TVA'!A:A,'Pays TVA'!B:B))</f>
        <v/>
      </c>
      <c r="O1854" s="151">
        <f>IF(TCD!M1855="","",TCD!M1855)</f>
        <v/>
      </c>
      <c r="P1854" s="151">
        <f>IF(TCD!J1855="","",TCD!J1855)</f>
        <v/>
      </c>
      <c r="Q1854" s="151">
        <f>IF(AND(TCD!L1855="",TCD!Q1855=""),"",IF(SUM(TCD!L1855,TCD!Q1855)&gt;15,29,9.5))</f>
        <v/>
      </c>
      <c r="R1854" s="151">
        <f>_xlfn.XLOOKUP(F1854,TCD!E:E,TCD!K:K,"")</f>
        <v/>
      </c>
      <c r="S1854" s="151">
        <f>IF(TCD!I1855="","",IF(TCD!I1855&gt;8.5,17,8.5))</f>
        <v/>
      </c>
      <c r="T1854" s="151">
        <f>TCD!Y1855</f>
        <v/>
      </c>
    </row>
    <row r="1855">
      <c r="A1855" s="13">
        <f>TCD!V1856</f>
        <v/>
      </c>
      <c r="B1855" s="1">
        <f>B1854</f>
        <v/>
      </c>
      <c r="F1855">
        <f>TCD!E1856</f>
        <v/>
      </c>
      <c r="H1855" s="6">
        <f>IF(RIGHT(J1855,3)="BTB","E","P")</f>
        <v/>
      </c>
      <c r="I1855">
        <f>LOOKUP(F1855,'Facture Chronopost'!L:L,'Facture Chronopost'!H:H)</f>
        <v/>
      </c>
      <c r="J1855" s="6">
        <f>TCD!U1856</f>
        <v/>
      </c>
      <c r="K1855">
        <f>K1854</f>
        <v/>
      </c>
      <c r="L1855" s="151">
        <f>_xlfn.XLOOKUP(F1855,'TCD poids'!A:A,'TCD poids'!C:C)</f>
        <v/>
      </c>
      <c r="M1855">
        <f>TCD!T1856</f>
        <v/>
      </c>
      <c r="N1855">
        <f>IF(I1855="",0.2,LOOKUP(I1855,'Pays TVA'!A:A,'Pays TVA'!B:B))</f>
        <v/>
      </c>
      <c r="O1855" s="151">
        <f>IF(TCD!M1856="","",TCD!M1856)</f>
        <v/>
      </c>
      <c r="P1855" s="151">
        <f>IF(TCD!J1856="","",TCD!J1856)</f>
        <v/>
      </c>
      <c r="Q1855" s="151">
        <f>IF(AND(TCD!L1856="",TCD!Q1856=""),"",IF(SUM(TCD!L1856,TCD!Q1856)&gt;15,29,9.5))</f>
        <v/>
      </c>
      <c r="R1855" s="151">
        <f>_xlfn.XLOOKUP(F1855,TCD!E:E,TCD!K:K,"")</f>
        <v/>
      </c>
      <c r="S1855" s="151">
        <f>IF(TCD!I1856="","",IF(TCD!I1856&gt;8.5,17,8.5))</f>
        <v/>
      </c>
      <c r="T1855" s="151">
        <f>TCD!Y1856</f>
        <v/>
      </c>
    </row>
    <row r="1856">
      <c r="A1856" s="13">
        <f>TCD!V1857</f>
        <v/>
      </c>
      <c r="B1856" s="1">
        <f>B1855</f>
        <v/>
      </c>
      <c r="F1856">
        <f>TCD!E1857</f>
        <v/>
      </c>
      <c r="H1856" s="6">
        <f>IF(RIGHT(J1856,3)="BTB","E","P")</f>
        <v/>
      </c>
      <c r="I1856">
        <f>LOOKUP(F1856,'Facture Chronopost'!L:L,'Facture Chronopost'!H:H)</f>
        <v/>
      </c>
      <c r="J1856" s="6">
        <f>TCD!U1857</f>
        <v/>
      </c>
      <c r="K1856">
        <f>K1855</f>
        <v/>
      </c>
      <c r="L1856" s="151">
        <f>_xlfn.XLOOKUP(F1856,'TCD poids'!A:A,'TCD poids'!C:C)</f>
        <v/>
      </c>
      <c r="M1856">
        <f>TCD!T1857</f>
        <v/>
      </c>
      <c r="N1856">
        <f>IF(I1856="",0.2,LOOKUP(I1856,'Pays TVA'!A:A,'Pays TVA'!B:B))</f>
        <v/>
      </c>
      <c r="O1856" s="151">
        <f>IF(TCD!M1857="","",TCD!M1857)</f>
        <v/>
      </c>
      <c r="P1856" s="151">
        <f>IF(TCD!J1857="","",TCD!J1857)</f>
        <v/>
      </c>
      <c r="Q1856" s="151">
        <f>IF(AND(TCD!L1857="",TCD!Q1857=""),"",IF(SUM(TCD!L1857,TCD!Q1857)&gt;15,29,9.5))</f>
        <v/>
      </c>
      <c r="R1856" s="151">
        <f>_xlfn.XLOOKUP(F1856,TCD!E:E,TCD!K:K,"")</f>
        <v/>
      </c>
      <c r="S1856" s="151">
        <f>IF(TCD!I1857="","",IF(TCD!I1857&gt;8.5,17,8.5))</f>
        <v/>
      </c>
      <c r="T1856" s="151">
        <f>TCD!Y1857</f>
        <v/>
      </c>
    </row>
    <row r="1857">
      <c r="A1857" s="13">
        <f>TCD!V1858</f>
        <v/>
      </c>
      <c r="B1857" s="1">
        <f>B1856</f>
        <v/>
      </c>
      <c r="F1857">
        <f>TCD!E1858</f>
        <v/>
      </c>
      <c r="H1857" s="6">
        <f>IF(RIGHT(J1857,3)="BTB","E","P")</f>
        <v/>
      </c>
      <c r="I1857">
        <f>LOOKUP(F1857,'Facture Chronopost'!L:L,'Facture Chronopost'!H:H)</f>
        <v/>
      </c>
      <c r="J1857" s="6">
        <f>TCD!U1858</f>
        <v/>
      </c>
      <c r="K1857">
        <f>K1856</f>
        <v/>
      </c>
      <c r="L1857" s="151">
        <f>_xlfn.XLOOKUP(F1857,'TCD poids'!A:A,'TCD poids'!C:C)</f>
        <v/>
      </c>
      <c r="M1857">
        <f>TCD!T1858</f>
        <v/>
      </c>
      <c r="N1857">
        <f>IF(I1857="",0.2,LOOKUP(I1857,'Pays TVA'!A:A,'Pays TVA'!B:B))</f>
        <v/>
      </c>
      <c r="O1857" s="151">
        <f>IF(TCD!M1858="","",TCD!M1858)</f>
        <v/>
      </c>
      <c r="P1857" s="151">
        <f>IF(TCD!J1858="","",TCD!J1858)</f>
        <v/>
      </c>
      <c r="Q1857" s="151">
        <f>IF(AND(TCD!L1858="",TCD!Q1858=""),"",IF(SUM(TCD!L1858,TCD!Q1858)&gt;15,29,9.5))</f>
        <v/>
      </c>
      <c r="R1857" s="151">
        <f>_xlfn.XLOOKUP(F1857,TCD!E:E,TCD!K:K,"")</f>
        <v/>
      </c>
      <c r="S1857" s="151">
        <f>IF(TCD!I1858="","",IF(TCD!I1858&gt;8.5,17,8.5))</f>
        <v/>
      </c>
      <c r="T1857" s="151">
        <f>TCD!Y1858</f>
        <v/>
      </c>
    </row>
    <row r="1858">
      <c r="A1858" s="13">
        <f>TCD!V1859</f>
        <v/>
      </c>
      <c r="B1858" s="1">
        <f>B1857</f>
        <v/>
      </c>
      <c r="F1858">
        <f>TCD!E1859</f>
        <v/>
      </c>
      <c r="H1858" s="6">
        <f>IF(RIGHT(J1858,3)="BTB","E","P")</f>
        <v/>
      </c>
      <c r="I1858">
        <f>LOOKUP(F1858,'Facture Chronopost'!L:L,'Facture Chronopost'!H:H)</f>
        <v/>
      </c>
      <c r="J1858" s="6">
        <f>TCD!U1859</f>
        <v/>
      </c>
      <c r="K1858">
        <f>K1857</f>
        <v/>
      </c>
      <c r="L1858" s="151">
        <f>_xlfn.XLOOKUP(F1858,'TCD poids'!A:A,'TCD poids'!C:C)</f>
        <v/>
      </c>
      <c r="M1858">
        <f>TCD!T1859</f>
        <v/>
      </c>
      <c r="N1858">
        <f>IF(I1858="",0.2,LOOKUP(I1858,'Pays TVA'!A:A,'Pays TVA'!B:B))</f>
        <v/>
      </c>
      <c r="O1858" s="151">
        <f>IF(TCD!M1859="","",TCD!M1859)</f>
        <v/>
      </c>
      <c r="P1858" s="151">
        <f>IF(TCD!J1859="","",TCD!J1859)</f>
        <v/>
      </c>
      <c r="Q1858" s="151">
        <f>IF(AND(TCD!L1859="",TCD!Q1859=""),"",IF(SUM(TCD!L1859,TCD!Q1859)&gt;15,29,9.5))</f>
        <v/>
      </c>
      <c r="R1858" s="151">
        <f>_xlfn.XLOOKUP(F1858,TCD!E:E,TCD!K:K,"")</f>
        <v/>
      </c>
      <c r="S1858" s="151">
        <f>IF(TCD!I1859="","",IF(TCD!I1859&gt;8.5,17,8.5))</f>
        <v/>
      </c>
      <c r="T1858" s="151">
        <f>TCD!Y1859</f>
        <v/>
      </c>
    </row>
    <row r="1859">
      <c r="A1859" s="13">
        <f>TCD!V1860</f>
        <v/>
      </c>
      <c r="B1859" s="1">
        <f>B1858</f>
        <v/>
      </c>
      <c r="F1859">
        <f>TCD!E1860</f>
        <v/>
      </c>
      <c r="H1859" s="6">
        <f>IF(RIGHT(J1859,3)="BTB","E","P")</f>
        <v/>
      </c>
      <c r="I1859">
        <f>LOOKUP(F1859,'Facture Chronopost'!L:L,'Facture Chronopost'!H:H)</f>
        <v/>
      </c>
      <c r="J1859" s="6">
        <f>TCD!U1860</f>
        <v/>
      </c>
      <c r="K1859">
        <f>K1858</f>
        <v/>
      </c>
      <c r="L1859" s="151">
        <f>_xlfn.XLOOKUP(F1859,'TCD poids'!A:A,'TCD poids'!C:C)</f>
        <v/>
      </c>
      <c r="M1859">
        <f>TCD!T1860</f>
        <v/>
      </c>
      <c r="N1859">
        <f>IF(I1859="",0.2,LOOKUP(I1859,'Pays TVA'!A:A,'Pays TVA'!B:B))</f>
        <v/>
      </c>
      <c r="O1859" s="151">
        <f>IF(TCD!M1860="","",TCD!M1860)</f>
        <v/>
      </c>
      <c r="P1859" s="151">
        <f>IF(TCD!J1860="","",TCD!J1860)</f>
        <v/>
      </c>
      <c r="Q1859" s="151">
        <f>IF(AND(TCD!L1860="",TCD!Q1860=""),"",IF(SUM(TCD!L1860,TCD!Q1860)&gt;15,29,9.5))</f>
        <v/>
      </c>
      <c r="R1859" s="151">
        <f>_xlfn.XLOOKUP(F1859,TCD!E:E,TCD!K:K,"")</f>
        <v/>
      </c>
      <c r="S1859" s="151">
        <f>IF(TCD!I1860="","",IF(TCD!I1860&gt;8.5,17,8.5))</f>
        <v/>
      </c>
      <c r="T1859" s="151">
        <f>TCD!Y1860</f>
        <v/>
      </c>
    </row>
    <row r="1860">
      <c r="A1860" s="13">
        <f>TCD!V1861</f>
        <v/>
      </c>
      <c r="B1860" s="1">
        <f>B1859</f>
        <v/>
      </c>
      <c r="F1860">
        <f>TCD!E1861</f>
        <v/>
      </c>
      <c r="H1860" s="6">
        <f>IF(RIGHT(J1860,3)="BTB","E","P")</f>
        <v/>
      </c>
      <c r="I1860">
        <f>LOOKUP(F1860,'Facture Chronopost'!L:L,'Facture Chronopost'!H:H)</f>
        <v/>
      </c>
      <c r="J1860" s="6">
        <f>TCD!U1861</f>
        <v/>
      </c>
      <c r="K1860">
        <f>K1859</f>
        <v/>
      </c>
      <c r="L1860" s="151">
        <f>_xlfn.XLOOKUP(F1860,'TCD poids'!A:A,'TCD poids'!C:C)</f>
        <v/>
      </c>
      <c r="M1860">
        <f>TCD!T1861</f>
        <v/>
      </c>
      <c r="N1860">
        <f>IF(I1860="",0.2,LOOKUP(I1860,'Pays TVA'!A:A,'Pays TVA'!B:B))</f>
        <v/>
      </c>
      <c r="O1860" s="151">
        <f>IF(TCD!M1861="","",TCD!M1861)</f>
        <v/>
      </c>
      <c r="P1860" s="151">
        <f>IF(TCD!J1861="","",TCD!J1861)</f>
        <v/>
      </c>
      <c r="Q1860" s="151">
        <f>IF(AND(TCD!L1861="",TCD!Q1861=""),"",IF(SUM(TCD!L1861,TCD!Q1861)&gt;15,29,9.5))</f>
        <v/>
      </c>
      <c r="R1860" s="151">
        <f>_xlfn.XLOOKUP(F1860,TCD!E:E,TCD!K:K,"")</f>
        <v/>
      </c>
      <c r="S1860" s="151">
        <f>IF(TCD!I1861="","",IF(TCD!I1861&gt;8.5,17,8.5))</f>
        <v/>
      </c>
      <c r="T1860" s="151">
        <f>TCD!Y1861</f>
        <v/>
      </c>
    </row>
    <row r="1861">
      <c r="A1861" s="13">
        <f>TCD!V1862</f>
        <v/>
      </c>
      <c r="B1861" s="1">
        <f>B1860</f>
        <v/>
      </c>
      <c r="F1861">
        <f>TCD!E1862</f>
        <v/>
      </c>
      <c r="H1861" s="6">
        <f>IF(RIGHT(J1861,3)="BTB","E","P")</f>
        <v/>
      </c>
      <c r="I1861">
        <f>LOOKUP(F1861,'Facture Chronopost'!L:L,'Facture Chronopost'!H:H)</f>
        <v/>
      </c>
      <c r="J1861" s="6">
        <f>TCD!U1862</f>
        <v/>
      </c>
      <c r="K1861">
        <f>K1860</f>
        <v/>
      </c>
      <c r="L1861" s="151">
        <f>_xlfn.XLOOKUP(F1861,'TCD poids'!A:A,'TCD poids'!C:C)</f>
        <v/>
      </c>
      <c r="M1861">
        <f>TCD!T1862</f>
        <v/>
      </c>
      <c r="N1861">
        <f>IF(I1861="",0.2,LOOKUP(I1861,'Pays TVA'!A:A,'Pays TVA'!B:B))</f>
        <v/>
      </c>
      <c r="O1861" s="151">
        <f>IF(TCD!M1862="","",TCD!M1862)</f>
        <v/>
      </c>
      <c r="P1861" s="151">
        <f>IF(TCD!J1862="","",TCD!J1862)</f>
        <v/>
      </c>
      <c r="Q1861" s="151">
        <f>IF(AND(TCD!L1862="",TCD!Q1862=""),"",IF(SUM(TCD!L1862,TCD!Q1862)&gt;15,29,9.5))</f>
        <v/>
      </c>
      <c r="R1861" s="151">
        <f>_xlfn.XLOOKUP(F1861,TCD!E:E,TCD!K:K,"")</f>
        <v/>
      </c>
      <c r="S1861" s="151">
        <f>IF(TCD!I1862="","",IF(TCD!I1862&gt;8.5,17,8.5))</f>
        <v/>
      </c>
      <c r="T1861" s="151">
        <f>TCD!Y1862</f>
        <v/>
      </c>
    </row>
    <row r="1862">
      <c r="A1862" s="13">
        <f>TCD!V1863</f>
        <v/>
      </c>
      <c r="B1862" s="1">
        <f>B1861</f>
        <v/>
      </c>
      <c r="F1862">
        <f>TCD!E1863</f>
        <v/>
      </c>
      <c r="H1862" s="6">
        <f>IF(RIGHT(J1862,3)="BTB","E","P")</f>
        <v/>
      </c>
      <c r="I1862">
        <f>LOOKUP(F1862,'Facture Chronopost'!L:L,'Facture Chronopost'!H:H)</f>
        <v/>
      </c>
      <c r="J1862" s="6">
        <f>TCD!U1863</f>
        <v/>
      </c>
      <c r="K1862">
        <f>K1861</f>
        <v/>
      </c>
      <c r="L1862" s="151">
        <f>_xlfn.XLOOKUP(F1862,'TCD poids'!A:A,'TCD poids'!C:C)</f>
        <v/>
      </c>
      <c r="M1862">
        <f>TCD!T1863</f>
        <v/>
      </c>
      <c r="N1862">
        <f>IF(I1862="",0.2,LOOKUP(I1862,'Pays TVA'!A:A,'Pays TVA'!B:B))</f>
        <v/>
      </c>
      <c r="O1862" s="151">
        <f>IF(TCD!M1863="","",TCD!M1863)</f>
        <v/>
      </c>
      <c r="P1862" s="151">
        <f>IF(TCD!J1863="","",TCD!J1863)</f>
        <v/>
      </c>
      <c r="Q1862" s="151">
        <f>IF(AND(TCD!L1863="",TCD!Q1863=""),"",IF(SUM(TCD!L1863,TCD!Q1863)&gt;15,29,9.5))</f>
        <v/>
      </c>
      <c r="R1862" s="151">
        <f>_xlfn.XLOOKUP(F1862,TCD!E:E,TCD!K:K,"")</f>
        <v/>
      </c>
      <c r="S1862" s="151">
        <f>IF(TCD!I1863="","",IF(TCD!I1863&gt;8.5,17,8.5))</f>
        <v/>
      </c>
      <c r="T1862" s="151">
        <f>TCD!Y1863</f>
        <v/>
      </c>
    </row>
    <row r="1863">
      <c r="A1863" s="13">
        <f>TCD!V1864</f>
        <v/>
      </c>
      <c r="B1863" s="1">
        <f>B1862</f>
        <v/>
      </c>
      <c r="F1863">
        <f>TCD!E1864</f>
        <v/>
      </c>
      <c r="H1863" s="6">
        <f>IF(RIGHT(J1863,3)="BTB","E","P")</f>
        <v/>
      </c>
      <c r="I1863">
        <f>LOOKUP(F1863,'Facture Chronopost'!L:L,'Facture Chronopost'!H:H)</f>
        <v/>
      </c>
      <c r="J1863" s="6">
        <f>TCD!U1864</f>
        <v/>
      </c>
      <c r="K1863">
        <f>K1862</f>
        <v/>
      </c>
      <c r="L1863" s="151">
        <f>_xlfn.XLOOKUP(F1863,'TCD poids'!A:A,'TCD poids'!C:C)</f>
        <v/>
      </c>
      <c r="M1863">
        <f>TCD!T1864</f>
        <v/>
      </c>
      <c r="N1863">
        <f>IF(I1863="",0.2,LOOKUP(I1863,'Pays TVA'!A:A,'Pays TVA'!B:B))</f>
        <v/>
      </c>
      <c r="O1863" s="151">
        <f>IF(TCD!M1864="","",TCD!M1864)</f>
        <v/>
      </c>
      <c r="P1863" s="151">
        <f>IF(TCD!J1864="","",TCD!J1864)</f>
        <v/>
      </c>
      <c r="Q1863" s="151">
        <f>IF(AND(TCD!L1864="",TCD!Q1864=""),"",IF(SUM(TCD!L1864,TCD!Q1864)&gt;15,29,9.5))</f>
        <v/>
      </c>
      <c r="R1863" s="151">
        <f>_xlfn.XLOOKUP(F1863,TCD!E:E,TCD!K:K,"")</f>
        <v/>
      </c>
      <c r="S1863" s="151">
        <f>IF(TCD!I1864="","",IF(TCD!I1864&gt;8.5,17,8.5))</f>
        <v/>
      </c>
      <c r="T1863" s="151">
        <f>TCD!Y1864</f>
        <v/>
      </c>
    </row>
    <row r="1864">
      <c r="A1864" s="13">
        <f>TCD!V1865</f>
        <v/>
      </c>
      <c r="B1864" s="1">
        <f>B1863</f>
        <v/>
      </c>
      <c r="F1864">
        <f>TCD!E1865</f>
        <v/>
      </c>
      <c r="H1864" s="6">
        <f>IF(RIGHT(J1864,3)="BTB","E","P")</f>
        <v/>
      </c>
      <c r="I1864">
        <f>LOOKUP(F1864,'Facture Chronopost'!L:L,'Facture Chronopost'!H:H)</f>
        <v/>
      </c>
      <c r="J1864" s="6">
        <f>TCD!U1865</f>
        <v/>
      </c>
      <c r="K1864">
        <f>K1863</f>
        <v/>
      </c>
      <c r="L1864" s="151">
        <f>_xlfn.XLOOKUP(F1864,'TCD poids'!A:A,'TCD poids'!C:C)</f>
        <v/>
      </c>
      <c r="M1864">
        <f>TCD!T1865</f>
        <v/>
      </c>
      <c r="N1864">
        <f>IF(I1864="",0.2,LOOKUP(I1864,'Pays TVA'!A:A,'Pays TVA'!B:B))</f>
        <v/>
      </c>
      <c r="O1864" s="151">
        <f>IF(TCD!M1865="","",TCD!M1865)</f>
        <v/>
      </c>
      <c r="P1864" s="151">
        <f>IF(TCD!J1865="","",TCD!J1865)</f>
        <v/>
      </c>
      <c r="Q1864" s="151">
        <f>IF(AND(TCD!L1865="",TCD!Q1865=""),"",IF(SUM(TCD!L1865,TCD!Q1865)&gt;15,29,9.5))</f>
        <v/>
      </c>
      <c r="R1864" s="151">
        <f>_xlfn.XLOOKUP(F1864,TCD!E:E,TCD!K:K,"")</f>
        <v/>
      </c>
      <c r="S1864" s="151">
        <f>IF(TCD!I1865="","",IF(TCD!I1865&gt;8.5,17,8.5))</f>
        <v/>
      </c>
      <c r="T1864" s="151">
        <f>TCD!Y1865</f>
        <v/>
      </c>
    </row>
    <row r="1865">
      <c r="A1865" s="13">
        <f>TCD!V1866</f>
        <v/>
      </c>
      <c r="B1865" s="1">
        <f>B1864</f>
        <v/>
      </c>
      <c r="F1865">
        <f>TCD!E1866</f>
        <v/>
      </c>
      <c r="H1865" s="6">
        <f>IF(RIGHT(J1865,3)="BTB","E","P")</f>
        <v/>
      </c>
      <c r="I1865">
        <f>LOOKUP(F1865,'Facture Chronopost'!L:L,'Facture Chronopost'!H:H)</f>
        <v/>
      </c>
      <c r="J1865" s="6">
        <f>TCD!U1866</f>
        <v/>
      </c>
      <c r="K1865">
        <f>K1864</f>
        <v/>
      </c>
      <c r="L1865" s="151">
        <f>_xlfn.XLOOKUP(F1865,'TCD poids'!A:A,'TCD poids'!C:C)</f>
        <v/>
      </c>
      <c r="M1865">
        <f>TCD!T1866</f>
        <v/>
      </c>
      <c r="N1865">
        <f>IF(I1865="",0.2,LOOKUP(I1865,'Pays TVA'!A:A,'Pays TVA'!B:B))</f>
        <v/>
      </c>
      <c r="O1865" s="151">
        <f>IF(TCD!M1866="","",TCD!M1866)</f>
        <v/>
      </c>
      <c r="P1865" s="151">
        <f>IF(TCD!J1866="","",TCD!J1866)</f>
        <v/>
      </c>
      <c r="Q1865" s="151">
        <f>IF(AND(TCD!L1866="",TCD!Q1866=""),"",IF(SUM(TCD!L1866,TCD!Q1866)&gt;15,29,9.5))</f>
        <v/>
      </c>
      <c r="R1865" s="151">
        <f>_xlfn.XLOOKUP(F1865,TCD!E:E,TCD!K:K,"")</f>
        <v/>
      </c>
      <c r="S1865" s="151">
        <f>IF(TCD!I1866="","",IF(TCD!I1866&gt;8.5,17,8.5))</f>
        <v/>
      </c>
      <c r="T1865" s="151">
        <f>TCD!Y1866</f>
        <v/>
      </c>
    </row>
    <row r="1866">
      <c r="A1866" s="13">
        <f>TCD!V1867</f>
        <v/>
      </c>
      <c r="B1866" s="1">
        <f>B1865</f>
        <v/>
      </c>
      <c r="F1866">
        <f>TCD!E1867</f>
        <v/>
      </c>
      <c r="H1866" s="6">
        <f>IF(RIGHT(J1866,3)="BTB","E","P")</f>
        <v/>
      </c>
      <c r="I1866">
        <f>LOOKUP(F1866,'Facture Chronopost'!L:L,'Facture Chronopost'!H:H)</f>
        <v/>
      </c>
      <c r="J1866" s="6">
        <f>TCD!U1867</f>
        <v/>
      </c>
      <c r="K1866">
        <f>K1865</f>
        <v/>
      </c>
      <c r="L1866" s="151">
        <f>_xlfn.XLOOKUP(F1866,'TCD poids'!A:A,'TCD poids'!C:C)</f>
        <v/>
      </c>
      <c r="M1866">
        <f>TCD!T1867</f>
        <v/>
      </c>
      <c r="N1866">
        <f>IF(I1866="",0.2,LOOKUP(I1866,'Pays TVA'!A:A,'Pays TVA'!B:B))</f>
        <v/>
      </c>
      <c r="O1866" s="151">
        <f>IF(TCD!M1867="","",TCD!M1867)</f>
        <v/>
      </c>
      <c r="P1866" s="151">
        <f>IF(TCD!J1867="","",TCD!J1867)</f>
        <v/>
      </c>
      <c r="Q1866" s="151">
        <f>IF(AND(TCD!L1867="",TCD!Q1867=""),"",IF(SUM(TCD!L1867,TCD!Q1867)&gt;15,29,9.5))</f>
        <v/>
      </c>
      <c r="R1866" s="151">
        <f>_xlfn.XLOOKUP(F1866,TCD!E:E,TCD!K:K,"")</f>
        <v/>
      </c>
      <c r="S1866" s="151">
        <f>IF(TCD!I1867="","",IF(TCD!I1867&gt;8.5,17,8.5))</f>
        <v/>
      </c>
      <c r="T1866" s="151">
        <f>TCD!Y1867</f>
        <v/>
      </c>
    </row>
    <row r="1867">
      <c r="A1867" s="13">
        <f>TCD!V1868</f>
        <v/>
      </c>
      <c r="B1867" s="1">
        <f>B1866</f>
        <v/>
      </c>
      <c r="F1867">
        <f>TCD!E1868</f>
        <v/>
      </c>
      <c r="H1867" s="6">
        <f>IF(RIGHT(J1867,3)="BTB","E","P")</f>
        <v/>
      </c>
      <c r="I1867">
        <f>LOOKUP(F1867,'Facture Chronopost'!L:L,'Facture Chronopost'!H:H)</f>
        <v/>
      </c>
      <c r="J1867" s="6">
        <f>TCD!U1868</f>
        <v/>
      </c>
      <c r="K1867">
        <f>K1866</f>
        <v/>
      </c>
      <c r="L1867" s="151">
        <f>_xlfn.XLOOKUP(F1867,'TCD poids'!A:A,'TCD poids'!C:C)</f>
        <v/>
      </c>
      <c r="M1867">
        <f>TCD!T1868</f>
        <v/>
      </c>
      <c r="N1867">
        <f>IF(I1867="",0.2,LOOKUP(I1867,'Pays TVA'!A:A,'Pays TVA'!B:B))</f>
        <v/>
      </c>
      <c r="O1867" s="151">
        <f>IF(TCD!M1868="","",TCD!M1868)</f>
        <v/>
      </c>
      <c r="P1867" s="151">
        <f>IF(TCD!J1868="","",TCD!J1868)</f>
        <v/>
      </c>
      <c r="Q1867" s="151">
        <f>IF(AND(TCD!L1868="",TCD!Q1868=""),"",IF(SUM(TCD!L1868,TCD!Q1868)&gt;15,29,9.5))</f>
        <v/>
      </c>
      <c r="R1867" s="151">
        <f>_xlfn.XLOOKUP(F1867,TCD!E:E,TCD!K:K,"")</f>
        <v/>
      </c>
      <c r="S1867" s="151">
        <f>IF(TCD!I1868="","",IF(TCD!I1868&gt;8.5,17,8.5))</f>
        <v/>
      </c>
      <c r="T1867" s="151">
        <f>TCD!Y1868</f>
        <v/>
      </c>
    </row>
    <row r="1868">
      <c r="A1868" s="13">
        <f>TCD!V1869</f>
        <v/>
      </c>
      <c r="B1868" s="1">
        <f>B1867</f>
        <v/>
      </c>
      <c r="F1868">
        <f>TCD!E1869</f>
        <v/>
      </c>
      <c r="H1868" s="6">
        <f>IF(RIGHT(J1868,3)="BTB","E","P")</f>
        <v/>
      </c>
      <c r="I1868">
        <f>LOOKUP(F1868,'Facture Chronopost'!L:L,'Facture Chronopost'!H:H)</f>
        <v/>
      </c>
      <c r="J1868" s="6">
        <f>TCD!U1869</f>
        <v/>
      </c>
      <c r="K1868">
        <f>K1867</f>
        <v/>
      </c>
      <c r="L1868" s="151">
        <f>_xlfn.XLOOKUP(F1868,'TCD poids'!A:A,'TCD poids'!C:C)</f>
        <v/>
      </c>
      <c r="M1868">
        <f>TCD!T1869</f>
        <v/>
      </c>
      <c r="N1868">
        <f>IF(I1868="",0.2,LOOKUP(I1868,'Pays TVA'!A:A,'Pays TVA'!B:B))</f>
        <v/>
      </c>
      <c r="O1868" s="151">
        <f>IF(TCD!M1869="","",TCD!M1869)</f>
        <v/>
      </c>
      <c r="P1868" s="151">
        <f>IF(TCD!J1869="","",TCD!J1869)</f>
        <v/>
      </c>
      <c r="Q1868" s="151">
        <f>IF(AND(TCD!L1869="",TCD!Q1869=""),"",IF(SUM(TCD!L1869,TCD!Q1869)&gt;15,29,9.5))</f>
        <v/>
      </c>
      <c r="R1868" s="151">
        <f>_xlfn.XLOOKUP(F1868,TCD!E:E,TCD!K:K,"")</f>
        <v/>
      </c>
      <c r="S1868" s="151">
        <f>IF(TCD!I1869="","",IF(TCD!I1869&gt;8.5,17,8.5))</f>
        <v/>
      </c>
      <c r="T1868" s="151">
        <f>TCD!Y1869</f>
        <v/>
      </c>
    </row>
    <row r="1869">
      <c r="A1869" s="13">
        <f>TCD!V1870</f>
        <v/>
      </c>
      <c r="B1869" s="1">
        <f>B1868</f>
        <v/>
      </c>
      <c r="F1869">
        <f>TCD!E1870</f>
        <v/>
      </c>
      <c r="H1869" s="6">
        <f>IF(RIGHT(J1869,3)="BTB","E","P")</f>
        <v/>
      </c>
      <c r="I1869">
        <f>LOOKUP(F1869,'Facture Chronopost'!L:L,'Facture Chronopost'!H:H)</f>
        <v/>
      </c>
      <c r="J1869" s="6">
        <f>TCD!U1870</f>
        <v/>
      </c>
      <c r="K1869">
        <f>K1868</f>
        <v/>
      </c>
      <c r="L1869" s="151">
        <f>_xlfn.XLOOKUP(F1869,'TCD poids'!A:A,'TCD poids'!C:C)</f>
        <v/>
      </c>
      <c r="M1869">
        <f>TCD!T1870</f>
        <v/>
      </c>
      <c r="N1869">
        <f>IF(I1869="",0.2,LOOKUP(I1869,'Pays TVA'!A:A,'Pays TVA'!B:B))</f>
        <v/>
      </c>
      <c r="O1869" s="151">
        <f>IF(TCD!M1870="","",TCD!M1870)</f>
        <v/>
      </c>
      <c r="P1869" s="151">
        <f>IF(TCD!J1870="","",TCD!J1870)</f>
        <v/>
      </c>
      <c r="Q1869" s="151">
        <f>IF(AND(TCD!L1870="",TCD!Q1870=""),"",IF(SUM(TCD!L1870,TCD!Q1870)&gt;15,29,9.5))</f>
        <v/>
      </c>
      <c r="R1869" s="151">
        <f>_xlfn.XLOOKUP(F1869,TCD!E:E,TCD!K:K,"")</f>
        <v/>
      </c>
      <c r="S1869" s="151">
        <f>IF(TCD!I1870="","",IF(TCD!I1870&gt;8.5,17,8.5))</f>
        <v/>
      </c>
      <c r="T1869" s="151">
        <f>TCD!Y1870</f>
        <v/>
      </c>
    </row>
    <row r="1870">
      <c r="A1870" s="13">
        <f>TCD!V1871</f>
        <v/>
      </c>
      <c r="B1870" s="1">
        <f>B1869</f>
        <v/>
      </c>
      <c r="F1870">
        <f>TCD!E1871</f>
        <v/>
      </c>
      <c r="H1870" s="6">
        <f>IF(RIGHT(J1870,3)="BTB","E","P")</f>
        <v/>
      </c>
      <c r="I1870">
        <f>LOOKUP(F1870,'Facture Chronopost'!L:L,'Facture Chronopost'!H:H)</f>
        <v/>
      </c>
      <c r="J1870" s="6">
        <f>TCD!U1871</f>
        <v/>
      </c>
      <c r="K1870">
        <f>K1869</f>
        <v/>
      </c>
      <c r="L1870" s="151">
        <f>_xlfn.XLOOKUP(F1870,'TCD poids'!A:A,'TCD poids'!C:C)</f>
        <v/>
      </c>
      <c r="M1870">
        <f>TCD!T1871</f>
        <v/>
      </c>
      <c r="N1870">
        <f>IF(I1870="",0.2,LOOKUP(I1870,'Pays TVA'!A:A,'Pays TVA'!B:B))</f>
        <v/>
      </c>
      <c r="O1870" s="151">
        <f>IF(TCD!M1871="","",TCD!M1871)</f>
        <v/>
      </c>
      <c r="P1870" s="151">
        <f>IF(TCD!J1871="","",TCD!J1871)</f>
        <v/>
      </c>
      <c r="Q1870" s="151">
        <f>IF(AND(TCD!L1871="",TCD!Q1871=""),"",IF(SUM(TCD!L1871,TCD!Q1871)&gt;15,29,9.5))</f>
        <v/>
      </c>
      <c r="R1870" s="151">
        <f>_xlfn.XLOOKUP(F1870,TCD!E:E,TCD!K:K,"")</f>
        <v/>
      </c>
      <c r="S1870" s="151">
        <f>IF(TCD!I1871="","",IF(TCD!I1871&gt;8.5,17,8.5))</f>
        <v/>
      </c>
      <c r="T1870" s="151">
        <f>TCD!Y1871</f>
        <v/>
      </c>
    </row>
    <row r="1871">
      <c r="A1871" s="13">
        <f>TCD!V1872</f>
        <v/>
      </c>
      <c r="B1871" s="1">
        <f>B1870</f>
        <v/>
      </c>
      <c r="F1871">
        <f>TCD!E1872</f>
        <v/>
      </c>
      <c r="H1871" s="6">
        <f>IF(RIGHT(J1871,3)="BTB","E","P")</f>
        <v/>
      </c>
      <c r="I1871">
        <f>LOOKUP(F1871,'Facture Chronopost'!L:L,'Facture Chronopost'!H:H)</f>
        <v/>
      </c>
      <c r="J1871" s="6">
        <f>TCD!U1872</f>
        <v/>
      </c>
      <c r="K1871">
        <f>K1870</f>
        <v/>
      </c>
      <c r="L1871" s="151">
        <f>_xlfn.XLOOKUP(F1871,'TCD poids'!A:A,'TCD poids'!C:C)</f>
        <v/>
      </c>
      <c r="M1871">
        <f>TCD!T1872</f>
        <v/>
      </c>
      <c r="N1871">
        <f>IF(I1871="",0.2,LOOKUP(I1871,'Pays TVA'!A:A,'Pays TVA'!B:B))</f>
        <v/>
      </c>
      <c r="O1871" s="151">
        <f>IF(TCD!M1872="","",TCD!M1872)</f>
        <v/>
      </c>
      <c r="P1871" s="151">
        <f>IF(TCD!J1872="","",TCD!J1872)</f>
        <v/>
      </c>
      <c r="Q1871" s="151">
        <f>IF(AND(TCD!L1872="",TCD!Q1872=""),"",IF(SUM(TCD!L1872,TCD!Q1872)&gt;15,29,9.5))</f>
        <v/>
      </c>
      <c r="R1871" s="151">
        <f>_xlfn.XLOOKUP(F1871,TCD!E:E,TCD!K:K,"")</f>
        <v/>
      </c>
      <c r="S1871" s="151">
        <f>IF(TCD!I1872="","",IF(TCD!I1872&gt;8.5,17,8.5))</f>
        <v/>
      </c>
      <c r="T1871" s="151">
        <f>TCD!Y1872</f>
        <v/>
      </c>
    </row>
    <row r="1872">
      <c r="A1872" s="13">
        <f>TCD!V1873</f>
        <v/>
      </c>
      <c r="B1872" s="1">
        <f>B1871</f>
        <v/>
      </c>
      <c r="F1872">
        <f>TCD!E1873</f>
        <v/>
      </c>
      <c r="H1872" s="6">
        <f>IF(RIGHT(J1872,3)="BTB","E","P")</f>
        <v/>
      </c>
      <c r="I1872">
        <f>LOOKUP(F1872,'Facture Chronopost'!L:L,'Facture Chronopost'!H:H)</f>
        <v/>
      </c>
      <c r="J1872" s="6">
        <f>TCD!U1873</f>
        <v/>
      </c>
      <c r="K1872">
        <f>K1871</f>
        <v/>
      </c>
      <c r="L1872" s="151">
        <f>_xlfn.XLOOKUP(F1872,'TCD poids'!A:A,'TCD poids'!C:C)</f>
        <v/>
      </c>
      <c r="M1872">
        <f>TCD!T1873</f>
        <v/>
      </c>
      <c r="N1872">
        <f>IF(I1872="",0.2,LOOKUP(I1872,'Pays TVA'!A:A,'Pays TVA'!B:B))</f>
        <v/>
      </c>
      <c r="O1872" s="151">
        <f>IF(TCD!M1873="","",TCD!M1873)</f>
        <v/>
      </c>
      <c r="P1872" s="151">
        <f>IF(TCD!J1873="","",TCD!J1873)</f>
        <v/>
      </c>
      <c r="Q1872" s="151">
        <f>IF(AND(TCD!L1873="",TCD!Q1873=""),"",IF(SUM(TCD!L1873,TCD!Q1873)&gt;15,29,9.5))</f>
        <v/>
      </c>
      <c r="R1872" s="151">
        <f>_xlfn.XLOOKUP(F1872,TCD!E:E,TCD!K:K,"")</f>
        <v/>
      </c>
      <c r="S1872" s="151">
        <f>IF(TCD!I1873="","",IF(TCD!I1873&gt;8.5,17,8.5))</f>
        <v/>
      </c>
      <c r="T1872" s="151">
        <f>TCD!Y1873</f>
        <v/>
      </c>
    </row>
    <row r="1873">
      <c r="A1873" s="13">
        <f>TCD!V1874</f>
        <v/>
      </c>
      <c r="B1873" s="1">
        <f>B1872</f>
        <v/>
      </c>
      <c r="F1873">
        <f>TCD!E1874</f>
        <v/>
      </c>
      <c r="H1873" s="6">
        <f>IF(RIGHT(J1873,3)="BTB","E","P")</f>
        <v/>
      </c>
      <c r="I1873">
        <f>LOOKUP(F1873,'Facture Chronopost'!L:L,'Facture Chronopost'!H:H)</f>
        <v/>
      </c>
      <c r="J1873" s="6">
        <f>TCD!U1874</f>
        <v/>
      </c>
      <c r="K1873">
        <f>K1872</f>
        <v/>
      </c>
      <c r="L1873" s="151">
        <f>_xlfn.XLOOKUP(F1873,'TCD poids'!A:A,'TCD poids'!C:C)</f>
        <v/>
      </c>
      <c r="M1873">
        <f>TCD!T1874</f>
        <v/>
      </c>
      <c r="N1873">
        <f>IF(I1873="",0.2,LOOKUP(I1873,'Pays TVA'!A:A,'Pays TVA'!B:B))</f>
        <v/>
      </c>
      <c r="O1873" s="151">
        <f>IF(TCD!M1874="","",TCD!M1874)</f>
        <v/>
      </c>
      <c r="P1873" s="151">
        <f>IF(TCD!J1874="","",TCD!J1874)</f>
        <v/>
      </c>
      <c r="Q1873" s="151">
        <f>IF(AND(TCD!L1874="",TCD!Q1874=""),"",IF(SUM(TCD!L1874,TCD!Q1874)&gt;15,29,9.5))</f>
        <v/>
      </c>
      <c r="R1873" s="151">
        <f>_xlfn.XLOOKUP(F1873,TCD!E:E,TCD!K:K,"")</f>
        <v/>
      </c>
      <c r="S1873" s="151">
        <f>IF(TCD!I1874="","",IF(TCD!I1874&gt;8.5,17,8.5))</f>
        <v/>
      </c>
      <c r="T1873" s="151">
        <f>TCD!Y1874</f>
        <v/>
      </c>
    </row>
    <row r="1874">
      <c r="A1874" s="13">
        <f>TCD!V1875</f>
        <v/>
      </c>
      <c r="B1874" s="1">
        <f>B1873</f>
        <v/>
      </c>
      <c r="F1874">
        <f>TCD!E1875</f>
        <v/>
      </c>
      <c r="H1874" s="6">
        <f>IF(RIGHT(J1874,3)="BTB","E","P")</f>
        <v/>
      </c>
      <c r="I1874">
        <f>LOOKUP(F1874,'Facture Chronopost'!L:L,'Facture Chronopost'!H:H)</f>
        <v/>
      </c>
      <c r="J1874" s="6">
        <f>TCD!U1875</f>
        <v/>
      </c>
      <c r="K1874">
        <f>K1873</f>
        <v/>
      </c>
      <c r="L1874" s="151">
        <f>_xlfn.XLOOKUP(F1874,'TCD poids'!A:A,'TCD poids'!C:C)</f>
        <v/>
      </c>
      <c r="M1874">
        <f>TCD!T1875</f>
        <v/>
      </c>
      <c r="N1874">
        <f>IF(I1874="",0.2,LOOKUP(I1874,'Pays TVA'!A:A,'Pays TVA'!B:B))</f>
        <v/>
      </c>
      <c r="O1874" s="151">
        <f>IF(TCD!M1875="","",TCD!M1875)</f>
        <v/>
      </c>
      <c r="P1874" s="151">
        <f>IF(TCD!J1875="","",TCD!J1875)</f>
        <v/>
      </c>
      <c r="Q1874" s="151">
        <f>IF(AND(TCD!L1875="",TCD!Q1875=""),"",IF(SUM(TCD!L1875,TCD!Q1875)&gt;15,29,9.5))</f>
        <v/>
      </c>
      <c r="R1874" s="151">
        <f>_xlfn.XLOOKUP(F1874,TCD!E:E,TCD!K:K,"")</f>
        <v/>
      </c>
      <c r="S1874" s="151">
        <f>IF(TCD!I1875="","",IF(TCD!I1875&gt;8.5,17,8.5))</f>
        <v/>
      </c>
      <c r="T1874" s="151">
        <f>TCD!Y1875</f>
        <v/>
      </c>
    </row>
    <row r="1875">
      <c r="A1875" s="13">
        <f>TCD!V1876</f>
        <v/>
      </c>
      <c r="B1875" s="1">
        <f>B1874</f>
        <v/>
      </c>
      <c r="F1875">
        <f>TCD!E1876</f>
        <v/>
      </c>
      <c r="H1875" s="6">
        <f>IF(RIGHT(J1875,3)="BTB","E","P")</f>
        <v/>
      </c>
      <c r="I1875">
        <f>LOOKUP(F1875,'Facture Chronopost'!L:L,'Facture Chronopost'!H:H)</f>
        <v/>
      </c>
      <c r="J1875" s="6">
        <f>TCD!U1876</f>
        <v/>
      </c>
      <c r="K1875">
        <f>K1874</f>
        <v/>
      </c>
      <c r="L1875" s="151">
        <f>_xlfn.XLOOKUP(F1875,'TCD poids'!A:A,'TCD poids'!C:C)</f>
        <v/>
      </c>
      <c r="M1875">
        <f>TCD!T1876</f>
        <v/>
      </c>
      <c r="N1875">
        <f>IF(I1875="",0.2,LOOKUP(I1875,'Pays TVA'!A:A,'Pays TVA'!B:B))</f>
        <v/>
      </c>
      <c r="O1875" s="151">
        <f>IF(TCD!M1876="","",TCD!M1876)</f>
        <v/>
      </c>
      <c r="P1875" s="151">
        <f>IF(TCD!J1876="","",TCD!J1876)</f>
        <v/>
      </c>
      <c r="Q1875" s="151">
        <f>IF(AND(TCD!L1876="",TCD!Q1876=""),"",IF(SUM(TCD!L1876,TCD!Q1876)&gt;15,29,9.5))</f>
        <v/>
      </c>
      <c r="R1875" s="151">
        <f>_xlfn.XLOOKUP(F1875,TCD!E:E,TCD!K:K,"")</f>
        <v/>
      </c>
      <c r="S1875" s="151">
        <f>IF(TCD!I1876="","",IF(TCD!I1876&gt;8.5,17,8.5))</f>
        <v/>
      </c>
      <c r="T1875" s="151">
        <f>TCD!Y1876</f>
        <v/>
      </c>
    </row>
    <row r="1876">
      <c r="A1876" s="13">
        <f>TCD!V1877</f>
        <v/>
      </c>
      <c r="B1876" s="1">
        <f>B1875</f>
        <v/>
      </c>
      <c r="F1876">
        <f>TCD!E1877</f>
        <v/>
      </c>
      <c r="H1876" s="6">
        <f>IF(RIGHT(J1876,3)="BTB","E","P")</f>
        <v/>
      </c>
      <c r="I1876">
        <f>LOOKUP(F1876,'Facture Chronopost'!L:L,'Facture Chronopost'!H:H)</f>
        <v/>
      </c>
      <c r="J1876" s="6">
        <f>TCD!U1877</f>
        <v/>
      </c>
      <c r="K1876">
        <f>K1875</f>
        <v/>
      </c>
      <c r="L1876" s="151">
        <f>_xlfn.XLOOKUP(F1876,'TCD poids'!A:A,'TCD poids'!C:C)</f>
        <v/>
      </c>
      <c r="M1876">
        <f>TCD!T1877</f>
        <v/>
      </c>
      <c r="N1876">
        <f>IF(I1876="",0.2,LOOKUP(I1876,'Pays TVA'!A:A,'Pays TVA'!B:B))</f>
        <v/>
      </c>
      <c r="O1876" s="151">
        <f>IF(TCD!M1877="","",TCD!M1877)</f>
        <v/>
      </c>
      <c r="P1876" s="151">
        <f>IF(TCD!J1877="","",TCD!J1877)</f>
        <v/>
      </c>
      <c r="Q1876" s="151">
        <f>IF(AND(TCD!L1877="",TCD!Q1877=""),"",IF(SUM(TCD!L1877,TCD!Q1877)&gt;15,29,9.5))</f>
        <v/>
      </c>
      <c r="R1876" s="151">
        <f>_xlfn.XLOOKUP(F1876,TCD!E:E,TCD!K:K,"")</f>
        <v/>
      </c>
      <c r="S1876" s="151">
        <f>IF(TCD!I1877="","",IF(TCD!I1877&gt;8.5,17,8.5))</f>
        <v/>
      </c>
      <c r="T1876" s="151">
        <f>TCD!Y1877</f>
        <v/>
      </c>
    </row>
    <row r="1877">
      <c r="A1877" s="13">
        <f>TCD!V1878</f>
        <v/>
      </c>
      <c r="B1877" s="1">
        <f>B1876</f>
        <v/>
      </c>
      <c r="F1877">
        <f>TCD!E1878</f>
        <v/>
      </c>
      <c r="H1877" s="6">
        <f>IF(RIGHT(J1877,3)="BTB","E","P")</f>
        <v/>
      </c>
      <c r="I1877">
        <f>LOOKUP(F1877,'Facture Chronopost'!L:L,'Facture Chronopost'!H:H)</f>
        <v/>
      </c>
      <c r="J1877" s="6">
        <f>TCD!U1878</f>
        <v/>
      </c>
      <c r="K1877">
        <f>K1876</f>
        <v/>
      </c>
      <c r="L1877" s="151">
        <f>_xlfn.XLOOKUP(F1877,'TCD poids'!A:A,'TCD poids'!C:C)</f>
        <v/>
      </c>
      <c r="M1877">
        <f>TCD!T1878</f>
        <v/>
      </c>
      <c r="N1877">
        <f>IF(I1877="",0.2,LOOKUP(I1877,'Pays TVA'!A:A,'Pays TVA'!B:B))</f>
        <v/>
      </c>
      <c r="O1877" s="151">
        <f>IF(TCD!M1878="","",TCD!M1878)</f>
        <v/>
      </c>
      <c r="P1877" s="151">
        <f>IF(TCD!J1878="","",TCD!J1878)</f>
        <v/>
      </c>
      <c r="Q1877" s="151">
        <f>IF(AND(TCD!L1878="",TCD!Q1878=""),"",IF(SUM(TCD!L1878,TCD!Q1878)&gt;15,29,9.5))</f>
        <v/>
      </c>
      <c r="R1877" s="151">
        <f>_xlfn.XLOOKUP(F1877,TCD!E:E,TCD!K:K,"")</f>
        <v/>
      </c>
      <c r="S1877" s="151">
        <f>IF(TCD!I1878="","",IF(TCD!I1878&gt;8.5,17,8.5))</f>
        <v/>
      </c>
      <c r="T1877" s="151">
        <f>TCD!Y1878</f>
        <v/>
      </c>
    </row>
    <row r="1878">
      <c r="A1878" s="13">
        <f>TCD!V1879</f>
        <v/>
      </c>
      <c r="B1878" s="1">
        <f>B1877</f>
        <v/>
      </c>
      <c r="F1878">
        <f>TCD!E1879</f>
        <v/>
      </c>
      <c r="H1878" s="6">
        <f>IF(RIGHT(J1878,3)="BTB","E","P")</f>
        <v/>
      </c>
      <c r="I1878">
        <f>LOOKUP(F1878,'Facture Chronopost'!L:L,'Facture Chronopost'!H:H)</f>
        <v/>
      </c>
      <c r="J1878" s="6">
        <f>TCD!U1879</f>
        <v/>
      </c>
      <c r="K1878">
        <f>K1877</f>
        <v/>
      </c>
      <c r="L1878" s="151">
        <f>_xlfn.XLOOKUP(F1878,'TCD poids'!A:A,'TCD poids'!C:C)</f>
        <v/>
      </c>
      <c r="M1878">
        <f>TCD!T1879</f>
        <v/>
      </c>
      <c r="N1878">
        <f>IF(I1878="",0.2,LOOKUP(I1878,'Pays TVA'!A:A,'Pays TVA'!B:B))</f>
        <v/>
      </c>
      <c r="O1878" s="151">
        <f>IF(TCD!M1879="","",TCD!M1879)</f>
        <v/>
      </c>
      <c r="P1878" s="151">
        <f>IF(TCD!J1879="","",TCD!J1879)</f>
        <v/>
      </c>
      <c r="Q1878" s="151">
        <f>IF(AND(TCD!L1879="",TCD!Q1879=""),"",IF(SUM(TCD!L1879,TCD!Q1879)&gt;15,29,9.5))</f>
        <v/>
      </c>
      <c r="R1878" s="151">
        <f>_xlfn.XLOOKUP(F1878,TCD!E:E,TCD!K:K,"")</f>
        <v/>
      </c>
      <c r="S1878" s="151">
        <f>IF(TCD!I1879="","",IF(TCD!I1879&gt;8.5,17,8.5))</f>
        <v/>
      </c>
      <c r="T1878" s="151">
        <f>TCD!Y1879</f>
        <v/>
      </c>
    </row>
    <row r="1879">
      <c r="A1879" s="13">
        <f>TCD!V1880</f>
        <v/>
      </c>
      <c r="B1879" s="1">
        <f>B1878</f>
        <v/>
      </c>
      <c r="F1879">
        <f>TCD!E1880</f>
        <v/>
      </c>
      <c r="H1879" s="6">
        <f>IF(RIGHT(J1879,3)="BTB","E","P")</f>
        <v/>
      </c>
      <c r="I1879">
        <f>LOOKUP(F1879,'Facture Chronopost'!L:L,'Facture Chronopost'!H:H)</f>
        <v/>
      </c>
      <c r="J1879" s="6">
        <f>TCD!U1880</f>
        <v/>
      </c>
      <c r="K1879">
        <f>K1878</f>
        <v/>
      </c>
      <c r="L1879" s="151">
        <f>_xlfn.XLOOKUP(F1879,'TCD poids'!A:A,'TCD poids'!C:C)</f>
        <v/>
      </c>
      <c r="M1879">
        <f>TCD!T1880</f>
        <v/>
      </c>
      <c r="N1879">
        <f>IF(I1879="",0.2,LOOKUP(I1879,'Pays TVA'!A:A,'Pays TVA'!B:B))</f>
        <v/>
      </c>
      <c r="O1879" s="151">
        <f>IF(TCD!M1880="","",TCD!M1880)</f>
        <v/>
      </c>
      <c r="P1879" s="151">
        <f>IF(TCD!J1880="","",TCD!J1880)</f>
        <v/>
      </c>
      <c r="Q1879" s="151">
        <f>IF(AND(TCD!L1880="",TCD!Q1880=""),"",IF(SUM(TCD!L1880,TCD!Q1880)&gt;15,29,9.5))</f>
        <v/>
      </c>
      <c r="R1879" s="151">
        <f>_xlfn.XLOOKUP(F1879,TCD!E:E,TCD!K:K,"")</f>
        <v/>
      </c>
      <c r="S1879" s="151">
        <f>IF(TCD!I1880="","",IF(TCD!I1880&gt;8.5,17,8.5))</f>
        <v/>
      </c>
      <c r="T1879" s="151">
        <f>TCD!Y1880</f>
        <v/>
      </c>
    </row>
    <row r="1880">
      <c r="A1880" s="13">
        <f>TCD!V1881</f>
        <v/>
      </c>
      <c r="B1880" s="1">
        <f>B1879</f>
        <v/>
      </c>
      <c r="F1880">
        <f>TCD!E1881</f>
        <v/>
      </c>
      <c r="H1880" s="6">
        <f>IF(RIGHT(J1880,3)="BTB","E","P")</f>
        <v/>
      </c>
      <c r="I1880">
        <f>LOOKUP(F1880,'Facture Chronopost'!L:L,'Facture Chronopost'!H:H)</f>
        <v/>
      </c>
      <c r="J1880" s="6">
        <f>TCD!U1881</f>
        <v/>
      </c>
      <c r="K1880">
        <f>K1879</f>
        <v/>
      </c>
      <c r="L1880" s="151">
        <f>_xlfn.XLOOKUP(F1880,'TCD poids'!A:A,'TCD poids'!C:C)</f>
        <v/>
      </c>
      <c r="M1880">
        <f>TCD!T1881</f>
        <v/>
      </c>
      <c r="N1880">
        <f>IF(I1880="",0.2,LOOKUP(I1880,'Pays TVA'!A:A,'Pays TVA'!B:B))</f>
        <v/>
      </c>
      <c r="O1880" s="151">
        <f>IF(TCD!M1881="","",TCD!M1881)</f>
        <v/>
      </c>
      <c r="P1880" s="151">
        <f>IF(TCD!J1881="","",TCD!J1881)</f>
        <v/>
      </c>
      <c r="Q1880" s="151">
        <f>IF(AND(TCD!L1881="",TCD!Q1881=""),"",IF(SUM(TCD!L1881,TCD!Q1881)&gt;15,29,9.5))</f>
        <v/>
      </c>
      <c r="R1880" s="151">
        <f>_xlfn.XLOOKUP(F1880,TCD!E:E,TCD!K:K,"")</f>
        <v/>
      </c>
      <c r="S1880" s="151">
        <f>IF(TCD!I1881="","",IF(TCD!I1881&gt;8.5,17,8.5))</f>
        <v/>
      </c>
      <c r="T1880" s="151">
        <f>TCD!Y1881</f>
        <v/>
      </c>
    </row>
    <row r="1881">
      <c r="A1881" s="13">
        <f>TCD!V1882</f>
        <v/>
      </c>
      <c r="B1881" s="1">
        <f>B1880</f>
        <v/>
      </c>
      <c r="F1881">
        <f>TCD!E1882</f>
        <v/>
      </c>
      <c r="H1881" s="6">
        <f>IF(RIGHT(J1881,3)="BTB","E","P")</f>
        <v/>
      </c>
      <c r="I1881">
        <f>LOOKUP(F1881,'Facture Chronopost'!L:L,'Facture Chronopost'!H:H)</f>
        <v/>
      </c>
      <c r="J1881" s="6">
        <f>TCD!U1882</f>
        <v/>
      </c>
      <c r="K1881">
        <f>K1880</f>
        <v/>
      </c>
      <c r="L1881" s="151">
        <f>_xlfn.XLOOKUP(F1881,'TCD poids'!A:A,'TCD poids'!C:C)</f>
        <v/>
      </c>
      <c r="M1881">
        <f>TCD!T1882</f>
        <v/>
      </c>
      <c r="N1881">
        <f>IF(I1881="",0.2,LOOKUP(I1881,'Pays TVA'!A:A,'Pays TVA'!B:B))</f>
        <v/>
      </c>
      <c r="O1881" s="151">
        <f>IF(TCD!M1882="","",TCD!M1882)</f>
        <v/>
      </c>
      <c r="P1881" s="151">
        <f>IF(TCD!J1882="","",TCD!J1882)</f>
        <v/>
      </c>
      <c r="Q1881" s="151">
        <f>IF(AND(TCD!L1882="",TCD!Q1882=""),"",IF(SUM(TCD!L1882,TCD!Q1882)&gt;15,29,9.5))</f>
        <v/>
      </c>
      <c r="R1881" s="151">
        <f>_xlfn.XLOOKUP(F1881,TCD!E:E,TCD!K:K,"")</f>
        <v/>
      </c>
      <c r="S1881" s="151">
        <f>IF(TCD!I1882="","",IF(TCD!I1882&gt;8.5,17,8.5))</f>
        <v/>
      </c>
      <c r="T1881" s="151">
        <f>TCD!Y1882</f>
        <v/>
      </c>
    </row>
    <row r="1882">
      <c r="A1882" s="13">
        <f>TCD!V1883</f>
        <v/>
      </c>
      <c r="B1882" s="1">
        <f>B1881</f>
        <v/>
      </c>
      <c r="F1882">
        <f>TCD!E1883</f>
        <v/>
      </c>
      <c r="H1882" s="6">
        <f>IF(RIGHT(J1882,3)="BTB","E","P")</f>
        <v/>
      </c>
      <c r="I1882">
        <f>LOOKUP(F1882,'Facture Chronopost'!L:L,'Facture Chronopost'!H:H)</f>
        <v/>
      </c>
      <c r="J1882" s="6">
        <f>TCD!U1883</f>
        <v/>
      </c>
      <c r="K1882">
        <f>K1881</f>
        <v/>
      </c>
      <c r="L1882" s="151">
        <f>_xlfn.XLOOKUP(F1882,'TCD poids'!A:A,'TCD poids'!C:C)</f>
        <v/>
      </c>
      <c r="M1882">
        <f>TCD!T1883</f>
        <v/>
      </c>
      <c r="N1882">
        <f>IF(I1882="",0.2,LOOKUP(I1882,'Pays TVA'!A:A,'Pays TVA'!B:B))</f>
        <v/>
      </c>
      <c r="O1882" s="151">
        <f>IF(TCD!M1883="","",TCD!M1883)</f>
        <v/>
      </c>
      <c r="P1882" s="151">
        <f>IF(TCD!J1883="","",TCD!J1883)</f>
        <v/>
      </c>
      <c r="Q1882" s="151">
        <f>IF(AND(TCD!L1883="",TCD!Q1883=""),"",IF(SUM(TCD!L1883,TCD!Q1883)&gt;15,29,9.5))</f>
        <v/>
      </c>
      <c r="R1882" s="151">
        <f>_xlfn.XLOOKUP(F1882,TCD!E:E,TCD!K:K,"")</f>
        <v/>
      </c>
      <c r="S1882" s="151">
        <f>IF(TCD!I1883="","",IF(TCD!I1883&gt;8.5,17,8.5))</f>
        <v/>
      </c>
      <c r="T1882" s="151">
        <f>TCD!Y1883</f>
        <v/>
      </c>
    </row>
    <row r="1883">
      <c r="A1883" s="13">
        <f>TCD!V1884</f>
        <v/>
      </c>
      <c r="B1883" s="1">
        <f>B1882</f>
        <v/>
      </c>
      <c r="F1883">
        <f>TCD!E1884</f>
        <v/>
      </c>
      <c r="H1883" s="6">
        <f>IF(RIGHT(J1883,3)="BTB","E","P")</f>
        <v/>
      </c>
      <c r="I1883">
        <f>LOOKUP(F1883,'Facture Chronopost'!L:L,'Facture Chronopost'!H:H)</f>
        <v/>
      </c>
      <c r="J1883" s="6">
        <f>TCD!U1884</f>
        <v/>
      </c>
      <c r="K1883">
        <f>K1882</f>
        <v/>
      </c>
      <c r="L1883" s="151">
        <f>_xlfn.XLOOKUP(F1883,'TCD poids'!A:A,'TCD poids'!C:C)</f>
        <v/>
      </c>
      <c r="M1883">
        <f>TCD!T1884</f>
        <v/>
      </c>
      <c r="N1883">
        <f>IF(I1883="",0.2,LOOKUP(I1883,'Pays TVA'!A:A,'Pays TVA'!B:B))</f>
        <v/>
      </c>
      <c r="O1883" s="151">
        <f>IF(TCD!M1884="","",TCD!M1884)</f>
        <v/>
      </c>
      <c r="P1883" s="151">
        <f>IF(TCD!J1884="","",TCD!J1884)</f>
        <v/>
      </c>
      <c r="Q1883" s="151">
        <f>IF(AND(TCD!L1884="",TCD!Q1884=""),"",IF(SUM(TCD!L1884,TCD!Q1884)&gt;15,29,9.5))</f>
        <v/>
      </c>
      <c r="R1883" s="151">
        <f>_xlfn.XLOOKUP(F1883,TCD!E:E,TCD!K:K,"")</f>
        <v/>
      </c>
      <c r="S1883" s="151">
        <f>IF(TCD!I1884="","",IF(TCD!I1884&gt;8.5,17,8.5))</f>
        <v/>
      </c>
      <c r="T1883" s="151">
        <f>TCD!Y1884</f>
        <v/>
      </c>
    </row>
    <row r="1884">
      <c r="A1884" s="13">
        <f>TCD!V1885</f>
        <v/>
      </c>
      <c r="B1884" s="1">
        <f>B1883</f>
        <v/>
      </c>
      <c r="F1884">
        <f>TCD!E1885</f>
        <v/>
      </c>
      <c r="H1884" s="6">
        <f>IF(RIGHT(J1884,3)="BTB","E","P")</f>
        <v/>
      </c>
      <c r="I1884">
        <f>LOOKUP(F1884,'Facture Chronopost'!L:L,'Facture Chronopost'!H:H)</f>
        <v/>
      </c>
      <c r="J1884" s="6">
        <f>TCD!U1885</f>
        <v/>
      </c>
      <c r="K1884">
        <f>K1883</f>
        <v/>
      </c>
      <c r="L1884" s="151">
        <f>_xlfn.XLOOKUP(F1884,'TCD poids'!A:A,'TCD poids'!C:C)</f>
        <v/>
      </c>
      <c r="M1884">
        <f>TCD!T1885</f>
        <v/>
      </c>
      <c r="N1884">
        <f>IF(I1884="",0.2,LOOKUP(I1884,'Pays TVA'!A:A,'Pays TVA'!B:B))</f>
        <v/>
      </c>
      <c r="O1884" s="151">
        <f>IF(TCD!M1885="","",TCD!M1885)</f>
        <v/>
      </c>
      <c r="P1884" s="151">
        <f>IF(TCD!J1885="","",TCD!J1885)</f>
        <v/>
      </c>
      <c r="Q1884" s="151">
        <f>IF(AND(TCD!L1885="",TCD!Q1885=""),"",IF(SUM(TCD!L1885,TCD!Q1885)&gt;15,29,9.5))</f>
        <v/>
      </c>
      <c r="R1884" s="151">
        <f>_xlfn.XLOOKUP(F1884,TCD!E:E,TCD!K:K,"")</f>
        <v/>
      </c>
      <c r="S1884" s="151">
        <f>IF(TCD!I1885="","",IF(TCD!I1885&gt;8.5,17,8.5))</f>
        <v/>
      </c>
      <c r="T1884" s="151">
        <f>TCD!Y1885</f>
        <v/>
      </c>
    </row>
    <row r="1885">
      <c r="A1885" s="13">
        <f>TCD!V1886</f>
        <v/>
      </c>
      <c r="B1885" s="1">
        <f>B1884</f>
        <v/>
      </c>
      <c r="F1885">
        <f>TCD!E1886</f>
        <v/>
      </c>
      <c r="H1885" s="6">
        <f>IF(RIGHT(J1885,3)="BTB","E","P")</f>
        <v/>
      </c>
      <c r="I1885">
        <f>LOOKUP(F1885,'Facture Chronopost'!L:L,'Facture Chronopost'!H:H)</f>
        <v/>
      </c>
      <c r="J1885" s="6">
        <f>TCD!U1886</f>
        <v/>
      </c>
      <c r="K1885">
        <f>K1884</f>
        <v/>
      </c>
      <c r="L1885" s="151">
        <f>_xlfn.XLOOKUP(F1885,'TCD poids'!A:A,'TCD poids'!C:C)</f>
        <v/>
      </c>
      <c r="M1885">
        <f>TCD!T1886</f>
        <v/>
      </c>
      <c r="N1885">
        <f>IF(I1885="",0.2,LOOKUP(I1885,'Pays TVA'!A:A,'Pays TVA'!B:B))</f>
        <v/>
      </c>
      <c r="O1885" s="151">
        <f>IF(TCD!M1886="","",TCD!M1886)</f>
        <v/>
      </c>
      <c r="P1885" s="151">
        <f>IF(TCD!J1886="","",TCD!J1886)</f>
        <v/>
      </c>
      <c r="Q1885" s="151">
        <f>IF(AND(TCD!L1886="",TCD!Q1886=""),"",IF(SUM(TCD!L1886,TCD!Q1886)&gt;15,29,9.5))</f>
        <v/>
      </c>
      <c r="R1885" s="151">
        <f>_xlfn.XLOOKUP(F1885,TCD!E:E,TCD!K:K,"")</f>
        <v/>
      </c>
      <c r="S1885" s="151">
        <f>IF(TCD!I1886="","",IF(TCD!I1886&gt;8.5,17,8.5))</f>
        <v/>
      </c>
      <c r="T1885" s="151">
        <f>TCD!Y1886</f>
        <v/>
      </c>
    </row>
    <row r="1886">
      <c r="A1886" s="13">
        <f>TCD!V1887</f>
        <v/>
      </c>
      <c r="B1886" s="1">
        <f>B1885</f>
        <v/>
      </c>
      <c r="F1886">
        <f>TCD!E1887</f>
        <v/>
      </c>
      <c r="H1886" s="6">
        <f>IF(RIGHT(J1886,3)="BTB","E","P")</f>
        <v/>
      </c>
      <c r="I1886">
        <f>LOOKUP(F1886,'Facture Chronopost'!L:L,'Facture Chronopost'!H:H)</f>
        <v/>
      </c>
      <c r="J1886" s="6">
        <f>TCD!U1887</f>
        <v/>
      </c>
      <c r="K1886">
        <f>K1885</f>
        <v/>
      </c>
      <c r="L1886" s="151">
        <f>_xlfn.XLOOKUP(F1886,'TCD poids'!A:A,'TCD poids'!C:C)</f>
        <v/>
      </c>
      <c r="M1886">
        <f>TCD!T1887</f>
        <v/>
      </c>
      <c r="N1886">
        <f>IF(I1886="",0.2,LOOKUP(I1886,'Pays TVA'!A:A,'Pays TVA'!B:B))</f>
        <v/>
      </c>
      <c r="O1886" s="151">
        <f>IF(TCD!M1887="","",TCD!M1887)</f>
        <v/>
      </c>
      <c r="P1886" s="151">
        <f>IF(TCD!J1887="","",TCD!J1887)</f>
        <v/>
      </c>
      <c r="Q1886" s="151">
        <f>IF(AND(TCD!L1887="",TCD!Q1887=""),"",IF(SUM(TCD!L1887,TCD!Q1887)&gt;15,29,9.5))</f>
        <v/>
      </c>
      <c r="R1886" s="151">
        <f>_xlfn.XLOOKUP(F1886,TCD!E:E,TCD!K:K,"")</f>
        <v/>
      </c>
      <c r="S1886" s="151">
        <f>IF(TCD!I1887="","",IF(TCD!I1887&gt;8.5,17,8.5))</f>
        <v/>
      </c>
      <c r="T1886" s="151">
        <f>TCD!Y1887</f>
        <v/>
      </c>
    </row>
    <row r="1887">
      <c r="A1887" s="13">
        <f>TCD!V1888</f>
        <v/>
      </c>
      <c r="B1887" s="1">
        <f>B1886</f>
        <v/>
      </c>
      <c r="F1887">
        <f>TCD!E1888</f>
        <v/>
      </c>
      <c r="H1887" s="6">
        <f>IF(RIGHT(J1887,3)="BTB","E","P")</f>
        <v/>
      </c>
      <c r="I1887">
        <f>LOOKUP(F1887,'Facture Chronopost'!L:L,'Facture Chronopost'!H:H)</f>
        <v/>
      </c>
      <c r="J1887" s="6">
        <f>TCD!U1888</f>
        <v/>
      </c>
      <c r="K1887">
        <f>K1886</f>
        <v/>
      </c>
      <c r="L1887" s="151">
        <f>_xlfn.XLOOKUP(F1887,'TCD poids'!A:A,'TCD poids'!C:C)</f>
        <v/>
      </c>
      <c r="M1887">
        <f>TCD!T1888</f>
        <v/>
      </c>
      <c r="N1887">
        <f>IF(I1887="",0.2,LOOKUP(I1887,'Pays TVA'!A:A,'Pays TVA'!B:B))</f>
        <v/>
      </c>
      <c r="O1887" s="151">
        <f>IF(TCD!M1888="","",TCD!M1888)</f>
        <v/>
      </c>
      <c r="P1887" s="151">
        <f>IF(TCD!J1888="","",TCD!J1888)</f>
        <v/>
      </c>
      <c r="Q1887" s="151">
        <f>IF(AND(TCD!L1888="",TCD!Q1888=""),"",IF(SUM(TCD!L1888,TCD!Q1888)&gt;15,29,9.5))</f>
        <v/>
      </c>
      <c r="R1887" s="151">
        <f>_xlfn.XLOOKUP(F1887,TCD!E:E,TCD!K:K,"")</f>
        <v/>
      </c>
      <c r="S1887" s="151">
        <f>IF(TCD!I1888="","",IF(TCD!I1888&gt;8.5,17,8.5))</f>
        <v/>
      </c>
      <c r="T1887" s="151">
        <f>TCD!Y1888</f>
        <v/>
      </c>
    </row>
    <row r="1888">
      <c r="A1888" s="13">
        <f>TCD!V1889</f>
        <v/>
      </c>
      <c r="B1888" s="1">
        <f>B1887</f>
        <v/>
      </c>
      <c r="F1888">
        <f>TCD!E1889</f>
        <v/>
      </c>
      <c r="H1888" s="6">
        <f>IF(RIGHT(J1888,3)="BTB","E","P")</f>
        <v/>
      </c>
      <c r="I1888">
        <f>LOOKUP(F1888,'Facture Chronopost'!L:L,'Facture Chronopost'!H:H)</f>
        <v/>
      </c>
      <c r="J1888" s="6">
        <f>TCD!U1889</f>
        <v/>
      </c>
      <c r="K1888">
        <f>K1887</f>
        <v/>
      </c>
      <c r="L1888" s="151">
        <f>_xlfn.XLOOKUP(F1888,'TCD poids'!A:A,'TCD poids'!C:C)</f>
        <v/>
      </c>
      <c r="M1888">
        <f>TCD!T1889</f>
        <v/>
      </c>
      <c r="N1888">
        <f>IF(I1888="",0.2,LOOKUP(I1888,'Pays TVA'!A:A,'Pays TVA'!B:B))</f>
        <v/>
      </c>
      <c r="O1888" s="151">
        <f>IF(TCD!M1889="","",TCD!M1889)</f>
        <v/>
      </c>
      <c r="P1888" s="151">
        <f>IF(TCD!J1889="","",TCD!J1889)</f>
        <v/>
      </c>
      <c r="Q1888" s="151">
        <f>IF(AND(TCD!L1889="",TCD!Q1889=""),"",IF(SUM(TCD!L1889,TCD!Q1889)&gt;15,29,9.5))</f>
        <v/>
      </c>
      <c r="R1888" s="151">
        <f>_xlfn.XLOOKUP(F1888,TCD!E:E,TCD!K:K,"")</f>
        <v/>
      </c>
      <c r="S1888" s="151">
        <f>IF(TCD!I1889="","",IF(TCD!I1889&gt;8.5,17,8.5))</f>
        <v/>
      </c>
      <c r="T1888" s="151">
        <f>TCD!Y1889</f>
        <v/>
      </c>
    </row>
    <row r="1889">
      <c r="A1889" s="13">
        <f>TCD!V1890</f>
        <v/>
      </c>
      <c r="B1889" s="1">
        <f>B1888</f>
        <v/>
      </c>
      <c r="F1889">
        <f>TCD!E1890</f>
        <v/>
      </c>
      <c r="H1889" s="6">
        <f>IF(RIGHT(J1889,3)="BTB","E","P")</f>
        <v/>
      </c>
      <c r="I1889">
        <f>LOOKUP(F1889,'Facture Chronopost'!L:L,'Facture Chronopost'!H:H)</f>
        <v/>
      </c>
      <c r="J1889" s="6">
        <f>TCD!U1890</f>
        <v/>
      </c>
      <c r="K1889">
        <f>K1888</f>
        <v/>
      </c>
      <c r="L1889" s="151">
        <f>_xlfn.XLOOKUP(F1889,'TCD poids'!A:A,'TCD poids'!C:C)</f>
        <v/>
      </c>
      <c r="M1889">
        <f>TCD!T1890</f>
        <v/>
      </c>
      <c r="N1889">
        <f>IF(I1889="",0.2,LOOKUP(I1889,'Pays TVA'!A:A,'Pays TVA'!B:B))</f>
        <v/>
      </c>
      <c r="O1889" s="151">
        <f>IF(TCD!M1890="","",TCD!M1890)</f>
        <v/>
      </c>
      <c r="P1889" s="151">
        <f>IF(TCD!J1890="","",TCD!J1890)</f>
        <v/>
      </c>
      <c r="Q1889" s="151">
        <f>IF(AND(TCD!L1890="",TCD!Q1890=""),"",IF(SUM(TCD!L1890,TCD!Q1890)&gt;15,29,9.5))</f>
        <v/>
      </c>
      <c r="R1889" s="151">
        <f>_xlfn.XLOOKUP(F1889,TCD!E:E,TCD!K:K,"")</f>
        <v/>
      </c>
      <c r="S1889" s="151">
        <f>IF(TCD!I1890="","",IF(TCD!I1890&gt;8.5,17,8.5))</f>
        <v/>
      </c>
      <c r="T1889" s="151">
        <f>TCD!Y1890</f>
        <v/>
      </c>
    </row>
    <row r="1890">
      <c r="A1890" s="13">
        <f>TCD!V1891</f>
        <v/>
      </c>
      <c r="B1890" s="1">
        <f>B1889</f>
        <v/>
      </c>
      <c r="F1890">
        <f>TCD!E1891</f>
        <v/>
      </c>
      <c r="H1890" s="6">
        <f>IF(RIGHT(J1890,3)="BTB","E","P")</f>
        <v/>
      </c>
      <c r="I1890">
        <f>LOOKUP(F1890,'Facture Chronopost'!L:L,'Facture Chronopost'!H:H)</f>
        <v/>
      </c>
      <c r="J1890" s="6">
        <f>TCD!U1891</f>
        <v/>
      </c>
      <c r="K1890">
        <f>K1889</f>
        <v/>
      </c>
      <c r="L1890" s="151">
        <f>_xlfn.XLOOKUP(F1890,'TCD poids'!A:A,'TCD poids'!C:C)</f>
        <v/>
      </c>
      <c r="M1890">
        <f>TCD!T1891</f>
        <v/>
      </c>
      <c r="N1890">
        <f>IF(I1890="",0.2,LOOKUP(I1890,'Pays TVA'!A:A,'Pays TVA'!B:B))</f>
        <v/>
      </c>
      <c r="O1890" s="151">
        <f>IF(TCD!M1891="","",TCD!M1891)</f>
        <v/>
      </c>
      <c r="P1890" s="151">
        <f>IF(TCD!J1891="","",TCD!J1891)</f>
        <v/>
      </c>
      <c r="Q1890" s="151">
        <f>IF(AND(TCD!L1891="",TCD!Q1891=""),"",IF(SUM(TCD!L1891,TCD!Q1891)&gt;15,29,9.5))</f>
        <v/>
      </c>
      <c r="R1890" s="151">
        <f>_xlfn.XLOOKUP(F1890,TCD!E:E,TCD!K:K,"")</f>
        <v/>
      </c>
      <c r="S1890" s="151">
        <f>IF(TCD!I1891="","",IF(TCD!I1891&gt;8.5,17,8.5))</f>
        <v/>
      </c>
      <c r="T1890" s="151">
        <f>TCD!Y1891</f>
        <v/>
      </c>
    </row>
    <row r="1891">
      <c r="A1891" s="13">
        <f>TCD!V1892</f>
        <v/>
      </c>
      <c r="B1891" s="1">
        <f>B1890</f>
        <v/>
      </c>
      <c r="F1891">
        <f>TCD!E1892</f>
        <v/>
      </c>
      <c r="H1891" s="6">
        <f>IF(RIGHT(J1891,3)="BTB","E","P")</f>
        <v/>
      </c>
      <c r="I1891">
        <f>LOOKUP(F1891,'Facture Chronopost'!L:L,'Facture Chronopost'!H:H)</f>
        <v/>
      </c>
      <c r="J1891" s="6">
        <f>TCD!U1892</f>
        <v/>
      </c>
      <c r="K1891">
        <f>K1890</f>
        <v/>
      </c>
      <c r="L1891" s="151">
        <f>_xlfn.XLOOKUP(F1891,'TCD poids'!A:A,'TCD poids'!C:C)</f>
        <v/>
      </c>
      <c r="M1891">
        <f>TCD!T1892</f>
        <v/>
      </c>
      <c r="N1891">
        <f>IF(I1891="",0.2,LOOKUP(I1891,'Pays TVA'!A:A,'Pays TVA'!B:B))</f>
        <v/>
      </c>
      <c r="O1891" s="151">
        <f>IF(TCD!M1892="","",TCD!M1892)</f>
        <v/>
      </c>
      <c r="P1891" s="151">
        <f>IF(TCD!J1892="","",TCD!J1892)</f>
        <v/>
      </c>
      <c r="Q1891" s="151">
        <f>IF(AND(TCD!L1892="",TCD!Q1892=""),"",IF(SUM(TCD!L1892,TCD!Q1892)&gt;15,29,9.5))</f>
        <v/>
      </c>
      <c r="R1891" s="151">
        <f>_xlfn.XLOOKUP(F1891,TCD!E:E,TCD!K:K,"")</f>
        <v/>
      </c>
      <c r="S1891" s="151">
        <f>IF(TCD!I1892="","",IF(TCD!I1892&gt;8.5,17,8.5))</f>
        <v/>
      </c>
      <c r="T1891" s="151">
        <f>TCD!Y1892</f>
        <v/>
      </c>
    </row>
    <row r="1892">
      <c r="A1892" s="13">
        <f>TCD!V1893</f>
        <v/>
      </c>
      <c r="B1892" s="1">
        <f>B1891</f>
        <v/>
      </c>
      <c r="F1892">
        <f>TCD!E1893</f>
        <v/>
      </c>
      <c r="H1892" s="6">
        <f>IF(RIGHT(J1892,3)="BTB","E","P")</f>
        <v/>
      </c>
      <c r="I1892">
        <f>LOOKUP(F1892,'Facture Chronopost'!L:L,'Facture Chronopost'!H:H)</f>
        <v/>
      </c>
      <c r="J1892" s="6">
        <f>TCD!U1893</f>
        <v/>
      </c>
      <c r="K1892">
        <f>K1891</f>
        <v/>
      </c>
      <c r="L1892" s="151">
        <f>_xlfn.XLOOKUP(F1892,'TCD poids'!A:A,'TCD poids'!C:C)</f>
        <v/>
      </c>
      <c r="M1892">
        <f>TCD!T1893</f>
        <v/>
      </c>
      <c r="N1892">
        <f>IF(I1892="",0.2,LOOKUP(I1892,'Pays TVA'!A:A,'Pays TVA'!B:B))</f>
        <v/>
      </c>
      <c r="O1892" s="151">
        <f>IF(TCD!M1893="","",TCD!M1893)</f>
        <v/>
      </c>
      <c r="P1892" s="151">
        <f>IF(TCD!J1893="","",TCD!J1893)</f>
        <v/>
      </c>
      <c r="Q1892" s="151">
        <f>IF(AND(TCD!L1893="",TCD!Q1893=""),"",IF(SUM(TCD!L1893,TCD!Q1893)&gt;15,29,9.5))</f>
        <v/>
      </c>
      <c r="R1892" s="151">
        <f>_xlfn.XLOOKUP(F1892,TCD!E:E,TCD!K:K,"")</f>
        <v/>
      </c>
      <c r="S1892" s="151">
        <f>IF(TCD!I1893="","",IF(TCD!I1893&gt;8.5,17,8.5))</f>
        <v/>
      </c>
      <c r="T1892" s="151">
        <f>TCD!Y1893</f>
        <v/>
      </c>
    </row>
    <row r="1893">
      <c r="A1893" s="13">
        <f>TCD!V1894</f>
        <v/>
      </c>
      <c r="B1893" s="1">
        <f>B1892</f>
        <v/>
      </c>
      <c r="F1893">
        <f>TCD!E1894</f>
        <v/>
      </c>
      <c r="H1893" s="6">
        <f>IF(RIGHT(J1893,3)="BTB","E","P")</f>
        <v/>
      </c>
      <c r="I1893">
        <f>LOOKUP(F1893,'Facture Chronopost'!L:L,'Facture Chronopost'!H:H)</f>
        <v/>
      </c>
      <c r="J1893" s="6">
        <f>TCD!U1894</f>
        <v/>
      </c>
      <c r="K1893">
        <f>K1892</f>
        <v/>
      </c>
      <c r="L1893" s="151">
        <f>_xlfn.XLOOKUP(F1893,'TCD poids'!A:A,'TCD poids'!C:C)</f>
        <v/>
      </c>
      <c r="M1893">
        <f>TCD!T1894</f>
        <v/>
      </c>
      <c r="N1893">
        <f>IF(I1893="",0.2,LOOKUP(I1893,'Pays TVA'!A:A,'Pays TVA'!B:B))</f>
        <v/>
      </c>
      <c r="O1893" s="151">
        <f>IF(TCD!M1894="","",TCD!M1894)</f>
        <v/>
      </c>
      <c r="P1893" s="151">
        <f>IF(TCD!J1894="","",TCD!J1894)</f>
        <v/>
      </c>
      <c r="Q1893" s="151">
        <f>IF(AND(TCD!L1894="",TCD!Q1894=""),"",IF(SUM(TCD!L1894,TCD!Q1894)&gt;15,29,9.5))</f>
        <v/>
      </c>
      <c r="R1893" s="151">
        <f>_xlfn.XLOOKUP(F1893,TCD!E:E,TCD!K:K,"")</f>
        <v/>
      </c>
      <c r="S1893" s="151">
        <f>IF(TCD!I1894="","",IF(TCD!I1894&gt;8.5,17,8.5))</f>
        <v/>
      </c>
      <c r="T1893" s="151">
        <f>TCD!Y1894</f>
        <v/>
      </c>
    </row>
    <row r="1894">
      <c r="A1894" s="13">
        <f>TCD!V1895</f>
        <v/>
      </c>
      <c r="B1894" s="1">
        <f>B1893</f>
        <v/>
      </c>
      <c r="F1894">
        <f>TCD!E1895</f>
        <v/>
      </c>
      <c r="H1894" s="6">
        <f>IF(RIGHT(J1894,3)="BTB","E","P")</f>
        <v/>
      </c>
      <c r="I1894">
        <f>LOOKUP(F1894,'Facture Chronopost'!L:L,'Facture Chronopost'!H:H)</f>
        <v/>
      </c>
      <c r="J1894" s="6">
        <f>TCD!U1895</f>
        <v/>
      </c>
      <c r="K1894">
        <f>K1893</f>
        <v/>
      </c>
      <c r="L1894" s="151">
        <f>_xlfn.XLOOKUP(F1894,'TCD poids'!A:A,'TCD poids'!C:C)</f>
        <v/>
      </c>
      <c r="M1894">
        <f>TCD!T1895</f>
        <v/>
      </c>
      <c r="N1894">
        <f>IF(I1894="",0.2,LOOKUP(I1894,'Pays TVA'!A:A,'Pays TVA'!B:B))</f>
        <v/>
      </c>
      <c r="O1894" s="151">
        <f>IF(TCD!M1895="","",TCD!M1895)</f>
        <v/>
      </c>
      <c r="P1894" s="151">
        <f>IF(TCD!J1895="","",TCD!J1895)</f>
        <v/>
      </c>
      <c r="Q1894" s="151">
        <f>IF(AND(TCD!L1895="",TCD!Q1895=""),"",IF(SUM(TCD!L1895,TCD!Q1895)&gt;15,29,9.5))</f>
        <v/>
      </c>
      <c r="R1894" s="151">
        <f>_xlfn.XLOOKUP(F1894,TCD!E:E,TCD!K:K,"")</f>
        <v/>
      </c>
      <c r="S1894" s="151">
        <f>IF(TCD!I1895="","",IF(TCD!I1895&gt;8.5,17,8.5))</f>
        <v/>
      </c>
      <c r="T1894" s="151">
        <f>TCD!Y1895</f>
        <v/>
      </c>
    </row>
    <row r="1895">
      <c r="A1895" s="13">
        <f>TCD!V1896</f>
        <v/>
      </c>
      <c r="B1895" s="1">
        <f>B1894</f>
        <v/>
      </c>
      <c r="F1895">
        <f>TCD!E1896</f>
        <v/>
      </c>
      <c r="H1895" s="6">
        <f>IF(RIGHT(J1895,3)="BTB","E","P")</f>
        <v/>
      </c>
      <c r="I1895">
        <f>LOOKUP(F1895,'Facture Chronopost'!L:L,'Facture Chronopost'!H:H)</f>
        <v/>
      </c>
      <c r="J1895" s="6">
        <f>TCD!U1896</f>
        <v/>
      </c>
      <c r="K1895">
        <f>K1894</f>
        <v/>
      </c>
      <c r="L1895" s="151">
        <f>_xlfn.XLOOKUP(F1895,'TCD poids'!A:A,'TCD poids'!C:C)</f>
        <v/>
      </c>
      <c r="M1895">
        <f>TCD!T1896</f>
        <v/>
      </c>
      <c r="N1895">
        <f>IF(I1895="",0.2,LOOKUP(I1895,'Pays TVA'!A:A,'Pays TVA'!B:B))</f>
        <v/>
      </c>
      <c r="O1895" s="151">
        <f>IF(TCD!M1896="","",TCD!M1896)</f>
        <v/>
      </c>
      <c r="P1895" s="151">
        <f>IF(TCD!J1896="","",TCD!J1896)</f>
        <v/>
      </c>
      <c r="Q1895" s="151">
        <f>IF(AND(TCD!L1896="",TCD!Q1896=""),"",IF(SUM(TCD!L1896,TCD!Q1896)&gt;15,29,9.5))</f>
        <v/>
      </c>
      <c r="R1895" s="151">
        <f>_xlfn.XLOOKUP(F1895,TCD!E:E,TCD!K:K,"")</f>
        <v/>
      </c>
      <c r="S1895" s="151">
        <f>IF(TCD!I1896="","",IF(TCD!I1896&gt;8.5,17,8.5))</f>
        <v/>
      </c>
      <c r="T1895" s="151">
        <f>TCD!Y1896</f>
        <v/>
      </c>
    </row>
    <row r="1896">
      <c r="A1896" s="13">
        <f>TCD!V1897</f>
        <v/>
      </c>
      <c r="B1896" s="1">
        <f>B1895</f>
        <v/>
      </c>
      <c r="F1896">
        <f>TCD!E1897</f>
        <v/>
      </c>
      <c r="H1896" s="6">
        <f>IF(RIGHT(J1896,3)="BTB","E","P")</f>
        <v/>
      </c>
      <c r="I1896">
        <f>LOOKUP(F1896,'Facture Chronopost'!L:L,'Facture Chronopost'!H:H)</f>
        <v/>
      </c>
      <c r="J1896" s="6">
        <f>TCD!U1897</f>
        <v/>
      </c>
      <c r="K1896">
        <f>K1895</f>
        <v/>
      </c>
      <c r="L1896" s="151">
        <f>_xlfn.XLOOKUP(F1896,'TCD poids'!A:A,'TCD poids'!C:C)</f>
        <v/>
      </c>
      <c r="M1896">
        <f>TCD!T1897</f>
        <v/>
      </c>
      <c r="N1896">
        <f>IF(I1896="",0.2,LOOKUP(I1896,'Pays TVA'!A:A,'Pays TVA'!B:B))</f>
        <v/>
      </c>
      <c r="O1896" s="151">
        <f>IF(TCD!M1897="","",TCD!M1897)</f>
        <v/>
      </c>
      <c r="P1896" s="151">
        <f>IF(TCD!J1897="","",TCD!J1897)</f>
        <v/>
      </c>
      <c r="Q1896" s="151">
        <f>IF(AND(TCD!L1897="",TCD!Q1897=""),"",IF(SUM(TCD!L1897,TCD!Q1897)&gt;15,29,9.5))</f>
        <v/>
      </c>
      <c r="R1896" s="151">
        <f>_xlfn.XLOOKUP(F1896,TCD!E:E,TCD!K:K,"")</f>
        <v/>
      </c>
      <c r="S1896" s="151">
        <f>IF(TCD!I1897="","",IF(TCD!I1897&gt;8.5,17,8.5))</f>
        <v/>
      </c>
      <c r="T1896" s="151">
        <f>TCD!Y1897</f>
        <v/>
      </c>
    </row>
    <row r="1897">
      <c r="A1897" s="13">
        <f>TCD!V1898</f>
        <v/>
      </c>
      <c r="B1897" s="1">
        <f>B1896</f>
        <v/>
      </c>
      <c r="F1897">
        <f>TCD!E1898</f>
        <v/>
      </c>
      <c r="H1897" s="6">
        <f>IF(RIGHT(J1897,3)="BTB","E","P")</f>
        <v/>
      </c>
      <c r="I1897">
        <f>LOOKUP(F1897,'Facture Chronopost'!L:L,'Facture Chronopost'!H:H)</f>
        <v/>
      </c>
      <c r="J1897" s="6">
        <f>TCD!U1898</f>
        <v/>
      </c>
      <c r="K1897">
        <f>K1896</f>
        <v/>
      </c>
      <c r="L1897" s="151">
        <f>_xlfn.XLOOKUP(F1897,'TCD poids'!A:A,'TCD poids'!C:C)</f>
        <v/>
      </c>
      <c r="M1897">
        <f>TCD!T1898</f>
        <v/>
      </c>
      <c r="N1897">
        <f>IF(I1897="",0.2,LOOKUP(I1897,'Pays TVA'!A:A,'Pays TVA'!B:B))</f>
        <v/>
      </c>
      <c r="O1897" s="151">
        <f>IF(TCD!M1898="","",TCD!M1898)</f>
        <v/>
      </c>
      <c r="P1897" s="151">
        <f>IF(TCD!J1898="","",TCD!J1898)</f>
        <v/>
      </c>
      <c r="Q1897" s="151">
        <f>IF(AND(TCD!L1898="",TCD!Q1898=""),"",IF(SUM(TCD!L1898,TCD!Q1898)&gt;15,29,9.5))</f>
        <v/>
      </c>
      <c r="R1897" s="151">
        <f>_xlfn.XLOOKUP(F1897,TCD!E:E,TCD!K:K,"")</f>
        <v/>
      </c>
      <c r="S1897" s="151">
        <f>IF(TCD!I1898="","",IF(TCD!I1898&gt;8.5,17,8.5))</f>
        <v/>
      </c>
      <c r="T1897" s="151">
        <f>TCD!Y1898</f>
        <v/>
      </c>
    </row>
    <row r="1898">
      <c r="A1898" s="13">
        <f>TCD!V1899</f>
        <v/>
      </c>
      <c r="B1898" s="1">
        <f>B1897</f>
        <v/>
      </c>
      <c r="F1898">
        <f>TCD!E1899</f>
        <v/>
      </c>
      <c r="H1898" s="6">
        <f>IF(RIGHT(J1898,3)="BTB","E","P")</f>
        <v/>
      </c>
      <c r="I1898">
        <f>LOOKUP(F1898,'Facture Chronopost'!L:L,'Facture Chronopost'!H:H)</f>
        <v/>
      </c>
      <c r="J1898" s="6">
        <f>TCD!U1899</f>
        <v/>
      </c>
      <c r="K1898">
        <f>K1897</f>
        <v/>
      </c>
      <c r="L1898" s="151">
        <f>_xlfn.XLOOKUP(F1898,'TCD poids'!A:A,'TCD poids'!C:C)</f>
        <v/>
      </c>
      <c r="M1898">
        <f>TCD!T1899</f>
        <v/>
      </c>
      <c r="N1898">
        <f>IF(I1898="",0.2,LOOKUP(I1898,'Pays TVA'!A:A,'Pays TVA'!B:B))</f>
        <v/>
      </c>
      <c r="O1898" s="151">
        <f>IF(TCD!M1899="","",TCD!M1899)</f>
        <v/>
      </c>
      <c r="P1898" s="151">
        <f>IF(TCD!J1899="","",TCD!J1899)</f>
        <v/>
      </c>
      <c r="Q1898" s="151">
        <f>IF(AND(TCD!L1899="",TCD!Q1899=""),"",IF(SUM(TCD!L1899,TCD!Q1899)&gt;15,29,9.5))</f>
        <v/>
      </c>
      <c r="R1898" s="151">
        <f>_xlfn.XLOOKUP(F1898,TCD!E:E,TCD!K:K,"")</f>
        <v/>
      </c>
      <c r="S1898" s="151">
        <f>IF(TCD!I1899="","",IF(TCD!I1899&gt;8.5,17,8.5))</f>
        <v/>
      </c>
      <c r="T1898" s="151">
        <f>TCD!Y1899</f>
        <v/>
      </c>
    </row>
    <row r="1899">
      <c r="A1899" s="13">
        <f>TCD!V1900</f>
        <v/>
      </c>
      <c r="B1899" s="1">
        <f>B1898</f>
        <v/>
      </c>
      <c r="F1899">
        <f>TCD!E1900</f>
        <v/>
      </c>
      <c r="H1899" s="6">
        <f>IF(RIGHT(J1899,3)="BTB","E","P")</f>
        <v/>
      </c>
      <c r="I1899">
        <f>LOOKUP(F1899,'Facture Chronopost'!L:L,'Facture Chronopost'!H:H)</f>
        <v/>
      </c>
      <c r="J1899" s="6">
        <f>TCD!U1900</f>
        <v/>
      </c>
      <c r="K1899">
        <f>K1898</f>
        <v/>
      </c>
      <c r="L1899" s="151">
        <f>_xlfn.XLOOKUP(F1899,'TCD poids'!A:A,'TCD poids'!C:C)</f>
        <v/>
      </c>
      <c r="M1899">
        <f>TCD!T1900</f>
        <v/>
      </c>
      <c r="N1899">
        <f>IF(I1899="",0.2,LOOKUP(I1899,'Pays TVA'!A:A,'Pays TVA'!B:B))</f>
        <v/>
      </c>
      <c r="O1899" s="151">
        <f>IF(TCD!M1900="","",TCD!M1900)</f>
        <v/>
      </c>
      <c r="P1899" s="151">
        <f>IF(TCD!J1900="","",TCD!J1900)</f>
        <v/>
      </c>
      <c r="Q1899" s="151">
        <f>IF(AND(TCD!L1900="",TCD!Q1900=""),"",IF(SUM(TCD!L1900,TCD!Q1900)&gt;15,29,9.5))</f>
        <v/>
      </c>
      <c r="R1899" s="151">
        <f>_xlfn.XLOOKUP(F1899,TCD!E:E,TCD!K:K,"")</f>
        <v/>
      </c>
      <c r="S1899" s="151">
        <f>IF(TCD!I1900="","",IF(TCD!I1900&gt;8.5,17,8.5))</f>
        <v/>
      </c>
      <c r="T1899" s="151">
        <f>TCD!Y1900</f>
        <v/>
      </c>
    </row>
    <row r="1900">
      <c r="A1900" s="13">
        <f>TCD!V1901</f>
        <v/>
      </c>
      <c r="B1900" s="1">
        <f>B1899</f>
        <v/>
      </c>
      <c r="F1900">
        <f>TCD!E1901</f>
        <v/>
      </c>
      <c r="H1900" s="6">
        <f>IF(RIGHT(J1900,3)="BTB","E","P")</f>
        <v/>
      </c>
      <c r="I1900">
        <f>LOOKUP(F1900,'Facture Chronopost'!L:L,'Facture Chronopost'!H:H)</f>
        <v/>
      </c>
      <c r="J1900" s="6">
        <f>TCD!U1901</f>
        <v/>
      </c>
      <c r="K1900">
        <f>K1899</f>
        <v/>
      </c>
      <c r="L1900" s="151">
        <f>_xlfn.XLOOKUP(F1900,'TCD poids'!A:A,'TCD poids'!C:C)</f>
        <v/>
      </c>
      <c r="M1900">
        <f>TCD!T1901</f>
        <v/>
      </c>
      <c r="N1900">
        <f>IF(I1900="",0.2,LOOKUP(I1900,'Pays TVA'!A:A,'Pays TVA'!B:B))</f>
        <v/>
      </c>
      <c r="O1900" s="151">
        <f>IF(TCD!M1901="","",TCD!M1901)</f>
        <v/>
      </c>
      <c r="P1900" s="151">
        <f>IF(TCD!J1901="","",TCD!J1901)</f>
        <v/>
      </c>
      <c r="Q1900" s="151">
        <f>IF(AND(TCD!L1901="",TCD!Q1901=""),"",IF(SUM(TCD!L1901,TCD!Q1901)&gt;15,29,9.5))</f>
        <v/>
      </c>
      <c r="R1900" s="151">
        <f>_xlfn.XLOOKUP(F1900,TCD!E:E,TCD!K:K,"")</f>
        <v/>
      </c>
      <c r="S1900" s="151">
        <f>IF(TCD!I1901="","",IF(TCD!I1901&gt;8.5,17,8.5))</f>
        <v/>
      </c>
      <c r="T1900" s="151">
        <f>TCD!Y1901</f>
        <v/>
      </c>
    </row>
    <row r="1901">
      <c r="A1901" s="13">
        <f>TCD!V1902</f>
        <v/>
      </c>
      <c r="B1901" s="1">
        <f>B1900</f>
        <v/>
      </c>
      <c r="F1901">
        <f>TCD!E1902</f>
        <v/>
      </c>
      <c r="H1901" s="6">
        <f>IF(RIGHT(J1901,3)="BTB","E","P")</f>
        <v/>
      </c>
      <c r="I1901">
        <f>LOOKUP(F1901,'Facture Chronopost'!L:L,'Facture Chronopost'!H:H)</f>
        <v/>
      </c>
      <c r="J1901" s="6">
        <f>TCD!U1902</f>
        <v/>
      </c>
      <c r="K1901">
        <f>K1900</f>
        <v/>
      </c>
      <c r="L1901" s="151">
        <f>_xlfn.XLOOKUP(F1901,'TCD poids'!A:A,'TCD poids'!C:C)</f>
        <v/>
      </c>
      <c r="M1901">
        <f>TCD!T1902</f>
        <v/>
      </c>
      <c r="N1901">
        <f>IF(I1901="",0.2,LOOKUP(I1901,'Pays TVA'!A:A,'Pays TVA'!B:B))</f>
        <v/>
      </c>
      <c r="O1901" s="151">
        <f>IF(TCD!M1902="","",TCD!M1902)</f>
        <v/>
      </c>
      <c r="P1901" s="151">
        <f>IF(TCD!J1902="","",TCD!J1902)</f>
        <v/>
      </c>
      <c r="Q1901" s="151">
        <f>IF(AND(TCD!L1902="",TCD!Q1902=""),"",IF(SUM(TCD!L1902,TCD!Q1902)&gt;15,29,9.5))</f>
        <v/>
      </c>
      <c r="R1901" s="151">
        <f>_xlfn.XLOOKUP(F1901,TCD!E:E,TCD!K:K,"")</f>
        <v/>
      </c>
      <c r="S1901" s="151">
        <f>IF(TCD!I1902="","",IF(TCD!I1902&gt;8.5,17,8.5))</f>
        <v/>
      </c>
      <c r="T1901" s="151">
        <f>TCD!Y1902</f>
        <v/>
      </c>
    </row>
    <row r="1902">
      <c r="A1902" s="13">
        <f>TCD!V1903</f>
        <v/>
      </c>
      <c r="B1902" s="1">
        <f>B1901</f>
        <v/>
      </c>
      <c r="F1902">
        <f>TCD!E1903</f>
        <v/>
      </c>
      <c r="H1902" s="6">
        <f>IF(RIGHT(J1902,3)="BTB","E","P")</f>
        <v/>
      </c>
      <c r="I1902">
        <f>LOOKUP(F1902,'Facture Chronopost'!L:L,'Facture Chronopost'!H:H)</f>
        <v/>
      </c>
      <c r="J1902" s="6">
        <f>TCD!U1903</f>
        <v/>
      </c>
      <c r="K1902">
        <f>K1901</f>
        <v/>
      </c>
      <c r="L1902" s="151">
        <f>_xlfn.XLOOKUP(F1902,'TCD poids'!A:A,'TCD poids'!C:C)</f>
        <v/>
      </c>
      <c r="M1902">
        <f>TCD!T1903</f>
        <v/>
      </c>
      <c r="N1902">
        <f>IF(I1902="",0.2,LOOKUP(I1902,'Pays TVA'!A:A,'Pays TVA'!B:B))</f>
        <v/>
      </c>
      <c r="O1902" s="151">
        <f>IF(TCD!M1903="","",TCD!M1903)</f>
        <v/>
      </c>
      <c r="P1902" s="151">
        <f>IF(TCD!J1903="","",TCD!J1903)</f>
        <v/>
      </c>
      <c r="Q1902" s="151">
        <f>IF(AND(TCD!L1903="",TCD!Q1903=""),"",IF(SUM(TCD!L1903,TCD!Q1903)&gt;15,29,9.5))</f>
        <v/>
      </c>
      <c r="R1902" s="151">
        <f>_xlfn.XLOOKUP(F1902,TCD!E:E,TCD!K:K,"")</f>
        <v/>
      </c>
      <c r="S1902" s="151">
        <f>IF(TCD!I1903="","",IF(TCD!I1903&gt;8.5,17,8.5))</f>
        <v/>
      </c>
      <c r="T1902" s="151">
        <f>TCD!Y1903</f>
        <v/>
      </c>
    </row>
    <row r="1903">
      <c r="A1903" s="13">
        <f>TCD!V1904</f>
        <v/>
      </c>
      <c r="B1903" s="1">
        <f>B1902</f>
        <v/>
      </c>
      <c r="F1903">
        <f>TCD!E1904</f>
        <v/>
      </c>
      <c r="H1903" s="6">
        <f>IF(RIGHT(J1903,3)="BTB","E","P")</f>
        <v/>
      </c>
      <c r="I1903">
        <f>LOOKUP(F1903,'Facture Chronopost'!L:L,'Facture Chronopost'!H:H)</f>
        <v/>
      </c>
      <c r="J1903" s="6">
        <f>TCD!U1904</f>
        <v/>
      </c>
      <c r="K1903">
        <f>K1902</f>
        <v/>
      </c>
      <c r="L1903" s="151">
        <f>_xlfn.XLOOKUP(F1903,'TCD poids'!A:A,'TCD poids'!C:C)</f>
        <v/>
      </c>
      <c r="M1903">
        <f>TCD!T1904</f>
        <v/>
      </c>
      <c r="N1903">
        <f>IF(I1903="",0.2,LOOKUP(I1903,'Pays TVA'!A:A,'Pays TVA'!B:B))</f>
        <v/>
      </c>
      <c r="O1903" s="151">
        <f>IF(TCD!M1904="","",TCD!M1904)</f>
        <v/>
      </c>
      <c r="P1903" s="151">
        <f>IF(TCD!J1904="","",TCD!J1904)</f>
        <v/>
      </c>
      <c r="Q1903" s="151">
        <f>IF(AND(TCD!L1904="",TCD!Q1904=""),"",IF(SUM(TCD!L1904,TCD!Q1904)&gt;15,29,9.5))</f>
        <v/>
      </c>
      <c r="R1903" s="151">
        <f>_xlfn.XLOOKUP(F1903,TCD!E:E,TCD!K:K,"")</f>
        <v/>
      </c>
      <c r="S1903" s="151">
        <f>IF(TCD!I1904="","",IF(TCD!I1904&gt;8.5,17,8.5))</f>
        <v/>
      </c>
      <c r="T1903" s="151">
        <f>TCD!Y1904</f>
        <v/>
      </c>
    </row>
    <row r="1904">
      <c r="A1904" s="13">
        <f>TCD!V1905</f>
        <v/>
      </c>
      <c r="B1904" s="1">
        <f>B1903</f>
        <v/>
      </c>
      <c r="F1904">
        <f>TCD!E1905</f>
        <v/>
      </c>
      <c r="H1904" s="6">
        <f>IF(RIGHT(J1904,3)="BTB","E","P")</f>
        <v/>
      </c>
      <c r="I1904">
        <f>LOOKUP(F1904,'Facture Chronopost'!L:L,'Facture Chronopost'!H:H)</f>
        <v/>
      </c>
      <c r="J1904" s="6">
        <f>TCD!U1905</f>
        <v/>
      </c>
      <c r="K1904">
        <f>K1903</f>
        <v/>
      </c>
      <c r="L1904" s="151">
        <f>_xlfn.XLOOKUP(F1904,'TCD poids'!A:A,'TCD poids'!C:C)</f>
        <v/>
      </c>
      <c r="M1904">
        <f>TCD!T1905</f>
        <v/>
      </c>
      <c r="N1904">
        <f>IF(I1904="",0.2,LOOKUP(I1904,'Pays TVA'!A:A,'Pays TVA'!B:B))</f>
        <v/>
      </c>
      <c r="O1904" s="151">
        <f>IF(TCD!M1905="","",TCD!M1905)</f>
        <v/>
      </c>
      <c r="P1904" s="151">
        <f>IF(TCD!J1905="","",TCD!J1905)</f>
        <v/>
      </c>
      <c r="Q1904" s="151">
        <f>IF(AND(TCD!L1905="",TCD!Q1905=""),"",IF(SUM(TCD!L1905,TCD!Q1905)&gt;15,29,9.5))</f>
        <v/>
      </c>
      <c r="R1904" s="151">
        <f>_xlfn.XLOOKUP(F1904,TCD!E:E,TCD!K:K,"")</f>
        <v/>
      </c>
      <c r="S1904" s="151">
        <f>IF(TCD!I1905="","",IF(TCD!I1905&gt;8.5,17,8.5))</f>
        <v/>
      </c>
      <c r="T1904" s="151">
        <f>TCD!Y1905</f>
        <v/>
      </c>
    </row>
    <row r="1905">
      <c r="A1905" s="13">
        <f>TCD!V1906</f>
        <v/>
      </c>
      <c r="B1905" s="1">
        <f>B1904</f>
        <v/>
      </c>
      <c r="F1905">
        <f>TCD!E1906</f>
        <v/>
      </c>
      <c r="H1905" s="6">
        <f>IF(RIGHT(J1905,3)="BTB","E","P")</f>
        <v/>
      </c>
      <c r="I1905">
        <f>LOOKUP(F1905,'Facture Chronopost'!L:L,'Facture Chronopost'!H:H)</f>
        <v/>
      </c>
      <c r="J1905" s="6">
        <f>TCD!U1906</f>
        <v/>
      </c>
      <c r="K1905">
        <f>K1904</f>
        <v/>
      </c>
      <c r="L1905" s="151">
        <f>_xlfn.XLOOKUP(F1905,'TCD poids'!A:A,'TCD poids'!C:C)</f>
        <v/>
      </c>
      <c r="M1905">
        <f>TCD!T1906</f>
        <v/>
      </c>
      <c r="N1905">
        <f>IF(I1905="",0.2,LOOKUP(I1905,'Pays TVA'!A:A,'Pays TVA'!B:B))</f>
        <v/>
      </c>
      <c r="O1905" s="151">
        <f>IF(TCD!M1906="","",TCD!M1906)</f>
        <v/>
      </c>
      <c r="P1905" s="151">
        <f>IF(TCD!J1906="","",TCD!J1906)</f>
        <v/>
      </c>
      <c r="Q1905" s="151">
        <f>IF(AND(TCD!L1906="",TCD!Q1906=""),"",IF(SUM(TCD!L1906,TCD!Q1906)&gt;15,29,9.5))</f>
        <v/>
      </c>
      <c r="R1905" s="151">
        <f>_xlfn.XLOOKUP(F1905,TCD!E:E,TCD!K:K,"")</f>
        <v/>
      </c>
      <c r="S1905" s="151">
        <f>IF(TCD!I1906="","",IF(TCD!I1906&gt;8.5,17,8.5))</f>
        <v/>
      </c>
      <c r="T1905" s="151">
        <f>TCD!Y1906</f>
        <v/>
      </c>
    </row>
    <row r="1906">
      <c r="A1906" s="13">
        <f>TCD!V1907</f>
        <v/>
      </c>
      <c r="B1906" s="1">
        <f>B1905</f>
        <v/>
      </c>
      <c r="F1906">
        <f>TCD!E1907</f>
        <v/>
      </c>
      <c r="H1906" s="6">
        <f>IF(RIGHT(J1906,3)="BTB","E","P")</f>
        <v/>
      </c>
      <c r="I1906">
        <f>LOOKUP(F1906,'Facture Chronopost'!L:L,'Facture Chronopost'!H:H)</f>
        <v/>
      </c>
      <c r="J1906" s="6">
        <f>TCD!U1907</f>
        <v/>
      </c>
      <c r="K1906">
        <f>K1905</f>
        <v/>
      </c>
      <c r="L1906" s="151">
        <f>_xlfn.XLOOKUP(F1906,'TCD poids'!A:A,'TCD poids'!C:C)</f>
        <v/>
      </c>
      <c r="M1906">
        <f>TCD!T1907</f>
        <v/>
      </c>
      <c r="N1906">
        <f>IF(I1906="",0.2,LOOKUP(I1906,'Pays TVA'!A:A,'Pays TVA'!B:B))</f>
        <v/>
      </c>
      <c r="O1906" s="151">
        <f>IF(TCD!M1907="","",TCD!M1907)</f>
        <v/>
      </c>
      <c r="P1906" s="151">
        <f>IF(TCD!J1907="","",TCD!J1907)</f>
        <v/>
      </c>
      <c r="Q1906" s="151">
        <f>IF(AND(TCD!L1907="",TCD!Q1907=""),"",IF(SUM(TCD!L1907,TCD!Q1907)&gt;15,29,9.5))</f>
        <v/>
      </c>
      <c r="R1906" s="151">
        <f>_xlfn.XLOOKUP(F1906,TCD!E:E,TCD!K:K,"")</f>
        <v/>
      </c>
      <c r="S1906" s="151">
        <f>IF(TCD!I1907="","",IF(TCD!I1907&gt;8.5,17,8.5))</f>
        <v/>
      </c>
      <c r="T1906" s="151">
        <f>TCD!Y1907</f>
        <v/>
      </c>
    </row>
    <row r="1907">
      <c r="A1907" s="13">
        <f>TCD!V1908</f>
        <v/>
      </c>
      <c r="B1907" s="1">
        <f>B1906</f>
        <v/>
      </c>
      <c r="F1907">
        <f>TCD!E1908</f>
        <v/>
      </c>
      <c r="H1907" s="6">
        <f>IF(RIGHT(J1907,3)="BTB","E","P")</f>
        <v/>
      </c>
      <c r="I1907">
        <f>LOOKUP(F1907,'Facture Chronopost'!L:L,'Facture Chronopost'!H:H)</f>
        <v/>
      </c>
      <c r="J1907" s="6">
        <f>TCD!U1908</f>
        <v/>
      </c>
      <c r="K1907">
        <f>K1906</f>
        <v/>
      </c>
      <c r="L1907" s="151">
        <f>_xlfn.XLOOKUP(F1907,'TCD poids'!A:A,'TCD poids'!C:C)</f>
        <v/>
      </c>
      <c r="M1907">
        <f>TCD!T1908</f>
        <v/>
      </c>
      <c r="N1907">
        <f>IF(I1907="",0.2,LOOKUP(I1907,'Pays TVA'!A:A,'Pays TVA'!B:B))</f>
        <v/>
      </c>
      <c r="O1907" s="151">
        <f>IF(TCD!M1908="","",TCD!M1908)</f>
        <v/>
      </c>
      <c r="P1907" s="151">
        <f>IF(TCD!J1908="","",TCD!J1908)</f>
        <v/>
      </c>
      <c r="Q1907" s="151">
        <f>IF(AND(TCD!L1908="",TCD!Q1908=""),"",IF(SUM(TCD!L1908,TCD!Q1908)&gt;15,29,9.5))</f>
        <v/>
      </c>
      <c r="R1907" s="151">
        <f>_xlfn.XLOOKUP(F1907,TCD!E:E,TCD!K:K,"")</f>
        <v/>
      </c>
      <c r="S1907" s="151">
        <f>IF(TCD!I1908="","",IF(TCD!I1908&gt;8.5,17,8.5))</f>
        <v/>
      </c>
      <c r="T1907" s="151">
        <f>TCD!Y1908</f>
        <v/>
      </c>
    </row>
    <row r="1908">
      <c r="A1908" s="13">
        <f>TCD!V1909</f>
        <v/>
      </c>
      <c r="B1908" s="1">
        <f>B1907</f>
        <v/>
      </c>
      <c r="F1908">
        <f>TCD!E1909</f>
        <v/>
      </c>
      <c r="H1908" s="6">
        <f>IF(RIGHT(J1908,3)="BTB","E","P")</f>
        <v/>
      </c>
      <c r="I1908">
        <f>LOOKUP(F1908,'Facture Chronopost'!L:L,'Facture Chronopost'!H:H)</f>
        <v/>
      </c>
      <c r="J1908" s="6">
        <f>TCD!U1909</f>
        <v/>
      </c>
      <c r="K1908">
        <f>K1907</f>
        <v/>
      </c>
      <c r="L1908" s="151">
        <f>_xlfn.XLOOKUP(F1908,'TCD poids'!A:A,'TCD poids'!C:C)</f>
        <v/>
      </c>
      <c r="M1908">
        <f>TCD!T1909</f>
        <v/>
      </c>
      <c r="N1908">
        <f>IF(I1908="",0.2,LOOKUP(I1908,'Pays TVA'!A:A,'Pays TVA'!B:B))</f>
        <v/>
      </c>
      <c r="O1908" s="151">
        <f>IF(TCD!M1909="","",TCD!M1909)</f>
        <v/>
      </c>
      <c r="P1908" s="151">
        <f>IF(TCD!J1909="","",TCD!J1909)</f>
        <v/>
      </c>
      <c r="Q1908" s="151">
        <f>IF(AND(TCD!L1909="",TCD!Q1909=""),"",IF(SUM(TCD!L1909,TCD!Q1909)&gt;15,29,9.5))</f>
        <v/>
      </c>
      <c r="R1908" s="151">
        <f>_xlfn.XLOOKUP(F1908,TCD!E:E,TCD!K:K,"")</f>
        <v/>
      </c>
      <c r="S1908" s="151">
        <f>IF(TCD!I1909="","",IF(TCD!I1909&gt;8.5,17,8.5))</f>
        <v/>
      </c>
      <c r="T1908" s="151">
        <f>TCD!Y1909</f>
        <v/>
      </c>
    </row>
    <row r="1909">
      <c r="A1909" s="13">
        <f>TCD!V1910</f>
        <v/>
      </c>
      <c r="B1909" s="1">
        <f>B1908</f>
        <v/>
      </c>
      <c r="F1909">
        <f>TCD!E1910</f>
        <v/>
      </c>
      <c r="H1909" s="6">
        <f>IF(RIGHT(J1909,3)="BTB","E","P")</f>
        <v/>
      </c>
      <c r="I1909">
        <f>LOOKUP(F1909,'Facture Chronopost'!L:L,'Facture Chronopost'!H:H)</f>
        <v/>
      </c>
      <c r="J1909" s="6">
        <f>TCD!U1910</f>
        <v/>
      </c>
      <c r="K1909">
        <f>K1908</f>
        <v/>
      </c>
      <c r="L1909" s="151">
        <f>_xlfn.XLOOKUP(F1909,'TCD poids'!A:A,'TCD poids'!C:C)</f>
        <v/>
      </c>
      <c r="M1909">
        <f>TCD!T1910</f>
        <v/>
      </c>
      <c r="N1909">
        <f>IF(I1909="",0.2,LOOKUP(I1909,'Pays TVA'!A:A,'Pays TVA'!B:B))</f>
        <v/>
      </c>
      <c r="O1909" s="151">
        <f>IF(TCD!M1910="","",TCD!M1910)</f>
        <v/>
      </c>
      <c r="P1909" s="151">
        <f>IF(TCD!J1910="","",TCD!J1910)</f>
        <v/>
      </c>
      <c r="Q1909" s="151">
        <f>IF(AND(TCD!L1910="",TCD!Q1910=""),"",IF(SUM(TCD!L1910,TCD!Q1910)&gt;15,29,9.5))</f>
        <v/>
      </c>
      <c r="R1909" s="151">
        <f>_xlfn.XLOOKUP(F1909,TCD!E:E,TCD!K:K,"")</f>
        <v/>
      </c>
      <c r="S1909" s="151">
        <f>IF(TCD!I1910="","",IF(TCD!I1910&gt;8.5,17,8.5))</f>
        <v/>
      </c>
      <c r="T1909" s="151">
        <f>TCD!Y1910</f>
        <v/>
      </c>
    </row>
    <row r="1910">
      <c r="A1910" s="13">
        <f>TCD!V1911</f>
        <v/>
      </c>
      <c r="B1910" s="1">
        <f>B1909</f>
        <v/>
      </c>
      <c r="F1910">
        <f>TCD!E1911</f>
        <v/>
      </c>
      <c r="H1910" s="6">
        <f>IF(RIGHT(J1910,3)="BTB","E","P")</f>
        <v/>
      </c>
      <c r="I1910">
        <f>LOOKUP(F1910,'Facture Chronopost'!L:L,'Facture Chronopost'!H:H)</f>
        <v/>
      </c>
      <c r="J1910" s="6">
        <f>TCD!U1911</f>
        <v/>
      </c>
      <c r="K1910">
        <f>K1909</f>
        <v/>
      </c>
      <c r="L1910" s="151">
        <f>_xlfn.XLOOKUP(F1910,'TCD poids'!A:A,'TCD poids'!C:C)</f>
        <v/>
      </c>
      <c r="M1910">
        <f>TCD!T1911</f>
        <v/>
      </c>
      <c r="N1910">
        <f>IF(I1910="",0.2,LOOKUP(I1910,'Pays TVA'!A:A,'Pays TVA'!B:B))</f>
        <v/>
      </c>
      <c r="O1910" s="151">
        <f>IF(TCD!M1911="","",TCD!M1911)</f>
        <v/>
      </c>
      <c r="P1910" s="151">
        <f>IF(TCD!J1911="","",TCD!J1911)</f>
        <v/>
      </c>
      <c r="Q1910" s="151">
        <f>IF(AND(TCD!L1911="",TCD!Q1911=""),"",IF(SUM(TCD!L1911,TCD!Q1911)&gt;15,29,9.5))</f>
        <v/>
      </c>
      <c r="R1910" s="151">
        <f>_xlfn.XLOOKUP(F1910,TCD!E:E,TCD!K:K,"")</f>
        <v/>
      </c>
      <c r="S1910" s="151">
        <f>IF(TCD!I1911="","",IF(TCD!I1911&gt;8.5,17,8.5))</f>
        <v/>
      </c>
      <c r="T1910" s="151">
        <f>TCD!Y1911</f>
        <v/>
      </c>
    </row>
    <row r="1911">
      <c r="A1911" s="13">
        <f>TCD!V1912</f>
        <v/>
      </c>
      <c r="B1911" s="1">
        <f>B1910</f>
        <v/>
      </c>
      <c r="F1911">
        <f>TCD!E1912</f>
        <v/>
      </c>
      <c r="H1911" s="6">
        <f>IF(RIGHT(J1911,3)="BTB","E","P")</f>
        <v/>
      </c>
      <c r="I1911">
        <f>LOOKUP(F1911,'Facture Chronopost'!L:L,'Facture Chronopost'!H:H)</f>
        <v/>
      </c>
      <c r="J1911" s="6">
        <f>TCD!U1912</f>
        <v/>
      </c>
      <c r="K1911">
        <f>K1910</f>
        <v/>
      </c>
      <c r="L1911" s="151">
        <f>_xlfn.XLOOKUP(F1911,'TCD poids'!A:A,'TCD poids'!C:C)</f>
        <v/>
      </c>
      <c r="M1911">
        <f>TCD!T1912</f>
        <v/>
      </c>
      <c r="N1911">
        <f>IF(I1911="",0.2,LOOKUP(I1911,'Pays TVA'!A:A,'Pays TVA'!B:B))</f>
        <v/>
      </c>
      <c r="O1911" s="151">
        <f>IF(TCD!M1912="","",TCD!M1912)</f>
        <v/>
      </c>
      <c r="P1911" s="151">
        <f>IF(TCD!J1912="","",TCD!J1912)</f>
        <v/>
      </c>
      <c r="Q1911" s="151">
        <f>IF(AND(TCD!L1912="",TCD!Q1912=""),"",IF(SUM(TCD!L1912,TCD!Q1912)&gt;15,29,9.5))</f>
        <v/>
      </c>
      <c r="R1911" s="151">
        <f>_xlfn.XLOOKUP(F1911,TCD!E:E,TCD!K:K,"")</f>
        <v/>
      </c>
      <c r="S1911" s="151">
        <f>IF(TCD!I1912="","",IF(TCD!I1912&gt;8.5,17,8.5))</f>
        <v/>
      </c>
      <c r="T1911" s="151">
        <f>TCD!Y1912</f>
        <v/>
      </c>
    </row>
    <row r="1912">
      <c r="A1912" s="13">
        <f>TCD!V1913</f>
        <v/>
      </c>
      <c r="B1912" s="1">
        <f>B1911</f>
        <v/>
      </c>
      <c r="F1912">
        <f>TCD!E1913</f>
        <v/>
      </c>
      <c r="H1912" s="6">
        <f>IF(RIGHT(J1912,3)="BTB","E","P")</f>
        <v/>
      </c>
      <c r="I1912">
        <f>LOOKUP(F1912,'Facture Chronopost'!L:L,'Facture Chronopost'!H:H)</f>
        <v/>
      </c>
      <c r="J1912" s="6">
        <f>TCD!U1913</f>
        <v/>
      </c>
      <c r="K1912">
        <f>K1911</f>
        <v/>
      </c>
      <c r="L1912" s="151">
        <f>_xlfn.XLOOKUP(F1912,'TCD poids'!A:A,'TCD poids'!C:C)</f>
        <v/>
      </c>
      <c r="M1912">
        <f>TCD!T1913</f>
        <v/>
      </c>
      <c r="N1912">
        <f>IF(I1912="",0.2,LOOKUP(I1912,'Pays TVA'!A:A,'Pays TVA'!B:B))</f>
        <v/>
      </c>
      <c r="O1912" s="151">
        <f>IF(TCD!M1913="","",TCD!M1913)</f>
        <v/>
      </c>
      <c r="P1912" s="151">
        <f>IF(TCD!J1913="","",TCD!J1913)</f>
        <v/>
      </c>
      <c r="Q1912" s="151">
        <f>IF(AND(TCD!L1913="",TCD!Q1913=""),"",IF(SUM(TCD!L1913,TCD!Q1913)&gt;15,29,9.5))</f>
        <v/>
      </c>
      <c r="R1912" s="151">
        <f>_xlfn.XLOOKUP(F1912,TCD!E:E,TCD!K:K,"")</f>
        <v/>
      </c>
      <c r="S1912" s="151">
        <f>IF(TCD!I1913="","",IF(TCD!I1913&gt;8.5,17,8.5))</f>
        <v/>
      </c>
      <c r="T1912" s="151">
        <f>TCD!Y1913</f>
        <v/>
      </c>
    </row>
    <row r="1913">
      <c r="A1913" s="13">
        <f>TCD!V1914</f>
        <v/>
      </c>
      <c r="B1913" s="1">
        <f>B1912</f>
        <v/>
      </c>
      <c r="F1913">
        <f>TCD!E1914</f>
        <v/>
      </c>
      <c r="H1913" s="6">
        <f>IF(RIGHT(J1913,3)="BTB","E","P")</f>
        <v/>
      </c>
      <c r="I1913">
        <f>LOOKUP(F1913,'Facture Chronopost'!L:L,'Facture Chronopost'!H:H)</f>
        <v/>
      </c>
      <c r="J1913" s="6">
        <f>TCD!U1914</f>
        <v/>
      </c>
      <c r="K1913">
        <f>K1912</f>
        <v/>
      </c>
      <c r="L1913" s="151">
        <f>_xlfn.XLOOKUP(F1913,'TCD poids'!A:A,'TCD poids'!C:C)</f>
        <v/>
      </c>
      <c r="M1913">
        <f>TCD!T1914</f>
        <v/>
      </c>
      <c r="N1913">
        <f>IF(I1913="",0.2,LOOKUP(I1913,'Pays TVA'!A:A,'Pays TVA'!B:B))</f>
        <v/>
      </c>
      <c r="O1913" s="151">
        <f>IF(TCD!M1914="","",TCD!M1914)</f>
        <v/>
      </c>
      <c r="P1913" s="151">
        <f>IF(TCD!J1914="","",TCD!J1914)</f>
        <v/>
      </c>
      <c r="Q1913" s="151">
        <f>IF(AND(TCD!L1914="",TCD!Q1914=""),"",IF(SUM(TCD!L1914,TCD!Q1914)&gt;15,29,9.5))</f>
        <v/>
      </c>
      <c r="R1913" s="151">
        <f>_xlfn.XLOOKUP(F1913,TCD!E:E,TCD!K:K,"")</f>
        <v/>
      </c>
      <c r="S1913" s="151">
        <f>IF(TCD!I1914="","",IF(TCD!I1914&gt;8.5,17,8.5))</f>
        <v/>
      </c>
      <c r="T1913" s="151">
        <f>TCD!Y1914</f>
        <v/>
      </c>
    </row>
    <row r="1914">
      <c r="A1914" s="13">
        <f>TCD!V1915</f>
        <v/>
      </c>
      <c r="B1914" s="1">
        <f>B1913</f>
        <v/>
      </c>
      <c r="F1914">
        <f>TCD!E1915</f>
        <v/>
      </c>
      <c r="H1914" s="6">
        <f>IF(RIGHT(J1914,3)="BTB","E","P")</f>
        <v/>
      </c>
      <c r="I1914">
        <f>LOOKUP(F1914,'Facture Chronopost'!L:L,'Facture Chronopost'!H:H)</f>
        <v/>
      </c>
      <c r="J1914" s="6">
        <f>TCD!U1915</f>
        <v/>
      </c>
      <c r="K1914">
        <f>K1913</f>
        <v/>
      </c>
      <c r="L1914" s="151">
        <f>_xlfn.XLOOKUP(F1914,'TCD poids'!A:A,'TCD poids'!C:C)</f>
        <v/>
      </c>
      <c r="M1914">
        <f>TCD!T1915</f>
        <v/>
      </c>
      <c r="N1914">
        <f>IF(I1914="",0.2,LOOKUP(I1914,'Pays TVA'!A:A,'Pays TVA'!B:B))</f>
        <v/>
      </c>
      <c r="O1914" s="151">
        <f>IF(TCD!M1915="","",TCD!M1915)</f>
        <v/>
      </c>
      <c r="P1914" s="151">
        <f>IF(TCD!J1915="","",TCD!J1915)</f>
        <v/>
      </c>
      <c r="Q1914" s="151">
        <f>IF(AND(TCD!L1915="",TCD!Q1915=""),"",IF(SUM(TCD!L1915,TCD!Q1915)&gt;15,29,9.5))</f>
        <v/>
      </c>
      <c r="R1914" s="151">
        <f>_xlfn.XLOOKUP(F1914,TCD!E:E,TCD!K:K,"")</f>
        <v/>
      </c>
      <c r="S1914" s="151">
        <f>IF(TCD!I1915="","",IF(TCD!I1915&gt;8.5,17,8.5))</f>
        <v/>
      </c>
      <c r="T1914" s="151">
        <f>TCD!Y1915</f>
        <v/>
      </c>
    </row>
    <row r="1915">
      <c r="A1915" s="13">
        <f>TCD!V1916</f>
        <v/>
      </c>
      <c r="B1915" s="1">
        <f>B1914</f>
        <v/>
      </c>
      <c r="F1915">
        <f>TCD!E1916</f>
        <v/>
      </c>
      <c r="H1915" s="6">
        <f>IF(RIGHT(J1915,3)="BTB","E","P")</f>
        <v/>
      </c>
      <c r="I1915">
        <f>LOOKUP(F1915,'Facture Chronopost'!L:L,'Facture Chronopost'!H:H)</f>
        <v/>
      </c>
      <c r="J1915" s="6">
        <f>TCD!U1916</f>
        <v/>
      </c>
      <c r="K1915">
        <f>K1914</f>
        <v/>
      </c>
      <c r="L1915" s="151">
        <f>_xlfn.XLOOKUP(F1915,'TCD poids'!A:A,'TCD poids'!C:C)</f>
        <v/>
      </c>
      <c r="M1915">
        <f>TCD!T1916</f>
        <v/>
      </c>
      <c r="N1915">
        <f>IF(I1915="",0.2,LOOKUP(I1915,'Pays TVA'!A:A,'Pays TVA'!B:B))</f>
        <v/>
      </c>
      <c r="O1915" s="151">
        <f>IF(TCD!M1916="","",TCD!M1916)</f>
        <v/>
      </c>
      <c r="P1915" s="151">
        <f>IF(TCD!J1916="","",TCD!J1916)</f>
        <v/>
      </c>
      <c r="Q1915" s="151">
        <f>IF(AND(TCD!L1916="",TCD!Q1916=""),"",IF(SUM(TCD!L1916,TCD!Q1916)&gt;15,29,9.5))</f>
        <v/>
      </c>
      <c r="R1915" s="151">
        <f>_xlfn.XLOOKUP(F1915,TCD!E:E,TCD!K:K,"")</f>
        <v/>
      </c>
      <c r="S1915" s="151">
        <f>IF(TCD!I1916="","",IF(TCD!I1916&gt;8.5,17,8.5))</f>
        <v/>
      </c>
      <c r="T1915" s="151">
        <f>TCD!Y1916</f>
        <v/>
      </c>
    </row>
    <row r="1916">
      <c r="A1916" s="13">
        <f>TCD!V1917</f>
        <v/>
      </c>
      <c r="B1916" s="1">
        <f>B1915</f>
        <v/>
      </c>
      <c r="F1916">
        <f>TCD!E1917</f>
        <v/>
      </c>
      <c r="H1916" s="6">
        <f>IF(RIGHT(J1916,3)="BTB","E","P")</f>
        <v/>
      </c>
      <c r="I1916">
        <f>LOOKUP(F1916,'Facture Chronopost'!L:L,'Facture Chronopost'!H:H)</f>
        <v/>
      </c>
      <c r="J1916" s="6">
        <f>TCD!U1917</f>
        <v/>
      </c>
      <c r="K1916">
        <f>K1915</f>
        <v/>
      </c>
      <c r="L1916" s="151">
        <f>_xlfn.XLOOKUP(F1916,'TCD poids'!A:A,'TCD poids'!C:C)</f>
        <v/>
      </c>
      <c r="M1916">
        <f>TCD!T1917</f>
        <v/>
      </c>
      <c r="N1916">
        <f>IF(I1916="",0.2,LOOKUP(I1916,'Pays TVA'!A:A,'Pays TVA'!B:B))</f>
        <v/>
      </c>
      <c r="O1916" s="151">
        <f>IF(TCD!M1917="","",TCD!M1917)</f>
        <v/>
      </c>
      <c r="P1916" s="151">
        <f>IF(TCD!J1917="","",TCD!J1917)</f>
        <v/>
      </c>
      <c r="Q1916" s="151">
        <f>IF(AND(TCD!L1917="",TCD!Q1917=""),"",IF(SUM(TCD!L1917,TCD!Q1917)&gt;15,29,9.5))</f>
        <v/>
      </c>
      <c r="R1916" s="151">
        <f>_xlfn.XLOOKUP(F1916,TCD!E:E,TCD!K:K,"")</f>
        <v/>
      </c>
      <c r="S1916" s="151">
        <f>IF(TCD!I1917="","",IF(TCD!I1917&gt;8.5,17,8.5))</f>
        <v/>
      </c>
      <c r="T1916" s="151">
        <f>TCD!Y1917</f>
        <v/>
      </c>
    </row>
    <row r="1917">
      <c r="A1917" s="13">
        <f>TCD!V1918</f>
        <v/>
      </c>
      <c r="B1917" s="1">
        <f>B1916</f>
        <v/>
      </c>
      <c r="F1917">
        <f>TCD!E1918</f>
        <v/>
      </c>
      <c r="H1917" s="6">
        <f>IF(RIGHT(J1917,3)="BTB","E","P")</f>
        <v/>
      </c>
      <c r="I1917">
        <f>LOOKUP(F1917,'Facture Chronopost'!L:L,'Facture Chronopost'!H:H)</f>
        <v/>
      </c>
      <c r="J1917" s="6">
        <f>TCD!U1918</f>
        <v/>
      </c>
      <c r="K1917">
        <f>K1916</f>
        <v/>
      </c>
      <c r="L1917" s="151">
        <f>_xlfn.XLOOKUP(F1917,'TCD poids'!A:A,'TCD poids'!C:C)</f>
        <v/>
      </c>
      <c r="M1917">
        <f>TCD!T1918</f>
        <v/>
      </c>
      <c r="N1917">
        <f>IF(I1917="",0.2,LOOKUP(I1917,'Pays TVA'!A:A,'Pays TVA'!B:B))</f>
        <v/>
      </c>
      <c r="O1917" s="151">
        <f>IF(TCD!M1918="","",TCD!M1918)</f>
        <v/>
      </c>
      <c r="P1917" s="151">
        <f>IF(TCD!J1918="","",TCD!J1918)</f>
        <v/>
      </c>
      <c r="Q1917" s="151">
        <f>IF(AND(TCD!L1918="",TCD!Q1918=""),"",IF(SUM(TCD!L1918,TCD!Q1918)&gt;15,29,9.5))</f>
        <v/>
      </c>
      <c r="R1917" s="151">
        <f>_xlfn.XLOOKUP(F1917,TCD!E:E,TCD!K:K,"")</f>
        <v/>
      </c>
      <c r="S1917" s="151">
        <f>IF(TCD!I1918="","",IF(TCD!I1918&gt;8.5,17,8.5))</f>
        <v/>
      </c>
      <c r="T1917" s="151">
        <f>TCD!Y1918</f>
        <v/>
      </c>
    </row>
    <row r="1918">
      <c r="A1918" s="13">
        <f>TCD!V1919</f>
        <v/>
      </c>
      <c r="B1918" s="1">
        <f>B1917</f>
        <v/>
      </c>
      <c r="F1918">
        <f>TCD!E1919</f>
        <v/>
      </c>
      <c r="H1918" s="6">
        <f>IF(RIGHT(J1918,3)="BTB","E","P")</f>
        <v/>
      </c>
      <c r="I1918">
        <f>LOOKUP(F1918,'Facture Chronopost'!L:L,'Facture Chronopost'!H:H)</f>
        <v/>
      </c>
      <c r="J1918" s="6">
        <f>TCD!U1919</f>
        <v/>
      </c>
      <c r="K1918">
        <f>K1917</f>
        <v/>
      </c>
      <c r="L1918" s="151">
        <f>_xlfn.XLOOKUP(F1918,'TCD poids'!A:A,'TCD poids'!C:C)</f>
        <v/>
      </c>
      <c r="M1918">
        <f>TCD!T1919</f>
        <v/>
      </c>
      <c r="N1918">
        <f>IF(I1918="",0.2,LOOKUP(I1918,'Pays TVA'!A:A,'Pays TVA'!B:B))</f>
        <v/>
      </c>
      <c r="O1918" s="151">
        <f>IF(TCD!M1919="","",TCD!M1919)</f>
        <v/>
      </c>
      <c r="P1918" s="151">
        <f>IF(TCD!J1919="","",TCD!J1919)</f>
        <v/>
      </c>
      <c r="Q1918" s="151">
        <f>IF(AND(TCD!L1919="",TCD!Q1919=""),"",IF(SUM(TCD!L1919,TCD!Q1919)&gt;15,29,9.5))</f>
        <v/>
      </c>
      <c r="R1918" s="151">
        <f>_xlfn.XLOOKUP(F1918,TCD!E:E,TCD!K:K,"")</f>
        <v/>
      </c>
      <c r="S1918" s="151">
        <f>IF(TCD!I1919="","",IF(TCD!I1919&gt;8.5,17,8.5))</f>
        <v/>
      </c>
      <c r="T1918" s="151">
        <f>TCD!Y1919</f>
        <v/>
      </c>
    </row>
    <row r="1919">
      <c r="A1919" s="13">
        <f>TCD!V1920</f>
        <v/>
      </c>
      <c r="B1919" s="1">
        <f>B1918</f>
        <v/>
      </c>
      <c r="F1919">
        <f>TCD!E1920</f>
        <v/>
      </c>
      <c r="H1919" s="6">
        <f>IF(RIGHT(J1919,3)="BTB","E","P")</f>
        <v/>
      </c>
      <c r="I1919">
        <f>LOOKUP(F1919,'Facture Chronopost'!L:L,'Facture Chronopost'!H:H)</f>
        <v/>
      </c>
      <c r="J1919" s="6">
        <f>TCD!U1920</f>
        <v/>
      </c>
      <c r="K1919">
        <f>K1918</f>
        <v/>
      </c>
      <c r="L1919" s="151">
        <f>_xlfn.XLOOKUP(F1919,'TCD poids'!A:A,'TCD poids'!C:C)</f>
        <v/>
      </c>
      <c r="M1919">
        <f>TCD!T1920</f>
        <v/>
      </c>
      <c r="N1919">
        <f>IF(I1919="",0.2,LOOKUP(I1919,'Pays TVA'!A:A,'Pays TVA'!B:B))</f>
        <v/>
      </c>
      <c r="O1919" s="151">
        <f>IF(TCD!M1920="","",TCD!M1920)</f>
        <v/>
      </c>
      <c r="P1919" s="151">
        <f>IF(TCD!J1920="","",TCD!J1920)</f>
        <v/>
      </c>
      <c r="Q1919" s="151">
        <f>IF(AND(TCD!L1920="",TCD!Q1920=""),"",IF(SUM(TCD!L1920,TCD!Q1920)&gt;15,29,9.5))</f>
        <v/>
      </c>
      <c r="R1919" s="151">
        <f>_xlfn.XLOOKUP(F1919,TCD!E:E,TCD!K:K,"")</f>
        <v/>
      </c>
      <c r="S1919" s="151">
        <f>IF(TCD!I1920="","",IF(TCD!I1920&gt;8.5,17,8.5))</f>
        <v/>
      </c>
      <c r="T1919" s="151">
        <f>TCD!Y1920</f>
        <v/>
      </c>
    </row>
    <row r="1920">
      <c r="A1920" s="13">
        <f>TCD!V1921</f>
        <v/>
      </c>
      <c r="B1920" s="1">
        <f>B1919</f>
        <v/>
      </c>
      <c r="F1920">
        <f>TCD!E1921</f>
        <v/>
      </c>
      <c r="H1920" s="6">
        <f>IF(RIGHT(J1920,3)="BTB","E","P")</f>
        <v/>
      </c>
      <c r="I1920">
        <f>LOOKUP(F1920,'Facture Chronopost'!L:L,'Facture Chronopost'!H:H)</f>
        <v/>
      </c>
      <c r="J1920" s="6">
        <f>TCD!U1921</f>
        <v/>
      </c>
      <c r="K1920">
        <f>K1919</f>
        <v/>
      </c>
      <c r="L1920" s="151">
        <f>_xlfn.XLOOKUP(F1920,'TCD poids'!A:A,'TCD poids'!C:C)</f>
        <v/>
      </c>
      <c r="M1920">
        <f>TCD!T1921</f>
        <v/>
      </c>
      <c r="N1920">
        <f>IF(I1920="",0.2,LOOKUP(I1920,'Pays TVA'!A:A,'Pays TVA'!B:B))</f>
        <v/>
      </c>
      <c r="O1920" s="151">
        <f>IF(TCD!M1921="","",TCD!M1921)</f>
        <v/>
      </c>
      <c r="P1920" s="151">
        <f>IF(TCD!J1921="","",TCD!J1921)</f>
        <v/>
      </c>
      <c r="Q1920" s="151">
        <f>IF(AND(TCD!L1921="",TCD!Q1921=""),"",IF(SUM(TCD!L1921,TCD!Q1921)&gt;15,29,9.5))</f>
        <v/>
      </c>
      <c r="R1920" s="151">
        <f>_xlfn.XLOOKUP(F1920,TCD!E:E,TCD!K:K,"")</f>
        <v/>
      </c>
      <c r="S1920" s="151">
        <f>IF(TCD!I1921="","",IF(TCD!I1921&gt;8.5,17,8.5))</f>
        <v/>
      </c>
      <c r="T1920" s="151">
        <f>TCD!Y1921</f>
        <v/>
      </c>
    </row>
    <row r="1921">
      <c r="A1921" s="13">
        <f>TCD!V1922</f>
        <v/>
      </c>
      <c r="B1921" s="1">
        <f>B1920</f>
        <v/>
      </c>
      <c r="F1921">
        <f>TCD!E1922</f>
        <v/>
      </c>
      <c r="H1921" s="6">
        <f>IF(RIGHT(J1921,3)="BTB","E","P")</f>
        <v/>
      </c>
      <c r="I1921">
        <f>LOOKUP(F1921,'Facture Chronopost'!L:L,'Facture Chronopost'!H:H)</f>
        <v/>
      </c>
      <c r="J1921" s="6">
        <f>TCD!U1922</f>
        <v/>
      </c>
      <c r="K1921">
        <f>K1920</f>
        <v/>
      </c>
      <c r="L1921" s="151">
        <f>_xlfn.XLOOKUP(F1921,'TCD poids'!A:A,'TCD poids'!C:C)</f>
        <v/>
      </c>
      <c r="M1921">
        <f>TCD!T1922</f>
        <v/>
      </c>
      <c r="N1921">
        <f>IF(I1921="",0.2,LOOKUP(I1921,'Pays TVA'!A:A,'Pays TVA'!B:B))</f>
        <v/>
      </c>
      <c r="O1921" s="151">
        <f>IF(TCD!M1922="","",TCD!M1922)</f>
        <v/>
      </c>
      <c r="P1921" s="151">
        <f>IF(TCD!J1922="","",TCD!J1922)</f>
        <v/>
      </c>
      <c r="Q1921" s="151">
        <f>IF(AND(TCD!L1922="",TCD!Q1922=""),"",IF(SUM(TCD!L1922,TCD!Q1922)&gt;15,29,9.5))</f>
        <v/>
      </c>
      <c r="R1921" s="151">
        <f>_xlfn.XLOOKUP(F1921,TCD!E:E,TCD!K:K,"")</f>
        <v/>
      </c>
      <c r="S1921" s="151">
        <f>IF(TCD!I1922="","",IF(TCD!I1922&gt;8.5,17,8.5))</f>
        <v/>
      </c>
      <c r="T1921" s="151">
        <f>TCD!Y1922</f>
        <v/>
      </c>
    </row>
    <row r="1922">
      <c r="A1922" s="13">
        <f>TCD!V1923</f>
        <v/>
      </c>
      <c r="B1922" s="1">
        <f>B1921</f>
        <v/>
      </c>
      <c r="F1922">
        <f>TCD!E1923</f>
        <v/>
      </c>
      <c r="H1922" s="6">
        <f>IF(RIGHT(J1922,3)="BTB","E","P")</f>
        <v/>
      </c>
      <c r="I1922">
        <f>LOOKUP(F1922,'Facture Chronopost'!L:L,'Facture Chronopost'!H:H)</f>
        <v/>
      </c>
      <c r="J1922" s="6">
        <f>TCD!U1923</f>
        <v/>
      </c>
      <c r="K1922">
        <f>K1921</f>
        <v/>
      </c>
      <c r="L1922" s="151">
        <f>_xlfn.XLOOKUP(F1922,'TCD poids'!A:A,'TCD poids'!C:C)</f>
        <v/>
      </c>
      <c r="M1922">
        <f>TCD!T1923</f>
        <v/>
      </c>
      <c r="N1922">
        <f>IF(I1922="",0.2,LOOKUP(I1922,'Pays TVA'!A:A,'Pays TVA'!B:B))</f>
        <v/>
      </c>
      <c r="O1922" s="151">
        <f>IF(TCD!M1923="","",TCD!M1923)</f>
        <v/>
      </c>
      <c r="P1922" s="151">
        <f>IF(TCD!J1923="","",TCD!J1923)</f>
        <v/>
      </c>
      <c r="Q1922" s="151">
        <f>IF(AND(TCD!L1923="",TCD!Q1923=""),"",IF(SUM(TCD!L1923,TCD!Q1923)&gt;15,29,9.5))</f>
        <v/>
      </c>
      <c r="R1922" s="151">
        <f>_xlfn.XLOOKUP(F1922,TCD!E:E,TCD!K:K,"")</f>
        <v/>
      </c>
      <c r="S1922" s="151">
        <f>IF(TCD!I1923="","",IF(TCD!I1923&gt;8.5,17,8.5))</f>
        <v/>
      </c>
      <c r="T1922" s="151">
        <f>TCD!Y1923</f>
        <v/>
      </c>
    </row>
    <row r="1923">
      <c r="A1923" s="13">
        <f>TCD!V1924</f>
        <v/>
      </c>
      <c r="B1923" s="1">
        <f>B1922</f>
        <v/>
      </c>
      <c r="F1923">
        <f>TCD!E1924</f>
        <v/>
      </c>
      <c r="H1923" s="6">
        <f>IF(RIGHT(J1923,3)="BTB","E","P")</f>
        <v/>
      </c>
      <c r="I1923">
        <f>LOOKUP(F1923,'Facture Chronopost'!L:L,'Facture Chronopost'!H:H)</f>
        <v/>
      </c>
      <c r="J1923" s="6">
        <f>TCD!U1924</f>
        <v/>
      </c>
      <c r="K1923">
        <f>K1922</f>
        <v/>
      </c>
      <c r="L1923" s="151">
        <f>_xlfn.XLOOKUP(F1923,'TCD poids'!A:A,'TCD poids'!C:C)</f>
        <v/>
      </c>
      <c r="M1923">
        <f>TCD!T1924</f>
        <v/>
      </c>
      <c r="N1923">
        <f>IF(I1923="",0.2,LOOKUP(I1923,'Pays TVA'!A:A,'Pays TVA'!B:B))</f>
        <v/>
      </c>
      <c r="O1923" s="151">
        <f>IF(TCD!M1924="","",TCD!M1924)</f>
        <v/>
      </c>
      <c r="P1923" s="151">
        <f>IF(TCD!J1924="","",TCD!J1924)</f>
        <v/>
      </c>
      <c r="Q1923" s="151">
        <f>IF(AND(TCD!L1924="",TCD!Q1924=""),"",IF(SUM(TCD!L1924,TCD!Q1924)&gt;15,29,9.5))</f>
        <v/>
      </c>
      <c r="R1923" s="151">
        <f>_xlfn.XLOOKUP(F1923,TCD!E:E,TCD!K:K,"")</f>
        <v/>
      </c>
      <c r="S1923" s="151">
        <f>IF(TCD!I1924="","",IF(TCD!I1924&gt;8.5,17,8.5))</f>
        <v/>
      </c>
      <c r="T1923" s="151">
        <f>TCD!Y1924</f>
        <v/>
      </c>
    </row>
    <row r="1924">
      <c r="A1924" s="13">
        <f>TCD!V1925</f>
        <v/>
      </c>
      <c r="B1924" s="1">
        <f>B1923</f>
        <v/>
      </c>
      <c r="F1924">
        <f>TCD!E1925</f>
        <v/>
      </c>
      <c r="H1924" s="6">
        <f>IF(RIGHT(J1924,3)="BTB","E","P")</f>
        <v/>
      </c>
      <c r="I1924">
        <f>LOOKUP(F1924,'Facture Chronopost'!L:L,'Facture Chronopost'!H:H)</f>
        <v/>
      </c>
      <c r="J1924" s="6">
        <f>TCD!U1925</f>
        <v/>
      </c>
      <c r="K1924">
        <f>K1923</f>
        <v/>
      </c>
      <c r="L1924" s="151">
        <f>_xlfn.XLOOKUP(F1924,'TCD poids'!A:A,'TCD poids'!C:C)</f>
        <v/>
      </c>
      <c r="M1924">
        <f>TCD!T1925</f>
        <v/>
      </c>
      <c r="N1924">
        <f>IF(I1924="",0.2,LOOKUP(I1924,'Pays TVA'!A:A,'Pays TVA'!B:B))</f>
        <v/>
      </c>
      <c r="O1924" s="151">
        <f>IF(TCD!M1925="","",TCD!M1925)</f>
        <v/>
      </c>
      <c r="P1924" s="151">
        <f>IF(TCD!J1925="","",TCD!J1925)</f>
        <v/>
      </c>
      <c r="Q1924" s="151">
        <f>IF(AND(TCD!L1925="",TCD!Q1925=""),"",IF(SUM(TCD!L1925,TCD!Q1925)&gt;15,29,9.5))</f>
        <v/>
      </c>
      <c r="R1924" s="151">
        <f>_xlfn.XLOOKUP(F1924,TCD!E:E,TCD!K:K,"")</f>
        <v/>
      </c>
      <c r="S1924" s="151">
        <f>IF(TCD!I1925="","",IF(TCD!I1925&gt;8.5,17,8.5))</f>
        <v/>
      </c>
      <c r="T1924" s="151">
        <f>TCD!Y1925</f>
        <v/>
      </c>
    </row>
    <row r="1925">
      <c r="A1925" s="13">
        <f>TCD!V1926</f>
        <v/>
      </c>
      <c r="B1925" s="1">
        <f>B1924</f>
        <v/>
      </c>
      <c r="F1925">
        <f>TCD!E1926</f>
        <v/>
      </c>
      <c r="H1925" s="6">
        <f>IF(RIGHT(J1925,3)="BTB","E","P")</f>
        <v/>
      </c>
      <c r="I1925">
        <f>LOOKUP(F1925,'Facture Chronopost'!L:L,'Facture Chronopost'!H:H)</f>
        <v/>
      </c>
      <c r="J1925" s="6">
        <f>TCD!U1926</f>
        <v/>
      </c>
      <c r="K1925">
        <f>K1924</f>
        <v/>
      </c>
      <c r="L1925" s="151">
        <f>_xlfn.XLOOKUP(F1925,'TCD poids'!A:A,'TCD poids'!C:C)</f>
        <v/>
      </c>
      <c r="M1925">
        <f>TCD!T1926</f>
        <v/>
      </c>
      <c r="N1925">
        <f>IF(I1925="",0.2,LOOKUP(I1925,'Pays TVA'!A:A,'Pays TVA'!B:B))</f>
        <v/>
      </c>
      <c r="O1925" s="151">
        <f>IF(TCD!M1926="","",TCD!M1926)</f>
        <v/>
      </c>
      <c r="P1925" s="151">
        <f>IF(TCD!J1926="","",TCD!J1926)</f>
        <v/>
      </c>
      <c r="Q1925" s="151">
        <f>IF(AND(TCD!L1926="",TCD!Q1926=""),"",IF(SUM(TCD!L1926,TCD!Q1926)&gt;15,29,9.5))</f>
        <v/>
      </c>
      <c r="R1925" s="151">
        <f>_xlfn.XLOOKUP(F1925,TCD!E:E,TCD!K:K,"")</f>
        <v/>
      </c>
      <c r="S1925" s="151">
        <f>IF(TCD!I1926="","",IF(TCD!I1926&gt;8.5,17,8.5))</f>
        <v/>
      </c>
      <c r="T1925" s="151">
        <f>TCD!Y1926</f>
        <v/>
      </c>
    </row>
    <row r="1926">
      <c r="A1926" s="13">
        <f>TCD!V1927</f>
        <v/>
      </c>
      <c r="B1926" s="1">
        <f>B1925</f>
        <v/>
      </c>
      <c r="F1926">
        <f>TCD!E1927</f>
        <v/>
      </c>
      <c r="H1926" s="6">
        <f>IF(RIGHT(J1926,3)="BTB","E","P")</f>
        <v/>
      </c>
      <c r="I1926">
        <f>LOOKUP(F1926,'Facture Chronopost'!L:L,'Facture Chronopost'!H:H)</f>
        <v/>
      </c>
      <c r="J1926" s="6">
        <f>TCD!U1927</f>
        <v/>
      </c>
      <c r="K1926">
        <f>K1925</f>
        <v/>
      </c>
      <c r="L1926" s="151">
        <f>_xlfn.XLOOKUP(F1926,'TCD poids'!A:A,'TCD poids'!C:C)</f>
        <v/>
      </c>
      <c r="M1926">
        <f>TCD!T1927</f>
        <v/>
      </c>
      <c r="N1926">
        <f>IF(I1926="",0.2,LOOKUP(I1926,'Pays TVA'!A:A,'Pays TVA'!B:B))</f>
        <v/>
      </c>
      <c r="O1926" s="151">
        <f>IF(TCD!M1927="","",TCD!M1927)</f>
        <v/>
      </c>
      <c r="P1926" s="151">
        <f>IF(TCD!J1927="","",TCD!J1927)</f>
        <v/>
      </c>
      <c r="Q1926" s="151">
        <f>IF(AND(TCD!L1927="",TCD!Q1927=""),"",IF(SUM(TCD!L1927,TCD!Q1927)&gt;15,29,9.5))</f>
        <v/>
      </c>
      <c r="R1926" s="151">
        <f>_xlfn.XLOOKUP(F1926,TCD!E:E,TCD!K:K,"")</f>
        <v/>
      </c>
      <c r="S1926" s="151">
        <f>IF(TCD!I1927="","",IF(TCD!I1927&gt;8.5,17,8.5))</f>
        <v/>
      </c>
      <c r="T1926" s="151">
        <f>TCD!Y1927</f>
        <v/>
      </c>
    </row>
    <row r="1927">
      <c r="A1927" s="13">
        <f>TCD!V1928</f>
        <v/>
      </c>
      <c r="B1927" s="1">
        <f>B1926</f>
        <v/>
      </c>
      <c r="F1927">
        <f>TCD!E1928</f>
        <v/>
      </c>
      <c r="H1927" s="6">
        <f>IF(RIGHT(J1927,3)="BTB","E","P")</f>
        <v/>
      </c>
      <c r="I1927">
        <f>LOOKUP(F1927,'Facture Chronopost'!L:L,'Facture Chronopost'!H:H)</f>
        <v/>
      </c>
      <c r="J1927" s="6">
        <f>TCD!U1928</f>
        <v/>
      </c>
      <c r="K1927">
        <f>K1926</f>
        <v/>
      </c>
      <c r="L1927" s="151">
        <f>_xlfn.XLOOKUP(F1927,'TCD poids'!A:A,'TCD poids'!C:C)</f>
        <v/>
      </c>
      <c r="M1927">
        <f>TCD!T1928</f>
        <v/>
      </c>
      <c r="N1927">
        <f>IF(I1927="",0.2,LOOKUP(I1927,'Pays TVA'!A:A,'Pays TVA'!B:B))</f>
        <v/>
      </c>
      <c r="O1927" s="151">
        <f>IF(TCD!M1928="","",TCD!M1928)</f>
        <v/>
      </c>
      <c r="P1927" s="151">
        <f>IF(TCD!J1928="","",TCD!J1928)</f>
        <v/>
      </c>
      <c r="Q1927" s="151">
        <f>IF(AND(TCD!L1928="",TCD!Q1928=""),"",IF(SUM(TCD!L1928,TCD!Q1928)&gt;15,29,9.5))</f>
        <v/>
      </c>
      <c r="R1927" s="151">
        <f>_xlfn.XLOOKUP(F1927,TCD!E:E,TCD!K:K,"")</f>
        <v/>
      </c>
      <c r="S1927" s="151">
        <f>IF(TCD!I1928="","",IF(TCD!I1928&gt;8.5,17,8.5))</f>
        <v/>
      </c>
      <c r="T1927" s="151">
        <f>TCD!Y1928</f>
        <v/>
      </c>
    </row>
    <row r="1928">
      <c r="A1928" s="13">
        <f>TCD!V1929</f>
        <v/>
      </c>
      <c r="B1928" s="1">
        <f>B1927</f>
        <v/>
      </c>
      <c r="F1928">
        <f>TCD!E1929</f>
        <v/>
      </c>
      <c r="H1928" s="6">
        <f>IF(RIGHT(J1928,3)="BTB","E","P")</f>
        <v/>
      </c>
      <c r="I1928">
        <f>LOOKUP(F1928,'Facture Chronopost'!L:L,'Facture Chronopost'!H:H)</f>
        <v/>
      </c>
      <c r="J1928" s="6">
        <f>TCD!U1929</f>
        <v/>
      </c>
      <c r="K1928">
        <f>K1927</f>
        <v/>
      </c>
      <c r="L1928" s="151">
        <f>_xlfn.XLOOKUP(F1928,'TCD poids'!A:A,'TCD poids'!C:C)</f>
        <v/>
      </c>
      <c r="M1928">
        <f>TCD!T1929</f>
        <v/>
      </c>
      <c r="N1928">
        <f>IF(I1928="",0.2,LOOKUP(I1928,'Pays TVA'!A:A,'Pays TVA'!B:B))</f>
        <v/>
      </c>
      <c r="O1928" s="151">
        <f>IF(TCD!M1929="","",TCD!M1929)</f>
        <v/>
      </c>
      <c r="P1928" s="151">
        <f>IF(TCD!J1929="","",TCD!J1929)</f>
        <v/>
      </c>
      <c r="Q1928" s="151">
        <f>IF(AND(TCD!L1929="",TCD!Q1929=""),"",IF(SUM(TCD!L1929,TCD!Q1929)&gt;15,29,9.5))</f>
        <v/>
      </c>
      <c r="R1928" s="151">
        <f>_xlfn.XLOOKUP(F1928,TCD!E:E,TCD!K:K,"")</f>
        <v/>
      </c>
      <c r="S1928" s="151">
        <f>IF(TCD!I1929="","",IF(TCD!I1929&gt;8.5,17,8.5))</f>
        <v/>
      </c>
      <c r="T1928" s="151">
        <f>TCD!Y1929</f>
        <v/>
      </c>
    </row>
    <row r="1929">
      <c r="A1929" s="13">
        <f>TCD!V1930</f>
        <v/>
      </c>
      <c r="B1929" s="1">
        <f>B1928</f>
        <v/>
      </c>
      <c r="F1929">
        <f>TCD!E1930</f>
        <v/>
      </c>
      <c r="H1929" s="6">
        <f>IF(RIGHT(J1929,3)="BTB","E","P")</f>
        <v/>
      </c>
      <c r="I1929">
        <f>LOOKUP(F1929,'Facture Chronopost'!L:L,'Facture Chronopost'!H:H)</f>
        <v/>
      </c>
      <c r="J1929" s="6">
        <f>TCD!U1930</f>
        <v/>
      </c>
      <c r="K1929">
        <f>K1928</f>
        <v/>
      </c>
      <c r="L1929" s="151">
        <f>_xlfn.XLOOKUP(F1929,'TCD poids'!A:A,'TCD poids'!C:C)</f>
        <v/>
      </c>
      <c r="M1929">
        <f>TCD!T1930</f>
        <v/>
      </c>
      <c r="N1929">
        <f>IF(I1929="",0.2,LOOKUP(I1929,'Pays TVA'!A:A,'Pays TVA'!B:B))</f>
        <v/>
      </c>
      <c r="O1929" s="151">
        <f>IF(TCD!M1930="","",TCD!M1930)</f>
        <v/>
      </c>
      <c r="P1929" s="151">
        <f>IF(TCD!J1930="","",TCD!J1930)</f>
        <v/>
      </c>
      <c r="Q1929" s="151">
        <f>IF(AND(TCD!L1930="",TCD!Q1930=""),"",IF(SUM(TCD!L1930,TCD!Q1930)&gt;15,29,9.5))</f>
        <v/>
      </c>
      <c r="R1929" s="151">
        <f>_xlfn.XLOOKUP(F1929,TCD!E:E,TCD!K:K,"")</f>
        <v/>
      </c>
      <c r="S1929" s="151">
        <f>IF(TCD!I1930="","",IF(TCD!I1930&gt;8.5,17,8.5))</f>
        <v/>
      </c>
      <c r="T1929" s="151">
        <f>TCD!Y1930</f>
        <v/>
      </c>
    </row>
    <row r="1930">
      <c r="A1930" s="13">
        <f>TCD!V1931</f>
        <v/>
      </c>
      <c r="B1930" s="1">
        <f>B1929</f>
        <v/>
      </c>
      <c r="F1930">
        <f>TCD!E1931</f>
        <v/>
      </c>
      <c r="H1930" s="6">
        <f>IF(RIGHT(J1930,3)="BTB","E","P")</f>
        <v/>
      </c>
      <c r="I1930">
        <f>LOOKUP(F1930,'Facture Chronopost'!L:L,'Facture Chronopost'!H:H)</f>
        <v/>
      </c>
      <c r="J1930" s="6">
        <f>TCD!U1931</f>
        <v/>
      </c>
      <c r="K1930">
        <f>K1929</f>
        <v/>
      </c>
      <c r="L1930" s="151">
        <f>_xlfn.XLOOKUP(F1930,'TCD poids'!A:A,'TCD poids'!C:C)</f>
        <v/>
      </c>
      <c r="M1930">
        <f>TCD!T1931</f>
        <v/>
      </c>
      <c r="N1930">
        <f>IF(I1930="",0.2,LOOKUP(I1930,'Pays TVA'!A:A,'Pays TVA'!B:B))</f>
        <v/>
      </c>
      <c r="O1930" s="151">
        <f>IF(TCD!M1931="","",TCD!M1931)</f>
        <v/>
      </c>
      <c r="P1930" s="151">
        <f>IF(TCD!J1931="","",TCD!J1931)</f>
        <v/>
      </c>
      <c r="Q1930" s="151">
        <f>IF(AND(TCD!L1931="",TCD!Q1931=""),"",IF(SUM(TCD!L1931,TCD!Q1931)&gt;15,29,9.5))</f>
        <v/>
      </c>
      <c r="R1930" s="151">
        <f>_xlfn.XLOOKUP(F1930,TCD!E:E,TCD!K:K,"")</f>
        <v/>
      </c>
      <c r="S1930" s="151">
        <f>IF(TCD!I1931="","",IF(TCD!I1931&gt;8.5,17,8.5))</f>
        <v/>
      </c>
      <c r="T1930" s="151">
        <f>TCD!Y1931</f>
        <v/>
      </c>
    </row>
    <row r="1931">
      <c r="A1931" s="13">
        <f>TCD!V1932</f>
        <v/>
      </c>
      <c r="B1931" s="1">
        <f>B1930</f>
        <v/>
      </c>
      <c r="F1931">
        <f>TCD!E1932</f>
        <v/>
      </c>
      <c r="H1931" s="6">
        <f>IF(RIGHT(J1931,3)="BTB","E","P")</f>
        <v/>
      </c>
      <c r="I1931">
        <f>LOOKUP(F1931,'Facture Chronopost'!L:L,'Facture Chronopost'!H:H)</f>
        <v/>
      </c>
      <c r="J1931" s="6">
        <f>TCD!U1932</f>
        <v/>
      </c>
      <c r="K1931">
        <f>K1930</f>
        <v/>
      </c>
      <c r="L1931" s="151">
        <f>_xlfn.XLOOKUP(F1931,'TCD poids'!A:A,'TCD poids'!C:C)</f>
        <v/>
      </c>
      <c r="M1931">
        <f>TCD!T1932</f>
        <v/>
      </c>
      <c r="N1931">
        <f>IF(I1931="",0.2,LOOKUP(I1931,'Pays TVA'!A:A,'Pays TVA'!B:B))</f>
        <v/>
      </c>
      <c r="O1931" s="151">
        <f>IF(TCD!M1932="","",TCD!M1932)</f>
        <v/>
      </c>
      <c r="P1931" s="151">
        <f>IF(TCD!J1932="","",TCD!J1932)</f>
        <v/>
      </c>
      <c r="Q1931" s="151">
        <f>IF(AND(TCD!L1932="",TCD!Q1932=""),"",IF(SUM(TCD!L1932,TCD!Q1932)&gt;15,29,9.5))</f>
        <v/>
      </c>
      <c r="R1931" s="151">
        <f>_xlfn.XLOOKUP(F1931,TCD!E:E,TCD!K:K,"")</f>
        <v/>
      </c>
      <c r="S1931" s="151">
        <f>IF(TCD!I1932="","",IF(TCD!I1932&gt;8.5,17,8.5))</f>
        <v/>
      </c>
      <c r="T1931" s="151">
        <f>TCD!Y1932</f>
        <v/>
      </c>
    </row>
    <row r="1932">
      <c r="A1932" s="13">
        <f>TCD!V1933</f>
        <v/>
      </c>
      <c r="B1932" s="1">
        <f>B1931</f>
        <v/>
      </c>
      <c r="F1932">
        <f>TCD!E1933</f>
        <v/>
      </c>
      <c r="H1932" s="6">
        <f>IF(RIGHT(J1932,3)="BTB","E","P")</f>
        <v/>
      </c>
      <c r="I1932">
        <f>LOOKUP(F1932,'Facture Chronopost'!L:L,'Facture Chronopost'!H:H)</f>
        <v/>
      </c>
      <c r="J1932" s="6">
        <f>TCD!U1933</f>
        <v/>
      </c>
      <c r="K1932">
        <f>K1931</f>
        <v/>
      </c>
      <c r="L1932" s="151">
        <f>_xlfn.XLOOKUP(F1932,'TCD poids'!A:A,'TCD poids'!C:C)</f>
        <v/>
      </c>
      <c r="M1932">
        <f>TCD!T1933</f>
        <v/>
      </c>
      <c r="N1932">
        <f>IF(I1932="",0.2,LOOKUP(I1932,'Pays TVA'!A:A,'Pays TVA'!B:B))</f>
        <v/>
      </c>
      <c r="O1932" s="151">
        <f>IF(TCD!M1933="","",TCD!M1933)</f>
        <v/>
      </c>
      <c r="P1932" s="151">
        <f>IF(TCD!J1933="","",TCD!J1933)</f>
        <v/>
      </c>
      <c r="Q1932" s="151">
        <f>IF(AND(TCD!L1933="",TCD!Q1933=""),"",IF(SUM(TCD!L1933,TCD!Q1933)&gt;15,29,9.5))</f>
        <v/>
      </c>
      <c r="R1932" s="151">
        <f>_xlfn.XLOOKUP(F1932,TCD!E:E,TCD!K:K,"")</f>
        <v/>
      </c>
      <c r="S1932" s="151">
        <f>IF(TCD!I1933="","",IF(TCD!I1933&gt;8.5,17,8.5))</f>
        <v/>
      </c>
      <c r="T1932" s="151">
        <f>TCD!Y1933</f>
        <v/>
      </c>
    </row>
    <row r="1933">
      <c r="A1933" s="13">
        <f>TCD!V1934</f>
        <v/>
      </c>
      <c r="B1933" s="1">
        <f>B1932</f>
        <v/>
      </c>
      <c r="F1933">
        <f>TCD!E1934</f>
        <v/>
      </c>
      <c r="H1933" s="6">
        <f>IF(RIGHT(J1933,3)="BTB","E","P")</f>
        <v/>
      </c>
      <c r="I1933">
        <f>LOOKUP(F1933,'Facture Chronopost'!L:L,'Facture Chronopost'!H:H)</f>
        <v/>
      </c>
      <c r="J1933" s="6">
        <f>TCD!U1934</f>
        <v/>
      </c>
      <c r="K1933">
        <f>K1932</f>
        <v/>
      </c>
      <c r="L1933" s="151">
        <f>_xlfn.XLOOKUP(F1933,'TCD poids'!A:A,'TCD poids'!C:C)</f>
        <v/>
      </c>
      <c r="M1933">
        <f>TCD!T1934</f>
        <v/>
      </c>
      <c r="N1933">
        <f>IF(I1933="",0.2,LOOKUP(I1933,'Pays TVA'!A:A,'Pays TVA'!B:B))</f>
        <v/>
      </c>
      <c r="O1933" s="151">
        <f>IF(TCD!M1934="","",TCD!M1934)</f>
        <v/>
      </c>
      <c r="P1933" s="151">
        <f>IF(TCD!J1934="","",TCD!J1934)</f>
        <v/>
      </c>
      <c r="Q1933" s="151">
        <f>IF(AND(TCD!L1934="",TCD!Q1934=""),"",IF(SUM(TCD!L1934,TCD!Q1934)&gt;15,29,9.5))</f>
        <v/>
      </c>
      <c r="R1933" s="151">
        <f>_xlfn.XLOOKUP(F1933,TCD!E:E,TCD!K:K,"")</f>
        <v/>
      </c>
      <c r="S1933" s="151">
        <f>IF(TCD!I1934="","",IF(TCD!I1934&gt;8.5,17,8.5))</f>
        <v/>
      </c>
      <c r="T1933" s="151">
        <f>TCD!Y1934</f>
        <v/>
      </c>
    </row>
    <row r="1934">
      <c r="A1934" s="13">
        <f>TCD!V1935</f>
        <v/>
      </c>
      <c r="B1934" s="1">
        <f>B1933</f>
        <v/>
      </c>
      <c r="F1934">
        <f>TCD!E1935</f>
        <v/>
      </c>
      <c r="H1934" s="6">
        <f>IF(RIGHT(J1934,3)="BTB","E","P")</f>
        <v/>
      </c>
      <c r="I1934">
        <f>LOOKUP(F1934,'Facture Chronopost'!L:L,'Facture Chronopost'!H:H)</f>
        <v/>
      </c>
      <c r="J1934" s="6">
        <f>TCD!U1935</f>
        <v/>
      </c>
      <c r="K1934">
        <f>K1933</f>
        <v/>
      </c>
      <c r="L1934" s="151">
        <f>_xlfn.XLOOKUP(F1934,'TCD poids'!A:A,'TCD poids'!C:C)</f>
        <v/>
      </c>
      <c r="M1934">
        <f>TCD!T1935</f>
        <v/>
      </c>
      <c r="N1934">
        <f>IF(I1934="",0.2,LOOKUP(I1934,'Pays TVA'!A:A,'Pays TVA'!B:B))</f>
        <v/>
      </c>
      <c r="O1934" s="151">
        <f>IF(TCD!M1935="","",TCD!M1935)</f>
        <v/>
      </c>
      <c r="P1934" s="151">
        <f>IF(TCD!J1935="","",TCD!J1935)</f>
        <v/>
      </c>
      <c r="Q1934" s="151">
        <f>IF(AND(TCD!L1935="",TCD!Q1935=""),"",IF(SUM(TCD!L1935,TCD!Q1935)&gt;15,29,9.5))</f>
        <v/>
      </c>
      <c r="R1934" s="151">
        <f>_xlfn.XLOOKUP(F1934,TCD!E:E,TCD!K:K,"")</f>
        <v/>
      </c>
      <c r="S1934" s="151">
        <f>IF(TCD!I1935="","",IF(TCD!I1935&gt;8.5,17,8.5))</f>
        <v/>
      </c>
      <c r="T1934" s="151">
        <f>TCD!Y1935</f>
        <v/>
      </c>
    </row>
    <row r="1935">
      <c r="A1935" s="13">
        <f>TCD!V1936</f>
        <v/>
      </c>
      <c r="B1935" s="1">
        <f>B1934</f>
        <v/>
      </c>
      <c r="F1935">
        <f>TCD!E1936</f>
        <v/>
      </c>
      <c r="H1935" s="6">
        <f>IF(RIGHT(J1935,3)="BTB","E","P")</f>
        <v/>
      </c>
      <c r="I1935">
        <f>LOOKUP(F1935,'Facture Chronopost'!L:L,'Facture Chronopost'!H:H)</f>
        <v/>
      </c>
      <c r="J1935" s="6">
        <f>TCD!U1936</f>
        <v/>
      </c>
      <c r="K1935">
        <f>K1934</f>
        <v/>
      </c>
      <c r="L1935" s="151">
        <f>_xlfn.XLOOKUP(F1935,'TCD poids'!A:A,'TCD poids'!C:C)</f>
        <v/>
      </c>
      <c r="M1935">
        <f>TCD!T1936</f>
        <v/>
      </c>
      <c r="N1935">
        <f>IF(I1935="",0.2,LOOKUP(I1935,'Pays TVA'!A:A,'Pays TVA'!B:B))</f>
        <v/>
      </c>
      <c r="O1935" s="151">
        <f>IF(TCD!M1936="","",TCD!M1936)</f>
        <v/>
      </c>
      <c r="P1935" s="151">
        <f>IF(TCD!J1936="","",TCD!J1936)</f>
        <v/>
      </c>
      <c r="Q1935" s="151">
        <f>IF(AND(TCD!L1936="",TCD!Q1936=""),"",IF(SUM(TCD!L1936,TCD!Q1936)&gt;15,29,9.5))</f>
        <v/>
      </c>
      <c r="R1935" s="151">
        <f>_xlfn.XLOOKUP(F1935,TCD!E:E,TCD!K:K,"")</f>
        <v/>
      </c>
      <c r="S1935" s="151">
        <f>IF(TCD!I1936="","",IF(TCD!I1936&gt;8.5,17,8.5))</f>
        <v/>
      </c>
      <c r="T1935" s="151">
        <f>TCD!Y1936</f>
        <v/>
      </c>
    </row>
    <row r="1936">
      <c r="A1936" s="13">
        <f>TCD!V1937</f>
        <v/>
      </c>
      <c r="B1936" s="1">
        <f>B1935</f>
        <v/>
      </c>
      <c r="F1936">
        <f>TCD!E1937</f>
        <v/>
      </c>
      <c r="H1936" s="6">
        <f>IF(RIGHT(J1936,3)="BTB","E","P")</f>
        <v/>
      </c>
      <c r="I1936">
        <f>LOOKUP(F1936,'Facture Chronopost'!L:L,'Facture Chronopost'!H:H)</f>
        <v/>
      </c>
      <c r="J1936" s="6">
        <f>TCD!U1937</f>
        <v/>
      </c>
      <c r="K1936">
        <f>K1935</f>
        <v/>
      </c>
      <c r="L1936" s="151">
        <f>_xlfn.XLOOKUP(F1936,'TCD poids'!A:A,'TCD poids'!C:C)</f>
        <v/>
      </c>
      <c r="M1936">
        <f>TCD!T1937</f>
        <v/>
      </c>
      <c r="N1936">
        <f>IF(I1936="",0.2,LOOKUP(I1936,'Pays TVA'!A:A,'Pays TVA'!B:B))</f>
        <v/>
      </c>
      <c r="O1936" s="151">
        <f>IF(TCD!M1937="","",TCD!M1937)</f>
        <v/>
      </c>
      <c r="P1936" s="151">
        <f>IF(TCD!J1937="","",TCD!J1937)</f>
        <v/>
      </c>
      <c r="Q1936" s="151">
        <f>IF(AND(TCD!L1937="",TCD!Q1937=""),"",IF(SUM(TCD!L1937,TCD!Q1937)&gt;15,29,9.5))</f>
        <v/>
      </c>
      <c r="R1936" s="151">
        <f>_xlfn.XLOOKUP(F1936,TCD!E:E,TCD!K:K,"")</f>
        <v/>
      </c>
      <c r="S1936" s="151">
        <f>IF(TCD!I1937="","",IF(TCD!I1937&gt;8.5,17,8.5))</f>
        <v/>
      </c>
      <c r="T1936" s="151">
        <f>TCD!Y1937</f>
        <v/>
      </c>
    </row>
    <row r="1937">
      <c r="A1937" s="13">
        <f>TCD!V1938</f>
        <v/>
      </c>
      <c r="B1937" s="1">
        <f>B1936</f>
        <v/>
      </c>
      <c r="F1937">
        <f>TCD!E1938</f>
        <v/>
      </c>
      <c r="H1937" s="6">
        <f>IF(RIGHT(J1937,3)="BTB","E","P")</f>
        <v/>
      </c>
      <c r="I1937">
        <f>LOOKUP(F1937,'Facture Chronopost'!L:L,'Facture Chronopost'!H:H)</f>
        <v/>
      </c>
      <c r="J1937" s="6">
        <f>TCD!U1938</f>
        <v/>
      </c>
      <c r="K1937">
        <f>K1936</f>
        <v/>
      </c>
      <c r="L1937" s="151">
        <f>_xlfn.XLOOKUP(F1937,'TCD poids'!A:A,'TCD poids'!C:C)</f>
        <v/>
      </c>
      <c r="M1937">
        <f>TCD!T1938</f>
        <v/>
      </c>
      <c r="N1937">
        <f>IF(I1937="",0.2,LOOKUP(I1937,'Pays TVA'!A:A,'Pays TVA'!B:B))</f>
        <v/>
      </c>
      <c r="O1937" s="151">
        <f>IF(TCD!M1938="","",TCD!M1938)</f>
        <v/>
      </c>
      <c r="P1937" s="151">
        <f>IF(TCD!J1938="","",TCD!J1938)</f>
        <v/>
      </c>
      <c r="Q1937" s="151">
        <f>IF(AND(TCD!L1938="",TCD!Q1938=""),"",IF(SUM(TCD!L1938,TCD!Q1938)&gt;15,29,9.5))</f>
        <v/>
      </c>
      <c r="R1937" s="151">
        <f>_xlfn.XLOOKUP(F1937,TCD!E:E,TCD!K:K,"")</f>
        <v/>
      </c>
      <c r="S1937" s="151">
        <f>IF(TCD!I1938="","",IF(TCD!I1938&gt;8.5,17,8.5))</f>
        <v/>
      </c>
      <c r="T1937" s="151">
        <f>TCD!Y1938</f>
        <v/>
      </c>
    </row>
    <row r="1938">
      <c r="A1938" s="13">
        <f>TCD!V1939</f>
        <v/>
      </c>
      <c r="B1938" s="1">
        <f>B1937</f>
        <v/>
      </c>
      <c r="F1938">
        <f>TCD!E1939</f>
        <v/>
      </c>
      <c r="H1938" s="6">
        <f>IF(RIGHT(J1938,3)="BTB","E","P")</f>
        <v/>
      </c>
      <c r="I1938">
        <f>LOOKUP(F1938,'Facture Chronopost'!L:L,'Facture Chronopost'!H:H)</f>
        <v/>
      </c>
      <c r="J1938" s="6">
        <f>TCD!U1939</f>
        <v/>
      </c>
      <c r="K1938">
        <f>K1937</f>
        <v/>
      </c>
      <c r="L1938" s="151">
        <f>_xlfn.XLOOKUP(F1938,'TCD poids'!A:A,'TCD poids'!C:C)</f>
        <v/>
      </c>
      <c r="M1938">
        <f>TCD!T1939</f>
        <v/>
      </c>
      <c r="N1938">
        <f>IF(I1938="",0.2,LOOKUP(I1938,'Pays TVA'!A:A,'Pays TVA'!B:B))</f>
        <v/>
      </c>
      <c r="O1938" s="151">
        <f>IF(TCD!M1939="","",TCD!M1939)</f>
        <v/>
      </c>
      <c r="P1938" s="151">
        <f>IF(TCD!J1939="","",TCD!J1939)</f>
        <v/>
      </c>
      <c r="Q1938" s="151">
        <f>IF(AND(TCD!L1939="",TCD!Q1939=""),"",IF(SUM(TCD!L1939,TCD!Q1939)&gt;15,29,9.5))</f>
        <v/>
      </c>
      <c r="R1938" s="151">
        <f>_xlfn.XLOOKUP(F1938,TCD!E:E,TCD!K:K,"")</f>
        <v/>
      </c>
      <c r="S1938" s="151">
        <f>IF(TCD!I1939="","",IF(TCD!I1939&gt;8.5,17,8.5))</f>
        <v/>
      </c>
      <c r="T1938" s="151">
        <f>TCD!Y1939</f>
        <v/>
      </c>
    </row>
    <row r="1939">
      <c r="A1939" s="13">
        <f>TCD!V1940</f>
        <v/>
      </c>
      <c r="B1939" s="1">
        <f>B1938</f>
        <v/>
      </c>
      <c r="F1939">
        <f>TCD!E1940</f>
        <v/>
      </c>
      <c r="H1939" s="6">
        <f>IF(RIGHT(J1939,3)="BTB","E","P")</f>
        <v/>
      </c>
      <c r="I1939">
        <f>LOOKUP(F1939,'Facture Chronopost'!L:L,'Facture Chronopost'!H:H)</f>
        <v/>
      </c>
      <c r="J1939" s="6">
        <f>TCD!U1940</f>
        <v/>
      </c>
      <c r="K1939">
        <f>K1938</f>
        <v/>
      </c>
      <c r="L1939" s="151">
        <f>_xlfn.XLOOKUP(F1939,'TCD poids'!A:A,'TCD poids'!C:C)</f>
        <v/>
      </c>
      <c r="M1939">
        <f>TCD!T1940</f>
        <v/>
      </c>
      <c r="N1939">
        <f>IF(I1939="",0.2,LOOKUP(I1939,'Pays TVA'!A:A,'Pays TVA'!B:B))</f>
        <v/>
      </c>
      <c r="O1939" s="151">
        <f>IF(TCD!M1940="","",TCD!M1940)</f>
        <v/>
      </c>
      <c r="P1939" s="151">
        <f>IF(TCD!J1940="","",TCD!J1940)</f>
        <v/>
      </c>
      <c r="Q1939" s="151">
        <f>IF(AND(TCD!L1940="",TCD!Q1940=""),"",IF(SUM(TCD!L1940,TCD!Q1940)&gt;15,29,9.5))</f>
        <v/>
      </c>
      <c r="R1939" s="151">
        <f>_xlfn.XLOOKUP(F1939,TCD!E:E,TCD!K:K,"")</f>
        <v/>
      </c>
      <c r="S1939" s="151">
        <f>IF(TCD!I1940="","",IF(TCD!I1940&gt;8.5,17,8.5))</f>
        <v/>
      </c>
      <c r="T1939" s="151">
        <f>TCD!Y1940</f>
        <v/>
      </c>
    </row>
    <row r="1940">
      <c r="A1940" s="13">
        <f>TCD!V1941</f>
        <v/>
      </c>
      <c r="B1940" s="1">
        <f>B1939</f>
        <v/>
      </c>
      <c r="F1940">
        <f>TCD!E1941</f>
        <v/>
      </c>
      <c r="H1940" s="6">
        <f>IF(RIGHT(J1940,3)="BTB","E","P")</f>
        <v/>
      </c>
      <c r="I1940">
        <f>LOOKUP(F1940,'Facture Chronopost'!L:L,'Facture Chronopost'!H:H)</f>
        <v/>
      </c>
      <c r="J1940" s="6">
        <f>TCD!U1941</f>
        <v/>
      </c>
      <c r="K1940">
        <f>K1939</f>
        <v/>
      </c>
      <c r="L1940" s="151">
        <f>_xlfn.XLOOKUP(F1940,'TCD poids'!A:A,'TCD poids'!C:C)</f>
        <v/>
      </c>
      <c r="M1940">
        <f>TCD!T1941</f>
        <v/>
      </c>
      <c r="N1940">
        <f>IF(I1940="",0.2,LOOKUP(I1940,'Pays TVA'!A:A,'Pays TVA'!B:B))</f>
        <v/>
      </c>
      <c r="O1940" s="151">
        <f>IF(TCD!M1941="","",TCD!M1941)</f>
        <v/>
      </c>
      <c r="P1940" s="151">
        <f>IF(TCD!J1941="","",TCD!J1941)</f>
        <v/>
      </c>
      <c r="Q1940" s="151">
        <f>IF(AND(TCD!L1941="",TCD!Q1941=""),"",IF(SUM(TCD!L1941,TCD!Q1941)&gt;15,29,9.5))</f>
        <v/>
      </c>
      <c r="R1940" s="151">
        <f>_xlfn.XLOOKUP(F1940,TCD!E:E,TCD!K:K,"")</f>
        <v/>
      </c>
      <c r="S1940" s="151">
        <f>IF(TCD!I1941="","",IF(TCD!I1941&gt;8.5,17,8.5))</f>
        <v/>
      </c>
      <c r="T1940" s="151">
        <f>TCD!Y1941</f>
        <v/>
      </c>
    </row>
    <row r="1941">
      <c r="A1941" s="13">
        <f>TCD!V1942</f>
        <v/>
      </c>
      <c r="B1941" s="1">
        <f>B1940</f>
        <v/>
      </c>
      <c r="F1941">
        <f>TCD!E1942</f>
        <v/>
      </c>
      <c r="H1941" s="6">
        <f>IF(RIGHT(J1941,3)="BTB","E","P")</f>
        <v/>
      </c>
      <c r="I1941">
        <f>LOOKUP(F1941,'Facture Chronopost'!L:L,'Facture Chronopost'!H:H)</f>
        <v/>
      </c>
      <c r="J1941" s="6">
        <f>TCD!U1942</f>
        <v/>
      </c>
      <c r="K1941">
        <f>K1940</f>
        <v/>
      </c>
      <c r="L1941" s="151">
        <f>_xlfn.XLOOKUP(F1941,'TCD poids'!A:A,'TCD poids'!C:C)</f>
        <v/>
      </c>
      <c r="M1941">
        <f>TCD!T1942</f>
        <v/>
      </c>
      <c r="N1941">
        <f>IF(I1941="",0.2,LOOKUP(I1941,'Pays TVA'!A:A,'Pays TVA'!B:B))</f>
        <v/>
      </c>
      <c r="O1941" s="151">
        <f>IF(TCD!M1942="","",TCD!M1942)</f>
        <v/>
      </c>
      <c r="P1941" s="151">
        <f>IF(TCD!J1942="","",TCD!J1942)</f>
        <v/>
      </c>
      <c r="Q1941" s="151">
        <f>IF(AND(TCD!L1942="",TCD!Q1942=""),"",IF(SUM(TCD!L1942,TCD!Q1942)&gt;15,29,9.5))</f>
        <v/>
      </c>
      <c r="R1941" s="151">
        <f>_xlfn.XLOOKUP(F1941,TCD!E:E,TCD!K:K,"")</f>
        <v/>
      </c>
      <c r="S1941" s="151">
        <f>IF(TCD!I1942="","",IF(TCD!I1942&gt;8.5,17,8.5))</f>
        <v/>
      </c>
      <c r="T1941" s="151">
        <f>TCD!Y1942</f>
        <v/>
      </c>
    </row>
    <row r="1942">
      <c r="A1942" s="13">
        <f>TCD!V1943</f>
        <v/>
      </c>
      <c r="B1942" s="1">
        <f>B1941</f>
        <v/>
      </c>
      <c r="F1942">
        <f>TCD!E1943</f>
        <v/>
      </c>
      <c r="H1942" s="6">
        <f>IF(RIGHT(J1942,3)="BTB","E","P")</f>
        <v/>
      </c>
      <c r="I1942">
        <f>LOOKUP(F1942,'Facture Chronopost'!L:L,'Facture Chronopost'!H:H)</f>
        <v/>
      </c>
      <c r="J1942" s="6">
        <f>TCD!U1943</f>
        <v/>
      </c>
      <c r="K1942">
        <f>K1941</f>
        <v/>
      </c>
      <c r="L1942" s="151">
        <f>_xlfn.XLOOKUP(F1942,'TCD poids'!A:A,'TCD poids'!C:C)</f>
        <v/>
      </c>
      <c r="M1942">
        <f>TCD!T1943</f>
        <v/>
      </c>
      <c r="N1942">
        <f>IF(I1942="",0.2,LOOKUP(I1942,'Pays TVA'!A:A,'Pays TVA'!B:B))</f>
        <v/>
      </c>
      <c r="O1942" s="151">
        <f>IF(TCD!M1943="","",TCD!M1943)</f>
        <v/>
      </c>
      <c r="P1942" s="151">
        <f>IF(TCD!J1943="","",TCD!J1943)</f>
        <v/>
      </c>
      <c r="Q1942" s="151">
        <f>IF(AND(TCD!L1943="",TCD!Q1943=""),"",IF(SUM(TCD!L1943,TCD!Q1943)&gt;15,29,9.5))</f>
        <v/>
      </c>
      <c r="R1942" s="151">
        <f>_xlfn.XLOOKUP(F1942,TCD!E:E,TCD!K:K,"")</f>
        <v/>
      </c>
      <c r="S1942" s="151">
        <f>IF(TCD!I1943="","",IF(TCD!I1943&gt;8.5,17,8.5))</f>
        <v/>
      </c>
      <c r="T1942" s="151">
        <f>TCD!Y1943</f>
        <v/>
      </c>
    </row>
    <row r="1943">
      <c r="A1943" s="13">
        <f>TCD!V1944</f>
        <v/>
      </c>
      <c r="B1943" s="1">
        <f>B1942</f>
        <v/>
      </c>
      <c r="F1943">
        <f>TCD!E1944</f>
        <v/>
      </c>
      <c r="H1943" s="6">
        <f>IF(RIGHT(J1943,3)="BTB","E","P")</f>
        <v/>
      </c>
      <c r="I1943">
        <f>LOOKUP(F1943,'Facture Chronopost'!L:L,'Facture Chronopost'!H:H)</f>
        <v/>
      </c>
      <c r="J1943" s="6">
        <f>TCD!U1944</f>
        <v/>
      </c>
      <c r="K1943">
        <f>K1942</f>
        <v/>
      </c>
      <c r="L1943" s="151">
        <f>_xlfn.XLOOKUP(F1943,'TCD poids'!A:A,'TCD poids'!C:C)</f>
        <v/>
      </c>
      <c r="M1943">
        <f>TCD!T1944</f>
        <v/>
      </c>
      <c r="N1943">
        <f>IF(I1943="",0.2,LOOKUP(I1943,'Pays TVA'!A:A,'Pays TVA'!B:B))</f>
        <v/>
      </c>
      <c r="O1943" s="151">
        <f>IF(TCD!M1944="","",TCD!M1944)</f>
        <v/>
      </c>
      <c r="P1943" s="151">
        <f>IF(TCD!J1944="","",TCD!J1944)</f>
        <v/>
      </c>
      <c r="Q1943" s="151">
        <f>IF(AND(TCD!L1944="",TCD!Q1944=""),"",IF(SUM(TCD!L1944,TCD!Q1944)&gt;15,29,9.5))</f>
        <v/>
      </c>
      <c r="R1943" s="151">
        <f>_xlfn.XLOOKUP(F1943,TCD!E:E,TCD!K:K,"")</f>
        <v/>
      </c>
      <c r="S1943" s="151">
        <f>IF(TCD!I1944="","",IF(TCD!I1944&gt;8.5,17,8.5))</f>
        <v/>
      </c>
      <c r="T1943" s="151">
        <f>TCD!Y1944</f>
        <v/>
      </c>
    </row>
    <row r="1944">
      <c r="A1944" s="13">
        <f>TCD!V1945</f>
        <v/>
      </c>
      <c r="B1944" s="1">
        <f>B1943</f>
        <v/>
      </c>
      <c r="F1944">
        <f>TCD!E1945</f>
        <v/>
      </c>
      <c r="H1944" s="6">
        <f>IF(RIGHT(J1944,3)="BTB","E","P")</f>
        <v/>
      </c>
      <c r="I1944">
        <f>LOOKUP(F1944,'Facture Chronopost'!L:L,'Facture Chronopost'!H:H)</f>
        <v/>
      </c>
      <c r="J1944" s="6">
        <f>TCD!U1945</f>
        <v/>
      </c>
      <c r="K1944">
        <f>K1943</f>
        <v/>
      </c>
      <c r="L1944" s="151">
        <f>_xlfn.XLOOKUP(F1944,'TCD poids'!A:A,'TCD poids'!C:C)</f>
        <v/>
      </c>
      <c r="M1944">
        <f>TCD!T1945</f>
        <v/>
      </c>
      <c r="N1944">
        <f>IF(I1944="",0.2,LOOKUP(I1944,'Pays TVA'!A:A,'Pays TVA'!B:B))</f>
        <v/>
      </c>
      <c r="O1944" s="151">
        <f>IF(TCD!M1945="","",TCD!M1945)</f>
        <v/>
      </c>
      <c r="P1944" s="151">
        <f>IF(TCD!J1945="","",TCD!J1945)</f>
        <v/>
      </c>
      <c r="Q1944" s="151">
        <f>IF(AND(TCD!L1945="",TCD!Q1945=""),"",IF(SUM(TCD!L1945,TCD!Q1945)&gt;15,29,9.5))</f>
        <v/>
      </c>
      <c r="R1944" s="151">
        <f>_xlfn.XLOOKUP(F1944,TCD!E:E,TCD!K:K,"")</f>
        <v/>
      </c>
      <c r="S1944" s="151">
        <f>IF(TCD!I1945="","",IF(TCD!I1945&gt;8.5,17,8.5))</f>
        <v/>
      </c>
      <c r="T1944" s="151">
        <f>TCD!Y1945</f>
        <v/>
      </c>
    </row>
    <row r="1945">
      <c r="A1945" s="13">
        <f>TCD!V1946</f>
        <v/>
      </c>
      <c r="B1945" s="1">
        <f>B1944</f>
        <v/>
      </c>
      <c r="F1945">
        <f>TCD!E1946</f>
        <v/>
      </c>
      <c r="H1945" s="6">
        <f>IF(RIGHT(J1945,3)="BTB","E","P")</f>
        <v/>
      </c>
      <c r="I1945">
        <f>LOOKUP(F1945,'Facture Chronopost'!L:L,'Facture Chronopost'!H:H)</f>
        <v/>
      </c>
      <c r="J1945" s="6">
        <f>TCD!U1946</f>
        <v/>
      </c>
      <c r="K1945">
        <f>K1944</f>
        <v/>
      </c>
      <c r="L1945" s="151">
        <f>_xlfn.XLOOKUP(F1945,'TCD poids'!A:A,'TCD poids'!C:C)</f>
        <v/>
      </c>
      <c r="M1945">
        <f>TCD!T1946</f>
        <v/>
      </c>
      <c r="N1945">
        <f>IF(I1945="",0.2,LOOKUP(I1945,'Pays TVA'!A:A,'Pays TVA'!B:B))</f>
        <v/>
      </c>
      <c r="O1945" s="151">
        <f>IF(TCD!M1946="","",TCD!M1946)</f>
        <v/>
      </c>
      <c r="P1945" s="151">
        <f>IF(TCD!J1946="","",TCD!J1946)</f>
        <v/>
      </c>
      <c r="Q1945" s="151">
        <f>IF(AND(TCD!L1946="",TCD!Q1946=""),"",IF(SUM(TCD!L1946,TCD!Q1946)&gt;15,29,9.5))</f>
        <v/>
      </c>
      <c r="R1945" s="151">
        <f>_xlfn.XLOOKUP(F1945,TCD!E:E,TCD!K:K,"")</f>
        <v/>
      </c>
      <c r="S1945" s="151">
        <f>IF(TCD!I1946="","",IF(TCD!I1946&gt;8.5,17,8.5))</f>
        <v/>
      </c>
      <c r="T1945" s="151">
        <f>TCD!Y1946</f>
        <v/>
      </c>
    </row>
    <row r="1946">
      <c r="A1946" s="13">
        <f>TCD!V1947</f>
        <v/>
      </c>
      <c r="B1946" s="1">
        <f>B1945</f>
        <v/>
      </c>
      <c r="F1946">
        <f>TCD!E1947</f>
        <v/>
      </c>
      <c r="H1946" s="6">
        <f>IF(RIGHT(J1946,3)="BTB","E","P")</f>
        <v/>
      </c>
      <c r="I1946">
        <f>LOOKUP(F1946,'Facture Chronopost'!L:L,'Facture Chronopost'!H:H)</f>
        <v/>
      </c>
      <c r="J1946" s="6">
        <f>TCD!U1947</f>
        <v/>
      </c>
      <c r="K1946">
        <f>K1945</f>
        <v/>
      </c>
      <c r="L1946" s="151">
        <f>_xlfn.XLOOKUP(F1946,'TCD poids'!A:A,'TCD poids'!C:C)</f>
        <v/>
      </c>
      <c r="M1946">
        <f>TCD!T1947</f>
        <v/>
      </c>
      <c r="N1946">
        <f>IF(I1946="",0.2,LOOKUP(I1946,'Pays TVA'!A:A,'Pays TVA'!B:B))</f>
        <v/>
      </c>
      <c r="O1946" s="151">
        <f>IF(TCD!M1947="","",TCD!M1947)</f>
        <v/>
      </c>
      <c r="P1946" s="151">
        <f>IF(TCD!J1947="","",TCD!J1947)</f>
        <v/>
      </c>
      <c r="Q1946" s="151">
        <f>IF(AND(TCD!L1947="",TCD!Q1947=""),"",IF(SUM(TCD!L1947,TCD!Q1947)&gt;15,29,9.5))</f>
        <v/>
      </c>
      <c r="R1946" s="151">
        <f>_xlfn.XLOOKUP(F1946,TCD!E:E,TCD!K:K,"")</f>
        <v/>
      </c>
      <c r="S1946" s="151">
        <f>IF(TCD!I1947="","",IF(TCD!I1947&gt;8.5,17,8.5))</f>
        <v/>
      </c>
      <c r="T1946" s="151">
        <f>TCD!Y1947</f>
        <v/>
      </c>
    </row>
    <row r="1947">
      <c r="A1947" s="13">
        <f>TCD!V1948</f>
        <v/>
      </c>
      <c r="B1947" s="1">
        <f>B1946</f>
        <v/>
      </c>
      <c r="F1947">
        <f>TCD!E1948</f>
        <v/>
      </c>
      <c r="H1947" s="6">
        <f>IF(RIGHT(J1947,3)="BTB","E","P")</f>
        <v/>
      </c>
      <c r="I1947">
        <f>LOOKUP(F1947,'Facture Chronopost'!L:L,'Facture Chronopost'!H:H)</f>
        <v/>
      </c>
      <c r="J1947" s="6">
        <f>TCD!U1948</f>
        <v/>
      </c>
      <c r="K1947">
        <f>K1946</f>
        <v/>
      </c>
      <c r="L1947" s="151">
        <f>_xlfn.XLOOKUP(F1947,'TCD poids'!A:A,'TCD poids'!C:C)</f>
        <v/>
      </c>
      <c r="M1947">
        <f>TCD!T1948</f>
        <v/>
      </c>
      <c r="N1947">
        <f>IF(I1947="",0.2,LOOKUP(I1947,'Pays TVA'!A:A,'Pays TVA'!B:B))</f>
        <v/>
      </c>
      <c r="O1947" s="151">
        <f>IF(TCD!M1948="","",TCD!M1948)</f>
        <v/>
      </c>
      <c r="P1947" s="151">
        <f>IF(TCD!J1948="","",TCD!J1948)</f>
        <v/>
      </c>
      <c r="Q1947" s="151">
        <f>IF(AND(TCD!L1948="",TCD!Q1948=""),"",IF(SUM(TCD!L1948,TCD!Q1948)&gt;15,29,9.5))</f>
        <v/>
      </c>
      <c r="R1947" s="151">
        <f>_xlfn.XLOOKUP(F1947,TCD!E:E,TCD!K:K,"")</f>
        <v/>
      </c>
      <c r="S1947" s="151">
        <f>IF(TCD!I1948="","",IF(TCD!I1948&gt;8.5,17,8.5))</f>
        <v/>
      </c>
      <c r="T1947" s="151">
        <f>TCD!Y1948</f>
        <v/>
      </c>
    </row>
    <row r="1948">
      <c r="A1948" s="13">
        <f>TCD!V1949</f>
        <v/>
      </c>
      <c r="B1948" s="1">
        <f>B1947</f>
        <v/>
      </c>
      <c r="F1948">
        <f>TCD!E1949</f>
        <v/>
      </c>
      <c r="H1948" s="6">
        <f>IF(RIGHT(J1948,3)="BTB","E","P")</f>
        <v/>
      </c>
      <c r="I1948">
        <f>LOOKUP(F1948,'Facture Chronopost'!L:L,'Facture Chronopost'!H:H)</f>
        <v/>
      </c>
      <c r="J1948" s="6">
        <f>TCD!U1949</f>
        <v/>
      </c>
      <c r="K1948">
        <f>K1947</f>
        <v/>
      </c>
      <c r="L1948" s="151">
        <f>_xlfn.XLOOKUP(F1948,'TCD poids'!A:A,'TCD poids'!C:C)</f>
        <v/>
      </c>
      <c r="M1948">
        <f>TCD!T1949</f>
        <v/>
      </c>
      <c r="N1948">
        <f>IF(I1948="",0.2,LOOKUP(I1948,'Pays TVA'!A:A,'Pays TVA'!B:B))</f>
        <v/>
      </c>
      <c r="O1948" s="151">
        <f>IF(TCD!M1949="","",TCD!M1949)</f>
        <v/>
      </c>
      <c r="P1948" s="151">
        <f>IF(TCD!J1949="","",TCD!J1949)</f>
        <v/>
      </c>
      <c r="Q1948" s="151">
        <f>IF(AND(TCD!L1949="",TCD!Q1949=""),"",IF(SUM(TCD!L1949,TCD!Q1949)&gt;15,29,9.5))</f>
        <v/>
      </c>
      <c r="R1948" s="151">
        <f>_xlfn.XLOOKUP(F1948,TCD!E:E,TCD!K:K,"")</f>
        <v/>
      </c>
      <c r="S1948" s="151">
        <f>IF(TCD!I1949="","",IF(TCD!I1949&gt;8.5,17,8.5))</f>
        <v/>
      </c>
      <c r="T1948" s="151">
        <f>TCD!Y1949</f>
        <v/>
      </c>
    </row>
    <row r="1949">
      <c r="A1949" s="13">
        <f>TCD!V1950</f>
        <v/>
      </c>
      <c r="B1949" s="1">
        <f>B1948</f>
        <v/>
      </c>
      <c r="F1949">
        <f>TCD!E1950</f>
        <v/>
      </c>
      <c r="H1949" s="6">
        <f>IF(RIGHT(J1949,3)="BTB","E","P")</f>
        <v/>
      </c>
      <c r="I1949">
        <f>LOOKUP(F1949,'Facture Chronopost'!L:L,'Facture Chronopost'!H:H)</f>
        <v/>
      </c>
      <c r="J1949" s="6">
        <f>TCD!U1950</f>
        <v/>
      </c>
      <c r="K1949">
        <f>K1948</f>
        <v/>
      </c>
      <c r="L1949" s="151">
        <f>_xlfn.XLOOKUP(F1949,'TCD poids'!A:A,'TCD poids'!C:C)</f>
        <v/>
      </c>
      <c r="M1949">
        <f>TCD!T1950</f>
        <v/>
      </c>
      <c r="N1949">
        <f>IF(I1949="",0.2,LOOKUP(I1949,'Pays TVA'!A:A,'Pays TVA'!B:B))</f>
        <v/>
      </c>
      <c r="O1949" s="151">
        <f>IF(TCD!M1950="","",TCD!M1950)</f>
        <v/>
      </c>
      <c r="P1949" s="151">
        <f>IF(TCD!J1950="","",TCD!J1950)</f>
        <v/>
      </c>
      <c r="Q1949" s="151">
        <f>IF(AND(TCD!L1950="",TCD!Q1950=""),"",IF(SUM(TCD!L1950,TCD!Q1950)&gt;15,29,9.5))</f>
        <v/>
      </c>
      <c r="R1949" s="151">
        <f>_xlfn.XLOOKUP(F1949,TCD!E:E,TCD!K:K,"")</f>
        <v/>
      </c>
      <c r="S1949" s="151">
        <f>IF(TCD!I1950="","",IF(TCD!I1950&gt;8.5,17,8.5))</f>
        <v/>
      </c>
      <c r="T1949" s="151">
        <f>TCD!Y1950</f>
        <v/>
      </c>
    </row>
    <row r="1950">
      <c r="A1950" s="13">
        <f>TCD!V1951</f>
        <v/>
      </c>
      <c r="B1950" s="1">
        <f>B1949</f>
        <v/>
      </c>
      <c r="F1950">
        <f>TCD!E1951</f>
        <v/>
      </c>
      <c r="H1950" s="6">
        <f>IF(RIGHT(J1950,3)="BTB","E","P")</f>
        <v/>
      </c>
      <c r="I1950">
        <f>LOOKUP(F1950,'Facture Chronopost'!L:L,'Facture Chronopost'!H:H)</f>
        <v/>
      </c>
      <c r="J1950" s="6">
        <f>TCD!U1951</f>
        <v/>
      </c>
      <c r="K1950">
        <f>K1949</f>
        <v/>
      </c>
      <c r="L1950" s="151">
        <f>_xlfn.XLOOKUP(F1950,'TCD poids'!A:A,'TCD poids'!C:C)</f>
        <v/>
      </c>
      <c r="M1950">
        <f>TCD!T1951</f>
        <v/>
      </c>
      <c r="N1950">
        <f>IF(I1950="",0.2,LOOKUP(I1950,'Pays TVA'!A:A,'Pays TVA'!B:B))</f>
        <v/>
      </c>
      <c r="O1950" s="151">
        <f>IF(TCD!M1951="","",TCD!M1951)</f>
        <v/>
      </c>
      <c r="P1950" s="151">
        <f>IF(TCD!J1951="","",TCD!J1951)</f>
        <v/>
      </c>
      <c r="Q1950" s="151">
        <f>IF(AND(TCD!L1951="",TCD!Q1951=""),"",IF(SUM(TCD!L1951,TCD!Q1951)&gt;15,29,9.5))</f>
        <v/>
      </c>
      <c r="R1950" s="151">
        <f>_xlfn.XLOOKUP(F1950,TCD!E:E,TCD!K:K,"")</f>
        <v/>
      </c>
      <c r="S1950" s="151">
        <f>IF(TCD!I1951="","",IF(TCD!I1951&gt;8.5,17,8.5))</f>
        <v/>
      </c>
      <c r="T1950" s="151">
        <f>TCD!Y1951</f>
        <v/>
      </c>
    </row>
    <row r="1951">
      <c r="A1951" s="13">
        <f>TCD!V1952</f>
        <v/>
      </c>
      <c r="B1951" s="1">
        <f>B1950</f>
        <v/>
      </c>
      <c r="F1951">
        <f>TCD!E1952</f>
        <v/>
      </c>
      <c r="H1951" s="6">
        <f>IF(RIGHT(J1951,3)="BTB","E","P")</f>
        <v/>
      </c>
      <c r="I1951">
        <f>LOOKUP(F1951,'Facture Chronopost'!L:L,'Facture Chronopost'!H:H)</f>
        <v/>
      </c>
      <c r="J1951" s="6">
        <f>TCD!U1952</f>
        <v/>
      </c>
      <c r="K1951">
        <f>K1950</f>
        <v/>
      </c>
      <c r="L1951" s="151">
        <f>_xlfn.XLOOKUP(F1951,'TCD poids'!A:A,'TCD poids'!C:C)</f>
        <v/>
      </c>
      <c r="M1951">
        <f>TCD!T1952</f>
        <v/>
      </c>
      <c r="N1951">
        <f>IF(I1951="",0.2,LOOKUP(I1951,'Pays TVA'!A:A,'Pays TVA'!B:B))</f>
        <v/>
      </c>
      <c r="O1951" s="151">
        <f>IF(TCD!M1952="","",TCD!M1952)</f>
        <v/>
      </c>
      <c r="P1951" s="151">
        <f>IF(TCD!J1952="","",TCD!J1952)</f>
        <v/>
      </c>
      <c r="Q1951" s="151">
        <f>IF(AND(TCD!L1952="",TCD!Q1952=""),"",IF(SUM(TCD!L1952,TCD!Q1952)&gt;15,29,9.5))</f>
        <v/>
      </c>
      <c r="R1951" s="151">
        <f>_xlfn.XLOOKUP(F1951,TCD!E:E,TCD!K:K,"")</f>
        <v/>
      </c>
      <c r="S1951" s="151">
        <f>IF(TCD!I1952="","",IF(TCD!I1952&gt;8.5,17,8.5))</f>
        <v/>
      </c>
      <c r="T1951" s="151">
        <f>TCD!Y1952</f>
        <v/>
      </c>
    </row>
    <row r="1952">
      <c r="A1952" s="13">
        <f>TCD!V1953</f>
        <v/>
      </c>
      <c r="B1952" s="1">
        <f>B1951</f>
        <v/>
      </c>
      <c r="F1952">
        <f>TCD!E1953</f>
        <v/>
      </c>
      <c r="H1952" s="6">
        <f>IF(RIGHT(J1952,3)="BTB","E","P")</f>
        <v/>
      </c>
      <c r="I1952">
        <f>LOOKUP(F1952,'Facture Chronopost'!L:L,'Facture Chronopost'!H:H)</f>
        <v/>
      </c>
      <c r="J1952" s="6">
        <f>TCD!U1953</f>
        <v/>
      </c>
      <c r="K1952">
        <f>K1951</f>
        <v/>
      </c>
      <c r="L1952" s="151">
        <f>_xlfn.XLOOKUP(F1952,'TCD poids'!A:A,'TCD poids'!C:C)</f>
        <v/>
      </c>
      <c r="M1952">
        <f>TCD!T1953</f>
        <v/>
      </c>
      <c r="N1952">
        <f>IF(I1952="",0.2,LOOKUP(I1952,'Pays TVA'!A:A,'Pays TVA'!B:B))</f>
        <v/>
      </c>
      <c r="O1952" s="151">
        <f>IF(TCD!M1953="","",TCD!M1953)</f>
        <v/>
      </c>
      <c r="P1952" s="151">
        <f>IF(TCD!J1953="","",TCD!J1953)</f>
        <v/>
      </c>
      <c r="Q1952" s="151">
        <f>IF(AND(TCD!L1953="",TCD!Q1953=""),"",IF(SUM(TCD!L1953,TCD!Q1953)&gt;15,29,9.5))</f>
        <v/>
      </c>
      <c r="R1952" s="151">
        <f>_xlfn.XLOOKUP(F1952,TCD!E:E,TCD!K:K,"")</f>
        <v/>
      </c>
      <c r="S1952" s="151">
        <f>IF(TCD!I1953="","",IF(TCD!I1953&gt;8.5,17,8.5))</f>
        <v/>
      </c>
      <c r="T1952" s="151">
        <f>TCD!Y1953</f>
        <v/>
      </c>
    </row>
    <row r="1953">
      <c r="A1953" s="13">
        <f>TCD!V1954</f>
        <v/>
      </c>
      <c r="B1953" s="1">
        <f>B1952</f>
        <v/>
      </c>
      <c r="F1953">
        <f>TCD!E1954</f>
        <v/>
      </c>
      <c r="H1953" s="6">
        <f>IF(RIGHT(J1953,3)="BTB","E","P")</f>
        <v/>
      </c>
      <c r="I1953">
        <f>LOOKUP(F1953,'Facture Chronopost'!L:L,'Facture Chronopost'!H:H)</f>
        <v/>
      </c>
      <c r="J1953" s="6">
        <f>TCD!U1954</f>
        <v/>
      </c>
      <c r="K1953">
        <f>K1952</f>
        <v/>
      </c>
      <c r="L1953" s="151">
        <f>_xlfn.XLOOKUP(F1953,'TCD poids'!A:A,'TCD poids'!C:C)</f>
        <v/>
      </c>
      <c r="M1953">
        <f>TCD!T1954</f>
        <v/>
      </c>
      <c r="N1953">
        <f>IF(I1953="",0.2,LOOKUP(I1953,'Pays TVA'!A:A,'Pays TVA'!B:B))</f>
        <v/>
      </c>
      <c r="O1953" s="151">
        <f>IF(TCD!M1954="","",TCD!M1954)</f>
        <v/>
      </c>
      <c r="P1953" s="151">
        <f>IF(TCD!J1954="","",TCD!J1954)</f>
        <v/>
      </c>
      <c r="Q1953" s="151">
        <f>IF(AND(TCD!L1954="",TCD!Q1954=""),"",IF(SUM(TCD!L1954,TCD!Q1954)&gt;15,29,9.5))</f>
        <v/>
      </c>
      <c r="R1953" s="151">
        <f>_xlfn.XLOOKUP(F1953,TCD!E:E,TCD!K:K,"")</f>
        <v/>
      </c>
      <c r="S1953" s="151">
        <f>IF(TCD!I1954="","",IF(TCD!I1954&gt;8.5,17,8.5))</f>
        <v/>
      </c>
      <c r="T1953" s="151">
        <f>TCD!Y1954</f>
        <v/>
      </c>
    </row>
    <row r="1954">
      <c r="A1954" s="13">
        <f>TCD!V1955</f>
        <v/>
      </c>
      <c r="B1954" s="1">
        <f>B1953</f>
        <v/>
      </c>
      <c r="F1954">
        <f>TCD!E1955</f>
        <v/>
      </c>
      <c r="H1954" s="6">
        <f>IF(RIGHT(J1954,3)="BTB","E","P")</f>
        <v/>
      </c>
      <c r="I1954">
        <f>LOOKUP(F1954,'Facture Chronopost'!L:L,'Facture Chronopost'!H:H)</f>
        <v/>
      </c>
      <c r="J1954" s="6">
        <f>TCD!U1955</f>
        <v/>
      </c>
      <c r="K1954">
        <f>K1953</f>
        <v/>
      </c>
      <c r="L1954" s="151">
        <f>_xlfn.XLOOKUP(F1954,'TCD poids'!A:A,'TCD poids'!C:C)</f>
        <v/>
      </c>
      <c r="M1954">
        <f>TCD!T1955</f>
        <v/>
      </c>
      <c r="N1954">
        <f>IF(I1954="",0.2,LOOKUP(I1954,'Pays TVA'!A:A,'Pays TVA'!B:B))</f>
        <v/>
      </c>
      <c r="O1954" s="151">
        <f>IF(TCD!M1955="","",TCD!M1955)</f>
        <v/>
      </c>
      <c r="P1954" s="151">
        <f>IF(TCD!J1955="","",TCD!J1955)</f>
        <v/>
      </c>
      <c r="Q1954" s="151">
        <f>IF(AND(TCD!L1955="",TCD!Q1955=""),"",IF(SUM(TCD!L1955,TCD!Q1955)&gt;15,29,9.5))</f>
        <v/>
      </c>
      <c r="R1954" s="151">
        <f>_xlfn.XLOOKUP(F1954,TCD!E:E,TCD!K:K,"")</f>
        <v/>
      </c>
      <c r="S1954" s="151">
        <f>IF(TCD!I1955="","",IF(TCD!I1955&gt;8.5,17,8.5))</f>
        <v/>
      </c>
      <c r="T1954" s="151">
        <f>TCD!Y1955</f>
        <v/>
      </c>
    </row>
    <row r="1955">
      <c r="A1955" s="13">
        <f>TCD!V1956</f>
        <v/>
      </c>
      <c r="B1955" s="1">
        <f>B1954</f>
        <v/>
      </c>
      <c r="F1955">
        <f>TCD!E1956</f>
        <v/>
      </c>
      <c r="H1955" s="6">
        <f>IF(RIGHT(J1955,3)="BTB","E","P")</f>
        <v/>
      </c>
      <c r="I1955">
        <f>LOOKUP(F1955,'Facture Chronopost'!L:L,'Facture Chronopost'!H:H)</f>
        <v/>
      </c>
      <c r="J1955" s="6">
        <f>TCD!U1956</f>
        <v/>
      </c>
      <c r="K1955">
        <f>K1954</f>
        <v/>
      </c>
      <c r="L1955" s="151">
        <f>_xlfn.XLOOKUP(F1955,'TCD poids'!A:A,'TCD poids'!C:C)</f>
        <v/>
      </c>
      <c r="M1955">
        <f>TCD!T1956</f>
        <v/>
      </c>
      <c r="N1955">
        <f>IF(I1955="",0.2,LOOKUP(I1955,'Pays TVA'!A:A,'Pays TVA'!B:B))</f>
        <v/>
      </c>
      <c r="O1955" s="151">
        <f>IF(TCD!M1956="","",TCD!M1956)</f>
        <v/>
      </c>
      <c r="P1955" s="151">
        <f>IF(TCD!J1956="","",TCD!J1956)</f>
        <v/>
      </c>
      <c r="Q1955" s="151">
        <f>IF(AND(TCD!L1956="",TCD!Q1956=""),"",IF(SUM(TCD!L1956,TCD!Q1956)&gt;15,29,9.5))</f>
        <v/>
      </c>
      <c r="R1955" s="151">
        <f>_xlfn.XLOOKUP(F1955,TCD!E:E,TCD!K:K,"")</f>
        <v/>
      </c>
      <c r="S1955" s="151">
        <f>IF(TCD!I1956="","",IF(TCD!I1956&gt;8.5,17,8.5))</f>
        <v/>
      </c>
      <c r="T1955" s="151">
        <f>TCD!Y1956</f>
        <v/>
      </c>
    </row>
    <row r="1956">
      <c r="A1956" s="13">
        <f>TCD!V1957</f>
        <v/>
      </c>
      <c r="B1956" s="1">
        <f>B1955</f>
        <v/>
      </c>
      <c r="F1956">
        <f>TCD!E1957</f>
        <v/>
      </c>
      <c r="H1956" s="6">
        <f>IF(RIGHT(J1956,3)="BTB","E","P")</f>
        <v/>
      </c>
      <c r="I1956">
        <f>LOOKUP(F1956,'Facture Chronopost'!L:L,'Facture Chronopost'!H:H)</f>
        <v/>
      </c>
      <c r="J1956" s="6">
        <f>TCD!U1957</f>
        <v/>
      </c>
      <c r="K1956">
        <f>K1955</f>
        <v/>
      </c>
      <c r="L1956" s="151">
        <f>_xlfn.XLOOKUP(F1956,'TCD poids'!A:A,'TCD poids'!C:C)</f>
        <v/>
      </c>
      <c r="M1956">
        <f>TCD!T1957</f>
        <v/>
      </c>
      <c r="N1956">
        <f>IF(I1956="",0.2,LOOKUP(I1956,'Pays TVA'!A:A,'Pays TVA'!B:B))</f>
        <v/>
      </c>
      <c r="O1956" s="151">
        <f>IF(TCD!M1957="","",TCD!M1957)</f>
        <v/>
      </c>
      <c r="P1956" s="151">
        <f>IF(TCD!J1957="","",TCD!J1957)</f>
        <v/>
      </c>
      <c r="Q1956" s="151">
        <f>IF(AND(TCD!L1957="",TCD!Q1957=""),"",IF(SUM(TCD!L1957,TCD!Q1957)&gt;15,29,9.5))</f>
        <v/>
      </c>
      <c r="R1956" s="151">
        <f>_xlfn.XLOOKUP(F1956,TCD!E:E,TCD!K:K,"")</f>
        <v/>
      </c>
      <c r="S1956" s="151">
        <f>IF(TCD!I1957="","",IF(TCD!I1957&gt;8.5,17,8.5))</f>
        <v/>
      </c>
      <c r="T1956" s="151">
        <f>TCD!Y1957</f>
        <v/>
      </c>
    </row>
    <row r="1957">
      <c r="A1957" s="13">
        <f>TCD!V1958</f>
        <v/>
      </c>
      <c r="B1957" s="1">
        <f>B1956</f>
        <v/>
      </c>
      <c r="F1957">
        <f>TCD!E1958</f>
        <v/>
      </c>
      <c r="H1957" s="6">
        <f>IF(RIGHT(J1957,3)="BTB","E","P")</f>
        <v/>
      </c>
      <c r="I1957">
        <f>LOOKUP(F1957,'Facture Chronopost'!L:L,'Facture Chronopost'!H:H)</f>
        <v/>
      </c>
      <c r="J1957" s="6">
        <f>TCD!U1958</f>
        <v/>
      </c>
      <c r="K1957">
        <f>K1956</f>
        <v/>
      </c>
      <c r="L1957" s="151">
        <f>_xlfn.XLOOKUP(F1957,'TCD poids'!A:A,'TCD poids'!C:C)</f>
        <v/>
      </c>
      <c r="M1957">
        <f>TCD!T1958</f>
        <v/>
      </c>
      <c r="N1957">
        <f>IF(I1957="",0.2,LOOKUP(I1957,'Pays TVA'!A:A,'Pays TVA'!B:B))</f>
        <v/>
      </c>
      <c r="O1957" s="151">
        <f>IF(TCD!M1958="","",TCD!M1958)</f>
        <v/>
      </c>
      <c r="P1957" s="151">
        <f>IF(TCD!J1958="","",TCD!J1958)</f>
        <v/>
      </c>
      <c r="Q1957" s="151">
        <f>IF(AND(TCD!L1958="",TCD!Q1958=""),"",IF(SUM(TCD!L1958,TCD!Q1958)&gt;15,29,9.5))</f>
        <v/>
      </c>
      <c r="R1957" s="151">
        <f>_xlfn.XLOOKUP(F1957,TCD!E:E,TCD!K:K,"")</f>
        <v/>
      </c>
      <c r="S1957" s="151">
        <f>IF(TCD!I1958="","",IF(TCD!I1958&gt;8.5,17,8.5))</f>
        <v/>
      </c>
      <c r="T1957" s="151">
        <f>TCD!Y1958</f>
        <v/>
      </c>
    </row>
    <row r="1958">
      <c r="A1958" s="13">
        <f>TCD!V1959</f>
        <v/>
      </c>
      <c r="B1958" s="1">
        <f>B1957</f>
        <v/>
      </c>
      <c r="F1958">
        <f>TCD!E1959</f>
        <v/>
      </c>
      <c r="H1958" s="6">
        <f>IF(RIGHT(J1958,3)="BTB","E","P")</f>
        <v/>
      </c>
      <c r="I1958">
        <f>LOOKUP(F1958,'Facture Chronopost'!L:L,'Facture Chronopost'!H:H)</f>
        <v/>
      </c>
      <c r="J1958" s="6">
        <f>TCD!U1959</f>
        <v/>
      </c>
      <c r="K1958">
        <f>K1957</f>
        <v/>
      </c>
      <c r="L1958" s="151">
        <f>_xlfn.XLOOKUP(F1958,'TCD poids'!A:A,'TCD poids'!C:C)</f>
        <v/>
      </c>
      <c r="M1958">
        <f>TCD!T1959</f>
        <v/>
      </c>
      <c r="N1958">
        <f>IF(I1958="",0.2,LOOKUP(I1958,'Pays TVA'!A:A,'Pays TVA'!B:B))</f>
        <v/>
      </c>
      <c r="O1958" s="151">
        <f>IF(TCD!M1959="","",TCD!M1959)</f>
        <v/>
      </c>
      <c r="P1958" s="151">
        <f>IF(TCD!J1959="","",TCD!J1959)</f>
        <v/>
      </c>
      <c r="Q1958" s="151">
        <f>IF(AND(TCD!L1959="",TCD!Q1959=""),"",IF(SUM(TCD!L1959,TCD!Q1959)&gt;15,29,9.5))</f>
        <v/>
      </c>
      <c r="R1958" s="151">
        <f>_xlfn.XLOOKUP(F1958,TCD!E:E,TCD!K:K,"")</f>
        <v/>
      </c>
      <c r="S1958" s="151">
        <f>IF(TCD!I1959="","",IF(TCD!I1959&gt;8.5,17,8.5))</f>
        <v/>
      </c>
      <c r="T1958" s="151">
        <f>TCD!Y1959</f>
        <v/>
      </c>
    </row>
    <row r="1959">
      <c r="A1959" s="13">
        <f>TCD!V1960</f>
        <v/>
      </c>
      <c r="B1959" s="1">
        <f>B1958</f>
        <v/>
      </c>
      <c r="F1959">
        <f>TCD!E1960</f>
        <v/>
      </c>
      <c r="H1959" s="6">
        <f>IF(RIGHT(J1959,3)="BTB","E","P")</f>
        <v/>
      </c>
      <c r="I1959">
        <f>LOOKUP(F1959,'Facture Chronopost'!L:L,'Facture Chronopost'!H:H)</f>
        <v/>
      </c>
      <c r="J1959" s="6">
        <f>TCD!U1960</f>
        <v/>
      </c>
      <c r="K1959">
        <f>K1958</f>
        <v/>
      </c>
      <c r="L1959" s="151">
        <f>_xlfn.XLOOKUP(F1959,'TCD poids'!A:A,'TCD poids'!C:C)</f>
        <v/>
      </c>
      <c r="M1959">
        <f>TCD!T1960</f>
        <v/>
      </c>
      <c r="N1959">
        <f>IF(I1959="",0.2,LOOKUP(I1959,'Pays TVA'!A:A,'Pays TVA'!B:B))</f>
        <v/>
      </c>
      <c r="O1959" s="151">
        <f>IF(TCD!M1960="","",TCD!M1960)</f>
        <v/>
      </c>
      <c r="P1959" s="151">
        <f>IF(TCD!J1960="","",TCD!J1960)</f>
        <v/>
      </c>
      <c r="Q1959" s="151">
        <f>IF(AND(TCD!L1960="",TCD!Q1960=""),"",IF(SUM(TCD!L1960,TCD!Q1960)&gt;15,29,9.5))</f>
        <v/>
      </c>
      <c r="R1959" s="151">
        <f>_xlfn.XLOOKUP(F1959,TCD!E:E,TCD!K:K,"")</f>
        <v/>
      </c>
      <c r="S1959" s="151">
        <f>IF(TCD!I1960="","",IF(TCD!I1960&gt;8.5,17,8.5))</f>
        <v/>
      </c>
      <c r="T1959" s="151">
        <f>TCD!Y1960</f>
        <v/>
      </c>
    </row>
    <row r="1960">
      <c r="A1960" s="13">
        <f>TCD!V1961</f>
        <v/>
      </c>
      <c r="B1960" s="1">
        <f>B1959</f>
        <v/>
      </c>
      <c r="F1960">
        <f>TCD!E1961</f>
        <v/>
      </c>
      <c r="H1960" s="6">
        <f>IF(RIGHT(J1960,3)="BTB","E","P")</f>
        <v/>
      </c>
      <c r="I1960">
        <f>LOOKUP(F1960,'Facture Chronopost'!L:L,'Facture Chronopost'!H:H)</f>
        <v/>
      </c>
      <c r="J1960" s="6">
        <f>TCD!U1961</f>
        <v/>
      </c>
      <c r="K1960">
        <f>K1959</f>
        <v/>
      </c>
      <c r="L1960" s="151">
        <f>_xlfn.XLOOKUP(F1960,'TCD poids'!A:A,'TCD poids'!C:C)</f>
        <v/>
      </c>
      <c r="M1960">
        <f>TCD!T1961</f>
        <v/>
      </c>
      <c r="N1960">
        <f>IF(I1960="",0.2,LOOKUP(I1960,'Pays TVA'!A:A,'Pays TVA'!B:B))</f>
        <v/>
      </c>
      <c r="O1960" s="151">
        <f>IF(TCD!M1961="","",TCD!M1961)</f>
        <v/>
      </c>
      <c r="P1960" s="151">
        <f>IF(TCD!J1961="","",TCD!J1961)</f>
        <v/>
      </c>
      <c r="Q1960" s="151">
        <f>IF(AND(TCD!L1961="",TCD!Q1961=""),"",IF(SUM(TCD!L1961,TCD!Q1961)&gt;15,29,9.5))</f>
        <v/>
      </c>
      <c r="R1960" s="151">
        <f>_xlfn.XLOOKUP(F1960,TCD!E:E,TCD!K:K,"")</f>
        <v/>
      </c>
      <c r="S1960" s="151">
        <f>IF(TCD!I1961="","",IF(TCD!I1961&gt;8.5,17,8.5))</f>
        <v/>
      </c>
      <c r="T1960" s="151">
        <f>TCD!Y1961</f>
        <v/>
      </c>
    </row>
    <row r="1961">
      <c r="A1961" s="13">
        <f>TCD!V1962</f>
        <v/>
      </c>
      <c r="B1961" s="1">
        <f>B1960</f>
        <v/>
      </c>
      <c r="F1961">
        <f>TCD!E1962</f>
        <v/>
      </c>
      <c r="H1961" s="6">
        <f>IF(RIGHT(J1961,3)="BTB","E","P")</f>
        <v/>
      </c>
      <c r="I1961">
        <f>LOOKUP(F1961,'Facture Chronopost'!L:L,'Facture Chronopost'!H:H)</f>
        <v/>
      </c>
      <c r="J1961" s="6">
        <f>TCD!U1962</f>
        <v/>
      </c>
      <c r="K1961">
        <f>K1960</f>
        <v/>
      </c>
      <c r="L1961" s="151">
        <f>_xlfn.XLOOKUP(F1961,'TCD poids'!A:A,'TCD poids'!C:C)</f>
        <v/>
      </c>
      <c r="M1961">
        <f>TCD!T1962</f>
        <v/>
      </c>
      <c r="N1961">
        <f>IF(I1961="",0.2,LOOKUP(I1961,'Pays TVA'!A:A,'Pays TVA'!B:B))</f>
        <v/>
      </c>
      <c r="O1961" s="151">
        <f>IF(TCD!M1962="","",TCD!M1962)</f>
        <v/>
      </c>
      <c r="P1961" s="151">
        <f>IF(TCD!J1962="","",TCD!J1962)</f>
        <v/>
      </c>
      <c r="Q1961" s="151">
        <f>IF(AND(TCD!L1962="",TCD!Q1962=""),"",IF(SUM(TCD!L1962,TCD!Q1962)&gt;15,29,9.5))</f>
        <v/>
      </c>
      <c r="R1961" s="151">
        <f>_xlfn.XLOOKUP(F1961,TCD!E:E,TCD!K:K,"")</f>
        <v/>
      </c>
      <c r="S1961" s="151">
        <f>IF(TCD!I1962="","",IF(TCD!I1962&gt;8.5,17,8.5))</f>
        <v/>
      </c>
      <c r="T1961" s="151">
        <f>TCD!Y1962</f>
        <v/>
      </c>
    </row>
    <row r="1962">
      <c r="A1962" s="13">
        <f>TCD!V1963</f>
        <v/>
      </c>
      <c r="B1962" s="1">
        <f>B1961</f>
        <v/>
      </c>
      <c r="F1962">
        <f>TCD!E1963</f>
        <v/>
      </c>
      <c r="H1962" s="6">
        <f>IF(RIGHT(J1962,3)="BTB","E","P")</f>
        <v/>
      </c>
      <c r="I1962">
        <f>LOOKUP(F1962,'Facture Chronopost'!L:L,'Facture Chronopost'!H:H)</f>
        <v/>
      </c>
      <c r="J1962" s="6">
        <f>TCD!U1963</f>
        <v/>
      </c>
      <c r="K1962">
        <f>K1961</f>
        <v/>
      </c>
      <c r="L1962" s="151">
        <f>_xlfn.XLOOKUP(F1962,'TCD poids'!A:A,'TCD poids'!C:C)</f>
        <v/>
      </c>
      <c r="M1962">
        <f>TCD!T1963</f>
        <v/>
      </c>
      <c r="N1962">
        <f>IF(I1962="",0.2,LOOKUP(I1962,'Pays TVA'!A:A,'Pays TVA'!B:B))</f>
        <v/>
      </c>
      <c r="O1962" s="151">
        <f>IF(TCD!M1963="","",TCD!M1963)</f>
        <v/>
      </c>
      <c r="P1962" s="151">
        <f>IF(TCD!J1963="","",TCD!J1963)</f>
        <v/>
      </c>
      <c r="Q1962" s="151">
        <f>IF(AND(TCD!L1963="",TCD!Q1963=""),"",IF(SUM(TCD!L1963,TCD!Q1963)&gt;15,29,9.5))</f>
        <v/>
      </c>
      <c r="R1962" s="151">
        <f>_xlfn.XLOOKUP(F1962,TCD!E:E,TCD!K:K,"")</f>
        <v/>
      </c>
      <c r="S1962" s="151">
        <f>IF(TCD!I1963="","",IF(TCD!I1963&gt;8.5,17,8.5))</f>
        <v/>
      </c>
      <c r="T1962" s="151">
        <f>TCD!Y1963</f>
        <v/>
      </c>
    </row>
    <row r="1963">
      <c r="A1963" s="13">
        <f>TCD!V1964</f>
        <v/>
      </c>
      <c r="B1963" s="1">
        <f>B1962</f>
        <v/>
      </c>
      <c r="F1963">
        <f>TCD!E1964</f>
        <v/>
      </c>
      <c r="H1963" s="6">
        <f>IF(RIGHT(J1963,3)="BTB","E","P")</f>
        <v/>
      </c>
      <c r="I1963">
        <f>LOOKUP(F1963,'Facture Chronopost'!L:L,'Facture Chronopost'!H:H)</f>
        <v/>
      </c>
      <c r="J1963" s="6">
        <f>TCD!U1964</f>
        <v/>
      </c>
      <c r="K1963">
        <f>K1962</f>
        <v/>
      </c>
      <c r="L1963" s="151">
        <f>_xlfn.XLOOKUP(F1963,'TCD poids'!A:A,'TCD poids'!C:C)</f>
        <v/>
      </c>
      <c r="M1963">
        <f>TCD!T1964</f>
        <v/>
      </c>
      <c r="N1963">
        <f>IF(I1963="",0.2,LOOKUP(I1963,'Pays TVA'!A:A,'Pays TVA'!B:B))</f>
        <v/>
      </c>
      <c r="O1963" s="151">
        <f>IF(TCD!M1964="","",TCD!M1964)</f>
        <v/>
      </c>
      <c r="P1963" s="151">
        <f>IF(TCD!J1964="","",TCD!J1964)</f>
        <v/>
      </c>
      <c r="Q1963" s="151">
        <f>IF(AND(TCD!L1964="",TCD!Q1964=""),"",IF(SUM(TCD!L1964,TCD!Q1964)&gt;15,29,9.5))</f>
        <v/>
      </c>
      <c r="R1963" s="151">
        <f>_xlfn.XLOOKUP(F1963,TCD!E:E,TCD!K:K,"")</f>
        <v/>
      </c>
      <c r="S1963" s="151">
        <f>IF(TCD!I1964="","",IF(TCD!I1964&gt;8.5,17,8.5))</f>
        <v/>
      </c>
      <c r="T1963" s="151">
        <f>TCD!Y1964</f>
        <v/>
      </c>
    </row>
    <row r="1964">
      <c r="A1964" s="13">
        <f>TCD!V1965</f>
        <v/>
      </c>
      <c r="B1964" s="1">
        <f>B1963</f>
        <v/>
      </c>
      <c r="F1964">
        <f>TCD!E1965</f>
        <v/>
      </c>
      <c r="H1964" s="6">
        <f>IF(RIGHT(J1964,3)="BTB","E","P")</f>
        <v/>
      </c>
      <c r="I1964">
        <f>LOOKUP(F1964,'Facture Chronopost'!L:L,'Facture Chronopost'!H:H)</f>
        <v/>
      </c>
      <c r="J1964" s="6">
        <f>TCD!U1965</f>
        <v/>
      </c>
      <c r="K1964">
        <f>K1963</f>
        <v/>
      </c>
      <c r="L1964" s="151">
        <f>_xlfn.XLOOKUP(F1964,'TCD poids'!A:A,'TCD poids'!C:C)</f>
        <v/>
      </c>
      <c r="M1964">
        <f>TCD!T1965</f>
        <v/>
      </c>
      <c r="N1964">
        <f>IF(I1964="",0.2,LOOKUP(I1964,'Pays TVA'!A:A,'Pays TVA'!B:B))</f>
        <v/>
      </c>
      <c r="O1964" s="151">
        <f>IF(TCD!M1965="","",TCD!M1965)</f>
        <v/>
      </c>
      <c r="P1964" s="151">
        <f>IF(TCD!J1965="","",TCD!J1965)</f>
        <v/>
      </c>
      <c r="Q1964" s="151">
        <f>IF(AND(TCD!L1965="",TCD!Q1965=""),"",IF(SUM(TCD!L1965,TCD!Q1965)&gt;15,29,9.5))</f>
        <v/>
      </c>
      <c r="R1964" s="151">
        <f>_xlfn.XLOOKUP(F1964,TCD!E:E,TCD!K:K,"")</f>
        <v/>
      </c>
      <c r="S1964" s="151">
        <f>IF(TCD!I1965="","",IF(TCD!I1965&gt;8.5,17,8.5))</f>
        <v/>
      </c>
      <c r="T1964" s="151">
        <f>TCD!Y1965</f>
        <v/>
      </c>
    </row>
    <row r="1965">
      <c r="A1965" s="13">
        <f>TCD!V1966</f>
        <v/>
      </c>
      <c r="B1965" s="1">
        <f>B1964</f>
        <v/>
      </c>
      <c r="F1965">
        <f>TCD!E1966</f>
        <v/>
      </c>
      <c r="H1965" s="6">
        <f>IF(RIGHT(J1965,3)="BTB","E","P")</f>
        <v/>
      </c>
      <c r="I1965">
        <f>LOOKUP(F1965,'Facture Chronopost'!L:L,'Facture Chronopost'!H:H)</f>
        <v/>
      </c>
      <c r="J1965" s="6">
        <f>TCD!U1966</f>
        <v/>
      </c>
      <c r="K1965">
        <f>K1964</f>
        <v/>
      </c>
      <c r="L1965" s="151">
        <f>_xlfn.XLOOKUP(F1965,'TCD poids'!A:A,'TCD poids'!C:C)</f>
        <v/>
      </c>
      <c r="M1965">
        <f>TCD!T1966</f>
        <v/>
      </c>
      <c r="N1965">
        <f>IF(I1965="",0.2,LOOKUP(I1965,'Pays TVA'!A:A,'Pays TVA'!B:B))</f>
        <v/>
      </c>
      <c r="O1965" s="151">
        <f>IF(TCD!M1966="","",TCD!M1966)</f>
        <v/>
      </c>
      <c r="P1965" s="151">
        <f>IF(TCD!J1966="","",TCD!J1966)</f>
        <v/>
      </c>
      <c r="Q1965" s="151">
        <f>IF(AND(TCD!L1966="",TCD!Q1966=""),"",IF(SUM(TCD!L1966,TCD!Q1966)&gt;15,29,9.5))</f>
        <v/>
      </c>
      <c r="R1965" s="151">
        <f>_xlfn.XLOOKUP(F1965,TCD!E:E,TCD!K:K,"")</f>
        <v/>
      </c>
      <c r="S1965" s="151">
        <f>IF(TCD!I1966="","",IF(TCD!I1966&gt;8.5,17,8.5))</f>
        <v/>
      </c>
      <c r="T1965" s="151">
        <f>TCD!Y1966</f>
        <v/>
      </c>
    </row>
    <row r="1966">
      <c r="A1966" s="13">
        <f>TCD!V1967</f>
        <v/>
      </c>
      <c r="B1966" s="1">
        <f>B1965</f>
        <v/>
      </c>
      <c r="F1966">
        <f>TCD!E1967</f>
        <v/>
      </c>
      <c r="H1966" s="6">
        <f>IF(RIGHT(J1966,3)="BTB","E","P")</f>
        <v/>
      </c>
      <c r="I1966">
        <f>LOOKUP(F1966,'Facture Chronopost'!L:L,'Facture Chronopost'!H:H)</f>
        <v/>
      </c>
      <c r="J1966" s="6">
        <f>TCD!U1967</f>
        <v/>
      </c>
      <c r="K1966">
        <f>K1965</f>
        <v/>
      </c>
      <c r="L1966" s="151">
        <f>_xlfn.XLOOKUP(F1966,'TCD poids'!A:A,'TCD poids'!C:C)</f>
        <v/>
      </c>
      <c r="M1966">
        <f>TCD!T1967</f>
        <v/>
      </c>
      <c r="N1966">
        <f>IF(I1966="",0.2,LOOKUP(I1966,'Pays TVA'!A:A,'Pays TVA'!B:B))</f>
        <v/>
      </c>
      <c r="O1966" s="151">
        <f>IF(TCD!M1967="","",TCD!M1967)</f>
        <v/>
      </c>
      <c r="P1966" s="151">
        <f>IF(TCD!J1967="","",TCD!J1967)</f>
        <v/>
      </c>
      <c r="Q1966" s="151">
        <f>IF(AND(TCD!L1967="",TCD!Q1967=""),"",IF(SUM(TCD!L1967,TCD!Q1967)&gt;15,29,9.5))</f>
        <v/>
      </c>
      <c r="R1966" s="151">
        <f>_xlfn.XLOOKUP(F1966,TCD!E:E,TCD!K:K,"")</f>
        <v/>
      </c>
      <c r="S1966" s="151">
        <f>IF(TCD!I1967="","",IF(TCD!I1967&gt;8.5,17,8.5))</f>
        <v/>
      </c>
      <c r="T1966" s="151">
        <f>TCD!Y1967</f>
        <v/>
      </c>
    </row>
    <row r="1967">
      <c r="A1967" s="13">
        <f>TCD!V1968</f>
        <v/>
      </c>
      <c r="B1967" s="1">
        <f>B1966</f>
        <v/>
      </c>
      <c r="F1967">
        <f>TCD!E1968</f>
        <v/>
      </c>
      <c r="H1967" s="6">
        <f>IF(RIGHT(J1967,3)="BTB","E","P")</f>
        <v/>
      </c>
      <c r="I1967">
        <f>LOOKUP(F1967,'Facture Chronopost'!L:L,'Facture Chronopost'!H:H)</f>
        <v/>
      </c>
      <c r="J1967" s="6">
        <f>TCD!U1968</f>
        <v/>
      </c>
      <c r="K1967">
        <f>K1966</f>
        <v/>
      </c>
      <c r="L1967" s="151">
        <f>_xlfn.XLOOKUP(F1967,'TCD poids'!A:A,'TCD poids'!C:C)</f>
        <v/>
      </c>
      <c r="M1967">
        <f>TCD!T1968</f>
        <v/>
      </c>
      <c r="N1967">
        <f>IF(I1967="",0.2,LOOKUP(I1967,'Pays TVA'!A:A,'Pays TVA'!B:B))</f>
        <v/>
      </c>
      <c r="O1967" s="151">
        <f>IF(TCD!M1968="","",TCD!M1968)</f>
        <v/>
      </c>
      <c r="P1967" s="151">
        <f>IF(TCD!J1968="","",TCD!J1968)</f>
        <v/>
      </c>
      <c r="Q1967" s="151">
        <f>IF(AND(TCD!L1968="",TCD!Q1968=""),"",IF(SUM(TCD!L1968,TCD!Q1968)&gt;15,29,9.5))</f>
        <v/>
      </c>
      <c r="R1967" s="151">
        <f>_xlfn.XLOOKUP(F1967,TCD!E:E,TCD!K:K,"")</f>
        <v/>
      </c>
      <c r="S1967" s="151">
        <f>IF(TCD!I1968="","",IF(TCD!I1968&gt;8.5,17,8.5))</f>
        <v/>
      </c>
      <c r="T1967" s="151">
        <f>TCD!Y1968</f>
        <v/>
      </c>
    </row>
    <row r="1968">
      <c r="A1968" s="13">
        <f>TCD!V1969</f>
        <v/>
      </c>
      <c r="B1968" s="1">
        <f>B1967</f>
        <v/>
      </c>
      <c r="F1968">
        <f>TCD!E1969</f>
        <v/>
      </c>
      <c r="H1968" s="6">
        <f>IF(RIGHT(J1968,3)="BTB","E","P")</f>
        <v/>
      </c>
      <c r="I1968">
        <f>LOOKUP(F1968,'Facture Chronopost'!L:L,'Facture Chronopost'!H:H)</f>
        <v/>
      </c>
      <c r="J1968" s="6">
        <f>TCD!U1969</f>
        <v/>
      </c>
      <c r="K1968">
        <f>K1967</f>
        <v/>
      </c>
      <c r="L1968" s="151">
        <f>_xlfn.XLOOKUP(F1968,'TCD poids'!A:A,'TCD poids'!C:C)</f>
        <v/>
      </c>
      <c r="M1968">
        <f>TCD!T1969</f>
        <v/>
      </c>
      <c r="N1968">
        <f>IF(I1968="",0.2,LOOKUP(I1968,'Pays TVA'!A:A,'Pays TVA'!B:B))</f>
        <v/>
      </c>
      <c r="O1968" s="151">
        <f>IF(TCD!M1969="","",TCD!M1969)</f>
        <v/>
      </c>
      <c r="P1968" s="151">
        <f>IF(TCD!J1969="","",TCD!J1969)</f>
        <v/>
      </c>
      <c r="Q1968" s="151">
        <f>IF(AND(TCD!L1969="",TCD!Q1969=""),"",IF(SUM(TCD!L1969,TCD!Q1969)&gt;15,29,9.5))</f>
        <v/>
      </c>
      <c r="R1968" s="151">
        <f>_xlfn.XLOOKUP(F1968,TCD!E:E,TCD!K:K,"")</f>
        <v/>
      </c>
      <c r="S1968" s="151">
        <f>IF(TCD!I1969="","",IF(TCD!I1969&gt;8.5,17,8.5))</f>
        <v/>
      </c>
      <c r="T1968" s="151">
        <f>TCD!Y1969</f>
        <v/>
      </c>
    </row>
    <row r="1969">
      <c r="A1969" s="13">
        <f>TCD!V1970</f>
        <v/>
      </c>
      <c r="B1969" s="1">
        <f>B1968</f>
        <v/>
      </c>
      <c r="F1969">
        <f>TCD!E1970</f>
        <v/>
      </c>
      <c r="H1969" s="6">
        <f>IF(RIGHT(J1969,3)="BTB","E","P")</f>
        <v/>
      </c>
      <c r="I1969">
        <f>LOOKUP(F1969,'Facture Chronopost'!L:L,'Facture Chronopost'!H:H)</f>
        <v/>
      </c>
      <c r="J1969" s="6">
        <f>TCD!U1970</f>
        <v/>
      </c>
      <c r="K1969">
        <f>K1968</f>
        <v/>
      </c>
      <c r="L1969" s="151">
        <f>_xlfn.XLOOKUP(F1969,'TCD poids'!A:A,'TCD poids'!C:C)</f>
        <v/>
      </c>
      <c r="M1969">
        <f>TCD!T1970</f>
        <v/>
      </c>
      <c r="N1969">
        <f>IF(I1969="",0.2,LOOKUP(I1969,'Pays TVA'!A:A,'Pays TVA'!B:B))</f>
        <v/>
      </c>
      <c r="O1969" s="151">
        <f>IF(TCD!M1970="","",TCD!M1970)</f>
        <v/>
      </c>
      <c r="P1969" s="151">
        <f>IF(TCD!J1970="","",TCD!J1970)</f>
        <v/>
      </c>
      <c r="Q1969" s="151">
        <f>IF(AND(TCD!L1970="",TCD!Q1970=""),"",IF(SUM(TCD!L1970,TCD!Q1970)&gt;15,29,9.5))</f>
        <v/>
      </c>
      <c r="R1969" s="151">
        <f>_xlfn.XLOOKUP(F1969,TCD!E:E,TCD!K:K,"")</f>
        <v/>
      </c>
      <c r="S1969" s="151">
        <f>IF(TCD!I1970="","",IF(TCD!I1970&gt;8.5,17,8.5))</f>
        <v/>
      </c>
      <c r="T1969" s="151">
        <f>TCD!Y1970</f>
        <v/>
      </c>
    </row>
    <row r="1970">
      <c r="A1970" s="13">
        <f>TCD!V1971</f>
        <v/>
      </c>
      <c r="B1970" s="1">
        <f>B1969</f>
        <v/>
      </c>
      <c r="F1970">
        <f>TCD!E1971</f>
        <v/>
      </c>
      <c r="H1970" s="6">
        <f>IF(RIGHT(J1970,3)="BTB","E","P")</f>
        <v/>
      </c>
      <c r="I1970">
        <f>LOOKUP(F1970,'Facture Chronopost'!L:L,'Facture Chronopost'!H:H)</f>
        <v/>
      </c>
      <c r="J1970" s="6">
        <f>TCD!U1971</f>
        <v/>
      </c>
      <c r="K1970">
        <f>K1969</f>
        <v/>
      </c>
      <c r="L1970" s="151">
        <f>_xlfn.XLOOKUP(F1970,'TCD poids'!A:A,'TCD poids'!C:C)</f>
        <v/>
      </c>
      <c r="M1970">
        <f>TCD!T1971</f>
        <v/>
      </c>
      <c r="N1970">
        <f>IF(I1970="",0.2,LOOKUP(I1970,'Pays TVA'!A:A,'Pays TVA'!B:B))</f>
        <v/>
      </c>
      <c r="O1970" s="151">
        <f>IF(TCD!M1971="","",TCD!M1971)</f>
        <v/>
      </c>
      <c r="P1970" s="151">
        <f>IF(TCD!J1971="","",TCD!J1971)</f>
        <v/>
      </c>
      <c r="Q1970" s="151">
        <f>IF(AND(TCD!L1971="",TCD!Q1971=""),"",IF(SUM(TCD!L1971,TCD!Q1971)&gt;15,29,9.5))</f>
        <v/>
      </c>
      <c r="R1970" s="151">
        <f>_xlfn.XLOOKUP(F1970,TCD!E:E,TCD!K:K,"")</f>
        <v/>
      </c>
      <c r="S1970" s="151">
        <f>IF(TCD!I1971="","",IF(TCD!I1971&gt;8.5,17,8.5))</f>
        <v/>
      </c>
      <c r="T1970" s="151">
        <f>TCD!Y1971</f>
        <v/>
      </c>
    </row>
    <row r="1971">
      <c r="A1971" s="13">
        <f>TCD!V1972</f>
        <v/>
      </c>
      <c r="B1971" s="1">
        <f>B1970</f>
        <v/>
      </c>
      <c r="F1971">
        <f>TCD!E1972</f>
        <v/>
      </c>
      <c r="H1971" s="6">
        <f>IF(RIGHT(J1971,3)="BTB","E","P")</f>
        <v/>
      </c>
      <c r="I1971">
        <f>LOOKUP(F1971,'Facture Chronopost'!L:L,'Facture Chronopost'!H:H)</f>
        <v/>
      </c>
      <c r="J1971" s="6">
        <f>TCD!U1972</f>
        <v/>
      </c>
      <c r="K1971">
        <f>K1970</f>
        <v/>
      </c>
      <c r="L1971" s="151">
        <f>_xlfn.XLOOKUP(F1971,'TCD poids'!A:A,'TCD poids'!C:C)</f>
        <v/>
      </c>
      <c r="M1971">
        <f>TCD!T1972</f>
        <v/>
      </c>
      <c r="N1971">
        <f>IF(I1971="",0.2,LOOKUP(I1971,'Pays TVA'!A:A,'Pays TVA'!B:B))</f>
        <v/>
      </c>
      <c r="O1971" s="151">
        <f>IF(TCD!M1972="","",TCD!M1972)</f>
        <v/>
      </c>
      <c r="P1971" s="151">
        <f>IF(TCD!J1972="","",TCD!J1972)</f>
        <v/>
      </c>
      <c r="Q1971" s="151">
        <f>IF(AND(TCD!L1972="",TCD!Q1972=""),"",IF(SUM(TCD!L1972,TCD!Q1972)&gt;15,29,9.5))</f>
        <v/>
      </c>
      <c r="R1971" s="151">
        <f>_xlfn.XLOOKUP(F1971,TCD!E:E,TCD!K:K,"")</f>
        <v/>
      </c>
      <c r="S1971" s="151">
        <f>IF(TCD!I1972="","",IF(TCD!I1972&gt;8.5,17,8.5))</f>
        <v/>
      </c>
      <c r="T1971" s="151">
        <f>TCD!Y1972</f>
        <v/>
      </c>
    </row>
    <row r="1972">
      <c r="A1972" s="13">
        <f>TCD!V1973</f>
        <v/>
      </c>
      <c r="B1972" s="1">
        <f>B1971</f>
        <v/>
      </c>
      <c r="F1972">
        <f>TCD!E1973</f>
        <v/>
      </c>
      <c r="H1972" s="6">
        <f>IF(RIGHT(J1972,3)="BTB","E","P")</f>
        <v/>
      </c>
      <c r="I1972">
        <f>LOOKUP(F1972,'Facture Chronopost'!L:L,'Facture Chronopost'!H:H)</f>
        <v/>
      </c>
      <c r="J1972" s="6">
        <f>TCD!U1973</f>
        <v/>
      </c>
      <c r="K1972">
        <f>K1971</f>
        <v/>
      </c>
      <c r="L1972" s="151">
        <f>_xlfn.XLOOKUP(F1972,'TCD poids'!A:A,'TCD poids'!C:C)</f>
        <v/>
      </c>
      <c r="M1972">
        <f>TCD!T1973</f>
        <v/>
      </c>
      <c r="N1972">
        <f>IF(I1972="",0.2,LOOKUP(I1972,'Pays TVA'!A:A,'Pays TVA'!B:B))</f>
        <v/>
      </c>
      <c r="O1972" s="151">
        <f>IF(TCD!M1973="","",TCD!M1973)</f>
        <v/>
      </c>
      <c r="P1972" s="151">
        <f>IF(TCD!J1973="","",TCD!J1973)</f>
        <v/>
      </c>
      <c r="Q1972" s="151">
        <f>IF(AND(TCD!L1973="",TCD!Q1973=""),"",IF(SUM(TCD!L1973,TCD!Q1973)&gt;15,29,9.5))</f>
        <v/>
      </c>
      <c r="R1972" s="151">
        <f>_xlfn.XLOOKUP(F1972,TCD!E:E,TCD!K:K,"")</f>
        <v/>
      </c>
      <c r="S1972" s="151">
        <f>IF(TCD!I1973="","",IF(TCD!I1973&gt;8.5,17,8.5))</f>
        <v/>
      </c>
      <c r="T1972" s="151">
        <f>TCD!Y1973</f>
        <v/>
      </c>
    </row>
    <row r="1973">
      <c r="A1973" s="13">
        <f>TCD!V1974</f>
        <v/>
      </c>
      <c r="B1973" s="1">
        <f>B1972</f>
        <v/>
      </c>
      <c r="F1973">
        <f>TCD!E1974</f>
        <v/>
      </c>
      <c r="H1973" s="6">
        <f>IF(RIGHT(J1973,3)="BTB","E","P")</f>
        <v/>
      </c>
      <c r="I1973">
        <f>LOOKUP(F1973,'Facture Chronopost'!L:L,'Facture Chronopost'!H:H)</f>
        <v/>
      </c>
      <c r="J1973" s="6">
        <f>TCD!U1974</f>
        <v/>
      </c>
      <c r="K1973">
        <f>K1972</f>
        <v/>
      </c>
      <c r="L1973" s="151">
        <f>_xlfn.XLOOKUP(F1973,'TCD poids'!A:A,'TCD poids'!C:C)</f>
        <v/>
      </c>
      <c r="M1973">
        <f>TCD!T1974</f>
        <v/>
      </c>
      <c r="N1973">
        <f>IF(I1973="",0.2,LOOKUP(I1973,'Pays TVA'!A:A,'Pays TVA'!B:B))</f>
        <v/>
      </c>
      <c r="O1973" s="151">
        <f>IF(TCD!M1974="","",TCD!M1974)</f>
        <v/>
      </c>
      <c r="P1973" s="151">
        <f>IF(TCD!J1974="","",TCD!J1974)</f>
        <v/>
      </c>
      <c r="Q1973" s="151">
        <f>IF(AND(TCD!L1974="",TCD!Q1974=""),"",IF(SUM(TCD!L1974,TCD!Q1974)&gt;15,29,9.5))</f>
        <v/>
      </c>
      <c r="R1973" s="151">
        <f>_xlfn.XLOOKUP(F1973,TCD!E:E,TCD!K:K,"")</f>
        <v/>
      </c>
      <c r="S1973" s="151">
        <f>IF(TCD!I1974="","",IF(TCD!I1974&gt;8.5,17,8.5))</f>
        <v/>
      </c>
      <c r="T1973" s="151">
        <f>TCD!Y1974</f>
        <v/>
      </c>
    </row>
    <row r="1974">
      <c r="A1974" s="13">
        <f>TCD!V1975</f>
        <v/>
      </c>
      <c r="B1974" s="1">
        <f>B1973</f>
        <v/>
      </c>
      <c r="F1974">
        <f>TCD!E1975</f>
        <v/>
      </c>
      <c r="H1974" s="6">
        <f>IF(RIGHT(J1974,3)="BTB","E","P")</f>
        <v/>
      </c>
      <c r="I1974">
        <f>LOOKUP(F1974,'Facture Chronopost'!L:L,'Facture Chronopost'!H:H)</f>
        <v/>
      </c>
      <c r="J1974" s="6">
        <f>TCD!U1975</f>
        <v/>
      </c>
      <c r="K1974">
        <f>K1973</f>
        <v/>
      </c>
      <c r="L1974" s="151">
        <f>_xlfn.XLOOKUP(F1974,'TCD poids'!A:A,'TCD poids'!C:C)</f>
        <v/>
      </c>
      <c r="M1974">
        <f>TCD!T1975</f>
        <v/>
      </c>
      <c r="N1974">
        <f>IF(I1974="",0.2,LOOKUP(I1974,'Pays TVA'!A:A,'Pays TVA'!B:B))</f>
        <v/>
      </c>
      <c r="O1974" s="151">
        <f>IF(TCD!M1975="","",TCD!M1975)</f>
        <v/>
      </c>
      <c r="P1974" s="151">
        <f>IF(TCD!J1975="","",TCD!J1975)</f>
        <v/>
      </c>
      <c r="Q1974" s="151">
        <f>IF(AND(TCD!L1975="",TCD!Q1975=""),"",IF(SUM(TCD!L1975,TCD!Q1975)&gt;15,29,9.5))</f>
        <v/>
      </c>
      <c r="R1974" s="151">
        <f>_xlfn.XLOOKUP(F1974,TCD!E:E,TCD!K:K,"")</f>
        <v/>
      </c>
      <c r="S1974" s="151">
        <f>IF(TCD!I1975="","",IF(TCD!I1975&gt;8.5,17,8.5))</f>
        <v/>
      </c>
      <c r="T1974" s="151">
        <f>TCD!Y1975</f>
        <v/>
      </c>
    </row>
    <row r="1975">
      <c r="A1975" s="13">
        <f>TCD!V1976</f>
        <v/>
      </c>
      <c r="B1975" s="1">
        <f>B1974</f>
        <v/>
      </c>
      <c r="F1975">
        <f>TCD!E1976</f>
        <v/>
      </c>
      <c r="H1975" s="6">
        <f>IF(RIGHT(J1975,3)="BTB","E","P")</f>
        <v/>
      </c>
      <c r="I1975">
        <f>LOOKUP(F1975,'Facture Chronopost'!L:L,'Facture Chronopost'!H:H)</f>
        <v/>
      </c>
      <c r="J1975" s="6">
        <f>TCD!U1976</f>
        <v/>
      </c>
      <c r="K1975">
        <f>K1974</f>
        <v/>
      </c>
      <c r="L1975" s="151">
        <f>_xlfn.XLOOKUP(F1975,'TCD poids'!A:A,'TCD poids'!C:C)</f>
        <v/>
      </c>
      <c r="M1975">
        <f>TCD!T1976</f>
        <v/>
      </c>
      <c r="N1975">
        <f>IF(I1975="",0.2,LOOKUP(I1975,'Pays TVA'!A:A,'Pays TVA'!B:B))</f>
        <v/>
      </c>
      <c r="O1975" s="151">
        <f>IF(TCD!M1976="","",TCD!M1976)</f>
        <v/>
      </c>
      <c r="P1975" s="151">
        <f>IF(TCD!J1976="","",TCD!J1976)</f>
        <v/>
      </c>
      <c r="Q1975" s="151">
        <f>IF(AND(TCD!L1976="",TCD!Q1976=""),"",IF(SUM(TCD!L1976,TCD!Q1976)&gt;15,29,9.5))</f>
        <v/>
      </c>
      <c r="R1975" s="151">
        <f>_xlfn.XLOOKUP(F1975,TCD!E:E,TCD!K:K,"")</f>
        <v/>
      </c>
      <c r="S1975" s="151">
        <f>IF(TCD!I1976="","",IF(TCD!I1976&gt;8.5,17,8.5))</f>
        <v/>
      </c>
      <c r="T1975" s="151">
        <f>TCD!Y1976</f>
        <v/>
      </c>
    </row>
    <row r="1976">
      <c r="A1976" s="13">
        <f>TCD!V1977</f>
        <v/>
      </c>
      <c r="B1976" s="1">
        <f>B1975</f>
        <v/>
      </c>
      <c r="F1976">
        <f>TCD!E1977</f>
        <v/>
      </c>
      <c r="H1976" s="6">
        <f>IF(RIGHT(J1976,3)="BTB","E","P")</f>
        <v/>
      </c>
      <c r="I1976">
        <f>LOOKUP(F1976,'Facture Chronopost'!L:L,'Facture Chronopost'!H:H)</f>
        <v/>
      </c>
      <c r="J1976" s="6">
        <f>TCD!U1977</f>
        <v/>
      </c>
      <c r="K1976">
        <f>K1975</f>
        <v/>
      </c>
      <c r="L1976" s="151">
        <f>_xlfn.XLOOKUP(F1976,'TCD poids'!A:A,'TCD poids'!C:C)</f>
        <v/>
      </c>
      <c r="M1976">
        <f>TCD!T1977</f>
        <v/>
      </c>
      <c r="N1976">
        <f>IF(I1976="",0.2,LOOKUP(I1976,'Pays TVA'!A:A,'Pays TVA'!B:B))</f>
        <v/>
      </c>
      <c r="O1976" s="151">
        <f>IF(TCD!M1977="","",TCD!M1977)</f>
        <v/>
      </c>
      <c r="P1976" s="151">
        <f>IF(TCD!J1977="","",TCD!J1977)</f>
        <v/>
      </c>
      <c r="Q1976" s="151">
        <f>IF(AND(TCD!L1977="",TCD!Q1977=""),"",IF(SUM(TCD!L1977,TCD!Q1977)&gt;15,29,9.5))</f>
        <v/>
      </c>
      <c r="R1976" s="151">
        <f>_xlfn.XLOOKUP(F1976,TCD!E:E,TCD!K:K,"")</f>
        <v/>
      </c>
      <c r="S1976" s="151">
        <f>IF(TCD!I1977="","",IF(TCD!I1977&gt;8.5,17,8.5))</f>
        <v/>
      </c>
      <c r="T1976" s="151">
        <f>TCD!Y1977</f>
        <v/>
      </c>
    </row>
    <row r="1977">
      <c r="A1977" s="13">
        <f>TCD!V1978</f>
        <v/>
      </c>
      <c r="B1977" s="1">
        <f>B1976</f>
        <v/>
      </c>
      <c r="F1977">
        <f>TCD!E1978</f>
        <v/>
      </c>
      <c r="H1977" s="6">
        <f>IF(RIGHT(J1977,3)="BTB","E","P")</f>
        <v/>
      </c>
      <c r="I1977">
        <f>LOOKUP(F1977,'Facture Chronopost'!L:L,'Facture Chronopost'!H:H)</f>
        <v/>
      </c>
      <c r="J1977" s="6">
        <f>TCD!U1978</f>
        <v/>
      </c>
      <c r="K1977">
        <f>K1976</f>
        <v/>
      </c>
      <c r="L1977" s="151">
        <f>_xlfn.XLOOKUP(F1977,'TCD poids'!A:A,'TCD poids'!C:C)</f>
        <v/>
      </c>
      <c r="M1977">
        <f>TCD!T1978</f>
        <v/>
      </c>
      <c r="N1977">
        <f>IF(I1977="",0.2,LOOKUP(I1977,'Pays TVA'!A:A,'Pays TVA'!B:B))</f>
        <v/>
      </c>
      <c r="O1977" s="151">
        <f>IF(TCD!M1978="","",TCD!M1978)</f>
        <v/>
      </c>
      <c r="P1977" s="151">
        <f>IF(TCD!J1978="","",TCD!J1978)</f>
        <v/>
      </c>
      <c r="Q1977" s="151">
        <f>IF(AND(TCD!L1978="",TCD!Q1978=""),"",IF(SUM(TCD!L1978,TCD!Q1978)&gt;15,29,9.5))</f>
        <v/>
      </c>
      <c r="R1977" s="151">
        <f>_xlfn.XLOOKUP(F1977,TCD!E:E,TCD!K:K,"")</f>
        <v/>
      </c>
      <c r="S1977" s="151">
        <f>IF(TCD!I1978="","",IF(TCD!I1978&gt;8.5,17,8.5))</f>
        <v/>
      </c>
      <c r="T1977" s="151">
        <f>TCD!Y1978</f>
        <v/>
      </c>
    </row>
    <row r="1978">
      <c r="A1978" s="13">
        <f>TCD!V1979</f>
        <v/>
      </c>
      <c r="B1978" s="1">
        <f>B1977</f>
        <v/>
      </c>
      <c r="F1978">
        <f>TCD!E1979</f>
        <v/>
      </c>
      <c r="H1978" s="6">
        <f>IF(RIGHT(J1978,3)="BTB","E","P")</f>
        <v/>
      </c>
      <c r="I1978">
        <f>LOOKUP(F1978,'Facture Chronopost'!L:L,'Facture Chronopost'!H:H)</f>
        <v/>
      </c>
      <c r="J1978" s="6">
        <f>TCD!U1979</f>
        <v/>
      </c>
      <c r="K1978">
        <f>K1977</f>
        <v/>
      </c>
      <c r="L1978" s="151">
        <f>_xlfn.XLOOKUP(F1978,'TCD poids'!A:A,'TCD poids'!C:C)</f>
        <v/>
      </c>
      <c r="M1978">
        <f>TCD!T1979</f>
        <v/>
      </c>
      <c r="N1978">
        <f>IF(I1978="",0.2,LOOKUP(I1978,'Pays TVA'!A:A,'Pays TVA'!B:B))</f>
        <v/>
      </c>
      <c r="O1978" s="151">
        <f>IF(TCD!M1979="","",TCD!M1979)</f>
        <v/>
      </c>
      <c r="P1978" s="151">
        <f>IF(TCD!J1979="","",TCD!J1979)</f>
        <v/>
      </c>
      <c r="Q1978" s="151">
        <f>IF(AND(TCD!L1979="",TCD!Q1979=""),"",IF(SUM(TCD!L1979,TCD!Q1979)&gt;15,29,9.5))</f>
        <v/>
      </c>
      <c r="R1978" s="151">
        <f>_xlfn.XLOOKUP(F1978,TCD!E:E,TCD!K:K,"")</f>
        <v/>
      </c>
      <c r="S1978" s="151">
        <f>IF(TCD!I1979="","",IF(TCD!I1979&gt;8.5,17,8.5))</f>
        <v/>
      </c>
      <c r="T1978" s="151">
        <f>TCD!Y1979</f>
        <v/>
      </c>
    </row>
    <row r="1979">
      <c r="A1979" s="13">
        <f>TCD!V1980</f>
        <v/>
      </c>
      <c r="B1979" s="1">
        <f>B1978</f>
        <v/>
      </c>
      <c r="F1979">
        <f>TCD!E1980</f>
        <v/>
      </c>
      <c r="H1979" s="6">
        <f>IF(RIGHT(J1979,3)="BTB","E","P")</f>
        <v/>
      </c>
      <c r="I1979">
        <f>LOOKUP(F1979,'Facture Chronopost'!L:L,'Facture Chronopost'!H:H)</f>
        <v/>
      </c>
      <c r="J1979" s="6">
        <f>TCD!U1980</f>
        <v/>
      </c>
      <c r="K1979">
        <f>K1978</f>
        <v/>
      </c>
      <c r="L1979" s="151">
        <f>_xlfn.XLOOKUP(F1979,'TCD poids'!A:A,'TCD poids'!C:C)</f>
        <v/>
      </c>
      <c r="M1979">
        <f>TCD!T1980</f>
        <v/>
      </c>
      <c r="N1979">
        <f>IF(I1979="",0.2,LOOKUP(I1979,'Pays TVA'!A:A,'Pays TVA'!B:B))</f>
        <v/>
      </c>
      <c r="O1979" s="151">
        <f>IF(TCD!M1980="","",TCD!M1980)</f>
        <v/>
      </c>
      <c r="P1979" s="151">
        <f>IF(TCD!J1980="","",TCD!J1980)</f>
        <v/>
      </c>
      <c r="Q1979" s="151">
        <f>IF(AND(TCD!L1980="",TCD!Q1980=""),"",IF(SUM(TCD!L1980,TCD!Q1980)&gt;15,29,9.5))</f>
        <v/>
      </c>
      <c r="R1979" s="151">
        <f>_xlfn.XLOOKUP(F1979,TCD!E:E,TCD!K:K,"")</f>
        <v/>
      </c>
      <c r="S1979" s="151">
        <f>IF(TCD!I1980="","",IF(TCD!I1980&gt;8.5,17,8.5))</f>
        <v/>
      </c>
      <c r="T1979" s="151">
        <f>TCD!Y1980</f>
        <v/>
      </c>
    </row>
    <row r="1980">
      <c r="A1980" s="13">
        <f>TCD!V1981</f>
        <v/>
      </c>
      <c r="B1980" s="1">
        <f>B1979</f>
        <v/>
      </c>
      <c r="F1980">
        <f>TCD!E1981</f>
        <v/>
      </c>
      <c r="H1980" s="6">
        <f>IF(RIGHT(J1980,3)="BTB","E","P")</f>
        <v/>
      </c>
      <c r="I1980">
        <f>LOOKUP(F1980,'Facture Chronopost'!L:L,'Facture Chronopost'!H:H)</f>
        <v/>
      </c>
      <c r="J1980" s="6">
        <f>TCD!U1981</f>
        <v/>
      </c>
      <c r="K1980">
        <f>K1979</f>
        <v/>
      </c>
      <c r="L1980" s="151">
        <f>_xlfn.XLOOKUP(F1980,'TCD poids'!A:A,'TCD poids'!C:C)</f>
        <v/>
      </c>
      <c r="M1980">
        <f>TCD!T1981</f>
        <v/>
      </c>
      <c r="N1980">
        <f>IF(I1980="",0.2,LOOKUP(I1980,'Pays TVA'!A:A,'Pays TVA'!B:B))</f>
        <v/>
      </c>
      <c r="O1980" s="151">
        <f>IF(TCD!M1981="","",TCD!M1981)</f>
        <v/>
      </c>
      <c r="P1980" s="151">
        <f>IF(TCD!J1981="","",TCD!J1981)</f>
        <v/>
      </c>
      <c r="Q1980" s="151">
        <f>IF(AND(TCD!L1981="",TCD!Q1981=""),"",IF(SUM(TCD!L1981,TCD!Q1981)&gt;15,29,9.5))</f>
        <v/>
      </c>
      <c r="R1980" s="151">
        <f>_xlfn.XLOOKUP(F1980,TCD!E:E,TCD!K:K,"")</f>
        <v/>
      </c>
      <c r="S1980" s="151">
        <f>IF(TCD!I1981="","",IF(TCD!I1981&gt;8.5,17,8.5))</f>
        <v/>
      </c>
      <c r="T1980" s="151">
        <f>TCD!Y1981</f>
        <v/>
      </c>
    </row>
    <row r="1981">
      <c r="A1981" s="13">
        <f>TCD!V1982</f>
        <v/>
      </c>
      <c r="B1981" s="1">
        <f>B1980</f>
        <v/>
      </c>
      <c r="F1981">
        <f>TCD!E1982</f>
        <v/>
      </c>
      <c r="H1981" s="6">
        <f>IF(RIGHT(J1981,3)="BTB","E","P")</f>
        <v/>
      </c>
      <c r="I1981">
        <f>LOOKUP(F1981,'Facture Chronopost'!L:L,'Facture Chronopost'!H:H)</f>
        <v/>
      </c>
      <c r="J1981" s="6">
        <f>TCD!U1982</f>
        <v/>
      </c>
      <c r="K1981">
        <f>K1980</f>
        <v/>
      </c>
      <c r="L1981" s="151">
        <f>_xlfn.XLOOKUP(F1981,'TCD poids'!A:A,'TCD poids'!C:C)</f>
        <v/>
      </c>
      <c r="M1981">
        <f>TCD!T1982</f>
        <v/>
      </c>
      <c r="N1981">
        <f>IF(I1981="",0.2,LOOKUP(I1981,'Pays TVA'!A:A,'Pays TVA'!B:B))</f>
        <v/>
      </c>
      <c r="O1981" s="151">
        <f>IF(TCD!M1982="","",TCD!M1982)</f>
        <v/>
      </c>
      <c r="P1981" s="151">
        <f>IF(TCD!J1982="","",TCD!J1982)</f>
        <v/>
      </c>
      <c r="Q1981" s="151">
        <f>IF(AND(TCD!L1982="",TCD!Q1982=""),"",IF(SUM(TCD!L1982,TCD!Q1982)&gt;15,29,9.5))</f>
        <v/>
      </c>
      <c r="R1981" s="151">
        <f>_xlfn.XLOOKUP(F1981,TCD!E:E,TCD!K:K,"")</f>
        <v/>
      </c>
      <c r="S1981" s="151">
        <f>IF(TCD!I1982="","",IF(TCD!I1982&gt;8.5,17,8.5))</f>
        <v/>
      </c>
      <c r="T1981" s="151">
        <f>TCD!Y1982</f>
        <v/>
      </c>
    </row>
    <row r="1982">
      <c r="A1982" s="13">
        <f>TCD!V1983</f>
        <v/>
      </c>
      <c r="B1982" s="1">
        <f>B1981</f>
        <v/>
      </c>
      <c r="F1982">
        <f>TCD!E1983</f>
        <v/>
      </c>
      <c r="H1982" s="6">
        <f>IF(RIGHT(J1982,3)="BTB","E","P")</f>
        <v/>
      </c>
      <c r="I1982">
        <f>LOOKUP(F1982,'Facture Chronopost'!L:L,'Facture Chronopost'!H:H)</f>
        <v/>
      </c>
      <c r="J1982" s="6">
        <f>TCD!U1983</f>
        <v/>
      </c>
      <c r="K1982">
        <f>K1981</f>
        <v/>
      </c>
      <c r="L1982" s="151">
        <f>_xlfn.XLOOKUP(F1982,'TCD poids'!A:A,'TCD poids'!C:C)</f>
        <v/>
      </c>
      <c r="M1982">
        <f>TCD!T1983</f>
        <v/>
      </c>
      <c r="N1982">
        <f>IF(I1982="",0.2,LOOKUP(I1982,'Pays TVA'!A:A,'Pays TVA'!B:B))</f>
        <v/>
      </c>
      <c r="O1982" s="151">
        <f>IF(TCD!M1983="","",TCD!M1983)</f>
        <v/>
      </c>
      <c r="P1982" s="151">
        <f>IF(TCD!J1983="","",TCD!J1983)</f>
        <v/>
      </c>
      <c r="Q1982" s="151">
        <f>IF(AND(TCD!L1983="",TCD!Q1983=""),"",IF(SUM(TCD!L1983,TCD!Q1983)&gt;15,29,9.5))</f>
        <v/>
      </c>
      <c r="R1982" s="151">
        <f>_xlfn.XLOOKUP(F1982,TCD!E:E,TCD!K:K,"")</f>
        <v/>
      </c>
      <c r="S1982" s="151">
        <f>IF(TCD!I1983="","",IF(TCD!I1983&gt;8.5,17,8.5))</f>
        <v/>
      </c>
      <c r="T1982" s="151">
        <f>TCD!Y1983</f>
        <v/>
      </c>
    </row>
    <row r="1983">
      <c r="A1983" s="13">
        <f>TCD!V1984</f>
        <v/>
      </c>
      <c r="B1983" s="1">
        <f>B1982</f>
        <v/>
      </c>
      <c r="F1983">
        <f>TCD!E1984</f>
        <v/>
      </c>
      <c r="H1983" s="6">
        <f>IF(RIGHT(J1983,3)="BTB","E","P")</f>
        <v/>
      </c>
      <c r="I1983">
        <f>LOOKUP(F1983,'Facture Chronopost'!L:L,'Facture Chronopost'!H:H)</f>
        <v/>
      </c>
      <c r="J1983" s="6">
        <f>TCD!U1984</f>
        <v/>
      </c>
      <c r="K1983">
        <f>K1982</f>
        <v/>
      </c>
      <c r="L1983" s="151">
        <f>_xlfn.XLOOKUP(F1983,'TCD poids'!A:A,'TCD poids'!C:C)</f>
        <v/>
      </c>
      <c r="M1983">
        <f>TCD!T1984</f>
        <v/>
      </c>
      <c r="N1983">
        <f>IF(I1983="",0.2,LOOKUP(I1983,'Pays TVA'!A:A,'Pays TVA'!B:B))</f>
        <v/>
      </c>
      <c r="O1983" s="151">
        <f>IF(TCD!M1984="","",TCD!M1984)</f>
        <v/>
      </c>
      <c r="P1983" s="151">
        <f>IF(TCD!J1984="","",TCD!J1984)</f>
        <v/>
      </c>
      <c r="Q1983" s="151">
        <f>IF(AND(TCD!L1984="",TCD!Q1984=""),"",IF(SUM(TCD!L1984,TCD!Q1984)&gt;15,29,9.5))</f>
        <v/>
      </c>
      <c r="R1983" s="151">
        <f>_xlfn.XLOOKUP(F1983,TCD!E:E,TCD!K:K,"")</f>
        <v/>
      </c>
      <c r="S1983" s="151">
        <f>IF(TCD!I1984="","",IF(TCD!I1984&gt;8.5,17,8.5))</f>
        <v/>
      </c>
      <c r="T1983" s="151">
        <f>TCD!Y1984</f>
        <v/>
      </c>
    </row>
    <row r="1984">
      <c r="A1984" s="13">
        <f>TCD!V1985</f>
        <v/>
      </c>
      <c r="B1984" s="1">
        <f>B1983</f>
        <v/>
      </c>
      <c r="F1984">
        <f>TCD!E1985</f>
        <v/>
      </c>
      <c r="H1984" s="6">
        <f>IF(RIGHT(J1984,3)="BTB","E","P")</f>
        <v/>
      </c>
      <c r="I1984">
        <f>LOOKUP(F1984,'Facture Chronopost'!L:L,'Facture Chronopost'!H:H)</f>
        <v/>
      </c>
      <c r="J1984" s="6">
        <f>TCD!U1985</f>
        <v/>
      </c>
      <c r="K1984">
        <f>K1983</f>
        <v/>
      </c>
      <c r="L1984" s="151">
        <f>_xlfn.XLOOKUP(F1984,'TCD poids'!A:A,'TCD poids'!C:C)</f>
        <v/>
      </c>
      <c r="M1984">
        <f>TCD!T1985</f>
        <v/>
      </c>
      <c r="N1984">
        <f>IF(I1984="",0.2,LOOKUP(I1984,'Pays TVA'!A:A,'Pays TVA'!B:B))</f>
        <v/>
      </c>
      <c r="O1984" s="151">
        <f>IF(TCD!M1985="","",TCD!M1985)</f>
        <v/>
      </c>
      <c r="P1984" s="151">
        <f>IF(TCD!J1985="","",TCD!J1985)</f>
        <v/>
      </c>
      <c r="Q1984" s="151">
        <f>IF(AND(TCD!L1985="",TCD!Q1985=""),"",IF(SUM(TCD!L1985,TCD!Q1985)&gt;15,29,9.5))</f>
        <v/>
      </c>
      <c r="R1984" s="151">
        <f>_xlfn.XLOOKUP(F1984,TCD!E:E,TCD!K:K,"")</f>
        <v/>
      </c>
      <c r="S1984" s="151">
        <f>IF(TCD!I1985="","",IF(TCD!I1985&gt;8.5,17,8.5))</f>
        <v/>
      </c>
      <c r="T1984" s="151">
        <f>TCD!Y1985</f>
        <v/>
      </c>
    </row>
    <row r="1985">
      <c r="A1985" s="13">
        <f>TCD!V1986</f>
        <v/>
      </c>
      <c r="B1985" s="1">
        <f>B1984</f>
        <v/>
      </c>
      <c r="F1985">
        <f>TCD!E1986</f>
        <v/>
      </c>
      <c r="H1985" s="6">
        <f>IF(RIGHT(J1985,3)="BTB","E","P")</f>
        <v/>
      </c>
      <c r="I1985">
        <f>LOOKUP(F1985,'Facture Chronopost'!L:L,'Facture Chronopost'!H:H)</f>
        <v/>
      </c>
      <c r="J1985" s="6">
        <f>TCD!U1986</f>
        <v/>
      </c>
      <c r="K1985">
        <f>K1984</f>
        <v/>
      </c>
      <c r="L1985" s="151">
        <f>_xlfn.XLOOKUP(F1985,'TCD poids'!A:A,'TCD poids'!C:C)</f>
        <v/>
      </c>
      <c r="M1985">
        <f>TCD!T1986</f>
        <v/>
      </c>
      <c r="N1985">
        <f>IF(I1985="",0.2,LOOKUP(I1985,'Pays TVA'!A:A,'Pays TVA'!B:B))</f>
        <v/>
      </c>
      <c r="O1985" s="151">
        <f>IF(TCD!M1986="","",TCD!M1986)</f>
        <v/>
      </c>
      <c r="P1985" s="151">
        <f>IF(TCD!J1986="","",TCD!J1986)</f>
        <v/>
      </c>
      <c r="Q1985" s="151">
        <f>IF(AND(TCD!L1986="",TCD!Q1986=""),"",IF(SUM(TCD!L1986,TCD!Q1986)&gt;15,29,9.5))</f>
        <v/>
      </c>
      <c r="R1985" s="151">
        <f>_xlfn.XLOOKUP(F1985,TCD!E:E,TCD!K:K,"")</f>
        <v/>
      </c>
      <c r="S1985" s="151">
        <f>IF(TCD!I1986="","",IF(TCD!I1986&gt;8.5,17,8.5))</f>
        <v/>
      </c>
      <c r="T1985" s="151">
        <f>TCD!Y1986</f>
        <v/>
      </c>
    </row>
    <row r="1986">
      <c r="A1986" s="13">
        <f>TCD!V1987</f>
        <v/>
      </c>
      <c r="B1986" s="1">
        <f>B1985</f>
        <v/>
      </c>
      <c r="F1986">
        <f>TCD!E1987</f>
        <v/>
      </c>
      <c r="H1986" s="6">
        <f>IF(RIGHT(J1986,3)="BTB","E","P")</f>
        <v/>
      </c>
      <c r="I1986">
        <f>LOOKUP(F1986,'Facture Chronopost'!L:L,'Facture Chronopost'!H:H)</f>
        <v/>
      </c>
      <c r="J1986" s="6">
        <f>TCD!U1987</f>
        <v/>
      </c>
      <c r="K1986">
        <f>K1985</f>
        <v/>
      </c>
      <c r="L1986" s="151">
        <f>_xlfn.XLOOKUP(F1986,'TCD poids'!A:A,'TCD poids'!C:C)</f>
        <v/>
      </c>
      <c r="M1986">
        <f>TCD!T1987</f>
        <v/>
      </c>
      <c r="N1986">
        <f>IF(I1986="",0.2,LOOKUP(I1986,'Pays TVA'!A:A,'Pays TVA'!B:B))</f>
        <v/>
      </c>
      <c r="O1986" s="151">
        <f>IF(TCD!M1987="","",TCD!M1987)</f>
        <v/>
      </c>
      <c r="P1986" s="151">
        <f>IF(TCD!J1987="","",TCD!J1987)</f>
        <v/>
      </c>
      <c r="Q1986" s="151">
        <f>IF(AND(TCD!L1987="",TCD!Q1987=""),"",IF(SUM(TCD!L1987,TCD!Q1987)&gt;15,29,9.5))</f>
        <v/>
      </c>
      <c r="R1986" s="151">
        <f>_xlfn.XLOOKUP(F1986,TCD!E:E,TCD!K:K,"")</f>
        <v/>
      </c>
      <c r="S1986" s="151">
        <f>IF(TCD!I1987="","",IF(TCD!I1987&gt;8.5,17,8.5))</f>
        <v/>
      </c>
      <c r="T1986" s="151">
        <f>TCD!Y1987</f>
        <v/>
      </c>
    </row>
    <row r="1987">
      <c r="A1987" s="13">
        <f>TCD!V1988</f>
        <v/>
      </c>
      <c r="B1987" s="1">
        <f>B1986</f>
        <v/>
      </c>
      <c r="F1987">
        <f>TCD!E1988</f>
        <v/>
      </c>
      <c r="H1987" s="6">
        <f>IF(RIGHT(J1987,3)="BTB","E","P")</f>
        <v/>
      </c>
      <c r="I1987">
        <f>LOOKUP(F1987,'Facture Chronopost'!L:L,'Facture Chronopost'!H:H)</f>
        <v/>
      </c>
      <c r="J1987" s="6">
        <f>TCD!U1988</f>
        <v/>
      </c>
      <c r="K1987">
        <f>K1986</f>
        <v/>
      </c>
      <c r="L1987" s="151">
        <f>_xlfn.XLOOKUP(F1987,'TCD poids'!A:A,'TCD poids'!C:C)</f>
        <v/>
      </c>
      <c r="M1987">
        <f>TCD!T1988</f>
        <v/>
      </c>
      <c r="N1987">
        <f>IF(I1987="",0.2,LOOKUP(I1987,'Pays TVA'!A:A,'Pays TVA'!B:B))</f>
        <v/>
      </c>
      <c r="O1987" s="151">
        <f>IF(TCD!M1988="","",TCD!M1988)</f>
        <v/>
      </c>
      <c r="P1987" s="151">
        <f>IF(TCD!J1988="","",TCD!J1988)</f>
        <v/>
      </c>
      <c r="Q1987" s="151">
        <f>IF(AND(TCD!L1988="",TCD!Q1988=""),"",IF(SUM(TCD!L1988,TCD!Q1988)&gt;15,29,9.5))</f>
        <v/>
      </c>
      <c r="R1987" s="151">
        <f>_xlfn.XLOOKUP(F1987,TCD!E:E,TCD!K:K,"")</f>
        <v/>
      </c>
      <c r="S1987" s="151">
        <f>IF(TCD!I1988="","",IF(TCD!I1988&gt;8.5,17,8.5))</f>
        <v/>
      </c>
      <c r="T1987" s="151">
        <f>TCD!Y1988</f>
        <v/>
      </c>
    </row>
    <row r="1988">
      <c r="A1988" s="13">
        <f>TCD!V1989</f>
        <v/>
      </c>
      <c r="B1988" s="1">
        <f>B1987</f>
        <v/>
      </c>
      <c r="F1988">
        <f>TCD!E1989</f>
        <v/>
      </c>
      <c r="H1988" s="6">
        <f>IF(RIGHT(J1988,3)="BTB","E","P")</f>
        <v/>
      </c>
      <c r="I1988">
        <f>LOOKUP(F1988,'Facture Chronopost'!L:L,'Facture Chronopost'!H:H)</f>
        <v/>
      </c>
      <c r="J1988" s="6">
        <f>TCD!U1989</f>
        <v/>
      </c>
      <c r="K1988">
        <f>K1987</f>
        <v/>
      </c>
      <c r="L1988" s="151">
        <f>_xlfn.XLOOKUP(F1988,'TCD poids'!A:A,'TCD poids'!C:C)</f>
        <v/>
      </c>
      <c r="M1988">
        <f>TCD!T1989</f>
        <v/>
      </c>
      <c r="N1988">
        <f>IF(I1988="",0.2,LOOKUP(I1988,'Pays TVA'!A:A,'Pays TVA'!B:B))</f>
        <v/>
      </c>
      <c r="O1988" s="151">
        <f>IF(TCD!M1989="","",TCD!M1989)</f>
        <v/>
      </c>
      <c r="P1988" s="151">
        <f>IF(TCD!J1989="","",TCD!J1989)</f>
        <v/>
      </c>
      <c r="Q1988" s="151">
        <f>IF(AND(TCD!L1989="",TCD!Q1989=""),"",IF(SUM(TCD!L1989,TCD!Q1989)&gt;15,29,9.5))</f>
        <v/>
      </c>
      <c r="R1988" s="151">
        <f>_xlfn.XLOOKUP(F1988,TCD!E:E,TCD!K:K,"")</f>
        <v/>
      </c>
      <c r="S1988" s="151">
        <f>IF(TCD!I1989="","",IF(TCD!I1989&gt;8.5,17,8.5))</f>
        <v/>
      </c>
      <c r="T1988" s="151">
        <f>TCD!Y1989</f>
        <v/>
      </c>
    </row>
    <row r="1989">
      <c r="A1989" s="13">
        <f>TCD!V1990</f>
        <v/>
      </c>
      <c r="B1989" s="1">
        <f>B1988</f>
        <v/>
      </c>
      <c r="F1989">
        <f>TCD!E1990</f>
        <v/>
      </c>
      <c r="H1989" s="6">
        <f>IF(RIGHT(J1989,3)="BTB","E","P")</f>
        <v/>
      </c>
      <c r="I1989">
        <f>LOOKUP(F1989,'Facture Chronopost'!L:L,'Facture Chronopost'!H:H)</f>
        <v/>
      </c>
      <c r="J1989" s="6">
        <f>TCD!U1990</f>
        <v/>
      </c>
      <c r="K1989">
        <f>K1988</f>
        <v/>
      </c>
      <c r="L1989" s="151">
        <f>_xlfn.XLOOKUP(F1989,'TCD poids'!A:A,'TCD poids'!C:C)</f>
        <v/>
      </c>
      <c r="M1989">
        <f>TCD!T1990</f>
        <v/>
      </c>
      <c r="N1989">
        <f>IF(I1989="",0.2,LOOKUP(I1989,'Pays TVA'!A:A,'Pays TVA'!B:B))</f>
        <v/>
      </c>
      <c r="O1989" s="151">
        <f>IF(TCD!M1990="","",TCD!M1990)</f>
        <v/>
      </c>
      <c r="P1989" s="151">
        <f>IF(TCD!J1990="","",TCD!J1990)</f>
        <v/>
      </c>
      <c r="Q1989" s="151">
        <f>IF(AND(TCD!L1990="",TCD!Q1990=""),"",IF(SUM(TCD!L1990,TCD!Q1990)&gt;15,29,9.5))</f>
        <v/>
      </c>
      <c r="R1989" s="151">
        <f>_xlfn.XLOOKUP(F1989,TCD!E:E,TCD!K:K,"")</f>
        <v/>
      </c>
      <c r="S1989" s="151">
        <f>IF(TCD!I1990="","",IF(TCD!I1990&gt;8.5,17,8.5))</f>
        <v/>
      </c>
      <c r="T1989" s="151">
        <f>TCD!Y1990</f>
        <v/>
      </c>
    </row>
    <row r="1990">
      <c r="A1990" s="13">
        <f>TCD!V1991</f>
        <v/>
      </c>
      <c r="B1990" s="1">
        <f>B1989</f>
        <v/>
      </c>
      <c r="F1990">
        <f>TCD!E1991</f>
        <v/>
      </c>
      <c r="H1990" s="6">
        <f>IF(RIGHT(J1990,3)="BTB","E","P")</f>
        <v/>
      </c>
      <c r="I1990">
        <f>LOOKUP(F1990,'Facture Chronopost'!L:L,'Facture Chronopost'!H:H)</f>
        <v/>
      </c>
      <c r="J1990" s="6">
        <f>TCD!U1991</f>
        <v/>
      </c>
      <c r="K1990">
        <f>K1989</f>
        <v/>
      </c>
      <c r="L1990" s="151">
        <f>_xlfn.XLOOKUP(F1990,'TCD poids'!A:A,'TCD poids'!C:C)</f>
        <v/>
      </c>
      <c r="M1990">
        <f>TCD!T1991</f>
        <v/>
      </c>
      <c r="N1990">
        <f>IF(I1990="",0.2,LOOKUP(I1990,'Pays TVA'!A:A,'Pays TVA'!B:B))</f>
        <v/>
      </c>
      <c r="O1990" s="151">
        <f>IF(TCD!M1991="","",TCD!M1991)</f>
        <v/>
      </c>
      <c r="P1990" s="151">
        <f>IF(TCD!J1991="","",TCD!J1991)</f>
        <v/>
      </c>
      <c r="Q1990" s="151">
        <f>IF(AND(TCD!L1991="",TCD!Q1991=""),"",IF(SUM(TCD!L1991,TCD!Q1991)&gt;15,29,9.5))</f>
        <v/>
      </c>
      <c r="R1990" s="151">
        <f>_xlfn.XLOOKUP(F1990,TCD!E:E,TCD!K:K,"")</f>
        <v/>
      </c>
      <c r="S1990" s="151">
        <f>IF(TCD!I1991="","",IF(TCD!I1991&gt;8.5,17,8.5))</f>
        <v/>
      </c>
      <c r="T1990" s="151">
        <f>TCD!Y1991</f>
        <v/>
      </c>
    </row>
    <row r="1991">
      <c r="A1991" s="13">
        <f>TCD!V1992</f>
        <v/>
      </c>
      <c r="B1991" s="1">
        <f>B1990</f>
        <v/>
      </c>
      <c r="F1991">
        <f>TCD!E1992</f>
        <v/>
      </c>
      <c r="H1991" s="6">
        <f>IF(RIGHT(J1991,3)="BTB","E","P")</f>
        <v/>
      </c>
      <c r="I1991">
        <f>LOOKUP(F1991,'Facture Chronopost'!L:L,'Facture Chronopost'!H:H)</f>
        <v/>
      </c>
      <c r="J1991" s="6">
        <f>TCD!U1992</f>
        <v/>
      </c>
      <c r="K1991">
        <f>K1990</f>
        <v/>
      </c>
      <c r="L1991" s="151">
        <f>_xlfn.XLOOKUP(F1991,'TCD poids'!A:A,'TCD poids'!C:C)</f>
        <v/>
      </c>
      <c r="M1991">
        <f>TCD!T1992</f>
        <v/>
      </c>
      <c r="N1991">
        <f>IF(I1991="",0.2,LOOKUP(I1991,'Pays TVA'!A:A,'Pays TVA'!B:B))</f>
        <v/>
      </c>
      <c r="O1991" s="151">
        <f>IF(TCD!M1992="","",TCD!M1992)</f>
        <v/>
      </c>
      <c r="P1991" s="151">
        <f>IF(TCD!J1992="","",TCD!J1992)</f>
        <v/>
      </c>
      <c r="Q1991" s="151">
        <f>IF(AND(TCD!L1992="",TCD!Q1992=""),"",IF(SUM(TCD!L1992,TCD!Q1992)&gt;15,29,9.5))</f>
        <v/>
      </c>
      <c r="R1991" s="151">
        <f>_xlfn.XLOOKUP(F1991,TCD!E:E,TCD!K:K,"")</f>
        <v/>
      </c>
      <c r="S1991" s="151">
        <f>IF(TCD!I1992="","",IF(TCD!I1992&gt;8.5,17,8.5))</f>
        <v/>
      </c>
      <c r="T1991" s="151">
        <f>TCD!Y1992</f>
        <v/>
      </c>
    </row>
    <row r="1992">
      <c r="A1992" s="13">
        <f>TCD!V1993</f>
        <v/>
      </c>
      <c r="B1992" s="1">
        <f>B1991</f>
        <v/>
      </c>
      <c r="F1992">
        <f>TCD!E1993</f>
        <v/>
      </c>
      <c r="H1992" s="6">
        <f>IF(RIGHT(J1992,3)="BTB","E","P")</f>
        <v/>
      </c>
      <c r="I1992">
        <f>LOOKUP(F1992,'Facture Chronopost'!L:L,'Facture Chronopost'!H:H)</f>
        <v/>
      </c>
      <c r="J1992" s="6">
        <f>TCD!U1993</f>
        <v/>
      </c>
      <c r="K1992">
        <f>K1991</f>
        <v/>
      </c>
      <c r="L1992" s="151">
        <f>_xlfn.XLOOKUP(F1992,'TCD poids'!A:A,'TCD poids'!C:C)</f>
        <v/>
      </c>
      <c r="M1992">
        <f>TCD!T1993</f>
        <v/>
      </c>
      <c r="N1992">
        <f>IF(I1992="",0.2,LOOKUP(I1992,'Pays TVA'!A:A,'Pays TVA'!B:B))</f>
        <v/>
      </c>
      <c r="O1992" s="151">
        <f>IF(TCD!M1993="","",TCD!M1993)</f>
        <v/>
      </c>
      <c r="P1992" s="151">
        <f>IF(TCD!J1993="","",TCD!J1993)</f>
        <v/>
      </c>
      <c r="Q1992" s="151">
        <f>IF(AND(TCD!L1993="",TCD!Q1993=""),"",IF(SUM(TCD!L1993,TCD!Q1993)&gt;15,29,9.5))</f>
        <v/>
      </c>
      <c r="R1992" s="151">
        <f>_xlfn.XLOOKUP(F1992,TCD!E:E,TCD!K:K,"")</f>
        <v/>
      </c>
      <c r="S1992" s="151">
        <f>IF(TCD!I1993="","",IF(TCD!I1993&gt;8.5,17,8.5))</f>
        <v/>
      </c>
      <c r="T1992" s="151">
        <f>TCD!Y1993</f>
        <v/>
      </c>
    </row>
    <row r="1993">
      <c r="A1993" s="13">
        <f>TCD!V1994</f>
        <v/>
      </c>
      <c r="B1993" s="1">
        <f>B1992</f>
        <v/>
      </c>
      <c r="F1993">
        <f>TCD!E1994</f>
        <v/>
      </c>
      <c r="H1993" s="6">
        <f>IF(RIGHT(J1993,3)="BTB","E","P")</f>
        <v/>
      </c>
      <c r="I1993">
        <f>LOOKUP(F1993,'Facture Chronopost'!L:L,'Facture Chronopost'!H:H)</f>
        <v/>
      </c>
      <c r="J1993" s="6">
        <f>TCD!U1994</f>
        <v/>
      </c>
      <c r="K1993">
        <f>K1992</f>
        <v/>
      </c>
      <c r="L1993" s="151">
        <f>_xlfn.XLOOKUP(F1993,'TCD poids'!A:A,'TCD poids'!C:C)</f>
        <v/>
      </c>
      <c r="M1993">
        <f>TCD!T1994</f>
        <v/>
      </c>
      <c r="N1993">
        <f>IF(I1993="",0.2,LOOKUP(I1993,'Pays TVA'!A:A,'Pays TVA'!B:B))</f>
        <v/>
      </c>
      <c r="O1993" s="151">
        <f>IF(TCD!M1994="","",TCD!M1994)</f>
        <v/>
      </c>
      <c r="P1993" s="151">
        <f>IF(TCD!J1994="","",TCD!J1994)</f>
        <v/>
      </c>
      <c r="Q1993" s="151">
        <f>IF(AND(TCD!L1994="",TCD!Q1994=""),"",IF(SUM(TCD!L1994,TCD!Q1994)&gt;15,29,9.5))</f>
        <v/>
      </c>
      <c r="R1993" s="151">
        <f>_xlfn.XLOOKUP(F1993,TCD!E:E,TCD!K:K,"")</f>
        <v/>
      </c>
      <c r="S1993" s="151">
        <f>IF(TCD!I1994="","",IF(TCD!I1994&gt;8.5,17,8.5))</f>
        <v/>
      </c>
      <c r="T1993" s="151">
        <f>TCD!Y1994</f>
        <v/>
      </c>
    </row>
    <row r="1994">
      <c r="A1994" s="13">
        <f>TCD!V1995</f>
        <v/>
      </c>
      <c r="B1994" s="1">
        <f>B1993</f>
        <v/>
      </c>
      <c r="F1994">
        <f>TCD!E1995</f>
        <v/>
      </c>
      <c r="H1994" s="6">
        <f>IF(RIGHT(J1994,3)="BTB","E","P")</f>
        <v/>
      </c>
      <c r="I1994">
        <f>LOOKUP(F1994,'Facture Chronopost'!L:L,'Facture Chronopost'!H:H)</f>
        <v/>
      </c>
      <c r="J1994" s="6">
        <f>TCD!U1995</f>
        <v/>
      </c>
      <c r="K1994">
        <f>K1993</f>
        <v/>
      </c>
      <c r="L1994" s="151">
        <f>_xlfn.XLOOKUP(F1994,'TCD poids'!A:A,'TCD poids'!C:C)</f>
        <v/>
      </c>
      <c r="M1994">
        <f>TCD!T1995</f>
        <v/>
      </c>
      <c r="N1994">
        <f>IF(I1994="",0.2,LOOKUP(I1994,'Pays TVA'!A:A,'Pays TVA'!B:B))</f>
        <v/>
      </c>
      <c r="O1994" s="151">
        <f>IF(TCD!M1995="","",TCD!M1995)</f>
        <v/>
      </c>
      <c r="P1994" s="151">
        <f>IF(TCD!J1995="","",TCD!J1995)</f>
        <v/>
      </c>
      <c r="Q1994" s="151">
        <f>IF(AND(TCD!L1995="",TCD!Q1995=""),"",IF(SUM(TCD!L1995,TCD!Q1995)&gt;15,29,9.5))</f>
        <v/>
      </c>
      <c r="R1994" s="151">
        <f>_xlfn.XLOOKUP(F1994,TCD!E:E,TCD!K:K,"")</f>
        <v/>
      </c>
      <c r="S1994" s="151">
        <f>IF(TCD!I1995="","",IF(TCD!I1995&gt;8.5,17,8.5))</f>
        <v/>
      </c>
      <c r="T1994" s="151">
        <f>TCD!Y1995</f>
        <v/>
      </c>
    </row>
    <row r="1995">
      <c r="A1995" s="13">
        <f>TCD!V1996</f>
        <v/>
      </c>
      <c r="B1995" s="1">
        <f>B1994</f>
        <v/>
      </c>
      <c r="F1995">
        <f>TCD!E1996</f>
        <v/>
      </c>
      <c r="H1995" s="6">
        <f>IF(RIGHT(J1995,3)="BTB","E","P")</f>
        <v/>
      </c>
      <c r="I1995">
        <f>LOOKUP(F1995,'Facture Chronopost'!L:L,'Facture Chronopost'!H:H)</f>
        <v/>
      </c>
      <c r="J1995" s="6">
        <f>TCD!U1996</f>
        <v/>
      </c>
      <c r="K1995">
        <f>K1994</f>
        <v/>
      </c>
      <c r="L1995" s="151">
        <f>_xlfn.XLOOKUP(F1995,'TCD poids'!A:A,'TCD poids'!C:C)</f>
        <v/>
      </c>
      <c r="M1995">
        <f>TCD!T1996</f>
        <v/>
      </c>
      <c r="N1995">
        <f>IF(I1995="",0.2,LOOKUP(I1995,'Pays TVA'!A:A,'Pays TVA'!B:B))</f>
        <v/>
      </c>
      <c r="O1995" s="151">
        <f>IF(TCD!M1996="","",TCD!M1996)</f>
        <v/>
      </c>
      <c r="P1995" s="151">
        <f>IF(TCD!J1996="","",TCD!J1996)</f>
        <v/>
      </c>
      <c r="Q1995" s="151">
        <f>IF(AND(TCD!L1996="",TCD!Q1996=""),"",IF(SUM(TCD!L1996,TCD!Q1996)&gt;15,29,9.5))</f>
        <v/>
      </c>
      <c r="R1995" s="151">
        <f>_xlfn.XLOOKUP(F1995,TCD!E:E,TCD!K:K,"")</f>
        <v/>
      </c>
      <c r="S1995" s="151">
        <f>IF(TCD!I1996="","",IF(TCD!I1996&gt;8.5,17,8.5))</f>
        <v/>
      </c>
      <c r="T1995" s="151">
        <f>TCD!Y1996</f>
        <v/>
      </c>
    </row>
    <row r="1996">
      <c r="A1996" s="13">
        <f>TCD!V1997</f>
        <v/>
      </c>
      <c r="B1996" s="1">
        <f>B1995</f>
        <v/>
      </c>
      <c r="F1996">
        <f>TCD!E1997</f>
        <v/>
      </c>
      <c r="H1996" s="6">
        <f>IF(RIGHT(J1996,3)="BTB","E","P")</f>
        <v/>
      </c>
      <c r="I1996">
        <f>LOOKUP(F1996,'Facture Chronopost'!L:L,'Facture Chronopost'!H:H)</f>
        <v/>
      </c>
      <c r="J1996" s="6">
        <f>TCD!U1997</f>
        <v/>
      </c>
      <c r="K1996">
        <f>K1995</f>
        <v/>
      </c>
      <c r="L1996" s="151">
        <f>_xlfn.XLOOKUP(F1996,'TCD poids'!A:A,'TCD poids'!C:C)</f>
        <v/>
      </c>
      <c r="M1996">
        <f>TCD!T1997</f>
        <v/>
      </c>
      <c r="N1996">
        <f>IF(I1996="",0.2,LOOKUP(I1996,'Pays TVA'!A:A,'Pays TVA'!B:B))</f>
        <v/>
      </c>
      <c r="O1996" s="151">
        <f>IF(TCD!M1997="","",TCD!M1997)</f>
        <v/>
      </c>
      <c r="P1996" s="151">
        <f>IF(TCD!J1997="","",TCD!J1997)</f>
        <v/>
      </c>
      <c r="Q1996" s="151">
        <f>IF(AND(TCD!L1997="",TCD!Q1997=""),"",IF(SUM(TCD!L1997,TCD!Q1997)&gt;15,29,9.5))</f>
        <v/>
      </c>
      <c r="R1996" s="151">
        <f>_xlfn.XLOOKUP(F1996,TCD!E:E,TCD!K:K,"")</f>
        <v/>
      </c>
      <c r="S1996" s="151">
        <f>IF(TCD!I1997="","",IF(TCD!I1997&gt;8.5,17,8.5))</f>
        <v/>
      </c>
      <c r="T1996" s="151">
        <f>TCD!Y1997</f>
        <v/>
      </c>
    </row>
    <row r="1997">
      <c r="A1997" s="13">
        <f>TCD!V1998</f>
        <v/>
      </c>
      <c r="B1997" s="1">
        <f>B1996</f>
        <v/>
      </c>
      <c r="F1997">
        <f>TCD!E1998</f>
        <v/>
      </c>
      <c r="H1997" s="6">
        <f>IF(RIGHT(J1997,3)="BTB","E","P")</f>
        <v/>
      </c>
      <c r="I1997">
        <f>LOOKUP(F1997,'Facture Chronopost'!L:L,'Facture Chronopost'!H:H)</f>
        <v/>
      </c>
      <c r="J1997" s="6">
        <f>TCD!U1998</f>
        <v/>
      </c>
      <c r="K1997">
        <f>K1996</f>
        <v/>
      </c>
      <c r="L1997" s="151">
        <f>_xlfn.XLOOKUP(F1997,'TCD poids'!A:A,'TCD poids'!C:C)</f>
        <v/>
      </c>
      <c r="M1997">
        <f>TCD!T1998</f>
        <v/>
      </c>
      <c r="N1997">
        <f>IF(I1997="",0.2,LOOKUP(I1997,'Pays TVA'!A:A,'Pays TVA'!B:B))</f>
        <v/>
      </c>
      <c r="O1997" s="151">
        <f>IF(TCD!M1998="","",TCD!M1998)</f>
        <v/>
      </c>
      <c r="P1997" s="151">
        <f>IF(TCD!J1998="","",TCD!J1998)</f>
        <v/>
      </c>
      <c r="Q1997" s="151">
        <f>IF(AND(TCD!L1998="",TCD!Q1998=""),"",IF(SUM(TCD!L1998,TCD!Q1998)&gt;15,29,9.5))</f>
        <v/>
      </c>
      <c r="R1997" s="151">
        <f>_xlfn.XLOOKUP(F1997,TCD!E:E,TCD!K:K,"")</f>
        <v/>
      </c>
      <c r="S1997" s="151">
        <f>IF(TCD!I1998="","",IF(TCD!I1998&gt;8.5,17,8.5))</f>
        <v/>
      </c>
      <c r="T1997" s="151">
        <f>TCD!Y1998</f>
        <v/>
      </c>
    </row>
    <row r="1998">
      <c r="A1998" s="13">
        <f>TCD!V1999</f>
        <v/>
      </c>
      <c r="B1998" s="1">
        <f>B1997</f>
        <v/>
      </c>
      <c r="F1998">
        <f>TCD!E1999</f>
        <v/>
      </c>
      <c r="H1998" s="6">
        <f>IF(RIGHT(J1998,3)="BTB","E","P")</f>
        <v/>
      </c>
      <c r="I1998">
        <f>LOOKUP(F1998,'Facture Chronopost'!L:L,'Facture Chronopost'!H:H)</f>
        <v/>
      </c>
      <c r="J1998" s="6">
        <f>TCD!U1999</f>
        <v/>
      </c>
      <c r="K1998">
        <f>K1997</f>
        <v/>
      </c>
      <c r="L1998" s="151">
        <f>_xlfn.XLOOKUP(F1998,'TCD poids'!A:A,'TCD poids'!C:C)</f>
        <v/>
      </c>
      <c r="M1998">
        <f>TCD!T1999</f>
        <v/>
      </c>
      <c r="N1998">
        <f>IF(I1998="",0.2,LOOKUP(I1998,'Pays TVA'!A:A,'Pays TVA'!B:B))</f>
        <v/>
      </c>
      <c r="O1998" s="151">
        <f>IF(TCD!M1999="","",TCD!M1999)</f>
        <v/>
      </c>
      <c r="P1998" s="151">
        <f>IF(TCD!J1999="","",TCD!J1999)</f>
        <v/>
      </c>
      <c r="Q1998" s="151">
        <f>IF(AND(TCD!L1999="",TCD!Q1999=""),"",IF(SUM(TCD!L1999,TCD!Q1999)&gt;15,29,9.5))</f>
        <v/>
      </c>
      <c r="R1998" s="151">
        <f>_xlfn.XLOOKUP(F1998,TCD!E:E,TCD!K:K,"")</f>
        <v/>
      </c>
      <c r="S1998" s="151">
        <f>IF(TCD!I1999="","",IF(TCD!I1999&gt;8.5,17,8.5))</f>
        <v/>
      </c>
      <c r="T1998" s="151">
        <f>TCD!Y1999</f>
        <v/>
      </c>
    </row>
    <row r="1999">
      <c r="A1999" s="13">
        <f>TCD!V2000</f>
        <v/>
      </c>
      <c r="B1999" s="1">
        <f>B1998</f>
        <v/>
      </c>
      <c r="F1999">
        <f>TCD!E2000</f>
        <v/>
      </c>
      <c r="H1999" s="6">
        <f>IF(RIGHT(J1999,3)="BTB","E","P")</f>
        <v/>
      </c>
      <c r="I1999">
        <f>LOOKUP(F1999,'Facture Chronopost'!L:L,'Facture Chronopost'!H:H)</f>
        <v/>
      </c>
      <c r="J1999" s="6">
        <f>TCD!U2000</f>
        <v/>
      </c>
      <c r="K1999">
        <f>K1998</f>
        <v/>
      </c>
      <c r="L1999" s="151">
        <f>_xlfn.XLOOKUP(F1999,'TCD poids'!A:A,'TCD poids'!C:C)</f>
        <v/>
      </c>
      <c r="M1999">
        <f>TCD!T2000</f>
        <v/>
      </c>
      <c r="N1999">
        <f>IF(I1999="",0.2,LOOKUP(I1999,'Pays TVA'!A:A,'Pays TVA'!B:B))</f>
        <v/>
      </c>
      <c r="O1999" s="151">
        <f>IF(TCD!M2000="","",TCD!M2000)</f>
        <v/>
      </c>
      <c r="P1999" s="151">
        <f>IF(TCD!J2000="","",TCD!J2000)</f>
        <v/>
      </c>
      <c r="Q1999" s="151">
        <f>IF(AND(TCD!L2000="",TCD!Q2000=""),"",IF(SUM(TCD!L2000,TCD!Q2000)&gt;15,29,9.5))</f>
        <v/>
      </c>
      <c r="R1999" s="151">
        <f>_xlfn.XLOOKUP(F1999,TCD!E:E,TCD!K:K,"")</f>
        <v/>
      </c>
      <c r="S1999" s="151">
        <f>IF(TCD!I2000="","",IF(TCD!I2000&gt;8.5,17,8.5))</f>
        <v/>
      </c>
      <c r="T1999" s="151">
        <f>TCD!Y2000</f>
        <v/>
      </c>
    </row>
    <row r="2000">
      <c r="A2000" s="13">
        <f>TCD!V2001</f>
        <v/>
      </c>
      <c r="B2000" s="1">
        <f>B1999</f>
        <v/>
      </c>
      <c r="F2000">
        <f>TCD!E2001</f>
        <v/>
      </c>
      <c r="H2000" s="6">
        <f>IF(RIGHT(J2000,3)="BTB","E","P")</f>
        <v/>
      </c>
      <c r="I2000">
        <f>LOOKUP(F2000,'Facture Chronopost'!L:L,'Facture Chronopost'!H:H)</f>
        <v/>
      </c>
      <c r="J2000" s="6">
        <f>TCD!U2001</f>
        <v/>
      </c>
      <c r="K2000">
        <f>K1999</f>
        <v/>
      </c>
      <c r="L2000" s="151">
        <f>_xlfn.XLOOKUP(F2000,'TCD poids'!A:A,'TCD poids'!C:C)</f>
        <v/>
      </c>
      <c r="M2000">
        <f>TCD!T2001</f>
        <v/>
      </c>
      <c r="N2000">
        <f>IF(I2000="",0.2,LOOKUP(I2000,'Pays TVA'!A:A,'Pays TVA'!B:B))</f>
        <v/>
      </c>
      <c r="O2000" s="151">
        <f>IF(TCD!M2001="","",TCD!M2001)</f>
        <v/>
      </c>
      <c r="P2000" s="151">
        <f>IF(TCD!J2001="","",TCD!J2001)</f>
        <v/>
      </c>
      <c r="Q2000" s="151">
        <f>IF(AND(TCD!L2001="",TCD!Q2001=""),"",IF(SUM(TCD!L2001,TCD!Q2001)&gt;15,29,9.5))</f>
        <v/>
      </c>
      <c r="R2000" s="151">
        <f>_xlfn.XLOOKUP(F2000,TCD!E:E,TCD!K:K,"")</f>
        <v/>
      </c>
      <c r="S2000" s="151">
        <f>IF(TCD!I2001="","",IF(TCD!I2001&gt;8.5,17,8.5))</f>
        <v/>
      </c>
      <c r="T2000" s="151">
        <f>TCD!Y2001</f>
        <v/>
      </c>
    </row>
    <row r="2001">
      <c r="A2001" s="13">
        <f>TCD!V2002</f>
        <v/>
      </c>
      <c r="B2001" s="1">
        <f>B2000</f>
        <v/>
      </c>
      <c r="F2001">
        <f>TCD!E2002</f>
        <v/>
      </c>
      <c r="H2001" s="6">
        <f>IF(RIGHT(J2001,3)="BTB","E","P")</f>
        <v/>
      </c>
      <c r="I2001">
        <f>LOOKUP(F2001,'Facture Chronopost'!L:L,'Facture Chronopost'!H:H)</f>
        <v/>
      </c>
      <c r="J2001" s="6">
        <f>TCD!U2002</f>
        <v/>
      </c>
      <c r="K2001">
        <f>K2000</f>
        <v/>
      </c>
      <c r="L2001" s="151">
        <f>_xlfn.XLOOKUP(F2001,'TCD poids'!A:A,'TCD poids'!C:C)</f>
        <v/>
      </c>
      <c r="M2001">
        <f>TCD!T2002</f>
        <v/>
      </c>
      <c r="N2001">
        <f>IF(I2001="",0.2,LOOKUP(I2001,'Pays TVA'!A:A,'Pays TVA'!B:B))</f>
        <v/>
      </c>
      <c r="O2001" s="151">
        <f>IF(TCD!M2002="","",TCD!M2002)</f>
        <v/>
      </c>
      <c r="P2001" s="151">
        <f>IF(TCD!J2002="","",TCD!J2002)</f>
        <v/>
      </c>
      <c r="Q2001" s="151">
        <f>IF(AND(TCD!L2002="",TCD!Q2002=""),"",IF(SUM(TCD!L2002,TCD!Q2002)&gt;15,29,9.5))</f>
        <v/>
      </c>
      <c r="R2001" s="151">
        <f>_xlfn.XLOOKUP(F2001,TCD!E:E,TCD!K:K,"")</f>
        <v/>
      </c>
      <c r="S2001" s="151">
        <f>IF(TCD!I2002="","",IF(TCD!I2002&gt;8.5,17,8.5))</f>
        <v/>
      </c>
      <c r="T2001" s="151">
        <f>TCD!Y2002</f>
        <v/>
      </c>
    </row>
    <row r="2002">
      <c r="A2002" s="13">
        <f>TCD!V2003</f>
        <v/>
      </c>
      <c r="B2002" s="1">
        <f>B2001</f>
        <v/>
      </c>
      <c r="F2002">
        <f>TCD!E2003</f>
        <v/>
      </c>
      <c r="H2002" s="6">
        <f>IF(RIGHT(J2002,3)="BTB","E","P")</f>
        <v/>
      </c>
      <c r="I2002">
        <f>LOOKUP(F2002,'Facture Chronopost'!L:L,'Facture Chronopost'!H:H)</f>
        <v/>
      </c>
      <c r="J2002" s="6">
        <f>TCD!U2003</f>
        <v/>
      </c>
      <c r="K2002">
        <f>K2001</f>
        <v/>
      </c>
      <c r="L2002" s="151">
        <f>_xlfn.XLOOKUP(F2002,'TCD poids'!A:A,'TCD poids'!C:C)</f>
        <v/>
      </c>
      <c r="M2002">
        <f>TCD!T2003</f>
        <v/>
      </c>
      <c r="N2002">
        <f>IF(I2002="",0.2,LOOKUP(I2002,'Pays TVA'!A:A,'Pays TVA'!B:B))</f>
        <v/>
      </c>
      <c r="O2002" s="151">
        <f>IF(TCD!M2003="","",TCD!M2003)</f>
        <v/>
      </c>
      <c r="P2002" s="151">
        <f>IF(TCD!J2003="","",TCD!J2003)</f>
        <v/>
      </c>
      <c r="Q2002" s="151">
        <f>IF(AND(TCD!L2003="",TCD!Q2003=""),"",IF(SUM(TCD!L2003,TCD!Q2003)&gt;15,29,9.5))</f>
        <v/>
      </c>
      <c r="R2002" s="151">
        <f>_xlfn.XLOOKUP(F2002,TCD!E:E,TCD!K:K,"")</f>
        <v/>
      </c>
      <c r="S2002" s="151">
        <f>IF(TCD!I2003="","",IF(TCD!I2003&gt;8.5,17,8.5))</f>
        <v/>
      </c>
      <c r="T2002" s="151">
        <f>TCD!Y2003</f>
        <v/>
      </c>
    </row>
    <row r="2003">
      <c r="A2003" s="13">
        <f>TCD!V2004</f>
        <v/>
      </c>
      <c r="B2003" s="1">
        <f>B2002</f>
        <v/>
      </c>
      <c r="F2003">
        <f>TCD!E2004</f>
        <v/>
      </c>
      <c r="H2003" s="6">
        <f>IF(RIGHT(J2003,3)="BTB","E","P")</f>
        <v/>
      </c>
      <c r="I2003">
        <f>LOOKUP(F2003,'Facture Chronopost'!L:L,'Facture Chronopost'!H:H)</f>
        <v/>
      </c>
      <c r="J2003" s="6">
        <f>TCD!U2004</f>
        <v/>
      </c>
      <c r="K2003">
        <f>K2002</f>
        <v/>
      </c>
      <c r="L2003" s="151">
        <f>_xlfn.XLOOKUP(F2003,'TCD poids'!A:A,'TCD poids'!C:C)</f>
        <v/>
      </c>
      <c r="M2003">
        <f>TCD!T2004</f>
        <v/>
      </c>
      <c r="N2003">
        <f>IF(I2003="",0.2,LOOKUP(I2003,'Pays TVA'!A:A,'Pays TVA'!B:B))</f>
        <v/>
      </c>
      <c r="O2003" s="151">
        <f>IF(TCD!M2004="","",TCD!M2004)</f>
        <v/>
      </c>
      <c r="P2003" s="151">
        <f>IF(TCD!J2004="","",TCD!J2004)</f>
        <v/>
      </c>
      <c r="Q2003" s="151">
        <f>IF(AND(TCD!L2004="",TCD!Q2004=""),"",IF(SUM(TCD!L2004,TCD!Q2004)&gt;15,29,9.5))</f>
        <v/>
      </c>
      <c r="R2003" s="151">
        <f>_xlfn.XLOOKUP(F2003,TCD!E:E,TCD!K:K,"")</f>
        <v/>
      </c>
      <c r="S2003" s="151">
        <f>IF(TCD!I2004="","",IF(TCD!I2004&gt;8.5,17,8.5))</f>
        <v/>
      </c>
      <c r="T2003" s="151">
        <f>TCD!Y2004</f>
        <v/>
      </c>
    </row>
    <row r="2004">
      <c r="A2004" s="13">
        <f>TCD!V2005</f>
        <v/>
      </c>
      <c r="B2004" s="1">
        <f>B2003</f>
        <v/>
      </c>
      <c r="F2004">
        <f>TCD!E2005</f>
        <v/>
      </c>
      <c r="H2004" s="6">
        <f>IF(RIGHT(J2004,3)="BTB","E","P")</f>
        <v/>
      </c>
      <c r="I2004">
        <f>LOOKUP(F2004,'Facture Chronopost'!L:L,'Facture Chronopost'!H:H)</f>
        <v/>
      </c>
      <c r="J2004" s="6">
        <f>TCD!U2005</f>
        <v/>
      </c>
      <c r="K2004">
        <f>K2003</f>
        <v/>
      </c>
      <c r="L2004" s="151">
        <f>_xlfn.XLOOKUP(F2004,'TCD poids'!A:A,'TCD poids'!C:C)</f>
        <v/>
      </c>
      <c r="M2004">
        <f>TCD!T2005</f>
        <v/>
      </c>
      <c r="N2004">
        <f>IF(I2004="",0.2,LOOKUP(I2004,'Pays TVA'!A:A,'Pays TVA'!B:B))</f>
        <v/>
      </c>
      <c r="O2004" s="151">
        <f>IF(TCD!M2005="","",TCD!M2005)</f>
        <v/>
      </c>
      <c r="P2004" s="151">
        <f>IF(TCD!J2005="","",TCD!J2005)</f>
        <v/>
      </c>
      <c r="Q2004" s="151">
        <f>IF(AND(TCD!L2005="",TCD!Q2005=""),"",IF(SUM(TCD!L2005,TCD!Q2005)&gt;15,29,9.5))</f>
        <v/>
      </c>
      <c r="R2004" s="151">
        <f>_xlfn.XLOOKUP(F2004,TCD!E:E,TCD!K:K,"")</f>
        <v/>
      </c>
      <c r="S2004" s="151">
        <f>IF(TCD!I2005="","",IF(TCD!I2005&gt;8.5,17,8.5))</f>
        <v/>
      </c>
      <c r="T2004" s="151">
        <f>TCD!Y2005</f>
        <v/>
      </c>
    </row>
    <row r="2005">
      <c r="A2005" s="13">
        <f>TCD!V2006</f>
        <v/>
      </c>
      <c r="B2005" s="1">
        <f>B2004</f>
        <v/>
      </c>
      <c r="F2005">
        <f>TCD!E2006</f>
        <v/>
      </c>
      <c r="H2005" s="6">
        <f>IF(RIGHT(J2005,3)="BTB","E","P")</f>
        <v/>
      </c>
      <c r="I2005">
        <f>LOOKUP(F2005,'Facture Chronopost'!L:L,'Facture Chronopost'!H:H)</f>
        <v/>
      </c>
      <c r="J2005" s="6">
        <f>TCD!U2006</f>
        <v/>
      </c>
      <c r="K2005">
        <f>K2004</f>
        <v/>
      </c>
      <c r="L2005" s="151">
        <f>_xlfn.XLOOKUP(F2005,'TCD poids'!A:A,'TCD poids'!C:C)</f>
        <v/>
      </c>
      <c r="M2005">
        <f>TCD!T2006</f>
        <v/>
      </c>
      <c r="N2005">
        <f>IF(I2005="",0.2,LOOKUP(I2005,'Pays TVA'!A:A,'Pays TVA'!B:B))</f>
        <v/>
      </c>
      <c r="O2005" s="151">
        <f>IF(TCD!M2006="","",TCD!M2006)</f>
        <v/>
      </c>
      <c r="P2005" s="151">
        <f>IF(TCD!J2006="","",TCD!J2006)</f>
        <v/>
      </c>
      <c r="Q2005" s="151">
        <f>IF(AND(TCD!L2006="",TCD!Q2006=""),"",IF(SUM(TCD!L2006,TCD!Q2006)&gt;15,29,9.5))</f>
        <v/>
      </c>
      <c r="R2005" s="151">
        <f>_xlfn.XLOOKUP(F2005,TCD!E:E,TCD!K:K,"")</f>
        <v/>
      </c>
      <c r="S2005" s="151">
        <f>IF(TCD!I2006="","",IF(TCD!I2006&gt;8.5,17,8.5))</f>
        <v/>
      </c>
      <c r="T2005" s="151">
        <f>TCD!Y2006</f>
        <v/>
      </c>
    </row>
    <row r="2006">
      <c r="A2006" s="13">
        <f>TCD!V2007</f>
        <v/>
      </c>
      <c r="B2006" s="1">
        <f>B2005</f>
        <v/>
      </c>
      <c r="F2006">
        <f>TCD!E2007</f>
        <v/>
      </c>
      <c r="H2006" s="6">
        <f>IF(RIGHT(J2006,3)="BTB","E","P")</f>
        <v/>
      </c>
      <c r="I2006">
        <f>LOOKUP(F2006,'Facture Chronopost'!L:L,'Facture Chronopost'!H:H)</f>
        <v/>
      </c>
      <c r="J2006" s="6">
        <f>TCD!U2007</f>
        <v/>
      </c>
      <c r="K2006">
        <f>K2005</f>
        <v/>
      </c>
      <c r="L2006" s="151">
        <f>_xlfn.XLOOKUP(F2006,'TCD poids'!A:A,'TCD poids'!C:C)</f>
        <v/>
      </c>
      <c r="M2006">
        <f>TCD!T2007</f>
        <v/>
      </c>
      <c r="N2006">
        <f>IF(I2006="",0.2,LOOKUP(I2006,'Pays TVA'!A:A,'Pays TVA'!B:B))</f>
        <v/>
      </c>
      <c r="O2006" s="151">
        <f>IF(TCD!M2007="","",TCD!M2007)</f>
        <v/>
      </c>
      <c r="P2006" s="151">
        <f>IF(TCD!J2007="","",TCD!J2007)</f>
        <v/>
      </c>
      <c r="Q2006" s="151">
        <f>IF(AND(TCD!L2007="",TCD!Q2007=""),"",IF(SUM(TCD!L2007,TCD!Q2007)&gt;15,29,9.5))</f>
        <v/>
      </c>
      <c r="R2006" s="151">
        <f>_xlfn.XLOOKUP(F2006,TCD!E:E,TCD!K:K,"")</f>
        <v/>
      </c>
      <c r="S2006" s="151">
        <f>IF(TCD!I2007="","",IF(TCD!I2007&gt;8.5,17,8.5))</f>
        <v/>
      </c>
      <c r="T2006" s="151">
        <f>TCD!Y2007</f>
        <v/>
      </c>
    </row>
    <row r="2007">
      <c r="A2007" s="13">
        <f>TCD!V2008</f>
        <v/>
      </c>
      <c r="B2007" s="1">
        <f>B2006</f>
        <v/>
      </c>
      <c r="F2007">
        <f>TCD!E2008</f>
        <v/>
      </c>
      <c r="H2007" s="6">
        <f>IF(RIGHT(J2007,3)="BTB","E","P")</f>
        <v/>
      </c>
      <c r="I2007">
        <f>LOOKUP(F2007,'Facture Chronopost'!L:L,'Facture Chronopost'!H:H)</f>
        <v/>
      </c>
      <c r="J2007" s="6">
        <f>TCD!U2008</f>
        <v/>
      </c>
      <c r="K2007">
        <f>K2006</f>
        <v/>
      </c>
      <c r="L2007" s="151">
        <f>_xlfn.XLOOKUP(F2007,'TCD poids'!A:A,'TCD poids'!C:C)</f>
        <v/>
      </c>
      <c r="M2007">
        <f>TCD!T2008</f>
        <v/>
      </c>
      <c r="N2007">
        <f>IF(I2007="",0.2,LOOKUP(I2007,'Pays TVA'!A:A,'Pays TVA'!B:B))</f>
        <v/>
      </c>
      <c r="O2007" s="151">
        <f>IF(TCD!M2008="","",TCD!M2008)</f>
        <v/>
      </c>
      <c r="P2007" s="151">
        <f>IF(TCD!J2008="","",TCD!J2008)</f>
        <v/>
      </c>
      <c r="Q2007" s="151">
        <f>IF(AND(TCD!L2008="",TCD!Q2008=""),"",IF(SUM(TCD!L2008,TCD!Q2008)&gt;15,29,9.5))</f>
        <v/>
      </c>
      <c r="R2007" s="151">
        <f>_xlfn.XLOOKUP(F2007,TCD!E:E,TCD!K:K,"")</f>
        <v/>
      </c>
      <c r="S2007" s="151">
        <f>IF(TCD!I2008="","",IF(TCD!I2008&gt;8.5,17,8.5))</f>
        <v/>
      </c>
      <c r="T2007" s="151">
        <f>TCD!Y2008</f>
        <v/>
      </c>
    </row>
    <row r="2008">
      <c r="A2008" s="13">
        <f>TCD!V2009</f>
        <v/>
      </c>
      <c r="B2008" s="1">
        <f>B2007</f>
        <v/>
      </c>
      <c r="F2008">
        <f>TCD!E2009</f>
        <v/>
      </c>
      <c r="H2008" s="6">
        <f>IF(RIGHT(J2008,3)="BTB","E","P")</f>
        <v/>
      </c>
      <c r="I2008">
        <f>LOOKUP(F2008,'Facture Chronopost'!L:L,'Facture Chronopost'!H:H)</f>
        <v/>
      </c>
      <c r="J2008" s="6">
        <f>TCD!U2009</f>
        <v/>
      </c>
      <c r="K2008">
        <f>K2007</f>
        <v/>
      </c>
      <c r="L2008" s="151">
        <f>_xlfn.XLOOKUP(F2008,'TCD poids'!A:A,'TCD poids'!C:C)</f>
        <v/>
      </c>
      <c r="M2008">
        <f>TCD!T2009</f>
        <v/>
      </c>
      <c r="N2008">
        <f>IF(I2008="",0.2,LOOKUP(I2008,'Pays TVA'!A:A,'Pays TVA'!B:B))</f>
        <v/>
      </c>
      <c r="O2008" s="151">
        <f>IF(TCD!M2009="","",TCD!M2009)</f>
        <v/>
      </c>
      <c r="P2008" s="151">
        <f>IF(TCD!J2009="","",TCD!J2009)</f>
        <v/>
      </c>
      <c r="Q2008" s="151">
        <f>IF(AND(TCD!L2009="",TCD!Q2009=""),"",IF(SUM(TCD!L2009,TCD!Q2009)&gt;15,29,9.5))</f>
        <v/>
      </c>
      <c r="R2008" s="151">
        <f>_xlfn.XLOOKUP(F2008,TCD!E:E,TCD!K:K,"")</f>
        <v/>
      </c>
      <c r="S2008" s="151">
        <f>IF(TCD!I2009="","",IF(TCD!I2009&gt;8.5,17,8.5))</f>
        <v/>
      </c>
      <c r="T2008" s="151">
        <f>TCD!Y2009</f>
        <v/>
      </c>
    </row>
    <row r="2009">
      <c r="A2009" s="13">
        <f>TCD!V2010</f>
        <v/>
      </c>
      <c r="B2009" s="1">
        <f>B2008</f>
        <v/>
      </c>
      <c r="F2009">
        <f>TCD!E2010</f>
        <v/>
      </c>
      <c r="H2009" s="6">
        <f>IF(RIGHT(J2009,3)="BTB","E","P")</f>
        <v/>
      </c>
      <c r="I2009">
        <f>LOOKUP(F2009,'Facture Chronopost'!L:L,'Facture Chronopost'!H:H)</f>
        <v/>
      </c>
      <c r="J2009" s="6">
        <f>TCD!U2010</f>
        <v/>
      </c>
      <c r="K2009">
        <f>K2008</f>
        <v/>
      </c>
      <c r="L2009" s="151">
        <f>_xlfn.XLOOKUP(F2009,'TCD poids'!A:A,'TCD poids'!C:C)</f>
        <v/>
      </c>
      <c r="M2009">
        <f>TCD!T2010</f>
        <v/>
      </c>
      <c r="N2009">
        <f>IF(I2009="",0.2,LOOKUP(I2009,'Pays TVA'!A:A,'Pays TVA'!B:B))</f>
        <v/>
      </c>
      <c r="O2009" s="151">
        <f>IF(TCD!M2010="","",TCD!M2010)</f>
        <v/>
      </c>
      <c r="P2009" s="151">
        <f>IF(TCD!J2010="","",TCD!J2010)</f>
        <v/>
      </c>
      <c r="Q2009" s="151">
        <f>IF(AND(TCD!L2010="",TCD!Q2010=""),"",IF(SUM(TCD!L2010,TCD!Q2010)&gt;15,29,9.5))</f>
        <v/>
      </c>
      <c r="R2009" s="151">
        <f>_xlfn.XLOOKUP(F2009,TCD!E:E,TCD!K:K,"")</f>
        <v/>
      </c>
      <c r="S2009" s="151">
        <f>IF(TCD!I2010="","",IF(TCD!I2010&gt;8.5,17,8.5))</f>
        <v/>
      </c>
      <c r="T2009" s="151">
        <f>TCD!Y2010</f>
        <v/>
      </c>
    </row>
    <row r="2010">
      <c r="A2010" s="13">
        <f>TCD!V2011</f>
        <v/>
      </c>
      <c r="B2010" s="1">
        <f>B2009</f>
        <v/>
      </c>
      <c r="F2010">
        <f>TCD!E2011</f>
        <v/>
      </c>
      <c r="H2010" s="6">
        <f>IF(RIGHT(J2010,3)="BTB","E","P")</f>
        <v/>
      </c>
      <c r="I2010">
        <f>LOOKUP(F2010,'Facture Chronopost'!L:L,'Facture Chronopost'!H:H)</f>
        <v/>
      </c>
      <c r="J2010" s="6">
        <f>TCD!U2011</f>
        <v/>
      </c>
      <c r="K2010">
        <f>K2009</f>
        <v/>
      </c>
      <c r="L2010" s="151">
        <f>_xlfn.XLOOKUP(F2010,'TCD poids'!A:A,'TCD poids'!C:C)</f>
        <v/>
      </c>
      <c r="M2010">
        <f>TCD!T2011</f>
        <v/>
      </c>
      <c r="N2010">
        <f>IF(I2010="",0.2,LOOKUP(I2010,'Pays TVA'!A:A,'Pays TVA'!B:B))</f>
        <v/>
      </c>
      <c r="O2010" s="151">
        <f>IF(TCD!M2011="","",TCD!M2011)</f>
        <v/>
      </c>
      <c r="P2010" s="151">
        <f>IF(TCD!J2011="","",TCD!J2011)</f>
        <v/>
      </c>
      <c r="Q2010" s="151">
        <f>IF(AND(TCD!L2011="",TCD!Q2011=""),"",IF(SUM(TCD!L2011,TCD!Q2011)&gt;15,29,9.5))</f>
        <v/>
      </c>
      <c r="R2010" s="151">
        <f>_xlfn.XLOOKUP(F2010,TCD!E:E,TCD!K:K,"")</f>
        <v/>
      </c>
      <c r="S2010" s="151">
        <f>IF(TCD!I2011="","",IF(TCD!I2011&gt;8.5,17,8.5))</f>
        <v/>
      </c>
      <c r="T2010" s="151">
        <f>TCD!Y2011</f>
        <v/>
      </c>
    </row>
    <row r="2011">
      <c r="A2011" s="13">
        <f>TCD!V2012</f>
        <v/>
      </c>
      <c r="B2011" s="1">
        <f>B2010</f>
        <v/>
      </c>
      <c r="F2011">
        <f>TCD!E2012</f>
        <v/>
      </c>
      <c r="H2011" s="6">
        <f>IF(RIGHT(J2011,3)="BTB","E","P")</f>
        <v/>
      </c>
      <c r="I2011">
        <f>LOOKUP(F2011,'Facture Chronopost'!L:L,'Facture Chronopost'!H:H)</f>
        <v/>
      </c>
      <c r="J2011" s="6">
        <f>TCD!U2012</f>
        <v/>
      </c>
      <c r="K2011">
        <f>K2010</f>
        <v/>
      </c>
      <c r="L2011" s="151">
        <f>_xlfn.XLOOKUP(F2011,'TCD poids'!A:A,'TCD poids'!C:C)</f>
        <v/>
      </c>
      <c r="M2011">
        <f>TCD!T2012</f>
        <v/>
      </c>
      <c r="N2011">
        <f>IF(I2011="",0.2,LOOKUP(I2011,'Pays TVA'!A:A,'Pays TVA'!B:B))</f>
        <v/>
      </c>
      <c r="O2011" s="151">
        <f>IF(TCD!M2012="","",TCD!M2012)</f>
        <v/>
      </c>
      <c r="P2011" s="151">
        <f>IF(TCD!J2012="","",TCD!J2012)</f>
        <v/>
      </c>
      <c r="Q2011" s="151">
        <f>IF(AND(TCD!L2012="",TCD!Q2012=""),"",IF(SUM(TCD!L2012,TCD!Q2012)&gt;15,29,9.5))</f>
        <v/>
      </c>
      <c r="R2011" s="151">
        <f>_xlfn.XLOOKUP(F2011,TCD!E:E,TCD!K:K,"")</f>
        <v/>
      </c>
      <c r="S2011" s="151">
        <f>IF(TCD!I2012="","",IF(TCD!I2012&gt;8.5,17,8.5))</f>
        <v/>
      </c>
      <c r="T2011" s="151">
        <f>TCD!Y2012</f>
        <v/>
      </c>
    </row>
    <row r="2012">
      <c r="A2012" s="13">
        <f>TCD!V2013</f>
        <v/>
      </c>
      <c r="B2012" s="1">
        <f>B2011</f>
        <v/>
      </c>
      <c r="F2012">
        <f>TCD!E2013</f>
        <v/>
      </c>
      <c r="H2012" s="6">
        <f>IF(RIGHT(J2012,3)="BTB","E","P")</f>
        <v/>
      </c>
      <c r="I2012">
        <f>LOOKUP(F2012,'Facture Chronopost'!L:L,'Facture Chronopost'!H:H)</f>
        <v/>
      </c>
      <c r="J2012" s="6">
        <f>TCD!U2013</f>
        <v/>
      </c>
      <c r="K2012">
        <f>K2011</f>
        <v/>
      </c>
      <c r="L2012" s="151">
        <f>_xlfn.XLOOKUP(F2012,'TCD poids'!A:A,'TCD poids'!C:C)</f>
        <v/>
      </c>
      <c r="M2012">
        <f>TCD!T2013</f>
        <v/>
      </c>
      <c r="N2012">
        <f>IF(I2012="",0.2,LOOKUP(I2012,'Pays TVA'!A:A,'Pays TVA'!B:B))</f>
        <v/>
      </c>
      <c r="O2012" s="151">
        <f>IF(TCD!M2013="","",TCD!M2013)</f>
        <v/>
      </c>
      <c r="P2012" s="151">
        <f>IF(TCD!J2013="","",TCD!J2013)</f>
        <v/>
      </c>
      <c r="Q2012" s="151">
        <f>IF(AND(TCD!L2013="",TCD!Q2013=""),"",IF(SUM(TCD!L2013,TCD!Q2013)&gt;15,29,9.5))</f>
        <v/>
      </c>
      <c r="R2012" s="151">
        <f>_xlfn.XLOOKUP(F2012,TCD!E:E,TCD!K:K,"")</f>
        <v/>
      </c>
      <c r="S2012" s="151">
        <f>IF(TCD!I2013="","",IF(TCD!I2013&gt;8.5,17,8.5))</f>
        <v/>
      </c>
      <c r="T2012" s="151">
        <f>TCD!Y2013</f>
        <v/>
      </c>
    </row>
    <row r="2013">
      <c r="A2013" s="13">
        <f>TCD!V2014</f>
        <v/>
      </c>
      <c r="B2013" s="1">
        <f>B2012</f>
        <v/>
      </c>
      <c r="F2013">
        <f>TCD!E2014</f>
        <v/>
      </c>
      <c r="H2013" s="6">
        <f>IF(RIGHT(J2013,3)="BTB","E","P")</f>
        <v/>
      </c>
      <c r="I2013">
        <f>LOOKUP(F2013,'Facture Chronopost'!L:L,'Facture Chronopost'!H:H)</f>
        <v/>
      </c>
      <c r="J2013" s="6">
        <f>TCD!U2014</f>
        <v/>
      </c>
      <c r="K2013">
        <f>K2012</f>
        <v/>
      </c>
      <c r="L2013" s="151">
        <f>_xlfn.XLOOKUP(F2013,'TCD poids'!A:A,'TCD poids'!C:C)</f>
        <v/>
      </c>
      <c r="M2013">
        <f>TCD!T2014</f>
        <v/>
      </c>
      <c r="N2013">
        <f>IF(I2013="",0.2,LOOKUP(I2013,'Pays TVA'!A:A,'Pays TVA'!B:B))</f>
        <v/>
      </c>
      <c r="O2013" s="151">
        <f>IF(TCD!M2014="","",TCD!M2014)</f>
        <v/>
      </c>
      <c r="P2013" s="151">
        <f>IF(TCD!J2014="","",TCD!J2014)</f>
        <v/>
      </c>
      <c r="Q2013" s="151">
        <f>IF(AND(TCD!L2014="",TCD!Q2014=""),"",IF(SUM(TCD!L2014,TCD!Q2014)&gt;15,29,9.5))</f>
        <v/>
      </c>
      <c r="R2013" s="151">
        <f>_xlfn.XLOOKUP(F2013,TCD!E:E,TCD!K:K,"")</f>
        <v/>
      </c>
      <c r="S2013" s="151">
        <f>IF(TCD!I2014="","",IF(TCD!I2014&gt;8.5,17,8.5))</f>
        <v/>
      </c>
      <c r="T2013" s="151">
        <f>TCD!Y2014</f>
        <v/>
      </c>
    </row>
    <row r="2014">
      <c r="A2014" s="13">
        <f>TCD!V2015</f>
        <v/>
      </c>
      <c r="B2014" s="1">
        <f>B2013</f>
        <v/>
      </c>
      <c r="F2014">
        <f>TCD!E2015</f>
        <v/>
      </c>
      <c r="H2014" s="6">
        <f>IF(RIGHT(J2014,3)="BTB","E","P")</f>
        <v/>
      </c>
      <c r="I2014">
        <f>LOOKUP(F2014,'Facture Chronopost'!L:L,'Facture Chronopost'!H:H)</f>
        <v/>
      </c>
      <c r="J2014" s="6">
        <f>TCD!U2015</f>
        <v/>
      </c>
      <c r="K2014">
        <f>K2013</f>
        <v/>
      </c>
      <c r="L2014" s="151">
        <f>_xlfn.XLOOKUP(F2014,'TCD poids'!A:A,'TCD poids'!C:C)</f>
        <v/>
      </c>
      <c r="M2014">
        <f>TCD!T2015</f>
        <v/>
      </c>
      <c r="N2014">
        <f>IF(I2014="",0.2,LOOKUP(I2014,'Pays TVA'!A:A,'Pays TVA'!B:B))</f>
        <v/>
      </c>
      <c r="O2014" s="151">
        <f>IF(TCD!M2015="","",TCD!M2015)</f>
        <v/>
      </c>
      <c r="P2014" s="151">
        <f>IF(TCD!J2015="","",TCD!J2015)</f>
        <v/>
      </c>
      <c r="Q2014" s="151">
        <f>IF(AND(TCD!L2015="",TCD!Q2015=""),"",IF(SUM(TCD!L2015,TCD!Q2015)&gt;15,29,9.5))</f>
        <v/>
      </c>
      <c r="R2014" s="151">
        <f>_xlfn.XLOOKUP(F2014,TCD!E:E,TCD!K:K,"")</f>
        <v/>
      </c>
      <c r="S2014" s="151">
        <f>IF(TCD!I2015="","",IF(TCD!I2015&gt;8.5,17,8.5))</f>
        <v/>
      </c>
      <c r="T2014" s="151">
        <f>TCD!Y2015</f>
        <v/>
      </c>
    </row>
    <row r="2015">
      <c r="A2015" s="13">
        <f>TCD!V2016</f>
        <v/>
      </c>
      <c r="B2015" s="1">
        <f>B2014</f>
        <v/>
      </c>
      <c r="F2015">
        <f>TCD!E2016</f>
        <v/>
      </c>
      <c r="H2015" s="6">
        <f>IF(RIGHT(J2015,3)="BTB","E","P")</f>
        <v/>
      </c>
      <c r="I2015">
        <f>LOOKUP(F2015,'Facture Chronopost'!L:L,'Facture Chronopost'!H:H)</f>
        <v/>
      </c>
      <c r="J2015" s="6">
        <f>TCD!U2016</f>
        <v/>
      </c>
      <c r="K2015">
        <f>K2014</f>
        <v/>
      </c>
      <c r="L2015" s="151">
        <f>_xlfn.XLOOKUP(F2015,'TCD poids'!A:A,'TCD poids'!C:C)</f>
        <v/>
      </c>
      <c r="M2015">
        <f>TCD!T2016</f>
        <v/>
      </c>
      <c r="N2015">
        <f>IF(I2015="",0.2,LOOKUP(I2015,'Pays TVA'!A:A,'Pays TVA'!B:B))</f>
        <v/>
      </c>
      <c r="O2015" s="151">
        <f>IF(TCD!M2016="","",TCD!M2016)</f>
        <v/>
      </c>
      <c r="P2015" s="151">
        <f>IF(TCD!J2016="","",TCD!J2016)</f>
        <v/>
      </c>
      <c r="Q2015" s="151">
        <f>IF(AND(TCD!L2016="",TCD!Q2016=""),"",IF(SUM(TCD!L2016,TCD!Q2016)&gt;15,29,9.5))</f>
        <v/>
      </c>
      <c r="R2015" s="151">
        <f>_xlfn.XLOOKUP(F2015,TCD!E:E,TCD!K:K,"")</f>
        <v/>
      </c>
      <c r="S2015" s="151">
        <f>IF(TCD!I2016="","",IF(TCD!I2016&gt;8.5,17,8.5))</f>
        <v/>
      </c>
      <c r="T2015" s="151">
        <f>TCD!Y2016</f>
        <v/>
      </c>
    </row>
    <row r="2016">
      <c r="A2016" s="13">
        <f>TCD!V2017</f>
        <v/>
      </c>
      <c r="B2016" s="1">
        <f>B2015</f>
        <v/>
      </c>
      <c r="F2016">
        <f>TCD!E2017</f>
        <v/>
      </c>
      <c r="H2016" s="6">
        <f>IF(RIGHT(J2016,3)="BTB","E","P")</f>
        <v/>
      </c>
      <c r="I2016">
        <f>LOOKUP(F2016,'Facture Chronopost'!L:L,'Facture Chronopost'!H:H)</f>
        <v/>
      </c>
      <c r="J2016" s="6">
        <f>TCD!U2017</f>
        <v/>
      </c>
      <c r="K2016">
        <f>K2015</f>
        <v/>
      </c>
      <c r="L2016" s="151">
        <f>_xlfn.XLOOKUP(F2016,'TCD poids'!A:A,'TCD poids'!C:C)</f>
        <v/>
      </c>
      <c r="M2016">
        <f>TCD!T2017</f>
        <v/>
      </c>
      <c r="N2016">
        <f>IF(I2016="",0.2,LOOKUP(I2016,'Pays TVA'!A:A,'Pays TVA'!B:B))</f>
        <v/>
      </c>
      <c r="O2016" s="151">
        <f>IF(TCD!M2017="","",TCD!M2017)</f>
        <v/>
      </c>
      <c r="P2016" s="151">
        <f>IF(TCD!J2017="","",TCD!J2017)</f>
        <v/>
      </c>
      <c r="Q2016" s="151">
        <f>IF(AND(TCD!L2017="",TCD!Q2017=""),"",IF(SUM(TCD!L2017,TCD!Q2017)&gt;15,29,9.5))</f>
        <v/>
      </c>
      <c r="R2016" s="151">
        <f>_xlfn.XLOOKUP(F2016,TCD!E:E,TCD!K:K,"")</f>
        <v/>
      </c>
      <c r="S2016" s="151">
        <f>IF(TCD!I2017="","",IF(TCD!I2017&gt;8.5,17,8.5))</f>
        <v/>
      </c>
      <c r="T2016" s="151">
        <f>TCD!Y2017</f>
        <v/>
      </c>
    </row>
    <row r="2017">
      <c r="A2017" s="13">
        <f>TCD!V2018</f>
        <v/>
      </c>
      <c r="B2017" s="1">
        <f>B2016</f>
        <v/>
      </c>
      <c r="F2017">
        <f>TCD!E2018</f>
        <v/>
      </c>
      <c r="H2017" s="6">
        <f>IF(RIGHT(J2017,3)="BTB","E","P")</f>
        <v/>
      </c>
      <c r="I2017">
        <f>LOOKUP(F2017,'Facture Chronopost'!L:L,'Facture Chronopost'!H:H)</f>
        <v/>
      </c>
      <c r="J2017" s="6">
        <f>TCD!U2018</f>
        <v/>
      </c>
      <c r="K2017">
        <f>K2016</f>
        <v/>
      </c>
      <c r="L2017" s="151">
        <f>_xlfn.XLOOKUP(F2017,'TCD poids'!A:A,'TCD poids'!C:C)</f>
        <v/>
      </c>
      <c r="M2017">
        <f>TCD!T2018</f>
        <v/>
      </c>
      <c r="N2017">
        <f>IF(I2017="",0.2,LOOKUP(I2017,'Pays TVA'!A:A,'Pays TVA'!B:B))</f>
        <v/>
      </c>
      <c r="O2017" s="151">
        <f>IF(TCD!M2018="","",TCD!M2018)</f>
        <v/>
      </c>
      <c r="P2017" s="151">
        <f>IF(TCD!J2018="","",TCD!J2018)</f>
        <v/>
      </c>
      <c r="Q2017" s="151">
        <f>IF(AND(TCD!L2018="",TCD!Q2018=""),"",IF(SUM(TCD!L2018,TCD!Q2018)&gt;15,29,9.5))</f>
        <v/>
      </c>
      <c r="R2017" s="151">
        <f>_xlfn.XLOOKUP(F2017,TCD!E:E,TCD!K:K,"")</f>
        <v/>
      </c>
      <c r="S2017" s="151">
        <f>IF(TCD!I2018="","",IF(TCD!I2018&gt;8.5,17,8.5))</f>
        <v/>
      </c>
      <c r="T2017" s="151">
        <f>TCD!Y2018</f>
        <v/>
      </c>
    </row>
    <row r="2018">
      <c r="A2018" s="13">
        <f>TCD!V2019</f>
        <v/>
      </c>
      <c r="B2018" s="1">
        <f>B2017</f>
        <v/>
      </c>
      <c r="F2018">
        <f>TCD!E2019</f>
        <v/>
      </c>
      <c r="H2018" s="6">
        <f>IF(RIGHT(J2018,3)="BTB","E","P")</f>
        <v/>
      </c>
      <c r="I2018">
        <f>LOOKUP(F2018,'Facture Chronopost'!L:L,'Facture Chronopost'!H:H)</f>
        <v/>
      </c>
      <c r="J2018" s="6">
        <f>TCD!U2019</f>
        <v/>
      </c>
      <c r="K2018">
        <f>K2017</f>
        <v/>
      </c>
      <c r="L2018" s="151">
        <f>_xlfn.XLOOKUP(F2018,'TCD poids'!A:A,'TCD poids'!C:C)</f>
        <v/>
      </c>
      <c r="M2018">
        <f>TCD!T2019</f>
        <v/>
      </c>
      <c r="N2018">
        <f>IF(I2018="",0.2,LOOKUP(I2018,'Pays TVA'!A:A,'Pays TVA'!B:B))</f>
        <v/>
      </c>
      <c r="O2018" s="151">
        <f>IF(TCD!M2019="","",TCD!M2019)</f>
        <v/>
      </c>
      <c r="P2018" s="151">
        <f>IF(TCD!J2019="","",TCD!J2019)</f>
        <v/>
      </c>
      <c r="Q2018" s="151">
        <f>IF(AND(TCD!L2019="",TCD!Q2019=""),"",IF(SUM(TCD!L2019,TCD!Q2019)&gt;15,29,9.5))</f>
        <v/>
      </c>
      <c r="R2018" s="151">
        <f>_xlfn.XLOOKUP(F2018,TCD!E:E,TCD!K:K,"")</f>
        <v/>
      </c>
      <c r="S2018" s="151">
        <f>IF(TCD!I2019="","",IF(TCD!I2019&gt;8.5,17,8.5))</f>
        <v/>
      </c>
      <c r="T2018" s="151">
        <f>TCD!Y2019</f>
        <v/>
      </c>
    </row>
    <row r="2019">
      <c r="A2019" s="13">
        <f>TCD!V2020</f>
        <v/>
      </c>
      <c r="B2019" s="1">
        <f>B2018</f>
        <v/>
      </c>
      <c r="F2019">
        <f>TCD!E2020</f>
        <v/>
      </c>
      <c r="H2019" s="6">
        <f>IF(RIGHT(J2019,3)="BTB","E","P")</f>
        <v/>
      </c>
      <c r="I2019">
        <f>LOOKUP(F2019,'Facture Chronopost'!L:L,'Facture Chronopost'!H:H)</f>
        <v/>
      </c>
      <c r="J2019" s="6">
        <f>TCD!U2020</f>
        <v/>
      </c>
      <c r="K2019">
        <f>K2018</f>
        <v/>
      </c>
      <c r="L2019" s="151">
        <f>_xlfn.XLOOKUP(F2019,'TCD poids'!A:A,'TCD poids'!C:C)</f>
        <v/>
      </c>
      <c r="M2019">
        <f>TCD!T2020</f>
        <v/>
      </c>
      <c r="N2019">
        <f>IF(I2019="",0.2,LOOKUP(I2019,'Pays TVA'!A:A,'Pays TVA'!B:B))</f>
        <v/>
      </c>
      <c r="O2019" s="151">
        <f>IF(TCD!M2020="","",TCD!M2020)</f>
        <v/>
      </c>
      <c r="P2019" s="151">
        <f>IF(TCD!J2020="","",TCD!J2020)</f>
        <v/>
      </c>
      <c r="Q2019" s="151">
        <f>IF(AND(TCD!L2020="",TCD!Q2020=""),"",IF(SUM(TCD!L2020,TCD!Q2020)&gt;15,29,9.5))</f>
        <v/>
      </c>
      <c r="R2019" s="151">
        <f>_xlfn.XLOOKUP(F2019,TCD!E:E,TCD!K:K,"")</f>
        <v/>
      </c>
      <c r="S2019" s="151">
        <f>IF(TCD!I2020="","",IF(TCD!I2020&gt;8.5,17,8.5))</f>
        <v/>
      </c>
      <c r="T2019" s="151">
        <f>TCD!Y2020</f>
        <v/>
      </c>
    </row>
    <row r="2020">
      <c r="A2020" s="13">
        <f>TCD!V2021</f>
        <v/>
      </c>
      <c r="B2020" s="1">
        <f>B2019</f>
        <v/>
      </c>
      <c r="F2020">
        <f>TCD!E2021</f>
        <v/>
      </c>
      <c r="H2020" s="6">
        <f>IF(RIGHT(J2020,3)="BTB","E","P")</f>
        <v/>
      </c>
      <c r="I2020">
        <f>LOOKUP(F2020,'Facture Chronopost'!L:L,'Facture Chronopost'!H:H)</f>
        <v/>
      </c>
      <c r="J2020" s="6">
        <f>TCD!U2021</f>
        <v/>
      </c>
      <c r="K2020">
        <f>K2019</f>
        <v/>
      </c>
      <c r="L2020" s="151">
        <f>_xlfn.XLOOKUP(F2020,'TCD poids'!A:A,'TCD poids'!C:C)</f>
        <v/>
      </c>
      <c r="M2020">
        <f>TCD!T2021</f>
        <v/>
      </c>
      <c r="N2020">
        <f>IF(I2020="",0.2,LOOKUP(I2020,'Pays TVA'!A:A,'Pays TVA'!B:B))</f>
        <v/>
      </c>
      <c r="O2020" s="151">
        <f>IF(TCD!M2021="","",TCD!M2021)</f>
        <v/>
      </c>
      <c r="P2020" s="151">
        <f>IF(TCD!J2021="","",TCD!J2021)</f>
        <v/>
      </c>
      <c r="Q2020" s="151">
        <f>IF(AND(TCD!L2021="",TCD!Q2021=""),"",IF(SUM(TCD!L2021,TCD!Q2021)&gt;15,29,9.5))</f>
        <v/>
      </c>
      <c r="R2020" s="151">
        <f>_xlfn.XLOOKUP(F2020,TCD!E:E,TCD!K:K,"")</f>
        <v/>
      </c>
      <c r="S2020" s="151">
        <f>IF(TCD!I2021="","",IF(TCD!I2021&gt;8.5,17,8.5))</f>
        <v/>
      </c>
      <c r="T2020" s="151">
        <f>TCD!Y2021</f>
        <v/>
      </c>
    </row>
    <row r="2021">
      <c r="A2021" s="13">
        <f>TCD!V2022</f>
        <v/>
      </c>
      <c r="B2021" s="1">
        <f>B2020</f>
        <v/>
      </c>
      <c r="F2021">
        <f>TCD!E2022</f>
        <v/>
      </c>
      <c r="H2021" s="6">
        <f>IF(RIGHT(J2021,3)="BTB","E","P")</f>
        <v/>
      </c>
      <c r="I2021">
        <f>LOOKUP(F2021,'Facture Chronopost'!L:L,'Facture Chronopost'!H:H)</f>
        <v/>
      </c>
      <c r="J2021" s="6">
        <f>TCD!U2022</f>
        <v/>
      </c>
      <c r="K2021">
        <f>K2020</f>
        <v/>
      </c>
      <c r="L2021" s="151">
        <f>_xlfn.XLOOKUP(F2021,'TCD poids'!A:A,'TCD poids'!C:C)</f>
        <v/>
      </c>
      <c r="M2021">
        <f>TCD!T2022</f>
        <v/>
      </c>
      <c r="N2021">
        <f>IF(I2021="",0.2,LOOKUP(I2021,'Pays TVA'!A:A,'Pays TVA'!B:B))</f>
        <v/>
      </c>
      <c r="O2021" s="151">
        <f>IF(TCD!M2022="","",TCD!M2022)</f>
        <v/>
      </c>
      <c r="P2021" s="151">
        <f>IF(TCD!J2022="","",TCD!J2022)</f>
        <v/>
      </c>
      <c r="Q2021" s="151">
        <f>IF(AND(TCD!L2022="",TCD!Q2022=""),"",IF(SUM(TCD!L2022,TCD!Q2022)&gt;15,29,9.5))</f>
        <v/>
      </c>
      <c r="R2021" s="151">
        <f>_xlfn.XLOOKUP(F2021,TCD!E:E,TCD!K:K,"")</f>
        <v/>
      </c>
      <c r="S2021" s="151">
        <f>IF(TCD!I2022="","",IF(TCD!I2022&gt;8.5,17,8.5))</f>
        <v/>
      </c>
      <c r="T2021" s="151">
        <f>TCD!Y2022</f>
        <v/>
      </c>
    </row>
    <row r="2022">
      <c r="A2022" s="13">
        <f>TCD!V2023</f>
        <v/>
      </c>
      <c r="B2022" s="1">
        <f>B2021</f>
        <v/>
      </c>
      <c r="F2022">
        <f>TCD!E2023</f>
        <v/>
      </c>
      <c r="H2022" s="6">
        <f>IF(RIGHT(J2022,3)="BTB","E","P")</f>
        <v/>
      </c>
      <c r="I2022">
        <f>LOOKUP(F2022,'Facture Chronopost'!L:L,'Facture Chronopost'!H:H)</f>
        <v/>
      </c>
      <c r="J2022" s="6">
        <f>TCD!U2023</f>
        <v/>
      </c>
      <c r="K2022">
        <f>K2021</f>
        <v/>
      </c>
      <c r="L2022" s="151">
        <f>_xlfn.XLOOKUP(F2022,'TCD poids'!A:A,'TCD poids'!C:C)</f>
        <v/>
      </c>
      <c r="M2022">
        <f>TCD!T2023</f>
        <v/>
      </c>
      <c r="N2022">
        <f>IF(I2022="",0.2,LOOKUP(I2022,'Pays TVA'!A:A,'Pays TVA'!B:B))</f>
        <v/>
      </c>
      <c r="O2022" s="151">
        <f>IF(TCD!M2023="","",TCD!M2023)</f>
        <v/>
      </c>
      <c r="P2022" s="151">
        <f>IF(TCD!J2023="","",TCD!J2023)</f>
        <v/>
      </c>
      <c r="Q2022" s="151">
        <f>IF(AND(TCD!L2023="",TCD!Q2023=""),"",IF(SUM(TCD!L2023,TCD!Q2023)&gt;15,29,9.5))</f>
        <v/>
      </c>
      <c r="R2022" s="151">
        <f>_xlfn.XLOOKUP(F2022,TCD!E:E,TCD!K:K,"")</f>
        <v/>
      </c>
      <c r="S2022" s="151">
        <f>IF(TCD!I2023="","",IF(TCD!I2023&gt;8.5,17,8.5))</f>
        <v/>
      </c>
      <c r="T2022" s="151">
        <f>TCD!Y2023</f>
        <v/>
      </c>
    </row>
    <row r="2023">
      <c r="A2023" s="13">
        <f>TCD!V2024</f>
        <v/>
      </c>
      <c r="B2023" s="1">
        <f>B2022</f>
        <v/>
      </c>
      <c r="F2023">
        <f>TCD!E2024</f>
        <v/>
      </c>
      <c r="H2023" s="6">
        <f>IF(RIGHT(J2023,3)="BTB","E","P")</f>
        <v/>
      </c>
      <c r="I2023">
        <f>LOOKUP(F2023,'Facture Chronopost'!L:L,'Facture Chronopost'!H:H)</f>
        <v/>
      </c>
      <c r="J2023" s="6">
        <f>TCD!U2024</f>
        <v/>
      </c>
      <c r="K2023">
        <f>K2022</f>
        <v/>
      </c>
      <c r="L2023" s="151">
        <f>_xlfn.XLOOKUP(F2023,'TCD poids'!A:A,'TCD poids'!C:C)</f>
        <v/>
      </c>
      <c r="M2023">
        <f>TCD!T2024</f>
        <v/>
      </c>
      <c r="N2023">
        <f>IF(I2023="",0.2,LOOKUP(I2023,'Pays TVA'!A:A,'Pays TVA'!B:B))</f>
        <v/>
      </c>
      <c r="O2023" s="151">
        <f>IF(TCD!M2024="","",TCD!M2024)</f>
        <v/>
      </c>
      <c r="P2023" s="151">
        <f>IF(TCD!J2024="","",TCD!J2024)</f>
        <v/>
      </c>
      <c r="Q2023" s="151">
        <f>IF(AND(TCD!L2024="",TCD!Q2024=""),"",IF(SUM(TCD!L2024,TCD!Q2024)&gt;15,29,9.5))</f>
        <v/>
      </c>
      <c r="R2023" s="151">
        <f>_xlfn.XLOOKUP(F2023,TCD!E:E,TCD!K:K,"")</f>
        <v/>
      </c>
      <c r="S2023" s="151">
        <f>IF(TCD!I2024="","",IF(TCD!I2024&gt;8.5,17,8.5))</f>
        <v/>
      </c>
      <c r="T2023" s="151">
        <f>TCD!Y2024</f>
        <v/>
      </c>
    </row>
    <row r="2024">
      <c r="A2024" s="13">
        <f>TCD!V2025</f>
        <v/>
      </c>
      <c r="B2024" s="1">
        <f>B2023</f>
        <v/>
      </c>
      <c r="F2024">
        <f>TCD!E2025</f>
        <v/>
      </c>
      <c r="H2024" s="6">
        <f>IF(RIGHT(J2024,3)="BTB","E","P")</f>
        <v/>
      </c>
      <c r="I2024">
        <f>LOOKUP(F2024,'Facture Chronopost'!L:L,'Facture Chronopost'!H:H)</f>
        <v/>
      </c>
      <c r="J2024" s="6">
        <f>TCD!U2025</f>
        <v/>
      </c>
      <c r="K2024">
        <f>K2023</f>
        <v/>
      </c>
      <c r="L2024" s="151">
        <f>_xlfn.XLOOKUP(F2024,'TCD poids'!A:A,'TCD poids'!C:C)</f>
        <v/>
      </c>
      <c r="M2024">
        <f>TCD!T2025</f>
        <v/>
      </c>
      <c r="N2024">
        <f>IF(I2024="",0.2,LOOKUP(I2024,'Pays TVA'!A:A,'Pays TVA'!B:B))</f>
        <v/>
      </c>
      <c r="O2024" s="151">
        <f>IF(TCD!M2025="","",TCD!M2025)</f>
        <v/>
      </c>
      <c r="P2024" s="151">
        <f>IF(TCD!J2025="","",TCD!J2025)</f>
        <v/>
      </c>
      <c r="Q2024" s="151">
        <f>IF(AND(TCD!L2025="",TCD!Q2025=""),"",IF(SUM(TCD!L2025,TCD!Q2025)&gt;15,29,9.5))</f>
        <v/>
      </c>
      <c r="R2024" s="151">
        <f>_xlfn.XLOOKUP(F2024,TCD!E:E,TCD!K:K,"")</f>
        <v/>
      </c>
      <c r="S2024" s="151">
        <f>IF(TCD!I2025="","",IF(TCD!I2025&gt;8.5,17,8.5))</f>
        <v/>
      </c>
      <c r="T2024" s="151">
        <f>TCD!Y2025</f>
        <v/>
      </c>
    </row>
    <row r="2025">
      <c r="A2025" s="13">
        <f>TCD!V2026</f>
        <v/>
      </c>
      <c r="B2025" s="1">
        <f>B2024</f>
        <v/>
      </c>
      <c r="F2025">
        <f>TCD!E2026</f>
        <v/>
      </c>
      <c r="H2025" s="6">
        <f>IF(RIGHT(J2025,3)="BTB","E","P")</f>
        <v/>
      </c>
      <c r="I2025">
        <f>LOOKUP(F2025,'Facture Chronopost'!L:L,'Facture Chronopost'!H:H)</f>
        <v/>
      </c>
      <c r="J2025" s="6">
        <f>TCD!U2026</f>
        <v/>
      </c>
      <c r="K2025">
        <f>K2024</f>
        <v/>
      </c>
      <c r="L2025" s="151">
        <f>_xlfn.XLOOKUP(F2025,'TCD poids'!A:A,'TCD poids'!C:C)</f>
        <v/>
      </c>
      <c r="M2025">
        <f>TCD!T2026</f>
        <v/>
      </c>
      <c r="N2025">
        <f>IF(I2025="",0.2,LOOKUP(I2025,'Pays TVA'!A:A,'Pays TVA'!B:B))</f>
        <v/>
      </c>
      <c r="O2025" s="151">
        <f>IF(TCD!M2026="","",TCD!M2026)</f>
        <v/>
      </c>
      <c r="P2025" s="151">
        <f>IF(TCD!J2026="","",TCD!J2026)</f>
        <v/>
      </c>
      <c r="Q2025" s="151">
        <f>IF(AND(TCD!L2026="",TCD!Q2026=""),"",IF(SUM(TCD!L2026,TCD!Q2026)&gt;15,29,9.5))</f>
        <v/>
      </c>
      <c r="R2025" s="151">
        <f>_xlfn.XLOOKUP(F2025,TCD!E:E,TCD!K:K,"")</f>
        <v/>
      </c>
      <c r="S2025" s="151">
        <f>IF(TCD!I2026="","",IF(TCD!I2026&gt;8.5,17,8.5))</f>
        <v/>
      </c>
      <c r="T2025" s="151">
        <f>TCD!Y2026</f>
        <v/>
      </c>
    </row>
    <row r="2026">
      <c r="A2026" s="13">
        <f>TCD!V2027</f>
        <v/>
      </c>
      <c r="B2026" s="1">
        <f>B2025</f>
        <v/>
      </c>
      <c r="F2026">
        <f>TCD!E2027</f>
        <v/>
      </c>
      <c r="H2026" s="6">
        <f>IF(RIGHT(J2026,3)="BTB","E","P")</f>
        <v/>
      </c>
      <c r="I2026">
        <f>LOOKUP(F2026,'Facture Chronopost'!L:L,'Facture Chronopost'!H:H)</f>
        <v/>
      </c>
      <c r="J2026" s="6">
        <f>TCD!U2027</f>
        <v/>
      </c>
      <c r="K2026">
        <f>K2025</f>
        <v/>
      </c>
      <c r="L2026" s="151">
        <f>_xlfn.XLOOKUP(F2026,'TCD poids'!A:A,'TCD poids'!C:C)</f>
        <v/>
      </c>
      <c r="M2026">
        <f>TCD!T2027</f>
        <v/>
      </c>
      <c r="N2026">
        <f>IF(I2026="",0.2,LOOKUP(I2026,'Pays TVA'!A:A,'Pays TVA'!B:B))</f>
        <v/>
      </c>
      <c r="O2026" s="151">
        <f>IF(TCD!M2027="","",TCD!M2027)</f>
        <v/>
      </c>
      <c r="P2026" s="151">
        <f>IF(TCD!J2027="","",TCD!J2027)</f>
        <v/>
      </c>
      <c r="Q2026" s="151">
        <f>IF(AND(TCD!L2027="",TCD!Q2027=""),"",IF(SUM(TCD!L2027,TCD!Q2027)&gt;15,29,9.5))</f>
        <v/>
      </c>
      <c r="R2026" s="151">
        <f>_xlfn.XLOOKUP(F2026,TCD!E:E,TCD!K:K,"")</f>
        <v/>
      </c>
      <c r="S2026" s="151">
        <f>IF(TCD!I2027="","",IF(TCD!I2027&gt;8.5,17,8.5))</f>
        <v/>
      </c>
      <c r="T2026" s="151">
        <f>TCD!Y2027</f>
        <v/>
      </c>
    </row>
    <row r="2027">
      <c r="A2027" s="13">
        <f>TCD!V2028</f>
        <v/>
      </c>
      <c r="B2027" s="1">
        <f>B2026</f>
        <v/>
      </c>
      <c r="F2027">
        <f>TCD!E2028</f>
        <v/>
      </c>
      <c r="H2027" s="6">
        <f>IF(RIGHT(J2027,3)="BTB","E","P")</f>
        <v/>
      </c>
      <c r="I2027">
        <f>LOOKUP(F2027,'Facture Chronopost'!L:L,'Facture Chronopost'!H:H)</f>
        <v/>
      </c>
      <c r="J2027" s="6">
        <f>TCD!U2028</f>
        <v/>
      </c>
      <c r="K2027">
        <f>K2026</f>
        <v/>
      </c>
      <c r="L2027" s="151">
        <f>_xlfn.XLOOKUP(F2027,'TCD poids'!A:A,'TCD poids'!C:C)</f>
        <v/>
      </c>
      <c r="M2027">
        <f>TCD!T2028</f>
        <v/>
      </c>
      <c r="N2027">
        <f>IF(I2027="",0.2,LOOKUP(I2027,'Pays TVA'!A:A,'Pays TVA'!B:B))</f>
        <v/>
      </c>
      <c r="O2027" s="151">
        <f>IF(TCD!M2028="","",TCD!M2028)</f>
        <v/>
      </c>
      <c r="P2027" s="151">
        <f>IF(TCD!J2028="","",TCD!J2028)</f>
        <v/>
      </c>
      <c r="Q2027" s="151">
        <f>IF(AND(TCD!L2028="",TCD!Q2028=""),"",IF(SUM(TCD!L2028,TCD!Q2028)&gt;15,29,9.5))</f>
        <v/>
      </c>
      <c r="R2027" s="151">
        <f>_xlfn.XLOOKUP(F2027,TCD!E:E,TCD!K:K,"")</f>
        <v/>
      </c>
      <c r="S2027" s="151">
        <f>IF(TCD!I2028="","",IF(TCD!I2028&gt;8.5,17,8.5))</f>
        <v/>
      </c>
      <c r="T2027" s="151">
        <f>TCD!Y2028</f>
        <v/>
      </c>
    </row>
    <row r="2028">
      <c r="A2028" s="13">
        <f>TCD!V2029</f>
        <v/>
      </c>
      <c r="B2028" s="1">
        <f>B2027</f>
        <v/>
      </c>
      <c r="F2028">
        <f>TCD!E2029</f>
        <v/>
      </c>
      <c r="H2028" s="6">
        <f>IF(RIGHT(J2028,3)="BTB","E","P")</f>
        <v/>
      </c>
      <c r="I2028">
        <f>LOOKUP(F2028,'Facture Chronopost'!L:L,'Facture Chronopost'!H:H)</f>
        <v/>
      </c>
      <c r="J2028" s="6">
        <f>TCD!U2029</f>
        <v/>
      </c>
      <c r="K2028">
        <f>K2027</f>
        <v/>
      </c>
      <c r="L2028" s="151">
        <f>_xlfn.XLOOKUP(F2028,'TCD poids'!A:A,'TCD poids'!C:C)</f>
        <v/>
      </c>
      <c r="M2028">
        <f>TCD!T2029</f>
        <v/>
      </c>
      <c r="N2028">
        <f>IF(I2028="",0.2,LOOKUP(I2028,'Pays TVA'!A:A,'Pays TVA'!B:B))</f>
        <v/>
      </c>
      <c r="O2028" s="151">
        <f>IF(TCD!M2029="","",TCD!M2029)</f>
        <v/>
      </c>
      <c r="P2028" s="151">
        <f>IF(TCD!J2029="","",TCD!J2029)</f>
        <v/>
      </c>
      <c r="Q2028" s="151">
        <f>IF(AND(TCD!L2029="",TCD!Q2029=""),"",IF(SUM(TCD!L2029,TCD!Q2029)&gt;15,29,9.5))</f>
        <v/>
      </c>
      <c r="R2028" s="151">
        <f>_xlfn.XLOOKUP(F2028,TCD!E:E,TCD!K:K,"")</f>
        <v/>
      </c>
      <c r="S2028" s="151">
        <f>IF(TCD!I2029="","",IF(TCD!I2029&gt;8.5,17,8.5))</f>
        <v/>
      </c>
      <c r="T2028" s="151">
        <f>TCD!Y2029</f>
        <v/>
      </c>
    </row>
    <row r="2029">
      <c r="A2029" s="13">
        <f>TCD!V2030</f>
        <v/>
      </c>
      <c r="B2029" s="1">
        <f>B2028</f>
        <v/>
      </c>
      <c r="F2029">
        <f>TCD!E2030</f>
        <v/>
      </c>
      <c r="H2029" s="6">
        <f>IF(RIGHT(J2029,3)="BTB","E","P")</f>
        <v/>
      </c>
      <c r="I2029">
        <f>LOOKUP(F2029,'Facture Chronopost'!L:L,'Facture Chronopost'!H:H)</f>
        <v/>
      </c>
      <c r="J2029" s="6">
        <f>TCD!U2030</f>
        <v/>
      </c>
      <c r="K2029">
        <f>K2028</f>
        <v/>
      </c>
      <c r="L2029" s="151">
        <f>_xlfn.XLOOKUP(F2029,'TCD poids'!A:A,'TCD poids'!C:C)</f>
        <v/>
      </c>
      <c r="M2029">
        <f>TCD!T2030</f>
        <v/>
      </c>
      <c r="N2029">
        <f>IF(I2029="",0.2,LOOKUP(I2029,'Pays TVA'!A:A,'Pays TVA'!B:B))</f>
        <v/>
      </c>
      <c r="O2029" s="151">
        <f>IF(TCD!M2030="","",TCD!M2030)</f>
        <v/>
      </c>
      <c r="P2029" s="151">
        <f>IF(TCD!J2030="","",TCD!J2030)</f>
        <v/>
      </c>
      <c r="Q2029" s="151">
        <f>IF(AND(TCD!L2030="",TCD!Q2030=""),"",IF(SUM(TCD!L2030,TCD!Q2030)&gt;15,29,9.5))</f>
        <v/>
      </c>
      <c r="R2029" s="151">
        <f>_xlfn.XLOOKUP(F2029,TCD!E:E,TCD!K:K,"")</f>
        <v/>
      </c>
      <c r="S2029" s="151">
        <f>IF(TCD!I2030="","",IF(TCD!I2030&gt;8.5,17,8.5))</f>
        <v/>
      </c>
      <c r="T2029" s="151">
        <f>TCD!Y2030</f>
        <v/>
      </c>
    </row>
    <row r="2030">
      <c r="A2030" s="13">
        <f>TCD!V2031</f>
        <v/>
      </c>
      <c r="B2030" s="1">
        <f>B2029</f>
        <v/>
      </c>
      <c r="F2030">
        <f>TCD!E2031</f>
        <v/>
      </c>
      <c r="H2030" s="6">
        <f>IF(RIGHT(J2030,3)="BTB","E","P")</f>
        <v/>
      </c>
      <c r="I2030">
        <f>LOOKUP(F2030,'Facture Chronopost'!L:L,'Facture Chronopost'!H:H)</f>
        <v/>
      </c>
      <c r="J2030" s="6">
        <f>TCD!U2031</f>
        <v/>
      </c>
      <c r="K2030">
        <f>K2029</f>
        <v/>
      </c>
      <c r="L2030" s="151">
        <f>_xlfn.XLOOKUP(F2030,'TCD poids'!A:A,'TCD poids'!C:C)</f>
        <v/>
      </c>
      <c r="M2030">
        <f>TCD!T2031</f>
        <v/>
      </c>
      <c r="N2030">
        <f>IF(I2030="",0.2,LOOKUP(I2030,'Pays TVA'!A:A,'Pays TVA'!B:B))</f>
        <v/>
      </c>
      <c r="O2030" s="151">
        <f>IF(TCD!M2031="","",TCD!M2031)</f>
        <v/>
      </c>
      <c r="P2030" s="151">
        <f>IF(TCD!J2031="","",TCD!J2031)</f>
        <v/>
      </c>
      <c r="Q2030" s="151">
        <f>IF(AND(TCD!L2031="",TCD!Q2031=""),"",IF(SUM(TCD!L2031,TCD!Q2031)&gt;15,29,9.5))</f>
        <v/>
      </c>
      <c r="R2030" s="151">
        <f>_xlfn.XLOOKUP(F2030,TCD!E:E,TCD!K:K,"")</f>
        <v/>
      </c>
      <c r="S2030" s="151">
        <f>IF(TCD!I2031="","",IF(TCD!I2031&gt;8.5,17,8.5))</f>
        <v/>
      </c>
      <c r="T2030" s="151">
        <f>TCD!Y2031</f>
        <v/>
      </c>
    </row>
    <row r="2031">
      <c r="A2031" s="13">
        <f>TCD!V2032</f>
        <v/>
      </c>
      <c r="B2031" s="1">
        <f>B2030</f>
        <v/>
      </c>
      <c r="F2031">
        <f>TCD!E2032</f>
        <v/>
      </c>
      <c r="H2031" s="6">
        <f>IF(RIGHT(J2031,3)="BTB","E","P")</f>
        <v/>
      </c>
      <c r="I2031">
        <f>LOOKUP(F2031,'Facture Chronopost'!L:L,'Facture Chronopost'!H:H)</f>
        <v/>
      </c>
      <c r="J2031" s="6">
        <f>TCD!U2032</f>
        <v/>
      </c>
      <c r="K2031">
        <f>K2030</f>
        <v/>
      </c>
      <c r="L2031" s="151">
        <f>_xlfn.XLOOKUP(F2031,'TCD poids'!A:A,'TCD poids'!C:C)</f>
        <v/>
      </c>
      <c r="M2031">
        <f>TCD!T2032</f>
        <v/>
      </c>
      <c r="N2031">
        <f>IF(I2031="",0.2,LOOKUP(I2031,'Pays TVA'!A:A,'Pays TVA'!B:B))</f>
        <v/>
      </c>
      <c r="O2031" s="151">
        <f>IF(TCD!M2032="","",TCD!M2032)</f>
        <v/>
      </c>
      <c r="P2031" s="151">
        <f>IF(TCD!J2032="","",TCD!J2032)</f>
        <v/>
      </c>
      <c r="Q2031" s="151">
        <f>IF(AND(TCD!L2032="",TCD!Q2032=""),"",IF(SUM(TCD!L2032,TCD!Q2032)&gt;15,29,9.5))</f>
        <v/>
      </c>
      <c r="R2031" s="151">
        <f>_xlfn.XLOOKUP(F2031,TCD!E:E,TCD!K:K,"")</f>
        <v/>
      </c>
      <c r="S2031" s="151">
        <f>IF(TCD!I2032="","",IF(TCD!I2032&gt;8.5,17,8.5))</f>
        <v/>
      </c>
      <c r="T2031" s="151">
        <f>TCD!Y2032</f>
        <v/>
      </c>
    </row>
    <row r="2032">
      <c r="A2032" s="13">
        <f>TCD!V2033</f>
        <v/>
      </c>
      <c r="B2032" s="1">
        <f>B2031</f>
        <v/>
      </c>
      <c r="F2032">
        <f>TCD!E2033</f>
        <v/>
      </c>
      <c r="H2032" s="6">
        <f>IF(RIGHT(J2032,3)="BTB","E","P")</f>
        <v/>
      </c>
      <c r="I2032">
        <f>LOOKUP(F2032,'Facture Chronopost'!L:L,'Facture Chronopost'!H:H)</f>
        <v/>
      </c>
      <c r="J2032" s="6">
        <f>TCD!U2033</f>
        <v/>
      </c>
      <c r="K2032">
        <f>K2031</f>
        <v/>
      </c>
      <c r="L2032" s="151">
        <f>_xlfn.XLOOKUP(F2032,'TCD poids'!A:A,'TCD poids'!C:C)</f>
        <v/>
      </c>
      <c r="M2032">
        <f>TCD!T2033</f>
        <v/>
      </c>
      <c r="N2032">
        <f>IF(I2032="",0.2,LOOKUP(I2032,'Pays TVA'!A:A,'Pays TVA'!B:B))</f>
        <v/>
      </c>
      <c r="O2032" s="151">
        <f>IF(TCD!M2033="","",TCD!M2033)</f>
        <v/>
      </c>
      <c r="P2032" s="151">
        <f>IF(TCD!J2033="","",TCD!J2033)</f>
        <v/>
      </c>
      <c r="Q2032" s="151">
        <f>IF(AND(TCD!L2033="",TCD!Q2033=""),"",IF(SUM(TCD!L2033,TCD!Q2033)&gt;15,29,9.5))</f>
        <v/>
      </c>
      <c r="R2032" s="151">
        <f>_xlfn.XLOOKUP(F2032,TCD!E:E,TCD!K:K,"")</f>
        <v/>
      </c>
      <c r="S2032" s="151">
        <f>IF(TCD!I2033="","",IF(TCD!I2033&gt;8.5,17,8.5))</f>
        <v/>
      </c>
      <c r="T2032" s="151">
        <f>TCD!Y2033</f>
        <v/>
      </c>
    </row>
    <row r="2033">
      <c r="A2033" s="13">
        <f>TCD!V2034</f>
        <v/>
      </c>
      <c r="B2033" s="1">
        <f>B2032</f>
        <v/>
      </c>
      <c r="F2033">
        <f>TCD!E2034</f>
        <v/>
      </c>
      <c r="H2033" s="6">
        <f>IF(RIGHT(J2033,3)="BTB","E","P")</f>
        <v/>
      </c>
      <c r="I2033">
        <f>LOOKUP(F2033,'Facture Chronopost'!L:L,'Facture Chronopost'!H:H)</f>
        <v/>
      </c>
      <c r="J2033" s="6">
        <f>TCD!U2034</f>
        <v/>
      </c>
      <c r="K2033">
        <f>K2032</f>
        <v/>
      </c>
      <c r="L2033" s="151">
        <f>_xlfn.XLOOKUP(F2033,'TCD poids'!A:A,'TCD poids'!C:C)</f>
        <v/>
      </c>
      <c r="M2033">
        <f>TCD!T2034</f>
        <v/>
      </c>
      <c r="N2033">
        <f>IF(I2033="",0.2,LOOKUP(I2033,'Pays TVA'!A:A,'Pays TVA'!B:B))</f>
        <v/>
      </c>
      <c r="O2033" s="151">
        <f>IF(TCD!M2034="","",TCD!M2034)</f>
        <v/>
      </c>
      <c r="P2033" s="151">
        <f>IF(TCD!J2034="","",TCD!J2034)</f>
        <v/>
      </c>
      <c r="Q2033" s="151">
        <f>IF(AND(TCD!L2034="",TCD!Q2034=""),"",IF(SUM(TCD!L2034,TCD!Q2034)&gt;15,29,9.5))</f>
        <v/>
      </c>
      <c r="R2033" s="151">
        <f>_xlfn.XLOOKUP(F2033,TCD!E:E,TCD!K:K,"")</f>
        <v/>
      </c>
      <c r="S2033" s="151">
        <f>IF(TCD!I2034="","",IF(TCD!I2034&gt;8.5,17,8.5))</f>
        <v/>
      </c>
      <c r="T2033" s="151">
        <f>TCD!Y2034</f>
        <v/>
      </c>
    </row>
    <row r="2034">
      <c r="A2034" s="13">
        <f>TCD!V2035</f>
        <v/>
      </c>
      <c r="B2034" s="1">
        <f>B2033</f>
        <v/>
      </c>
      <c r="F2034">
        <f>TCD!E2035</f>
        <v/>
      </c>
      <c r="H2034" s="6">
        <f>IF(RIGHT(J2034,3)="BTB","E","P")</f>
        <v/>
      </c>
      <c r="I2034">
        <f>LOOKUP(F2034,'Facture Chronopost'!L:L,'Facture Chronopost'!H:H)</f>
        <v/>
      </c>
      <c r="J2034" s="6">
        <f>TCD!U2035</f>
        <v/>
      </c>
      <c r="K2034">
        <f>K2033</f>
        <v/>
      </c>
      <c r="L2034" s="151">
        <f>_xlfn.XLOOKUP(F2034,'TCD poids'!A:A,'TCD poids'!C:C)</f>
        <v/>
      </c>
      <c r="M2034">
        <f>TCD!T2035</f>
        <v/>
      </c>
      <c r="N2034">
        <f>IF(I2034="",0.2,LOOKUP(I2034,'Pays TVA'!A:A,'Pays TVA'!B:B))</f>
        <v/>
      </c>
      <c r="O2034" s="151">
        <f>IF(TCD!M2035="","",TCD!M2035)</f>
        <v/>
      </c>
      <c r="P2034" s="151">
        <f>IF(TCD!J2035="","",TCD!J2035)</f>
        <v/>
      </c>
      <c r="Q2034" s="151">
        <f>IF(AND(TCD!L2035="",TCD!Q2035=""),"",IF(SUM(TCD!L2035,TCD!Q2035)&gt;15,29,9.5))</f>
        <v/>
      </c>
      <c r="R2034" s="151">
        <f>_xlfn.XLOOKUP(F2034,TCD!E:E,TCD!K:K,"")</f>
        <v/>
      </c>
      <c r="S2034" s="151">
        <f>IF(TCD!I2035="","",IF(TCD!I2035&gt;8.5,17,8.5))</f>
        <v/>
      </c>
      <c r="T2034" s="151">
        <f>TCD!Y2035</f>
        <v/>
      </c>
    </row>
    <row r="2035">
      <c r="A2035" s="13">
        <f>TCD!V2036</f>
        <v/>
      </c>
      <c r="B2035" s="1">
        <f>B2034</f>
        <v/>
      </c>
      <c r="F2035">
        <f>TCD!E2036</f>
        <v/>
      </c>
      <c r="H2035" s="6">
        <f>IF(RIGHT(J2035,3)="BTB","E","P")</f>
        <v/>
      </c>
      <c r="I2035">
        <f>LOOKUP(F2035,'Facture Chronopost'!L:L,'Facture Chronopost'!H:H)</f>
        <v/>
      </c>
      <c r="J2035" s="6">
        <f>TCD!U2036</f>
        <v/>
      </c>
      <c r="K2035">
        <f>K2034</f>
        <v/>
      </c>
      <c r="L2035" s="151">
        <f>_xlfn.XLOOKUP(F2035,'TCD poids'!A:A,'TCD poids'!C:C)</f>
        <v/>
      </c>
      <c r="M2035">
        <f>TCD!T2036</f>
        <v/>
      </c>
      <c r="N2035">
        <f>IF(I2035="",0.2,LOOKUP(I2035,'Pays TVA'!A:A,'Pays TVA'!B:B))</f>
        <v/>
      </c>
      <c r="O2035" s="151">
        <f>IF(TCD!M2036="","",TCD!M2036)</f>
        <v/>
      </c>
      <c r="P2035" s="151">
        <f>IF(TCD!J2036="","",TCD!J2036)</f>
        <v/>
      </c>
      <c r="Q2035" s="151">
        <f>IF(AND(TCD!L2036="",TCD!Q2036=""),"",IF(SUM(TCD!L2036,TCD!Q2036)&gt;15,29,9.5))</f>
        <v/>
      </c>
      <c r="R2035" s="151">
        <f>_xlfn.XLOOKUP(F2035,TCD!E:E,TCD!K:K,"")</f>
        <v/>
      </c>
      <c r="S2035" s="151">
        <f>IF(TCD!I2036="","",IF(TCD!I2036&gt;8.5,17,8.5))</f>
        <v/>
      </c>
      <c r="T2035" s="151">
        <f>TCD!Y2036</f>
        <v/>
      </c>
    </row>
    <row r="2036">
      <c r="A2036" s="13">
        <f>TCD!V2037</f>
        <v/>
      </c>
      <c r="B2036" s="1">
        <f>B2035</f>
        <v/>
      </c>
      <c r="F2036">
        <f>TCD!E2037</f>
        <v/>
      </c>
      <c r="H2036" s="6">
        <f>IF(RIGHT(J2036,3)="BTB","E","P")</f>
        <v/>
      </c>
      <c r="I2036">
        <f>LOOKUP(F2036,'Facture Chronopost'!L:L,'Facture Chronopost'!H:H)</f>
        <v/>
      </c>
      <c r="J2036" s="6">
        <f>TCD!U2037</f>
        <v/>
      </c>
      <c r="K2036">
        <f>K2035</f>
        <v/>
      </c>
      <c r="L2036" s="151">
        <f>_xlfn.XLOOKUP(F2036,'TCD poids'!A:A,'TCD poids'!C:C)</f>
        <v/>
      </c>
      <c r="M2036">
        <f>TCD!T2037</f>
        <v/>
      </c>
      <c r="N2036">
        <f>IF(I2036="",0.2,LOOKUP(I2036,'Pays TVA'!A:A,'Pays TVA'!B:B))</f>
        <v/>
      </c>
      <c r="O2036" s="151">
        <f>IF(TCD!M2037="","",TCD!M2037)</f>
        <v/>
      </c>
      <c r="P2036" s="151">
        <f>IF(TCD!J2037="","",TCD!J2037)</f>
        <v/>
      </c>
      <c r="Q2036" s="151">
        <f>IF(AND(TCD!L2037="",TCD!Q2037=""),"",IF(SUM(TCD!L2037,TCD!Q2037)&gt;15,29,9.5))</f>
        <v/>
      </c>
      <c r="R2036" s="151">
        <f>_xlfn.XLOOKUP(F2036,TCD!E:E,TCD!K:K,"")</f>
        <v/>
      </c>
      <c r="S2036" s="151">
        <f>IF(TCD!I2037="","",IF(TCD!I2037&gt;8.5,17,8.5))</f>
        <v/>
      </c>
      <c r="T2036" s="151">
        <f>TCD!Y2037</f>
        <v/>
      </c>
    </row>
    <row r="2037">
      <c r="A2037" s="13">
        <f>TCD!V2038</f>
        <v/>
      </c>
      <c r="B2037" s="1">
        <f>B2036</f>
        <v/>
      </c>
      <c r="F2037">
        <f>TCD!E2038</f>
        <v/>
      </c>
      <c r="H2037" s="6">
        <f>IF(RIGHT(J2037,3)="BTB","E","P")</f>
        <v/>
      </c>
      <c r="I2037">
        <f>LOOKUP(F2037,'Facture Chronopost'!L:L,'Facture Chronopost'!H:H)</f>
        <v/>
      </c>
      <c r="J2037" s="6">
        <f>TCD!U2038</f>
        <v/>
      </c>
      <c r="K2037">
        <f>K2036</f>
        <v/>
      </c>
      <c r="L2037" s="151">
        <f>_xlfn.XLOOKUP(F2037,'TCD poids'!A:A,'TCD poids'!C:C)</f>
        <v/>
      </c>
      <c r="M2037">
        <f>TCD!T2038</f>
        <v/>
      </c>
      <c r="N2037">
        <f>IF(I2037="",0.2,LOOKUP(I2037,'Pays TVA'!A:A,'Pays TVA'!B:B))</f>
        <v/>
      </c>
      <c r="O2037" s="151">
        <f>IF(TCD!M2038="","",TCD!M2038)</f>
        <v/>
      </c>
      <c r="P2037" s="151">
        <f>IF(TCD!J2038="","",TCD!J2038)</f>
        <v/>
      </c>
      <c r="Q2037" s="151">
        <f>IF(AND(TCD!L2038="",TCD!Q2038=""),"",IF(SUM(TCD!L2038,TCD!Q2038)&gt;15,29,9.5))</f>
        <v/>
      </c>
      <c r="R2037" s="151">
        <f>_xlfn.XLOOKUP(F2037,TCD!E:E,TCD!K:K,"")</f>
        <v/>
      </c>
      <c r="S2037" s="151">
        <f>IF(TCD!I2038="","",IF(TCD!I2038&gt;8.5,17,8.5))</f>
        <v/>
      </c>
      <c r="T2037" s="151">
        <f>TCD!Y2038</f>
        <v/>
      </c>
    </row>
    <row r="2038">
      <c r="A2038" s="13">
        <f>TCD!V2039</f>
        <v/>
      </c>
      <c r="B2038" s="1">
        <f>B2037</f>
        <v/>
      </c>
      <c r="F2038">
        <f>TCD!E2039</f>
        <v/>
      </c>
      <c r="H2038" s="6">
        <f>IF(RIGHT(J2038,3)="BTB","E","P")</f>
        <v/>
      </c>
      <c r="I2038">
        <f>LOOKUP(F2038,'Facture Chronopost'!L:L,'Facture Chronopost'!H:H)</f>
        <v/>
      </c>
      <c r="J2038" s="6">
        <f>TCD!U2039</f>
        <v/>
      </c>
      <c r="K2038">
        <f>K2037</f>
        <v/>
      </c>
      <c r="L2038" s="151">
        <f>_xlfn.XLOOKUP(F2038,'TCD poids'!A:A,'TCD poids'!C:C)</f>
        <v/>
      </c>
      <c r="M2038">
        <f>TCD!T2039</f>
        <v/>
      </c>
      <c r="N2038">
        <f>IF(I2038="",0.2,LOOKUP(I2038,'Pays TVA'!A:A,'Pays TVA'!B:B))</f>
        <v/>
      </c>
      <c r="O2038" s="151">
        <f>IF(TCD!M2039="","",TCD!M2039)</f>
        <v/>
      </c>
      <c r="P2038" s="151">
        <f>IF(TCD!J2039="","",TCD!J2039)</f>
        <v/>
      </c>
      <c r="Q2038" s="151">
        <f>IF(AND(TCD!L2039="",TCD!Q2039=""),"",IF(SUM(TCD!L2039,TCD!Q2039)&gt;15,29,9.5))</f>
        <v/>
      </c>
      <c r="R2038" s="151">
        <f>_xlfn.XLOOKUP(F2038,TCD!E:E,TCD!K:K,"")</f>
        <v/>
      </c>
      <c r="S2038" s="151">
        <f>IF(TCD!I2039="","",IF(TCD!I2039&gt;8.5,17,8.5))</f>
        <v/>
      </c>
      <c r="T2038" s="151">
        <f>TCD!Y2039</f>
        <v/>
      </c>
    </row>
    <row r="2039">
      <c r="A2039" s="13">
        <f>TCD!V2040</f>
        <v/>
      </c>
      <c r="B2039" s="1">
        <f>B2038</f>
        <v/>
      </c>
      <c r="F2039">
        <f>TCD!E2040</f>
        <v/>
      </c>
      <c r="H2039" s="6">
        <f>IF(RIGHT(J2039,3)="BTB","E","P")</f>
        <v/>
      </c>
      <c r="I2039">
        <f>LOOKUP(F2039,'Facture Chronopost'!L:L,'Facture Chronopost'!H:H)</f>
        <v/>
      </c>
      <c r="J2039" s="6">
        <f>TCD!U2040</f>
        <v/>
      </c>
      <c r="K2039">
        <f>K2038</f>
        <v/>
      </c>
      <c r="L2039" s="151">
        <f>_xlfn.XLOOKUP(F2039,'TCD poids'!A:A,'TCD poids'!C:C)</f>
        <v/>
      </c>
      <c r="M2039">
        <f>TCD!T2040</f>
        <v/>
      </c>
      <c r="N2039">
        <f>IF(I2039="",0.2,LOOKUP(I2039,'Pays TVA'!A:A,'Pays TVA'!B:B))</f>
        <v/>
      </c>
      <c r="O2039" s="151">
        <f>IF(TCD!M2040="","",TCD!M2040)</f>
        <v/>
      </c>
      <c r="P2039" s="151">
        <f>IF(TCD!J2040="","",TCD!J2040)</f>
        <v/>
      </c>
      <c r="Q2039" s="151">
        <f>IF(AND(TCD!L2040="",TCD!Q2040=""),"",IF(SUM(TCD!L2040,TCD!Q2040)&gt;15,29,9.5))</f>
        <v/>
      </c>
      <c r="R2039" s="151">
        <f>_xlfn.XLOOKUP(F2039,TCD!E:E,TCD!K:K,"")</f>
        <v/>
      </c>
      <c r="S2039" s="151">
        <f>IF(TCD!I2040="","",IF(TCD!I2040&gt;8.5,17,8.5))</f>
        <v/>
      </c>
      <c r="T2039" s="151">
        <f>TCD!Y2040</f>
        <v/>
      </c>
    </row>
    <row r="2040">
      <c r="A2040" s="13">
        <f>TCD!V2041</f>
        <v/>
      </c>
      <c r="B2040" s="1">
        <f>B2039</f>
        <v/>
      </c>
      <c r="F2040">
        <f>TCD!E2041</f>
        <v/>
      </c>
      <c r="H2040" s="6">
        <f>IF(RIGHT(J2040,3)="BTB","E","P")</f>
        <v/>
      </c>
      <c r="I2040">
        <f>LOOKUP(F2040,'Facture Chronopost'!L:L,'Facture Chronopost'!H:H)</f>
        <v/>
      </c>
      <c r="J2040" s="6">
        <f>TCD!U2041</f>
        <v/>
      </c>
      <c r="K2040">
        <f>K2039</f>
        <v/>
      </c>
      <c r="L2040" s="151">
        <f>_xlfn.XLOOKUP(F2040,'TCD poids'!A:A,'TCD poids'!C:C)</f>
        <v/>
      </c>
      <c r="M2040">
        <f>TCD!T2041</f>
        <v/>
      </c>
      <c r="N2040">
        <f>IF(I2040="",0.2,LOOKUP(I2040,'Pays TVA'!A:A,'Pays TVA'!B:B))</f>
        <v/>
      </c>
      <c r="O2040" s="151">
        <f>IF(TCD!M2041="","",TCD!M2041)</f>
        <v/>
      </c>
      <c r="P2040" s="151">
        <f>IF(TCD!J2041="","",TCD!J2041)</f>
        <v/>
      </c>
      <c r="Q2040" s="151">
        <f>IF(AND(TCD!L2041="",TCD!Q2041=""),"",IF(SUM(TCD!L2041,TCD!Q2041)&gt;15,29,9.5))</f>
        <v/>
      </c>
      <c r="R2040" s="151">
        <f>_xlfn.XLOOKUP(F2040,TCD!E:E,TCD!K:K,"")</f>
        <v/>
      </c>
      <c r="S2040" s="151">
        <f>IF(TCD!I2041="","",IF(TCD!I2041&gt;8.5,17,8.5))</f>
        <v/>
      </c>
      <c r="T2040" s="151">
        <f>TCD!Y2041</f>
        <v/>
      </c>
    </row>
    <row r="2041">
      <c r="A2041" s="13">
        <f>TCD!V2042</f>
        <v/>
      </c>
      <c r="B2041" s="1">
        <f>B2040</f>
        <v/>
      </c>
      <c r="F2041">
        <f>TCD!E2042</f>
        <v/>
      </c>
      <c r="H2041" s="6">
        <f>IF(RIGHT(J2041,3)="BTB","E","P")</f>
        <v/>
      </c>
      <c r="I2041">
        <f>LOOKUP(F2041,'Facture Chronopost'!L:L,'Facture Chronopost'!H:H)</f>
        <v/>
      </c>
      <c r="J2041" s="6">
        <f>TCD!U2042</f>
        <v/>
      </c>
      <c r="K2041">
        <f>K2040</f>
        <v/>
      </c>
      <c r="L2041" s="151">
        <f>_xlfn.XLOOKUP(F2041,'TCD poids'!A:A,'TCD poids'!C:C)</f>
        <v/>
      </c>
      <c r="M2041">
        <f>TCD!T2042</f>
        <v/>
      </c>
      <c r="N2041">
        <f>IF(I2041="",0.2,LOOKUP(I2041,'Pays TVA'!A:A,'Pays TVA'!B:B))</f>
        <v/>
      </c>
      <c r="O2041" s="151">
        <f>IF(TCD!M2042="","",TCD!M2042)</f>
        <v/>
      </c>
      <c r="P2041" s="151">
        <f>IF(TCD!J2042="","",TCD!J2042)</f>
        <v/>
      </c>
      <c r="Q2041" s="151">
        <f>IF(AND(TCD!L2042="",TCD!Q2042=""),"",IF(SUM(TCD!L2042,TCD!Q2042)&gt;15,29,9.5))</f>
        <v/>
      </c>
      <c r="R2041" s="151">
        <f>_xlfn.XLOOKUP(F2041,TCD!E:E,TCD!K:K,"")</f>
        <v/>
      </c>
      <c r="S2041" s="151">
        <f>IF(TCD!I2042="","",IF(TCD!I2042&gt;8.5,17,8.5))</f>
        <v/>
      </c>
      <c r="T2041" s="151">
        <f>TCD!Y2042</f>
        <v/>
      </c>
    </row>
    <row r="2042">
      <c r="A2042" s="13">
        <f>TCD!V2043</f>
        <v/>
      </c>
      <c r="B2042" s="1">
        <f>B2041</f>
        <v/>
      </c>
      <c r="F2042">
        <f>TCD!E2043</f>
        <v/>
      </c>
      <c r="H2042" s="6">
        <f>IF(RIGHT(J2042,3)="BTB","E","P")</f>
        <v/>
      </c>
      <c r="I2042">
        <f>LOOKUP(F2042,'Facture Chronopost'!L:L,'Facture Chronopost'!H:H)</f>
        <v/>
      </c>
      <c r="J2042" s="6">
        <f>TCD!U2043</f>
        <v/>
      </c>
      <c r="K2042">
        <f>K2041</f>
        <v/>
      </c>
      <c r="L2042" s="151">
        <f>_xlfn.XLOOKUP(F2042,'TCD poids'!A:A,'TCD poids'!C:C)</f>
        <v/>
      </c>
      <c r="M2042">
        <f>TCD!T2043</f>
        <v/>
      </c>
      <c r="N2042">
        <f>IF(I2042="",0.2,LOOKUP(I2042,'Pays TVA'!A:A,'Pays TVA'!B:B))</f>
        <v/>
      </c>
      <c r="O2042" s="151">
        <f>IF(TCD!M2043="","",TCD!M2043)</f>
        <v/>
      </c>
      <c r="P2042" s="151">
        <f>IF(TCD!J2043="","",TCD!J2043)</f>
        <v/>
      </c>
      <c r="Q2042" s="151">
        <f>IF(AND(TCD!L2043="",TCD!Q2043=""),"",IF(SUM(TCD!L2043,TCD!Q2043)&gt;15,29,9.5))</f>
        <v/>
      </c>
      <c r="R2042" s="151">
        <f>_xlfn.XLOOKUP(F2042,TCD!E:E,TCD!K:K,"")</f>
        <v/>
      </c>
      <c r="S2042" s="151">
        <f>IF(TCD!I2043="","",IF(TCD!I2043&gt;8.5,17,8.5))</f>
        <v/>
      </c>
      <c r="T2042" s="151">
        <f>TCD!Y2043</f>
        <v/>
      </c>
    </row>
    <row r="2043">
      <c r="A2043" s="13">
        <f>TCD!V2044</f>
        <v/>
      </c>
      <c r="B2043" s="1">
        <f>B2042</f>
        <v/>
      </c>
      <c r="F2043">
        <f>TCD!E2044</f>
        <v/>
      </c>
      <c r="H2043" s="6">
        <f>IF(RIGHT(J2043,3)="BTB","E","P")</f>
        <v/>
      </c>
      <c r="I2043">
        <f>LOOKUP(F2043,'Facture Chronopost'!L:L,'Facture Chronopost'!H:H)</f>
        <v/>
      </c>
      <c r="J2043" s="6">
        <f>TCD!U2044</f>
        <v/>
      </c>
      <c r="K2043">
        <f>K2042</f>
        <v/>
      </c>
      <c r="L2043" s="151">
        <f>_xlfn.XLOOKUP(F2043,'TCD poids'!A:A,'TCD poids'!C:C)</f>
        <v/>
      </c>
      <c r="M2043">
        <f>TCD!T2044</f>
        <v/>
      </c>
      <c r="N2043">
        <f>IF(I2043="",0.2,LOOKUP(I2043,'Pays TVA'!A:A,'Pays TVA'!B:B))</f>
        <v/>
      </c>
      <c r="O2043" s="151">
        <f>IF(TCD!M2044="","",TCD!M2044)</f>
        <v/>
      </c>
      <c r="P2043" s="151">
        <f>IF(TCD!J2044="","",TCD!J2044)</f>
        <v/>
      </c>
      <c r="Q2043" s="151">
        <f>IF(AND(TCD!L2044="",TCD!Q2044=""),"",IF(SUM(TCD!L2044,TCD!Q2044)&gt;15,29,9.5))</f>
        <v/>
      </c>
      <c r="R2043" s="151">
        <f>_xlfn.XLOOKUP(F2043,TCD!E:E,TCD!K:K,"")</f>
        <v/>
      </c>
      <c r="S2043" s="151">
        <f>IF(TCD!I2044="","",IF(TCD!I2044&gt;8.5,17,8.5))</f>
        <v/>
      </c>
      <c r="T2043" s="151">
        <f>TCD!Y2044</f>
        <v/>
      </c>
    </row>
    <row r="2044">
      <c r="A2044" s="13">
        <f>TCD!V2045</f>
        <v/>
      </c>
      <c r="B2044" s="1">
        <f>B2043</f>
        <v/>
      </c>
      <c r="F2044">
        <f>TCD!E2045</f>
        <v/>
      </c>
      <c r="H2044" s="6">
        <f>IF(RIGHT(J2044,3)="BTB","E","P")</f>
        <v/>
      </c>
      <c r="I2044">
        <f>LOOKUP(F2044,'Facture Chronopost'!L:L,'Facture Chronopost'!H:H)</f>
        <v/>
      </c>
      <c r="J2044" s="6">
        <f>TCD!U2045</f>
        <v/>
      </c>
      <c r="K2044">
        <f>K2043</f>
        <v/>
      </c>
      <c r="L2044" s="151">
        <f>_xlfn.XLOOKUP(F2044,'TCD poids'!A:A,'TCD poids'!C:C)</f>
        <v/>
      </c>
      <c r="M2044">
        <f>TCD!T2045</f>
        <v/>
      </c>
      <c r="N2044">
        <f>IF(I2044="",0.2,LOOKUP(I2044,'Pays TVA'!A:A,'Pays TVA'!B:B))</f>
        <v/>
      </c>
      <c r="O2044" s="151">
        <f>IF(TCD!M2045="","",TCD!M2045)</f>
        <v/>
      </c>
      <c r="P2044" s="151">
        <f>IF(TCD!J2045="","",TCD!J2045)</f>
        <v/>
      </c>
      <c r="Q2044" s="151">
        <f>IF(AND(TCD!L2045="",TCD!Q2045=""),"",IF(SUM(TCD!L2045,TCD!Q2045)&gt;15,29,9.5))</f>
        <v/>
      </c>
      <c r="R2044" s="151">
        <f>_xlfn.XLOOKUP(F2044,TCD!E:E,TCD!K:K,"")</f>
        <v/>
      </c>
      <c r="S2044" s="151">
        <f>IF(TCD!I2045="","",IF(TCD!I2045&gt;8.5,17,8.5))</f>
        <v/>
      </c>
      <c r="T2044" s="151">
        <f>TCD!Y2045</f>
        <v/>
      </c>
    </row>
    <row r="2045">
      <c r="A2045" s="13">
        <f>TCD!V2046</f>
        <v/>
      </c>
      <c r="B2045" s="1">
        <f>B2044</f>
        <v/>
      </c>
      <c r="F2045">
        <f>TCD!E2046</f>
        <v/>
      </c>
      <c r="H2045" s="6">
        <f>IF(RIGHT(J2045,3)="BTB","E","P")</f>
        <v/>
      </c>
      <c r="I2045">
        <f>LOOKUP(F2045,'Facture Chronopost'!L:L,'Facture Chronopost'!H:H)</f>
        <v/>
      </c>
      <c r="J2045" s="6">
        <f>TCD!U2046</f>
        <v/>
      </c>
      <c r="K2045">
        <f>K2044</f>
        <v/>
      </c>
      <c r="L2045" s="151">
        <f>_xlfn.XLOOKUP(F2045,'TCD poids'!A:A,'TCD poids'!C:C)</f>
        <v/>
      </c>
      <c r="M2045">
        <f>TCD!T2046</f>
        <v/>
      </c>
      <c r="N2045">
        <f>IF(I2045="",0.2,LOOKUP(I2045,'Pays TVA'!A:A,'Pays TVA'!B:B))</f>
        <v/>
      </c>
      <c r="O2045" s="151">
        <f>IF(TCD!M2046="","",TCD!M2046)</f>
        <v/>
      </c>
      <c r="P2045" s="151">
        <f>IF(TCD!J2046="","",TCD!J2046)</f>
        <v/>
      </c>
      <c r="Q2045" s="151">
        <f>IF(AND(TCD!L2046="",TCD!Q2046=""),"",IF(SUM(TCD!L2046,TCD!Q2046)&gt;15,29,9.5))</f>
        <v/>
      </c>
      <c r="R2045" s="151">
        <f>_xlfn.XLOOKUP(F2045,TCD!E:E,TCD!K:K,"")</f>
        <v/>
      </c>
      <c r="S2045" s="151">
        <f>IF(TCD!I2046="","",IF(TCD!I2046&gt;8.5,17,8.5))</f>
        <v/>
      </c>
      <c r="T2045" s="151">
        <f>TCD!Y2046</f>
        <v/>
      </c>
    </row>
    <row r="2046">
      <c r="A2046" s="13">
        <f>TCD!V2047</f>
        <v/>
      </c>
      <c r="B2046" s="1">
        <f>B2045</f>
        <v/>
      </c>
      <c r="F2046">
        <f>TCD!E2047</f>
        <v/>
      </c>
      <c r="H2046" s="6">
        <f>IF(RIGHT(J2046,3)="BTB","E","P")</f>
        <v/>
      </c>
      <c r="I2046">
        <f>LOOKUP(F2046,'Facture Chronopost'!L:L,'Facture Chronopost'!H:H)</f>
        <v/>
      </c>
      <c r="J2046" s="6">
        <f>TCD!U2047</f>
        <v/>
      </c>
      <c r="K2046">
        <f>K2045</f>
        <v/>
      </c>
      <c r="L2046" s="151">
        <f>_xlfn.XLOOKUP(F2046,'TCD poids'!A:A,'TCD poids'!C:C)</f>
        <v/>
      </c>
      <c r="M2046">
        <f>TCD!T2047</f>
        <v/>
      </c>
      <c r="N2046">
        <f>IF(I2046="",0.2,LOOKUP(I2046,'Pays TVA'!A:A,'Pays TVA'!B:B))</f>
        <v/>
      </c>
      <c r="O2046" s="151">
        <f>IF(TCD!M2047="","",TCD!M2047)</f>
        <v/>
      </c>
      <c r="P2046" s="151">
        <f>IF(TCD!J2047="","",TCD!J2047)</f>
        <v/>
      </c>
      <c r="Q2046" s="151">
        <f>IF(AND(TCD!L2047="",TCD!Q2047=""),"",IF(SUM(TCD!L2047,TCD!Q2047)&gt;15,29,9.5))</f>
        <v/>
      </c>
      <c r="R2046" s="151">
        <f>_xlfn.XLOOKUP(F2046,TCD!E:E,TCD!K:K,"")</f>
        <v/>
      </c>
      <c r="S2046" s="151">
        <f>IF(TCD!I2047="","",IF(TCD!I2047&gt;8.5,17,8.5))</f>
        <v/>
      </c>
      <c r="T2046" s="151">
        <f>TCD!Y2047</f>
        <v/>
      </c>
    </row>
    <row r="2047">
      <c r="A2047" s="13">
        <f>TCD!V2048</f>
        <v/>
      </c>
      <c r="B2047" s="1">
        <f>B2046</f>
        <v/>
      </c>
      <c r="F2047">
        <f>TCD!E2048</f>
        <v/>
      </c>
      <c r="H2047" s="6">
        <f>IF(RIGHT(J2047,3)="BTB","E","P")</f>
        <v/>
      </c>
      <c r="I2047">
        <f>LOOKUP(F2047,'Facture Chronopost'!L:L,'Facture Chronopost'!H:H)</f>
        <v/>
      </c>
      <c r="J2047" s="6">
        <f>TCD!U2048</f>
        <v/>
      </c>
      <c r="K2047">
        <f>K2046</f>
        <v/>
      </c>
      <c r="L2047" s="151">
        <f>_xlfn.XLOOKUP(F2047,'TCD poids'!A:A,'TCD poids'!C:C)</f>
        <v/>
      </c>
      <c r="M2047">
        <f>TCD!T2048</f>
        <v/>
      </c>
      <c r="N2047">
        <f>IF(I2047="",0.2,LOOKUP(I2047,'Pays TVA'!A:A,'Pays TVA'!B:B))</f>
        <v/>
      </c>
      <c r="O2047" s="151">
        <f>IF(TCD!M2048="","",TCD!M2048)</f>
        <v/>
      </c>
      <c r="P2047" s="151">
        <f>IF(TCD!J2048="","",TCD!J2048)</f>
        <v/>
      </c>
      <c r="Q2047" s="151">
        <f>IF(AND(TCD!L2048="",TCD!Q2048=""),"",IF(SUM(TCD!L2048,TCD!Q2048)&gt;15,29,9.5))</f>
        <v/>
      </c>
      <c r="R2047" s="151">
        <f>_xlfn.XLOOKUP(F2047,TCD!E:E,TCD!K:K,"")</f>
        <v/>
      </c>
      <c r="S2047" s="151">
        <f>IF(TCD!I2048="","",IF(TCD!I2048&gt;8.5,17,8.5))</f>
        <v/>
      </c>
      <c r="T2047" s="151">
        <f>TCD!Y2048</f>
        <v/>
      </c>
    </row>
    <row r="2048">
      <c r="A2048" s="13">
        <f>TCD!V2049</f>
        <v/>
      </c>
      <c r="B2048" s="1">
        <f>B2047</f>
        <v/>
      </c>
      <c r="F2048">
        <f>TCD!E2049</f>
        <v/>
      </c>
      <c r="H2048" s="6">
        <f>IF(RIGHT(J2048,3)="BTB","E","P")</f>
        <v/>
      </c>
      <c r="I2048">
        <f>LOOKUP(F2048,'Facture Chronopost'!L:L,'Facture Chronopost'!H:H)</f>
        <v/>
      </c>
      <c r="J2048" s="6">
        <f>TCD!U2049</f>
        <v/>
      </c>
      <c r="K2048">
        <f>K2047</f>
        <v/>
      </c>
      <c r="L2048" s="151">
        <f>_xlfn.XLOOKUP(F2048,'TCD poids'!A:A,'TCD poids'!C:C)</f>
        <v/>
      </c>
      <c r="M2048">
        <f>TCD!T2049</f>
        <v/>
      </c>
      <c r="N2048">
        <f>IF(I2048="",0.2,LOOKUP(I2048,'Pays TVA'!A:A,'Pays TVA'!B:B))</f>
        <v/>
      </c>
      <c r="O2048" s="151">
        <f>IF(TCD!M2049="","",TCD!M2049)</f>
        <v/>
      </c>
      <c r="P2048" s="151">
        <f>IF(TCD!J2049="","",TCD!J2049)</f>
        <v/>
      </c>
      <c r="Q2048" s="151">
        <f>IF(AND(TCD!L2049="",TCD!Q2049=""),"",IF(SUM(TCD!L2049,TCD!Q2049)&gt;15,29,9.5))</f>
        <v/>
      </c>
      <c r="R2048" s="151">
        <f>_xlfn.XLOOKUP(F2048,TCD!E:E,TCD!K:K,"")</f>
        <v/>
      </c>
      <c r="S2048" s="151">
        <f>IF(TCD!I2049="","",IF(TCD!I2049&gt;8.5,17,8.5))</f>
        <v/>
      </c>
      <c r="T2048" s="151">
        <f>TCD!Y2049</f>
        <v/>
      </c>
    </row>
    <row r="2049">
      <c r="A2049" s="13">
        <f>TCD!V2050</f>
        <v/>
      </c>
      <c r="B2049" s="1">
        <f>B2048</f>
        <v/>
      </c>
      <c r="F2049">
        <f>TCD!E2050</f>
        <v/>
      </c>
      <c r="H2049" s="6">
        <f>IF(RIGHT(J2049,3)="BTB","E","P")</f>
        <v/>
      </c>
      <c r="I2049">
        <f>LOOKUP(F2049,'Facture Chronopost'!L:L,'Facture Chronopost'!H:H)</f>
        <v/>
      </c>
      <c r="J2049" s="6">
        <f>TCD!U2050</f>
        <v/>
      </c>
      <c r="K2049">
        <f>K2048</f>
        <v/>
      </c>
      <c r="L2049" s="151">
        <f>_xlfn.XLOOKUP(F2049,'TCD poids'!A:A,'TCD poids'!C:C)</f>
        <v/>
      </c>
      <c r="M2049">
        <f>TCD!T2050</f>
        <v/>
      </c>
      <c r="N2049">
        <f>IF(I2049="",0.2,LOOKUP(I2049,'Pays TVA'!A:A,'Pays TVA'!B:B))</f>
        <v/>
      </c>
      <c r="O2049" s="151">
        <f>IF(TCD!M2050="","",TCD!M2050)</f>
        <v/>
      </c>
      <c r="P2049" s="151">
        <f>IF(TCD!J2050="","",TCD!J2050)</f>
        <v/>
      </c>
      <c r="Q2049" s="151">
        <f>IF(AND(TCD!L2050="",TCD!Q2050=""),"",IF(SUM(TCD!L2050,TCD!Q2050)&gt;15,29,9.5))</f>
        <v/>
      </c>
      <c r="R2049" s="151">
        <f>_xlfn.XLOOKUP(F2049,TCD!E:E,TCD!K:K,"")</f>
        <v/>
      </c>
      <c r="S2049" s="151">
        <f>IF(TCD!I2050="","",IF(TCD!I2050&gt;8.5,17,8.5))</f>
        <v/>
      </c>
      <c r="T2049" s="151">
        <f>TCD!Y2050</f>
        <v/>
      </c>
    </row>
    <row r="2050">
      <c r="A2050" s="13">
        <f>TCD!V2051</f>
        <v/>
      </c>
      <c r="B2050" s="1">
        <f>B2049</f>
        <v/>
      </c>
      <c r="F2050">
        <f>TCD!E2051</f>
        <v/>
      </c>
      <c r="H2050" s="6">
        <f>IF(RIGHT(J2050,3)="BTB","E","P")</f>
        <v/>
      </c>
      <c r="I2050">
        <f>LOOKUP(F2050,'Facture Chronopost'!L:L,'Facture Chronopost'!H:H)</f>
        <v/>
      </c>
      <c r="J2050" s="6">
        <f>TCD!U2051</f>
        <v/>
      </c>
      <c r="K2050">
        <f>K2049</f>
        <v/>
      </c>
      <c r="L2050" s="151">
        <f>_xlfn.XLOOKUP(F2050,'TCD poids'!A:A,'TCD poids'!C:C)</f>
        <v/>
      </c>
      <c r="M2050">
        <f>TCD!T2051</f>
        <v/>
      </c>
      <c r="N2050">
        <f>IF(I2050="",0.2,LOOKUP(I2050,'Pays TVA'!A:A,'Pays TVA'!B:B))</f>
        <v/>
      </c>
      <c r="O2050" s="151">
        <f>IF(TCD!M2051="","",TCD!M2051)</f>
        <v/>
      </c>
      <c r="P2050" s="151">
        <f>IF(TCD!J2051="","",TCD!J2051)</f>
        <v/>
      </c>
      <c r="Q2050" s="151">
        <f>IF(AND(TCD!L2051="",TCD!Q2051=""),"",IF(SUM(TCD!L2051,TCD!Q2051)&gt;15,29,9.5))</f>
        <v/>
      </c>
      <c r="R2050" s="151">
        <f>_xlfn.XLOOKUP(F2050,TCD!E:E,TCD!K:K,"")</f>
        <v/>
      </c>
      <c r="S2050" s="151">
        <f>IF(TCD!I2051="","",IF(TCD!I2051&gt;8.5,17,8.5))</f>
        <v/>
      </c>
      <c r="T2050" s="151">
        <f>TCD!Y2051</f>
        <v/>
      </c>
    </row>
    <row r="2051">
      <c r="A2051" s="13">
        <f>TCD!V2052</f>
        <v/>
      </c>
      <c r="B2051" s="1">
        <f>B2050</f>
        <v/>
      </c>
      <c r="F2051">
        <f>TCD!E2052</f>
        <v/>
      </c>
      <c r="H2051" s="6">
        <f>IF(RIGHT(J2051,3)="BTB","E","P")</f>
        <v/>
      </c>
      <c r="I2051">
        <f>LOOKUP(F2051,'Facture Chronopost'!L:L,'Facture Chronopost'!H:H)</f>
        <v/>
      </c>
      <c r="J2051" s="6">
        <f>TCD!U2052</f>
        <v/>
      </c>
      <c r="K2051">
        <f>K2050</f>
        <v/>
      </c>
      <c r="L2051" s="151">
        <f>_xlfn.XLOOKUP(F2051,'TCD poids'!A:A,'TCD poids'!C:C)</f>
        <v/>
      </c>
      <c r="M2051">
        <f>TCD!T2052</f>
        <v/>
      </c>
      <c r="N2051">
        <f>IF(I2051="",0.2,LOOKUP(I2051,'Pays TVA'!A:A,'Pays TVA'!B:B))</f>
        <v/>
      </c>
      <c r="O2051" s="151">
        <f>IF(TCD!M2052="","",TCD!M2052)</f>
        <v/>
      </c>
      <c r="P2051" s="151">
        <f>IF(TCD!J2052="","",TCD!J2052)</f>
        <v/>
      </c>
      <c r="Q2051" s="151">
        <f>IF(AND(TCD!L2052="",TCD!Q2052=""),"",IF(SUM(TCD!L2052,TCD!Q2052)&gt;15,29,9.5))</f>
        <v/>
      </c>
      <c r="R2051" s="151">
        <f>_xlfn.XLOOKUP(F2051,TCD!E:E,TCD!K:K,"")</f>
        <v/>
      </c>
      <c r="S2051" s="151">
        <f>IF(TCD!I2052="","",IF(TCD!I2052&gt;8.5,17,8.5))</f>
        <v/>
      </c>
      <c r="T2051" s="151">
        <f>TCD!Y2052</f>
        <v/>
      </c>
    </row>
    <row r="2052">
      <c r="A2052" s="13">
        <f>TCD!V2053</f>
        <v/>
      </c>
      <c r="B2052" s="1">
        <f>B2051</f>
        <v/>
      </c>
      <c r="F2052">
        <f>TCD!E2053</f>
        <v/>
      </c>
      <c r="H2052" s="6">
        <f>IF(RIGHT(J2052,3)="BTB","E","P")</f>
        <v/>
      </c>
      <c r="I2052">
        <f>LOOKUP(F2052,'Facture Chronopost'!L:L,'Facture Chronopost'!H:H)</f>
        <v/>
      </c>
      <c r="J2052" s="6">
        <f>TCD!U2053</f>
        <v/>
      </c>
      <c r="K2052">
        <f>K2051</f>
        <v/>
      </c>
      <c r="L2052" s="151">
        <f>_xlfn.XLOOKUP(F2052,'TCD poids'!A:A,'TCD poids'!C:C)</f>
        <v/>
      </c>
      <c r="M2052">
        <f>TCD!T2053</f>
        <v/>
      </c>
      <c r="N2052">
        <f>IF(I2052="",0.2,LOOKUP(I2052,'Pays TVA'!A:A,'Pays TVA'!B:B))</f>
        <v/>
      </c>
      <c r="O2052" s="151">
        <f>IF(TCD!M2053="","",TCD!M2053)</f>
        <v/>
      </c>
      <c r="P2052" s="151">
        <f>IF(TCD!J2053="","",TCD!J2053)</f>
        <v/>
      </c>
      <c r="Q2052" s="151">
        <f>IF(AND(TCD!L2053="",TCD!Q2053=""),"",IF(SUM(TCD!L2053,TCD!Q2053)&gt;15,29,9.5))</f>
        <v/>
      </c>
      <c r="R2052" s="151">
        <f>_xlfn.XLOOKUP(F2052,TCD!E:E,TCD!K:K,"")</f>
        <v/>
      </c>
      <c r="S2052" s="151">
        <f>IF(TCD!I2053="","",IF(TCD!I2053&gt;8.5,17,8.5))</f>
        <v/>
      </c>
      <c r="T2052" s="151">
        <f>TCD!Y2053</f>
        <v/>
      </c>
    </row>
    <row r="2053">
      <c r="A2053" s="13">
        <f>TCD!V2054</f>
        <v/>
      </c>
      <c r="B2053" s="1">
        <f>B2052</f>
        <v/>
      </c>
      <c r="F2053">
        <f>TCD!E2054</f>
        <v/>
      </c>
      <c r="H2053" s="6">
        <f>IF(RIGHT(J2053,3)="BTB","E","P")</f>
        <v/>
      </c>
      <c r="I2053">
        <f>LOOKUP(F2053,'Facture Chronopost'!L:L,'Facture Chronopost'!H:H)</f>
        <v/>
      </c>
      <c r="J2053" s="6">
        <f>TCD!U2054</f>
        <v/>
      </c>
      <c r="K2053">
        <f>K2052</f>
        <v/>
      </c>
      <c r="L2053" s="151">
        <f>_xlfn.XLOOKUP(F2053,'TCD poids'!A:A,'TCD poids'!C:C)</f>
        <v/>
      </c>
      <c r="M2053">
        <f>TCD!T2054</f>
        <v/>
      </c>
      <c r="N2053">
        <f>IF(I2053="",0.2,LOOKUP(I2053,'Pays TVA'!A:A,'Pays TVA'!B:B))</f>
        <v/>
      </c>
      <c r="O2053" s="151">
        <f>IF(TCD!M2054="","",TCD!M2054)</f>
        <v/>
      </c>
      <c r="P2053" s="151">
        <f>IF(TCD!J2054="","",TCD!J2054)</f>
        <v/>
      </c>
      <c r="Q2053" s="151">
        <f>IF(AND(TCD!L2054="",TCD!Q2054=""),"",IF(SUM(TCD!L2054,TCD!Q2054)&gt;15,29,9.5))</f>
        <v/>
      </c>
      <c r="R2053" s="151">
        <f>_xlfn.XLOOKUP(F2053,TCD!E:E,TCD!K:K,"")</f>
        <v/>
      </c>
      <c r="S2053" s="151">
        <f>IF(TCD!I2054="","",IF(TCD!I2054&gt;8.5,17,8.5))</f>
        <v/>
      </c>
      <c r="T2053" s="151">
        <f>TCD!Y2054</f>
        <v/>
      </c>
    </row>
    <row r="2054">
      <c r="A2054" s="13">
        <f>TCD!V2055</f>
        <v/>
      </c>
      <c r="B2054" s="1">
        <f>B2053</f>
        <v/>
      </c>
      <c r="F2054">
        <f>TCD!E2055</f>
        <v/>
      </c>
      <c r="H2054" s="6">
        <f>IF(RIGHT(J2054,3)="BTB","E","P")</f>
        <v/>
      </c>
      <c r="I2054">
        <f>LOOKUP(F2054,'Facture Chronopost'!L:L,'Facture Chronopost'!H:H)</f>
        <v/>
      </c>
      <c r="J2054" s="6">
        <f>TCD!U2055</f>
        <v/>
      </c>
      <c r="K2054">
        <f>K2053</f>
        <v/>
      </c>
      <c r="L2054" s="151">
        <f>_xlfn.XLOOKUP(F2054,'TCD poids'!A:A,'TCD poids'!C:C)</f>
        <v/>
      </c>
      <c r="M2054">
        <f>TCD!T2055</f>
        <v/>
      </c>
      <c r="N2054">
        <f>IF(I2054="",0.2,LOOKUP(I2054,'Pays TVA'!A:A,'Pays TVA'!B:B))</f>
        <v/>
      </c>
      <c r="O2054" s="151">
        <f>IF(TCD!M2055="","",TCD!M2055)</f>
        <v/>
      </c>
      <c r="P2054" s="151">
        <f>IF(TCD!J2055="","",TCD!J2055)</f>
        <v/>
      </c>
      <c r="Q2054" s="151">
        <f>IF(AND(TCD!L2055="",TCD!Q2055=""),"",IF(SUM(TCD!L2055,TCD!Q2055)&gt;15,29,9.5))</f>
        <v/>
      </c>
      <c r="R2054" s="151">
        <f>_xlfn.XLOOKUP(F2054,TCD!E:E,TCD!K:K,"")</f>
        <v/>
      </c>
      <c r="S2054" s="151">
        <f>IF(TCD!I2055="","",IF(TCD!I2055&gt;8.5,17,8.5))</f>
        <v/>
      </c>
      <c r="T2054" s="151">
        <f>TCD!Y2055</f>
        <v/>
      </c>
    </row>
    <row r="2055">
      <c r="A2055" s="13">
        <f>TCD!V2056</f>
        <v/>
      </c>
      <c r="B2055" s="1">
        <f>B2054</f>
        <v/>
      </c>
      <c r="F2055">
        <f>TCD!E2056</f>
        <v/>
      </c>
      <c r="H2055" s="6">
        <f>IF(RIGHT(J2055,3)="BTB","E","P")</f>
        <v/>
      </c>
      <c r="I2055">
        <f>LOOKUP(F2055,'Facture Chronopost'!L:L,'Facture Chronopost'!H:H)</f>
        <v/>
      </c>
      <c r="J2055" s="6">
        <f>TCD!U2056</f>
        <v/>
      </c>
      <c r="K2055">
        <f>K2054</f>
        <v/>
      </c>
      <c r="L2055" s="151">
        <f>_xlfn.XLOOKUP(F2055,'TCD poids'!A:A,'TCD poids'!C:C)</f>
        <v/>
      </c>
      <c r="M2055">
        <f>TCD!T2056</f>
        <v/>
      </c>
      <c r="N2055">
        <f>IF(I2055="",0.2,LOOKUP(I2055,'Pays TVA'!A:A,'Pays TVA'!B:B))</f>
        <v/>
      </c>
      <c r="O2055" s="151">
        <f>IF(TCD!M2056="","",TCD!M2056)</f>
        <v/>
      </c>
      <c r="P2055" s="151">
        <f>IF(TCD!J2056="","",TCD!J2056)</f>
        <v/>
      </c>
      <c r="Q2055" s="151">
        <f>IF(AND(TCD!L2056="",TCD!Q2056=""),"",IF(SUM(TCD!L2056,TCD!Q2056)&gt;15,29,9.5))</f>
        <v/>
      </c>
      <c r="R2055" s="151">
        <f>_xlfn.XLOOKUP(F2055,TCD!E:E,TCD!K:K,"")</f>
        <v/>
      </c>
      <c r="S2055" s="151">
        <f>IF(TCD!I2056="","",IF(TCD!I2056&gt;8.5,17,8.5))</f>
        <v/>
      </c>
      <c r="T2055" s="151">
        <f>TCD!Y2056</f>
        <v/>
      </c>
    </row>
    <row r="2056">
      <c r="A2056" s="13">
        <f>TCD!V2057</f>
        <v/>
      </c>
      <c r="B2056" s="1">
        <f>B2055</f>
        <v/>
      </c>
      <c r="F2056">
        <f>TCD!E2057</f>
        <v/>
      </c>
      <c r="H2056" s="6">
        <f>IF(RIGHT(J2056,3)="BTB","E","P")</f>
        <v/>
      </c>
      <c r="I2056">
        <f>LOOKUP(F2056,'Facture Chronopost'!L:L,'Facture Chronopost'!H:H)</f>
        <v/>
      </c>
      <c r="J2056" s="6">
        <f>TCD!U2057</f>
        <v/>
      </c>
      <c r="K2056">
        <f>K2055</f>
        <v/>
      </c>
      <c r="L2056" s="151">
        <f>_xlfn.XLOOKUP(F2056,'TCD poids'!A:A,'TCD poids'!C:C)</f>
        <v/>
      </c>
      <c r="M2056">
        <f>TCD!T2057</f>
        <v/>
      </c>
      <c r="N2056">
        <f>IF(I2056="",0.2,LOOKUP(I2056,'Pays TVA'!A:A,'Pays TVA'!B:B))</f>
        <v/>
      </c>
      <c r="O2056" s="151">
        <f>IF(TCD!M2057="","",TCD!M2057)</f>
        <v/>
      </c>
      <c r="P2056" s="151">
        <f>IF(TCD!J2057="","",TCD!J2057)</f>
        <v/>
      </c>
      <c r="Q2056" s="151">
        <f>IF(AND(TCD!L2057="",TCD!Q2057=""),"",IF(SUM(TCD!L2057,TCD!Q2057)&gt;15,29,9.5))</f>
        <v/>
      </c>
      <c r="R2056" s="151">
        <f>_xlfn.XLOOKUP(F2056,TCD!E:E,TCD!K:K,"")</f>
        <v/>
      </c>
      <c r="S2056" s="151">
        <f>IF(TCD!I2057="","",IF(TCD!I2057&gt;8.5,17,8.5))</f>
        <v/>
      </c>
      <c r="T2056" s="151">
        <f>TCD!Y2057</f>
        <v/>
      </c>
    </row>
    <row r="2057">
      <c r="A2057" s="13">
        <f>TCD!V2058</f>
        <v/>
      </c>
      <c r="B2057" s="1">
        <f>B2056</f>
        <v/>
      </c>
      <c r="F2057">
        <f>TCD!E2058</f>
        <v/>
      </c>
      <c r="H2057" s="6">
        <f>IF(RIGHT(J2057,3)="BTB","E","P")</f>
        <v/>
      </c>
      <c r="I2057">
        <f>LOOKUP(F2057,'Facture Chronopost'!L:L,'Facture Chronopost'!H:H)</f>
        <v/>
      </c>
      <c r="J2057" s="6">
        <f>TCD!U2058</f>
        <v/>
      </c>
      <c r="K2057">
        <f>K2056</f>
        <v/>
      </c>
      <c r="L2057" s="151">
        <f>_xlfn.XLOOKUP(F2057,'TCD poids'!A:A,'TCD poids'!C:C)</f>
        <v/>
      </c>
      <c r="M2057">
        <f>TCD!T2058</f>
        <v/>
      </c>
      <c r="N2057">
        <f>IF(I2057="",0.2,LOOKUP(I2057,'Pays TVA'!A:A,'Pays TVA'!B:B))</f>
        <v/>
      </c>
      <c r="O2057" s="151">
        <f>IF(TCD!M2058="","",TCD!M2058)</f>
        <v/>
      </c>
      <c r="P2057" s="151">
        <f>IF(TCD!J2058="","",TCD!J2058)</f>
        <v/>
      </c>
      <c r="Q2057" s="151">
        <f>IF(AND(TCD!L2058="",TCD!Q2058=""),"",IF(SUM(TCD!L2058,TCD!Q2058)&gt;15,29,9.5))</f>
        <v/>
      </c>
      <c r="R2057" s="151">
        <f>_xlfn.XLOOKUP(F2057,TCD!E:E,TCD!K:K,"")</f>
        <v/>
      </c>
      <c r="S2057" s="151">
        <f>IF(TCD!I2058="","",IF(TCD!I2058&gt;8.5,17,8.5))</f>
        <v/>
      </c>
      <c r="T2057" s="151">
        <f>TCD!Y2058</f>
        <v/>
      </c>
    </row>
    <row r="2058">
      <c r="A2058" s="13">
        <f>TCD!V2059</f>
        <v/>
      </c>
      <c r="B2058" s="1">
        <f>B2057</f>
        <v/>
      </c>
      <c r="F2058">
        <f>TCD!E2059</f>
        <v/>
      </c>
      <c r="H2058" s="6">
        <f>IF(RIGHT(J2058,3)="BTB","E","P")</f>
        <v/>
      </c>
      <c r="I2058">
        <f>LOOKUP(F2058,'Facture Chronopost'!L:L,'Facture Chronopost'!H:H)</f>
        <v/>
      </c>
      <c r="J2058" s="6">
        <f>TCD!U2059</f>
        <v/>
      </c>
      <c r="K2058">
        <f>K2057</f>
        <v/>
      </c>
      <c r="L2058" s="151">
        <f>_xlfn.XLOOKUP(F2058,'TCD poids'!A:A,'TCD poids'!C:C)</f>
        <v/>
      </c>
      <c r="M2058">
        <f>TCD!T2059</f>
        <v/>
      </c>
      <c r="N2058">
        <f>IF(I2058="",0.2,LOOKUP(I2058,'Pays TVA'!A:A,'Pays TVA'!B:B))</f>
        <v/>
      </c>
      <c r="O2058" s="151">
        <f>IF(TCD!M2059="","",TCD!M2059)</f>
        <v/>
      </c>
      <c r="P2058" s="151">
        <f>IF(TCD!J2059="","",TCD!J2059)</f>
        <v/>
      </c>
      <c r="Q2058" s="151">
        <f>IF(AND(TCD!L2059="",TCD!Q2059=""),"",IF(SUM(TCD!L2059,TCD!Q2059)&gt;15,29,9.5))</f>
        <v/>
      </c>
      <c r="R2058" s="151">
        <f>_xlfn.XLOOKUP(F2058,TCD!E:E,TCD!K:K,"")</f>
        <v/>
      </c>
      <c r="S2058" s="151">
        <f>IF(TCD!I2059="","",IF(TCD!I2059&gt;8.5,17,8.5))</f>
        <v/>
      </c>
      <c r="T2058" s="151">
        <f>TCD!Y2059</f>
        <v/>
      </c>
    </row>
    <row r="2059">
      <c r="A2059" s="13">
        <f>TCD!V2060</f>
        <v/>
      </c>
      <c r="B2059" s="1">
        <f>B2058</f>
        <v/>
      </c>
      <c r="F2059">
        <f>TCD!E2060</f>
        <v/>
      </c>
      <c r="H2059" s="6">
        <f>IF(RIGHT(J2059,3)="BTB","E","P")</f>
        <v/>
      </c>
      <c r="I2059">
        <f>LOOKUP(F2059,'Facture Chronopost'!L:L,'Facture Chronopost'!H:H)</f>
        <v/>
      </c>
      <c r="J2059" s="6">
        <f>TCD!U2060</f>
        <v/>
      </c>
      <c r="K2059">
        <f>K2058</f>
        <v/>
      </c>
      <c r="L2059" s="151">
        <f>_xlfn.XLOOKUP(F2059,'TCD poids'!A:A,'TCD poids'!C:C)</f>
        <v/>
      </c>
      <c r="M2059">
        <f>TCD!T2060</f>
        <v/>
      </c>
      <c r="N2059">
        <f>IF(I2059="",0.2,LOOKUP(I2059,'Pays TVA'!A:A,'Pays TVA'!B:B))</f>
        <v/>
      </c>
      <c r="O2059" s="151">
        <f>IF(TCD!M2060="","",TCD!M2060)</f>
        <v/>
      </c>
      <c r="P2059" s="151">
        <f>IF(TCD!J2060="","",TCD!J2060)</f>
        <v/>
      </c>
      <c r="Q2059" s="151">
        <f>IF(AND(TCD!L2060="",TCD!Q2060=""),"",IF(SUM(TCD!L2060,TCD!Q2060)&gt;15,29,9.5))</f>
        <v/>
      </c>
      <c r="R2059" s="151">
        <f>_xlfn.XLOOKUP(F2059,TCD!E:E,TCD!K:K,"")</f>
        <v/>
      </c>
      <c r="S2059" s="151">
        <f>IF(TCD!I2060="","",IF(TCD!I2060&gt;8.5,17,8.5))</f>
        <v/>
      </c>
      <c r="T2059" s="151">
        <f>TCD!Y2060</f>
        <v/>
      </c>
    </row>
    <row r="2060">
      <c r="A2060" s="13">
        <f>TCD!V2061</f>
        <v/>
      </c>
      <c r="B2060" s="1">
        <f>B2059</f>
        <v/>
      </c>
      <c r="F2060">
        <f>TCD!E2061</f>
        <v/>
      </c>
      <c r="H2060" s="6">
        <f>IF(RIGHT(J2060,3)="BTB","E","P")</f>
        <v/>
      </c>
      <c r="I2060">
        <f>LOOKUP(F2060,'Facture Chronopost'!L:L,'Facture Chronopost'!H:H)</f>
        <v/>
      </c>
      <c r="J2060" s="6">
        <f>TCD!U2061</f>
        <v/>
      </c>
      <c r="K2060">
        <f>K2059</f>
        <v/>
      </c>
      <c r="L2060" s="151">
        <f>_xlfn.XLOOKUP(F2060,'TCD poids'!A:A,'TCD poids'!C:C)</f>
        <v/>
      </c>
      <c r="M2060">
        <f>TCD!T2061</f>
        <v/>
      </c>
      <c r="N2060">
        <f>IF(I2060="",0.2,LOOKUP(I2060,'Pays TVA'!A:A,'Pays TVA'!B:B))</f>
        <v/>
      </c>
      <c r="O2060" s="151">
        <f>IF(TCD!M2061="","",TCD!M2061)</f>
        <v/>
      </c>
      <c r="P2060" s="151">
        <f>IF(TCD!J2061="","",TCD!J2061)</f>
        <v/>
      </c>
      <c r="Q2060" s="151">
        <f>IF(AND(TCD!L2061="",TCD!Q2061=""),"",IF(SUM(TCD!L2061,TCD!Q2061)&gt;15,29,9.5))</f>
        <v/>
      </c>
      <c r="R2060" s="151">
        <f>_xlfn.XLOOKUP(F2060,TCD!E:E,TCD!K:K,"")</f>
        <v/>
      </c>
      <c r="S2060" s="151">
        <f>IF(TCD!I2061="","",IF(TCD!I2061&gt;8.5,17,8.5))</f>
        <v/>
      </c>
      <c r="T2060" s="151">
        <f>TCD!Y2061</f>
        <v/>
      </c>
    </row>
    <row r="2061">
      <c r="A2061" s="13">
        <f>TCD!V2062</f>
        <v/>
      </c>
      <c r="B2061" s="1">
        <f>B2060</f>
        <v/>
      </c>
      <c r="F2061">
        <f>TCD!E2062</f>
        <v/>
      </c>
      <c r="H2061" s="6">
        <f>IF(RIGHT(J2061,3)="BTB","E","P")</f>
        <v/>
      </c>
      <c r="I2061">
        <f>LOOKUP(F2061,'Facture Chronopost'!L:L,'Facture Chronopost'!H:H)</f>
        <v/>
      </c>
      <c r="J2061" s="6">
        <f>TCD!U2062</f>
        <v/>
      </c>
      <c r="K2061">
        <f>K2060</f>
        <v/>
      </c>
      <c r="L2061" s="151">
        <f>_xlfn.XLOOKUP(F2061,'TCD poids'!A:A,'TCD poids'!C:C)</f>
        <v/>
      </c>
      <c r="M2061">
        <f>TCD!T2062</f>
        <v/>
      </c>
      <c r="N2061">
        <f>IF(I2061="",0.2,LOOKUP(I2061,'Pays TVA'!A:A,'Pays TVA'!B:B))</f>
        <v/>
      </c>
      <c r="O2061" s="151">
        <f>IF(TCD!M2062="","",TCD!M2062)</f>
        <v/>
      </c>
      <c r="P2061" s="151">
        <f>IF(TCD!J2062="","",TCD!J2062)</f>
        <v/>
      </c>
      <c r="Q2061" s="151">
        <f>IF(AND(TCD!L2062="",TCD!Q2062=""),"",IF(SUM(TCD!L2062,TCD!Q2062)&gt;15,29,9.5))</f>
        <v/>
      </c>
      <c r="R2061" s="151">
        <f>_xlfn.XLOOKUP(F2061,TCD!E:E,TCD!K:K,"")</f>
        <v/>
      </c>
      <c r="S2061" s="151">
        <f>IF(TCD!I2062="","",IF(TCD!I2062&gt;8.5,17,8.5))</f>
        <v/>
      </c>
      <c r="T2061" s="151">
        <f>TCD!Y2062</f>
        <v/>
      </c>
    </row>
    <row r="2062">
      <c r="A2062" s="13">
        <f>TCD!V2063</f>
        <v/>
      </c>
      <c r="B2062" s="1">
        <f>B2061</f>
        <v/>
      </c>
      <c r="F2062">
        <f>TCD!E2063</f>
        <v/>
      </c>
      <c r="H2062" s="6">
        <f>IF(RIGHT(J2062,3)="BTB","E","P")</f>
        <v/>
      </c>
      <c r="I2062">
        <f>LOOKUP(F2062,'Facture Chronopost'!L:L,'Facture Chronopost'!H:H)</f>
        <v/>
      </c>
      <c r="J2062" s="6">
        <f>TCD!U2063</f>
        <v/>
      </c>
      <c r="K2062">
        <f>K2061</f>
        <v/>
      </c>
      <c r="L2062" s="151">
        <f>_xlfn.XLOOKUP(F2062,'TCD poids'!A:A,'TCD poids'!C:C)</f>
        <v/>
      </c>
      <c r="M2062">
        <f>TCD!T2063</f>
        <v/>
      </c>
      <c r="N2062">
        <f>IF(I2062="",0.2,LOOKUP(I2062,'Pays TVA'!A:A,'Pays TVA'!B:B))</f>
        <v/>
      </c>
      <c r="O2062" s="151">
        <f>IF(TCD!M2063="","",TCD!M2063)</f>
        <v/>
      </c>
      <c r="P2062" s="151">
        <f>IF(TCD!J2063="","",TCD!J2063)</f>
        <v/>
      </c>
      <c r="Q2062" s="151">
        <f>IF(AND(TCD!L2063="",TCD!Q2063=""),"",IF(SUM(TCD!L2063,TCD!Q2063)&gt;15,29,9.5))</f>
        <v/>
      </c>
      <c r="R2062" s="151">
        <f>_xlfn.XLOOKUP(F2062,TCD!E:E,TCD!K:K,"")</f>
        <v/>
      </c>
      <c r="S2062" s="151">
        <f>IF(TCD!I2063="","",IF(TCD!I2063&gt;8.5,17,8.5))</f>
        <v/>
      </c>
      <c r="T2062" s="151">
        <f>TCD!Y2063</f>
        <v/>
      </c>
    </row>
    <row r="2063">
      <c r="A2063" s="13">
        <f>TCD!V2064</f>
        <v/>
      </c>
      <c r="B2063" s="1">
        <f>B2062</f>
        <v/>
      </c>
      <c r="F2063">
        <f>TCD!E2064</f>
        <v/>
      </c>
      <c r="H2063" s="6">
        <f>IF(RIGHT(J2063,3)="BTB","E","P")</f>
        <v/>
      </c>
      <c r="I2063">
        <f>LOOKUP(F2063,'Facture Chronopost'!L:L,'Facture Chronopost'!H:H)</f>
        <v/>
      </c>
      <c r="J2063" s="6">
        <f>TCD!U2064</f>
        <v/>
      </c>
      <c r="K2063">
        <f>K2062</f>
        <v/>
      </c>
      <c r="L2063" s="151">
        <f>_xlfn.XLOOKUP(F2063,'TCD poids'!A:A,'TCD poids'!C:C)</f>
        <v/>
      </c>
      <c r="M2063">
        <f>TCD!T2064</f>
        <v/>
      </c>
      <c r="N2063">
        <f>IF(I2063="",0.2,LOOKUP(I2063,'Pays TVA'!A:A,'Pays TVA'!B:B))</f>
        <v/>
      </c>
      <c r="O2063" s="151">
        <f>IF(TCD!M2064="","",TCD!M2064)</f>
        <v/>
      </c>
      <c r="P2063" s="151">
        <f>IF(TCD!J2064="","",TCD!J2064)</f>
        <v/>
      </c>
      <c r="Q2063" s="151">
        <f>IF(AND(TCD!L2064="",TCD!Q2064=""),"",IF(SUM(TCD!L2064,TCD!Q2064)&gt;15,29,9.5))</f>
        <v/>
      </c>
      <c r="R2063" s="151">
        <f>_xlfn.XLOOKUP(F2063,TCD!E:E,TCD!K:K,"")</f>
        <v/>
      </c>
      <c r="S2063" s="151">
        <f>IF(TCD!I2064="","",IF(TCD!I2064&gt;8.5,17,8.5))</f>
        <v/>
      </c>
      <c r="T2063" s="151">
        <f>TCD!Y2064</f>
        <v/>
      </c>
    </row>
    <row r="2064">
      <c r="A2064" s="13">
        <f>TCD!V2065</f>
        <v/>
      </c>
      <c r="B2064" s="1">
        <f>B2063</f>
        <v/>
      </c>
      <c r="F2064">
        <f>TCD!E2065</f>
        <v/>
      </c>
      <c r="H2064" s="6">
        <f>IF(RIGHT(J2064,3)="BTB","E","P")</f>
        <v/>
      </c>
      <c r="I2064">
        <f>LOOKUP(F2064,'Facture Chronopost'!L:L,'Facture Chronopost'!H:H)</f>
        <v/>
      </c>
      <c r="J2064" s="6">
        <f>TCD!U2065</f>
        <v/>
      </c>
      <c r="K2064">
        <f>K2063</f>
        <v/>
      </c>
      <c r="L2064" s="151">
        <f>_xlfn.XLOOKUP(F2064,'TCD poids'!A:A,'TCD poids'!C:C)</f>
        <v/>
      </c>
      <c r="M2064">
        <f>TCD!T2065</f>
        <v/>
      </c>
      <c r="N2064">
        <f>IF(I2064="",0.2,LOOKUP(I2064,'Pays TVA'!A:A,'Pays TVA'!B:B))</f>
        <v/>
      </c>
      <c r="O2064" s="151">
        <f>IF(TCD!M2065="","",TCD!M2065)</f>
        <v/>
      </c>
      <c r="P2064" s="151">
        <f>IF(TCD!J2065="","",TCD!J2065)</f>
        <v/>
      </c>
      <c r="Q2064" s="151">
        <f>IF(AND(TCD!L2065="",TCD!Q2065=""),"",IF(SUM(TCD!L2065,TCD!Q2065)&gt;15,29,9.5))</f>
        <v/>
      </c>
      <c r="R2064" s="151">
        <f>_xlfn.XLOOKUP(F2064,TCD!E:E,TCD!K:K,"")</f>
        <v/>
      </c>
      <c r="S2064" s="151">
        <f>IF(TCD!I2065="","",IF(TCD!I2065&gt;8.5,17,8.5))</f>
        <v/>
      </c>
      <c r="T2064" s="151">
        <f>TCD!Y2065</f>
        <v/>
      </c>
    </row>
    <row r="2065">
      <c r="A2065" s="13">
        <f>TCD!V2066</f>
        <v/>
      </c>
      <c r="B2065" s="1">
        <f>B2064</f>
        <v/>
      </c>
      <c r="F2065">
        <f>TCD!E2066</f>
        <v/>
      </c>
      <c r="H2065" s="6">
        <f>IF(RIGHT(J2065,3)="BTB","E","P")</f>
        <v/>
      </c>
      <c r="I2065">
        <f>LOOKUP(F2065,'Facture Chronopost'!L:L,'Facture Chronopost'!H:H)</f>
        <v/>
      </c>
      <c r="J2065" s="6">
        <f>TCD!U2066</f>
        <v/>
      </c>
      <c r="K2065">
        <f>K2064</f>
        <v/>
      </c>
      <c r="L2065" s="151">
        <f>_xlfn.XLOOKUP(F2065,'TCD poids'!A:A,'TCD poids'!C:C)</f>
        <v/>
      </c>
      <c r="M2065">
        <f>TCD!T2066</f>
        <v/>
      </c>
      <c r="N2065">
        <f>IF(I2065="",0.2,LOOKUP(I2065,'Pays TVA'!A:A,'Pays TVA'!B:B))</f>
        <v/>
      </c>
      <c r="O2065" s="151">
        <f>IF(TCD!M2066="","",TCD!M2066)</f>
        <v/>
      </c>
      <c r="P2065" s="151">
        <f>IF(TCD!J2066="","",TCD!J2066)</f>
        <v/>
      </c>
      <c r="Q2065" s="151">
        <f>IF(AND(TCD!L2066="",TCD!Q2066=""),"",IF(SUM(TCD!L2066,TCD!Q2066)&gt;15,29,9.5))</f>
        <v/>
      </c>
      <c r="R2065" s="151">
        <f>_xlfn.XLOOKUP(F2065,TCD!E:E,TCD!K:K,"")</f>
        <v/>
      </c>
      <c r="S2065" s="151">
        <f>IF(TCD!I2066="","",IF(TCD!I2066&gt;8.5,17,8.5))</f>
        <v/>
      </c>
      <c r="T2065" s="151">
        <f>TCD!Y2066</f>
        <v/>
      </c>
    </row>
    <row r="2066">
      <c r="A2066" s="13">
        <f>TCD!V2067</f>
        <v/>
      </c>
      <c r="B2066" s="1">
        <f>B2065</f>
        <v/>
      </c>
      <c r="F2066">
        <f>TCD!E2067</f>
        <v/>
      </c>
      <c r="H2066" s="6">
        <f>IF(RIGHT(J2066,3)="BTB","E","P")</f>
        <v/>
      </c>
      <c r="I2066">
        <f>LOOKUP(F2066,'Facture Chronopost'!L:L,'Facture Chronopost'!H:H)</f>
        <v/>
      </c>
      <c r="J2066" s="6">
        <f>TCD!U2067</f>
        <v/>
      </c>
      <c r="K2066">
        <f>K2065</f>
        <v/>
      </c>
      <c r="L2066" s="151">
        <f>_xlfn.XLOOKUP(F2066,'TCD poids'!A:A,'TCD poids'!C:C)</f>
        <v/>
      </c>
      <c r="M2066">
        <f>TCD!T2067</f>
        <v/>
      </c>
      <c r="N2066">
        <f>IF(I2066="",0.2,LOOKUP(I2066,'Pays TVA'!A:A,'Pays TVA'!B:B))</f>
        <v/>
      </c>
      <c r="O2066" s="151">
        <f>IF(TCD!M2067="","",TCD!M2067)</f>
        <v/>
      </c>
      <c r="P2066" s="151">
        <f>IF(TCD!J2067="","",TCD!J2067)</f>
        <v/>
      </c>
      <c r="Q2066" s="151">
        <f>IF(AND(TCD!L2067="",TCD!Q2067=""),"",IF(SUM(TCD!L2067,TCD!Q2067)&gt;15,29,9.5))</f>
        <v/>
      </c>
      <c r="R2066" s="151">
        <f>_xlfn.XLOOKUP(F2066,TCD!E:E,TCD!K:K,"")</f>
        <v/>
      </c>
      <c r="S2066" s="151">
        <f>IF(TCD!I2067="","",IF(TCD!I2067&gt;8.5,17,8.5))</f>
        <v/>
      </c>
      <c r="T2066" s="151">
        <f>TCD!Y2067</f>
        <v/>
      </c>
    </row>
    <row r="2067">
      <c r="A2067" s="13">
        <f>TCD!V2068</f>
        <v/>
      </c>
      <c r="B2067" s="1">
        <f>B2066</f>
        <v/>
      </c>
      <c r="F2067">
        <f>TCD!E2068</f>
        <v/>
      </c>
      <c r="H2067" s="6">
        <f>IF(RIGHT(J2067,3)="BTB","E","P")</f>
        <v/>
      </c>
      <c r="I2067">
        <f>LOOKUP(F2067,'Facture Chronopost'!L:L,'Facture Chronopost'!H:H)</f>
        <v/>
      </c>
      <c r="J2067" s="6">
        <f>TCD!U2068</f>
        <v/>
      </c>
      <c r="K2067">
        <f>K2066</f>
        <v/>
      </c>
      <c r="L2067" s="151">
        <f>_xlfn.XLOOKUP(F2067,'TCD poids'!A:A,'TCD poids'!C:C)</f>
        <v/>
      </c>
      <c r="M2067">
        <f>TCD!T2068</f>
        <v/>
      </c>
      <c r="N2067">
        <f>IF(I2067="",0.2,LOOKUP(I2067,'Pays TVA'!A:A,'Pays TVA'!B:B))</f>
        <v/>
      </c>
      <c r="O2067" s="151">
        <f>IF(TCD!M2068="","",TCD!M2068)</f>
        <v/>
      </c>
      <c r="P2067" s="151">
        <f>IF(TCD!J2068="","",TCD!J2068)</f>
        <v/>
      </c>
      <c r="Q2067" s="151">
        <f>IF(AND(TCD!L2068="",TCD!Q2068=""),"",IF(SUM(TCD!L2068,TCD!Q2068)&gt;15,29,9.5))</f>
        <v/>
      </c>
      <c r="R2067" s="151">
        <f>_xlfn.XLOOKUP(F2067,TCD!E:E,TCD!K:K,"")</f>
        <v/>
      </c>
      <c r="S2067" s="151">
        <f>IF(TCD!I2068="","",IF(TCD!I2068&gt;8.5,17,8.5))</f>
        <v/>
      </c>
      <c r="T2067" s="151">
        <f>TCD!Y2068</f>
        <v/>
      </c>
    </row>
    <row r="2068">
      <c r="A2068" s="13">
        <f>TCD!V2069</f>
        <v/>
      </c>
      <c r="B2068" s="1">
        <f>B2067</f>
        <v/>
      </c>
      <c r="F2068">
        <f>TCD!E2069</f>
        <v/>
      </c>
      <c r="H2068" s="6">
        <f>IF(RIGHT(J2068,3)="BTB","E","P")</f>
        <v/>
      </c>
      <c r="I2068">
        <f>LOOKUP(F2068,'Facture Chronopost'!L:L,'Facture Chronopost'!H:H)</f>
        <v/>
      </c>
      <c r="J2068" s="6">
        <f>TCD!U2069</f>
        <v/>
      </c>
      <c r="K2068">
        <f>K2067</f>
        <v/>
      </c>
      <c r="L2068" s="151">
        <f>_xlfn.XLOOKUP(F2068,'TCD poids'!A:A,'TCD poids'!C:C)</f>
        <v/>
      </c>
      <c r="M2068">
        <f>TCD!T2069</f>
        <v/>
      </c>
      <c r="N2068">
        <f>IF(I2068="",0.2,LOOKUP(I2068,'Pays TVA'!A:A,'Pays TVA'!B:B))</f>
        <v/>
      </c>
      <c r="O2068" s="151">
        <f>IF(TCD!M2069="","",TCD!M2069)</f>
        <v/>
      </c>
      <c r="P2068" s="151">
        <f>IF(TCD!J2069="","",TCD!J2069)</f>
        <v/>
      </c>
      <c r="Q2068" s="151">
        <f>IF(AND(TCD!L2069="",TCD!Q2069=""),"",IF(SUM(TCD!L2069,TCD!Q2069)&gt;15,29,9.5))</f>
        <v/>
      </c>
      <c r="R2068" s="151">
        <f>_xlfn.XLOOKUP(F2068,TCD!E:E,TCD!K:K,"")</f>
        <v/>
      </c>
      <c r="S2068" s="151">
        <f>IF(TCD!I2069="","",IF(TCD!I2069&gt;8.5,17,8.5))</f>
        <v/>
      </c>
      <c r="T2068" s="151">
        <f>TCD!Y2069</f>
        <v/>
      </c>
    </row>
    <row r="2069">
      <c r="A2069" s="13">
        <f>TCD!V2070</f>
        <v/>
      </c>
      <c r="B2069" s="1">
        <f>B2068</f>
        <v/>
      </c>
      <c r="F2069">
        <f>TCD!E2070</f>
        <v/>
      </c>
      <c r="H2069" s="6">
        <f>IF(RIGHT(J2069,3)="BTB","E","P")</f>
        <v/>
      </c>
      <c r="I2069">
        <f>LOOKUP(F2069,'Facture Chronopost'!L:L,'Facture Chronopost'!H:H)</f>
        <v/>
      </c>
      <c r="J2069" s="6">
        <f>TCD!U2070</f>
        <v/>
      </c>
      <c r="K2069">
        <f>K2068</f>
        <v/>
      </c>
      <c r="L2069" s="151">
        <f>_xlfn.XLOOKUP(F2069,'TCD poids'!A:A,'TCD poids'!C:C)</f>
        <v/>
      </c>
      <c r="M2069">
        <f>TCD!T2070</f>
        <v/>
      </c>
      <c r="N2069">
        <f>IF(I2069="",0.2,LOOKUP(I2069,'Pays TVA'!A:A,'Pays TVA'!B:B))</f>
        <v/>
      </c>
      <c r="O2069" s="151">
        <f>IF(TCD!M2070="","",TCD!M2070)</f>
        <v/>
      </c>
      <c r="P2069" s="151">
        <f>IF(TCD!J2070="","",TCD!J2070)</f>
        <v/>
      </c>
      <c r="Q2069" s="151">
        <f>IF(AND(TCD!L2070="",TCD!Q2070=""),"",IF(SUM(TCD!L2070,TCD!Q2070)&gt;15,29,9.5))</f>
        <v/>
      </c>
      <c r="R2069" s="151">
        <f>_xlfn.XLOOKUP(F2069,TCD!E:E,TCD!K:K,"")</f>
        <v/>
      </c>
      <c r="S2069" s="151">
        <f>IF(TCD!I2070="","",IF(TCD!I2070&gt;8.5,17,8.5))</f>
        <v/>
      </c>
      <c r="T2069" s="151">
        <f>TCD!Y2070</f>
        <v/>
      </c>
    </row>
    <row r="2070">
      <c r="A2070" s="13">
        <f>TCD!V2071</f>
        <v/>
      </c>
      <c r="B2070" s="1">
        <f>B2069</f>
        <v/>
      </c>
      <c r="F2070">
        <f>TCD!E2071</f>
        <v/>
      </c>
      <c r="H2070" s="6">
        <f>IF(RIGHT(J2070,3)="BTB","E","P")</f>
        <v/>
      </c>
      <c r="I2070">
        <f>LOOKUP(F2070,'Facture Chronopost'!L:L,'Facture Chronopost'!H:H)</f>
        <v/>
      </c>
      <c r="J2070" s="6">
        <f>TCD!U2071</f>
        <v/>
      </c>
      <c r="K2070">
        <f>K2069</f>
        <v/>
      </c>
      <c r="L2070" s="151">
        <f>_xlfn.XLOOKUP(F2070,'TCD poids'!A:A,'TCD poids'!C:C)</f>
        <v/>
      </c>
      <c r="M2070">
        <f>TCD!T2071</f>
        <v/>
      </c>
      <c r="N2070">
        <f>IF(I2070="",0.2,LOOKUP(I2070,'Pays TVA'!A:A,'Pays TVA'!B:B))</f>
        <v/>
      </c>
      <c r="O2070" s="151">
        <f>IF(TCD!M2071="","",TCD!M2071)</f>
        <v/>
      </c>
      <c r="P2070" s="151">
        <f>IF(TCD!J2071="","",TCD!J2071)</f>
        <v/>
      </c>
      <c r="Q2070" s="151">
        <f>IF(AND(TCD!L2071="",TCD!Q2071=""),"",IF(SUM(TCD!L2071,TCD!Q2071)&gt;15,29,9.5))</f>
        <v/>
      </c>
      <c r="R2070" s="151">
        <f>_xlfn.XLOOKUP(F2070,TCD!E:E,TCD!K:K,"")</f>
        <v/>
      </c>
      <c r="S2070" s="151">
        <f>IF(TCD!I2071="","",IF(TCD!I2071&gt;8.5,17,8.5))</f>
        <v/>
      </c>
      <c r="T2070" s="151">
        <f>TCD!Y2071</f>
        <v/>
      </c>
    </row>
    <row r="2071">
      <c r="A2071" s="13">
        <f>TCD!V2072</f>
        <v/>
      </c>
      <c r="B2071" s="1">
        <f>B2070</f>
        <v/>
      </c>
      <c r="F2071">
        <f>TCD!E2072</f>
        <v/>
      </c>
      <c r="H2071" s="6">
        <f>IF(RIGHT(J2071,3)="BTB","E","P")</f>
        <v/>
      </c>
      <c r="I2071">
        <f>LOOKUP(F2071,'Facture Chronopost'!L:L,'Facture Chronopost'!H:H)</f>
        <v/>
      </c>
      <c r="J2071" s="6">
        <f>TCD!U2072</f>
        <v/>
      </c>
      <c r="K2071">
        <f>K2070</f>
        <v/>
      </c>
      <c r="L2071" s="151">
        <f>_xlfn.XLOOKUP(F2071,'TCD poids'!A:A,'TCD poids'!C:C)</f>
        <v/>
      </c>
      <c r="M2071">
        <f>TCD!T2072</f>
        <v/>
      </c>
      <c r="N2071">
        <f>IF(I2071="",0.2,LOOKUP(I2071,'Pays TVA'!A:A,'Pays TVA'!B:B))</f>
        <v/>
      </c>
      <c r="O2071" s="151">
        <f>IF(TCD!M2072="","",TCD!M2072)</f>
        <v/>
      </c>
      <c r="P2071" s="151">
        <f>IF(TCD!J2072="","",TCD!J2072)</f>
        <v/>
      </c>
      <c r="Q2071" s="151">
        <f>IF(AND(TCD!L2072="",TCD!Q2072=""),"",IF(SUM(TCD!L2072,TCD!Q2072)&gt;15,29,9.5))</f>
        <v/>
      </c>
      <c r="R2071" s="151">
        <f>_xlfn.XLOOKUP(F2071,TCD!E:E,TCD!K:K,"")</f>
        <v/>
      </c>
      <c r="S2071" s="151">
        <f>IF(TCD!I2072="","",IF(TCD!I2072&gt;8.5,17,8.5))</f>
        <v/>
      </c>
      <c r="T2071" s="151">
        <f>TCD!Y2072</f>
        <v/>
      </c>
    </row>
    <row r="2072">
      <c r="A2072" s="13">
        <f>TCD!V2073</f>
        <v/>
      </c>
      <c r="B2072" s="1">
        <f>B2071</f>
        <v/>
      </c>
      <c r="F2072">
        <f>TCD!E2073</f>
        <v/>
      </c>
      <c r="H2072" s="6">
        <f>IF(RIGHT(J2072,3)="BTB","E","P")</f>
        <v/>
      </c>
      <c r="I2072">
        <f>LOOKUP(F2072,'Facture Chronopost'!L:L,'Facture Chronopost'!H:H)</f>
        <v/>
      </c>
      <c r="J2072" s="6">
        <f>TCD!U2073</f>
        <v/>
      </c>
      <c r="K2072">
        <f>K2071</f>
        <v/>
      </c>
      <c r="L2072" s="151">
        <f>_xlfn.XLOOKUP(F2072,'TCD poids'!A:A,'TCD poids'!C:C)</f>
        <v/>
      </c>
      <c r="M2072">
        <f>TCD!T2073</f>
        <v/>
      </c>
      <c r="N2072">
        <f>IF(I2072="",0.2,LOOKUP(I2072,'Pays TVA'!A:A,'Pays TVA'!B:B))</f>
        <v/>
      </c>
      <c r="O2072" s="151">
        <f>IF(TCD!M2073="","",TCD!M2073)</f>
        <v/>
      </c>
      <c r="P2072" s="151">
        <f>IF(TCD!J2073="","",TCD!J2073)</f>
        <v/>
      </c>
      <c r="Q2072" s="151">
        <f>IF(AND(TCD!L2073="",TCD!Q2073=""),"",IF(SUM(TCD!L2073,TCD!Q2073)&gt;15,29,9.5))</f>
        <v/>
      </c>
      <c r="R2072" s="151">
        <f>_xlfn.XLOOKUP(F2072,TCD!E:E,TCD!K:K,"")</f>
        <v/>
      </c>
      <c r="S2072" s="151">
        <f>IF(TCD!I2073="","",IF(TCD!I2073&gt;8.5,17,8.5))</f>
        <v/>
      </c>
      <c r="T2072" s="151">
        <f>TCD!Y2073</f>
        <v/>
      </c>
    </row>
    <row r="2073">
      <c r="A2073" s="13">
        <f>TCD!V2074</f>
        <v/>
      </c>
      <c r="B2073" s="1">
        <f>B2072</f>
        <v/>
      </c>
      <c r="F2073">
        <f>TCD!E2074</f>
        <v/>
      </c>
      <c r="H2073" s="6">
        <f>IF(RIGHT(J2073,3)="BTB","E","P")</f>
        <v/>
      </c>
      <c r="I2073">
        <f>LOOKUP(F2073,'Facture Chronopost'!L:L,'Facture Chronopost'!H:H)</f>
        <v/>
      </c>
      <c r="J2073" s="6">
        <f>TCD!U2074</f>
        <v/>
      </c>
      <c r="K2073">
        <f>K2072</f>
        <v/>
      </c>
      <c r="L2073" s="151">
        <f>_xlfn.XLOOKUP(F2073,'TCD poids'!A:A,'TCD poids'!C:C)</f>
        <v/>
      </c>
      <c r="M2073">
        <f>TCD!T2074</f>
        <v/>
      </c>
      <c r="N2073">
        <f>IF(I2073="",0.2,LOOKUP(I2073,'Pays TVA'!A:A,'Pays TVA'!B:B))</f>
        <v/>
      </c>
      <c r="O2073" s="151">
        <f>IF(TCD!M2074="","",TCD!M2074)</f>
        <v/>
      </c>
      <c r="P2073" s="151">
        <f>IF(TCD!J2074="","",TCD!J2074)</f>
        <v/>
      </c>
      <c r="Q2073" s="151">
        <f>IF(AND(TCD!L2074="",TCD!Q2074=""),"",IF(SUM(TCD!L2074,TCD!Q2074)&gt;15,29,9.5))</f>
        <v/>
      </c>
      <c r="R2073" s="151">
        <f>_xlfn.XLOOKUP(F2073,TCD!E:E,TCD!K:K,"")</f>
        <v/>
      </c>
      <c r="S2073" s="151">
        <f>IF(TCD!I2074="","",IF(TCD!I2074&gt;8.5,17,8.5))</f>
        <v/>
      </c>
      <c r="T2073" s="151">
        <f>TCD!Y2074</f>
        <v/>
      </c>
    </row>
    <row r="2074">
      <c r="A2074" s="13">
        <f>TCD!V2075</f>
        <v/>
      </c>
      <c r="B2074" s="1">
        <f>B2073</f>
        <v/>
      </c>
      <c r="F2074">
        <f>TCD!E2075</f>
        <v/>
      </c>
      <c r="H2074" s="6">
        <f>IF(RIGHT(J2074,3)="BTB","E","P")</f>
        <v/>
      </c>
      <c r="I2074">
        <f>LOOKUP(F2074,'Facture Chronopost'!L:L,'Facture Chronopost'!H:H)</f>
        <v/>
      </c>
      <c r="J2074" s="6">
        <f>TCD!U2075</f>
        <v/>
      </c>
      <c r="K2074">
        <f>K2073</f>
        <v/>
      </c>
      <c r="L2074" s="151">
        <f>_xlfn.XLOOKUP(F2074,'TCD poids'!A:A,'TCD poids'!C:C)</f>
        <v/>
      </c>
      <c r="M2074">
        <f>TCD!T2075</f>
        <v/>
      </c>
      <c r="N2074">
        <f>IF(I2074="",0.2,LOOKUP(I2074,'Pays TVA'!A:A,'Pays TVA'!B:B))</f>
        <v/>
      </c>
      <c r="O2074" s="151">
        <f>IF(TCD!M2075="","",TCD!M2075)</f>
        <v/>
      </c>
      <c r="P2074" s="151">
        <f>IF(TCD!J2075="","",TCD!J2075)</f>
        <v/>
      </c>
      <c r="Q2074" s="151">
        <f>IF(AND(TCD!L2075="",TCD!Q2075=""),"",IF(SUM(TCD!L2075,TCD!Q2075)&gt;15,29,9.5))</f>
        <v/>
      </c>
      <c r="R2074" s="151">
        <f>_xlfn.XLOOKUP(F2074,TCD!E:E,TCD!K:K,"")</f>
        <v/>
      </c>
      <c r="S2074" s="151">
        <f>IF(TCD!I2075="","",IF(TCD!I2075&gt;8.5,17,8.5))</f>
        <v/>
      </c>
      <c r="T2074" s="151">
        <f>TCD!Y2075</f>
        <v/>
      </c>
    </row>
    <row r="2075">
      <c r="A2075" s="13">
        <f>TCD!V2076</f>
        <v/>
      </c>
      <c r="B2075" s="1">
        <f>B2074</f>
        <v/>
      </c>
      <c r="F2075">
        <f>TCD!E2076</f>
        <v/>
      </c>
      <c r="H2075" s="6">
        <f>IF(RIGHT(J2075,3)="BTB","E","P")</f>
        <v/>
      </c>
      <c r="I2075">
        <f>LOOKUP(F2075,'Facture Chronopost'!L:L,'Facture Chronopost'!H:H)</f>
        <v/>
      </c>
      <c r="J2075" s="6">
        <f>TCD!U2076</f>
        <v/>
      </c>
      <c r="K2075">
        <f>K2074</f>
        <v/>
      </c>
      <c r="L2075" s="151">
        <f>_xlfn.XLOOKUP(F2075,'TCD poids'!A:A,'TCD poids'!C:C)</f>
        <v/>
      </c>
      <c r="M2075">
        <f>TCD!T2076</f>
        <v/>
      </c>
      <c r="N2075">
        <f>IF(I2075="",0.2,LOOKUP(I2075,'Pays TVA'!A:A,'Pays TVA'!B:B))</f>
        <v/>
      </c>
      <c r="O2075" s="151">
        <f>IF(TCD!M2076="","",TCD!M2076)</f>
        <v/>
      </c>
      <c r="P2075" s="151">
        <f>IF(TCD!J2076="","",TCD!J2076)</f>
        <v/>
      </c>
      <c r="Q2075" s="151">
        <f>IF(AND(TCD!L2076="",TCD!Q2076=""),"",IF(SUM(TCD!L2076,TCD!Q2076)&gt;15,29,9.5))</f>
        <v/>
      </c>
      <c r="R2075" s="151">
        <f>_xlfn.XLOOKUP(F2075,TCD!E:E,TCD!K:K,"")</f>
        <v/>
      </c>
      <c r="S2075" s="151">
        <f>IF(TCD!I2076="","",IF(TCD!I2076&gt;8.5,17,8.5))</f>
        <v/>
      </c>
      <c r="T2075" s="151">
        <f>TCD!Y2076</f>
        <v/>
      </c>
    </row>
    <row r="2076">
      <c r="A2076" s="13">
        <f>TCD!V2077</f>
        <v/>
      </c>
      <c r="B2076" s="1">
        <f>B2075</f>
        <v/>
      </c>
      <c r="F2076">
        <f>TCD!E2077</f>
        <v/>
      </c>
      <c r="H2076" s="6">
        <f>IF(RIGHT(J2076,3)="BTB","E","P")</f>
        <v/>
      </c>
      <c r="I2076">
        <f>LOOKUP(F2076,'Facture Chronopost'!L:L,'Facture Chronopost'!H:H)</f>
        <v/>
      </c>
      <c r="J2076" s="6">
        <f>TCD!U2077</f>
        <v/>
      </c>
      <c r="K2076">
        <f>K2075</f>
        <v/>
      </c>
      <c r="L2076" s="151">
        <f>_xlfn.XLOOKUP(F2076,'TCD poids'!A:A,'TCD poids'!C:C)</f>
        <v/>
      </c>
      <c r="M2076">
        <f>TCD!T2077</f>
        <v/>
      </c>
      <c r="N2076">
        <f>IF(I2076="",0.2,LOOKUP(I2076,'Pays TVA'!A:A,'Pays TVA'!B:B))</f>
        <v/>
      </c>
      <c r="O2076" s="151">
        <f>IF(TCD!M2077="","",TCD!M2077)</f>
        <v/>
      </c>
      <c r="P2076" s="151">
        <f>IF(TCD!J2077="","",TCD!J2077)</f>
        <v/>
      </c>
      <c r="Q2076" s="151">
        <f>IF(AND(TCD!L2077="",TCD!Q2077=""),"",IF(SUM(TCD!L2077,TCD!Q2077)&gt;15,29,9.5))</f>
        <v/>
      </c>
      <c r="R2076" s="151">
        <f>_xlfn.XLOOKUP(F2076,TCD!E:E,TCD!K:K,"")</f>
        <v/>
      </c>
      <c r="S2076" s="151">
        <f>IF(TCD!I2077="","",IF(TCD!I2077&gt;8.5,17,8.5))</f>
        <v/>
      </c>
      <c r="T2076" s="151">
        <f>TCD!Y2077</f>
        <v/>
      </c>
    </row>
    <row r="2077">
      <c r="A2077" s="13">
        <f>TCD!V2078</f>
        <v/>
      </c>
      <c r="B2077" s="1">
        <f>B2076</f>
        <v/>
      </c>
      <c r="F2077">
        <f>TCD!E2078</f>
        <v/>
      </c>
      <c r="H2077" s="6">
        <f>IF(RIGHT(J2077,3)="BTB","E","P")</f>
        <v/>
      </c>
      <c r="I2077">
        <f>LOOKUP(F2077,'Facture Chronopost'!L:L,'Facture Chronopost'!H:H)</f>
        <v/>
      </c>
      <c r="J2077" s="6">
        <f>TCD!U2078</f>
        <v/>
      </c>
      <c r="K2077">
        <f>K2076</f>
        <v/>
      </c>
      <c r="L2077" s="151">
        <f>_xlfn.XLOOKUP(F2077,'TCD poids'!A:A,'TCD poids'!C:C)</f>
        <v/>
      </c>
      <c r="M2077">
        <f>TCD!T2078</f>
        <v/>
      </c>
      <c r="N2077">
        <f>IF(I2077="",0.2,LOOKUP(I2077,'Pays TVA'!A:A,'Pays TVA'!B:B))</f>
        <v/>
      </c>
      <c r="O2077" s="151">
        <f>IF(TCD!M2078="","",TCD!M2078)</f>
        <v/>
      </c>
      <c r="P2077" s="151">
        <f>IF(TCD!J2078="","",TCD!J2078)</f>
        <v/>
      </c>
      <c r="Q2077" s="151">
        <f>IF(AND(TCD!L2078="",TCD!Q2078=""),"",IF(SUM(TCD!L2078,TCD!Q2078)&gt;15,29,9.5))</f>
        <v/>
      </c>
      <c r="R2077" s="151">
        <f>_xlfn.XLOOKUP(F2077,TCD!E:E,TCD!K:K,"")</f>
        <v/>
      </c>
      <c r="S2077" s="151">
        <f>IF(TCD!I2078="","",IF(TCD!I2078&gt;8.5,17,8.5))</f>
        <v/>
      </c>
      <c r="T2077" s="151">
        <f>TCD!Y2078</f>
        <v/>
      </c>
    </row>
    <row r="2078">
      <c r="A2078" s="13">
        <f>TCD!V2079</f>
        <v/>
      </c>
      <c r="B2078" s="1">
        <f>B2077</f>
        <v/>
      </c>
      <c r="F2078">
        <f>TCD!E2079</f>
        <v/>
      </c>
      <c r="H2078" s="6">
        <f>IF(RIGHT(J2078,3)="BTB","E","P")</f>
        <v/>
      </c>
      <c r="I2078">
        <f>LOOKUP(F2078,'Facture Chronopost'!L:L,'Facture Chronopost'!H:H)</f>
        <v/>
      </c>
      <c r="J2078" s="6">
        <f>TCD!U2079</f>
        <v/>
      </c>
      <c r="K2078">
        <f>K2077</f>
        <v/>
      </c>
      <c r="L2078" s="151">
        <f>_xlfn.XLOOKUP(F2078,'TCD poids'!A:A,'TCD poids'!C:C)</f>
        <v/>
      </c>
      <c r="M2078">
        <f>TCD!T2079</f>
        <v/>
      </c>
      <c r="N2078">
        <f>IF(I2078="",0.2,LOOKUP(I2078,'Pays TVA'!A:A,'Pays TVA'!B:B))</f>
        <v/>
      </c>
      <c r="O2078" s="151">
        <f>IF(TCD!M2079="","",TCD!M2079)</f>
        <v/>
      </c>
      <c r="P2078" s="151">
        <f>IF(TCD!J2079="","",TCD!J2079)</f>
        <v/>
      </c>
      <c r="Q2078" s="151">
        <f>IF(AND(TCD!L2079="",TCD!Q2079=""),"",IF(SUM(TCD!L2079,TCD!Q2079)&gt;15,29,9.5))</f>
        <v/>
      </c>
      <c r="R2078" s="151">
        <f>_xlfn.XLOOKUP(F2078,TCD!E:E,TCD!K:K,"")</f>
        <v/>
      </c>
      <c r="S2078" s="151">
        <f>IF(TCD!I2079="","",IF(TCD!I2079&gt;8.5,17,8.5))</f>
        <v/>
      </c>
      <c r="T2078" s="151">
        <f>TCD!Y2079</f>
        <v/>
      </c>
    </row>
    <row r="2079">
      <c r="A2079" s="13">
        <f>TCD!V2080</f>
        <v/>
      </c>
      <c r="B2079" s="1">
        <f>B2078</f>
        <v/>
      </c>
      <c r="F2079">
        <f>TCD!E2080</f>
        <v/>
      </c>
      <c r="H2079" s="6">
        <f>IF(RIGHT(J2079,3)="BTB","E","P")</f>
        <v/>
      </c>
      <c r="I2079">
        <f>LOOKUP(F2079,'Facture Chronopost'!L:L,'Facture Chronopost'!H:H)</f>
        <v/>
      </c>
      <c r="J2079" s="6">
        <f>TCD!U2080</f>
        <v/>
      </c>
      <c r="K2079">
        <f>K2078</f>
        <v/>
      </c>
      <c r="L2079" s="151">
        <f>_xlfn.XLOOKUP(F2079,'TCD poids'!A:A,'TCD poids'!C:C)</f>
        <v/>
      </c>
      <c r="M2079">
        <f>TCD!T2080</f>
        <v/>
      </c>
      <c r="N2079">
        <f>IF(I2079="",0.2,LOOKUP(I2079,'Pays TVA'!A:A,'Pays TVA'!B:B))</f>
        <v/>
      </c>
      <c r="O2079" s="151">
        <f>IF(TCD!M2080="","",TCD!M2080)</f>
        <v/>
      </c>
      <c r="P2079" s="151">
        <f>IF(TCD!J2080="","",TCD!J2080)</f>
        <v/>
      </c>
      <c r="Q2079" s="151">
        <f>IF(AND(TCD!L2080="",TCD!Q2080=""),"",IF(SUM(TCD!L2080,TCD!Q2080)&gt;15,29,9.5))</f>
        <v/>
      </c>
      <c r="R2079" s="151">
        <f>_xlfn.XLOOKUP(F2079,TCD!E:E,TCD!K:K,"")</f>
        <v/>
      </c>
      <c r="S2079" s="151">
        <f>IF(TCD!I2080="","",IF(TCD!I2080&gt;8.5,17,8.5))</f>
        <v/>
      </c>
      <c r="T2079" s="151">
        <f>TCD!Y2080</f>
        <v/>
      </c>
    </row>
    <row r="2080">
      <c r="A2080" s="13">
        <f>TCD!V2081</f>
        <v/>
      </c>
      <c r="B2080" s="1">
        <f>B2079</f>
        <v/>
      </c>
      <c r="F2080">
        <f>TCD!E2081</f>
        <v/>
      </c>
      <c r="H2080" s="6">
        <f>IF(RIGHT(J2080,3)="BTB","E","P")</f>
        <v/>
      </c>
      <c r="I2080">
        <f>LOOKUP(F2080,'Facture Chronopost'!L:L,'Facture Chronopost'!H:H)</f>
        <v/>
      </c>
      <c r="J2080" s="6">
        <f>TCD!U2081</f>
        <v/>
      </c>
      <c r="K2080">
        <f>K2079</f>
        <v/>
      </c>
      <c r="L2080" s="151">
        <f>_xlfn.XLOOKUP(F2080,'TCD poids'!A:A,'TCD poids'!C:C)</f>
        <v/>
      </c>
      <c r="M2080">
        <f>TCD!T2081</f>
        <v/>
      </c>
      <c r="N2080">
        <f>IF(I2080="",0.2,LOOKUP(I2080,'Pays TVA'!A:A,'Pays TVA'!B:B))</f>
        <v/>
      </c>
      <c r="O2080" s="151">
        <f>IF(TCD!M2081="","",TCD!M2081)</f>
        <v/>
      </c>
      <c r="P2080" s="151">
        <f>IF(TCD!J2081="","",TCD!J2081)</f>
        <v/>
      </c>
      <c r="Q2080" s="151">
        <f>IF(AND(TCD!L2081="",TCD!Q2081=""),"",IF(SUM(TCD!L2081,TCD!Q2081)&gt;15,29,9.5))</f>
        <v/>
      </c>
      <c r="R2080" s="151">
        <f>_xlfn.XLOOKUP(F2080,TCD!E:E,TCD!K:K,"")</f>
        <v/>
      </c>
      <c r="S2080" s="151">
        <f>IF(TCD!I2081="","",IF(TCD!I2081&gt;8.5,17,8.5))</f>
        <v/>
      </c>
      <c r="T2080" s="151">
        <f>TCD!Y2081</f>
        <v/>
      </c>
    </row>
    <row r="2081">
      <c r="A2081" s="13">
        <f>TCD!V2082</f>
        <v/>
      </c>
      <c r="B2081" s="1">
        <f>B2080</f>
        <v/>
      </c>
      <c r="F2081">
        <f>TCD!E2082</f>
        <v/>
      </c>
      <c r="H2081" s="6">
        <f>IF(RIGHT(J2081,3)="BTB","E","P")</f>
        <v/>
      </c>
      <c r="I2081">
        <f>LOOKUP(F2081,'Facture Chronopost'!L:L,'Facture Chronopost'!H:H)</f>
        <v/>
      </c>
      <c r="J2081" s="6">
        <f>TCD!U2082</f>
        <v/>
      </c>
      <c r="K2081">
        <f>K2080</f>
        <v/>
      </c>
      <c r="L2081" s="151">
        <f>_xlfn.XLOOKUP(F2081,'TCD poids'!A:A,'TCD poids'!C:C)</f>
        <v/>
      </c>
      <c r="M2081">
        <f>TCD!T2082</f>
        <v/>
      </c>
      <c r="N2081">
        <f>IF(I2081="",0.2,LOOKUP(I2081,'Pays TVA'!A:A,'Pays TVA'!B:B))</f>
        <v/>
      </c>
      <c r="O2081" s="151">
        <f>IF(TCD!M2082="","",TCD!M2082)</f>
        <v/>
      </c>
      <c r="P2081" s="151">
        <f>IF(TCD!J2082="","",TCD!J2082)</f>
        <v/>
      </c>
      <c r="Q2081" s="151">
        <f>IF(AND(TCD!L2082="",TCD!Q2082=""),"",IF(SUM(TCD!L2082,TCD!Q2082)&gt;15,29,9.5))</f>
        <v/>
      </c>
      <c r="R2081" s="151">
        <f>_xlfn.XLOOKUP(F2081,TCD!E:E,TCD!K:K,"")</f>
        <v/>
      </c>
      <c r="S2081" s="151">
        <f>IF(TCD!I2082="","",IF(TCD!I2082&gt;8.5,17,8.5))</f>
        <v/>
      </c>
      <c r="T2081" s="151">
        <f>TCD!Y2082</f>
        <v/>
      </c>
    </row>
    <row r="2082">
      <c r="A2082" s="13">
        <f>TCD!V2083</f>
        <v/>
      </c>
      <c r="B2082" s="1">
        <f>B2081</f>
        <v/>
      </c>
      <c r="F2082">
        <f>TCD!E2083</f>
        <v/>
      </c>
      <c r="H2082" s="6">
        <f>IF(RIGHT(J2082,3)="BTB","E","P")</f>
        <v/>
      </c>
      <c r="I2082">
        <f>LOOKUP(F2082,'Facture Chronopost'!L:L,'Facture Chronopost'!H:H)</f>
        <v/>
      </c>
      <c r="J2082" s="6">
        <f>TCD!U2083</f>
        <v/>
      </c>
      <c r="K2082">
        <f>K2081</f>
        <v/>
      </c>
      <c r="L2082" s="151">
        <f>_xlfn.XLOOKUP(F2082,'TCD poids'!A:A,'TCD poids'!C:C)</f>
        <v/>
      </c>
      <c r="M2082">
        <f>TCD!T2083</f>
        <v/>
      </c>
      <c r="N2082">
        <f>IF(I2082="",0.2,LOOKUP(I2082,'Pays TVA'!A:A,'Pays TVA'!B:B))</f>
        <v/>
      </c>
      <c r="O2082" s="151">
        <f>IF(TCD!M2083="","",TCD!M2083)</f>
        <v/>
      </c>
      <c r="P2082" s="151">
        <f>IF(TCD!J2083="","",TCD!J2083)</f>
        <v/>
      </c>
      <c r="Q2082" s="151">
        <f>IF(AND(TCD!L2083="",TCD!Q2083=""),"",IF(SUM(TCD!L2083,TCD!Q2083)&gt;15,29,9.5))</f>
        <v/>
      </c>
      <c r="R2082" s="151">
        <f>_xlfn.XLOOKUP(F2082,TCD!E:E,TCD!K:K,"")</f>
        <v/>
      </c>
      <c r="S2082" s="151">
        <f>IF(TCD!I2083="","",IF(TCD!I2083&gt;8.5,17,8.5))</f>
        <v/>
      </c>
      <c r="T2082" s="151">
        <f>TCD!Y2083</f>
        <v/>
      </c>
    </row>
    <row r="2083">
      <c r="A2083" s="13">
        <f>TCD!V2084</f>
        <v/>
      </c>
      <c r="B2083" s="1">
        <f>B2082</f>
        <v/>
      </c>
      <c r="F2083">
        <f>TCD!E2084</f>
        <v/>
      </c>
      <c r="H2083" s="6">
        <f>IF(RIGHT(J2083,3)="BTB","E","P")</f>
        <v/>
      </c>
      <c r="I2083">
        <f>LOOKUP(F2083,'Facture Chronopost'!L:L,'Facture Chronopost'!H:H)</f>
        <v/>
      </c>
      <c r="J2083" s="6">
        <f>TCD!U2084</f>
        <v/>
      </c>
      <c r="K2083">
        <f>K2082</f>
        <v/>
      </c>
      <c r="L2083" s="151">
        <f>_xlfn.XLOOKUP(F2083,'TCD poids'!A:A,'TCD poids'!C:C)</f>
        <v/>
      </c>
      <c r="M2083">
        <f>TCD!T2084</f>
        <v/>
      </c>
      <c r="N2083">
        <f>IF(I2083="",0.2,LOOKUP(I2083,'Pays TVA'!A:A,'Pays TVA'!B:B))</f>
        <v/>
      </c>
      <c r="O2083" s="151">
        <f>IF(TCD!M2084="","",TCD!M2084)</f>
        <v/>
      </c>
      <c r="P2083" s="151">
        <f>IF(TCD!J2084="","",TCD!J2084)</f>
        <v/>
      </c>
      <c r="Q2083" s="151">
        <f>IF(AND(TCD!L2084="",TCD!Q2084=""),"",IF(SUM(TCD!L2084,TCD!Q2084)&gt;15,29,9.5))</f>
        <v/>
      </c>
      <c r="R2083" s="151">
        <f>_xlfn.XLOOKUP(F2083,TCD!E:E,TCD!K:K,"")</f>
        <v/>
      </c>
      <c r="S2083" s="151">
        <f>IF(TCD!I2084="","",IF(TCD!I2084&gt;8.5,17,8.5))</f>
        <v/>
      </c>
      <c r="T2083" s="151">
        <f>TCD!Y2084</f>
        <v/>
      </c>
    </row>
    <row r="2084">
      <c r="A2084" s="13">
        <f>TCD!V2085</f>
        <v/>
      </c>
      <c r="B2084" s="1">
        <f>B2083</f>
        <v/>
      </c>
      <c r="F2084">
        <f>TCD!E2085</f>
        <v/>
      </c>
      <c r="H2084" s="6">
        <f>IF(RIGHT(J2084,3)="BTB","E","P")</f>
        <v/>
      </c>
      <c r="I2084">
        <f>LOOKUP(F2084,'Facture Chronopost'!L:L,'Facture Chronopost'!H:H)</f>
        <v/>
      </c>
      <c r="J2084" s="6">
        <f>TCD!U2085</f>
        <v/>
      </c>
      <c r="K2084">
        <f>K2083</f>
        <v/>
      </c>
      <c r="L2084" s="151">
        <f>_xlfn.XLOOKUP(F2084,'TCD poids'!A:A,'TCD poids'!C:C)</f>
        <v/>
      </c>
      <c r="M2084">
        <f>TCD!T2085</f>
        <v/>
      </c>
      <c r="N2084">
        <f>IF(I2084="",0.2,LOOKUP(I2084,'Pays TVA'!A:A,'Pays TVA'!B:B))</f>
        <v/>
      </c>
      <c r="O2084" s="151">
        <f>IF(TCD!M2085="","",TCD!M2085)</f>
        <v/>
      </c>
      <c r="P2084" s="151">
        <f>IF(TCD!J2085="","",TCD!J2085)</f>
        <v/>
      </c>
      <c r="Q2084" s="151">
        <f>IF(AND(TCD!L2085="",TCD!Q2085=""),"",IF(SUM(TCD!L2085,TCD!Q2085)&gt;15,29,9.5))</f>
        <v/>
      </c>
      <c r="R2084" s="151">
        <f>_xlfn.XLOOKUP(F2084,TCD!E:E,TCD!K:K,"")</f>
        <v/>
      </c>
      <c r="S2084" s="151">
        <f>IF(TCD!I2085="","",IF(TCD!I2085&gt;8.5,17,8.5))</f>
        <v/>
      </c>
      <c r="T2084" s="151">
        <f>TCD!Y2085</f>
        <v/>
      </c>
    </row>
    <row r="2085">
      <c r="A2085" s="13">
        <f>TCD!V2086</f>
        <v/>
      </c>
      <c r="B2085" s="1">
        <f>B2084</f>
        <v/>
      </c>
      <c r="F2085">
        <f>TCD!E2086</f>
        <v/>
      </c>
      <c r="H2085" s="6">
        <f>IF(RIGHT(J2085,3)="BTB","E","P")</f>
        <v/>
      </c>
      <c r="I2085">
        <f>LOOKUP(F2085,'Facture Chronopost'!L:L,'Facture Chronopost'!H:H)</f>
        <v/>
      </c>
      <c r="J2085" s="6">
        <f>TCD!U2086</f>
        <v/>
      </c>
      <c r="K2085">
        <f>K2084</f>
        <v/>
      </c>
      <c r="L2085" s="151">
        <f>_xlfn.XLOOKUP(F2085,'TCD poids'!A:A,'TCD poids'!C:C)</f>
        <v/>
      </c>
      <c r="M2085">
        <f>TCD!T2086</f>
        <v/>
      </c>
      <c r="N2085">
        <f>IF(I2085="",0.2,LOOKUP(I2085,'Pays TVA'!A:A,'Pays TVA'!B:B))</f>
        <v/>
      </c>
      <c r="O2085" s="151">
        <f>IF(TCD!M2086="","",TCD!M2086)</f>
        <v/>
      </c>
      <c r="P2085" s="151">
        <f>IF(TCD!J2086="","",TCD!J2086)</f>
        <v/>
      </c>
      <c r="Q2085" s="151">
        <f>IF(AND(TCD!L2086="",TCD!Q2086=""),"",IF(SUM(TCD!L2086,TCD!Q2086)&gt;15,29,9.5))</f>
        <v/>
      </c>
      <c r="R2085" s="151">
        <f>_xlfn.XLOOKUP(F2085,TCD!E:E,TCD!K:K,"")</f>
        <v/>
      </c>
      <c r="S2085" s="151">
        <f>IF(TCD!I2086="","",IF(TCD!I2086&gt;8.5,17,8.5))</f>
        <v/>
      </c>
      <c r="T2085" s="151">
        <f>TCD!Y2086</f>
        <v/>
      </c>
    </row>
    <row r="2086">
      <c r="A2086" s="13">
        <f>TCD!V2087</f>
        <v/>
      </c>
      <c r="B2086" s="1">
        <f>B2085</f>
        <v/>
      </c>
      <c r="F2086">
        <f>TCD!E2087</f>
        <v/>
      </c>
      <c r="H2086" s="6">
        <f>IF(RIGHT(J2086,3)="BTB","E","P")</f>
        <v/>
      </c>
      <c r="I2086">
        <f>LOOKUP(F2086,'Facture Chronopost'!L:L,'Facture Chronopost'!H:H)</f>
        <v/>
      </c>
      <c r="J2086" s="6">
        <f>TCD!U2087</f>
        <v/>
      </c>
      <c r="K2086">
        <f>K2085</f>
        <v/>
      </c>
      <c r="L2086" s="151">
        <f>_xlfn.XLOOKUP(F2086,'TCD poids'!A:A,'TCD poids'!C:C)</f>
        <v/>
      </c>
      <c r="M2086">
        <f>TCD!T2087</f>
        <v/>
      </c>
      <c r="N2086">
        <f>IF(I2086="",0.2,LOOKUP(I2086,'Pays TVA'!A:A,'Pays TVA'!B:B))</f>
        <v/>
      </c>
      <c r="O2086" s="151">
        <f>IF(TCD!M2087="","",TCD!M2087)</f>
        <v/>
      </c>
      <c r="P2086" s="151">
        <f>IF(TCD!J2087="","",TCD!J2087)</f>
        <v/>
      </c>
      <c r="Q2086" s="151">
        <f>IF(AND(TCD!L2087="",TCD!Q2087=""),"",IF(SUM(TCD!L2087,TCD!Q2087)&gt;15,29,9.5))</f>
        <v/>
      </c>
      <c r="R2086" s="151">
        <f>_xlfn.XLOOKUP(F2086,TCD!E:E,TCD!K:K,"")</f>
        <v/>
      </c>
      <c r="S2086" s="151">
        <f>IF(TCD!I2087="","",IF(TCD!I2087&gt;8.5,17,8.5))</f>
        <v/>
      </c>
      <c r="T2086" s="151">
        <f>TCD!Y2087</f>
        <v/>
      </c>
    </row>
    <row r="2087">
      <c r="A2087" s="13">
        <f>TCD!V2088</f>
        <v/>
      </c>
      <c r="B2087" s="1">
        <f>B2086</f>
        <v/>
      </c>
      <c r="F2087">
        <f>TCD!E2088</f>
        <v/>
      </c>
      <c r="H2087" s="6">
        <f>IF(RIGHT(J2087,3)="BTB","E","P")</f>
        <v/>
      </c>
      <c r="I2087">
        <f>LOOKUP(F2087,'Facture Chronopost'!L:L,'Facture Chronopost'!H:H)</f>
        <v/>
      </c>
      <c r="J2087" s="6">
        <f>TCD!U2088</f>
        <v/>
      </c>
      <c r="K2087">
        <f>K2086</f>
        <v/>
      </c>
      <c r="L2087" s="151">
        <f>_xlfn.XLOOKUP(F2087,'TCD poids'!A:A,'TCD poids'!C:C)</f>
        <v/>
      </c>
      <c r="M2087">
        <f>TCD!T2088</f>
        <v/>
      </c>
      <c r="N2087">
        <f>IF(I2087="",0.2,LOOKUP(I2087,'Pays TVA'!A:A,'Pays TVA'!B:B))</f>
        <v/>
      </c>
      <c r="O2087" s="151">
        <f>IF(TCD!M2088="","",TCD!M2088)</f>
        <v/>
      </c>
      <c r="P2087" s="151">
        <f>IF(TCD!J2088="","",TCD!J2088)</f>
        <v/>
      </c>
      <c r="Q2087" s="151">
        <f>IF(AND(TCD!L2088="",TCD!Q2088=""),"",IF(SUM(TCD!L2088,TCD!Q2088)&gt;15,29,9.5))</f>
        <v/>
      </c>
      <c r="R2087" s="151">
        <f>_xlfn.XLOOKUP(F2087,TCD!E:E,TCD!K:K,"")</f>
        <v/>
      </c>
      <c r="S2087" s="151">
        <f>IF(TCD!I2088="","",IF(TCD!I2088&gt;8.5,17,8.5))</f>
        <v/>
      </c>
      <c r="T2087" s="151">
        <f>TCD!Y2088</f>
        <v/>
      </c>
    </row>
    <row r="2088">
      <c r="A2088" s="13">
        <f>TCD!V2089</f>
        <v/>
      </c>
      <c r="B2088" s="1">
        <f>B2087</f>
        <v/>
      </c>
      <c r="F2088">
        <f>TCD!E2089</f>
        <v/>
      </c>
      <c r="H2088" s="6">
        <f>IF(RIGHT(J2088,3)="BTB","E","P")</f>
        <v/>
      </c>
      <c r="I2088">
        <f>LOOKUP(F2088,'Facture Chronopost'!L:L,'Facture Chronopost'!H:H)</f>
        <v/>
      </c>
      <c r="J2088" s="6">
        <f>TCD!U2089</f>
        <v/>
      </c>
      <c r="K2088">
        <f>K2087</f>
        <v/>
      </c>
      <c r="L2088" s="151">
        <f>_xlfn.XLOOKUP(F2088,'TCD poids'!A:A,'TCD poids'!C:C)</f>
        <v/>
      </c>
      <c r="M2088">
        <f>TCD!T2089</f>
        <v/>
      </c>
      <c r="N2088">
        <f>IF(I2088="",0.2,LOOKUP(I2088,'Pays TVA'!A:A,'Pays TVA'!B:B))</f>
        <v/>
      </c>
      <c r="O2088" s="151">
        <f>IF(TCD!M2089="","",TCD!M2089)</f>
        <v/>
      </c>
      <c r="P2088" s="151">
        <f>IF(TCD!J2089="","",TCD!J2089)</f>
        <v/>
      </c>
      <c r="Q2088" s="151">
        <f>IF(AND(TCD!L2089="",TCD!Q2089=""),"",IF(SUM(TCD!L2089,TCD!Q2089)&gt;15,29,9.5))</f>
        <v/>
      </c>
      <c r="R2088" s="151">
        <f>_xlfn.XLOOKUP(F2088,TCD!E:E,TCD!K:K,"")</f>
        <v/>
      </c>
      <c r="S2088" s="151">
        <f>IF(TCD!I2089="","",IF(TCD!I2089&gt;8.5,17,8.5))</f>
        <v/>
      </c>
      <c r="T2088" s="151">
        <f>TCD!Y2089</f>
        <v/>
      </c>
    </row>
    <row r="2089">
      <c r="A2089" s="13">
        <f>TCD!V2090</f>
        <v/>
      </c>
      <c r="B2089" s="1">
        <f>B2088</f>
        <v/>
      </c>
      <c r="F2089">
        <f>TCD!E2090</f>
        <v/>
      </c>
      <c r="H2089" s="6">
        <f>IF(RIGHT(J2089,3)="BTB","E","P")</f>
        <v/>
      </c>
      <c r="I2089">
        <f>LOOKUP(F2089,'Facture Chronopost'!L:L,'Facture Chronopost'!H:H)</f>
        <v/>
      </c>
      <c r="J2089" s="6">
        <f>TCD!U2090</f>
        <v/>
      </c>
      <c r="K2089">
        <f>K2088</f>
        <v/>
      </c>
      <c r="L2089" s="151">
        <f>_xlfn.XLOOKUP(F2089,'TCD poids'!A:A,'TCD poids'!C:C)</f>
        <v/>
      </c>
      <c r="M2089">
        <f>TCD!T2090</f>
        <v/>
      </c>
      <c r="N2089">
        <f>IF(I2089="",0.2,LOOKUP(I2089,'Pays TVA'!A:A,'Pays TVA'!B:B))</f>
        <v/>
      </c>
      <c r="O2089" s="151">
        <f>IF(TCD!M2090="","",TCD!M2090)</f>
        <v/>
      </c>
      <c r="P2089" s="151">
        <f>IF(TCD!J2090="","",TCD!J2090)</f>
        <v/>
      </c>
      <c r="Q2089" s="151">
        <f>IF(AND(TCD!L2090="",TCD!Q2090=""),"",IF(SUM(TCD!L2090,TCD!Q2090)&gt;15,29,9.5))</f>
        <v/>
      </c>
      <c r="R2089" s="151">
        <f>_xlfn.XLOOKUP(F2089,TCD!E:E,TCD!K:K,"")</f>
        <v/>
      </c>
      <c r="S2089" s="151">
        <f>IF(TCD!I2090="","",IF(TCD!I2090&gt;8.5,17,8.5))</f>
        <v/>
      </c>
      <c r="T2089" s="151">
        <f>TCD!Y2090</f>
        <v/>
      </c>
    </row>
    <row r="2090">
      <c r="A2090" s="13">
        <f>TCD!V2091</f>
        <v/>
      </c>
      <c r="B2090" s="1">
        <f>B2089</f>
        <v/>
      </c>
      <c r="F2090">
        <f>TCD!E2091</f>
        <v/>
      </c>
      <c r="H2090" s="6">
        <f>IF(RIGHT(J2090,3)="BTB","E","P")</f>
        <v/>
      </c>
      <c r="I2090">
        <f>LOOKUP(F2090,'Facture Chronopost'!L:L,'Facture Chronopost'!H:H)</f>
        <v/>
      </c>
      <c r="J2090" s="6">
        <f>TCD!U2091</f>
        <v/>
      </c>
      <c r="K2090">
        <f>K2089</f>
        <v/>
      </c>
      <c r="L2090" s="151">
        <f>_xlfn.XLOOKUP(F2090,'TCD poids'!A:A,'TCD poids'!C:C)</f>
        <v/>
      </c>
      <c r="M2090">
        <f>TCD!T2091</f>
        <v/>
      </c>
      <c r="N2090">
        <f>IF(I2090="",0.2,LOOKUP(I2090,'Pays TVA'!A:A,'Pays TVA'!B:B))</f>
        <v/>
      </c>
      <c r="O2090" s="151">
        <f>IF(TCD!M2091="","",TCD!M2091)</f>
        <v/>
      </c>
      <c r="P2090" s="151">
        <f>IF(TCD!J2091="","",TCD!J2091)</f>
        <v/>
      </c>
      <c r="Q2090" s="151">
        <f>IF(AND(TCD!L2091="",TCD!Q2091=""),"",IF(SUM(TCD!L2091,TCD!Q2091)&gt;15,29,9.5))</f>
        <v/>
      </c>
      <c r="R2090" s="151">
        <f>_xlfn.XLOOKUP(F2090,TCD!E:E,TCD!K:K,"")</f>
        <v/>
      </c>
      <c r="S2090" s="151">
        <f>IF(TCD!I2091="","",IF(TCD!I2091&gt;8.5,17,8.5))</f>
        <v/>
      </c>
      <c r="T2090" s="151">
        <f>TCD!Y2091</f>
        <v/>
      </c>
    </row>
    <row r="2091">
      <c r="A2091" s="13">
        <f>TCD!V2092</f>
        <v/>
      </c>
      <c r="B2091" s="1">
        <f>B2090</f>
        <v/>
      </c>
      <c r="F2091">
        <f>TCD!E2092</f>
        <v/>
      </c>
      <c r="H2091" s="6">
        <f>IF(RIGHT(J2091,3)="BTB","E","P")</f>
        <v/>
      </c>
      <c r="I2091">
        <f>LOOKUP(F2091,'Facture Chronopost'!L:L,'Facture Chronopost'!H:H)</f>
        <v/>
      </c>
      <c r="J2091" s="6">
        <f>TCD!U2092</f>
        <v/>
      </c>
      <c r="K2091">
        <f>K2090</f>
        <v/>
      </c>
      <c r="L2091" s="151">
        <f>_xlfn.XLOOKUP(F2091,'TCD poids'!A:A,'TCD poids'!C:C)</f>
        <v/>
      </c>
      <c r="M2091">
        <f>TCD!T2092</f>
        <v/>
      </c>
      <c r="N2091">
        <f>IF(I2091="",0.2,LOOKUP(I2091,'Pays TVA'!A:A,'Pays TVA'!B:B))</f>
        <v/>
      </c>
      <c r="O2091" s="151">
        <f>IF(TCD!M2092="","",TCD!M2092)</f>
        <v/>
      </c>
      <c r="P2091" s="151">
        <f>IF(TCD!J2092="","",TCD!J2092)</f>
        <v/>
      </c>
      <c r="Q2091" s="151">
        <f>IF(AND(TCD!L2092="",TCD!Q2092=""),"",IF(SUM(TCD!L2092,TCD!Q2092)&gt;15,29,9.5))</f>
        <v/>
      </c>
      <c r="R2091" s="151">
        <f>_xlfn.XLOOKUP(F2091,TCD!E:E,TCD!K:K,"")</f>
        <v/>
      </c>
      <c r="S2091" s="151">
        <f>IF(TCD!I2092="","",IF(TCD!I2092&gt;8.5,17,8.5))</f>
        <v/>
      </c>
      <c r="T2091" s="151">
        <f>TCD!Y2092</f>
        <v/>
      </c>
    </row>
    <row r="2092">
      <c r="A2092" s="13">
        <f>TCD!V2093</f>
        <v/>
      </c>
      <c r="B2092" s="1">
        <f>B2091</f>
        <v/>
      </c>
      <c r="F2092">
        <f>TCD!E2093</f>
        <v/>
      </c>
      <c r="H2092" s="6">
        <f>IF(RIGHT(J2092,3)="BTB","E","P")</f>
        <v/>
      </c>
      <c r="I2092">
        <f>LOOKUP(F2092,'Facture Chronopost'!L:L,'Facture Chronopost'!H:H)</f>
        <v/>
      </c>
      <c r="J2092" s="6">
        <f>TCD!U2093</f>
        <v/>
      </c>
      <c r="K2092">
        <f>K2091</f>
        <v/>
      </c>
      <c r="L2092" s="151">
        <f>_xlfn.XLOOKUP(F2092,'TCD poids'!A:A,'TCD poids'!C:C)</f>
        <v/>
      </c>
      <c r="M2092">
        <f>TCD!T2093</f>
        <v/>
      </c>
      <c r="N2092">
        <f>IF(I2092="",0.2,LOOKUP(I2092,'Pays TVA'!A:A,'Pays TVA'!B:B))</f>
        <v/>
      </c>
      <c r="O2092" s="151">
        <f>IF(TCD!M2093="","",TCD!M2093)</f>
        <v/>
      </c>
      <c r="P2092" s="151">
        <f>IF(TCD!J2093="","",TCD!J2093)</f>
        <v/>
      </c>
      <c r="Q2092" s="151">
        <f>IF(AND(TCD!L2093="",TCD!Q2093=""),"",IF(SUM(TCD!L2093,TCD!Q2093)&gt;15,29,9.5))</f>
        <v/>
      </c>
      <c r="R2092" s="151">
        <f>_xlfn.XLOOKUP(F2092,TCD!E:E,TCD!K:K,"")</f>
        <v/>
      </c>
      <c r="S2092" s="151">
        <f>IF(TCD!I2093="","",IF(TCD!I2093&gt;8.5,17,8.5))</f>
        <v/>
      </c>
      <c r="T2092" s="151">
        <f>TCD!Y2093</f>
        <v/>
      </c>
    </row>
    <row r="2093">
      <c r="A2093" s="13">
        <f>TCD!V2094</f>
        <v/>
      </c>
      <c r="B2093" s="1">
        <f>B2092</f>
        <v/>
      </c>
      <c r="F2093">
        <f>TCD!E2094</f>
        <v/>
      </c>
      <c r="H2093" s="6">
        <f>IF(RIGHT(J2093,3)="BTB","E","P")</f>
        <v/>
      </c>
      <c r="I2093">
        <f>LOOKUP(F2093,'Facture Chronopost'!L:L,'Facture Chronopost'!H:H)</f>
        <v/>
      </c>
      <c r="J2093" s="6">
        <f>TCD!U2094</f>
        <v/>
      </c>
      <c r="K2093">
        <f>K2092</f>
        <v/>
      </c>
      <c r="L2093" s="151">
        <f>_xlfn.XLOOKUP(F2093,'TCD poids'!A:A,'TCD poids'!C:C)</f>
        <v/>
      </c>
      <c r="M2093">
        <f>TCD!T2094</f>
        <v/>
      </c>
      <c r="N2093">
        <f>IF(I2093="",0.2,LOOKUP(I2093,'Pays TVA'!A:A,'Pays TVA'!B:B))</f>
        <v/>
      </c>
      <c r="O2093" s="151">
        <f>IF(TCD!M2094="","",TCD!M2094)</f>
        <v/>
      </c>
      <c r="P2093" s="151">
        <f>IF(TCD!J2094="","",TCD!J2094)</f>
        <v/>
      </c>
      <c r="Q2093" s="151">
        <f>IF(AND(TCD!L2094="",TCD!Q2094=""),"",IF(SUM(TCD!L2094,TCD!Q2094)&gt;15,29,9.5))</f>
        <v/>
      </c>
      <c r="R2093" s="151">
        <f>_xlfn.XLOOKUP(F2093,TCD!E:E,TCD!K:K,"")</f>
        <v/>
      </c>
      <c r="S2093" s="151">
        <f>IF(TCD!I2094="","",IF(TCD!I2094&gt;8.5,17,8.5))</f>
        <v/>
      </c>
      <c r="T2093" s="151">
        <f>TCD!Y2094</f>
        <v/>
      </c>
    </row>
    <row r="2094">
      <c r="A2094" s="13">
        <f>TCD!V2095</f>
        <v/>
      </c>
      <c r="B2094" s="1">
        <f>B2093</f>
        <v/>
      </c>
      <c r="F2094">
        <f>TCD!E2095</f>
        <v/>
      </c>
      <c r="H2094" s="6">
        <f>IF(RIGHT(J2094,3)="BTB","E","P")</f>
        <v/>
      </c>
      <c r="I2094">
        <f>LOOKUP(F2094,'Facture Chronopost'!L:L,'Facture Chronopost'!H:H)</f>
        <v/>
      </c>
      <c r="J2094" s="6">
        <f>TCD!U2095</f>
        <v/>
      </c>
      <c r="K2094">
        <f>K2093</f>
        <v/>
      </c>
      <c r="L2094" s="151">
        <f>_xlfn.XLOOKUP(F2094,'TCD poids'!A:A,'TCD poids'!C:C)</f>
        <v/>
      </c>
      <c r="M2094">
        <f>TCD!T2095</f>
        <v/>
      </c>
      <c r="N2094">
        <f>IF(I2094="",0.2,LOOKUP(I2094,'Pays TVA'!A:A,'Pays TVA'!B:B))</f>
        <v/>
      </c>
      <c r="O2094" s="151">
        <f>IF(TCD!M2095="","",TCD!M2095)</f>
        <v/>
      </c>
      <c r="P2094" s="151">
        <f>IF(TCD!J2095="","",TCD!J2095)</f>
        <v/>
      </c>
      <c r="Q2094" s="151">
        <f>IF(AND(TCD!L2095="",TCD!Q2095=""),"",IF(SUM(TCD!L2095,TCD!Q2095)&gt;15,29,9.5))</f>
        <v/>
      </c>
      <c r="R2094" s="151">
        <f>_xlfn.XLOOKUP(F2094,TCD!E:E,TCD!K:K,"")</f>
        <v/>
      </c>
      <c r="S2094" s="151">
        <f>IF(TCD!I2095="","",IF(TCD!I2095&gt;8.5,17,8.5))</f>
        <v/>
      </c>
      <c r="T2094" s="151">
        <f>TCD!Y2095</f>
        <v/>
      </c>
    </row>
    <row r="2095">
      <c r="A2095" s="13">
        <f>TCD!V2096</f>
        <v/>
      </c>
      <c r="B2095" s="1">
        <f>B2094</f>
        <v/>
      </c>
      <c r="F2095">
        <f>TCD!E2096</f>
        <v/>
      </c>
      <c r="H2095" s="6">
        <f>IF(RIGHT(J2095,3)="BTB","E","P")</f>
        <v/>
      </c>
      <c r="I2095">
        <f>LOOKUP(F2095,'Facture Chronopost'!L:L,'Facture Chronopost'!H:H)</f>
        <v/>
      </c>
      <c r="J2095" s="6">
        <f>TCD!U2096</f>
        <v/>
      </c>
      <c r="K2095">
        <f>K2094</f>
        <v/>
      </c>
      <c r="L2095" s="151">
        <f>_xlfn.XLOOKUP(F2095,'TCD poids'!A:A,'TCD poids'!C:C)</f>
        <v/>
      </c>
      <c r="M2095">
        <f>TCD!T2096</f>
        <v/>
      </c>
      <c r="N2095">
        <f>IF(I2095="",0.2,LOOKUP(I2095,'Pays TVA'!A:A,'Pays TVA'!B:B))</f>
        <v/>
      </c>
      <c r="O2095" s="151">
        <f>IF(TCD!M2096="","",TCD!M2096)</f>
        <v/>
      </c>
      <c r="P2095" s="151">
        <f>IF(TCD!J2096="","",TCD!J2096)</f>
        <v/>
      </c>
      <c r="Q2095" s="151">
        <f>IF(AND(TCD!L2096="",TCD!Q2096=""),"",IF(SUM(TCD!L2096,TCD!Q2096)&gt;15,29,9.5))</f>
        <v/>
      </c>
      <c r="R2095" s="151">
        <f>_xlfn.XLOOKUP(F2095,TCD!E:E,TCD!K:K,"")</f>
        <v/>
      </c>
      <c r="S2095" s="151">
        <f>IF(TCD!I2096="","",IF(TCD!I2096&gt;8.5,17,8.5))</f>
        <v/>
      </c>
      <c r="T2095" s="151">
        <f>TCD!Y2096</f>
        <v/>
      </c>
    </row>
    <row r="2096">
      <c r="A2096" s="13">
        <f>TCD!V2097</f>
        <v/>
      </c>
      <c r="B2096" s="1">
        <f>B2095</f>
        <v/>
      </c>
      <c r="F2096">
        <f>TCD!E2097</f>
        <v/>
      </c>
      <c r="H2096" s="6">
        <f>IF(RIGHT(J2096,3)="BTB","E","P")</f>
        <v/>
      </c>
      <c r="I2096">
        <f>LOOKUP(F2096,'Facture Chronopost'!L:L,'Facture Chronopost'!H:H)</f>
        <v/>
      </c>
      <c r="J2096" s="6">
        <f>TCD!U2097</f>
        <v/>
      </c>
      <c r="K2096">
        <f>K2095</f>
        <v/>
      </c>
      <c r="L2096" s="151">
        <f>_xlfn.XLOOKUP(F2096,'TCD poids'!A:A,'TCD poids'!C:C)</f>
        <v/>
      </c>
      <c r="M2096">
        <f>TCD!T2097</f>
        <v/>
      </c>
      <c r="N2096">
        <f>IF(I2096="",0.2,LOOKUP(I2096,'Pays TVA'!A:A,'Pays TVA'!B:B))</f>
        <v/>
      </c>
      <c r="O2096" s="151">
        <f>IF(TCD!M2097="","",TCD!M2097)</f>
        <v/>
      </c>
      <c r="P2096" s="151">
        <f>IF(TCD!J2097="","",TCD!J2097)</f>
        <v/>
      </c>
      <c r="Q2096" s="151">
        <f>IF(AND(TCD!L2097="",TCD!Q2097=""),"",IF(SUM(TCD!L2097,TCD!Q2097)&gt;15,29,9.5))</f>
        <v/>
      </c>
      <c r="R2096" s="151">
        <f>_xlfn.XLOOKUP(F2096,TCD!E:E,TCD!K:K,"")</f>
        <v/>
      </c>
      <c r="S2096" s="151">
        <f>IF(TCD!I2097="","",IF(TCD!I2097&gt;8.5,17,8.5))</f>
        <v/>
      </c>
      <c r="T2096" s="151">
        <f>TCD!Y2097</f>
        <v/>
      </c>
    </row>
    <row r="2097">
      <c r="A2097" s="13">
        <f>TCD!V2098</f>
        <v/>
      </c>
      <c r="B2097" s="1">
        <f>B2096</f>
        <v/>
      </c>
      <c r="F2097">
        <f>TCD!E2098</f>
        <v/>
      </c>
      <c r="H2097" s="6">
        <f>IF(RIGHT(J2097,3)="BTB","E","P")</f>
        <v/>
      </c>
      <c r="I2097">
        <f>LOOKUP(F2097,'Facture Chronopost'!L:L,'Facture Chronopost'!H:H)</f>
        <v/>
      </c>
      <c r="J2097" s="6">
        <f>TCD!U2098</f>
        <v/>
      </c>
      <c r="K2097">
        <f>K2096</f>
        <v/>
      </c>
      <c r="L2097" s="151">
        <f>_xlfn.XLOOKUP(F2097,'TCD poids'!A:A,'TCD poids'!C:C)</f>
        <v/>
      </c>
      <c r="M2097">
        <f>TCD!T2098</f>
        <v/>
      </c>
      <c r="N2097">
        <f>IF(I2097="",0.2,LOOKUP(I2097,'Pays TVA'!A:A,'Pays TVA'!B:B))</f>
        <v/>
      </c>
      <c r="O2097" s="151">
        <f>IF(TCD!M2098="","",TCD!M2098)</f>
        <v/>
      </c>
      <c r="P2097" s="151">
        <f>IF(TCD!J2098="","",TCD!J2098)</f>
        <v/>
      </c>
      <c r="Q2097" s="151">
        <f>IF(AND(TCD!L2098="",TCD!Q2098=""),"",IF(SUM(TCD!L2098,TCD!Q2098)&gt;15,29,9.5))</f>
        <v/>
      </c>
      <c r="R2097" s="151">
        <f>_xlfn.XLOOKUP(F2097,TCD!E:E,TCD!K:K,"")</f>
        <v/>
      </c>
      <c r="S2097" s="151">
        <f>IF(TCD!I2098="","",IF(TCD!I2098&gt;8.5,17,8.5))</f>
        <v/>
      </c>
      <c r="T2097" s="151">
        <f>TCD!Y2098</f>
        <v/>
      </c>
    </row>
    <row r="2098">
      <c r="A2098" s="13">
        <f>TCD!V2099</f>
        <v/>
      </c>
      <c r="B2098" s="1">
        <f>B2097</f>
        <v/>
      </c>
      <c r="F2098">
        <f>TCD!E2099</f>
        <v/>
      </c>
      <c r="H2098" s="6">
        <f>IF(RIGHT(J2098,3)="BTB","E","P")</f>
        <v/>
      </c>
      <c r="I2098">
        <f>LOOKUP(F2098,'Facture Chronopost'!L:L,'Facture Chronopost'!H:H)</f>
        <v/>
      </c>
      <c r="J2098" s="6">
        <f>TCD!U2099</f>
        <v/>
      </c>
      <c r="K2098">
        <f>K2097</f>
        <v/>
      </c>
      <c r="L2098" s="151">
        <f>_xlfn.XLOOKUP(F2098,'TCD poids'!A:A,'TCD poids'!C:C)</f>
        <v/>
      </c>
      <c r="M2098">
        <f>TCD!T2099</f>
        <v/>
      </c>
      <c r="N2098">
        <f>IF(I2098="",0.2,LOOKUP(I2098,'Pays TVA'!A:A,'Pays TVA'!B:B))</f>
        <v/>
      </c>
      <c r="O2098" s="151">
        <f>IF(TCD!M2099="","",TCD!M2099)</f>
        <v/>
      </c>
      <c r="P2098" s="151">
        <f>IF(TCD!J2099="","",TCD!J2099)</f>
        <v/>
      </c>
      <c r="Q2098" s="151">
        <f>IF(AND(TCD!L2099="",TCD!Q2099=""),"",IF(SUM(TCD!L2099,TCD!Q2099)&gt;15,29,9.5))</f>
        <v/>
      </c>
      <c r="R2098" s="151">
        <f>_xlfn.XLOOKUP(F2098,TCD!E:E,TCD!K:K,"")</f>
        <v/>
      </c>
      <c r="S2098" s="151">
        <f>IF(TCD!I2099="","",IF(TCD!I2099&gt;8.5,17,8.5))</f>
        <v/>
      </c>
      <c r="T2098" s="151">
        <f>TCD!Y2099</f>
        <v/>
      </c>
    </row>
    <row r="2099">
      <c r="A2099" s="13">
        <f>TCD!V2100</f>
        <v/>
      </c>
      <c r="B2099" s="1">
        <f>B2098</f>
        <v/>
      </c>
      <c r="F2099">
        <f>TCD!E2100</f>
        <v/>
      </c>
      <c r="H2099" s="6">
        <f>IF(RIGHT(J2099,3)="BTB","E","P")</f>
        <v/>
      </c>
      <c r="I2099">
        <f>LOOKUP(F2099,'Facture Chronopost'!L:L,'Facture Chronopost'!H:H)</f>
        <v/>
      </c>
      <c r="J2099" s="6">
        <f>TCD!U2100</f>
        <v/>
      </c>
      <c r="K2099">
        <f>K2098</f>
        <v/>
      </c>
      <c r="L2099" s="151">
        <f>_xlfn.XLOOKUP(F2099,'TCD poids'!A:A,'TCD poids'!C:C)</f>
        <v/>
      </c>
      <c r="M2099">
        <f>TCD!T2100</f>
        <v/>
      </c>
      <c r="N2099">
        <f>IF(I2099="",0.2,LOOKUP(I2099,'Pays TVA'!A:A,'Pays TVA'!B:B))</f>
        <v/>
      </c>
      <c r="O2099" s="151">
        <f>IF(TCD!M2100="","",TCD!M2100)</f>
        <v/>
      </c>
      <c r="P2099" s="151">
        <f>IF(TCD!J2100="","",TCD!J2100)</f>
        <v/>
      </c>
      <c r="Q2099" s="151">
        <f>IF(AND(TCD!L2100="",TCD!Q2100=""),"",IF(SUM(TCD!L2100,TCD!Q2100)&gt;15,29,9.5))</f>
        <v/>
      </c>
      <c r="R2099" s="151">
        <f>_xlfn.XLOOKUP(F2099,TCD!E:E,TCD!K:K,"")</f>
        <v/>
      </c>
      <c r="S2099" s="151">
        <f>IF(TCD!I2100="","",IF(TCD!I2100&gt;8.5,17,8.5))</f>
        <v/>
      </c>
      <c r="T2099" s="151">
        <f>TCD!Y2100</f>
        <v/>
      </c>
    </row>
    <row r="2100">
      <c r="A2100" s="13">
        <f>TCD!V2101</f>
        <v/>
      </c>
      <c r="B2100" s="1">
        <f>B2099</f>
        <v/>
      </c>
      <c r="F2100">
        <f>TCD!E2101</f>
        <v/>
      </c>
      <c r="H2100" s="6">
        <f>IF(RIGHT(J2100,3)="BTB","E","P")</f>
        <v/>
      </c>
      <c r="I2100">
        <f>LOOKUP(F2100,'Facture Chronopost'!L:L,'Facture Chronopost'!H:H)</f>
        <v/>
      </c>
      <c r="J2100" s="6">
        <f>TCD!U2101</f>
        <v/>
      </c>
      <c r="K2100">
        <f>K2099</f>
        <v/>
      </c>
      <c r="L2100" s="151">
        <f>_xlfn.XLOOKUP(F2100,'TCD poids'!A:A,'TCD poids'!C:C)</f>
        <v/>
      </c>
      <c r="M2100">
        <f>TCD!T2101</f>
        <v/>
      </c>
      <c r="N2100">
        <f>IF(I2100="",0.2,LOOKUP(I2100,'Pays TVA'!A:A,'Pays TVA'!B:B))</f>
        <v/>
      </c>
      <c r="O2100" s="151">
        <f>IF(TCD!M2101="","",TCD!M2101)</f>
        <v/>
      </c>
      <c r="P2100" s="151">
        <f>IF(TCD!J2101="","",TCD!J2101)</f>
        <v/>
      </c>
      <c r="Q2100" s="151">
        <f>IF(AND(TCD!L2101="",TCD!Q2101=""),"",IF(SUM(TCD!L2101,TCD!Q2101)&gt;15,29,9.5))</f>
        <v/>
      </c>
      <c r="R2100" s="151">
        <f>_xlfn.XLOOKUP(F2100,TCD!E:E,TCD!K:K,"")</f>
        <v/>
      </c>
      <c r="S2100" s="151">
        <f>IF(TCD!I2101="","",IF(TCD!I2101&gt;8.5,17,8.5))</f>
        <v/>
      </c>
      <c r="T2100" s="151">
        <f>TCD!Y2101</f>
        <v/>
      </c>
    </row>
    <row r="2101">
      <c r="A2101" s="13">
        <f>TCD!V2102</f>
        <v/>
      </c>
      <c r="B2101" s="1">
        <f>B2100</f>
        <v/>
      </c>
      <c r="F2101">
        <f>TCD!E2102</f>
        <v/>
      </c>
      <c r="H2101" s="6">
        <f>IF(RIGHT(J2101,3)="BTB","E","P")</f>
        <v/>
      </c>
      <c r="I2101">
        <f>LOOKUP(F2101,'Facture Chronopost'!L:L,'Facture Chronopost'!H:H)</f>
        <v/>
      </c>
      <c r="J2101" s="6">
        <f>TCD!U2102</f>
        <v/>
      </c>
      <c r="K2101">
        <f>K2100</f>
        <v/>
      </c>
      <c r="L2101" s="151">
        <f>_xlfn.XLOOKUP(F2101,'TCD poids'!A:A,'TCD poids'!C:C)</f>
        <v/>
      </c>
      <c r="M2101">
        <f>TCD!T2102</f>
        <v/>
      </c>
      <c r="N2101">
        <f>IF(I2101="",0.2,LOOKUP(I2101,'Pays TVA'!A:A,'Pays TVA'!B:B))</f>
        <v/>
      </c>
      <c r="O2101" s="151">
        <f>IF(TCD!M2102="","",TCD!M2102)</f>
        <v/>
      </c>
      <c r="P2101" s="151">
        <f>IF(TCD!J2102="","",TCD!J2102)</f>
        <v/>
      </c>
      <c r="Q2101" s="151">
        <f>IF(AND(TCD!L2102="",TCD!Q2102=""),"",IF(SUM(TCD!L2102,TCD!Q2102)&gt;15,29,9.5))</f>
        <v/>
      </c>
      <c r="R2101" s="151">
        <f>_xlfn.XLOOKUP(F2101,TCD!E:E,TCD!K:K,"")</f>
        <v/>
      </c>
      <c r="S2101" s="151">
        <f>IF(TCD!I2102="","",IF(TCD!I2102&gt;8.5,17,8.5))</f>
        <v/>
      </c>
      <c r="T2101" s="151">
        <f>TCD!Y2102</f>
        <v/>
      </c>
    </row>
    <row r="2102">
      <c r="A2102" s="13">
        <f>TCD!V2103</f>
        <v/>
      </c>
      <c r="B2102" s="1">
        <f>B2101</f>
        <v/>
      </c>
      <c r="F2102">
        <f>TCD!E2103</f>
        <v/>
      </c>
      <c r="H2102" s="6">
        <f>IF(RIGHT(J2102,3)="BTB","E","P")</f>
        <v/>
      </c>
      <c r="I2102">
        <f>LOOKUP(F2102,'Facture Chronopost'!L:L,'Facture Chronopost'!H:H)</f>
        <v/>
      </c>
      <c r="J2102" s="6">
        <f>TCD!U2103</f>
        <v/>
      </c>
      <c r="K2102">
        <f>K2101</f>
        <v/>
      </c>
      <c r="L2102" s="151">
        <f>_xlfn.XLOOKUP(F2102,'TCD poids'!A:A,'TCD poids'!C:C)</f>
        <v/>
      </c>
      <c r="M2102">
        <f>TCD!T2103</f>
        <v/>
      </c>
      <c r="N2102">
        <f>IF(I2102="",0.2,LOOKUP(I2102,'Pays TVA'!A:A,'Pays TVA'!B:B))</f>
        <v/>
      </c>
      <c r="O2102" s="151">
        <f>IF(TCD!M2103="","",TCD!M2103)</f>
        <v/>
      </c>
      <c r="P2102" s="151">
        <f>IF(TCD!J2103="","",TCD!J2103)</f>
        <v/>
      </c>
      <c r="Q2102" s="151">
        <f>IF(AND(TCD!L2103="",TCD!Q2103=""),"",IF(SUM(TCD!L2103,TCD!Q2103)&gt;15,29,9.5))</f>
        <v/>
      </c>
      <c r="R2102" s="151">
        <f>_xlfn.XLOOKUP(F2102,TCD!E:E,TCD!K:K,"")</f>
        <v/>
      </c>
      <c r="S2102" s="151">
        <f>IF(TCD!I2103="","",IF(TCD!I2103&gt;8.5,17,8.5))</f>
        <v/>
      </c>
      <c r="T2102" s="151">
        <f>TCD!Y2103</f>
        <v/>
      </c>
    </row>
    <row r="2103">
      <c r="A2103" s="13">
        <f>TCD!V2104</f>
        <v/>
      </c>
      <c r="B2103" s="1">
        <f>B2102</f>
        <v/>
      </c>
      <c r="F2103">
        <f>TCD!E2104</f>
        <v/>
      </c>
      <c r="H2103" s="6">
        <f>IF(RIGHT(J2103,3)="BTB","E","P")</f>
        <v/>
      </c>
      <c r="I2103">
        <f>LOOKUP(F2103,'Facture Chronopost'!L:L,'Facture Chronopost'!H:H)</f>
        <v/>
      </c>
      <c r="J2103" s="6">
        <f>TCD!U2104</f>
        <v/>
      </c>
      <c r="K2103">
        <f>K2102</f>
        <v/>
      </c>
      <c r="L2103" s="151">
        <f>_xlfn.XLOOKUP(F2103,'TCD poids'!A:A,'TCD poids'!C:C)</f>
        <v/>
      </c>
      <c r="M2103">
        <f>TCD!T2104</f>
        <v/>
      </c>
      <c r="N2103">
        <f>IF(I2103="",0.2,LOOKUP(I2103,'Pays TVA'!A:A,'Pays TVA'!B:B))</f>
        <v/>
      </c>
      <c r="O2103" s="151">
        <f>IF(TCD!M2104="","",TCD!M2104)</f>
        <v/>
      </c>
      <c r="P2103" s="151">
        <f>IF(TCD!J2104="","",TCD!J2104)</f>
        <v/>
      </c>
      <c r="Q2103" s="151">
        <f>IF(AND(TCD!L2104="",TCD!Q2104=""),"",IF(SUM(TCD!L2104,TCD!Q2104)&gt;15,29,9.5))</f>
        <v/>
      </c>
      <c r="R2103" s="151">
        <f>_xlfn.XLOOKUP(F2103,TCD!E:E,TCD!K:K,"")</f>
        <v/>
      </c>
      <c r="S2103" s="151">
        <f>IF(TCD!I2104="","",IF(TCD!I2104&gt;8.5,17,8.5))</f>
        <v/>
      </c>
      <c r="T2103" s="151">
        <f>TCD!Y2104</f>
        <v/>
      </c>
    </row>
    <row r="2104">
      <c r="A2104" s="13">
        <f>TCD!V2105</f>
        <v/>
      </c>
      <c r="B2104" s="1">
        <f>B2103</f>
        <v/>
      </c>
      <c r="F2104">
        <f>TCD!E2105</f>
        <v/>
      </c>
      <c r="H2104" s="6">
        <f>IF(RIGHT(J2104,3)="BTB","E","P")</f>
        <v/>
      </c>
      <c r="I2104">
        <f>LOOKUP(F2104,'Facture Chronopost'!L:L,'Facture Chronopost'!H:H)</f>
        <v/>
      </c>
      <c r="J2104" s="6">
        <f>TCD!U2105</f>
        <v/>
      </c>
      <c r="K2104">
        <f>K2103</f>
        <v/>
      </c>
      <c r="L2104" s="151">
        <f>_xlfn.XLOOKUP(F2104,'TCD poids'!A:A,'TCD poids'!C:C)</f>
        <v/>
      </c>
      <c r="M2104">
        <f>TCD!T2105</f>
        <v/>
      </c>
      <c r="N2104">
        <f>IF(I2104="",0.2,LOOKUP(I2104,'Pays TVA'!A:A,'Pays TVA'!B:B))</f>
        <v/>
      </c>
      <c r="O2104" s="151">
        <f>IF(TCD!M2105="","",TCD!M2105)</f>
        <v/>
      </c>
      <c r="P2104" s="151">
        <f>IF(TCD!J2105="","",TCD!J2105)</f>
        <v/>
      </c>
      <c r="Q2104" s="151">
        <f>IF(AND(TCD!L2105="",TCD!Q2105=""),"",IF(SUM(TCD!L2105,TCD!Q2105)&gt;15,29,9.5))</f>
        <v/>
      </c>
      <c r="R2104" s="151">
        <f>_xlfn.XLOOKUP(F2104,TCD!E:E,TCD!K:K,"")</f>
        <v/>
      </c>
      <c r="S2104" s="151">
        <f>IF(TCD!I2105="","",IF(TCD!I2105&gt;8.5,17,8.5))</f>
        <v/>
      </c>
      <c r="T2104" s="151">
        <f>TCD!Y2105</f>
        <v/>
      </c>
    </row>
    <row r="2105">
      <c r="A2105" s="13">
        <f>TCD!V2106</f>
        <v/>
      </c>
      <c r="B2105" s="1">
        <f>B2104</f>
        <v/>
      </c>
      <c r="F2105">
        <f>TCD!E2106</f>
        <v/>
      </c>
      <c r="H2105" s="6">
        <f>IF(RIGHT(J2105,3)="BTB","E","P")</f>
        <v/>
      </c>
      <c r="I2105">
        <f>LOOKUP(F2105,'Facture Chronopost'!L:L,'Facture Chronopost'!H:H)</f>
        <v/>
      </c>
      <c r="J2105" s="6">
        <f>TCD!U2106</f>
        <v/>
      </c>
      <c r="K2105">
        <f>K2104</f>
        <v/>
      </c>
      <c r="L2105" s="151">
        <f>_xlfn.XLOOKUP(F2105,'TCD poids'!A:A,'TCD poids'!C:C)</f>
        <v/>
      </c>
      <c r="M2105">
        <f>TCD!T2106</f>
        <v/>
      </c>
      <c r="N2105">
        <f>IF(I2105="",0.2,LOOKUP(I2105,'Pays TVA'!A:A,'Pays TVA'!B:B))</f>
        <v/>
      </c>
      <c r="O2105" s="151">
        <f>IF(TCD!M2106="","",TCD!M2106)</f>
        <v/>
      </c>
      <c r="P2105" s="151">
        <f>IF(TCD!J2106="","",TCD!J2106)</f>
        <v/>
      </c>
      <c r="Q2105" s="151">
        <f>IF(AND(TCD!L2106="",TCD!Q2106=""),"",IF(SUM(TCD!L2106,TCD!Q2106)&gt;15,29,9.5))</f>
        <v/>
      </c>
      <c r="R2105" s="151">
        <f>_xlfn.XLOOKUP(F2105,TCD!E:E,TCD!K:K,"")</f>
        <v/>
      </c>
      <c r="S2105" s="151">
        <f>IF(TCD!I2106="","",IF(TCD!I2106&gt;8.5,17,8.5))</f>
        <v/>
      </c>
      <c r="T2105" s="151">
        <f>TCD!Y2106</f>
        <v/>
      </c>
    </row>
    <row r="2106">
      <c r="A2106" s="13">
        <f>TCD!V2107</f>
        <v/>
      </c>
      <c r="B2106" s="1">
        <f>B2105</f>
        <v/>
      </c>
      <c r="F2106">
        <f>TCD!E2107</f>
        <v/>
      </c>
      <c r="H2106" s="6">
        <f>IF(RIGHT(J2106,3)="BTB","E","P")</f>
        <v/>
      </c>
      <c r="I2106">
        <f>LOOKUP(F2106,'Facture Chronopost'!L:L,'Facture Chronopost'!H:H)</f>
        <v/>
      </c>
      <c r="J2106" s="6">
        <f>TCD!U2107</f>
        <v/>
      </c>
      <c r="K2106">
        <f>K2105</f>
        <v/>
      </c>
      <c r="L2106" s="151">
        <f>_xlfn.XLOOKUP(F2106,'TCD poids'!A:A,'TCD poids'!C:C)</f>
        <v/>
      </c>
      <c r="M2106">
        <f>TCD!T2107</f>
        <v/>
      </c>
      <c r="N2106">
        <f>IF(I2106="",0.2,LOOKUP(I2106,'Pays TVA'!A:A,'Pays TVA'!B:B))</f>
        <v/>
      </c>
      <c r="O2106" s="151">
        <f>IF(TCD!M2107="","",TCD!M2107)</f>
        <v/>
      </c>
      <c r="P2106" s="151">
        <f>IF(TCD!J2107="","",TCD!J2107)</f>
        <v/>
      </c>
      <c r="Q2106" s="151">
        <f>IF(AND(TCD!L2107="",TCD!Q2107=""),"",IF(SUM(TCD!L2107,TCD!Q2107)&gt;15,29,9.5))</f>
        <v/>
      </c>
      <c r="R2106" s="151">
        <f>_xlfn.XLOOKUP(F2106,TCD!E:E,TCD!K:K,"")</f>
        <v/>
      </c>
      <c r="S2106" s="151">
        <f>IF(TCD!I2107="","",IF(TCD!I2107&gt;8.5,17,8.5))</f>
        <v/>
      </c>
      <c r="T2106" s="151">
        <f>TCD!Y2107</f>
        <v/>
      </c>
    </row>
    <row r="2107">
      <c r="A2107" s="13">
        <f>TCD!V2108</f>
        <v/>
      </c>
      <c r="B2107" s="1">
        <f>B2106</f>
        <v/>
      </c>
      <c r="F2107">
        <f>TCD!E2108</f>
        <v/>
      </c>
      <c r="H2107" s="6">
        <f>IF(RIGHT(J2107,3)="BTB","E","P")</f>
        <v/>
      </c>
      <c r="I2107">
        <f>LOOKUP(F2107,'Facture Chronopost'!L:L,'Facture Chronopost'!H:H)</f>
        <v/>
      </c>
      <c r="J2107" s="6">
        <f>TCD!U2108</f>
        <v/>
      </c>
      <c r="K2107">
        <f>K2106</f>
        <v/>
      </c>
      <c r="L2107" s="151">
        <f>_xlfn.XLOOKUP(F2107,'TCD poids'!A:A,'TCD poids'!C:C)</f>
        <v/>
      </c>
      <c r="M2107">
        <f>TCD!T2108</f>
        <v/>
      </c>
      <c r="N2107">
        <f>IF(I2107="",0.2,LOOKUP(I2107,'Pays TVA'!A:A,'Pays TVA'!B:B))</f>
        <v/>
      </c>
      <c r="O2107" s="151">
        <f>IF(TCD!M2108="","",TCD!M2108)</f>
        <v/>
      </c>
      <c r="P2107" s="151">
        <f>IF(TCD!J2108="","",TCD!J2108)</f>
        <v/>
      </c>
      <c r="Q2107" s="151">
        <f>IF(AND(TCD!L2108="",TCD!Q2108=""),"",IF(SUM(TCD!L2108,TCD!Q2108)&gt;15,29,9.5))</f>
        <v/>
      </c>
      <c r="R2107" s="151">
        <f>_xlfn.XLOOKUP(F2107,TCD!E:E,TCD!K:K,"")</f>
        <v/>
      </c>
      <c r="S2107" s="151">
        <f>IF(TCD!I2108="","",IF(TCD!I2108&gt;8.5,17,8.5))</f>
        <v/>
      </c>
      <c r="T2107" s="151">
        <f>TCD!Y2108</f>
        <v/>
      </c>
    </row>
    <row r="2108">
      <c r="A2108" s="13">
        <f>TCD!V2109</f>
        <v/>
      </c>
      <c r="B2108" s="1">
        <f>B2107</f>
        <v/>
      </c>
      <c r="F2108">
        <f>TCD!E2109</f>
        <v/>
      </c>
      <c r="H2108" s="6">
        <f>IF(RIGHT(J2108,3)="BTB","E","P")</f>
        <v/>
      </c>
      <c r="I2108">
        <f>LOOKUP(F2108,'Facture Chronopost'!L:L,'Facture Chronopost'!H:H)</f>
        <v/>
      </c>
      <c r="J2108" s="6">
        <f>TCD!U2109</f>
        <v/>
      </c>
      <c r="K2108">
        <f>K2107</f>
        <v/>
      </c>
      <c r="L2108" s="151">
        <f>_xlfn.XLOOKUP(F2108,'TCD poids'!A:A,'TCD poids'!C:C)</f>
        <v/>
      </c>
      <c r="M2108">
        <f>TCD!T2109</f>
        <v/>
      </c>
      <c r="N2108">
        <f>IF(I2108="",0.2,LOOKUP(I2108,'Pays TVA'!A:A,'Pays TVA'!B:B))</f>
        <v/>
      </c>
      <c r="O2108" s="151">
        <f>IF(TCD!M2109="","",TCD!M2109)</f>
        <v/>
      </c>
      <c r="P2108" s="151">
        <f>IF(TCD!J2109="","",TCD!J2109)</f>
        <v/>
      </c>
      <c r="Q2108" s="151">
        <f>IF(AND(TCD!L2109="",TCD!Q2109=""),"",IF(SUM(TCD!L2109,TCD!Q2109)&gt;15,29,9.5))</f>
        <v/>
      </c>
      <c r="R2108" s="151">
        <f>_xlfn.XLOOKUP(F2108,TCD!E:E,TCD!K:K,"")</f>
        <v/>
      </c>
      <c r="S2108" s="151">
        <f>IF(TCD!I2109="","",IF(TCD!I2109&gt;8.5,17,8.5))</f>
        <v/>
      </c>
      <c r="T2108" s="151">
        <f>TCD!Y2109</f>
        <v/>
      </c>
    </row>
    <row r="2109">
      <c r="A2109" s="13">
        <f>TCD!V2110</f>
        <v/>
      </c>
      <c r="B2109" s="1">
        <f>B2108</f>
        <v/>
      </c>
      <c r="F2109">
        <f>TCD!E2110</f>
        <v/>
      </c>
      <c r="H2109" s="6">
        <f>IF(RIGHT(J2109,3)="BTB","E","P")</f>
        <v/>
      </c>
      <c r="I2109">
        <f>LOOKUP(F2109,'Facture Chronopost'!L:L,'Facture Chronopost'!H:H)</f>
        <v/>
      </c>
      <c r="J2109" s="6">
        <f>TCD!U2110</f>
        <v/>
      </c>
      <c r="K2109">
        <f>K2108</f>
        <v/>
      </c>
      <c r="L2109" s="151">
        <f>_xlfn.XLOOKUP(F2109,'TCD poids'!A:A,'TCD poids'!C:C)</f>
        <v/>
      </c>
      <c r="M2109">
        <f>TCD!T2110</f>
        <v/>
      </c>
      <c r="N2109">
        <f>IF(I2109="",0.2,LOOKUP(I2109,'Pays TVA'!A:A,'Pays TVA'!B:B))</f>
        <v/>
      </c>
      <c r="O2109" s="151">
        <f>IF(TCD!M2110="","",TCD!M2110)</f>
        <v/>
      </c>
      <c r="P2109" s="151">
        <f>IF(TCD!J2110="","",TCD!J2110)</f>
        <v/>
      </c>
      <c r="Q2109" s="151">
        <f>IF(AND(TCD!L2110="",TCD!Q2110=""),"",IF(SUM(TCD!L2110,TCD!Q2110)&gt;15,29,9.5))</f>
        <v/>
      </c>
      <c r="R2109" s="151">
        <f>_xlfn.XLOOKUP(F2109,TCD!E:E,TCD!K:K,"")</f>
        <v/>
      </c>
      <c r="S2109" s="151">
        <f>IF(TCD!I2110="","",IF(TCD!I2110&gt;8.5,17,8.5))</f>
        <v/>
      </c>
      <c r="T2109" s="151">
        <f>TCD!Y2110</f>
        <v/>
      </c>
    </row>
    <row r="2110">
      <c r="A2110" s="13">
        <f>TCD!V2111</f>
        <v/>
      </c>
      <c r="B2110" s="1">
        <f>B2109</f>
        <v/>
      </c>
      <c r="F2110">
        <f>TCD!E2111</f>
        <v/>
      </c>
      <c r="H2110" s="6">
        <f>IF(RIGHT(J2110,3)="BTB","E","P")</f>
        <v/>
      </c>
      <c r="I2110">
        <f>LOOKUP(F2110,'Facture Chronopost'!L:L,'Facture Chronopost'!H:H)</f>
        <v/>
      </c>
      <c r="J2110" s="6">
        <f>TCD!U2111</f>
        <v/>
      </c>
      <c r="K2110">
        <f>K2109</f>
        <v/>
      </c>
      <c r="L2110" s="151">
        <f>_xlfn.XLOOKUP(F2110,'TCD poids'!A:A,'TCD poids'!C:C)</f>
        <v/>
      </c>
      <c r="M2110">
        <f>TCD!T2111</f>
        <v/>
      </c>
      <c r="N2110">
        <f>IF(I2110="",0.2,LOOKUP(I2110,'Pays TVA'!A:A,'Pays TVA'!B:B))</f>
        <v/>
      </c>
      <c r="O2110" s="151">
        <f>IF(TCD!M2111="","",TCD!M2111)</f>
        <v/>
      </c>
      <c r="P2110" s="151">
        <f>IF(TCD!J2111="","",TCD!J2111)</f>
        <v/>
      </c>
      <c r="Q2110" s="151">
        <f>IF(AND(TCD!L2111="",TCD!Q2111=""),"",IF(SUM(TCD!L2111,TCD!Q2111)&gt;15,29,9.5))</f>
        <v/>
      </c>
      <c r="R2110" s="151">
        <f>_xlfn.XLOOKUP(F2110,TCD!E:E,TCD!K:K,"")</f>
        <v/>
      </c>
      <c r="S2110" s="151">
        <f>IF(TCD!I2111="","",IF(TCD!I2111&gt;8.5,17,8.5))</f>
        <v/>
      </c>
      <c r="T2110" s="151">
        <f>TCD!Y2111</f>
        <v/>
      </c>
    </row>
    <row r="2111">
      <c r="A2111" s="13">
        <f>TCD!V2112</f>
        <v/>
      </c>
      <c r="B2111" s="1">
        <f>B2110</f>
        <v/>
      </c>
      <c r="F2111">
        <f>TCD!E2112</f>
        <v/>
      </c>
      <c r="H2111" s="6">
        <f>IF(RIGHT(J2111,3)="BTB","E","P")</f>
        <v/>
      </c>
      <c r="I2111">
        <f>LOOKUP(F2111,'Facture Chronopost'!L:L,'Facture Chronopost'!H:H)</f>
        <v/>
      </c>
      <c r="J2111" s="6">
        <f>TCD!U2112</f>
        <v/>
      </c>
      <c r="K2111">
        <f>K2110</f>
        <v/>
      </c>
      <c r="L2111" s="151">
        <f>_xlfn.XLOOKUP(F2111,'TCD poids'!A:A,'TCD poids'!C:C)</f>
        <v/>
      </c>
      <c r="M2111">
        <f>TCD!T2112</f>
        <v/>
      </c>
      <c r="N2111">
        <f>IF(I2111="",0.2,LOOKUP(I2111,'Pays TVA'!A:A,'Pays TVA'!B:B))</f>
        <v/>
      </c>
      <c r="O2111" s="151">
        <f>IF(TCD!M2112="","",TCD!M2112)</f>
        <v/>
      </c>
      <c r="P2111" s="151">
        <f>IF(TCD!J2112="","",TCD!J2112)</f>
        <v/>
      </c>
      <c r="Q2111" s="151">
        <f>IF(AND(TCD!L2112="",TCD!Q2112=""),"",IF(SUM(TCD!L2112,TCD!Q2112)&gt;15,29,9.5))</f>
        <v/>
      </c>
      <c r="R2111" s="151">
        <f>_xlfn.XLOOKUP(F2111,TCD!E:E,TCD!K:K,"")</f>
        <v/>
      </c>
      <c r="S2111" s="151">
        <f>IF(TCD!I2112="","",IF(TCD!I2112&gt;8.5,17,8.5))</f>
        <v/>
      </c>
      <c r="T2111" s="151">
        <f>TCD!Y2112</f>
        <v/>
      </c>
    </row>
    <row r="2112">
      <c r="A2112" s="13">
        <f>TCD!V2113</f>
        <v/>
      </c>
      <c r="B2112" s="1">
        <f>B2111</f>
        <v/>
      </c>
      <c r="F2112">
        <f>TCD!E2113</f>
        <v/>
      </c>
      <c r="H2112" s="6">
        <f>IF(RIGHT(J2112,3)="BTB","E","P")</f>
        <v/>
      </c>
      <c r="I2112">
        <f>LOOKUP(F2112,'Facture Chronopost'!L:L,'Facture Chronopost'!H:H)</f>
        <v/>
      </c>
      <c r="J2112" s="6">
        <f>TCD!U2113</f>
        <v/>
      </c>
      <c r="K2112">
        <f>K2111</f>
        <v/>
      </c>
      <c r="L2112" s="151">
        <f>_xlfn.XLOOKUP(F2112,'TCD poids'!A:A,'TCD poids'!C:C)</f>
        <v/>
      </c>
      <c r="M2112">
        <f>TCD!T2113</f>
        <v/>
      </c>
      <c r="N2112">
        <f>IF(I2112="",0.2,LOOKUP(I2112,'Pays TVA'!A:A,'Pays TVA'!B:B))</f>
        <v/>
      </c>
      <c r="O2112" s="151">
        <f>IF(TCD!M2113="","",TCD!M2113)</f>
        <v/>
      </c>
      <c r="P2112" s="151">
        <f>IF(TCD!J2113="","",TCD!J2113)</f>
        <v/>
      </c>
      <c r="Q2112" s="151">
        <f>IF(AND(TCD!L2113="",TCD!Q2113=""),"",IF(SUM(TCD!L2113,TCD!Q2113)&gt;15,29,9.5))</f>
        <v/>
      </c>
      <c r="R2112" s="151">
        <f>_xlfn.XLOOKUP(F2112,TCD!E:E,TCD!K:K,"")</f>
        <v/>
      </c>
      <c r="S2112" s="151">
        <f>IF(TCD!I2113="","",IF(TCD!I2113&gt;8.5,17,8.5))</f>
        <v/>
      </c>
      <c r="T2112" s="151">
        <f>TCD!Y2113</f>
        <v/>
      </c>
    </row>
    <row r="2113">
      <c r="A2113" s="13">
        <f>TCD!V2114</f>
        <v/>
      </c>
      <c r="B2113" s="1">
        <f>B2112</f>
        <v/>
      </c>
      <c r="F2113">
        <f>TCD!E2114</f>
        <v/>
      </c>
      <c r="H2113" s="6">
        <f>IF(RIGHT(J2113,3)="BTB","E","P")</f>
        <v/>
      </c>
      <c r="I2113">
        <f>LOOKUP(F2113,'Facture Chronopost'!L:L,'Facture Chronopost'!H:H)</f>
        <v/>
      </c>
      <c r="J2113" s="6">
        <f>TCD!U2114</f>
        <v/>
      </c>
      <c r="K2113">
        <f>K2112</f>
        <v/>
      </c>
      <c r="L2113" s="151">
        <f>_xlfn.XLOOKUP(F2113,'TCD poids'!A:A,'TCD poids'!C:C)</f>
        <v/>
      </c>
      <c r="M2113">
        <f>TCD!T2114</f>
        <v/>
      </c>
      <c r="N2113">
        <f>IF(I2113="",0.2,LOOKUP(I2113,'Pays TVA'!A:A,'Pays TVA'!B:B))</f>
        <v/>
      </c>
      <c r="O2113" s="151">
        <f>IF(TCD!M2114="","",TCD!M2114)</f>
        <v/>
      </c>
      <c r="P2113" s="151">
        <f>IF(TCD!J2114="","",TCD!J2114)</f>
        <v/>
      </c>
      <c r="Q2113" s="151">
        <f>IF(AND(TCD!L2114="",TCD!Q2114=""),"",IF(SUM(TCD!L2114,TCD!Q2114)&gt;15,29,9.5))</f>
        <v/>
      </c>
      <c r="R2113" s="151">
        <f>_xlfn.XLOOKUP(F2113,TCD!E:E,TCD!K:K,"")</f>
        <v/>
      </c>
      <c r="S2113" s="151">
        <f>IF(TCD!I2114="","",IF(TCD!I2114&gt;8.5,17,8.5))</f>
        <v/>
      </c>
      <c r="T2113" s="151">
        <f>TCD!Y2114</f>
        <v/>
      </c>
    </row>
    <row r="2114">
      <c r="A2114" s="13">
        <f>TCD!V2115</f>
        <v/>
      </c>
      <c r="B2114" s="1">
        <f>B2113</f>
        <v/>
      </c>
      <c r="F2114">
        <f>TCD!E2115</f>
        <v/>
      </c>
      <c r="H2114" s="6">
        <f>IF(RIGHT(J2114,3)="BTB","E","P")</f>
        <v/>
      </c>
      <c r="I2114">
        <f>LOOKUP(F2114,'Facture Chronopost'!L:L,'Facture Chronopost'!H:H)</f>
        <v/>
      </c>
      <c r="J2114" s="6">
        <f>TCD!U2115</f>
        <v/>
      </c>
      <c r="K2114">
        <f>K2113</f>
        <v/>
      </c>
      <c r="L2114" s="151">
        <f>_xlfn.XLOOKUP(F2114,'TCD poids'!A:A,'TCD poids'!C:C)</f>
        <v/>
      </c>
      <c r="M2114">
        <f>TCD!T2115</f>
        <v/>
      </c>
      <c r="N2114">
        <f>IF(I2114="",0.2,LOOKUP(I2114,'Pays TVA'!A:A,'Pays TVA'!B:B))</f>
        <v/>
      </c>
      <c r="O2114" s="151">
        <f>IF(TCD!M2115="","",TCD!M2115)</f>
        <v/>
      </c>
      <c r="P2114" s="151">
        <f>IF(TCD!J2115="","",TCD!J2115)</f>
        <v/>
      </c>
      <c r="Q2114" s="151">
        <f>IF(AND(TCD!L2115="",TCD!Q2115=""),"",IF(SUM(TCD!L2115,TCD!Q2115)&gt;15,29,9.5))</f>
        <v/>
      </c>
      <c r="R2114" s="151">
        <f>_xlfn.XLOOKUP(F2114,TCD!E:E,TCD!K:K,"")</f>
        <v/>
      </c>
      <c r="S2114" s="151">
        <f>IF(TCD!I2115="","",IF(TCD!I2115&gt;8.5,17,8.5))</f>
        <v/>
      </c>
      <c r="T2114" s="151">
        <f>TCD!Y2115</f>
        <v/>
      </c>
    </row>
    <row r="2115">
      <c r="A2115" s="13">
        <f>TCD!V2116</f>
        <v/>
      </c>
      <c r="B2115" s="1">
        <f>B2114</f>
        <v/>
      </c>
      <c r="F2115">
        <f>TCD!E2116</f>
        <v/>
      </c>
      <c r="H2115" s="6">
        <f>IF(RIGHT(J2115,3)="BTB","E","P")</f>
        <v/>
      </c>
      <c r="I2115">
        <f>LOOKUP(F2115,'Facture Chronopost'!L:L,'Facture Chronopost'!H:H)</f>
        <v/>
      </c>
      <c r="J2115" s="6">
        <f>TCD!U2116</f>
        <v/>
      </c>
      <c r="K2115">
        <f>K2114</f>
        <v/>
      </c>
      <c r="L2115" s="151">
        <f>_xlfn.XLOOKUP(F2115,'TCD poids'!A:A,'TCD poids'!C:C)</f>
        <v/>
      </c>
      <c r="M2115">
        <f>TCD!T2116</f>
        <v/>
      </c>
      <c r="N2115">
        <f>IF(I2115="",0.2,LOOKUP(I2115,'Pays TVA'!A:A,'Pays TVA'!B:B))</f>
        <v/>
      </c>
      <c r="O2115" s="151">
        <f>IF(TCD!M2116="","",TCD!M2116)</f>
        <v/>
      </c>
      <c r="P2115" s="151">
        <f>IF(TCD!J2116="","",TCD!J2116)</f>
        <v/>
      </c>
      <c r="Q2115" s="151">
        <f>IF(AND(TCD!L2116="",TCD!Q2116=""),"",IF(SUM(TCD!L2116,TCD!Q2116)&gt;15,29,9.5))</f>
        <v/>
      </c>
      <c r="R2115" s="151">
        <f>_xlfn.XLOOKUP(F2115,TCD!E:E,TCD!K:K,"")</f>
        <v/>
      </c>
      <c r="S2115" s="151">
        <f>IF(TCD!I2116="","",IF(TCD!I2116&gt;8.5,17,8.5))</f>
        <v/>
      </c>
      <c r="T2115" s="151">
        <f>TCD!Y2116</f>
        <v/>
      </c>
    </row>
    <row r="2116">
      <c r="A2116" s="13">
        <f>TCD!V2117</f>
        <v/>
      </c>
      <c r="B2116" s="1">
        <f>B2115</f>
        <v/>
      </c>
      <c r="F2116">
        <f>TCD!E2117</f>
        <v/>
      </c>
      <c r="H2116" s="6">
        <f>IF(RIGHT(J2116,3)="BTB","E","P")</f>
        <v/>
      </c>
      <c r="I2116">
        <f>LOOKUP(F2116,'Facture Chronopost'!L:L,'Facture Chronopost'!H:H)</f>
        <v/>
      </c>
      <c r="J2116" s="6">
        <f>TCD!U2117</f>
        <v/>
      </c>
      <c r="K2116">
        <f>K2115</f>
        <v/>
      </c>
      <c r="L2116" s="151">
        <f>_xlfn.XLOOKUP(F2116,'TCD poids'!A:A,'TCD poids'!C:C)</f>
        <v/>
      </c>
      <c r="M2116">
        <f>TCD!T2117</f>
        <v/>
      </c>
      <c r="N2116">
        <f>IF(I2116="",0.2,LOOKUP(I2116,'Pays TVA'!A:A,'Pays TVA'!B:B))</f>
        <v/>
      </c>
      <c r="O2116" s="151">
        <f>IF(TCD!M2117="","",TCD!M2117)</f>
        <v/>
      </c>
      <c r="P2116" s="151">
        <f>IF(TCD!J2117="","",TCD!J2117)</f>
        <v/>
      </c>
      <c r="Q2116" s="151">
        <f>IF(AND(TCD!L2117="",TCD!Q2117=""),"",IF(SUM(TCD!L2117,TCD!Q2117)&gt;15,29,9.5))</f>
        <v/>
      </c>
      <c r="R2116" s="151">
        <f>_xlfn.XLOOKUP(F2116,TCD!E:E,TCD!K:K,"")</f>
        <v/>
      </c>
      <c r="S2116" s="151">
        <f>IF(TCD!I2117="","",IF(TCD!I2117&gt;8.5,17,8.5))</f>
        <v/>
      </c>
      <c r="T2116" s="151">
        <f>TCD!Y2117</f>
        <v/>
      </c>
    </row>
    <row r="2117">
      <c r="A2117" s="13">
        <f>TCD!V2118</f>
        <v/>
      </c>
      <c r="B2117" s="1">
        <f>B2116</f>
        <v/>
      </c>
      <c r="F2117">
        <f>TCD!E2118</f>
        <v/>
      </c>
      <c r="H2117" s="6">
        <f>IF(RIGHT(J2117,3)="BTB","E","P")</f>
        <v/>
      </c>
      <c r="I2117">
        <f>LOOKUP(F2117,'Facture Chronopost'!L:L,'Facture Chronopost'!H:H)</f>
        <v/>
      </c>
      <c r="J2117" s="6">
        <f>TCD!U2118</f>
        <v/>
      </c>
      <c r="K2117">
        <f>K2116</f>
        <v/>
      </c>
      <c r="L2117" s="151">
        <f>_xlfn.XLOOKUP(F2117,'TCD poids'!A:A,'TCD poids'!C:C)</f>
        <v/>
      </c>
      <c r="M2117">
        <f>TCD!T2118</f>
        <v/>
      </c>
      <c r="N2117">
        <f>IF(I2117="",0.2,LOOKUP(I2117,'Pays TVA'!A:A,'Pays TVA'!B:B))</f>
        <v/>
      </c>
      <c r="O2117" s="151">
        <f>IF(TCD!M2118="","",TCD!M2118)</f>
        <v/>
      </c>
      <c r="P2117" s="151">
        <f>IF(TCD!J2118="","",TCD!J2118)</f>
        <v/>
      </c>
      <c r="Q2117" s="151">
        <f>IF(AND(TCD!L2118="",TCD!Q2118=""),"",IF(SUM(TCD!L2118,TCD!Q2118)&gt;15,29,9.5))</f>
        <v/>
      </c>
      <c r="R2117" s="151">
        <f>_xlfn.XLOOKUP(F2117,TCD!E:E,TCD!K:K,"")</f>
        <v/>
      </c>
      <c r="S2117" s="151">
        <f>IF(TCD!I2118="","",IF(TCD!I2118&gt;8.5,17,8.5))</f>
        <v/>
      </c>
      <c r="T2117" s="151">
        <f>TCD!Y2118</f>
        <v/>
      </c>
    </row>
    <row r="2118">
      <c r="A2118" s="13">
        <f>TCD!V2119</f>
        <v/>
      </c>
      <c r="B2118" s="1">
        <f>B2117</f>
        <v/>
      </c>
      <c r="F2118">
        <f>TCD!E2119</f>
        <v/>
      </c>
      <c r="H2118" s="6">
        <f>IF(RIGHT(J2118,3)="BTB","E","P")</f>
        <v/>
      </c>
      <c r="I2118">
        <f>LOOKUP(F2118,'Facture Chronopost'!L:L,'Facture Chronopost'!H:H)</f>
        <v/>
      </c>
      <c r="J2118" s="6">
        <f>TCD!U2119</f>
        <v/>
      </c>
      <c r="K2118">
        <f>K2117</f>
        <v/>
      </c>
      <c r="L2118" s="151">
        <f>_xlfn.XLOOKUP(F2118,'TCD poids'!A:A,'TCD poids'!C:C)</f>
        <v/>
      </c>
      <c r="M2118">
        <f>TCD!T2119</f>
        <v/>
      </c>
      <c r="N2118">
        <f>IF(I2118="",0.2,LOOKUP(I2118,'Pays TVA'!A:A,'Pays TVA'!B:B))</f>
        <v/>
      </c>
      <c r="O2118" s="151">
        <f>IF(TCD!M2119="","",TCD!M2119)</f>
        <v/>
      </c>
      <c r="P2118" s="151">
        <f>IF(TCD!J2119="","",TCD!J2119)</f>
        <v/>
      </c>
      <c r="Q2118" s="151">
        <f>IF(AND(TCD!L2119="",TCD!Q2119=""),"",IF(SUM(TCD!L2119,TCD!Q2119)&gt;15,29,9.5))</f>
        <v/>
      </c>
      <c r="R2118" s="151">
        <f>_xlfn.XLOOKUP(F2118,TCD!E:E,TCD!K:K,"")</f>
        <v/>
      </c>
      <c r="S2118" s="151">
        <f>IF(TCD!I2119="","",IF(TCD!I2119&gt;8.5,17,8.5))</f>
        <v/>
      </c>
      <c r="T2118" s="151">
        <f>TCD!Y2119</f>
        <v/>
      </c>
    </row>
    <row r="2119">
      <c r="A2119" s="13">
        <f>TCD!V2120</f>
        <v/>
      </c>
      <c r="B2119" s="1">
        <f>B2118</f>
        <v/>
      </c>
      <c r="F2119">
        <f>TCD!E2120</f>
        <v/>
      </c>
      <c r="H2119" s="6">
        <f>IF(RIGHT(J2119,3)="BTB","E","P")</f>
        <v/>
      </c>
      <c r="I2119">
        <f>LOOKUP(F2119,'Facture Chronopost'!L:L,'Facture Chronopost'!H:H)</f>
        <v/>
      </c>
      <c r="J2119" s="6">
        <f>TCD!U2120</f>
        <v/>
      </c>
      <c r="K2119">
        <f>K2118</f>
        <v/>
      </c>
      <c r="L2119" s="151">
        <f>_xlfn.XLOOKUP(F2119,'TCD poids'!A:A,'TCD poids'!C:C)</f>
        <v/>
      </c>
      <c r="M2119">
        <f>TCD!T2120</f>
        <v/>
      </c>
      <c r="N2119">
        <f>IF(I2119="",0.2,LOOKUP(I2119,'Pays TVA'!A:A,'Pays TVA'!B:B))</f>
        <v/>
      </c>
      <c r="O2119" s="151">
        <f>IF(TCD!M2120="","",TCD!M2120)</f>
        <v/>
      </c>
      <c r="P2119" s="151">
        <f>IF(TCD!J2120="","",TCD!J2120)</f>
        <v/>
      </c>
      <c r="Q2119" s="151">
        <f>IF(AND(TCD!L2120="",TCD!Q2120=""),"",IF(SUM(TCD!L2120,TCD!Q2120)&gt;15,29,9.5))</f>
        <v/>
      </c>
      <c r="R2119" s="151">
        <f>_xlfn.XLOOKUP(F2119,TCD!E:E,TCD!K:K,"")</f>
        <v/>
      </c>
      <c r="S2119" s="151">
        <f>IF(TCD!I2120="","",IF(TCD!I2120&gt;8.5,17,8.5))</f>
        <v/>
      </c>
      <c r="T2119" s="151">
        <f>TCD!Y2120</f>
        <v/>
      </c>
    </row>
    <row r="2120">
      <c r="A2120" s="13">
        <f>TCD!V2121</f>
        <v/>
      </c>
      <c r="B2120" s="1">
        <f>B2119</f>
        <v/>
      </c>
      <c r="F2120">
        <f>TCD!E2121</f>
        <v/>
      </c>
      <c r="H2120" s="6">
        <f>IF(RIGHT(J2120,3)="BTB","E","P")</f>
        <v/>
      </c>
      <c r="I2120">
        <f>LOOKUP(F2120,'Facture Chronopost'!L:L,'Facture Chronopost'!H:H)</f>
        <v/>
      </c>
      <c r="J2120" s="6">
        <f>TCD!U2121</f>
        <v/>
      </c>
      <c r="K2120">
        <f>K2119</f>
        <v/>
      </c>
      <c r="L2120" s="151">
        <f>_xlfn.XLOOKUP(F2120,'TCD poids'!A:A,'TCD poids'!C:C)</f>
        <v/>
      </c>
      <c r="M2120">
        <f>TCD!T2121</f>
        <v/>
      </c>
      <c r="N2120">
        <f>IF(I2120="",0.2,LOOKUP(I2120,'Pays TVA'!A:A,'Pays TVA'!B:B))</f>
        <v/>
      </c>
      <c r="O2120" s="151">
        <f>IF(TCD!M2121="","",TCD!M2121)</f>
        <v/>
      </c>
      <c r="P2120" s="151">
        <f>IF(TCD!J2121="","",TCD!J2121)</f>
        <v/>
      </c>
      <c r="Q2120" s="151">
        <f>IF(AND(TCD!L2121="",TCD!Q2121=""),"",IF(SUM(TCD!L2121,TCD!Q2121)&gt;15,29,9.5))</f>
        <v/>
      </c>
      <c r="R2120" s="151">
        <f>_xlfn.XLOOKUP(F2120,TCD!E:E,TCD!K:K,"")</f>
        <v/>
      </c>
      <c r="S2120" s="151">
        <f>IF(TCD!I2121="","",IF(TCD!I2121&gt;8.5,17,8.5))</f>
        <v/>
      </c>
      <c r="T2120" s="151">
        <f>TCD!Y2121</f>
        <v/>
      </c>
    </row>
    <row r="2121">
      <c r="A2121" s="13">
        <f>TCD!V2122</f>
        <v/>
      </c>
      <c r="B2121" s="1">
        <f>B2120</f>
        <v/>
      </c>
      <c r="F2121">
        <f>TCD!E2122</f>
        <v/>
      </c>
      <c r="H2121" s="6">
        <f>IF(RIGHT(J2121,3)="BTB","E","P")</f>
        <v/>
      </c>
      <c r="I2121">
        <f>LOOKUP(F2121,'Facture Chronopost'!L:L,'Facture Chronopost'!H:H)</f>
        <v/>
      </c>
      <c r="J2121" s="6">
        <f>TCD!U2122</f>
        <v/>
      </c>
      <c r="K2121">
        <f>K2120</f>
        <v/>
      </c>
      <c r="L2121" s="151">
        <f>_xlfn.XLOOKUP(F2121,'TCD poids'!A:A,'TCD poids'!C:C)</f>
        <v/>
      </c>
      <c r="M2121">
        <f>TCD!T2122</f>
        <v/>
      </c>
      <c r="N2121">
        <f>IF(I2121="",0.2,LOOKUP(I2121,'Pays TVA'!A:A,'Pays TVA'!B:B))</f>
        <v/>
      </c>
      <c r="O2121" s="151">
        <f>IF(TCD!M2122="","",TCD!M2122)</f>
        <v/>
      </c>
      <c r="P2121" s="151">
        <f>IF(TCD!J2122="","",TCD!J2122)</f>
        <v/>
      </c>
      <c r="Q2121" s="151">
        <f>IF(AND(TCD!L2122="",TCD!Q2122=""),"",IF(SUM(TCD!L2122,TCD!Q2122)&gt;15,29,9.5))</f>
        <v/>
      </c>
      <c r="R2121" s="151">
        <f>_xlfn.XLOOKUP(F2121,TCD!E:E,TCD!K:K,"")</f>
        <v/>
      </c>
      <c r="S2121" s="151">
        <f>IF(TCD!I2122="","",IF(TCD!I2122&gt;8.5,17,8.5))</f>
        <v/>
      </c>
      <c r="T2121" s="151">
        <f>TCD!Y2122</f>
        <v/>
      </c>
    </row>
    <row r="2122">
      <c r="A2122" s="13">
        <f>TCD!V2123</f>
        <v/>
      </c>
      <c r="B2122" s="1">
        <f>B2121</f>
        <v/>
      </c>
      <c r="F2122">
        <f>TCD!E2123</f>
        <v/>
      </c>
      <c r="H2122" s="6">
        <f>IF(RIGHT(J2122,3)="BTB","E","P")</f>
        <v/>
      </c>
      <c r="I2122">
        <f>LOOKUP(F2122,'Facture Chronopost'!L:L,'Facture Chronopost'!H:H)</f>
        <v/>
      </c>
      <c r="J2122" s="6">
        <f>TCD!U2123</f>
        <v/>
      </c>
      <c r="K2122">
        <f>K2121</f>
        <v/>
      </c>
      <c r="L2122" s="151">
        <f>_xlfn.XLOOKUP(F2122,'TCD poids'!A:A,'TCD poids'!C:C)</f>
        <v/>
      </c>
      <c r="M2122">
        <f>TCD!T2123</f>
        <v/>
      </c>
      <c r="N2122">
        <f>IF(I2122="",0.2,LOOKUP(I2122,'Pays TVA'!A:A,'Pays TVA'!B:B))</f>
        <v/>
      </c>
      <c r="O2122" s="151">
        <f>IF(TCD!M2123="","",TCD!M2123)</f>
        <v/>
      </c>
      <c r="P2122" s="151">
        <f>IF(TCD!J2123="","",TCD!J2123)</f>
        <v/>
      </c>
      <c r="Q2122" s="151">
        <f>IF(AND(TCD!L2123="",TCD!Q2123=""),"",IF(SUM(TCD!L2123,TCD!Q2123)&gt;15,29,9.5))</f>
        <v/>
      </c>
      <c r="R2122" s="151">
        <f>_xlfn.XLOOKUP(F2122,TCD!E:E,TCD!K:K,"")</f>
        <v/>
      </c>
      <c r="S2122" s="151">
        <f>IF(TCD!I2123="","",IF(TCD!I2123&gt;8.5,17,8.5))</f>
        <v/>
      </c>
      <c r="T2122" s="151">
        <f>TCD!Y2123</f>
        <v/>
      </c>
    </row>
    <row r="2123">
      <c r="A2123" s="13">
        <f>TCD!V2124</f>
        <v/>
      </c>
      <c r="B2123" s="1">
        <f>B2122</f>
        <v/>
      </c>
      <c r="F2123">
        <f>TCD!E2124</f>
        <v/>
      </c>
      <c r="H2123" s="6">
        <f>IF(RIGHT(J2123,3)="BTB","E","P")</f>
        <v/>
      </c>
      <c r="I2123">
        <f>LOOKUP(F2123,'Facture Chronopost'!L:L,'Facture Chronopost'!H:H)</f>
        <v/>
      </c>
      <c r="J2123" s="6">
        <f>TCD!U2124</f>
        <v/>
      </c>
      <c r="K2123">
        <f>K2122</f>
        <v/>
      </c>
      <c r="L2123" s="151">
        <f>_xlfn.XLOOKUP(F2123,'TCD poids'!A:A,'TCD poids'!C:C)</f>
        <v/>
      </c>
      <c r="M2123">
        <f>TCD!T2124</f>
        <v/>
      </c>
      <c r="N2123">
        <f>IF(I2123="",0.2,LOOKUP(I2123,'Pays TVA'!A:A,'Pays TVA'!B:B))</f>
        <v/>
      </c>
      <c r="O2123" s="151">
        <f>IF(TCD!M2124="","",TCD!M2124)</f>
        <v/>
      </c>
      <c r="P2123" s="151">
        <f>IF(TCD!J2124="","",TCD!J2124)</f>
        <v/>
      </c>
      <c r="Q2123" s="151">
        <f>IF(AND(TCD!L2124="",TCD!Q2124=""),"",IF(SUM(TCD!L2124,TCD!Q2124)&gt;15,29,9.5))</f>
        <v/>
      </c>
      <c r="R2123" s="151">
        <f>_xlfn.XLOOKUP(F2123,TCD!E:E,TCD!K:K,"")</f>
        <v/>
      </c>
      <c r="S2123" s="151">
        <f>IF(TCD!I2124="","",IF(TCD!I2124&gt;8.5,17,8.5))</f>
        <v/>
      </c>
      <c r="T2123" s="151">
        <f>TCD!Y2124</f>
        <v/>
      </c>
    </row>
    <row r="2124">
      <c r="A2124" s="13">
        <f>TCD!V2125</f>
        <v/>
      </c>
      <c r="B2124" s="1">
        <f>B2123</f>
        <v/>
      </c>
      <c r="F2124">
        <f>TCD!E2125</f>
        <v/>
      </c>
      <c r="H2124" s="6">
        <f>IF(RIGHT(J2124,3)="BTB","E","P")</f>
        <v/>
      </c>
      <c r="I2124">
        <f>LOOKUP(F2124,'Facture Chronopost'!L:L,'Facture Chronopost'!H:H)</f>
        <v/>
      </c>
      <c r="J2124" s="6">
        <f>TCD!U2125</f>
        <v/>
      </c>
      <c r="K2124">
        <f>K2123</f>
        <v/>
      </c>
      <c r="L2124" s="151">
        <f>_xlfn.XLOOKUP(F2124,'TCD poids'!A:A,'TCD poids'!C:C)</f>
        <v/>
      </c>
      <c r="M2124">
        <f>TCD!T2125</f>
        <v/>
      </c>
      <c r="N2124">
        <f>IF(I2124="",0.2,LOOKUP(I2124,'Pays TVA'!A:A,'Pays TVA'!B:B))</f>
        <v/>
      </c>
      <c r="O2124" s="151">
        <f>IF(TCD!M2125="","",TCD!M2125)</f>
        <v/>
      </c>
      <c r="P2124" s="151">
        <f>IF(TCD!J2125="","",TCD!J2125)</f>
        <v/>
      </c>
      <c r="Q2124" s="151">
        <f>IF(AND(TCD!L2125="",TCD!Q2125=""),"",IF(SUM(TCD!L2125,TCD!Q2125)&gt;15,29,9.5))</f>
        <v/>
      </c>
      <c r="R2124" s="151">
        <f>_xlfn.XLOOKUP(F2124,TCD!E:E,TCD!K:K,"")</f>
        <v/>
      </c>
      <c r="S2124" s="151">
        <f>IF(TCD!I2125="","",IF(TCD!I2125&gt;8.5,17,8.5))</f>
        <v/>
      </c>
      <c r="T2124" s="151">
        <f>TCD!Y2125</f>
        <v/>
      </c>
    </row>
    <row r="2125">
      <c r="A2125" s="13">
        <f>TCD!V2126</f>
        <v/>
      </c>
      <c r="B2125" s="1">
        <f>B2124</f>
        <v/>
      </c>
      <c r="F2125">
        <f>TCD!E2126</f>
        <v/>
      </c>
      <c r="H2125" s="6">
        <f>IF(RIGHT(J2125,3)="BTB","E","P")</f>
        <v/>
      </c>
      <c r="I2125">
        <f>LOOKUP(F2125,'Facture Chronopost'!L:L,'Facture Chronopost'!H:H)</f>
        <v/>
      </c>
      <c r="J2125" s="6">
        <f>TCD!U2126</f>
        <v/>
      </c>
      <c r="K2125">
        <f>K2124</f>
        <v/>
      </c>
      <c r="L2125" s="151">
        <f>_xlfn.XLOOKUP(F2125,'TCD poids'!A:A,'TCD poids'!C:C)</f>
        <v/>
      </c>
      <c r="M2125">
        <f>TCD!T2126</f>
        <v/>
      </c>
      <c r="N2125">
        <f>IF(I2125="",0.2,LOOKUP(I2125,'Pays TVA'!A:A,'Pays TVA'!B:B))</f>
        <v/>
      </c>
      <c r="O2125" s="151">
        <f>IF(TCD!M2126="","",TCD!M2126)</f>
        <v/>
      </c>
      <c r="P2125" s="151">
        <f>IF(TCD!J2126="","",TCD!J2126)</f>
        <v/>
      </c>
      <c r="Q2125" s="151">
        <f>IF(AND(TCD!L2126="",TCD!Q2126=""),"",IF(SUM(TCD!L2126,TCD!Q2126)&gt;15,29,9.5))</f>
        <v/>
      </c>
      <c r="R2125" s="151">
        <f>_xlfn.XLOOKUP(F2125,TCD!E:E,TCD!K:K,"")</f>
        <v/>
      </c>
      <c r="S2125" s="151">
        <f>IF(TCD!I2126="","",IF(TCD!I2126&gt;8.5,17,8.5))</f>
        <v/>
      </c>
      <c r="T2125" s="151">
        <f>TCD!Y2126</f>
        <v/>
      </c>
    </row>
    <row r="2126">
      <c r="A2126" s="13">
        <f>TCD!V2127</f>
        <v/>
      </c>
      <c r="B2126" s="1">
        <f>B2125</f>
        <v/>
      </c>
      <c r="F2126">
        <f>TCD!E2127</f>
        <v/>
      </c>
      <c r="H2126" s="6">
        <f>IF(RIGHT(J2126,3)="BTB","E","P")</f>
        <v/>
      </c>
      <c r="I2126">
        <f>LOOKUP(F2126,'Facture Chronopost'!L:L,'Facture Chronopost'!H:H)</f>
        <v/>
      </c>
      <c r="J2126" s="6">
        <f>TCD!U2127</f>
        <v/>
      </c>
      <c r="K2126">
        <f>K2125</f>
        <v/>
      </c>
      <c r="L2126" s="151">
        <f>_xlfn.XLOOKUP(F2126,'TCD poids'!A:A,'TCD poids'!C:C)</f>
        <v/>
      </c>
      <c r="M2126">
        <f>TCD!T2127</f>
        <v/>
      </c>
      <c r="N2126">
        <f>IF(I2126="",0.2,LOOKUP(I2126,'Pays TVA'!A:A,'Pays TVA'!B:B))</f>
        <v/>
      </c>
      <c r="O2126" s="151">
        <f>IF(TCD!M2127="","",TCD!M2127)</f>
        <v/>
      </c>
      <c r="P2126" s="151">
        <f>IF(TCD!J2127="","",TCD!J2127)</f>
        <v/>
      </c>
      <c r="Q2126" s="151">
        <f>IF(AND(TCD!L2127="",TCD!Q2127=""),"",IF(SUM(TCD!L2127,TCD!Q2127)&gt;15,29,9.5))</f>
        <v/>
      </c>
      <c r="R2126" s="151">
        <f>_xlfn.XLOOKUP(F2126,TCD!E:E,TCD!K:K,"")</f>
        <v/>
      </c>
      <c r="S2126" s="151">
        <f>IF(TCD!I2127="","",IF(TCD!I2127&gt;8.5,17,8.5))</f>
        <v/>
      </c>
      <c r="T2126" s="151">
        <f>TCD!Y2127</f>
        <v/>
      </c>
    </row>
    <row r="2127">
      <c r="A2127" s="13">
        <f>TCD!V2128</f>
        <v/>
      </c>
      <c r="B2127" s="1">
        <f>B2126</f>
        <v/>
      </c>
      <c r="F2127">
        <f>TCD!E2128</f>
        <v/>
      </c>
      <c r="H2127" s="6">
        <f>IF(RIGHT(J2127,3)="BTB","E","P")</f>
        <v/>
      </c>
      <c r="I2127">
        <f>LOOKUP(F2127,'Facture Chronopost'!L:L,'Facture Chronopost'!H:H)</f>
        <v/>
      </c>
      <c r="J2127" s="6">
        <f>TCD!U2128</f>
        <v/>
      </c>
      <c r="K2127">
        <f>K2126</f>
        <v/>
      </c>
      <c r="L2127" s="151">
        <f>_xlfn.XLOOKUP(F2127,'TCD poids'!A:A,'TCD poids'!C:C)</f>
        <v/>
      </c>
      <c r="M2127">
        <f>TCD!T2128</f>
        <v/>
      </c>
      <c r="N2127">
        <f>IF(I2127="",0.2,LOOKUP(I2127,'Pays TVA'!A:A,'Pays TVA'!B:B))</f>
        <v/>
      </c>
      <c r="O2127" s="151">
        <f>IF(TCD!M2128="","",TCD!M2128)</f>
        <v/>
      </c>
      <c r="P2127" s="151">
        <f>IF(TCD!J2128="","",TCD!J2128)</f>
        <v/>
      </c>
      <c r="Q2127" s="151">
        <f>IF(AND(TCD!L2128="",TCD!Q2128=""),"",IF(SUM(TCD!L2128,TCD!Q2128)&gt;15,29,9.5))</f>
        <v/>
      </c>
      <c r="R2127" s="151">
        <f>_xlfn.XLOOKUP(F2127,TCD!E:E,TCD!K:K,"")</f>
        <v/>
      </c>
      <c r="S2127" s="151">
        <f>IF(TCD!I2128="","",IF(TCD!I2128&gt;8.5,17,8.5))</f>
        <v/>
      </c>
      <c r="T2127" s="151">
        <f>TCD!Y2128</f>
        <v/>
      </c>
    </row>
    <row r="2128">
      <c r="A2128" s="13">
        <f>TCD!V2129</f>
        <v/>
      </c>
      <c r="B2128" s="1">
        <f>B2127</f>
        <v/>
      </c>
      <c r="F2128">
        <f>TCD!E2129</f>
        <v/>
      </c>
      <c r="H2128" s="6">
        <f>IF(RIGHT(J2128,3)="BTB","E","P")</f>
        <v/>
      </c>
      <c r="I2128">
        <f>LOOKUP(F2128,'Facture Chronopost'!L:L,'Facture Chronopost'!H:H)</f>
        <v/>
      </c>
      <c r="J2128" s="6">
        <f>TCD!U2129</f>
        <v/>
      </c>
      <c r="K2128">
        <f>K2127</f>
        <v/>
      </c>
      <c r="L2128" s="151">
        <f>_xlfn.XLOOKUP(F2128,'TCD poids'!A:A,'TCD poids'!C:C)</f>
        <v/>
      </c>
      <c r="M2128">
        <f>TCD!T2129</f>
        <v/>
      </c>
      <c r="N2128">
        <f>IF(I2128="",0.2,LOOKUP(I2128,'Pays TVA'!A:A,'Pays TVA'!B:B))</f>
        <v/>
      </c>
      <c r="O2128" s="151">
        <f>IF(TCD!M2129="","",TCD!M2129)</f>
        <v/>
      </c>
      <c r="P2128" s="151">
        <f>IF(TCD!J2129="","",TCD!J2129)</f>
        <v/>
      </c>
      <c r="Q2128" s="151">
        <f>IF(AND(TCD!L2129="",TCD!Q2129=""),"",IF(SUM(TCD!L2129,TCD!Q2129)&gt;15,29,9.5))</f>
        <v/>
      </c>
      <c r="R2128" s="151">
        <f>_xlfn.XLOOKUP(F2128,TCD!E:E,TCD!K:K,"")</f>
        <v/>
      </c>
      <c r="S2128" s="151">
        <f>IF(TCD!I2129="","",IF(TCD!I2129&gt;8.5,17,8.5))</f>
        <v/>
      </c>
      <c r="T2128" s="151">
        <f>TCD!Y2129</f>
        <v/>
      </c>
    </row>
    <row r="2129">
      <c r="A2129" s="13">
        <f>TCD!V2130</f>
        <v/>
      </c>
      <c r="B2129" s="1">
        <f>B2128</f>
        <v/>
      </c>
      <c r="F2129">
        <f>TCD!E2130</f>
        <v/>
      </c>
      <c r="H2129" s="6">
        <f>IF(RIGHT(J2129,3)="BTB","E","P")</f>
        <v/>
      </c>
      <c r="I2129">
        <f>LOOKUP(F2129,'Facture Chronopost'!L:L,'Facture Chronopost'!H:H)</f>
        <v/>
      </c>
      <c r="J2129" s="6">
        <f>TCD!U2130</f>
        <v/>
      </c>
      <c r="K2129">
        <f>K2128</f>
        <v/>
      </c>
      <c r="L2129" s="151">
        <f>_xlfn.XLOOKUP(F2129,'TCD poids'!A:A,'TCD poids'!C:C)</f>
        <v/>
      </c>
      <c r="M2129">
        <f>TCD!T2130</f>
        <v/>
      </c>
      <c r="N2129">
        <f>IF(I2129="",0.2,LOOKUP(I2129,'Pays TVA'!A:A,'Pays TVA'!B:B))</f>
        <v/>
      </c>
      <c r="O2129" s="151">
        <f>IF(TCD!M2130="","",TCD!M2130)</f>
        <v/>
      </c>
      <c r="P2129" s="151">
        <f>IF(TCD!J2130="","",TCD!J2130)</f>
        <v/>
      </c>
      <c r="Q2129" s="151">
        <f>IF(AND(TCD!L2130="",TCD!Q2130=""),"",IF(SUM(TCD!L2130,TCD!Q2130)&gt;15,29,9.5))</f>
        <v/>
      </c>
      <c r="R2129" s="151">
        <f>_xlfn.XLOOKUP(F2129,TCD!E:E,TCD!K:K,"")</f>
        <v/>
      </c>
      <c r="S2129" s="151">
        <f>IF(TCD!I2130="","",IF(TCD!I2130&gt;8.5,17,8.5))</f>
        <v/>
      </c>
      <c r="T2129" s="151">
        <f>TCD!Y2130</f>
        <v/>
      </c>
    </row>
    <row r="2130">
      <c r="A2130" s="13">
        <f>TCD!V2131</f>
        <v/>
      </c>
      <c r="B2130" s="1">
        <f>B2129</f>
        <v/>
      </c>
      <c r="F2130">
        <f>TCD!E2131</f>
        <v/>
      </c>
      <c r="H2130" s="6">
        <f>IF(RIGHT(J2130,3)="BTB","E","P")</f>
        <v/>
      </c>
      <c r="I2130">
        <f>LOOKUP(F2130,'Facture Chronopost'!L:L,'Facture Chronopost'!H:H)</f>
        <v/>
      </c>
      <c r="J2130" s="6">
        <f>TCD!U2131</f>
        <v/>
      </c>
      <c r="K2130">
        <f>K2129</f>
        <v/>
      </c>
      <c r="L2130" s="151">
        <f>_xlfn.XLOOKUP(F2130,'TCD poids'!A:A,'TCD poids'!C:C)</f>
        <v/>
      </c>
      <c r="M2130">
        <f>TCD!T2131</f>
        <v/>
      </c>
      <c r="N2130">
        <f>IF(I2130="",0.2,LOOKUP(I2130,'Pays TVA'!A:A,'Pays TVA'!B:B))</f>
        <v/>
      </c>
      <c r="O2130" s="151">
        <f>IF(TCD!M2131="","",TCD!M2131)</f>
        <v/>
      </c>
      <c r="P2130" s="151">
        <f>IF(TCD!J2131="","",TCD!J2131)</f>
        <v/>
      </c>
      <c r="Q2130" s="151">
        <f>IF(AND(TCD!L2131="",TCD!Q2131=""),"",IF(SUM(TCD!L2131,TCD!Q2131)&gt;15,29,9.5))</f>
        <v/>
      </c>
      <c r="R2130" s="151">
        <f>_xlfn.XLOOKUP(F2130,TCD!E:E,TCD!K:K,"")</f>
        <v/>
      </c>
      <c r="S2130" s="151">
        <f>IF(TCD!I2131="","",IF(TCD!I2131&gt;8.5,17,8.5))</f>
        <v/>
      </c>
      <c r="T2130" s="151">
        <f>TCD!Y2131</f>
        <v/>
      </c>
    </row>
    <row r="2131">
      <c r="A2131" s="13">
        <f>TCD!V2132</f>
        <v/>
      </c>
      <c r="B2131" s="1">
        <f>B2130</f>
        <v/>
      </c>
      <c r="F2131">
        <f>TCD!E2132</f>
        <v/>
      </c>
      <c r="H2131" s="6">
        <f>IF(RIGHT(J2131,3)="BTB","E","P")</f>
        <v/>
      </c>
      <c r="I2131">
        <f>LOOKUP(F2131,'Facture Chronopost'!L:L,'Facture Chronopost'!H:H)</f>
        <v/>
      </c>
      <c r="J2131" s="6">
        <f>TCD!U2132</f>
        <v/>
      </c>
      <c r="K2131">
        <f>K2130</f>
        <v/>
      </c>
      <c r="L2131" s="151">
        <f>_xlfn.XLOOKUP(F2131,'TCD poids'!A:A,'TCD poids'!C:C)</f>
        <v/>
      </c>
      <c r="M2131">
        <f>TCD!T2132</f>
        <v/>
      </c>
      <c r="N2131">
        <f>IF(I2131="",0.2,LOOKUP(I2131,'Pays TVA'!A:A,'Pays TVA'!B:B))</f>
        <v/>
      </c>
      <c r="O2131" s="151">
        <f>IF(TCD!M2132="","",TCD!M2132)</f>
        <v/>
      </c>
      <c r="P2131" s="151">
        <f>IF(TCD!J2132="","",TCD!J2132)</f>
        <v/>
      </c>
      <c r="Q2131" s="151">
        <f>IF(AND(TCD!L2132="",TCD!Q2132=""),"",IF(SUM(TCD!L2132,TCD!Q2132)&gt;15,29,9.5))</f>
        <v/>
      </c>
      <c r="R2131" s="151">
        <f>_xlfn.XLOOKUP(F2131,TCD!E:E,TCD!K:K,"")</f>
        <v/>
      </c>
      <c r="S2131" s="151">
        <f>IF(TCD!I2132="","",IF(TCD!I2132&gt;8.5,17,8.5))</f>
        <v/>
      </c>
      <c r="T2131" s="151">
        <f>TCD!Y2132</f>
        <v/>
      </c>
    </row>
    <row r="2132">
      <c r="A2132" s="13">
        <f>TCD!V2133</f>
        <v/>
      </c>
      <c r="B2132" s="1">
        <f>B2131</f>
        <v/>
      </c>
      <c r="F2132">
        <f>TCD!E2133</f>
        <v/>
      </c>
      <c r="H2132" s="6">
        <f>IF(RIGHT(J2132,3)="BTB","E","P")</f>
        <v/>
      </c>
      <c r="I2132">
        <f>LOOKUP(F2132,'Facture Chronopost'!L:L,'Facture Chronopost'!H:H)</f>
        <v/>
      </c>
      <c r="J2132" s="6">
        <f>TCD!U2133</f>
        <v/>
      </c>
      <c r="K2132">
        <f>K2131</f>
        <v/>
      </c>
      <c r="L2132" s="151">
        <f>_xlfn.XLOOKUP(F2132,'TCD poids'!A:A,'TCD poids'!C:C)</f>
        <v/>
      </c>
      <c r="M2132">
        <f>TCD!T2133</f>
        <v/>
      </c>
      <c r="N2132">
        <f>IF(I2132="",0.2,LOOKUP(I2132,'Pays TVA'!A:A,'Pays TVA'!B:B))</f>
        <v/>
      </c>
      <c r="O2132" s="151">
        <f>IF(TCD!M2133="","",TCD!M2133)</f>
        <v/>
      </c>
      <c r="P2132" s="151">
        <f>IF(TCD!J2133="","",TCD!J2133)</f>
        <v/>
      </c>
      <c r="Q2132" s="151">
        <f>IF(AND(TCD!L2133="",TCD!Q2133=""),"",IF(SUM(TCD!L2133,TCD!Q2133)&gt;15,29,9.5))</f>
        <v/>
      </c>
      <c r="R2132" s="151">
        <f>_xlfn.XLOOKUP(F2132,TCD!E:E,TCD!K:K,"")</f>
        <v/>
      </c>
      <c r="S2132" s="151">
        <f>IF(TCD!I2133="","",IF(TCD!I2133&gt;8.5,17,8.5))</f>
        <v/>
      </c>
      <c r="T2132" s="151">
        <f>TCD!Y2133</f>
        <v/>
      </c>
    </row>
    <row r="2133">
      <c r="A2133" s="13">
        <f>TCD!V2134</f>
        <v/>
      </c>
      <c r="B2133" s="1">
        <f>B2132</f>
        <v/>
      </c>
      <c r="F2133">
        <f>TCD!E2134</f>
        <v/>
      </c>
      <c r="H2133" s="6">
        <f>IF(RIGHT(J2133,3)="BTB","E","P")</f>
        <v/>
      </c>
      <c r="I2133">
        <f>LOOKUP(F2133,'Facture Chronopost'!L:L,'Facture Chronopost'!H:H)</f>
        <v/>
      </c>
      <c r="J2133" s="6">
        <f>TCD!U2134</f>
        <v/>
      </c>
      <c r="K2133">
        <f>K2132</f>
        <v/>
      </c>
      <c r="L2133" s="151">
        <f>_xlfn.XLOOKUP(F2133,'TCD poids'!A:A,'TCD poids'!C:C)</f>
        <v/>
      </c>
      <c r="M2133">
        <f>TCD!T2134</f>
        <v/>
      </c>
      <c r="N2133">
        <f>IF(I2133="",0.2,LOOKUP(I2133,'Pays TVA'!A:A,'Pays TVA'!B:B))</f>
        <v/>
      </c>
      <c r="O2133" s="151">
        <f>IF(TCD!M2134="","",TCD!M2134)</f>
        <v/>
      </c>
      <c r="P2133" s="151">
        <f>IF(TCD!J2134="","",TCD!J2134)</f>
        <v/>
      </c>
      <c r="Q2133" s="151">
        <f>IF(AND(TCD!L2134="",TCD!Q2134=""),"",IF(SUM(TCD!L2134,TCD!Q2134)&gt;15,29,9.5))</f>
        <v/>
      </c>
      <c r="R2133" s="151">
        <f>_xlfn.XLOOKUP(F2133,TCD!E:E,TCD!K:K,"")</f>
        <v/>
      </c>
      <c r="S2133" s="151">
        <f>IF(TCD!I2134="","",IF(TCD!I2134&gt;8.5,17,8.5))</f>
        <v/>
      </c>
      <c r="T2133" s="151">
        <f>TCD!Y2134</f>
        <v/>
      </c>
    </row>
    <row r="2134">
      <c r="A2134" s="13">
        <f>TCD!V2135</f>
        <v/>
      </c>
      <c r="B2134" s="1">
        <f>B2133</f>
        <v/>
      </c>
      <c r="F2134">
        <f>TCD!E2135</f>
        <v/>
      </c>
      <c r="H2134" s="6">
        <f>IF(RIGHT(J2134,3)="BTB","E","P")</f>
        <v/>
      </c>
      <c r="I2134">
        <f>LOOKUP(F2134,'Facture Chronopost'!L:L,'Facture Chronopost'!H:H)</f>
        <v/>
      </c>
      <c r="J2134" s="6">
        <f>TCD!U2135</f>
        <v/>
      </c>
      <c r="K2134">
        <f>K2133</f>
        <v/>
      </c>
      <c r="L2134" s="151">
        <f>_xlfn.XLOOKUP(F2134,'TCD poids'!A:A,'TCD poids'!C:C)</f>
        <v/>
      </c>
      <c r="M2134">
        <f>TCD!T2135</f>
        <v/>
      </c>
      <c r="N2134">
        <f>IF(I2134="",0.2,LOOKUP(I2134,'Pays TVA'!A:A,'Pays TVA'!B:B))</f>
        <v/>
      </c>
      <c r="O2134" s="151">
        <f>IF(TCD!M2135="","",TCD!M2135)</f>
        <v/>
      </c>
      <c r="P2134" s="151">
        <f>IF(TCD!J2135="","",TCD!J2135)</f>
        <v/>
      </c>
      <c r="Q2134" s="151">
        <f>IF(AND(TCD!L2135="",TCD!Q2135=""),"",IF(SUM(TCD!L2135,TCD!Q2135)&gt;15,29,9.5))</f>
        <v/>
      </c>
      <c r="R2134" s="151">
        <f>_xlfn.XLOOKUP(F2134,TCD!E:E,TCD!K:K,"")</f>
        <v/>
      </c>
      <c r="S2134" s="151">
        <f>IF(TCD!I2135="","",IF(TCD!I2135&gt;8.5,17,8.5))</f>
        <v/>
      </c>
      <c r="T2134" s="151">
        <f>TCD!Y2135</f>
        <v/>
      </c>
    </row>
    <row r="2135">
      <c r="A2135" s="13">
        <f>TCD!V2136</f>
        <v/>
      </c>
      <c r="B2135" s="1">
        <f>B2134</f>
        <v/>
      </c>
      <c r="F2135">
        <f>TCD!E2136</f>
        <v/>
      </c>
      <c r="H2135" s="6">
        <f>IF(RIGHT(J2135,3)="BTB","E","P")</f>
        <v/>
      </c>
      <c r="I2135">
        <f>LOOKUP(F2135,'Facture Chronopost'!L:L,'Facture Chronopost'!H:H)</f>
        <v/>
      </c>
      <c r="J2135" s="6">
        <f>TCD!U2136</f>
        <v/>
      </c>
      <c r="K2135">
        <f>K2134</f>
        <v/>
      </c>
      <c r="L2135" s="151">
        <f>_xlfn.XLOOKUP(F2135,'TCD poids'!A:A,'TCD poids'!C:C)</f>
        <v/>
      </c>
      <c r="M2135">
        <f>TCD!T2136</f>
        <v/>
      </c>
      <c r="N2135">
        <f>IF(I2135="",0.2,LOOKUP(I2135,'Pays TVA'!A:A,'Pays TVA'!B:B))</f>
        <v/>
      </c>
      <c r="O2135" s="151">
        <f>IF(TCD!M2136="","",TCD!M2136)</f>
        <v/>
      </c>
      <c r="P2135" s="151">
        <f>IF(TCD!J2136="","",TCD!J2136)</f>
        <v/>
      </c>
      <c r="Q2135" s="151">
        <f>IF(AND(TCD!L2136="",TCD!Q2136=""),"",IF(SUM(TCD!L2136,TCD!Q2136)&gt;15,29,9.5))</f>
        <v/>
      </c>
      <c r="R2135" s="151">
        <f>_xlfn.XLOOKUP(F2135,TCD!E:E,TCD!K:K,"")</f>
        <v/>
      </c>
      <c r="S2135" s="151">
        <f>IF(TCD!I2136="","",IF(TCD!I2136&gt;8.5,17,8.5))</f>
        <v/>
      </c>
      <c r="T2135" s="151">
        <f>TCD!Y2136</f>
        <v/>
      </c>
    </row>
    <row r="2136">
      <c r="A2136" s="13">
        <f>TCD!V2137</f>
        <v/>
      </c>
      <c r="B2136" s="1">
        <f>B2135</f>
        <v/>
      </c>
      <c r="F2136">
        <f>TCD!E2137</f>
        <v/>
      </c>
      <c r="H2136" s="6">
        <f>IF(RIGHT(J2136,3)="BTB","E","P")</f>
        <v/>
      </c>
      <c r="I2136">
        <f>LOOKUP(F2136,'Facture Chronopost'!L:L,'Facture Chronopost'!H:H)</f>
        <v/>
      </c>
      <c r="J2136" s="6">
        <f>TCD!U2137</f>
        <v/>
      </c>
      <c r="K2136">
        <f>K2135</f>
        <v/>
      </c>
      <c r="L2136" s="151">
        <f>_xlfn.XLOOKUP(F2136,'TCD poids'!A:A,'TCD poids'!C:C)</f>
        <v/>
      </c>
      <c r="M2136">
        <f>TCD!T2137</f>
        <v/>
      </c>
      <c r="N2136">
        <f>IF(I2136="",0.2,LOOKUP(I2136,'Pays TVA'!A:A,'Pays TVA'!B:B))</f>
        <v/>
      </c>
      <c r="O2136" s="151">
        <f>IF(TCD!M2137="","",TCD!M2137)</f>
        <v/>
      </c>
      <c r="P2136" s="151">
        <f>IF(TCD!J2137="","",TCD!J2137)</f>
        <v/>
      </c>
      <c r="Q2136" s="151">
        <f>IF(AND(TCD!L2137="",TCD!Q2137=""),"",IF(SUM(TCD!L2137,TCD!Q2137)&gt;15,29,9.5))</f>
        <v/>
      </c>
      <c r="R2136" s="151">
        <f>_xlfn.XLOOKUP(F2136,TCD!E:E,TCD!K:K,"")</f>
        <v/>
      </c>
      <c r="S2136" s="151">
        <f>IF(TCD!I2137="","",IF(TCD!I2137&gt;8.5,17,8.5))</f>
        <v/>
      </c>
      <c r="T2136" s="151">
        <f>TCD!Y2137</f>
        <v/>
      </c>
    </row>
    <row r="2137">
      <c r="A2137" s="13">
        <f>TCD!V2138</f>
        <v/>
      </c>
      <c r="B2137" s="1">
        <f>B2136</f>
        <v/>
      </c>
      <c r="F2137">
        <f>TCD!E2138</f>
        <v/>
      </c>
      <c r="H2137" s="6">
        <f>IF(RIGHT(J2137,3)="BTB","E","P")</f>
        <v/>
      </c>
      <c r="I2137">
        <f>LOOKUP(F2137,'Facture Chronopost'!L:L,'Facture Chronopost'!H:H)</f>
        <v/>
      </c>
      <c r="J2137" s="6">
        <f>TCD!U2138</f>
        <v/>
      </c>
      <c r="K2137">
        <f>K2136</f>
        <v/>
      </c>
      <c r="L2137" s="151">
        <f>_xlfn.XLOOKUP(F2137,'TCD poids'!A:A,'TCD poids'!C:C)</f>
        <v/>
      </c>
      <c r="M2137">
        <f>TCD!T2138</f>
        <v/>
      </c>
      <c r="N2137">
        <f>IF(I2137="",0.2,LOOKUP(I2137,'Pays TVA'!A:A,'Pays TVA'!B:B))</f>
        <v/>
      </c>
      <c r="O2137" s="151">
        <f>IF(TCD!M2138="","",TCD!M2138)</f>
        <v/>
      </c>
      <c r="P2137" s="151">
        <f>IF(TCD!J2138="","",TCD!J2138)</f>
        <v/>
      </c>
      <c r="Q2137" s="151">
        <f>IF(AND(TCD!L2138="",TCD!Q2138=""),"",IF(SUM(TCD!L2138,TCD!Q2138)&gt;15,29,9.5))</f>
        <v/>
      </c>
      <c r="R2137" s="151">
        <f>_xlfn.XLOOKUP(F2137,TCD!E:E,TCD!K:K,"")</f>
        <v/>
      </c>
      <c r="S2137" s="151">
        <f>IF(TCD!I2138="","",IF(TCD!I2138&gt;8.5,17,8.5))</f>
        <v/>
      </c>
      <c r="T2137" s="151">
        <f>TCD!Y2138</f>
        <v/>
      </c>
    </row>
    <row r="2138">
      <c r="A2138" s="13">
        <f>TCD!V2139</f>
        <v/>
      </c>
      <c r="B2138" s="1">
        <f>B2137</f>
        <v/>
      </c>
      <c r="F2138">
        <f>TCD!E2139</f>
        <v/>
      </c>
      <c r="H2138" s="6">
        <f>IF(RIGHT(J2138,3)="BTB","E","P")</f>
        <v/>
      </c>
      <c r="I2138">
        <f>LOOKUP(F2138,'Facture Chronopost'!L:L,'Facture Chronopost'!H:H)</f>
        <v/>
      </c>
      <c r="J2138" s="6">
        <f>TCD!U2139</f>
        <v/>
      </c>
      <c r="K2138">
        <f>K2137</f>
        <v/>
      </c>
      <c r="L2138" s="151">
        <f>_xlfn.XLOOKUP(F2138,'TCD poids'!A:A,'TCD poids'!C:C)</f>
        <v/>
      </c>
      <c r="M2138">
        <f>TCD!T2139</f>
        <v/>
      </c>
      <c r="N2138">
        <f>IF(I2138="",0.2,LOOKUP(I2138,'Pays TVA'!A:A,'Pays TVA'!B:B))</f>
        <v/>
      </c>
      <c r="O2138" s="151">
        <f>IF(TCD!M2139="","",TCD!M2139)</f>
        <v/>
      </c>
      <c r="P2138" s="151">
        <f>IF(TCD!J2139="","",TCD!J2139)</f>
        <v/>
      </c>
      <c r="Q2138" s="151">
        <f>IF(AND(TCD!L2139="",TCD!Q2139=""),"",IF(SUM(TCD!L2139,TCD!Q2139)&gt;15,29,9.5))</f>
        <v/>
      </c>
      <c r="R2138" s="151">
        <f>_xlfn.XLOOKUP(F2138,TCD!E:E,TCD!K:K,"")</f>
        <v/>
      </c>
      <c r="S2138" s="151">
        <f>IF(TCD!I2139="","",IF(TCD!I2139&gt;8.5,17,8.5))</f>
        <v/>
      </c>
      <c r="T2138" s="151">
        <f>TCD!Y2139</f>
        <v/>
      </c>
    </row>
    <row r="2139">
      <c r="A2139" s="13">
        <f>TCD!V2140</f>
        <v/>
      </c>
      <c r="B2139" s="1">
        <f>B2138</f>
        <v/>
      </c>
      <c r="F2139">
        <f>TCD!E2140</f>
        <v/>
      </c>
      <c r="H2139" s="6">
        <f>IF(RIGHT(J2139,3)="BTB","E","P")</f>
        <v/>
      </c>
      <c r="I2139">
        <f>LOOKUP(F2139,'Facture Chronopost'!L:L,'Facture Chronopost'!H:H)</f>
        <v/>
      </c>
      <c r="J2139" s="6">
        <f>TCD!U2140</f>
        <v/>
      </c>
      <c r="K2139">
        <f>K2138</f>
        <v/>
      </c>
      <c r="L2139" s="151">
        <f>_xlfn.XLOOKUP(F2139,'TCD poids'!A:A,'TCD poids'!C:C)</f>
        <v/>
      </c>
      <c r="M2139">
        <f>TCD!T2140</f>
        <v/>
      </c>
      <c r="N2139">
        <f>IF(I2139="",0.2,LOOKUP(I2139,'Pays TVA'!A:A,'Pays TVA'!B:B))</f>
        <v/>
      </c>
      <c r="O2139" s="151">
        <f>IF(TCD!M2140="","",TCD!M2140)</f>
        <v/>
      </c>
      <c r="P2139" s="151">
        <f>IF(TCD!J2140="","",TCD!J2140)</f>
        <v/>
      </c>
      <c r="Q2139" s="151">
        <f>IF(AND(TCD!L2140="",TCD!Q2140=""),"",IF(SUM(TCD!L2140,TCD!Q2140)&gt;15,29,9.5))</f>
        <v/>
      </c>
      <c r="R2139" s="151">
        <f>_xlfn.XLOOKUP(F2139,TCD!E:E,TCD!K:K,"")</f>
        <v/>
      </c>
      <c r="S2139" s="151">
        <f>IF(TCD!I2140="","",IF(TCD!I2140&gt;8.5,17,8.5))</f>
        <v/>
      </c>
      <c r="T2139" s="151">
        <f>TCD!Y2140</f>
        <v/>
      </c>
    </row>
    <row r="2140">
      <c r="A2140" s="13">
        <f>TCD!V2141</f>
        <v/>
      </c>
      <c r="B2140" s="1">
        <f>B2139</f>
        <v/>
      </c>
      <c r="F2140">
        <f>TCD!E2141</f>
        <v/>
      </c>
      <c r="H2140" s="6">
        <f>IF(RIGHT(J2140,3)="BTB","E","P")</f>
        <v/>
      </c>
      <c r="I2140">
        <f>LOOKUP(F2140,'Facture Chronopost'!L:L,'Facture Chronopost'!H:H)</f>
        <v/>
      </c>
      <c r="J2140" s="6">
        <f>TCD!U2141</f>
        <v/>
      </c>
      <c r="K2140">
        <f>K2139</f>
        <v/>
      </c>
      <c r="L2140" s="151">
        <f>_xlfn.XLOOKUP(F2140,'TCD poids'!A:A,'TCD poids'!C:C)</f>
        <v/>
      </c>
      <c r="M2140">
        <f>TCD!T2141</f>
        <v/>
      </c>
      <c r="N2140">
        <f>IF(I2140="",0.2,LOOKUP(I2140,'Pays TVA'!A:A,'Pays TVA'!B:B))</f>
        <v/>
      </c>
      <c r="O2140" s="151">
        <f>IF(TCD!M2141="","",TCD!M2141)</f>
        <v/>
      </c>
      <c r="P2140" s="151">
        <f>IF(TCD!J2141="","",TCD!J2141)</f>
        <v/>
      </c>
      <c r="Q2140" s="151">
        <f>IF(AND(TCD!L2141="",TCD!Q2141=""),"",IF(SUM(TCD!L2141,TCD!Q2141)&gt;15,29,9.5))</f>
        <v/>
      </c>
      <c r="R2140" s="151">
        <f>_xlfn.XLOOKUP(F2140,TCD!E:E,TCD!K:K,"")</f>
        <v/>
      </c>
      <c r="S2140" s="151">
        <f>IF(TCD!I2141="","",IF(TCD!I2141&gt;8.5,17,8.5))</f>
        <v/>
      </c>
      <c r="T2140" s="151">
        <f>TCD!Y2141</f>
        <v/>
      </c>
    </row>
    <row r="2141">
      <c r="A2141" s="13">
        <f>TCD!V2142</f>
        <v/>
      </c>
      <c r="B2141" s="1">
        <f>B2140</f>
        <v/>
      </c>
      <c r="F2141">
        <f>TCD!E2142</f>
        <v/>
      </c>
      <c r="H2141" s="6">
        <f>IF(RIGHT(J2141,3)="BTB","E","P")</f>
        <v/>
      </c>
      <c r="I2141">
        <f>LOOKUP(F2141,'Facture Chronopost'!L:L,'Facture Chronopost'!H:H)</f>
        <v/>
      </c>
      <c r="J2141" s="6">
        <f>TCD!U2142</f>
        <v/>
      </c>
      <c r="K2141">
        <f>K2140</f>
        <v/>
      </c>
      <c r="L2141" s="151">
        <f>_xlfn.XLOOKUP(F2141,'TCD poids'!A:A,'TCD poids'!C:C)</f>
        <v/>
      </c>
      <c r="M2141">
        <f>TCD!T2142</f>
        <v/>
      </c>
      <c r="N2141">
        <f>IF(I2141="",0.2,LOOKUP(I2141,'Pays TVA'!A:A,'Pays TVA'!B:B))</f>
        <v/>
      </c>
      <c r="O2141" s="151">
        <f>IF(TCD!M2142="","",TCD!M2142)</f>
        <v/>
      </c>
      <c r="P2141" s="151">
        <f>IF(TCD!J2142="","",TCD!J2142)</f>
        <v/>
      </c>
      <c r="Q2141" s="151">
        <f>IF(AND(TCD!L2142="",TCD!Q2142=""),"",IF(SUM(TCD!L2142,TCD!Q2142)&gt;15,29,9.5))</f>
        <v/>
      </c>
      <c r="R2141" s="151">
        <f>_xlfn.XLOOKUP(F2141,TCD!E:E,TCD!K:K,"")</f>
        <v/>
      </c>
      <c r="S2141" s="151">
        <f>IF(TCD!I2142="","",IF(TCD!I2142&gt;8.5,17,8.5))</f>
        <v/>
      </c>
      <c r="T2141" s="151">
        <f>TCD!Y2142</f>
        <v/>
      </c>
    </row>
    <row r="2142">
      <c r="A2142" s="13">
        <f>TCD!V2143</f>
        <v/>
      </c>
      <c r="B2142" s="1">
        <f>B2141</f>
        <v/>
      </c>
      <c r="F2142">
        <f>TCD!E2143</f>
        <v/>
      </c>
      <c r="H2142" s="6">
        <f>IF(RIGHT(J2142,3)="BTB","E","P")</f>
        <v/>
      </c>
      <c r="I2142">
        <f>LOOKUP(F2142,'Facture Chronopost'!L:L,'Facture Chronopost'!H:H)</f>
        <v/>
      </c>
      <c r="J2142" s="6">
        <f>TCD!U2143</f>
        <v/>
      </c>
      <c r="K2142">
        <f>K2141</f>
        <v/>
      </c>
      <c r="L2142" s="151">
        <f>_xlfn.XLOOKUP(F2142,'TCD poids'!A:A,'TCD poids'!C:C)</f>
        <v/>
      </c>
      <c r="M2142">
        <f>TCD!T2143</f>
        <v/>
      </c>
      <c r="N2142">
        <f>IF(I2142="",0.2,LOOKUP(I2142,'Pays TVA'!A:A,'Pays TVA'!B:B))</f>
        <v/>
      </c>
      <c r="O2142" s="151">
        <f>IF(TCD!M2143="","",TCD!M2143)</f>
        <v/>
      </c>
      <c r="P2142" s="151">
        <f>IF(TCD!J2143="","",TCD!J2143)</f>
        <v/>
      </c>
      <c r="Q2142" s="151">
        <f>IF(AND(TCD!L2143="",TCD!Q2143=""),"",IF(SUM(TCD!L2143,TCD!Q2143)&gt;15,29,9.5))</f>
        <v/>
      </c>
      <c r="R2142" s="151">
        <f>_xlfn.XLOOKUP(F2142,TCD!E:E,TCD!K:K,"")</f>
        <v/>
      </c>
      <c r="S2142" s="151">
        <f>IF(TCD!I2143="","",IF(TCD!I2143&gt;8.5,17,8.5))</f>
        <v/>
      </c>
      <c r="T2142" s="151">
        <f>TCD!Y2143</f>
        <v/>
      </c>
    </row>
    <row r="2143">
      <c r="A2143" s="13">
        <f>TCD!V2144</f>
        <v/>
      </c>
      <c r="B2143" s="1">
        <f>B2142</f>
        <v/>
      </c>
      <c r="F2143">
        <f>TCD!E2144</f>
        <v/>
      </c>
      <c r="H2143" s="6">
        <f>IF(RIGHT(J2143,3)="BTB","E","P")</f>
        <v/>
      </c>
      <c r="I2143">
        <f>LOOKUP(F2143,'Facture Chronopost'!L:L,'Facture Chronopost'!H:H)</f>
        <v/>
      </c>
      <c r="J2143" s="6">
        <f>TCD!U2144</f>
        <v/>
      </c>
      <c r="K2143">
        <f>K2142</f>
        <v/>
      </c>
      <c r="L2143" s="151">
        <f>_xlfn.XLOOKUP(F2143,'TCD poids'!A:A,'TCD poids'!C:C)</f>
        <v/>
      </c>
      <c r="M2143">
        <f>TCD!T2144</f>
        <v/>
      </c>
      <c r="N2143">
        <f>IF(I2143="",0.2,LOOKUP(I2143,'Pays TVA'!A:A,'Pays TVA'!B:B))</f>
        <v/>
      </c>
      <c r="O2143" s="151">
        <f>IF(TCD!M2144="","",TCD!M2144)</f>
        <v/>
      </c>
      <c r="P2143" s="151">
        <f>IF(TCD!J2144="","",TCD!J2144)</f>
        <v/>
      </c>
      <c r="Q2143" s="151">
        <f>IF(AND(TCD!L2144="",TCD!Q2144=""),"",IF(SUM(TCD!L2144,TCD!Q2144)&gt;15,29,9.5))</f>
        <v/>
      </c>
      <c r="R2143" s="151">
        <f>_xlfn.XLOOKUP(F2143,TCD!E:E,TCD!K:K,"")</f>
        <v/>
      </c>
      <c r="S2143" s="151">
        <f>IF(TCD!I2144="","",IF(TCD!I2144&gt;8.5,17,8.5))</f>
        <v/>
      </c>
      <c r="T2143" s="151">
        <f>TCD!Y2144</f>
        <v/>
      </c>
    </row>
    <row r="2144">
      <c r="A2144" s="13">
        <f>TCD!V2145</f>
        <v/>
      </c>
      <c r="B2144" s="1">
        <f>B2143</f>
        <v/>
      </c>
      <c r="F2144">
        <f>TCD!E2145</f>
        <v/>
      </c>
      <c r="H2144" s="6">
        <f>IF(RIGHT(J2144,3)="BTB","E","P")</f>
        <v/>
      </c>
      <c r="I2144">
        <f>LOOKUP(F2144,'Facture Chronopost'!L:L,'Facture Chronopost'!H:H)</f>
        <v/>
      </c>
      <c r="J2144" s="6">
        <f>TCD!U2145</f>
        <v/>
      </c>
      <c r="K2144">
        <f>K2143</f>
        <v/>
      </c>
      <c r="L2144" s="151">
        <f>_xlfn.XLOOKUP(F2144,'TCD poids'!A:A,'TCD poids'!C:C)</f>
        <v/>
      </c>
      <c r="M2144">
        <f>TCD!T2145</f>
        <v/>
      </c>
      <c r="N2144">
        <f>IF(I2144="",0.2,LOOKUP(I2144,'Pays TVA'!A:A,'Pays TVA'!B:B))</f>
        <v/>
      </c>
      <c r="O2144" s="151">
        <f>IF(TCD!M2145="","",TCD!M2145)</f>
        <v/>
      </c>
      <c r="P2144" s="151">
        <f>IF(TCD!J2145="","",TCD!J2145)</f>
        <v/>
      </c>
      <c r="Q2144" s="151">
        <f>IF(AND(TCD!L2145="",TCD!Q2145=""),"",IF(SUM(TCD!L2145,TCD!Q2145)&gt;15,29,9.5))</f>
        <v/>
      </c>
      <c r="R2144" s="151">
        <f>_xlfn.XLOOKUP(F2144,TCD!E:E,TCD!K:K,"")</f>
        <v/>
      </c>
      <c r="S2144" s="151">
        <f>IF(TCD!I2145="","",IF(TCD!I2145&gt;8.5,17,8.5))</f>
        <v/>
      </c>
      <c r="T2144" s="151">
        <f>TCD!Y2145</f>
        <v/>
      </c>
    </row>
    <row r="2145">
      <c r="A2145" s="13">
        <f>TCD!V2146</f>
        <v/>
      </c>
      <c r="B2145" s="1">
        <f>B2144</f>
        <v/>
      </c>
      <c r="F2145">
        <f>TCD!E2146</f>
        <v/>
      </c>
      <c r="H2145" s="6">
        <f>IF(RIGHT(J2145,3)="BTB","E","P")</f>
        <v/>
      </c>
      <c r="I2145">
        <f>LOOKUP(F2145,'Facture Chronopost'!L:L,'Facture Chronopost'!H:H)</f>
        <v/>
      </c>
      <c r="J2145" s="6">
        <f>TCD!U2146</f>
        <v/>
      </c>
      <c r="K2145">
        <f>K2144</f>
        <v/>
      </c>
      <c r="L2145" s="151">
        <f>_xlfn.XLOOKUP(F2145,'TCD poids'!A:A,'TCD poids'!C:C)</f>
        <v/>
      </c>
      <c r="M2145">
        <f>TCD!T2146</f>
        <v/>
      </c>
      <c r="N2145">
        <f>IF(I2145="",0.2,LOOKUP(I2145,'Pays TVA'!A:A,'Pays TVA'!B:B))</f>
        <v/>
      </c>
      <c r="O2145" s="151">
        <f>IF(TCD!M2146="","",TCD!M2146)</f>
        <v/>
      </c>
      <c r="P2145" s="151">
        <f>IF(TCD!J2146="","",TCD!J2146)</f>
        <v/>
      </c>
      <c r="Q2145" s="151">
        <f>IF(AND(TCD!L2146="",TCD!Q2146=""),"",IF(SUM(TCD!L2146,TCD!Q2146)&gt;15,29,9.5))</f>
        <v/>
      </c>
      <c r="R2145" s="151">
        <f>_xlfn.XLOOKUP(F2145,TCD!E:E,TCD!K:K,"")</f>
        <v/>
      </c>
      <c r="S2145" s="151">
        <f>IF(TCD!I2146="","",IF(TCD!I2146&gt;8.5,17,8.5))</f>
        <v/>
      </c>
      <c r="T2145" s="151">
        <f>TCD!Y2146</f>
        <v/>
      </c>
    </row>
    <row r="2146">
      <c r="A2146" s="13">
        <f>TCD!V2147</f>
        <v/>
      </c>
      <c r="B2146" s="1">
        <f>B2145</f>
        <v/>
      </c>
      <c r="F2146">
        <f>TCD!E2147</f>
        <v/>
      </c>
      <c r="H2146" s="6">
        <f>IF(RIGHT(J2146,3)="BTB","E","P")</f>
        <v/>
      </c>
      <c r="I2146">
        <f>LOOKUP(F2146,'Facture Chronopost'!L:L,'Facture Chronopost'!H:H)</f>
        <v/>
      </c>
      <c r="J2146" s="6">
        <f>TCD!U2147</f>
        <v/>
      </c>
      <c r="K2146">
        <f>K2145</f>
        <v/>
      </c>
      <c r="L2146" s="151">
        <f>_xlfn.XLOOKUP(F2146,'TCD poids'!A:A,'TCD poids'!C:C)</f>
        <v/>
      </c>
      <c r="M2146">
        <f>TCD!T2147</f>
        <v/>
      </c>
      <c r="N2146">
        <f>IF(I2146="",0.2,LOOKUP(I2146,'Pays TVA'!A:A,'Pays TVA'!B:B))</f>
        <v/>
      </c>
      <c r="O2146" s="151">
        <f>IF(TCD!M2147="","",TCD!M2147)</f>
        <v/>
      </c>
      <c r="P2146" s="151">
        <f>IF(TCD!J2147="","",TCD!J2147)</f>
        <v/>
      </c>
      <c r="Q2146" s="151">
        <f>IF(AND(TCD!L2147="",TCD!Q2147=""),"",IF(SUM(TCD!L2147,TCD!Q2147)&gt;15,29,9.5))</f>
        <v/>
      </c>
      <c r="R2146" s="151">
        <f>_xlfn.XLOOKUP(F2146,TCD!E:E,TCD!K:K,"")</f>
        <v/>
      </c>
      <c r="S2146" s="151">
        <f>IF(TCD!I2147="","",IF(TCD!I2147&gt;8.5,17,8.5))</f>
        <v/>
      </c>
      <c r="T2146" s="151">
        <f>TCD!Y2147</f>
        <v/>
      </c>
    </row>
    <row r="2147">
      <c r="A2147" s="13">
        <f>TCD!V2148</f>
        <v/>
      </c>
      <c r="B2147" s="1">
        <f>B2146</f>
        <v/>
      </c>
      <c r="F2147">
        <f>TCD!E2148</f>
        <v/>
      </c>
      <c r="H2147" s="6">
        <f>IF(RIGHT(J2147,3)="BTB","E","P")</f>
        <v/>
      </c>
      <c r="I2147">
        <f>LOOKUP(F2147,'Facture Chronopost'!L:L,'Facture Chronopost'!H:H)</f>
        <v/>
      </c>
      <c r="J2147" s="6">
        <f>TCD!U2148</f>
        <v/>
      </c>
      <c r="K2147">
        <f>K2146</f>
        <v/>
      </c>
      <c r="L2147" s="151">
        <f>_xlfn.XLOOKUP(F2147,'TCD poids'!A:A,'TCD poids'!C:C)</f>
        <v/>
      </c>
      <c r="M2147">
        <f>TCD!T2148</f>
        <v/>
      </c>
      <c r="N2147">
        <f>IF(I2147="",0.2,LOOKUP(I2147,'Pays TVA'!A:A,'Pays TVA'!B:B))</f>
        <v/>
      </c>
      <c r="O2147" s="151">
        <f>IF(TCD!M2148="","",TCD!M2148)</f>
        <v/>
      </c>
      <c r="P2147" s="151">
        <f>IF(TCD!J2148="","",TCD!J2148)</f>
        <v/>
      </c>
      <c r="Q2147" s="151">
        <f>IF(AND(TCD!L2148="",TCD!Q2148=""),"",IF(SUM(TCD!L2148,TCD!Q2148)&gt;15,29,9.5))</f>
        <v/>
      </c>
      <c r="R2147" s="151">
        <f>_xlfn.XLOOKUP(F2147,TCD!E:E,TCD!K:K,"")</f>
        <v/>
      </c>
      <c r="S2147" s="151">
        <f>IF(TCD!I2148="","",IF(TCD!I2148&gt;8.5,17,8.5))</f>
        <v/>
      </c>
      <c r="T2147" s="151">
        <f>TCD!Y2148</f>
        <v/>
      </c>
    </row>
    <row r="2148">
      <c r="A2148" s="13">
        <f>TCD!V2149</f>
        <v/>
      </c>
      <c r="B2148" s="1">
        <f>B2147</f>
        <v/>
      </c>
      <c r="F2148">
        <f>TCD!E2149</f>
        <v/>
      </c>
      <c r="H2148" s="6">
        <f>IF(RIGHT(J2148,3)="BTB","E","P")</f>
        <v/>
      </c>
      <c r="I2148">
        <f>LOOKUP(F2148,'Facture Chronopost'!L:L,'Facture Chronopost'!H:H)</f>
        <v/>
      </c>
      <c r="J2148" s="6">
        <f>TCD!U2149</f>
        <v/>
      </c>
      <c r="K2148">
        <f>K2147</f>
        <v/>
      </c>
      <c r="L2148" s="151">
        <f>_xlfn.XLOOKUP(F2148,'TCD poids'!A:A,'TCD poids'!C:C)</f>
        <v/>
      </c>
      <c r="M2148">
        <f>TCD!T2149</f>
        <v/>
      </c>
      <c r="N2148">
        <f>IF(I2148="",0.2,LOOKUP(I2148,'Pays TVA'!A:A,'Pays TVA'!B:B))</f>
        <v/>
      </c>
      <c r="O2148" s="151">
        <f>IF(TCD!M2149="","",TCD!M2149)</f>
        <v/>
      </c>
      <c r="P2148" s="151">
        <f>IF(TCD!J2149="","",TCD!J2149)</f>
        <v/>
      </c>
      <c r="Q2148" s="151">
        <f>IF(AND(TCD!L2149="",TCD!Q2149=""),"",IF(SUM(TCD!L2149,TCD!Q2149)&gt;15,29,9.5))</f>
        <v/>
      </c>
      <c r="R2148" s="151">
        <f>_xlfn.XLOOKUP(F2148,TCD!E:E,TCD!K:K,"")</f>
        <v/>
      </c>
      <c r="S2148" s="151">
        <f>IF(TCD!I2149="","",IF(TCD!I2149&gt;8.5,17,8.5))</f>
        <v/>
      </c>
      <c r="T2148" s="151">
        <f>TCD!Y2149</f>
        <v/>
      </c>
    </row>
    <row r="2149">
      <c r="A2149" s="13">
        <f>TCD!V2150</f>
        <v/>
      </c>
      <c r="B2149" s="1">
        <f>B2148</f>
        <v/>
      </c>
      <c r="F2149">
        <f>TCD!E2150</f>
        <v/>
      </c>
      <c r="H2149" s="6">
        <f>IF(RIGHT(J2149,3)="BTB","E","P")</f>
        <v/>
      </c>
      <c r="I2149">
        <f>LOOKUP(F2149,'Facture Chronopost'!L:L,'Facture Chronopost'!H:H)</f>
        <v/>
      </c>
      <c r="J2149" s="6">
        <f>TCD!U2150</f>
        <v/>
      </c>
      <c r="K2149">
        <f>K2148</f>
        <v/>
      </c>
      <c r="L2149" s="151">
        <f>_xlfn.XLOOKUP(F2149,'TCD poids'!A:A,'TCD poids'!C:C)</f>
        <v/>
      </c>
      <c r="M2149">
        <f>TCD!T2150</f>
        <v/>
      </c>
      <c r="N2149">
        <f>IF(I2149="",0.2,LOOKUP(I2149,'Pays TVA'!A:A,'Pays TVA'!B:B))</f>
        <v/>
      </c>
      <c r="O2149" s="151">
        <f>IF(TCD!M2150="","",TCD!M2150)</f>
        <v/>
      </c>
      <c r="P2149" s="151">
        <f>IF(TCD!J2150="","",TCD!J2150)</f>
        <v/>
      </c>
      <c r="Q2149" s="151">
        <f>IF(AND(TCD!L2150="",TCD!Q2150=""),"",IF(SUM(TCD!L2150,TCD!Q2150)&gt;15,29,9.5))</f>
        <v/>
      </c>
      <c r="R2149" s="151">
        <f>_xlfn.XLOOKUP(F2149,TCD!E:E,TCD!K:K,"")</f>
        <v/>
      </c>
      <c r="S2149" s="151">
        <f>IF(TCD!I2150="","",IF(TCD!I2150&gt;8.5,17,8.5))</f>
        <v/>
      </c>
      <c r="T2149" s="151">
        <f>TCD!Y2150</f>
        <v/>
      </c>
    </row>
    <row r="2150">
      <c r="A2150" s="13">
        <f>TCD!V2151</f>
        <v/>
      </c>
      <c r="B2150" s="1">
        <f>B2149</f>
        <v/>
      </c>
      <c r="F2150">
        <f>TCD!E2151</f>
        <v/>
      </c>
      <c r="H2150" s="6">
        <f>IF(RIGHT(J2150,3)="BTB","E","P")</f>
        <v/>
      </c>
      <c r="I2150">
        <f>LOOKUP(F2150,'Facture Chronopost'!L:L,'Facture Chronopost'!H:H)</f>
        <v/>
      </c>
      <c r="J2150" s="6">
        <f>TCD!U2151</f>
        <v/>
      </c>
      <c r="K2150">
        <f>K2149</f>
        <v/>
      </c>
      <c r="L2150" s="151">
        <f>_xlfn.XLOOKUP(F2150,'TCD poids'!A:A,'TCD poids'!C:C)</f>
        <v/>
      </c>
      <c r="M2150">
        <f>TCD!T2151</f>
        <v/>
      </c>
      <c r="N2150">
        <f>IF(I2150="",0.2,LOOKUP(I2150,'Pays TVA'!A:A,'Pays TVA'!B:B))</f>
        <v/>
      </c>
      <c r="O2150" s="151">
        <f>IF(TCD!M2151="","",TCD!M2151)</f>
        <v/>
      </c>
      <c r="P2150" s="151">
        <f>IF(TCD!J2151="","",TCD!J2151)</f>
        <v/>
      </c>
      <c r="Q2150" s="151">
        <f>IF(AND(TCD!L2151="",TCD!Q2151=""),"",IF(SUM(TCD!L2151,TCD!Q2151)&gt;15,29,9.5))</f>
        <v/>
      </c>
      <c r="R2150" s="151">
        <f>_xlfn.XLOOKUP(F2150,TCD!E:E,TCD!K:K,"")</f>
        <v/>
      </c>
      <c r="S2150" s="151">
        <f>IF(TCD!I2151="","",IF(TCD!I2151&gt;8.5,17,8.5))</f>
        <v/>
      </c>
      <c r="T2150" s="151">
        <f>TCD!Y2151</f>
        <v/>
      </c>
    </row>
    <row r="2151">
      <c r="A2151" s="13">
        <f>TCD!V2152</f>
        <v/>
      </c>
      <c r="B2151" s="1">
        <f>B2150</f>
        <v/>
      </c>
      <c r="F2151">
        <f>TCD!E2152</f>
        <v/>
      </c>
      <c r="H2151" s="6">
        <f>IF(RIGHT(J2151,3)="BTB","E","P")</f>
        <v/>
      </c>
      <c r="I2151">
        <f>LOOKUP(F2151,'Facture Chronopost'!L:L,'Facture Chronopost'!H:H)</f>
        <v/>
      </c>
      <c r="J2151" s="6">
        <f>TCD!U2152</f>
        <v/>
      </c>
      <c r="K2151">
        <f>K2150</f>
        <v/>
      </c>
      <c r="L2151" s="151">
        <f>_xlfn.XLOOKUP(F2151,'TCD poids'!A:A,'TCD poids'!C:C)</f>
        <v/>
      </c>
      <c r="M2151">
        <f>TCD!T2152</f>
        <v/>
      </c>
      <c r="N2151">
        <f>IF(I2151="",0.2,LOOKUP(I2151,'Pays TVA'!A:A,'Pays TVA'!B:B))</f>
        <v/>
      </c>
      <c r="O2151" s="151">
        <f>IF(TCD!M2152="","",TCD!M2152)</f>
        <v/>
      </c>
      <c r="P2151" s="151">
        <f>IF(TCD!J2152="","",TCD!J2152)</f>
        <v/>
      </c>
      <c r="Q2151" s="151">
        <f>IF(AND(TCD!L2152="",TCD!Q2152=""),"",IF(SUM(TCD!L2152,TCD!Q2152)&gt;15,29,9.5))</f>
        <v/>
      </c>
      <c r="R2151" s="151">
        <f>_xlfn.XLOOKUP(F2151,TCD!E:E,TCD!K:K,"")</f>
        <v/>
      </c>
      <c r="S2151" s="151">
        <f>IF(TCD!I2152="","",IF(TCD!I2152&gt;8.5,17,8.5))</f>
        <v/>
      </c>
      <c r="T2151" s="151">
        <f>TCD!Y2152</f>
        <v/>
      </c>
    </row>
    <row r="2152">
      <c r="A2152" s="13">
        <f>TCD!V2153</f>
        <v/>
      </c>
      <c r="B2152" s="1">
        <f>B2151</f>
        <v/>
      </c>
      <c r="F2152">
        <f>TCD!E2153</f>
        <v/>
      </c>
      <c r="H2152" s="6">
        <f>IF(RIGHT(J2152,3)="BTB","E","P")</f>
        <v/>
      </c>
      <c r="I2152">
        <f>LOOKUP(F2152,'Facture Chronopost'!L:L,'Facture Chronopost'!H:H)</f>
        <v/>
      </c>
      <c r="J2152" s="6">
        <f>TCD!U2153</f>
        <v/>
      </c>
      <c r="K2152">
        <f>K2151</f>
        <v/>
      </c>
      <c r="L2152" s="151">
        <f>_xlfn.XLOOKUP(F2152,'TCD poids'!A:A,'TCD poids'!C:C)</f>
        <v/>
      </c>
      <c r="M2152">
        <f>TCD!T2153</f>
        <v/>
      </c>
      <c r="N2152">
        <f>IF(I2152="",0.2,LOOKUP(I2152,'Pays TVA'!A:A,'Pays TVA'!B:B))</f>
        <v/>
      </c>
      <c r="O2152" s="151">
        <f>IF(TCD!M2153="","",TCD!M2153)</f>
        <v/>
      </c>
      <c r="P2152" s="151">
        <f>IF(TCD!J2153="","",TCD!J2153)</f>
        <v/>
      </c>
      <c r="Q2152" s="151">
        <f>IF(AND(TCD!L2153="",TCD!Q2153=""),"",IF(SUM(TCD!L2153,TCD!Q2153)&gt;15,29,9.5))</f>
        <v/>
      </c>
      <c r="R2152" s="151">
        <f>_xlfn.XLOOKUP(F2152,TCD!E:E,TCD!K:K,"")</f>
        <v/>
      </c>
      <c r="S2152" s="151">
        <f>IF(TCD!I2153="","",IF(TCD!I2153&gt;8.5,17,8.5))</f>
        <v/>
      </c>
      <c r="T2152" s="151">
        <f>TCD!Y2153</f>
        <v/>
      </c>
    </row>
    <row r="2153">
      <c r="A2153" s="13">
        <f>TCD!V2154</f>
        <v/>
      </c>
      <c r="B2153" s="1">
        <f>B2152</f>
        <v/>
      </c>
      <c r="F2153">
        <f>TCD!E2154</f>
        <v/>
      </c>
      <c r="H2153" s="6">
        <f>IF(RIGHT(J2153,3)="BTB","E","P")</f>
        <v/>
      </c>
      <c r="I2153">
        <f>LOOKUP(F2153,'Facture Chronopost'!L:L,'Facture Chronopost'!H:H)</f>
        <v/>
      </c>
      <c r="J2153" s="6">
        <f>TCD!U2154</f>
        <v/>
      </c>
      <c r="K2153">
        <f>K2152</f>
        <v/>
      </c>
      <c r="L2153" s="151">
        <f>_xlfn.XLOOKUP(F2153,'TCD poids'!A:A,'TCD poids'!C:C)</f>
        <v/>
      </c>
      <c r="M2153">
        <f>TCD!T2154</f>
        <v/>
      </c>
      <c r="N2153">
        <f>IF(I2153="",0.2,LOOKUP(I2153,'Pays TVA'!A:A,'Pays TVA'!B:B))</f>
        <v/>
      </c>
      <c r="O2153" s="151">
        <f>IF(TCD!M2154="","",TCD!M2154)</f>
        <v/>
      </c>
      <c r="P2153" s="151">
        <f>IF(TCD!J2154="","",TCD!J2154)</f>
        <v/>
      </c>
      <c r="Q2153" s="151">
        <f>IF(AND(TCD!L2154="",TCD!Q2154=""),"",IF(SUM(TCD!L2154,TCD!Q2154)&gt;15,29,9.5))</f>
        <v/>
      </c>
      <c r="R2153" s="151">
        <f>_xlfn.XLOOKUP(F2153,TCD!E:E,TCD!K:K,"")</f>
        <v/>
      </c>
      <c r="S2153" s="151">
        <f>IF(TCD!I2154="","",IF(TCD!I2154&gt;8.5,17,8.5))</f>
        <v/>
      </c>
      <c r="T2153" s="151">
        <f>TCD!Y2154</f>
        <v/>
      </c>
    </row>
    <row r="2154">
      <c r="A2154" s="13">
        <f>TCD!V2155</f>
        <v/>
      </c>
      <c r="B2154" s="1">
        <f>B2153</f>
        <v/>
      </c>
      <c r="F2154">
        <f>TCD!E2155</f>
        <v/>
      </c>
      <c r="H2154" s="6">
        <f>IF(RIGHT(J2154,3)="BTB","E","P")</f>
        <v/>
      </c>
      <c r="I2154">
        <f>LOOKUP(F2154,'Facture Chronopost'!L:L,'Facture Chronopost'!H:H)</f>
        <v/>
      </c>
      <c r="J2154" s="6">
        <f>TCD!U2155</f>
        <v/>
      </c>
      <c r="K2154">
        <f>K2153</f>
        <v/>
      </c>
      <c r="L2154" s="151">
        <f>_xlfn.XLOOKUP(F2154,'TCD poids'!A:A,'TCD poids'!C:C)</f>
        <v/>
      </c>
      <c r="M2154">
        <f>TCD!T2155</f>
        <v/>
      </c>
      <c r="N2154">
        <f>IF(I2154="",0.2,LOOKUP(I2154,'Pays TVA'!A:A,'Pays TVA'!B:B))</f>
        <v/>
      </c>
      <c r="O2154" s="151">
        <f>IF(TCD!M2155="","",TCD!M2155)</f>
        <v/>
      </c>
      <c r="P2154" s="151">
        <f>IF(TCD!J2155="","",TCD!J2155)</f>
        <v/>
      </c>
      <c r="Q2154" s="151">
        <f>IF(AND(TCD!L2155="",TCD!Q2155=""),"",IF(SUM(TCD!L2155,TCD!Q2155)&gt;15,29,9.5))</f>
        <v/>
      </c>
      <c r="R2154" s="151">
        <f>_xlfn.XLOOKUP(F2154,TCD!E:E,TCD!K:K,"")</f>
        <v/>
      </c>
      <c r="S2154" s="151">
        <f>IF(TCD!I2155="","",IF(TCD!I2155&gt;8.5,17,8.5))</f>
        <v/>
      </c>
      <c r="T2154" s="151">
        <f>TCD!Y2155</f>
        <v/>
      </c>
    </row>
    <row r="2155">
      <c r="A2155" s="13">
        <f>TCD!V2156</f>
        <v/>
      </c>
      <c r="B2155" s="1">
        <f>B2154</f>
        <v/>
      </c>
      <c r="F2155">
        <f>TCD!E2156</f>
        <v/>
      </c>
      <c r="H2155" s="6">
        <f>IF(RIGHT(J2155,3)="BTB","E","P")</f>
        <v/>
      </c>
      <c r="I2155">
        <f>LOOKUP(F2155,'Facture Chronopost'!L:L,'Facture Chronopost'!H:H)</f>
        <v/>
      </c>
      <c r="J2155" s="6">
        <f>TCD!U2156</f>
        <v/>
      </c>
      <c r="K2155">
        <f>K2154</f>
        <v/>
      </c>
      <c r="L2155" s="151">
        <f>_xlfn.XLOOKUP(F2155,'TCD poids'!A:A,'TCD poids'!C:C)</f>
        <v/>
      </c>
      <c r="M2155">
        <f>TCD!T2156</f>
        <v/>
      </c>
      <c r="N2155">
        <f>IF(I2155="",0.2,LOOKUP(I2155,'Pays TVA'!A:A,'Pays TVA'!B:B))</f>
        <v/>
      </c>
      <c r="O2155" s="151">
        <f>IF(TCD!M2156="","",TCD!M2156)</f>
        <v/>
      </c>
      <c r="P2155" s="151">
        <f>IF(TCD!J2156="","",TCD!J2156)</f>
        <v/>
      </c>
      <c r="Q2155" s="151">
        <f>IF(AND(TCD!L2156="",TCD!Q2156=""),"",IF(SUM(TCD!L2156,TCD!Q2156)&gt;15,29,9.5))</f>
        <v/>
      </c>
      <c r="R2155" s="151">
        <f>_xlfn.XLOOKUP(F2155,TCD!E:E,TCD!K:K,"")</f>
        <v/>
      </c>
      <c r="S2155" s="151">
        <f>IF(TCD!I2156="","",IF(TCD!I2156&gt;8.5,17,8.5))</f>
        <v/>
      </c>
      <c r="T2155" s="151">
        <f>TCD!Y2156</f>
        <v/>
      </c>
    </row>
    <row r="2156">
      <c r="A2156" s="13">
        <f>TCD!V2157</f>
        <v/>
      </c>
      <c r="B2156" s="1">
        <f>B2155</f>
        <v/>
      </c>
      <c r="F2156">
        <f>TCD!E2157</f>
        <v/>
      </c>
      <c r="H2156" s="6">
        <f>IF(RIGHT(J2156,3)="BTB","E","P")</f>
        <v/>
      </c>
      <c r="I2156">
        <f>LOOKUP(F2156,'Facture Chronopost'!L:L,'Facture Chronopost'!H:H)</f>
        <v/>
      </c>
      <c r="J2156" s="6">
        <f>TCD!U2157</f>
        <v/>
      </c>
      <c r="K2156">
        <f>K2155</f>
        <v/>
      </c>
      <c r="L2156" s="151">
        <f>_xlfn.XLOOKUP(F2156,'TCD poids'!A:A,'TCD poids'!C:C)</f>
        <v/>
      </c>
      <c r="M2156">
        <f>TCD!T2157</f>
        <v/>
      </c>
      <c r="N2156">
        <f>IF(I2156="",0.2,LOOKUP(I2156,'Pays TVA'!A:A,'Pays TVA'!B:B))</f>
        <v/>
      </c>
      <c r="O2156" s="151">
        <f>IF(TCD!M2157="","",TCD!M2157)</f>
        <v/>
      </c>
      <c r="P2156" s="151">
        <f>IF(TCD!J2157="","",TCD!J2157)</f>
        <v/>
      </c>
      <c r="Q2156" s="151">
        <f>IF(AND(TCD!L2157="",TCD!Q2157=""),"",IF(SUM(TCD!L2157,TCD!Q2157)&gt;15,29,9.5))</f>
        <v/>
      </c>
      <c r="R2156" s="151">
        <f>_xlfn.XLOOKUP(F2156,TCD!E:E,TCD!K:K,"")</f>
        <v/>
      </c>
      <c r="S2156" s="151">
        <f>IF(TCD!I2157="","",IF(TCD!I2157&gt;8.5,17,8.5))</f>
        <v/>
      </c>
      <c r="T2156" s="151">
        <f>TCD!Y2157</f>
        <v/>
      </c>
    </row>
    <row r="2157">
      <c r="A2157" s="13">
        <f>TCD!V2158</f>
        <v/>
      </c>
      <c r="B2157" s="1">
        <f>B2156</f>
        <v/>
      </c>
      <c r="F2157">
        <f>TCD!E2158</f>
        <v/>
      </c>
      <c r="H2157" s="6">
        <f>IF(RIGHT(J2157,3)="BTB","E","P")</f>
        <v/>
      </c>
      <c r="I2157">
        <f>LOOKUP(F2157,'Facture Chronopost'!L:L,'Facture Chronopost'!H:H)</f>
        <v/>
      </c>
      <c r="J2157" s="6">
        <f>TCD!U2158</f>
        <v/>
      </c>
      <c r="K2157">
        <f>K2156</f>
        <v/>
      </c>
      <c r="L2157" s="151">
        <f>_xlfn.XLOOKUP(F2157,'TCD poids'!A:A,'TCD poids'!C:C)</f>
        <v/>
      </c>
      <c r="M2157">
        <f>TCD!T2158</f>
        <v/>
      </c>
      <c r="N2157">
        <f>IF(I2157="",0.2,LOOKUP(I2157,'Pays TVA'!A:A,'Pays TVA'!B:B))</f>
        <v/>
      </c>
      <c r="O2157" s="151">
        <f>IF(TCD!M2158="","",TCD!M2158)</f>
        <v/>
      </c>
      <c r="P2157" s="151">
        <f>IF(TCD!J2158="","",TCD!J2158)</f>
        <v/>
      </c>
      <c r="Q2157" s="151">
        <f>IF(AND(TCD!L2158="",TCD!Q2158=""),"",IF(SUM(TCD!L2158,TCD!Q2158)&gt;15,29,9.5))</f>
        <v/>
      </c>
      <c r="R2157" s="151">
        <f>_xlfn.XLOOKUP(F2157,TCD!E:E,TCD!K:K,"")</f>
        <v/>
      </c>
      <c r="S2157" s="151">
        <f>IF(TCD!I2158="","",IF(TCD!I2158&gt;8.5,17,8.5))</f>
        <v/>
      </c>
      <c r="T2157" s="151">
        <f>TCD!Y2158</f>
        <v/>
      </c>
    </row>
    <row r="2158">
      <c r="A2158" s="13">
        <f>TCD!V2159</f>
        <v/>
      </c>
      <c r="B2158" s="1">
        <f>B2157</f>
        <v/>
      </c>
      <c r="F2158">
        <f>TCD!E2159</f>
        <v/>
      </c>
      <c r="H2158" s="6">
        <f>IF(RIGHT(J2158,3)="BTB","E","P")</f>
        <v/>
      </c>
      <c r="I2158">
        <f>LOOKUP(F2158,'Facture Chronopost'!L:L,'Facture Chronopost'!H:H)</f>
        <v/>
      </c>
      <c r="J2158" s="6">
        <f>TCD!U2159</f>
        <v/>
      </c>
      <c r="K2158">
        <f>K2157</f>
        <v/>
      </c>
      <c r="L2158" s="151">
        <f>_xlfn.XLOOKUP(F2158,'TCD poids'!A:A,'TCD poids'!C:C)</f>
        <v/>
      </c>
      <c r="M2158">
        <f>TCD!T2159</f>
        <v/>
      </c>
      <c r="N2158">
        <f>IF(I2158="",0.2,LOOKUP(I2158,'Pays TVA'!A:A,'Pays TVA'!B:B))</f>
        <v/>
      </c>
      <c r="O2158" s="151">
        <f>IF(TCD!M2159="","",TCD!M2159)</f>
        <v/>
      </c>
      <c r="P2158" s="151">
        <f>IF(TCD!J2159="","",TCD!J2159)</f>
        <v/>
      </c>
      <c r="Q2158" s="151">
        <f>IF(AND(TCD!L2159="",TCD!Q2159=""),"",IF(SUM(TCD!L2159,TCD!Q2159)&gt;15,29,9.5))</f>
        <v/>
      </c>
      <c r="R2158" s="151">
        <f>_xlfn.XLOOKUP(F2158,TCD!E:E,TCD!K:K,"")</f>
        <v/>
      </c>
      <c r="S2158" s="151">
        <f>IF(TCD!I2159="","",IF(TCD!I2159&gt;8.5,17,8.5))</f>
        <v/>
      </c>
      <c r="T2158" s="151">
        <f>TCD!Y2159</f>
        <v/>
      </c>
    </row>
    <row r="2159">
      <c r="A2159" s="13">
        <f>TCD!V2160</f>
        <v/>
      </c>
      <c r="B2159" s="1">
        <f>B2158</f>
        <v/>
      </c>
      <c r="F2159">
        <f>TCD!E2160</f>
        <v/>
      </c>
      <c r="H2159" s="6">
        <f>IF(RIGHT(J2159,3)="BTB","E","P")</f>
        <v/>
      </c>
      <c r="I2159">
        <f>LOOKUP(F2159,'Facture Chronopost'!L:L,'Facture Chronopost'!H:H)</f>
        <v/>
      </c>
      <c r="J2159" s="6">
        <f>TCD!U2160</f>
        <v/>
      </c>
      <c r="K2159">
        <f>K2158</f>
        <v/>
      </c>
      <c r="L2159" s="151">
        <f>_xlfn.XLOOKUP(F2159,'TCD poids'!A:A,'TCD poids'!C:C)</f>
        <v/>
      </c>
      <c r="M2159">
        <f>TCD!T2160</f>
        <v/>
      </c>
      <c r="N2159">
        <f>IF(I2159="",0.2,LOOKUP(I2159,'Pays TVA'!A:A,'Pays TVA'!B:B))</f>
        <v/>
      </c>
      <c r="O2159" s="151">
        <f>IF(TCD!M2160="","",TCD!M2160)</f>
        <v/>
      </c>
      <c r="P2159" s="151">
        <f>IF(TCD!J2160="","",TCD!J2160)</f>
        <v/>
      </c>
      <c r="Q2159" s="151">
        <f>IF(AND(TCD!L2160="",TCD!Q2160=""),"",IF(SUM(TCD!L2160,TCD!Q2160)&gt;15,29,9.5))</f>
        <v/>
      </c>
      <c r="R2159" s="151">
        <f>_xlfn.XLOOKUP(F2159,TCD!E:E,TCD!K:K,"")</f>
        <v/>
      </c>
      <c r="S2159" s="151">
        <f>IF(TCD!I2160="","",IF(TCD!I2160&gt;8.5,17,8.5))</f>
        <v/>
      </c>
      <c r="T2159" s="151">
        <f>TCD!Y2160</f>
        <v/>
      </c>
    </row>
    <row r="2160">
      <c r="A2160" s="13">
        <f>TCD!V2161</f>
        <v/>
      </c>
      <c r="B2160" s="1">
        <f>B2159</f>
        <v/>
      </c>
      <c r="F2160">
        <f>TCD!E2161</f>
        <v/>
      </c>
      <c r="H2160" s="6">
        <f>IF(RIGHT(J2160,3)="BTB","E","P")</f>
        <v/>
      </c>
      <c r="I2160">
        <f>LOOKUP(F2160,'Facture Chronopost'!L:L,'Facture Chronopost'!H:H)</f>
        <v/>
      </c>
      <c r="J2160" s="6">
        <f>TCD!U2161</f>
        <v/>
      </c>
      <c r="K2160">
        <f>K2159</f>
        <v/>
      </c>
      <c r="L2160" s="151">
        <f>_xlfn.XLOOKUP(F2160,'TCD poids'!A:A,'TCD poids'!C:C)</f>
        <v/>
      </c>
      <c r="M2160">
        <f>TCD!T2161</f>
        <v/>
      </c>
      <c r="N2160">
        <f>IF(I2160="",0.2,LOOKUP(I2160,'Pays TVA'!A:A,'Pays TVA'!B:B))</f>
        <v/>
      </c>
      <c r="O2160" s="151">
        <f>IF(TCD!M2161="","",TCD!M2161)</f>
        <v/>
      </c>
      <c r="P2160" s="151">
        <f>IF(TCD!J2161="","",TCD!J2161)</f>
        <v/>
      </c>
      <c r="Q2160" s="151">
        <f>IF(AND(TCD!L2161="",TCD!Q2161=""),"",IF(SUM(TCD!L2161,TCD!Q2161)&gt;15,29,9.5))</f>
        <v/>
      </c>
      <c r="R2160" s="151">
        <f>_xlfn.XLOOKUP(F2160,TCD!E:E,TCD!K:K,"")</f>
        <v/>
      </c>
      <c r="S2160" s="151">
        <f>IF(TCD!I2161="","",IF(TCD!I2161&gt;8.5,17,8.5))</f>
        <v/>
      </c>
      <c r="T2160" s="151">
        <f>TCD!Y2161</f>
        <v/>
      </c>
    </row>
    <row r="2161">
      <c r="A2161" s="13">
        <f>TCD!V2162</f>
        <v/>
      </c>
      <c r="B2161" s="1">
        <f>B2160</f>
        <v/>
      </c>
      <c r="F2161">
        <f>TCD!E2162</f>
        <v/>
      </c>
      <c r="H2161" s="6">
        <f>IF(RIGHT(J2161,3)="BTB","E","P")</f>
        <v/>
      </c>
      <c r="I2161">
        <f>LOOKUP(F2161,'Facture Chronopost'!L:L,'Facture Chronopost'!H:H)</f>
        <v/>
      </c>
      <c r="J2161" s="6">
        <f>TCD!U2162</f>
        <v/>
      </c>
      <c r="K2161">
        <f>K2160</f>
        <v/>
      </c>
      <c r="L2161" s="151">
        <f>_xlfn.XLOOKUP(F2161,'TCD poids'!A:A,'TCD poids'!C:C)</f>
        <v/>
      </c>
      <c r="M2161">
        <f>TCD!T2162</f>
        <v/>
      </c>
      <c r="N2161">
        <f>IF(I2161="",0.2,LOOKUP(I2161,'Pays TVA'!A:A,'Pays TVA'!B:B))</f>
        <v/>
      </c>
      <c r="O2161" s="151">
        <f>IF(TCD!M2162="","",TCD!M2162)</f>
        <v/>
      </c>
      <c r="P2161" s="151">
        <f>IF(TCD!J2162="","",TCD!J2162)</f>
        <v/>
      </c>
      <c r="Q2161" s="151">
        <f>IF(AND(TCD!L2162="",TCD!Q2162=""),"",IF(SUM(TCD!L2162,TCD!Q2162)&gt;15,29,9.5))</f>
        <v/>
      </c>
      <c r="R2161" s="151">
        <f>_xlfn.XLOOKUP(F2161,TCD!E:E,TCD!K:K,"")</f>
        <v/>
      </c>
      <c r="S2161" s="151">
        <f>IF(TCD!I2162="","",IF(TCD!I2162&gt;8.5,17,8.5))</f>
        <v/>
      </c>
      <c r="T2161" s="151">
        <f>TCD!Y2162</f>
        <v/>
      </c>
    </row>
    <row r="2162">
      <c r="A2162" s="13">
        <f>TCD!V2163</f>
        <v/>
      </c>
      <c r="B2162" s="1">
        <f>B2161</f>
        <v/>
      </c>
      <c r="F2162">
        <f>TCD!E2163</f>
        <v/>
      </c>
      <c r="H2162" s="6">
        <f>IF(RIGHT(J2162,3)="BTB","E","P")</f>
        <v/>
      </c>
      <c r="I2162">
        <f>LOOKUP(F2162,'Facture Chronopost'!L:L,'Facture Chronopost'!H:H)</f>
        <v/>
      </c>
      <c r="J2162" s="6">
        <f>TCD!U2163</f>
        <v/>
      </c>
      <c r="K2162">
        <f>K2161</f>
        <v/>
      </c>
      <c r="L2162" s="151">
        <f>_xlfn.XLOOKUP(F2162,'TCD poids'!A:A,'TCD poids'!C:C)</f>
        <v/>
      </c>
      <c r="M2162">
        <f>TCD!T2163</f>
        <v/>
      </c>
      <c r="N2162">
        <f>IF(I2162="",0.2,LOOKUP(I2162,'Pays TVA'!A:A,'Pays TVA'!B:B))</f>
        <v/>
      </c>
      <c r="O2162" s="151">
        <f>IF(TCD!M2163="","",TCD!M2163)</f>
        <v/>
      </c>
      <c r="P2162" s="151">
        <f>IF(TCD!J2163="","",TCD!J2163)</f>
        <v/>
      </c>
      <c r="Q2162" s="151">
        <f>IF(AND(TCD!L2163="",TCD!Q2163=""),"",IF(SUM(TCD!L2163,TCD!Q2163)&gt;15,29,9.5))</f>
        <v/>
      </c>
      <c r="R2162" s="151">
        <f>_xlfn.XLOOKUP(F2162,TCD!E:E,TCD!K:K,"")</f>
        <v/>
      </c>
      <c r="S2162" s="151">
        <f>IF(TCD!I2163="","",IF(TCD!I2163&gt;8.5,17,8.5))</f>
        <v/>
      </c>
      <c r="T2162" s="151">
        <f>TCD!Y2163</f>
        <v/>
      </c>
    </row>
    <row r="2163">
      <c r="A2163" s="13">
        <f>TCD!V2164</f>
        <v/>
      </c>
      <c r="B2163" s="1">
        <f>B2162</f>
        <v/>
      </c>
      <c r="F2163">
        <f>TCD!E2164</f>
        <v/>
      </c>
      <c r="H2163" s="6">
        <f>IF(RIGHT(J2163,3)="BTB","E","P")</f>
        <v/>
      </c>
      <c r="I2163">
        <f>LOOKUP(F2163,'Facture Chronopost'!L:L,'Facture Chronopost'!H:H)</f>
        <v/>
      </c>
      <c r="J2163" s="6">
        <f>TCD!U2164</f>
        <v/>
      </c>
      <c r="K2163">
        <f>K2162</f>
        <v/>
      </c>
      <c r="L2163" s="151">
        <f>_xlfn.XLOOKUP(F2163,'TCD poids'!A:A,'TCD poids'!C:C)</f>
        <v/>
      </c>
      <c r="M2163">
        <f>TCD!T2164</f>
        <v/>
      </c>
      <c r="N2163">
        <f>IF(I2163="",0.2,LOOKUP(I2163,'Pays TVA'!A:A,'Pays TVA'!B:B))</f>
        <v/>
      </c>
      <c r="O2163" s="151">
        <f>IF(TCD!M2164="","",TCD!M2164)</f>
        <v/>
      </c>
      <c r="P2163" s="151">
        <f>IF(TCD!J2164="","",TCD!J2164)</f>
        <v/>
      </c>
      <c r="Q2163" s="151">
        <f>IF(AND(TCD!L2164="",TCD!Q2164=""),"",IF(SUM(TCD!L2164,TCD!Q2164)&gt;15,29,9.5))</f>
        <v/>
      </c>
      <c r="R2163" s="151">
        <f>_xlfn.XLOOKUP(F2163,TCD!E:E,TCD!K:K,"")</f>
        <v/>
      </c>
      <c r="S2163" s="151">
        <f>IF(TCD!I2164="","",IF(TCD!I2164&gt;8.5,17,8.5))</f>
        <v/>
      </c>
      <c r="T2163" s="151">
        <f>TCD!Y2164</f>
        <v/>
      </c>
    </row>
    <row r="2164">
      <c r="A2164" s="13">
        <f>TCD!V2165</f>
        <v/>
      </c>
      <c r="B2164" s="1">
        <f>B2163</f>
        <v/>
      </c>
      <c r="F2164">
        <f>TCD!E2165</f>
        <v/>
      </c>
      <c r="H2164" s="6">
        <f>IF(RIGHT(J2164,3)="BTB","E","P")</f>
        <v/>
      </c>
      <c r="I2164">
        <f>LOOKUP(F2164,'Facture Chronopost'!L:L,'Facture Chronopost'!H:H)</f>
        <v/>
      </c>
      <c r="J2164" s="6">
        <f>TCD!U2165</f>
        <v/>
      </c>
      <c r="K2164">
        <f>K2163</f>
        <v/>
      </c>
      <c r="L2164" s="151">
        <f>_xlfn.XLOOKUP(F2164,'TCD poids'!A:A,'TCD poids'!C:C)</f>
        <v/>
      </c>
      <c r="M2164">
        <f>TCD!T2165</f>
        <v/>
      </c>
      <c r="N2164">
        <f>IF(I2164="",0.2,LOOKUP(I2164,'Pays TVA'!A:A,'Pays TVA'!B:B))</f>
        <v/>
      </c>
      <c r="O2164" s="151">
        <f>IF(TCD!M2165="","",TCD!M2165)</f>
        <v/>
      </c>
      <c r="P2164" s="151">
        <f>IF(TCD!J2165="","",TCD!J2165)</f>
        <v/>
      </c>
      <c r="Q2164" s="151">
        <f>IF(AND(TCD!L2165="",TCD!Q2165=""),"",IF(SUM(TCD!L2165,TCD!Q2165)&gt;15,29,9.5))</f>
        <v/>
      </c>
      <c r="R2164" s="151">
        <f>_xlfn.XLOOKUP(F2164,TCD!E:E,TCD!K:K,"")</f>
        <v/>
      </c>
      <c r="S2164" s="151">
        <f>IF(TCD!I2165="","",IF(TCD!I2165&gt;8.5,17,8.5))</f>
        <v/>
      </c>
      <c r="T2164" s="151">
        <f>TCD!Y2165</f>
        <v/>
      </c>
    </row>
    <row r="2165">
      <c r="A2165" s="13">
        <f>TCD!V2166</f>
        <v/>
      </c>
      <c r="B2165" s="1">
        <f>B2164</f>
        <v/>
      </c>
      <c r="F2165">
        <f>TCD!E2166</f>
        <v/>
      </c>
      <c r="H2165" s="6">
        <f>IF(RIGHT(J2165,3)="BTB","E","P")</f>
        <v/>
      </c>
      <c r="I2165">
        <f>LOOKUP(F2165,'Facture Chronopost'!L:L,'Facture Chronopost'!H:H)</f>
        <v/>
      </c>
      <c r="J2165" s="6">
        <f>TCD!U2166</f>
        <v/>
      </c>
      <c r="K2165">
        <f>K2164</f>
        <v/>
      </c>
      <c r="L2165" s="151">
        <f>_xlfn.XLOOKUP(F2165,'TCD poids'!A:A,'TCD poids'!C:C)</f>
        <v/>
      </c>
      <c r="M2165">
        <f>TCD!T2166</f>
        <v/>
      </c>
      <c r="N2165">
        <f>IF(I2165="",0.2,LOOKUP(I2165,'Pays TVA'!A:A,'Pays TVA'!B:B))</f>
        <v/>
      </c>
      <c r="O2165" s="151">
        <f>IF(TCD!M2166="","",TCD!M2166)</f>
        <v/>
      </c>
      <c r="P2165" s="151">
        <f>IF(TCD!J2166="","",TCD!J2166)</f>
        <v/>
      </c>
      <c r="Q2165" s="151">
        <f>IF(AND(TCD!L2166="",TCD!Q2166=""),"",IF(SUM(TCD!L2166,TCD!Q2166)&gt;15,29,9.5))</f>
        <v/>
      </c>
      <c r="R2165" s="151">
        <f>_xlfn.XLOOKUP(F2165,TCD!E:E,TCD!K:K,"")</f>
        <v/>
      </c>
      <c r="S2165" s="151">
        <f>IF(TCD!I2166="","",IF(TCD!I2166&gt;8.5,17,8.5))</f>
        <v/>
      </c>
      <c r="T2165" s="151">
        <f>TCD!Y2166</f>
        <v/>
      </c>
    </row>
    <row r="2166">
      <c r="A2166" s="13">
        <f>TCD!V2167</f>
        <v/>
      </c>
      <c r="B2166" s="1">
        <f>B2165</f>
        <v/>
      </c>
      <c r="F2166">
        <f>TCD!E2167</f>
        <v/>
      </c>
      <c r="H2166" s="6">
        <f>IF(RIGHT(J2166,3)="BTB","E","P")</f>
        <v/>
      </c>
      <c r="I2166">
        <f>LOOKUP(F2166,'Facture Chronopost'!L:L,'Facture Chronopost'!H:H)</f>
        <v/>
      </c>
      <c r="J2166" s="6">
        <f>TCD!U2167</f>
        <v/>
      </c>
      <c r="K2166">
        <f>K2165</f>
        <v/>
      </c>
      <c r="L2166" s="151">
        <f>_xlfn.XLOOKUP(F2166,'TCD poids'!A:A,'TCD poids'!C:C)</f>
        <v/>
      </c>
      <c r="M2166">
        <f>TCD!T2167</f>
        <v/>
      </c>
      <c r="N2166">
        <f>IF(I2166="",0.2,LOOKUP(I2166,'Pays TVA'!A:A,'Pays TVA'!B:B))</f>
        <v/>
      </c>
      <c r="O2166" s="151">
        <f>IF(TCD!M2167="","",TCD!M2167)</f>
        <v/>
      </c>
      <c r="P2166" s="151">
        <f>IF(TCD!J2167="","",TCD!J2167)</f>
        <v/>
      </c>
      <c r="Q2166" s="151">
        <f>IF(AND(TCD!L2167="",TCD!Q2167=""),"",IF(SUM(TCD!L2167,TCD!Q2167)&gt;15,29,9.5))</f>
        <v/>
      </c>
      <c r="R2166" s="151">
        <f>_xlfn.XLOOKUP(F2166,TCD!E:E,TCD!K:K,"")</f>
        <v/>
      </c>
      <c r="S2166" s="151">
        <f>IF(TCD!I2167="","",IF(TCD!I2167&gt;8.5,17,8.5))</f>
        <v/>
      </c>
      <c r="T2166" s="151">
        <f>TCD!Y2167</f>
        <v/>
      </c>
    </row>
    <row r="2167">
      <c r="A2167" s="13">
        <f>TCD!V2168</f>
        <v/>
      </c>
      <c r="B2167" s="1">
        <f>B2166</f>
        <v/>
      </c>
      <c r="F2167">
        <f>TCD!E2168</f>
        <v/>
      </c>
      <c r="H2167" s="6">
        <f>IF(RIGHT(J2167,3)="BTB","E","P")</f>
        <v/>
      </c>
      <c r="I2167">
        <f>LOOKUP(F2167,'Facture Chronopost'!L:L,'Facture Chronopost'!H:H)</f>
        <v/>
      </c>
      <c r="J2167" s="6">
        <f>TCD!U2168</f>
        <v/>
      </c>
      <c r="K2167">
        <f>K2166</f>
        <v/>
      </c>
      <c r="L2167" s="151">
        <f>_xlfn.XLOOKUP(F2167,'TCD poids'!A:A,'TCD poids'!C:C)</f>
        <v/>
      </c>
      <c r="M2167">
        <f>TCD!T2168</f>
        <v/>
      </c>
      <c r="N2167">
        <f>IF(I2167="",0.2,LOOKUP(I2167,'Pays TVA'!A:A,'Pays TVA'!B:B))</f>
        <v/>
      </c>
      <c r="O2167" s="151">
        <f>IF(TCD!M2168="","",TCD!M2168)</f>
        <v/>
      </c>
      <c r="P2167" s="151">
        <f>IF(TCD!J2168="","",TCD!J2168)</f>
        <v/>
      </c>
      <c r="Q2167" s="151">
        <f>IF(AND(TCD!L2168="",TCD!Q2168=""),"",IF(SUM(TCD!L2168,TCD!Q2168)&gt;15,29,9.5))</f>
        <v/>
      </c>
      <c r="R2167" s="151">
        <f>_xlfn.XLOOKUP(F2167,TCD!E:E,TCD!K:K,"")</f>
        <v/>
      </c>
      <c r="S2167" s="151">
        <f>IF(TCD!I2168="","",IF(TCD!I2168&gt;8.5,17,8.5))</f>
        <v/>
      </c>
      <c r="T2167" s="151">
        <f>TCD!Y2168</f>
        <v/>
      </c>
    </row>
    <row r="2168">
      <c r="A2168" s="13">
        <f>TCD!V2169</f>
        <v/>
      </c>
      <c r="B2168" s="1">
        <f>B2167</f>
        <v/>
      </c>
      <c r="F2168">
        <f>TCD!E2169</f>
        <v/>
      </c>
      <c r="H2168" s="6">
        <f>IF(RIGHT(J2168,3)="BTB","E","P")</f>
        <v/>
      </c>
      <c r="I2168">
        <f>LOOKUP(F2168,'Facture Chronopost'!L:L,'Facture Chronopost'!H:H)</f>
        <v/>
      </c>
      <c r="J2168" s="6">
        <f>TCD!U2169</f>
        <v/>
      </c>
      <c r="K2168">
        <f>K2167</f>
        <v/>
      </c>
      <c r="L2168" s="151">
        <f>_xlfn.XLOOKUP(F2168,'TCD poids'!A:A,'TCD poids'!C:C)</f>
        <v/>
      </c>
      <c r="M2168">
        <f>TCD!T2169</f>
        <v/>
      </c>
      <c r="N2168">
        <f>IF(I2168="",0.2,LOOKUP(I2168,'Pays TVA'!A:A,'Pays TVA'!B:B))</f>
        <v/>
      </c>
      <c r="O2168" s="151">
        <f>IF(TCD!M2169="","",TCD!M2169)</f>
        <v/>
      </c>
      <c r="P2168" s="151">
        <f>IF(TCD!J2169="","",TCD!J2169)</f>
        <v/>
      </c>
      <c r="Q2168" s="151">
        <f>IF(AND(TCD!L2169="",TCD!Q2169=""),"",IF(SUM(TCD!L2169,TCD!Q2169)&gt;15,29,9.5))</f>
        <v/>
      </c>
      <c r="R2168" s="151">
        <f>_xlfn.XLOOKUP(F2168,TCD!E:E,TCD!K:K,"")</f>
        <v/>
      </c>
      <c r="S2168" s="151">
        <f>IF(TCD!I2169="","",IF(TCD!I2169&gt;8.5,17,8.5))</f>
        <v/>
      </c>
      <c r="T2168" s="151">
        <f>TCD!Y2169</f>
        <v/>
      </c>
    </row>
    <row r="2169">
      <c r="A2169" s="13">
        <f>TCD!V2170</f>
        <v/>
      </c>
      <c r="B2169" s="1">
        <f>B2168</f>
        <v/>
      </c>
      <c r="F2169">
        <f>TCD!E2170</f>
        <v/>
      </c>
      <c r="H2169" s="6">
        <f>IF(RIGHT(J2169,3)="BTB","E","P")</f>
        <v/>
      </c>
      <c r="I2169">
        <f>LOOKUP(F2169,'Facture Chronopost'!L:L,'Facture Chronopost'!H:H)</f>
        <v/>
      </c>
      <c r="J2169" s="6">
        <f>TCD!U2170</f>
        <v/>
      </c>
      <c r="K2169">
        <f>K2168</f>
        <v/>
      </c>
      <c r="L2169" s="151">
        <f>_xlfn.XLOOKUP(F2169,'TCD poids'!A:A,'TCD poids'!C:C)</f>
        <v/>
      </c>
      <c r="M2169">
        <f>TCD!T2170</f>
        <v/>
      </c>
      <c r="N2169">
        <f>IF(I2169="",0.2,LOOKUP(I2169,'Pays TVA'!A:A,'Pays TVA'!B:B))</f>
        <v/>
      </c>
      <c r="O2169" s="151">
        <f>IF(TCD!M2170="","",TCD!M2170)</f>
        <v/>
      </c>
      <c r="P2169" s="151">
        <f>IF(TCD!J2170="","",TCD!J2170)</f>
        <v/>
      </c>
      <c r="Q2169" s="151">
        <f>IF(AND(TCD!L2170="",TCD!Q2170=""),"",IF(SUM(TCD!L2170,TCD!Q2170)&gt;15,29,9.5))</f>
        <v/>
      </c>
      <c r="R2169" s="151">
        <f>_xlfn.XLOOKUP(F2169,TCD!E:E,TCD!K:K,"")</f>
        <v/>
      </c>
      <c r="S2169" s="151">
        <f>IF(TCD!I2170="","",IF(TCD!I2170&gt;8.5,17,8.5))</f>
        <v/>
      </c>
      <c r="T2169" s="151">
        <f>TCD!Y2170</f>
        <v/>
      </c>
    </row>
    <row r="2170">
      <c r="A2170" s="13">
        <f>TCD!V2171</f>
        <v/>
      </c>
      <c r="B2170" s="1">
        <f>B2169</f>
        <v/>
      </c>
      <c r="F2170">
        <f>TCD!E2171</f>
        <v/>
      </c>
      <c r="H2170" s="6">
        <f>IF(RIGHT(J2170,3)="BTB","E","P")</f>
        <v/>
      </c>
      <c r="I2170">
        <f>LOOKUP(F2170,'Facture Chronopost'!L:L,'Facture Chronopost'!H:H)</f>
        <v/>
      </c>
      <c r="J2170" s="6">
        <f>TCD!U2171</f>
        <v/>
      </c>
      <c r="K2170">
        <f>K2169</f>
        <v/>
      </c>
      <c r="L2170" s="151">
        <f>_xlfn.XLOOKUP(F2170,'TCD poids'!A:A,'TCD poids'!C:C)</f>
        <v/>
      </c>
      <c r="M2170">
        <f>TCD!T2171</f>
        <v/>
      </c>
      <c r="N2170">
        <f>IF(I2170="",0.2,LOOKUP(I2170,'Pays TVA'!A:A,'Pays TVA'!B:B))</f>
        <v/>
      </c>
      <c r="O2170" s="151">
        <f>IF(TCD!M2171="","",TCD!M2171)</f>
        <v/>
      </c>
      <c r="P2170" s="151">
        <f>IF(TCD!J2171="","",TCD!J2171)</f>
        <v/>
      </c>
      <c r="Q2170" s="151">
        <f>IF(AND(TCD!L2171="",TCD!Q2171=""),"",IF(SUM(TCD!L2171,TCD!Q2171)&gt;15,29,9.5))</f>
        <v/>
      </c>
      <c r="R2170" s="151">
        <f>_xlfn.XLOOKUP(F2170,TCD!E:E,TCD!K:K,"")</f>
        <v/>
      </c>
      <c r="S2170" s="151">
        <f>IF(TCD!I2171="","",IF(TCD!I2171&gt;8.5,17,8.5))</f>
        <v/>
      </c>
      <c r="T2170" s="151">
        <f>TCD!Y2171</f>
        <v/>
      </c>
    </row>
    <row r="2171">
      <c r="A2171" s="13">
        <f>TCD!V2172</f>
        <v/>
      </c>
      <c r="B2171" s="1">
        <f>B2170</f>
        <v/>
      </c>
      <c r="F2171">
        <f>TCD!E2172</f>
        <v/>
      </c>
      <c r="H2171" s="6">
        <f>IF(RIGHT(J2171,3)="BTB","E","P")</f>
        <v/>
      </c>
      <c r="I2171">
        <f>LOOKUP(F2171,'Facture Chronopost'!L:L,'Facture Chronopost'!H:H)</f>
        <v/>
      </c>
      <c r="J2171" s="6">
        <f>TCD!U2172</f>
        <v/>
      </c>
      <c r="K2171">
        <f>K2170</f>
        <v/>
      </c>
      <c r="L2171" s="151">
        <f>_xlfn.XLOOKUP(F2171,'TCD poids'!A:A,'TCD poids'!C:C)</f>
        <v/>
      </c>
      <c r="M2171">
        <f>TCD!T2172</f>
        <v/>
      </c>
      <c r="N2171">
        <f>IF(I2171="",0.2,LOOKUP(I2171,'Pays TVA'!A:A,'Pays TVA'!B:B))</f>
        <v/>
      </c>
      <c r="O2171" s="151">
        <f>IF(TCD!M2172="","",TCD!M2172)</f>
        <v/>
      </c>
      <c r="P2171" s="151">
        <f>IF(TCD!J2172="","",TCD!J2172)</f>
        <v/>
      </c>
      <c r="Q2171" s="151">
        <f>IF(AND(TCD!L2172="",TCD!Q2172=""),"",IF(SUM(TCD!L2172,TCD!Q2172)&gt;15,29,9.5))</f>
        <v/>
      </c>
      <c r="R2171" s="151">
        <f>_xlfn.XLOOKUP(F2171,TCD!E:E,TCD!K:K,"")</f>
        <v/>
      </c>
      <c r="S2171" s="151">
        <f>IF(TCD!I2172="","",IF(TCD!I2172&gt;8.5,17,8.5))</f>
        <v/>
      </c>
      <c r="T2171" s="151">
        <f>TCD!Y2172</f>
        <v/>
      </c>
    </row>
    <row r="2172">
      <c r="A2172" s="13">
        <f>TCD!V2173</f>
        <v/>
      </c>
      <c r="B2172" s="1">
        <f>B2171</f>
        <v/>
      </c>
      <c r="F2172">
        <f>TCD!E2173</f>
        <v/>
      </c>
      <c r="H2172" s="6">
        <f>IF(RIGHT(J2172,3)="BTB","E","P")</f>
        <v/>
      </c>
      <c r="I2172">
        <f>LOOKUP(F2172,'Facture Chronopost'!L:L,'Facture Chronopost'!H:H)</f>
        <v/>
      </c>
      <c r="J2172" s="6">
        <f>TCD!U2173</f>
        <v/>
      </c>
      <c r="K2172">
        <f>K2171</f>
        <v/>
      </c>
      <c r="L2172" s="151">
        <f>_xlfn.XLOOKUP(F2172,'TCD poids'!A:A,'TCD poids'!C:C)</f>
        <v/>
      </c>
      <c r="M2172">
        <f>TCD!T2173</f>
        <v/>
      </c>
      <c r="N2172">
        <f>IF(I2172="",0.2,LOOKUP(I2172,'Pays TVA'!A:A,'Pays TVA'!B:B))</f>
        <v/>
      </c>
      <c r="O2172" s="151">
        <f>IF(TCD!M2173="","",TCD!M2173)</f>
        <v/>
      </c>
      <c r="P2172" s="151">
        <f>IF(TCD!J2173="","",TCD!J2173)</f>
        <v/>
      </c>
      <c r="Q2172" s="151">
        <f>IF(AND(TCD!L2173="",TCD!Q2173=""),"",IF(SUM(TCD!L2173,TCD!Q2173)&gt;15,29,9.5))</f>
        <v/>
      </c>
      <c r="R2172" s="151">
        <f>_xlfn.XLOOKUP(F2172,TCD!E:E,TCD!K:K,"")</f>
        <v/>
      </c>
      <c r="S2172" s="151">
        <f>IF(TCD!I2173="","",IF(TCD!I2173&gt;8.5,17,8.5))</f>
        <v/>
      </c>
      <c r="T2172" s="151">
        <f>TCD!Y2173</f>
        <v/>
      </c>
    </row>
    <row r="2173">
      <c r="A2173" s="13">
        <f>TCD!V2174</f>
        <v/>
      </c>
      <c r="B2173" s="1">
        <f>B2172</f>
        <v/>
      </c>
      <c r="F2173">
        <f>TCD!E2174</f>
        <v/>
      </c>
      <c r="H2173" s="6">
        <f>IF(RIGHT(J2173,3)="BTB","E","P")</f>
        <v/>
      </c>
      <c r="I2173">
        <f>LOOKUP(F2173,'Facture Chronopost'!L:L,'Facture Chronopost'!H:H)</f>
        <v/>
      </c>
      <c r="J2173" s="6">
        <f>TCD!U2174</f>
        <v/>
      </c>
      <c r="K2173">
        <f>K2172</f>
        <v/>
      </c>
      <c r="L2173" s="151">
        <f>_xlfn.XLOOKUP(F2173,'TCD poids'!A:A,'TCD poids'!C:C)</f>
        <v/>
      </c>
      <c r="M2173">
        <f>TCD!T2174</f>
        <v/>
      </c>
      <c r="N2173">
        <f>IF(I2173="",0.2,LOOKUP(I2173,'Pays TVA'!A:A,'Pays TVA'!B:B))</f>
        <v/>
      </c>
      <c r="O2173" s="151">
        <f>IF(TCD!M2174="","",TCD!M2174)</f>
        <v/>
      </c>
      <c r="P2173" s="151">
        <f>IF(TCD!J2174="","",TCD!J2174)</f>
        <v/>
      </c>
      <c r="Q2173" s="151">
        <f>IF(AND(TCD!L2174="",TCD!Q2174=""),"",IF(SUM(TCD!L2174,TCD!Q2174)&gt;15,29,9.5))</f>
        <v/>
      </c>
      <c r="R2173" s="151">
        <f>_xlfn.XLOOKUP(F2173,TCD!E:E,TCD!K:K,"")</f>
        <v/>
      </c>
      <c r="S2173" s="151">
        <f>IF(TCD!I2174="","",IF(TCD!I2174&gt;8.5,17,8.5))</f>
        <v/>
      </c>
      <c r="T2173" s="151">
        <f>TCD!Y2174</f>
        <v/>
      </c>
    </row>
    <row r="2174">
      <c r="A2174" s="13">
        <f>TCD!V2175</f>
        <v/>
      </c>
      <c r="B2174" s="1">
        <f>B2173</f>
        <v/>
      </c>
      <c r="F2174">
        <f>TCD!E2175</f>
        <v/>
      </c>
      <c r="H2174" s="6">
        <f>IF(RIGHT(J2174,3)="BTB","E","P")</f>
        <v/>
      </c>
      <c r="I2174">
        <f>LOOKUP(F2174,'Facture Chronopost'!L:L,'Facture Chronopost'!H:H)</f>
        <v/>
      </c>
      <c r="J2174" s="6">
        <f>TCD!U2175</f>
        <v/>
      </c>
      <c r="K2174">
        <f>K2173</f>
        <v/>
      </c>
      <c r="L2174" s="151">
        <f>_xlfn.XLOOKUP(F2174,'TCD poids'!A:A,'TCD poids'!C:C)</f>
        <v/>
      </c>
      <c r="M2174">
        <f>TCD!T2175</f>
        <v/>
      </c>
      <c r="N2174">
        <f>IF(I2174="",0.2,LOOKUP(I2174,'Pays TVA'!A:A,'Pays TVA'!B:B))</f>
        <v/>
      </c>
      <c r="O2174" s="151">
        <f>IF(TCD!M2175="","",TCD!M2175)</f>
        <v/>
      </c>
      <c r="P2174" s="151">
        <f>IF(TCD!J2175="","",TCD!J2175)</f>
        <v/>
      </c>
      <c r="Q2174" s="151">
        <f>IF(AND(TCD!L2175="",TCD!Q2175=""),"",IF(SUM(TCD!L2175,TCD!Q2175)&gt;15,29,9.5))</f>
        <v/>
      </c>
      <c r="R2174" s="151">
        <f>_xlfn.XLOOKUP(F2174,TCD!E:E,TCD!K:K,"")</f>
        <v/>
      </c>
      <c r="S2174" s="151">
        <f>IF(TCD!I2175="","",IF(TCD!I2175&gt;8.5,17,8.5))</f>
        <v/>
      </c>
      <c r="T2174" s="151">
        <f>TCD!Y2175</f>
        <v/>
      </c>
    </row>
    <row r="2175">
      <c r="A2175" s="13">
        <f>TCD!V2176</f>
        <v/>
      </c>
      <c r="B2175" s="1">
        <f>B2174</f>
        <v/>
      </c>
      <c r="F2175">
        <f>TCD!E2176</f>
        <v/>
      </c>
      <c r="H2175" s="6">
        <f>IF(RIGHT(J2175,3)="BTB","E","P")</f>
        <v/>
      </c>
      <c r="I2175">
        <f>LOOKUP(F2175,'Facture Chronopost'!L:L,'Facture Chronopost'!H:H)</f>
        <v/>
      </c>
      <c r="J2175" s="6">
        <f>TCD!U2176</f>
        <v/>
      </c>
      <c r="K2175">
        <f>K2174</f>
        <v/>
      </c>
      <c r="L2175" s="151">
        <f>_xlfn.XLOOKUP(F2175,'TCD poids'!A:A,'TCD poids'!C:C)</f>
        <v/>
      </c>
      <c r="M2175">
        <f>TCD!T2176</f>
        <v/>
      </c>
      <c r="N2175">
        <f>IF(I2175="",0.2,LOOKUP(I2175,'Pays TVA'!A:A,'Pays TVA'!B:B))</f>
        <v/>
      </c>
      <c r="O2175" s="151">
        <f>IF(TCD!M2176="","",TCD!M2176)</f>
        <v/>
      </c>
      <c r="P2175" s="151">
        <f>IF(TCD!J2176="","",TCD!J2176)</f>
        <v/>
      </c>
      <c r="Q2175" s="151">
        <f>IF(AND(TCD!L2176="",TCD!Q2176=""),"",IF(SUM(TCD!L2176,TCD!Q2176)&gt;15,29,9.5))</f>
        <v/>
      </c>
      <c r="R2175" s="151">
        <f>_xlfn.XLOOKUP(F2175,TCD!E:E,TCD!K:K,"")</f>
        <v/>
      </c>
      <c r="S2175" s="151">
        <f>IF(TCD!I2176="","",IF(TCD!I2176&gt;8.5,17,8.5))</f>
        <v/>
      </c>
      <c r="T2175" s="151">
        <f>TCD!Y2176</f>
        <v/>
      </c>
    </row>
    <row r="2176">
      <c r="A2176" s="13">
        <f>TCD!V2177</f>
        <v/>
      </c>
      <c r="B2176" s="1">
        <f>B2175</f>
        <v/>
      </c>
      <c r="F2176">
        <f>TCD!E2177</f>
        <v/>
      </c>
      <c r="H2176" s="6">
        <f>IF(RIGHT(J2176,3)="BTB","E","P")</f>
        <v/>
      </c>
      <c r="I2176">
        <f>LOOKUP(F2176,'Facture Chronopost'!L:L,'Facture Chronopost'!H:H)</f>
        <v/>
      </c>
      <c r="J2176" s="6">
        <f>TCD!U2177</f>
        <v/>
      </c>
      <c r="K2176">
        <f>K2175</f>
        <v/>
      </c>
      <c r="L2176" s="151">
        <f>_xlfn.XLOOKUP(F2176,'TCD poids'!A:A,'TCD poids'!C:C)</f>
        <v/>
      </c>
      <c r="M2176">
        <f>TCD!T2177</f>
        <v/>
      </c>
      <c r="N2176">
        <f>IF(I2176="",0.2,LOOKUP(I2176,'Pays TVA'!A:A,'Pays TVA'!B:B))</f>
        <v/>
      </c>
      <c r="O2176" s="151">
        <f>IF(TCD!M2177="","",TCD!M2177)</f>
        <v/>
      </c>
      <c r="P2176" s="151">
        <f>IF(TCD!J2177="","",TCD!J2177)</f>
        <v/>
      </c>
      <c r="Q2176" s="151">
        <f>IF(AND(TCD!L2177="",TCD!Q2177=""),"",IF(SUM(TCD!L2177,TCD!Q2177)&gt;15,29,9.5))</f>
        <v/>
      </c>
      <c r="R2176" s="151">
        <f>_xlfn.XLOOKUP(F2176,TCD!E:E,TCD!K:K,"")</f>
        <v/>
      </c>
      <c r="S2176" s="151">
        <f>IF(TCD!I2177="","",IF(TCD!I2177&gt;8.5,17,8.5))</f>
        <v/>
      </c>
      <c r="T2176" s="151">
        <f>TCD!Y2177</f>
        <v/>
      </c>
    </row>
    <row r="2177">
      <c r="A2177" s="13">
        <f>TCD!V2178</f>
        <v/>
      </c>
      <c r="B2177" s="1">
        <f>B2176</f>
        <v/>
      </c>
      <c r="F2177">
        <f>TCD!E2178</f>
        <v/>
      </c>
      <c r="H2177" s="6">
        <f>IF(RIGHT(J2177,3)="BTB","E","P")</f>
        <v/>
      </c>
      <c r="I2177">
        <f>LOOKUP(F2177,'Facture Chronopost'!L:L,'Facture Chronopost'!H:H)</f>
        <v/>
      </c>
      <c r="J2177" s="6">
        <f>TCD!U2178</f>
        <v/>
      </c>
      <c r="K2177">
        <f>K2176</f>
        <v/>
      </c>
      <c r="L2177" s="151">
        <f>_xlfn.XLOOKUP(F2177,'TCD poids'!A:A,'TCD poids'!C:C)</f>
        <v/>
      </c>
      <c r="M2177">
        <f>TCD!T2178</f>
        <v/>
      </c>
      <c r="N2177">
        <f>IF(I2177="",0.2,LOOKUP(I2177,'Pays TVA'!A:A,'Pays TVA'!B:B))</f>
        <v/>
      </c>
      <c r="O2177" s="151">
        <f>IF(TCD!M2178="","",TCD!M2178)</f>
        <v/>
      </c>
      <c r="P2177" s="151">
        <f>IF(TCD!J2178="","",TCD!J2178)</f>
        <v/>
      </c>
      <c r="Q2177" s="151">
        <f>IF(AND(TCD!L2178="",TCD!Q2178=""),"",IF(SUM(TCD!L2178,TCD!Q2178)&gt;15,29,9.5))</f>
        <v/>
      </c>
      <c r="R2177" s="151">
        <f>_xlfn.XLOOKUP(F2177,TCD!E:E,TCD!K:K,"")</f>
        <v/>
      </c>
      <c r="S2177" s="151">
        <f>IF(TCD!I2178="","",IF(TCD!I2178&gt;8.5,17,8.5))</f>
        <v/>
      </c>
      <c r="T2177" s="151">
        <f>TCD!Y2178</f>
        <v/>
      </c>
    </row>
    <row r="2178">
      <c r="A2178" s="13">
        <f>TCD!V2179</f>
        <v/>
      </c>
      <c r="B2178" s="1">
        <f>B2177</f>
        <v/>
      </c>
      <c r="F2178">
        <f>TCD!E2179</f>
        <v/>
      </c>
      <c r="H2178" s="6">
        <f>IF(RIGHT(J2178,3)="BTB","E","P")</f>
        <v/>
      </c>
      <c r="I2178">
        <f>LOOKUP(F2178,'Facture Chronopost'!L:L,'Facture Chronopost'!H:H)</f>
        <v/>
      </c>
      <c r="J2178" s="6">
        <f>TCD!U2179</f>
        <v/>
      </c>
      <c r="K2178">
        <f>K2177</f>
        <v/>
      </c>
      <c r="L2178" s="151">
        <f>_xlfn.XLOOKUP(F2178,'TCD poids'!A:A,'TCD poids'!C:C)</f>
        <v/>
      </c>
      <c r="M2178">
        <f>TCD!T2179</f>
        <v/>
      </c>
      <c r="N2178">
        <f>IF(I2178="",0.2,LOOKUP(I2178,'Pays TVA'!A:A,'Pays TVA'!B:B))</f>
        <v/>
      </c>
      <c r="O2178" s="151">
        <f>IF(TCD!M2179="","",TCD!M2179)</f>
        <v/>
      </c>
      <c r="P2178" s="151">
        <f>IF(TCD!J2179="","",TCD!J2179)</f>
        <v/>
      </c>
      <c r="Q2178" s="151">
        <f>IF(AND(TCD!L2179="",TCD!Q2179=""),"",IF(SUM(TCD!L2179,TCD!Q2179)&gt;15,29,9.5))</f>
        <v/>
      </c>
      <c r="R2178" s="151">
        <f>_xlfn.XLOOKUP(F2178,TCD!E:E,TCD!K:K,"")</f>
        <v/>
      </c>
      <c r="S2178" s="151">
        <f>IF(TCD!I2179="","",IF(TCD!I2179&gt;8.5,17,8.5))</f>
        <v/>
      </c>
      <c r="T2178" s="151">
        <f>TCD!Y2179</f>
        <v/>
      </c>
    </row>
    <row r="2179">
      <c r="A2179" s="13">
        <f>TCD!V2180</f>
        <v/>
      </c>
      <c r="B2179" s="1">
        <f>B2178</f>
        <v/>
      </c>
      <c r="F2179">
        <f>TCD!E2180</f>
        <v/>
      </c>
      <c r="H2179" s="6">
        <f>IF(RIGHT(J2179,3)="BTB","E","P")</f>
        <v/>
      </c>
      <c r="I2179">
        <f>LOOKUP(F2179,'Facture Chronopost'!L:L,'Facture Chronopost'!H:H)</f>
        <v/>
      </c>
      <c r="J2179" s="6">
        <f>TCD!U2180</f>
        <v/>
      </c>
      <c r="K2179">
        <f>K2178</f>
        <v/>
      </c>
      <c r="L2179" s="151">
        <f>_xlfn.XLOOKUP(F2179,'TCD poids'!A:A,'TCD poids'!C:C)</f>
        <v/>
      </c>
      <c r="M2179">
        <f>TCD!T2180</f>
        <v/>
      </c>
      <c r="N2179">
        <f>IF(I2179="",0.2,LOOKUP(I2179,'Pays TVA'!A:A,'Pays TVA'!B:B))</f>
        <v/>
      </c>
      <c r="O2179" s="151">
        <f>IF(TCD!M2180="","",TCD!M2180)</f>
        <v/>
      </c>
      <c r="P2179" s="151">
        <f>IF(TCD!J2180="","",TCD!J2180)</f>
        <v/>
      </c>
      <c r="Q2179" s="151">
        <f>IF(AND(TCD!L2180="",TCD!Q2180=""),"",IF(SUM(TCD!L2180,TCD!Q2180)&gt;15,29,9.5))</f>
        <v/>
      </c>
      <c r="R2179" s="151">
        <f>_xlfn.XLOOKUP(F2179,TCD!E:E,TCD!K:K,"")</f>
        <v/>
      </c>
      <c r="S2179" s="151">
        <f>IF(TCD!I2180="","",IF(TCD!I2180&gt;8.5,17,8.5))</f>
        <v/>
      </c>
      <c r="T2179" s="151">
        <f>TCD!Y2180</f>
        <v/>
      </c>
    </row>
    <row r="2180">
      <c r="A2180" s="13">
        <f>TCD!V2181</f>
        <v/>
      </c>
      <c r="B2180" s="1">
        <f>B2179</f>
        <v/>
      </c>
      <c r="F2180">
        <f>TCD!E2181</f>
        <v/>
      </c>
      <c r="H2180" s="6">
        <f>IF(RIGHT(J2180,3)="BTB","E","P")</f>
        <v/>
      </c>
      <c r="I2180">
        <f>LOOKUP(F2180,'Facture Chronopost'!L:L,'Facture Chronopost'!H:H)</f>
        <v/>
      </c>
      <c r="J2180" s="6">
        <f>TCD!U2181</f>
        <v/>
      </c>
      <c r="K2180">
        <f>K2179</f>
        <v/>
      </c>
      <c r="L2180" s="151">
        <f>_xlfn.XLOOKUP(F2180,'TCD poids'!A:A,'TCD poids'!C:C)</f>
        <v/>
      </c>
      <c r="M2180">
        <f>TCD!T2181</f>
        <v/>
      </c>
      <c r="N2180">
        <f>IF(I2180="",0.2,LOOKUP(I2180,'Pays TVA'!A:A,'Pays TVA'!B:B))</f>
        <v/>
      </c>
      <c r="O2180" s="151">
        <f>IF(TCD!M2181="","",TCD!M2181)</f>
        <v/>
      </c>
      <c r="P2180" s="151">
        <f>IF(TCD!J2181="","",TCD!J2181)</f>
        <v/>
      </c>
      <c r="Q2180" s="151">
        <f>IF(AND(TCD!L2181="",TCD!Q2181=""),"",IF(SUM(TCD!L2181,TCD!Q2181)&gt;15,29,9.5))</f>
        <v/>
      </c>
      <c r="R2180" s="151">
        <f>_xlfn.XLOOKUP(F2180,TCD!E:E,TCD!K:K,"")</f>
        <v/>
      </c>
      <c r="S2180" s="151">
        <f>IF(TCD!I2181="","",IF(TCD!I2181&gt;8.5,17,8.5))</f>
        <v/>
      </c>
      <c r="T2180" s="151">
        <f>TCD!Y2181</f>
        <v/>
      </c>
    </row>
    <row r="2181">
      <c r="A2181" s="13">
        <f>TCD!V2182</f>
        <v/>
      </c>
      <c r="B2181" s="1">
        <f>B2180</f>
        <v/>
      </c>
      <c r="F2181">
        <f>TCD!E2182</f>
        <v/>
      </c>
      <c r="H2181" s="6">
        <f>IF(RIGHT(J2181,3)="BTB","E","P")</f>
        <v/>
      </c>
      <c r="I2181">
        <f>LOOKUP(F2181,'Facture Chronopost'!L:L,'Facture Chronopost'!H:H)</f>
        <v/>
      </c>
      <c r="J2181" s="6">
        <f>TCD!U2182</f>
        <v/>
      </c>
      <c r="K2181">
        <f>K2180</f>
        <v/>
      </c>
      <c r="L2181" s="151">
        <f>_xlfn.XLOOKUP(F2181,'TCD poids'!A:A,'TCD poids'!C:C)</f>
        <v/>
      </c>
      <c r="M2181">
        <f>TCD!T2182</f>
        <v/>
      </c>
      <c r="N2181">
        <f>IF(I2181="",0.2,LOOKUP(I2181,'Pays TVA'!A:A,'Pays TVA'!B:B))</f>
        <v/>
      </c>
      <c r="O2181" s="151">
        <f>IF(TCD!M2182="","",TCD!M2182)</f>
        <v/>
      </c>
      <c r="P2181" s="151">
        <f>IF(TCD!J2182="","",TCD!J2182)</f>
        <v/>
      </c>
      <c r="Q2181" s="151">
        <f>IF(AND(TCD!L2182="",TCD!Q2182=""),"",IF(SUM(TCD!L2182,TCD!Q2182)&gt;15,29,9.5))</f>
        <v/>
      </c>
      <c r="R2181" s="151">
        <f>_xlfn.XLOOKUP(F2181,TCD!E:E,TCD!K:K,"")</f>
        <v/>
      </c>
      <c r="S2181" s="151">
        <f>IF(TCD!I2182="","",IF(TCD!I2182&gt;8.5,17,8.5))</f>
        <v/>
      </c>
      <c r="T2181" s="151">
        <f>TCD!Y2182</f>
        <v/>
      </c>
    </row>
    <row r="2182">
      <c r="A2182" s="13">
        <f>TCD!V2183</f>
        <v/>
      </c>
      <c r="B2182" s="1">
        <f>B2181</f>
        <v/>
      </c>
      <c r="F2182">
        <f>TCD!E2183</f>
        <v/>
      </c>
      <c r="H2182" s="6">
        <f>IF(RIGHT(J2182,3)="BTB","E","P")</f>
        <v/>
      </c>
      <c r="I2182">
        <f>LOOKUP(F2182,'Facture Chronopost'!L:L,'Facture Chronopost'!H:H)</f>
        <v/>
      </c>
      <c r="J2182" s="6">
        <f>TCD!U2183</f>
        <v/>
      </c>
      <c r="K2182">
        <f>K2181</f>
        <v/>
      </c>
      <c r="L2182" s="151">
        <f>_xlfn.XLOOKUP(F2182,'TCD poids'!A:A,'TCD poids'!C:C)</f>
        <v/>
      </c>
      <c r="M2182">
        <f>TCD!T2183</f>
        <v/>
      </c>
      <c r="N2182">
        <f>IF(I2182="",0.2,LOOKUP(I2182,'Pays TVA'!A:A,'Pays TVA'!B:B))</f>
        <v/>
      </c>
      <c r="O2182" s="151">
        <f>IF(TCD!M2183="","",TCD!M2183)</f>
        <v/>
      </c>
      <c r="P2182" s="151">
        <f>IF(TCD!J2183="","",TCD!J2183)</f>
        <v/>
      </c>
      <c r="Q2182" s="151">
        <f>IF(AND(TCD!L2183="",TCD!Q2183=""),"",IF(SUM(TCD!L2183,TCD!Q2183)&gt;15,29,9.5))</f>
        <v/>
      </c>
      <c r="R2182" s="151">
        <f>_xlfn.XLOOKUP(F2182,TCD!E:E,TCD!K:K,"")</f>
        <v/>
      </c>
      <c r="S2182" s="151">
        <f>IF(TCD!I2183="","",IF(TCD!I2183&gt;8.5,17,8.5))</f>
        <v/>
      </c>
      <c r="T2182" s="151">
        <f>TCD!Y2183</f>
        <v/>
      </c>
    </row>
    <row r="2183">
      <c r="A2183" s="13">
        <f>TCD!V2184</f>
        <v/>
      </c>
      <c r="B2183" s="1">
        <f>B2182</f>
        <v/>
      </c>
      <c r="F2183">
        <f>TCD!E2184</f>
        <v/>
      </c>
      <c r="H2183" s="6">
        <f>IF(RIGHT(J2183,3)="BTB","E","P")</f>
        <v/>
      </c>
      <c r="I2183">
        <f>LOOKUP(F2183,'Facture Chronopost'!L:L,'Facture Chronopost'!H:H)</f>
        <v/>
      </c>
      <c r="J2183" s="6">
        <f>TCD!U2184</f>
        <v/>
      </c>
      <c r="K2183">
        <f>K2182</f>
        <v/>
      </c>
      <c r="L2183" s="151">
        <f>_xlfn.XLOOKUP(F2183,'TCD poids'!A:A,'TCD poids'!C:C)</f>
        <v/>
      </c>
      <c r="M2183">
        <f>TCD!T2184</f>
        <v/>
      </c>
      <c r="N2183">
        <f>IF(I2183="",0.2,LOOKUP(I2183,'Pays TVA'!A:A,'Pays TVA'!B:B))</f>
        <v/>
      </c>
      <c r="O2183" s="151">
        <f>IF(TCD!M2184="","",TCD!M2184)</f>
        <v/>
      </c>
      <c r="P2183" s="151">
        <f>IF(TCD!J2184="","",TCD!J2184)</f>
        <v/>
      </c>
      <c r="Q2183" s="151">
        <f>IF(AND(TCD!L2184="",TCD!Q2184=""),"",IF(SUM(TCD!L2184,TCD!Q2184)&gt;15,29,9.5))</f>
        <v/>
      </c>
      <c r="R2183" s="151">
        <f>_xlfn.XLOOKUP(F2183,TCD!E:E,TCD!K:K,"")</f>
        <v/>
      </c>
      <c r="S2183" s="151">
        <f>IF(TCD!I2184="","",IF(TCD!I2184&gt;8.5,17,8.5))</f>
        <v/>
      </c>
      <c r="T2183" s="151">
        <f>TCD!Y2184</f>
        <v/>
      </c>
    </row>
    <row r="2184">
      <c r="A2184" s="13">
        <f>TCD!V2185</f>
        <v/>
      </c>
      <c r="B2184" s="1">
        <f>B2183</f>
        <v/>
      </c>
      <c r="F2184">
        <f>TCD!E2185</f>
        <v/>
      </c>
      <c r="H2184" s="6">
        <f>IF(RIGHT(J2184,3)="BTB","E","P")</f>
        <v/>
      </c>
      <c r="I2184">
        <f>LOOKUP(F2184,'Facture Chronopost'!L:L,'Facture Chronopost'!H:H)</f>
        <v/>
      </c>
      <c r="J2184" s="6">
        <f>TCD!U2185</f>
        <v/>
      </c>
      <c r="K2184">
        <f>K2183</f>
        <v/>
      </c>
      <c r="L2184" s="151">
        <f>_xlfn.XLOOKUP(F2184,'TCD poids'!A:A,'TCD poids'!C:C)</f>
        <v/>
      </c>
      <c r="M2184">
        <f>TCD!T2185</f>
        <v/>
      </c>
      <c r="N2184">
        <f>IF(I2184="",0.2,LOOKUP(I2184,'Pays TVA'!A:A,'Pays TVA'!B:B))</f>
        <v/>
      </c>
      <c r="O2184" s="151">
        <f>IF(TCD!M2185="","",TCD!M2185)</f>
        <v/>
      </c>
      <c r="P2184" s="151">
        <f>IF(TCD!J2185="","",TCD!J2185)</f>
        <v/>
      </c>
      <c r="Q2184" s="151">
        <f>IF(AND(TCD!L2185="",TCD!Q2185=""),"",IF(SUM(TCD!L2185,TCD!Q2185)&gt;15,29,9.5))</f>
        <v/>
      </c>
      <c r="R2184" s="151">
        <f>_xlfn.XLOOKUP(F2184,TCD!E:E,TCD!K:K,"")</f>
        <v/>
      </c>
      <c r="S2184" s="151">
        <f>IF(TCD!I2185="","",IF(TCD!I2185&gt;8.5,17,8.5))</f>
        <v/>
      </c>
      <c r="T2184" s="151">
        <f>TCD!Y2185</f>
        <v/>
      </c>
    </row>
    <row r="2185">
      <c r="A2185" s="13">
        <f>TCD!V2186</f>
        <v/>
      </c>
      <c r="B2185" s="1">
        <f>B2184</f>
        <v/>
      </c>
      <c r="F2185">
        <f>TCD!E2186</f>
        <v/>
      </c>
      <c r="H2185" s="6">
        <f>IF(RIGHT(J2185,3)="BTB","E","P")</f>
        <v/>
      </c>
      <c r="I2185">
        <f>LOOKUP(F2185,'Facture Chronopost'!L:L,'Facture Chronopost'!H:H)</f>
        <v/>
      </c>
      <c r="J2185" s="6">
        <f>TCD!U2186</f>
        <v/>
      </c>
      <c r="K2185">
        <f>K2184</f>
        <v/>
      </c>
      <c r="L2185" s="151">
        <f>_xlfn.XLOOKUP(F2185,'TCD poids'!A:A,'TCD poids'!C:C)</f>
        <v/>
      </c>
      <c r="M2185">
        <f>TCD!T2186</f>
        <v/>
      </c>
      <c r="N2185">
        <f>IF(I2185="",0.2,LOOKUP(I2185,'Pays TVA'!A:A,'Pays TVA'!B:B))</f>
        <v/>
      </c>
      <c r="O2185" s="151">
        <f>IF(TCD!M2186="","",TCD!M2186)</f>
        <v/>
      </c>
      <c r="P2185" s="151">
        <f>IF(TCD!J2186="","",TCD!J2186)</f>
        <v/>
      </c>
      <c r="Q2185" s="151">
        <f>IF(AND(TCD!L2186="",TCD!Q2186=""),"",IF(SUM(TCD!L2186,TCD!Q2186)&gt;15,29,9.5))</f>
        <v/>
      </c>
      <c r="R2185" s="151">
        <f>_xlfn.XLOOKUP(F2185,TCD!E:E,TCD!K:K,"")</f>
        <v/>
      </c>
      <c r="S2185" s="151">
        <f>IF(TCD!I2186="","",IF(TCD!I2186&gt;8.5,17,8.5))</f>
        <v/>
      </c>
      <c r="T2185" s="151">
        <f>TCD!Y2186</f>
        <v/>
      </c>
    </row>
    <row r="2186">
      <c r="A2186" s="13">
        <f>TCD!V2187</f>
        <v/>
      </c>
      <c r="B2186" s="1">
        <f>B2185</f>
        <v/>
      </c>
      <c r="F2186">
        <f>TCD!E2187</f>
        <v/>
      </c>
      <c r="H2186" s="6">
        <f>IF(RIGHT(J2186,3)="BTB","E","P")</f>
        <v/>
      </c>
      <c r="I2186">
        <f>LOOKUP(F2186,'Facture Chronopost'!L:L,'Facture Chronopost'!H:H)</f>
        <v/>
      </c>
      <c r="J2186" s="6">
        <f>TCD!U2187</f>
        <v/>
      </c>
      <c r="K2186">
        <f>K2185</f>
        <v/>
      </c>
      <c r="L2186" s="151">
        <f>_xlfn.XLOOKUP(F2186,'TCD poids'!A:A,'TCD poids'!C:C)</f>
        <v/>
      </c>
      <c r="M2186">
        <f>TCD!T2187</f>
        <v/>
      </c>
      <c r="N2186">
        <f>IF(I2186="",0.2,LOOKUP(I2186,'Pays TVA'!A:A,'Pays TVA'!B:B))</f>
        <v/>
      </c>
      <c r="O2186" s="151">
        <f>IF(TCD!M2187="","",TCD!M2187)</f>
        <v/>
      </c>
      <c r="P2186" s="151">
        <f>IF(TCD!J2187="","",TCD!J2187)</f>
        <v/>
      </c>
      <c r="Q2186" s="151">
        <f>IF(AND(TCD!L2187="",TCD!Q2187=""),"",IF(SUM(TCD!L2187,TCD!Q2187)&gt;15,29,9.5))</f>
        <v/>
      </c>
      <c r="R2186" s="151">
        <f>_xlfn.XLOOKUP(F2186,TCD!E:E,TCD!K:K,"")</f>
        <v/>
      </c>
      <c r="S2186" s="151">
        <f>IF(TCD!I2187="","",IF(TCD!I2187&gt;8.5,17,8.5))</f>
        <v/>
      </c>
      <c r="T2186" s="151">
        <f>TCD!Y2187</f>
        <v/>
      </c>
    </row>
    <row r="2187">
      <c r="A2187" s="13">
        <f>TCD!V2188</f>
        <v/>
      </c>
      <c r="B2187" s="1">
        <f>B2186</f>
        <v/>
      </c>
      <c r="F2187">
        <f>TCD!E2188</f>
        <v/>
      </c>
      <c r="H2187" s="6">
        <f>IF(RIGHT(J2187,3)="BTB","E","P")</f>
        <v/>
      </c>
      <c r="I2187">
        <f>LOOKUP(F2187,'Facture Chronopost'!L:L,'Facture Chronopost'!H:H)</f>
        <v/>
      </c>
      <c r="J2187" s="6">
        <f>TCD!U2188</f>
        <v/>
      </c>
      <c r="K2187">
        <f>K2186</f>
        <v/>
      </c>
      <c r="L2187" s="151">
        <f>_xlfn.XLOOKUP(F2187,'TCD poids'!A:A,'TCD poids'!C:C)</f>
        <v/>
      </c>
      <c r="M2187">
        <f>TCD!T2188</f>
        <v/>
      </c>
      <c r="N2187">
        <f>IF(I2187="",0.2,LOOKUP(I2187,'Pays TVA'!A:A,'Pays TVA'!B:B))</f>
        <v/>
      </c>
      <c r="O2187" s="151">
        <f>IF(TCD!M2188="","",TCD!M2188)</f>
        <v/>
      </c>
      <c r="P2187" s="151">
        <f>IF(TCD!J2188="","",TCD!J2188)</f>
        <v/>
      </c>
      <c r="Q2187" s="151">
        <f>IF(AND(TCD!L2188="",TCD!Q2188=""),"",IF(SUM(TCD!L2188,TCD!Q2188)&gt;15,29,9.5))</f>
        <v/>
      </c>
      <c r="R2187" s="151">
        <f>_xlfn.XLOOKUP(F2187,TCD!E:E,TCD!K:K,"")</f>
        <v/>
      </c>
      <c r="S2187" s="151">
        <f>IF(TCD!I2188="","",IF(TCD!I2188&gt;8.5,17,8.5))</f>
        <v/>
      </c>
      <c r="T2187" s="151">
        <f>TCD!Y2188</f>
        <v/>
      </c>
    </row>
    <row r="2188">
      <c r="A2188" s="13">
        <f>TCD!V2189</f>
        <v/>
      </c>
      <c r="B2188" s="1">
        <f>B2187</f>
        <v/>
      </c>
      <c r="F2188">
        <f>TCD!E2189</f>
        <v/>
      </c>
      <c r="H2188" s="6">
        <f>IF(RIGHT(J2188,3)="BTB","E","P")</f>
        <v/>
      </c>
      <c r="I2188">
        <f>LOOKUP(F2188,'Facture Chronopost'!L:L,'Facture Chronopost'!H:H)</f>
        <v/>
      </c>
      <c r="J2188" s="6">
        <f>TCD!U2189</f>
        <v/>
      </c>
      <c r="K2188">
        <f>K2187</f>
        <v/>
      </c>
      <c r="L2188" s="151">
        <f>_xlfn.XLOOKUP(F2188,'TCD poids'!A:A,'TCD poids'!C:C)</f>
        <v/>
      </c>
      <c r="M2188">
        <f>TCD!T2189</f>
        <v/>
      </c>
      <c r="N2188">
        <f>IF(I2188="",0.2,LOOKUP(I2188,'Pays TVA'!A:A,'Pays TVA'!B:B))</f>
        <v/>
      </c>
      <c r="O2188" s="151">
        <f>IF(TCD!M2189="","",TCD!M2189)</f>
        <v/>
      </c>
      <c r="P2188" s="151">
        <f>IF(TCD!J2189="","",TCD!J2189)</f>
        <v/>
      </c>
      <c r="Q2188" s="151">
        <f>IF(AND(TCD!L2189="",TCD!Q2189=""),"",IF(SUM(TCD!L2189,TCD!Q2189)&gt;15,29,9.5))</f>
        <v/>
      </c>
      <c r="R2188" s="151">
        <f>_xlfn.XLOOKUP(F2188,TCD!E:E,TCD!K:K,"")</f>
        <v/>
      </c>
      <c r="S2188" s="151">
        <f>IF(TCD!I2189="","",IF(TCD!I2189&gt;8.5,17,8.5))</f>
        <v/>
      </c>
      <c r="T2188" s="151">
        <f>TCD!Y2189</f>
        <v/>
      </c>
    </row>
    <row r="2189">
      <c r="A2189" s="13">
        <f>TCD!V2190</f>
        <v/>
      </c>
      <c r="B2189" s="1">
        <f>B2188</f>
        <v/>
      </c>
      <c r="F2189">
        <f>TCD!E2190</f>
        <v/>
      </c>
      <c r="H2189" s="6">
        <f>IF(RIGHT(J2189,3)="BTB","E","P")</f>
        <v/>
      </c>
      <c r="I2189">
        <f>LOOKUP(F2189,'Facture Chronopost'!L:L,'Facture Chronopost'!H:H)</f>
        <v/>
      </c>
      <c r="J2189" s="6">
        <f>TCD!U2190</f>
        <v/>
      </c>
      <c r="K2189">
        <f>K2188</f>
        <v/>
      </c>
      <c r="L2189" s="151">
        <f>_xlfn.XLOOKUP(F2189,'TCD poids'!A:A,'TCD poids'!C:C)</f>
        <v/>
      </c>
      <c r="M2189">
        <f>TCD!T2190</f>
        <v/>
      </c>
      <c r="N2189">
        <f>IF(I2189="",0.2,LOOKUP(I2189,'Pays TVA'!A:A,'Pays TVA'!B:B))</f>
        <v/>
      </c>
      <c r="O2189" s="151">
        <f>IF(TCD!M2190="","",TCD!M2190)</f>
        <v/>
      </c>
      <c r="P2189" s="151">
        <f>IF(TCD!J2190="","",TCD!J2190)</f>
        <v/>
      </c>
      <c r="Q2189" s="151">
        <f>IF(AND(TCD!L2190="",TCD!Q2190=""),"",IF(SUM(TCD!L2190,TCD!Q2190)&gt;15,29,9.5))</f>
        <v/>
      </c>
      <c r="R2189" s="151">
        <f>_xlfn.XLOOKUP(F2189,TCD!E:E,TCD!K:K,"")</f>
        <v/>
      </c>
      <c r="S2189" s="151">
        <f>IF(TCD!I2190="","",IF(TCD!I2190&gt;8.5,17,8.5))</f>
        <v/>
      </c>
      <c r="T2189" s="151">
        <f>TCD!Y2190</f>
        <v/>
      </c>
    </row>
    <row r="2190">
      <c r="A2190" s="13">
        <f>TCD!V2191</f>
        <v/>
      </c>
      <c r="B2190" s="1">
        <f>B2189</f>
        <v/>
      </c>
      <c r="F2190">
        <f>TCD!E2191</f>
        <v/>
      </c>
      <c r="H2190" s="6">
        <f>IF(RIGHT(J2190,3)="BTB","E","P")</f>
        <v/>
      </c>
      <c r="I2190">
        <f>LOOKUP(F2190,'Facture Chronopost'!L:L,'Facture Chronopost'!H:H)</f>
        <v/>
      </c>
      <c r="J2190" s="6">
        <f>TCD!U2191</f>
        <v/>
      </c>
      <c r="K2190">
        <f>K2189</f>
        <v/>
      </c>
      <c r="L2190" s="151">
        <f>_xlfn.XLOOKUP(F2190,'TCD poids'!A:A,'TCD poids'!C:C)</f>
        <v/>
      </c>
      <c r="M2190">
        <f>TCD!T2191</f>
        <v/>
      </c>
      <c r="N2190">
        <f>IF(I2190="",0.2,LOOKUP(I2190,'Pays TVA'!A:A,'Pays TVA'!B:B))</f>
        <v/>
      </c>
      <c r="O2190" s="151">
        <f>IF(TCD!M2191="","",TCD!M2191)</f>
        <v/>
      </c>
      <c r="P2190" s="151">
        <f>IF(TCD!J2191="","",TCD!J2191)</f>
        <v/>
      </c>
      <c r="Q2190" s="151">
        <f>IF(AND(TCD!L2191="",TCD!Q2191=""),"",IF(SUM(TCD!L2191,TCD!Q2191)&gt;15,29,9.5))</f>
        <v/>
      </c>
      <c r="R2190" s="151">
        <f>_xlfn.XLOOKUP(F2190,TCD!E:E,TCD!K:K,"")</f>
        <v/>
      </c>
      <c r="S2190" s="151">
        <f>IF(TCD!I2191="","",IF(TCD!I2191&gt;8.5,17,8.5))</f>
        <v/>
      </c>
      <c r="T2190" s="151">
        <f>TCD!Y2191</f>
        <v/>
      </c>
    </row>
    <row r="2191">
      <c r="A2191" s="13">
        <f>TCD!V2192</f>
        <v/>
      </c>
      <c r="B2191" s="1">
        <f>B2190</f>
        <v/>
      </c>
      <c r="F2191">
        <f>TCD!E2192</f>
        <v/>
      </c>
      <c r="H2191" s="6">
        <f>IF(RIGHT(J2191,3)="BTB","E","P")</f>
        <v/>
      </c>
      <c r="I2191">
        <f>LOOKUP(F2191,'Facture Chronopost'!L:L,'Facture Chronopost'!H:H)</f>
        <v/>
      </c>
      <c r="J2191" s="6">
        <f>TCD!U2192</f>
        <v/>
      </c>
      <c r="K2191">
        <f>K2190</f>
        <v/>
      </c>
      <c r="L2191" s="151">
        <f>_xlfn.XLOOKUP(F2191,'TCD poids'!A:A,'TCD poids'!C:C)</f>
        <v/>
      </c>
      <c r="M2191">
        <f>TCD!T2192</f>
        <v/>
      </c>
      <c r="N2191">
        <f>IF(I2191="",0.2,LOOKUP(I2191,'Pays TVA'!A:A,'Pays TVA'!B:B))</f>
        <v/>
      </c>
      <c r="O2191" s="151">
        <f>IF(TCD!M2192="","",TCD!M2192)</f>
        <v/>
      </c>
      <c r="P2191" s="151">
        <f>IF(TCD!J2192="","",TCD!J2192)</f>
        <v/>
      </c>
      <c r="Q2191" s="151">
        <f>IF(AND(TCD!L2192="",TCD!Q2192=""),"",IF(SUM(TCD!L2192,TCD!Q2192)&gt;15,29,9.5))</f>
        <v/>
      </c>
      <c r="R2191" s="151">
        <f>_xlfn.XLOOKUP(F2191,TCD!E:E,TCD!K:K,"")</f>
        <v/>
      </c>
      <c r="S2191" s="151">
        <f>IF(TCD!I2192="","",IF(TCD!I2192&gt;8.5,17,8.5))</f>
        <v/>
      </c>
      <c r="T2191" s="151">
        <f>TCD!Y2192</f>
        <v/>
      </c>
    </row>
    <row r="2192">
      <c r="A2192" s="13">
        <f>TCD!V2193</f>
        <v/>
      </c>
      <c r="B2192" s="1">
        <f>B2191</f>
        <v/>
      </c>
      <c r="F2192">
        <f>TCD!E2193</f>
        <v/>
      </c>
      <c r="H2192" s="6">
        <f>IF(RIGHT(J2192,3)="BTB","E","P")</f>
        <v/>
      </c>
      <c r="I2192">
        <f>LOOKUP(F2192,'Facture Chronopost'!L:L,'Facture Chronopost'!H:H)</f>
        <v/>
      </c>
      <c r="J2192" s="6">
        <f>TCD!U2193</f>
        <v/>
      </c>
      <c r="K2192">
        <f>K2191</f>
        <v/>
      </c>
      <c r="L2192" s="151">
        <f>_xlfn.XLOOKUP(F2192,'TCD poids'!A:A,'TCD poids'!C:C)</f>
        <v/>
      </c>
      <c r="M2192">
        <f>TCD!T2193</f>
        <v/>
      </c>
      <c r="N2192">
        <f>IF(I2192="",0.2,LOOKUP(I2192,'Pays TVA'!A:A,'Pays TVA'!B:B))</f>
        <v/>
      </c>
      <c r="O2192" s="151">
        <f>IF(TCD!M2193="","",TCD!M2193)</f>
        <v/>
      </c>
      <c r="P2192" s="151">
        <f>IF(TCD!J2193="","",TCD!J2193)</f>
        <v/>
      </c>
      <c r="Q2192" s="151">
        <f>IF(AND(TCD!L2193="",TCD!Q2193=""),"",IF(SUM(TCD!L2193,TCD!Q2193)&gt;15,29,9.5))</f>
        <v/>
      </c>
      <c r="R2192" s="151">
        <f>_xlfn.XLOOKUP(F2192,TCD!E:E,TCD!K:K,"")</f>
        <v/>
      </c>
      <c r="S2192" s="151">
        <f>IF(TCD!I2193="","",IF(TCD!I2193&gt;8.5,17,8.5))</f>
        <v/>
      </c>
      <c r="T2192" s="151">
        <f>TCD!Y2193</f>
        <v/>
      </c>
    </row>
    <row r="2193">
      <c r="A2193" s="13">
        <f>TCD!V2194</f>
        <v/>
      </c>
      <c r="B2193" s="1">
        <f>B2192</f>
        <v/>
      </c>
      <c r="F2193">
        <f>TCD!E2194</f>
        <v/>
      </c>
      <c r="H2193" s="6">
        <f>IF(RIGHT(J2193,3)="BTB","E","P")</f>
        <v/>
      </c>
      <c r="I2193">
        <f>LOOKUP(F2193,'Facture Chronopost'!L:L,'Facture Chronopost'!H:H)</f>
        <v/>
      </c>
      <c r="J2193" s="6">
        <f>TCD!U2194</f>
        <v/>
      </c>
      <c r="K2193">
        <f>K2192</f>
        <v/>
      </c>
      <c r="L2193" s="151">
        <f>_xlfn.XLOOKUP(F2193,'TCD poids'!A:A,'TCD poids'!C:C)</f>
        <v/>
      </c>
      <c r="M2193">
        <f>TCD!T2194</f>
        <v/>
      </c>
      <c r="N2193">
        <f>IF(I2193="",0.2,LOOKUP(I2193,'Pays TVA'!A:A,'Pays TVA'!B:B))</f>
        <v/>
      </c>
      <c r="O2193" s="151">
        <f>IF(TCD!M2194="","",TCD!M2194)</f>
        <v/>
      </c>
      <c r="P2193" s="151">
        <f>IF(TCD!J2194="","",TCD!J2194)</f>
        <v/>
      </c>
      <c r="Q2193" s="151">
        <f>IF(AND(TCD!L2194="",TCD!Q2194=""),"",IF(SUM(TCD!L2194,TCD!Q2194)&gt;15,29,9.5))</f>
        <v/>
      </c>
      <c r="R2193" s="151">
        <f>_xlfn.XLOOKUP(F2193,TCD!E:E,TCD!K:K,"")</f>
        <v/>
      </c>
      <c r="S2193" s="151">
        <f>IF(TCD!I2194="","",IF(TCD!I2194&gt;8.5,17,8.5))</f>
        <v/>
      </c>
      <c r="T2193" s="151">
        <f>TCD!Y2194</f>
        <v/>
      </c>
    </row>
    <row r="2194">
      <c r="A2194" s="13">
        <f>TCD!V2195</f>
        <v/>
      </c>
      <c r="B2194" s="1">
        <f>B2193</f>
        <v/>
      </c>
      <c r="F2194">
        <f>TCD!E2195</f>
        <v/>
      </c>
      <c r="H2194" s="6">
        <f>IF(RIGHT(J2194,3)="BTB","E","P")</f>
        <v/>
      </c>
      <c r="I2194">
        <f>LOOKUP(F2194,'Facture Chronopost'!L:L,'Facture Chronopost'!H:H)</f>
        <v/>
      </c>
      <c r="J2194" s="6">
        <f>TCD!U2195</f>
        <v/>
      </c>
      <c r="K2194">
        <f>K2193</f>
        <v/>
      </c>
      <c r="L2194" s="151">
        <f>_xlfn.XLOOKUP(F2194,'TCD poids'!A:A,'TCD poids'!C:C)</f>
        <v/>
      </c>
      <c r="M2194">
        <f>TCD!T2195</f>
        <v/>
      </c>
      <c r="N2194">
        <f>IF(I2194="",0.2,LOOKUP(I2194,'Pays TVA'!A:A,'Pays TVA'!B:B))</f>
        <v/>
      </c>
      <c r="O2194" s="151">
        <f>IF(TCD!M2195="","",TCD!M2195)</f>
        <v/>
      </c>
      <c r="P2194" s="151">
        <f>IF(TCD!J2195="","",TCD!J2195)</f>
        <v/>
      </c>
      <c r="Q2194" s="151">
        <f>IF(AND(TCD!L2195="",TCD!Q2195=""),"",IF(SUM(TCD!L2195,TCD!Q2195)&gt;15,29,9.5))</f>
        <v/>
      </c>
      <c r="R2194" s="151">
        <f>_xlfn.XLOOKUP(F2194,TCD!E:E,TCD!K:K,"")</f>
        <v/>
      </c>
      <c r="S2194" s="151">
        <f>IF(TCD!I2195="","",IF(TCD!I2195&gt;8.5,17,8.5))</f>
        <v/>
      </c>
      <c r="T2194" s="151">
        <f>TCD!Y2195</f>
        <v/>
      </c>
    </row>
    <row r="2195">
      <c r="A2195" s="13">
        <f>TCD!V2196</f>
        <v/>
      </c>
      <c r="B2195" s="1">
        <f>B2194</f>
        <v/>
      </c>
      <c r="F2195">
        <f>TCD!E2196</f>
        <v/>
      </c>
      <c r="H2195" s="6">
        <f>IF(RIGHT(J2195,3)="BTB","E","P")</f>
        <v/>
      </c>
      <c r="I2195">
        <f>LOOKUP(F2195,'Facture Chronopost'!L:L,'Facture Chronopost'!H:H)</f>
        <v/>
      </c>
      <c r="J2195" s="6">
        <f>TCD!U2196</f>
        <v/>
      </c>
      <c r="K2195">
        <f>K2194</f>
        <v/>
      </c>
      <c r="L2195" s="151">
        <f>_xlfn.XLOOKUP(F2195,'TCD poids'!A:A,'TCD poids'!C:C)</f>
        <v/>
      </c>
      <c r="M2195">
        <f>TCD!T2196</f>
        <v/>
      </c>
      <c r="N2195">
        <f>IF(I2195="",0.2,LOOKUP(I2195,'Pays TVA'!A:A,'Pays TVA'!B:B))</f>
        <v/>
      </c>
      <c r="O2195" s="151">
        <f>IF(TCD!M2196="","",TCD!M2196)</f>
        <v/>
      </c>
      <c r="P2195" s="151">
        <f>IF(TCD!J2196="","",TCD!J2196)</f>
        <v/>
      </c>
      <c r="Q2195" s="151">
        <f>IF(AND(TCD!L2196="",TCD!Q2196=""),"",IF(SUM(TCD!L2196,TCD!Q2196)&gt;15,29,9.5))</f>
        <v/>
      </c>
      <c r="R2195" s="151">
        <f>_xlfn.XLOOKUP(F2195,TCD!E:E,TCD!K:K,"")</f>
        <v/>
      </c>
      <c r="S2195" s="151">
        <f>IF(TCD!I2196="","",IF(TCD!I2196&gt;8.5,17,8.5))</f>
        <v/>
      </c>
      <c r="T2195" s="151">
        <f>TCD!Y2196</f>
        <v/>
      </c>
    </row>
    <row r="2196">
      <c r="A2196" s="13">
        <f>TCD!V2197</f>
        <v/>
      </c>
      <c r="B2196" s="1">
        <f>B2195</f>
        <v/>
      </c>
      <c r="F2196">
        <f>TCD!E2197</f>
        <v/>
      </c>
      <c r="H2196" s="6">
        <f>IF(RIGHT(J2196,3)="BTB","E","P")</f>
        <v/>
      </c>
      <c r="I2196">
        <f>LOOKUP(F2196,'Facture Chronopost'!L:L,'Facture Chronopost'!H:H)</f>
        <v/>
      </c>
      <c r="J2196" s="6">
        <f>TCD!U2197</f>
        <v/>
      </c>
      <c r="K2196">
        <f>K2195</f>
        <v/>
      </c>
      <c r="L2196" s="151">
        <f>_xlfn.XLOOKUP(F2196,'TCD poids'!A:A,'TCD poids'!C:C)</f>
        <v/>
      </c>
      <c r="M2196">
        <f>TCD!T2197</f>
        <v/>
      </c>
      <c r="N2196">
        <f>IF(I2196="",0.2,LOOKUP(I2196,'Pays TVA'!A:A,'Pays TVA'!B:B))</f>
        <v/>
      </c>
      <c r="O2196" s="151">
        <f>IF(TCD!M2197="","",TCD!M2197)</f>
        <v/>
      </c>
      <c r="P2196" s="151">
        <f>IF(TCD!J2197="","",TCD!J2197)</f>
        <v/>
      </c>
      <c r="Q2196" s="151">
        <f>IF(AND(TCD!L2197="",TCD!Q2197=""),"",IF(SUM(TCD!L2197,TCD!Q2197)&gt;15,29,9.5))</f>
        <v/>
      </c>
      <c r="R2196" s="151">
        <f>_xlfn.XLOOKUP(F2196,TCD!E:E,TCD!K:K,"")</f>
        <v/>
      </c>
      <c r="S2196" s="151">
        <f>IF(TCD!I2197="","",IF(TCD!I2197&gt;8.5,17,8.5))</f>
        <v/>
      </c>
      <c r="T2196" s="151">
        <f>TCD!Y2197</f>
        <v/>
      </c>
    </row>
    <row r="2197">
      <c r="A2197" s="13">
        <f>TCD!V2198</f>
        <v/>
      </c>
      <c r="B2197" s="1">
        <f>B2196</f>
        <v/>
      </c>
      <c r="F2197">
        <f>TCD!E2198</f>
        <v/>
      </c>
      <c r="H2197" s="6">
        <f>IF(RIGHT(J2197,3)="BTB","E","P")</f>
        <v/>
      </c>
      <c r="I2197">
        <f>LOOKUP(F2197,'Facture Chronopost'!L:L,'Facture Chronopost'!H:H)</f>
        <v/>
      </c>
      <c r="J2197" s="6">
        <f>TCD!U2198</f>
        <v/>
      </c>
      <c r="K2197">
        <f>K2196</f>
        <v/>
      </c>
      <c r="L2197" s="151">
        <f>_xlfn.XLOOKUP(F2197,'TCD poids'!A:A,'TCD poids'!C:C)</f>
        <v/>
      </c>
      <c r="M2197">
        <f>TCD!T2198</f>
        <v/>
      </c>
      <c r="N2197">
        <f>IF(I2197="",0.2,LOOKUP(I2197,'Pays TVA'!A:A,'Pays TVA'!B:B))</f>
        <v/>
      </c>
      <c r="O2197" s="151">
        <f>IF(TCD!M2198="","",TCD!M2198)</f>
        <v/>
      </c>
      <c r="P2197" s="151">
        <f>IF(TCD!J2198="","",TCD!J2198)</f>
        <v/>
      </c>
      <c r="Q2197" s="151">
        <f>IF(AND(TCD!L2198="",TCD!Q2198=""),"",IF(SUM(TCD!L2198,TCD!Q2198)&gt;15,29,9.5))</f>
        <v/>
      </c>
      <c r="R2197" s="151">
        <f>_xlfn.XLOOKUP(F2197,TCD!E:E,TCD!K:K,"")</f>
        <v/>
      </c>
      <c r="S2197" s="151">
        <f>IF(TCD!I2198="","",IF(TCD!I2198&gt;8.5,17,8.5))</f>
        <v/>
      </c>
      <c r="T2197" s="151">
        <f>TCD!Y2198</f>
        <v/>
      </c>
    </row>
    <row r="2198">
      <c r="A2198" s="13">
        <f>TCD!V2199</f>
        <v/>
      </c>
      <c r="B2198" s="1">
        <f>B2197</f>
        <v/>
      </c>
      <c r="F2198">
        <f>TCD!E2199</f>
        <v/>
      </c>
      <c r="H2198" s="6">
        <f>IF(RIGHT(J2198,3)="BTB","E","P")</f>
        <v/>
      </c>
      <c r="I2198">
        <f>LOOKUP(F2198,'Facture Chronopost'!L:L,'Facture Chronopost'!H:H)</f>
        <v/>
      </c>
      <c r="J2198" s="6">
        <f>TCD!U2199</f>
        <v/>
      </c>
      <c r="K2198">
        <f>K2197</f>
        <v/>
      </c>
      <c r="L2198" s="151">
        <f>_xlfn.XLOOKUP(F2198,'TCD poids'!A:A,'TCD poids'!C:C)</f>
        <v/>
      </c>
      <c r="M2198">
        <f>TCD!T2199</f>
        <v/>
      </c>
      <c r="N2198">
        <f>IF(I2198="",0.2,LOOKUP(I2198,'Pays TVA'!A:A,'Pays TVA'!B:B))</f>
        <v/>
      </c>
      <c r="O2198" s="151">
        <f>IF(TCD!M2199="","",TCD!M2199)</f>
        <v/>
      </c>
      <c r="P2198" s="151">
        <f>IF(TCD!J2199="","",TCD!J2199)</f>
        <v/>
      </c>
      <c r="Q2198" s="151">
        <f>IF(AND(TCD!L2199="",TCD!Q2199=""),"",IF(SUM(TCD!L2199,TCD!Q2199)&gt;15,29,9.5))</f>
        <v/>
      </c>
      <c r="R2198" s="151">
        <f>_xlfn.XLOOKUP(F2198,TCD!E:E,TCD!K:K,"")</f>
        <v/>
      </c>
      <c r="S2198" s="151">
        <f>IF(TCD!I2199="","",IF(TCD!I2199&gt;8.5,17,8.5))</f>
        <v/>
      </c>
      <c r="T2198" s="151">
        <f>TCD!Y2199</f>
        <v/>
      </c>
    </row>
    <row r="2199">
      <c r="A2199" s="13">
        <f>TCD!V2200</f>
        <v/>
      </c>
      <c r="B2199" s="1">
        <f>B2198</f>
        <v/>
      </c>
      <c r="F2199">
        <f>TCD!E2200</f>
        <v/>
      </c>
      <c r="H2199" s="6">
        <f>IF(RIGHT(J2199,3)="BTB","E","P")</f>
        <v/>
      </c>
      <c r="I2199">
        <f>LOOKUP(F2199,'Facture Chronopost'!L:L,'Facture Chronopost'!H:H)</f>
        <v/>
      </c>
      <c r="J2199" s="6">
        <f>TCD!U2200</f>
        <v/>
      </c>
      <c r="K2199">
        <f>K2198</f>
        <v/>
      </c>
      <c r="L2199" s="151">
        <f>_xlfn.XLOOKUP(F2199,'TCD poids'!A:A,'TCD poids'!C:C)</f>
        <v/>
      </c>
      <c r="M2199">
        <f>TCD!T2200</f>
        <v/>
      </c>
      <c r="N2199">
        <f>IF(I2199="",0.2,LOOKUP(I2199,'Pays TVA'!A:A,'Pays TVA'!B:B))</f>
        <v/>
      </c>
      <c r="O2199" s="151">
        <f>IF(TCD!M2200="","",TCD!M2200)</f>
        <v/>
      </c>
      <c r="P2199" s="151">
        <f>IF(TCD!J2200="","",TCD!J2200)</f>
        <v/>
      </c>
      <c r="Q2199" s="151">
        <f>IF(AND(TCD!L2200="",TCD!Q2200=""),"",IF(SUM(TCD!L2200,TCD!Q2200)&gt;15,29,9.5))</f>
        <v/>
      </c>
      <c r="R2199" s="151">
        <f>_xlfn.XLOOKUP(F2199,TCD!E:E,TCD!K:K,"")</f>
        <v/>
      </c>
      <c r="S2199" s="151">
        <f>IF(TCD!I2200="","",IF(TCD!I2200&gt;8.5,17,8.5))</f>
        <v/>
      </c>
      <c r="T2199" s="151">
        <f>TCD!Y2200</f>
        <v/>
      </c>
    </row>
    <row r="2200">
      <c r="A2200" s="13">
        <f>TCD!V2201</f>
        <v/>
      </c>
      <c r="B2200" s="1">
        <f>B2199</f>
        <v/>
      </c>
      <c r="F2200">
        <f>TCD!E2201</f>
        <v/>
      </c>
      <c r="H2200" s="6">
        <f>IF(RIGHT(J2200,3)="BTB","E","P")</f>
        <v/>
      </c>
      <c r="I2200">
        <f>LOOKUP(F2200,'Facture Chronopost'!L:L,'Facture Chronopost'!H:H)</f>
        <v/>
      </c>
      <c r="J2200" s="6">
        <f>TCD!U2201</f>
        <v/>
      </c>
      <c r="K2200">
        <f>K2199</f>
        <v/>
      </c>
      <c r="L2200" s="151">
        <f>_xlfn.XLOOKUP(F2200,'TCD poids'!A:A,'TCD poids'!C:C)</f>
        <v/>
      </c>
      <c r="M2200">
        <f>TCD!T2201</f>
        <v/>
      </c>
      <c r="N2200">
        <f>IF(I2200="",0.2,LOOKUP(I2200,'Pays TVA'!A:A,'Pays TVA'!B:B))</f>
        <v/>
      </c>
      <c r="O2200" s="151">
        <f>IF(TCD!M2201="","",TCD!M2201)</f>
        <v/>
      </c>
      <c r="P2200" s="151">
        <f>IF(TCD!J2201="","",TCD!J2201)</f>
        <v/>
      </c>
      <c r="Q2200" s="151">
        <f>IF(AND(TCD!L2201="",TCD!Q2201=""),"",IF(SUM(TCD!L2201,TCD!Q2201)&gt;15,29,9.5))</f>
        <v/>
      </c>
      <c r="R2200" s="151">
        <f>_xlfn.XLOOKUP(F2200,TCD!E:E,TCD!K:K,"")</f>
        <v/>
      </c>
      <c r="S2200" s="151">
        <f>IF(TCD!I2201="","",IF(TCD!I2201&gt;8.5,17,8.5))</f>
        <v/>
      </c>
      <c r="T2200" s="151">
        <f>TCD!Y2201</f>
        <v/>
      </c>
    </row>
    <row r="2201">
      <c r="A2201" s="13">
        <f>TCD!V2202</f>
        <v/>
      </c>
      <c r="B2201" s="1">
        <f>B2200</f>
        <v/>
      </c>
      <c r="F2201">
        <f>TCD!E2202</f>
        <v/>
      </c>
      <c r="H2201" s="6">
        <f>IF(RIGHT(J2201,3)="BTB","E","P")</f>
        <v/>
      </c>
      <c r="I2201">
        <f>LOOKUP(F2201,'Facture Chronopost'!L:L,'Facture Chronopost'!H:H)</f>
        <v/>
      </c>
      <c r="J2201" s="6">
        <f>TCD!U2202</f>
        <v/>
      </c>
      <c r="K2201">
        <f>K2200</f>
        <v/>
      </c>
      <c r="L2201" s="151">
        <f>_xlfn.XLOOKUP(F2201,'TCD poids'!A:A,'TCD poids'!C:C)</f>
        <v/>
      </c>
      <c r="M2201">
        <f>TCD!T2202</f>
        <v/>
      </c>
      <c r="N2201">
        <f>IF(I2201="",0.2,LOOKUP(I2201,'Pays TVA'!A:A,'Pays TVA'!B:B))</f>
        <v/>
      </c>
      <c r="O2201" s="151">
        <f>IF(TCD!M2202="","",TCD!M2202)</f>
        <v/>
      </c>
      <c r="P2201" s="151">
        <f>IF(TCD!J2202="","",TCD!J2202)</f>
        <v/>
      </c>
      <c r="Q2201" s="151">
        <f>IF(AND(TCD!L2202="",TCD!Q2202=""),"",IF(SUM(TCD!L2202,TCD!Q2202)&gt;15,29,9.5))</f>
        <v/>
      </c>
      <c r="R2201" s="151">
        <f>_xlfn.XLOOKUP(F2201,TCD!E:E,TCD!K:K,"")</f>
        <v/>
      </c>
      <c r="S2201" s="151">
        <f>IF(TCD!I2202="","",IF(TCD!I2202&gt;8.5,17,8.5))</f>
        <v/>
      </c>
      <c r="T2201" s="151">
        <f>TCD!Y2202</f>
        <v/>
      </c>
    </row>
    <row r="2202">
      <c r="A2202" s="13">
        <f>TCD!V2203</f>
        <v/>
      </c>
      <c r="B2202" s="1">
        <f>B2201</f>
        <v/>
      </c>
      <c r="F2202">
        <f>TCD!E2203</f>
        <v/>
      </c>
      <c r="H2202" s="6">
        <f>IF(RIGHT(J2202,3)="BTB","E","P")</f>
        <v/>
      </c>
      <c r="I2202">
        <f>LOOKUP(F2202,'Facture Chronopost'!L:L,'Facture Chronopost'!H:H)</f>
        <v/>
      </c>
      <c r="J2202" s="6">
        <f>TCD!U2203</f>
        <v/>
      </c>
      <c r="K2202">
        <f>K2201</f>
        <v/>
      </c>
      <c r="L2202" s="151">
        <f>_xlfn.XLOOKUP(F2202,'TCD poids'!A:A,'TCD poids'!C:C)</f>
        <v/>
      </c>
      <c r="M2202">
        <f>TCD!T2203</f>
        <v/>
      </c>
      <c r="N2202">
        <f>IF(I2202="",0.2,LOOKUP(I2202,'Pays TVA'!A:A,'Pays TVA'!B:B))</f>
        <v/>
      </c>
      <c r="O2202" s="151">
        <f>IF(TCD!M2203="","",TCD!M2203)</f>
        <v/>
      </c>
      <c r="P2202" s="151">
        <f>IF(TCD!J2203="","",TCD!J2203)</f>
        <v/>
      </c>
      <c r="Q2202" s="151">
        <f>IF(AND(TCD!L2203="",TCD!Q2203=""),"",IF(SUM(TCD!L2203,TCD!Q2203)&gt;15,29,9.5))</f>
        <v/>
      </c>
      <c r="R2202" s="151">
        <f>_xlfn.XLOOKUP(F2202,TCD!E:E,TCD!K:K,"")</f>
        <v/>
      </c>
      <c r="S2202" s="151">
        <f>IF(TCD!I2203="","",IF(TCD!I2203&gt;8.5,17,8.5))</f>
        <v/>
      </c>
      <c r="T2202" s="151">
        <f>TCD!Y2203</f>
        <v/>
      </c>
    </row>
    <row r="2203">
      <c r="A2203" s="13">
        <f>TCD!V2204</f>
        <v/>
      </c>
      <c r="B2203" s="1">
        <f>B2202</f>
        <v/>
      </c>
      <c r="F2203">
        <f>TCD!E2204</f>
        <v/>
      </c>
      <c r="H2203" s="6">
        <f>IF(RIGHT(J2203,3)="BTB","E","P")</f>
        <v/>
      </c>
      <c r="I2203">
        <f>LOOKUP(F2203,'Facture Chronopost'!L:L,'Facture Chronopost'!H:H)</f>
        <v/>
      </c>
      <c r="J2203" s="6">
        <f>TCD!U2204</f>
        <v/>
      </c>
      <c r="K2203">
        <f>K2202</f>
        <v/>
      </c>
      <c r="L2203" s="151">
        <f>_xlfn.XLOOKUP(F2203,'TCD poids'!A:A,'TCD poids'!C:C)</f>
        <v/>
      </c>
      <c r="M2203">
        <f>TCD!T2204</f>
        <v/>
      </c>
      <c r="N2203">
        <f>IF(I2203="",0.2,LOOKUP(I2203,'Pays TVA'!A:A,'Pays TVA'!B:B))</f>
        <v/>
      </c>
      <c r="O2203" s="151">
        <f>IF(TCD!M2204="","",TCD!M2204)</f>
        <v/>
      </c>
      <c r="P2203" s="151">
        <f>IF(TCD!J2204="","",TCD!J2204)</f>
        <v/>
      </c>
      <c r="Q2203" s="151">
        <f>IF(AND(TCD!L2204="",TCD!Q2204=""),"",IF(SUM(TCD!L2204,TCD!Q2204)&gt;15,29,9.5))</f>
        <v/>
      </c>
      <c r="R2203" s="151">
        <f>_xlfn.XLOOKUP(F2203,TCD!E:E,TCD!K:K,"")</f>
        <v/>
      </c>
      <c r="S2203" s="151">
        <f>IF(TCD!I2204="","",IF(TCD!I2204&gt;8.5,17,8.5))</f>
        <v/>
      </c>
      <c r="T2203" s="151">
        <f>TCD!Y2204</f>
        <v/>
      </c>
    </row>
    <row r="2204">
      <c r="A2204" s="13">
        <f>TCD!V2205</f>
        <v/>
      </c>
      <c r="B2204" s="1">
        <f>B2203</f>
        <v/>
      </c>
      <c r="F2204">
        <f>TCD!E2205</f>
        <v/>
      </c>
      <c r="H2204" s="6">
        <f>IF(RIGHT(J2204,3)="BTB","E","P")</f>
        <v/>
      </c>
      <c r="I2204">
        <f>LOOKUP(F2204,'Facture Chronopost'!L:L,'Facture Chronopost'!H:H)</f>
        <v/>
      </c>
      <c r="J2204" s="6">
        <f>TCD!U2205</f>
        <v/>
      </c>
      <c r="K2204">
        <f>K2203</f>
        <v/>
      </c>
      <c r="L2204" s="151">
        <f>_xlfn.XLOOKUP(F2204,'TCD poids'!A:A,'TCD poids'!C:C)</f>
        <v/>
      </c>
      <c r="M2204">
        <f>TCD!T2205</f>
        <v/>
      </c>
      <c r="N2204">
        <f>IF(I2204="",0.2,LOOKUP(I2204,'Pays TVA'!A:A,'Pays TVA'!B:B))</f>
        <v/>
      </c>
      <c r="O2204" s="151">
        <f>IF(TCD!M2205="","",TCD!M2205)</f>
        <v/>
      </c>
      <c r="P2204" s="151">
        <f>IF(TCD!J2205="","",TCD!J2205)</f>
        <v/>
      </c>
      <c r="Q2204" s="151">
        <f>IF(AND(TCD!L2205="",TCD!Q2205=""),"",IF(SUM(TCD!L2205,TCD!Q2205)&gt;15,29,9.5))</f>
        <v/>
      </c>
      <c r="R2204" s="151">
        <f>_xlfn.XLOOKUP(F2204,TCD!E:E,TCD!K:K,"")</f>
        <v/>
      </c>
      <c r="S2204" s="151">
        <f>IF(TCD!I2205="","",IF(TCD!I2205&gt;8.5,17,8.5))</f>
        <v/>
      </c>
      <c r="T2204" s="151">
        <f>TCD!Y2205</f>
        <v/>
      </c>
    </row>
    <row r="2205">
      <c r="A2205" s="13">
        <f>TCD!V2206</f>
        <v/>
      </c>
      <c r="B2205" s="1">
        <f>B2204</f>
        <v/>
      </c>
      <c r="F2205">
        <f>TCD!E2206</f>
        <v/>
      </c>
      <c r="H2205" s="6">
        <f>IF(RIGHT(J2205,3)="BTB","E","P")</f>
        <v/>
      </c>
      <c r="I2205">
        <f>LOOKUP(F2205,'Facture Chronopost'!L:L,'Facture Chronopost'!H:H)</f>
        <v/>
      </c>
      <c r="J2205" s="6">
        <f>TCD!U2206</f>
        <v/>
      </c>
      <c r="K2205">
        <f>K2204</f>
        <v/>
      </c>
      <c r="L2205" s="151">
        <f>_xlfn.XLOOKUP(F2205,'TCD poids'!A:A,'TCD poids'!C:C)</f>
        <v/>
      </c>
      <c r="M2205">
        <f>TCD!T2206</f>
        <v/>
      </c>
      <c r="N2205">
        <f>IF(I2205="",0.2,LOOKUP(I2205,'Pays TVA'!A:A,'Pays TVA'!B:B))</f>
        <v/>
      </c>
      <c r="O2205" s="151">
        <f>IF(TCD!M2206="","",TCD!M2206)</f>
        <v/>
      </c>
      <c r="P2205" s="151">
        <f>IF(TCD!J2206="","",TCD!J2206)</f>
        <v/>
      </c>
      <c r="Q2205" s="151">
        <f>IF(AND(TCD!L2206="",TCD!Q2206=""),"",IF(SUM(TCD!L2206,TCD!Q2206)&gt;15,29,9.5))</f>
        <v/>
      </c>
      <c r="R2205" s="151">
        <f>_xlfn.XLOOKUP(F2205,TCD!E:E,TCD!K:K,"")</f>
        <v/>
      </c>
      <c r="S2205" s="151">
        <f>IF(TCD!I2206="","",IF(TCD!I2206&gt;8.5,17,8.5))</f>
        <v/>
      </c>
      <c r="T2205" s="151">
        <f>TCD!Y2206</f>
        <v/>
      </c>
    </row>
    <row r="2206">
      <c r="A2206" s="13">
        <f>TCD!V2207</f>
        <v/>
      </c>
      <c r="B2206" s="1">
        <f>B2205</f>
        <v/>
      </c>
      <c r="F2206">
        <f>TCD!E2207</f>
        <v/>
      </c>
      <c r="H2206" s="6">
        <f>IF(RIGHT(J2206,3)="BTB","E","P")</f>
        <v/>
      </c>
      <c r="I2206">
        <f>LOOKUP(F2206,'Facture Chronopost'!L:L,'Facture Chronopost'!H:H)</f>
        <v/>
      </c>
      <c r="J2206" s="6">
        <f>TCD!U2207</f>
        <v/>
      </c>
      <c r="K2206">
        <f>K2205</f>
        <v/>
      </c>
      <c r="L2206" s="151">
        <f>_xlfn.XLOOKUP(F2206,'TCD poids'!A:A,'TCD poids'!C:C)</f>
        <v/>
      </c>
      <c r="M2206">
        <f>TCD!T2207</f>
        <v/>
      </c>
      <c r="N2206">
        <f>IF(I2206="",0.2,LOOKUP(I2206,'Pays TVA'!A:A,'Pays TVA'!B:B))</f>
        <v/>
      </c>
      <c r="O2206" s="151">
        <f>IF(TCD!M2207="","",TCD!M2207)</f>
        <v/>
      </c>
      <c r="P2206" s="151">
        <f>IF(TCD!J2207="","",TCD!J2207)</f>
        <v/>
      </c>
      <c r="Q2206" s="151">
        <f>IF(AND(TCD!L2207="",TCD!Q2207=""),"",IF(SUM(TCD!L2207,TCD!Q2207)&gt;15,29,9.5))</f>
        <v/>
      </c>
      <c r="R2206" s="151">
        <f>_xlfn.XLOOKUP(F2206,TCD!E:E,TCD!K:K,"")</f>
        <v/>
      </c>
      <c r="S2206" s="151">
        <f>IF(TCD!I2207="","",IF(TCD!I2207&gt;8.5,17,8.5))</f>
        <v/>
      </c>
      <c r="T2206" s="151">
        <f>TCD!Y2207</f>
        <v/>
      </c>
    </row>
    <row r="2207">
      <c r="A2207" s="13">
        <f>TCD!V2208</f>
        <v/>
      </c>
      <c r="B2207" s="1">
        <f>B2206</f>
        <v/>
      </c>
      <c r="F2207">
        <f>TCD!E2208</f>
        <v/>
      </c>
      <c r="H2207" s="6">
        <f>IF(RIGHT(J2207,3)="BTB","E","P")</f>
        <v/>
      </c>
      <c r="I2207">
        <f>LOOKUP(F2207,'Facture Chronopost'!L:L,'Facture Chronopost'!H:H)</f>
        <v/>
      </c>
      <c r="J2207" s="6">
        <f>TCD!U2208</f>
        <v/>
      </c>
      <c r="K2207">
        <f>K2206</f>
        <v/>
      </c>
      <c r="L2207" s="151">
        <f>_xlfn.XLOOKUP(F2207,'TCD poids'!A:A,'TCD poids'!C:C)</f>
        <v/>
      </c>
      <c r="M2207">
        <f>TCD!T2208</f>
        <v/>
      </c>
      <c r="N2207">
        <f>IF(I2207="",0.2,LOOKUP(I2207,'Pays TVA'!A:A,'Pays TVA'!B:B))</f>
        <v/>
      </c>
      <c r="O2207" s="151">
        <f>IF(TCD!M2208="","",TCD!M2208)</f>
        <v/>
      </c>
      <c r="P2207" s="151">
        <f>IF(TCD!J2208="","",TCD!J2208)</f>
        <v/>
      </c>
      <c r="Q2207" s="151">
        <f>IF(AND(TCD!L2208="",TCD!Q2208=""),"",IF(SUM(TCD!L2208,TCD!Q2208)&gt;15,29,9.5))</f>
        <v/>
      </c>
      <c r="R2207" s="151">
        <f>_xlfn.XLOOKUP(F2207,TCD!E:E,TCD!K:K,"")</f>
        <v/>
      </c>
      <c r="S2207" s="151">
        <f>IF(TCD!I2208="","",IF(TCD!I2208&gt;8.5,17,8.5))</f>
        <v/>
      </c>
      <c r="T2207" s="151">
        <f>TCD!Y2208</f>
        <v/>
      </c>
    </row>
    <row r="2208">
      <c r="A2208" s="13">
        <f>TCD!V2209</f>
        <v/>
      </c>
      <c r="B2208" s="1">
        <f>B2207</f>
        <v/>
      </c>
      <c r="F2208">
        <f>TCD!E2209</f>
        <v/>
      </c>
      <c r="H2208" s="6">
        <f>IF(RIGHT(J2208,3)="BTB","E","P")</f>
        <v/>
      </c>
      <c r="I2208">
        <f>LOOKUP(F2208,'Facture Chronopost'!L:L,'Facture Chronopost'!H:H)</f>
        <v/>
      </c>
      <c r="J2208" s="6">
        <f>TCD!U2209</f>
        <v/>
      </c>
      <c r="K2208">
        <f>K2207</f>
        <v/>
      </c>
      <c r="L2208" s="151">
        <f>_xlfn.XLOOKUP(F2208,'TCD poids'!A:A,'TCD poids'!C:C)</f>
        <v/>
      </c>
      <c r="M2208">
        <f>TCD!T2209</f>
        <v/>
      </c>
      <c r="N2208">
        <f>IF(I2208="",0.2,LOOKUP(I2208,'Pays TVA'!A:A,'Pays TVA'!B:B))</f>
        <v/>
      </c>
      <c r="O2208" s="151">
        <f>IF(TCD!M2209="","",TCD!M2209)</f>
        <v/>
      </c>
      <c r="P2208" s="151">
        <f>IF(TCD!J2209="","",TCD!J2209)</f>
        <v/>
      </c>
      <c r="Q2208" s="151">
        <f>IF(AND(TCD!L2209="",TCD!Q2209=""),"",IF(SUM(TCD!L2209,TCD!Q2209)&gt;15,29,9.5))</f>
        <v/>
      </c>
      <c r="R2208" s="151">
        <f>_xlfn.XLOOKUP(F2208,TCD!E:E,TCD!K:K,"")</f>
        <v/>
      </c>
      <c r="S2208" s="151">
        <f>IF(TCD!I2209="","",IF(TCD!I2209&gt;8.5,17,8.5))</f>
        <v/>
      </c>
      <c r="T2208" s="151">
        <f>TCD!Y2209</f>
        <v/>
      </c>
    </row>
  </sheetData>
  <autoFilter ref="A1:W2208"/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 codeName="Feuil13">
    <outlinePr summaryBelow="1" summaryRight="1"/>
    <pageSetUpPr/>
  </sheetPr>
  <dimension ref="A1:C22"/>
  <sheetViews>
    <sheetView zoomScale="80" zoomScaleNormal="80" workbookViewId="0">
      <selection activeCell="E13" sqref="E13"/>
    </sheetView>
  </sheetViews>
  <sheetFormatPr baseColWidth="10" defaultRowHeight="12.75"/>
  <cols>
    <col width="23.85546875" bestFit="1" customWidth="1" style="101" min="1" max="1"/>
    <col width="20.85546875" bestFit="1" customWidth="1" style="101" min="2" max="2"/>
  </cols>
  <sheetData>
    <row r="1">
      <c r="A1" s="2" t="inlineStr">
        <is>
          <t>Étiquettes de lignes</t>
        </is>
      </c>
      <c r="B1" t="inlineStr">
        <is>
          <t>Somme de Total GO</t>
        </is>
      </c>
      <c r="C1" s="13" t="inlineStr">
        <is>
          <t>logistique</t>
        </is>
      </c>
    </row>
    <row r="2">
      <c r="A2" s="3" t="n">
        <v>361</v>
      </c>
      <c r="B2" s="144" t="n">
        <v>28.23550571279974</v>
      </c>
    </row>
    <row r="3">
      <c r="A3" s="3" t="n">
        <v>2072</v>
      </c>
      <c r="B3" s="144" t="n">
        <v>10.56630151414543</v>
      </c>
    </row>
    <row r="4">
      <c r="A4" s="3" t="n">
        <v>3752</v>
      </c>
      <c r="B4" s="144" t="n">
        <v>743.6328198955243</v>
      </c>
    </row>
    <row r="5">
      <c r="A5" s="3" t="n">
        <v>3769</v>
      </c>
      <c r="B5" s="144" t="n">
        <v>15.14503217027512</v>
      </c>
    </row>
    <row r="6">
      <c r="A6" s="3" t="n">
        <v>3888</v>
      </c>
      <c r="B6" s="144" t="n">
        <v>225.3557306266906</v>
      </c>
    </row>
    <row r="7">
      <c r="A7" s="3" t="n">
        <v>4004</v>
      </c>
      <c r="B7" s="144" t="n">
        <v>17.37569582326138</v>
      </c>
    </row>
    <row r="8">
      <c r="A8" s="3" t="n">
        <v>4565</v>
      </c>
      <c r="B8" s="144" t="n">
        <v>17.08218744786845</v>
      </c>
    </row>
    <row r="9">
      <c r="A9" s="3" t="n">
        <v>4813</v>
      </c>
      <c r="B9" s="144" t="n">
        <v>155.9116490087237</v>
      </c>
    </row>
    <row r="10">
      <c r="A10" s="3" t="n">
        <v>6085</v>
      </c>
      <c r="B10" s="144" t="n">
        <v>10.09668811351674</v>
      </c>
    </row>
    <row r="11">
      <c r="A11" s="3" t="n">
        <v>6235</v>
      </c>
      <c r="B11" s="144" t="n">
        <v>17479.56256714537</v>
      </c>
    </row>
    <row r="12">
      <c r="A12" s="3" t="n">
        <v>6813</v>
      </c>
      <c r="B12" s="144" t="n">
        <v>76.31217760216146</v>
      </c>
    </row>
    <row r="13">
      <c r="A13" s="3" t="n">
        <v>7261</v>
      </c>
      <c r="B13" s="144" t="n">
        <v>27.47238393677812</v>
      </c>
    </row>
    <row r="14">
      <c r="A14" s="3" t="n">
        <v>7477</v>
      </c>
      <c r="B14" s="144" t="n">
        <v>8.218234511002002</v>
      </c>
    </row>
    <row r="15">
      <c r="A15" s="3" t="n">
        <v>7515</v>
      </c>
      <c r="B15" s="144" t="n">
        <v>155.982091018818</v>
      </c>
    </row>
    <row r="16">
      <c r="A16" s="3" t="n">
        <v>8640</v>
      </c>
      <c r="B16" s="144" t="n">
        <v>205.5380451201601</v>
      </c>
    </row>
    <row r="17">
      <c r="A17" s="3" t="n">
        <v>8656</v>
      </c>
      <c r="B17" s="144" t="n">
        <v>1213.316662534304</v>
      </c>
    </row>
    <row r="18">
      <c r="A18" s="3" t="n">
        <v>9160</v>
      </c>
      <c r="B18" s="144" t="n">
        <v>99.73414595851715</v>
      </c>
    </row>
    <row r="19">
      <c r="A19" s="3" t="n">
        <v>9294</v>
      </c>
      <c r="B19" s="144" t="n">
        <v>376.759090989379</v>
      </c>
    </row>
    <row r="20">
      <c r="A20" s="3" t="n">
        <v>9351</v>
      </c>
      <c r="B20" s="144" t="n">
        <v>122.1581858385369</v>
      </c>
    </row>
    <row r="21">
      <c r="A21" s="3" t="n">
        <v>9512</v>
      </c>
      <c r="B21" s="144" t="n">
        <v>84.88262216363498</v>
      </c>
    </row>
    <row r="22">
      <c r="A22" s="3" t="inlineStr">
        <is>
          <t>(vide)</t>
        </is>
      </c>
      <c r="B22" s="144" t="n">
        <v>461.9821828684697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Feuil14">
    <outlinePr summaryBelow="1" summaryRight="1"/>
    <pageSetUpPr/>
  </sheetPr>
  <dimension ref="A1:C2"/>
  <sheetViews>
    <sheetView workbookViewId="0">
      <selection activeCell="A2" sqref="A2"/>
    </sheetView>
  </sheetViews>
  <sheetFormatPr baseColWidth="10" defaultRowHeight="12.75"/>
  <cols>
    <col width="14.85546875" bestFit="1" customWidth="1" style="101" min="1" max="1"/>
    <col width="51.42578125" customWidth="1" style="101" min="3" max="3"/>
  </cols>
  <sheetData>
    <row r="1">
      <c r="A1" t="inlineStr">
        <is>
          <t>Tracking</t>
        </is>
      </c>
      <c r="B1" t="inlineStr">
        <is>
          <t>Montant</t>
        </is>
      </c>
      <c r="C1" t="inlineStr">
        <is>
          <t>Problème</t>
        </is>
      </c>
    </row>
    <row r="2">
      <c r="A2" s="13" t="n"/>
      <c r="C2" s="11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Direction-Thomas</dc:creator>
  <dcterms:created xmlns:dcterms="http://purl.org/dc/terms/" xmlns:xsi="http://www.w3.org/2001/XMLSchema-instance" xsi:type="dcterms:W3CDTF">2021-12-02T16:13:21Z</dcterms:created>
  <dcterms:modified xmlns:dcterms="http://purl.org/dc/terms/" xmlns:xsi="http://www.w3.org/2001/XMLSchema-instance" xsi:type="dcterms:W3CDTF">2026-08-18T08:49:19Z</dcterms:modified>
  <cp:lastModifiedBy>Contact</cp:lastModifiedBy>
</cp:coreProperties>
</file>